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7.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updateLinks="never" codeName="EstaPasta_de_trabalho"/>
  <mc:AlternateContent xmlns:mc="http://schemas.openxmlformats.org/markup-compatibility/2006">
    <mc:Choice Requires="x15">
      <x15ac:absPath xmlns:x15ac="http://schemas.microsoft.com/office/spreadsheetml/2010/11/ac" url="\\srv01\Engenharia\DAIANA\PROJETOS\REFORMA UBS SERRINHA\ARQUIVOS PARA SESA\"/>
    </mc:Choice>
  </mc:AlternateContent>
  <xr:revisionPtr revIDLastSave="0" documentId="13_ncr:1_{F4E641E5-0B3D-4071-8F40-051659D23EB6}" xr6:coauthVersionLast="36" xr6:coauthVersionMax="36" xr10:uidLastSave="{00000000-0000-0000-0000-000000000000}"/>
  <bookViews>
    <workbookView xWindow="0" yWindow="0" windowWidth="18225" windowHeight="5340" tabRatio="912" activeTab="10" xr2:uid="{00000000-000D-0000-FFFF-FFFF00000000}"/>
  </bookViews>
  <sheets>
    <sheet name="DADOS" sheetId="15" r:id="rId1"/>
    <sheet name="FOLHA FECHAMENTO" sheetId="2" r:id="rId2"/>
    <sheet name="BDI" sheetId="21" r:id="rId3"/>
    <sheet name="RESUMO" sheetId="19" r:id="rId4"/>
    <sheet name="PLANILHA_SINTÉTICA" sheetId="1" r:id="rId5"/>
    <sheet name="MEMÓRIA DE CÁLCULO" sheetId="26" r:id="rId6"/>
    <sheet name="SERVIÇOS" sheetId="3" r:id="rId7"/>
    <sheet name="INSUMOS" sheetId="7" r:id="rId8"/>
    <sheet name="CURVA ABC" sheetId="25" r:id="rId9"/>
    <sheet name="CRONOGRAMA" sheetId="9" r:id="rId10"/>
    <sheet name="COMPOSIÇÕES COMPLEMENTARES " sheetId="18" r:id="rId11"/>
    <sheet name="COTAÇÕES" sheetId="10" r:id="rId12"/>
    <sheet name="DECLARAÇÃO" sheetId="23" r:id="rId13"/>
    <sheet name="PROJETOS RECEBIDOS" sheetId="20" r:id="rId14"/>
    <sheet name="ENCARGOS SOCIAIS" sheetId="22" r:id="rId15"/>
  </sheets>
  <externalReferences>
    <externalReference r:id="rId16"/>
    <externalReference r:id="rId17"/>
    <externalReference r:id="rId18"/>
  </externalReferences>
  <definedNames>
    <definedName name="____xlnm.Print_Area_2">#REF!</definedName>
    <definedName name="____xlnm.Print_Area_3">#REF!</definedName>
    <definedName name="____xlnm.Print_Area_3_1">#REF!</definedName>
    <definedName name="____xlnm.Print_Titles_2">#REF!</definedName>
    <definedName name="____xlnm.Print_Titles_3">#REF!</definedName>
    <definedName name="___xlnm.Print_Area_2">#REF!</definedName>
    <definedName name="___xlnm.Print_Area_3">#REF!</definedName>
    <definedName name="___xlnm.Print_Area_3_1">#REF!</definedName>
    <definedName name="___xlnm.Print_Titles_2">#REF!</definedName>
    <definedName name="___xlnm.Print_Titles_3">#REF!</definedName>
    <definedName name="__Anonymous_Sheet_DB__0" localSheetId="8">'CURVA ABC'!$B$11:$L$486</definedName>
    <definedName name="__Anonymous_Sheet_DB__0">PLANILHA_SINTÉTICA!$B$9:$L$432</definedName>
    <definedName name="__xlnm.Print_Area_1">INSUMOS!$A$1:$D$6</definedName>
    <definedName name="__xlnm.Print_Area_2" localSheetId="2">#REF!</definedName>
    <definedName name="__xlnm.Print_Area_2" localSheetId="11">#REF!</definedName>
    <definedName name="__xlnm.Print_Area_2" localSheetId="13">#REF!</definedName>
    <definedName name="__xlnm.Print_Area_2">#REF!</definedName>
    <definedName name="__xlnm.Print_Area_3" localSheetId="2">#REF!</definedName>
    <definedName name="__xlnm.Print_Area_3" localSheetId="11">#REF!</definedName>
    <definedName name="__xlnm.Print_Area_3" localSheetId="13">#REF!</definedName>
    <definedName name="__xlnm.Print_Area_3">#REF!</definedName>
    <definedName name="__xlnm.Print_Area_3_1" localSheetId="2">#REF!</definedName>
    <definedName name="__xlnm.Print_Area_3_1" localSheetId="13">#REF!</definedName>
    <definedName name="__xlnm.Print_Area_3_1">#REF!</definedName>
    <definedName name="__xlnm.Print_Titles_1">INSUMOS!$1:$2</definedName>
    <definedName name="__xlnm.Print_Titles_2" localSheetId="2">#REF!</definedName>
    <definedName name="__xlnm.Print_Titles_2" localSheetId="11">#REF!</definedName>
    <definedName name="__xlnm.Print_Titles_2" localSheetId="13">#REF!</definedName>
    <definedName name="__xlnm.Print_Titles_2">#REF!</definedName>
    <definedName name="__xlnm.Print_Titles_3" localSheetId="2">#REF!</definedName>
    <definedName name="__xlnm.Print_Titles_3" localSheetId="11">#REF!</definedName>
    <definedName name="__xlnm.Print_Titles_3" localSheetId="13">#REF!</definedName>
    <definedName name="__xlnm.Print_Titles_3">#REF!</definedName>
    <definedName name="_xlnm._FilterDatabase" localSheetId="10" hidden="1">'COMPOSIÇÕES COMPLEMENTARES '!$A$7:$K$8</definedName>
    <definedName name="_xlnm._FilterDatabase" localSheetId="8" hidden="1">'CURVA ABC'!$A$10:$L$35</definedName>
    <definedName name="_xlnm._FilterDatabase" localSheetId="1" hidden="1">'FOLHA FECHAMENTO'!$A$9:$K$12</definedName>
    <definedName name="_xlnm._FilterDatabase" localSheetId="7" hidden="1">INSUMOS!$A$2:$D$4912</definedName>
    <definedName name="_xlnm._FilterDatabase" localSheetId="6" hidden="1">SERVIÇOS!$A$4:$F$7567</definedName>
    <definedName name="_R10P" localSheetId="2">#REF!</definedName>
    <definedName name="_R10P" localSheetId="8">#REF!</definedName>
    <definedName name="_R10P" localSheetId="12">#REF!</definedName>
    <definedName name="_R10P" localSheetId="13">#REF!</definedName>
    <definedName name="_R10P">#REF!</definedName>
    <definedName name="_R10R" localSheetId="2">#REF!</definedName>
    <definedName name="_R10R" localSheetId="8">#REF!</definedName>
    <definedName name="_R10R" localSheetId="12">#REF!</definedName>
    <definedName name="_R10R" localSheetId="13">#REF!</definedName>
    <definedName name="_R10R">#REF!</definedName>
    <definedName name="_R11P" localSheetId="2">#REF!</definedName>
    <definedName name="_R11P" localSheetId="8">#REF!</definedName>
    <definedName name="_R11P" localSheetId="12">#REF!</definedName>
    <definedName name="_R11P" localSheetId="13">#REF!</definedName>
    <definedName name="_R11P">#REF!</definedName>
    <definedName name="_R11R" localSheetId="2">#REF!</definedName>
    <definedName name="_R11R" localSheetId="8">#REF!</definedName>
    <definedName name="_R11R" localSheetId="12">#REF!</definedName>
    <definedName name="_R11R" localSheetId="13">#REF!</definedName>
    <definedName name="_R11R">#REF!</definedName>
    <definedName name="_R12P" localSheetId="2">#REF!</definedName>
    <definedName name="_R12P" localSheetId="8">#REF!</definedName>
    <definedName name="_R12P" localSheetId="12">#REF!</definedName>
    <definedName name="_R12P" localSheetId="13">#REF!</definedName>
    <definedName name="_R12P">#REF!</definedName>
    <definedName name="_R12R" localSheetId="2">#REF!</definedName>
    <definedName name="_R12R" localSheetId="8">#REF!</definedName>
    <definedName name="_R12R" localSheetId="12">#REF!</definedName>
    <definedName name="_R12R" localSheetId="13">#REF!</definedName>
    <definedName name="_R12R">#REF!</definedName>
    <definedName name="_R13P" localSheetId="2">#REF!</definedName>
    <definedName name="_R13P" localSheetId="8">#REF!</definedName>
    <definedName name="_R13P" localSheetId="12">#REF!</definedName>
    <definedName name="_R13P" localSheetId="13">#REF!</definedName>
    <definedName name="_R13P">#REF!</definedName>
    <definedName name="_R13R" localSheetId="2">#REF!</definedName>
    <definedName name="_R13R" localSheetId="8">#REF!</definedName>
    <definedName name="_R13R" localSheetId="12">#REF!</definedName>
    <definedName name="_R13R" localSheetId="13">#REF!</definedName>
    <definedName name="_R13R">#REF!</definedName>
    <definedName name="_R14P" localSheetId="2">#REF!</definedName>
    <definedName name="_R14P" localSheetId="8">#REF!</definedName>
    <definedName name="_R14P" localSheetId="12">#REF!</definedName>
    <definedName name="_R14P" localSheetId="13">#REF!</definedName>
    <definedName name="_R14P">#REF!</definedName>
    <definedName name="_R14R" localSheetId="2">#REF!</definedName>
    <definedName name="_R14R" localSheetId="8">#REF!</definedName>
    <definedName name="_R14R" localSheetId="12">#REF!</definedName>
    <definedName name="_R14R" localSheetId="13">#REF!</definedName>
    <definedName name="_R14R">#REF!</definedName>
    <definedName name="_R15P" localSheetId="2">#REF!</definedName>
    <definedName name="_R15P" localSheetId="8">#REF!</definedName>
    <definedName name="_R15P" localSheetId="12">#REF!</definedName>
    <definedName name="_R15P" localSheetId="13">#REF!</definedName>
    <definedName name="_R15P">#REF!</definedName>
    <definedName name="_R15R" localSheetId="2">#REF!</definedName>
    <definedName name="_R15R" localSheetId="8">#REF!</definedName>
    <definedName name="_R15R" localSheetId="12">#REF!</definedName>
    <definedName name="_R15R" localSheetId="13">#REF!</definedName>
    <definedName name="_R15R">#REF!</definedName>
    <definedName name="_R16P" localSheetId="2">#REF!</definedName>
    <definedName name="_R16P" localSheetId="8">#REF!</definedName>
    <definedName name="_R16P" localSheetId="12">#REF!</definedName>
    <definedName name="_R16P" localSheetId="13">#REF!</definedName>
    <definedName name="_R16P">#REF!</definedName>
    <definedName name="_R16R" localSheetId="2">#REF!</definedName>
    <definedName name="_R16R" localSheetId="8">#REF!</definedName>
    <definedName name="_R16R" localSheetId="12">#REF!</definedName>
    <definedName name="_R16R" localSheetId="13">#REF!</definedName>
    <definedName name="_R16R">#REF!</definedName>
    <definedName name="_R17P" localSheetId="2">#REF!</definedName>
    <definedName name="_R17P" localSheetId="8">#REF!</definedName>
    <definedName name="_R17P" localSheetId="12">#REF!</definedName>
    <definedName name="_R17P" localSheetId="13">#REF!</definedName>
    <definedName name="_R17P">#REF!</definedName>
    <definedName name="_R17R" localSheetId="2">#REF!</definedName>
    <definedName name="_R17R" localSheetId="8">#REF!</definedName>
    <definedName name="_R17R" localSheetId="12">#REF!</definedName>
    <definedName name="_R17R" localSheetId="13">#REF!</definedName>
    <definedName name="_R17R">#REF!</definedName>
    <definedName name="_R18P" localSheetId="2">#REF!</definedName>
    <definedName name="_R18P" localSheetId="8">#REF!</definedName>
    <definedName name="_R18P" localSheetId="12">#REF!</definedName>
    <definedName name="_R18P" localSheetId="13">#REF!</definedName>
    <definedName name="_R18P">#REF!</definedName>
    <definedName name="_R18R" localSheetId="2">#REF!</definedName>
    <definedName name="_R18R" localSheetId="8">#REF!</definedName>
    <definedName name="_R18R" localSheetId="12">#REF!</definedName>
    <definedName name="_R18R" localSheetId="13">#REF!</definedName>
    <definedName name="_R18R">#REF!</definedName>
    <definedName name="_R19P" localSheetId="2">#REF!</definedName>
    <definedName name="_R19P" localSheetId="8">#REF!</definedName>
    <definedName name="_R19P" localSheetId="12">#REF!</definedName>
    <definedName name="_R19P" localSheetId="13">#REF!</definedName>
    <definedName name="_R19P">#REF!</definedName>
    <definedName name="_R19R" localSheetId="2">#REF!</definedName>
    <definedName name="_R19R" localSheetId="8">#REF!</definedName>
    <definedName name="_R19R" localSheetId="12">#REF!</definedName>
    <definedName name="_R19R" localSheetId="13">#REF!</definedName>
    <definedName name="_R19R">#REF!</definedName>
    <definedName name="_R1P" localSheetId="2">#REF!</definedName>
    <definedName name="_R1P" localSheetId="8">#REF!</definedName>
    <definedName name="_R1P" localSheetId="12">#REF!</definedName>
    <definedName name="_R1P" localSheetId="13">#REF!</definedName>
    <definedName name="_R1P">#REF!</definedName>
    <definedName name="_R1R" localSheetId="2">#REF!</definedName>
    <definedName name="_R1R" localSheetId="8">#REF!</definedName>
    <definedName name="_R1R" localSheetId="12">#REF!</definedName>
    <definedName name="_R1R" localSheetId="13">#REF!</definedName>
    <definedName name="_R1R">#REF!</definedName>
    <definedName name="_R20P" localSheetId="2">#REF!</definedName>
    <definedName name="_R20P" localSheetId="8">#REF!</definedName>
    <definedName name="_R20P" localSheetId="12">#REF!</definedName>
    <definedName name="_R20P" localSheetId="13">#REF!</definedName>
    <definedName name="_R20P">#REF!</definedName>
    <definedName name="_R20R" localSheetId="2">#REF!</definedName>
    <definedName name="_R20R" localSheetId="8">#REF!</definedName>
    <definedName name="_R20R" localSheetId="12">#REF!</definedName>
    <definedName name="_R20R" localSheetId="13">#REF!</definedName>
    <definedName name="_R20R">#REF!</definedName>
    <definedName name="_R21P" localSheetId="2">#REF!</definedName>
    <definedName name="_R21P" localSheetId="8">#REF!</definedName>
    <definedName name="_R21P" localSheetId="12">#REF!</definedName>
    <definedName name="_R21P" localSheetId="13">#REF!</definedName>
    <definedName name="_R21P">#REF!</definedName>
    <definedName name="_R21R" localSheetId="2">#REF!</definedName>
    <definedName name="_R21R" localSheetId="8">#REF!</definedName>
    <definedName name="_R21R" localSheetId="12">#REF!</definedName>
    <definedName name="_R21R" localSheetId="13">#REF!</definedName>
    <definedName name="_R21R">#REF!</definedName>
    <definedName name="_R22P" localSheetId="2">#REF!</definedName>
    <definedName name="_R22P" localSheetId="8">#REF!</definedName>
    <definedName name="_R22P" localSheetId="12">#REF!</definedName>
    <definedName name="_R22P" localSheetId="13">#REF!</definedName>
    <definedName name="_R22P">#REF!</definedName>
    <definedName name="_R22R" localSheetId="2">#REF!</definedName>
    <definedName name="_R22R" localSheetId="8">#REF!</definedName>
    <definedName name="_R22R" localSheetId="12">#REF!</definedName>
    <definedName name="_R22R" localSheetId="13">#REF!</definedName>
    <definedName name="_R22R">#REF!</definedName>
    <definedName name="_R23P" localSheetId="2">#REF!</definedName>
    <definedName name="_R23P" localSheetId="8">#REF!</definedName>
    <definedName name="_R23P" localSheetId="12">#REF!</definedName>
    <definedName name="_R23P" localSheetId="13">#REF!</definedName>
    <definedName name="_R23P">#REF!</definedName>
    <definedName name="_R23R" localSheetId="2">#REF!</definedName>
    <definedName name="_R23R" localSheetId="8">#REF!</definedName>
    <definedName name="_R23R" localSheetId="12">#REF!</definedName>
    <definedName name="_R23R" localSheetId="13">#REF!</definedName>
    <definedName name="_R23R">#REF!</definedName>
    <definedName name="_R24P" localSheetId="2">#REF!</definedName>
    <definedName name="_R24P" localSheetId="8">#REF!</definedName>
    <definedName name="_R24P" localSheetId="12">#REF!</definedName>
    <definedName name="_R24P" localSheetId="13">#REF!</definedName>
    <definedName name="_R24P">#REF!</definedName>
    <definedName name="_R24R" localSheetId="2">#REF!</definedName>
    <definedName name="_R24R" localSheetId="8">#REF!</definedName>
    <definedName name="_R24R" localSheetId="12">#REF!</definedName>
    <definedName name="_R24R" localSheetId="13">#REF!</definedName>
    <definedName name="_R24R">#REF!</definedName>
    <definedName name="_R2P" localSheetId="2">#REF!</definedName>
    <definedName name="_R2P" localSheetId="8">#REF!</definedName>
    <definedName name="_R2P" localSheetId="12">#REF!</definedName>
    <definedName name="_R2P" localSheetId="13">#REF!</definedName>
    <definedName name="_R2P">#REF!</definedName>
    <definedName name="_R2R" localSheetId="2">#REF!</definedName>
    <definedName name="_R2R" localSheetId="8">#REF!</definedName>
    <definedName name="_R2R" localSheetId="12">#REF!</definedName>
    <definedName name="_R2R" localSheetId="13">#REF!</definedName>
    <definedName name="_R2R">#REF!</definedName>
    <definedName name="_R3P" localSheetId="2">#REF!</definedName>
    <definedName name="_R3P" localSheetId="8">#REF!</definedName>
    <definedName name="_R3P" localSheetId="12">#REF!</definedName>
    <definedName name="_R3P" localSheetId="13">#REF!</definedName>
    <definedName name="_R3P">#REF!</definedName>
    <definedName name="_R3R" localSheetId="2">#REF!</definedName>
    <definedName name="_R3R" localSheetId="8">#REF!</definedName>
    <definedName name="_R3R" localSheetId="12">#REF!</definedName>
    <definedName name="_R3R" localSheetId="13">#REF!</definedName>
    <definedName name="_R3R">#REF!</definedName>
    <definedName name="_R4P" localSheetId="2">#REF!</definedName>
    <definedName name="_R4P" localSheetId="8">#REF!</definedName>
    <definedName name="_R4P" localSheetId="12">#REF!</definedName>
    <definedName name="_R4P" localSheetId="13">#REF!</definedName>
    <definedName name="_R4P">#REF!</definedName>
    <definedName name="_R4R" localSheetId="2">#REF!</definedName>
    <definedName name="_R4R" localSheetId="8">#REF!</definedName>
    <definedName name="_R4R" localSheetId="12">#REF!</definedName>
    <definedName name="_R4R" localSheetId="13">#REF!</definedName>
    <definedName name="_R4R">#REF!</definedName>
    <definedName name="_R5P" localSheetId="2">#REF!</definedName>
    <definedName name="_R5P" localSheetId="8">#REF!</definedName>
    <definedName name="_R5P" localSheetId="12">#REF!</definedName>
    <definedName name="_R5P" localSheetId="13">#REF!</definedName>
    <definedName name="_R5P">#REF!</definedName>
    <definedName name="_R5R" localSheetId="2">#REF!</definedName>
    <definedName name="_R5R" localSheetId="8">#REF!</definedName>
    <definedName name="_R5R" localSheetId="12">#REF!</definedName>
    <definedName name="_R5R" localSheetId="13">#REF!</definedName>
    <definedName name="_R5R">#REF!</definedName>
    <definedName name="_R6P" localSheetId="2">#REF!</definedName>
    <definedName name="_R6P" localSheetId="8">#REF!</definedName>
    <definedName name="_R6P" localSheetId="12">#REF!</definedName>
    <definedName name="_R6P" localSheetId="13">#REF!</definedName>
    <definedName name="_R6P">#REF!</definedName>
    <definedName name="_R6R" localSheetId="2">#REF!</definedName>
    <definedName name="_R6R" localSheetId="8">#REF!</definedName>
    <definedName name="_R6R" localSheetId="12">#REF!</definedName>
    <definedName name="_R6R" localSheetId="13">#REF!</definedName>
    <definedName name="_R6R">#REF!</definedName>
    <definedName name="_R7P" localSheetId="2">#REF!</definedName>
    <definedName name="_R7P" localSheetId="8">#REF!</definedName>
    <definedName name="_R7P" localSheetId="12">#REF!</definedName>
    <definedName name="_R7P" localSheetId="13">#REF!</definedName>
    <definedName name="_R7P">#REF!</definedName>
    <definedName name="_R7R" localSheetId="2">#REF!</definedName>
    <definedName name="_R7R" localSheetId="8">#REF!</definedName>
    <definedName name="_R7R" localSheetId="12">#REF!</definedName>
    <definedName name="_R7R" localSheetId="13">#REF!</definedName>
    <definedName name="_R7R">#REF!</definedName>
    <definedName name="_R8P" localSheetId="2">#REF!</definedName>
    <definedName name="_R8P" localSheetId="8">#REF!</definedName>
    <definedName name="_R8P" localSheetId="12">#REF!</definedName>
    <definedName name="_R8P" localSheetId="13">#REF!</definedName>
    <definedName name="_R8P">#REF!</definedName>
    <definedName name="_R8R" localSheetId="2">#REF!</definedName>
    <definedName name="_R8R" localSheetId="8">#REF!</definedName>
    <definedName name="_R8R" localSheetId="12">#REF!</definedName>
    <definedName name="_R8R" localSheetId="13">#REF!</definedName>
    <definedName name="_R8R">#REF!</definedName>
    <definedName name="_R9P" localSheetId="2">#REF!</definedName>
    <definedName name="_R9P" localSheetId="8">#REF!</definedName>
    <definedName name="_R9P" localSheetId="12">#REF!</definedName>
    <definedName name="_R9P" localSheetId="13">#REF!</definedName>
    <definedName name="_R9P">#REF!</definedName>
    <definedName name="_R9R" localSheetId="2">#REF!</definedName>
    <definedName name="_R9R" localSheetId="8">#REF!</definedName>
    <definedName name="_R9R" localSheetId="12">#REF!</definedName>
    <definedName name="_R9R" localSheetId="13">#REF!</definedName>
    <definedName name="_R9R">#REF!</definedName>
    <definedName name="_RP1" localSheetId="2">#REF!</definedName>
    <definedName name="_RP1" localSheetId="8">#REF!</definedName>
    <definedName name="_RP1" localSheetId="12">#REF!</definedName>
    <definedName name="_RP1" localSheetId="13">#REF!</definedName>
    <definedName name="_RP1">#REF!</definedName>
    <definedName name="_RP10" localSheetId="2">#REF!</definedName>
    <definedName name="_RP10" localSheetId="8">#REF!</definedName>
    <definedName name="_RP10" localSheetId="12">#REF!</definedName>
    <definedName name="_RP10" localSheetId="13">#REF!</definedName>
    <definedName name="_RP10">#REF!</definedName>
    <definedName name="_RP11" localSheetId="2">#REF!</definedName>
    <definedName name="_RP11" localSheetId="8">#REF!</definedName>
    <definedName name="_RP11" localSheetId="12">#REF!</definedName>
    <definedName name="_RP11" localSheetId="13">#REF!</definedName>
    <definedName name="_RP11">#REF!</definedName>
    <definedName name="_RP12" localSheetId="2">#REF!</definedName>
    <definedName name="_RP12" localSheetId="8">#REF!</definedName>
    <definedName name="_RP12" localSheetId="12">#REF!</definedName>
    <definedName name="_RP12" localSheetId="13">#REF!</definedName>
    <definedName name="_RP12">#REF!</definedName>
    <definedName name="_RP13" localSheetId="2">#REF!</definedName>
    <definedName name="_RP13" localSheetId="8">#REF!</definedName>
    <definedName name="_RP13" localSheetId="12">#REF!</definedName>
    <definedName name="_RP13" localSheetId="13">#REF!</definedName>
    <definedName name="_RP13">#REF!</definedName>
    <definedName name="_RP14" localSheetId="2">#REF!</definedName>
    <definedName name="_RP14" localSheetId="8">#REF!</definedName>
    <definedName name="_RP14" localSheetId="12">#REF!</definedName>
    <definedName name="_RP14" localSheetId="13">#REF!</definedName>
    <definedName name="_RP14">#REF!</definedName>
    <definedName name="_RP15" localSheetId="2">#REF!</definedName>
    <definedName name="_RP15" localSheetId="8">#REF!</definedName>
    <definedName name="_RP15" localSheetId="12">#REF!</definedName>
    <definedName name="_RP15" localSheetId="13">#REF!</definedName>
    <definedName name="_RP15">#REF!</definedName>
    <definedName name="_RP16" localSheetId="2">#REF!</definedName>
    <definedName name="_RP16" localSheetId="8">#REF!</definedName>
    <definedName name="_RP16" localSheetId="12">#REF!</definedName>
    <definedName name="_RP16" localSheetId="13">#REF!</definedName>
    <definedName name="_RP16">#REF!</definedName>
    <definedName name="_RP17" localSheetId="2">#REF!</definedName>
    <definedName name="_RP17" localSheetId="8">#REF!</definedName>
    <definedName name="_RP17" localSheetId="12">#REF!</definedName>
    <definedName name="_RP17" localSheetId="13">#REF!</definedName>
    <definedName name="_RP17">#REF!</definedName>
    <definedName name="_RP18" localSheetId="2">#REF!</definedName>
    <definedName name="_RP18" localSheetId="8">#REF!</definedName>
    <definedName name="_RP18" localSheetId="12">#REF!</definedName>
    <definedName name="_RP18" localSheetId="13">#REF!</definedName>
    <definedName name="_RP18">#REF!</definedName>
    <definedName name="_RP19" localSheetId="2">#REF!</definedName>
    <definedName name="_RP19" localSheetId="8">#REF!</definedName>
    <definedName name="_RP19" localSheetId="12">#REF!</definedName>
    <definedName name="_RP19" localSheetId="13">#REF!</definedName>
    <definedName name="_RP19">#REF!</definedName>
    <definedName name="_RP2" localSheetId="2">#REF!</definedName>
    <definedName name="_RP2" localSheetId="8">#REF!</definedName>
    <definedName name="_RP2" localSheetId="12">#REF!</definedName>
    <definedName name="_RP2" localSheetId="13">#REF!</definedName>
    <definedName name="_RP2">#REF!</definedName>
    <definedName name="_RP20" localSheetId="2">#REF!</definedName>
    <definedName name="_RP20" localSheetId="8">#REF!</definedName>
    <definedName name="_RP20" localSheetId="12">#REF!</definedName>
    <definedName name="_RP20" localSheetId="13">#REF!</definedName>
    <definedName name="_RP20">#REF!</definedName>
    <definedName name="_RP21" localSheetId="2">#REF!</definedName>
    <definedName name="_RP21" localSheetId="8">#REF!</definedName>
    <definedName name="_RP21" localSheetId="12">#REF!</definedName>
    <definedName name="_RP21" localSheetId="13">#REF!</definedName>
    <definedName name="_RP21">#REF!</definedName>
    <definedName name="_RP22" localSheetId="2">#REF!</definedName>
    <definedName name="_RP22" localSheetId="8">#REF!</definedName>
    <definedName name="_RP22" localSheetId="12">#REF!</definedName>
    <definedName name="_RP22" localSheetId="13">#REF!</definedName>
    <definedName name="_RP22">#REF!</definedName>
    <definedName name="_RP23" localSheetId="2">#REF!</definedName>
    <definedName name="_RP23" localSheetId="8">#REF!</definedName>
    <definedName name="_RP23" localSheetId="12">#REF!</definedName>
    <definedName name="_RP23" localSheetId="13">#REF!</definedName>
    <definedName name="_RP23">#REF!</definedName>
    <definedName name="_RP24" localSheetId="2">#REF!</definedName>
    <definedName name="_RP24" localSheetId="8">#REF!</definedName>
    <definedName name="_RP24" localSheetId="12">#REF!</definedName>
    <definedName name="_RP24" localSheetId="13">#REF!</definedName>
    <definedName name="_RP24">#REF!</definedName>
    <definedName name="_RP3" localSheetId="2">#REF!</definedName>
    <definedName name="_RP3" localSheetId="8">#REF!</definedName>
    <definedName name="_RP3" localSheetId="12">#REF!</definedName>
    <definedName name="_RP3" localSheetId="13">#REF!</definedName>
    <definedName name="_RP3">#REF!</definedName>
    <definedName name="_RP4" localSheetId="2">#REF!</definedName>
    <definedName name="_RP4" localSheetId="8">#REF!</definedName>
    <definedName name="_RP4" localSheetId="12">#REF!</definedName>
    <definedName name="_RP4" localSheetId="13">#REF!</definedName>
    <definedName name="_RP4">#REF!</definedName>
    <definedName name="_RP5" localSheetId="2">#REF!</definedName>
    <definedName name="_RP5" localSheetId="8">#REF!</definedName>
    <definedName name="_RP5" localSheetId="12">#REF!</definedName>
    <definedName name="_RP5" localSheetId="13">#REF!</definedName>
    <definedName name="_RP5">#REF!</definedName>
    <definedName name="_RP6" localSheetId="2">#REF!</definedName>
    <definedName name="_RP6" localSheetId="8">#REF!</definedName>
    <definedName name="_RP6" localSheetId="12">#REF!</definedName>
    <definedName name="_RP6" localSheetId="13">#REF!</definedName>
    <definedName name="_RP6">#REF!</definedName>
    <definedName name="_RP7" localSheetId="2">#REF!</definedName>
    <definedName name="_RP7" localSheetId="8">#REF!</definedName>
    <definedName name="_RP7" localSheetId="12">#REF!</definedName>
    <definedName name="_RP7" localSheetId="13">#REF!</definedName>
    <definedName name="_RP7">#REF!</definedName>
    <definedName name="_RP8" localSheetId="2">#REF!</definedName>
    <definedName name="_RP8" localSheetId="8">#REF!</definedName>
    <definedName name="_RP8" localSheetId="12">#REF!</definedName>
    <definedName name="_RP8" localSheetId="13">#REF!</definedName>
    <definedName name="_RP8">#REF!</definedName>
    <definedName name="_RP9" localSheetId="2">#REF!</definedName>
    <definedName name="_RP9" localSheetId="8">#REF!</definedName>
    <definedName name="_RP9" localSheetId="12">#REF!</definedName>
    <definedName name="_RP9" localSheetId="13">#REF!</definedName>
    <definedName name="_RP9">#REF!</definedName>
    <definedName name="_RR1" localSheetId="2">#REF!</definedName>
    <definedName name="_RR1" localSheetId="8">#REF!</definedName>
    <definedName name="_RR1" localSheetId="12">#REF!</definedName>
    <definedName name="_RR1" localSheetId="13">#REF!</definedName>
    <definedName name="_RR1">#REF!</definedName>
    <definedName name="_RR10" localSheetId="2">#REF!</definedName>
    <definedName name="_RR10" localSheetId="8">#REF!</definedName>
    <definedName name="_RR10" localSheetId="12">#REF!</definedName>
    <definedName name="_RR10" localSheetId="13">#REF!</definedName>
    <definedName name="_RR10">#REF!</definedName>
    <definedName name="_RR12" localSheetId="2">#REF!</definedName>
    <definedName name="_RR12" localSheetId="8">#REF!</definedName>
    <definedName name="_RR12" localSheetId="12">#REF!</definedName>
    <definedName name="_RR12" localSheetId="13">#REF!</definedName>
    <definedName name="_RR12">#REF!</definedName>
    <definedName name="_RR13" localSheetId="2">#REF!</definedName>
    <definedName name="_RR13" localSheetId="8">#REF!</definedName>
    <definedName name="_RR13" localSheetId="12">#REF!</definedName>
    <definedName name="_RR13" localSheetId="13">#REF!</definedName>
    <definedName name="_RR13">#REF!</definedName>
    <definedName name="_RR14" localSheetId="2">#REF!</definedName>
    <definedName name="_RR14" localSheetId="8">#REF!</definedName>
    <definedName name="_RR14" localSheetId="12">#REF!</definedName>
    <definedName name="_RR14" localSheetId="13">#REF!</definedName>
    <definedName name="_RR14">#REF!</definedName>
    <definedName name="_RR15" localSheetId="2">#REF!</definedName>
    <definedName name="_RR15" localSheetId="8">#REF!</definedName>
    <definedName name="_RR15" localSheetId="12">#REF!</definedName>
    <definedName name="_RR15" localSheetId="13">#REF!</definedName>
    <definedName name="_RR15">#REF!</definedName>
    <definedName name="_RR16" localSheetId="2">#REF!</definedName>
    <definedName name="_RR16" localSheetId="8">#REF!</definedName>
    <definedName name="_RR16" localSheetId="12">#REF!</definedName>
    <definedName name="_RR16" localSheetId="13">#REF!</definedName>
    <definedName name="_RR16">#REF!</definedName>
    <definedName name="_RR17" localSheetId="2">#REF!</definedName>
    <definedName name="_RR17" localSheetId="8">#REF!</definedName>
    <definedName name="_RR17" localSheetId="12">#REF!</definedName>
    <definedName name="_RR17" localSheetId="13">#REF!</definedName>
    <definedName name="_RR17">#REF!</definedName>
    <definedName name="_RR18" localSheetId="2">#REF!</definedName>
    <definedName name="_RR18" localSheetId="8">#REF!</definedName>
    <definedName name="_RR18" localSheetId="12">#REF!</definedName>
    <definedName name="_RR18" localSheetId="13">#REF!</definedName>
    <definedName name="_RR18">#REF!</definedName>
    <definedName name="_RR19" localSheetId="2">#REF!</definedName>
    <definedName name="_RR19" localSheetId="8">#REF!</definedName>
    <definedName name="_RR19" localSheetId="12">#REF!</definedName>
    <definedName name="_RR19" localSheetId="13">#REF!</definedName>
    <definedName name="_RR19">#REF!</definedName>
    <definedName name="_RR2" localSheetId="2">#REF!</definedName>
    <definedName name="_RR2" localSheetId="8">#REF!</definedName>
    <definedName name="_RR2" localSheetId="12">#REF!</definedName>
    <definedName name="_RR2" localSheetId="13">#REF!</definedName>
    <definedName name="_RR2">#REF!</definedName>
    <definedName name="_RR20" localSheetId="2">#REF!</definedName>
    <definedName name="_RR20" localSheetId="8">#REF!</definedName>
    <definedName name="_RR20" localSheetId="12">#REF!</definedName>
    <definedName name="_RR20" localSheetId="13">#REF!</definedName>
    <definedName name="_RR20">#REF!</definedName>
    <definedName name="_RR21" localSheetId="2">#REF!</definedName>
    <definedName name="_RR21" localSheetId="8">#REF!</definedName>
    <definedName name="_RR21" localSheetId="12">#REF!</definedName>
    <definedName name="_RR21" localSheetId="13">#REF!</definedName>
    <definedName name="_RR21">#REF!</definedName>
    <definedName name="_RR22" localSheetId="2">#REF!</definedName>
    <definedName name="_RR22" localSheetId="8">#REF!</definedName>
    <definedName name="_RR22" localSheetId="12">#REF!</definedName>
    <definedName name="_RR22" localSheetId="13">#REF!</definedName>
    <definedName name="_RR22">#REF!</definedName>
    <definedName name="_RR23" localSheetId="2">#REF!</definedName>
    <definedName name="_RR23" localSheetId="8">#REF!</definedName>
    <definedName name="_RR23" localSheetId="12">#REF!</definedName>
    <definedName name="_RR23" localSheetId="13">#REF!</definedName>
    <definedName name="_RR23">#REF!</definedName>
    <definedName name="_RR24" localSheetId="2">#REF!</definedName>
    <definedName name="_RR24" localSheetId="8">#REF!</definedName>
    <definedName name="_RR24" localSheetId="12">#REF!</definedName>
    <definedName name="_RR24" localSheetId="13">#REF!</definedName>
    <definedName name="_RR24">#REF!</definedName>
    <definedName name="_RR3" localSheetId="2">#REF!</definedName>
    <definedName name="_RR3" localSheetId="8">#REF!</definedName>
    <definedName name="_RR3" localSheetId="12">#REF!</definedName>
    <definedName name="_RR3" localSheetId="13">#REF!</definedName>
    <definedName name="_RR3">#REF!</definedName>
    <definedName name="_RR4" localSheetId="2">#REF!</definedName>
    <definedName name="_RR4" localSheetId="8">#REF!</definedName>
    <definedName name="_RR4" localSheetId="12">#REF!</definedName>
    <definedName name="_RR4" localSheetId="13">#REF!</definedName>
    <definedName name="_RR4">#REF!</definedName>
    <definedName name="_RR5" localSheetId="2">#REF!</definedName>
    <definedName name="_RR5" localSheetId="8">#REF!</definedName>
    <definedName name="_RR5" localSheetId="12">#REF!</definedName>
    <definedName name="_RR5" localSheetId="13">#REF!</definedName>
    <definedName name="_RR5">#REF!</definedName>
    <definedName name="_RR6" localSheetId="2">#REF!</definedName>
    <definedName name="_RR6" localSheetId="8">#REF!</definedName>
    <definedName name="_RR6" localSheetId="12">#REF!</definedName>
    <definedName name="_RR6" localSheetId="13">#REF!</definedName>
    <definedName name="_RR6">#REF!</definedName>
    <definedName name="_RR7" localSheetId="2">#REF!</definedName>
    <definedName name="_RR7" localSheetId="8">#REF!</definedName>
    <definedName name="_RR7" localSheetId="12">#REF!</definedName>
    <definedName name="_RR7" localSheetId="13">#REF!</definedName>
    <definedName name="_RR7">#REF!</definedName>
    <definedName name="_RR8" localSheetId="2">#REF!</definedName>
    <definedName name="_RR8" localSheetId="8">#REF!</definedName>
    <definedName name="_RR8" localSheetId="12">#REF!</definedName>
    <definedName name="_RR8" localSheetId="13">#REF!</definedName>
    <definedName name="_RR8">#REF!</definedName>
    <definedName name="_RR9" localSheetId="2">#REF!</definedName>
    <definedName name="_RR9" localSheetId="8">#REF!</definedName>
    <definedName name="_RR9" localSheetId="12">#REF!</definedName>
    <definedName name="_RR9" localSheetId="13">#REF!</definedName>
    <definedName name="_RR9">#REF!</definedName>
    <definedName name="_tt1">"$#REF!.$A$1:$B$3278"</definedName>
    <definedName name="A1P1" localSheetId="2">#REF!</definedName>
    <definedName name="A1P1" localSheetId="8">#REF!</definedName>
    <definedName name="A1P1" localSheetId="12">#REF!</definedName>
    <definedName name="A1P1" localSheetId="13">#REF!</definedName>
    <definedName name="A1P1">#REF!</definedName>
    <definedName name="A1P10" localSheetId="2">#REF!</definedName>
    <definedName name="A1P10" localSheetId="8">#REF!</definedName>
    <definedName name="A1P10" localSheetId="12">#REF!</definedName>
    <definedName name="A1P10" localSheetId="13">#REF!</definedName>
    <definedName name="A1P10">#REF!</definedName>
    <definedName name="A1P11" localSheetId="2">#REF!</definedName>
    <definedName name="A1P11" localSheetId="8">#REF!</definedName>
    <definedName name="A1P11" localSheetId="12">#REF!</definedName>
    <definedName name="A1P11" localSheetId="13">#REF!</definedName>
    <definedName name="A1P11">#REF!</definedName>
    <definedName name="A1P12" localSheetId="2">#REF!</definedName>
    <definedName name="A1P12" localSheetId="8">#REF!</definedName>
    <definedName name="A1P12" localSheetId="12">#REF!</definedName>
    <definedName name="A1P12" localSheetId="13">#REF!</definedName>
    <definedName name="A1P12">#REF!</definedName>
    <definedName name="A1P13" localSheetId="2">#REF!</definedName>
    <definedName name="A1P13" localSheetId="8">#REF!</definedName>
    <definedName name="A1P13" localSheetId="12">#REF!</definedName>
    <definedName name="A1P13" localSheetId="13">#REF!</definedName>
    <definedName name="A1P13">#REF!</definedName>
    <definedName name="A1P14" localSheetId="2">#REF!</definedName>
    <definedName name="A1P14" localSheetId="8">#REF!</definedName>
    <definedName name="A1P14" localSheetId="12">#REF!</definedName>
    <definedName name="A1P14" localSheetId="13">#REF!</definedName>
    <definedName name="A1P14">#REF!</definedName>
    <definedName name="A1P15" localSheetId="2">#REF!</definedName>
    <definedName name="A1P15" localSheetId="8">#REF!</definedName>
    <definedName name="A1P15" localSheetId="12">#REF!</definedName>
    <definedName name="A1P15" localSheetId="13">#REF!</definedName>
    <definedName name="A1P15">#REF!</definedName>
    <definedName name="A1P16" localSheetId="2">#REF!</definedName>
    <definedName name="A1P16" localSheetId="8">#REF!</definedName>
    <definedName name="A1P16" localSheetId="12">#REF!</definedName>
    <definedName name="A1P16" localSheetId="13">#REF!</definedName>
    <definedName name="A1P16">#REF!</definedName>
    <definedName name="A1P17" localSheetId="2">#REF!</definedName>
    <definedName name="A1P17" localSheetId="8">#REF!</definedName>
    <definedName name="A1P17" localSheetId="12">#REF!</definedName>
    <definedName name="A1P17" localSheetId="13">#REF!</definedName>
    <definedName name="A1P17">#REF!</definedName>
    <definedName name="A1P18" localSheetId="2">#REF!</definedName>
    <definedName name="A1P18" localSheetId="8">#REF!</definedName>
    <definedName name="A1P18" localSheetId="12">#REF!</definedName>
    <definedName name="A1P18" localSheetId="13">#REF!</definedName>
    <definedName name="A1P18">#REF!</definedName>
    <definedName name="A1P19" localSheetId="2">#REF!</definedName>
    <definedName name="A1P19" localSheetId="8">#REF!</definedName>
    <definedName name="A1P19" localSheetId="12">#REF!</definedName>
    <definedName name="A1P19" localSheetId="13">#REF!</definedName>
    <definedName name="A1P19">#REF!</definedName>
    <definedName name="A1P2" localSheetId="2">#REF!</definedName>
    <definedName name="A1P2" localSheetId="8">#REF!</definedName>
    <definedName name="A1P2" localSheetId="12">#REF!</definedName>
    <definedName name="A1P2" localSheetId="13">#REF!</definedName>
    <definedName name="A1P2">#REF!</definedName>
    <definedName name="A1P20" localSheetId="2">#REF!</definedName>
    <definedName name="A1P20" localSheetId="8">#REF!</definedName>
    <definedName name="A1P20" localSheetId="12">#REF!</definedName>
    <definedName name="A1P20" localSheetId="13">#REF!</definedName>
    <definedName name="A1P20">#REF!</definedName>
    <definedName name="A1P21" localSheetId="2">#REF!</definedName>
    <definedName name="A1P21" localSheetId="8">#REF!</definedName>
    <definedName name="A1P21" localSheetId="12">#REF!</definedName>
    <definedName name="A1P21" localSheetId="13">#REF!</definedName>
    <definedName name="A1P21">#REF!</definedName>
    <definedName name="A1P22" localSheetId="2">#REF!</definedName>
    <definedName name="A1P22" localSheetId="8">#REF!</definedName>
    <definedName name="A1P22" localSheetId="12">#REF!</definedName>
    <definedName name="A1P22" localSheetId="13">#REF!</definedName>
    <definedName name="A1P22">#REF!</definedName>
    <definedName name="A1P23" localSheetId="2">#REF!</definedName>
    <definedName name="A1P23" localSheetId="8">#REF!</definedName>
    <definedName name="A1P23" localSheetId="12">#REF!</definedName>
    <definedName name="A1P23" localSheetId="13">#REF!</definedName>
    <definedName name="A1P23">#REF!</definedName>
    <definedName name="A1P24" localSheetId="2">#REF!</definedName>
    <definedName name="A1P24" localSheetId="8">#REF!</definedName>
    <definedName name="A1P24" localSheetId="12">#REF!</definedName>
    <definedName name="A1P24" localSheetId="13">#REF!</definedName>
    <definedName name="A1P24">#REF!</definedName>
    <definedName name="A1P3" localSheetId="2">#REF!</definedName>
    <definedName name="A1P3" localSheetId="8">#REF!</definedName>
    <definedName name="A1P3" localSheetId="12">#REF!</definedName>
    <definedName name="A1P3" localSheetId="13">#REF!</definedName>
    <definedName name="A1P3">#REF!</definedName>
    <definedName name="A1P4" localSheetId="2">#REF!</definedName>
    <definedName name="A1P4" localSheetId="8">#REF!</definedName>
    <definedName name="A1P4" localSheetId="12">#REF!</definedName>
    <definedName name="A1P4" localSheetId="13">#REF!</definedName>
    <definedName name="A1P4">#REF!</definedName>
    <definedName name="A1P5" localSheetId="2">#REF!</definedName>
    <definedName name="A1P5" localSheetId="8">#REF!</definedName>
    <definedName name="A1P5" localSheetId="12">#REF!</definedName>
    <definedName name="A1P5" localSheetId="13">#REF!</definedName>
    <definedName name="A1P5">#REF!</definedName>
    <definedName name="A1P6" localSheetId="2">#REF!</definedName>
    <definedName name="A1P6" localSheetId="8">#REF!</definedName>
    <definedName name="A1P6" localSheetId="12">#REF!</definedName>
    <definedName name="A1P6" localSheetId="13">#REF!</definedName>
    <definedName name="A1P6">#REF!</definedName>
    <definedName name="A1P7" localSheetId="2">#REF!</definedName>
    <definedName name="A1P7" localSheetId="8">#REF!</definedName>
    <definedName name="A1P7" localSheetId="12">#REF!</definedName>
    <definedName name="A1P7" localSheetId="13">#REF!</definedName>
    <definedName name="A1P7">#REF!</definedName>
    <definedName name="A1P8" localSheetId="2">#REF!</definedName>
    <definedName name="A1P8" localSheetId="8">#REF!</definedName>
    <definedName name="A1P8" localSheetId="12">#REF!</definedName>
    <definedName name="A1P8" localSheetId="13">#REF!</definedName>
    <definedName name="A1P8">#REF!</definedName>
    <definedName name="A1P9" localSheetId="2">#REF!</definedName>
    <definedName name="A1P9" localSheetId="8">#REF!</definedName>
    <definedName name="A1P9" localSheetId="12">#REF!</definedName>
    <definedName name="A1P9" localSheetId="13">#REF!</definedName>
    <definedName name="A1P9">#REF!</definedName>
    <definedName name="A1R1" localSheetId="2">#REF!</definedName>
    <definedName name="A1R1" localSheetId="8">#REF!</definedName>
    <definedName name="A1R1" localSheetId="12">#REF!</definedName>
    <definedName name="A1R1" localSheetId="13">#REF!</definedName>
    <definedName name="A1R1">#REF!</definedName>
    <definedName name="A1R10" localSheetId="2">#REF!</definedName>
    <definedName name="A1R10" localSheetId="8">#REF!</definedName>
    <definedName name="A1R10" localSheetId="12">#REF!</definedName>
    <definedName name="A1R10" localSheetId="13">#REF!</definedName>
    <definedName name="A1R10">#REF!</definedName>
    <definedName name="A1R11" localSheetId="2">#REF!</definedName>
    <definedName name="A1R11" localSheetId="8">#REF!</definedName>
    <definedName name="A1R11" localSheetId="12">#REF!</definedName>
    <definedName name="A1R11" localSheetId="13">#REF!</definedName>
    <definedName name="A1R11">#REF!</definedName>
    <definedName name="A1R12" localSheetId="2">#REF!</definedName>
    <definedName name="A1R12" localSheetId="8">#REF!</definedName>
    <definedName name="A1R12" localSheetId="12">#REF!</definedName>
    <definedName name="A1R12" localSheetId="13">#REF!</definedName>
    <definedName name="A1R12">#REF!</definedName>
    <definedName name="A1R13" localSheetId="2">#REF!</definedName>
    <definedName name="A1R13" localSheetId="8">#REF!</definedName>
    <definedName name="A1R13" localSheetId="12">#REF!</definedName>
    <definedName name="A1R13" localSheetId="13">#REF!</definedName>
    <definedName name="A1R13">#REF!</definedName>
    <definedName name="A1R14" localSheetId="2">#REF!</definedName>
    <definedName name="A1R14" localSheetId="8">#REF!</definedName>
    <definedName name="A1R14" localSheetId="12">#REF!</definedName>
    <definedName name="A1R14" localSheetId="13">#REF!</definedName>
    <definedName name="A1R14">#REF!</definedName>
    <definedName name="A1R15" localSheetId="2">#REF!</definedName>
    <definedName name="A1R15" localSheetId="8">#REF!</definedName>
    <definedName name="A1R15" localSheetId="12">#REF!</definedName>
    <definedName name="A1R15" localSheetId="13">#REF!</definedName>
    <definedName name="A1R15">#REF!</definedName>
    <definedName name="A1R16" localSheetId="2">#REF!</definedName>
    <definedName name="A1R16" localSheetId="8">#REF!</definedName>
    <definedName name="A1R16" localSheetId="12">#REF!</definedName>
    <definedName name="A1R16" localSheetId="13">#REF!</definedName>
    <definedName name="A1R16">#REF!</definedName>
    <definedName name="A1R17" localSheetId="2">#REF!</definedName>
    <definedName name="A1R17" localSheetId="8">#REF!</definedName>
    <definedName name="A1R17" localSheetId="12">#REF!</definedName>
    <definedName name="A1R17" localSheetId="13">#REF!</definedName>
    <definedName name="A1R17">#REF!</definedName>
    <definedName name="A1R18" localSheetId="2">#REF!</definedName>
    <definedName name="A1R18" localSheetId="8">#REF!</definedName>
    <definedName name="A1R18" localSheetId="12">#REF!</definedName>
    <definedName name="A1R18" localSheetId="13">#REF!</definedName>
    <definedName name="A1R18">#REF!</definedName>
    <definedName name="A1R19" localSheetId="2">#REF!</definedName>
    <definedName name="A1R19" localSheetId="8">#REF!</definedName>
    <definedName name="A1R19" localSheetId="12">#REF!</definedName>
    <definedName name="A1R19" localSheetId="13">#REF!</definedName>
    <definedName name="A1R19">#REF!</definedName>
    <definedName name="A1R2" localSheetId="2">#REF!</definedName>
    <definedName name="A1R2" localSheetId="8">#REF!</definedName>
    <definedName name="A1R2" localSheetId="12">#REF!</definedName>
    <definedName name="A1R2" localSheetId="13">#REF!</definedName>
    <definedName name="A1R2">#REF!</definedName>
    <definedName name="A1R20" localSheetId="2">#REF!</definedName>
    <definedName name="A1R20" localSheetId="8">#REF!</definedName>
    <definedName name="A1R20" localSheetId="12">#REF!</definedName>
    <definedName name="A1R20" localSheetId="13">#REF!</definedName>
    <definedName name="A1R20">#REF!</definedName>
    <definedName name="A1R21" localSheetId="2">#REF!</definedName>
    <definedName name="A1R21" localSheetId="8">#REF!</definedName>
    <definedName name="A1R21" localSheetId="12">#REF!</definedName>
    <definedName name="A1R21" localSheetId="13">#REF!</definedName>
    <definedName name="A1R21">#REF!</definedName>
    <definedName name="A1R22" localSheetId="2">#REF!</definedName>
    <definedName name="A1R22" localSheetId="8">#REF!</definedName>
    <definedName name="A1R22" localSheetId="12">#REF!</definedName>
    <definedName name="A1R22" localSheetId="13">#REF!</definedName>
    <definedName name="A1R22">#REF!</definedName>
    <definedName name="A1R23" localSheetId="2">#REF!</definedName>
    <definedName name="A1R23" localSheetId="8">#REF!</definedName>
    <definedName name="A1R23" localSheetId="12">#REF!</definedName>
    <definedName name="A1R23" localSheetId="13">#REF!</definedName>
    <definedName name="A1R23">#REF!</definedName>
    <definedName name="A1R24" localSheetId="2">#REF!</definedName>
    <definedName name="A1R24" localSheetId="8">#REF!</definedName>
    <definedName name="A1R24" localSheetId="12">#REF!</definedName>
    <definedName name="A1R24" localSheetId="13">#REF!</definedName>
    <definedName name="A1R24">#REF!</definedName>
    <definedName name="A1R3" localSheetId="2">#REF!</definedName>
    <definedName name="A1R3" localSheetId="8">#REF!</definedName>
    <definedName name="A1R3" localSheetId="12">#REF!</definedName>
    <definedName name="A1R3" localSheetId="13">#REF!</definedName>
    <definedName name="A1R3">#REF!</definedName>
    <definedName name="A1R4" localSheetId="2">#REF!</definedName>
    <definedName name="A1R4" localSheetId="8">#REF!</definedName>
    <definedName name="A1R4" localSheetId="12">#REF!</definedName>
    <definedName name="A1R4" localSheetId="13">#REF!</definedName>
    <definedName name="A1R4">#REF!</definedName>
    <definedName name="A1R5" localSheetId="2">#REF!</definedName>
    <definedName name="A1R5" localSheetId="8">#REF!</definedName>
    <definedName name="A1R5" localSheetId="12">#REF!</definedName>
    <definedName name="A1R5" localSheetId="13">#REF!</definedName>
    <definedName name="A1R5">#REF!</definedName>
    <definedName name="A1R6" localSheetId="2">#REF!</definedName>
    <definedName name="A1R6" localSheetId="8">#REF!</definedName>
    <definedName name="A1R6" localSheetId="12">#REF!</definedName>
    <definedName name="A1R6" localSheetId="13">#REF!</definedName>
    <definedName name="A1R6">#REF!</definedName>
    <definedName name="A1R7" localSheetId="2">#REF!</definedName>
    <definedName name="A1R7" localSheetId="8">#REF!</definedName>
    <definedName name="A1R7" localSheetId="12">#REF!</definedName>
    <definedName name="A1R7" localSheetId="13">#REF!</definedName>
    <definedName name="A1R7">#REF!</definedName>
    <definedName name="A1R8" localSheetId="2">#REF!</definedName>
    <definedName name="A1R8" localSheetId="8">#REF!</definedName>
    <definedName name="A1R8" localSheetId="12">#REF!</definedName>
    <definedName name="A1R8" localSheetId="13">#REF!</definedName>
    <definedName name="A1R8">#REF!</definedName>
    <definedName name="A1R9" localSheetId="2">#REF!</definedName>
    <definedName name="A1R9" localSheetId="8">#REF!</definedName>
    <definedName name="A1R9" localSheetId="12">#REF!</definedName>
    <definedName name="A1R9" localSheetId="13">#REF!</definedName>
    <definedName name="A1R9">#REF!</definedName>
    <definedName name="A2P1" localSheetId="2">#REF!</definedName>
    <definedName name="A2P1" localSheetId="8">#REF!</definedName>
    <definedName name="A2P1" localSheetId="12">#REF!</definedName>
    <definedName name="A2P1" localSheetId="13">#REF!</definedName>
    <definedName name="A2P1">#REF!</definedName>
    <definedName name="A2P10" localSheetId="2">#REF!</definedName>
    <definedName name="A2P10" localSheetId="8">#REF!</definedName>
    <definedName name="A2P10" localSheetId="12">#REF!</definedName>
    <definedName name="A2P10" localSheetId="13">#REF!</definedName>
    <definedName name="A2P10">#REF!</definedName>
    <definedName name="A2P11" localSheetId="2">#REF!</definedName>
    <definedName name="A2P11" localSheetId="8">#REF!</definedName>
    <definedName name="A2P11" localSheetId="12">#REF!</definedName>
    <definedName name="A2P11" localSheetId="13">#REF!</definedName>
    <definedName name="A2P11">#REF!</definedName>
    <definedName name="A2P12" localSheetId="2">#REF!</definedName>
    <definedName name="A2P12" localSheetId="8">#REF!</definedName>
    <definedName name="A2P12" localSheetId="12">#REF!</definedName>
    <definedName name="A2P12" localSheetId="13">#REF!</definedName>
    <definedName name="A2P12">#REF!</definedName>
    <definedName name="A2P13" localSheetId="2">#REF!</definedName>
    <definedName name="A2P13" localSheetId="8">#REF!</definedName>
    <definedName name="A2P13" localSheetId="12">#REF!</definedName>
    <definedName name="A2P13" localSheetId="13">#REF!</definedName>
    <definedName name="A2P13">#REF!</definedName>
    <definedName name="A2P14" localSheetId="2">#REF!</definedName>
    <definedName name="A2P14" localSheetId="8">#REF!</definedName>
    <definedName name="A2P14" localSheetId="12">#REF!</definedName>
    <definedName name="A2P14" localSheetId="13">#REF!</definedName>
    <definedName name="A2P14">#REF!</definedName>
    <definedName name="A2P15" localSheetId="2">#REF!</definedName>
    <definedName name="A2P15" localSheetId="8">#REF!</definedName>
    <definedName name="A2P15" localSheetId="12">#REF!</definedName>
    <definedName name="A2P15" localSheetId="13">#REF!</definedName>
    <definedName name="A2P15">#REF!</definedName>
    <definedName name="A2P16" localSheetId="2">#REF!</definedName>
    <definedName name="A2P16" localSheetId="8">#REF!</definedName>
    <definedName name="A2P16" localSheetId="12">#REF!</definedName>
    <definedName name="A2P16" localSheetId="13">#REF!</definedName>
    <definedName name="A2P16">#REF!</definedName>
    <definedName name="A2P17" localSheetId="2">#REF!</definedName>
    <definedName name="A2P17" localSheetId="8">#REF!</definedName>
    <definedName name="A2P17" localSheetId="12">#REF!</definedName>
    <definedName name="A2P17" localSheetId="13">#REF!</definedName>
    <definedName name="A2P17">#REF!</definedName>
    <definedName name="A2P18" localSheetId="2">#REF!</definedName>
    <definedName name="A2P18" localSheetId="8">#REF!</definedName>
    <definedName name="A2P18" localSheetId="12">#REF!</definedName>
    <definedName name="A2P18" localSheetId="13">#REF!</definedName>
    <definedName name="A2P18">#REF!</definedName>
    <definedName name="A2P19" localSheetId="2">#REF!</definedName>
    <definedName name="A2P19" localSheetId="8">#REF!</definedName>
    <definedName name="A2P19" localSheetId="12">#REF!</definedName>
    <definedName name="A2P19" localSheetId="13">#REF!</definedName>
    <definedName name="A2P19">#REF!</definedName>
    <definedName name="A2P2" localSheetId="2">#REF!</definedName>
    <definedName name="A2P2" localSheetId="8">#REF!</definedName>
    <definedName name="A2P2" localSheetId="12">#REF!</definedName>
    <definedName name="A2P2" localSheetId="13">#REF!</definedName>
    <definedName name="A2P2">#REF!</definedName>
    <definedName name="A2P20" localSheetId="2">#REF!</definedName>
    <definedName name="A2P20" localSheetId="8">#REF!</definedName>
    <definedName name="A2P20" localSheetId="12">#REF!</definedName>
    <definedName name="A2P20" localSheetId="13">#REF!</definedName>
    <definedName name="A2P20">#REF!</definedName>
    <definedName name="A2P21" localSheetId="2">#REF!</definedName>
    <definedName name="A2P21" localSheetId="8">#REF!</definedName>
    <definedName name="A2P21" localSheetId="12">#REF!</definedName>
    <definedName name="A2P21" localSheetId="13">#REF!</definedName>
    <definedName name="A2P21">#REF!</definedName>
    <definedName name="A2P22" localSheetId="2">#REF!</definedName>
    <definedName name="A2P22" localSheetId="8">#REF!</definedName>
    <definedName name="A2P22" localSheetId="12">#REF!</definedName>
    <definedName name="A2P22" localSheetId="13">#REF!</definedName>
    <definedName name="A2P22">#REF!</definedName>
    <definedName name="A2P23" localSheetId="2">#REF!</definedName>
    <definedName name="A2P23" localSheetId="8">#REF!</definedName>
    <definedName name="A2P23" localSheetId="12">#REF!</definedName>
    <definedName name="A2P23" localSheetId="13">#REF!</definedName>
    <definedName name="A2P23">#REF!</definedName>
    <definedName name="A2P24" localSheetId="2">#REF!</definedName>
    <definedName name="A2P24" localSheetId="8">#REF!</definedName>
    <definedName name="A2P24" localSheetId="12">#REF!</definedName>
    <definedName name="A2P24" localSheetId="13">#REF!</definedName>
    <definedName name="A2P24">#REF!</definedName>
    <definedName name="A2P3" localSheetId="2">#REF!</definedName>
    <definedName name="A2P3" localSheetId="8">#REF!</definedName>
    <definedName name="A2P3" localSheetId="12">#REF!</definedName>
    <definedName name="A2P3" localSheetId="13">#REF!</definedName>
    <definedName name="A2P3">#REF!</definedName>
    <definedName name="A2P4" localSheetId="2">#REF!</definedName>
    <definedName name="A2P4" localSheetId="8">#REF!</definedName>
    <definedName name="A2P4" localSheetId="12">#REF!</definedName>
    <definedName name="A2P4" localSheetId="13">#REF!</definedName>
    <definedName name="A2P4">#REF!</definedName>
    <definedName name="A2P5" localSheetId="2">#REF!</definedName>
    <definedName name="A2P5" localSheetId="8">#REF!</definedName>
    <definedName name="A2P5" localSheetId="12">#REF!</definedName>
    <definedName name="A2P5" localSheetId="13">#REF!</definedName>
    <definedName name="A2P5">#REF!</definedName>
    <definedName name="A2P6" localSheetId="2">#REF!</definedName>
    <definedName name="A2P6" localSheetId="8">#REF!</definedName>
    <definedName name="A2P6" localSheetId="12">#REF!</definedName>
    <definedName name="A2P6" localSheetId="13">#REF!</definedName>
    <definedName name="A2P6">#REF!</definedName>
    <definedName name="A2P7" localSheetId="2">#REF!</definedName>
    <definedName name="A2P7" localSheetId="8">#REF!</definedName>
    <definedName name="A2P7" localSheetId="12">#REF!</definedName>
    <definedName name="A2P7" localSheetId="13">#REF!</definedName>
    <definedName name="A2P7">#REF!</definedName>
    <definedName name="A2P8" localSheetId="2">#REF!</definedName>
    <definedName name="A2P8" localSheetId="8">#REF!</definedName>
    <definedName name="A2P8" localSheetId="12">#REF!</definedName>
    <definedName name="A2P8" localSheetId="13">#REF!</definedName>
    <definedName name="A2P8">#REF!</definedName>
    <definedName name="A2P9" localSheetId="2">#REF!</definedName>
    <definedName name="A2P9" localSheetId="8">#REF!</definedName>
    <definedName name="A2P9" localSheetId="12">#REF!</definedName>
    <definedName name="A2P9" localSheetId="13">#REF!</definedName>
    <definedName name="A2P9">#REF!</definedName>
    <definedName name="A2R1" localSheetId="2">#REF!</definedName>
    <definedName name="A2R1" localSheetId="8">#REF!</definedName>
    <definedName name="A2R1" localSheetId="12">#REF!</definedName>
    <definedName name="A2R1" localSheetId="13">#REF!</definedName>
    <definedName name="A2R1">#REF!</definedName>
    <definedName name="A2R10" localSheetId="2">#REF!</definedName>
    <definedName name="A2R10" localSheetId="8">#REF!</definedName>
    <definedName name="A2R10" localSheetId="12">#REF!</definedName>
    <definedName name="A2R10" localSheetId="13">#REF!</definedName>
    <definedName name="A2R10">#REF!</definedName>
    <definedName name="A2R11" localSheetId="2">#REF!</definedName>
    <definedName name="A2R11" localSheetId="8">#REF!</definedName>
    <definedName name="A2R11" localSheetId="12">#REF!</definedName>
    <definedName name="A2R11" localSheetId="13">#REF!</definedName>
    <definedName name="A2R11">#REF!</definedName>
    <definedName name="A2R12" localSheetId="2">#REF!</definedName>
    <definedName name="A2R12" localSheetId="8">#REF!</definedName>
    <definedName name="A2R12" localSheetId="12">#REF!</definedName>
    <definedName name="A2R12" localSheetId="13">#REF!</definedName>
    <definedName name="A2R12">#REF!</definedName>
    <definedName name="A2R13" localSheetId="2">#REF!</definedName>
    <definedName name="A2R13" localSheetId="8">#REF!</definedName>
    <definedName name="A2R13" localSheetId="12">#REF!</definedName>
    <definedName name="A2R13" localSheetId="13">#REF!</definedName>
    <definedName name="A2R13">#REF!</definedName>
    <definedName name="A2R14" localSheetId="2">#REF!</definedName>
    <definedName name="A2R14" localSheetId="8">#REF!</definedName>
    <definedName name="A2R14" localSheetId="12">#REF!</definedName>
    <definedName name="A2R14" localSheetId="13">#REF!</definedName>
    <definedName name="A2R14">#REF!</definedName>
    <definedName name="A2R15" localSheetId="2">#REF!</definedName>
    <definedName name="A2R15" localSheetId="8">#REF!</definedName>
    <definedName name="A2R15" localSheetId="12">#REF!</definedName>
    <definedName name="A2R15" localSheetId="13">#REF!</definedName>
    <definedName name="A2R15">#REF!</definedName>
    <definedName name="A2R16" localSheetId="2">#REF!</definedName>
    <definedName name="A2R16" localSheetId="8">#REF!</definedName>
    <definedName name="A2R16" localSheetId="12">#REF!</definedName>
    <definedName name="A2R16" localSheetId="13">#REF!</definedName>
    <definedName name="A2R16">#REF!</definedName>
    <definedName name="A2R17" localSheetId="2">#REF!</definedName>
    <definedName name="A2R17" localSheetId="8">#REF!</definedName>
    <definedName name="A2R17" localSheetId="12">#REF!</definedName>
    <definedName name="A2R17" localSheetId="13">#REF!</definedName>
    <definedName name="A2R17">#REF!</definedName>
    <definedName name="A2R18" localSheetId="2">#REF!</definedName>
    <definedName name="A2R18" localSheetId="8">#REF!</definedName>
    <definedName name="A2R18" localSheetId="12">#REF!</definedName>
    <definedName name="A2R18" localSheetId="13">#REF!</definedName>
    <definedName name="A2R18">#REF!</definedName>
    <definedName name="A2R19" localSheetId="2">#REF!</definedName>
    <definedName name="A2R19" localSheetId="8">#REF!</definedName>
    <definedName name="A2R19" localSheetId="12">#REF!</definedName>
    <definedName name="A2R19" localSheetId="13">#REF!</definedName>
    <definedName name="A2R19">#REF!</definedName>
    <definedName name="A2R2" localSheetId="2">#REF!</definedName>
    <definedName name="A2R2" localSheetId="8">#REF!</definedName>
    <definedName name="A2R2" localSheetId="12">#REF!</definedName>
    <definedName name="A2R2" localSheetId="13">#REF!</definedName>
    <definedName name="A2R2">#REF!</definedName>
    <definedName name="A2R20" localSheetId="2">#REF!</definedName>
    <definedName name="A2R20" localSheetId="8">#REF!</definedName>
    <definedName name="A2R20" localSheetId="12">#REF!</definedName>
    <definedName name="A2R20" localSheetId="13">#REF!</definedName>
    <definedName name="A2R20">#REF!</definedName>
    <definedName name="A2R21" localSheetId="2">#REF!</definedName>
    <definedName name="A2R21" localSheetId="8">#REF!</definedName>
    <definedName name="A2R21" localSheetId="12">#REF!</definedName>
    <definedName name="A2R21" localSheetId="13">#REF!</definedName>
    <definedName name="A2R21">#REF!</definedName>
    <definedName name="A2R22" localSheetId="2">#REF!</definedName>
    <definedName name="A2R22" localSheetId="8">#REF!</definedName>
    <definedName name="A2R22" localSheetId="12">#REF!</definedName>
    <definedName name="A2R22" localSheetId="13">#REF!</definedName>
    <definedName name="A2R22">#REF!</definedName>
    <definedName name="A2R23" localSheetId="2">#REF!</definedName>
    <definedName name="A2R23" localSheetId="8">#REF!</definedName>
    <definedName name="A2R23" localSheetId="12">#REF!</definedName>
    <definedName name="A2R23" localSheetId="13">#REF!</definedName>
    <definedName name="A2R23">#REF!</definedName>
    <definedName name="A2R24" localSheetId="2">#REF!</definedName>
    <definedName name="A2R24" localSheetId="8">#REF!</definedName>
    <definedName name="A2R24" localSheetId="12">#REF!</definedName>
    <definedName name="A2R24" localSheetId="13">#REF!</definedName>
    <definedName name="A2R24">#REF!</definedName>
    <definedName name="A2R3" localSheetId="2">#REF!</definedName>
    <definedName name="A2R3" localSheetId="8">#REF!</definedName>
    <definedName name="A2R3" localSheetId="12">#REF!</definedName>
    <definedName name="A2R3" localSheetId="13">#REF!</definedName>
    <definedName name="A2R3">#REF!</definedName>
    <definedName name="A2R4" localSheetId="2">#REF!</definedName>
    <definedName name="A2R4" localSheetId="8">#REF!</definedName>
    <definedName name="A2R4" localSheetId="12">#REF!</definedName>
    <definedName name="A2R4" localSheetId="13">#REF!</definedName>
    <definedName name="A2R4">#REF!</definedName>
    <definedName name="A2R5" localSheetId="2">#REF!</definedName>
    <definedName name="A2R5" localSheetId="8">#REF!</definedName>
    <definedName name="A2R5" localSheetId="12">#REF!</definedName>
    <definedName name="A2R5" localSheetId="13">#REF!</definedName>
    <definedName name="A2R5">#REF!</definedName>
    <definedName name="A2R6" localSheetId="2">#REF!</definedName>
    <definedName name="A2R6" localSheetId="8">#REF!</definedName>
    <definedName name="A2R6" localSheetId="12">#REF!</definedName>
    <definedName name="A2R6" localSheetId="13">#REF!</definedName>
    <definedName name="A2R6">#REF!</definedName>
    <definedName name="A2R7" localSheetId="2">#REF!</definedName>
    <definedName name="A2R7" localSheetId="8">#REF!</definedName>
    <definedName name="A2R7" localSheetId="12">#REF!</definedName>
    <definedName name="A2R7" localSheetId="13">#REF!</definedName>
    <definedName name="A2R7">#REF!</definedName>
    <definedName name="A2R8" localSheetId="2">#REF!</definedName>
    <definedName name="A2R8" localSheetId="8">#REF!</definedName>
    <definedName name="A2R8" localSheetId="12">#REF!</definedName>
    <definedName name="A2R8" localSheetId="13">#REF!</definedName>
    <definedName name="A2R8">#REF!</definedName>
    <definedName name="A2R9" localSheetId="2">#REF!</definedName>
    <definedName name="A2R9" localSheetId="8">#REF!</definedName>
    <definedName name="A2R9" localSheetId="12">#REF!</definedName>
    <definedName name="A2R9" localSheetId="13">#REF!</definedName>
    <definedName name="A2R9">#REF!</definedName>
    <definedName name="A3P1" localSheetId="2">#REF!</definedName>
    <definedName name="A3P1" localSheetId="8">#REF!</definedName>
    <definedName name="A3P1" localSheetId="12">#REF!</definedName>
    <definedName name="A3P1" localSheetId="13">#REF!</definedName>
    <definedName name="A3P1">#REF!</definedName>
    <definedName name="A3P10" localSheetId="2">#REF!</definedName>
    <definedName name="A3P10" localSheetId="8">#REF!</definedName>
    <definedName name="A3P10" localSheetId="12">#REF!</definedName>
    <definedName name="A3P10" localSheetId="13">#REF!</definedName>
    <definedName name="A3P10">#REF!</definedName>
    <definedName name="A3P11" localSheetId="2">#REF!</definedName>
    <definedName name="A3P11" localSheetId="8">#REF!</definedName>
    <definedName name="A3P11" localSheetId="12">#REF!</definedName>
    <definedName name="A3P11" localSheetId="13">#REF!</definedName>
    <definedName name="A3P11">#REF!</definedName>
    <definedName name="A3P12" localSheetId="2">#REF!</definedName>
    <definedName name="A3P12" localSheetId="8">#REF!</definedName>
    <definedName name="A3P12" localSheetId="12">#REF!</definedName>
    <definedName name="A3P12" localSheetId="13">#REF!</definedName>
    <definedName name="A3P12">#REF!</definedName>
    <definedName name="A3P13" localSheetId="2">#REF!</definedName>
    <definedName name="A3P13" localSheetId="8">#REF!</definedName>
    <definedName name="A3P13" localSheetId="12">#REF!</definedName>
    <definedName name="A3P13" localSheetId="13">#REF!</definedName>
    <definedName name="A3P13">#REF!</definedName>
    <definedName name="A3P14" localSheetId="2">#REF!</definedName>
    <definedName name="A3P14" localSheetId="8">#REF!</definedName>
    <definedName name="A3P14" localSheetId="12">#REF!</definedName>
    <definedName name="A3P14" localSheetId="13">#REF!</definedName>
    <definedName name="A3P14">#REF!</definedName>
    <definedName name="A3P15" localSheetId="2">#REF!</definedName>
    <definedName name="A3P15" localSheetId="8">#REF!</definedName>
    <definedName name="A3P15" localSheetId="12">#REF!</definedName>
    <definedName name="A3P15" localSheetId="13">#REF!</definedName>
    <definedName name="A3P15">#REF!</definedName>
    <definedName name="A3P16" localSheetId="2">#REF!</definedName>
    <definedName name="A3P16" localSheetId="8">#REF!</definedName>
    <definedName name="A3P16" localSheetId="12">#REF!</definedName>
    <definedName name="A3P16" localSheetId="13">#REF!</definedName>
    <definedName name="A3P16">#REF!</definedName>
    <definedName name="A3P17" localSheetId="2">#REF!</definedName>
    <definedName name="A3P17" localSheetId="8">#REF!</definedName>
    <definedName name="A3P17" localSheetId="12">#REF!</definedName>
    <definedName name="A3P17" localSheetId="13">#REF!</definedName>
    <definedName name="A3P17">#REF!</definedName>
    <definedName name="A3P18" localSheetId="2">#REF!</definedName>
    <definedName name="A3P18" localSheetId="8">#REF!</definedName>
    <definedName name="A3P18" localSheetId="12">#REF!</definedName>
    <definedName name="A3P18" localSheetId="13">#REF!</definedName>
    <definedName name="A3P18">#REF!</definedName>
    <definedName name="A3P19" localSheetId="2">#REF!</definedName>
    <definedName name="A3P19" localSheetId="8">#REF!</definedName>
    <definedName name="A3P19" localSheetId="12">#REF!</definedName>
    <definedName name="A3P19" localSheetId="13">#REF!</definedName>
    <definedName name="A3P19">#REF!</definedName>
    <definedName name="A3P2" localSheetId="2">#REF!</definedName>
    <definedName name="A3P2" localSheetId="8">#REF!</definedName>
    <definedName name="A3P2" localSheetId="12">#REF!</definedName>
    <definedName name="A3P2" localSheetId="13">#REF!</definedName>
    <definedName name="A3P2">#REF!</definedName>
    <definedName name="A3P20" localSheetId="2">#REF!</definedName>
    <definedName name="A3P20" localSheetId="8">#REF!</definedName>
    <definedName name="A3P20" localSheetId="12">#REF!</definedName>
    <definedName name="A3P20" localSheetId="13">#REF!</definedName>
    <definedName name="A3P20">#REF!</definedName>
    <definedName name="A3P21" localSheetId="2">#REF!</definedName>
    <definedName name="A3P21" localSheetId="8">#REF!</definedName>
    <definedName name="A3P21" localSheetId="12">#REF!</definedName>
    <definedName name="A3P21" localSheetId="13">#REF!</definedName>
    <definedName name="A3P21">#REF!</definedName>
    <definedName name="A3P22" localSheetId="2">#REF!</definedName>
    <definedName name="A3P22" localSheetId="8">#REF!</definedName>
    <definedName name="A3P22" localSheetId="12">#REF!</definedName>
    <definedName name="A3P22" localSheetId="13">#REF!</definedName>
    <definedName name="A3P22">#REF!</definedName>
    <definedName name="A3P23" localSheetId="2">#REF!</definedName>
    <definedName name="A3P23" localSheetId="8">#REF!</definedName>
    <definedName name="A3P23" localSheetId="12">#REF!</definedName>
    <definedName name="A3P23" localSheetId="13">#REF!</definedName>
    <definedName name="A3P23">#REF!</definedName>
    <definedName name="A3P24" localSheetId="2">#REF!</definedName>
    <definedName name="A3P24" localSheetId="8">#REF!</definedName>
    <definedName name="A3P24" localSheetId="12">#REF!</definedName>
    <definedName name="A3P24" localSheetId="13">#REF!</definedName>
    <definedName name="A3P24">#REF!</definedName>
    <definedName name="A3P3" localSheetId="2">#REF!</definedName>
    <definedName name="A3P3" localSheetId="8">#REF!</definedName>
    <definedName name="A3P3" localSheetId="12">#REF!</definedName>
    <definedName name="A3P3" localSheetId="13">#REF!</definedName>
    <definedName name="A3P3">#REF!</definedName>
    <definedName name="A3P4" localSheetId="2">#REF!</definedName>
    <definedName name="A3P4" localSheetId="8">#REF!</definedName>
    <definedName name="A3P4" localSheetId="12">#REF!</definedName>
    <definedName name="A3P4" localSheetId="13">#REF!</definedName>
    <definedName name="A3P4">#REF!</definedName>
    <definedName name="A3P5" localSheetId="2">#REF!</definedName>
    <definedName name="A3P5" localSheetId="8">#REF!</definedName>
    <definedName name="A3P5" localSheetId="12">#REF!</definedName>
    <definedName name="A3P5" localSheetId="13">#REF!</definedName>
    <definedName name="A3P5">#REF!</definedName>
    <definedName name="A3P6" localSheetId="2">#REF!</definedName>
    <definedName name="A3P6" localSheetId="8">#REF!</definedName>
    <definedName name="A3P6" localSheetId="12">#REF!</definedName>
    <definedName name="A3P6" localSheetId="13">#REF!</definedName>
    <definedName name="A3P6">#REF!</definedName>
    <definedName name="A3P7" localSheetId="2">#REF!</definedName>
    <definedName name="A3P7" localSheetId="8">#REF!</definedName>
    <definedName name="A3P7" localSheetId="12">#REF!</definedName>
    <definedName name="A3P7" localSheetId="13">#REF!</definedName>
    <definedName name="A3P7">#REF!</definedName>
    <definedName name="A3P8" localSheetId="2">#REF!</definedName>
    <definedName name="A3P8" localSheetId="8">#REF!</definedName>
    <definedName name="A3P8" localSheetId="12">#REF!</definedName>
    <definedName name="A3P8" localSheetId="13">#REF!</definedName>
    <definedName name="A3P8">#REF!</definedName>
    <definedName name="A3P9" localSheetId="2">#REF!</definedName>
    <definedName name="A3P9" localSheetId="8">#REF!</definedName>
    <definedName name="A3P9" localSheetId="12">#REF!</definedName>
    <definedName name="A3P9" localSheetId="13">#REF!</definedName>
    <definedName name="A3P9">#REF!</definedName>
    <definedName name="A3R1" localSheetId="2">#REF!</definedName>
    <definedName name="A3R1" localSheetId="8">#REF!</definedName>
    <definedName name="A3R1" localSheetId="12">#REF!</definedName>
    <definedName name="A3R1" localSheetId="13">#REF!</definedName>
    <definedName name="A3R1">#REF!</definedName>
    <definedName name="A3R10" localSheetId="2">#REF!</definedName>
    <definedName name="A3R10" localSheetId="8">#REF!</definedName>
    <definedName name="A3R10" localSheetId="12">#REF!</definedName>
    <definedName name="A3R10" localSheetId="13">#REF!</definedName>
    <definedName name="A3R10">#REF!</definedName>
    <definedName name="A3R11" localSheetId="2">#REF!</definedName>
    <definedName name="A3R11" localSheetId="8">#REF!</definedName>
    <definedName name="A3R11" localSheetId="12">#REF!</definedName>
    <definedName name="A3R11" localSheetId="13">#REF!</definedName>
    <definedName name="A3R11">#REF!</definedName>
    <definedName name="A3R12" localSheetId="2">#REF!</definedName>
    <definedName name="A3R12" localSheetId="8">#REF!</definedName>
    <definedName name="A3R12" localSheetId="12">#REF!</definedName>
    <definedName name="A3R12" localSheetId="13">#REF!</definedName>
    <definedName name="A3R12">#REF!</definedName>
    <definedName name="A3R13" localSheetId="2">#REF!</definedName>
    <definedName name="A3R13" localSheetId="8">#REF!</definedName>
    <definedName name="A3R13" localSheetId="12">#REF!</definedName>
    <definedName name="A3R13" localSheetId="13">#REF!</definedName>
    <definedName name="A3R13">#REF!</definedName>
    <definedName name="A3R14" localSheetId="2">#REF!</definedName>
    <definedName name="A3R14" localSheetId="8">#REF!</definedName>
    <definedName name="A3R14" localSheetId="12">#REF!</definedName>
    <definedName name="A3R14" localSheetId="13">#REF!</definedName>
    <definedName name="A3R14">#REF!</definedName>
    <definedName name="A3R15" localSheetId="2">#REF!</definedName>
    <definedName name="A3R15" localSheetId="8">#REF!</definedName>
    <definedName name="A3R15" localSheetId="12">#REF!</definedName>
    <definedName name="A3R15" localSheetId="13">#REF!</definedName>
    <definedName name="A3R15">#REF!</definedName>
    <definedName name="A3R16" localSheetId="2">#REF!</definedName>
    <definedName name="A3R16" localSheetId="8">#REF!</definedName>
    <definedName name="A3R16" localSheetId="12">#REF!</definedName>
    <definedName name="A3R16" localSheetId="13">#REF!</definedName>
    <definedName name="A3R16">#REF!</definedName>
    <definedName name="A3R17" localSheetId="2">#REF!</definedName>
    <definedName name="A3R17" localSheetId="8">#REF!</definedName>
    <definedName name="A3R17" localSheetId="12">#REF!</definedName>
    <definedName name="A3R17" localSheetId="13">#REF!</definedName>
    <definedName name="A3R17">#REF!</definedName>
    <definedName name="A3R18" localSheetId="2">#REF!</definedName>
    <definedName name="A3R18" localSheetId="8">#REF!</definedName>
    <definedName name="A3R18" localSheetId="12">#REF!</definedName>
    <definedName name="A3R18" localSheetId="13">#REF!</definedName>
    <definedName name="A3R18">#REF!</definedName>
    <definedName name="A3R19" localSheetId="2">#REF!</definedName>
    <definedName name="A3R19" localSheetId="8">#REF!</definedName>
    <definedName name="A3R19" localSheetId="12">#REF!</definedName>
    <definedName name="A3R19" localSheetId="13">#REF!</definedName>
    <definedName name="A3R19">#REF!</definedName>
    <definedName name="A3R2" localSheetId="2">#REF!</definedName>
    <definedName name="A3R2" localSheetId="8">#REF!</definedName>
    <definedName name="A3R2" localSheetId="12">#REF!</definedName>
    <definedName name="A3R2" localSheetId="13">#REF!</definedName>
    <definedName name="A3R2">#REF!</definedName>
    <definedName name="A3R20" localSheetId="2">#REF!</definedName>
    <definedName name="A3R20" localSheetId="8">#REF!</definedName>
    <definedName name="A3R20" localSheetId="12">#REF!</definedName>
    <definedName name="A3R20" localSheetId="13">#REF!</definedName>
    <definedName name="A3R20">#REF!</definedName>
    <definedName name="A3R21" localSheetId="2">#REF!</definedName>
    <definedName name="A3R21" localSheetId="8">#REF!</definedName>
    <definedName name="A3R21" localSheetId="12">#REF!</definedName>
    <definedName name="A3R21" localSheetId="13">#REF!</definedName>
    <definedName name="A3R21">#REF!</definedName>
    <definedName name="A3R22" localSheetId="2">#REF!</definedName>
    <definedName name="A3R22" localSheetId="8">#REF!</definedName>
    <definedName name="A3R22" localSheetId="12">#REF!</definedName>
    <definedName name="A3R22" localSheetId="13">#REF!</definedName>
    <definedName name="A3R22">#REF!</definedName>
    <definedName name="A3R23" localSheetId="2">#REF!</definedName>
    <definedName name="A3R23" localSheetId="8">#REF!</definedName>
    <definedName name="A3R23" localSheetId="12">#REF!</definedName>
    <definedName name="A3R23" localSheetId="13">#REF!</definedName>
    <definedName name="A3R23">#REF!</definedName>
    <definedName name="A3R24" localSheetId="2">#REF!</definedName>
    <definedName name="A3R24" localSheetId="8">#REF!</definedName>
    <definedName name="A3R24" localSheetId="12">#REF!</definedName>
    <definedName name="A3R24" localSheetId="13">#REF!</definedName>
    <definedName name="A3R24">#REF!</definedName>
    <definedName name="A3R3" localSheetId="2">#REF!</definedName>
    <definedName name="A3R3" localSheetId="8">#REF!</definedName>
    <definedName name="A3R3" localSheetId="12">#REF!</definedName>
    <definedName name="A3R3" localSheetId="13">#REF!</definedName>
    <definedName name="A3R3">#REF!</definedName>
    <definedName name="A3R4" localSheetId="2">#REF!</definedName>
    <definedName name="A3R4" localSheetId="8">#REF!</definedName>
    <definedName name="A3R4" localSheetId="12">#REF!</definedName>
    <definedName name="A3R4" localSheetId="13">#REF!</definedName>
    <definedName name="A3R4">#REF!</definedName>
    <definedName name="A3R5" localSheetId="2">#REF!</definedName>
    <definedName name="A3R5" localSheetId="8">#REF!</definedName>
    <definedName name="A3R5" localSheetId="12">#REF!</definedName>
    <definedName name="A3R5" localSheetId="13">#REF!</definedName>
    <definedName name="A3R5">#REF!</definedName>
    <definedName name="A3R6" localSheetId="2">#REF!</definedName>
    <definedName name="A3R6" localSheetId="8">#REF!</definedName>
    <definedName name="A3R6" localSheetId="12">#REF!</definedName>
    <definedName name="A3R6" localSheetId="13">#REF!</definedName>
    <definedName name="A3R6">#REF!</definedName>
    <definedName name="A3R7" localSheetId="2">#REF!</definedName>
    <definedName name="A3R7" localSheetId="8">#REF!</definedName>
    <definedName name="A3R7" localSheetId="12">#REF!</definedName>
    <definedName name="A3R7" localSheetId="13">#REF!</definedName>
    <definedName name="A3R7">#REF!</definedName>
    <definedName name="A3R8" localSheetId="2">#REF!</definedName>
    <definedName name="A3R8" localSheetId="8">#REF!</definedName>
    <definedName name="A3R8" localSheetId="12">#REF!</definedName>
    <definedName name="A3R8" localSheetId="13">#REF!</definedName>
    <definedName name="A3R8">#REF!</definedName>
    <definedName name="A3R9" localSheetId="2">#REF!</definedName>
    <definedName name="A3R9" localSheetId="8">#REF!</definedName>
    <definedName name="A3R9" localSheetId="12">#REF!</definedName>
    <definedName name="A3R9" localSheetId="13">#REF!</definedName>
    <definedName name="A3R9">#REF!</definedName>
    <definedName name="A4P1" localSheetId="2">#REF!</definedName>
    <definedName name="A4P1" localSheetId="8">#REF!</definedName>
    <definedName name="A4P1" localSheetId="12">#REF!</definedName>
    <definedName name="A4P1" localSheetId="13">#REF!</definedName>
    <definedName name="A4P1">#REF!</definedName>
    <definedName name="A4P10" localSheetId="2">#REF!</definedName>
    <definedName name="A4P10" localSheetId="8">#REF!</definedName>
    <definedName name="A4P10" localSheetId="12">#REF!</definedName>
    <definedName name="A4P10" localSheetId="13">#REF!</definedName>
    <definedName name="A4P10">#REF!</definedName>
    <definedName name="A4P11" localSheetId="2">#REF!</definedName>
    <definedName name="A4P11" localSheetId="8">#REF!</definedName>
    <definedName name="A4P11" localSheetId="12">#REF!</definedName>
    <definedName name="A4P11" localSheetId="13">#REF!</definedName>
    <definedName name="A4P11">#REF!</definedName>
    <definedName name="A4P12" localSheetId="2">#REF!</definedName>
    <definedName name="A4P12" localSheetId="8">#REF!</definedName>
    <definedName name="A4P12" localSheetId="12">#REF!</definedName>
    <definedName name="A4P12" localSheetId="13">#REF!</definedName>
    <definedName name="A4P12">#REF!</definedName>
    <definedName name="A4P13" localSheetId="2">#REF!</definedName>
    <definedName name="A4P13" localSheetId="8">#REF!</definedName>
    <definedName name="A4P13" localSheetId="12">#REF!</definedName>
    <definedName name="A4P13" localSheetId="13">#REF!</definedName>
    <definedName name="A4P13">#REF!</definedName>
    <definedName name="A4P14" localSheetId="2">#REF!</definedName>
    <definedName name="A4P14" localSheetId="8">#REF!</definedName>
    <definedName name="A4P14" localSheetId="12">#REF!</definedName>
    <definedName name="A4P14" localSheetId="13">#REF!</definedName>
    <definedName name="A4P14">#REF!</definedName>
    <definedName name="A4P15" localSheetId="2">#REF!</definedName>
    <definedName name="A4P15" localSheetId="8">#REF!</definedName>
    <definedName name="A4P15" localSheetId="12">#REF!</definedName>
    <definedName name="A4P15" localSheetId="13">#REF!</definedName>
    <definedName name="A4P15">#REF!</definedName>
    <definedName name="A4P16" localSheetId="2">#REF!</definedName>
    <definedName name="A4P16" localSheetId="8">#REF!</definedName>
    <definedName name="A4P16" localSheetId="12">#REF!</definedName>
    <definedName name="A4P16" localSheetId="13">#REF!</definedName>
    <definedName name="A4P16">#REF!</definedName>
    <definedName name="A4P17" localSheetId="2">#REF!</definedName>
    <definedName name="A4P17" localSheetId="8">#REF!</definedName>
    <definedName name="A4P17" localSheetId="12">#REF!</definedName>
    <definedName name="A4P17" localSheetId="13">#REF!</definedName>
    <definedName name="A4P17">#REF!</definedName>
    <definedName name="A4P18" localSheetId="2">#REF!</definedName>
    <definedName name="A4P18" localSheetId="8">#REF!</definedName>
    <definedName name="A4P18" localSheetId="12">#REF!</definedName>
    <definedName name="A4P18" localSheetId="13">#REF!</definedName>
    <definedName name="A4P18">#REF!</definedName>
    <definedName name="A4P19" localSheetId="2">#REF!</definedName>
    <definedName name="A4P19" localSheetId="8">#REF!</definedName>
    <definedName name="A4P19" localSheetId="12">#REF!</definedName>
    <definedName name="A4P19" localSheetId="13">#REF!</definedName>
    <definedName name="A4P19">#REF!</definedName>
    <definedName name="A4P2" localSheetId="2">#REF!</definedName>
    <definedName name="A4P2" localSheetId="8">#REF!</definedName>
    <definedName name="A4P2" localSheetId="12">#REF!</definedName>
    <definedName name="A4P2" localSheetId="13">#REF!</definedName>
    <definedName name="A4P2">#REF!</definedName>
    <definedName name="A4P20" localSheetId="2">#REF!</definedName>
    <definedName name="A4P20" localSheetId="8">#REF!</definedName>
    <definedName name="A4P20" localSheetId="12">#REF!</definedName>
    <definedName name="A4P20" localSheetId="13">#REF!</definedName>
    <definedName name="A4P20">#REF!</definedName>
    <definedName name="A4P21" localSheetId="2">#REF!</definedName>
    <definedName name="A4P21" localSheetId="8">#REF!</definedName>
    <definedName name="A4P21" localSheetId="12">#REF!</definedName>
    <definedName name="A4P21" localSheetId="13">#REF!</definedName>
    <definedName name="A4P21">#REF!</definedName>
    <definedName name="A4P22" localSheetId="2">#REF!</definedName>
    <definedName name="A4P22" localSheetId="8">#REF!</definedName>
    <definedName name="A4P22" localSheetId="12">#REF!</definedName>
    <definedName name="A4P22" localSheetId="13">#REF!</definedName>
    <definedName name="A4P22">#REF!</definedName>
    <definedName name="A4P23" localSheetId="2">#REF!</definedName>
    <definedName name="A4P23" localSheetId="8">#REF!</definedName>
    <definedName name="A4P23" localSheetId="12">#REF!</definedName>
    <definedName name="A4P23" localSheetId="13">#REF!</definedName>
    <definedName name="A4P23">#REF!</definedName>
    <definedName name="A4P24" localSheetId="2">#REF!</definedName>
    <definedName name="A4P24" localSheetId="8">#REF!</definedName>
    <definedName name="A4P24" localSheetId="12">#REF!</definedName>
    <definedName name="A4P24" localSheetId="13">#REF!</definedName>
    <definedName name="A4P24">#REF!</definedName>
    <definedName name="A4P3" localSheetId="2">#REF!</definedName>
    <definedName name="A4P3" localSheetId="8">#REF!</definedName>
    <definedName name="A4P3" localSheetId="12">#REF!</definedName>
    <definedName name="A4P3" localSheetId="13">#REF!</definedName>
    <definedName name="A4P3">#REF!</definedName>
    <definedName name="A4P4" localSheetId="2">#REF!</definedName>
    <definedName name="A4P4" localSheetId="8">#REF!</definedName>
    <definedName name="A4P4" localSheetId="12">#REF!</definedName>
    <definedName name="A4P4" localSheetId="13">#REF!</definedName>
    <definedName name="A4P4">#REF!</definedName>
    <definedName name="A4P5" localSheetId="2">#REF!</definedName>
    <definedName name="A4P5" localSheetId="8">#REF!</definedName>
    <definedName name="A4P5" localSheetId="12">#REF!</definedName>
    <definedName name="A4P5" localSheetId="13">#REF!</definedName>
    <definedName name="A4P5">#REF!</definedName>
    <definedName name="A4P6" localSheetId="2">#REF!</definedName>
    <definedName name="A4P6" localSheetId="8">#REF!</definedName>
    <definedName name="A4P6" localSheetId="12">#REF!</definedName>
    <definedName name="A4P6" localSheetId="13">#REF!</definedName>
    <definedName name="A4P6">#REF!</definedName>
    <definedName name="A4P7" localSheetId="2">#REF!</definedName>
    <definedName name="A4P7" localSheetId="8">#REF!</definedName>
    <definedName name="A4P7" localSheetId="12">#REF!</definedName>
    <definedName name="A4P7" localSheetId="13">#REF!</definedName>
    <definedName name="A4P7">#REF!</definedName>
    <definedName name="A4P8" localSheetId="2">#REF!</definedName>
    <definedName name="A4P8" localSheetId="8">#REF!</definedName>
    <definedName name="A4P8" localSheetId="12">#REF!</definedName>
    <definedName name="A4P8" localSheetId="13">#REF!</definedName>
    <definedName name="A4P8">#REF!</definedName>
    <definedName name="A4P9" localSheetId="2">#REF!</definedName>
    <definedName name="A4P9" localSheetId="8">#REF!</definedName>
    <definedName name="A4P9" localSheetId="12">#REF!</definedName>
    <definedName name="A4P9" localSheetId="13">#REF!</definedName>
    <definedName name="A4P9">#REF!</definedName>
    <definedName name="A4R1" localSheetId="2">#REF!</definedName>
    <definedName name="A4R1" localSheetId="8">#REF!</definedName>
    <definedName name="A4R1" localSheetId="12">#REF!</definedName>
    <definedName name="A4R1" localSheetId="13">#REF!</definedName>
    <definedName name="A4R1">#REF!</definedName>
    <definedName name="A4R10" localSheetId="2">#REF!</definedName>
    <definedName name="A4R10" localSheetId="8">#REF!</definedName>
    <definedName name="A4R10" localSheetId="12">#REF!</definedName>
    <definedName name="A4R10" localSheetId="13">#REF!</definedName>
    <definedName name="A4R10">#REF!</definedName>
    <definedName name="A4R11" localSheetId="2">#REF!</definedName>
    <definedName name="A4R11" localSheetId="8">#REF!</definedName>
    <definedName name="A4R11" localSheetId="12">#REF!</definedName>
    <definedName name="A4R11" localSheetId="13">#REF!</definedName>
    <definedName name="A4R11">#REF!</definedName>
    <definedName name="A4R12" localSheetId="2">#REF!</definedName>
    <definedName name="A4R12" localSheetId="8">#REF!</definedName>
    <definedName name="A4R12" localSheetId="12">#REF!</definedName>
    <definedName name="A4R12" localSheetId="13">#REF!</definedName>
    <definedName name="A4R12">#REF!</definedName>
    <definedName name="A4R13" localSheetId="2">#REF!</definedName>
    <definedName name="A4R13" localSheetId="8">#REF!</definedName>
    <definedName name="A4R13" localSheetId="12">#REF!</definedName>
    <definedName name="A4R13" localSheetId="13">#REF!</definedName>
    <definedName name="A4R13">#REF!</definedName>
    <definedName name="A4R14" localSheetId="2">#REF!</definedName>
    <definedName name="A4R14" localSheetId="8">#REF!</definedName>
    <definedName name="A4R14" localSheetId="12">#REF!</definedName>
    <definedName name="A4R14" localSheetId="13">#REF!</definedName>
    <definedName name="A4R14">#REF!</definedName>
    <definedName name="A4R15" localSheetId="2">#REF!</definedName>
    <definedName name="A4R15" localSheetId="8">#REF!</definedName>
    <definedName name="A4R15" localSheetId="12">#REF!</definedName>
    <definedName name="A4R15" localSheetId="13">#REF!</definedName>
    <definedName name="A4R15">#REF!</definedName>
    <definedName name="A4R16" localSheetId="2">#REF!</definedName>
    <definedName name="A4R16" localSheetId="8">#REF!</definedName>
    <definedName name="A4R16" localSheetId="12">#REF!</definedName>
    <definedName name="A4R16" localSheetId="13">#REF!</definedName>
    <definedName name="A4R16">#REF!</definedName>
    <definedName name="A4R17" localSheetId="2">#REF!</definedName>
    <definedName name="A4R17" localSheetId="8">#REF!</definedName>
    <definedName name="A4R17" localSheetId="12">#REF!</definedName>
    <definedName name="A4R17" localSheetId="13">#REF!</definedName>
    <definedName name="A4R17">#REF!</definedName>
    <definedName name="A4R18" localSheetId="2">#REF!</definedName>
    <definedName name="A4R18" localSheetId="8">#REF!</definedName>
    <definedName name="A4R18" localSheetId="12">#REF!</definedName>
    <definedName name="A4R18" localSheetId="13">#REF!</definedName>
    <definedName name="A4R18">#REF!</definedName>
    <definedName name="A4R19" localSheetId="2">#REF!</definedName>
    <definedName name="A4R19" localSheetId="8">#REF!</definedName>
    <definedName name="A4R19" localSheetId="12">#REF!</definedName>
    <definedName name="A4R19" localSheetId="13">#REF!</definedName>
    <definedName name="A4R19">#REF!</definedName>
    <definedName name="A4R2" localSheetId="2">#REF!</definedName>
    <definedName name="A4R2" localSheetId="8">#REF!</definedName>
    <definedName name="A4R2" localSheetId="12">#REF!</definedName>
    <definedName name="A4R2" localSheetId="13">#REF!</definedName>
    <definedName name="A4R2">#REF!</definedName>
    <definedName name="A4R20" localSheetId="2">#REF!</definedName>
    <definedName name="A4R20" localSheetId="8">#REF!</definedName>
    <definedName name="A4R20" localSheetId="12">#REF!</definedName>
    <definedName name="A4R20" localSheetId="13">#REF!</definedName>
    <definedName name="A4R20">#REF!</definedName>
    <definedName name="A4R21" localSheetId="2">#REF!</definedName>
    <definedName name="A4R21" localSheetId="8">#REF!</definedName>
    <definedName name="A4R21" localSheetId="12">#REF!</definedName>
    <definedName name="A4R21" localSheetId="13">#REF!</definedName>
    <definedName name="A4R21">#REF!</definedName>
    <definedName name="A4R22" localSheetId="2">#REF!</definedName>
    <definedName name="A4R22" localSheetId="8">#REF!</definedName>
    <definedName name="A4R22" localSheetId="12">#REF!</definedName>
    <definedName name="A4R22" localSheetId="13">#REF!</definedName>
    <definedName name="A4R22">#REF!</definedName>
    <definedName name="A4R23" localSheetId="2">#REF!</definedName>
    <definedName name="A4R23" localSheetId="8">#REF!</definedName>
    <definedName name="A4R23" localSheetId="12">#REF!</definedName>
    <definedName name="A4R23" localSheetId="13">#REF!</definedName>
    <definedName name="A4R23">#REF!</definedName>
    <definedName name="A4R24" localSheetId="2">#REF!</definedName>
    <definedName name="A4R24" localSheetId="8">#REF!</definedName>
    <definedName name="A4R24" localSheetId="12">#REF!</definedName>
    <definedName name="A4R24" localSheetId="13">#REF!</definedName>
    <definedName name="A4R24">#REF!</definedName>
    <definedName name="A4R3" localSheetId="2">#REF!</definedName>
    <definedName name="A4R3" localSheetId="8">#REF!</definedName>
    <definedName name="A4R3" localSheetId="12">#REF!</definedName>
    <definedName name="A4R3" localSheetId="13">#REF!</definedName>
    <definedName name="A4R3">#REF!</definedName>
    <definedName name="A4R4" localSheetId="2">#REF!</definedName>
    <definedName name="A4R4" localSheetId="8">#REF!</definedName>
    <definedName name="A4R4" localSheetId="12">#REF!</definedName>
    <definedName name="A4R4" localSheetId="13">#REF!</definedName>
    <definedName name="A4R4">#REF!</definedName>
    <definedName name="A4R5" localSheetId="2">#REF!</definedName>
    <definedName name="A4R5" localSheetId="8">#REF!</definedName>
    <definedName name="A4R5" localSheetId="12">#REF!</definedName>
    <definedName name="A4R5" localSheetId="13">#REF!</definedName>
    <definedName name="A4R5">#REF!</definedName>
    <definedName name="A4R6" localSheetId="2">#REF!</definedName>
    <definedName name="A4R6" localSheetId="8">#REF!</definedName>
    <definedName name="A4R6" localSheetId="12">#REF!</definedName>
    <definedName name="A4R6" localSheetId="13">#REF!</definedName>
    <definedName name="A4R6">#REF!</definedName>
    <definedName name="A4R7" localSheetId="2">#REF!</definedName>
    <definedName name="A4R7" localSheetId="8">#REF!</definedName>
    <definedName name="A4R7" localSheetId="12">#REF!</definedName>
    <definedName name="A4R7" localSheetId="13">#REF!</definedName>
    <definedName name="A4R7">#REF!</definedName>
    <definedName name="A4R8" localSheetId="2">#REF!</definedName>
    <definedName name="A4R8" localSheetId="8">#REF!</definedName>
    <definedName name="A4R8" localSheetId="12">#REF!</definedName>
    <definedName name="A4R8" localSheetId="13">#REF!</definedName>
    <definedName name="A4R8">#REF!</definedName>
    <definedName name="A4R9" localSheetId="2">#REF!</definedName>
    <definedName name="A4R9" localSheetId="8">#REF!</definedName>
    <definedName name="A4R9" localSheetId="12">#REF!</definedName>
    <definedName name="A4R9" localSheetId="13">#REF!</definedName>
    <definedName name="A4R9">#REF!</definedName>
    <definedName name="A5P1" localSheetId="2">#REF!</definedName>
    <definedName name="A5P1" localSheetId="8">#REF!</definedName>
    <definedName name="A5P1" localSheetId="12">#REF!</definedName>
    <definedName name="A5P1" localSheetId="13">#REF!</definedName>
    <definedName name="A5P1">#REF!</definedName>
    <definedName name="A5P10" localSheetId="2">#REF!</definedName>
    <definedName name="A5P10" localSheetId="8">#REF!</definedName>
    <definedName name="A5P10" localSheetId="12">#REF!</definedName>
    <definedName name="A5P10" localSheetId="13">#REF!</definedName>
    <definedName name="A5P10">#REF!</definedName>
    <definedName name="A5P11" localSheetId="2">#REF!</definedName>
    <definedName name="A5P11" localSheetId="8">#REF!</definedName>
    <definedName name="A5P11" localSheetId="12">#REF!</definedName>
    <definedName name="A5P11" localSheetId="13">#REF!</definedName>
    <definedName name="A5P11">#REF!</definedName>
    <definedName name="A5P12" localSheetId="2">#REF!</definedName>
    <definedName name="A5P12" localSheetId="8">#REF!</definedName>
    <definedName name="A5P12" localSheetId="12">#REF!</definedName>
    <definedName name="A5P12" localSheetId="13">#REF!</definedName>
    <definedName name="A5P12">#REF!</definedName>
    <definedName name="A5P13" localSheetId="2">#REF!</definedName>
    <definedName name="A5P13" localSheetId="8">#REF!</definedName>
    <definedName name="A5P13" localSheetId="12">#REF!</definedName>
    <definedName name="A5P13" localSheetId="13">#REF!</definedName>
    <definedName name="A5P13">#REF!</definedName>
    <definedName name="A5P14" localSheetId="2">#REF!</definedName>
    <definedName name="A5P14" localSheetId="8">#REF!</definedName>
    <definedName name="A5P14" localSheetId="12">#REF!</definedName>
    <definedName name="A5P14" localSheetId="13">#REF!</definedName>
    <definedName name="A5P14">#REF!</definedName>
    <definedName name="A5P15" localSheetId="2">#REF!</definedName>
    <definedName name="A5P15" localSheetId="8">#REF!</definedName>
    <definedName name="A5P15" localSheetId="12">#REF!</definedName>
    <definedName name="A5P15" localSheetId="13">#REF!</definedName>
    <definedName name="A5P15">#REF!</definedName>
    <definedName name="A5P16" localSheetId="2">#REF!</definedName>
    <definedName name="A5P16" localSheetId="8">#REF!</definedName>
    <definedName name="A5P16" localSheetId="12">#REF!</definedName>
    <definedName name="A5P16" localSheetId="13">#REF!</definedName>
    <definedName name="A5P16">#REF!</definedName>
    <definedName name="A5P17" localSheetId="2">#REF!</definedName>
    <definedName name="A5P17" localSheetId="8">#REF!</definedName>
    <definedName name="A5P17" localSheetId="12">#REF!</definedName>
    <definedName name="A5P17" localSheetId="13">#REF!</definedName>
    <definedName name="A5P17">#REF!</definedName>
    <definedName name="A5P18" localSheetId="2">#REF!</definedName>
    <definedName name="A5P18" localSheetId="8">#REF!</definedName>
    <definedName name="A5P18" localSheetId="12">#REF!</definedName>
    <definedName name="A5P18" localSheetId="13">#REF!</definedName>
    <definedName name="A5P18">#REF!</definedName>
    <definedName name="A5P19" localSheetId="2">#REF!</definedName>
    <definedName name="A5P19" localSheetId="8">#REF!</definedName>
    <definedName name="A5P19" localSheetId="12">#REF!</definedName>
    <definedName name="A5P19" localSheetId="13">#REF!</definedName>
    <definedName name="A5P19">#REF!</definedName>
    <definedName name="A5P2" localSheetId="2">#REF!</definedName>
    <definedName name="A5P2" localSheetId="8">#REF!</definedName>
    <definedName name="A5P2" localSheetId="12">#REF!</definedName>
    <definedName name="A5P2" localSheetId="13">#REF!</definedName>
    <definedName name="A5P2">#REF!</definedName>
    <definedName name="A5P20" localSheetId="2">#REF!</definedName>
    <definedName name="A5P20" localSheetId="8">#REF!</definedName>
    <definedName name="A5P20" localSheetId="12">#REF!</definedName>
    <definedName name="A5P20" localSheetId="13">#REF!</definedName>
    <definedName name="A5P20">#REF!</definedName>
    <definedName name="A5P21" localSheetId="2">#REF!</definedName>
    <definedName name="A5P21" localSheetId="8">#REF!</definedName>
    <definedName name="A5P21" localSheetId="12">#REF!</definedName>
    <definedName name="A5P21" localSheetId="13">#REF!</definedName>
    <definedName name="A5P21">#REF!</definedName>
    <definedName name="A5P22" localSheetId="2">#REF!</definedName>
    <definedName name="A5P22" localSheetId="8">#REF!</definedName>
    <definedName name="A5P22" localSheetId="12">#REF!</definedName>
    <definedName name="A5P22" localSheetId="13">#REF!</definedName>
    <definedName name="A5P22">#REF!</definedName>
    <definedName name="A5P23" localSheetId="2">#REF!</definedName>
    <definedName name="A5P23" localSheetId="8">#REF!</definedName>
    <definedName name="A5P23" localSheetId="12">#REF!</definedName>
    <definedName name="A5P23" localSheetId="13">#REF!</definedName>
    <definedName name="A5P23">#REF!</definedName>
    <definedName name="A5P24" localSheetId="2">#REF!</definedName>
    <definedName name="A5P24" localSheetId="8">#REF!</definedName>
    <definedName name="A5P24" localSheetId="12">#REF!</definedName>
    <definedName name="A5P24" localSheetId="13">#REF!</definedName>
    <definedName name="A5P24">#REF!</definedName>
    <definedName name="A5P3" localSheetId="2">#REF!</definedName>
    <definedName name="A5P3" localSheetId="8">#REF!</definedName>
    <definedName name="A5P3" localSheetId="12">#REF!</definedName>
    <definedName name="A5P3" localSheetId="13">#REF!</definedName>
    <definedName name="A5P3">#REF!</definedName>
    <definedName name="A5P4" localSheetId="2">#REF!</definedName>
    <definedName name="A5P4" localSheetId="8">#REF!</definedName>
    <definedName name="A5P4" localSheetId="12">#REF!</definedName>
    <definedName name="A5P4" localSheetId="13">#REF!</definedName>
    <definedName name="A5P4">#REF!</definedName>
    <definedName name="A5P5" localSheetId="2">#REF!</definedName>
    <definedName name="A5P5" localSheetId="8">#REF!</definedName>
    <definedName name="A5P5" localSheetId="12">#REF!</definedName>
    <definedName name="A5P5" localSheetId="13">#REF!</definedName>
    <definedName name="A5P5">#REF!</definedName>
    <definedName name="A5P6" localSheetId="2">#REF!</definedName>
    <definedName name="A5P6" localSheetId="8">#REF!</definedName>
    <definedName name="A5P6" localSheetId="12">#REF!</definedName>
    <definedName name="A5P6" localSheetId="13">#REF!</definedName>
    <definedName name="A5P6">#REF!</definedName>
    <definedName name="A5P7" localSheetId="2">#REF!</definedName>
    <definedName name="A5P7" localSheetId="8">#REF!</definedName>
    <definedName name="A5P7" localSheetId="12">#REF!</definedName>
    <definedName name="A5P7" localSheetId="13">#REF!</definedName>
    <definedName name="A5P7">#REF!</definedName>
    <definedName name="A5P8" localSheetId="2">#REF!</definedName>
    <definedName name="A5P8" localSheetId="8">#REF!</definedName>
    <definedName name="A5P8" localSheetId="12">#REF!</definedName>
    <definedName name="A5P8" localSheetId="13">#REF!</definedName>
    <definedName name="A5P8">#REF!</definedName>
    <definedName name="A5P9" localSheetId="2">#REF!</definedName>
    <definedName name="A5P9" localSheetId="8">#REF!</definedName>
    <definedName name="A5P9" localSheetId="12">#REF!</definedName>
    <definedName name="A5P9" localSheetId="13">#REF!</definedName>
    <definedName name="A5P9">#REF!</definedName>
    <definedName name="A5R1" localSheetId="2">#REF!</definedName>
    <definedName name="A5R1" localSheetId="8">#REF!</definedName>
    <definedName name="A5R1" localSheetId="12">#REF!</definedName>
    <definedName name="A5R1" localSheetId="13">#REF!</definedName>
    <definedName name="A5R1">#REF!</definedName>
    <definedName name="A5R10" localSheetId="2">#REF!</definedName>
    <definedName name="A5R10" localSheetId="8">#REF!</definedName>
    <definedName name="A5R10" localSheetId="12">#REF!</definedName>
    <definedName name="A5R10" localSheetId="13">#REF!</definedName>
    <definedName name="A5R10">#REF!</definedName>
    <definedName name="A5R11" localSheetId="2">#REF!</definedName>
    <definedName name="A5R11" localSheetId="8">#REF!</definedName>
    <definedName name="A5R11" localSheetId="12">#REF!</definedName>
    <definedName name="A5R11" localSheetId="13">#REF!</definedName>
    <definedName name="A5R11">#REF!</definedName>
    <definedName name="A5R12" localSheetId="2">#REF!</definedName>
    <definedName name="A5R12" localSheetId="8">#REF!</definedName>
    <definedName name="A5R12" localSheetId="12">#REF!</definedName>
    <definedName name="A5R12" localSheetId="13">#REF!</definedName>
    <definedName name="A5R12">#REF!</definedName>
    <definedName name="A5R13" localSheetId="2">#REF!</definedName>
    <definedName name="A5R13" localSheetId="8">#REF!</definedName>
    <definedName name="A5R13" localSheetId="12">#REF!</definedName>
    <definedName name="A5R13" localSheetId="13">#REF!</definedName>
    <definedName name="A5R13">#REF!</definedName>
    <definedName name="A5R14" localSheetId="2">#REF!</definedName>
    <definedName name="A5R14" localSheetId="8">#REF!</definedName>
    <definedName name="A5R14" localSheetId="12">#REF!</definedName>
    <definedName name="A5R14" localSheetId="13">#REF!</definedName>
    <definedName name="A5R14">#REF!</definedName>
    <definedName name="A5R15" localSheetId="2">#REF!</definedName>
    <definedName name="A5R15" localSheetId="8">#REF!</definedName>
    <definedName name="A5R15" localSheetId="12">#REF!</definedName>
    <definedName name="A5R15" localSheetId="13">#REF!</definedName>
    <definedName name="A5R15">#REF!</definedName>
    <definedName name="A5R16" localSheetId="2">#REF!</definedName>
    <definedName name="A5R16" localSheetId="8">#REF!</definedName>
    <definedName name="A5R16" localSheetId="12">#REF!</definedName>
    <definedName name="A5R16" localSheetId="13">#REF!</definedName>
    <definedName name="A5R16">#REF!</definedName>
    <definedName name="A5R17" localSheetId="2">#REF!</definedName>
    <definedName name="A5R17" localSheetId="8">#REF!</definedName>
    <definedName name="A5R17" localSheetId="12">#REF!</definedName>
    <definedName name="A5R17" localSheetId="13">#REF!</definedName>
    <definedName name="A5R17">#REF!</definedName>
    <definedName name="A5R18" localSheetId="2">#REF!</definedName>
    <definedName name="A5R18" localSheetId="8">#REF!</definedName>
    <definedName name="A5R18" localSheetId="12">#REF!</definedName>
    <definedName name="A5R18" localSheetId="13">#REF!</definedName>
    <definedName name="A5R18">#REF!</definedName>
    <definedName name="A5R19" localSheetId="2">#REF!</definedName>
    <definedName name="A5R19" localSheetId="8">#REF!</definedName>
    <definedName name="A5R19" localSheetId="12">#REF!</definedName>
    <definedName name="A5R19" localSheetId="13">#REF!</definedName>
    <definedName name="A5R19">#REF!</definedName>
    <definedName name="A5R2" localSheetId="2">#REF!</definedName>
    <definedName name="A5R2" localSheetId="8">#REF!</definedName>
    <definedName name="A5R2" localSheetId="12">#REF!</definedName>
    <definedName name="A5R2" localSheetId="13">#REF!</definedName>
    <definedName name="A5R2">#REF!</definedName>
    <definedName name="A5R20" localSheetId="2">#REF!</definedName>
    <definedName name="A5R20" localSheetId="8">#REF!</definedName>
    <definedName name="A5R20" localSheetId="12">#REF!</definedName>
    <definedName name="A5R20" localSheetId="13">#REF!</definedName>
    <definedName name="A5R20">#REF!</definedName>
    <definedName name="A5R21" localSheetId="2">#REF!</definedName>
    <definedName name="A5R21" localSheetId="8">#REF!</definedName>
    <definedName name="A5R21" localSheetId="12">#REF!</definedName>
    <definedName name="A5R21" localSheetId="13">#REF!</definedName>
    <definedName name="A5R21">#REF!</definedName>
    <definedName name="A5R22" localSheetId="2">#REF!</definedName>
    <definedName name="A5R22" localSheetId="8">#REF!</definedName>
    <definedName name="A5R22" localSheetId="12">#REF!</definedName>
    <definedName name="A5R22" localSheetId="13">#REF!</definedName>
    <definedName name="A5R22">#REF!</definedName>
    <definedName name="A5R23" localSheetId="2">#REF!</definedName>
    <definedName name="A5R23" localSheetId="8">#REF!</definedName>
    <definedName name="A5R23" localSheetId="12">#REF!</definedName>
    <definedName name="A5R23" localSheetId="13">#REF!</definedName>
    <definedName name="A5R23">#REF!</definedName>
    <definedName name="A5R24" localSheetId="2">#REF!</definedName>
    <definedName name="A5R24" localSheetId="8">#REF!</definedName>
    <definedName name="A5R24" localSheetId="12">#REF!</definedName>
    <definedName name="A5R24" localSheetId="13">#REF!</definedName>
    <definedName name="A5R24">#REF!</definedName>
    <definedName name="A5R3" localSheetId="2">#REF!</definedName>
    <definedName name="A5R3" localSheetId="8">#REF!</definedName>
    <definedName name="A5R3" localSheetId="12">#REF!</definedName>
    <definedName name="A5R3" localSheetId="13">#REF!</definedName>
    <definedName name="A5R3">#REF!</definedName>
    <definedName name="A5R4" localSheetId="2">#REF!</definedName>
    <definedName name="A5R4" localSheetId="8">#REF!</definedName>
    <definedName name="A5R4" localSheetId="12">#REF!</definedName>
    <definedName name="A5R4" localSheetId="13">#REF!</definedName>
    <definedName name="A5R4">#REF!</definedName>
    <definedName name="A5R5" localSheetId="2">#REF!</definedName>
    <definedName name="A5R5" localSheetId="8">#REF!</definedName>
    <definedName name="A5R5" localSheetId="12">#REF!</definedName>
    <definedName name="A5R5" localSheetId="13">#REF!</definedName>
    <definedName name="A5R5">#REF!</definedName>
    <definedName name="A5R6" localSheetId="2">#REF!</definedName>
    <definedName name="A5R6" localSheetId="8">#REF!</definedName>
    <definedName name="A5R6" localSheetId="12">#REF!</definedName>
    <definedName name="A5R6" localSheetId="13">#REF!</definedName>
    <definedName name="A5R6">#REF!</definedName>
    <definedName name="A5R7" localSheetId="2">#REF!</definedName>
    <definedName name="A5R7" localSheetId="8">#REF!</definedName>
    <definedName name="A5R7" localSheetId="12">#REF!</definedName>
    <definedName name="A5R7" localSheetId="13">#REF!</definedName>
    <definedName name="A5R7">#REF!</definedName>
    <definedName name="A5R8" localSheetId="2">#REF!</definedName>
    <definedName name="A5R8" localSheetId="8">#REF!</definedName>
    <definedName name="A5R8" localSheetId="12">#REF!</definedName>
    <definedName name="A5R8" localSheetId="13">#REF!</definedName>
    <definedName name="A5R8">#REF!</definedName>
    <definedName name="A5R9" localSheetId="2">#REF!</definedName>
    <definedName name="A5R9" localSheetId="8">#REF!</definedName>
    <definedName name="A5R9" localSheetId="12">#REF!</definedName>
    <definedName name="A5R9" localSheetId="13">#REF!</definedName>
    <definedName name="A5R9">#REF!</definedName>
    <definedName name="add_1" localSheetId="2">#REF!</definedName>
    <definedName name="add_1" localSheetId="8">#REF!</definedName>
    <definedName name="add_1" localSheetId="12">#REF!</definedName>
    <definedName name="add_1" localSheetId="13">#REF!</definedName>
    <definedName name="add_1">#REF!</definedName>
    <definedName name="add_2" localSheetId="2">#REF!</definedName>
    <definedName name="add_2" localSheetId="8">#REF!</definedName>
    <definedName name="add_2" localSheetId="12">#REF!</definedName>
    <definedName name="add_2" localSheetId="13">#REF!</definedName>
    <definedName name="add_2">#REF!</definedName>
    <definedName name="add_3" localSheetId="2">#REF!</definedName>
    <definedName name="add_3" localSheetId="8">#REF!</definedName>
    <definedName name="add_3" localSheetId="12">#REF!</definedName>
    <definedName name="add_3" localSheetId="13">#REF!</definedName>
    <definedName name="add_3">#REF!</definedName>
    <definedName name="add_4" localSheetId="2">#REF!</definedName>
    <definedName name="add_4" localSheetId="8">#REF!</definedName>
    <definedName name="add_4" localSheetId="12">#REF!</definedName>
    <definedName name="add_4" localSheetId="13">#REF!</definedName>
    <definedName name="add_4">#REF!</definedName>
    <definedName name="add_5" localSheetId="2">#REF!</definedName>
    <definedName name="add_5" localSheetId="8">#REF!</definedName>
    <definedName name="add_5" localSheetId="12">#REF!</definedName>
    <definedName name="add_5" localSheetId="13">#REF!</definedName>
    <definedName name="add_5">#REF!</definedName>
    <definedName name="add_total" localSheetId="2">#REF!</definedName>
    <definedName name="add_total" localSheetId="8">#REF!</definedName>
    <definedName name="add_total" localSheetId="12">#REF!</definedName>
    <definedName name="add_total" localSheetId="13">#REF!</definedName>
    <definedName name="add_total">#REF!</definedName>
    <definedName name="_xlnm.Print_Area" localSheetId="2">BDI!$A$1:$I$43</definedName>
    <definedName name="_xlnm.Print_Area" localSheetId="10">'COMPOSIÇÕES COMPLEMENTARES '!$A$1:$K$180</definedName>
    <definedName name="_xlnm.Print_Area" localSheetId="11">COTAÇÕES!$A$1:$I$83</definedName>
    <definedName name="_xlnm.Print_Area" localSheetId="9">CRONOGRAMA!$A$2:$M$34</definedName>
    <definedName name="_xlnm.Print_Area" localSheetId="8">'CURVA ABC'!$A$3:$L$97</definedName>
    <definedName name="_xlnm.Print_Area" localSheetId="0">DADOS!$A$1:$P$76</definedName>
    <definedName name="_xlnm.Print_Area" localSheetId="12">DECLARAÇÃO!$A$1:$H$42</definedName>
    <definedName name="_xlnm.Print_Area" localSheetId="14">'ENCARGOS SOCIAIS'!$A$1:$H$50</definedName>
    <definedName name="_xlnm.Print_Area" localSheetId="1">'FOLHA FECHAMENTO'!$A$1:$M$58</definedName>
    <definedName name="_xlnm.Print_Area" localSheetId="7">INSUMOS!$A$1:$D$4912</definedName>
    <definedName name="_xlnm.Print_Area" localSheetId="5">'MEMÓRIA DE CÁLCULO'!$A$1:$O$658</definedName>
    <definedName name="_xlnm.Print_Area" localSheetId="4">PLANILHA_SINTÉTICA!$A$1:$L$127</definedName>
    <definedName name="_xlnm.Print_Area" localSheetId="13">'PROJETOS RECEBIDOS'!$A$1:$J$25</definedName>
    <definedName name="_xlnm.Print_Area" localSheetId="3">RESUMO!$A$1:$J$46</definedName>
    <definedName name="_xlnm.Print_Area" localSheetId="6">SERVIÇOS!$A$1:$F$7567</definedName>
    <definedName name="AUDITORIO" localSheetId="2">#REF!</definedName>
    <definedName name="AUDITORIO" localSheetId="11">#REF!</definedName>
    <definedName name="AUDITORIO" localSheetId="8">#REF!</definedName>
    <definedName name="AUDITORIO" localSheetId="12">#REF!</definedName>
    <definedName name="AUDITORIO" localSheetId="13">#REF!</definedName>
    <definedName name="AUDITORIO">#REF!</definedName>
    <definedName name="BBB">#REF!</definedName>
    <definedName name="BD" localSheetId="2">#REF!</definedName>
    <definedName name="BD" localSheetId="8">#REF!</definedName>
    <definedName name="BD" localSheetId="12">#REF!</definedName>
    <definedName name="BD" localSheetId="13">#REF!</definedName>
    <definedName name="BD">#REF!</definedName>
    <definedName name="BDI" localSheetId="2">#REF!</definedName>
    <definedName name="BDI" localSheetId="8">#REF!</definedName>
    <definedName name="BDI" localSheetId="12">#REF!</definedName>
    <definedName name="BDI" localSheetId="13">#REF!</definedName>
    <definedName name="BDI">#REF!</definedName>
    <definedName name="BDI_LIC" localSheetId="2">#REF!</definedName>
    <definedName name="BDI_LIC" localSheetId="8">#REF!</definedName>
    <definedName name="BDI_LIC" localSheetId="12">#REF!</definedName>
    <definedName name="BDI_LIC" localSheetId="13">#REF!</definedName>
    <definedName name="BDI_LIC">#REF!</definedName>
    <definedName name="cfs" localSheetId="2">#REF!</definedName>
    <definedName name="cfs" localSheetId="11">#REF!</definedName>
    <definedName name="cfs" localSheetId="8">#REF!</definedName>
    <definedName name="cfs" localSheetId="12">#REF!</definedName>
    <definedName name="cfs" localSheetId="13">#REF!</definedName>
    <definedName name="cfs">#REF!</definedName>
    <definedName name="_xlnm.Criteria" localSheetId="1">'FOLHA FECHAMENTO'!$O$9:$O$12</definedName>
    <definedName name="crono" localSheetId="2">#REF!</definedName>
    <definedName name="crono" localSheetId="11">#REF!</definedName>
    <definedName name="crono" localSheetId="8">#REF!</definedName>
    <definedName name="crono" localSheetId="12">#REF!</definedName>
    <definedName name="crono" localSheetId="13">#REF!</definedName>
    <definedName name="crono">#REF!</definedName>
    <definedName name="CRONO_ADD" localSheetId="2">#REF!</definedName>
    <definedName name="CRONO_ADD" localSheetId="8">#REF!</definedName>
    <definedName name="CRONO_ADD" localSheetId="12">#REF!</definedName>
    <definedName name="CRONO_ADD" localSheetId="13">#REF!</definedName>
    <definedName name="CRONO_ADD">#REF!</definedName>
    <definedName name="CRONO_RES" localSheetId="2">#REF!</definedName>
    <definedName name="CRONO_RES" localSheetId="8">#REF!</definedName>
    <definedName name="CRONO_RES" localSheetId="12">#REF!</definedName>
    <definedName name="CRONO_RES" localSheetId="13">#REF!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10">#REF!</definedName>
    <definedName name="Excel_BuiltIn__FilterDatabase_6" localSheetId="8">'CURVA ABC'!$A$3:$B$486</definedName>
    <definedName name="Excel_BuiltIn__FilterDatabase_6" localSheetId="7">"#REF!"</definedName>
    <definedName name="Excel_BuiltIn__FilterDatabase_6">PLANILHA_SINTÉTICA!$A$1:$B$432</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10">#REF!</definedName>
    <definedName name="Excel_BuiltIn_Print_Area_7">"#REF!"</definedName>
    <definedName name="Excel_BuiltIn_Print_Area_7_1" localSheetId="10">#REF!</definedName>
    <definedName name="Excel_BuiltIn_Print_Area_7_1">"#REF!"</definedName>
    <definedName name="Excel_BuiltIn_Print_Area_7_1_1" localSheetId="10">#REF!</definedName>
    <definedName name="Excel_BuiltIn_Print_Area_7_1_1">"#REF!"</definedName>
    <definedName name="Excel_BuiltIn_Print_Area_7_1_1_1" localSheetId="10">#REF!</definedName>
    <definedName name="Excel_BuiltIn_Print_Area_7_1_1_1">"#REF!"</definedName>
    <definedName name="Excel_BuiltIn_Print_Area_7_1_1_1_1" localSheetId="10">#REF!</definedName>
    <definedName name="Excel_BuiltIn_Print_Area_7_1_1_1_1">"#REF!"</definedName>
    <definedName name="Excel_BuiltIn_Print_Area_7_1_1_1_1_1" localSheetId="10">#REF!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8">'[1] '!#REF!</definedName>
    <definedName name="ini" localSheetId="12">'[1] '!#REF!</definedName>
    <definedName name="ini">'[1] '!#REF!</definedName>
    <definedName name="k">"$#REF!.$A$1:$B$2408"</definedName>
    <definedName name="matriz" localSheetId="8">'[1] '!#REF!</definedName>
    <definedName name="matriz" localSheetId="12">'[1] '!#REF!</definedName>
    <definedName name="matriz">'[1] '!#REF!</definedName>
    <definedName name="MINUS" localSheetId="2">#REF!</definedName>
    <definedName name="MINUS" localSheetId="8">#REF!</definedName>
    <definedName name="MINUS" localSheetId="12">#REF!</definedName>
    <definedName name="MINUS" localSheetId="13">#REF!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8">#REF!</definedName>
    <definedName name="PLUS" localSheetId="12">#REF!</definedName>
    <definedName name="PLUS" localSheetId="13">#REF!</definedName>
    <definedName name="PLUS">#REF!</definedName>
    <definedName name="po" localSheetId="2">#REF!</definedName>
    <definedName name="po" localSheetId="8">#REF!</definedName>
    <definedName name="po" localSheetId="12">#REF!</definedName>
    <definedName name="po" localSheetId="13">#REF!</definedName>
    <definedName name="po">#REF!</definedName>
    <definedName name="REF">'[1] '!$F$464:$F$489</definedName>
    <definedName name="rere" localSheetId="2">#REF!</definedName>
    <definedName name="rere" localSheetId="11">#REF!</definedName>
    <definedName name="rere" localSheetId="8">#REF!</definedName>
    <definedName name="rere" localSheetId="12">#REF!</definedName>
    <definedName name="rere" localSheetId="13">#REF!</definedName>
    <definedName name="rere">#REF!</definedName>
    <definedName name="RODAPÉ" localSheetId="8">[1]Relatório!#REF!</definedName>
    <definedName name="RODAPÉ" localSheetId="12">[1]Relatório!#REF!</definedName>
    <definedName name="RODAPÉ">[1]Relatório!#REF!</definedName>
    <definedName name="rt" localSheetId="2">#REF!</definedName>
    <definedName name="rt" localSheetId="11">#REF!</definedName>
    <definedName name="rt" localSheetId="8">#REF!</definedName>
    <definedName name="rt" localSheetId="12">#REF!</definedName>
    <definedName name="rt" localSheetId="13">#REF!</definedName>
    <definedName name="rt">#REF!</definedName>
    <definedName name="S10P1" localSheetId="2">#REF!</definedName>
    <definedName name="S10P1" localSheetId="8">#REF!</definedName>
    <definedName name="S10P1" localSheetId="12">#REF!</definedName>
    <definedName name="S10P1" localSheetId="13">#REF!</definedName>
    <definedName name="S10P1">#REF!</definedName>
    <definedName name="S10P10" localSheetId="2">#REF!</definedName>
    <definedName name="S10P10" localSheetId="8">#REF!</definedName>
    <definedName name="S10P10" localSheetId="12">#REF!</definedName>
    <definedName name="S10P10" localSheetId="13">#REF!</definedName>
    <definedName name="S10P10">#REF!</definedName>
    <definedName name="S10P11" localSheetId="2">#REF!</definedName>
    <definedName name="S10P11" localSheetId="8">#REF!</definedName>
    <definedName name="S10P11" localSheetId="12">#REF!</definedName>
    <definedName name="S10P11" localSheetId="13">#REF!</definedName>
    <definedName name="S10P11">#REF!</definedName>
    <definedName name="S10P12" localSheetId="2">#REF!</definedName>
    <definedName name="S10P12" localSheetId="8">#REF!</definedName>
    <definedName name="S10P12" localSheetId="12">#REF!</definedName>
    <definedName name="S10P12" localSheetId="13">#REF!</definedName>
    <definedName name="S10P12">#REF!</definedName>
    <definedName name="S10P13" localSheetId="2">#REF!</definedName>
    <definedName name="S10P13" localSheetId="8">#REF!</definedName>
    <definedName name="S10P13" localSheetId="12">#REF!</definedName>
    <definedName name="S10P13" localSheetId="13">#REF!</definedName>
    <definedName name="S10P13">#REF!</definedName>
    <definedName name="S10P14" localSheetId="2">#REF!</definedName>
    <definedName name="S10P14" localSheetId="8">#REF!</definedName>
    <definedName name="S10P14" localSheetId="12">#REF!</definedName>
    <definedName name="S10P14" localSheetId="13">#REF!</definedName>
    <definedName name="S10P14">#REF!</definedName>
    <definedName name="S10P15" localSheetId="2">#REF!</definedName>
    <definedName name="S10P15" localSheetId="8">#REF!</definedName>
    <definedName name="S10P15" localSheetId="12">#REF!</definedName>
    <definedName name="S10P15" localSheetId="13">#REF!</definedName>
    <definedName name="S10P15">#REF!</definedName>
    <definedName name="S10P16" localSheetId="2">#REF!</definedName>
    <definedName name="S10P16" localSheetId="8">#REF!</definedName>
    <definedName name="S10P16" localSheetId="12">#REF!</definedName>
    <definedName name="S10P16" localSheetId="13">#REF!</definedName>
    <definedName name="S10P16">#REF!</definedName>
    <definedName name="S10P17" localSheetId="2">#REF!</definedName>
    <definedName name="S10P17" localSheetId="8">#REF!</definedName>
    <definedName name="S10P17" localSheetId="12">#REF!</definedName>
    <definedName name="S10P17" localSheetId="13">#REF!</definedName>
    <definedName name="S10P17">#REF!</definedName>
    <definedName name="S10P18" localSheetId="2">#REF!</definedName>
    <definedName name="S10P18" localSheetId="8">#REF!</definedName>
    <definedName name="S10P18" localSheetId="12">#REF!</definedName>
    <definedName name="S10P18" localSheetId="13">#REF!</definedName>
    <definedName name="S10P18">#REF!</definedName>
    <definedName name="S10P19" localSheetId="2">#REF!</definedName>
    <definedName name="S10P19" localSheetId="8">#REF!</definedName>
    <definedName name="S10P19" localSheetId="12">#REF!</definedName>
    <definedName name="S10P19" localSheetId="13">#REF!</definedName>
    <definedName name="S10P19">#REF!</definedName>
    <definedName name="S10P2" localSheetId="2">#REF!</definedName>
    <definedName name="S10P2" localSheetId="8">#REF!</definedName>
    <definedName name="S10P2" localSheetId="12">#REF!</definedName>
    <definedName name="S10P2" localSheetId="13">#REF!</definedName>
    <definedName name="S10P2">#REF!</definedName>
    <definedName name="S10P20" localSheetId="2">#REF!</definedName>
    <definedName name="S10P20" localSheetId="8">#REF!</definedName>
    <definedName name="S10P20" localSheetId="12">#REF!</definedName>
    <definedName name="S10P20" localSheetId="13">#REF!</definedName>
    <definedName name="S10P20">#REF!</definedName>
    <definedName name="S10P21" localSheetId="2">#REF!</definedName>
    <definedName name="S10P21" localSheetId="8">#REF!</definedName>
    <definedName name="S10P21" localSheetId="12">#REF!</definedName>
    <definedName name="S10P21" localSheetId="13">#REF!</definedName>
    <definedName name="S10P21">#REF!</definedName>
    <definedName name="S10P22" localSheetId="2">#REF!</definedName>
    <definedName name="S10P22" localSheetId="8">#REF!</definedName>
    <definedName name="S10P22" localSheetId="12">#REF!</definedName>
    <definedName name="S10P22" localSheetId="13">#REF!</definedName>
    <definedName name="S10P22">#REF!</definedName>
    <definedName name="S10P23" localSheetId="2">#REF!</definedName>
    <definedName name="S10P23" localSheetId="8">#REF!</definedName>
    <definedName name="S10P23" localSheetId="12">#REF!</definedName>
    <definedName name="S10P23" localSheetId="13">#REF!</definedName>
    <definedName name="S10P23">#REF!</definedName>
    <definedName name="S10P24" localSheetId="2">#REF!</definedName>
    <definedName name="S10P24" localSheetId="8">#REF!</definedName>
    <definedName name="S10P24" localSheetId="12">#REF!</definedName>
    <definedName name="S10P24" localSheetId="13">#REF!</definedName>
    <definedName name="S10P24">#REF!</definedName>
    <definedName name="S10P3" localSheetId="2">#REF!</definedName>
    <definedName name="S10P3" localSheetId="8">#REF!</definedName>
    <definedName name="S10P3" localSheetId="12">#REF!</definedName>
    <definedName name="S10P3" localSheetId="13">#REF!</definedName>
    <definedName name="S10P3">#REF!</definedName>
    <definedName name="S10P4" localSheetId="2">#REF!</definedName>
    <definedName name="S10P4" localSheetId="8">#REF!</definedName>
    <definedName name="S10P4" localSheetId="12">#REF!</definedName>
    <definedName name="S10P4" localSheetId="13">#REF!</definedName>
    <definedName name="S10P4">#REF!</definedName>
    <definedName name="S10P5" localSheetId="2">#REF!</definedName>
    <definedName name="S10P5" localSheetId="8">#REF!</definedName>
    <definedName name="S10P5" localSheetId="12">#REF!</definedName>
    <definedName name="S10P5" localSheetId="13">#REF!</definedName>
    <definedName name="S10P5">#REF!</definedName>
    <definedName name="S10P6" localSheetId="2">#REF!</definedName>
    <definedName name="S10P6" localSheetId="8">#REF!</definedName>
    <definedName name="S10P6" localSheetId="12">#REF!</definedName>
    <definedName name="S10P6" localSheetId="13">#REF!</definedName>
    <definedName name="S10P6">#REF!</definedName>
    <definedName name="S10P7" localSheetId="2">#REF!</definedName>
    <definedName name="S10P7" localSheetId="8">#REF!</definedName>
    <definedName name="S10P7" localSheetId="12">#REF!</definedName>
    <definedName name="S10P7" localSheetId="13">#REF!</definedName>
    <definedName name="S10P7">#REF!</definedName>
    <definedName name="S10P8" localSheetId="2">#REF!</definedName>
    <definedName name="S10P8" localSheetId="8">#REF!</definedName>
    <definedName name="S10P8" localSheetId="12">#REF!</definedName>
    <definedName name="S10P8" localSheetId="13">#REF!</definedName>
    <definedName name="S10P8">#REF!</definedName>
    <definedName name="S10P9" localSheetId="2">#REF!</definedName>
    <definedName name="S10P9" localSheetId="8">#REF!</definedName>
    <definedName name="S10P9" localSheetId="12">#REF!</definedName>
    <definedName name="S10P9" localSheetId="13">#REF!</definedName>
    <definedName name="S10P9">#REF!</definedName>
    <definedName name="S10R1" localSheetId="2">#REF!</definedName>
    <definedName name="S10R1" localSheetId="8">#REF!</definedName>
    <definedName name="S10R1" localSheetId="12">#REF!</definedName>
    <definedName name="S10R1" localSheetId="13">#REF!</definedName>
    <definedName name="S10R1">#REF!</definedName>
    <definedName name="S10R10" localSheetId="2">#REF!</definedName>
    <definedName name="S10R10" localSheetId="8">#REF!</definedName>
    <definedName name="S10R10" localSheetId="12">#REF!</definedName>
    <definedName name="S10R10" localSheetId="13">#REF!</definedName>
    <definedName name="S10R10">#REF!</definedName>
    <definedName name="S10R11" localSheetId="2">#REF!</definedName>
    <definedName name="S10R11" localSheetId="8">#REF!</definedName>
    <definedName name="S10R11" localSheetId="12">#REF!</definedName>
    <definedName name="S10R11" localSheetId="13">#REF!</definedName>
    <definedName name="S10R11">#REF!</definedName>
    <definedName name="S10R12" localSheetId="2">#REF!</definedName>
    <definedName name="S10R12" localSheetId="8">#REF!</definedName>
    <definedName name="S10R12" localSheetId="12">#REF!</definedName>
    <definedName name="S10R12" localSheetId="13">#REF!</definedName>
    <definedName name="S10R12">#REF!</definedName>
    <definedName name="S10R13" localSheetId="2">#REF!</definedName>
    <definedName name="S10R13" localSheetId="8">#REF!</definedName>
    <definedName name="S10R13" localSheetId="12">#REF!</definedName>
    <definedName name="S10R13" localSheetId="13">#REF!</definedName>
    <definedName name="S10R13">#REF!</definedName>
    <definedName name="S10R14" localSheetId="2">#REF!</definedName>
    <definedName name="S10R14" localSheetId="8">#REF!</definedName>
    <definedName name="S10R14" localSheetId="12">#REF!</definedName>
    <definedName name="S10R14" localSheetId="13">#REF!</definedName>
    <definedName name="S10R14">#REF!</definedName>
    <definedName name="S10R15" localSheetId="2">#REF!</definedName>
    <definedName name="S10R15" localSheetId="8">#REF!</definedName>
    <definedName name="S10R15" localSheetId="12">#REF!</definedName>
    <definedName name="S10R15" localSheetId="13">#REF!</definedName>
    <definedName name="S10R15">#REF!</definedName>
    <definedName name="S10R16" localSheetId="2">#REF!</definedName>
    <definedName name="S10R16" localSheetId="8">#REF!</definedName>
    <definedName name="S10R16" localSheetId="12">#REF!</definedName>
    <definedName name="S10R16" localSheetId="13">#REF!</definedName>
    <definedName name="S10R16">#REF!</definedName>
    <definedName name="S10R17" localSheetId="2">#REF!</definedName>
    <definedName name="S10R17" localSheetId="8">#REF!</definedName>
    <definedName name="S10R17" localSheetId="12">#REF!</definedName>
    <definedName name="S10R17" localSheetId="13">#REF!</definedName>
    <definedName name="S10R17">#REF!</definedName>
    <definedName name="S10R18" localSheetId="2">#REF!</definedName>
    <definedName name="S10R18" localSheetId="8">#REF!</definedName>
    <definedName name="S10R18" localSheetId="12">#REF!</definedName>
    <definedName name="S10R18" localSheetId="13">#REF!</definedName>
    <definedName name="S10R18">#REF!</definedName>
    <definedName name="S10R19" localSheetId="2">#REF!</definedName>
    <definedName name="S10R19" localSheetId="8">#REF!</definedName>
    <definedName name="S10R19" localSheetId="12">#REF!</definedName>
    <definedName name="S10R19" localSheetId="13">#REF!</definedName>
    <definedName name="S10R19">#REF!</definedName>
    <definedName name="S10R2" localSheetId="2">#REF!</definedName>
    <definedName name="S10R2" localSheetId="8">#REF!</definedName>
    <definedName name="S10R2" localSheetId="12">#REF!</definedName>
    <definedName name="S10R2" localSheetId="13">#REF!</definedName>
    <definedName name="S10R2">#REF!</definedName>
    <definedName name="S10R20" localSheetId="2">#REF!</definedName>
    <definedName name="S10R20" localSheetId="8">#REF!</definedName>
    <definedName name="S10R20" localSheetId="12">#REF!</definedName>
    <definedName name="S10R20" localSheetId="13">#REF!</definedName>
    <definedName name="S10R20">#REF!</definedName>
    <definedName name="S10R21" localSheetId="2">#REF!</definedName>
    <definedName name="S10R21" localSheetId="8">#REF!</definedName>
    <definedName name="S10R21" localSheetId="12">#REF!</definedName>
    <definedName name="S10R21" localSheetId="13">#REF!</definedName>
    <definedName name="S10R21">#REF!</definedName>
    <definedName name="S10R22" localSheetId="2">#REF!</definedName>
    <definedName name="S10R22" localSheetId="8">#REF!</definedName>
    <definedName name="S10R22" localSheetId="12">#REF!</definedName>
    <definedName name="S10R22" localSheetId="13">#REF!</definedName>
    <definedName name="S10R22">#REF!</definedName>
    <definedName name="S10R23" localSheetId="2">#REF!</definedName>
    <definedName name="S10R23" localSheetId="8">#REF!</definedName>
    <definedName name="S10R23" localSheetId="12">#REF!</definedName>
    <definedName name="S10R23" localSheetId="13">#REF!</definedName>
    <definedName name="S10R23">#REF!</definedName>
    <definedName name="S10R24" localSheetId="2">#REF!</definedName>
    <definedName name="S10R24" localSheetId="8">#REF!</definedName>
    <definedName name="S10R24" localSheetId="12">#REF!</definedName>
    <definedName name="S10R24" localSheetId="13">#REF!</definedName>
    <definedName name="S10R24">#REF!</definedName>
    <definedName name="S10R3" localSheetId="2">#REF!</definedName>
    <definedName name="S10R3" localSheetId="8">#REF!</definedName>
    <definedName name="S10R3" localSheetId="12">#REF!</definedName>
    <definedName name="S10R3" localSheetId="13">#REF!</definedName>
    <definedName name="S10R3">#REF!</definedName>
    <definedName name="S10R4" localSheetId="2">#REF!</definedName>
    <definedName name="S10R4" localSheetId="8">#REF!</definedName>
    <definedName name="S10R4" localSheetId="12">#REF!</definedName>
    <definedName name="S10R4" localSheetId="13">#REF!</definedName>
    <definedName name="S10R4">#REF!</definedName>
    <definedName name="S10R5" localSheetId="2">#REF!</definedName>
    <definedName name="S10R5" localSheetId="8">#REF!</definedName>
    <definedName name="S10R5" localSheetId="12">#REF!</definedName>
    <definedName name="S10R5" localSheetId="13">#REF!</definedName>
    <definedName name="S10R5">#REF!</definedName>
    <definedName name="S10R6" localSheetId="2">#REF!</definedName>
    <definedName name="S10R6" localSheetId="8">#REF!</definedName>
    <definedName name="S10R6" localSheetId="12">#REF!</definedName>
    <definedName name="S10R6" localSheetId="13">#REF!</definedName>
    <definedName name="S10R6">#REF!</definedName>
    <definedName name="S10R7" localSheetId="2">#REF!</definedName>
    <definedName name="S10R7" localSheetId="8">#REF!</definedName>
    <definedName name="S10R7" localSheetId="12">#REF!</definedName>
    <definedName name="S10R7" localSheetId="13">#REF!</definedName>
    <definedName name="S10R7">#REF!</definedName>
    <definedName name="S10R8" localSheetId="2">#REF!</definedName>
    <definedName name="S10R8" localSheetId="8">#REF!</definedName>
    <definedName name="S10R8" localSheetId="12">#REF!</definedName>
    <definedName name="S10R8" localSheetId="13">#REF!</definedName>
    <definedName name="S10R8">#REF!</definedName>
    <definedName name="S10R9" localSheetId="2">#REF!</definedName>
    <definedName name="S10R9" localSheetId="8">#REF!</definedName>
    <definedName name="S10R9" localSheetId="12">#REF!</definedName>
    <definedName name="S10R9" localSheetId="13">#REF!</definedName>
    <definedName name="S10R9">#REF!</definedName>
    <definedName name="S11P1" localSheetId="2">#REF!</definedName>
    <definedName name="S11P1" localSheetId="8">#REF!</definedName>
    <definedName name="S11P1" localSheetId="12">#REF!</definedName>
    <definedName name="S11P1" localSheetId="13">#REF!</definedName>
    <definedName name="S11P1">#REF!</definedName>
    <definedName name="S11P10" localSheetId="2">#REF!</definedName>
    <definedName name="S11P10" localSheetId="8">#REF!</definedName>
    <definedName name="S11P10" localSheetId="12">#REF!</definedName>
    <definedName name="S11P10" localSheetId="13">#REF!</definedName>
    <definedName name="S11P10">#REF!</definedName>
    <definedName name="S11P11" localSheetId="2">#REF!</definedName>
    <definedName name="S11P11" localSheetId="8">#REF!</definedName>
    <definedName name="S11P11" localSheetId="12">#REF!</definedName>
    <definedName name="S11P11" localSheetId="13">#REF!</definedName>
    <definedName name="S11P11">#REF!</definedName>
    <definedName name="S11P12" localSheetId="2">#REF!</definedName>
    <definedName name="S11P12" localSheetId="8">#REF!</definedName>
    <definedName name="S11P12" localSheetId="12">#REF!</definedName>
    <definedName name="S11P12" localSheetId="13">#REF!</definedName>
    <definedName name="S11P12">#REF!</definedName>
    <definedName name="S11P13" localSheetId="2">#REF!</definedName>
    <definedName name="S11P13" localSheetId="8">#REF!</definedName>
    <definedName name="S11P13" localSheetId="12">#REF!</definedName>
    <definedName name="S11P13" localSheetId="13">#REF!</definedName>
    <definedName name="S11P13">#REF!</definedName>
    <definedName name="S11P14" localSheetId="2">#REF!</definedName>
    <definedName name="S11P14" localSheetId="8">#REF!</definedName>
    <definedName name="S11P14" localSheetId="12">#REF!</definedName>
    <definedName name="S11P14" localSheetId="13">#REF!</definedName>
    <definedName name="S11P14">#REF!</definedName>
    <definedName name="S11P15" localSheetId="2">#REF!</definedName>
    <definedName name="S11P15" localSheetId="8">#REF!</definedName>
    <definedName name="S11P15" localSheetId="12">#REF!</definedName>
    <definedName name="S11P15" localSheetId="13">#REF!</definedName>
    <definedName name="S11P15">#REF!</definedName>
    <definedName name="S11P16" localSheetId="2">#REF!</definedName>
    <definedName name="S11P16" localSheetId="8">#REF!</definedName>
    <definedName name="S11P16" localSheetId="12">#REF!</definedName>
    <definedName name="S11P16" localSheetId="13">#REF!</definedName>
    <definedName name="S11P16">#REF!</definedName>
    <definedName name="S11P17" localSheetId="2">#REF!</definedName>
    <definedName name="S11P17" localSheetId="8">#REF!</definedName>
    <definedName name="S11P17" localSheetId="12">#REF!</definedName>
    <definedName name="S11P17" localSheetId="13">#REF!</definedName>
    <definedName name="S11P17">#REF!</definedName>
    <definedName name="S11P18" localSheetId="2">#REF!</definedName>
    <definedName name="S11P18" localSheetId="8">#REF!</definedName>
    <definedName name="S11P18" localSheetId="12">#REF!</definedName>
    <definedName name="S11P18" localSheetId="13">#REF!</definedName>
    <definedName name="S11P18">#REF!</definedName>
    <definedName name="S11P19" localSheetId="2">#REF!</definedName>
    <definedName name="S11P19" localSheetId="8">#REF!</definedName>
    <definedName name="S11P19" localSheetId="12">#REF!</definedName>
    <definedName name="S11P19" localSheetId="13">#REF!</definedName>
    <definedName name="S11P19">#REF!</definedName>
    <definedName name="S11P2" localSheetId="2">#REF!</definedName>
    <definedName name="S11P2" localSheetId="8">#REF!</definedName>
    <definedName name="S11P2" localSheetId="12">#REF!</definedName>
    <definedName name="S11P2" localSheetId="13">#REF!</definedName>
    <definedName name="S11P2">#REF!</definedName>
    <definedName name="S11P20" localSheetId="2">#REF!</definedName>
    <definedName name="S11P20" localSheetId="8">#REF!</definedName>
    <definedName name="S11P20" localSheetId="12">#REF!</definedName>
    <definedName name="S11P20" localSheetId="13">#REF!</definedName>
    <definedName name="S11P20">#REF!</definedName>
    <definedName name="S11P21" localSheetId="2">#REF!</definedName>
    <definedName name="S11P21" localSheetId="8">#REF!</definedName>
    <definedName name="S11P21" localSheetId="12">#REF!</definedName>
    <definedName name="S11P21" localSheetId="13">#REF!</definedName>
    <definedName name="S11P21">#REF!</definedName>
    <definedName name="S11P22" localSheetId="2">#REF!</definedName>
    <definedName name="S11P22" localSheetId="8">#REF!</definedName>
    <definedName name="S11P22" localSheetId="12">#REF!</definedName>
    <definedName name="S11P22" localSheetId="13">#REF!</definedName>
    <definedName name="S11P22">#REF!</definedName>
    <definedName name="S11P23" localSheetId="2">#REF!</definedName>
    <definedName name="S11P23" localSheetId="8">#REF!</definedName>
    <definedName name="S11P23" localSheetId="12">#REF!</definedName>
    <definedName name="S11P23" localSheetId="13">#REF!</definedName>
    <definedName name="S11P23">#REF!</definedName>
    <definedName name="S11P24" localSheetId="2">#REF!</definedName>
    <definedName name="S11P24" localSheetId="8">#REF!</definedName>
    <definedName name="S11P24" localSheetId="12">#REF!</definedName>
    <definedName name="S11P24" localSheetId="13">#REF!</definedName>
    <definedName name="S11P24">#REF!</definedName>
    <definedName name="S11P3" localSheetId="2">#REF!</definedName>
    <definedName name="S11P3" localSheetId="8">#REF!</definedName>
    <definedName name="S11P3" localSheetId="12">#REF!</definedName>
    <definedName name="S11P3" localSheetId="13">#REF!</definedName>
    <definedName name="S11P3">#REF!</definedName>
    <definedName name="S11P4" localSheetId="2">#REF!</definedName>
    <definedName name="S11P4" localSheetId="8">#REF!</definedName>
    <definedName name="S11P4" localSheetId="12">#REF!</definedName>
    <definedName name="S11P4" localSheetId="13">#REF!</definedName>
    <definedName name="S11P4">#REF!</definedName>
    <definedName name="S11P5" localSheetId="2">#REF!</definedName>
    <definedName name="S11P5" localSheetId="8">#REF!</definedName>
    <definedName name="S11P5" localSheetId="12">#REF!</definedName>
    <definedName name="S11P5" localSheetId="13">#REF!</definedName>
    <definedName name="S11P5">#REF!</definedName>
    <definedName name="S11P6" localSheetId="2">#REF!</definedName>
    <definedName name="S11P6" localSheetId="8">#REF!</definedName>
    <definedName name="S11P6" localSheetId="12">#REF!</definedName>
    <definedName name="S11P6" localSheetId="13">#REF!</definedName>
    <definedName name="S11P6">#REF!</definedName>
    <definedName name="S11P7" localSheetId="2">#REF!</definedName>
    <definedName name="S11P7" localSheetId="8">#REF!</definedName>
    <definedName name="S11P7" localSheetId="12">#REF!</definedName>
    <definedName name="S11P7" localSheetId="13">#REF!</definedName>
    <definedName name="S11P7">#REF!</definedName>
    <definedName name="S11P8" localSheetId="2">#REF!</definedName>
    <definedName name="S11P8" localSheetId="8">#REF!</definedName>
    <definedName name="S11P8" localSheetId="12">#REF!</definedName>
    <definedName name="S11P8" localSheetId="13">#REF!</definedName>
    <definedName name="S11P8">#REF!</definedName>
    <definedName name="S11P9" localSheetId="2">#REF!</definedName>
    <definedName name="S11P9" localSheetId="8">#REF!</definedName>
    <definedName name="S11P9" localSheetId="12">#REF!</definedName>
    <definedName name="S11P9" localSheetId="13">#REF!</definedName>
    <definedName name="S11P9">#REF!</definedName>
    <definedName name="S11R1" localSheetId="2">#REF!</definedName>
    <definedName name="S11R1" localSheetId="8">#REF!</definedName>
    <definedName name="S11R1" localSheetId="12">#REF!</definedName>
    <definedName name="S11R1" localSheetId="13">#REF!</definedName>
    <definedName name="S11R1">#REF!</definedName>
    <definedName name="S11R10" localSheetId="2">#REF!</definedName>
    <definedName name="S11R10" localSheetId="8">#REF!</definedName>
    <definedName name="S11R10" localSheetId="12">#REF!</definedName>
    <definedName name="S11R10" localSheetId="13">#REF!</definedName>
    <definedName name="S11R10">#REF!</definedName>
    <definedName name="S11R11" localSheetId="2">#REF!</definedName>
    <definedName name="S11R11" localSheetId="8">#REF!</definedName>
    <definedName name="S11R11" localSheetId="12">#REF!</definedName>
    <definedName name="S11R11" localSheetId="13">#REF!</definedName>
    <definedName name="S11R11">#REF!</definedName>
    <definedName name="S11R12" localSheetId="2">#REF!</definedName>
    <definedName name="S11R12" localSheetId="8">#REF!</definedName>
    <definedName name="S11R12" localSheetId="12">#REF!</definedName>
    <definedName name="S11R12" localSheetId="13">#REF!</definedName>
    <definedName name="S11R12">#REF!</definedName>
    <definedName name="S11R13" localSheetId="2">#REF!</definedName>
    <definedName name="S11R13" localSheetId="8">#REF!</definedName>
    <definedName name="S11R13" localSheetId="12">#REF!</definedName>
    <definedName name="S11R13" localSheetId="13">#REF!</definedName>
    <definedName name="S11R13">#REF!</definedName>
    <definedName name="S11R14" localSheetId="2">#REF!</definedName>
    <definedName name="S11R14" localSheetId="8">#REF!</definedName>
    <definedName name="S11R14" localSheetId="12">#REF!</definedName>
    <definedName name="S11R14" localSheetId="13">#REF!</definedName>
    <definedName name="S11R14">#REF!</definedName>
    <definedName name="S11R15" localSheetId="2">#REF!</definedName>
    <definedName name="S11R15" localSheetId="8">#REF!</definedName>
    <definedName name="S11R15" localSheetId="12">#REF!</definedName>
    <definedName name="S11R15" localSheetId="13">#REF!</definedName>
    <definedName name="S11R15">#REF!</definedName>
    <definedName name="S11R16" localSheetId="2">#REF!</definedName>
    <definedName name="S11R16" localSheetId="8">#REF!</definedName>
    <definedName name="S11R16" localSheetId="12">#REF!</definedName>
    <definedName name="S11R16" localSheetId="13">#REF!</definedName>
    <definedName name="S11R16">#REF!</definedName>
    <definedName name="S11R17" localSheetId="2">#REF!</definedName>
    <definedName name="S11R17" localSheetId="8">#REF!</definedName>
    <definedName name="S11R17" localSheetId="12">#REF!</definedName>
    <definedName name="S11R17" localSheetId="13">#REF!</definedName>
    <definedName name="S11R17">#REF!</definedName>
    <definedName name="S11R18" localSheetId="2">#REF!</definedName>
    <definedName name="S11R18" localSheetId="8">#REF!</definedName>
    <definedName name="S11R18" localSheetId="12">#REF!</definedName>
    <definedName name="S11R18" localSheetId="13">#REF!</definedName>
    <definedName name="S11R18">#REF!</definedName>
    <definedName name="S11R19" localSheetId="2">#REF!</definedName>
    <definedName name="S11R19" localSheetId="8">#REF!</definedName>
    <definedName name="S11R19" localSheetId="12">#REF!</definedName>
    <definedName name="S11R19" localSheetId="13">#REF!</definedName>
    <definedName name="S11R19">#REF!</definedName>
    <definedName name="S11R2" localSheetId="2">#REF!</definedName>
    <definedName name="S11R2" localSheetId="8">#REF!</definedName>
    <definedName name="S11R2" localSheetId="12">#REF!</definedName>
    <definedName name="S11R2" localSheetId="13">#REF!</definedName>
    <definedName name="S11R2">#REF!</definedName>
    <definedName name="S11R20" localSheetId="2">#REF!</definedName>
    <definedName name="S11R20" localSheetId="8">#REF!</definedName>
    <definedName name="S11R20" localSheetId="12">#REF!</definedName>
    <definedName name="S11R20" localSheetId="13">#REF!</definedName>
    <definedName name="S11R20">#REF!</definedName>
    <definedName name="S11R21" localSheetId="2">#REF!</definedName>
    <definedName name="S11R21" localSheetId="8">#REF!</definedName>
    <definedName name="S11R21" localSheetId="12">#REF!</definedName>
    <definedName name="S11R21" localSheetId="13">#REF!</definedName>
    <definedName name="S11R21">#REF!</definedName>
    <definedName name="S11R22" localSheetId="2">#REF!</definedName>
    <definedName name="S11R22" localSheetId="8">#REF!</definedName>
    <definedName name="S11R22" localSheetId="12">#REF!</definedName>
    <definedName name="S11R22" localSheetId="13">#REF!</definedName>
    <definedName name="S11R22">#REF!</definedName>
    <definedName name="S11R23" localSheetId="2">#REF!</definedName>
    <definedName name="S11R23" localSheetId="8">#REF!</definedName>
    <definedName name="S11R23" localSheetId="12">#REF!</definedName>
    <definedName name="S11R23" localSheetId="13">#REF!</definedName>
    <definedName name="S11R23">#REF!</definedName>
    <definedName name="S11R24" localSheetId="2">#REF!</definedName>
    <definedName name="S11R24" localSheetId="8">#REF!</definedName>
    <definedName name="S11R24" localSheetId="12">#REF!</definedName>
    <definedName name="S11R24" localSheetId="13">#REF!</definedName>
    <definedName name="S11R24">#REF!</definedName>
    <definedName name="S11R3" localSheetId="2">#REF!</definedName>
    <definedName name="S11R3" localSheetId="8">#REF!</definedName>
    <definedName name="S11R3" localSheetId="12">#REF!</definedName>
    <definedName name="S11R3" localSheetId="13">#REF!</definedName>
    <definedName name="S11R3">#REF!</definedName>
    <definedName name="S11R4" localSheetId="2">#REF!</definedName>
    <definedName name="S11R4" localSheetId="8">#REF!</definedName>
    <definedName name="S11R4" localSheetId="12">#REF!</definedName>
    <definedName name="S11R4" localSheetId="13">#REF!</definedName>
    <definedName name="S11R4">#REF!</definedName>
    <definedName name="S11R5" localSheetId="2">#REF!</definedName>
    <definedName name="S11R5" localSheetId="8">#REF!</definedName>
    <definedName name="S11R5" localSheetId="12">#REF!</definedName>
    <definedName name="S11R5" localSheetId="13">#REF!</definedName>
    <definedName name="S11R5">#REF!</definedName>
    <definedName name="S11R6" localSheetId="2">#REF!</definedName>
    <definedName name="S11R6" localSheetId="8">#REF!</definedName>
    <definedName name="S11R6" localSheetId="12">#REF!</definedName>
    <definedName name="S11R6" localSheetId="13">#REF!</definedName>
    <definedName name="S11R6">#REF!</definedName>
    <definedName name="S11R7" localSheetId="2">#REF!</definedName>
    <definedName name="S11R7" localSheetId="8">#REF!</definedName>
    <definedName name="S11R7" localSheetId="12">#REF!</definedName>
    <definedName name="S11R7" localSheetId="13">#REF!</definedName>
    <definedName name="S11R7">#REF!</definedName>
    <definedName name="S11R8" localSheetId="2">#REF!</definedName>
    <definedName name="S11R8" localSheetId="8">#REF!</definedName>
    <definedName name="S11R8" localSheetId="12">#REF!</definedName>
    <definedName name="S11R8" localSheetId="13">#REF!</definedName>
    <definedName name="S11R8">#REF!</definedName>
    <definedName name="S11R9" localSheetId="2">#REF!</definedName>
    <definedName name="S11R9" localSheetId="8">#REF!</definedName>
    <definedName name="S11R9" localSheetId="12">#REF!</definedName>
    <definedName name="S11R9" localSheetId="13">#REF!</definedName>
    <definedName name="S11R9">#REF!</definedName>
    <definedName name="S12P1" localSheetId="2">#REF!</definedName>
    <definedName name="S12P1" localSheetId="8">#REF!</definedName>
    <definedName name="S12P1" localSheetId="12">#REF!</definedName>
    <definedName name="S12P1" localSheetId="13">#REF!</definedName>
    <definedName name="S12P1">#REF!</definedName>
    <definedName name="S12P10" localSheetId="2">#REF!</definedName>
    <definedName name="S12P10" localSheetId="8">#REF!</definedName>
    <definedName name="S12P10" localSheetId="12">#REF!</definedName>
    <definedName name="S12P10" localSheetId="13">#REF!</definedName>
    <definedName name="S12P10">#REF!</definedName>
    <definedName name="S12P11" localSheetId="2">#REF!</definedName>
    <definedName name="S12P11" localSheetId="8">#REF!</definedName>
    <definedName name="S12P11" localSheetId="12">#REF!</definedName>
    <definedName name="S12P11" localSheetId="13">#REF!</definedName>
    <definedName name="S12P11">#REF!</definedName>
    <definedName name="S12P12" localSheetId="2">#REF!</definedName>
    <definedName name="S12P12" localSheetId="8">#REF!</definedName>
    <definedName name="S12P12" localSheetId="12">#REF!</definedName>
    <definedName name="S12P12" localSheetId="13">#REF!</definedName>
    <definedName name="S12P12">#REF!</definedName>
    <definedName name="S12P13" localSheetId="2">#REF!</definedName>
    <definedName name="S12P13" localSheetId="8">#REF!</definedName>
    <definedName name="S12P13" localSheetId="12">#REF!</definedName>
    <definedName name="S12P13" localSheetId="13">#REF!</definedName>
    <definedName name="S12P13">#REF!</definedName>
    <definedName name="S12P14" localSheetId="2">#REF!</definedName>
    <definedName name="S12P14" localSheetId="8">#REF!</definedName>
    <definedName name="S12P14" localSheetId="12">#REF!</definedName>
    <definedName name="S12P14" localSheetId="13">#REF!</definedName>
    <definedName name="S12P14">#REF!</definedName>
    <definedName name="S12P15" localSheetId="2">#REF!</definedName>
    <definedName name="S12P15" localSheetId="8">#REF!</definedName>
    <definedName name="S12P15" localSheetId="12">#REF!</definedName>
    <definedName name="S12P15" localSheetId="13">#REF!</definedName>
    <definedName name="S12P15">#REF!</definedName>
    <definedName name="S12P16" localSheetId="2">#REF!</definedName>
    <definedName name="S12P16" localSheetId="8">#REF!</definedName>
    <definedName name="S12P16" localSheetId="12">#REF!</definedName>
    <definedName name="S12P16" localSheetId="13">#REF!</definedName>
    <definedName name="S12P16">#REF!</definedName>
    <definedName name="S12P17" localSheetId="2">#REF!</definedName>
    <definedName name="S12P17" localSheetId="8">#REF!</definedName>
    <definedName name="S12P17" localSheetId="12">#REF!</definedName>
    <definedName name="S12P17" localSheetId="13">#REF!</definedName>
    <definedName name="S12P17">#REF!</definedName>
    <definedName name="S12P18" localSheetId="2">#REF!</definedName>
    <definedName name="S12P18" localSheetId="8">#REF!</definedName>
    <definedName name="S12P18" localSheetId="12">#REF!</definedName>
    <definedName name="S12P18" localSheetId="13">#REF!</definedName>
    <definedName name="S12P18">#REF!</definedName>
    <definedName name="S12P19" localSheetId="2">#REF!</definedName>
    <definedName name="S12P19" localSheetId="8">#REF!</definedName>
    <definedName name="S12P19" localSheetId="12">#REF!</definedName>
    <definedName name="S12P19" localSheetId="13">#REF!</definedName>
    <definedName name="S12P19">#REF!</definedName>
    <definedName name="S12P2" localSheetId="2">#REF!</definedName>
    <definedName name="S12P2" localSheetId="8">#REF!</definedName>
    <definedName name="S12P2" localSheetId="12">#REF!</definedName>
    <definedName name="S12P2" localSheetId="13">#REF!</definedName>
    <definedName name="S12P2">#REF!</definedName>
    <definedName name="S12P20" localSheetId="2">#REF!</definedName>
    <definedName name="S12P20" localSheetId="8">#REF!</definedName>
    <definedName name="S12P20" localSheetId="12">#REF!</definedName>
    <definedName name="S12P20" localSheetId="13">#REF!</definedName>
    <definedName name="S12P20">#REF!</definedName>
    <definedName name="S12P21" localSheetId="2">#REF!</definedName>
    <definedName name="S12P21" localSheetId="8">#REF!</definedName>
    <definedName name="S12P21" localSheetId="12">#REF!</definedName>
    <definedName name="S12P21" localSheetId="13">#REF!</definedName>
    <definedName name="S12P21">#REF!</definedName>
    <definedName name="S12P22" localSheetId="2">#REF!</definedName>
    <definedName name="S12P22" localSheetId="8">#REF!</definedName>
    <definedName name="S12P22" localSheetId="12">#REF!</definedName>
    <definedName name="S12P22" localSheetId="13">#REF!</definedName>
    <definedName name="S12P22">#REF!</definedName>
    <definedName name="S12P23" localSheetId="2">#REF!</definedName>
    <definedName name="S12P23" localSheetId="8">#REF!</definedName>
    <definedName name="S12P23" localSheetId="12">#REF!</definedName>
    <definedName name="S12P23" localSheetId="13">#REF!</definedName>
    <definedName name="S12P23">#REF!</definedName>
    <definedName name="S12P24" localSheetId="2">#REF!</definedName>
    <definedName name="S12P24" localSheetId="8">#REF!</definedName>
    <definedName name="S12P24" localSheetId="12">#REF!</definedName>
    <definedName name="S12P24" localSheetId="13">#REF!</definedName>
    <definedName name="S12P24">#REF!</definedName>
    <definedName name="S12P3" localSheetId="2">#REF!</definedName>
    <definedName name="S12P3" localSheetId="8">#REF!</definedName>
    <definedName name="S12P3" localSheetId="12">#REF!</definedName>
    <definedName name="S12P3" localSheetId="13">#REF!</definedName>
    <definedName name="S12P3">#REF!</definedName>
    <definedName name="S12P4" localSheetId="2">#REF!</definedName>
    <definedName name="S12P4" localSheetId="8">#REF!</definedName>
    <definedName name="S12P4" localSheetId="12">#REF!</definedName>
    <definedName name="S12P4" localSheetId="13">#REF!</definedName>
    <definedName name="S12P4">#REF!</definedName>
    <definedName name="S12P5" localSheetId="2">#REF!</definedName>
    <definedName name="S12P5" localSheetId="8">#REF!</definedName>
    <definedName name="S12P5" localSheetId="12">#REF!</definedName>
    <definedName name="S12P5" localSheetId="13">#REF!</definedName>
    <definedName name="S12P5">#REF!</definedName>
    <definedName name="S12P6" localSheetId="2">#REF!</definedName>
    <definedName name="S12P6" localSheetId="8">#REF!</definedName>
    <definedName name="S12P6" localSheetId="12">#REF!</definedName>
    <definedName name="S12P6" localSheetId="13">#REF!</definedName>
    <definedName name="S12P6">#REF!</definedName>
    <definedName name="S12P7" localSheetId="2">#REF!</definedName>
    <definedName name="S12P7" localSheetId="8">#REF!</definedName>
    <definedName name="S12P7" localSheetId="12">#REF!</definedName>
    <definedName name="S12P7" localSheetId="13">#REF!</definedName>
    <definedName name="S12P7">#REF!</definedName>
    <definedName name="S12P8" localSheetId="2">#REF!</definedName>
    <definedName name="S12P8" localSheetId="8">#REF!</definedName>
    <definedName name="S12P8" localSheetId="12">#REF!</definedName>
    <definedName name="S12P8" localSheetId="13">#REF!</definedName>
    <definedName name="S12P8">#REF!</definedName>
    <definedName name="S12P9" localSheetId="2">#REF!</definedName>
    <definedName name="S12P9" localSheetId="8">#REF!</definedName>
    <definedName name="S12P9" localSheetId="12">#REF!</definedName>
    <definedName name="S12P9" localSheetId="13">#REF!</definedName>
    <definedName name="S12P9">#REF!</definedName>
    <definedName name="S12R1" localSheetId="2">#REF!</definedName>
    <definedName name="S12R1" localSheetId="8">#REF!</definedName>
    <definedName name="S12R1" localSheetId="12">#REF!</definedName>
    <definedName name="S12R1" localSheetId="13">#REF!</definedName>
    <definedName name="S12R1">#REF!</definedName>
    <definedName name="S12R10" localSheetId="2">#REF!</definedName>
    <definedName name="S12R10" localSheetId="8">#REF!</definedName>
    <definedName name="S12R10" localSheetId="12">#REF!</definedName>
    <definedName name="S12R10" localSheetId="13">#REF!</definedName>
    <definedName name="S12R10">#REF!</definedName>
    <definedName name="S12R11" localSheetId="2">#REF!</definedName>
    <definedName name="S12R11" localSheetId="8">#REF!</definedName>
    <definedName name="S12R11" localSheetId="12">#REF!</definedName>
    <definedName name="S12R11" localSheetId="13">#REF!</definedName>
    <definedName name="S12R11">#REF!</definedName>
    <definedName name="S12R12" localSheetId="2">#REF!</definedName>
    <definedName name="S12R12" localSheetId="8">#REF!</definedName>
    <definedName name="S12R12" localSheetId="12">#REF!</definedName>
    <definedName name="S12R12" localSheetId="13">#REF!</definedName>
    <definedName name="S12R12">#REF!</definedName>
    <definedName name="S12R13" localSheetId="2">#REF!</definedName>
    <definedName name="S12R13" localSheetId="8">#REF!</definedName>
    <definedName name="S12R13" localSheetId="12">#REF!</definedName>
    <definedName name="S12R13" localSheetId="13">#REF!</definedName>
    <definedName name="S12R13">#REF!</definedName>
    <definedName name="S12R14" localSheetId="2">#REF!</definedName>
    <definedName name="S12R14" localSheetId="8">#REF!</definedName>
    <definedName name="S12R14" localSheetId="12">#REF!</definedName>
    <definedName name="S12R14" localSheetId="13">#REF!</definedName>
    <definedName name="S12R14">#REF!</definedName>
    <definedName name="S12R15" localSheetId="2">#REF!</definedName>
    <definedName name="S12R15" localSheetId="8">#REF!</definedName>
    <definedName name="S12R15" localSheetId="12">#REF!</definedName>
    <definedName name="S12R15" localSheetId="13">#REF!</definedName>
    <definedName name="S12R15">#REF!</definedName>
    <definedName name="S12R16" localSheetId="2">#REF!</definedName>
    <definedName name="S12R16" localSheetId="8">#REF!</definedName>
    <definedName name="S12R16" localSheetId="12">#REF!</definedName>
    <definedName name="S12R16" localSheetId="13">#REF!</definedName>
    <definedName name="S12R16">#REF!</definedName>
    <definedName name="S12R17" localSheetId="2">#REF!</definedName>
    <definedName name="S12R17" localSheetId="8">#REF!</definedName>
    <definedName name="S12R17" localSheetId="12">#REF!</definedName>
    <definedName name="S12R17" localSheetId="13">#REF!</definedName>
    <definedName name="S12R17">#REF!</definedName>
    <definedName name="S12R18" localSheetId="2">#REF!</definedName>
    <definedName name="S12R18" localSheetId="8">#REF!</definedName>
    <definedName name="S12R18" localSheetId="12">#REF!</definedName>
    <definedName name="S12R18" localSheetId="13">#REF!</definedName>
    <definedName name="S12R18">#REF!</definedName>
    <definedName name="S12R19" localSheetId="2">#REF!</definedName>
    <definedName name="S12R19" localSheetId="8">#REF!</definedName>
    <definedName name="S12R19" localSheetId="12">#REF!</definedName>
    <definedName name="S12R19" localSheetId="13">#REF!</definedName>
    <definedName name="S12R19">#REF!</definedName>
    <definedName name="S12R2" localSheetId="2">#REF!</definedName>
    <definedName name="S12R2" localSheetId="8">#REF!</definedName>
    <definedName name="S12R2" localSheetId="12">#REF!</definedName>
    <definedName name="S12R2" localSheetId="13">#REF!</definedName>
    <definedName name="S12R2">#REF!</definedName>
    <definedName name="S12R20" localSheetId="2">#REF!</definedName>
    <definedName name="S12R20" localSheetId="8">#REF!</definedName>
    <definedName name="S12R20" localSheetId="12">#REF!</definedName>
    <definedName name="S12R20" localSheetId="13">#REF!</definedName>
    <definedName name="S12R20">#REF!</definedName>
    <definedName name="S12R21" localSheetId="2">#REF!</definedName>
    <definedName name="S12R21" localSheetId="8">#REF!</definedName>
    <definedName name="S12R21" localSheetId="12">#REF!</definedName>
    <definedName name="S12R21" localSheetId="13">#REF!</definedName>
    <definedName name="S12R21">#REF!</definedName>
    <definedName name="S12R22" localSheetId="2">#REF!</definedName>
    <definedName name="S12R22" localSheetId="8">#REF!</definedName>
    <definedName name="S12R22" localSheetId="12">#REF!</definedName>
    <definedName name="S12R22" localSheetId="13">#REF!</definedName>
    <definedName name="S12R22">#REF!</definedName>
    <definedName name="S12R23" localSheetId="2">#REF!</definedName>
    <definedName name="S12R23" localSheetId="8">#REF!</definedName>
    <definedName name="S12R23" localSheetId="12">#REF!</definedName>
    <definedName name="S12R23" localSheetId="13">#REF!</definedName>
    <definedName name="S12R23">#REF!</definedName>
    <definedName name="S12R24" localSheetId="2">#REF!</definedName>
    <definedName name="S12R24" localSheetId="8">#REF!</definedName>
    <definedName name="S12R24" localSheetId="12">#REF!</definedName>
    <definedName name="S12R24" localSheetId="13">#REF!</definedName>
    <definedName name="S12R24">#REF!</definedName>
    <definedName name="S12R3" localSheetId="2">#REF!</definedName>
    <definedName name="S12R3" localSheetId="8">#REF!</definedName>
    <definedName name="S12R3" localSheetId="12">#REF!</definedName>
    <definedName name="S12R3" localSheetId="13">#REF!</definedName>
    <definedName name="S12R3">#REF!</definedName>
    <definedName name="S12R4" localSheetId="2">#REF!</definedName>
    <definedName name="S12R4" localSheetId="8">#REF!</definedName>
    <definedName name="S12R4" localSheetId="12">#REF!</definedName>
    <definedName name="S12R4" localSheetId="13">#REF!</definedName>
    <definedName name="S12R4">#REF!</definedName>
    <definedName name="S12R5" localSheetId="2">#REF!</definedName>
    <definedName name="S12R5" localSheetId="8">#REF!</definedName>
    <definedName name="S12R5" localSheetId="12">#REF!</definedName>
    <definedName name="S12R5" localSheetId="13">#REF!</definedName>
    <definedName name="S12R5">#REF!</definedName>
    <definedName name="S12R6" localSheetId="2">#REF!</definedName>
    <definedName name="S12R6" localSheetId="8">#REF!</definedName>
    <definedName name="S12R6" localSheetId="12">#REF!</definedName>
    <definedName name="S12R6" localSheetId="13">#REF!</definedName>
    <definedName name="S12R6">#REF!</definedName>
    <definedName name="S12R7" localSheetId="2">#REF!</definedName>
    <definedName name="S12R7" localSheetId="8">#REF!</definedName>
    <definedName name="S12R7" localSheetId="12">#REF!</definedName>
    <definedName name="S12R7" localSheetId="13">#REF!</definedName>
    <definedName name="S12R7">#REF!</definedName>
    <definedName name="S12R8" localSheetId="2">#REF!</definedName>
    <definedName name="S12R8" localSheetId="8">#REF!</definedName>
    <definedName name="S12R8" localSheetId="12">#REF!</definedName>
    <definedName name="S12R8" localSheetId="13">#REF!</definedName>
    <definedName name="S12R8">#REF!</definedName>
    <definedName name="S12R9" localSheetId="2">#REF!</definedName>
    <definedName name="S12R9" localSheetId="8">#REF!</definedName>
    <definedName name="S12R9" localSheetId="12">#REF!</definedName>
    <definedName name="S12R9" localSheetId="13">#REF!</definedName>
    <definedName name="S12R9">#REF!</definedName>
    <definedName name="S13P1" localSheetId="2">#REF!</definedName>
    <definedName name="S13P1" localSheetId="8">#REF!</definedName>
    <definedName name="S13P1" localSheetId="12">#REF!</definedName>
    <definedName name="S13P1" localSheetId="13">#REF!</definedName>
    <definedName name="S13P1">#REF!</definedName>
    <definedName name="S13P10" localSheetId="2">#REF!</definedName>
    <definedName name="S13P10" localSheetId="8">#REF!</definedName>
    <definedName name="S13P10" localSheetId="12">#REF!</definedName>
    <definedName name="S13P10" localSheetId="13">#REF!</definedName>
    <definedName name="S13P10">#REF!</definedName>
    <definedName name="S13P11" localSheetId="2">#REF!</definedName>
    <definedName name="S13P11" localSheetId="8">#REF!</definedName>
    <definedName name="S13P11" localSheetId="12">#REF!</definedName>
    <definedName name="S13P11" localSheetId="13">#REF!</definedName>
    <definedName name="S13P11">#REF!</definedName>
    <definedName name="S13P12" localSheetId="2">#REF!</definedName>
    <definedName name="S13P12" localSheetId="8">#REF!</definedName>
    <definedName name="S13P12" localSheetId="12">#REF!</definedName>
    <definedName name="S13P12" localSheetId="13">#REF!</definedName>
    <definedName name="S13P12">#REF!</definedName>
    <definedName name="S13P13" localSheetId="2">#REF!</definedName>
    <definedName name="S13P13" localSheetId="8">#REF!</definedName>
    <definedName name="S13P13" localSheetId="12">#REF!</definedName>
    <definedName name="S13P13" localSheetId="13">#REF!</definedName>
    <definedName name="S13P13">#REF!</definedName>
    <definedName name="S13P14" localSheetId="2">#REF!</definedName>
    <definedName name="S13P14" localSheetId="8">#REF!</definedName>
    <definedName name="S13P14" localSheetId="12">#REF!</definedName>
    <definedName name="S13P14" localSheetId="13">#REF!</definedName>
    <definedName name="S13P14">#REF!</definedName>
    <definedName name="S13P15" localSheetId="2">#REF!</definedName>
    <definedName name="S13P15" localSheetId="8">#REF!</definedName>
    <definedName name="S13P15" localSheetId="12">#REF!</definedName>
    <definedName name="S13P15" localSheetId="13">#REF!</definedName>
    <definedName name="S13P15">#REF!</definedName>
    <definedName name="S13P16" localSheetId="2">#REF!</definedName>
    <definedName name="S13P16" localSheetId="8">#REF!</definedName>
    <definedName name="S13P16" localSheetId="12">#REF!</definedName>
    <definedName name="S13P16" localSheetId="13">#REF!</definedName>
    <definedName name="S13P16">#REF!</definedName>
    <definedName name="S13P17" localSheetId="2">#REF!</definedName>
    <definedName name="S13P17" localSheetId="8">#REF!</definedName>
    <definedName name="S13P17" localSheetId="12">#REF!</definedName>
    <definedName name="S13P17" localSheetId="13">#REF!</definedName>
    <definedName name="S13P17">#REF!</definedName>
    <definedName name="S13P18" localSheetId="2">#REF!</definedName>
    <definedName name="S13P18" localSheetId="8">#REF!</definedName>
    <definedName name="S13P18" localSheetId="12">#REF!</definedName>
    <definedName name="S13P18" localSheetId="13">#REF!</definedName>
    <definedName name="S13P18">#REF!</definedName>
    <definedName name="S13P19" localSheetId="2">#REF!</definedName>
    <definedName name="S13P19" localSheetId="8">#REF!</definedName>
    <definedName name="S13P19" localSheetId="12">#REF!</definedName>
    <definedName name="S13P19" localSheetId="13">#REF!</definedName>
    <definedName name="S13P19">#REF!</definedName>
    <definedName name="S13P2" localSheetId="2">#REF!</definedName>
    <definedName name="S13P2" localSheetId="8">#REF!</definedName>
    <definedName name="S13P2" localSheetId="12">#REF!</definedName>
    <definedName name="S13P2" localSheetId="13">#REF!</definedName>
    <definedName name="S13P2">#REF!</definedName>
    <definedName name="S13P20" localSheetId="2">#REF!</definedName>
    <definedName name="S13P20" localSheetId="8">#REF!</definedName>
    <definedName name="S13P20" localSheetId="12">#REF!</definedName>
    <definedName name="S13P20" localSheetId="13">#REF!</definedName>
    <definedName name="S13P20">#REF!</definedName>
    <definedName name="S13P21" localSheetId="2">#REF!</definedName>
    <definedName name="S13P21" localSheetId="8">#REF!</definedName>
    <definedName name="S13P21" localSheetId="12">#REF!</definedName>
    <definedName name="S13P21" localSheetId="13">#REF!</definedName>
    <definedName name="S13P21">#REF!</definedName>
    <definedName name="S13P22" localSheetId="2">#REF!</definedName>
    <definedName name="S13P22" localSheetId="8">#REF!</definedName>
    <definedName name="S13P22" localSheetId="12">#REF!</definedName>
    <definedName name="S13P22" localSheetId="13">#REF!</definedName>
    <definedName name="S13P22">#REF!</definedName>
    <definedName name="S13P23" localSheetId="2">#REF!</definedName>
    <definedName name="S13P23" localSheetId="8">#REF!</definedName>
    <definedName name="S13P23" localSheetId="12">#REF!</definedName>
    <definedName name="S13P23" localSheetId="13">#REF!</definedName>
    <definedName name="S13P23">#REF!</definedName>
    <definedName name="S13P24" localSheetId="2">#REF!</definedName>
    <definedName name="S13P24" localSheetId="8">#REF!</definedName>
    <definedName name="S13P24" localSheetId="12">#REF!</definedName>
    <definedName name="S13P24" localSheetId="13">#REF!</definedName>
    <definedName name="S13P24">#REF!</definedName>
    <definedName name="S13P3" localSheetId="2">#REF!</definedName>
    <definedName name="S13P3" localSheetId="8">#REF!</definedName>
    <definedName name="S13P3" localSheetId="12">#REF!</definedName>
    <definedName name="S13P3" localSheetId="13">#REF!</definedName>
    <definedName name="S13P3">#REF!</definedName>
    <definedName name="S13P4" localSheetId="2">#REF!</definedName>
    <definedName name="S13P4" localSheetId="8">#REF!</definedName>
    <definedName name="S13P4" localSheetId="12">#REF!</definedName>
    <definedName name="S13P4" localSheetId="13">#REF!</definedName>
    <definedName name="S13P4">#REF!</definedName>
    <definedName name="S13P5" localSheetId="2">#REF!</definedName>
    <definedName name="S13P5" localSheetId="8">#REF!</definedName>
    <definedName name="S13P5" localSheetId="12">#REF!</definedName>
    <definedName name="S13P5" localSheetId="13">#REF!</definedName>
    <definedName name="S13P5">#REF!</definedName>
    <definedName name="S13P6" localSheetId="2">#REF!</definedName>
    <definedName name="S13P6" localSheetId="8">#REF!</definedName>
    <definedName name="S13P6" localSheetId="12">#REF!</definedName>
    <definedName name="S13P6" localSheetId="13">#REF!</definedName>
    <definedName name="S13P6">#REF!</definedName>
    <definedName name="S13P7" localSheetId="2">#REF!</definedName>
    <definedName name="S13P7" localSheetId="8">#REF!</definedName>
    <definedName name="S13P7" localSheetId="12">#REF!</definedName>
    <definedName name="S13P7" localSheetId="13">#REF!</definedName>
    <definedName name="S13P7">#REF!</definedName>
    <definedName name="S13P8" localSheetId="2">#REF!</definedName>
    <definedName name="S13P8" localSheetId="8">#REF!</definedName>
    <definedName name="S13P8" localSheetId="12">#REF!</definedName>
    <definedName name="S13P8" localSheetId="13">#REF!</definedName>
    <definedName name="S13P8">#REF!</definedName>
    <definedName name="S13P9" localSheetId="2">#REF!</definedName>
    <definedName name="S13P9" localSheetId="8">#REF!</definedName>
    <definedName name="S13P9" localSheetId="12">#REF!</definedName>
    <definedName name="S13P9" localSheetId="13">#REF!</definedName>
    <definedName name="S13P9">#REF!</definedName>
    <definedName name="S13R1" localSheetId="2">#REF!</definedName>
    <definedName name="S13R1" localSheetId="8">#REF!</definedName>
    <definedName name="S13R1" localSheetId="12">#REF!</definedName>
    <definedName name="S13R1" localSheetId="13">#REF!</definedName>
    <definedName name="S13R1">#REF!</definedName>
    <definedName name="S13R10" localSheetId="2">#REF!</definedName>
    <definedName name="S13R10" localSheetId="8">#REF!</definedName>
    <definedName name="S13R10" localSheetId="12">#REF!</definedName>
    <definedName name="S13R10" localSheetId="13">#REF!</definedName>
    <definedName name="S13R10">#REF!</definedName>
    <definedName name="S13R11" localSheetId="2">#REF!</definedName>
    <definedName name="S13R11" localSheetId="8">#REF!</definedName>
    <definedName name="S13R11" localSheetId="12">#REF!</definedName>
    <definedName name="S13R11" localSheetId="13">#REF!</definedName>
    <definedName name="S13R11">#REF!</definedName>
    <definedName name="S13R12" localSheetId="2">#REF!</definedName>
    <definedName name="S13R12" localSheetId="8">#REF!</definedName>
    <definedName name="S13R12" localSheetId="12">#REF!</definedName>
    <definedName name="S13R12" localSheetId="13">#REF!</definedName>
    <definedName name="S13R12">#REF!</definedName>
    <definedName name="S13R13" localSheetId="2">#REF!</definedName>
    <definedName name="S13R13" localSheetId="8">#REF!</definedName>
    <definedName name="S13R13" localSheetId="12">#REF!</definedName>
    <definedName name="S13R13" localSheetId="13">#REF!</definedName>
    <definedName name="S13R13">#REF!</definedName>
    <definedName name="S13R14" localSheetId="2">#REF!</definedName>
    <definedName name="S13R14" localSheetId="8">#REF!</definedName>
    <definedName name="S13R14" localSheetId="12">#REF!</definedName>
    <definedName name="S13R14" localSheetId="13">#REF!</definedName>
    <definedName name="S13R14">#REF!</definedName>
    <definedName name="S13R15" localSheetId="2">#REF!</definedName>
    <definedName name="S13R15" localSheetId="8">#REF!</definedName>
    <definedName name="S13R15" localSheetId="12">#REF!</definedName>
    <definedName name="S13R15" localSheetId="13">#REF!</definedName>
    <definedName name="S13R15">#REF!</definedName>
    <definedName name="S13R16" localSheetId="2">#REF!</definedName>
    <definedName name="S13R16" localSheetId="8">#REF!</definedName>
    <definedName name="S13R16" localSheetId="12">#REF!</definedName>
    <definedName name="S13R16" localSheetId="13">#REF!</definedName>
    <definedName name="S13R16">#REF!</definedName>
    <definedName name="S13R17" localSheetId="2">#REF!</definedName>
    <definedName name="S13R17" localSheetId="8">#REF!</definedName>
    <definedName name="S13R17" localSheetId="12">#REF!</definedName>
    <definedName name="S13R17" localSheetId="13">#REF!</definedName>
    <definedName name="S13R17">#REF!</definedName>
    <definedName name="S13R18" localSheetId="2">#REF!</definedName>
    <definedName name="S13R18" localSheetId="8">#REF!</definedName>
    <definedName name="S13R18" localSheetId="12">#REF!</definedName>
    <definedName name="S13R18" localSheetId="13">#REF!</definedName>
    <definedName name="S13R18">#REF!</definedName>
    <definedName name="S13R19" localSheetId="2">#REF!</definedName>
    <definedName name="S13R19" localSheetId="8">#REF!</definedName>
    <definedName name="S13R19" localSheetId="12">#REF!</definedName>
    <definedName name="S13R19" localSheetId="13">#REF!</definedName>
    <definedName name="S13R19">#REF!</definedName>
    <definedName name="S13R2" localSheetId="2">#REF!</definedName>
    <definedName name="S13R2" localSheetId="8">#REF!</definedName>
    <definedName name="S13R2" localSheetId="12">#REF!</definedName>
    <definedName name="S13R2" localSheetId="13">#REF!</definedName>
    <definedName name="S13R2">#REF!</definedName>
    <definedName name="S13R20" localSheetId="2">#REF!</definedName>
    <definedName name="S13R20" localSheetId="8">#REF!</definedName>
    <definedName name="S13R20" localSheetId="12">#REF!</definedName>
    <definedName name="S13R20" localSheetId="13">#REF!</definedName>
    <definedName name="S13R20">#REF!</definedName>
    <definedName name="S13R21" localSheetId="2">#REF!</definedName>
    <definedName name="S13R21" localSheetId="8">#REF!</definedName>
    <definedName name="S13R21" localSheetId="12">#REF!</definedName>
    <definedName name="S13R21" localSheetId="13">#REF!</definedName>
    <definedName name="S13R21">#REF!</definedName>
    <definedName name="S13R22" localSheetId="2">#REF!</definedName>
    <definedName name="S13R22" localSheetId="8">#REF!</definedName>
    <definedName name="S13R22" localSheetId="12">#REF!</definedName>
    <definedName name="S13R22" localSheetId="13">#REF!</definedName>
    <definedName name="S13R22">#REF!</definedName>
    <definedName name="S13R23" localSheetId="2">#REF!</definedName>
    <definedName name="S13R23" localSheetId="8">#REF!</definedName>
    <definedName name="S13R23" localSheetId="12">#REF!</definedName>
    <definedName name="S13R23" localSheetId="13">#REF!</definedName>
    <definedName name="S13R23">#REF!</definedName>
    <definedName name="S13R24" localSheetId="2">#REF!</definedName>
    <definedName name="S13R24" localSheetId="8">#REF!</definedName>
    <definedName name="S13R24" localSheetId="12">#REF!</definedName>
    <definedName name="S13R24" localSheetId="13">#REF!</definedName>
    <definedName name="S13R24">#REF!</definedName>
    <definedName name="S13R3" localSheetId="2">#REF!</definedName>
    <definedName name="S13R3" localSheetId="8">#REF!</definedName>
    <definedName name="S13R3" localSheetId="12">#REF!</definedName>
    <definedName name="S13R3" localSheetId="13">#REF!</definedName>
    <definedName name="S13R3">#REF!</definedName>
    <definedName name="S13R4" localSheetId="2">#REF!</definedName>
    <definedName name="S13R4" localSheetId="8">#REF!</definedName>
    <definedName name="S13R4" localSheetId="12">#REF!</definedName>
    <definedName name="S13R4" localSheetId="13">#REF!</definedName>
    <definedName name="S13R4">#REF!</definedName>
    <definedName name="S13R5" localSheetId="2">#REF!</definedName>
    <definedName name="S13R5" localSheetId="8">#REF!</definedName>
    <definedName name="S13R5" localSheetId="12">#REF!</definedName>
    <definedName name="S13R5" localSheetId="13">#REF!</definedName>
    <definedName name="S13R5">#REF!</definedName>
    <definedName name="S13R6" localSheetId="2">#REF!</definedName>
    <definedName name="S13R6" localSheetId="8">#REF!</definedName>
    <definedName name="S13R6" localSheetId="12">#REF!</definedName>
    <definedName name="S13R6" localSheetId="13">#REF!</definedName>
    <definedName name="S13R6">#REF!</definedName>
    <definedName name="S13R7" localSheetId="2">#REF!</definedName>
    <definedName name="S13R7" localSheetId="8">#REF!</definedName>
    <definedName name="S13R7" localSheetId="12">#REF!</definedName>
    <definedName name="S13R7" localSheetId="13">#REF!</definedName>
    <definedName name="S13R7">#REF!</definedName>
    <definedName name="S13R8" localSheetId="2">#REF!</definedName>
    <definedName name="S13R8" localSheetId="8">#REF!</definedName>
    <definedName name="S13R8" localSheetId="12">#REF!</definedName>
    <definedName name="S13R8" localSheetId="13">#REF!</definedName>
    <definedName name="S13R8">#REF!</definedName>
    <definedName name="S13R9" localSheetId="2">#REF!</definedName>
    <definedName name="S13R9" localSheetId="8">#REF!</definedName>
    <definedName name="S13R9" localSheetId="12">#REF!</definedName>
    <definedName name="S13R9" localSheetId="13">#REF!</definedName>
    <definedName name="S13R9">#REF!</definedName>
    <definedName name="S14P1" localSheetId="2">#REF!</definedName>
    <definedName name="S14P1" localSheetId="8">#REF!</definedName>
    <definedName name="S14P1" localSheetId="12">#REF!</definedName>
    <definedName name="S14P1" localSheetId="13">#REF!</definedName>
    <definedName name="S14P1">#REF!</definedName>
    <definedName name="S14P10" localSheetId="2">#REF!</definedName>
    <definedName name="S14P10" localSheetId="8">#REF!</definedName>
    <definedName name="S14P10" localSheetId="12">#REF!</definedName>
    <definedName name="S14P10" localSheetId="13">#REF!</definedName>
    <definedName name="S14P10">#REF!</definedName>
    <definedName name="S14P11" localSheetId="2">#REF!</definedName>
    <definedName name="S14P11" localSheetId="8">#REF!</definedName>
    <definedName name="S14P11" localSheetId="12">#REF!</definedName>
    <definedName name="S14P11" localSheetId="13">#REF!</definedName>
    <definedName name="S14P11">#REF!</definedName>
    <definedName name="S14P12" localSheetId="2">#REF!</definedName>
    <definedName name="S14P12" localSheetId="8">#REF!</definedName>
    <definedName name="S14P12" localSheetId="12">#REF!</definedName>
    <definedName name="S14P12" localSheetId="13">#REF!</definedName>
    <definedName name="S14P12">#REF!</definedName>
    <definedName name="S14P13" localSheetId="2">#REF!</definedName>
    <definedName name="S14P13" localSheetId="8">#REF!</definedName>
    <definedName name="S14P13" localSheetId="12">#REF!</definedName>
    <definedName name="S14P13" localSheetId="13">#REF!</definedName>
    <definedName name="S14P13">#REF!</definedName>
    <definedName name="S14P14" localSheetId="2">#REF!</definedName>
    <definedName name="S14P14" localSheetId="8">#REF!</definedName>
    <definedName name="S14P14" localSheetId="12">#REF!</definedName>
    <definedName name="S14P14" localSheetId="13">#REF!</definedName>
    <definedName name="S14P14">#REF!</definedName>
    <definedName name="S14P15" localSheetId="2">#REF!</definedName>
    <definedName name="S14P15" localSheetId="8">#REF!</definedName>
    <definedName name="S14P15" localSheetId="12">#REF!</definedName>
    <definedName name="S14P15" localSheetId="13">#REF!</definedName>
    <definedName name="S14P15">#REF!</definedName>
    <definedName name="S14P16" localSheetId="2">#REF!</definedName>
    <definedName name="S14P16" localSheetId="8">#REF!</definedName>
    <definedName name="S14P16" localSheetId="12">#REF!</definedName>
    <definedName name="S14P16" localSheetId="13">#REF!</definedName>
    <definedName name="S14P16">#REF!</definedName>
    <definedName name="S14P17" localSheetId="2">#REF!</definedName>
    <definedName name="S14P17" localSheetId="8">#REF!</definedName>
    <definedName name="S14P17" localSheetId="12">#REF!</definedName>
    <definedName name="S14P17" localSheetId="13">#REF!</definedName>
    <definedName name="S14P17">#REF!</definedName>
    <definedName name="S14P18" localSheetId="2">#REF!</definedName>
    <definedName name="S14P18" localSheetId="8">#REF!</definedName>
    <definedName name="S14P18" localSheetId="12">#REF!</definedName>
    <definedName name="S14P18" localSheetId="13">#REF!</definedName>
    <definedName name="S14P18">#REF!</definedName>
    <definedName name="S14P19" localSheetId="2">#REF!</definedName>
    <definedName name="S14P19" localSheetId="8">#REF!</definedName>
    <definedName name="S14P19" localSheetId="12">#REF!</definedName>
    <definedName name="S14P19" localSheetId="13">#REF!</definedName>
    <definedName name="S14P19">#REF!</definedName>
    <definedName name="S14P2" localSheetId="2">#REF!</definedName>
    <definedName name="S14P2" localSheetId="8">#REF!</definedName>
    <definedName name="S14P2" localSheetId="12">#REF!</definedName>
    <definedName name="S14P2" localSheetId="13">#REF!</definedName>
    <definedName name="S14P2">#REF!</definedName>
    <definedName name="S14P20" localSheetId="2">#REF!</definedName>
    <definedName name="S14P20" localSheetId="8">#REF!</definedName>
    <definedName name="S14P20" localSheetId="12">#REF!</definedName>
    <definedName name="S14P20" localSheetId="13">#REF!</definedName>
    <definedName name="S14P20">#REF!</definedName>
    <definedName name="S14P21" localSheetId="2">#REF!</definedName>
    <definedName name="S14P21" localSheetId="8">#REF!</definedName>
    <definedName name="S14P21" localSheetId="12">#REF!</definedName>
    <definedName name="S14P21" localSheetId="13">#REF!</definedName>
    <definedName name="S14P21">#REF!</definedName>
    <definedName name="S14P22" localSheetId="2">#REF!</definedName>
    <definedName name="S14P22" localSheetId="8">#REF!</definedName>
    <definedName name="S14P22" localSheetId="12">#REF!</definedName>
    <definedName name="S14P22" localSheetId="13">#REF!</definedName>
    <definedName name="S14P22">#REF!</definedName>
    <definedName name="S14P23" localSheetId="2">#REF!</definedName>
    <definedName name="S14P23" localSheetId="8">#REF!</definedName>
    <definedName name="S14P23" localSheetId="12">#REF!</definedName>
    <definedName name="S14P23" localSheetId="13">#REF!</definedName>
    <definedName name="S14P23">#REF!</definedName>
    <definedName name="S14P24" localSheetId="2">#REF!</definedName>
    <definedName name="S14P24" localSheetId="8">#REF!</definedName>
    <definedName name="S14P24" localSheetId="12">#REF!</definedName>
    <definedName name="S14P24" localSheetId="13">#REF!</definedName>
    <definedName name="S14P24">#REF!</definedName>
    <definedName name="S14P3" localSheetId="2">#REF!</definedName>
    <definedName name="S14P3" localSheetId="8">#REF!</definedName>
    <definedName name="S14P3" localSheetId="12">#REF!</definedName>
    <definedName name="S14P3" localSheetId="13">#REF!</definedName>
    <definedName name="S14P3">#REF!</definedName>
    <definedName name="S14P4" localSheetId="2">#REF!</definedName>
    <definedName name="S14P4" localSheetId="8">#REF!</definedName>
    <definedName name="S14P4" localSheetId="12">#REF!</definedName>
    <definedName name="S14P4" localSheetId="13">#REF!</definedName>
    <definedName name="S14P4">#REF!</definedName>
    <definedName name="S14P5" localSheetId="2">#REF!</definedName>
    <definedName name="S14P5" localSheetId="8">#REF!</definedName>
    <definedName name="S14P5" localSheetId="12">#REF!</definedName>
    <definedName name="S14P5" localSheetId="13">#REF!</definedName>
    <definedName name="S14P5">#REF!</definedName>
    <definedName name="S14P6" localSheetId="2">#REF!</definedName>
    <definedName name="S14P6" localSheetId="8">#REF!</definedName>
    <definedName name="S14P6" localSheetId="12">#REF!</definedName>
    <definedName name="S14P6" localSheetId="13">#REF!</definedName>
    <definedName name="S14P6">#REF!</definedName>
    <definedName name="S14P7" localSheetId="2">#REF!</definedName>
    <definedName name="S14P7" localSheetId="8">#REF!</definedName>
    <definedName name="S14P7" localSheetId="12">#REF!</definedName>
    <definedName name="S14P7" localSheetId="13">#REF!</definedName>
    <definedName name="S14P7">#REF!</definedName>
    <definedName name="S14P8" localSheetId="2">#REF!</definedName>
    <definedName name="S14P8" localSheetId="8">#REF!</definedName>
    <definedName name="S14P8" localSheetId="12">#REF!</definedName>
    <definedName name="S14P8" localSheetId="13">#REF!</definedName>
    <definedName name="S14P8">#REF!</definedName>
    <definedName name="S14P9" localSheetId="2">#REF!</definedName>
    <definedName name="S14P9" localSheetId="8">#REF!</definedName>
    <definedName name="S14P9" localSheetId="12">#REF!</definedName>
    <definedName name="S14P9" localSheetId="13">#REF!</definedName>
    <definedName name="S14P9">#REF!</definedName>
    <definedName name="S14R1" localSheetId="2">#REF!</definedName>
    <definedName name="S14R1" localSheetId="8">#REF!</definedName>
    <definedName name="S14R1" localSheetId="12">#REF!</definedName>
    <definedName name="S14R1" localSheetId="13">#REF!</definedName>
    <definedName name="S14R1">#REF!</definedName>
    <definedName name="S14R10" localSheetId="2">#REF!</definedName>
    <definedName name="S14R10" localSheetId="8">#REF!</definedName>
    <definedName name="S14R10" localSheetId="12">#REF!</definedName>
    <definedName name="S14R10" localSheetId="13">#REF!</definedName>
    <definedName name="S14R10">#REF!</definedName>
    <definedName name="S14R11" localSheetId="2">#REF!</definedName>
    <definedName name="S14R11" localSheetId="8">#REF!</definedName>
    <definedName name="S14R11" localSheetId="12">#REF!</definedName>
    <definedName name="S14R11" localSheetId="13">#REF!</definedName>
    <definedName name="S14R11">#REF!</definedName>
    <definedName name="S14R12" localSheetId="2">#REF!</definedName>
    <definedName name="S14R12" localSheetId="8">#REF!</definedName>
    <definedName name="S14R12" localSheetId="12">#REF!</definedName>
    <definedName name="S14R12" localSheetId="13">#REF!</definedName>
    <definedName name="S14R12">#REF!</definedName>
    <definedName name="S14R13" localSheetId="2">#REF!</definedName>
    <definedName name="S14R13" localSheetId="8">#REF!</definedName>
    <definedName name="S14R13" localSheetId="12">#REF!</definedName>
    <definedName name="S14R13" localSheetId="13">#REF!</definedName>
    <definedName name="S14R13">#REF!</definedName>
    <definedName name="S14R14" localSheetId="2">#REF!</definedName>
    <definedName name="S14R14" localSheetId="8">#REF!</definedName>
    <definedName name="S14R14" localSheetId="12">#REF!</definedName>
    <definedName name="S14R14" localSheetId="13">#REF!</definedName>
    <definedName name="S14R14">#REF!</definedName>
    <definedName name="S14R15" localSheetId="2">#REF!</definedName>
    <definedName name="S14R15" localSheetId="8">#REF!</definedName>
    <definedName name="S14R15" localSheetId="12">#REF!</definedName>
    <definedName name="S14R15" localSheetId="13">#REF!</definedName>
    <definedName name="S14R15">#REF!</definedName>
    <definedName name="S14R16" localSheetId="2">#REF!</definedName>
    <definedName name="S14R16" localSheetId="8">#REF!</definedName>
    <definedName name="S14R16" localSheetId="12">#REF!</definedName>
    <definedName name="S14R16" localSheetId="13">#REF!</definedName>
    <definedName name="S14R16">#REF!</definedName>
    <definedName name="S14R17" localSheetId="2">#REF!</definedName>
    <definedName name="S14R17" localSheetId="8">#REF!</definedName>
    <definedName name="S14R17" localSheetId="12">#REF!</definedName>
    <definedName name="S14R17" localSheetId="13">#REF!</definedName>
    <definedName name="S14R17">#REF!</definedName>
    <definedName name="S14R18" localSheetId="2">#REF!</definedName>
    <definedName name="S14R18" localSheetId="8">#REF!</definedName>
    <definedName name="S14R18" localSheetId="12">#REF!</definedName>
    <definedName name="S14R18" localSheetId="13">#REF!</definedName>
    <definedName name="S14R18">#REF!</definedName>
    <definedName name="S14R19" localSheetId="2">#REF!</definedName>
    <definedName name="S14R19" localSheetId="8">#REF!</definedName>
    <definedName name="S14R19" localSheetId="12">#REF!</definedName>
    <definedName name="S14R19" localSheetId="13">#REF!</definedName>
    <definedName name="S14R19">#REF!</definedName>
    <definedName name="S14R2" localSheetId="2">#REF!</definedName>
    <definedName name="S14R2" localSheetId="8">#REF!</definedName>
    <definedName name="S14R2" localSheetId="12">#REF!</definedName>
    <definedName name="S14R2" localSheetId="13">#REF!</definedName>
    <definedName name="S14R2">#REF!</definedName>
    <definedName name="S14R20" localSheetId="2">#REF!</definedName>
    <definedName name="S14R20" localSheetId="8">#REF!</definedName>
    <definedName name="S14R20" localSheetId="12">#REF!</definedName>
    <definedName name="S14R20" localSheetId="13">#REF!</definedName>
    <definedName name="S14R20">#REF!</definedName>
    <definedName name="S14R21" localSheetId="2">#REF!</definedName>
    <definedName name="S14R21" localSheetId="8">#REF!</definedName>
    <definedName name="S14R21" localSheetId="12">#REF!</definedName>
    <definedName name="S14R21" localSheetId="13">#REF!</definedName>
    <definedName name="S14R21">#REF!</definedName>
    <definedName name="S14R22" localSheetId="2">#REF!</definedName>
    <definedName name="S14R22" localSheetId="8">#REF!</definedName>
    <definedName name="S14R22" localSheetId="12">#REF!</definedName>
    <definedName name="S14R22" localSheetId="13">#REF!</definedName>
    <definedName name="S14R22">#REF!</definedName>
    <definedName name="S14R23" localSheetId="2">#REF!</definedName>
    <definedName name="S14R23" localSheetId="8">#REF!</definedName>
    <definedName name="S14R23" localSheetId="12">#REF!</definedName>
    <definedName name="S14R23" localSheetId="13">#REF!</definedName>
    <definedName name="S14R23">#REF!</definedName>
    <definedName name="S14R24" localSheetId="2">#REF!</definedName>
    <definedName name="S14R24" localSheetId="8">#REF!</definedName>
    <definedName name="S14R24" localSheetId="12">#REF!</definedName>
    <definedName name="S14R24" localSheetId="13">#REF!</definedName>
    <definedName name="S14R24">#REF!</definedName>
    <definedName name="S14R3" localSheetId="2">#REF!</definedName>
    <definedName name="S14R3" localSheetId="8">#REF!</definedName>
    <definedName name="S14R3" localSheetId="12">#REF!</definedName>
    <definedName name="S14R3" localSheetId="13">#REF!</definedName>
    <definedName name="S14R3">#REF!</definedName>
    <definedName name="S14R4" localSheetId="2">#REF!</definedName>
    <definedName name="S14R4" localSheetId="8">#REF!</definedName>
    <definedName name="S14R4" localSheetId="12">#REF!</definedName>
    <definedName name="S14R4" localSheetId="13">#REF!</definedName>
    <definedName name="S14R4">#REF!</definedName>
    <definedName name="S14R5" localSheetId="2">#REF!</definedName>
    <definedName name="S14R5" localSheetId="8">#REF!</definedName>
    <definedName name="S14R5" localSheetId="12">#REF!</definedName>
    <definedName name="S14R5" localSheetId="13">#REF!</definedName>
    <definedName name="S14R5">#REF!</definedName>
    <definedName name="S14R6" localSheetId="2">#REF!</definedName>
    <definedName name="S14R6" localSheetId="8">#REF!</definedName>
    <definedName name="S14R6" localSheetId="12">#REF!</definedName>
    <definedName name="S14R6" localSheetId="13">#REF!</definedName>
    <definedName name="S14R6">#REF!</definedName>
    <definedName name="S14R7" localSheetId="2">#REF!</definedName>
    <definedName name="S14R7" localSheetId="8">#REF!</definedName>
    <definedName name="S14R7" localSheetId="12">#REF!</definedName>
    <definedName name="S14R7" localSheetId="13">#REF!</definedName>
    <definedName name="S14R7">#REF!</definedName>
    <definedName name="S14R8" localSheetId="2">#REF!</definedName>
    <definedName name="S14R8" localSheetId="8">#REF!</definedName>
    <definedName name="S14R8" localSheetId="12">#REF!</definedName>
    <definedName name="S14R8" localSheetId="13">#REF!</definedName>
    <definedName name="S14R8">#REF!</definedName>
    <definedName name="S14R9" localSheetId="2">#REF!</definedName>
    <definedName name="S14R9" localSheetId="8">#REF!</definedName>
    <definedName name="S14R9" localSheetId="12">#REF!</definedName>
    <definedName name="S14R9" localSheetId="13">#REF!</definedName>
    <definedName name="S14R9">#REF!</definedName>
    <definedName name="S15P1" localSheetId="2">#REF!</definedName>
    <definedName name="S15P1" localSheetId="8">#REF!</definedName>
    <definedName name="S15P1" localSheetId="12">#REF!</definedName>
    <definedName name="S15P1" localSheetId="13">#REF!</definedName>
    <definedName name="S15P1">#REF!</definedName>
    <definedName name="S15P10" localSheetId="2">#REF!</definedName>
    <definedName name="S15P10" localSheetId="8">#REF!</definedName>
    <definedName name="S15P10" localSheetId="12">#REF!</definedName>
    <definedName name="S15P10" localSheetId="13">#REF!</definedName>
    <definedName name="S15P10">#REF!</definedName>
    <definedName name="S15P11" localSheetId="2">#REF!</definedName>
    <definedName name="S15P11" localSheetId="8">#REF!</definedName>
    <definedName name="S15P11" localSheetId="12">#REF!</definedName>
    <definedName name="S15P11" localSheetId="13">#REF!</definedName>
    <definedName name="S15P11">#REF!</definedName>
    <definedName name="S15P12" localSheetId="2">#REF!</definedName>
    <definedName name="S15P12" localSheetId="8">#REF!</definedName>
    <definedName name="S15P12" localSheetId="12">#REF!</definedName>
    <definedName name="S15P12" localSheetId="13">#REF!</definedName>
    <definedName name="S15P12">#REF!</definedName>
    <definedName name="S15P13" localSheetId="2">#REF!</definedName>
    <definedName name="S15P13" localSheetId="8">#REF!</definedName>
    <definedName name="S15P13" localSheetId="12">#REF!</definedName>
    <definedName name="S15P13" localSheetId="13">#REF!</definedName>
    <definedName name="S15P13">#REF!</definedName>
    <definedName name="S15P14" localSheetId="2">#REF!</definedName>
    <definedName name="S15P14" localSheetId="8">#REF!</definedName>
    <definedName name="S15P14" localSheetId="12">#REF!</definedName>
    <definedName name="S15P14" localSheetId="13">#REF!</definedName>
    <definedName name="S15P14">#REF!</definedName>
    <definedName name="S15P15" localSheetId="2">#REF!</definedName>
    <definedName name="S15P15" localSheetId="8">#REF!</definedName>
    <definedName name="S15P15" localSheetId="12">#REF!</definedName>
    <definedName name="S15P15" localSheetId="13">#REF!</definedName>
    <definedName name="S15P15">#REF!</definedName>
    <definedName name="S15P16" localSheetId="2">#REF!</definedName>
    <definedName name="S15P16" localSheetId="8">#REF!</definedName>
    <definedName name="S15P16" localSheetId="12">#REF!</definedName>
    <definedName name="S15P16" localSheetId="13">#REF!</definedName>
    <definedName name="S15P16">#REF!</definedName>
    <definedName name="S15P17" localSheetId="2">#REF!</definedName>
    <definedName name="S15P17" localSheetId="8">#REF!</definedName>
    <definedName name="S15P17" localSheetId="12">#REF!</definedName>
    <definedName name="S15P17" localSheetId="13">#REF!</definedName>
    <definedName name="S15P17">#REF!</definedName>
    <definedName name="S15P18" localSheetId="2">#REF!</definedName>
    <definedName name="S15P18" localSheetId="8">#REF!</definedName>
    <definedName name="S15P18" localSheetId="12">#REF!</definedName>
    <definedName name="S15P18" localSheetId="13">#REF!</definedName>
    <definedName name="S15P18">#REF!</definedName>
    <definedName name="S15P19" localSheetId="2">#REF!</definedName>
    <definedName name="S15P19" localSheetId="8">#REF!</definedName>
    <definedName name="S15P19" localSheetId="12">#REF!</definedName>
    <definedName name="S15P19" localSheetId="13">#REF!</definedName>
    <definedName name="S15P19">#REF!</definedName>
    <definedName name="S15P2" localSheetId="2">#REF!</definedName>
    <definedName name="S15P2" localSheetId="8">#REF!</definedName>
    <definedName name="S15P2" localSheetId="12">#REF!</definedName>
    <definedName name="S15P2" localSheetId="13">#REF!</definedName>
    <definedName name="S15P2">#REF!</definedName>
    <definedName name="S15P20" localSheetId="2">#REF!</definedName>
    <definedName name="S15P20" localSheetId="8">#REF!</definedName>
    <definedName name="S15P20" localSheetId="12">#REF!</definedName>
    <definedName name="S15P20" localSheetId="13">#REF!</definedName>
    <definedName name="S15P20">#REF!</definedName>
    <definedName name="S15P21" localSheetId="2">#REF!</definedName>
    <definedName name="S15P21" localSheetId="8">#REF!</definedName>
    <definedName name="S15P21" localSheetId="12">#REF!</definedName>
    <definedName name="S15P21" localSheetId="13">#REF!</definedName>
    <definedName name="S15P21">#REF!</definedName>
    <definedName name="S15P22" localSheetId="2">#REF!</definedName>
    <definedName name="S15P22" localSheetId="8">#REF!</definedName>
    <definedName name="S15P22" localSheetId="12">#REF!</definedName>
    <definedName name="S15P22" localSheetId="13">#REF!</definedName>
    <definedName name="S15P22">#REF!</definedName>
    <definedName name="S15P23" localSheetId="2">#REF!</definedName>
    <definedName name="S15P23" localSheetId="8">#REF!</definedName>
    <definedName name="S15P23" localSheetId="12">#REF!</definedName>
    <definedName name="S15P23" localSheetId="13">#REF!</definedName>
    <definedName name="S15P23">#REF!</definedName>
    <definedName name="S15P24" localSheetId="2">#REF!</definedName>
    <definedName name="S15P24" localSheetId="8">#REF!</definedName>
    <definedName name="S15P24" localSheetId="12">#REF!</definedName>
    <definedName name="S15P24" localSheetId="13">#REF!</definedName>
    <definedName name="S15P24">#REF!</definedName>
    <definedName name="S15P3" localSheetId="2">#REF!</definedName>
    <definedName name="S15P3" localSheetId="8">#REF!</definedName>
    <definedName name="S15P3" localSheetId="12">#REF!</definedName>
    <definedName name="S15P3" localSheetId="13">#REF!</definedName>
    <definedName name="S15P3">#REF!</definedName>
    <definedName name="S15P4" localSheetId="2">#REF!</definedName>
    <definedName name="S15P4" localSheetId="8">#REF!</definedName>
    <definedName name="S15P4" localSheetId="12">#REF!</definedName>
    <definedName name="S15P4" localSheetId="13">#REF!</definedName>
    <definedName name="S15P4">#REF!</definedName>
    <definedName name="S15P5" localSheetId="2">#REF!</definedName>
    <definedName name="S15P5" localSheetId="8">#REF!</definedName>
    <definedName name="S15P5" localSheetId="12">#REF!</definedName>
    <definedName name="S15P5" localSheetId="13">#REF!</definedName>
    <definedName name="S15P5">#REF!</definedName>
    <definedName name="S15P6" localSheetId="2">#REF!</definedName>
    <definedName name="S15P6" localSheetId="8">#REF!</definedName>
    <definedName name="S15P6" localSheetId="12">#REF!</definedName>
    <definedName name="S15P6" localSheetId="13">#REF!</definedName>
    <definedName name="S15P6">#REF!</definedName>
    <definedName name="S15P7" localSheetId="2">#REF!</definedName>
    <definedName name="S15P7" localSheetId="8">#REF!</definedName>
    <definedName name="S15P7" localSheetId="12">#REF!</definedName>
    <definedName name="S15P7" localSheetId="13">#REF!</definedName>
    <definedName name="S15P7">#REF!</definedName>
    <definedName name="S15P8" localSheetId="2">#REF!</definedName>
    <definedName name="S15P8" localSheetId="8">#REF!</definedName>
    <definedName name="S15P8" localSheetId="12">#REF!</definedName>
    <definedName name="S15P8" localSheetId="13">#REF!</definedName>
    <definedName name="S15P8">#REF!</definedName>
    <definedName name="S15P9" localSheetId="2">#REF!</definedName>
    <definedName name="S15P9" localSheetId="8">#REF!</definedName>
    <definedName name="S15P9" localSheetId="12">#REF!</definedName>
    <definedName name="S15P9" localSheetId="13">#REF!</definedName>
    <definedName name="S15P9">#REF!</definedName>
    <definedName name="S15R1" localSheetId="2">#REF!</definedName>
    <definedName name="S15R1" localSheetId="8">#REF!</definedName>
    <definedName name="S15R1" localSheetId="12">#REF!</definedName>
    <definedName name="S15R1" localSheetId="13">#REF!</definedName>
    <definedName name="S15R1">#REF!</definedName>
    <definedName name="S15R10" localSheetId="2">#REF!</definedName>
    <definedName name="S15R10" localSheetId="8">#REF!</definedName>
    <definedName name="S15R10" localSheetId="12">#REF!</definedName>
    <definedName name="S15R10" localSheetId="13">#REF!</definedName>
    <definedName name="S15R10">#REF!</definedName>
    <definedName name="S15R11" localSheetId="2">#REF!</definedName>
    <definedName name="S15R11" localSheetId="8">#REF!</definedName>
    <definedName name="S15R11" localSheetId="12">#REF!</definedName>
    <definedName name="S15R11" localSheetId="13">#REF!</definedName>
    <definedName name="S15R11">#REF!</definedName>
    <definedName name="S15R12" localSheetId="2">#REF!</definedName>
    <definedName name="S15R12" localSheetId="8">#REF!</definedName>
    <definedName name="S15R12" localSheetId="12">#REF!</definedName>
    <definedName name="S15R12" localSheetId="13">#REF!</definedName>
    <definedName name="S15R12">#REF!</definedName>
    <definedName name="S15R13" localSheetId="2">#REF!</definedName>
    <definedName name="S15R13" localSheetId="8">#REF!</definedName>
    <definedName name="S15R13" localSheetId="12">#REF!</definedName>
    <definedName name="S15R13" localSheetId="13">#REF!</definedName>
    <definedName name="S15R13">#REF!</definedName>
    <definedName name="S15R14" localSheetId="2">#REF!</definedName>
    <definedName name="S15R14" localSheetId="8">#REF!</definedName>
    <definedName name="S15R14" localSheetId="12">#REF!</definedName>
    <definedName name="S15R14" localSheetId="13">#REF!</definedName>
    <definedName name="S15R14">#REF!</definedName>
    <definedName name="S15R15" localSheetId="2">#REF!</definedName>
    <definedName name="S15R15" localSheetId="8">#REF!</definedName>
    <definedName name="S15R15" localSheetId="12">#REF!</definedName>
    <definedName name="S15R15" localSheetId="13">#REF!</definedName>
    <definedName name="S15R15">#REF!</definedName>
    <definedName name="S15R16" localSheetId="2">#REF!</definedName>
    <definedName name="S15R16" localSheetId="8">#REF!</definedName>
    <definedName name="S15R16" localSheetId="12">#REF!</definedName>
    <definedName name="S15R16" localSheetId="13">#REF!</definedName>
    <definedName name="S15R16">#REF!</definedName>
    <definedName name="S15R17" localSheetId="2">#REF!</definedName>
    <definedName name="S15R17" localSheetId="8">#REF!</definedName>
    <definedName name="S15R17" localSheetId="12">#REF!</definedName>
    <definedName name="S15R17" localSheetId="13">#REF!</definedName>
    <definedName name="S15R17">#REF!</definedName>
    <definedName name="S15R18" localSheetId="2">#REF!</definedName>
    <definedName name="S15R18" localSheetId="8">#REF!</definedName>
    <definedName name="S15R18" localSheetId="12">#REF!</definedName>
    <definedName name="S15R18" localSheetId="13">#REF!</definedName>
    <definedName name="S15R18">#REF!</definedName>
    <definedName name="S15R19" localSheetId="2">#REF!</definedName>
    <definedName name="S15R19" localSheetId="8">#REF!</definedName>
    <definedName name="S15R19" localSheetId="12">#REF!</definedName>
    <definedName name="S15R19" localSheetId="13">#REF!</definedName>
    <definedName name="S15R19">#REF!</definedName>
    <definedName name="S15R2" localSheetId="2">#REF!</definedName>
    <definedName name="S15R2" localSheetId="8">#REF!</definedName>
    <definedName name="S15R2" localSheetId="12">#REF!</definedName>
    <definedName name="S15R2" localSheetId="13">#REF!</definedName>
    <definedName name="S15R2">#REF!</definedName>
    <definedName name="S15R20" localSheetId="2">#REF!</definedName>
    <definedName name="S15R20" localSheetId="8">#REF!</definedName>
    <definedName name="S15R20" localSheetId="12">#REF!</definedName>
    <definedName name="S15R20" localSheetId="13">#REF!</definedName>
    <definedName name="S15R20">#REF!</definedName>
    <definedName name="S15R21" localSheetId="2">#REF!</definedName>
    <definedName name="S15R21" localSheetId="8">#REF!</definedName>
    <definedName name="S15R21" localSheetId="12">#REF!</definedName>
    <definedName name="S15R21" localSheetId="13">#REF!</definedName>
    <definedName name="S15R21">#REF!</definedName>
    <definedName name="S15R22" localSheetId="2">#REF!</definedName>
    <definedName name="S15R22" localSheetId="8">#REF!</definedName>
    <definedName name="S15R22" localSheetId="12">#REF!</definedName>
    <definedName name="S15R22" localSheetId="13">#REF!</definedName>
    <definedName name="S15R22">#REF!</definedName>
    <definedName name="S15R23" localSheetId="2">#REF!</definedName>
    <definedName name="S15R23" localSheetId="8">#REF!</definedName>
    <definedName name="S15R23" localSheetId="12">#REF!</definedName>
    <definedName name="S15R23" localSheetId="13">#REF!</definedName>
    <definedName name="S15R23">#REF!</definedName>
    <definedName name="S15R24" localSheetId="2">#REF!</definedName>
    <definedName name="S15R24" localSheetId="8">#REF!</definedName>
    <definedName name="S15R24" localSheetId="12">#REF!</definedName>
    <definedName name="S15R24" localSheetId="13">#REF!</definedName>
    <definedName name="S15R24">#REF!</definedName>
    <definedName name="S15R3" localSheetId="2">#REF!</definedName>
    <definedName name="S15R3" localSheetId="8">#REF!</definedName>
    <definedName name="S15R3" localSheetId="12">#REF!</definedName>
    <definedName name="S15R3" localSheetId="13">#REF!</definedName>
    <definedName name="S15R3">#REF!</definedName>
    <definedName name="S15R4" localSheetId="2">#REF!</definedName>
    <definedName name="S15R4" localSheetId="8">#REF!</definedName>
    <definedName name="S15R4" localSheetId="12">#REF!</definedName>
    <definedName name="S15R4" localSheetId="13">#REF!</definedName>
    <definedName name="S15R4">#REF!</definedName>
    <definedName name="S15R5" localSheetId="2">#REF!</definedName>
    <definedName name="S15R5" localSheetId="8">#REF!</definedName>
    <definedName name="S15R5" localSheetId="12">#REF!</definedName>
    <definedName name="S15R5" localSheetId="13">#REF!</definedName>
    <definedName name="S15R5">#REF!</definedName>
    <definedName name="S15R6" localSheetId="2">#REF!</definedName>
    <definedName name="S15R6" localSheetId="8">#REF!</definedName>
    <definedName name="S15R6" localSheetId="12">#REF!</definedName>
    <definedName name="S15R6" localSheetId="13">#REF!</definedName>
    <definedName name="S15R6">#REF!</definedName>
    <definedName name="S15R7" localSheetId="2">#REF!</definedName>
    <definedName name="S15R7" localSheetId="8">#REF!</definedName>
    <definedName name="S15R7" localSheetId="12">#REF!</definedName>
    <definedName name="S15R7" localSheetId="13">#REF!</definedName>
    <definedName name="S15R7">#REF!</definedName>
    <definedName name="S15R8" localSheetId="2">#REF!</definedName>
    <definedName name="S15R8" localSheetId="8">#REF!</definedName>
    <definedName name="S15R8" localSheetId="12">#REF!</definedName>
    <definedName name="S15R8" localSheetId="13">#REF!</definedName>
    <definedName name="S15R8">#REF!</definedName>
    <definedName name="S15R9" localSheetId="2">#REF!</definedName>
    <definedName name="S15R9" localSheetId="8">#REF!</definedName>
    <definedName name="S15R9" localSheetId="12">#REF!</definedName>
    <definedName name="S15R9" localSheetId="13">#REF!</definedName>
    <definedName name="S15R9">#REF!</definedName>
    <definedName name="S16P1" localSheetId="2">#REF!</definedName>
    <definedName name="S16P1" localSheetId="8">#REF!</definedName>
    <definedName name="S16P1" localSheetId="12">#REF!</definedName>
    <definedName name="S16P1" localSheetId="13">#REF!</definedName>
    <definedName name="S16P1">#REF!</definedName>
    <definedName name="S16P10" localSheetId="2">#REF!</definedName>
    <definedName name="S16P10" localSheetId="8">#REF!</definedName>
    <definedName name="S16P10" localSheetId="12">#REF!</definedName>
    <definedName name="S16P10" localSheetId="13">#REF!</definedName>
    <definedName name="S16P10">#REF!</definedName>
    <definedName name="S16P11" localSheetId="2">#REF!</definedName>
    <definedName name="S16P11" localSheetId="8">#REF!</definedName>
    <definedName name="S16P11" localSheetId="12">#REF!</definedName>
    <definedName name="S16P11" localSheetId="13">#REF!</definedName>
    <definedName name="S16P11">#REF!</definedName>
    <definedName name="S16P12" localSheetId="2">#REF!</definedName>
    <definedName name="S16P12" localSheetId="8">#REF!</definedName>
    <definedName name="S16P12" localSheetId="12">#REF!</definedName>
    <definedName name="S16P12" localSheetId="13">#REF!</definedName>
    <definedName name="S16P12">#REF!</definedName>
    <definedName name="S16P13" localSheetId="2">#REF!</definedName>
    <definedName name="S16P13" localSheetId="8">#REF!</definedName>
    <definedName name="S16P13" localSheetId="12">#REF!</definedName>
    <definedName name="S16P13" localSheetId="13">#REF!</definedName>
    <definedName name="S16P13">#REF!</definedName>
    <definedName name="S16P14" localSheetId="2">#REF!</definedName>
    <definedName name="S16P14" localSheetId="8">#REF!</definedName>
    <definedName name="S16P14" localSheetId="12">#REF!</definedName>
    <definedName name="S16P14" localSheetId="13">#REF!</definedName>
    <definedName name="S16P14">#REF!</definedName>
    <definedName name="S16P15" localSheetId="2">#REF!</definedName>
    <definedName name="S16P15" localSheetId="8">#REF!</definedName>
    <definedName name="S16P15" localSheetId="12">#REF!</definedName>
    <definedName name="S16P15" localSheetId="13">#REF!</definedName>
    <definedName name="S16P15">#REF!</definedName>
    <definedName name="S16P16" localSheetId="2">#REF!</definedName>
    <definedName name="S16P16" localSheetId="8">#REF!</definedName>
    <definedName name="S16P16" localSheetId="12">#REF!</definedName>
    <definedName name="S16P16" localSheetId="13">#REF!</definedName>
    <definedName name="S16P16">#REF!</definedName>
    <definedName name="S16P17" localSheetId="2">#REF!</definedName>
    <definedName name="S16P17" localSheetId="8">#REF!</definedName>
    <definedName name="S16P17" localSheetId="12">#REF!</definedName>
    <definedName name="S16P17" localSheetId="13">#REF!</definedName>
    <definedName name="S16P17">#REF!</definedName>
    <definedName name="S16P18" localSheetId="2">#REF!</definedName>
    <definedName name="S16P18" localSheetId="8">#REF!</definedName>
    <definedName name="S16P18" localSheetId="12">#REF!</definedName>
    <definedName name="S16P18" localSheetId="13">#REF!</definedName>
    <definedName name="S16P18">#REF!</definedName>
    <definedName name="S16P19" localSheetId="2">#REF!</definedName>
    <definedName name="S16P19" localSheetId="8">#REF!</definedName>
    <definedName name="S16P19" localSheetId="12">#REF!</definedName>
    <definedName name="S16P19" localSheetId="13">#REF!</definedName>
    <definedName name="S16P19">#REF!</definedName>
    <definedName name="S16P2" localSheetId="2">#REF!</definedName>
    <definedName name="S16P2" localSheetId="8">#REF!</definedName>
    <definedName name="S16P2" localSheetId="12">#REF!</definedName>
    <definedName name="S16P2" localSheetId="13">#REF!</definedName>
    <definedName name="S16P2">#REF!</definedName>
    <definedName name="S16P20" localSheetId="2">#REF!</definedName>
    <definedName name="S16P20" localSheetId="8">#REF!</definedName>
    <definedName name="S16P20" localSheetId="12">#REF!</definedName>
    <definedName name="S16P20" localSheetId="13">#REF!</definedName>
    <definedName name="S16P20">#REF!</definedName>
    <definedName name="S16P21" localSheetId="2">#REF!</definedName>
    <definedName name="S16P21" localSheetId="8">#REF!</definedName>
    <definedName name="S16P21" localSheetId="12">#REF!</definedName>
    <definedName name="S16P21" localSheetId="13">#REF!</definedName>
    <definedName name="S16P21">#REF!</definedName>
    <definedName name="S16P22" localSheetId="2">#REF!</definedName>
    <definedName name="S16P22" localSheetId="8">#REF!</definedName>
    <definedName name="S16P22" localSheetId="12">#REF!</definedName>
    <definedName name="S16P22" localSheetId="13">#REF!</definedName>
    <definedName name="S16P22">#REF!</definedName>
    <definedName name="S16P23" localSheetId="2">#REF!</definedName>
    <definedName name="S16P23" localSheetId="8">#REF!</definedName>
    <definedName name="S16P23" localSheetId="12">#REF!</definedName>
    <definedName name="S16P23" localSheetId="13">#REF!</definedName>
    <definedName name="S16P23">#REF!</definedName>
    <definedName name="S16P24" localSheetId="2">#REF!</definedName>
    <definedName name="S16P24" localSheetId="8">#REF!</definedName>
    <definedName name="S16P24" localSheetId="12">#REF!</definedName>
    <definedName name="S16P24" localSheetId="13">#REF!</definedName>
    <definedName name="S16P24">#REF!</definedName>
    <definedName name="S16P3" localSheetId="2">#REF!</definedName>
    <definedName name="S16P3" localSheetId="8">#REF!</definedName>
    <definedName name="S16P3" localSheetId="12">#REF!</definedName>
    <definedName name="S16P3" localSheetId="13">#REF!</definedName>
    <definedName name="S16P3">#REF!</definedName>
    <definedName name="S16P4" localSheetId="2">#REF!</definedName>
    <definedName name="S16P4" localSheetId="8">#REF!</definedName>
    <definedName name="S16P4" localSheetId="12">#REF!</definedName>
    <definedName name="S16P4" localSheetId="13">#REF!</definedName>
    <definedName name="S16P4">#REF!</definedName>
    <definedName name="S16P5" localSheetId="2">#REF!</definedName>
    <definedName name="S16P5" localSheetId="8">#REF!</definedName>
    <definedName name="S16P5" localSheetId="12">#REF!</definedName>
    <definedName name="S16P5" localSheetId="13">#REF!</definedName>
    <definedName name="S16P5">#REF!</definedName>
    <definedName name="S16P6" localSheetId="2">#REF!</definedName>
    <definedName name="S16P6" localSheetId="8">#REF!</definedName>
    <definedName name="S16P6" localSheetId="12">#REF!</definedName>
    <definedName name="S16P6" localSheetId="13">#REF!</definedName>
    <definedName name="S16P6">#REF!</definedName>
    <definedName name="S16P7" localSheetId="2">#REF!</definedName>
    <definedName name="S16P7" localSheetId="8">#REF!</definedName>
    <definedName name="S16P7" localSheetId="12">#REF!</definedName>
    <definedName name="S16P7" localSheetId="13">#REF!</definedName>
    <definedName name="S16P7">#REF!</definedName>
    <definedName name="S16P8" localSheetId="2">#REF!</definedName>
    <definedName name="S16P8" localSheetId="8">#REF!</definedName>
    <definedName name="S16P8" localSheetId="12">#REF!</definedName>
    <definedName name="S16P8" localSheetId="13">#REF!</definedName>
    <definedName name="S16P8">#REF!</definedName>
    <definedName name="S16P9" localSheetId="2">#REF!</definedName>
    <definedName name="S16P9" localSheetId="8">#REF!</definedName>
    <definedName name="S16P9" localSheetId="12">#REF!</definedName>
    <definedName name="S16P9" localSheetId="13">#REF!</definedName>
    <definedName name="S16P9">#REF!</definedName>
    <definedName name="S16R1" localSheetId="2">#REF!</definedName>
    <definedName name="S16R1" localSheetId="8">#REF!</definedName>
    <definedName name="S16R1" localSheetId="12">#REF!</definedName>
    <definedName name="S16R1" localSheetId="13">#REF!</definedName>
    <definedName name="S16R1">#REF!</definedName>
    <definedName name="S16R10" localSheetId="2">#REF!</definedName>
    <definedName name="S16R10" localSheetId="8">#REF!</definedName>
    <definedName name="S16R10" localSheetId="12">#REF!</definedName>
    <definedName name="S16R10" localSheetId="13">#REF!</definedName>
    <definedName name="S16R10">#REF!</definedName>
    <definedName name="S16R11" localSheetId="2">#REF!</definedName>
    <definedName name="S16R11" localSheetId="8">#REF!</definedName>
    <definedName name="S16R11" localSheetId="12">#REF!</definedName>
    <definedName name="S16R11" localSheetId="13">#REF!</definedName>
    <definedName name="S16R11">#REF!</definedName>
    <definedName name="S16R12" localSheetId="2">#REF!</definedName>
    <definedName name="S16R12" localSheetId="8">#REF!</definedName>
    <definedName name="S16R12" localSheetId="12">#REF!</definedName>
    <definedName name="S16R12" localSheetId="13">#REF!</definedName>
    <definedName name="S16R12">#REF!</definedName>
    <definedName name="S16R13" localSheetId="2">#REF!</definedName>
    <definedName name="S16R13" localSheetId="8">#REF!</definedName>
    <definedName name="S16R13" localSheetId="12">#REF!</definedName>
    <definedName name="S16R13" localSheetId="13">#REF!</definedName>
    <definedName name="S16R13">#REF!</definedName>
    <definedName name="S16R14" localSheetId="2">#REF!</definedName>
    <definedName name="S16R14" localSheetId="8">#REF!</definedName>
    <definedName name="S16R14" localSheetId="12">#REF!</definedName>
    <definedName name="S16R14" localSheetId="13">#REF!</definedName>
    <definedName name="S16R14">#REF!</definedName>
    <definedName name="S16R15" localSheetId="2">#REF!</definedName>
    <definedName name="S16R15" localSheetId="8">#REF!</definedName>
    <definedName name="S16R15" localSheetId="12">#REF!</definedName>
    <definedName name="S16R15" localSheetId="13">#REF!</definedName>
    <definedName name="S16R15">#REF!</definedName>
    <definedName name="S16R16" localSheetId="2">#REF!</definedName>
    <definedName name="S16R16" localSheetId="8">#REF!</definedName>
    <definedName name="S16R16" localSheetId="12">#REF!</definedName>
    <definedName name="S16R16" localSheetId="13">#REF!</definedName>
    <definedName name="S16R16">#REF!</definedName>
    <definedName name="S16R17" localSheetId="2">#REF!</definedName>
    <definedName name="S16R17" localSheetId="8">#REF!</definedName>
    <definedName name="S16R17" localSheetId="12">#REF!</definedName>
    <definedName name="S16R17" localSheetId="13">#REF!</definedName>
    <definedName name="S16R17">#REF!</definedName>
    <definedName name="S16R18" localSheetId="2">#REF!</definedName>
    <definedName name="S16R18" localSheetId="8">#REF!</definedName>
    <definedName name="S16R18" localSheetId="12">#REF!</definedName>
    <definedName name="S16R18" localSheetId="13">#REF!</definedName>
    <definedName name="S16R18">#REF!</definedName>
    <definedName name="S16R19" localSheetId="2">#REF!</definedName>
    <definedName name="S16R19" localSheetId="8">#REF!</definedName>
    <definedName name="S16R19" localSheetId="12">#REF!</definedName>
    <definedName name="S16R19" localSheetId="13">#REF!</definedName>
    <definedName name="S16R19">#REF!</definedName>
    <definedName name="S16R2" localSheetId="2">#REF!</definedName>
    <definedName name="S16R2" localSheetId="8">#REF!</definedName>
    <definedName name="S16R2" localSheetId="12">#REF!</definedName>
    <definedName name="S16R2" localSheetId="13">#REF!</definedName>
    <definedName name="S16R2">#REF!</definedName>
    <definedName name="S16R20" localSheetId="2">#REF!</definedName>
    <definedName name="S16R20" localSheetId="8">#REF!</definedName>
    <definedName name="S16R20" localSheetId="12">#REF!</definedName>
    <definedName name="S16R20" localSheetId="13">#REF!</definedName>
    <definedName name="S16R20">#REF!</definedName>
    <definedName name="S16R21" localSheetId="2">#REF!</definedName>
    <definedName name="S16R21" localSheetId="8">#REF!</definedName>
    <definedName name="S16R21" localSheetId="12">#REF!</definedName>
    <definedName name="S16R21" localSheetId="13">#REF!</definedName>
    <definedName name="S16R21">#REF!</definedName>
    <definedName name="S16R22" localSheetId="2">#REF!</definedName>
    <definedName name="S16R22" localSheetId="8">#REF!</definedName>
    <definedName name="S16R22" localSheetId="12">#REF!</definedName>
    <definedName name="S16R22" localSheetId="13">#REF!</definedName>
    <definedName name="S16R22">#REF!</definedName>
    <definedName name="S16R23" localSheetId="2">#REF!</definedName>
    <definedName name="S16R23" localSheetId="8">#REF!</definedName>
    <definedName name="S16R23" localSheetId="12">#REF!</definedName>
    <definedName name="S16R23" localSheetId="13">#REF!</definedName>
    <definedName name="S16R23">#REF!</definedName>
    <definedName name="S16R24" localSheetId="2">#REF!</definedName>
    <definedName name="S16R24" localSheetId="8">#REF!</definedName>
    <definedName name="S16R24" localSheetId="12">#REF!</definedName>
    <definedName name="S16R24" localSheetId="13">#REF!</definedName>
    <definedName name="S16R24">#REF!</definedName>
    <definedName name="S16R3" localSheetId="2">#REF!</definedName>
    <definedName name="S16R3" localSheetId="8">#REF!</definedName>
    <definedName name="S16R3" localSheetId="12">#REF!</definedName>
    <definedName name="S16R3" localSheetId="13">#REF!</definedName>
    <definedName name="S16R3">#REF!</definedName>
    <definedName name="S16R4" localSheetId="2">#REF!</definedName>
    <definedName name="S16R4" localSheetId="8">#REF!</definedName>
    <definedName name="S16R4" localSheetId="12">#REF!</definedName>
    <definedName name="S16R4" localSheetId="13">#REF!</definedName>
    <definedName name="S16R4">#REF!</definedName>
    <definedName name="S16R5" localSheetId="2">#REF!</definedName>
    <definedName name="S16R5" localSheetId="8">#REF!</definedName>
    <definedName name="S16R5" localSheetId="12">#REF!</definedName>
    <definedName name="S16R5" localSheetId="13">#REF!</definedName>
    <definedName name="S16R5">#REF!</definedName>
    <definedName name="S16R6" localSheetId="2">#REF!</definedName>
    <definedName name="S16R6" localSheetId="8">#REF!</definedName>
    <definedName name="S16R6" localSheetId="12">#REF!</definedName>
    <definedName name="S16R6" localSheetId="13">#REF!</definedName>
    <definedName name="S16R6">#REF!</definedName>
    <definedName name="S16R7" localSheetId="2">#REF!</definedName>
    <definedName name="S16R7" localSheetId="8">#REF!</definedName>
    <definedName name="S16R7" localSheetId="12">#REF!</definedName>
    <definedName name="S16R7" localSheetId="13">#REF!</definedName>
    <definedName name="S16R7">#REF!</definedName>
    <definedName name="S16R8" localSheetId="2">#REF!</definedName>
    <definedName name="S16R8" localSheetId="8">#REF!</definedName>
    <definedName name="S16R8" localSheetId="12">#REF!</definedName>
    <definedName name="S16R8" localSheetId="13">#REF!</definedName>
    <definedName name="S16R8">#REF!</definedName>
    <definedName name="S16R9" localSheetId="2">#REF!</definedName>
    <definedName name="S16R9" localSheetId="8">#REF!</definedName>
    <definedName name="S16R9" localSheetId="12">#REF!</definedName>
    <definedName name="S16R9" localSheetId="13">#REF!</definedName>
    <definedName name="S16R9">#REF!</definedName>
    <definedName name="S17P1" localSheetId="2">#REF!</definedName>
    <definedName name="S17P1" localSheetId="8">#REF!</definedName>
    <definedName name="S17P1" localSheetId="12">#REF!</definedName>
    <definedName name="S17P1" localSheetId="13">#REF!</definedName>
    <definedName name="S17P1">#REF!</definedName>
    <definedName name="S17P10" localSheetId="2">#REF!</definedName>
    <definedName name="S17P10" localSheetId="8">#REF!</definedName>
    <definedName name="S17P10" localSheetId="12">#REF!</definedName>
    <definedName name="S17P10" localSheetId="13">#REF!</definedName>
    <definedName name="S17P10">#REF!</definedName>
    <definedName name="S17P11" localSheetId="2">#REF!</definedName>
    <definedName name="S17P11" localSheetId="8">#REF!</definedName>
    <definedName name="S17P11" localSheetId="12">#REF!</definedName>
    <definedName name="S17P11" localSheetId="13">#REF!</definedName>
    <definedName name="S17P11">#REF!</definedName>
    <definedName name="S17P12" localSheetId="2">#REF!</definedName>
    <definedName name="S17P12" localSheetId="8">#REF!</definedName>
    <definedName name="S17P12" localSheetId="12">#REF!</definedName>
    <definedName name="S17P12" localSheetId="13">#REF!</definedName>
    <definedName name="S17P12">#REF!</definedName>
    <definedName name="S17P13" localSheetId="2">#REF!</definedName>
    <definedName name="S17P13" localSheetId="8">#REF!</definedName>
    <definedName name="S17P13" localSheetId="12">#REF!</definedName>
    <definedName name="S17P13" localSheetId="13">#REF!</definedName>
    <definedName name="S17P13">#REF!</definedName>
    <definedName name="S17P14" localSheetId="2">#REF!</definedName>
    <definedName name="S17P14" localSheetId="8">#REF!</definedName>
    <definedName name="S17P14" localSheetId="12">#REF!</definedName>
    <definedName name="S17P14" localSheetId="13">#REF!</definedName>
    <definedName name="S17P14">#REF!</definedName>
    <definedName name="S17P15" localSheetId="2">#REF!</definedName>
    <definedName name="S17P15" localSheetId="8">#REF!</definedName>
    <definedName name="S17P15" localSheetId="12">#REF!</definedName>
    <definedName name="S17P15" localSheetId="13">#REF!</definedName>
    <definedName name="S17P15">#REF!</definedName>
    <definedName name="S17P16" localSheetId="2">#REF!</definedName>
    <definedName name="S17P16" localSheetId="8">#REF!</definedName>
    <definedName name="S17P16" localSheetId="12">#REF!</definedName>
    <definedName name="S17P16" localSheetId="13">#REF!</definedName>
    <definedName name="S17P16">#REF!</definedName>
    <definedName name="S17P17" localSheetId="2">#REF!</definedName>
    <definedName name="S17P17" localSheetId="8">#REF!</definedName>
    <definedName name="S17P17" localSheetId="12">#REF!</definedName>
    <definedName name="S17P17" localSheetId="13">#REF!</definedName>
    <definedName name="S17P17">#REF!</definedName>
    <definedName name="S17P18" localSheetId="2">#REF!</definedName>
    <definedName name="S17P18" localSheetId="8">#REF!</definedName>
    <definedName name="S17P18" localSheetId="12">#REF!</definedName>
    <definedName name="S17P18" localSheetId="13">#REF!</definedName>
    <definedName name="S17P18">#REF!</definedName>
    <definedName name="S17P19" localSheetId="2">#REF!</definedName>
    <definedName name="S17P19" localSheetId="8">#REF!</definedName>
    <definedName name="S17P19" localSheetId="12">#REF!</definedName>
    <definedName name="S17P19" localSheetId="13">#REF!</definedName>
    <definedName name="S17P19">#REF!</definedName>
    <definedName name="S17P2" localSheetId="2">#REF!</definedName>
    <definedName name="S17P2" localSheetId="8">#REF!</definedName>
    <definedName name="S17P2" localSheetId="12">#REF!</definedName>
    <definedName name="S17P2" localSheetId="13">#REF!</definedName>
    <definedName name="S17P2">#REF!</definedName>
    <definedName name="S17P20" localSheetId="2">#REF!</definedName>
    <definedName name="S17P20" localSheetId="8">#REF!</definedName>
    <definedName name="S17P20" localSheetId="12">#REF!</definedName>
    <definedName name="S17P20" localSheetId="13">#REF!</definedName>
    <definedName name="S17P20">#REF!</definedName>
    <definedName name="S17P21" localSheetId="2">#REF!</definedName>
    <definedName name="S17P21" localSheetId="8">#REF!</definedName>
    <definedName name="S17P21" localSheetId="12">#REF!</definedName>
    <definedName name="S17P21" localSheetId="13">#REF!</definedName>
    <definedName name="S17P21">#REF!</definedName>
    <definedName name="S17P22" localSheetId="2">#REF!</definedName>
    <definedName name="S17P22" localSheetId="8">#REF!</definedName>
    <definedName name="S17P22" localSheetId="12">#REF!</definedName>
    <definedName name="S17P22" localSheetId="13">#REF!</definedName>
    <definedName name="S17P22">#REF!</definedName>
    <definedName name="S17P23" localSheetId="2">#REF!</definedName>
    <definedName name="S17P23" localSheetId="8">#REF!</definedName>
    <definedName name="S17P23" localSheetId="12">#REF!</definedName>
    <definedName name="S17P23" localSheetId="13">#REF!</definedName>
    <definedName name="S17P23">#REF!</definedName>
    <definedName name="S17P24" localSheetId="2">#REF!</definedName>
    <definedName name="S17P24" localSheetId="8">#REF!</definedName>
    <definedName name="S17P24" localSheetId="12">#REF!</definedName>
    <definedName name="S17P24" localSheetId="13">#REF!</definedName>
    <definedName name="S17P24">#REF!</definedName>
    <definedName name="S17P3" localSheetId="2">#REF!</definedName>
    <definedName name="S17P3" localSheetId="8">#REF!</definedName>
    <definedName name="S17P3" localSheetId="12">#REF!</definedName>
    <definedName name="S17P3" localSheetId="13">#REF!</definedName>
    <definedName name="S17P3">#REF!</definedName>
    <definedName name="S17P4" localSheetId="2">#REF!</definedName>
    <definedName name="S17P4" localSheetId="8">#REF!</definedName>
    <definedName name="S17P4" localSheetId="12">#REF!</definedName>
    <definedName name="S17P4" localSheetId="13">#REF!</definedName>
    <definedName name="S17P4">#REF!</definedName>
    <definedName name="S17P5" localSheetId="2">#REF!</definedName>
    <definedName name="S17P5" localSheetId="8">#REF!</definedName>
    <definedName name="S17P5" localSheetId="12">#REF!</definedName>
    <definedName name="S17P5" localSheetId="13">#REF!</definedName>
    <definedName name="S17P5">#REF!</definedName>
    <definedName name="S17P6" localSheetId="2">#REF!</definedName>
    <definedName name="S17P6" localSheetId="8">#REF!</definedName>
    <definedName name="S17P6" localSheetId="12">#REF!</definedName>
    <definedName name="S17P6" localSheetId="13">#REF!</definedName>
    <definedName name="S17P6">#REF!</definedName>
    <definedName name="S17P7" localSheetId="2">#REF!</definedName>
    <definedName name="S17P7" localSheetId="8">#REF!</definedName>
    <definedName name="S17P7" localSheetId="12">#REF!</definedName>
    <definedName name="S17P7" localSheetId="13">#REF!</definedName>
    <definedName name="S17P7">#REF!</definedName>
    <definedName name="S17P8" localSheetId="2">#REF!</definedName>
    <definedName name="S17P8" localSheetId="8">#REF!</definedName>
    <definedName name="S17P8" localSheetId="12">#REF!</definedName>
    <definedName name="S17P8" localSheetId="13">#REF!</definedName>
    <definedName name="S17P8">#REF!</definedName>
    <definedName name="S17P9" localSheetId="2">#REF!</definedName>
    <definedName name="S17P9" localSheetId="8">#REF!</definedName>
    <definedName name="S17P9" localSheetId="12">#REF!</definedName>
    <definedName name="S17P9" localSheetId="13">#REF!</definedName>
    <definedName name="S17P9">#REF!</definedName>
    <definedName name="S17R1" localSheetId="2">#REF!</definedName>
    <definedName name="S17R1" localSheetId="8">#REF!</definedName>
    <definedName name="S17R1" localSheetId="12">#REF!</definedName>
    <definedName name="S17R1" localSheetId="13">#REF!</definedName>
    <definedName name="S17R1">#REF!</definedName>
    <definedName name="S17R10" localSheetId="2">#REF!</definedName>
    <definedName name="S17R10" localSheetId="8">#REF!</definedName>
    <definedName name="S17R10" localSheetId="12">#REF!</definedName>
    <definedName name="S17R10" localSheetId="13">#REF!</definedName>
    <definedName name="S17R10">#REF!</definedName>
    <definedName name="S17R11" localSheetId="2">#REF!</definedName>
    <definedName name="S17R11" localSheetId="8">#REF!</definedName>
    <definedName name="S17R11" localSheetId="12">#REF!</definedName>
    <definedName name="S17R11" localSheetId="13">#REF!</definedName>
    <definedName name="S17R11">#REF!</definedName>
    <definedName name="S17R12" localSheetId="2">#REF!</definedName>
    <definedName name="S17R12" localSheetId="8">#REF!</definedName>
    <definedName name="S17R12" localSheetId="12">#REF!</definedName>
    <definedName name="S17R12" localSheetId="13">#REF!</definedName>
    <definedName name="S17R12">#REF!</definedName>
    <definedName name="S17R13" localSheetId="2">#REF!</definedName>
    <definedName name="S17R13" localSheetId="8">#REF!</definedName>
    <definedName name="S17R13" localSheetId="12">#REF!</definedName>
    <definedName name="S17R13" localSheetId="13">#REF!</definedName>
    <definedName name="S17R13">#REF!</definedName>
    <definedName name="S17R14" localSheetId="2">#REF!</definedName>
    <definedName name="S17R14" localSheetId="8">#REF!</definedName>
    <definedName name="S17R14" localSheetId="12">#REF!</definedName>
    <definedName name="S17R14" localSheetId="13">#REF!</definedName>
    <definedName name="S17R14">#REF!</definedName>
    <definedName name="S17R15" localSheetId="2">#REF!</definedName>
    <definedName name="S17R15" localSheetId="8">#REF!</definedName>
    <definedName name="S17R15" localSheetId="12">#REF!</definedName>
    <definedName name="S17R15" localSheetId="13">#REF!</definedName>
    <definedName name="S17R15">#REF!</definedName>
    <definedName name="S17R16" localSheetId="2">#REF!</definedName>
    <definedName name="S17R16" localSheetId="8">#REF!</definedName>
    <definedName name="S17R16" localSheetId="12">#REF!</definedName>
    <definedName name="S17R16" localSheetId="13">#REF!</definedName>
    <definedName name="S17R16">#REF!</definedName>
    <definedName name="S17R17" localSheetId="2">#REF!</definedName>
    <definedName name="S17R17" localSheetId="8">#REF!</definedName>
    <definedName name="S17R17" localSheetId="12">#REF!</definedName>
    <definedName name="S17R17" localSheetId="13">#REF!</definedName>
    <definedName name="S17R17">#REF!</definedName>
    <definedName name="S17R18" localSheetId="2">#REF!</definedName>
    <definedName name="S17R18" localSheetId="8">#REF!</definedName>
    <definedName name="S17R18" localSheetId="12">#REF!</definedName>
    <definedName name="S17R18" localSheetId="13">#REF!</definedName>
    <definedName name="S17R18">#REF!</definedName>
    <definedName name="S17R19" localSheetId="2">#REF!</definedName>
    <definedName name="S17R19" localSheetId="8">#REF!</definedName>
    <definedName name="S17R19" localSheetId="12">#REF!</definedName>
    <definedName name="S17R19" localSheetId="13">#REF!</definedName>
    <definedName name="S17R19">#REF!</definedName>
    <definedName name="S17R2" localSheetId="2">#REF!</definedName>
    <definedName name="S17R2" localSheetId="8">#REF!</definedName>
    <definedName name="S17R2" localSheetId="12">#REF!</definedName>
    <definedName name="S17R2" localSheetId="13">#REF!</definedName>
    <definedName name="S17R2">#REF!</definedName>
    <definedName name="S17R20" localSheetId="2">#REF!</definedName>
    <definedName name="S17R20" localSheetId="8">#REF!</definedName>
    <definedName name="S17R20" localSheetId="12">#REF!</definedName>
    <definedName name="S17R20" localSheetId="13">#REF!</definedName>
    <definedName name="S17R20">#REF!</definedName>
    <definedName name="S17R21" localSheetId="2">#REF!</definedName>
    <definedName name="S17R21" localSheetId="8">#REF!</definedName>
    <definedName name="S17R21" localSheetId="12">#REF!</definedName>
    <definedName name="S17R21" localSheetId="13">#REF!</definedName>
    <definedName name="S17R21">#REF!</definedName>
    <definedName name="S17R22" localSheetId="2">#REF!</definedName>
    <definedName name="S17R22" localSheetId="8">#REF!</definedName>
    <definedName name="S17R22" localSheetId="12">#REF!</definedName>
    <definedName name="S17R22" localSheetId="13">#REF!</definedName>
    <definedName name="S17R22">#REF!</definedName>
    <definedName name="S17R23" localSheetId="2">#REF!</definedName>
    <definedName name="S17R23" localSheetId="8">#REF!</definedName>
    <definedName name="S17R23" localSheetId="12">#REF!</definedName>
    <definedName name="S17R23" localSheetId="13">#REF!</definedName>
    <definedName name="S17R23">#REF!</definedName>
    <definedName name="S17R24" localSheetId="2">#REF!</definedName>
    <definedName name="S17R24" localSheetId="8">#REF!</definedName>
    <definedName name="S17R24" localSheetId="12">#REF!</definedName>
    <definedName name="S17R24" localSheetId="13">#REF!</definedName>
    <definedName name="S17R24">#REF!</definedName>
    <definedName name="S17R3" localSheetId="2">#REF!</definedName>
    <definedName name="S17R3" localSheetId="8">#REF!</definedName>
    <definedName name="S17R3" localSheetId="12">#REF!</definedName>
    <definedName name="S17R3" localSheetId="13">#REF!</definedName>
    <definedName name="S17R3">#REF!</definedName>
    <definedName name="S17R4" localSheetId="2">#REF!</definedName>
    <definedName name="S17R4" localSheetId="8">#REF!</definedName>
    <definedName name="S17R4" localSheetId="12">#REF!</definedName>
    <definedName name="S17R4" localSheetId="13">#REF!</definedName>
    <definedName name="S17R4">#REF!</definedName>
    <definedName name="S17R5" localSheetId="2">#REF!</definedName>
    <definedName name="S17R5" localSheetId="8">#REF!</definedName>
    <definedName name="S17R5" localSheetId="12">#REF!</definedName>
    <definedName name="S17R5" localSheetId="13">#REF!</definedName>
    <definedName name="S17R5">#REF!</definedName>
    <definedName name="S17R6" localSheetId="2">#REF!</definedName>
    <definedName name="S17R6" localSheetId="8">#REF!</definedName>
    <definedName name="S17R6" localSheetId="12">#REF!</definedName>
    <definedName name="S17R6" localSheetId="13">#REF!</definedName>
    <definedName name="S17R6">#REF!</definedName>
    <definedName name="S17R7" localSheetId="2">#REF!</definedName>
    <definedName name="S17R7" localSheetId="8">#REF!</definedName>
    <definedName name="S17R7" localSheetId="12">#REF!</definedName>
    <definedName name="S17R7" localSheetId="13">#REF!</definedName>
    <definedName name="S17R7">#REF!</definedName>
    <definedName name="S17R8" localSheetId="2">#REF!</definedName>
    <definedName name="S17R8" localSheetId="8">#REF!</definedName>
    <definedName name="S17R8" localSheetId="12">#REF!</definedName>
    <definedName name="S17R8" localSheetId="13">#REF!</definedName>
    <definedName name="S17R8">#REF!</definedName>
    <definedName name="S17R9" localSheetId="2">#REF!</definedName>
    <definedName name="S17R9" localSheetId="8">#REF!</definedName>
    <definedName name="S17R9" localSheetId="12">#REF!</definedName>
    <definedName name="S17R9" localSheetId="13">#REF!</definedName>
    <definedName name="S17R9">#REF!</definedName>
    <definedName name="S18P1" localSheetId="2">#REF!</definedName>
    <definedName name="S18P1" localSheetId="8">#REF!</definedName>
    <definedName name="S18P1" localSheetId="12">#REF!</definedName>
    <definedName name="S18P1" localSheetId="13">#REF!</definedName>
    <definedName name="S18P1">#REF!</definedName>
    <definedName name="S18P10" localSheetId="2">#REF!</definedName>
    <definedName name="S18P10" localSheetId="8">#REF!</definedName>
    <definedName name="S18P10" localSheetId="12">#REF!</definedName>
    <definedName name="S18P10" localSheetId="13">#REF!</definedName>
    <definedName name="S18P10">#REF!</definedName>
    <definedName name="S18P11" localSheetId="2">#REF!</definedName>
    <definedName name="S18P11" localSheetId="8">#REF!</definedName>
    <definedName name="S18P11" localSheetId="12">#REF!</definedName>
    <definedName name="S18P11" localSheetId="13">#REF!</definedName>
    <definedName name="S18P11">#REF!</definedName>
    <definedName name="S18P12" localSheetId="2">#REF!</definedName>
    <definedName name="S18P12" localSheetId="8">#REF!</definedName>
    <definedName name="S18P12" localSheetId="12">#REF!</definedName>
    <definedName name="S18P12" localSheetId="13">#REF!</definedName>
    <definedName name="S18P12">#REF!</definedName>
    <definedName name="S18P13" localSheetId="2">#REF!</definedName>
    <definedName name="S18P13" localSheetId="8">#REF!</definedName>
    <definedName name="S18P13" localSheetId="12">#REF!</definedName>
    <definedName name="S18P13" localSheetId="13">#REF!</definedName>
    <definedName name="S18P13">#REF!</definedName>
    <definedName name="S18P14" localSheetId="2">#REF!</definedName>
    <definedName name="S18P14" localSheetId="8">#REF!</definedName>
    <definedName name="S18P14" localSheetId="12">#REF!</definedName>
    <definedName name="S18P14" localSheetId="13">#REF!</definedName>
    <definedName name="S18P14">#REF!</definedName>
    <definedName name="S18P15" localSheetId="2">#REF!</definedName>
    <definedName name="S18P15" localSheetId="8">#REF!</definedName>
    <definedName name="S18P15" localSheetId="12">#REF!</definedName>
    <definedName name="S18P15" localSheetId="13">#REF!</definedName>
    <definedName name="S18P15">#REF!</definedName>
    <definedName name="S18P16" localSheetId="2">#REF!</definedName>
    <definedName name="S18P16" localSheetId="8">#REF!</definedName>
    <definedName name="S18P16" localSheetId="12">#REF!</definedName>
    <definedName name="S18P16" localSheetId="13">#REF!</definedName>
    <definedName name="S18P16">#REF!</definedName>
    <definedName name="S18P17" localSheetId="2">#REF!</definedName>
    <definedName name="S18P17" localSheetId="8">#REF!</definedName>
    <definedName name="S18P17" localSheetId="12">#REF!</definedName>
    <definedName name="S18P17" localSheetId="13">#REF!</definedName>
    <definedName name="S18P17">#REF!</definedName>
    <definedName name="S18P18" localSheetId="2">#REF!</definedName>
    <definedName name="S18P18" localSheetId="8">#REF!</definedName>
    <definedName name="S18P18" localSheetId="12">#REF!</definedName>
    <definedName name="S18P18" localSheetId="13">#REF!</definedName>
    <definedName name="S18P18">#REF!</definedName>
    <definedName name="S18P19" localSheetId="2">#REF!</definedName>
    <definedName name="S18P19" localSheetId="8">#REF!</definedName>
    <definedName name="S18P19" localSheetId="12">#REF!</definedName>
    <definedName name="S18P19" localSheetId="13">#REF!</definedName>
    <definedName name="S18P19">#REF!</definedName>
    <definedName name="S18P2" localSheetId="2">#REF!</definedName>
    <definedName name="S18P2" localSheetId="8">#REF!</definedName>
    <definedName name="S18P2" localSheetId="12">#REF!</definedName>
    <definedName name="S18P2" localSheetId="13">#REF!</definedName>
    <definedName name="S18P2">#REF!</definedName>
    <definedName name="S18P20" localSheetId="2">#REF!</definedName>
    <definedName name="S18P20" localSheetId="8">#REF!</definedName>
    <definedName name="S18P20" localSheetId="12">#REF!</definedName>
    <definedName name="S18P20" localSheetId="13">#REF!</definedName>
    <definedName name="S18P20">#REF!</definedName>
    <definedName name="S18P21" localSheetId="2">#REF!</definedName>
    <definedName name="S18P21" localSheetId="8">#REF!</definedName>
    <definedName name="S18P21" localSheetId="12">#REF!</definedName>
    <definedName name="S18P21" localSheetId="13">#REF!</definedName>
    <definedName name="S18P21">#REF!</definedName>
    <definedName name="S18P22" localSheetId="2">#REF!</definedName>
    <definedName name="S18P22" localSheetId="8">#REF!</definedName>
    <definedName name="S18P22" localSheetId="12">#REF!</definedName>
    <definedName name="S18P22" localSheetId="13">#REF!</definedName>
    <definedName name="S18P22">#REF!</definedName>
    <definedName name="S18P23" localSheetId="2">#REF!</definedName>
    <definedName name="S18P23" localSheetId="8">#REF!</definedName>
    <definedName name="S18P23" localSheetId="12">#REF!</definedName>
    <definedName name="S18P23" localSheetId="13">#REF!</definedName>
    <definedName name="S18P23">#REF!</definedName>
    <definedName name="S18P24" localSheetId="2">#REF!</definedName>
    <definedName name="S18P24" localSheetId="8">#REF!</definedName>
    <definedName name="S18P24" localSheetId="12">#REF!</definedName>
    <definedName name="S18P24" localSheetId="13">#REF!</definedName>
    <definedName name="S18P24">#REF!</definedName>
    <definedName name="S18P3" localSheetId="2">#REF!</definedName>
    <definedName name="S18P3" localSheetId="8">#REF!</definedName>
    <definedName name="S18P3" localSheetId="12">#REF!</definedName>
    <definedName name="S18P3" localSheetId="13">#REF!</definedName>
    <definedName name="S18P3">#REF!</definedName>
    <definedName name="S18P4" localSheetId="2">#REF!</definedName>
    <definedName name="S18P4" localSheetId="8">#REF!</definedName>
    <definedName name="S18P4" localSheetId="12">#REF!</definedName>
    <definedName name="S18P4" localSheetId="13">#REF!</definedName>
    <definedName name="S18P4">#REF!</definedName>
    <definedName name="S18P5" localSheetId="2">#REF!</definedName>
    <definedName name="S18P5" localSheetId="8">#REF!</definedName>
    <definedName name="S18P5" localSheetId="12">#REF!</definedName>
    <definedName name="S18P5" localSheetId="13">#REF!</definedName>
    <definedName name="S18P5">#REF!</definedName>
    <definedName name="S18P6" localSheetId="2">#REF!</definedName>
    <definedName name="S18P6" localSheetId="8">#REF!</definedName>
    <definedName name="S18P6" localSheetId="12">#REF!</definedName>
    <definedName name="S18P6" localSheetId="13">#REF!</definedName>
    <definedName name="S18P6">#REF!</definedName>
    <definedName name="S18P7" localSheetId="2">#REF!</definedName>
    <definedName name="S18P7" localSheetId="8">#REF!</definedName>
    <definedName name="S18P7" localSheetId="12">#REF!</definedName>
    <definedName name="S18P7" localSheetId="13">#REF!</definedName>
    <definedName name="S18P7">#REF!</definedName>
    <definedName name="S18P8" localSheetId="2">#REF!</definedName>
    <definedName name="S18P8" localSheetId="8">#REF!</definedName>
    <definedName name="S18P8" localSheetId="12">#REF!</definedName>
    <definedName name="S18P8" localSheetId="13">#REF!</definedName>
    <definedName name="S18P8">#REF!</definedName>
    <definedName name="S18P9" localSheetId="2">#REF!</definedName>
    <definedName name="S18P9" localSheetId="8">#REF!</definedName>
    <definedName name="S18P9" localSheetId="12">#REF!</definedName>
    <definedName name="S18P9" localSheetId="13">#REF!</definedName>
    <definedName name="S18P9">#REF!</definedName>
    <definedName name="S18R1" localSheetId="2">#REF!</definedName>
    <definedName name="S18R1" localSheetId="8">#REF!</definedName>
    <definedName name="S18R1" localSheetId="12">#REF!</definedName>
    <definedName name="S18R1" localSheetId="13">#REF!</definedName>
    <definedName name="S18R1">#REF!</definedName>
    <definedName name="S18R10" localSheetId="2">#REF!</definedName>
    <definedName name="S18R10" localSheetId="8">#REF!</definedName>
    <definedName name="S18R10" localSheetId="12">#REF!</definedName>
    <definedName name="S18R10" localSheetId="13">#REF!</definedName>
    <definedName name="S18R10">#REF!</definedName>
    <definedName name="S18R11" localSheetId="2">#REF!</definedName>
    <definedName name="S18R11" localSheetId="8">#REF!</definedName>
    <definedName name="S18R11" localSheetId="12">#REF!</definedName>
    <definedName name="S18R11" localSheetId="13">#REF!</definedName>
    <definedName name="S18R11">#REF!</definedName>
    <definedName name="S18R12" localSheetId="2">#REF!</definedName>
    <definedName name="S18R12" localSheetId="8">#REF!</definedName>
    <definedName name="S18R12" localSheetId="12">#REF!</definedName>
    <definedName name="S18R12" localSheetId="13">#REF!</definedName>
    <definedName name="S18R12">#REF!</definedName>
    <definedName name="S18R13" localSheetId="2">#REF!</definedName>
    <definedName name="S18R13" localSheetId="8">#REF!</definedName>
    <definedName name="S18R13" localSheetId="12">#REF!</definedName>
    <definedName name="S18R13" localSheetId="13">#REF!</definedName>
    <definedName name="S18R13">#REF!</definedName>
    <definedName name="S18R14" localSheetId="2">#REF!</definedName>
    <definedName name="S18R14" localSheetId="8">#REF!</definedName>
    <definedName name="S18R14" localSheetId="12">#REF!</definedName>
    <definedName name="S18R14" localSheetId="13">#REF!</definedName>
    <definedName name="S18R14">#REF!</definedName>
    <definedName name="S18R15" localSheetId="2">#REF!</definedName>
    <definedName name="S18R15" localSheetId="8">#REF!</definedName>
    <definedName name="S18R15" localSheetId="12">#REF!</definedName>
    <definedName name="S18R15" localSheetId="13">#REF!</definedName>
    <definedName name="S18R15">#REF!</definedName>
    <definedName name="S18R16" localSheetId="2">#REF!</definedName>
    <definedName name="S18R16" localSheetId="8">#REF!</definedName>
    <definedName name="S18R16" localSheetId="12">#REF!</definedName>
    <definedName name="S18R16" localSheetId="13">#REF!</definedName>
    <definedName name="S18R16">#REF!</definedName>
    <definedName name="S18R17" localSheetId="2">#REF!</definedName>
    <definedName name="S18R17" localSheetId="8">#REF!</definedName>
    <definedName name="S18R17" localSheetId="12">#REF!</definedName>
    <definedName name="S18R17" localSheetId="13">#REF!</definedName>
    <definedName name="S18R17">#REF!</definedName>
    <definedName name="S18R18" localSheetId="2">#REF!</definedName>
    <definedName name="S18R18" localSheetId="8">#REF!</definedName>
    <definedName name="S18R18" localSheetId="12">#REF!</definedName>
    <definedName name="S18R18" localSheetId="13">#REF!</definedName>
    <definedName name="S18R18">#REF!</definedName>
    <definedName name="S18R19" localSheetId="2">#REF!</definedName>
    <definedName name="S18R19" localSheetId="8">#REF!</definedName>
    <definedName name="S18R19" localSheetId="12">#REF!</definedName>
    <definedName name="S18R19" localSheetId="13">#REF!</definedName>
    <definedName name="S18R19">#REF!</definedName>
    <definedName name="S18R2" localSheetId="2">#REF!</definedName>
    <definedName name="S18R2" localSheetId="8">#REF!</definedName>
    <definedName name="S18R2" localSheetId="12">#REF!</definedName>
    <definedName name="S18R2" localSheetId="13">#REF!</definedName>
    <definedName name="S18R2">#REF!</definedName>
    <definedName name="S18R20" localSheetId="2">#REF!</definedName>
    <definedName name="S18R20" localSheetId="8">#REF!</definedName>
    <definedName name="S18R20" localSheetId="12">#REF!</definedName>
    <definedName name="S18R20" localSheetId="13">#REF!</definedName>
    <definedName name="S18R20">#REF!</definedName>
    <definedName name="S18R21" localSheetId="2">#REF!</definedName>
    <definedName name="S18R21" localSheetId="8">#REF!</definedName>
    <definedName name="S18R21" localSheetId="12">#REF!</definedName>
    <definedName name="S18R21" localSheetId="13">#REF!</definedName>
    <definedName name="S18R21">#REF!</definedName>
    <definedName name="S18R22" localSheetId="2">#REF!</definedName>
    <definedName name="S18R22" localSheetId="8">#REF!</definedName>
    <definedName name="S18R22" localSheetId="12">#REF!</definedName>
    <definedName name="S18R22" localSheetId="13">#REF!</definedName>
    <definedName name="S18R22">#REF!</definedName>
    <definedName name="S18R23" localSheetId="2">#REF!</definedName>
    <definedName name="S18R23" localSheetId="8">#REF!</definedName>
    <definedName name="S18R23" localSheetId="12">#REF!</definedName>
    <definedName name="S18R23" localSheetId="13">#REF!</definedName>
    <definedName name="S18R23">#REF!</definedName>
    <definedName name="S18R24" localSheetId="2">#REF!</definedName>
    <definedName name="S18R24" localSheetId="8">#REF!</definedName>
    <definedName name="S18R24" localSheetId="12">#REF!</definedName>
    <definedName name="S18R24" localSheetId="13">#REF!</definedName>
    <definedName name="S18R24">#REF!</definedName>
    <definedName name="S18R3" localSheetId="2">#REF!</definedName>
    <definedName name="S18R3" localSheetId="8">#REF!</definedName>
    <definedName name="S18R3" localSheetId="12">#REF!</definedName>
    <definedName name="S18R3" localSheetId="13">#REF!</definedName>
    <definedName name="S18R3">#REF!</definedName>
    <definedName name="S18R4" localSheetId="2">#REF!</definedName>
    <definedName name="S18R4" localSheetId="8">#REF!</definedName>
    <definedName name="S18R4" localSheetId="12">#REF!</definedName>
    <definedName name="S18R4" localSheetId="13">#REF!</definedName>
    <definedName name="S18R4">#REF!</definedName>
    <definedName name="S18R5" localSheetId="2">#REF!</definedName>
    <definedName name="S18R5" localSheetId="8">#REF!</definedName>
    <definedName name="S18R5" localSheetId="12">#REF!</definedName>
    <definedName name="S18R5" localSheetId="13">#REF!</definedName>
    <definedName name="S18R5">#REF!</definedName>
    <definedName name="S18R6" localSheetId="2">#REF!</definedName>
    <definedName name="S18R6" localSheetId="8">#REF!</definedName>
    <definedName name="S18R6" localSheetId="12">#REF!</definedName>
    <definedName name="S18R6" localSheetId="13">#REF!</definedName>
    <definedName name="S18R6">#REF!</definedName>
    <definedName name="S18R7" localSheetId="2">#REF!</definedName>
    <definedName name="S18R7" localSheetId="8">#REF!</definedName>
    <definedName name="S18R7" localSheetId="12">#REF!</definedName>
    <definedName name="S18R7" localSheetId="13">#REF!</definedName>
    <definedName name="S18R7">#REF!</definedName>
    <definedName name="S18R8" localSheetId="2">#REF!</definedName>
    <definedName name="S18R8" localSheetId="8">#REF!</definedName>
    <definedName name="S18R8" localSheetId="12">#REF!</definedName>
    <definedName name="S18R8" localSheetId="13">#REF!</definedName>
    <definedName name="S18R8">#REF!</definedName>
    <definedName name="S18R9" localSheetId="2">#REF!</definedName>
    <definedName name="S18R9" localSheetId="8">#REF!</definedName>
    <definedName name="S18R9" localSheetId="12">#REF!</definedName>
    <definedName name="S18R9" localSheetId="13">#REF!</definedName>
    <definedName name="S18R9">#REF!</definedName>
    <definedName name="S19P1" localSheetId="2">#REF!</definedName>
    <definedName name="S19P1" localSheetId="8">#REF!</definedName>
    <definedName name="S19P1" localSheetId="12">#REF!</definedName>
    <definedName name="S19P1" localSheetId="13">#REF!</definedName>
    <definedName name="S19P1">#REF!</definedName>
    <definedName name="S19P10" localSheetId="2">#REF!</definedName>
    <definedName name="S19P10" localSheetId="8">#REF!</definedName>
    <definedName name="S19P10" localSheetId="12">#REF!</definedName>
    <definedName name="S19P10" localSheetId="13">#REF!</definedName>
    <definedName name="S19P10">#REF!</definedName>
    <definedName name="S19P11" localSheetId="2">#REF!</definedName>
    <definedName name="S19P11" localSheetId="8">#REF!</definedName>
    <definedName name="S19P11" localSheetId="12">#REF!</definedName>
    <definedName name="S19P11" localSheetId="13">#REF!</definedName>
    <definedName name="S19P11">#REF!</definedName>
    <definedName name="S19P12" localSheetId="2">#REF!</definedName>
    <definedName name="S19P12" localSheetId="8">#REF!</definedName>
    <definedName name="S19P12" localSheetId="12">#REF!</definedName>
    <definedName name="S19P12" localSheetId="13">#REF!</definedName>
    <definedName name="S19P12">#REF!</definedName>
    <definedName name="S19P13" localSheetId="2">#REF!</definedName>
    <definedName name="S19P13" localSheetId="8">#REF!</definedName>
    <definedName name="S19P13" localSheetId="12">#REF!</definedName>
    <definedName name="S19P13" localSheetId="13">#REF!</definedName>
    <definedName name="S19P13">#REF!</definedName>
    <definedName name="S19P14" localSheetId="2">#REF!</definedName>
    <definedName name="S19P14" localSheetId="8">#REF!</definedName>
    <definedName name="S19P14" localSheetId="12">#REF!</definedName>
    <definedName name="S19P14" localSheetId="13">#REF!</definedName>
    <definedName name="S19P14">#REF!</definedName>
    <definedName name="S19P15" localSheetId="2">#REF!</definedName>
    <definedName name="S19P15" localSheetId="8">#REF!</definedName>
    <definedName name="S19P15" localSheetId="12">#REF!</definedName>
    <definedName name="S19P15" localSheetId="13">#REF!</definedName>
    <definedName name="S19P15">#REF!</definedName>
    <definedName name="S19P16" localSheetId="2">#REF!</definedName>
    <definedName name="S19P16" localSheetId="8">#REF!</definedName>
    <definedName name="S19P16" localSheetId="12">#REF!</definedName>
    <definedName name="S19P16" localSheetId="13">#REF!</definedName>
    <definedName name="S19P16">#REF!</definedName>
    <definedName name="S19P17" localSheetId="2">#REF!</definedName>
    <definedName name="S19P17" localSheetId="8">#REF!</definedName>
    <definedName name="S19P17" localSheetId="12">#REF!</definedName>
    <definedName name="S19P17" localSheetId="13">#REF!</definedName>
    <definedName name="S19P17">#REF!</definedName>
    <definedName name="S19P18" localSheetId="2">#REF!</definedName>
    <definedName name="S19P18" localSheetId="8">#REF!</definedName>
    <definedName name="S19P18" localSheetId="12">#REF!</definedName>
    <definedName name="S19P18" localSheetId="13">#REF!</definedName>
    <definedName name="S19P18">#REF!</definedName>
    <definedName name="S19P19" localSheetId="2">#REF!</definedName>
    <definedName name="S19P19" localSheetId="8">#REF!</definedName>
    <definedName name="S19P19" localSheetId="12">#REF!</definedName>
    <definedName name="S19P19" localSheetId="13">#REF!</definedName>
    <definedName name="S19P19">#REF!</definedName>
    <definedName name="S19P2" localSheetId="2">#REF!</definedName>
    <definedName name="S19P2" localSheetId="8">#REF!</definedName>
    <definedName name="S19P2" localSheetId="12">#REF!</definedName>
    <definedName name="S19P2" localSheetId="13">#REF!</definedName>
    <definedName name="S19P2">#REF!</definedName>
    <definedName name="S19P20" localSheetId="2">#REF!</definedName>
    <definedName name="S19P20" localSheetId="8">#REF!</definedName>
    <definedName name="S19P20" localSheetId="12">#REF!</definedName>
    <definedName name="S19P20" localSheetId="13">#REF!</definedName>
    <definedName name="S19P20">#REF!</definedName>
    <definedName name="S19P21" localSheetId="2">#REF!</definedName>
    <definedName name="S19P21" localSheetId="8">#REF!</definedName>
    <definedName name="S19P21" localSheetId="12">#REF!</definedName>
    <definedName name="S19P21" localSheetId="13">#REF!</definedName>
    <definedName name="S19P21">#REF!</definedName>
    <definedName name="S19P22" localSheetId="2">#REF!</definedName>
    <definedName name="S19P22" localSheetId="8">#REF!</definedName>
    <definedName name="S19P22" localSheetId="12">#REF!</definedName>
    <definedName name="S19P22" localSheetId="13">#REF!</definedName>
    <definedName name="S19P22">#REF!</definedName>
    <definedName name="S19P23" localSheetId="2">#REF!</definedName>
    <definedName name="S19P23" localSheetId="8">#REF!</definedName>
    <definedName name="S19P23" localSheetId="12">#REF!</definedName>
    <definedName name="S19P23" localSheetId="13">#REF!</definedName>
    <definedName name="S19P23">#REF!</definedName>
    <definedName name="S19P24" localSheetId="2">#REF!</definedName>
    <definedName name="S19P24" localSheetId="8">#REF!</definedName>
    <definedName name="S19P24" localSheetId="12">#REF!</definedName>
    <definedName name="S19P24" localSheetId="13">#REF!</definedName>
    <definedName name="S19P24">#REF!</definedName>
    <definedName name="S19P3" localSheetId="2">#REF!</definedName>
    <definedName name="S19P3" localSheetId="8">#REF!</definedName>
    <definedName name="S19P3" localSheetId="12">#REF!</definedName>
    <definedName name="S19P3" localSheetId="13">#REF!</definedName>
    <definedName name="S19P3">#REF!</definedName>
    <definedName name="S19P4" localSheetId="2">#REF!</definedName>
    <definedName name="S19P4" localSheetId="8">#REF!</definedName>
    <definedName name="S19P4" localSheetId="12">#REF!</definedName>
    <definedName name="S19P4" localSheetId="13">#REF!</definedName>
    <definedName name="S19P4">#REF!</definedName>
    <definedName name="S19P5" localSheetId="2">#REF!</definedName>
    <definedName name="S19P5" localSheetId="8">#REF!</definedName>
    <definedName name="S19P5" localSheetId="12">#REF!</definedName>
    <definedName name="S19P5" localSheetId="13">#REF!</definedName>
    <definedName name="S19P5">#REF!</definedName>
    <definedName name="S19P6" localSheetId="2">#REF!</definedName>
    <definedName name="S19P6" localSheetId="8">#REF!</definedName>
    <definedName name="S19P6" localSheetId="12">#REF!</definedName>
    <definedName name="S19P6" localSheetId="13">#REF!</definedName>
    <definedName name="S19P6">#REF!</definedName>
    <definedName name="S19P7" localSheetId="2">#REF!</definedName>
    <definedName name="S19P7" localSheetId="8">#REF!</definedName>
    <definedName name="S19P7" localSheetId="12">#REF!</definedName>
    <definedName name="S19P7" localSheetId="13">#REF!</definedName>
    <definedName name="S19P7">#REF!</definedName>
    <definedName name="S19P8" localSheetId="2">#REF!</definedName>
    <definedName name="S19P8" localSheetId="8">#REF!</definedName>
    <definedName name="S19P8" localSheetId="12">#REF!</definedName>
    <definedName name="S19P8" localSheetId="13">#REF!</definedName>
    <definedName name="S19P8">#REF!</definedName>
    <definedName name="S19P9" localSheetId="2">#REF!</definedName>
    <definedName name="S19P9" localSheetId="8">#REF!</definedName>
    <definedName name="S19P9" localSheetId="12">#REF!</definedName>
    <definedName name="S19P9" localSheetId="13">#REF!</definedName>
    <definedName name="S19P9">#REF!</definedName>
    <definedName name="S19R1" localSheetId="2">#REF!</definedName>
    <definedName name="S19R1" localSheetId="8">#REF!</definedName>
    <definedName name="S19R1" localSheetId="12">#REF!</definedName>
    <definedName name="S19R1" localSheetId="13">#REF!</definedName>
    <definedName name="S19R1">#REF!</definedName>
    <definedName name="S19R10" localSheetId="2">#REF!</definedName>
    <definedName name="S19R10" localSheetId="8">#REF!</definedName>
    <definedName name="S19R10" localSheetId="12">#REF!</definedName>
    <definedName name="S19R10" localSheetId="13">#REF!</definedName>
    <definedName name="S19R10">#REF!</definedName>
    <definedName name="S19R11" localSheetId="2">#REF!</definedName>
    <definedName name="S19R11" localSheetId="8">#REF!</definedName>
    <definedName name="S19R11" localSheetId="12">#REF!</definedName>
    <definedName name="S19R11" localSheetId="13">#REF!</definedName>
    <definedName name="S19R11">#REF!</definedName>
    <definedName name="S19R12" localSheetId="2">#REF!</definedName>
    <definedName name="S19R12" localSheetId="8">#REF!</definedName>
    <definedName name="S19R12" localSheetId="12">#REF!</definedName>
    <definedName name="S19R12" localSheetId="13">#REF!</definedName>
    <definedName name="S19R12">#REF!</definedName>
    <definedName name="S19R13" localSheetId="2">#REF!</definedName>
    <definedName name="S19R13" localSheetId="8">#REF!</definedName>
    <definedName name="S19R13" localSheetId="12">#REF!</definedName>
    <definedName name="S19R13" localSheetId="13">#REF!</definedName>
    <definedName name="S19R13">#REF!</definedName>
    <definedName name="S19R14" localSheetId="2">#REF!</definedName>
    <definedName name="S19R14" localSheetId="8">#REF!</definedName>
    <definedName name="S19R14" localSheetId="12">#REF!</definedName>
    <definedName name="S19R14" localSheetId="13">#REF!</definedName>
    <definedName name="S19R14">#REF!</definedName>
    <definedName name="S19R15" localSheetId="2">#REF!</definedName>
    <definedName name="S19R15" localSheetId="8">#REF!</definedName>
    <definedName name="S19R15" localSheetId="12">#REF!</definedName>
    <definedName name="S19R15" localSheetId="13">#REF!</definedName>
    <definedName name="S19R15">#REF!</definedName>
    <definedName name="S19R16" localSheetId="2">#REF!</definedName>
    <definedName name="S19R16" localSheetId="8">#REF!</definedName>
    <definedName name="S19R16" localSheetId="12">#REF!</definedName>
    <definedName name="S19R16" localSheetId="13">#REF!</definedName>
    <definedName name="S19R16">#REF!</definedName>
    <definedName name="S19R17" localSheetId="2">#REF!</definedName>
    <definedName name="S19R17" localSheetId="8">#REF!</definedName>
    <definedName name="S19R17" localSheetId="12">#REF!</definedName>
    <definedName name="S19R17" localSheetId="13">#REF!</definedName>
    <definedName name="S19R17">#REF!</definedName>
    <definedName name="S19R18" localSheetId="2">#REF!</definedName>
    <definedName name="S19R18" localSheetId="8">#REF!</definedName>
    <definedName name="S19R18" localSheetId="12">#REF!</definedName>
    <definedName name="S19R18" localSheetId="13">#REF!</definedName>
    <definedName name="S19R18">#REF!</definedName>
    <definedName name="S19R19" localSheetId="2">#REF!</definedName>
    <definedName name="S19R19" localSheetId="8">#REF!</definedName>
    <definedName name="S19R19" localSheetId="12">#REF!</definedName>
    <definedName name="S19R19" localSheetId="13">#REF!</definedName>
    <definedName name="S19R19">#REF!</definedName>
    <definedName name="S19R2" localSheetId="2">#REF!</definedName>
    <definedName name="S19R2" localSheetId="8">#REF!</definedName>
    <definedName name="S19R2" localSheetId="12">#REF!</definedName>
    <definedName name="S19R2" localSheetId="13">#REF!</definedName>
    <definedName name="S19R2">#REF!</definedName>
    <definedName name="S19R20" localSheetId="2">#REF!</definedName>
    <definedName name="S19R20" localSheetId="8">#REF!</definedName>
    <definedName name="S19R20" localSheetId="12">#REF!</definedName>
    <definedName name="S19R20" localSheetId="13">#REF!</definedName>
    <definedName name="S19R20">#REF!</definedName>
    <definedName name="S19R21" localSheetId="2">#REF!</definedName>
    <definedName name="S19R21" localSheetId="8">#REF!</definedName>
    <definedName name="S19R21" localSheetId="12">#REF!</definedName>
    <definedName name="S19R21" localSheetId="13">#REF!</definedName>
    <definedName name="S19R21">#REF!</definedName>
    <definedName name="S19R22" localSheetId="2">#REF!</definedName>
    <definedName name="S19R22" localSheetId="8">#REF!</definedName>
    <definedName name="S19R22" localSheetId="12">#REF!</definedName>
    <definedName name="S19R22" localSheetId="13">#REF!</definedName>
    <definedName name="S19R22">#REF!</definedName>
    <definedName name="S19R23" localSheetId="2">#REF!</definedName>
    <definedName name="S19R23" localSheetId="8">#REF!</definedName>
    <definedName name="S19R23" localSheetId="12">#REF!</definedName>
    <definedName name="S19R23" localSheetId="13">#REF!</definedName>
    <definedName name="S19R23">#REF!</definedName>
    <definedName name="S19R24" localSheetId="2">#REF!</definedName>
    <definedName name="S19R24" localSheetId="8">#REF!</definedName>
    <definedName name="S19R24" localSheetId="12">#REF!</definedName>
    <definedName name="S19R24" localSheetId="13">#REF!</definedName>
    <definedName name="S19R24">#REF!</definedName>
    <definedName name="S19R3" localSheetId="2">#REF!</definedName>
    <definedName name="S19R3" localSheetId="8">#REF!</definedName>
    <definedName name="S19R3" localSheetId="12">#REF!</definedName>
    <definedName name="S19R3" localSheetId="13">#REF!</definedName>
    <definedName name="S19R3">#REF!</definedName>
    <definedName name="S19R4" localSheetId="2">#REF!</definedName>
    <definedName name="S19R4" localSheetId="8">#REF!</definedName>
    <definedName name="S19R4" localSheetId="12">#REF!</definedName>
    <definedName name="S19R4" localSheetId="13">#REF!</definedName>
    <definedName name="S19R4">#REF!</definedName>
    <definedName name="S19R5" localSheetId="2">#REF!</definedName>
    <definedName name="S19R5" localSheetId="8">#REF!</definedName>
    <definedName name="S19R5" localSheetId="12">#REF!</definedName>
    <definedName name="S19R5" localSheetId="13">#REF!</definedName>
    <definedName name="S19R5">#REF!</definedName>
    <definedName name="S19R6" localSheetId="2">#REF!</definedName>
    <definedName name="S19R6" localSheetId="8">#REF!</definedName>
    <definedName name="S19R6" localSheetId="12">#REF!</definedName>
    <definedName name="S19R6" localSheetId="13">#REF!</definedName>
    <definedName name="S19R6">#REF!</definedName>
    <definedName name="S19R7" localSheetId="2">#REF!</definedName>
    <definedName name="S19R7" localSheetId="8">#REF!</definedName>
    <definedName name="S19R7" localSheetId="12">#REF!</definedName>
    <definedName name="S19R7" localSheetId="13">#REF!</definedName>
    <definedName name="S19R7">#REF!</definedName>
    <definedName name="S19R8" localSheetId="2">#REF!</definedName>
    <definedName name="S19R8" localSheetId="8">#REF!</definedName>
    <definedName name="S19R8" localSheetId="12">#REF!</definedName>
    <definedName name="S19R8" localSheetId="13">#REF!</definedName>
    <definedName name="S19R8">#REF!</definedName>
    <definedName name="S19R9" localSheetId="2">#REF!</definedName>
    <definedName name="S19R9" localSheetId="8">#REF!</definedName>
    <definedName name="S19R9" localSheetId="12">#REF!</definedName>
    <definedName name="S19R9" localSheetId="13">#REF!</definedName>
    <definedName name="S19R9">#REF!</definedName>
    <definedName name="S1P1" localSheetId="2">#REF!</definedName>
    <definedName name="S1P1" localSheetId="8">#REF!</definedName>
    <definedName name="S1P1" localSheetId="12">#REF!</definedName>
    <definedName name="S1P1" localSheetId="13">#REF!</definedName>
    <definedName name="S1P1">#REF!</definedName>
    <definedName name="S1P10" localSheetId="2">#REF!</definedName>
    <definedName name="S1P10" localSheetId="8">#REF!</definedName>
    <definedName name="S1P10" localSheetId="12">#REF!</definedName>
    <definedName name="S1P10" localSheetId="13">#REF!</definedName>
    <definedName name="S1P10">#REF!</definedName>
    <definedName name="S1P11" localSheetId="2">#REF!</definedName>
    <definedName name="S1P11" localSheetId="8">#REF!</definedName>
    <definedName name="S1P11" localSheetId="12">#REF!</definedName>
    <definedName name="S1P11" localSheetId="13">#REF!</definedName>
    <definedName name="S1P11">#REF!</definedName>
    <definedName name="S1P12" localSheetId="2">#REF!</definedName>
    <definedName name="S1P12" localSheetId="8">#REF!</definedName>
    <definedName name="S1P12" localSheetId="12">#REF!</definedName>
    <definedName name="S1P12" localSheetId="13">#REF!</definedName>
    <definedName name="S1P12">#REF!</definedName>
    <definedName name="S1P13" localSheetId="2">#REF!</definedName>
    <definedName name="S1P13" localSheetId="8">#REF!</definedName>
    <definedName name="S1P13" localSheetId="12">#REF!</definedName>
    <definedName name="S1P13" localSheetId="13">#REF!</definedName>
    <definedName name="S1P13">#REF!</definedName>
    <definedName name="S1P14" localSheetId="2">#REF!</definedName>
    <definedName name="S1P14" localSheetId="8">#REF!</definedName>
    <definedName name="S1P14" localSheetId="12">#REF!</definedName>
    <definedName name="S1P14" localSheetId="13">#REF!</definedName>
    <definedName name="S1P14">#REF!</definedName>
    <definedName name="S1P15" localSheetId="2">#REF!</definedName>
    <definedName name="S1P15" localSheetId="8">#REF!</definedName>
    <definedName name="S1P15" localSheetId="12">#REF!</definedName>
    <definedName name="S1P15" localSheetId="13">#REF!</definedName>
    <definedName name="S1P15">#REF!</definedName>
    <definedName name="S1P16" localSheetId="2">#REF!</definedName>
    <definedName name="S1P16" localSheetId="8">#REF!</definedName>
    <definedName name="S1P16" localSheetId="12">#REF!</definedName>
    <definedName name="S1P16" localSheetId="13">#REF!</definedName>
    <definedName name="S1P16">#REF!</definedName>
    <definedName name="S1P17" localSheetId="2">#REF!</definedName>
    <definedName name="S1P17" localSheetId="8">#REF!</definedName>
    <definedName name="S1P17" localSheetId="12">#REF!</definedName>
    <definedName name="S1P17" localSheetId="13">#REF!</definedName>
    <definedName name="S1P17">#REF!</definedName>
    <definedName name="S1P18" localSheetId="2">#REF!</definedName>
    <definedName name="S1P18" localSheetId="8">#REF!</definedName>
    <definedName name="S1P18" localSheetId="12">#REF!</definedName>
    <definedName name="S1P18" localSheetId="13">#REF!</definedName>
    <definedName name="S1P18">#REF!</definedName>
    <definedName name="S1P19" localSheetId="2">#REF!</definedName>
    <definedName name="S1P19" localSheetId="8">#REF!</definedName>
    <definedName name="S1P19" localSheetId="12">#REF!</definedName>
    <definedName name="S1P19" localSheetId="13">#REF!</definedName>
    <definedName name="S1P19">#REF!</definedName>
    <definedName name="S1P2" localSheetId="2">#REF!</definedName>
    <definedName name="S1P2" localSheetId="8">#REF!</definedName>
    <definedName name="S1P2" localSheetId="12">#REF!</definedName>
    <definedName name="S1P2" localSheetId="13">#REF!</definedName>
    <definedName name="S1P2">#REF!</definedName>
    <definedName name="S1P20" localSheetId="2">#REF!</definedName>
    <definedName name="S1P20" localSheetId="8">#REF!</definedName>
    <definedName name="S1P20" localSheetId="12">#REF!</definedName>
    <definedName name="S1P20" localSheetId="13">#REF!</definedName>
    <definedName name="S1P20">#REF!</definedName>
    <definedName name="S1P21" localSheetId="2">#REF!</definedName>
    <definedName name="S1P21" localSheetId="8">#REF!</definedName>
    <definedName name="S1P21" localSheetId="12">#REF!</definedName>
    <definedName name="S1P21" localSheetId="13">#REF!</definedName>
    <definedName name="S1P21">#REF!</definedName>
    <definedName name="S1P22" localSheetId="2">#REF!</definedName>
    <definedName name="S1P22" localSheetId="8">#REF!</definedName>
    <definedName name="S1P22" localSheetId="12">#REF!</definedName>
    <definedName name="S1P22" localSheetId="13">#REF!</definedName>
    <definedName name="S1P22">#REF!</definedName>
    <definedName name="S1P23" localSheetId="2">#REF!</definedName>
    <definedName name="S1P23" localSheetId="8">#REF!</definedName>
    <definedName name="S1P23" localSheetId="12">#REF!</definedName>
    <definedName name="S1P23" localSheetId="13">#REF!</definedName>
    <definedName name="S1P23">#REF!</definedName>
    <definedName name="S1P24" localSheetId="2">#REF!</definedName>
    <definedName name="S1P24" localSheetId="8">#REF!</definedName>
    <definedName name="S1P24" localSheetId="12">#REF!</definedName>
    <definedName name="S1P24" localSheetId="13">#REF!</definedName>
    <definedName name="S1P24">#REF!</definedName>
    <definedName name="S1P3" localSheetId="2">#REF!</definedName>
    <definedName name="S1P3" localSheetId="8">#REF!</definedName>
    <definedName name="S1P3" localSheetId="12">#REF!</definedName>
    <definedName name="S1P3" localSheetId="13">#REF!</definedName>
    <definedName name="S1P3">#REF!</definedName>
    <definedName name="S1P4" localSheetId="2">#REF!</definedName>
    <definedName name="S1P4" localSheetId="8">#REF!</definedName>
    <definedName name="S1P4" localSheetId="12">#REF!</definedName>
    <definedName name="S1P4" localSheetId="13">#REF!</definedName>
    <definedName name="S1P4">#REF!</definedName>
    <definedName name="S1P5" localSheetId="2">#REF!</definedName>
    <definedName name="S1P5" localSheetId="8">#REF!</definedName>
    <definedName name="S1P5" localSheetId="12">#REF!</definedName>
    <definedName name="S1P5" localSheetId="13">#REF!</definedName>
    <definedName name="S1P5">#REF!</definedName>
    <definedName name="S1P6" localSheetId="2">#REF!</definedName>
    <definedName name="S1P6" localSheetId="8">#REF!</definedName>
    <definedName name="S1P6" localSheetId="12">#REF!</definedName>
    <definedName name="S1P6" localSheetId="13">#REF!</definedName>
    <definedName name="S1P6">#REF!</definedName>
    <definedName name="S1P7" localSheetId="2">#REF!</definedName>
    <definedName name="S1P7" localSheetId="8">#REF!</definedName>
    <definedName name="S1P7" localSheetId="12">#REF!</definedName>
    <definedName name="S1P7" localSheetId="13">#REF!</definedName>
    <definedName name="S1P7">#REF!</definedName>
    <definedName name="S1P8" localSheetId="2">#REF!</definedName>
    <definedName name="S1P8" localSheetId="8">#REF!</definedName>
    <definedName name="S1P8" localSheetId="12">#REF!</definedName>
    <definedName name="S1P8" localSheetId="13">#REF!</definedName>
    <definedName name="S1P8">#REF!</definedName>
    <definedName name="S1P9" localSheetId="2">#REF!</definedName>
    <definedName name="S1P9" localSheetId="8">#REF!</definedName>
    <definedName name="S1P9" localSheetId="12">#REF!</definedName>
    <definedName name="S1P9" localSheetId="13">#REF!</definedName>
    <definedName name="S1P9">#REF!</definedName>
    <definedName name="S1R1" localSheetId="2">#REF!</definedName>
    <definedName name="S1R1" localSheetId="8">#REF!</definedName>
    <definedName name="S1R1" localSheetId="12">#REF!</definedName>
    <definedName name="S1R1" localSheetId="13">#REF!</definedName>
    <definedName name="S1R1">#REF!</definedName>
    <definedName name="S1R10" localSheetId="2">#REF!</definedName>
    <definedName name="S1R10" localSheetId="8">#REF!</definedName>
    <definedName name="S1R10" localSheetId="12">#REF!</definedName>
    <definedName name="S1R10" localSheetId="13">#REF!</definedName>
    <definedName name="S1R10">#REF!</definedName>
    <definedName name="S1R11" localSheetId="2">#REF!</definedName>
    <definedName name="S1R11" localSheetId="8">#REF!</definedName>
    <definedName name="S1R11" localSheetId="12">#REF!</definedName>
    <definedName name="S1R11" localSheetId="13">#REF!</definedName>
    <definedName name="S1R11">#REF!</definedName>
    <definedName name="S1R12" localSheetId="2">#REF!</definedName>
    <definedName name="S1R12" localSheetId="8">#REF!</definedName>
    <definedName name="S1R12" localSheetId="12">#REF!</definedName>
    <definedName name="S1R12" localSheetId="13">#REF!</definedName>
    <definedName name="S1R12">#REF!</definedName>
    <definedName name="S1R13" localSheetId="2">#REF!</definedName>
    <definedName name="S1R13" localSheetId="8">#REF!</definedName>
    <definedName name="S1R13" localSheetId="12">#REF!</definedName>
    <definedName name="S1R13" localSheetId="13">#REF!</definedName>
    <definedName name="S1R13">#REF!</definedName>
    <definedName name="S1R14" localSheetId="2">#REF!</definedName>
    <definedName name="S1R14" localSheetId="8">#REF!</definedName>
    <definedName name="S1R14" localSheetId="12">#REF!</definedName>
    <definedName name="S1R14" localSheetId="13">#REF!</definedName>
    <definedName name="S1R14">#REF!</definedName>
    <definedName name="S1R15" localSheetId="2">#REF!</definedName>
    <definedName name="S1R15" localSheetId="8">#REF!</definedName>
    <definedName name="S1R15" localSheetId="12">#REF!</definedName>
    <definedName name="S1R15" localSheetId="13">#REF!</definedName>
    <definedName name="S1R15">#REF!</definedName>
    <definedName name="S1R16" localSheetId="2">#REF!</definedName>
    <definedName name="S1R16" localSheetId="8">#REF!</definedName>
    <definedName name="S1R16" localSheetId="12">#REF!</definedName>
    <definedName name="S1R16" localSheetId="13">#REF!</definedName>
    <definedName name="S1R16">#REF!</definedName>
    <definedName name="S1R17" localSheetId="2">#REF!</definedName>
    <definedName name="S1R17" localSheetId="8">#REF!</definedName>
    <definedName name="S1R17" localSheetId="12">#REF!</definedName>
    <definedName name="S1R17" localSheetId="13">#REF!</definedName>
    <definedName name="S1R17">#REF!</definedName>
    <definedName name="S1R18" localSheetId="2">#REF!</definedName>
    <definedName name="S1R18" localSheetId="8">#REF!</definedName>
    <definedName name="S1R18" localSheetId="12">#REF!</definedName>
    <definedName name="S1R18" localSheetId="13">#REF!</definedName>
    <definedName name="S1R18">#REF!</definedName>
    <definedName name="S1R19" localSheetId="2">#REF!</definedName>
    <definedName name="S1R19" localSheetId="8">#REF!</definedName>
    <definedName name="S1R19" localSheetId="12">#REF!</definedName>
    <definedName name="S1R19" localSheetId="13">#REF!</definedName>
    <definedName name="S1R19">#REF!</definedName>
    <definedName name="S1R2" localSheetId="2">#REF!</definedName>
    <definedName name="S1R2" localSheetId="8">#REF!</definedName>
    <definedName name="S1R2" localSheetId="12">#REF!</definedName>
    <definedName name="S1R2" localSheetId="13">#REF!</definedName>
    <definedName name="S1R2">#REF!</definedName>
    <definedName name="S1R20" localSheetId="2">#REF!</definedName>
    <definedName name="S1R20" localSheetId="8">#REF!</definedName>
    <definedName name="S1R20" localSheetId="12">#REF!</definedName>
    <definedName name="S1R20" localSheetId="13">#REF!</definedName>
    <definedName name="S1R20">#REF!</definedName>
    <definedName name="S1R21" localSheetId="2">#REF!</definedName>
    <definedName name="S1R21" localSheetId="8">#REF!</definedName>
    <definedName name="S1R21" localSheetId="12">#REF!</definedName>
    <definedName name="S1R21" localSheetId="13">#REF!</definedName>
    <definedName name="S1R21">#REF!</definedName>
    <definedName name="S1R22" localSheetId="2">#REF!</definedName>
    <definedName name="S1R22" localSheetId="8">#REF!</definedName>
    <definedName name="S1R22" localSheetId="12">#REF!</definedName>
    <definedName name="S1R22" localSheetId="13">#REF!</definedName>
    <definedName name="S1R22">#REF!</definedName>
    <definedName name="S1R23" localSheetId="2">#REF!</definedName>
    <definedName name="S1R23" localSheetId="8">#REF!</definedName>
    <definedName name="S1R23" localSheetId="12">#REF!</definedName>
    <definedName name="S1R23" localSheetId="13">#REF!</definedName>
    <definedName name="S1R23">#REF!</definedName>
    <definedName name="S1R24" localSheetId="2">#REF!</definedName>
    <definedName name="S1R24" localSheetId="8">#REF!</definedName>
    <definedName name="S1R24" localSheetId="12">#REF!</definedName>
    <definedName name="S1R24" localSheetId="13">#REF!</definedName>
    <definedName name="S1R24">#REF!</definedName>
    <definedName name="S1R3" localSheetId="2">#REF!</definedName>
    <definedName name="S1R3" localSheetId="8">#REF!</definedName>
    <definedName name="S1R3" localSheetId="12">#REF!</definedName>
    <definedName name="S1R3" localSheetId="13">#REF!</definedName>
    <definedName name="S1R3">#REF!</definedName>
    <definedName name="S1R4" localSheetId="2">#REF!</definedName>
    <definedName name="S1R4" localSheetId="8">#REF!</definedName>
    <definedName name="S1R4" localSheetId="12">#REF!</definedName>
    <definedName name="S1R4" localSheetId="13">#REF!</definedName>
    <definedName name="S1R4">#REF!</definedName>
    <definedName name="S1R5" localSheetId="2">#REF!</definedName>
    <definedName name="S1R5" localSheetId="8">#REF!</definedName>
    <definedName name="S1R5" localSheetId="12">#REF!</definedName>
    <definedName name="S1R5" localSheetId="13">#REF!</definedName>
    <definedName name="S1R5">#REF!</definedName>
    <definedName name="S1R6" localSheetId="2">#REF!</definedName>
    <definedName name="S1R6" localSheetId="8">#REF!</definedName>
    <definedName name="S1R6" localSheetId="12">#REF!</definedName>
    <definedName name="S1R6" localSheetId="13">#REF!</definedName>
    <definedName name="S1R6">#REF!</definedName>
    <definedName name="S1R7" localSheetId="2">#REF!</definedName>
    <definedName name="S1R7" localSheetId="8">#REF!</definedName>
    <definedName name="S1R7" localSheetId="12">#REF!</definedName>
    <definedName name="S1R7" localSheetId="13">#REF!</definedName>
    <definedName name="S1R7">#REF!</definedName>
    <definedName name="S1R8" localSheetId="2">#REF!</definedName>
    <definedName name="S1R8" localSheetId="8">#REF!</definedName>
    <definedName name="S1R8" localSheetId="12">#REF!</definedName>
    <definedName name="S1R8" localSheetId="13">#REF!</definedName>
    <definedName name="S1R8">#REF!</definedName>
    <definedName name="S1R9" localSheetId="2">#REF!</definedName>
    <definedName name="S1R9" localSheetId="8">#REF!</definedName>
    <definedName name="S1R9" localSheetId="12">#REF!</definedName>
    <definedName name="S1R9" localSheetId="13">#REF!</definedName>
    <definedName name="S1R9">#REF!</definedName>
    <definedName name="S20P1" localSheetId="2">#REF!</definedName>
    <definedName name="S20P1" localSheetId="8">#REF!</definedName>
    <definedName name="S20P1" localSheetId="12">#REF!</definedName>
    <definedName name="S20P1" localSheetId="13">#REF!</definedName>
    <definedName name="S20P1">#REF!</definedName>
    <definedName name="S20P10" localSheetId="2">#REF!</definedName>
    <definedName name="S20P10" localSheetId="8">#REF!</definedName>
    <definedName name="S20P10" localSheetId="12">#REF!</definedName>
    <definedName name="S20P10" localSheetId="13">#REF!</definedName>
    <definedName name="S20P10">#REF!</definedName>
    <definedName name="S20P11" localSheetId="2">#REF!</definedName>
    <definedName name="S20P11" localSheetId="8">#REF!</definedName>
    <definedName name="S20P11" localSheetId="12">#REF!</definedName>
    <definedName name="S20P11" localSheetId="13">#REF!</definedName>
    <definedName name="S20P11">#REF!</definedName>
    <definedName name="S20P12" localSheetId="2">#REF!</definedName>
    <definedName name="S20P12" localSheetId="8">#REF!</definedName>
    <definedName name="S20P12" localSheetId="12">#REF!</definedName>
    <definedName name="S20P12" localSheetId="13">#REF!</definedName>
    <definedName name="S20P12">#REF!</definedName>
    <definedName name="S20P13" localSheetId="2">#REF!</definedName>
    <definedName name="S20P13" localSheetId="8">#REF!</definedName>
    <definedName name="S20P13" localSheetId="12">#REF!</definedName>
    <definedName name="S20P13" localSheetId="13">#REF!</definedName>
    <definedName name="S20P13">#REF!</definedName>
    <definedName name="S20P14" localSheetId="2">#REF!</definedName>
    <definedName name="S20P14" localSheetId="8">#REF!</definedName>
    <definedName name="S20P14" localSheetId="12">#REF!</definedName>
    <definedName name="S20P14" localSheetId="13">#REF!</definedName>
    <definedName name="S20P14">#REF!</definedName>
    <definedName name="S20P15" localSheetId="2">#REF!</definedName>
    <definedName name="S20P15" localSheetId="8">#REF!</definedName>
    <definedName name="S20P15" localSheetId="12">#REF!</definedName>
    <definedName name="S20P15" localSheetId="13">#REF!</definedName>
    <definedName name="S20P15">#REF!</definedName>
    <definedName name="S20P16" localSheetId="2">#REF!</definedName>
    <definedName name="S20P16" localSheetId="8">#REF!</definedName>
    <definedName name="S20P16" localSheetId="12">#REF!</definedName>
    <definedName name="S20P16" localSheetId="13">#REF!</definedName>
    <definedName name="S20P16">#REF!</definedName>
    <definedName name="S20P17" localSheetId="2">#REF!</definedName>
    <definedName name="S20P17" localSheetId="8">#REF!</definedName>
    <definedName name="S20P17" localSheetId="12">#REF!</definedName>
    <definedName name="S20P17" localSheetId="13">#REF!</definedName>
    <definedName name="S20P17">#REF!</definedName>
    <definedName name="S20P18" localSheetId="2">#REF!</definedName>
    <definedName name="S20P18" localSheetId="8">#REF!</definedName>
    <definedName name="S20P18" localSheetId="12">#REF!</definedName>
    <definedName name="S20P18" localSheetId="13">#REF!</definedName>
    <definedName name="S20P18">#REF!</definedName>
    <definedName name="S20P19" localSheetId="2">#REF!</definedName>
    <definedName name="S20P19" localSheetId="8">#REF!</definedName>
    <definedName name="S20P19" localSheetId="12">#REF!</definedName>
    <definedName name="S20P19" localSheetId="13">#REF!</definedName>
    <definedName name="S20P19">#REF!</definedName>
    <definedName name="S20P2" localSheetId="2">#REF!</definedName>
    <definedName name="S20P2" localSheetId="8">#REF!</definedName>
    <definedName name="S20P2" localSheetId="12">#REF!</definedName>
    <definedName name="S20P2" localSheetId="13">#REF!</definedName>
    <definedName name="S20P2">#REF!</definedName>
    <definedName name="S20P20" localSheetId="2">#REF!</definedName>
    <definedName name="S20P20" localSheetId="8">#REF!</definedName>
    <definedName name="S20P20" localSheetId="12">#REF!</definedName>
    <definedName name="S20P20" localSheetId="13">#REF!</definedName>
    <definedName name="S20P20">#REF!</definedName>
    <definedName name="S20P21" localSheetId="2">#REF!</definedName>
    <definedName name="S20P21" localSheetId="8">#REF!</definedName>
    <definedName name="S20P21" localSheetId="12">#REF!</definedName>
    <definedName name="S20P21" localSheetId="13">#REF!</definedName>
    <definedName name="S20P21">#REF!</definedName>
    <definedName name="S20P22" localSheetId="2">#REF!</definedName>
    <definedName name="S20P22" localSheetId="8">#REF!</definedName>
    <definedName name="S20P22" localSheetId="12">#REF!</definedName>
    <definedName name="S20P22" localSheetId="13">#REF!</definedName>
    <definedName name="S20P22">#REF!</definedName>
    <definedName name="S20P23" localSheetId="2">#REF!</definedName>
    <definedName name="S20P23" localSheetId="8">#REF!</definedName>
    <definedName name="S20P23" localSheetId="12">#REF!</definedName>
    <definedName name="S20P23" localSheetId="13">#REF!</definedName>
    <definedName name="S20P23">#REF!</definedName>
    <definedName name="S20P24" localSheetId="2">#REF!</definedName>
    <definedName name="S20P24" localSheetId="8">#REF!</definedName>
    <definedName name="S20P24" localSheetId="12">#REF!</definedName>
    <definedName name="S20P24" localSheetId="13">#REF!</definedName>
    <definedName name="S20P24">#REF!</definedName>
    <definedName name="S20P3" localSheetId="2">#REF!</definedName>
    <definedName name="S20P3" localSheetId="8">#REF!</definedName>
    <definedName name="S20P3" localSheetId="12">#REF!</definedName>
    <definedName name="S20P3" localSheetId="13">#REF!</definedName>
    <definedName name="S20P3">#REF!</definedName>
    <definedName name="S20P4" localSheetId="2">#REF!</definedName>
    <definedName name="S20P4" localSheetId="8">#REF!</definedName>
    <definedName name="S20P4" localSheetId="12">#REF!</definedName>
    <definedName name="S20P4" localSheetId="13">#REF!</definedName>
    <definedName name="S20P4">#REF!</definedName>
    <definedName name="S20P5" localSheetId="2">#REF!</definedName>
    <definedName name="S20P5" localSheetId="8">#REF!</definedName>
    <definedName name="S20P5" localSheetId="12">#REF!</definedName>
    <definedName name="S20P5" localSheetId="13">#REF!</definedName>
    <definedName name="S20P5">#REF!</definedName>
    <definedName name="S20P6" localSheetId="2">#REF!</definedName>
    <definedName name="S20P6" localSheetId="8">#REF!</definedName>
    <definedName name="S20P6" localSheetId="12">#REF!</definedName>
    <definedName name="S20P6" localSheetId="13">#REF!</definedName>
    <definedName name="S20P6">#REF!</definedName>
    <definedName name="S20P7" localSheetId="2">#REF!</definedName>
    <definedName name="S20P7" localSheetId="8">#REF!</definedName>
    <definedName name="S20P7" localSheetId="12">#REF!</definedName>
    <definedName name="S20P7" localSheetId="13">#REF!</definedName>
    <definedName name="S20P7">#REF!</definedName>
    <definedName name="S20P8" localSheetId="2">#REF!</definedName>
    <definedName name="S20P8" localSheetId="8">#REF!</definedName>
    <definedName name="S20P8" localSheetId="12">#REF!</definedName>
    <definedName name="S20P8" localSheetId="13">#REF!</definedName>
    <definedName name="S20P8">#REF!</definedName>
    <definedName name="S20P9" localSheetId="2">#REF!</definedName>
    <definedName name="S20P9" localSheetId="8">#REF!</definedName>
    <definedName name="S20P9" localSheetId="12">#REF!</definedName>
    <definedName name="S20P9" localSheetId="13">#REF!</definedName>
    <definedName name="S20P9">#REF!</definedName>
    <definedName name="S20R1" localSheetId="2">#REF!</definedName>
    <definedName name="S20R1" localSheetId="8">#REF!</definedName>
    <definedName name="S20R1" localSheetId="12">#REF!</definedName>
    <definedName name="S20R1" localSheetId="13">#REF!</definedName>
    <definedName name="S20R1">#REF!</definedName>
    <definedName name="S20R10" localSheetId="2">#REF!</definedName>
    <definedName name="S20R10" localSheetId="8">#REF!</definedName>
    <definedName name="S20R10" localSheetId="12">#REF!</definedName>
    <definedName name="S20R10" localSheetId="13">#REF!</definedName>
    <definedName name="S20R10">#REF!</definedName>
    <definedName name="S20R11" localSheetId="2">#REF!</definedName>
    <definedName name="S20R11" localSheetId="8">#REF!</definedName>
    <definedName name="S20R11" localSheetId="12">#REF!</definedName>
    <definedName name="S20R11" localSheetId="13">#REF!</definedName>
    <definedName name="S20R11">#REF!</definedName>
    <definedName name="S20R12" localSheetId="2">#REF!</definedName>
    <definedName name="S20R12" localSheetId="8">#REF!</definedName>
    <definedName name="S20R12" localSheetId="12">#REF!</definedName>
    <definedName name="S20R12" localSheetId="13">#REF!</definedName>
    <definedName name="S20R12">#REF!</definedName>
    <definedName name="S20R13" localSheetId="2">#REF!</definedName>
    <definedName name="S20R13" localSheetId="8">#REF!</definedName>
    <definedName name="S20R13" localSheetId="12">#REF!</definedName>
    <definedName name="S20R13" localSheetId="13">#REF!</definedName>
    <definedName name="S20R13">#REF!</definedName>
    <definedName name="S20R14" localSheetId="2">#REF!</definedName>
    <definedName name="S20R14" localSheetId="8">#REF!</definedName>
    <definedName name="S20R14" localSheetId="12">#REF!</definedName>
    <definedName name="S20R14" localSheetId="13">#REF!</definedName>
    <definedName name="S20R14">#REF!</definedName>
    <definedName name="S20R15" localSheetId="2">#REF!</definedName>
    <definedName name="S20R15" localSheetId="8">#REF!</definedName>
    <definedName name="S20R15" localSheetId="12">#REF!</definedName>
    <definedName name="S20R15" localSheetId="13">#REF!</definedName>
    <definedName name="S20R15">#REF!</definedName>
    <definedName name="S20R16" localSheetId="2">#REF!</definedName>
    <definedName name="S20R16" localSheetId="8">#REF!</definedName>
    <definedName name="S20R16" localSheetId="12">#REF!</definedName>
    <definedName name="S20R16" localSheetId="13">#REF!</definedName>
    <definedName name="S20R16">#REF!</definedName>
    <definedName name="S20R17" localSheetId="2">#REF!</definedName>
    <definedName name="S20R17" localSheetId="8">#REF!</definedName>
    <definedName name="S20R17" localSheetId="12">#REF!</definedName>
    <definedName name="S20R17" localSheetId="13">#REF!</definedName>
    <definedName name="S20R17">#REF!</definedName>
    <definedName name="S20R18" localSheetId="2">#REF!</definedName>
    <definedName name="S20R18" localSheetId="8">#REF!</definedName>
    <definedName name="S20R18" localSheetId="12">#REF!</definedName>
    <definedName name="S20R18" localSheetId="13">#REF!</definedName>
    <definedName name="S20R18">#REF!</definedName>
    <definedName name="S20R19" localSheetId="2">#REF!</definedName>
    <definedName name="S20R19" localSheetId="8">#REF!</definedName>
    <definedName name="S20R19" localSheetId="12">#REF!</definedName>
    <definedName name="S20R19" localSheetId="13">#REF!</definedName>
    <definedName name="S20R19">#REF!</definedName>
    <definedName name="S20R2" localSheetId="2">#REF!</definedName>
    <definedName name="S20R2" localSheetId="8">#REF!</definedName>
    <definedName name="S20R2" localSheetId="12">#REF!</definedName>
    <definedName name="S20R2" localSheetId="13">#REF!</definedName>
    <definedName name="S20R2">#REF!</definedName>
    <definedName name="S20R20" localSheetId="2">#REF!</definedName>
    <definedName name="S20R20" localSheetId="8">#REF!</definedName>
    <definedName name="S20R20" localSheetId="12">#REF!</definedName>
    <definedName name="S20R20" localSheetId="13">#REF!</definedName>
    <definedName name="S20R20">#REF!</definedName>
    <definedName name="S20R21" localSheetId="2">#REF!</definedName>
    <definedName name="S20R21" localSheetId="8">#REF!</definedName>
    <definedName name="S20R21" localSheetId="12">#REF!</definedName>
    <definedName name="S20R21" localSheetId="13">#REF!</definedName>
    <definedName name="S20R21">#REF!</definedName>
    <definedName name="S20R22" localSheetId="2">#REF!</definedName>
    <definedName name="S20R22" localSheetId="8">#REF!</definedName>
    <definedName name="S20R22" localSheetId="12">#REF!</definedName>
    <definedName name="S20R22" localSheetId="13">#REF!</definedName>
    <definedName name="S20R22">#REF!</definedName>
    <definedName name="S20R23" localSheetId="2">#REF!</definedName>
    <definedName name="S20R23" localSheetId="8">#REF!</definedName>
    <definedName name="S20R23" localSheetId="12">#REF!</definedName>
    <definedName name="S20R23" localSheetId="13">#REF!</definedName>
    <definedName name="S20R23">#REF!</definedName>
    <definedName name="S20R24" localSheetId="2">#REF!</definedName>
    <definedName name="S20R24" localSheetId="8">#REF!</definedName>
    <definedName name="S20R24" localSheetId="12">#REF!</definedName>
    <definedName name="S20R24" localSheetId="13">#REF!</definedName>
    <definedName name="S20R24">#REF!</definedName>
    <definedName name="S20R3" localSheetId="2">#REF!</definedName>
    <definedName name="S20R3" localSheetId="8">#REF!</definedName>
    <definedName name="S20R3" localSheetId="12">#REF!</definedName>
    <definedName name="S20R3" localSheetId="13">#REF!</definedName>
    <definedName name="S20R3">#REF!</definedName>
    <definedName name="S20R4" localSheetId="2">#REF!</definedName>
    <definedName name="S20R4" localSheetId="8">#REF!</definedName>
    <definedName name="S20R4" localSheetId="12">#REF!</definedName>
    <definedName name="S20R4" localSheetId="13">#REF!</definedName>
    <definedName name="S20R4">#REF!</definedName>
    <definedName name="S20R5" localSheetId="2">#REF!</definedName>
    <definedName name="S20R5" localSheetId="8">#REF!</definedName>
    <definedName name="S20R5" localSheetId="12">#REF!</definedName>
    <definedName name="S20R5" localSheetId="13">#REF!</definedName>
    <definedName name="S20R5">#REF!</definedName>
    <definedName name="S20R6" localSheetId="2">#REF!</definedName>
    <definedName name="S20R6" localSheetId="8">#REF!</definedName>
    <definedName name="S20R6" localSheetId="12">#REF!</definedName>
    <definedName name="S20R6" localSheetId="13">#REF!</definedName>
    <definedName name="S20R6">#REF!</definedName>
    <definedName name="S20R7" localSheetId="2">#REF!</definedName>
    <definedName name="S20R7" localSheetId="8">#REF!</definedName>
    <definedName name="S20R7" localSheetId="12">#REF!</definedName>
    <definedName name="S20R7" localSheetId="13">#REF!</definedName>
    <definedName name="S20R7">#REF!</definedName>
    <definedName name="S20R8" localSheetId="2">#REF!</definedName>
    <definedName name="S20R8" localSheetId="8">#REF!</definedName>
    <definedName name="S20R8" localSheetId="12">#REF!</definedName>
    <definedName name="S20R8" localSheetId="13">#REF!</definedName>
    <definedName name="S20R8">#REF!</definedName>
    <definedName name="S20R9" localSheetId="2">#REF!</definedName>
    <definedName name="S20R9" localSheetId="8">#REF!</definedName>
    <definedName name="S20R9" localSheetId="12">#REF!</definedName>
    <definedName name="S20R9" localSheetId="13">#REF!</definedName>
    <definedName name="S20R9">#REF!</definedName>
    <definedName name="S21P1" localSheetId="2">#REF!</definedName>
    <definedName name="S21P1" localSheetId="8">#REF!</definedName>
    <definedName name="S21P1" localSheetId="12">#REF!</definedName>
    <definedName name="S21P1" localSheetId="13">#REF!</definedName>
    <definedName name="S21P1">#REF!</definedName>
    <definedName name="S21P10" localSheetId="2">#REF!</definedName>
    <definedName name="S21P10" localSheetId="8">#REF!</definedName>
    <definedName name="S21P10" localSheetId="12">#REF!</definedName>
    <definedName name="S21P10" localSheetId="13">#REF!</definedName>
    <definedName name="S21P10">#REF!</definedName>
    <definedName name="S21P11" localSheetId="2">#REF!</definedName>
    <definedName name="S21P11" localSheetId="8">#REF!</definedName>
    <definedName name="S21P11" localSheetId="12">#REF!</definedName>
    <definedName name="S21P11" localSheetId="13">#REF!</definedName>
    <definedName name="S21P11">#REF!</definedName>
    <definedName name="S21P12" localSheetId="2">#REF!</definedName>
    <definedName name="S21P12" localSheetId="8">#REF!</definedName>
    <definedName name="S21P12" localSheetId="12">#REF!</definedName>
    <definedName name="S21P12" localSheetId="13">#REF!</definedName>
    <definedName name="S21P12">#REF!</definedName>
    <definedName name="S21P13" localSheetId="2">#REF!</definedName>
    <definedName name="S21P13" localSheetId="8">#REF!</definedName>
    <definedName name="S21P13" localSheetId="12">#REF!</definedName>
    <definedName name="S21P13" localSheetId="13">#REF!</definedName>
    <definedName name="S21P13">#REF!</definedName>
    <definedName name="S21P14" localSheetId="2">#REF!</definedName>
    <definedName name="S21P14" localSheetId="8">#REF!</definedName>
    <definedName name="S21P14" localSheetId="12">#REF!</definedName>
    <definedName name="S21P14" localSheetId="13">#REF!</definedName>
    <definedName name="S21P14">#REF!</definedName>
    <definedName name="S21P15" localSheetId="2">#REF!</definedName>
    <definedName name="S21P15" localSheetId="8">#REF!</definedName>
    <definedName name="S21P15" localSheetId="12">#REF!</definedName>
    <definedName name="S21P15" localSheetId="13">#REF!</definedName>
    <definedName name="S21P15">#REF!</definedName>
    <definedName name="S21P16" localSheetId="2">#REF!</definedName>
    <definedName name="S21P16" localSheetId="8">#REF!</definedName>
    <definedName name="S21P16" localSheetId="12">#REF!</definedName>
    <definedName name="S21P16" localSheetId="13">#REF!</definedName>
    <definedName name="S21P16">#REF!</definedName>
    <definedName name="S21P17" localSheetId="2">#REF!</definedName>
    <definedName name="S21P17" localSheetId="8">#REF!</definedName>
    <definedName name="S21P17" localSheetId="12">#REF!</definedName>
    <definedName name="S21P17" localSheetId="13">#REF!</definedName>
    <definedName name="S21P17">#REF!</definedName>
    <definedName name="S21P18" localSheetId="2">#REF!</definedName>
    <definedName name="S21P18" localSheetId="8">#REF!</definedName>
    <definedName name="S21P18" localSheetId="12">#REF!</definedName>
    <definedName name="S21P18" localSheetId="13">#REF!</definedName>
    <definedName name="S21P18">#REF!</definedName>
    <definedName name="S21P19" localSheetId="2">#REF!</definedName>
    <definedName name="S21P19" localSheetId="8">#REF!</definedName>
    <definedName name="S21P19" localSheetId="12">#REF!</definedName>
    <definedName name="S21P19" localSheetId="13">#REF!</definedName>
    <definedName name="S21P19">#REF!</definedName>
    <definedName name="S21P2" localSheetId="2">#REF!</definedName>
    <definedName name="S21P2" localSheetId="8">#REF!</definedName>
    <definedName name="S21P2" localSheetId="12">#REF!</definedName>
    <definedName name="S21P2" localSheetId="13">#REF!</definedName>
    <definedName name="S21P2">#REF!</definedName>
    <definedName name="S21P20" localSheetId="2">#REF!</definedName>
    <definedName name="S21P20" localSheetId="8">#REF!</definedName>
    <definedName name="S21P20" localSheetId="12">#REF!</definedName>
    <definedName name="S21P20" localSheetId="13">#REF!</definedName>
    <definedName name="S21P20">#REF!</definedName>
    <definedName name="S21P21" localSheetId="2">#REF!</definedName>
    <definedName name="S21P21" localSheetId="8">#REF!</definedName>
    <definedName name="S21P21" localSheetId="12">#REF!</definedName>
    <definedName name="S21P21" localSheetId="13">#REF!</definedName>
    <definedName name="S21P21">#REF!</definedName>
    <definedName name="S21P22" localSheetId="2">#REF!</definedName>
    <definedName name="S21P22" localSheetId="8">#REF!</definedName>
    <definedName name="S21P22" localSheetId="12">#REF!</definedName>
    <definedName name="S21P22" localSheetId="13">#REF!</definedName>
    <definedName name="S21P22">#REF!</definedName>
    <definedName name="S21P23" localSheetId="2">#REF!</definedName>
    <definedName name="S21P23" localSheetId="8">#REF!</definedName>
    <definedName name="S21P23" localSheetId="12">#REF!</definedName>
    <definedName name="S21P23" localSheetId="13">#REF!</definedName>
    <definedName name="S21P23">#REF!</definedName>
    <definedName name="S21P24" localSheetId="2">#REF!</definedName>
    <definedName name="S21P24" localSheetId="8">#REF!</definedName>
    <definedName name="S21P24" localSheetId="12">#REF!</definedName>
    <definedName name="S21P24" localSheetId="13">#REF!</definedName>
    <definedName name="S21P24">#REF!</definedName>
    <definedName name="S21P3" localSheetId="2">#REF!</definedName>
    <definedName name="S21P3" localSheetId="8">#REF!</definedName>
    <definedName name="S21P3" localSheetId="12">#REF!</definedName>
    <definedName name="S21P3" localSheetId="13">#REF!</definedName>
    <definedName name="S21P3">#REF!</definedName>
    <definedName name="S21P4" localSheetId="2">#REF!</definedName>
    <definedName name="S21P4" localSheetId="8">#REF!</definedName>
    <definedName name="S21P4" localSheetId="12">#REF!</definedName>
    <definedName name="S21P4" localSheetId="13">#REF!</definedName>
    <definedName name="S21P4">#REF!</definedName>
    <definedName name="S21P5" localSheetId="2">#REF!</definedName>
    <definedName name="S21P5" localSheetId="8">#REF!</definedName>
    <definedName name="S21P5" localSheetId="12">#REF!</definedName>
    <definedName name="S21P5" localSheetId="13">#REF!</definedName>
    <definedName name="S21P5">#REF!</definedName>
    <definedName name="S21P6" localSheetId="2">#REF!</definedName>
    <definedName name="S21P6" localSheetId="8">#REF!</definedName>
    <definedName name="S21P6" localSheetId="12">#REF!</definedName>
    <definedName name="S21P6" localSheetId="13">#REF!</definedName>
    <definedName name="S21P6">#REF!</definedName>
    <definedName name="S21P7" localSheetId="2">#REF!</definedName>
    <definedName name="S21P7" localSheetId="8">#REF!</definedName>
    <definedName name="S21P7" localSheetId="12">#REF!</definedName>
    <definedName name="S21P7" localSheetId="13">#REF!</definedName>
    <definedName name="S21P7">#REF!</definedName>
    <definedName name="S21P8" localSheetId="2">#REF!</definedName>
    <definedName name="S21P8" localSheetId="8">#REF!</definedName>
    <definedName name="S21P8" localSheetId="12">#REF!</definedName>
    <definedName name="S21P8" localSheetId="13">#REF!</definedName>
    <definedName name="S21P8">#REF!</definedName>
    <definedName name="S21P9" localSheetId="2">#REF!</definedName>
    <definedName name="S21P9" localSheetId="8">#REF!</definedName>
    <definedName name="S21P9" localSheetId="12">#REF!</definedName>
    <definedName name="S21P9" localSheetId="13">#REF!</definedName>
    <definedName name="S21P9">#REF!</definedName>
    <definedName name="S21R1" localSheetId="2">#REF!</definedName>
    <definedName name="S21R1" localSheetId="8">#REF!</definedName>
    <definedName name="S21R1" localSheetId="12">#REF!</definedName>
    <definedName name="S21R1" localSheetId="13">#REF!</definedName>
    <definedName name="S21R1">#REF!</definedName>
    <definedName name="S21R10" localSheetId="2">#REF!</definedName>
    <definedName name="S21R10" localSheetId="8">#REF!</definedName>
    <definedName name="S21R10" localSheetId="12">#REF!</definedName>
    <definedName name="S21R10" localSheetId="13">#REF!</definedName>
    <definedName name="S21R10">#REF!</definedName>
    <definedName name="S21R11" localSheetId="2">#REF!</definedName>
    <definedName name="S21R11" localSheetId="8">#REF!</definedName>
    <definedName name="S21R11" localSheetId="12">#REF!</definedName>
    <definedName name="S21R11" localSheetId="13">#REF!</definedName>
    <definedName name="S21R11">#REF!</definedName>
    <definedName name="S21R12" localSheetId="2">#REF!</definedName>
    <definedName name="S21R12" localSheetId="8">#REF!</definedName>
    <definedName name="S21R12" localSheetId="12">#REF!</definedName>
    <definedName name="S21R12" localSheetId="13">#REF!</definedName>
    <definedName name="S21R12">#REF!</definedName>
    <definedName name="S21R13" localSheetId="2">#REF!</definedName>
    <definedName name="S21R13" localSheetId="8">#REF!</definedName>
    <definedName name="S21R13" localSheetId="12">#REF!</definedName>
    <definedName name="S21R13" localSheetId="13">#REF!</definedName>
    <definedName name="S21R13">#REF!</definedName>
    <definedName name="S21R14" localSheetId="2">#REF!</definedName>
    <definedName name="S21R14" localSheetId="8">#REF!</definedName>
    <definedName name="S21R14" localSheetId="12">#REF!</definedName>
    <definedName name="S21R14" localSheetId="13">#REF!</definedName>
    <definedName name="S21R14">#REF!</definedName>
    <definedName name="S21R15" localSheetId="2">#REF!</definedName>
    <definedName name="S21R15" localSheetId="8">#REF!</definedName>
    <definedName name="S21R15" localSheetId="12">#REF!</definedName>
    <definedName name="S21R15" localSheetId="13">#REF!</definedName>
    <definedName name="S21R15">#REF!</definedName>
    <definedName name="S21R16" localSheetId="2">#REF!</definedName>
    <definedName name="S21R16" localSheetId="8">#REF!</definedName>
    <definedName name="S21R16" localSheetId="12">#REF!</definedName>
    <definedName name="S21R16" localSheetId="13">#REF!</definedName>
    <definedName name="S21R16">#REF!</definedName>
    <definedName name="S21R17" localSheetId="2">#REF!</definedName>
    <definedName name="S21R17" localSheetId="8">#REF!</definedName>
    <definedName name="S21R17" localSheetId="12">#REF!</definedName>
    <definedName name="S21R17" localSheetId="13">#REF!</definedName>
    <definedName name="S21R17">#REF!</definedName>
    <definedName name="S21R18" localSheetId="2">#REF!</definedName>
    <definedName name="S21R18" localSheetId="8">#REF!</definedName>
    <definedName name="S21R18" localSheetId="12">#REF!</definedName>
    <definedName name="S21R18" localSheetId="13">#REF!</definedName>
    <definedName name="S21R18">#REF!</definedName>
    <definedName name="S21R19" localSheetId="2">#REF!</definedName>
    <definedName name="S21R19" localSheetId="8">#REF!</definedName>
    <definedName name="S21R19" localSheetId="12">#REF!</definedName>
    <definedName name="S21R19" localSheetId="13">#REF!</definedName>
    <definedName name="S21R19">#REF!</definedName>
    <definedName name="S21R2" localSheetId="2">#REF!</definedName>
    <definedName name="S21R2" localSheetId="8">#REF!</definedName>
    <definedName name="S21R2" localSheetId="12">#REF!</definedName>
    <definedName name="S21R2" localSheetId="13">#REF!</definedName>
    <definedName name="S21R2">#REF!</definedName>
    <definedName name="S21R20" localSheetId="2">#REF!</definedName>
    <definedName name="S21R20" localSheetId="8">#REF!</definedName>
    <definedName name="S21R20" localSheetId="12">#REF!</definedName>
    <definedName name="S21R20" localSheetId="13">#REF!</definedName>
    <definedName name="S21R20">#REF!</definedName>
    <definedName name="S21R21" localSheetId="2">#REF!</definedName>
    <definedName name="S21R21" localSheetId="8">#REF!</definedName>
    <definedName name="S21R21" localSheetId="12">#REF!</definedName>
    <definedName name="S21R21" localSheetId="13">#REF!</definedName>
    <definedName name="S21R21">#REF!</definedName>
    <definedName name="S21R22" localSheetId="2">#REF!</definedName>
    <definedName name="S21R22" localSheetId="8">#REF!</definedName>
    <definedName name="S21R22" localSheetId="12">#REF!</definedName>
    <definedName name="S21R22" localSheetId="13">#REF!</definedName>
    <definedName name="S21R22">#REF!</definedName>
    <definedName name="S21R23" localSheetId="2">#REF!</definedName>
    <definedName name="S21R23" localSheetId="8">#REF!</definedName>
    <definedName name="S21R23" localSheetId="12">#REF!</definedName>
    <definedName name="S21R23" localSheetId="13">#REF!</definedName>
    <definedName name="S21R23">#REF!</definedName>
    <definedName name="S21R24" localSheetId="2">#REF!</definedName>
    <definedName name="S21R24" localSheetId="8">#REF!</definedName>
    <definedName name="S21R24" localSheetId="12">#REF!</definedName>
    <definedName name="S21R24" localSheetId="13">#REF!</definedName>
    <definedName name="S21R24">#REF!</definedName>
    <definedName name="S21R3" localSheetId="2">#REF!</definedName>
    <definedName name="S21R3" localSheetId="8">#REF!</definedName>
    <definedName name="S21R3" localSheetId="12">#REF!</definedName>
    <definedName name="S21R3" localSheetId="13">#REF!</definedName>
    <definedName name="S21R3">#REF!</definedName>
    <definedName name="S21R4" localSheetId="2">#REF!</definedName>
    <definedName name="S21R4" localSheetId="8">#REF!</definedName>
    <definedName name="S21R4" localSheetId="12">#REF!</definedName>
    <definedName name="S21R4" localSheetId="13">#REF!</definedName>
    <definedName name="S21R4">#REF!</definedName>
    <definedName name="S21R5" localSheetId="2">#REF!</definedName>
    <definedName name="S21R5" localSheetId="8">#REF!</definedName>
    <definedName name="S21R5" localSheetId="12">#REF!</definedName>
    <definedName name="S21R5" localSheetId="13">#REF!</definedName>
    <definedName name="S21R5">#REF!</definedName>
    <definedName name="S21R6" localSheetId="2">#REF!</definedName>
    <definedName name="S21R6" localSheetId="8">#REF!</definedName>
    <definedName name="S21R6" localSheetId="12">#REF!</definedName>
    <definedName name="S21R6" localSheetId="13">#REF!</definedName>
    <definedName name="S21R6">#REF!</definedName>
    <definedName name="S21R7" localSheetId="2">#REF!</definedName>
    <definedName name="S21R7" localSheetId="8">#REF!</definedName>
    <definedName name="S21R7" localSheetId="12">#REF!</definedName>
    <definedName name="S21R7" localSheetId="13">#REF!</definedName>
    <definedName name="S21R7">#REF!</definedName>
    <definedName name="S21R8" localSheetId="2">#REF!</definedName>
    <definedName name="S21R8" localSheetId="8">#REF!</definedName>
    <definedName name="S21R8" localSheetId="12">#REF!</definedName>
    <definedName name="S21R8" localSheetId="13">#REF!</definedName>
    <definedName name="S21R8">#REF!</definedName>
    <definedName name="S21R9" localSheetId="2">#REF!</definedName>
    <definedName name="S21R9" localSheetId="8">#REF!</definedName>
    <definedName name="S21R9" localSheetId="12">#REF!</definedName>
    <definedName name="S21R9" localSheetId="13">#REF!</definedName>
    <definedName name="S21R9">#REF!</definedName>
    <definedName name="S22P1" localSheetId="2">#REF!</definedName>
    <definedName name="S22P1" localSheetId="8">#REF!</definedName>
    <definedName name="S22P1" localSheetId="12">#REF!</definedName>
    <definedName name="S22P1" localSheetId="13">#REF!</definedName>
    <definedName name="S22P1">#REF!</definedName>
    <definedName name="S22P10" localSheetId="2">#REF!</definedName>
    <definedName name="S22P10" localSheetId="8">#REF!</definedName>
    <definedName name="S22P10" localSheetId="12">#REF!</definedName>
    <definedName name="S22P10" localSheetId="13">#REF!</definedName>
    <definedName name="S22P10">#REF!</definedName>
    <definedName name="S22P11" localSheetId="2">#REF!</definedName>
    <definedName name="S22P11" localSheetId="8">#REF!</definedName>
    <definedName name="S22P11" localSheetId="12">#REF!</definedName>
    <definedName name="S22P11" localSheetId="13">#REF!</definedName>
    <definedName name="S22P11">#REF!</definedName>
    <definedName name="S22P12" localSheetId="2">#REF!</definedName>
    <definedName name="S22P12" localSheetId="8">#REF!</definedName>
    <definedName name="S22P12" localSheetId="12">#REF!</definedName>
    <definedName name="S22P12" localSheetId="13">#REF!</definedName>
    <definedName name="S22P12">#REF!</definedName>
    <definedName name="S22P13" localSheetId="2">#REF!</definedName>
    <definedName name="S22P13" localSheetId="8">#REF!</definedName>
    <definedName name="S22P13" localSheetId="12">#REF!</definedName>
    <definedName name="S22P13" localSheetId="13">#REF!</definedName>
    <definedName name="S22P13">#REF!</definedName>
    <definedName name="S22P14" localSheetId="2">#REF!</definedName>
    <definedName name="S22P14" localSheetId="8">#REF!</definedName>
    <definedName name="S22P14" localSheetId="12">#REF!</definedName>
    <definedName name="S22P14" localSheetId="13">#REF!</definedName>
    <definedName name="S22P14">#REF!</definedName>
    <definedName name="S22P15" localSheetId="2">#REF!</definedName>
    <definedName name="S22P15" localSheetId="8">#REF!</definedName>
    <definedName name="S22P15" localSheetId="12">#REF!</definedName>
    <definedName name="S22P15" localSheetId="13">#REF!</definedName>
    <definedName name="S22P15">#REF!</definedName>
    <definedName name="S22P16" localSheetId="2">#REF!</definedName>
    <definedName name="S22P16" localSheetId="8">#REF!</definedName>
    <definedName name="S22P16" localSheetId="12">#REF!</definedName>
    <definedName name="S22P16" localSheetId="13">#REF!</definedName>
    <definedName name="S22P16">#REF!</definedName>
    <definedName name="S22P17" localSheetId="2">#REF!</definedName>
    <definedName name="S22P17" localSheetId="8">#REF!</definedName>
    <definedName name="S22P17" localSheetId="12">#REF!</definedName>
    <definedName name="S22P17" localSheetId="13">#REF!</definedName>
    <definedName name="S22P17">#REF!</definedName>
    <definedName name="S22P18" localSheetId="2">#REF!</definedName>
    <definedName name="S22P18" localSheetId="8">#REF!</definedName>
    <definedName name="S22P18" localSheetId="12">#REF!</definedName>
    <definedName name="S22P18" localSheetId="13">#REF!</definedName>
    <definedName name="S22P18">#REF!</definedName>
    <definedName name="S22P19" localSheetId="2">#REF!</definedName>
    <definedName name="S22P19" localSheetId="8">#REF!</definedName>
    <definedName name="S22P19" localSheetId="12">#REF!</definedName>
    <definedName name="S22P19" localSheetId="13">#REF!</definedName>
    <definedName name="S22P19">#REF!</definedName>
    <definedName name="S22P2" localSheetId="2">#REF!</definedName>
    <definedName name="S22P2" localSheetId="8">#REF!</definedName>
    <definedName name="S22P2" localSheetId="12">#REF!</definedName>
    <definedName name="S22P2" localSheetId="13">#REF!</definedName>
    <definedName name="S22P2">#REF!</definedName>
    <definedName name="S22P20" localSheetId="2">#REF!</definedName>
    <definedName name="S22P20" localSheetId="8">#REF!</definedName>
    <definedName name="S22P20" localSheetId="12">#REF!</definedName>
    <definedName name="S22P20" localSheetId="13">#REF!</definedName>
    <definedName name="S22P20">#REF!</definedName>
    <definedName name="S22P21" localSheetId="2">#REF!</definedName>
    <definedName name="S22P21" localSheetId="8">#REF!</definedName>
    <definedName name="S22P21" localSheetId="12">#REF!</definedName>
    <definedName name="S22P21" localSheetId="13">#REF!</definedName>
    <definedName name="S22P21">#REF!</definedName>
    <definedName name="S22P22" localSheetId="2">#REF!</definedName>
    <definedName name="S22P22" localSheetId="8">#REF!</definedName>
    <definedName name="S22P22" localSheetId="12">#REF!</definedName>
    <definedName name="S22P22" localSheetId="13">#REF!</definedName>
    <definedName name="S22P22">#REF!</definedName>
    <definedName name="S22P23" localSheetId="2">#REF!</definedName>
    <definedName name="S22P23" localSheetId="8">#REF!</definedName>
    <definedName name="S22P23" localSheetId="12">#REF!</definedName>
    <definedName name="S22P23" localSheetId="13">#REF!</definedName>
    <definedName name="S22P23">#REF!</definedName>
    <definedName name="S22P24" localSheetId="2">#REF!</definedName>
    <definedName name="S22P24" localSheetId="8">#REF!</definedName>
    <definedName name="S22P24" localSheetId="12">#REF!</definedName>
    <definedName name="S22P24" localSheetId="13">#REF!</definedName>
    <definedName name="S22P24">#REF!</definedName>
    <definedName name="S22P3" localSheetId="2">#REF!</definedName>
    <definedName name="S22P3" localSheetId="8">#REF!</definedName>
    <definedName name="S22P3" localSheetId="12">#REF!</definedName>
    <definedName name="S22P3" localSheetId="13">#REF!</definedName>
    <definedName name="S22P3">#REF!</definedName>
    <definedName name="S22P4" localSheetId="2">#REF!</definedName>
    <definedName name="S22P4" localSheetId="8">#REF!</definedName>
    <definedName name="S22P4" localSheetId="12">#REF!</definedName>
    <definedName name="S22P4" localSheetId="13">#REF!</definedName>
    <definedName name="S22P4">#REF!</definedName>
    <definedName name="S22P5" localSheetId="2">#REF!</definedName>
    <definedName name="S22P5" localSheetId="8">#REF!</definedName>
    <definedName name="S22P5" localSheetId="12">#REF!</definedName>
    <definedName name="S22P5" localSheetId="13">#REF!</definedName>
    <definedName name="S22P5">#REF!</definedName>
    <definedName name="S22P6" localSheetId="2">#REF!</definedName>
    <definedName name="S22P6" localSheetId="8">#REF!</definedName>
    <definedName name="S22P6" localSheetId="12">#REF!</definedName>
    <definedName name="S22P6" localSheetId="13">#REF!</definedName>
    <definedName name="S22P6">#REF!</definedName>
    <definedName name="S22P7" localSheetId="2">#REF!</definedName>
    <definedName name="S22P7" localSheetId="8">#REF!</definedName>
    <definedName name="S22P7" localSheetId="12">#REF!</definedName>
    <definedName name="S22P7" localSheetId="13">#REF!</definedName>
    <definedName name="S22P7">#REF!</definedName>
    <definedName name="S22P8" localSheetId="2">#REF!</definedName>
    <definedName name="S22P8" localSheetId="8">#REF!</definedName>
    <definedName name="S22P8" localSheetId="12">#REF!</definedName>
    <definedName name="S22P8" localSheetId="13">#REF!</definedName>
    <definedName name="S22P8">#REF!</definedName>
    <definedName name="S22P9" localSheetId="2">#REF!</definedName>
    <definedName name="S22P9" localSheetId="8">#REF!</definedName>
    <definedName name="S22P9" localSheetId="12">#REF!</definedName>
    <definedName name="S22P9" localSheetId="13">#REF!</definedName>
    <definedName name="S22P9">#REF!</definedName>
    <definedName name="S22R1" localSheetId="2">#REF!</definedName>
    <definedName name="S22R1" localSheetId="8">#REF!</definedName>
    <definedName name="S22R1" localSheetId="12">#REF!</definedName>
    <definedName name="S22R1" localSheetId="13">#REF!</definedName>
    <definedName name="S22R1">#REF!</definedName>
    <definedName name="S22R10" localSheetId="2">#REF!</definedName>
    <definedName name="S22R10" localSheetId="8">#REF!</definedName>
    <definedName name="S22R10" localSheetId="12">#REF!</definedName>
    <definedName name="S22R10" localSheetId="13">#REF!</definedName>
    <definedName name="S22R10">#REF!</definedName>
    <definedName name="S22R11" localSheetId="2">#REF!</definedName>
    <definedName name="S22R11" localSheetId="8">#REF!</definedName>
    <definedName name="S22R11" localSheetId="12">#REF!</definedName>
    <definedName name="S22R11" localSheetId="13">#REF!</definedName>
    <definedName name="S22R11">#REF!</definedName>
    <definedName name="S22R12" localSheetId="2">#REF!</definedName>
    <definedName name="S22R12" localSheetId="8">#REF!</definedName>
    <definedName name="S22R12" localSheetId="12">#REF!</definedName>
    <definedName name="S22R12" localSheetId="13">#REF!</definedName>
    <definedName name="S22R12">#REF!</definedName>
    <definedName name="S22R13" localSheetId="2">#REF!</definedName>
    <definedName name="S22R13" localSheetId="8">#REF!</definedName>
    <definedName name="S22R13" localSheetId="12">#REF!</definedName>
    <definedName name="S22R13" localSheetId="13">#REF!</definedName>
    <definedName name="S22R13">#REF!</definedName>
    <definedName name="S22R14" localSheetId="2">#REF!</definedName>
    <definedName name="S22R14" localSheetId="8">#REF!</definedName>
    <definedName name="S22R14" localSheetId="12">#REF!</definedName>
    <definedName name="S22R14" localSheetId="13">#REF!</definedName>
    <definedName name="S22R14">#REF!</definedName>
    <definedName name="S22R15" localSheetId="2">#REF!</definedName>
    <definedName name="S22R15" localSheetId="8">#REF!</definedName>
    <definedName name="S22R15" localSheetId="12">#REF!</definedName>
    <definedName name="S22R15" localSheetId="13">#REF!</definedName>
    <definedName name="S22R15">#REF!</definedName>
    <definedName name="S22R16" localSheetId="2">#REF!</definedName>
    <definedName name="S22R16" localSheetId="8">#REF!</definedName>
    <definedName name="S22R16" localSheetId="12">#REF!</definedName>
    <definedName name="S22R16" localSheetId="13">#REF!</definedName>
    <definedName name="S22R16">#REF!</definedName>
    <definedName name="S22R17" localSheetId="2">#REF!</definedName>
    <definedName name="S22R17" localSheetId="8">#REF!</definedName>
    <definedName name="S22R17" localSheetId="12">#REF!</definedName>
    <definedName name="S22R17" localSheetId="13">#REF!</definedName>
    <definedName name="S22R17">#REF!</definedName>
    <definedName name="S22R18" localSheetId="2">#REF!</definedName>
    <definedName name="S22R18" localSheetId="8">#REF!</definedName>
    <definedName name="S22R18" localSheetId="12">#REF!</definedName>
    <definedName name="S22R18" localSheetId="13">#REF!</definedName>
    <definedName name="S22R18">#REF!</definedName>
    <definedName name="S22R19" localSheetId="2">#REF!</definedName>
    <definedName name="S22R19" localSheetId="8">#REF!</definedName>
    <definedName name="S22R19" localSheetId="12">#REF!</definedName>
    <definedName name="S22R19" localSheetId="13">#REF!</definedName>
    <definedName name="S22R19">#REF!</definedName>
    <definedName name="S22R2" localSheetId="2">#REF!</definedName>
    <definedName name="S22R2" localSheetId="8">#REF!</definedName>
    <definedName name="S22R2" localSheetId="12">#REF!</definedName>
    <definedName name="S22R2" localSheetId="13">#REF!</definedName>
    <definedName name="S22R2">#REF!</definedName>
    <definedName name="S22R20" localSheetId="2">#REF!</definedName>
    <definedName name="S22R20" localSheetId="8">#REF!</definedName>
    <definedName name="S22R20" localSheetId="12">#REF!</definedName>
    <definedName name="S22R20" localSheetId="13">#REF!</definedName>
    <definedName name="S22R20">#REF!</definedName>
    <definedName name="S22R21" localSheetId="2">#REF!</definedName>
    <definedName name="S22R21" localSheetId="8">#REF!</definedName>
    <definedName name="S22R21" localSheetId="12">#REF!</definedName>
    <definedName name="S22R21" localSheetId="13">#REF!</definedName>
    <definedName name="S22R21">#REF!</definedName>
    <definedName name="S22R22" localSheetId="2">#REF!</definedName>
    <definedName name="S22R22" localSheetId="8">#REF!</definedName>
    <definedName name="S22R22" localSheetId="12">#REF!</definedName>
    <definedName name="S22R22" localSheetId="13">#REF!</definedName>
    <definedName name="S22R22">#REF!</definedName>
    <definedName name="S22R23" localSheetId="2">#REF!</definedName>
    <definedName name="S22R23" localSheetId="8">#REF!</definedName>
    <definedName name="S22R23" localSheetId="12">#REF!</definedName>
    <definedName name="S22R23" localSheetId="13">#REF!</definedName>
    <definedName name="S22R23">#REF!</definedName>
    <definedName name="S22R24" localSheetId="2">#REF!</definedName>
    <definedName name="S22R24" localSheetId="8">#REF!</definedName>
    <definedName name="S22R24" localSheetId="12">#REF!</definedName>
    <definedName name="S22R24" localSheetId="13">#REF!</definedName>
    <definedName name="S22R24">#REF!</definedName>
    <definedName name="S22R3" localSheetId="2">#REF!</definedName>
    <definedName name="S22R3" localSheetId="8">#REF!</definedName>
    <definedName name="S22R3" localSheetId="12">#REF!</definedName>
    <definedName name="S22R3" localSheetId="13">#REF!</definedName>
    <definedName name="S22R3">#REF!</definedName>
    <definedName name="S22R4" localSheetId="2">#REF!</definedName>
    <definedName name="S22R4" localSheetId="8">#REF!</definedName>
    <definedName name="S22R4" localSheetId="12">#REF!</definedName>
    <definedName name="S22R4" localSheetId="13">#REF!</definedName>
    <definedName name="S22R4">#REF!</definedName>
    <definedName name="S22R5" localSheetId="2">#REF!</definedName>
    <definedName name="S22R5" localSheetId="8">#REF!</definedName>
    <definedName name="S22R5" localSheetId="12">#REF!</definedName>
    <definedName name="S22R5" localSheetId="13">#REF!</definedName>
    <definedName name="S22R5">#REF!</definedName>
    <definedName name="S22R6" localSheetId="2">#REF!</definedName>
    <definedName name="S22R6" localSheetId="8">#REF!</definedName>
    <definedName name="S22R6" localSheetId="12">#REF!</definedName>
    <definedName name="S22R6" localSheetId="13">#REF!</definedName>
    <definedName name="S22R6">#REF!</definedName>
    <definedName name="S22R7" localSheetId="2">#REF!</definedName>
    <definedName name="S22R7" localSheetId="8">#REF!</definedName>
    <definedName name="S22R7" localSheetId="12">#REF!</definedName>
    <definedName name="S22R7" localSheetId="13">#REF!</definedName>
    <definedName name="S22R7">#REF!</definedName>
    <definedName name="S22R8" localSheetId="2">#REF!</definedName>
    <definedName name="S22R8" localSheetId="8">#REF!</definedName>
    <definedName name="S22R8" localSheetId="12">#REF!</definedName>
    <definedName name="S22R8" localSheetId="13">#REF!</definedName>
    <definedName name="S22R8">#REF!</definedName>
    <definedName name="S22R9" localSheetId="2">#REF!</definedName>
    <definedName name="S22R9" localSheetId="8">#REF!</definedName>
    <definedName name="S22R9" localSheetId="12">#REF!</definedName>
    <definedName name="S22R9" localSheetId="13">#REF!</definedName>
    <definedName name="S22R9">#REF!</definedName>
    <definedName name="S23P1" localSheetId="2">#REF!</definedName>
    <definedName name="S23P1" localSheetId="8">#REF!</definedName>
    <definedName name="S23P1" localSheetId="12">#REF!</definedName>
    <definedName name="S23P1" localSheetId="13">#REF!</definedName>
    <definedName name="S23P1">#REF!</definedName>
    <definedName name="S23P10" localSheetId="2">#REF!</definedName>
    <definedName name="S23P10" localSheetId="8">#REF!</definedName>
    <definedName name="S23P10" localSheetId="12">#REF!</definedName>
    <definedName name="S23P10" localSheetId="13">#REF!</definedName>
    <definedName name="S23P10">#REF!</definedName>
    <definedName name="S23P11" localSheetId="2">#REF!</definedName>
    <definedName name="S23P11" localSheetId="8">#REF!</definedName>
    <definedName name="S23P11" localSheetId="12">#REF!</definedName>
    <definedName name="S23P11" localSheetId="13">#REF!</definedName>
    <definedName name="S23P11">#REF!</definedName>
    <definedName name="S23P12" localSheetId="2">#REF!</definedName>
    <definedName name="S23P12" localSheetId="8">#REF!</definedName>
    <definedName name="S23P12" localSheetId="12">#REF!</definedName>
    <definedName name="S23P12" localSheetId="13">#REF!</definedName>
    <definedName name="S23P12">#REF!</definedName>
    <definedName name="S23P13" localSheetId="2">#REF!</definedName>
    <definedName name="S23P13" localSheetId="8">#REF!</definedName>
    <definedName name="S23P13" localSheetId="12">#REF!</definedName>
    <definedName name="S23P13" localSheetId="13">#REF!</definedName>
    <definedName name="S23P13">#REF!</definedName>
    <definedName name="S23P14" localSheetId="2">#REF!</definedName>
    <definedName name="S23P14" localSheetId="8">#REF!</definedName>
    <definedName name="S23P14" localSheetId="12">#REF!</definedName>
    <definedName name="S23P14" localSheetId="13">#REF!</definedName>
    <definedName name="S23P14">#REF!</definedName>
    <definedName name="S23P15" localSheetId="2">#REF!</definedName>
    <definedName name="S23P15" localSheetId="8">#REF!</definedName>
    <definedName name="S23P15" localSheetId="12">#REF!</definedName>
    <definedName name="S23P15" localSheetId="13">#REF!</definedName>
    <definedName name="S23P15">#REF!</definedName>
    <definedName name="S23P16" localSheetId="2">#REF!</definedName>
    <definedName name="S23P16" localSheetId="8">#REF!</definedName>
    <definedName name="S23P16" localSheetId="12">#REF!</definedName>
    <definedName name="S23P16" localSheetId="13">#REF!</definedName>
    <definedName name="S23P16">#REF!</definedName>
    <definedName name="S23P17" localSheetId="2">#REF!</definedName>
    <definedName name="S23P17" localSheetId="8">#REF!</definedName>
    <definedName name="S23P17" localSheetId="12">#REF!</definedName>
    <definedName name="S23P17" localSheetId="13">#REF!</definedName>
    <definedName name="S23P17">#REF!</definedName>
    <definedName name="S23P18" localSheetId="2">#REF!</definedName>
    <definedName name="S23P18" localSheetId="8">#REF!</definedName>
    <definedName name="S23P18" localSheetId="12">#REF!</definedName>
    <definedName name="S23P18" localSheetId="13">#REF!</definedName>
    <definedName name="S23P18">#REF!</definedName>
    <definedName name="S23P19" localSheetId="2">#REF!</definedName>
    <definedName name="S23P19" localSheetId="8">#REF!</definedName>
    <definedName name="S23P19" localSheetId="12">#REF!</definedName>
    <definedName name="S23P19" localSheetId="13">#REF!</definedName>
    <definedName name="S23P19">#REF!</definedName>
    <definedName name="S23P2" localSheetId="2">#REF!</definedName>
    <definedName name="S23P2" localSheetId="8">#REF!</definedName>
    <definedName name="S23P2" localSheetId="12">#REF!</definedName>
    <definedName name="S23P2" localSheetId="13">#REF!</definedName>
    <definedName name="S23P2">#REF!</definedName>
    <definedName name="S23P20" localSheetId="2">#REF!</definedName>
    <definedName name="S23P20" localSheetId="8">#REF!</definedName>
    <definedName name="S23P20" localSheetId="12">#REF!</definedName>
    <definedName name="S23P20" localSheetId="13">#REF!</definedName>
    <definedName name="S23P20">#REF!</definedName>
    <definedName name="S23P21" localSheetId="2">#REF!</definedName>
    <definedName name="S23P21" localSheetId="8">#REF!</definedName>
    <definedName name="S23P21" localSheetId="12">#REF!</definedName>
    <definedName name="S23P21" localSheetId="13">#REF!</definedName>
    <definedName name="S23P21">#REF!</definedName>
    <definedName name="S23P22" localSheetId="2">#REF!</definedName>
    <definedName name="S23P22" localSheetId="8">#REF!</definedName>
    <definedName name="S23P22" localSheetId="12">#REF!</definedName>
    <definedName name="S23P22" localSheetId="13">#REF!</definedName>
    <definedName name="S23P22">#REF!</definedName>
    <definedName name="S23P23" localSheetId="2">#REF!</definedName>
    <definedName name="S23P23" localSheetId="8">#REF!</definedName>
    <definedName name="S23P23" localSheetId="12">#REF!</definedName>
    <definedName name="S23P23" localSheetId="13">#REF!</definedName>
    <definedName name="S23P23">#REF!</definedName>
    <definedName name="S23P24" localSheetId="2">#REF!</definedName>
    <definedName name="S23P24" localSheetId="8">#REF!</definedName>
    <definedName name="S23P24" localSheetId="12">#REF!</definedName>
    <definedName name="S23P24" localSheetId="13">#REF!</definedName>
    <definedName name="S23P24">#REF!</definedName>
    <definedName name="S23P3" localSheetId="2">#REF!</definedName>
    <definedName name="S23P3" localSheetId="8">#REF!</definedName>
    <definedName name="S23P3" localSheetId="12">#REF!</definedName>
    <definedName name="S23P3" localSheetId="13">#REF!</definedName>
    <definedName name="S23P3">#REF!</definedName>
    <definedName name="S23P4" localSheetId="2">#REF!</definedName>
    <definedName name="S23P4" localSheetId="8">#REF!</definedName>
    <definedName name="S23P4" localSheetId="12">#REF!</definedName>
    <definedName name="S23P4" localSheetId="13">#REF!</definedName>
    <definedName name="S23P4">#REF!</definedName>
    <definedName name="S23P5" localSheetId="2">#REF!</definedName>
    <definedName name="S23P5" localSheetId="8">#REF!</definedName>
    <definedName name="S23P5" localSheetId="12">#REF!</definedName>
    <definedName name="S23P5" localSheetId="13">#REF!</definedName>
    <definedName name="S23P5">#REF!</definedName>
    <definedName name="S23P6" localSheetId="2">#REF!</definedName>
    <definedName name="S23P6" localSheetId="8">#REF!</definedName>
    <definedName name="S23P6" localSheetId="12">#REF!</definedName>
    <definedName name="S23P6" localSheetId="13">#REF!</definedName>
    <definedName name="S23P6">#REF!</definedName>
    <definedName name="S23P7" localSheetId="2">#REF!</definedName>
    <definedName name="S23P7" localSheetId="8">#REF!</definedName>
    <definedName name="S23P7" localSheetId="12">#REF!</definedName>
    <definedName name="S23P7" localSheetId="13">#REF!</definedName>
    <definedName name="S23P7">#REF!</definedName>
    <definedName name="S23P8" localSheetId="2">#REF!</definedName>
    <definedName name="S23P8" localSheetId="8">#REF!</definedName>
    <definedName name="S23P8" localSheetId="12">#REF!</definedName>
    <definedName name="S23P8" localSheetId="13">#REF!</definedName>
    <definedName name="S23P8">#REF!</definedName>
    <definedName name="S23P9" localSheetId="2">#REF!</definedName>
    <definedName name="S23P9" localSheetId="8">#REF!</definedName>
    <definedName name="S23P9" localSheetId="12">#REF!</definedName>
    <definedName name="S23P9" localSheetId="13">#REF!</definedName>
    <definedName name="S23P9">#REF!</definedName>
    <definedName name="S23R1" localSheetId="2">#REF!</definedName>
    <definedName name="S23R1" localSheetId="8">#REF!</definedName>
    <definedName name="S23R1" localSheetId="12">#REF!</definedName>
    <definedName name="S23R1" localSheetId="13">#REF!</definedName>
    <definedName name="S23R1">#REF!</definedName>
    <definedName name="S23R10" localSheetId="2">#REF!</definedName>
    <definedName name="S23R10" localSheetId="8">#REF!</definedName>
    <definedName name="S23R10" localSheetId="12">#REF!</definedName>
    <definedName name="S23R10" localSheetId="13">#REF!</definedName>
    <definedName name="S23R10">#REF!</definedName>
    <definedName name="S23R11" localSheetId="2">#REF!</definedName>
    <definedName name="S23R11" localSheetId="8">#REF!</definedName>
    <definedName name="S23R11" localSheetId="12">#REF!</definedName>
    <definedName name="S23R11" localSheetId="13">#REF!</definedName>
    <definedName name="S23R11">#REF!</definedName>
    <definedName name="S23R12" localSheetId="2">#REF!</definedName>
    <definedName name="S23R12" localSheetId="8">#REF!</definedName>
    <definedName name="S23R12" localSheetId="12">#REF!</definedName>
    <definedName name="S23R12" localSheetId="13">#REF!</definedName>
    <definedName name="S23R12">#REF!</definedName>
    <definedName name="S23R13" localSheetId="2">#REF!</definedName>
    <definedName name="S23R13" localSheetId="8">#REF!</definedName>
    <definedName name="S23R13" localSheetId="12">#REF!</definedName>
    <definedName name="S23R13" localSheetId="13">#REF!</definedName>
    <definedName name="S23R13">#REF!</definedName>
    <definedName name="S23R14" localSheetId="2">#REF!</definedName>
    <definedName name="S23R14" localSheetId="8">#REF!</definedName>
    <definedName name="S23R14" localSheetId="12">#REF!</definedName>
    <definedName name="S23R14" localSheetId="13">#REF!</definedName>
    <definedName name="S23R14">#REF!</definedName>
    <definedName name="S23R15" localSheetId="2">#REF!</definedName>
    <definedName name="S23R15" localSheetId="8">#REF!</definedName>
    <definedName name="S23R15" localSheetId="12">#REF!</definedName>
    <definedName name="S23R15" localSheetId="13">#REF!</definedName>
    <definedName name="S23R15">#REF!</definedName>
    <definedName name="S23R16" localSheetId="2">#REF!</definedName>
    <definedName name="S23R16" localSheetId="8">#REF!</definedName>
    <definedName name="S23R16" localSheetId="12">#REF!</definedName>
    <definedName name="S23R16" localSheetId="13">#REF!</definedName>
    <definedName name="S23R16">#REF!</definedName>
    <definedName name="S23R17" localSheetId="2">#REF!</definedName>
    <definedName name="S23R17" localSheetId="8">#REF!</definedName>
    <definedName name="S23R17" localSheetId="12">#REF!</definedName>
    <definedName name="S23R17" localSheetId="13">#REF!</definedName>
    <definedName name="S23R17">#REF!</definedName>
    <definedName name="S23R18" localSheetId="2">#REF!</definedName>
    <definedName name="S23R18" localSheetId="8">#REF!</definedName>
    <definedName name="S23R18" localSheetId="12">#REF!</definedName>
    <definedName name="S23R18" localSheetId="13">#REF!</definedName>
    <definedName name="S23R18">#REF!</definedName>
    <definedName name="S23R19" localSheetId="2">#REF!</definedName>
    <definedName name="S23R19" localSheetId="8">#REF!</definedName>
    <definedName name="S23R19" localSheetId="12">#REF!</definedName>
    <definedName name="S23R19" localSheetId="13">#REF!</definedName>
    <definedName name="S23R19">#REF!</definedName>
    <definedName name="S23R2" localSheetId="2">#REF!</definedName>
    <definedName name="S23R2" localSheetId="8">#REF!</definedName>
    <definedName name="S23R2" localSheetId="12">#REF!</definedName>
    <definedName name="S23R2" localSheetId="13">#REF!</definedName>
    <definedName name="S23R2">#REF!</definedName>
    <definedName name="S23R20" localSheetId="2">#REF!</definedName>
    <definedName name="S23R20" localSheetId="8">#REF!</definedName>
    <definedName name="S23R20" localSheetId="12">#REF!</definedName>
    <definedName name="S23R20" localSheetId="13">#REF!</definedName>
    <definedName name="S23R20">#REF!</definedName>
    <definedName name="S23R21" localSheetId="2">#REF!</definedName>
    <definedName name="S23R21" localSheetId="8">#REF!</definedName>
    <definedName name="S23R21" localSheetId="12">#REF!</definedName>
    <definedName name="S23R21" localSheetId="13">#REF!</definedName>
    <definedName name="S23R21">#REF!</definedName>
    <definedName name="S23R22" localSheetId="2">#REF!</definedName>
    <definedName name="S23R22" localSheetId="8">#REF!</definedName>
    <definedName name="S23R22" localSheetId="12">#REF!</definedName>
    <definedName name="S23R22" localSheetId="13">#REF!</definedName>
    <definedName name="S23R22">#REF!</definedName>
    <definedName name="S23R23" localSheetId="2">#REF!</definedName>
    <definedName name="S23R23" localSheetId="8">#REF!</definedName>
    <definedName name="S23R23" localSheetId="12">#REF!</definedName>
    <definedName name="S23R23" localSheetId="13">#REF!</definedName>
    <definedName name="S23R23">#REF!</definedName>
    <definedName name="S23R24" localSheetId="2">#REF!</definedName>
    <definedName name="S23R24" localSheetId="8">#REF!</definedName>
    <definedName name="S23R24" localSheetId="12">#REF!</definedName>
    <definedName name="S23R24" localSheetId="13">#REF!</definedName>
    <definedName name="S23R24">#REF!</definedName>
    <definedName name="S23R3" localSheetId="2">#REF!</definedName>
    <definedName name="S23R3" localSheetId="8">#REF!</definedName>
    <definedName name="S23R3" localSheetId="12">#REF!</definedName>
    <definedName name="S23R3" localSheetId="13">#REF!</definedName>
    <definedName name="S23R3">#REF!</definedName>
    <definedName name="S23R4" localSheetId="2">#REF!</definedName>
    <definedName name="S23R4" localSheetId="8">#REF!</definedName>
    <definedName name="S23R4" localSheetId="12">#REF!</definedName>
    <definedName name="S23R4" localSheetId="13">#REF!</definedName>
    <definedName name="S23R4">#REF!</definedName>
    <definedName name="S23R5" localSheetId="2">#REF!</definedName>
    <definedName name="S23R5" localSheetId="8">#REF!</definedName>
    <definedName name="S23R5" localSheetId="12">#REF!</definedName>
    <definedName name="S23R5" localSheetId="13">#REF!</definedName>
    <definedName name="S23R5">#REF!</definedName>
    <definedName name="S23R6" localSheetId="2">#REF!</definedName>
    <definedName name="S23R6" localSheetId="8">#REF!</definedName>
    <definedName name="S23R6" localSheetId="12">#REF!</definedName>
    <definedName name="S23R6" localSheetId="13">#REF!</definedName>
    <definedName name="S23R6">#REF!</definedName>
    <definedName name="S23R7" localSheetId="2">#REF!</definedName>
    <definedName name="S23R7" localSheetId="8">#REF!</definedName>
    <definedName name="S23R7" localSheetId="12">#REF!</definedName>
    <definedName name="S23R7" localSheetId="13">#REF!</definedName>
    <definedName name="S23R7">#REF!</definedName>
    <definedName name="S23R8" localSheetId="2">#REF!</definedName>
    <definedName name="S23R8" localSheetId="8">#REF!</definedName>
    <definedName name="S23R8" localSheetId="12">#REF!</definedName>
    <definedName name="S23R8" localSheetId="13">#REF!</definedName>
    <definedName name="S23R8">#REF!</definedName>
    <definedName name="S23R9" localSheetId="2">#REF!</definedName>
    <definedName name="S23R9" localSheetId="8">#REF!</definedName>
    <definedName name="S23R9" localSheetId="12">#REF!</definedName>
    <definedName name="S23R9" localSheetId="13">#REF!</definedName>
    <definedName name="S23R9">#REF!</definedName>
    <definedName name="S24P1" localSheetId="2">#REF!</definedName>
    <definedName name="S24P1" localSheetId="8">#REF!</definedName>
    <definedName name="S24P1" localSheetId="12">#REF!</definedName>
    <definedName name="S24P1" localSheetId="13">#REF!</definedName>
    <definedName name="S24P1">#REF!</definedName>
    <definedName name="S24P10" localSheetId="2">#REF!</definedName>
    <definedName name="S24P10" localSheetId="8">#REF!</definedName>
    <definedName name="S24P10" localSheetId="12">#REF!</definedName>
    <definedName name="S24P10" localSheetId="13">#REF!</definedName>
    <definedName name="S24P10">#REF!</definedName>
    <definedName name="S24P11" localSheetId="2">#REF!</definedName>
    <definedName name="S24P11" localSheetId="8">#REF!</definedName>
    <definedName name="S24P11" localSheetId="12">#REF!</definedName>
    <definedName name="S24P11" localSheetId="13">#REF!</definedName>
    <definedName name="S24P11">#REF!</definedName>
    <definedName name="S24P12" localSheetId="2">#REF!</definedName>
    <definedName name="S24P12" localSheetId="8">#REF!</definedName>
    <definedName name="S24P12" localSheetId="12">#REF!</definedName>
    <definedName name="S24P12" localSheetId="13">#REF!</definedName>
    <definedName name="S24P12">#REF!</definedName>
    <definedName name="S24P13" localSheetId="2">#REF!</definedName>
    <definedName name="S24P13" localSheetId="8">#REF!</definedName>
    <definedName name="S24P13" localSheetId="12">#REF!</definedName>
    <definedName name="S24P13" localSheetId="13">#REF!</definedName>
    <definedName name="S24P13">#REF!</definedName>
    <definedName name="S24P14" localSheetId="2">#REF!</definedName>
    <definedName name="S24P14" localSheetId="8">#REF!</definedName>
    <definedName name="S24P14" localSheetId="12">#REF!</definedName>
    <definedName name="S24P14" localSheetId="13">#REF!</definedName>
    <definedName name="S24P14">#REF!</definedName>
    <definedName name="S24P15" localSheetId="2">#REF!</definedName>
    <definedName name="S24P15" localSheetId="8">#REF!</definedName>
    <definedName name="S24P15" localSheetId="12">#REF!</definedName>
    <definedName name="S24P15" localSheetId="13">#REF!</definedName>
    <definedName name="S24P15">#REF!</definedName>
    <definedName name="S24P16" localSheetId="2">#REF!</definedName>
    <definedName name="S24P16" localSheetId="8">#REF!</definedName>
    <definedName name="S24P16" localSheetId="12">#REF!</definedName>
    <definedName name="S24P16" localSheetId="13">#REF!</definedName>
    <definedName name="S24P16">#REF!</definedName>
    <definedName name="S24P17" localSheetId="2">#REF!</definedName>
    <definedName name="S24P17" localSheetId="8">#REF!</definedName>
    <definedName name="S24P17" localSheetId="12">#REF!</definedName>
    <definedName name="S24P17" localSheetId="13">#REF!</definedName>
    <definedName name="S24P17">#REF!</definedName>
    <definedName name="S24P18" localSheetId="2">#REF!</definedName>
    <definedName name="S24P18" localSheetId="8">#REF!</definedName>
    <definedName name="S24P18" localSheetId="12">#REF!</definedName>
    <definedName name="S24P18" localSheetId="13">#REF!</definedName>
    <definedName name="S24P18">#REF!</definedName>
    <definedName name="S24P19" localSheetId="2">#REF!</definedName>
    <definedName name="S24P19" localSheetId="8">#REF!</definedName>
    <definedName name="S24P19" localSheetId="12">#REF!</definedName>
    <definedName name="S24P19" localSheetId="13">#REF!</definedName>
    <definedName name="S24P19">#REF!</definedName>
    <definedName name="S24P2" localSheetId="2">#REF!</definedName>
    <definedName name="S24P2" localSheetId="8">#REF!</definedName>
    <definedName name="S24P2" localSheetId="12">#REF!</definedName>
    <definedName name="S24P2" localSheetId="13">#REF!</definedName>
    <definedName name="S24P2">#REF!</definedName>
    <definedName name="S24P20" localSheetId="2">#REF!</definedName>
    <definedName name="S24P20" localSheetId="8">#REF!</definedName>
    <definedName name="S24P20" localSheetId="12">#REF!</definedName>
    <definedName name="S24P20" localSheetId="13">#REF!</definedName>
    <definedName name="S24P20">#REF!</definedName>
    <definedName name="S24P21" localSheetId="2">#REF!</definedName>
    <definedName name="S24P21" localSheetId="8">#REF!</definedName>
    <definedName name="S24P21" localSheetId="12">#REF!</definedName>
    <definedName name="S24P21" localSheetId="13">#REF!</definedName>
    <definedName name="S24P21">#REF!</definedName>
    <definedName name="S24P22" localSheetId="2">#REF!</definedName>
    <definedName name="S24P22" localSheetId="8">#REF!</definedName>
    <definedName name="S24P22" localSheetId="12">#REF!</definedName>
    <definedName name="S24P22" localSheetId="13">#REF!</definedName>
    <definedName name="S24P22">#REF!</definedName>
    <definedName name="S24P23" localSheetId="2">#REF!</definedName>
    <definedName name="S24P23" localSheetId="8">#REF!</definedName>
    <definedName name="S24P23" localSheetId="12">#REF!</definedName>
    <definedName name="S24P23" localSheetId="13">#REF!</definedName>
    <definedName name="S24P23">#REF!</definedName>
    <definedName name="S24P24" localSheetId="2">#REF!</definedName>
    <definedName name="S24P24" localSheetId="8">#REF!</definedName>
    <definedName name="S24P24" localSheetId="12">#REF!</definedName>
    <definedName name="S24P24" localSheetId="13">#REF!</definedName>
    <definedName name="S24P24">#REF!</definedName>
    <definedName name="S24P3" localSheetId="2">#REF!</definedName>
    <definedName name="S24P3" localSheetId="8">#REF!</definedName>
    <definedName name="S24P3" localSheetId="12">#REF!</definedName>
    <definedName name="S24P3" localSheetId="13">#REF!</definedName>
    <definedName name="S24P3">#REF!</definedName>
    <definedName name="S24P4" localSheetId="2">#REF!</definedName>
    <definedName name="S24P4" localSheetId="8">#REF!</definedName>
    <definedName name="S24P4" localSheetId="12">#REF!</definedName>
    <definedName name="S24P4" localSheetId="13">#REF!</definedName>
    <definedName name="S24P4">#REF!</definedName>
    <definedName name="S24P5" localSheetId="2">#REF!</definedName>
    <definedName name="S24P5" localSheetId="8">#REF!</definedName>
    <definedName name="S24P5" localSheetId="12">#REF!</definedName>
    <definedName name="S24P5" localSheetId="13">#REF!</definedName>
    <definedName name="S24P5">#REF!</definedName>
    <definedName name="S24P6" localSheetId="2">#REF!</definedName>
    <definedName name="S24P6" localSheetId="8">#REF!</definedName>
    <definedName name="S24P6" localSheetId="12">#REF!</definedName>
    <definedName name="S24P6" localSheetId="13">#REF!</definedName>
    <definedName name="S24P6">#REF!</definedName>
    <definedName name="S24P7" localSheetId="2">#REF!</definedName>
    <definedName name="S24P7" localSheetId="8">#REF!</definedName>
    <definedName name="S24P7" localSheetId="12">#REF!</definedName>
    <definedName name="S24P7" localSheetId="13">#REF!</definedName>
    <definedName name="S24P7">#REF!</definedName>
    <definedName name="S24P8" localSheetId="2">#REF!</definedName>
    <definedName name="S24P8" localSheetId="8">#REF!</definedName>
    <definedName name="S24P8" localSheetId="12">#REF!</definedName>
    <definedName name="S24P8" localSheetId="13">#REF!</definedName>
    <definedName name="S24P8">#REF!</definedName>
    <definedName name="S24P9" localSheetId="2">#REF!</definedName>
    <definedName name="S24P9" localSheetId="8">#REF!</definedName>
    <definedName name="S24P9" localSheetId="12">#REF!</definedName>
    <definedName name="S24P9" localSheetId="13">#REF!</definedName>
    <definedName name="S24P9">#REF!</definedName>
    <definedName name="S24R1" localSheetId="2">#REF!</definedName>
    <definedName name="S24R1" localSheetId="8">#REF!</definedName>
    <definedName name="S24R1" localSheetId="12">#REF!</definedName>
    <definedName name="S24R1" localSheetId="13">#REF!</definedName>
    <definedName name="S24R1">#REF!</definedName>
    <definedName name="S24R10" localSheetId="2">#REF!</definedName>
    <definedName name="S24R10" localSheetId="8">#REF!</definedName>
    <definedName name="S24R10" localSheetId="12">#REF!</definedName>
    <definedName name="S24R10" localSheetId="13">#REF!</definedName>
    <definedName name="S24R10">#REF!</definedName>
    <definedName name="S24R11" localSheetId="2">#REF!</definedName>
    <definedName name="S24R11" localSheetId="8">#REF!</definedName>
    <definedName name="S24R11" localSheetId="12">#REF!</definedName>
    <definedName name="S24R11" localSheetId="13">#REF!</definedName>
    <definedName name="S24R11">#REF!</definedName>
    <definedName name="S24R12" localSheetId="2">#REF!</definedName>
    <definedName name="S24R12" localSheetId="8">#REF!</definedName>
    <definedName name="S24R12" localSheetId="12">#REF!</definedName>
    <definedName name="S24R12" localSheetId="13">#REF!</definedName>
    <definedName name="S24R12">#REF!</definedName>
    <definedName name="S24R13" localSheetId="2">#REF!</definedName>
    <definedName name="S24R13" localSheetId="8">#REF!</definedName>
    <definedName name="S24R13" localSheetId="12">#REF!</definedName>
    <definedName name="S24R13" localSheetId="13">#REF!</definedName>
    <definedName name="S24R13">#REF!</definedName>
    <definedName name="S24R14" localSheetId="2">#REF!</definedName>
    <definedName name="S24R14" localSheetId="8">#REF!</definedName>
    <definedName name="S24R14" localSheetId="12">#REF!</definedName>
    <definedName name="S24R14" localSheetId="13">#REF!</definedName>
    <definedName name="S24R14">#REF!</definedName>
    <definedName name="S24R15" localSheetId="2">#REF!</definedName>
    <definedName name="S24R15" localSheetId="8">#REF!</definedName>
    <definedName name="S24R15" localSheetId="12">#REF!</definedName>
    <definedName name="S24R15" localSheetId="13">#REF!</definedName>
    <definedName name="S24R15">#REF!</definedName>
    <definedName name="S24R16" localSheetId="2">#REF!</definedName>
    <definedName name="S24R16" localSheetId="8">#REF!</definedName>
    <definedName name="S24R16" localSheetId="12">#REF!</definedName>
    <definedName name="S24R16" localSheetId="13">#REF!</definedName>
    <definedName name="S24R16">#REF!</definedName>
    <definedName name="S24R17" localSheetId="2">#REF!</definedName>
    <definedName name="S24R17" localSheetId="8">#REF!</definedName>
    <definedName name="S24R17" localSheetId="12">#REF!</definedName>
    <definedName name="S24R17" localSheetId="13">#REF!</definedName>
    <definedName name="S24R17">#REF!</definedName>
    <definedName name="S24R18" localSheetId="2">#REF!</definedName>
    <definedName name="S24R18" localSheetId="8">#REF!</definedName>
    <definedName name="S24R18" localSheetId="12">#REF!</definedName>
    <definedName name="S24R18" localSheetId="13">#REF!</definedName>
    <definedName name="S24R18">#REF!</definedName>
    <definedName name="S24R19" localSheetId="2">#REF!</definedName>
    <definedName name="S24R19" localSheetId="8">#REF!</definedName>
    <definedName name="S24R19" localSheetId="12">#REF!</definedName>
    <definedName name="S24R19" localSheetId="13">#REF!</definedName>
    <definedName name="S24R19">#REF!</definedName>
    <definedName name="S24R2" localSheetId="2">#REF!</definedName>
    <definedName name="S24R2" localSheetId="8">#REF!</definedName>
    <definedName name="S24R2" localSheetId="12">#REF!</definedName>
    <definedName name="S24R2" localSheetId="13">#REF!</definedName>
    <definedName name="S24R2">#REF!</definedName>
    <definedName name="S24R20" localSheetId="2">#REF!</definedName>
    <definedName name="S24R20" localSheetId="8">#REF!</definedName>
    <definedName name="S24R20" localSheetId="12">#REF!</definedName>
    <definedName name="S24R20" localSheetId="13">#REF!</definedName>
    <definedName name="S24R20">#REF!</definedName>
    <definedName name="S24R21" localSheetId="2">#REF!</definedName>
    <definedName name="S24R21" localSheetId="8">#REF!</definedName>
    <definedName name="S24R21" localSheetId="12">#REF!</definedName>
    <definedName name="S24R21" localSheetId="13">#REF!</definedName>
    <definedName name="S24R21">#REF!</definedName>
    <definedName name="S24R22" localSheetId="2">#REF!</definedName>
    <definedName name="S24R22" localSheetId="8">#REF!</definedName>
    <definedName name="S24R22" localSheetId="12">#REF!</definedName>
    <definedName name="S24R22" localSheetId="13">#REF!</definedName>
    <definedName name="S24R22">#REF!</definedName>
    <definedName name="S24R23" localSheetId="2">#REF!</definedName>
    <definedName name="S24R23" localSheetId="8">#REF!</definedName>
    <definedName name="S24R23" localSheetId="12">#REF!</definedName>
    <definedName name="S24R23" localSheetId="13">#REF!</definedName>
    <definedName name="S24R23">#REF!</definedName>
    <definedName name="S24R24" localSheetId="2">#REF!</definedName>
    <definedName name="S24R24" localSheetId="8">#REF!</definedName>
    <definedName name="S24R24" localSheetId="12">#REF!</definedName>
    <definedName name="S24R24" localSheetId="13">#REF!</definedName>
    <definedName name="S24R24">#REF!</definedName>
    <definedName name="S24R3" localSheetId="2">#REF!</definedName>
    <definedName name="S24R3" localSheetId="8">#REF!</definedName>
    <definedName name="S24R3" localSheetId="12">#REF!</definedName>
    <definedName name="S24R3" localSheetId="13">#REF!</definedName>
    <definedName name="S24R3">#REF!</definedName>
    <definedName name="S24R4" localSheetId="2">#REF!</definedName>
    <definedName name="S24R4" localSheetId="8">#REF!</definedName>
    <definedName name="S24R4" localSheetId="12">#REF!</definedName>
    <definedName name="S24R4" localSheetId="13">#REF!</definedName>
    <definedName name="S24R4">#REF!</definedName>
    <definedName name="S24R5" localSheetId="2">#REF!</definedName>
    <definedName name="S24R5" localSheetId="8">#REF!</definedName>
    <definedName name="S24R5" localSheetId="12">#REF!</definedName>
    <definedName name="S24R5" localSheetId="13">#REF!</definedName>
    <definedName name="S24R5">#REF!</definedName>
    <definedName name="S24R6" localSheetId="2">#REF!</definedName>
    <definedName name="S24R6" localSheetId="8">#REF!</definedName>
    <definedName name="S24R6" localSheetId="12">#REF!</definedName>
    <definedName name="S24R6" localSheetId="13">#REF!</definedName>
    <definedName name="S24R6">#REF!</definedName>
    <definedName name="S24R7" localSheetId="2">#REF!</definedName>
    <definedName name="S24R7" localSheetId="8">#REF!</definedName>
    <definedName name="S24R7" localSheetId="12">#REF!</definedName>
    <definedName name="S24R7" localSheetId="13">#REF!</definedName>
    <definedName name="S24R7">#REF!</definedName>
    <definedName name="S24R8" localSheetId="2">#REF!</definedName>
    <definedName name="S24R8" localSheetId="8">#REF!</definedName>
    <definedName name="S24R8" localSheetId="12">#REF!</definedName>
    <definedName name="S24R8" localSheetId="13">#REF!</definedName>
    <definedName name="S24R8">#REF!</definedName>
    <definedName name="S24R9" localSheetId="2">#REF!</definedName>
    <definedName name="S24R9" localSheetId="8">#REF!</definedName>
    <definedName name="S24R9" localSheetId="12">#REF!</definedName>
    <definedName name="S24R9" localSheetId="13">#REF!</definedName>
    <definedName name="S24R9">#REF!</definedName>
    <definedName name="S25P1" localSheetId="2">#REF!</definedName>
    <definedName name="S25P1" localSheetId="8">#REF!</definedName>
    <definedName name="S25P1" localSheetId="12">#REF!</definedName>
    <definedName name="S25P1" localSheetId="13">#REF!</definedName>
    <definedName name="S25P1">#REF!</definedName>
    <definedName name="S25P10" localSheetId="2">#REF!</definedName>
    <definedName name="S25P10" localSheetId="8">#REF!</definedName>
    <definedName name="S25P10" localSheetId="12">#REF!</definedName>
    <definedName name="S25P10" localSheetId="13">#REF!</definedName>
    <definedName name="S25P10">#REF!</definedName>
    <definedName name="S25P11" localSheetId="2">#REF!</definedName>
    <definedName name="S25P11" localSheetId="8">#REF!</definedName>
    <definedName name="S25P11" localSheetId="12">#REF!</definedName>
    <definedName name="S25P11" localSheetId="13">#REF!</definedName>
    <definedName name="S25P11">#REF!</definedName>
    <definedName name="S25P12" localSheetId="2">#REF!</definedName>
    <definedName name="S25P12" localSheetId="8">#REF!</definedName>
    <definedName name="S25P12" localSheetId="12">#REF!</definedName>
    <definedName name="S25P12" localSheetId="13">#REF!</definedName>
    <definedName name="S25P12">#REF!</definedName>
    <definedName name="S25P13" localSheetId="2">#REF!</definedName>
    <definedName name="S25P13" localSheetId="8">#REF!</definedName>
    <definedName name="S25P13" localSheetId="12">#REF!</definedName>
    <definedName name="S25P13" localSheetId="13">#REF!</definedName>
    <definedName name="S25P13">#REF!</definedName>
    <definedName name="S25P14" localSheetId="2">#REF!</definedName>
    <definedName name="S25P14" localSheetId="8">#REF!</definedName>
    <definedName name="S25P14" localSheetId="12">#REF!</definedName>
    <definedName name="S25P14" localSheetId="13">#REF!</definedName>
    <definedName name="S25P14">#REF!</definedName>
    <definedName name="S25P15" localSheetId="2">#REF!</definedName>
    <definedName name="S25P15" localSheetId="8">#REF!</definedName>
    <definedName name="S25P15" localSheetId="12">#REF!</definedName>
    <definedName name="S25P15" localSheetId="13">#REF!</definedName>
    <definedName name="S25P15">#REF!</definedName>
    <definedName name="S25P16" localSheetId="2">#REF!</definedName>
    <definedName name="S25P16" localSheetId="8">#REF!</definedName>
    <definedName name="S25P16" localSheetId="12">#REF!</definedName>
    <definedName name="S25P16" localSheetId="13">#REF!</definedName>
    <definedName name="S25P16">#REF!</definedName>
    <definedName name="S25P17" localSheetId="2">#REF!</definedName>
    <definedName name="S25P17" localSheetId="8">#REF!</definedName>
    <definedName name="S25P17" localSheetId="12">#REF!</definedName>
    <definedName name="S25P17" localSheetId="13">#REF!</definedName>
    <definedName name="S25P17">#REF!</definedName>
    <definedName name="S25P18" localSheetId="2">#REF!</definedName>
    <definedName name="S25P18" localSheetId="8">#REF!</definedName>
    <definedName name="S25P18" localSheetId="12">#REF!</definedName>
    <definedName name="S25P18" localSheetId="13">#REF!</definedName>
    <definedName name="S25P18">#REF!</definedName>
    <definedName name="S25P19" localSheetId="2">#REF!</definedName>
    <definedName name="S25P19" localSheetId="8">#REF!</definedName>
    <definedName name="S25P19" localSheetId="12">#REF!</definedName>
    <definedName name="S25P19" localSheetId="13">#REF!</definedName>
    <definedName name="S25P19">#REF!</definedName>
    <definedName name="S25P2" localSheetId="2">#REF!</definedName>
    <definedName name="S25P2" localSheetId="8">#REF!</definedName>
    <definedName name="S25P2" localSheetId="12">#REF!</definedName>
    <definedName name="S25P2" localSheetId="13">#REF!</definedName>
    <definedName name="S25P2">#REF!</definedName>
    <definedName name="S25P20" localSheetId="2">#REF!</definedName>
    <definedName name="S25P20" localSheetId="8">#REF!</definedName>
    <definedName name="S25P20" localSheetId="12">#REF!</definedName>
    <definedName name="S25P20" localSheetId="13">#REF!</definedName>
    <definedName name="S25P20">#REF!</definedName>
    <definedName name="S25P21" localSheetId="2">#REF!</definedName>
    <definedName name="S25P21" localSheetId="8">#REF!</definedName>
    <definedName name="S25P21" localSheetId="12">#REF!</definedName>
    <definedName name="S25P21" localSheetId="13">#REF!</definedName>
    <definedName name="S25P21">#REF!</definedName>
    <definedName name="S25P22" localSheetId="2">#REF!</definedName>
    <definedName name="S25P22" localSheetId="8">#REF!</definedName>
    <definedName name="S25P22" localSheetId="12">#REF!</definedName>
    <definedName name="S25P22" localSheetId="13">#REF!</definedName>
    <definedName name="S25P22">#REF!</definedName>
    <definedName name="S25P23" localSheetId="2">#REF!</definedName>
    <definedName name="S25P23" localSheetId="8">#REF!</definedName>
    <definedName name="S25P23" localSheetId="12">#REF!</definedName>
    <definedName name="S25P23" localSheetId="13">#REF!</definedName>
    <definedName name="S25P23">#REF!</definedName>
    <definedName name="S25P24" localSheetId="2">#REF!</definedName>
    <definedName name="S25P24" localSheetId="8">#REF!</definedName>
    <definedName name="S25P24" localSheetId="12">#REF!</definedName>
    <definedName name="S25P24" localSheetId="13">#REF!</definedName>
    <definedName name="S25P24">#REF!</definedName>
    <definedName name="S25P3" localSheetId="2">#REF!</definedName>
    <definedName name="S25P3" localSheetId="8">#REF!</definedName>
    <definedName name="S25P3" localSheetId="12">#REF!</definedName>
    <definedName name="S25P3" localSheetId="13">#REF!</definedName>
    <definedName name="S25P3">#REF!</definedName>
    <definedName name="S25P4" localSheetId="2">#REF!</definedName>
    <definedName name="S25P4" localSheetId="8">#REF!</definedName>
    <definedName name="S25P4" localSheetId="12">#REF!</definedName>
    <definedName name="S25P4" localSheetId="13">#REF!</definedName>
    <definedName name="S25P4">#REF!</definedName>
    <definedName name="S25P5" localSheetId="2">#REF!</definedName>
    <definedName name="S25P5" localSheetId="8">#REF!</definedName>
    <definedName name="S25P5" localSheetId="12">#REF!</definedName>
    <definedName name="S25P5" localSheetId="13">#REF!</definedName>
    <definedName name="S25P5">#REF!</definedName>
    <definedName name="S25P6" localSheetId="2">#REF!</definedName>
    <definedName name="S25P6" localSheetId="8">#REF!</definedName>
    <definedName name="S25P6" localSheetId="12">#REF!</definedName>
    <definedName name="S25P6" localSheetId="13">#REF!</definedName>
    <definedName name="S25P6">#REF!</definedName>
    <definedName name="S25P7" localSheetId="2">#REF!</definedName>
    <definedName name="S25P7" localSheetId="8">#REF!</definedName>
    <definedName name="S25P7" localSheetId="12">#REF!</definedName>
    <definedName name="S25P7" localSheetId="13">#REF!</definedName>
    <definedName name="S25P7">#REF!</definedName>
    <definedName name="S25P8" localSheetId="2">#REF!</definedName>
    <definedName name="S25P8" localSheetId="8">#REF!</definedName>
    <definedName name="S25P8" localSheetId="12">#REF!</definedName>
    <definedName name="S25P8" localSheetId="13">#REF!</definedName>
    <definedName name="S25P8">#REF!</definedName>
    <definedName name="S25P9" localSheetId="2">#REF!</definedName>
    <definedName name="S25P9" localSheetId="8">#REF!</definedName>
    <definedName name="S25P9" localSheetId="12">#REF!</definedName>
    <definedName name="S25P9" localSheetId="13">#REF!</definedName>
    <definedName name="S25P9">#REF!</definedName>
    <definedName name="S25R1" localSheetId="2">#REF!</definedName>
    <definedName name="S25R1" localSheetId="8">#REF!</definedName>
    <definedName name="S25R1" localSheetId="12">#REF!</definedName>
    <definedName name="S25R1" localSheetId="13">#REF!</definedName>
    <definedName name="S25R1">#REF!</definedName>
    <definedName name="S25R10" localSheetId="2">#REF!</definedName>
    <definedName name="S25R10" localSheetId="8">#REF!</definedName>
    <definedName name="S25R10" localSheetId="12">#REF!</definedName>
    <definedName name="S25R10" localSheetId="13">#REF!</definedName>
    <definedName name="S25R10">#REF!</definedName>
    <definedName name="S25R11" localSheetId="2">#REF!</definedName>
    <definedName name="S25R11" localSheetId="8">#REF!</definedName>
    <definedName name="S25R11" localSheetId="12">#REF!</definedName>
    <definedName name="S25R11" localSheetId="13">#REF!</definedName>
    <definedName name="S25R11">#REF!</definedName>
    <definedName name="S25R12" localSheetId="2">#REF!</definedName>
    <definedName name="S25R12" localSheetId="8">#REF!</definedName>
    <definedName name="S25R12" localSheetId="12">#REF!</definedName>
    <definedName name="S25R12" localSheetId="13">#REF!</definedName>
    <definedName name="S25R12">#REF!</definedName>
    <definedName name="S25R13" localSheetId="2">#REF!</definedName>
    <definedName name="S25R13" localSheetId="8">#REF!</definedName>
    <definedName name="S25R13" localSheetId="12">#REF!</definedName>
    <definedName name="S25R13" localSheetId="13">#REF!</definedName>
    <definedName name="S25R13">#REF!</definedName>
    <definedName name="S25R14" localSheetId="2">#REF!</definedName>
    <definedName name="S25R14" localSheetId="8">#REF!</definedName>
    <definedName name="S25R14" localSheetId="12">#REF!</definedName>
    <definedName name="S25R14" localSheetId="13">#REF!</definedName>
    <definedName name="S25R14">#REF!</definedName>
    <definedName name="S25R15" localSheetId="2">#REF!</definedName>
    <definedName name="S25R15" localSheetId="8">#REF!</definedName>
    <definedName name="S25R15" localSheetId="12">#REF!</definedName>
    <definedName name="S25R15" localSheetId="13">#REF!</definedName>
    <definedName name="S25R15">#REF!</definedName>
    <definedName name="S25R16" localSheetId="2">#REF!</definedName>
    <definedName name="S25R16" localSheetId="8">#REF!</definedName>
    <definedName name="S25R16" localSheetId="12">#REF!</definedName>
    <definedName name="S25R16" localSheetId="13">#REF!</definedName>
    <definedName name="S25R16">#REF!</definedName>
    <definedName name="S25R17" localSheetId="2">#REF!</definedName>
    <definedName name="S25R17" localSheetId="8">#REF!</definedName>
    <definedName name="S25R17" localSheetId="12">#REF!</definedName>
    <definedName name="S25R17" localSheetId="13">#REF!</definedName>
    <definedName name="S25R17">#REF!</definedName>
    <definedName name="S25R18" localSheetId="2">#REF!</definedName>
    <definedName name="S25R18" localSheetId="8">#REF!</definedName>
    <definedName name="S25R18" localSheetId="12">#REF!</definedName>
    <definedName name="S25R18" localSheetId="13">#REF!</definedName>
    <definedName name="S25R18">#REF!</definedName>
    <definedName name="S25R19" localSheetId="2">#REF!</definedName>
    <definedName name="S25R19" localSheetId="8">#REF!</definedName>
    <definedName name="S25R19" localSheetId="12">#REF!</definedName>
    <definedName name="S25R19" localSheetId="13">#REF!</definedName>
    <definedName name="S25R19">#REF!</definedName>
    <definedName name="S25R2" localSheetId="2">#REF!</definedName>
    <definedName name="S25R2" localSheetId="8">#REF!</definedName>
    <definedName name="S25R2" localSheetId="12">#REF!</definedName>
    <definedName name="S25R2" localSheetId="13">#REF!</definedName>
    <definedName name="S25R2">#REF!</definedName>
    <definedName name="S25R20" localSheetId="2">#REF!</definedName>
    <definedName name="S25R20" localSheetId="8">#REF!</definedName>
    <definedName name="S25R20" localSheetId="12">#REF!</definedName>
    <definedName name="S25R20" localSheetId="13">#REF!</definedName>
    <definedName name="S25R20">#REF!</definedName>
    <definedName name="S25R21" localSheetId="2">#REF!</definedName>
    <definedName name="S25R21" localSheetId="8">#REF!</definedName>
    <definedName name="S25R21" localSheetId="12">#REF!</definedName>
    <definedName name="S25R21" localSheetId="13">#REF!</definedName>
    <definedName name="S25R21">#REF!</definedName>
    <definedName name="S25R22" localSheetId="2">#REF!</definedName>
    <definedName name="S25R22" localSheetId="8">#REF!</definedName>
    <definedName name="S25R22" localSheetId="12">#REF!</definedName>
    <definedName name="S25R22" localSheetId="13">#REF!</definedName>
    <definedName name="S25R22">#REF!</definedName>
    <definedName name="S25R23" localSheetId="2">#REF!</definedName>
    <definedName name="S25R23" localSheetId="8">#REF!</definedName>
    <definedName name="S25R23" localSheetId="12">#REF!</definedName>
    <definedName name="S25R23" localSheetId="13">#REF!</definedName>
    <definedName name="S25R23">#REF!</definedName>
    <definedName name="S25R24" localSheetId="2">#REF!</definedName>
    <definedName name="S25R24" localSheetId="8">#REF!</definedName>
    <definedName name="S25R24" localSheetId="12">#REF!</definedName>
    <definedName name="S25R24" localSheetId="13">#REF!</definedName>
    <definedName name="S25R24">#REF!</definedName>
    <definedName name="S25R3" localSheetId="2">#REF!</definedName>
    <definedName name="S25R3" localSheetId="8">#REF!</definedName>
    <definedName name="S25R3" localSheetId="12">#REF!</definedName>
    <definedName name="S25R3" localSheetId="13">#REF!</definedName>
    <definedName name="S25R3">#REF!</definedName>
    <definedName name="S25R4" localSheetId="2">#REF!</definedName>
    <definedName name="S25R4" localSheetId="8">#REF!</definedName>
    <definedName name="S25R4" localSheetId="12">#REF!</definedName>
    <definedName name="S25R4" localSheetId="13">#REF!</definedName>
    <definedName name="S25R4">#REF!</definedName>
    <definedName name="S25R5" localSheetId="2">#REF!</definedName>
    <definedName name="S25R5" localSheetId="8">#REF!</definedName>
    <definedName name="S25R5" localSheetId="12">#REF!</definedName>
    <definedName name="S25R5" localSheetId="13">#REF!</definedName>
    <definedName name="S25R5">#REF!</definedName>
    <definedName name="S25R6" localSheetId="2">#REF!</definedName>
    <definedName name="S25R6" localSheetId="8">#REF!</definedName>
    <definedName name="S25R6" localSheetId="12">#REF!</definedName>
    <definedName name="S25R6" localSheetId="13">#REF!</definedName>
    <definedName name="S25R6">#REF!</definedName>
    <definedName name="S25R7" localSheetId="2">#REF!</definedName>
    <definedName name="S25R7" localSheetId="8">#REF!</definedName>
    <definedName name="S25R7" localSheetId="12">#REF!</definedName>
    <definedName name="S25R7" localSheetId="13">#REF!</definedName>
    <definedName name="S25R7">#REF!</definedName>
    <definedName name="S25R8" localSheetId="2">#REF!</definedName>
    <definedName name="S25R8" localSheetId="8">#REF!</definedName>
    <definedName name="S25R8" localSheetId="12">#REF!</definedName>
    <definedName name="S25R8" localSheetId="13">#REF!</definedName>
    <definedName name="S25R8">#REF!</definedName>
    <definedName name="S25R9" localSheetId="2">#REF!</definedName>
    <definedName name="S25R9" localSheetId="8">#REF!</definedName>
    <definedName name="S25R9" localSheetId="12">#REF!</definedName>
    <definedName name="S25R9" localSheetId="13">#REF!</definedName>
    <definedName name="S25R9">#REF!</definedName>
    <definedName name="S26P1" localSheetId="2">#REF!</definedName>
    <definedName name="S26P1" localSheetId="8">#REF!</definedName>
    <definedName name="S26P1" localSheetId="12">#REF!</definedName>
    <definedName name="S26P1" localSheetId="13">#REF!</definedName>
    <definedName name="S26P1">#REF!</definedName>
    <definedName name="S26P10" localSheetId="2">#REF!</definedName>
    <definedName name="S26P10" localSheetId="8">#REF!</definedName>
    <definedName name="S26P10" localSheetId="12">#REF!</definedName>
    <definedName name="S26P10" localSheetId="13">#REF!</definedName>
    <definedName name="S26P10">#REF!</definedName>
    <definedName name="S26P11" localSheetId="2">#REF!</definedName>
    <definedName name="S26P11" localSheetId="8">#REF!</definedName>
    <definedName name="S26P11" localSheetId="12">#REF!</definedName>
    <definedName name="S26P11" localSheetId="13">#REF!</definedName>
    <definedName name="S26P11">#REF!</definedName>
    <definedName name="S26P12" localSheetId="2">#REF!</definedName>
    <definedName name="S26P12" localSheetId="8">#REF!</definedName>
    <definedName name="S26P12" localSheetId="12">#REF!</definedName>
    <definedName name="S26P12" localSheetId="13">#REF!</definedName>
    <definedName name="S26P12">#REF!</definedName>
    <definedName name="S26P13" localSheetId="2">#REF!</definedName>
    <definedName name="S26P13" localSheetId="8">#REF!</definedName>
    <definedName name="S26P13" localSheetId="12">#REF!</definedName>
    <definedName name="S26P13" localSheetId="13">#REF!</definedName>
    <definedName name="S26P13">#REF!</definedName>
    <definedName name="S26P14" localSheetId="2">#REF!</definedName>
    <definedName name="S26P14" localSheetId="8">#REF!</definedName>
    <definedName name="S26P14" localSheetId="12">#REF!</definedName>
    <definedName name="S26P14" localSheetId="13">#REF!</definedName>
    <definedName name="S26P14">#REF!</definedName>
    <definedName name="S26P15" localSheetId="2">#REF!</definedName>
    <definedName name="S26P15" localSheetId="8">#REF!</definedName>
    <definedName name="S26P15" localSheetId="12">#REF!</definedName>
    <definedName name="S26P15" localSheetId="13">#REF!</definedName>
    <definedName name="S26P15">#REF!</definedName>
    <definedName name="S26P16" localSheetId="2">#REF!</definedName>
    <definedName name="S26P16" localSheetId="8">#REF!</definedName>
    <definedName name="S26P16" localSheetId="12">#REF!</definedName>
    <definedName name="S26P16" localSheetId="13">#REF!</definedName>
    <definedName name="S26P16">#REF!</definedName>
    <definedName name="S26P17" localSheetId="2">#REF!</definedName>
    <definedName name="S26P17" localSheetId="8">#REF!</definedName>
    <definedName name="S26P17" localSheetId="12">#REF!</definedName>
    <definedName name="S26P17" localSheetId="13">#REF!</definedName>
    <definedName name="S26P17">#REF!</definedName>
    <definedName name="S26P18" localSheetId="2">#REF!</definedName>
    <definedName name="S26P18" localSheetId="8">#REF!</definedName>
    <definedName name="S26P18" localSheetId="12">#REF!</definedName>
    <definedName name="S26P18" localSheetId="13">#REF!</definedName>
    <definedName name="S26P18">#REF!</definedName>
    <definedName name="S26P19" localSheetId="2">#REF!</definedName>
    <definedName name="S26P19" localSheetId="8">#REF!</definedName>
    <definedName name="S26P19" localSheetId="12">#REF!</definedName>
    <definedName name="S26P19" localSheetId="13">#REF!</definedName>
    <definedName name="S26P19">#REF!</definedName>
    <definedName name="S26P2" localSheetId="2">#REF!</definedName>
    <definedName name="S26P2" localSheetId="8">#REF!</definedName>
    <definedName name="S26P2" localSheetId="12">#REF!</definedName>
    <definedName name="S26P2" localSheetId="13">#REF!</definedName>
    <definedName name="S26P2">#REF!</definedName>
    <definedName name="S26P20" localSheetId="2">#REF!</definedName>
    <definedName name="S26P20" localSheetId="8">#REF!</definedName>
    <definedName name="S26P20" localSheetId="12">#REF!</definedName>
    <definedName name="S26P20" localSheetId="13">#REF!</definedName>
    <definedName name="S26P20">#REF!</definedName>
    <definedName name="S26P21" localSheetId="2">#REF!</definedName>
    <definedName name="S26P21" localSheetId="8">#REF!</definedName>
    <definedName name="S26P21" localSheetId="12">#REF!</definedName>
    <definedName name="S26P21" localSheetId="13">#REF!</definedName>
    <definedName name="S26P21">#REF!</definedName>
    <definedName name="S26P22" localSheetId="2">#REF!</definedName>
    <definedName name="S26P22" localSheetId="8">#REF!</definedName>
    <definedName name="S26P22" localSheetId="12">#REF!</definedName>
    <definedName name="S26P22" localSheetId="13">#REF!</definedName>
    <definedName name="S26P22">#REF!</definedName>
    <definedName name="S26P23" localSheetId="2">#REF!</definedName>
    <definedName name="S26P23" localSheetId="8">#REF!</definedName>
    <definedName name="S26P23" localSheetId="12">#REF!</definedName>
    <definedName name="S26P23" localSheetId="13">#REF!</definedName>
    <definedName name="S26P23">#REF!</definedName>
    <definedName name="S26P24" localSheetId="2">#REF!</definedName>
    <definedName name="S26P24" localSheetId="8">#REF!</definedName>
    <definedName name="S26P24" localSheetId="12">#REF!</definedName>
    <definedName name="S26P24" localSheetId="13">#REF!</definedName>
    <definedName name="S26P24">#REF!</definedName>
    <definedName name="S26P3" localSheetId="2">#REF!</definedName>
    <definedName name="S26P3" localSheetId="8">#REF!</definedName>
    <definedName name="S26P3" localSheetId="12">#REF!</definedName>
    <definedName name="S26P3" localSheetId="13">#REF!</definedName>
    <definedName name="S26P3">#REF!</definedName>
    <definedName name="S26P4" localSheetId="2">#REF!</definedName>
    <definedName name="S26P4" localSheetId="8">#REF!</definedName>
    <definedName name="S26P4" localSheetId="12">#REF!</definedName>
    <definedName name="S26P4" localSheetId="13">#REF!</definedName>
    <definedName name="S26P4">#REF!</definedName>
    <definedName name="S26P5" localSheetId="2">#REF!</definedName>
    <definedName name="S26P5" localSheetId="8">#REF!</definedName>
    <definedName name="S26P5" localSheetId="12">#REF!</definedName>
    <definedName name="S26P5" localSheetId="13">#REF!</definedName>
    <definedName name="S26P5">#REF!</definedName>
    <definedName name="S26P6" localSheetId="2">#REF!</definedName>
    <definedName name="S26P6" localSheetId="8">#REF!</definedName>
    <definedName name="S26P6" localSheetId="12">#REF!</definedName>
    <definedName name="S26P6" localSheetId="13">#REF!</definedName>
    <definedName name="S26P6">#REF!</definedName>
    <definedName name="S26P7" localSheetId="2">#REF!</definedName>
    <definedName name="S26P7" localSheetId="8">#REF!</definedName>
    <definedName name="S26P7" localSheetId="12">#REF!</definedName>
    <definedName name="S26P7" localSheetId="13">#REF!</definedName>
    <definedName name="S26P7">#REF!</definedName>
    <definedName name="S26P8" localSheetId="2">#REF!</definedName>
    <definedName name="S26P8" localSheetId="8">#REF!</definedName>
    <definedName name="S26P8" localSheetId="12">#REF!</definedName>
    <definedName name="S26P8" localSheetId="13">#REF!</definedName>
    <definedName name="S26P8">#REF!</definedName>
    <definedName name="S26P9" localSheetId="2">#REF!</definedName>
    <definedName name="S26P9" localSheetId="8">#REF!</definedName>
    <definedName name="S26P9" localSheetId="12">#REF!</definedName>
    <definedName name="S26P9" localSheetId="13">#REF!</definedName>
    <definedName name="S26P9">#REF!</definedName>
    <definedName name="S26R1" localSheetId="2">#REF!</definedName>
    <definedName name="S26R1" localSheetId="8">#REF!</definedName>
    <definedName name="S26R1" localSheetId="12">#REF!</definedName>
    <definedName name="S26R1" localSheetId="13">#REF!</definedName>
    <definedName name="S26R1">#REF!</definedName>
    <definedName name="S26R10" localSheetId="2">#REF!</definedName>
    <definedName name="S26R10" localSheetId="8">#REF!</definedName>
    <definedName name="S26R10" localSheetId="12">#REF!</definedName>
    <definedName name="S26R10" localSheetId="13">#REF!</definedName>
    <definedName name="S26R10">#REF!</definedName>
    <definedName name="S26R11" localSheetId="2">#REF!</definedName>
    <definedName name="S26R11" localSheetId="8">#REF!</definedName>
    <definedName name="S26R11" localSheetId="12">#REF!</definedName>
    <definedName name="S26R11" localSheetId="13">#REF!</definedName>
    <definedName name="S26R11">#REF!</definedName>
    <definedName name="S26R12" localSheetId="2">#REF!</definedName>
    <definedName name="S26R12" localSheetId="8">#REF!</definedName>
    <definedName name="S26R12" localSheetId="12">#REF!</definedName>
    <definedName name="S26R12" localSheetId="13">#REF!</definedName>
    <definedName name="S26R12">#REF!</definedName>
    <definedName name="S26R13" localSheetId="2">#REF!</definedName>
    <definedName name="S26R13" localSheetId="8">#REF!</definedName>
    <definedName name="S26R13" localSheetId="12">#REF!</definedName>
    <definedName name="S26R13" localSheetId="13">#REF!</definedName>
    <definedName name="S26R13">#REF!</definedName>
    <definedName name="S26R14" localSheetId="2">#REF!</definedName>
    <definedName name="S26R14" localSheetId="8">#REF!</definedName>
    <definedName name="S26R14" localSheetId="12">#REF!</definedName>
    <definedName name="S26R14" localSheetId="13">#REF!</definedName>
    <definedName name="S26R14">#REF!</definedName>
    <definedName name="S26R15" localSheetId="2">#REF!</definedName>
    <definedName name="S26R15" localSheetId="8">#REF!</definedName>
    <definedName name="S26R15" localSheetId="12">#REF!</definedName>
    <definedName name="S26R15" localSheetId="13">#REF!</definedName>
    <definedName name="S26R15">#REF!</definedName>
    <definedName name="S26R16" localSheetId="2">#REF!</definedName>
    <definedName name="S26R16" localSheetId="8">#REF!</definedName>
    <definedName name="S26R16" localSheetId="12">#REF!</definedName>
    <definedName name="S26R16" localSheetId="13">#REF!</definedName>
    <definedName name="S26R16">#REF!</definedName>
    <definedName name="S26R17" localSheetId="2">#REF!</definedName>
    <definedName name="S26R17" localSheetId="8">#REF!</definedName>
    <definedName name="S26R17" localSheetId="12">#REF!</definedName>
    <definedName name="S26R17" localSheetId="13">#REF!</definedName>
    <definedName name="S26R17">#REF!</definedName>
    <definedName name="S26R18" localSheetId="2">#REF!</definedName>
    <definedName name="S26R18" localSheetId="8">#REF!</definedName>
    <definedName name="S26R18" localSheetId="12">#REF!</definedName>
    <definedName name="S26R18" localSheetId="13">#REF!</definedName>
    <definedName name="S26R18">#REF!</definedName>
    <definedName name="S26R19" localSheetId="2">#REF!</definedName>
    <definedName name="S26R19" localSheetId="8">#REF!</definedName>
    <definedName name="S26R19" localSheetId="12">#REF!</definedName>
    <definedName name="S26R19" localSheetId="13">#REF!</definedName>
    <definedName name="S26R19">#REF!</definedName>
    <definedName name="S26R2" localSheetId="2">#REF!</definedName>
    <definedName name="S26R2" localSheetId="8">#REF!</definedName>
    <definedName name="S26R2" localSheetId="12">#REF!</definedName>
    <definedName name="S26R2" localSheetId="13">#REF!</definedName>
    <definedName name="S26R2">#REF!</definedName>
    <definedName name="S26R20" localSheetId="2">#REF!</definedName>
    <definedName name="S26R20" localSheetId="8">#REF!</definedName>
    <definedName name="S26R20" localSheetId="12">#REF!</definedName>
    <definedName name="S26R20" localSheetId="13">#REF!</definedName>
    <definedName name="S26R20">#REF!</definedName>
    <definedName name="S26R21" localSheetId="2">#REF!</definedName>
    <definedName name="S26R21" localSheetId="8">#REF!</definedName>
    <definedName name="S26R21" localSheetId="12">#REF!</definedName>
    <definedName name="S26R21" localSheetId="13">#REF!</definedName>
    <definedName name="S26R21">#REF!</definedName>
    <definedName name="S26R22" localSheetId="2">#REF!</definedName>
    <definedName name="S26R22" localSheetId="8">#REF!</definedName>
    <definedName name="S26R22" localSheetId="12">#REF!</definedName>
    <definedName name="S26R22" localSheetId="13">#REF!</definedName>
    <definedName name="S26R22">#REF!</definedName>
    <definedName name="S26R23" localSheetId="2">#REF!</definedName>
    <definedName name="S26R23" localSheetId="8">#REF!</definedName>
    <definedName name="S26R23" localSheetId="12">#REF!</definedName>
    <definedName name="S26R23" localSheetId="13">#REF!</definedName>
    <definedName name="S26R23">#REF!</definedName>
    <definedName name="S26R24" localSheetId="2">#REF!</definedName>
    <definedName name="S26R24" localSheetId="8">#REF!</definedName>
    <definedName name="S26R24" localSheetId="12">#REF!</definedName>
    <definedName name="S26R24" localSheetId="13">#REF!</definedName>
    <definedName name="S26R24">#REF!</definedName>
    <definedName name="S26R3" localSheetId="2">#REF!</definedName>
    <definedName name="S26R3" localSheetId="8">#REF!</definedName>
    <definedName name="S26R3" localSheetId="12">#REF!</definedName>
    <definedName name="S26R3" localSheetId="13">#REF!</definedName>
    <definedName name="S26R3">#REF!</definedName>
    <definedName name="S26R4" localSheetId="2">#REF!</definedName>
    <definedName name="S26R4" localSheetId="8">#REF!</definedName>
    <definedName name="S26R4" localSheetId="12">#REF!</definedName>
    <definedName name="S26R4" localSheetId="13">#REF!</definedName>
    <definedName name="S26R4">#REF!</definedName>
    <definedName name="S26R5" localSheetId="2">#REF!</definedName>
    <definedName name="S26R5" localSheetId="8">#REF!</definedName>
    <definedName name="S26R5" localSheetId="12">#REF!</definedName>
    <definedName name="S26R5" localSheetId="13">#REF!</definedName>
    <definedName name="S26R5">#REF!</definedName>
    <definedName name="S26R6" localSheetId="2">#REF!</definedName>
    <definedName name="S26R6" localSheetId="8">#REF!</definedName>
    <definedName name="S26R6" localSheetId="12">#REF!</definedName>
    <definedName name="S26R6" localSheetId="13">#REF!</definedName>
    <definedName name="S26R6">#REF!</definedName>
    <definedName name="S26R7" localSheetId="2">#REF!</definedName>
    <definedName name="S26R7" localSheetId="8">#REF!</definedName>
    <definedName name="S26R7" localSheetId="12">#REF!</definedName>
    <definedName name="S26R7" localSheetId="13">#REF!</definedName>
    <definedName name="S26R7">#REF!</definedName>
    <definedName name="S26R8" localSheetId="2">#REF!</definedName>
    <definedName name="S26R8" localSheetId="8">#REF!</definedName>
    <definedName name="S26R8" localSheetId="12">#REF!</definedName>
    <definedName name="S26R8" localSheetId="13">#REF!</definedName>
    <definedName name="S26R8">#REF!</definedName>
    <definedName name="S26R9" localSheetId="2">#REF!</definedName>
    <definedName name="S26R9" localSheetId="8">#REF!</definedName>
    <definedName name="S26R9" localSheetId="12">#REF!</definedName>
    <definedName name="S26R9" localSheetId="13">#REF!</definedName>
    <definedName name="S26R9">#REF!</definedName>
    <definedName name="S27P1" localSheetId="2">#REF!</definedName>
    <definedName name="S27P1" localSheetId="8">#REF!</definedName>
    <definedName name="S27P1" localSheetId="12">#REF!</definedName>
    <definedName name="S27P1" localSheetId="13">#REF!</definedName>
    <definedName name="S27P1">#REF!</definedName>
    <definedName name="S27P10" localSheetId="2">#REF!</definedName>
    <definedName name="S27P10" localSheetId="8">#REF!</definedName>
    <definedName name="S27P10" localSheetId="12">#REF!</definedName>
    <definedName name="S27P10" localSheetId="13">#REF!</definedName>
    <definedName name="S27P10">#REF!</definedName>
    <definedName name="S27P11" localSheetId="2">#REF!</definedName>
    <definedName name="S27P11" localSheetId="8">#REF!</definedName>
    <definedName name="S27P11" localSheetId="12">#REF!</definedName>
    <definedName name="S27P11" localSheetId="13">#REF!</definedName>
    <definedName name="S27P11">#REF!</definedName>
    <definedName name="S27P12" localSheetId="2">#REF!</definedName>
    <definedName name="S27P12" localSheetId="8">#REF!</definedName>
    <definedName name="S27P12" localSheetId="12">#REF!</definedName>
    <definedName name="S27P12" localSheetId="13">#REF!</definedName>
    <definedName name="S27P12">#REF!</definedName>
    <definedName name="S27P13" localSheetId="2">#REF!</definedName>
    <definedName name="S27P13" localSheetId="8">#REF!</definedName>
    <definedName name="S27P13" localSheetId="12">#REF!</definedName>
    <definedName name="S27P13" localSheetId="13">#REF!</definedName>
    <definedName name="S27P13">#REF!</definedName>
    <definedName name="S27P14" localSheetId="2">#REF!</definedName>
    <definedName name="S27P14" localSheetId="8">#REF!</definedName>
    <definedName name="S27P14" localSheetId="12">#REF!</definedName>
    <definedName name="S27P14" localSheetId="13">#REF!</definedName>
    <definedName name="S27P14">#REF!</definedName>
    <definedName name="S27P15" localSheetId="2">#REF!</definedName>
    <definedName name="S27P15" localSheetId="8">#REF!</definedName>
    <definedName name="S27P15" localSheetId="12">#REF!</definedName>
    <definedName name="S27P15" localSheetId="13">#REF!</definedName>
    <definedName name="S27P15">#REF!</definedName>
    <definedName name="S27P16" localSheetId="2">#REF!</definedName>
    <definedName name="S27P16" localSheetId="8">#REF!</definedName>
    <definedName name="S27P16" localSheetId="12">#REF!</definedName>
    <definedName name="S27P16" localSheetId="13">#REF!</definedName>
    <definedName name="S27P16">#REF!</definedName>
    <definedName name="S27P17" localSheetId="2">#REF!</definedName>
    <definedName name="S27P17" localSheetId="8">#REF!</definedName>
    <definedName name="S27P17" localSheetId="12">#REF!</definedName>
    <definedName name="S27P17" localSheetId="13">#REF!</definedName>
    <definedName name="S27P17">#REF!</definedName>
    <definedName name="S27P18" localSheetId="2">#REF!</definedName>
    <definedName name="S27P18" localSheetId="8">#REF!</definedName>
    <definedName name="S27P18" localSheetId="12">#REF!</definedName>
    <definedName name="S27P18" localSheetId="13">#REF!</definedName>
    <definedName name="S27P18">#REF!</definedName>
    <definedName name="S27P19" localSheetId="2">#REF!</definedName>
    <definedName name="S27P19" localSheetId="8">#REF!</definedName>
    <definedName name="S27P19" localSheetId="12">#REF!</definedName>
    <definedName name="S27P19" localSheetId="13">#REF!</definedName>
    <definedName name="S27P19">#REF!</definedName>
    <definedName name="S27P2" localSheetId="2">#REF!</definedName>
    <definedName name="S27P2" localSheetId="8">#REF!</definedName>
    <definedName name="S27P2" localSheetId="12">#REF!</definedName>
    <definedName name="S27P2" localSheetId="13">#REF!</definedName>
    <definedName name="S27P2">#REF!</definedName>
    <definedName name="S27P20" localSheetId="2">#REF!</definedName>
    <definedName name="S27P20" localSheetId="8">#REF!</definedName>
    <definedName name="S27P20" localSheetId="12">#REF!</definedName>
    <definedName name="S27P20" localSheetId="13">#REF!</definedName>
    <definedName name="S27P20">#REF!</definedName>
    <definedName name="S27P21" localSheetId="2">#REF!</definedName>
    <definedName name="S27P21" localSheetId="8">#REF!</definedName>
    <definedName name="S27P21" localSheetId="12">#REF!</definedName>
    <definedName name="S27P21" localSheetId="13">#REF!</definedName>
    <definedName name="S27P21">#REF!</definedName>
    <definedName name="S27P22" localSheetId="2">#REF!</definedName>
    <definedName name="S27P22" localSheetId="8">#REF!</definedName>
    <definedName name="S27P22" localSheetId="12">#REF!</definedName>
    <definedName name="S27P22" localSheetId="13">#REF!</definedName>
    <definedName name="S27P22">#REF!</definedName>
    <definedName name="S27P23" localSheetId="2">#REF!</definedName>
    <definedName name="S27P23" localSheetId="8">#REF!</definedName>
    <definedName name="S27P23" localSheetId="12">#REF!</definedName>
    <definedName name="S27P23" localSheetId="13">#REF!</definedName>
    <definedName name="S27P23">#REF!</definedName>
    <definedName name="S27P24" localSheetId="2">#REF!</definedName>
    <definedName name="S27P24" localSheetId="8">#REF!</definedName>
    <definedName name="S27P24" localSheetId="12">#REF!</definedName>
    <definedName name="S27P24" localSheetId="13">#REF!</definedName>
    <definedName name="S27P24">#REF!</definedName>
    <definedName name="S27P3" localSheetId="2">#REF!</definedName>
    <definedName name="S27P3" localSheetId="8">#REF!</definedName>
    <definedName name="S27P3" localSheetId="12">#REF!</definedName>
    <definedName name="S27P3" localSheetId="13">#REF!</definedName>
    <definedName name="S27P3">#REF!</definedName>
    <definedName name="S27P4" localSheetId="2">#REF!</definedName>
    <definedName name="S27P4" localSheetId="8">#REF!</definedName>
    <definedName name="S27P4" localSheetId="12">#REF!</definedName>
    <definedName name="S27P4" localSheetId="13">#REF!</definedName>
    <definedName name="S27P4">#REF!</definedName>
    <definedName name="S27P5" localSheetId="2">#REF!</definedName>
    <definedName name="S27P5" localSheetId="8">#REF!</definedName>
    <definedName name="S27P5" localSheetId="12">#REF!</definedName>
    <definedName name="S27P5" localSheetId="13">#REF!</definedName>
    <definedName name="S27P5">#REF!</definedName>
    <definedName name="S27P6" localSheetId="2">#REF!</definedName>
    <definedName name="S27P6" localSheetId="8">#REF!</definedName>
    <definedName name="S27P6" localSheetId="12">#REF!</definedName>
    <definedName name="S27P6" localSheetId="13">#REF!</definedName>
    <definedName name="S27P6">#REF!</definedName>
    <definedName name="S27P7" localSheetId="2">#REF!</definedName>
    <definedName name="S27P7" localSheetId="8">#REF!</definedName>
    <definedName name="S27P7" localSheetId="12">#REF!</definedName>
    <definedName name="S27P7" localSheetId="13">#REF!</definedName>
    <definedName name="S27P7">#REF!</definedName>
    <definedName name="S27P8" localSheetId="2">#REF!</definedName>
    <definedName name="S27P8" localSheetId="8">#REF!</definedName>
    <definedName name="S27P8" localSheetId="12">#REF!</definedName>
    <definedName name="S27P8" localSheetId="13">#REF!</definedName>
    <definedName name="S27P8">#REF!</definedName>
    <definedName name="S27P9" localSheetId="2">#REF!</definedName>
    <definedName name="S27P9" localSheetId="8">#REF!</definedName>
    <definedName name="S27P9" localSheetId="12">#REF!</definedName>
    <definedName name="S27P9" localSheetId="13">#REF!</definedName>
    <definedName name="S27P9">#REF!</definedName>
    <definedName name="S27R1" localSheetId="2">#REF!</definedName>
    <definedName name="S27R1" localSheetId="8">#REF!</definedName>
    <definedName name="S27R1" localSheetId="12">#REF!</definedName>
    <definedName name="S27R1" localSheetId="13">#REF!</definedName>
    <definedName name="S27R1">#REF!</definedName>
    <definedName name="S27R10" localSheetId="2">#REF!</definedName>
    <definedName name="S27R10" localSheetId="8">#REF!</definedName>
    <definedName name="S27R10" localSheetId="12">#REF!</definedName>
    <definedName name="S27R10" localSheetId="13">#REF!</definedName>
    <definedName name="S27R10">#REF!</definedName>
    <definedName name="S27R11" localSheetId="2">#REF!</definedName>
    <definedName name="S27R11" localSheetId="8">#REF!</definedName>
    <definedName name="S27R11" localSheetId="12">#REF!</definedName>
    <definedName name="S27R11" localSheetId="13">#REF!</definedName>
    <definedName name="S27R11">#REF!</definedName>
    <definedName name="S27R12" localSheetId="2">#REF!</definedName>
    <definedName name="S27R12" localSheetId="8">#REF!</definedName>
    <definedName name="S27R12" localSheetId="12">#REF!</definedName>
    <definedName name="S27R12" localSheetId="13">#REF!</definedName>
    <definedName name="S27R12">#REF!</definedName>
    <definedName name="S27R13" localSheetId="2">#REF!</definedName>
    <definedName name="S27R13" localSheetId="8">#REF!</definedName>
    <definedName name="S27R13" localSheetId="12">#REF!</definedName>
    <definedName name="S27R13" localSheetId="13">#REF!</definedName>
    <definedName name="S27R13">#REF!</definedName>
    <definedName name="S27R14" localSheetId="2">#REF!</definedName>
    <definedName name="S27R14" localSheetId="8">#REF!</definedName>
    <definedName name="S27R14" localSheetId="12">#REF!</definedName>
    <definedName name="S27R14" localSheetId="13">#REF!</definedName>
    <definedName name="S27R14">#REF!</definedName>
    <definedName name="S27R15" localSheetId="2">#REF!</definedName>
    <definedName name="S27R15" localSheetId="8">#REF!</definedName>
    <definedName name="S27R15" localSheetId="12">#REF!</definedName>
    <definedName name="S27R15" localSheetId="13">#REF!</definedName>
    <definedName name="S27R15">#REF!</definedName>
    <definedName name="S27R16" localSheetId="2">#REF!</definedName>
    <definedName name="S27R16" localSheetId="8">#REF!</definedName>
    <definedName name="S27R16" localSheetId="12">#REF!</definedName>
    <definedName name="S27R16" localSheetId="13">#REF!</definedName>
    <definedName name="S27R16">#REF!</definedName>
    <definedName name="S27R17" localSheetId="2">#REF!</definedName>
    <definedName name="S27R17" localSheetId="8">#REF!</definedName>
    <definedName name="S27R17" localSheetId="12">#REF!</definedName>
    <definedName name="S27R17" localSheetId="13">#REF!</definedName>
    <definedName name="S27R17">#REF!</definedName>
    <definedName name="S27R18" localSheetId="2">#REF!</definedName>
    <definedName name="S27R18" localSheetId="8">#REF!</definedName>
    <definedName name="S27R18" localSheetId="12">#REF!</definedName>
    <definedName name="S27R18" localSheetId="13">#REF!</definedName>
    <definedName name="S27R18">#REF!</definedName>
    <definedName name="S27R19" localSheetId="2">#REF!</definedName>
    <definedName name="S27R19" localSheetId="8">#REF!</definedName>
    <definedName name="S27R19" localSheetId="12">#REF!</definedName>
    <definedName name="S27R19" localSheetId="13">#REF!</definedName>
    <definedName name="S27R19">#REF!</definedName>
    <definedName name="S27R2" localSheetId="2">#REF!</definedName>
    <definedName name="S27R2" localSheetId="8">#REF!</definedName>
    <definedName name="S27R2" localSheetId="12">#REF!</definedName>
    <definedName name="S27R2" localSheetId="13">#REF!</definedName>
    <definedName name="S27R2">#REF!</definedName>
    <definedName name="S27R20" localSheetId="2">#REF!</definedName>
    <definedName name="S27R20" localSheetId="8">#REF!</definedName>
    <definedName name="S27R20" localSheetId="12">#REF!</definedName>
    <definedName name="S27R20" localSheetId="13">#REF!</definedName>
    <definedName name="S27R20">#REF!</definedName>
    <definedName name="S27R21" localSheetId="2">#REF!</definedName>
    <definedName name="S27R21" localSheetId="8">#REF!</definedName>
    <definedName name="S27R21" localSheetId="12">#REF!</definedName>
    <definedName name="S27R21" localSheetId="13">#REF!</definedName>
    <definedName name="S27R21">#REF!</definedName>
    <definedName name="S27R22" localSheetId="2">#REF!</definedName>
    <definedName name="S27R22" localSheetId="8">#REF!</definedName>
    <definedName name="S27R22" localSheetId="12">#REF!</definedName>
    <definedName name="S27R22" localSheetId="13">#REF!</definedName>
    <definedName name="S27R22">#REF!</definedName>
    <definedName name="S27R23" localSheetId="2">#REF!</definedName>
    <definedName name="S27R23" localSheetId="8">#REF!</definedName>
    <definedName name="S27R23" localSheetId="12">#REF!</definedName>
    <definedName name="S27R23" localSheetId="13">#REF!</definedName>
    <definedName name="S27R23">#REF!</definedName>
    <definedName name="S27R24" localSheetId="2">#REF!</definedName>
    <definedName name="S27R24" localSheetId="8">#REF!</definedName>
    <definedName name="S27R24" localSheetId="12">#REF!</definedName>
    <definedName name="S27R24" localSheetId="13">#REF!</definedName>
    <definedName name="S27R24">#REF!</definedName>
    <definedName name="S27R3" localSheetId="2">#REF!</definedName>
    <definedName name="S27R3" localSheetId="8">#REF!</definedName>
    <definedName name="S27R3" localSheetId="12">#REF!</definedName>
    <definedName name="S27R3" localSheetId="13">#REF!</definedName>
    <definedName name="S27R3">#REF!</definedName>
    <definedName name="S27R4" localSheetId="2">#REF!</definedName>
    <definedName name="S27R4" localSheetId="8">#REF!</definedName>
    <definedName name="S27R4" localSheetId="12">#REF!</definedName>
    <definedName name="S27R4" localSheetId="13">#REF!</definedName>
    <definedName name="S27R4">#REF!</definedName>
    <definedName name="S27R5" localSheetId="2">#REF!</definedName>
    <definedName name="S27R5" localSheetId="8">#REF!</definedName>
    <definedName name="S27R5" localSheetId="12">#REF!</definedName>
    <definedName name="S27R5" localSheetId="13">#REF!</definedName>
    <definedName name="S27R5">#REF!</definedName>
    <definedName name="S27R6" localSheetId="2">#REF!</definedName>
    <definedName name="S27R6" localSheetId="8">#REF!</definedName>
    <definedName name="S27R6" localSheetId="12">#REF!</definedName>
    <definedName name="S27R6" localSheetId="13">#REF!</definedName>
    <definedName name="S27R6">#REF!</definedName>
    <definedName name="S27R7" localSheetId="2">#REF!</definedName>
    <definedName name="S27R7" localSheetId="8">#REF!</definedName>
    <definedName name="S27R7" localSheetId="12">#REF!</definedName>
    <definedName name="S27R7" localSheetId="13">#REF!</definedName>
    <definedName name="S27R7">#REF!</definedName>
    <definedName name="S27R8" localSheetId="2">#REF!</definedName>
    <definedName name="S27R8" localSheetId="8">#REF!</definedName>
    <definedName name="S27R8" localSheetId="12">#REF!</definedName>
    <definedName name="S27R8" localSheetId="13">#REF!</definedName>
    <definedName name="S27R8">#REF!</definedName>
    <definedName name="S27R9" localSheetId="2">#REF!</definedName>
    <definedName name="S27R9" localSheetId="8">#REF!</definedName>
    <definedName name="S27R9" localSheetId="12">#REF!</definedName>
    <definedName name="S27R9" localSheetId="13">#REF!</definedName>
    <definedName name="S27R9">#REF!</definedName>
    <definedName name="S28P1" localSheetId="2">#REF!</definedName>
    <definedName name="S28P1" localSheetId="8">#REF!</definedName>
    <definedName name="S28P1" localSheetId="12">#REF!</definedName>
    <definedName name="S28P1" localSheetId="13">#REF!</definedName>
    <definedName name="S28P1">#REF!</definedName>
    <definedName name="S28P10" localSheetId="2">#REF!</definedName>
    <definedName name="S28P10" localSheetId="8">#REF!</definedName>
    <definedName name="S28P10" localSheetId="12">#REF!</definedName>
    <definedName name="S28P10" localSheetId="13">#REF!</definedName>
    <definedName name="S28P10">#REF!</definedName>
    <definedName name="S28P11" localSheetId="2">#REF!</definedName>
    <definedName name="S28P11" localSheetId="8">#REF!</definedName>
    <definedName name="S28P11" localSheetId="12">#REF!</definedName>
    <definedName name="S28P11" localSheetId="13">#REF!</definedName>
    <definedName name="S28P11">#REF!</definedName>
    <definedName name="S28P12" localSheetId="2">#REF!</definedName>
    <definedName name="S28P12" localSheetId="8">#REF!</definedName>
    <definedName name="S28P12" localSheetId="12">#REF!</definedName>
    <definedName name="S28P12" localSheetId="13">#REF!</definedName>
    <definedName name="S28P12">#REF!</definedName>
    <definedName name="S28P13" localSheetId="2">#REF!</definedName>
    <definedName name="S28P13" localSheetId="8">#REF!</definedName>
    <definedName name="S28P13" localSheetId="12">#REF!</definedName>
    <definedName name="S28P13" localSheetId="13">#REF!</definedName>
    <definedName name="S28P13">#REF!</definedName>
    <definedName name="S28P14" localSheetId="2">#REF!</definedName>
    <definedName name="S28P14" localSheetId="8">#REF!</definedName>
    <definedName name="S28P14" localSheetId="12">#REF!</definedName>
    <definedName name="S28P14" localSheetId="13">#REF!</definedName>
    <definedName name="S28P14">#REF!</definedName>
    <definedName name="S28P15" localSheetId="2">#REF!</definedName>
    <definedName name="S28P15" localSheetId="8">#REF!</definedName>
    <definedName name="S28P15" localSheetId="12">#REF!</definedName>
    <definedName name="S28P15" localSheetId="13">#REF!</definedName>
    <definedName name="S28P15">#REF!</definedName>
    <definedName name="S28P16" localSheetId="2">#REF!</definedName>
    <definedName name="S28P16" localSheetId="8">#REF!</definedName>
    <definedName name="S28P16" localSheetId="12">#REF!</definedName>
    <definedName name="S28P16" localSheetId="13">#REF!</definedName>
    <definedName name="S28P16">#REF!</definedName>
    <definedName name="S28P17" localSheetId="2">#REF!</definedName>
    <definedName name="S28P17" localSheetId="8">#REF!</definedName>
    <definedName name="S28P17" localSheetId="12">#REF!</definedName>
    <definedName name="S28P17" localSheetId="13">#REF!</definedName>
    <definedName name="S28P17">#REF!</definedName>
    <definedName name="S28P18" localSheetId="2">#REF!</definedName>
    <definedName name="S28P18" localSheetId="8">#REF!</definedName>
    <definedName name="S28P18" localSheetId="12">#REF!</definedName>
    <definedName name="S28P18" localSheetId="13">#REF!</definedName>
    <definedName name="S28P18">#REF!</definedName>
    <definedName name="S28P19" localSheetId="2">#REF!</definedName>
    <definedName name="S28P19" localSheetId="8">#REF!</definedName>
    <definedName name="S28P19" localSheetId="12">#REF!</definedName>
    <definedName name="S28P19" localSheetId="13">#REF!</definedName>
    <definedName name="S28P19">#REF!</definedName>
    <definedName name="S28P2" localSheetId="2">#REF!</definedName>
    <definedName name="S28P2" localSheetId="8">#REF!</definedName>
    <definedName name="S28P2" localSheetId="12">#REF!</definedName>
    <definedName name="S28P2" localSheetId="13">#REF!</definedName>
    <definedName name="S28P2">#REF!</definedName>
    <definedName name="S28P20" localSheetId="2">#REF!</definedName>
    <definedName name="S28P20" localSheetId="8">#REF!</definedName>
    <definedName name="S28P20" localSheetId="12">#REF!</definedName>
    <definedName name="S28P20" localSheetId="13">#REF!</definedName>
    <definedName name="S28P20">#REF!</definedName>
    <definedName name="S28P21" localSheetId="2">#REF!</definedName>
    <definedName name="S28P21" localSheetId="8">#REF!</definedName>
    <definedName name="S28P21" localSheetId="12">#REF!</definedName>
    <definedName name="S28P21" localSheetId="13">#REF!</definedName>
    <definedName name="S28P21">#REF!</definedName>
    <definedName name="S28P22" localSheetId="2">#REF!</definedName>
    <definedName name="S28P22" localSheetId="8">#REF!</definedName>
    <definedName name="S28P22" localSheetId="12">#REF!</definedName>
    <definedName name="S28P22" localSheetId="13">#REF!</definedName>
    <definedName name="S28P22">#REF!</definedName>
    <definedName name="S28P23" localSheetId="2">#REF!</definedName>
    <definedName name="S28P23" localSheetId="8">#REF!</definedName>
    <definedName name="S28P23" localSheetId="12">#REF!</definedName>
    <definedName name="S28P23" localSheetId="13">#REF!</definedName>
    <definedName name="S28P23">#REF!</definedName>
    <definedName name="S28P24" localSheetId="2">#REF!</definedName>
    <definedName name="S28P24" localSheetId="8">#REF!</definedName>
    <definedName name="S28P24" localSheetId="12">#REF!</definedName>
    <definedName name="S28P24" localSheetId="13">#REF!</definedName>
    <definedName name="S28P24">#REF!</definedName>
    <definedName name="S28P3" localSheetId="2">#REF!</definedName>
    <definedName name="S28P3" localSheetId="8">#REF!</definedName>
    <definedName name="S28P3" localSheetId="12">#REF!</definedName>
    <definedName name="S28P3" localSheetId="13">#REF!</definedName>
    <definedName name="S28P3">#REF!</definedName>
    <definedName name="S28P4" localSheetId="2">#REF!</definedName>
    <definedName name="S28P4" localSheetId="8">#REF!</definedName>
    <definedName name="S28P4" localSheetId="12">#REF!</definedName>
    <definedName name="S28P4" localSheetId="13">#REF!</definedName>
    <definedName name="S28P4">#REF!</definedName>
    <definedName name="S28P5" localSheetId="2">#REF!</definedName>
    <definedName name="S28P5" localSheetId="8">#REF!</definedName>
    <definedName name="S28P5" localSheetId="12">#REF!</definedName>
    <definedName name="S28P5" localSheetId="13">#REF!</definedName>
    <definedName name="S28P5">#REF!</definedName>
    <definedName name="S28P6" localSheetId="2">#REF!</definedName>
    <definedName name="S28P6" localSheetId="8">#REF!</definedName>
    <definedName name="S28P6" localSheetId="12">#REF!</definedName>
    <definedName name="S28P6" localSheetId="13">#REF!</definedName>
    <definedName name="S28P6">#REF!</definedName>
    <definedName name="S28P7" localSheetId="2">#REF!</definedName>
    <definedName name="S28P7" localSheetId="8">#REF!</definedName>
    <definedName name="S28P7" localSheetId="12">#REF!</definedName>
    <definedName name="S28P7" localSheetId="13">#REF!</definedName>
    <definedName name="S28P7">#REF!</definedName>
    <definedName name="S28P8" localSheetId="2">#REF!</definedName>
    <definedName name="S28P8" localSheetId="8">#REF!</definedName>
    <definedName name="S28P8" localSheetId="12">#REF!</definedName>
    <definedName name="S28P8" localSheetId="13">#REF!</definedName>
    <definedName name="S28P8">#REF!</definedName>
    <definedName name="S28P9" localSheetId="2">#REF!</definedName>
    <definedName name="S28P9" localSheetId="8">#REF!</definedName>
    <definedName name="S28P9" localSheetId="12">#REF!</definedName>
    <definedName name="S28P9" localSheetId="13">#REF!</definedName>
    <definedName name="S28P9">#REF!</definedName>
    <definedName name="S28R1" localSheetId="2">#REF!</definedName>
    <definedName name="S28R1" localSheetId="8">#REF!</definedName>
    <definedName name="S28R1" localSheetId="12">#REF!</definedName>
    <definedName name="S28R1" localSheetId="13">#REF!</definedName>
    <definedName name="S28R1">#REF!</definedName>
    <definedName name="S28R10" localSheetId="2">#REF!</definedName>
    <definedName name="S28R10" localSheetId="8">#REF!</definedName>
    <definedName name="S28R10" localSheetId="12">#REF!</definedName>
    <definedName name="S28R10" localSheetId="13">#REF!</definedName>
    <definedName name="S28R10">#REF!</definedName>
    <definedName name="S28R11" localSheetId="2">#REF!</definedName>
    <definedName name="S28R11" localSheetId="8">#REF!</definedName>
    <definedName name="S28R11" localSheetId="12">#REF!</definedName>
    <definedName name="S28R11" localSheetId="13">#REF!</definedName>
    <definedName name="S28R11">#REF!</definedName>
    <definedName name="S28R12" localSheetId="2">#REF!</definedName>
    <definedName name="S28R12" localSheetId="8">#REF!</definedName>
    <definedName name="S28R12" localSheetId="12">#REF!</definedName>
    <definedName name="S28R12" localSheetId="13">#REF!</definedName>
    <definedName name="S28R12">#REF!</definedName>
    <definedName name="S28R13" localSheetId="2">#REF!</definedName>
    <definedName name="S28R13" localSheetId="8">#REF!</definedName>
    <definedName name="S28R13" localSheetId="12">#REF!</definedName>
    <definedName name="S28R13" localSheetId="13">#REF!</definedName>
    <definedName name="S28R13">#REF!</definedName>
    <definedName name="S28R14" localSheetId="2">#REF!</definedName>
    <definedName name="S28R14" localSheetId="8">#REF!</definedName>
    <definedName name="S28R14" localSheetId="12">#REF!</definedName>
    <definedName name="S28R14" localSheetId="13">#REF!</definedName>
    <definedName name="S28R14">#REF!</definedName>
    <definedName name="S28R15" localSheetId="2">#REF!</definedName>
    <definedName name="S28R15" localSheetId="8">#REF!</definedName>
    <definedName name="S28R15" localSheetId="12">#REF!</definedName>
    <definedName name="S28R15" localSheetId="13">#REF!</definedName>
    <definedName name="S28R15">#REF!</definedName>
    <definedName name="S28R16" localSheetId="2">#REF!</definedName>
    <definedName name="S28R16" localSheetId="8">#REF!</definedName>
    <definedName name="S28R16" localSheetId="12">#REF!</definedName>
    <definedName name="S28R16" localSheetId="13">#REF!</definedName>
    <definedName name="S28R16">#REF!</definedName>
    <definedName name="S28R17" localSheetId="2">#REF!</definedName>
    <definedName name="S28R17" localSheetId="8">#REF!</definedName>
    <definedName name="S28R17" localSheetId="12">#REF!</definedName>
    <definedName name="S28R17" localSheetId="13">#REF!</definedName>
    <definedName name="S28R17">#REF!</definedName>
    <definedName name="S28R18" localSheetId="2">#REF!</definedName>
    <definedName name="S28R18" localSheetId="8">#REF!</definedName>
    <definedName name="S28R18" localSheetId="12">#REF!</definedName>
    <definedName name="S28R18" localSheetId="13">#REF!</definedName>
    <definedName name="S28R18">#REF!</definedName>
    <definedName name="S28R19" localSheetId="2">#REF!</definedName>
    <definedName name="S28R19" localSheetId="8">#REF!</definedName>
    <definedName name="S28R19" localSheetId="12">#REF!</definedName>
    <definedName name="S28R19" localSheetId="13">#REF!</definedName>
    <definedName name="S28R19">#REF!</definedName>
    <definedName name="S28R2" localSheetId="2">#REF!</definedName>
    <definedName name="S28R2" localSheetId="8">#REF!</definedName>
    <definedName name="S28R2" localSheetId="12">#REF!</definedName>
    <definedName name="S28R2" localSheetId="13">#REF!</definedName>
    <definedName name="S28R2">#REF!</definedName>
    <definedName name="S28R20" localSheetId="2">#REF!</definedName>
    <definedName name="S28R20" localSheetId="8">#REF!</definedName>
    <definedName name="S28R20" localSheetId="12">#REF!</definedName>
    <definedName name="S28R20" localSheetId="13">#REF!</definedName>
    <definedName name="S28R20">#REF!</definedName>
    <definedName name="S28R21" localSheetId="2">#REF!</definedName>
    <definedName name="S28R21" localSheetId="8">#REF!</definedName>
    <definedName name="S28R21" localSheetId="12">#REF!</definedName>
    <definedName name="S28R21" localSheetId="13">#REF!</definedName>
    <definedName name="S28R21">#REF!</definedName>
    <definedName name="S28R22" localSheetId="2">#REF!</definedName>
    <definedName name="S28R22" localSheetId="8">#REF!</definedName>
    <definedName name="S28R22" localSheetId="12">#REF!</definedName>
    <definedName name="S28R22" localSheetId="13">#REF!</definedName>
    <definedName name="S28R22">#REF!</definedName>
    <definedName name="S28R23" localSheetId="2">#REF!</definedName>
    <definedName name="S28R23" localSheetId="8">#REF!</definedName>
    <definedName name="S28R23" localSheetId="12">#REF!</definedName>
    <definedName name="S28R23" localSheetId="13">#REF!</definedName>
    <definedName name="S28R23">#REF!</definedName>
    <definedName name="S28R24" localSheetId="2">#REF!</definedName>
    <definedName name="S28R24" localSheetId="8">#REF!</definedName>
    <definedName name="S28R24" localSheetId="12">#REF!</definedName>
    <definedName name="S28R24" localSheetId="13">#REF!</definedName>
    <definedName name="S28R24">#REF!</definedName>
    <definedName name="S28R3" localSheetId="2">#REF!</definedName>
    <definedName name="S28R3" localSheetId="8">#REF!</definedName>
    <definedName name="S28R3" localSheetId="12">#REF!</definedName>
    <definedName name="S28R3" localSheetId="13">#REF!</definedName>
    <definedName name="S28R3">#REF!</definedName>
    <definedName name="S28R4" localSheetId="2">#REF!</definedName>
    <definedName name="S28R4" localSheetId="8">#REF!</definedName>
    <definedName name="S28R4" localSheetId="12">#REF!</definedName>
    <definedName name="S28R4" localSheetId="13">#REF!</definedName>
    <definedName name="S28R4">#REF!</definedName>
    <definedName name="S28R5" localSheetId="2">#REF!</definedName>
    <definedName name="S28R5" localSheetId="8">#REF!</definedName>
    <definedName name="S28R5" localSheetId="12">#REF!</definedName>
    <definedName name="S28R5" localSheetId="13">#REF!</definedName>
    <definedName name="S28R5">#REF!</definedName>
    <definedName name="S28R6" localSheetId="2">#REF!</definedName>
    <definedName name="S28R6" localSheetId="8">#REF!</definedName>
    <definedName name="S28R6" localSheetId="12">#REF!</definedName>
    <definedName name="S28R6" localSheetId="13">#REF!</definedName>
    <definedName name="S28R6">#REF!</definedName>
    <definedName name="S28R7" localSheetId="2">#REF!</definedName>
    <definedName name="S28R7" localSheetId="8">#REF!</definedName>
    <definedName name="S28R7" localSheetId="12">#REF!</definedName>
    <definedName name="S28R7" localSheetId="13">#REF!</definedName>
    <definedName name="S28R7">#REF!</definedName>
    <definedName name="S28R8" localSheetId="2">#REF!</definedName>
    <definedName name="S28R8" localSheetId="8">#REF!</definedName>
    <definedName name="S28R8" localSheetId="12">#REF!</definedName>
    <definedName name="S28R8" localSheetId="13">#REF!</definedName>
    <definedName name="S28R8">#REF!</definedName>
    <definedName name="S28R9" localSheetId="2">#REF!</definedName>
    <definedName name="S28R9" localSheetId="8">#REF!</definedName>
    <definedName name="S28R9" localSheetId="12">#REF!</definedName>
    <definedName name="S28R9" localSheetId="13">#REF!</definedName>
    <definedName name="S28R9">#REF!</definedName>
    <definedName name="S29P1" localSheetId="2">#REF!</definedName>
    <definedName name="S29P1" localSheetId="8">#REF!</definedName>
    <definedName name="S29P1" localSheetId="12">#REF!</definedName>
    <definedName name="S29P1" localSheetId="13">#REF!</definedName>
    <definedName name="S29P1">#REF!</definedName>
    <definedName name="S29P10" localSheetId="2">#REF!</definedName>
    <definedName name="S29P10" localSheetId="8">#REF!</definedName>
    <definedName name="S29P10" localSheetId="12">#REF!</definedName>
    <definedName name="S29P10" localSheetId="13">#REF!</definedName>
    <definedName name="S29P10">#REF!</definedName>
    <definedName name="S29P11" localSheetId="2">#REF!</definedName>
    <definedName name="S29P11" localSheetId="8">#REF!</definedName>
    <definedName name="S29P11" localSheetId="12">#REF!</definedName>
    <definedName name="S29P11" localSheetId="13">#REF!</definedName>
    <definedName name="S29P11">#REF!</definedName>
    <definedName name="S29P12" localSheetId="2">#REF!</definedName>
    <definedName name="S29P12" localSheetId="8">#REF!</definedName>
    <definedName name="S29P12" localSheetId="12">#REF!</definedName>
    <definedName name="S29P12" localSheetId="13">#REF!</definedName>
    <definedName name="S29P12">#REF!</definedName>
    <definedName name="S29P13" localSheetId="2">#REF!</definedName>
    <definedName name="S29P13" localSheetId="8">#REF!</definedName>
    <definedName name="S29P13" localSheetId="12">#REF!</definedName>
    <definedName name="S29P13" localSheetId="13">#REF!</definedName>
    <definedName name="S29P13">#REF!</definedName>
    <definedName name="S29P14" localSheetId="2">#REF!</definedName>
    <definedName name="S29P14" localSheetId="8">#REF!</definedName>
    <definedName name="S29P14" localSheetId="12">#REF!</definedName>
    <definedName name="S29P14" localSheetId="13">#REF!</definedName>
    <definedName name="S29P14">#REF!</definedName>
    <definedName name="S29P15" localSheetId="2">#REF!</definedName>
    <definedName name="S29P15" localSheetId="8">#REF!</definedName>
    <definedName name="S29P15" localSheetId="12">#REF!</definedName>
    <definedName name="S29P15" localSheetId="13">#REF!</definedName>
    <definedName name="S29P15">#REF!</definedName>
    <definedName name="S29P16" localSheetId="2">#REF!</definedName>
    <definedName name="S29P16" localSheetId="8">#REF!</definedName>
    <definedName name="S29P16" localSheetId="12">#REF!</definedName>
    <definedName name="S29P16" localSheetId="13">#REF!</definedName>
    <definedName name="S29P16">#REF!</definedName>
    <definedName name="S29P17" localSheetId="2">#REF!</definedName>
    <definedName name="S29P17" localSheetId="8">#REF!</definedName>
    <definedName name="S29P17" localSheetId="12">#REF!</definedName>
    <definedName name="S29P17" localSheetId="13">#REF!</definedName>
    <definedName name="S29P17">#REF!</definedName>
    <definedName name="S29P18" localSheetId="2">#REF!</definedName>
    <definedName name="S29P18" localSheetId="8">#REF!</definedName>
    <definedName name="S29P18" localSheetId="12">#REF!</definedName>
    <definedName name="S29P18" localSheetId="13">#REF!</definedName>
    <definedName name="S29P18">#REF!</definedName>
    <definedName name="S29P19" localSheetId="2">#REF!</definedName>
    <definedName name="S29P19" localSheetId="8">#REF!</definedName>
    <definedName name="S29P19" localSheetId="12">#REF!</definedName>
    <definedName name="S29P19" localSheetId="13">#REF!</definedName>
    <definedName name="S29P19">#REF!</definedName>
    <definedName name="S29P2" localSheetId="2">#REF!</definedName>
    <definedName name="S29P2" localSheetId="8">#REF!</definedName>
    <definedName name="S29P2" localSheetId="12">#REF!</definedName>
    <definedName name="S29P2" localSheetId="13">#REF!</definedName>
    <definedName name="S29P2">#REF!</definedName>
    <definedName name="S29P20" localSheetId="2">#REF!</definedName>
    <definedName name="S29P20" localSheetId="8">#REF!</definedName>
    <definedName name="S29P20" localSheetId="12">#REF!</definedName>
    <definedName name="S29P20" localSheetId="13">#REF!</definedName>
    <definedName name="S29P20">#REF!</definedName>
    <definedName name="S29P21" localSheetId="2">#REF!</definedName>
    <definedName name="S29P21" localSheetId="8">#REF!</definedName>
    <definedName name="S29P21" localSheetId="12">#REF!</definedName>
    <definedName name="S29P21" localSheetId="13">#REF!</definedName>
    <definedName name="S29P21">#REF!</definedName>
    <definedName name="S29P22" localSheetId="2">#REF!</definedName>
    <definedName name="S29P22" localSheetId="8">#REF!</definedName>
    <definedName name="S29P22" localSheetId="12">#REF!</definedName>
    <definedName name="S29P22" localSheetId="13">#REF!</definedName>
    <definedName name="S29P22">#REF!</definedName>
    <definedName name="S29P23" localSheetId="2">#REF!</definedName>
    <definedName name="S29P23" localSheetId="8">#REF!</definedName>
    <definedName name="S29P23" localSheetId="12">#REF!</definedName>
    <definedName name="S29P23" localSheetId="13">#REF!</definedName>
    <definedName name="S29P23">#REF!</definedName>
    <definedName name="S29P24" localSheetId="2">#REF!</definedName>
    <definedName name="S29P24" localSheetId="8">#REF!</definedName>
    <definedName name="S29P24" localSheetId="12">#REF!</definedName>
    <definedName name="S29P24" localSheetId="13">#REF!</definedName>
    <definedName name="S29P24">#REF!</definedName>
    <definedName name="S29P3" localSheetId="2">#REF!</definedName>
    <definedName name="S29P3" localSheetId="8">#REF!</definedName>
    <definedName name="S29P3" localSheetId="12">#REF!</definedName>
    <definedName name="S29P3" localSheetId="13">#REF!</definedName>
    <definedName name="S29P3">#REF!</definedName>
    <definedName name="S29P4" localSheetId="2">#REF!</definedName>
    <definedName name="S29P4" localSheetId="8">#REF!</definedName>
    <definedName name="S29P4" localSheetId="12">#REF!</definedName>
    <definedName name="S29P4" localSheetId="13">#REF!</definedName>
    <definedName name="S29P4">#REF!</definedName>
    <definedName name="S29P5" localSheetId="2">#REF!</definedName>
    <definedName name="S29P5" localSheetId="8">#REF!</definedName>
    <definedName name="S29P5" localSheetId="12">#REF!</definedName>
    <definedName name="S29P5" localSheetId="13">#REF!</definedName>
    <definedName name="S29P5">#REF!</definedName>
    <definedName name="S29P6" localSheetId="2">#REF!</definedName>
    <definedName name="S29P6" localSheetId="8">#REF!</definedName>
    <definedName name="S29P6" localSheetId="12">#REF!</definedName>
    <definedName name="S29P6" localSheetId="13">#REF!</definedName>
    <definedName name="S29P6">#REF!</definedName>
    <definedName name="S29P7" localSheetId="2">#REF!</definedName>
    <definedName name="S29P7" localSheetId="8">#REF!</definedName>
    <definedName name="S29P7" localSheetId="12">#REF!</definedName>
    <definedName name="S29P7" localSheetId="13">#REF!</definedName>
    <definedName name="S29P7">#REF!</definedName>
    <definedName name="S29P8" localSheetId="2">#REF!</definedName>
    <definedName name="S29P8" localSheetId="8">#REF!</definedName>
    <definedName name="S29P8" localSheetId="12">#REF!</definedName>
    <definedName name="S29P8" localSheetId="13">#REF!</definedName>
    <definedName name="S29P8">#REF!</definedName>
    <definedName name="S29P9" localSheetId="2">#REF!</definedName>
    <definedName name="S29P9" localSheetId="8">#REF!</definedName>
    <definedName name="S29P9" localSheetId="12">#REF!</definedName>
    <definedName name="S29P9" localSheetId="13">#REF!</definedName>
    <definedName name="S29P9">#REF!</definedName>
    <definedName name="S29R1" localSheetId="2">#REF!</definedName>
    <definedName name="S29R1" localSheetId="8">#REF!</definedName>
    <definedName name="S29R1" localSheetId="12">#REF!</definedName>
    <definedName name="S29R1" localSheetId="13">#REF!</definedName>
    <definedName name="S29R1">#REF!</definedName>
    <definedName name="S29R10" localSheetId="2">#REF!</definedName>
    <definedName name="S29R10" localSheetId="8">#REF!</definedName>
    <definedName name="S29R10" localSheetId="12">#REF!</definedName>
    <definedName name="S29R10" localSheetId="13">#REF!</definedName>
    <definedName name="S29R10">#REF!</definedName>
    <definedName name="S29R11" localSheetId="2">#REF!</definedName>
    <definedName name="S29R11" localSheetId="8">#REF!</definedName>
    <definedName name="S29R11" localSheetId="12">#REF!</definedName>
    <definedName name="S29R11" localSheetId="13">#REF!</definedName>
    <definedName name="S29R11">#REF!</definedName>
    <definedName name="S29R12" localSheetId="2">#REF!</definedName>
    <definedName name="S29R12" localSheetId="8">#REF!</definedName>
    <definedName name="S29R12" localSheetId="12">#REF!</definedName>
    <definedName name="S29R12" localSheetId="13">#REF!</definedName>
    <definedName name="S29R12">#REF!</definedName>
    <definedName name="S29R13" localSheetId="2">#REF!</definedName>
    <definedName name="S29R13" localSheetId="8">#REF!</definedName>
    <definedName name="S29R13" localSheetId="12">#REF!</definedName>
    <definedName name="S29R13" localSheetId="13">#REF!</definedName>
    <definedName name="S29R13">#REF!</definedName>
    <definedName name="S29R14" localSheetId="2">#REF!</definedName>
    <definedName name="S29R14" localSheetId="8">#REF!</definedName>
    <definedName name="S29R14" localSheetId="12">#REF!</definedName>
    <definedName name="S29R14" localSheetId="13">#REF!</definedName>
    <definedName name="S29R14">#REF!</definedName>
    <definedName name="S29R15" localSheetId="2">#REF!</definedName>
    <definedName name="S29R15" localSheetId="8">#REF!</definedName>
    <definedName name="S29R15" localSheetId="12">#REF!</definedName>
    <definedName name="S29R15" localSheetId="13">#REF!</definedName>
    <definedName name="S29R15">#REF!</definedName>
    <definedName name="S29R16" localSheetId="2">#REF!</definedName>
    <definedName name="S29R16" localSheetId="8">#REF!</definedName>
    <definedName name="S29R16" localSheetId="12">#REF!</definedName>
    <definedName name="S29R16" localSheetId="13">#REF!</definedName>
    <definedName name="S29R16">#REF!</definedName>
    <definedName name="S29R17" localSheetId="2">#REF!</definedName>
    <definedName name="S29R17" localSheetId="8">#REF!</definedName>
    <definedName name="S29R17" localSheetId="12">#REF!</definedName>
    <definedName name="S29R17" localSheetId="13">#REF!</definedName>
    <definedName name="S29R17">#REF!</definedName>
    <definedName name="S29R18" localSheetId="2">#REF!</definedName>
    <definedName name="S29R18" localSheetId="8">#REF!</definedName>
    <definedName name="S29R18" localSheetId="12">#REF!</definedName>
    <definedName name="S29R18" localSheetId="13">#REF!</definedName>
    <definedName name="S29R18">#REF!</definedName>
    <definedName name="S29R19" localSheetId="2">#REF!</definedName>
    <definedName name="S29R19" localSheetId="8">#REF!</definedName>
    <definedName name="S29R19" localSheetId="12">#REF!</definedName>
    <definedName name="S29R19" localSheetId="13">#REF!</definedName>
    <definedName name="S29R19">#REF!</definedName>
    <definedName name="S29R2" localSheetId="2">#REF!</definedName>
    <definedName name="S29R2" localSheetId="8">#REF!</definedName>
    <definedName name="S29R2" localSheetId="12">#REF!</definedName>
    <definedName name="S29R2" localSheetId="13">#REF!</definedName>
    <definedName name="S29R2">#REF!</definedName>
    <definedName name="S29R20" localSheetId="2">#REF!</definedName>
    <definedName name="S29R20" localSheetId="8">#REF!</definedName>
    <definedName name="S29R20" localSheetId="12">#REF!</definedName>
    <definedName name="S29R20" localSheetId="13">#REF!</definedName>
    <definedName name="S29R20">#REF!</definedName>
    <definedName name="S29R21" localSheetId="2">#REF!</definedName>
    <definedName name="S29R21" localSheetId="8">#REF!</definedName>
    <definedName name="S29R21" localSheetId="12">#REF!</definedName>
    <definedName name="S29R21" localSheetId="13">#REF!</definedName>
    <definedName name="S29R21">#REF!</definedName>
    <definedName name="S29R22" localSheetId="2">#REF!</definedName>
    <definedName name="S29R22" localSheetId="8">#REF!</definedName>
    <definedName name="S29R22" localSheetId="12">#REF!</definedName>
    <definedName name="S29R22" localSheetId="13">#REF!</definedName>
    <definedName name="S29R22">#REF!</definedName>
    <definedName name="S29R23" localSheetId="2">#REF!</definedName>
    <definedName name="S29R23" localSheetId="8">#REF!</definedName>
    <definedName name="S29R23" localSheetId="12">#REF!</definedName>
    <definedName name="S29R23" localSheetId="13">#REF!</definedName>
    <definedName name="S29R23">#REF!</definedName>
    <definedName name="S29R24" localSheetId="2">#REF!</definedName>
    <definedName name="S29R24" localSheetId="8">#REF!</definedName>
    <definedName name="S29R24" localSheetId="12">#REF!</definedName>
    <definedName name="S29R24" localSheetId="13">#REF!</definedName>
    <definedName name="S29R24">#REF!</definedName>
    <definedName name="S29R3" localSheetId="2">#REF!</definedName>
    <definedName name="S29R3" localSheetId="8">#REF!</definedName>
    <definedName name="S29R3" localSheetId="12">#REF!</definedName>
    <definedName name="S29R3" localSheetId="13">#REF!</definedName>
    <definedName name="S29R3">#REF!</definedName>
    <definedName name="S29R4" localSheetId="2">#REF!</definedName>
    <definedName name="S29R4" localSheetId="8">#REF!</definedName>
    <definedName name="S29R4" localSheetId="12">#REF!</definedName>
    <definedName name="S29R4" localSheetId="13">#REF!</definedName>
    <definedName name="S29R4">#REF!</definedName>
    <definedName name="S29R5" localSheetId="2">#REF!</definedName>
    <definedName name="S29R5" localSheetId="8">#REF!</definedName>
    <definedName name="S29R5" localSheetId="12">#REF!</definedName>
    <definedName name="S29R5" localSheetId="13">#REF!</definedName>
    <definedName name="S29R5">#REF!</definedName>
    <definedName name="S29R6" localSheetId="2">#REF!</definedName>
    <definedName name="S29R6" localSheetId="8">#REF!</definedName>
    <definedName name="S29R6" localSheetId="12">#REF!</definedName>
    <definedName name="S29R6" localSheetId="13">#REF!</definedName>
    <definedName name="S29R6">#REF!</definedName>
    <definedName name="S29R7" localSheetId="2">#REF!</definedName>
    <definedName name="S29R7" localSheetId="8">#REF!</definedName>
    <definedName name="S29R7" localSheetId="12">#REF!</definedName>
    <definedName name="S29R7" localSheetId="13">#REF!</definedName>
    <definedName name="S29R7">#REF!</definedName>
    <definedName name="S29R8" localSheetId="2">#REF!</definedName>
    <definedName name="S29R8" localSheetId="8">#REF!</definedName>
    <definedName name="S29R8" localSheetId="12">#REF!</definedName>
    <definedName name="S29R8" localSheetId="13">#REF!</definedName>
    <definedName name="S29R8">#REF!</definedName>
    <definedName name="S29R9" localSheetId="2">#REF!</definedName>
    <definedName name="S29R9" localSheetId="8">#REF!</definedName>
    <definedName name="S29R9" localSheetId="12">#REF!</definedName>
    <definedName name="S29R9" localSheetId="13">#REF!</definedName>
    <definedName name="S29R9">#REF!</definedName>
    <definedName name="S2P1" localSheetId="2">#REF!</definedName>
    <definedName name="S2P1" localSheetId="8">#REF!</definedName>
    <definedName name="S2P1" localSheetId="12">#REF!</definedName>
    <definedName name="S2P1" localSheetId="13">#REF!</definedName>
    <definedName name="S2P1">#REF!</definedName>
    <definedName name="S2P10" localSheetId="2">#REF!</definedName>
    <definedName name="S2P10" localSheetId="8">#REF!</definedName>
    <definedName name="S2P10" localSheetId="12">#REF!</definedName>
    <definedName name="S2P10" localSheetId="13">#REF!</definedName>
    <definedName name="S2P10">#REF!</definedName>
    <definedName name="S2P11" localSheetId="2">#REF!</definedName>
    <definedName name="S2P11" localSheetId="8">#REF!</definedName>
    <definedName name="S2P11" localSheetId="12">#REF!</definedName>
    <definedName name="S2P11" localSheetId="13">#REF!</definedName>
    <definedName name="S2P11">#REF!</definedName>
    <definedName name="S2P12" localSheetId="2">#REF!</definedName>
    <definedName name="S2P12" localSheetId="8">#REF!</definedName>
    <definedName name="S2P12" localSheetId="12">#REF!</definedName>
    <definedName name="S2P12" localSheetId="13">#REF!</definedName>
    <definedName name="S2P12">#REF!</definedName>
    <definedName name="S2P13" localSheetId="2">#REF!</definedName>
    <definedName name="S2P13" localSheetId="8">#REF!</definedName>
    <definedName name="S2P13" localSheetId="12">#REF!</definedName>
    <definedName name="S2P13" localSheetId="13">#REF!</definedName>
    <definedName name="S2P13">#REF!</definedName>
    <definedName name="S2P14" localSheetId="2">#REF!</definedName>
    <definedName name="S2P14" localSheetId="8">#REF!</definedName>
    <definedName name="S2P14" localSheetId="12">#REF!</definedName>
    <definedName name="S2P14" localSheetId="13">#REF!</definedName>
    <definedName name="S2P14">#REF!</definedName>
    <definedName name="S2P15" localSheetId="2">#REF!</definedName>
    <definedName name="S2P15" localSheetId="8">#REF!</definedName>
    <definedName name="S2P15" localSheetId="12">#REF!</definedName>
    <definedName name="S2P15" localSheetId="13">#REF!</definedName>
    <definedName name="S2P15">#REF!</definedName>
    <definedName name="S2P16" localSheetId="2">#REF!</definedName>
    <definedName name="S2P16" localSheetId="8">#REF!</definedName>
    <definedName name="S2P16" localSheetId="12">#REF!</definedName>
    <definedName name="S2P16" localSheetId="13">#REF!</definedName>
    <definedName name="S2P16">#REF!</definedName>
    <definedName name="S2P17" localSheetId="2">#REF!</definedName>
    <definedName name="S2P17" localSheetId="8">#REF!</definedName>
    <definedName name="S2P17" localSheetId="12">#REF!</definedName>
    <definedName name="S2P17" localSheetId="13">#REF!</definedName>
    <definedName name="S2P17">#REF!</definedName>
    <definedName name="S2P18" localSheetId="2">#REF!</definedName>
    <definedName name="S2P18" localSheetId="8">#REF!</definedName>
    <definedName name="S2P18" localSheetId="12">#REF!</definedName>
    <definedName name="S2P18" localSheetId="13">#REF!</definedName>
    <definedName name="S2P18">#REF!</definedName>
    <definedName name="S2P19" localSheetId="2">#REF!</definedName>
    <definedName name="S2P19" localSheetId="8">#REF!</definedName>
    <definedName name="S2P19" localSheetId="12">#REF!</definedName>
    <definedName name="S2P19" localSheetId="13">#REF!</definedName>
    <definedName name="S2P19">#REF!</definedName>
    <definedName name="S2P2" localSheetId="2">#REF!</definedName>
    <definedName name="S2P2" localSheetId="8">#REF!</definedName>
    <definedName name="S2P2" localSheetId="12">#REF!</definedName>
    <definedName name="S2P2" localSheetId="13">#REF!</definedName>
    <definedName name="S2P2">#REF!</definedName>
    <definedName name="S2P20" localSheetId="2">#REF!</definedName>
    <definedName name="S2P20" localSheetId="8">#REF!</definedName>
    <definedName name="S2P20" localSheetId="12">#REF!</definedName>
    <definedName name="S2P20" localSheetId="13">#REF!</definedName>
    <definedName name="S2P20">#REF!</definedName>
    <definedName name="S2P21" localSheetId="2">#REF!</definedName>
    <definedName name="S2P21" localSheetId="8">#REF!</definedName>
    <definedName name="S2P21" localSheetId="12">#REF!</definedName>
    <definedName name="S2P21" localSheetId="13">#REF!</definedName>
    <definedName name="S2P21">#REF!</definedName>
    <definedName name="S2P22" localSheetId="2">#REF!</definedName>
    <definedName name="S2P22" localSheetId="8">#REF!</definedName>
    <definedName name="S2P22" localSheetId="12">#REF!</definedName>
    <definedName name="S2P22" localSheetId="13">#REF!</definedName>
    <definedName name="S2P22">#REF!</definedName>
    <definedName name="S2P23" localSheetId="2">#REF!</definedName>
    <definedName name="S2P23" localSheetId="8">#REF!</definedName>
    <definedName name="S2P23" localSheetId="12">#REF!</definedName>
    <definedName name="S2P23" localSheetId="13">#REF!</definedName>
    <definedName name="S2P23">#REF!</definedName>
    <definedName name="S2P24" localSheetId="2">#REF!</definedName>
    <definedName name="S2P24" localSheetId="8">#REF!</definedName>
    <definedName name="S2P24" localSheetId="12">#REF!</definedName>
    <definedName name="S2P24" localSheetId="13">#REF!</definedName>
    <definedName name="S2P24">#REF!</definedName>
    <definedName name="S2P3" localSheetId="2">#REF!</definedName>
    <definedName name="S2P3" localSheetId="8">#REF!</definedName>
    <definedName name="S2P3" localSheetId="12">#REF!</definedName>
    <definedName name="S2P3" localSheetId="13">#REF!</definedName>
    <definedName name="S2P3">#REF!</definedName>
    <definedName name="S2P4" localSheetId="2">#REF!</definedName>
    <definedName name="S2P4" localSheetId="8">#REF!</definedName>
    <definedName name="S2P4" localSheetId="12">#REF!</definedName>
    <definedName name="S2P4" localSheetId="13">#REF!</definedName>
    <definedName name="S2P4">#REF!</definedName>
    <definedName name="S2P5" localSheetId="2">#REF!</definedName>
    <definedName name="S2P5" localSheetId="8">#REF!</definedName>
    <definedName name="S2P5" localSheetId="12">#REF!</definedName>
    <definedName name="S2P5" localSheetId="13">#REF!</definedName>
    <definedName name="S2P5">#REF!</definedName>
    <definedName name="S2P6" localSheetId="2">#REF!</definedName>
    <definedName name="S2P6" localSheetId="8">#REF!</definedName>
    <definedName name="S2P6" localSheetId="12">#REF!</definedName>
    <definedName name="S2P6" localSheetId="13">#REF!</definedName>
    <definedName name="S2P6">#REF!</definedName>
    <definedName name="S2P7" localSheetId="2">#REF!</definedName>
    <definedName name="S2P7" localSheetId="8">#REF!</definedName>
    <definedName name="S2P7" localSheetId="12">#REF!</definedName>
    <definedName name="S2P7" localSheetId="13">#REF!</definedName>
    <definedName name="S2P7">#REF!</definedName>
    <definedName name="S2P8" localSheetId="2">#REF!</definedName>
    <definedName name="S2P8" localSheetId="8">#REF!</definedName>
    <definedName name="S2P8" localSheetId="12">#REF!</definedName>
    <definedName name="S2P8" localSheetId="13">#REF!</definedName>
    <definedName name="S2P8">#REF!</definedName>
    <definedName name="S2P9" localSheetId="2">#REF!</definedName>
    <definedName name="S2P9" localSheetId="8">#REF!</definedName>
    <definedName name="S2P9" localSheetId="12">#REF!</definedName>
    <definedName name="S2P9" localSheetId="13">#REF!</definedName>
    <definedName name="S2P9">#REF!</definedName>
    <definedName name="S2PP4" localSheetId="2">#REF!</definedName>
    <definedName name="S2PP4" localSheetId="8">#REF!</definedName>
    <definedName name="S2PP4" localSheetId="12">#REF!</definedName>
    <definedName name="S2PP4" localSheetId="13">#REF!</definedName>
    <definedName name="S2PP4">#REF!</definedName>
    <definedName name="S2R1" localSheetId="2">#REF!</definedName>
    <definedName name="S2R1" localSheetId="8">#REF!</definedName>
    <definedName name="S2R1" localSheetId="12">#REF!</definedName>
    <definedName name="S2R1" localSheetId="13">#REF!</definedName>
    <definedName name="S2R1">#REF!</definedName>
    <definedName name="S2R10" localSheetId="2">#REF!</definedName>
    <definedName name="S2R10" localSheetId="8">#REF!</definedName>
    <definedName name="S2R10" localSheetId="12">#REF!</definedName>
    <definedName name="S2R10" localSheetId="13">#REF!</definedName>
    <definedName name="S2R10">#REF!</definedName>
    <definedName name="S2R11" localSheetId="2">#REF!</definedName>
    <definedName name="S2R11" localSheetId="8">#REF!</definedName>
    <definedName name="S2R11" localSheetId="12">#REF!</definedName>
    <definedName name="S2R11" localSheetId="13">#REF!</definedName>
    <definedName name="S2R11">#REF!</definedName>
    <definedName name="S2R12" localSheetId="2">#REF!</definedName>
    <definedName name="S2R12" localSheetId="8">#REF!</definedName>
    <definedName name="S2R12" localSheetId="12">#REF!</definedName>
    <definedName name="S2R12" localSheetId="13">#REF!</definedName>
    <definedName name="S2R12">#REF!</definedName>
    <definedName name="S2R13" localSheetId="2">#REF!</definedName>
    <definedName name="S2R13" localSheetId="8">#REF!</definedName>
    <definedName name="S2R13" localSheetId="12">#REF!</definedName>
    <definedName name="S2R13" localSheetId="13">#REF!</definedName>
    <definedName name="S2R13">#REF!</definedName>
    <definedName name="S2R14" localSheetId="2">#REF!</definedName>
    <definedName name="S2R14" localSheetId="8">#REF!</definedName>
    <definedName name="S2R14" localSheetId="12">#REF!</definedName>
    <definedName name="S2R14" localSheetId="13">#REF!</definedName>
    <definedName name="S2R14">#REF!</definedName>
    <definedName name="S2R15" localSheetId="2">#REF!</definedName>
    <definedName name="S2R15" localSheetId="8">#REF!</definedName>
    <definedName name="S2R15" localSheetId="12">#REF!</definedName>
    <definedName name="S2R15" localSheetId="13">#REF!</definedName>
    <definedName name="S2R15">#REF!</definedName>
    <definedName name="S2R16" localSheetId="2">#REF!</definedName>
    <definedName name="S2R16" localSheetId="8">#REF!</definedName>
    <definedName name="S2R16" localSheetId="12">#REF!</definedName>
    <definedName name="S2R16" localSheetId="13">#REF!</definedName>
    <definedName name="S2R16">#REF!</definedName>
    <definedName name="S2R17" localSheetId="2">#REF!</definedName>
    <definedName name="S2R17" localSheetId="8">#REF!</definedName>
    <definedName name="S2R17" localSheetId="12">#REF!</definedName>
    <definedName name="S2R17" localSheetId="13">#REF!</definedName>
    <definedName name="S2R17">#REF!</definedName>
    <definedName name="S2R18" localSheetId="2">#REF!</definedName>
    <definedName name="S2R18" localSheetId="8">#REF!</definedName>
    <definedName name="S2R18" localSheetId="12">#REF!</definedName>
    <definedName name="S2R18" localSheetId="13">#REF!</definedName>
    <definedName name="S2R18">#REF!</definedName>
    <definedName name="S2R19" localSheetId="2">#REF!</definedName>
    <definedName name="S2R19" localSheetId="8">#REF!</definedName>
    <definedName name="S2R19" localSheetId="12">#REF!</definedName>
    <definedName name="S2R19" localSheetId="13">#REF!</definedName>
    <definedName name="S2R19">#REF!</definedName>
    <definedName name="S2R2" localSheetId="2">#REF!</definedName>
    <definedName name="S2R2" localSheetId="8">#REF!</definedName>
    <definedName name="S2R2" localSheetId="12">#REF!</definedName>
    <definedName name="S2R2" localSheetId="13">#REF!</definedName>
    <definedName name="S2R2">#REF!</definedName>
    <definedName name="S2R20" localSheetId="2">#REF!</definedName>
    <definedName name="S2R20" localSheetId="8">#REF!</definedName>
    <definedName name="S2R20" localSheetId="12">#REF!</definedName>
    <definedName name="S2R20" localSheetId="13">#REF!</definedName>
    <definedName name="S2R20">#REF!</definedName>
    <definedName name="S2R21" localSheetId="2">#REF!</definedName>
    <definedName name="S2R21" localSheetId="8">#REF!</definedName>
    <definedName name="S2R21" localSheetId="12">#REF!</definedName>
    <definedName name="S2R21" localSheetId="13">#REF!</definedName>
    <definedName name="S2R21">#REF!</definedName>
    <definedName name="S2R22" localSheetId="2">#REF!</definedName>
    <definedName name="S2R22" localSheetId="8">#REF!</definedName>
    <definedName name="S2R22" localSheetId="12">#REF!</definedName>
    <definedName name="S2R22" localSheetId="13">#REF!</definedName>
    <definedName name="S2R22">#REF!</definedName>
    <definedName name="S2R23" localSheetId="2">#REF!</definedName>
    <definedName name="S2R23" localSheetId="8">#REF!</definedName>
    <definedName name="S2R23" localSheetId="12">#REF!</definedName>
    <definedName name="S2R23" localSheetId="13">#REF!</definedName>
    <definedName name="S2R23">#REF!</definedName>
    <definedName name="S2R24" localSheetId="2">#REF!</definedName>
    <definedName name="S2R24" localSheetId="8">#REF!</definedName>
    <definedName name="S2R24" localSheetId="12">#REF!</definedName>
    <definedName name="S2R24" localSheetId="13">#REF!</definedName>
    <definedName name="S2R24">#REF!</definedName>
    <definedName name="S2R3" localSheetId="2">#REF!</definedName>
    <definedName name="S2R3" localSheetId="8">#REF!</definedName>
    <definedName name="S2R3" localSheetId="12">#REF!</definedName>
    <definedName name="S2R3" localSheetId="13">#REF!</definedName>
    <definedName name="S2R3">#REF!</definedName>
    <definedName name="S2R4" localSheetId="2">#REF!</definedName>
    <definedName name="S2R4" localSheetId="8">#REF!</definedName>
    <definedName name="S2R4" localSheetId="12">#REF!</definedName>
    <definedName name="S2R4" localSheetId="13">#REF!</definedName>
    <definedName name="S2R4">#REF!</definedName>
    <definedName name="S2R5" localSheetId="2">#REF!</definedName>
    <definedName name="S2R5" localSheetId="8">#REF!</definedName>
    <definedName name="S2R5" localSheetId="12">#REF!</definedName>
    <definedName name="S2R5" localSheetId="13">#REF!</definedName>
    <definedName name="S2R5">#REF!</definedName>
    <definedName name="S2R6" localSheetId="2">#REF!</definedName>
    <definedName name="S2R6" localSheetId="8">#REF!</definedName>
    <definedName name="S2R6" localSheetId="12">#REF!</definedName>
    <definedName name="S2R6" localSheetId="13">#REF!</definedName>
    <definedName name="S2R6">#REF!</definedName>
    <definedName name="S2R7" localSheetId="2">#REF!</definedName>
    <definedName name="S2R7" localSheetId="8">#REF!</definedName>
    <definedName name="S2R7" localSheetId="12">#REF!</definedName>
    <definedName name="S2R7" localSheetId="13">#REF!</definedName>
    <definedName name="S2R7">#REF!</definedName>
    <definedName name="S2R8" localSheetId="2">#REF!</definedName>
    <definedName name="S2R8" localSheetId="8">#REF!</definedName>
    <definedName name="S2R8" localSheetId="12">#REF!</definedName>
    <definedName name="S2R8" localSheetId="13">#REF!</definedName>
    <definedName name="S2R8">#REF!</definedName>
    <definedName name="S2R9" localSheetId="2">#REF!</definedName>
    <definedName name="S2R9" localSheetId="8">#REF!</definedName>
    <definedName name="S2R9" localSheetId="12">#REF!</definedName>
    <definedName name="S2R9" localSheetId="13">#REF!</definedName>
    <definedName name="S2R9">#REF!</definedName>
    <definedName name="S30P1" localSheetId="2">#REF!</definedName>
    <definedName name="S30P1" localSheetId="8">#REF!</definedName>
    <definedName name="S30P1" localSheetId="12">#REF!</definedName>
    <definedName name="S30P1" localSheetId="13">#REF!</definedName>
    <definedName name="S30P1">#REF!</definedName>
    <definedName name="S30P10" localSheetId="2">#REF!</definedName>
    <definedName name="S30P10" localSheetId="8">#REF!</definedName>
    <definedName name="S30P10" localSheetId="12">#REF!</definedName>
    <definedName name="S30P10" localSheetId="13">#REF!</definedName>
    <definedName name="S30P10">#REF!</definedName>
    <definedName name="S30P11" localSheetId="2">#REF!</definedName>
    <definedName name="S30P11" localSheetId="8">#REF!</definedName>
    <definedName name="S30P11" localSheetId="12">#REF!</definedName>
    <definedName name="S30P11" localSheetId="13">#REF!</definedName>
    <definedName name="S30P11">#REF!</definedName>
    <definedName name="S30P12" localSheetId="2">#REF!</definedName>
    <definedName name="S30P12" localSheetId="8">#REF!</definedName>
    <definedName name="S30P12" localSheetId="12">#REF!</definedName>
    <definedName name="S30P12" localSheetId="13">#REF!</definedName>
    <definedName name="S30P12">#REF!</definedName>
    <definedName name="S30P13" localSheetId="2">#REF!</definedName>
    <definedName name="S30P13" localSheetId="8">#REF!</definedName>
    <definedName name="S30P13" localSheetId="12">#REF!</definedName>
    <definedName name="S30P13" localSheetId="13">#REF!</definedName>
    <definedName name="S30P13">#REF!</definedName>
    <definedName name="S30P14" localSheetId="2">#REF!</definedName>
    <definedName name="S30P14" localSheetId="8">#REF!</definedName>
    <definedName name="S30P14" localSheetId="12">#REF!</definedName>
    <definedName name="S30P14" localSheetId="13">#REF!</definedName>
    <definedName name="S30P14">#REF!</definedName>
    <definedName name="S30P15" localSheetId="2">#REF!</definedName>
    <definedName name="S30P15" localSheetId="8">#REF!</definedName>
    <definedName name="S30P15" localSheetId="12">#REF!</definedName>
    <definedName name="S30P15" localSheetId="13">#REF!</definedName>
    <definedName name="S30P15">#REF!</definedName>
    <definedName name="S30P16" localSheetId="2">#REF!</definedName>
    <definedName name="S30P16" localSheetId="8">#REF!</definedName>
    <definedName name="S30P16" localSheetId="12">#REF!</definedName>
    <definedName name="S30P16" localSheetId="13">#REF!</definedName>
    <definedName name="S30P16">#REF!</definedName>
    <definedName name="S30P17" localSheetId="2">#REF!</definedName>
    <definedName name="S30P17" localSheetId="8">#REF!</definedName>
    <definedName name="S30P17" localSheetId="12">#REF!</definedName>
    <definedName name="S30P17" localSheetId="13">#REF!</definedName>
    <definedName name="S30P17">#REF!</definedName>
    <definedName name="S30P18" localSheetId="2">#REF!</definedName>
    <definedName name="S30P18" localSheetId="8">#REF!</definedName>
    <definedName name="S30P18" localSheetId="12">#REF!</definedName>
    <definedName name="S30P18" localSheetId="13">#REF!</definedName>
    <definedName name="S30P18">#REF!</definedName>
    <definedName name="S30P19" localSheetId="2">#REF!</definedName>
    <definedName name="S30P19" localSheetId="8">#REF!</definedName>
    <definedName name="S30P19" localSheetId="12">#REF!</definedName>
    <definedName name="S30P19" localSheetId="13">#REF!</definedName>
    <definedName name="S30P19">#REF!</definedName>
    <definedName name="S30P2" localSheetId="2">#REF!</definedName>
    <definedName name="S30P2" localSheetId="8">#REF!</definedName>
    <definedName name="S30P2" localSheetId="12">#REF!</definedName>
    <definedName name="S30P2" localSheetId="13">#REF!</definedName>
    <definedName name="S30P2">#REF!</definedName>
    <definedName name="S30P20" localSheetId="2">#REF!</definedName>
    <definedName name="S30P20" localSheetId="8">#REF!</definedName>
    <definedName name="S30P20" localSheetId="12">#REF!</definedName>
    <definedName name="S30P20" localSheetId="13">#REF!</definedName>
    <definedName name="S30P20">#REF!</definedName>
    <definedName name="S30P21" localSheetId="2">#REF!</definedName>
    <definedName name="S30P21" localSheetId="8">#REF!</definedName>
    <definedName name="S30P21" localSheetId="12">#REF!</definedName>
    <definedName name="S30P21" localSheetId="13">#REF!</definedName>
    <definedName name="S30P21">#REF!</definedName>
    <definedName name="S30P22" localSheetId="2">#REF!</definedName>
    <definedName name="S30P22" localSheetId="8">#REF!</definedName>
    <definedName name="S30P22" localSheetId="12">#REF!</definedName>
    <definedName name="S30P22" localSheetId="13">#REF!</definedName>
    <definedName name="S30P22">#REF!</definedName>
    <definedName name="S30P23" localSheetId="2">#REF!</definedName>
    <definedName name="S30P23" localSheetId="8">#REF!</definedName>
    <definedName name="S30P23" localSheetId="12">#REF!</definedName>
    <definedName name="S30P23" localSheetId="13">#REF!</definedName>
    <definedName name="S30P23">#REF!</definedName>
    <definedName name="S30P24" localSheetId="2">#REF!</definedName>
    <definedName name="S30P24" localSheetId="8">#REF!</definedName>
    <definedName name="S30P24" localSheetId="12">#REF!</definedName>
    <definedName name="S30P24" localSheetId="13">#REF!</definedName>
    <definedName name="S30P24">#REF!</definedName>
    <definedName name="S30P3" localSheetId="2">#REF!</definedName>
    <definedName name="S30P3" localSheetId="8">#REF!</definedName>
    <definedName name="S30P3" localSheetId="12">#REF!</definedName>
    <definedName name="S30P3" localSheetId="13">#REF!</definedName>
    <definedName name="S30P3">#REF!</definedName>
    <definedName name="S30P4" localSheetId="2">#REF!</definedName>
    <definedName name="S30P4" localSheetId="8">#REF!</definedName>
    <definedName name="S30P4" localSheetId="12">#REF!</definedName>
    <definedName name="S30P4" localSheetId="13">#REF!</definedName>
    <definedName name="S30P4">#REF!</definedName>
    <definedName name="S30P5" localSheetId="2">#REF!</definedName>
    <definedName name="S30P5" localSheetId="8">#REF!</definedName>
    <definedName name="S30P5" localSheetId="12">#REF!</definedName>
    <definedName name="S30P5" localSheetId="13">#REF!</definedName>
    <definedName name="S30P5">#REF!</definedName>
    <definedName name="S30P6" localSheetId="2">#REF!</definedName>
    <definedName name="S30P6" localSheetId="8">#REF!</definedName>
    <definedName name="S30P6" localSheetId="12">#REF!</definedName>
    <definedName name="S30P6" localSheetId="13">#REF!</definedName>
    <definedName name="S30P6">#REF!</definedName>
    <definedName name="S30P7" localSheetId="2">#REF!</definedName>
    <definedName name="S30P7" localSheetId="8">#REF!</definedName>
    <definedName name="S30P7" localSheetId="12">#REF!</definedName>
    <definedName name="S30P7" localSheetId="13">#REF!</definedName>
    <definedName name="S30P7">#REF!</definedName>
    <definedName name="S30P8" localSheetId="2">#REF!</definedName>
    <definedName name="S30P8" localSheetId="8">#REF!</definedName>
    <definedName name="S30P8" localSheetId="12">#REF!</definedName>
    <definedName name="S30P8" localSheetId="13">#REF!</definedName>
    <definedName name="S30P8">#REF!</definedName>
    <definedName name="S30P9" localSheetId="2">#REF!</definedName>
    <definedName name="S30P9" localSheetId="8">#REF!</definedName>
    <definedName name="S30P9" localSheetId="12">#REF!</definedName>
    <definedName name="S30P9" localSheetId="13">#REF!</definedName>
    <definedName name="S30P9">#REF!</definedName>
    <definedName name="S30R1" localSheetId="2">#REF!</definedName>
    <definedName name="S30R1" localSheetId="8">#REF!</definedName>
    <definedName name="S30R1" localSheetId="12">#REF!</definedName>
    <definedName name="S30R1" localSheetId="13">#REF!</definedName>
    <definedName name="S30R1">#REF!</definedName>
    <definedName name="S30R10" localSheetId="2">#REF!</definedName>
    <definedName name="S30R10" localSheetId="8">#REF!</definedName>
    <definedName name="S30R10" localSheetId="12">#REF!</definedName>
    <definedName name="S30R10" localSheetId="13">#REF!</definedName>
    <definedName name="S30R10">#REF!</definedName>
    <definedName name="S30R11" localSheetId="2">#REF!</definedName>
    <definedName name="S30R11" localSheetId="8">#REF!</definedName>
    <definedName name="S30R11" localSheetId="12">#REF!</definedName>
    <definedName name="S30R11" localSheetId="13">#REF!</definedName>
    <definedName name="S30R11">#REF!</definedName>
    <definedName name="S30R12" localSheetId="2">#REF!</definedName>
    <definedName name="S30R12" localSheetId="8">#REF!</definedName>
    <definedName name="S30R12" localSheetId="12">#REF!</definedName>
    <definedName name="S30R12" localSheetId="13">#REF!</definedName>
    <definedName name="S30R12">#REF!</definedName>
    <definedName name="S30R13" localSheetId="2">#REF!</definedName>
    <definedName name="S30R13" localSheetId="8">#REF!</definedName>
    <definedName name="S30R13" localSheetId="12">#REF!</definedName>
    <definedName name="S30R13" localSheetId="13">#REF!</definedName>
    <definedName name="S30R13">#REF!</definedName>
    <definedName name="S30R14" localSheetId="2">#REF!</definedName>
    <definedName name="S30R14" localSheetId="8">#REF!</definedName>
    <definedName name="S30R14" localSheetId="12">#REF!</definedName>
    <definedName name="S30R14" localSheetId="13">#REF!</definedName>
    <definedName name="S30R14">#REF!</definedName>
    <definedName name="S30R15" localSheetId="2">#REF!</definedName>
    <definedName name="S30R15" localSheetId="8">#REF!</definedName>
    <definedName name="S30R15" localSheetId="12">#REF!</definedName>
    <definedName name="S30R15" localSheetId="13">#REF!</definedName>
    <definedName name="S30R15">#REF!</definedName>
    <definedName name="S30R16" localSheetId="2">#REF!</definedName>
    <definedName name="S30R16" localSheetId="8">#REF!</definedName>
    <definedName name="S30R16" localSheetId="12">#REF!</definedName>
    <definedName name="S30R16" localSheetId="13">#REF!</definedName>
    <definedName name="S30R16">#REF!</definedName>
    <definedName name="S30R17" localSheetId="2">#REF!</definedName>
    <definedName name="S30R17" localSheetId="8">#REF!</definedName>
    <definedName name="S30R17" localSheetId="12">#REF!</definedName>
    <definedName name="S30R17" localSheetId="13">#REF!</definedName>
    <definedName name="S30R17">#REF!</definedName>
    <definedName name="S30R18" localSheetId="2">#REF!</definedName>
    <definedName name="S30R18" localSheetId="8">#REF!</definedName>
    <definedName name="S30R18" localSheetId="12">#REF!</definedName>
    <definedName name="S30R18" localSheetId="13">#REF!</definedName>
    <definedName name="S30R18">#REF!</definedName>
    <definedName name="S30R19" localSheetId="2">#REF!</definedName>
    <definedName name="S30R19" localSheetId="8">#REF!</definedName>
    <definedName name="S30R19" localSheetId="12">#REF!</definedName>
    <definedName name="S30R19" localSheetId="13">#REF!</definedName>
    <definedName name="S30R19">#REF!</definedName>
    <definedName name="S30R2" localSheetId="2">#REF!</definedName>
    <definedName name="S30R2" localSheetId="8">#REF!</definedName>
    <definedName name="S30R2" localSheetId="12">#REF!</definedName>
    <definedName name="S30R2" localSheetId="13">#REF!</definedName>
    <definedName name="S30R2">#REF!</definedName>
    <definedName name="S30R20" localSheetId="2">#REF!</definedName>
    <definedName name="S30R20" localSheetId="8">#REF!</definedName>
    <definedName name="S30R20" localSheetId="12">#REF!</definedName>
    <definedName name="S30R20" localSheetId="13">#REF!</definedName>
    <definedName name="S30R20">#REF!</definedName>
    <definedName name="S30R21" localSheetId="2">#REF!</definedName>
    <definedName name="S30R21" localSheetId="8">#REF!</definedName>
    <definedName name="S30R21" localSheetId="12">#REF!</definedName>
    <definedName name="S30R21" localSheetId="13">#REF!</definedName>
    <definedName name="S30R21">#REF!</definedName>
    <definedName name="S30R22" localSheetId="2">#REF!</definedName>
    <definedName name="S30R22" localSheetId="8">#REF!</definedName>
    <definedName name="S30R22" localSheetId="12">#REF!</definedName>
    <definedName name="S30R22" localSheetId="13">#REF!</definedName>
    <definedName name="S30R22">#REF!</definedName>
    <definedName name="S30R23" localSheetId="2">#REF!</definedName>
    <definedName name="S30R23" localSheetId="8">#REF!</definedName>
    <definedName name="S30R23" localSheetId="12">#REF!</definedName>
    <definedName name="S30R23" localSheetId="13">#REF!</definedName>
    <definedName name="S30R23">#REF!</definedName>
    <definedName name="S30R24" localSheetId="2">#REF!</definedName>
    <definedName name="S30R24" localSheetId="8">#REF!</definedName>
    <definedName name="S30R24" localSheetId="12">#REF!</definedName>
    <definedName name="S30R24" localSheetId="13">#REF!</definedName>
    <definedName name="S30R24">#REF!</definedName>
    <definedName name="S30R3" localSheetId="2">#REF!</definedName>
    <definedName name="S30R3" localSheetId="8">#REF!</definedName>
    <definedName name="S30R3" localSheetId="12">#REF!</definedName>
    <definedName name="S30R3" localSheetId="13">#REF!</definedName>
    <definedName name="S30R3">#REF!</definedName>
    <definedName name="S30R4" localSheetId="2">#REF!</definedName>
    <definedName name="S30R4" localSheetId="8">#REF!</definedName>
    <definedName name="S30R4" localSheetId="12">#REF!</definedName>
    <definedName name="S30R4" localSheetId="13">#REF!</definedName>
    <definedName name="S30R4">#REF!</definedName>
    <definedName name="S30R5" localSheetId="2">#REF!</definedName>
    <definedName name="S30R5" localSheetId="8">#REF!</definedName>
    <definedName name="S30R5" localSheetId="12">#REF!</definedName>
    <definedName name="S30R5" localSheetId="13">#REF!</definedName>
    <definedName name="S30R5">#REF!</definedName>
    <definedName name="S30R6" localSheetId="2">#REF!</definedName>
    <definedName name="S30R6" localSheetId="8">#REF!</definedName>
    <definedName name="S30R6" localSheetId="12">#REF!</definedName>
    <definedName name="S30R6" localSheetId="13">#REF!</definedName>
    <definedName name="S30R6">#REF!</definedName>
    <definedName name="S30R7" localSheetId="2">#REF!</definedName>
    <definedName name="S30R7" localSheetId="8">#REF!</definedName>
    <definedName name="S30R7" localSheetId="12">#REF!</definedName>
    <definedName name="S30R7" localSheetId="13">#REF!</definedName>
    <definedName name="S30R7">#REF!</definedName>
    <definedName name="S30R8" localSheetId="2">#REF!</definedName>
    <definedName name="S30R8" localSheetId="8">#REF!</definedName>
    <definedName name="S30R8" localSheetId="12">#REF!</definedName>
    <definedName name="S30R8" localSheetId="13">#REF!</definedName>
    <definedName name="S30R8">#REF!</definedName>
    <definedName name="S30R9" localSheetId="2">#REF!</definedName>
    <definedName name="S30R9" localSheetId="8">#REF!</definedName>
    <definedName name="S30R9" localSheetId="12">#REF!</definedName>
    <definedName name="S30R9" localSheetId="13">#REF!</definedName>
    <definedName name="S30R9">#REF!</definedName>
    <definedName name="S31P1" localSheetId="2">#REF!</definedName>
    <definedName name="S31P1" localSheetId="8">#REF!</definedName>
    <definedName name="S31P1" localSheetId="12">#REF!</definedName>
    <definedName name="S31P1" localSheetId="13">#REF!</definedName>
    <definedName name="S31P1">#REF!</definedName>
    <definedName name="S31P10" localSheetId="2">#REF!</definedName>
    <definedName name="S31P10" localSheetId="8">#REF!</definedName>
    <definedName name="S31P10" localSheetId="12">#REF!</definedName>
    <definedName name="S31P10" localSheetId="13">#REF!</definedName>
    <definedName name="S31P10">#REF!</definedName>
    <definedName name="S31P11" localSheetId="2">#REF!</definedName>
    <definedName name="S31P11" localSheetId="8">#REF!</definedName>
    <definedName name="S31P11" localSheetId="12">#REF!</definedName>
    <definedName name="S31P11" localSheetId="13">#REF!</definedName>
    <definedName name="S31P11">#REF!</definedName>
    <definedName name="S31P12" localSheetId="2">#REF!</definedName>
    <definedName name="S31P12" localSheetId="8">#REF!</definedName>
    <definedName name="S31P12" localSheetId="12">#REF!</definedName>
    <definedName name="S31P12" localSheetId="13">#REF!</definedName>
    <definedName name="S31P12">#REF!</definedName>
    <definedName name="S31P13" localSheetId="2">#REF!</definedName>
    <definedName name="S31P13" localSheetId="8">#REF!</definedName>
    <definedName name="S31P13" localSheetId="12">#REF!</definedName>
    <definedName name="S31P13" localSheetId="13">#REF!</definedName>
    <definedName name="S31P13">#REF!</definedName>
    <definedName name="S31P14" localSheetId="2">#REF!</definedName>
    <definedName name="S31P14" localSheetId="8">#REF!</definedName>
    <definedName name="S31P14" localSheetId="12">#REF!</definedName>
    <definedName name="S31P14" localSheetId="13">#REF!</definedName>
    <definedName name="S31P14">#REF!</definedName>
    <definedName name="S31P15" localSheetId="2">#REF!</definedName>
    <definedName name="S31P15" localSheetId="8">#REF!</definedName>
    <definedName name="S31P15" localSheetId="12">#REF!</definedName>
    <definedName name="S31P15" localSheetId="13">#REF!</definedName>
    <definedName name="S31P15">#REF!</definedName>
    <definedName name="S31P16" localSheetId="2">#REF!</definedName>
    <definedName name="S31P16" localSheetId="8">#REF!</definedName>
    <definedName name="S31P16" localSheetId="12">#REF!</definedName>
    <definedName name="S31P16" localSheetId="13">#REF!</definedName>
    <definedName name="S31P16">#REF!</definedName>
    <definedName name="S31P17" localSheetId="2">#REF!</definedName>
    <definedName name="S31P17" localSheetId="8">#REF!</definedName>
    <definedName name="S31P17" localSheetId="12">#REF!</definedName>
    <definedName name="S31P17" localSheetId="13">#REF!</definedName>
    <definedName name="S31P17">#REF!</definedName>
    <definedName name="S31P18" localSheetId="2">#REF!</definedName>
    <definedName name="S31P18" localSheetId="8">#REF!</definedName>
    <definedName name="S31P18" localSheetId="12">#REF!</definedName>
    <definedName name="S31P18" localSheetId="13">#REF!</definedName>
    <definedName name="S31P18">#REF!</definedName>
    <definedName name="S31P19" localSheetId="2">#REF!</definedName>
    <definedName name="S31P19" localSheetId="8">#REF!</definedName>
    <definedName name="S31P19" localSheetId="12">#REF!</definedName>
    <definedName name="S31P19" localSheetId="13">#REF!</definedName>
    <definedName name="S31P19">#REF!</definedName>
    <definedName name="S31P2" localSheetId="2">#REF!</definedName>
    <definedName name="S31P2" localSheetId="8">#REF!</definedName>
    <definedName name="S31P2" localSheetId="12">#REF!</definedName>
    <definedName name="S31P2" localSheetId="13">#REF!</definedName>
    <definedName name="S31P2">#REF!</definedName>
    <definedName name="S31P20" localSheetId="2">#REF!</definedName>
    <definedName name="S31P20" localSheetId="8">#REF!</definedName>
    <definedName name="S31P20" localSheetId="12">#REF!</definedName>
    <definedName name="S31P20" localSheetId="13">#REF!</definedName>
    <definedName name="S31P20">#REF!</definedName>
    <definedName name="S31P21" localSheetId="2">#REF!</definedName>
    <definedName name="S31P21" localSheetId="8">#REF!</definedName>
    <definedName name="S31P21" localSheetId="12">#REF!</definedName>
    <definedName name="S31P21" localSheetId="13">#REF!</definedName>
    <definedName name="S31P21">#REF!</definedName>
    <definedName name="S31P22" localSheetId="2">#REF!</definedName>
    <definedName name="S31P22" localSheetId="8">#REF!</definedName>
    <definedName name="S31P22" localSheetId="12">#REF!</definedName>
    <definedName name="S31P22" localSheetId="13">#REF!</definedName>
    <definedName name="S31P22">#REF!</definedName>
    <definedName name="S31P23" localSheetId="2">#REF!</definedName>
    <definedName name="S31P23" localSheetId="8">#REF!</definedName>
    <definedName name="S31P23" localSheetId="12">#REF!</definedName>
    <definedName name="S31P23" localSheetId="13">#REF!</definedName>
    <definedName name="S31P23">#REF!</definedName>
    <definedName name="S31P24" localSheetId="2">#REF!</definedName>
    <definedName name="S31P24" localSheetId="8">#REF!</definedName>
    <definedName name="S31P24" localSheetId="12">#REF!</definedName>
    <definedName name="S31P24" localSheetId="13">#REF!</definedName>
    <definedName name="S31P24">#REF!</definedName>
    <definedName name="S31P3" localSheetId="2">#REF!</definedName>
    <definedName name="S31P3" localSheetId="8">#REF!</definedName>
    <definedName name="S31P3" localSheetId="12">#REF!</definedName>
    <definedName name="S31P3" localSheetId="13">#REF!</definedName>
    <definedName name="S31P3">#REF!</definedName>
    <definedName name="S31P4" localSheetId="2">#REF!</definedName>
    <definedName name="S31P4" localSheetId="8">#REF!</definedName>
    <definedName name="S31P4" localSheetId="12">#REF!</definedName>
    <definedName name="S31P4" localSheetId="13">#REF!</definedName>
    <definedName name="S31P4">#REF!</definedName>
    <definedName name="S31P5" localSheetId="2">#REF!</definedName>
    <definedName name="S31P5" localSheetId="8">#REF!</definedName>
    <definedName name="S31P5" localSheetId="12">#REF!</definedName>
    <definedName name="S31P5" localSheetId="13">#REF!</definedName>
    <definedName name="S31P5">#REF!</definedName>
    <definedName name="S31P6" localSheetId="2">#REF!</definedName>
    <definedName name="S31P6" localSheetId="8">#REF!</definedName>
    <definedName name="S31P6" localSheetId="12">#REF!</definedName>
    <definedName name="S31P6" localSheetId="13">#REF!</definedName>
    <definedName name="S31P6">#REF!</definedName>
    <definedName name="S31P7" localSheetId="2">#REF!</definedName>
    <definedName name="S31P7" localSheetId="8">#REF!</definedName>
    <definedName name="S31P7" localSheetId="12">#REF!</definedName>
    <definedName name="S31P7" localSheetId="13">#REF!</definedName>
    <definedName name="S31P7">#REF!</definedName>
    <definedName name="S31P8" localSheetId="2">#REF!</definedName>
    <definedName name="S31P8" localSheetId="8">#REF!</definedName>
    <definedName name="S31P8" localSheetId="12">#REF!</definedName>
    <definedName name="S31P8" localSheetId="13">#REF!</definedName>
    <definedName name="S31P8">#REF!</definedName>
    <definedName name="S31P9" localSheetId="2">#REF!</definedName>
    <definedName name="S31P9" localSheetId="8">#REF!</definedName>
    <definedName name="S31P9" localSheetId="12">#REF!</definedName>
    <definedName name="S31P9" localSheetId="13">#REF!</definedName>
    <definedName name="S31P9">#REF!</definedName>
    <definedName name="S31R1" localSheetId="2">#REF!</definedName>
    <definedName name="S31R1" localSheetId="8">#REF!</definedName>
    <definedName name="S31R1" localSheetId="12">#REF!</definedName>
    <definedName name="S31R1" localSheetId="13">#REF!</definedName>
    <definedName name="S31R1">#REF!</definedName>
    <definedName name="S31R10" localSheetId="2">#REF!</definedName>
    <definedName name="S31R10" localSheetId="8">#REF!</definedName>
    <definedName name="S31R10" localSheetId="12">#REF!</definedName>
    <definedName name="S31R10" localSheetId="13">#REF!</definedName>
    <definedName name="S31R10">#REF!</definedName>
    <definedName name="S31R11" localSheetId="2">#REF!</definedName>
    <definedName name="S31R11" localSheetId="8">#REF!</definedName>
    <definedName name="S31R11" localSheetId="12">#REF!</definedName>
    <definedName name="S31R11" localSheetId="13">#REF!</definedName>
    <definedName name="S31R11">#REF!</definedName>
    <definedName name="S31R12" localSheetId="2">#REF!</definedName>
    <definedName name="S31R12" localSheetId="8">#REF!</definedName>
    <definedName name="S31R12" localSheetId="12">#REF!</definedName>
    <definedName name="S31R12" localSheetId="13">#REF!</definedName>
    <definedName name="S31R12">#REF!</definedName>
    <definedName name="S31R13" localSheetId="2">#REF!</definedName>
    <definedName name="S31R13" localSheetId="8">#REF!</definedName>
    <definedName name="S31R13" localSheetId="12">#REF!</definedName>
    <definedName name="S31R13" localSheetId="13">#REF!</definedName>
    <definedName name="S31R13">#REF!</definedName>
    <definedName name="S31R14" localSheetId="2">#REF!</definedName>
    <definedName name="S31R14" localSheetId="8">#REF!</definedName>
    <definedName name="S31R14" localSheetId="12">#REF!</definedName>
    <definedName name="S31R14" localSheetId="13">#REF!</definedName>
    <definedName name="S31R14">#REF!</definedName>
    <definedName name="S31R15" localSheetId="2">#REF!</definedName>
    <definedName name="S31R15" localSheetId="8">#REF!</definedName>
    <definedName name="S31R15" localSheetId="12">#REF!</definedName>
    <definedName name="S31R15" localSheetId="13">#REF!</definedName>
    <definedName name="S31R15">#REF!</definedName>
    <definedName name="S31R16" localSheetId="2">#REF!</definedName>
    <definedName name="S31R16" localSheetId="8">#REF!</definedName>
    <definedName name="S31R16" localSheetId="12">#REF!</definedName>
    <definedName name="S31R16" localSheetId="13">#REF!</definedName>
    <definedName name="S31R16">#REF!</definedName>
    <definedName name="S31R17" localSheetId="2">#REF!</definedName>
    <definedName name="S31R17" localSheetId="8">#REF!</definedName>
    <definedName name="S31R17" localSheetId="12">#REF!</definedName>
    <definedName name="S31R17" localSheetId="13">#REF!</definedName>
    <definedName name="S31R17">#REF!</definedName>
    <definedName name="S31R18" localSheetId="2">#REF!</definedName>
    <definedName name="S31R18" localSheetId="8">#REF!</definedName>
    <definedName name="S31R18" localSheetId="12">#REF!</definedName>
    <definedName name="S31R18" localSheetId="13">#REF!</definedName>
    <definedName name="S31R18">#REF!</definedName>
    <definedName name="S31R19" localSheetId="2">#REF!</definedName>
    <definedName name="S31R19" localSheetId="8">#REF!</definedName>
    <definedName name="S31R19" localSheetId="12">#REF!</definedName>
    <definedName name="S31R19" localSheetId="13">#REF!</definedName>
    <definedName name="S31R19">#REF!</definedName>
    <definedName name="S31R2" localSheetId="2">#REF!</definedName>
    <definedName name="S31R2" localSheetId="8">#REF!</definedName>
    <definedName name="S31R2" localSheetId="12">#REF!</definedName>
    <definedName name="S31R2" localSheetId="13">#REF!</definedName>
    <definedName name="S31R2">#REF!</definedName>
    <definedName name="S31R20" localSheetId="2">#REF!</definedName>
    <definedName name="S31R20" localSheetId="8">#REF!</definedName>
    <definedName name="S31R20" localSheetId="12">#REF!</definedName>
    <definedName name="S31R20" localSheetId="13">#REF!</definedName>
    <definedName name="S31R20">#REF!</definedName>
    <definedName name="S31R21" localSheetId="2">#REF!</definedName>
    <definedName name="S31R21" localSheetId="8">#REF!</definedName>
    <definedName name="S31R21" localSheetId="12">#REF!</definedName>
    <definedName name="S31R21" localSheetId="13">#REF!</definedName>
    <definedName name="S31R21">#REF!</definedName>
    <definedName name="S31R22" localSheetId="2">#REF!</definedName>
    <definedName name="S31R22" localSheetId="8">#REF!</definedName>
    <definedName name="S31R22" localSheetId="12">#REF!</definedName>
    <definedName name="S31R22" localSheetId="13">#REF!</definedName>
    <definedName name="S31R22">#REF!</definedName>
    <definedName name="S31R23" localSheetId="2">#REF!</definedName>
    <definedName name="S31R23" localSheetId="8">#REF!</definedName>
    <definedName name="S31R23" localSheetId="12">#REF!</definedName>
    <definedName name="S31R23" localSheetId="13">#REF!</definedName>
    <definedName name="S31R23">#REF!</definedName>
    <definedName name="S31R24" localSheetId="2">#REF!</definedName>
    <definedName name="S31R24" localSheetId="8">#REF!</definedName>
    <definedName name="S31R24" localSheetId="12">#REF!</definedName>
    <definedName name="S31R24" localSheetId="13">#REF!</definedName>
    <definedName name="S31R24">#REF!</definedName>
    <definedName name="S31R3" localSheetId="2">#REF!</definedName>
    <definedName name="S31R3" localSheetId="8">#REF!</definedName>
    <definedName name="S31R3" localSheetId="12">#REF!</definedName>
    <definedName name="S31R3" localSheetId="13">#REF!</definedName>
    <definedName name="S31R3">#REF!</definedName>
    <definedName name="S31R4" localSheetId="2">#REF!</definedName>
    <definedName name="S31R4" localSheetId="8">#REF!</definedName>
    <definedName name="S31R4" localSheetId="12">#REF!</definedName>
    <definedName name="S31R4" localSheetId="13">#REF!</definedName>
    <definedName name="S31R4">#REF!</definedName>
    <definedName name="S31R5" localSheetId="2">#REF!</definedName>
    <definedName name="S31R5" localSheetId="8">#REF!</definedName>
    <definedName name="S31R5" localSheetId="12">#REF!</definedName>
    <definedName name="S31R5" localSheetId="13">#REF!</definedName>
    <definedName name="S31R5">#REF!</definedName>
    <definedName name="S31R6" localSheetId="2">#REF!</definedName>
    <definedName name="S31R6" localSheetId="8">#REF!</definedName>
    <definedName name="S31R6" localSheetId="12">#REF!</definedName>
    <definedName name="S31R6" localSheetId="13">#REF!</definedName>
    <definedName name="S31R6">#REF!</definedName>
    <definedName name="S31R7" localSheetId="2">#REF!</definedName>
    <definedName name="S31R7" localSheetId="8">#REF!</definedName>
    <definedName name="S31R7" localSheetId="12">#REF!</definedName>
    <definedName name="S31R7" localSheetId="13">#REF!</definedName>
    <definedName name="S31R7">#REF!</definedName>
    <definedName name="S31R8" localSheetId="2">#REF!</definedName>
    <definedName name="S31R8" localSheetId="8">#REF!</definedName>
    <definedName name="S31R8" localSheetId="12">#REF!</definedName>
    <definedName name="S31R8" localSheetId="13">#REF!</definedName>
    <definedName name="S31R8">#REF!</definedName>
    <definedName name="S31R9" localSheetId="2">#REF!</definedName>
    <definedName name="S31R9" localSheetId="8">#REF!</definedName>
    <definedName name="S31R9" localSheetId="12">#REF!</definedName>
    <definedName name="S31R9" localSheetId="13">#REF!</definedName>
    <definedName name="S31R9">#REF!</definedName>
    <definedName name="S32P1" localSheetId="2">#REF!</definedName>
    <definedName name="S32P1" localSheetId="8">#REF!</definedName>
    <definedName name="S32P1" localSheetId="12">#REF!</definedName>
    <definedName name="S32P1" localSheetId="13">#REF!</definedName>
    <definedName name="S32P1">#REF!</definedName>
    <definedName name="S32P10" localSheetId="2">#REF!</definedName>
    <definedName name="S32P10" localSheetId="8">#REF!</definedName>
    <definedName name="S32P10" localSheetId="12">#REF!</definedName>
    <definedName name="S32P10" localSheetId="13">#REF!</definedName>
    <definedName name="S32P10">#REF!</definedName>
    <definedName name="S32P11" localSheetId="2">#REF!</definedName>
    <definedName name="S32P11" localSheetId="8">#REF!</definedName>
    <definedName name="S32P11" localSheetId="12">#REF!</definedName>
    <definedName name="S32P11" localSheetId="13">#REF!</definedName>
    <definedName name="S32P11">#REF!</definedName>
    <definedName name="S32P12" localSheetId="2">#REF!</definedName>
    <definedName name="S32P12" localSheetId="8">#REF!</definedName>
    <definedName name="S32P12" localSheetId="12">#REF!</definedName>
    <definedName name="S32P12" localSheetId="13">#REF!</definedName>
    <definedName name="S32P12">#REF!</definedName>
    <definedName name="S32P13" localSheetId="2">#REF!</definedName>
    <definedName name="S32P13" localSheetId="8">#REF!</definedName>
    <definedName name="S32P13" localSheetId="12">#REF!</definedName>
    <definedName name="S32P13" localSheetId="13">#REF!</definedName>
    <definedName name="S32P13">#REF!</definedName>
    <definedName name="S32P14" localSheetId="2">#REF!</definedName>
    <definedName name="S32P14" localSheetId="8">#REF!</definedName>
    <definedName name="S32P14" localSheetId="12">#REF!</definedName>
    <definedName name="S32P14" localSheetId="13">#REF!</definedName>
    <definedName name="S32P14">#REF!</definedName>
    <definedName name="S32P15" localSheetId="2">#REF!</definedName>
    <definedName name="S32P15" localSheetId="8">#REF!</definedName>
    <definedName name="S32P15" localSheetId="12">#REF!</definedName>
    <definedName name="S32P15" localSheetId="13">#REF!</definedName>
    <definedName name="S32P15">#REF!</definedName>
    <definedName name="S32P16" localSheetId="2">#REF!</definedName>
    <definedName name="S32P16" localSheetId="8">#REF!</definedName>
    <definedName name="S32P16" localSheetId="12">#REF!</definedName>
    <definedName name="S32P16" localSheetId="13">#REF!</definedName>
    <definedName name="S32P16">#REF!</definedName>
    <definedName name="S32P17" localSheetId="2">#REF!</definedName>
    <definedName name="S32P17" localSheetId="8">#REF!</definedName>
    <definedName name="S32P17" localSheetId="12">#REF!</definedName>
    <definedName name="S32P17" localSheetId="13">#REF!</definedName>
    <definedName name="S32P17">#REF!</definedName>
    <definedName name="S32P18" localSheetId="2">#REF!</definedName>
    <definedName name="S32P18" localSheetId="8">#REF!</definedName>
    <definedName name="S32P18" localSheetId="12">#REF!</definedName>
    <definedName name="S32P18" localSheetId="13">#REF!</definedName>
    <definedName name="S32P18">#REF!</definedName>
    <definedName name="S32P19" localSheetId="2">#REF!</definedName>
    <definedName name="S32P19" localSheetId="8">#REF!</definedName>
    <definedName name="S32P19" localSheetId="12">#REF!</definedName>
    <definedName name="S32P19" localSheetId="13">#REF!</definedName>
    <definedName name="S32P19">#REF!</definedName>
    <definedName name="S32P2" localSheetId="2">#REF!</definedName>
    <definedName name="S32P2" localSheetId="8">#REF!</definedName>
    <definedName name="S32P2" localSheetId="12">#REF!</definedName>
    <definedName name="S32P2" localSheetId="13">#REF!</definedName>
    <definedName name="S32P2">#REF!</definedName>
    <definedName name="S32P20" localSheetId="2">#REF!</definedName>
    <definedName name="S32P20" localSheetId="8">#REF!</definedName>
    <definedName name="S32P20" localSheetId="12">#REF!</definedName>
    <definedName name="S32P20" localSheetId="13">#REF!</definedName>
    <definedName name="S32P20">#REF!</definedName>
    <definedName name="S32P21" localSheetId="2">#REF!</definedName>
    <definedName name="S32P21" localSheetId="8">#REF!</definedName>
    <definedName name="S32P21" localSheetId="12">#REF!</definedName>
    <definedName name="S32P21" localSheetId="13">#REF!</definedName>
    <definedName name="S32P21">#REF!</definedName>
    <definedName name="S32P22" localSheetId="2">#REF!</definedName>
    <definedName name="S32P22" localSheetId="8">#REF!</definedName>
    <definedName name="S32P22" localSheetId="12">#REF!</definedName>
    <definedName name="S32P22" localSheetId="13">#REF!</definedName>
    <definedName name="S32P22">#REF!</definedName>
    <definedName name="S32P23" localSheetId="2">#REF!</definedName>
    <definedName name="S32P23" localSheetId="8">#REF!</definedName>
    <definedName name="S32P23" localSheetId="12">#REF!</definedName>
    <definedName name="S32P23" localSheetId="13">#REF!</definedName>
    <definedName name="S32P23">#REF!</definedName>
    <definedName name="S32P24" localSheetId="2">#REF!</definedName>
    <definedName name="S32P24" localSheetId="8">#REF!</definedName>
    <definedName name="S32P24" localSheetId="12">#REF!</definedName>
    <definedName name="S32P24" localSheetId="13">#REF!</definedName>
    <definedName name="S32P24">#REF!</definedName>
    <definedName name="S32P3" localSheetId="2">#REF!</definedName>
    <definedName name="S32P3" localSheetId="8">#REF!</definedName>
    <definedName name="S32P3" localSheetId="12">#REF!</definedName>
    <definedName name="S32P3" localSheetId="13">#REF!</definedName>
    <definedName name="S32P3">#REF!</definedName>
    <definedName name="S32P4" localSheetId="2">#REF!</definedName>
    <definedName name="S32P4" localSheetId="8">#REF!</definedName>
    <definedName name="S32P4" localSheetId="12">#REF!</definedName>
    <definedName name="S32P4" localSheetId="13">#REF!</definedName>
    <definedName name="S32P4">#REF!</definedName>
    <definedName name="S32P5" localSheetId="2">#REF!</definedName>
    <definedName name="S32P5" localSheetId="8">#REF!</definedName>
    <definedName name="S32P5" localSheetId="12">#REF!</definedName>
    <definedName name="S32P5" localSheetId="13">#REF!</definedName>
    <definedName name="S32P5">#REF!</definedName>
    <definedName name="S32P6" localSheetId="2">#REF!</definedName>
    <definedName name="S32P6" localSheetId="8">#REF!</definedName>
    <definedName name="S32P6" localSheetId="12">#REF!</definedName>
    <definedName name="S32P6" localSheetId="13">#REF!</definedName>
    <definedName name="S32P6">#REF!</definedName>
    <definedName name="S32P7" localSheetId="2">#REF!</definedName>
    <definedName name="S32P7" localSheetId="8">#REF!</definedName>
    <definedName name="S32P7" localSheetId="12">#REF!</definedName>
    <definedName name="S32P7" localSheetId="13">#REF!</definedName>
    <definedName name="S32P7">#REF!</definedName>
    <definedName name="S32P8" localSheetId="2">#REF!</definedName>
    <definedName name="S32P8" localSheetId="8">#REF!</definedName>
    <definedName name="S32P8" localSheetId="12">#REF!</definedName>
    <definedName name="S32P8" localSheetId="13">#REF!</definedName>
    <definedName name="S32P8">#REF!</definedName>
    <definedName name="S32P9" localSheetId="2">#REF!</definedName>
    <definedName name="S32P9" localSheetId="8">#REF!</definedName>
    <definedName name="S32P9" localSheetId="12">#REF!</definedName>
    <definedName name="S32P9" localSheetId="13">#REF!</definedName>
    <definedName name="S32P9">#REF!</definedName>
    <definedName name="S32R1" localSheetId="2">#REF!</definedName>
    <definedName name="S32R1" localSheetId="8">#REF!</definedName>
    <definedName name="S32R1" localSheetId="12">#REF!</definedName>
    <definedName name="S32R1" localSheetId="13">#REF!</definedName>
    <definedName name="S32R1">#REF!</definedName>
    <definedName name="S32R10" localSheetId="2">#REF!</definedName>
    <definedName name="S32R10" localSheetId="8">#REF!</definedName>
    <definedName name="S32R10" localSheetId="12">#REF!</definedName>
    <definedName name="S32R10" localSheetId="13">#REF!</definedName>
    <definedName name="S32R10">#REF!</definedName>
    <definedName name="S32R11" localSheetId="2">#REF!</definedName>
    <definedName name="S32R11" localSheetId="8">#REF!</definedName>
    <definedName name="S32R11" localSheetId="12">#REF!</definedName>
    <definedName name="S32R11" localSheetId="13">#REF!</definedName>
    <definedName name="S32R11">#REF!</definedName>
    <definedName name="S32R12" localSheetId="2">#REF!</definedName>
    <definedName name="S32R12" localSheetId="8">#REF!</definedName>
    <definedName name="S32R12" localSheetId="12">#REF!</definedName>
    <definedName name="S32R12" localSheetId="13">#REF!</definedName>
    <definedName name="S32R12">#REF!</definedName>
    <definedName name="S32R13" localSheetId="2">#REF!</definedName>
    <definedName name="S32R13" localSheetId="8">#REF!</definedName>
    <definedName name="S32R13" localSheetId="12">#REF!</definedName>
    <definedName name="S32R13" localSheetId="13">#REF!</definedName>
    <definedName name="S32R13">#REF!</definedName>
    <definedName name="S32R14" localSheetId="2">#REF!</definedName>
    <definedName name="S32R14" localSheetId="8">#REF!</definedName>
    <definedName name="S32R14" localSheetId="12">#REF!</definedName>
    <definedName name="S32R14" localSheetId="13">#REF!</definedName>
    <definedName name="S32R14">#REF!</definedName>
    <definedName name="S32R15" localSheetId="2">#REF!</definedName>
    <definedName name="S32R15" localSheetId="8">#REF!</definedName>
    <definedName name="S32R15" localSheetId="12">#REF!</definedName>
    <definedName name="S32R15" localSheetId="13">#REF!</definedName>
    <definedName name="S32R15">#REF!</definedName>
    <definedName name="S32R16" localSheetId="2">#REF!</definedName>
    <definedName name="S32R16" localSheetId="8">#REF!</definedName>
    <definedName name="S32R16" localSheetId="12">#REF!</definedName>
    <definedName name="S32R16" localSheetId="13">#REF!</definedName>
    <definedName name="S32R16">#REF!</definedName>
    <definedName name="S32R17" localSheetId="2">#REF!</definedName>
    <definedName name="S32R17" localSheetId="8">#REF!</definedName>
    <definedName name="S32R17" localSheetId="12">#REF!</definedName>
    <definedName name="S32R17" localSheetId="13">#REF!</definedName>
    <definedName name="S32R17">#REF!</definedName>
    <definedName name="S32R18" localSheetId="2">#REF!</definedName>
    <definedName name="S32R18" localSheetId="8">#REF!</definedName>
    <definedName name="S32R18" localSheetId="12">#REF!</definedName>
    <definedName name="S32R18" localSheetId="13">#REF!</definedName>
    <definedName name="S32R18">#REF!</definedName>
    <definedName name="S32R19" localSheetId="2">#REF!</definedName>
    <definedName name="S32R19" localSheetId="8">#REF!</definedName>
    <definedName name="S32R19" localSheetId="12">#REF!</definedName>
    <definedName name="S32R19" localSheetId="13">#REF!</definedName>
    <definedName name="S32R19">#REF!</definedName>
    <definedName name="S32R2" localSheetId="2">#REF!</definedName>
    <definedName name="S32R2" localSheetId="8">#REF!</definedName>
    <definedName name="S32R2" localSheetId="12">#REF!</definedName>
    <definedName name="S32R2" localSheetId="13">#REF!</definedName>
    <definedName name="S32R2">#REF!</definedName>
    <definedName name="S32R20" localSheetId="2">#REF!</definedName>
    <definedName name="S32R20" localSheetId="8">#REF!</definedName>
    <definedName name="S32R20" localSheetId="12">#REF!</definedName>
    <definedName name="S32R20" localSheetId="13">#REF!</definedName>
    <definedName name="S32R20">#REF!</definedName>
    <definedName name="S32R21" localSheetId="2">#REF!</definedName>
    <definedName name="S32R21" localSheetId="8">#REF!</definedName>
    <definedName name="S32R21" localSheetId="12">#REF!</definedName>
    <definedName name="S32R21" localSheetId="13">#REF!</definedName>
    <definedName name="S32R21">#REF!</definedName>
    <definedName name="S32R22" localSheetId="2">#REF!</definedName>
    <definedName name="S32R22" localSheetId="8">#REF!</definedName>
    <definedName name="S32R22" localSheetId="12">#REF!</definedName>
    <definedName name="S32R22" localSheetId="13">#REF!</definedName>
    <definedName name="S32R22">#REF!</definedName>
    <definedName name="S32R23" localSheetId="2">#REF!</definedName>
    <definedName name="S32R23" localSheetId="8">#REF!</definedName>
    <definedName name="S32R23" localSheetId="12">#REF!</definedName>
    <definedName name="S32R23" localSheetId="13">#REF!</definedName>
    <definedName name="S32R23">#REF!</definedName>
    <definedName name="S32R24" localSheetId="2">#REF!</definedName>
    <definedName name="S32R24" localSheetId="8">#REF!</definedName>
    <definedName name="S32R24" localSheetId="12">#REF!</definedName>
    <definedName name="S32R24" localSheetId="13">#REF!</definedName>
    <definedName name="S32R24">#REF!</definedName>
    <definedName name="S32R3" localSheetId="2">#REF!</definedName>
    <definedName name="S32R3" localSheetId="8">#REF!</definedName>
    <definedName name="S32R3" localSheetId="12">#REF!</definedName>
    <definedName name="S32R3" localSheetId="13">#REF!</definedName>
    <definedName name="S32R3">#REF!</definedName>
    <definedName name="S32R4" localSheetId="2">#REF!</definedName>
    <definedName name="S32R4" localSheetId="8">#REF!</definedName>
    <definedName name="S32R4" localSheetId="12">#REF!</definedName>
    <definedName name="S32R4" localSheetId="13">#REF!</definedName>
    <definedName name="S32R4">#REF!</definedName>
    <definedName name="S32R5" localSheetId="2">#REF!</definedName>
    <definedName name="S32R5" localSheetId="8">#REF!</definedName>
    <definedName name="S32R5" localSheetId="12">#REF!</definedName>
    <definedName name="S32R5" localSheetId="13">#REF!</definedName>
    <definedName name="S32R5">#REF!</definedName>
    <definedName name="S32R6" localSheetId="2">#REF!</definedName>
    <definedName name="S32R6" localSheetId="8">#REF!</definedName>
    <definedName name="S32R6" localSheetId="12">#REF!</definedName>
    <definedName name="S32R6" localSheetId="13">#REF!</definedName>
    <definedName name="S32R6">#REF!</definedName>
    <definedName name="S32R7" localSheetId="2">#REF!</definedName>
    <definedName name="S32R7" localSheetId="8">#REF!</definedName>
    <definedName name="S32R7" localSheetId="12">#REF!</definedName>
    <definedName name="S32R7" localSheetId="13">#REF!</definedName>
    <definedName name="S32R7">#REF!</definedName>
    <definedName name="S32R8" localSheetId="2">#REF!</definedName>
    <definedName name="S32R8" localSheetId="8">#REF!</definedName>
    <definedName name="S32R8" localSheetId="12">#REF!</definedName>
    <definedName name="S32R8" localSheetId="13">#REF!</definedName>
    <definedName name="S32R8">#REF!</definedName>
    <definedName name="S32R9" localSheetId="2">#REF!</definedName>
    <definedName name="S32R9" localSheetId="8">#REF!</definedName>
    <definedName name="S32R9" localSheetId="12">#REF!</definedName>
    <definedName name="S32R9" localSheetId="13">#REF!</definedName>
    <definedName name="S32R9">#REF!</definedName>
    <definedName name="S33P1" localSheetId="2">#REF!</definedName>
    <definedName name="S33P1" localSheetId="8">#REF!</definedName>
    <definedName name="S33P1" localSheetId="12">#REF!</definedName>
    <definedName name="S33P1" localSheetId="13">#REF!</definedName>
    <definedName name="S33P1">#REF!</definedName>
    <definedName name="S33P10" localSheetId="2">#REF!</definedName>
    <definedName name="S33P10" localSheetId="8">#REF!</definedName>
    <definedName name="S33P10" localSheetId="12">#REF!</definedName>
    <definedName name="S33P10" localSheetId="13">#REF!</definedName>
    <definedName name="S33P10">#REF!</definedName>
    <definedName name="S33P11" localSheetId="2">#REF!</definedName>
    <definedName name="S33P11" localSheetId="8">#REF!</definedName>
    <definedName name="S33P11" localSheetId="12">#REF!</definedName>
    <definedName name="S33P11" localSheetId="13">#REF!</definedName>
    <definedName name="S33P11">#REF!</definedName>
    <definedName name="S33P12" localSheetId="2">#REF!</definedName>
    <definedName name="S33P12" localSheetId="8">#REF!</definedName>
    <definedName name="S33P12" localSheetId="12">#REF!</definedName>
    <definedName name="S33P12" localSheetId="13">#REF!</definedName>
    <definedName name="S33P12">#REF!</definedName>
    <definedName name="S33P13" localSheetId="2">#REF!</definedName>
    <definedName name="S33P13" localSheetId="8">#REF!</definedName>
    <definedName name="S33P13" localSheetId="12">#REF!</definedName>
    <definedName name="S33P13" localSheetId="13">#REF!</definedName>
    <definedName name="S33P13">#REF!</definedName>
    <definedName name="S33P14" localSheetId="2">#REF!</definedName>
    <definedName name="S33P14" localSheetId="8">#REF!</definedName>
    <definedName name="S33P14" localSheetId="12">#REF!</definedName>
    <definedName name="S33P14" localSheetId="13">#REF!</definedName>
    <definedName name="S33P14">#REF!</definedName>
    <definedName name="S33P15" localSheetId="2">#REF!</definedName>
    <definedName name="S33P15" localSheetId="8">#REF!</definedName>
    <definedName name="S33P15" localSheetId="12">#REF!</definedName>
    <definedName name="S33P15" localSheetId="13">#REF!</definedName>
    <definedName name="S33P15">#REF!</definedName>
    <definedName name="S33P16" localSheetId="2">#REF!</definedName>
    <definedName name="S33P16" localSheetId="8">#REF!</definedName>
    <definedName name="S33P16" localSheetId="12">#REF!</definedName>
    <definedName name="S33P16" localSheetId="13">#REF!</definedName>
    <definedName name="S33P16">#REF!</definedName>
    <definedName name="S33P17" localSheetId="2">#REF!</definedName>
    <definedName name="S33P17" localSheetId="8">#REF!</definedName>
    <definedName name="S33P17" localSheetId="12">#REF!</definedName>
    <definedName name="S33P17" localSheetId="13">#REF!</definedName>
    <definedName name="S33P17">#REF!</definedName>
    <definedName name="S33P18" localSheetId="2">#REF!</definedName>
    <definedName name="S33P18" localSheetId="8">#REF!</definedName>
    <definedName name="S33P18" localSheetId="12">#REF!</definedName>
    <definedName name="S33P18" localSheetId="13">#REF!</definedName>
    <definedName name="S33P18">#REF!</definedName>
    <definedName name="S33P19" localSheetId="2">#REF!</definedName>
    <definedName name="S33P19" localSheetId="8">#REF!</definedName>
    <definedName name="S33P19" localSheetId="12">#REF!</definedName>
    <definedName name="S33P19" localSheetId="13">#REF!</definedName>
    <definedName name="S33P19">#REF!</definedName>
    <definedName name="S33P2" localSheetId="2">#REF!</definedName>
    <definedName name="S33P2" localSheetId="8">#REF!</definedName>
    <definedName name="S33P2" localSheetId="12">#REF!</definedName>
    <definedName name="S33P2" localSheetId="13">#REF!</definedName>
    <definedName name="S33P2">#REF!</definedName>
    <definedName name="S33P20" localSheetId="2">#REF!</definedName>
    <definedName name="S33P20" localSheetId="8">#REF!</definedName>
    <definedName name="S33P20" localSheetId="12">#REF!</definedName>
    <definedName name="S33P20" localSheetId="13">#REF!</definedName>
    <definedName name="S33P20">#REF!</definedName>
    <definedName name="S33P21" localSheetId="2">#REF!</definedName>
    <definedName name="S33P21" localSheetId="8">#REF!</definedName>
    <definedName name="S33P21" localSheetId="12">#REF!</definedName>
    <definedName name="S33P21" localSheetId="13">#REF!</definedName>
    <definedName name="S33P21">#REF!</definedName>
    <definedName name="S33P22" localSheetId="2">#REF!</definedName>
    <definedName name="S33P22" localSheetId="8">#REF!</definedName>
    <definedName name="S33P22" localSheetId="12">#REF!</definedName>
    <definedName name="S33P22" localSheetId="13">#REF!</definedName>
    <definedName name="S33P22">#REF!</definedName>
    <definedName name="S33P23" localSheetId="2">#REF!</definedName>
    <definedName name="S33P23" localSheetId="8">#REF!</definedName>
    <definedName name="S33P23" localSheetId="12">#REF!</definedName>
    <definedName name="S33P23" localSheetId="13">#REF!</definedName>
    <definedName name="S33P23">#REF!</definedName>
    <definedName name="S33P24" localSheetId="2">#REF!</definedName>
    <definedName name="S33P24" localSheetId="8">#REF!</definedName>
    <definedName name="S33P24" localSheetId="12">#REF!</definedName>
    <definedName name="S33P24" localSheetId="13">#REF!</definedName>
    <definedName name="S33P24">#REF!</definedName>
    <definedName name="S33P3" localSheetId="2">#REF!</definedName>
    <definedName name="S33P3" localSheetId="8">#REF!</definedName>
    <definedName name="S33P3" localSheetId="12">#REF!</definedName>
    <definedName name="S33P3" localSheetId="13">#REF!</definedName>
    <definedName name="S33P3">#REF!</definedName>
    <definedName name="S33P4" localSheetId="2">#REF!</definedName>
    <definedName name="S33P4" localSheetId="8">#REF!</definedName>
    <definedName name="S33P4" localSheetId="12">#REF!</definedName>
    <definedName name="S33P4" localSheetId="13">#REF!</definedName>
    <definedName name="S33P4">#REF!</definedName>
    <definedName name="S33P5" localSheetId="2">#REF!</definedName>
    <definedName name="S33P5" localSheetId="8">#REF!</definedName>
    <definedName name="S33P5" localSheetId="12">#REF!</definedName>
    <definedName name="S33P5" localSheetId="13">#REF!</definedName>
    <definedName name="S33P5">#REF!</definedName>
    <definedName name="S33P6" localSheetId="2">#REF!</definedName>
    <definedName name="S33P6" localSheetId="8">#REF!</definedName>
    <definedName name="S33P6" localSheetId="12">#REF!</definedName>
    <definedName name="S33P6" localSheetId="13">#REF!</definedName>
    <definedName name="S33P6">#REF!</definedName>
    <definedName name="S33P7" localSheetId="2">#REF!</definedName>
    <definedName name="S33P7" localSheetId="8">#REF!</definedName>
    <definedName name="S33P7" localSheetId="12">#REF!</definedName>
    <definedName name="S33P7" localSheetId="13">#REF!</definedName>
    <definedName name="S33P7">#REF!</definedName>
    <definedName name="S33P8" localSheetId="2">#REF!</definedName>
    <definedName name="S33P8" localSheetId="8">#REF!</definedName>
    <definedName name="S33P8" localSheetId="12">#REF!</definedName>
    <definedName name="S33P8" localSheetId="13">#REF!</definedName>
    <definedName name="S33P8">#REF!</definedName>
    <definedName name="S33P9" localSheetId="2">#REF!</definedName>
    <definedName name="S33P9" localSheetId="8">#REF!</definedName>
    <definedName name="S33P9" localSheetId="12">#REF!</definedName>
    <definedName name="S33P9" localSheetId="13">#REF!</definedName>
    <definedName name="S33P9">#REF!</definedName>
    <definedName name="S33R1" localSheetId="2">#REF!</definedName>
    <definedName name="S33R1" localSheetId="8">#REF!</definedName>
    <definedName name="S33R1" localSheetId="12">#REF!</definedName>
    <definedName name="S33R1" localSheetId="13">#REF!</definedName>
    <definedName name="S33R1">#REF!</definedName>
    <definedName name="S33R10" localSheetId="2">#REF!</definedName>
    <definedName name="S33R10" localSheetId="8">#REF!</definedName>
    <definedName name="S33R10" localSheetId="12">#REF!</definedName>
    <definedName name="S33R10" localSheetId="13">#REF!</definedName>
    <definedName name="S33R10">#REF!</definedName>
    <definedName name="S33R11" localSheetId="2">#REF!</definedName>
    <definedName name="S33R11" localSheetId="8">#REF!</definedName>
    <definedName name="S33R11" localSheetId="12">#REF!</definedName>
    <definedName name="S33R11" localSheetId="13">#REF!</definedName>
    <definedName name="S33R11">#REF!</definedName>
    <definedName name="S33R12" localSheetId="2">#REF!</definedName>
    <definedName name="S33R12" localSheetId="8">#REF!</definedName>
    <definedName name="S33R12" localSheetId="12">#REF!</definedName>
    <definedName name="S33R12" localSheetId="13">#REF!</definedName>
    <definedName name="S33R12">#REF!</definedName>
    <definedName name="S33R13" localSheetId="2">#REF!</definedName>
    <definedName name="S33R13" localSheetId="8">#REF!</definedName>
    <definedName name="S33R13" localSheetId="12">#REF!</definedName>
    <definedName name="S33R13" localSheetId="13">#REF!</definedName>
    <definedName name="S33R13">#REF!</definedName>
    <definedName name="S33R14" localSheetId="2">#REF!</definedName>
    <definedName name="S33R14" localSheetId="8">#REF!</definedName>
    <definedName name="S33R14" localSheetId="12">#REF!</definedName>
    <definedName name="S33R14" localSheetId="13">#REF!</definedName>
    <definedName name="S33R14">#REF!</definedName>
    <definedName name="S33R15" localSheetId="2">#REF!</definedName>
    <definedName name="S33R15" localSheetId="8">#REF!</definedName>
    <definedName name="S33R15" localSheetId="12">#REF!</definedName>
    <definedName name="S33R15" localSheetId="13">#REF!</definedName>
    <definedName name="S33R15">#REF!</definedName>
    <definedName name="S33R16" localSheetId="2">#REF!</definedName>
    <definedName name="S33R16" localSheetId="8">#REF!</definedName>
    <definedName name="S33R16" localSheetId="12">#REF!</definedName>
    <definedName name="S33R16" localSheetId="13">#REF!</definedName>
    <definedName name="S33R16">#REF!</definedName>
    <definedName name="S33R17" localSheetId="2">#REF!</definedName>
    <definedName name="S33R17" localSheetId="8">#REF!</definedName>
    <definedName name="S33R17" localSheetId="12">#REF!</definedName>
    <definedName name="S33R17" localSheetId="13">#REF!</definedName>
    <definedName name="S33R17">#REF!</definedName>
    <definedName name="S33R18" localSheetId="2">#REF!</definedName>
    <definedName name="S33R18" localSheetId="8">#REF!</definedName>
    <definedName name="S33R18" localSheetId="12">#REF!</definedName>
    <definedName name="S33R18" localSheetId="13">#REF!</definedName>
    <definedName name="S33R18">#REF!</definedName>
    <definedName name="S33R19" localSheetId="2">#REF!</definedName>
    <definedName name="S33R19" localSheetId="8">#REF!</definedName>
    <definedName name="S33R19" localSheetId="12">#REF!</definedName>
    <definedName name="S33R19" localSheetId="13">#REF!</definedName>
    <definedName name="S33R19">#REF!</definedName>
    <definedName name="S33R2" localSheetId="2">#REF!</definedName>
    <definedName name="S33R2" localSheetId="8">#REF!</definedName>
    <definedName name="S33R2" localSheetId="12">#REF!</definedName>
    <definedName name="S33R2" localSheetId="13">#REF!</definedName>
    <definedName name="S33R2">#REF!</definedName>
    <definedName name="S33R20" localSheetId="2">#REF!</definedName>
    <definedName name="S33R20" localSheetId="8">#REF!</definedName>
    <definedName name="S33R20" localSheetId="12">#REF!</definedName>
    <definedName name="S33R20" localSheetId="13">#REF!</definedName>
    <definedName name="S33R20">#REF!</definedName>
    <definedName name="S33R21" localSheetId="2">#REF!</definedName>
    <definedName name="S33R21" localSheetId="8">#REF!</definedName>
    <definedName name="S33R21" localSheetId="12">#REF!</definedName>
    <definedName name="S33R21" localSheetId="13">#REF!</definedName>
    <definedName name="S33R21">#REF!</definedName>
    <definedName name="S33R22" localSheetId="2">#REF!</definedName>
    <definedName name="S33R22" localSheetId="8">#REF!</definedName>
    <definedName name="S33R22" localSheetId="12">#REF!</definedName>
    <definedName name="S33R22" localSheetId="13">#REF!</definedName>
    <definedName name="S33R22">#REF!</definedName>
    <definedName name="S33R23" localSheetId="2">#REF!</definedName>
    <definedName name="S33R23" localSheetId="8">#REF!</definedName>
    <definedName name="S33R23" localSheetId="12">#REF!</definedName>
    <definedName name="S33R23" localSheetId="13">#REF!</definedName>
    <definedName name="S33R23">#REF!</definedName>
    <definedName name="S33R24" localSheetId="2">#REF!</definedName>
    <definedName name="S33R24" localSheetId="8">#REF!</definedName>
    <definedName name="S33R24" localSheetId="12">#REF!</definedName>
    <definedName name="S33R24" localSheetId="13">#REF!</definedName>
    <definedName name="S33R24">#REF!</definedName>
    <definedName name="S33R3" localSheetId="2">#REF!</definedName>
    <definedName name="S33R3" localSheetId="8">#REF!</definedName>
    <definedName name="S33R3" localSheetId="12">#REF!</definedName>
    <definedName name="S33R3" localSheetId="13">#REF!</definedName>
    <definedName name="S33R3">#REF!</definedName>
    <definedName name="S33R4" localSheetId="2">#REF!</definedName>
    <definedName name="S33R4" localSheetId="8">#REF!</definedName>
    <definedName name="S33R4" localSheetId="12">#REF!</definedName>
    <definedName name="S33R4" localSheetId="13">#REF!</definedName>
    <definedName name="S33R4">#REF!</definedName>
    <definedName name="S33R5" localSheetId="2">#REF!</definedName>
    <definedName name="S33R5" localSheetId="8">#REF!</definedName>
    <definedName name="S33R5" localSheetId="12">#REF!</definedName>
    <definedName name="S33R5" localSheetId="13">#REF!</definedName>
    <definedName name="S33R5">#REF!</definedName>
    <definedName name="S33R6" localSheetId="2">#REF!</definedName>
    <definedName name="S33R6" localSheetId="8">#REF!</definedName>
    <definedName name="S33R6" localSheetId="12">#REF!</definedName>
    <definedName name="S33R6" localSheetId="13">#REF!</definedName>
    <definedName name="S33R6">#REF!</definedName>
    <definedName name="S33R7" localSheetId="2">#REF!</definedName>
    <definedName name="S33R7" localSheetId="8">#REF!</definedName>
    <definedName name="S33R7" localSheetId="12">#REF!</definedName>
    <definedName name="S33R7" localSheetId="13">#REF!</definedName>
    <definedName name="S33R7">#REF!</definedName>
    <definedName name="S33R8" localSheetId="2">#REF!</definedName>
    <definedName name="S33R8" localSheetId="8">#REF!</definedName>
    <definedName name="S33R8" localSheetId="12">#REF!</definedName>
    <definedName name="S33R8" localSheetId="13">#REF!</definedName>
    <definedName name="S33R8">#REF!</definedName>
    <definedName name="S33R9" localSheetId="2">#REF!</definedName>
    <definedName name="S33R9" localSheetId="8">#REF!</definedName>
    <definedName name="S33R9" localSheetId="12">#REF!</definedName>
    <definedName name="S33R9" localSheetId="13">#REF!</definedName>
    <definedName name="S33R9">#REF!</definedName>
    <definedName name="S34P1" localSheetId="2">#REF!</definedName>
    <definedName name="S34P1" localSheetId="8">#REF!</definedName>
    <definedName name="S34P1" localSheetId="12">#REF!</definedName>
    <definedName name="S34P1" localSheetId="13">#REF!</definedName>
    <definedName name="S34P1">#REF!</definedName>
    <definedName name="S34P10" localSheetId="2">#REF!</definedName>
    <definedName name="S34P10" localSheetId="8">#REF!</definedName>
    <definedName name="S34P10" localSheetId="12">#REF!</definedName>
    <definedName name="S34P10" localSheetId="13">#REF!</definedName>
    <definedName name="S34P10">#REF!</definedName>
    <definedName name="S34P11" localSheetId="2">#REF!</definedName>
    <definedName name="S34P11" localSheetId="8">#REF!</definedName>
    <definedName name="S34P11" localSheetId="12">#REF!</definedName>
    <definedName name="S34P11" localSheetId="13">#REF!</definedName>
    <definedName name="S34P11">#REF!</definedName>
    <definedName name="S34P12" localSheetId="2">#REF!</definedName>
    <definedName name="S34P12" localSheetId="8">#REF!</definedName>
    <definedName name="S34P12" localSheetId="12">#REF!</definedName>
    <definedName name="S34P12" localSheetId="13">#REF!</definedName>
    <definedName name="S34P12">#REF!</definedName>
    <definedName name="S34P13" localSheetId="2">#REF!</definedName>
    <definedName name="S34P13" localSheetId="8">#REF!</definedName>
    <definedName name="S34P13" localSheetId="12">#REF!</definedName>
    <definedName name="S34P13" localSheetId="13">#REF!</definedName>
    <definedName name="S34P13">#REF!</definedName>
    <definedName name="S34P14" localSheetId="2">#REF!</definedName>
    <definedName name="S34P14" localSheetId="8">#REF!</definedName>
    <definedName name="S34P14" localSheetId="12">#REF!</definedName>
    <definedName name="S34P14" localSheetId="13">#REF!</definedName>
    <definedName name="S34P14">#REF!</definedName>
    <definedName name="S34P15" localSheetId="2">#REF!</definedName>
    <definedName name="S34P15" localSheetId="8">#REF!</definedName>
    <definedName name="S34P15" localSheetId="12">#REF!</definedName>
    <definedName name="S34P15" localSheetId="13">#REF!</definedName>
    <definedName name="S34P15">#REF!</definedName>
    <definedName name="S34P16" localSheetId="2">#REF!</definedName>
    <definedName name="S34P16" localSheetId="8">#REF!</definedName>
    <definedName name="S34P16" localSheetId="12">#REF!</definedName>
    <definedName name="S34P16" localSheetId="13">#REF!</definedName>
    <definedName name="S34P16">#REF!</definedName>
    <definedName name="S34P17" localSheetId="2">#REF!</definedName>
    <definedName name="S34P17" localSheetId="8">#REF!</definedName>
    <definedName name="S34P17" localSheetId="12">#REF!</definedName>
    <definedName name="S34P17" localSheetId="13">#REF!</definedName>
    <definedName name="S34P17">#REF!</definedName>
    <definedName name="S34P18" localSheetId="2">#REF!</definedName>
    <definedName name="S34P18" localSheetId="8">#REF!</definedName>
    <definedName name="S34P18" localSheetId="12">#REF!</definedName>
    <definedName name="S34P18" localSheetId="13">#REF!</definedName>
    <definedName name="S34P18">#REF!</definedName>
    <definedName name="S34P19" localSheetId="2">#REF!</definedName>
    <definedName name="S34P19" localSheetId="8">#REF!</definedName>
    <definedName name="S34P19" localSheetId="12">#REF!</definedName>
    <definedName name="S34P19" localSheetId="13">#REF!</definedName>
    <definedName name="S34P19">#REF!</definedName>
    <definedName name="S34P2" localSheetId="2">#REF!</definedName>
    <definedName name="S34P2" localSheetId="8">#REF!</definedName>
    <definedName name="S34P2" localSheetId="12">#REF!</definedName>
    <definedName name="S34P2" localSheetId="13">#REF!</definedName>
    <definedName name="S34P2">#REF!</definedName>
    <definedName name="S34P20" localSheetId="2">#REF!</definedName>
    <definedName name="S34P20" localSheetId="8">#REF!</definedName>
    <definedName name="S34P20" localSheetId="12">#REF!</definedName>
    <definedName name="S34P20" localSheetId="13">#REF!</definedName>
    <definedName name="S34P20">#REF!</definedName>
    <definedName name="S34P21" localSheetId="2">#REF!</definedName>
    <definedName name="S34P21" localSheetId="8">#REF!</definedName>
    <definedName name="S34P21" localSheetId="12">#REF!</definedName>
    <definedName name="S34P21" localSheetId="13">#REF!</definedName>
    <definedName name="S34P21">#REF!</definedName>
    <definedName name="S34P22" localSheetId="2">#REF!</definedName>
    <definedName name="S34P22" localSheetId="8">#REF!</definedName>
    <definedName name="S34P22" localSheetId="12">#REF!</definedName>
    <definedName name="S34P22" localSheetId="13">#REF!</definedName>
    <definedName name="S34P22">#REF!</definedName>
    <definedName name="S34P23" localSheetId="2">#REF!</definedName>
    <definedName name="S34P23" localSheetId="8">#REF!</definedName>
    <definedName name="S34P23" localSheetId="12">#REF!</definedName>
    <definedName name="S34P23" localSheetId="13">#REF!</definedName>
    <definedName name="S34P23">#REF!</definedName>
    <definedName name="S34P24" localSheetId="2">#REF!</definedName>
    <definedName name="S34P24" localSheetId="8">#REF!</definedName>
    <definedName name="S34P24" localSheetId="12">#REF!</definedName>
    <definedName name="S34P24" localSheetId="13">#REF!</definedName>
    <definedName name="S34P24">#REF!</definedName>
    <definedName name="S34P3" localSheetId="2">#REF!</definedName>
    <definedName name="S34P3" localSheetId="8">#REF!</definedName>
    <definedName name="S34P3" localSheetId="12">#REF!</definedName>
    <definedName name="S34P3" localSheetId="13">#REF!</definedName>
    <definedName name="S34P3">#REF!</definedName>
    <definedName name="S34P4" localSheetId="2">#REF!</definedName>
    <definedName name="S34P4" localSheetId="8">#REF!</definedName>
    <definedName name="S34P4" localSheetId="12">#REF!</definedName>
    <definedName name="S34P4" localSheetId="13">#REF!</definedName>
    <definedName name="S34P4">#REF!</definedName>
    <definedName name="S34P5" localSheetId="2">#REF!</definedName>
    <definedName name="S34P5" localSheetId="8">#REF!</definedName>
    <definedName name="S34P5" localSheetId="12">#REF!</definedName>
    <definedName name="S34P5" localSheetId="13">#REF!</definedName>
    <definedName name="S34P5">#REF!</definedName>
    <definedName name="S34P6" localSheetId="2">#REF!</definedName>
    <definedName name="S34P6" localSheetId="8">#REF!</definedName>
    <definedName name="S34P6" localSheetId="12">#REF!</definedName>
    <definedName name="S34P6" localSheetId="13">#REF!</definedName>
    <definedName name="S34P6">#REF!</definedName>
    <definedName name="S34P7" localSheetId="2">#REF!</definedName>
    <definedName name="S34P7" localSheetId="8">#REF!</definedName>
    <definedName name="S34P7" localSheetId="12">#REF!</definedName>
    <definedName name="S34P7" localSheetId="13">#REF!</definedName>
    <definedName name="S34P7">#REF!</definedName>
    <definedName name="S34P8" localSheetId="2">#REF!</definedName>
    <definedName name="S34P8" localSheetId="8">#REF!</definedName>
    <definedName name="S34P8" localSheetId="12">#REF!</definedName>
    <definedName name="S34P8" localSheetId="13">#REF!</definedName>
    <definedName name="S34P8">#REF!</definedName>
    <definedName name="S34P9" localSheetId="2">#REF!</definedName>
    <definedName name="S34P9" localSheetId="8">#REF!</definedName>
    <definedName name="S34P9" localSheetId="12">#REF!</definedName>
    <definedName name="S34P9" localSheetId="13">#REF!</definedName>
    <definedName name="S34P9">#REF!</definedName>
    <definedName name="S34R1" localSheetId="2">#REF!</definedName>
    <definedName name="S34R1" localSheetId="8">#REF!</definedName>
    <definedName name="S34R1" localSheetId="12">#REF!</definedName>
    <definedName name="S34R1" localSheetId="13">#REF!</definedName>
    <definedName name="S34R1">#REF!</definedName>
    <definedName name="S34R10" localSheetId="2">#REF!</definedName>
    <definedName name="S34R10" localSheetId="8">#REF!</definedName>
    <definedName name="S34R10" localSheetId="12">#REF!</definedName>
    <definedName name="S34R10" localSheetId="13">#REF!</definedName>
    <definedName name="S34R10">#REF!</definedName>
    <definedName name="S34R11" localSheetId="2">#REF!</definedName>
    <definedName name="S34R11" localSheetId="8">#REF!</definedName>
    <definedName name="S34R11" localSheetId="12">#REF!</definedName>
    <definedName name="S34R11" localSheetId="13">#REF!</definedName>
    <definedName name="S34R11">#REF!</definedName>
    <definedName name="S34R12" localSheetId="2">#REF!</definedName>
    <definedName name="S34R12" localSheetId="8">#REF!</definedName>
    <definedName name="S34R12" localSheetId="12">#REF!</definedName>
    <definedName name="S34R12" localSheetId="13">#REF!</definedName>
    <definedName name="S34R12">#REF!</definedName>
    <definedName name="S34R13" localSheetId="2">#REF!</definedName>
    <definedName name="S34R13" localSheetId="8">#REF!</definedName>
    <definedName name="S34R13" localSheetId="12">#REF!</definedName>
    <definedName name="S34R13" localSheetId="13">#REF!</definedName>
    <definedName name="S34R13">#REF!</definedName>
    <definedName name="S34R14" localSheetId="2">#REF!</definedName>
    <definedName name="S34R14" localSheetId="8">#REF!</definedName>
    <definedName name="S34R14" localSheetId="12">#REF!</definedName>
    <definedName name="S34R14" localSheetId="13">#REF!</definedName>
    <definedName name="S34R14">#REF!</definedName>
    <definedName name="S34R15" localSheetId="2">#REF!</definedName>
    <definedName name="S34R15" localSheetId="8">#REF!</definedName>
    <definedName name="S34R15" localSheetId="12">#REF!</definedName>
    <definedName name="S34R15" localSheetId="13">#REF!</definedName>
    <definedName name="S34R15">#REF!</definedName>
    <definedName name="S34R16" localSheetId="2">#REF!</definedName>
    <definedName name="S34R16" localSheetId="8">#REF!</definedName>
    <definedName name="S34R16" localSheetId="12">#REF!</definedName>
    <definedName name="S34R16" localSheetId="13">#REF!</definedName>
    <definedName name="S34R16">#REF!</definedName>
    <definedName name="S34R17" localSheetId="2">#REF!</definedName>
    <definedName name="S34R17" localSheetId="8">#REF!</definedName>
    <definedName name="S34R17" localSheetId="12">#REF!</definedName>
    <definedName name="S34R17" localSheetId="13">#REF!</definedName>
    <definedName name="S34R17">#REF!</definedName>
    <definedName name="S34R18" localSheetId="2">#REF!</definedName>
    <definedName name="S34R18" localSheetId="8">#REF!</definedName>
    <definedName name="S34R18" localSheetId="12">#REF!</definedName>
    <definedName name="S34R18" localSheetId="13">#REF!</definedName>
    <definedName name="S34R18">#REF!</definedName>
    <definedName name="S34R19" localSheetId="2">#REF!</definedName>
    <definedName name="S34R19" localSheetId="8">#REF!</definedName>
    <definedName name="S34R19" localSheetId="12">#REF!</definedName>
    <definedName name="S34R19" localSheetId="13">#REF!</definedName>
    <definedName name="S34R19">#REF!</definedName>
    <definedName name="S34R2" localSheetId="2">#REF!</definedName>
    <definedName name="S34R2" localSheetId="8">#REF!</definedName>
    <definedName name="S34R2" localSheetId="12">#REF!</definedName>
    <definedName name="S34R2" localSheetId="13">#REF!</definedName>
    <definedName name="S34R2">#REF!</definedName>
    <definedName name="S34R20" localSheetId="2">#REF!</definedName>
    <definedName name="S34R20" localSheetId="8">#REF!</definedName>
    <definedName name="S34R20" localSheetId="12">#REF!</definedName>
    <definedName name="S34R20" localSheetId="13">#REF!</definedName>
    <definedName name="S34R20">#REF!</definedName>
    <definedName name="S34R21" localSheetId="2">#REF!</definedName>
    <definedName name="S34R21" localSheetId="8">#REF!</definedName>
    <definedName name="S34R21" localSheetId="12">#REF!</definedName>
    <definedName name="S34R21" localSheetId="13">#REF!</definedName>
    <definedName name="S34R21">#REF!</definedName>
    <definedName name="S34R22" localSheetId="2">#REF!</definedName>
    <definedName name="S34R22" localSheetId="8">#REF!</definedName>
    <definedName name="S34R22" localSheetId="12">#REF!</definedName>
    <definedName name="S34R22" localSheetId="13">#REF!</definedName>
    <definedName name="S34R22">#REF!</definedName>
    <definedName name="S34R23" localSheetId="2">#REF!</definedName>
    <definedName name="S34R23" localSheetId="8">#REF!</definedName>
    <definedName name="S34R23" localSheetId="12">#REF!</definedName>
    <definedName name="S34R23" localSheetId="13">#REF!</definedName>
    <definedName name="S34R23">#REF!</definedName>
    <definedName name="S34R24" localSheetId="2">#REF!</definedName>
    <definedName name="S34R24" localSheetId="8">#REF!</definedName>
    <definedName name="S34R24" localSheetId="12">#REF!</definedName>
    <definedName name="S34R24" localSheetId="13">#REF!</definedName>
    <definedName name="S34R24">#REF!</definedName>
    <definedName name="S34R3" localSheetId="2">#REF!</definedName>
    <definedName name="S34R3" localSheetId="8">#REF!</definedName>
    <definedName name="S34R3" localSheetId="12">#REF!</definedName>
    <definedName name="S34R3" localSheetId="13">#REF!</definedName>
    <definedName name="S34R3">#REF!</definedName>
    <definedName name="S34R4" localSheetId="2">#REF!</definedName>
    <definedName name="S34R4" localSheetId="8">#REF!</definedName>
    <definedName name="S34R4" localSheetId="12">#REF!</definedName>
    <definedName name="S34R4" localSheetId="13">#REF!</definedName>
    <definedName name="S34R4">#REF!</definedName>
    <definedName name="S34R5" localSheetId="2">#REF!</definedName>
    <definedName name="S34R5" localSheetId="8">#REF!</definedName>
    <definedName name="S34R5" localSheetId="12">#REF!</definedName>
    <definedName name="S34R5" localSheetId="13">#REF!</definedName>
    <definedName name="S34R5">#REF!</definedName>
    <definedName name="S34R6" localSheetId="2">#REF!</definedName>
    <definedName name="S34R6" localSheetId="8">#REF!</definedName>
    <definedName name="S34R6" localSheetId="12">#REF!</definedName>
    <definedName name="S34R6" localSheetId="13">#REF!</definedName>
    <definedName name="S34R6">#REF!</definedName>
    <definedName name="S34R7" localSheetId="2">#REF!</definedName>
    <definedName name="S34R7" localSheetId="8">#REF!</definedName>
    <definedName name="S34R7" localSheetId="12">#REF!</definedName>
    <definedName name="S34R7" localSheetId="13">#REF!</definedName>
    <definedName name="S34R7">#REF!</definedName>
    <definedName name="S34R8" localSheetId="2">#REF!</definedName>
    <definedName name="S34R8" localSheetId="8">#REF!</definedName>
    <definedName name="S34R8" localSheetId="12">#REF!</definedName>
    <definedName name="S34R8" localSheetId="13">#REF!</definedName>
    <definedName name="S34R8">#REF!</definedName>
    <definedName name="S34R9" localSheetId="2">#REF!</definedName>
    <definedName name="S34R9" localSheetId="8">#REF!</definedName>
    <definedName name="S34R9" localSheetId="12">#REF!</definedName>
    <definedName name="S34R9" localSheetId="13">#REF!</definedName>
    <definedName name="S34R9">#REF!</definedName>
    <definedName name="S35P1" localSheetId="2">#REF!</definedName>
    <definedName name="S35P1" localSheetId="8">#REF!</definedName>
    <definedName name="S35P1" localSheetId="12">#REF!</definedName>
    <definedName name="S35P1" localSheetId="13">#REF!</definedName>
    <definedName name="S35P1">#REF!</definedName>
    <definedName name="S35P10" localSheetId="2">#REF!</definedName>
    <definedName name="S35P10" localSheetId="8">#REF!</definedName>
    <definedName name="S35P10" localSheetId="12">#REF!</definedName>
    <definedName name="S35P10" localSheetId="13">#REF!</definedName>
    <definedName name="S35P10">#REF!</definedName>
    <definedName name="S35P11" localSheetId="2">#REF!</definedName>
    <definedName name="S35P11" localSheetId="8">#REF!</definedName>
    <definedName name="S35P11" localSheetId="12">#REF!</definedName>
    <definedName name="S35P11" localSheetId="13">#REF!</definedName>
    <definedName name="S35P11">#REF!</definedName>
    <definedName name="S35P12" localSheetId="2">#REF!</definedName>
    <definedName name="S35P12" localSheetId="8">#REF!</definedName>
    <definedName name="S35P12" localSheetId="12">#REF!</definedName>
    <definedName name="S35P12" localSheetId="13">#REF!</definedName>
    <definedName name="S35P12">#REF!</definedName>
    <definedName name="S35P13" localSheetId="2">#REF!</definedName>
    <definedName name="S35P13" localSheetId="8">#REF!</definedName>
    <definedName name="S35P13" localSheetId="12">#REF!</definedName>
    <definedName name="S35P13" localSheetId="13">#REF!</definedName>
    <definedName name="S35P13">#REF!</definedName>
    <definedName name="S35P14" localSheetId="2">#REF!</definedName>
    <definedName name="S35P14" localSheetId="8">#REF!</definedName>
    <definedName name="S35P14" localSheetId="12">#REF!</definedName>
    <definedName name="S35P14" localSheetId="13">#REF!</definedName>
    <definedName name="S35P14">#REF!</definedName>
    <definedName name="S35P15" localSheetId="2">#REF!</definedName>
    <definedName name="S35P15" localSheetId="8">#REF!</definedName>
    <definedName name="S35P15" localSheetId="12">#REF!</definedName>
    <definedName name="S35P15" localSheetId="13">#REF!</definedName>
    <definedName name="S35P15">#REF!</definedName>
    <definedName name="S35P16" localSheetId="2">#REF!</definedName>
    <definedName name="S35P16" localSheetId="8">#REF!</definedName>
    <definedName name="S35P16" localSheetId="12">#REF!</definedName>
    <definedName name="S35P16" localSheetId="13">#REF!</definedName>
    <definedName name="S35P16">#REF!</definedName>
    <definedName name="S35P17" localSheetId="2">#REF!</definedName>
    <definedName name="S35P17" localSheetId="8">#REF!</definedName>
    <definedName name="S35P17" localSheetId="12">#REF!</definedName>
    <definedName name="S35P17" localSheetId="13">#REF!</definedName>
    <definedName name="S35P17">#REF!</definedName>
    <definedName name="S35P18" localSheetId="2">#REF!</definedName>
    <definedName name="S35P18" localSheetId="8">#REF!</definedName>
    <definedName name="S35P18" localSheetId="12">#REF!</definedName>
    <definedName name="S35P18" localSheetId="13">#REF!</definedName>
    <definedName name="S35P18">#REF!</definedName>
    <definedName name="S35P19" localSheetId="2">#REF!</definedName>
    <definedName name="S35P19" localSheetId="8">#REF!</definedName>
    <definedName name="S35P19" localSheetId="12">#REF!</definedName>
    <definedName name="S35P19" localSheetId="13">#REF!</definedName>
    <definedName name="S35P19">#REF!</definedName>
    <definedName name="S35P2" localSheetId="2">#REF!</definedName>
    <definedName name="S35P2" localSheetId="8">#REF!</definedName>
    <definedName name="S35P2" localSheetId="12">#REF!</definedName>
    <definedName name="S35P2" localSheetId="13">#REF!</definedName>
    <definedName name="S35P2">#REF!</definedName>
    <definedName name="S35P20" localSheetId="2">#REF!</definedName>
    <definedName name="S35P20" localSheetId="8">#REF!</definedName>
    <definedName name="S35P20" localSheetId="12">#REF!</definedName>
    <definedName name="S35P20" localSheetId="13">#REF!</definedName>
    <definedName name="S35P20">#REF!</definedName>
    <definedName name="S35P21" localSheetId="2">#REF!</definedName>
    <definedName name="S35P21" localSheetId="8">#REF!</definedName>
    <definedName name="S35P21" localSheetId="12">#REF!</definedName>
    <definedName name="S35P21" localSheetId="13">#REF!</definedName>
    <definedName name="S35P21">#REF!</definedName>
    <definedName name="S35P22" localSheetId="2">#REF!</definedName>
    <definedName name="S35P22" localSheetId="8">#REF!</definedName>
    <definedName name="S35P22" localSheetId="12">#REF!</definedName>
    <definedName name="S35P22" localSheetId="13">#REF!</definedName>
    <definedName name="S35P22">#REF!</definedName>
    <definedName name="S35P23" localSheetId="2">#REF!</definedName>
    <definedName name="S35P23" localSheetId="8">#REF!</definedName>
    <definedName name="S35P23" localSheetId="12">#REF!</definedName>
    <definedName name="S35P23" localSheetId="13">#REF!</definedName>
    <definedName name="S35P23">#REF!</definedName>
    <definedName name="S35P24" localSheetId="2">#REF!</definedName>
    <definedName name="S35P24" localSheetId="8">#REF!</definedName>
    <definedName name="S35P24" localSheetId="12">#REF!</definedName>
    <definedName name="S35P24" localSheetId="13">#REF!</definedName>
    <definedName name="S35P24">#REF!</definedName>
    <definedName name="S35P3" localSheetId="2">#REF!</definedName>
    <definedName name="S35P3" localSheetId="8">#REF!</definedName>
    <definedName name="S35P3" localSheetId="12">#REF!</definedName>
    <definedName name="S35P3" localSheetId="13">#REF!</definedName>
    <definedName name="S35P3">#REF!</definedName>
    <definedName name="S35P4" localSheetId="2">#REF!</definedName>
    <definedName name="S35P4" localSheetId="8">#REF!</definedName>
    <definedName name="S35P4" localSheetId="12">#REF!</definedName>
    <definedName name="S35P4" localSheetId="13">#REF!</definedName>
    <definedName name="S35P4">#REF!</definedName>
    <definedName name="S35P5" localSheetId="2">#REF!</definedName>
    <definedName name="S35P5" localSheetId="8">#REF!</definedName>
    <definedName name="S35P5" localSheetId="12">#REF!</definedName>
    <definedName name="S35P5" localSheetId="13">#REF!</definedName>
    <definedName name="S35P5">#REF!</definedName>
    <definedName name="S35P6" localSheetId="2">#REF!</definedName>
    <definedName name="S35P6" localSheetId="8">#REF!</definedName>
    <definedName name="S35P6" localSheetId="12">#REF!</definedName>
    <definedName name="S35P6" localSheetId="13">#REF!</definedName>
    <definedName name="S35P6">#REF!</definedName>
    <definedName name="S35P7" localSheetId="2">#REF!</definedName>
    <definedName name="S35P7" localSheetId="8">#REF!</definedName>
    <definedName name="S35P7" localSheetId="12">#REF!</definedName>
    <definedName name="S35P7" localSheetId="13">#REF!</definedName>
    <definedName name="S35P7">#REF!</definedName>
    <definedName name="S35P8" localSheetId="2">#REF!</definedName>
    <definedName name="S35P8" localSheetId="8">#REF!</definedName>
    <definedName name="S35P8" localSheetId="12">#REF!</definedName>
    <definedName name="S35P8" localSheetId="13">#REF!</definedName>
    <definedName name="S35P8">#REF!</definedName>
    <definedName name="S35P9" localSheetId="2">#REF!</definedName>
    <definedName name="S35P9" localSheetId="8">#REF!</definedName>
    <definedName name="S35P9" localSheetId="12">#REF!</definedName>
    <definedName name="S35P9" localSheetId="13">#REF!</definedName>
    <definedName name="S35P9">#REF!</definedName>
    <definedName name="S35R1" localSheetId="2">#REF!</definedName>
    <definedName name="S35R1" localSheetId="8">#REF!</definedName>
    <definedName name="S35R1" localSheetId="12">#REF!</definedName>
    <definedName name="S35R1" localSheetId="13">#REF!</definedName>
    <definedName name="S35R1">#REF!</definedName>
    <definedName name="S35R10" localSheetId="2">#REF!</definedName>
    <definedName name="S35R10" localSheetId="8">#REF!</definedName>
    <definedName name="S35R10" localSheetId="12">#REF!</definedName>
    <definedName name="S35R10" localSheetId="13">#REF!</definedName>
    <definedName name="S35R10">#REF!</definedName>
    <definedName name="S35R11" localSheetId="2">#REF!</definedName>
    <definedName name="S35R11" localSheetId="8">#REF!</definedName>
    <definedName name="S35R11" localSheetId="12">#REF!</definedName>
    <definedName name="S35R11" localSheetId="13">#REF!</definedName>
    <definedName name="S35R11">#REF!</definedName>
    <definedName name="S35R12" localSheetId="2">#REF!</definedName>
    <definedName name="S35R12" localSheetId="8">#REF!</definedName>
    <definedName name="S35R12" localSheetId="12">#REF!</definedName>
    <definedName name="S35R12" localSheetId="13">#REF!</definedName>
    <definedName name="S35R12">#REF!</definedName>
    <definedName name="S35R13" localSheetId="2">#REF!</definedName>
    <definedName name="S35R13" localSheetId="8">#REF!</definedName>
    <definedName name="S35R13" localSheetId="12">#REF!</definedName>
    <definedName name="S35R13" localSheetId="13">#REF!</definedName>
    <definedName name="S35R13">#REF!</definedName>
    <definedName name="S35R14" localSheetId="2">#REF!</definedName>
    <definedName name="S35R14" localSheetId="8">#REF!</definedName>
    <definedName name="S35R14" localSheetId="12">#REF!</definedName>
    <definedName name="S35R14" localSheetId="13">#REF!</definedName>
    <definedName name="S35R14">#REF!</definedName>
    <definedName name="S35R15" localSheetId="2">#REF!</definedName>
    <definedName name="S35R15" localSheetId="8">#REF!</definedName>
    <definedName name="S35R15" localSheetId="12">#REF!</definedName>
    <definedName name="S35R15" localSheetId="13">#REF!</definedName>
    <definedName name="S35R15">#REF!</definedName>
    <definedName name="S35R16" localSheetId="2">#REF!</definedName>
    <definedName name="S35R16" localSheetId="8">#REF!</definedName>
    <definedName name="S35R16" localSheetId="12">#REF!</definedName>
    <definedName name="S35R16" localSheetId="13">#REF!</definedName>
    <definedName name="S35R16">#REF!</definedName>
    <definedName name="S35R17" localSheetId="2">#REF!</definedName>
    <definedName name="S35R17" localSheetId="8">#REF!</definedName>
    <definedName name="S35R17" localSheetId="12">#REF!</definedName>
    <definedName name="S35R17" localSheetId="13">#REF!</definedName>
    <definedName name="S35R17">#REF!</definedName>
    <definedName name="S35R18" localSheetId="2">#REF!</definedName>
    <definedName name="S35R18" localSheetId="8">#REF!</definedName>
    <definedName name="S35R18" localSheetId="12">#REF!</definedName>
    <definedName name="S35R18" localSheetId="13">#REF!</definedName>
    <definedName name="S35R18">#REF!</definedName>
    <definedName name="S35R19" localSheetId="2">#REF!</definedName>
    <definedName name="S35R19" localSheetId="8">#REF!</definedName>
    <definedName name="S35R19" localSheetId="12">#REF!</definedName>
    <definedName name="S35R19" localSheetId="13">#REF!</definedName>
    <definedName name="S35R19">#REF!</definedName>
    <definedName name="S35R2" localSheetId="2">#REF!</definedName>
    <definedName name="S35R2" localSheetId="8">#REF!</definedName>
    <definedName name="S35R2" localSheetId="12">#REF!</definedName>
    <definedName name="S35R2" localSheetId="13">#REF!</definedName>
    <definedName name="S35R2">#REF!</definedName>
    <definedName name="S35R20" localSheetId="2">#REF!</definedName>
    <definedName name="S35R20" localSheetId="8">#REF!</definedName>
    <definedName name="S35R20" localSheetId="12">#REF!</definedName>
    <definedName name="S35R20" localSheetId="13">#REF!</definedName>
    <definedName name="S35R20">#REF!</definedName>
    <definedName name="S35R21" localSheetId="2">#REF!</definedName>
    <definedName name="S35R21" localSheetId="8">#REF!</definedName>
    <definedName name="S35R21" localSheetId="12">#REF!</definedName>
    <definedName name="S35R21" localSheetId="13">#REF!</definedName>
    <definedName name="S35R21">#REF!</definedName>
    <definedName name="S35R22" localSheetId="2">#REF!</definedName>
    <definedName name="S35R22" localSheetId="8">#REF!</definedName>
    <definedName name="S35R22" localSheetId="12">#REF!</definedName>
    <definedName name="S35R22" localSheetId="13">#REF!</definedName>
    <definedName name="S35R22">#REF!</definedName>
    <definedName name="S35R23" localSheetId="2">#REF!</definedName>
    <definedName name="S35R23" localSheetId="8">#REF!</definedName>
    <definedName name="S35R23" localSheetId="12">#REF!</definedName>
    <definedName name="S35R23" localSheetId="13">#REF!</definedName>
    <definedName name="S35R23">#REF!</definedName>
    <definedName name="S35R24" localSheetId="2">#REF!</definedName>
    <definedName name="S35R24" localSheetId="8">#REF!</definedName>
    <definedName name="S35R24" localSheetId="12">#REF!</definedName>
    <definedName name="S35R24" localSheetId="13">#REF!</definedName>
    <definedName name="S35R24">#REF!</definedName>
    <definedName name="S35R3" localSheetId="2">#REF!</definedName>
    <definedName name="S35R3" localSheetId="8">#REF!</definedName>
    <definedName name="S35R3" localSheetId="12">#REF!</definedName>
    <definedName name="S35R3" localSheetId="13">#REF!</definedName>
    <definedName name="S35R3">#REF!</definedName>
    <definedName name="S35R4" localSheetId="2">#REF!</definedName>
    <definedName name="S35R4" localSheetId="8">#REF!</definedName>
    <definedName name="S35R4" localSheetId="12">#REF!</definedName>
    <definedName name="S35R4" localSheetId="13">#REF!</definedName>
    <definedName name="S35R4">#REF!</definedName>
    <definedName name="S35R5" localSheetId="2">#REF!</definedName>
    <definedName name="S35R5" localSheetId="8">#REF!</definedName>
    <definedName name="S35R5" localSheetId="12">#REF!</definedName>
    <definedName name="S35R5" localSheetId="13">#REF!</definedName>
    <definedName name="S35R5">#REF!</definedName>
    <definedName name="S35R6" localSheetId="2">#REF!</definedName>
    <definedName name="S35R6" localSheetId="8">#REF!</definedName>
    <definedName name="S35R6" localSheetId="12">#REF!</definedName>
    <definedName name="S35R6" localSheetId="13">#REF!</definedName>
    <definedName name="S35R6">#REF!</definedName>
    <definedName name="S35R7" localSheetId="2">#REF!</definedName>
    <definedName name="S35R7" localSheetId="8">#REF!</definedName>
    <definedName name="S35R7" localSheetId="12">#REF!</definedName>
    <definedName name="S35R7" localSheetId="13">#REF!</definedName>
    <definedName name="S35R7">#REF!</definedName>
    <definedName name="S35R8" localSheetId="2">#REF!</definedName>
    <definedName name="S35R8" localSheetId="8">#REF!</definedName>
    <definedName name="S35R8" localSheetId="12">#REF!</definedName>
    <definedName name="S35R8" localSheetId="13">#REF!</definedName>
    <definedName name="S35R8">#REF!</definedName>
    <definedName name="S35R9" localSheetId="2">#REF!</definedName>
    <definedName name="S35R9" localSheetId="8">#REF!</definedName>
    <definedName name="S35R9" localSheetId="12">#REF!</definedName>
    <definedName name="S35R9" localSheetId="13">#REF!</definedName>
    <definedName name="S35R9">#REF!</definedName>
    <definedName name="S36P1" localSheetId="2">#REF!</definedName>
    <definedName name="S36P1" localSheetId="8">#REF!</definedName>
    <definedName name="S36P1" localSheetId="12">#REF!</definedName>
    <definedName name="S36P1" localSheetId="13">#REF!</definedName>
    <definedName name="S36P1">#REF!</definedName>
    <definedName name="S36P10" localSheetId="2">#REF!</definedName>
    <definedName name="S36P10" localSheetId="8">#REF!</definedName>
    <definedName name="S36P10" localSheetId="12">#REF!</definedName>
    <definedName name="S36P10" localSheetId="13">#REF!</definedName>
    <definedName name="S36P10">#REF!</definedName>
    <definedName name="S36P11" localSheetId="2">#REF!</definedName>
    <definedName name="S36P11" localSheetId="8">#REF!</definedName>
    <definedName name="S36P11" localSheetId="12">#REF!</definedName>
    <definedName name="S36P11" localSheetId="13">#REF!</definedName>
    <definedName name="S36P11">#REF!</definedName>
    <definedName name="S36P12" localSheetId="2">#REF!</definedName>
    <definedName name="S36P12" localSheetId="8">#REF!</definedName>
    <definedName name="S36P12" localSheetId="12">#REF!</definedName>
    <definedName name="S36P12" localSheetId="13">#REF!</definedName>
    <definedName name="S36P12">#REF!</definedName>
    <definedName name="S36P13" localSheetId="2">#REF!</definedName>
    <definedName name="S36P13" localSheetId="8">#REF!</definedName>
    <definedName name="S36P13" localSheetId="12">#REF!</definedName>
    <definedName name="S36P13" localSheetId="13">#REF!</definedName>
    <definedName name="S36P13">#REF!</definedName>
    <definedName name="S36P14" localSheetId="2">#REF!</definedName>
    <definedName name="S36P14" localSheetId="8">#REF!</definedName>
    <definedName name="S36P14" localSheetId="12">#REF!</definedName>
    <definedName name="S36P14" localSheetId="13">#REF!</definedName>
    <definedName name="S36P14">#REF!</definedName>
    <definedName name="S36P15" localSheetId="2">#REF!</definedName>
    <definedName name="S36P15" localSheetId="8">#REF!</definedName>
    <definedName name="S36P15" localSheetId="12">#REF!</definedName>
    <definedName name="S36P15" localSheetId="13">#REF!</definedName>
    <definedName name="S36P15">#REF!</definedName>
    <definedName name="S36P16" localSheetId="2">#REF!</definedName>
    <definedName name="S36P16" localSheetId="8">#REF!</definedName>
    <definedName name="S36P16" localSheetId="12">#REF!</definedName>
    <definedName name="S36P16" localSheetId="13">#REF!</definedName>
    <definedName name="S36P16">#REF!</definedName>
    <definedName name="S36P17" localSheetId="2">#REF!</definedName>
    <definedName name="S36P17" localSheetId="8">#REF!</definedName>
    <definedName name="S36P17" localSheetId="12">#REF!</definedName>
    <definedName name="S36P17" localSheetId="13">#REF!</definedName>
    <definedName name="S36P17">#REF!</definedName>
    <definedName name="S36P18" localSheetId="2">#REF!</definedName>
    <definedName name="S36P18" localSheetId="8">#REF!</definedName>
    <definedName name="S36P18" localSheetId="12">#REF!</definedName>
    <definedName name="S36P18" localSheetId="13">#REF!</definedName>
    <definedName name="S36P18">#REF!</definedName>
    <definedName name="S36P19" localSheetId="2">#REF!</definedName>
    <definedName name="S36P19" localSheetId="8">#REF!</definedName>
    <definedName name="S36P19" localSheetId="12">#REF!</definedName>
    <definedName name="S36P19" localSheetId="13">#REF!</definedName>
    <definedName name="S36P19">#REF!</definedName>
    <definedName name="S36P2" localSheetId="2">#REF!</definedName>
    <definedName name="S36P2" localSheetId="8">#REF!</definedName>
    <definedName name="S36P2" localSheetId="12">#REF!</definedName>
    <definedName name="S36P2" localSheetId="13">#REF!</definedName>
    <definedName name="S36P2">#REF!</definedName>
    <definedName name="S36P20" localSheetId="2">#REF!</definedName>
    <definedName name="S36P20" localSheetId="8">#REF!</definedName>
    <definedName name="S36P20" localSheetId="12">#REF!</definedName>
    <definedName name="S36P20" localSheetId="13">#REF!</definedName>
    <definedName name="S36P20">#REF!</definedName>
    <definedName name="S36P21" localSheetId="2">#REF!</definedName>
    <definedName name="S36P21" localSheetId="8">#REF!</definedName>
    <definedName name="S36P21" localSheetId="12">#REF!</definedName>
    <definedName name="S36P21" localSheetId="13">#REF!</definedName>
    <definedName name="S36P21">#REF!</definedName>
    <definedName name="S36P22" localSheetId="2">#REF!</definedName>
    <definedName name="S36P22" localSheetId="8">#REF!</definedName>
    <definedName name="S36P22" localSheetId="12">#REF!</definedName>
    <definedName name="S36P22" localSheetId="13">#REF!</definedName>
    <definedName name="S36P22">#REF!</definedName>
    <definedName name="S36P23" localSheetId="2">#REF!</definedName>
    <definedName name="S36P23" localSheetId="8">#REF!</definedName>
    <definedName name="S36P23" localSheetId="12">#REF!</definedName>
    <definedName name="S36P23" localSheetId="13">#REF!</definedName>
    <definedName name="S36P23">#REF!</definedName>
    <definedName name="S36P24" localSheetId="2">#REF!</definedName>
    <definedName name="S36P24" localSheetId="8">#REF!</definedName>
    <definedName name="S36P24" localSheetId="12">#REF!</definedName>
    <definedName name="S36P24" localSheetId="13">#REF!</definedName>
    <definedName name="S36P24">#REF!</definedName>
    <definedName name="S36P3" localSheetId="2">#REF!</definedName>
    <definedName name="S36P3" localSheetId="8">#REF!</definedName>
    <definedName name="S36P3" localSheetId="12">#REF!</definedName>
    <definedName name="S36P3" localSheetId="13">#REF!</definedName>
    <definedName name="S36P3">#REF!</definedName>
    <definedName name="S36P4" localSheetId="2">#REF!</definedName>
    <definedName name="S36P4" localSheetId="8">#REF!</definedName>
    <definedName name="S36P4" localSheetId="12">#REF!</definedName>
    <definedName name="S36P4" localSheetId="13">#REF!</definedName>
    <definedName name="S36P4">#REF!</definedName>
    <definedName name="S36P5" localSheetId="2">#REF!</definedName>
    <definedName name="S36P5" localSheetId="8">#REF!</definedName>
    <definedName name="S36P5" localSheetId="12">#REF!</definedName>
    <definedName name="S36P5" localSheetId="13">#REF!</definedName>
    <definedName name="S36P5">#REF!</definedName>
    <definedName name="S36P6" localSheetId="2">#REF!</definedName>
    <definedName name="S36P6" localSheetId="8">#REF!</definedName>
    <definedName name="S36P6" localSheetId="12">#REF!</definedName>
    <definedName name="S36P6" localSheetId="13">#REF!</definedName>
    <definedName name="S36P6">#REF!</definedName>
    <definedName name="S36P7" localSheetId="2">#REF!</definedName>
    <definedName name="S36P7" localSheetId="8">#REF!</definedName>
    <definedName name="S36P7" localSheetId="12">#REF!</definedName>
    <definedName name="S36P7" localSheetId="13">#REF!</definedName>
    <definedName name="S36P7">#REF!</definedName>
    <definedName name="S36P8" localSheetId="2">#REF!</definedName>
    <definedName name="S36P8" localSheetId="8">#REF!</definedName>
    <definedName name="S36P8" localSheetId="12">#REF!</definedName>
    <definedName name="S36P8" localSheetId="13">#REF!</definedName>
    <definedName name="S36P8">#REF!</definedName>
    <definedName name="S36P9" localSheetId="2">#REF!</definedName>
    <definedName name="S36P9" localSheetId="8">#REF!</definedName>
    <definedName name="S36P9" localSheetId="12">#REF!</definedName>
    <definedName name="S36P9" localSheetId="13">#REF!</definedName>
    <definedName name="S36P9">#REF!</definedName>
    <definedName name="S36R1" localSheetId="2">#REF!</definedName>
    <definedName name="S36R1" localSheetId="8">#REF!</definedName>
    <definedName name="S36R1" localSheetId="12">#REF!</definedName>
    <definedName name="S36R1" localSheetId="13">#REF!</definedName>
    <definedName name="S36R1">#REF!</definedName>
    <definedName name="S36R10" localSheetId="2">#REF!</definedName>
    <definedName name="S36R10" localSheetId="8">#REF!</definedName>
    <definedName name="S36R10" localSheetId="12">#REF!</definedName>
    <definedName name="S36R10" localSheetId="13">#REF!</definedName>
    <definedName name="S36R10">#REF!</definedName>
    <definedName name="S36R11" localSheetId="2">#REF!</definedName>
    <definedName name="S36R11" localSheetId="8">#REF!</definedName>
    <definedName name="S36R11" localSheetId="12">#REF!</definedName>
    <definedName name="S36R11" localSheetId="13">#REF!</definedName>
    <definedName name="S36R11">#REF!</definedName>
    <definedName name="S36R12" localSheetId="2">#REF!</definedName>
    <definedName name="S36R12" localSheetId="8">#REF!</definedName>
    <definedName name="S36R12" localSheetId="12">#REF!</definedName>
    <definedName name="S36R12" localSheetId="13">#REF!</definedName>
    <definedName name="S36R12">#REF!</definedName>
    <definedName name="S36R13" localSheetId="2">#REF!</definedName>
    <definedName name="S36R13" localSheetId="8">#REF!</definedName>
    <definedName name="S36R13" localSheetId="12">#REF!</definedName>
    <definedName name="S36R13" localSheetId="13">#REF!</definedName>
    <definedName name="S36R13">#REF!</definedName>
    <definedName name="S36R14" localSheetId="2">#REF!</definedName>
    <definedName name="S36R14" localSheetId="8">#REF!</definedName>
    <definedName name="S36R14" localSheetId="12">#REF!</definedName>
    <definedName name="S36R14" localSheetId="13">#REF!</definedName>
    <definedName name="S36R14">#REF!</definedName>
    <definedName name="S36R15" localSheetId="2">#REF!</definedName>
    <definedName name="S36R15" localSheetId="8">#REF!</definedName>
    <definedName name="S36R15" localSheetId="12">#REF!</definedName>
    <definedName name="S36R15" localSheetId="13">#REF!</definedName>
    <definedName name="S36R15">#REF!</definedName>
    <definedName name="S36R16" localSheetId="2">#REF!</definedName>
    <definedName name="S36R16" localSheetId="8">#REF!</definedName>
    <definedName name="S36R16" localSheetId="12">#REF!</definedName>
    <definedName name="S36R16" localSheetId="13">#REF!</definedName>
    <definedName name="S36R16">#REF!</definedName>
    <definedName name="S36R17" localSheetId="2">#REF!</definedName>
    <definedName name="S36R17" localSheetId="8">#REF!</definedName>
    <definedName name="S36R17" localSheetId="12">#REF!</definedName>
    <definedName name="S36R17" localSheetId="13">#REF!</definedName>
    <definedName name="S36R17">#REF!</definedName>
    <definedName name="S36R18" localSheetId="2">#REF!</definedName>
    <definedName name="S36R18" localSheetId="8">#REF!</definedName>
    <definedName name="S36R18" localSheetId="12">#REF!</definedName>
    <definedName name="S36R18" localSheetId="13">#REF!</definedName>
    <definedName name="S36R18">#REF!</definedName>
    <definedName name="S36R19" localSheetId="2">#REF!</definedName>
    <definedName name="S36R19" localSheetId="8">#REF!</definedName>
    <definedName name="S36R19" localSheetId="12">#REF!</definedName>
    <definedName name="S36R19" localSheetId="13">#REF!</definedName>
    <definedName name="S36R19">#REF!</definedName>
    <definedName name="S36R2" localSheetId="2">#REF!</definedName>
    <definedName name="S36R2" localSheetId="8">#REF!</definedName>
    <definedName name="S36R2" localSheetId="12">#REF!</definedName>
    <definedName name="S36R2" localSheetId="13">#REF!</definedName>
    <definedName name="S36R2">#REF!</definedName>
    <definedName name="S36R20" localSheetId="2">#REF!</definedName>
    <definedName name="S36R20" localSheetId="8">#REF!</definedName>
    <definedName name="S36R20" localSheetId="12">#REF!</definedName>
    <definedName name="S36R20" localSheetId="13">#REF!</definedName>
    <definedName name="S36R20">#REF!</definedName>
    <definedName name="S36R21" localSheetId="2">#REF!</definedName>
    <definedName name="S36R21" localSheetId="8">#REF!</definedName>
    <definedName name="S36R21" localSheetId="12">#REF!</definedName>
    <definedName name="S36R21" localSheetId="13">#REF!</definedName>
    <definedName name="S36R21">#REF!</definedName>
    <definedName name="S36R22" localSheetId="2">#REF!</definedName>
    <definedName name="S36R22" localSheetId="8">#REF!</definedName>
    <definedName name="S36R22" localSheetId="12">#REF!</definedName>
    <definedName name="S36R22" localSheetId="13">#REF!</definedName>
    <definedName name="S36R22">#REF!</definedName>
    <definedName name="S36R23" localSheetId="2">#REF!</definedName>
    <definedName name="S36R23" localSheetId="8">#REF!</definedName>
    <definedName name="S36R23" localSheetId="12">#REF!</definedName>
    <definedName name="S36R23" localSheetId="13">#REF!</definedName>
    <definedName name="S36R23">#REF!</definedName>
    <definedName name="S36R24" localSheetId="2">#REF!</definedName>
    <definedName name="S36R24" localSheetId="8">#REF!</definedName>
    <definedName name="S36R24" localSheetId="12">#REF!</definedName>
    <definedName name="S36R24" localSheetId="13">#REF!</definedName>
    <definedName name="S36R24">#REF!</definedName>
    <definedName name="S36R3" localSheetId="2">#REF!</definedName>
    <definedName name="S36R3" localSheetId="8">#REF!</definedName>
    <definedName name="S36R3" localSheetId="12">#REF!</definedName>
    <definedName name="S36R3" localSheetId="13">#REF!</definedName>
    <definedName name="S36R3">#REF!</definedName>
    <definedName name="S36R4" localSheetId="2">#REF!</definedName>
    <definedName name="S36R4" localSheetId="8">#REF!</definedName>
    <definedName name="S36R4" localSheetId="12">#REF!</definedName>
    <definedName name="S36R4" localSheetId="13">#REF!</definedName>
    <definedName name="S36R4">#REF!</definedName>
    <definedName name="S36R5" localSheetId="2">#REF!</definedName>
    <definedName name="S36R5" localSheetId="8">#REF!</definedName>
    <definedName name="S36R5" localSheetId="12">#REF!</definedName>
    <definedName name="S36R5" localSheetId="13">#REF!</definedName>
    <definedName name="S36R5">#REF!</definedName>
    <definedName name="S36R6" localSheetId="2">#REF!</definedName>
    <definedName name="S36R6" localSheetId="8">#REF!</definedName>
    <definedName name="S36R6" localSheetId="12">#REF!</definedName>
    <definedName name="S36R6" localSheetId="13">#REF!</definedName>
    <definedName name="S36R6">#REF!</definedName>
    <definedName name="S36R7" localSheetId="2">#REF!</definedName>
    <definedName name="S36R7" localSheetId="8">#REF!</definedName>
    <definedName name="S36R7" localSheetId="12">#REF!</definedName>
    <definedName name="S36R7" localSheetId="13">#REF!</definedName>
    <definedName name="S36R7">#REF!</definedName>
    <definedName name="S36R8" localSheetId="2">#REF!</definedName>
    <definedName name="S36R8" localSheetId="8">#REF!</definedName>
    <definedName name="S36R8" localSheetId="12">#REF!</definedName>
    <definedName name="S36R8" localSheetId="13">#REF!</definedName>
    <definedName name="S36R8">#REF!</definedName>
    <definedName name="S36R9" localSheetId="2">#REF!</definedName>
    <definedName name="S36R9" localSheetId="8">#REF!</definedName>
    <definedName name="S36R9" localSheetId="12">#REF!</definedName>
    <definedName name="S36R9" localSheetId="13">#REF!</definedName>
    <definedName name="S36R9">#REF!</definedName>
    <definedName name="S37P1" localSheetId="2">#REF!</definedName>
    <definedName name="S37P1" localSheetId="8">#REF!</definedName>
    <definedName name="S37P1" localSheetId="12">#REF!</definedName>
    <definedName name="S37P1" localSheetId="13">#REF!</definedName>
    <definedName name="S37P1">#REF!</definedName>
    <definedName name="S37P10" localSheetId="2">#REF!</definedName>
    <definedName name="S37P10" localSheetId="8">#REF!</definedName>
    <definedName name="S37P10" localSheetId="12">#REF!</definedName>
    <definedName name="S37P10" localSheetId="13">#REF!</definedName>
    <definedName name="S37P10">#REF!</definedName>
    <definedName name="S37P11" localSheetId="2">#REF!</definedName>
    <definedName name="S37P11" localSheetId="8">#REF!</definedName>
    <definedName name="S37P11" localSheetId="12">#REF!</definedName>
    <definedName name="S37P11" localSheetId="13">#REF!</definedName>
    <definedName name="S37P11">#REF!</definedName>
    <definedName name="S37P12" localSheetId="2">#REF!</definedName>
    <definedName name="S37P12" localSheetId="8">#REF!</definedName>
    <definedName name="S37P12" localSheetId="12">#REF!</definedName>
    <definedName name="S37P12" localSheetId="13">#REF!</definedName>
    <definedName name="S37P12">#REF!</definedName>
    <definedName name="S37P13" localSheetId="2">#REF!</definedName>
    <definedName name="S37P13" localSheetId="8">#REF!</definedName>
    <definedName name="S37P13" localSheetId="12">#REF!</definedName>
    <definedName name="S37P13" localSheetId="13">#REF!</definedName>
    <definedName name="S37P13">#REF!</definedName>
    <definedName name="S37P14" localSheetId="2">#REF!</definedName>
    <definedName name="S37P14" localSheetId="8">#REF!</definedName>
    <definedName name="S37P14" localSheetId="12">#REF!</definedName>
    <definedName name="S37P14" localSheetId="13">#REF!</definedName>
    <definedName name="S37P14">#REF!</definedName>
    <definedName name="S37P15" localSheetId="2">#REF!</definedName>
    <definedName name="S37P15" localSheetId="8">#REF!</definedName>
    <definedName name="S37P15" localSheetId="12">#REF!</definedName>
    <definedName name="S37P15" localSheetId="13">#REF!</definedName>
    <definedName name="S37P15">#REF!</definedName>
    <definedName name="S37P16" localSheetId="2">#REF!</definedName>
    <definedName name="S37P16" localSheetId="8">#REF!</definedName>
    <definedName name="S37P16" localSheetId="12">#REF!</definedName>
    <definedName name="S37P16" localSheetId="13">#REF!</definedName>
    <definedName name="S37P16">#REF!</definedName>
    <definedName name="S37P17" localSheetId="2">#REF!</definedName>
    <definedName name="S37P17" localSheetId="8">#REF!</definedName>
    <definedName name="S37P17" localSheetId="12">#REF!</definedName>
    <definedName name="S37P17" localSheetId="13">#REF!</definedName>
    <definedName name="S37P17">#REF!</definedName>
    <definedName name="S37P18" localSheetId="2">#REF!</definedName>
    <definedName name="S37P18" localSheetId="8">#REF!</definedName>
    <definedName name="S37P18" localSheetId="12">#REF!</definedName>
    <definedName name="S37P18" localSheetId="13">#REF!</definedName>
    <definedName name="S37P18">#REF!</definedName>
    <definedName name="S37P19" localSheetId="2">#REF!</definedName>
    <definedName name="S37P19" localSheetId="8">#REF!</definedName>
    <definedName name="S37P19" localSheetId="12">#REF!</definedName>
    <definedName name="S37P19" localSheetId="13">#REF!</definedName>
    <definedName name="S37P19">#REF!</definedName>
    <definedName name="S37P2" localSheetId="2">#REF!</definedName>
    <definedName name="S37P2" localSheetId="8">#REF!</definedName>
    <definedName name="S37P2" localSheetId="12">#REF!</definedName>
    <definedName name="S37P2" localSheetId="13">#REF!</definedName>
    <definedName name="S37P2">#REF!</definedName>
    <definedName name="S37P20" localSheetId="2">#REF!</definedName>
    <definedName name="S37P20" localSheetId="8">#REF!</definedName>
    <definedName name="S37P20" localSheetId="12">#REF!</definedName>
    <definedName name="S37P20" localSheetId="13">#REF!</definedName>
    <definedName name="S37P20">#REF!</definedName>
    <definedName name="S37P21" localSheetId="2">#REF!</definedName>
    <definedName name="S37P21" localSheetId="8">#REF!</definedName>
    <definedName name="S37P21" localSheetId="12">#REF!</definedName>
    <definedName name="S37P21" localSheetId="13">#REF!</definedName>
    <definedName name="S37P21">#REF!</definedName>
    <definedName name="S37P22" localSheetId="2">#REF!</definedName>
    <definedName name="S37P22" localSheetId="8">#REF!</definedName>
    <definedName name="S37P22" localSheetId="12">#REF!</definedName>
    <definedName name="S37P22" localSheetId="13">#REF!</definedName>
    <definedName name="S37P22">#REF!</definedName>
    <definedName name="S37P23" localSheetId="2">#REF!</definedName>
    <definedName name="S37P23" localSheetId="8">#REF!</definedName>
    <definedName name="S37P23" localSheetId="12">#REF!</definedName>
    <definedName name="S37P23" localSheetId="13">#REF!</definedName>
    <definedName name="S37P23">#REF!</definedName>
    <definedName name="S37P24" localSheetId="2">#REF!</definedName>
    <definedName name="S37P24" localSheetId="8">#REF!</definedName>
    <definedName name="S37P24" localSheetId="12">#REF!</definedName>
    <definedName name="S37P24" localSheetId="13">#REF!</definedName>
    <definedName name="S37P24">#REF!</definedName>
    <definedName name="S37P3" localSheetId="2">#REF!</definedName>
    <definedName name="S37P3" localSheetId="8">#REF!</definedName>
    <definedName name="S37P3" localSheetId="12">#REF!</definedName>
    <definedName name="S37P3" localSheetId="13">#REF!</definedName>
    <definedName name="S37P3">#REF!</definedName>
    <definedName name="S37P4" localSheetId="2">#REF!</definedName>
    <definedName name="S37P4" localSheetId="8">#REF!</definedName>
    <definedName name="S37P4" localSheetId="12">#REF!</definedName>
    <definedName name="S37P4" localSheetId="13">#REF!</definedName>
    <definedName name="S37P4">#REF!</definedName>
    <definedName name="S37P5" localSheetId="2">#REF!</definedName>
    <definedName name="S37P5" localSheetId="8">#REF!</definedName>
    <definedName name="S37P5" localSheetId="12">#REF!</definedName>
    <definedName name="S37P5" localSheetId="13">#REF!</definedName>
    <definedName name="S37P5">#REF!</definedName>
    <definedName name="S37P6" localSheetId="2">#REF!</definedName>
    <definedName name="S37P6" localSheetId="8">#REF!</definedName>
    <definedName name="S37P6" localSheetId="12">#REF!</definedName>
    <definedName name="S37P6" localSheetId="13">#REF!</definedName>
    <definedName name="S37P6">#REF!</definedName>
    <definedName name="S37P7" localSheetId="2">#REF!</definedName>
    <definedName name="S37P7" localSheetId="8">#REF!</definedName>
    <definedName name="S37P7" localSheetId="12">#REF!</definedName>
    <definedName name="S37P7" localSheetId="13">#REF!</definedName>
    <definedName name="S37P7">#REF!</definedName>
    <definedName name="S37P8" localSheetId="2">#REF!</definedName>
    <definedName name="S37P8" localSheetId="8">#REF!</definedName>
    <definedName name="S37P8" localSheetId="12">#REF!</definedName>
    <definedName name="S37P8" localSheetId="13">#REF!</definedName>
    <definedName name="S37P8">#REF!</definedName>
    <definedName name="S37P9" localSheetId="2">#REF!</definedName>
    <definedName name="S37P9" localSheetId="8">#REF!</definedName>
    <definedName name="S37P9" localSheetId="12">#REF!</definedName>
    <definedName name="S37P9" localSheetId="13">#REF!</definedName>
    <definedName name="S37P9">#REF!</definedName>
    <definedName name="S37R1" localSheetId="2">#REF!</definedName>
    <definedName name="S37R1" localSheetId="8">#REF!</definedName>
    <definedName name="S37R1" localSheetId="12">#REF!</definedName>
    <definedName name="S37R1" localSheetId="13">#REF!</definedName>
    <definedName name="S37R1">#REF!</definedName>
    <definedName name="S37R10" localSheetId="2">#REF!</definedName>
    <definedName name="S37R10" localSheetId="8">#REF!</definedName>
    <definedName name="S37R10" localSheetId="12">#REF!</definedName>
    <definedName name="S37R10" localSheetId="13">#REF!</definedName>
    <definedName name="S37R10">#REF!</definedName>
    <definedName name="S37R11" localSheetId="2">#REF!</definedName>
    <definedName name="S37R11" localSheetId="8">#REF!</definedName>
    <definedName name="S37R11" localSheetId="12">#REF!</definedName>
    <definedName name="S37R11" localSheetId="13">#REF!</definedName>
    <definedName name="S37R11">#REF!</definedName>
    <definedName name="S37R12" localSheetId="2">#REF!</definedName>
    <definedName name="S37R12" localSheetId="8">#REF!</definedName>
    <definedName name="S37R12" localSheetId="12">#REF!</definedName>
    <definedName name="S37R12" localSheetId="13">#REF!</definedName>
    <definedName name="S37R12">#REF!</definedName>
    <definedName name="S37R13" localSheetId="2">#REF!</definedName>
    <definedName name="S37R13" localSheetId="8">#REF!</definedName>
    <definedName name="S37R13" localSheetId="12">#REF!</definedName>
    <definedName name="S37R13" localSheetId="13">#REF!</definedName>
    <definedName name="S37R13">#REF!</definedName>
    <definedName name="S37R14" localSheetId="2">#REF!</definedName>
    <definedName name="S37R14" localSheetId="8">#REF!</definedName>
    <definedName name="S37R14" localSheetId="12">#REF!</definedName>
    <definedName name="S37R14" localSheetId="13">#REF!</definedName>
    <definedName name="S37R14">#REF!</definedName>
    <definedName name="S37R15" localSheetId="2">#REF!</definedName>
    <definedName name="S37R15" localSheetId="8">#REF!</definedName>
    <definedName name="S37R15" localSheetId="12">#REF!</definedName>
    <definedName name="S37R15" localSheetId="13">#REF!</definedName>
    <definedName name="S37R15">#REF!</definedName>
    <definedName name="S37R16" localSheetId="2">#REF!</definedName>
    <definedName name="S37R16" localSheetId="8">#REF!</definedName>
    <definedName name="S37R16" localSheetId="12">#REF!</definedName>
    <definedName name="S37R16" localSheetId="13">#REF!</definedName>
    <definedName name="S37R16">#REF!</definedName>
    <definedName name="S37R17" localSheetId="2">#REF!</definedName>
    <definedName name="S37R17" localSheetId="8">#REF!</definedName>
    <definedName name="S37R17" localSheetId="12">#REF!</definedName>
    <definedName name="S37R17" localSheetId="13">#REF!</definedName>
    <definedName name="S37R17">#REF!</definedName>
    <definedName name="S37R18" localSheetId="2">#REF!</definedName>
    <definedName name="S37R18" localSheetId="8">#REF!</definedName>
    <definedName name="S37R18" localSheetId="12">#REF!</definedName>
    <definedName name="S37R18" localSheetId="13">#REF!</definedName>
    <definedName name="S37R18">#REF!</definedName>
    <definedName name="S37R19" localSheetId="2">#REF!</definedName>
    <definedName name="S37R19" localSheetId="8">#REF!</definedName>
    <definedName name="S37R19" localSheetId="12">#REF!</definedName>
    <definedName name="S37R19" localSheetId="13">#REF!</definedName>
    <definedName name="S37R19">#REF!</definedName>
    <definedName name="S37R2" localSheetId="2">#REF!</definedName>
    <definedName name="S37R2" localSheetId="8">#REF!</definedName>
    <definedName name="S37R2" localSheetId="12">#REF!</definedName>
    <definedName name="S37R2" localSheetId="13">#REF!</definedName>
    <definedName name="S37R2">#REF!</definedName>
    <definedName name="S37R20" localSheetId="2">#REF!</definedName>
    <definedName name="S37R20" localSheetId="8">#REF!</definedName>
    <definedName name="S37R20" localSheetId="12">#REF!</definedName>
    <definedName name="S37R20" localSheetId="13">#REF!</definedName>
    <definedName name="S37R20">#REF!</definedName>
    <definedName name="S37R21" localSheetId="2">#REF!</definedName>
    <definedName name="S37R21" localSheetId="8">#REF!</definedName>
    <definedName name="S37R21" localSheetId="12">#REF!</definedName>
    <definedName name="S37R21" localSheetId="13">#REF!</definedName>
    <definedName name="S37R21">#REF!</definedName>
    <definedName name="S37R22" localSheetId="2">#REF!</definedName>
    <definedName name="S37R22" localSheetId="8">#REF!</definedName>
    <definedName name="S37R22" localSheetId="12">#REF!</definedName>
    <definedName name="S37R22" localSheetId="13">#REF!</definedName>
    <definedName name="S37R22">#REF!</definedName>
    <definedName name="S37R23" localSheetId="2">#REF!</definedName>
    <definedName name="S37R23" localSheetId="8">#REF!</definedName>
    <definedName name="S37R23" localSheetId="12">#REF!</definedName>
    <definedName name="S37R23" localSheetId="13">#REF!</definedName>
    <definedName name="S37R23">#REF!</definedName>
    <definedName name="S37R24" localSheetId="2">#REF!</definedName>
    <definedName name="S37R24" localSheetId="8">#REF!</definedName>
    <definedName name="S37R24" localSheetId="12">#REF!</definedName>
    <definedName name="S37R24" localSheetId="13">#REF!</definedName>
    <definedName name="S37R24">#REF!</definedName>
    <definedName name="S37R3" localSheetId="2">#REF!</definedName>
    <definedName name="S37R3" localSheetId="8">#REF!</definedName>
    <definedName name="S37R3" localSheetId="12">#REF!</definedName>
    <definedName name="S37R3" localSheetId="13">#REF!</definedName>
    <definedName name="S37R3">#REF!</definedName>
    <definedName name="S37R4" localSheetId="2">#REF!</definedName>
    <definedName name="S37R4" localSheetId="8">#REF!</definedName>
    <definedName name="S37R4" localSheetId="12">#REF!</definedName>
    <definedName name="S37R4" localSheetId="13">#REF!</definedName>
    <definedName name="S37R4">#REF!</definedName>
    <definedName name="S37R5" localSheetId="2">#REF!</definedName>
    <definedName name="S37R5" localSheetId="8">#REF!</definedName>
    <definedName name="S37R5" localSheetId="12">#REF!</definedName>
    <definedName name="S37R5" localSheetId="13">#REF!</definedName>
    <definedName name="S37R5">#REF!</definedName>
    <definedName name="S37R6" localSheetId="2">#REF!</definedName>
    <definedName name="S37R6" localSheetId="8">#REF!</definedName>
    <definedName name="S37R6" localSheetId="12">#REF!</definedName>
    <definedName name="S37R6" localSheetId="13">#REF!</definedName>
    <definedName name="S37R6">#REF!</definedName>
    <definedName name="S37R7" localSheetId="2">#REF!</definedName>
    <definedName name="S37R7" localSheetId="8">#REF!</definedName>
    <definedName name="S37R7" localSheetId="12">#REF!</definedName>
    <definedName name="S37R7" localSheetId="13">#REF!</definedName>
    <definedName name="S37R7">#REF!</definedName>
    <definedName name="S37R8" localSheetId="2">#REF!</definedName>
    <definedName name="S37R8" localSheetId="8">#REF!</definedName>
    <definedName name="S37R8" localSheetId="12">#REF!</definedName>
    <definedName name="S37R8" localSheetId="13">#REF!</definedName>
    <definedName name="S37R8">#REF!</definedName>
    <definedName name="S37R9" localSheetId="2">#REF!</definedName>
    <definedName name="S37R9" localSheetId="8">#REF!</definedName>
    <definedName name="S37R9" localSheetId="12">#REF!</definedName>
    <definedName name="S37R9" localSheetId="13">#REF!</definedName>
    <definedName name="S37R9">#REF!</definedName>
    <definedName name="S38P1" localSheetId="2">#REF!</definedName>
    <definedName name="S38P1" localSheetId="8">#REF!</definedName>
    <definedName name="S38P1" localSheetId="12">#REF!</definedName>
    <definedName name="S38P1" localSheetId="13">#REF!</definedName>
    <definedName name="S38P1">#REF!</definedName>
    <definedName name="S38P10" localSheetId="2">#REF!</definedName>
    <definedName name="S38P10" localSheetId="8">#REF!</definedName>
    <definedName name="S38P10" localSheetId="12">#REF!</definedName>
    <definedName name="S38P10" localSheetId="13">#REF!</definedName>
    <definedName name="S38P10">#REF!</definedName>
    <definedName name="S38P11" localSheetId="2">#REF!</definedName>
    <definedName name="S38P11" localSheetId="8">#REF!</definedName>
    <definedName name="S38P11" localSheetId="12">#REF!</definedName>
    <definedName name="S38P11" localSheetId="13">#REF!</definedName>
    <definedName name="S38P11">#REF!</definedName>
    <definedName name="S38P12" localSheetId="2">#REF!</definedName>
    <definedName name="S38P12" localSheetId="8">#REF!</definedName>
    <definedName name="S38P12" localSheetId="12">#REF!</definedName>
    <definedName name="S38P12" localSheetId="13">#REF!</definedName>
    <definedName name="S38P12">#REF!</definedName>
    <definedName name="S38P13" localSheetId="2">#REF!</definedName>
    <definedName name="S38P13" localSheetId="8">#REF!</definedName>
    <definedName name="S38P13" localSheetId="12">#REF!</definedName>
    <definedName name="S38P13" localSheetId="13">#REF!</definedName>
    <definedName name="S38P13">#REF!</definedName>
    <definedName name="S38P14" localSheetId="2">#REF!</definedName>
    <definedName name="S38P14" localSheetId="8">#REF!</definedName>
    <definedName name="S38P14" localSheetId="12">#REF!</definedName>
    <definedName name="S38P14" localSheetId="13">#REF!</definedName>
    <definedName name="S38P14">#REF!</definedName>
    <definedName name="S38P15" localSheetId="2">#REF!</definedName>
    <definedName name="S38P15" localSheetId="8">#REF!</definedName>
    <definedName name="S38P15" localSheetId="12">#REF!</definedName>
    <definedName name="S38P15" localSheetId="13">#REF!</definedName>
    <definedName name="S38P15">#REF!</definedName>
    <definedName name="S38P16" localSheetId="2">#REF!</definedName>
    <definedName name="S38P16" localSheetId="8">#REF!</definedName>
    <definedName name="S38P16" localSheetId="12">#REF!</definedName>
    <definedName name="S38P16" localSheetId="13">#REF!</definedName>
    <definedName name="S38P16">#REF!</definedName>
    <definedName name="S38P17" localSheetId="2">#REF!</definedName>
    <definedName name="S38P17" localSheetId="8">#REF!</definedName>
    <definedName name="S38P17" localSheetId="12">#REF!</definedName>
    <definedName name="S38P17" localSheetId="13">#REF!</definedName>
    <definedName name="S38P17">#REF!</definedName>
    <definedName name="S38P18" localSheetId="2">#REF!</definedName>
    <definedName name="S38P18" localSheetId="8">#REF!</definedName>
    <definedName name="S38P18" localSheetId="12">#REF!</definedName>
    <definedName name="S38P18" localSheetId="13">#REF!</definedName>
    <definedName name="S38P18">#REF!</definedName>
    <definedName name="S38P19" localSheetId="2">#REF!</definedName>
    <definedName name="S38P19" localSheetId="8">#REF!</definedName>
    <definedName name="S38P19" localSheetId="12">#REF!</definedName>
    <definedName name="S38P19" localSheetId="13">#REF!</definedName>
    <definedName name="S38P19">#REF!</definedName>
    <definedName name="S38P2" localSheetId="2">#REF!</definedName>
    <definedName name="S38P2" localSheetId="8">#REF!</definedName>
    <definedName name="S38P2" localSheetId="12">#REF!</definedName>
    <definedName name="S38P2" localSheetId="13">#REF!</definedName>
    <definedName name="S38P2">#REF!</definedName>
    <definedName name="S38P20" localSheetId="2">#REF!</definedName>
    <definedName name="S38P20" localSheetId="8">#REF!</definedName>
    <definedName name="S38P20" localSheetId="12">#REF!</definedName>
    <definedName name="S38P20" localSheetId="13">#REF!</definedName>
    <definedName name="S38P20">#REF!</definedName>
    <definedName name="S38P21" localSheetId="2">#REF!</definedName>
    <definedName name="S38P21" localSheetId="8">#REF!</definedName>
    <definedName name="S38P21" localSheetId="12">#REF!</definedName>
    <definedName name="S38P21" localSheetId="13">#REF!</definedName>
    <definedName name="S38P21">#REF!</definedName>
    <definedName name="S38P22" localSheetId="2">#REF!</definedName>
    <definedName name="S38P22" localSheetId="8">#REF!</definedName>
    <definedName name="S38P22" localSheetId="12">#REF!</definedName>
    <definedName name="S38P22" localSheetId="13">#REF!</definedName>
    <definedName name="S38P22">#REF!</definedName>
    <definedName name="S38P23" localSheetId="2">#REF!</definedName>
    <definedName name="S38P23" localSheetId="8">#REF!</definedName>
    <definedName name="S38P23" localSheetId="12">#REF!</definedName>
    <definedName name="S38P23" localSheetId="13">#REF!</definedName>
    <definedName name="S38P23">#REF!</definedName>
    <definedName name="S38P24" localSheetId="2">#REF!</definedName>
    <definedName name="S38P24" localSheetId="8">#REF!</definedName>
    <definedName name="S38P24" localSheetId="12">#REF!</definedName>
    <definedName name="S38P24" localSheetId="13">#REF!</definedName>
    <definedName name="S38P24">#REF!</definedName>
    <definedName name="S38P3" localSheetId="2">#REF!</definedName>
    <definedName name="S38P3" localSheetId="8">#REF!</definedName>
    <definedName name="S38P3" localSheetId="12">#REF!</definedName>
    <definedName name="S38P3" localSheetId="13">#REF!</definedName>
    <definedName name="S38P3">#REF!</definedName>
    <definedName name="S38P4" localSheetId="2">#REF!</definedName>
    <definedName name="S38P4" localSheetId="8">#REF!</definedName>
    <definedName name="S38P4" localSheetId="12">#REF!</definedName>
    <definedName name="S38P4" localSheetId="13">#REF!</definedName>
    <definedName name="S38P4">#REF!</definedName>
    <definedName name="S38P5" localSheetId="2">#REF!</definedName>
    <definedName name="S38P5" localSheetId="8">#REF!</definedName>
    <definedName name="S38P5" localSheetId="12">#REF!</definedName>
    <definedName name="S38P5" localSheetId="13">#REF!</definedName>
    <definedName name="S38P5">#REF!</definedName>
    <definedName name="S38P6" localSheetId="2">#REF!</definedName>
    <definedName name="S38P6" localSheetId="8">#REF!</definedName>
    <definedName name="S38P6" localSheetId="12">#REF!</definedName>
    <definedName name="S38P6" localSheetId="13">#REF!</definedName>
    <definedName name="S38P6">#REF!</definedName>
    <definedName name="S38P7" localSheetId="2">#REF!</definedName>
    <definedName name="S38P7" localSheetId="8">#REF!</definedName>
    <definedName name="S38P7" localSheetId="12">#REF!</definedName>
    <definedName name="S38P7" localSheetId="13">#REF!</definedName>
    <definedName name="S38P7">#REF!</definedName>
    <definedName name="S38P8" localSheetId="2">#REF!</definedName>
    <definedName name="S38P8" localSheetId="8">#REF!</definedName>
    <definedName name="S38P8" localSheetId="12">#REF!</definedName>
    <definedName name="S38P8" localSheetId="13">#REF!</definedName>
    <definedName name="S38P8">#REF!</definedName>
    <definedName name="S38P9" localSheetId="2">#REF!</definedName>
    <definedName name="S38P9" localSheetId="8">#REF!</definedName>
    <definedName name="S38P9" localSheetId="12">#REF!</definedName>
    <definedName name="S38P9" localSheetId="13">#REF!</definedName>
    <definedName name="S38P9">#REF!</definedName>
    <definedName name="S38R1" localSheetId="2">#REF!</definedName>
    <definedName name="S38R1" localSheetId="8">#REF!</definedName>
    <definedName name="S38R1" localSheetId="12">#REF!</definedName>
    <definedName name="S38R1" localSheetId="13">#REF!</definedName>
    <definedName name="S38R1">#REF!</definedName>
    <definedName name="S38R10" localSheetId="2">#REF!</definedName>
    <definedName name="S38R10" localSheetId="8">#REF!</definedName>
    <definedName name="S38R10" localSheetId="12">#REF!</definedName>
    <definedName name="S38R10" localSheetId="13">#REF!</definedName>
    <definedName name="S38R10">#REF!</definedName>
    <definedName name="S38R11" localSheetId="2">#REF!</definedName>
    <definedName name="S38R11" localSheetId="8">#REF!</definedName>
    <definedName name="S38R11" localSheetId="12">#REF!</definedName>
    <definedName name="S38R11" localSheetId="13">#REF!</definedName>
    <definedName name="S38R11">#REF!</definedName>
    <definedName name="S38R12" localSheetId="2">#REF!</definedName>
    <definedName name="S38R12" localSheetId="8">#REF!</definedName>
    <definedName name="S38R12" localSheetId="12">#REF!</definedName>
    <definedName name="S38R12" localSheetId="13">#REF!</definedName>
    <definedName name="S38R12">#REF!</definedName>
    <definedName name="S38R13" localSheetId="2">#REF!</definedName>
    <definedName name="S38R13" localSheetId="8">#REF!</definedName>
    <definedName name="S38R13" localSheetId="12">#REF!</definedName>
    <definedName name="S38R13" localSheetId="13">#REF!</definedName>
    <definedName name="S38R13">#REF!</definedName>
    <definedName name="S38R14" localSheetId="2">#REF!</definedName>
    <definedName name="S38R14" localSheetId="8">#REF!</definedName>
    <definedName name="S38R14" localSheetId="12">#REF!</definedName>
    <definedName name="S38R14" localSheetId="13">#REF!</definedName>
    <definedName name="S38R14">#REF!</definedName>
    <definedName name="S38R15" localSheetId="2">#REF!</definedName>
    <definedName name="S38R15" localSheetId="8">#REF!</definedName>
    <definedName name="S38R15" localSheetId="12">#REF!</definedName>
    <definedName name="S38R15" localSheetId="13">#REF!</definedName>
    <definedName name="S38R15">#REF!</definedName>
    <definedName name="S38R16" localSheetId="2">#REF!</definedName>
    <definedName name="S38R16" localSheetId="8">#REF!</definedName>
    <definedName name="S38R16" localSheetId="12">#REF!</definedName>
    <definedName name="S38R16" localSheetId="13">#REF!</definedName>
    <definedName name="S38R16">#REF!</definedName>
    <definedName name="S38R17" localSheetId="2">#REF!</definedName>
    <definedName name="S38R17" localSheetId="8">#REF!</definedName>
    <definedName name="S38R17" localSheetId="12">#REF!</definedName>
    <definedName name="S38R17" localSheetId="13">#REF!</definedName>
    <definedName name="S38R17">#REF!</definedName>
    <definedName name="S38R18" localSheetId="2">#REF!</definedName>
    <definedName name="S38R18" localSheetId="8">#REF!</definedName>
    <definedName name="S38R18" localSheetId="12">#REF!</definedName>
    <definedName name="S38R18" localSheetId="13">#REF!</definedName>
    <definedName name="S38R18">#REF!</definedName>
    <definedName name="S38R19" localSheetId="2">#REF!</definedName>
    <definedName name="S38R19" localSheetId="8">#REF!</definedName>
    <definedName name="S38R19" localSheetId="12">#REF!</definedName>
    <definedName name="S38R19" localSheetId="13">#REF!</definedName>
    <definedName name="S38R19">#REF!</definedName>
    <definedName name="S38R2" localSheetId="2">#REF!</definedName>
    <definedName name="S38R2" localSheetId="8">#REF!</definedName>
    <definedName name="S38R2" localSheetId="12">#REF!</definedName>
    <definedName name="S38R2" localSheetId="13">#REF!</definedName>
    <definedName name="S38R2">#REF!</definedName>
    <definedName name="S38R20" localSheetId="2">#REF!</definedName>
    <definedName name="S38R20" localSheetId="8">#REF!</definedName>
    <definedName name="S38R20" localSheetId="12">#REF!</definedName>
    <definedName name="S38R20" localSheetId="13">#REF!</definedName>
    <definedName name="S38R20">#REF!</definedName>
    <definedName name="S38R21" localSheetId="2">#REF!</definedName>
    <definedName name="S38R21" localSheetId="8">#REF!</definedName>
    <definedName name="S38R21" localSheetId="12">#REF!</definedName>
    <definedName name="S38R21" localSheetId="13">#REF!</definedName>
    <definedName name="S38R21">#REF!</definedName>
    <definedName name="S38R22" localSheetId="2">#REF!</definedName>
    <definedName name="S38R22" localSheetId="8">#REF!</definedName>
    <definedName name="S38R22" localSheetId="12">#REF!</definedName>
    <definedName name="S38R22" localSheetId="13">#REF!</definedName>
    <definedName name="S38R22">#REF!</definedName>
    <definedName name="S38R23" localSheetId="2">#REF!</definedName>
    <definedName name="S38R23" localSheetId="8">#REF!</definedName>
    <definedName name="S38R23" localSheetId="12">#REF!</definedName>
    <definedName name="S38R23" localSheetId="13">#REF!</definedName>
    <definedName name="S38R23">#REF!</definedName>
    <definedName name="S38R24" localSheetId="2">#REF!</definedName>
    <definedName name="S38R24" localSheetId="8">#REF!</definedName>
    <definedName name="S38R24" localSheetId="12">#REF!</definedName>
    <definedName name="S38R24" localSheetId="13">#REF!</definedName>
    <definedName name="S38R24">#REF!</definedName>
    <definedName name="S38R3" localSheetId="2">#REF!</definedName>
    <definedName name="S38R3" localSheetId="8">#REF!</definedName>
    <definedName name="S38R3" localSheetId="12">#REF!</definedName>
    <definedName name="S38R3" localSheetId="13">#REF!</definedName>
    <definedName name="S38R3">#REF!</definedName>
    <definedName name="S38R4" localSheetId="2">#REF!</definedName>
    <definedName name="S38R4" localSheetId="8">#REF!</definedName>
    <definedName name="S38R4" localSheetId="12">#REF!</definedName>
    <definedName name="S38R4" localSheetId="13">#REF!</definedName>
    <definedName name="S38R4">#REF!</definedName>
    <definedName name="S38R5" localSheetId="2">#REF!</definedName>
    <definedName name="S38R5" localSheetId="8">#REF!</definedName>
    <definedName name="S38R5" localSheetId="12">#REF!</definedName>
    <definedName name="S38R5" localSheetId="13">#REF!</definedName>
    <definedName name="S38R5">#REF!</definedName>
    <definedName name="S38R6" localSheetId="2">#REF!</definedName>
    <definedName name="S38R6" localSheetId="8">#REF!</definedName>
    <definedName name="S38R6" localSheetId="12">#REF!</definedName>
    <definedName name="S38R6" localSheetId="13">#REF!</definedName>
    <definedName name="S38R6">#REF!</definedName>
    <definedName name="S38R7" localSheetId="2">#REF!</definedName>
    <definedName name="S38R7" localSheetId="8">#REF!</definedName>
    <definedName name="S38R7" localSheetId="12">#REF!</definedName>
    <definedName name="S38R7" localSheetId="13">#REF!</definedName>
    <definedName name="S38R7">#REF!</definedName>
    <definedName name="S38R8" localSheetId="2">#REF!</definedName>
    <definedName name="S38R8" localSheetId="8">#REF!</definedName>
    <definedName name="S38R8" localSheetId="12">#REF!</definedName>
    <definedName name="S38R8" localSheetId="13">#REF!</definedName>
    <definedName name="S38R8">#REF!</definedName>
    <definedName name="S38R9" localSheetId="2">#REF!</definedName>
    <definedName name="S38R9" localSheetId="8">#REF!</definedName>
    <definedName name="S38R9" localSheetId="12">#REF!</definedName>
    <definedName name="S38R9" localSheetId="13">#REF!</definedName>
    <definedName name="S38R9">#REF!</definedName>
    <definedName name="S39P1" localSheetId="2">#REF!</definedName>
    <definedName name="S39P1" localSheetId="8">#REF!</definedName>
    <definedName name="S39P1" localSheetId="12">#REF!</definedName>
    <definedName name="S39P1" localSheetId="13">#REF!</definedName>
    <definedName name="S39P1">#REF!</definedName>
    <definedName name="S39P10" localSheetId="2">#REF!</definedName>
    <definedName name="S39P10" localSheetId="8">#REF!</definedName>
    <definedName name="S39P10" localSheetId="12">#REF!</definedName>
    <definedName name="S39P10" localSheetId="13">#REF!</definedName>
    <definedName name="S39P10">#REF!</definedName>
    <definedName name="S39P11" localSheetId="2">#REF!</definedName>
    <definedName name="S39P11" localSheetId="8">#REF!</definedName>
    <definedName name="S39P11" localSheetId="12">#REF!</definedName>
    <definedName name="S39P11" localSheetId="13">#REF!</definedName>
    <definedName name="S39P11">#REF!</definedName>
    <definedName name="S39P12" localSheetId="2">#REF!</definedName>
    <definedName name="S39P12" localSheetId="8">#REF!</definedName>
    <definedName name="S39P12" localSheetId="12">#REF!</definedName>
    <definedName name="S39P12" localSheetId="13">#REF!</definedName>
    <definedName name="S39P12">#REF!</definedName>
    <definedName name="S39P13" localSheetId="2">#REF!</definedName>
    <definedName name="S39P13" localSheetId="8">#REF!</definedName>
    <definedName name="S39P13" localSheetId="12">#REF!</definedName>
    <definedName name="S39P13" localSheetId="13">#REF!</definedName>
    <definedName name="S39P13">#REF!</definedName>
    <definedName name="S39P14" localSheetId="2">#REF!</definedName>
    <definedName name="S39P14" localSheetId="8">#REF!</definedName>
    <definedName name="S39P14" localSheetId="12">#REF!</definedName>
    <definedName name="S39P14" localSheetId="13">#REF!</definedName>
    <definedName name="S39P14">#REF!</definedName>
    <definedName name="S39P15" localSheetId="2">#REF!</definedName>
    <definedName name="S39P15" localSheetId="8">#REF!</definedName>
    <definedName name="S39P15" localSheetId="12">#REF!</definedName>
    <definedName name="S39P15" localSheetId="13">#REF!</definedName>
    <definedName name="S39P15">#REF!</definedName>
    <definedName name="S39P16" localSheetId="2">#REF!</definedName>
    <definedName name="S39P16" localSheetId="8">#REF!</definedName>
    <definedName name="S39P16" localSheetId="12">#REF!</definedName>
    <definedName name="S39P16" localSheetId="13">#REF!</definedName>
    <definedName name="S39P16">#REF!</definedName>
    <definedName name="S39P17" localSheetId="2">#REF!</definedName>
    <definedName name="S39P17" localSheetId="8">#REF!</definedName>
    <definedName name="S39P17" localSheetId="12">#REF!</definedName>
    <definedName name="S39P17" localSheetId="13">#REF!</definedName>
    <definedName name="S39P17">#REF!</definedName>
    <definedName name="S39P18" localSheetId="2">#REF!</definedName>
    <definedName name="S39P18" localSheetId="8">#REF!</definedName>
    <definedName name="S39P18" localSheetId="12">#REF!</definedName>
    <definedName name="S39P18" localSheetId="13">#REF!</definedName>
    <definedName name="S39P18">#REF!</definedName>
    <definedName name="S39P19" localSheetId="2">#REF!</definedName>
    <definedName name="S39P19" localSheetId="8">#REF!</definedName>
    <definedName name="S39P19" localSheetId="12">#REF!</definedName>
    <definedName name="S39P19" localSheetId="13">#REF!</definedName>
    <definedName name="S39P19">#REF!</definedName>
    <definedName name="S39P2" localSheetId="2">#REF!</definedName>
    <definedName name="S39P2" localSheetId="8">#REF!</definedName>
    <definedName name="S39P2" localSheetId="12">#REF!</definedName>
    <definedName name="S39P2" localSheetId="13">#REF!</definedName>
    <definedName name="S39P2">#REF!</definedName>
    <definedName name="S39P20" localSheetId="2">#REF!</definedName>
    <definedName name="S39P20" localSheetId="8">#REF!</definedName>
    <definedName name="S39P20" localSheetId="12">#REF!</definedName>
    <definedName name="S39P20" localSheetId="13">#REF!</definedName>
    <definedName name="S39P20">#REF!</definedName>
    <definedName name="S39P21" localSheetId="2">#REF!</definedName>
    <definedName name="S39P21" localSheetId="8">#REF!</definedName>
    <definedName name="S39P21" localSheetId="12">#REF!</definedName>
    <definedName name="S39P21" localSheetId="13">#REF!</definedName>
    <definedName name="S39P21">#REF!</definedName>
    <definedName name="S39P22" localSheetId="2">#REF!</definedName>
    <definedName name="S39P22" localSheetId="8">#REF!</definedName>
    <definedName name="S39P22" localSheetId="12">#REF!</definedName>
    <definedName name="S39P22" localSheetId="13">#REF!</definedName>
    <definedName name="S39P22">#REF!</definedName>
    <definedName name="S39P23" localSheetId="2">#REF!</definedName>
    <definedName name="S39P23" localSheetId="8">#REF!</definedName>
    <definedName name="S39P23" localSheetId="12">#REF!</definedName>
    <definedName name="S39P23" localSheetId="13">#REF!</definedName>
    <definedName name="S39P23">#REF!</definedName>
    <definedName name="S39P24" localSheetId="2">#REF!</definedName>
    <definedName name="S39P24" localSheetId="8">#REF!</definedName>
    <definedName name="S39P24" localSheetId="12">#REF!</definedName>
    <definedName name="S39P24" localSheetId="13">#REF!</definedName>
    <definedName name="S39P24">#REF!</definedName>
    <definedName name="S39P3" localSheetId="2">#REF!</definedName>
    <definedName name="S39P3" localSheetId="8">#REF!</definedName>
    <definedName name="S39P3" localSheetId="12">#REF!</definedName>
    <definedName name="S39P3" localSheetId="13">#REF!</definedName>
    <definedName name="S39P3">#REF!</definedName>
    <definedName name="S39P4" localSheetId="2">#REF!</definedName>
    <definedName name="S39P4" localSheetId="8">#REF!</definedName>
    <definedName name="S39P4" localSheetId="12">#REF!</definedName>
    <definedName name="S39P4" localSheetId="13">#REF!</definedName>
    <definedName name="S39P4">#REF!</definedName>
    <definedName name="S39P5" localSheetId="2">#REF!</definedName>
    <definedName name="S39P5" localSheetId="8">#REF!</definedName>
    <definedName name="S39P5" localSheetId="12">#REF!</definedName>
    <definedName name="S39P5" localSheetId="13">#REF!</definedName>
    <definedName name="S39P5">#REF!</definedName>
    <definedName name="S39P6" localSheetId="2">#REF!</definedName>
    <definedName name="S39P6" localSheetId="8">#REF!</definedName>
    <definedName name="S39P6" localSheetId="12">#REF!</definedName>
    <definedName name="S39P6" localSheetId="13">#REF!</definedName>
    <definedName name="S39P6">#REF!</definedName>
    <definedName name="S39P7" localSheetId="2">#REF!</definedName>
    <definedName name="S39P7" localSheetId="8">#REF!</definedName>
    <definedName name="S39P7" localSheetId="12">#REF!</definedName>
    <definedName name="S39P7" localSheetId="13">#REF!</definedName>
    <definedName name="S39P7">#REF!</definedName>
    <definedName name="S39P8" localSheetId="2">#REF!</definedName>
    <definedName name="S39P8" localSheetId="8">#REF!</definedName>
    <definedName name="S39P8" localSheetId="12">#REF!</definedName>
    <definedName name="S39P8" localSheetId="13">#REF!</definedName>
    <definedName name="S39P8">#REF!</definedName>
    <definedName name="S39P9" localSheetId="2">#REF!</definedName>
    <definedName name="S39P9" localSheetId="8">#REF!</definedName>
    <definedName name="S39P9" localSheetId="12">#REF!</definedName>
    <definedName name="S39P9" localSheetId="13">#REF!</definedName>
    <definedName name="S39P9">#REF!</definedName>
    <definedName name="S39R1" localSheetId="2">#REF!</definedName>
    <definedName name="S39R1" localSheetId="8">#REF!</definedName>
    <definedName name="S39R1" localSheetId="12">#REF!</definedName>
    <definedName name="S39R1" localSheetId="13">#REF!</definedName>
    <definedName name="S39R1">#REF!</definedName>
    <definedName name="S39R10" localSheetId="2">#REF!</definedName>
    <definedName name="S39R10" localSheetId="8">#REF!</definedName>
    <definedName name="S39R10" localSheetId="12">#REF!</definedName>
    <definedName name="S39R10" localSheetId="13">#REF!</definedName>
    <definedName name="S39R10">#REF!</definedName>
    <definedName name="S39R11" localSheetId="2">#REF!</definedName>
    <definedName name="S39R11" localSheetId="8">#REF!</definedName>
    <definedName name="S39R11" localSheetId="12">#REF!</definedName>
    <definedName name="S39R11" localSheetId="13">#REF!</definedName>
    <definedName name="S39R11">#REF!</definedName>
    <definedName name="S39R12" localSheetId="2">#REF!</definedName>
    <definedName name="S39R12" localSheetId="8">#REF!</definedName>
    <definedName name="S39R12" localSheetId="12">#REF!</definedName>
    <definedName name="S39R12" localSheetId="13">#REF!</definedName>
    <definedName name="S39R12">#REF!</definedName>
    <definedName name="S39R13" localSheetId="2">#REF!</definedName>
    <definedName name="S39R13" localSheetId="8">#REF!</definedName>
    <definedName name="S39R13" localSheetId="12">#REF!</definedName>
    <definedName name="S39R13" localSheetId="13">#REF!</definedName>
    <definedName name="S39R13">#REF!</definedName>
    <definedName name="S39R14" localSheetId="2">#REF!</definedName>
    <definedName name="S39R14" localSheetId="8">#REF!</definedName>
    <definedName name="S39R14" localSheetId="12">#REF!</definedName>
    <definedName name="S39R14" localSheetId="13">#REF!</definedName>
    <definedName name="S39R14">#REF!</definedName>
    <definedName name="S39R15" localSheetId="2">#REF!</definedName>
    <definedName name="S39R15" localSheetId="8">#REF!</definedName>
    <definedName name="S39R15" localSheetId="12">#REF!</definedName>
    <definedName name="S39R15" localSheetId="13">#REF!</definedName>
    <definedName name="S39R15">#REF!</definedName>
    <definedName name="S39R16" localSheetId="2">#REF!</definedName>
    <definedName name="S39R16" localSheetId="8">#REF!</definedName>
    <definedName name="S39R16" localSheetId="12">#REF!</definedName>
    <definedName name="S39R16" localSheetId="13">#REF!</definedName>
    <definedName name="S39R16">#REF!</definedName>
    <definedName name="S39R17" localSheetId="2">#REF!</definedName>
    <definedName name="S39R17" localSheetId="8">#REF!</definedName>
    <definedName name="S39R17" localSheetId="12">#REF!</definedName>
    <definedName name="S39R17" localSheetId="13">#REF!</definedName>
    <definedName name="S39R17">#REF!</definedName>
    <definedName name="S39R18" localSheetId="2">#REF!</definedName>
    <definedName name="S39R18" localSheetId="8">#REF!</definedName>
    <definedName name="S39R18" localSheetId="12">#REF!</definedName>
    <definedName name="S39R18" localSheetId="13">#REF!</definedName>
    <definedName name="S39R18">#REF!</definedName>
    <definedName name="S39R19" localSheetId="2">#REF!</definedName>
    <definedName name="S39R19" localSheetId="8">#REF!</definedName>
    <definedName name="S39R19" localSheetId="12">#REF!</definedName>
    <definedName name="S39R19" localSheetId="13">#REF!</definedName>
    <definedName name="S39R19">#REF!</definedName>
    <definedName name="S39R2" localSheetId="2">#REF!</definedName>
    <definedName name="S39R2" localSheetId="8">#REF!</definedName>
    <definedName name="S39R2" localSheetId="12">#REF!</definedName>
    <definedName name="S39R2" localSheetId="13">#REF!</definedName>
    <definedName name="S39R2">#REF!</definedName>
    <definedName name="S39R20" localSheetId="2">#REF!</definedName>
    <definedName name="S39R20" localSheetId="8">#REF!</definedName>
    <definedName name="S39R20" localSheetId="12">#REF!</definedName>
    <definedName name="S39R20" localSheetId="13">#REF!</definedName>
    <definedName name="S39R20">#REF!</definedName>
    <definedName name="S39R21" localSheetId="2">#REF!</definedName>
    <definedName name="S39R21" localSheetId="8">#REF!</definedName>
    <definedName name="S39R21" localSheetId="12">#REF!</definedName>
    <definedName name="S39R21" localSheetId="13">#REF!</definedName>
    <definedName name="S39R21">#REF!</definedName>
    <definedName name="S39R22" localSheetId="2">#REF!</definedName>
    <definedName name="S39R22" localSheetId="8">#REF!</definedName>
    <definedName name="S39R22" localSheetId="12">#REF!</definedName>
    <definedName name="S39R22" localSheetId="13">#REF!</definedName>
    <definedName name="S39R22">#REF!</definedName>
    <definedName name="S39R23" localSheetId="2">#REF!</definedName>
    <definedName name="S39R23" localSheetId="8">#REF!</definedName>
    <definedName name="S39R23" localSheetId="12">#REF!</definedName>
    <definedName name="S39R23" localSheetId="13">#REF!</definedName>
    <definedName name="S39R23">#REF!</definedName>
    <definedName name="S39R24" localSheetId="2">#REF!</definedName>
    <definedName name="S39R24" localSheetId="8">#REF!</definedName>
    <definedName name="S39R24" localSheetId="12">#REF!</definedName>
    <definedName name="S39R24" localSheetId="13">#REF!</definedName>
    <definedName name="S39R24">#REF!</definedName>
    <definedName name="S39R3" localSheetId="2">#REF!</definedName>
    <definedName name="S39R3" localSheetId="8">#REF!</definedName>
    <definedName name="S39R3" localSheetId="12">#REF!</definedName>
    <definedName name="S39R3" localSheetId="13">#REF!</definedName>
    <definedName name="S39R3">#REF!</definedName>
    <definedName name="S39R4" localSheetId="2">#REF!</definedName>
    <definedName name="S39R4" localSheetId="8">#REF!</definedName>
    <definedName name="S39R4" localSheetId="12">#REF!</definedName>
    <definedName name="S39R4" localSheetId="13">#REF!</definedName>
    <definedName name="S39R4">#REF!</definedName>
    <definedName name="S39R5" localSheetId="2">#REF!</definedName>
    <definedName name="S39R5" localSheetId="8">#REF!</definedName>
    <definedName name="S39R5" localSheetId="12">#REF!</definedName>
    <definedName name="S39R5" localSheetId="13">#REF!</definedName>
    <definedName name="S39R5">#REF!</definedName>
    <definedName name="S39R6" localSheetId="2">#REF!</definedName>
    <definedName name="S39R6" localSheetId="8">#REF!</definedName>
    <definedName name="S39R6" localSheetId="12">#REF!</definedName>
    <definedName name="S39R6" localSheetId="13">#REF!</definedName>
    <definedName name="S39R6">#REF!</definedName>
    <definedName name="S39R7" localSheetId="2">#REF!</definedName>
    <definedName name="S39R7" localSheetId="8">#REF!</definedName>
    <definedName name="S39R7" localSheetId="12">#REF!</definedName>
    <definedName name="S39R7" localSheetId="13">#REF!</definedName>
    <definedName name="S39R7">#REF!</definedName>
    <definedName name="S39R8" localSheetId="2">#REF!</definedName>
    <definedName name="S39R8" localSheetId="8">#REF!</definedName>
    <definedName name="S39R8" localSheetId="12">#REF!</definedName>
    <definedName name="S39R8" localSheetId="13">#REF!</definedName>
    <definedName name="S39R8">#REF!</definedName>
    <definedName name="S39R9" localSheetId="2">#REF!</definedName>
    <definedName name="S39R9" localSheetId="8">#REF!</definedName>
    <definedName name="S39R9" localSheetId="12">#REF!</definedName>
    <definedName name="S39R9" localSheetId="13">#REF!</definedName>
    <definedName name="S39R9">#REF!</definedName>
    <definedName name="S3P1" localSheetId="2">#REF!</definedName>
    <definedName name="S3P1" localSheetId="8">#REF!</definedName>
    <definedName name="S3P1" localSheetId="12">#REF!</definedName>
    <definedName name="S3P1" localSheetId="13">#REF!</definedName>
    <definedName name="S3P1">#REF!</definedName>
    <definedName name="S3P10" localSheetId="2">#REF!</definedName>
    <definedName name="S3P10" localSheetId="8">#REF!</definedName>
    <definedName name="S3P10" localSheetId="12">#REF!</definedName>
    <definedName name="S3P10" localSheetId="13">#REF!</definedName>
    <definedName name="S3P10">#REF!</definedName>
    <definedName name="S3P11" localSheetId="2">#REF!</definedName>
    <definedName name="S3P11" localSheetId="8">#REF!</definedName>
    <definedName name="S3P11" localSheetId="12">#REF!</definedName>
    <definedName name="S3P11" localSheetId="13">#REF!</definedName>
    <definedName name="S3P11">#REF!</definedName>
    <definedName name="S3P12" localSheetId="2">#REF!</definedName>
    <definedName name="S3P12" localSheetId="8">#REF!</definedName>
    <definedName name="S3P12" localSheetId="12">#REF!</definedName>
    <definedName name="S3P12" localSheetId="13">#REF!</definedName>
    <definedName name="S3P12">#REF!</definedName>
    <definedName name="S3P13" localSheetId="2">#REF!</definedName>
    <definedName name="S3P13" localSheetId="8">#REF!</definedName>
    <definedName name="S3P13" localSheetId="12">#REF!</definedName>
    <definedName name="S3P13" localSheetId="13">#REF!</definedName>
    <definedName name="S3P13">#REF!</definedName>
    <definedName name="S3P14" localSheetId="2">#REF!</definedName>
    <definedName name="S3P14" localSheetId="8">#REF!</definedName>
    <definedName name="S3P14" localSheetId="12">#REF!</definedName>
    <definedName name="S3P14" localSheetId="13">#REF!</definedName>
    <definedName name="S3P14">#REF!</definedName>
    <definedName name="S3P15" localSheetId="2">#REF!</definedName>
    <definedName name="S3P15" localSheetId="8">#REF!</definedName>
    <definedName name="S3P15" localSheetId="12">#REF!</definedName>
    <definedName name="S3P15" localSheetId="13">#REF!</definedName>
    <definedName name="S3P15">#REF!</definedName>
    <definedName name="S3P16" localSheetId="2">#REF!</definedName>
    <definedName name="S3P16" localSheetId="8">#REF!</definedName>
    <definedName name="S3P16" localSheetId="12">#REF!</definedName>
    <definedName name="S3P16" localSheetId="13">#REF!</definedName>
    <definedName name="S3P16">#REF!</definedName>
    <definedName name="S3P17" localSheetId="2">#REF!</definedName>
    <definedName name="S3P17" localSheetId="8">#REF!</definedName>
    <definedName name="S3P17" localSheetId="12">#REF!</definedName>
    <definedName name="S3P17" localSheetId="13">#REF!</definedName>
    <definedName name="S3P17">#REF!</definedName>
    <definedName name="S3P18" localSheetId="2">#REF!</definedName>
    <definedName name="S3P18" localSheetId="8">#REF!</definedName>
    <definedName name="S3P18" localSheetId="12">#REF!</definedName>
    <definedName name="S3P18" localSheetId="13">#REF!</definedName>
    <definedName name="S3P18">#REF!</definedName>
    <definedName name="S3P19" localSheetId="2">#REF!</definedName>
    <definedName name="S3P19" localSheetId="8">#REF!</definedName>
    <definedName name="S3P19" localSheetId="12">#REF!</definedName>
    <definedName name="S3P19" localSheetId="13">#REF!</definedName>
    <definedName name="S3P19">#REF!</definedName>
    <definedName name="S3P2" localSheetId="2">#REF!</definedName>
    <definedName name="S3P2" localSheetId="8">#REF!</definedName>
    <definedName name="S3P2" localSheetId="12">#REF!</definedName>
    <definedName name="S3P2" localSheetId="13">#REF!</definedName>
    <definedName name="S3P2">#REF!</definedName>
    <definedName name="S3P20" localSheetId="2">#REF!</definedName>
    <definedName name="S3P20" localSheetId="8">#REF!</definedName>
    <definedName name="S3P20" localSheetId="12">#REF!</definedName>
    <definedName name="S3P20" localSheetId="13">#REF!</definedName>
    <definedName name="S3P20">#REF!</definedName>
    <definedName name="S3P21" localSheetId="2">#REF!</definedName>
    <definedName name="S3P21" localSheetId="8">#REF!</definedName>
    <definedName name="S3P21" localSheetId="12">#REF!</definedName>
    <definedName name="S3P21" localSheetId="13">#REF!</definedName>
    <definedName name="S3P21">#REF!</definedName>
    <definedName name="S3P22" localSheetId="2">#REF!</definedName>
    <definedName name="S3P22" localSheetId="8">#REF!</definedName>
    <definedName name="S3P22" localSheetId="12">#REF!</definedName>
    <definedName name="S3P22" localSheetId="13">#REF!</definedName>
    <definedName name="S3P22">#REF!</definedName>
    <definedName name="S3P23" localSheetId="2">#REF!</definedName>
    <definedName name="S3P23" localSheetId="8">#REF!</definedName>
    <definedName name="S3P23" localSheetId="12">#REF!</definedName>
    <definedName name="S3P23" localSheetId="13">#REF!</definedName>
    <definedName name="S3P23">#REF!</definedName>
    <definedName name="S3P24" localSheetId="2">#REF!</definedName>
    <definedName name="S3P24" localSheetId="8">#REF!</definedName>
    <definedName name="S3P24" localSheetId="12">#REF!</definedName>
    <definedName name="S3P24" localSheetId="13">#REF!</definedName>
    <definedName name="S3P24">#REF!</definedName>
    <definedName name="S3P3" localSheetId="2">#REF!</definedName>
    <definedName name="S3P3" localSheetId="8">#REF!</definedName>
    <definedName name="S3P3" localSheetId="12">#REF!</definedName>
    <definedName name="S3P3" localSheetId="13">#REF!</definedName>
    <definedName name="S3P3">#REF!</definedName>
    <definedName name="S3P4" localSheetId="2">#REF!</definedName>
    <definedName name="S3P4" localSheetId="8">#REF!</definedName>
    <definedName name="S3P4" localSheetId="12">#REF!</definedName>
    <definedName name="S3P4" localSheetId="13">#REF!</definedName>
    <definedName name="S3P4">#REF!</definedName>
    <definedName name="S3P5" localSheetId="2">#REF!</definedName>
    <definedName name="S3P5" localSheetId="8">#REF!</definedName>
    <definedName name="S3P5" localSheetId="12">#REF!</definedName>
    <definedName name="S3P5" localSheetId="13">#REF!</definedName>
    <definedName name="S3P5">#REF!</definedName>
    <definedName name="S3P6" localSheetId="2">#REF!</definedName>
    <definedName name="S3P6" localSheetId="8">#REF!</definedName>
    <definedName name="S3P6" localSheetId="12">#REF!</definedName>
    <definedName name="S3P6" localSheetId="13">#REF!</definedName>
    <definedName name="S3P6">#REF!</definedName>
    <definedName name="S3P7" localSheetId="2">#REF!</definedName>
    <definedName name="S3P7" localSheetId="8">#REF!</definedName>
    <definedName name="S3P7" localSheetId="12">#REF!</definedName>
    <definedName name="S3P7" localSheetId="13">#REF!</definedName>
    <definedName name="S3P7">#REF!</definedName>
    <definedName name="S3P8" localSheetId="2">#REF!</definedName>
    <definedName name="S3P8" localSheetId="8">#REF!</definedName>
    <definedName name="S3P8" localSheetId="12">#REF!</definedName>
    <definedName name="S3P8" localSheetId="13">#REF!</definedName>
    <definedName name="S3P8">#REF!</definedName>
    <definedName name="S3P9" localSheetId="2">#REF!</definedName>
    <definedName name="S3P9" localSheetId="8">#REF!</definedName>
    <definedName name="S3P9" localSheetId="12">#REF!</definedName>
    <definedName name="S3P9" localSheetId="13">#REF!</definedName>
    <definedName name="S3P9">#REF!</definedName>
    <definedName name="S3R1" localSheetId="2">#REF!</definedName>
    <definedName name="S3R1" localSheetId="8">#REF!</definedName>
    <definedName name="S3R1" localSheetId="12">#REF!</definedName>
    <definedName name="S3R1" localSheetId="13">#REF!</definedName>
    <definedName name="S3R1">#REF!</definedName>
    <definedName name="S3R10" localSheetId="2">#REF!</definedName>
    <definedName name="S3R10" localSheetId="8">#REF!</definedName>
    <definedName name="S3R10" localSheetId="12">#REF!</definedName>
    <definedName name="S3R10" localSheetId="13">#REF!</definedName>
    <definedName name="S3R10">#REF!</definedName>
    <definedName name="S3R11" localSheetId="2">#REF!</definedName>
    <definedName name="S3R11" localSheetId="8">#REF!</definedName>
    <definedName name="S3R11" localSheetId="12">#REF!</definedName>
    <definedName name="S3R11" localSheetId="13">#REF!</definedName>
    <definedName name="S3R11">#REF!</definedName>
    <definedName name="S3R12" localSheetId="2">#REF!</definedName>
    <definedName name="S3R12" localSheetId="8">#REF!</definedName>
    <definedName name="S3R12" localSheetId="12">#REF!</definedName>
    <definedName name="S3R12" localSheetId="13">#REF!</definedName>
    <definedName name="S3R12">#REF!</definedName>
    <definedName name="S3R13" localSheetId="2">#REF!</definedName>
    <definedName name="S3R13" localSheetId="8">#REF!</definedName>
    <definedName name="S3R13" localSheetId="12">#REF!</definedName>
    <definedName name="S3R13" localSheetId="13">#REF!</definedName>
    <definedName name="S3R13">#REF!</definedName>
    <definedName name="S3R14" localSheetId="2">#REF!</definedName>
    <definedName name="S3R14" localSheetId="8">#REF!</definedName>
    <definedName name="S3R14" localSheetId="12">#REF!</definedName>
    <definedName name="S3R14" localSheetId="13">#REF!</definedName>
    <definedName name="S3R14">#REF!</definedName>
    <definedName name="S3R15" localSheetId="2">#REF!</definedName>
    <definedName name="S3R15" localSheetId="8">#REF!</definedName>
    <definedName name="S3R15" localSheetId="12">#REF!</definedName>
    <definedName name="S3R15" localSheetId="13">#REF!</definedName>
    <definedName name="S3R15">#REF!</definedName>
    <definedName name="S3R16" localSheetId="2">#REF!</definedName>
    <definedName name="S3R16" localSheetId="8">#REF!</definedName>
    <definedName name="S3R16" localSheetId="12">#REF!</definedName>
    <definedName name="S3R16" localSheetId="13">#REF!</definedName>
    <definedName name="S3R16">#REF!</definedName>
    <definedName name="S3R17" localSheetId="2">#REF!</definedName>
    <definedName name="S3R17" localSheetId="8">#REF!</definedName>
    <definedName name="S3R17" localSheetId="12">#REF!</definedName>
    <definedName name="S3R17" localSheetId="13">#REF!</definedName>
    <definedName name="S3R17">#REF!</definedName>
    <definedName name="S3R18" localSheetId="2">#REF!</definedName>
    <definedName name="S3R18" localSheetId="8">#REF!</definedName>
    <definedName name="S3R18" localSheetId="12">#REF!</definedName>
    <definedName name="S3R18" localSheetId="13">#REF!</definedName>
    <definedName name="S3R18">#REF!</definedName>
    <definedName name="S3R19" localSheetId="2">#REF!</definedName>
    <definedName name="S3R19" localSheetId="8">#REF!</definedName>
    <definedName name="S3R19" localSheetId="12">#REF!</definedName>
    <definedName name="S3R19" localSheetId="13">#REF!</definedName>
    <definedName name="S3R19">#REF!</definedName>
    <definedName name="S3R2" localSheetId="2">#REF!</definedName>
    <definedName name="S3R2" localSheetId="8">#REF!</definedName>
    <definedName name="S3R2" localSheetId="12">#REF!</definedName>
    <definedName name="S3R2" localSheetId="13">#REF!</definedName>
    <definedName name="S3R2">#REF!</definedName>
    <definedName name="S3R20" localSheetId="2">#REF!</definedName>
    <definedName name="S3R20" localSheetId="8">#REF!</definedName>
    <definedName name="S3R20" localSheetId="12">#REF!</definedName>
    <definedName name="S3R20" localSheetId="13">#REF!</definedName>
    <definedName name="S3R20">#REF!</definedName>
    <definedName name="S3R21" localSheetId="2">#REF!</definedName>
    <definedName name="S3R21" localSheetId="8">#REF!</definedName>
    <definedName name="S3R21" localSheetId="12">#REF!</definedName>
    <definedName name="S3R21" localSheetId="13">#REF!</definedName>
    <definedName name="S3R21">#REF!</definedName>
    <definedName name="S3R22" localSheetId="2">#REF!</definedName>
    <definedName name="S3R22" localSheetId="8">#REF!</definedName>
    <definedName name="S3R22" localSheetId="12">#REF!</definedName>
    <definedName name="S3R22" localSheetId="13">#REF!</definedName>
    <definedName name="S3R22">#REF!</definedName>
    <definedName name="S3R23" localSheetId="2">#REF!</definedName>
    <definedName name="S3R23" localSheetId="8">#REF!</definedName>
    <definedName name="S3R23" localSheetId="12">#REF!</definedName>
    <definedName name="S3R23" localSheetId="13">#REF!</definedName>
    <definedName name="S3R23">#REF!</definedName>
    <definedName name="S3R24" localSheetId="2">#REF!</definedName>
    <definedName name="S3R24" localSheetId="8">#REF!</definedName>
    <definedName name="S3R24" localSheetId="12">#REF!</definedName>
    <definedName name="S3R24" localSheetId="13">#REF!</definedName>
    <definedName name="S3R24">#REF!</definedName>
    <definedName name="S3R3" localSheetId="2">#REF!</definedName>
    <definedName name="S3R3" localSheetId="8">#REF!</definedName>
    <definedName name="S3R3" localSheetId="12">#REF!</definedName>
    <definedName name="S3R3" localSheetId="13">#REF!</definedName>
    <definedName name="S3R3">#REF!</definedName>
    <definedName name="S3R4" localSheetId="2">#REF!</definedName>
    <definedName name="S3R4" localSheetId="8">#REF!</definedName>
    <definedName name="S3R4" localSheetId="12">#REF!</definedName>
    <definedName name="S3R4" localSheetId="13">#REF!</definedName>
    <definedName name="S3R4">#REF!</definedName>
    <definedName name="S3R5" localSheetId="2">#REF!</definedName>
    <definedName name="S3R5" localSheetId="8">#REF!</definedName>
    <definedName name="S3R5" localSheetId="12">#REF!</definedName>
    <definedName name="S3R5" localSheetId="13">#REF!</definedName>
    <definedName name="S3R5">#REF!</definedName>
    <definedName name="S3R6" localSheetId="2">#REF!</definedName>
    <definedName name="S3R6" localSheetId="8">#REF!</definedName>
    <definedName name="S3R6" localSheetId="12">#REF!</definedName>
    <definedName name="S3R6" localSheetId="13">#REF!</definedName>
    <definedName name="S3R6">#REF!</definedName>
    <definedName name="S3R7" localSheetId="2">#REF!</definedName>
    <definedName name="S3R7" localSheetId="8">#REF!</definedName>
    <definedName name="S3R7" localSheetId="12">#REF!</definedName>
    <definedName name="S3R7" localSheetId="13">#REF!</definedName>
    <definedName name="S3R7">#REF!</definedName>
    <definedName name="S3R8" localSheetId="2">#REF!</definedName>
    <definedName name="S3R8" localSheetId="8">#REF!</definedName>
    <definedName name="S3R8" localSheetId="12">#REF!</definedName>
    <definedName name="S3R8" localSheetId="13">#REF!</definedName>
    <definedName name="S3R8">#REF!</definedName>
    <definedName name="S3R9" localSheetId="2">#REF!</definedName>
    <definedName name="S3R9" localSheetId="8">#REF!</definedName>
    <definedName name="S3R9" localSheetId="12">#REF!</definedName>
    <definedName name="S3R9" localSheetId="13">#REF!</definedName>
    <definedName name="S3R9">#REF!</definedName>
    <definedName name="S40P1" localSheetId="2">#REF!</definedName>
    <definedName name="S40P1" localSheetId="8">#REF!</definedName>
    <definedName name="S40P1" localSheetId="12">#REF!</definedName>
    <definedName name="S40P1" localSheetId="13">#REF!</definedName>
    <definedName name="S40P1">#REF!</definedName>
    <definedName name="S40P10" localSheetId="2">#REF!</definedName>
    <definedName name="S40P10" localSheetId="8">#REF!</definedName>
    <definedName name="S40P10" localSheetId="12">#REF!</definedName>
    <definedName name="S40P10" localSheetId="13">#REF!</definedName>
    <definedName name="S40P10">#REF!</definedName>
    <definedName name="S40P11" localSheetId="2">#REF!</definedName>
    <definedName name="S40P11" localSheetId="8">#REF!</definedName>
    <definedName name="S40P11" localSheetId="12">#REF!</definedName>
    <definedName name="S40P11" localSheetId="13">#REF!</definedName>
    <definedName name="S40P11">#REF!</definedName>
    <definedName name="S40P12" localSheetId="2">#REF!</definedName>
    <definedName name="S40P12" localSheetId="8">#REF!</definedName>
    <definedName name="S40P12" localSheetId="12">#REF!</definedName>
    <definedName name="S40P12" localSheetId="13">#REF!</definedName>
    <definedName name="S40P12">#REF!</definedName>
    <definedName name="S40P13" localSheetId="2">#REF!</definedName>
    <definedName name="S40P13" localSheetId="8">#REF!</definedName>
    <definedName name="S40P13" localSheetId="12">#REF!</definedName>
    <definedName name="S40P13" localSheetId="13">#REF!</definedName>
    <definedName name="S40P13">#REF!</definedName>
    <definedName name="S40P14" localSheetId="2">#REF!</definedName>
    <definedName name="S40P14" localSheetId="8">#REF!</definedName>
    <definedName name="S40P14" localSheetId="12">#REF!</definedName>
    <definedName name="S40P14" localSheetId="13">#REF!</definedName>
    <definedName name="S40P14">#REF!</definedName>
    <definedName name="S40P15" localSheetId="2">#REF!</definedName>
    <definedName name="S40P15" localSheetId="8">#REF!</definedName>
    <definedName name="S40P15" localSheetId="12">#REF!</definedName>
    <definedName name="S40P15" localSheetId="13">#REF!</definedName>
    <definedName name="S40P15">#REF!</definedName>
    <definedName name="S40P16" localSheetId="2">#REF!</definedName>
    <definedName name="S40P16" localSheetId="8">#REF!</definedName>
    <definedName name="S40P16" localSheetId="12">#REF!</definedName>
    <definedName name="S40P16" localSheetId="13">#REF!</definedName>
    <definedName name="S40P16">#REF!</definedName>
    <definedName name="S40P17" localSheetId="2">#REF!</definedName>
    <definedName name="S40P17" localSheetId="8">#REF!</definedName>
    <definedName name="S40P17" localSheetId="12">#REF!</definedName>
    <definedName name="S40P17" localSheetId="13">#REF!</definedName>
    <definedName name="S40P17">#REF!</definedName>
    <definedName name="S40P18" localSheetId="2">#REF!</definedName>
    <definedName name="S40P18" localSheetId="8">#REF!</definedName>
    <definedName name="S40P18" localSheetId="12">#REF!</definedName>
    <definedName name="S40P18" localSheetId="13">#REF!</definedName>
    <definedName name="S40P18">#REF!</definedName>
    <definedName name="S40P19" localSheetId="2">#REF!</definedName>
    <definedName name="S40P19" localSheetId="8">#REF!</definedName>
    <definedName name="S40P19" localSheetId="12">#REF!</definedName>
    <definedName name="S40P19" localSheetId="13">#REF!</definedName>
    <definedName name="S40P19">#REF!</definedName>
    <definedName name="S40P2" localSheetId="2">#REF!</definedName>
    <definedName name="S40P2" localSheetId="8">#REF!</definedName>
    <definedName name="S40P2" localSheetId="12">#REF!</definedName>
    <definedName name="S40P2" localSheetId="13">#REF!</definedName>
    <definedName name="S40P2">#REF!</definedName>
    <definedName name="S40P20" localSheetId="2">#REF!</definedName>
    <definedName name="S40P20" localSheetId="8">#REF!</definedName>
    <definedName name="S40P20" localSheetId="12">#REF!</definedName>
    <definedName name="S40P20" localSheetId="13">#REF!</definedName>
    <definedName name="S40P20">#REF!</definedName>
    <definedName name="S40P21" localSheetId="2">#REF!</definedName>
    <definedName name="S40P21" localSheetId="8">#REF!</definedName>
    <definedName name="S40P21" localSheetId="12">#REF!</definedName>
    <definedName name="S40P21" localSheetId="13">#REF!</definedName>
    <definedName name="S40P21">#REF!</definedName>
    <definedName name="S40P22" localSheetId="2">#REF!</definedName>
    <definedName name="S40P22" localSheetId="8">#REF!</definedName>
    <definedName name="S40P22" localSheetId="12">#REF!</definedName>
    <definedName name="S40P22" localSheetId="13">#REF!</definedName>
    <definedName name="S40P22">#REF!</definedName>
    <definedName name="S40P23" localSheetId="2">#REF!</definedName>
    <definedName name="S40P23" localSheetId="8">#REF!</definedName>
    <definedName name="S40P23" localSheetId="12">#REF!</definedName>
    <definedName name="S40P23" localSheetId="13">#REF!</definedName>
    <definedName name="S40P23">#REF!</definedName>
    <definedName name="S40P24" localSheetId="2">#REF!</definedName>
    <definedName name="S40P24" localSheetId="8">#REF!</definedName>
    <definedName name="S40P24" localSheetId="12">#REF!</definedName>
    <definedName name="S40P24" localSheetId="13">#REF!</definedName>
    <definedName name="S40P24">#REF!</definedName>
    <definedName name="S40P3" localSheetId="2">#REF!</definedName>
    <definedName name="S40P3" localSheetId="8">#REF!</definedName>
    <definedName name="S40P3" localSheetId="12">#REF!</definedName>
    <definedName name="S40P3" localSheetId="13">#REF!</definedName>
    <definedName name="S40P3">#REF!</definedName>
    <definedName name="S40P4" localSheetId="2">#REF!</definedName>
    <definedName name="S40P4" localSheetId="8">#REF!</definedName>
    <definedName name="S40P4" localSheetId="12">#REF!</definedName>
    <definedName name="S40P4" localSheetId="13">#REF!</definedName>
    <definedName name="S40P4">#REF!</definedName>
    <definedName name="S40P5" localSheetId="2">#REF!</definedName>
    <definedName name="S40P5" localSheetId="8">#REF!</definedName>
    <definedName name="S40P5" localSheetId="12">#REF!</definedName>
    <definedName name="S40P5" localSheetId="13">#REF!</definedName>
    <definedName name="S40P5">#REF!</definedName>
    <definedName name="S40P6" localSheetId="2">#REF!</definedName>
    <definedName name="S40P6" localSheetId="8">#REF!</definedName>
    <definedName name="S40P6" localSheetId="12">#REF!</definedName>
    <definedName name="S40P6" localSheetId="13">#REF!</definedName>
    <definedName name="S40P6">#REF!</definedName>
    <definedName name="S40P7" localSheetId="2">#REF!</definedName>
    <definedName name="S40P7" localSheetId="8">#REF!</definedName>
    <definedName name="S40P7" localSheetId="12">#REF!</definedName>
    <definedName name="S40P7" localSheetId="13">#REF!</definedName>
    <definedName name="S40P7">#REF!</definedName>
    <definedName name="S40P8" localSheetId="2">#REF!</definedName>
    <definedName name="S40P8" localSheetId="8">#REF!</definedName>
    <definedName name="S40P8" localSheetId="12">#REF!</definedName>
    <definedName name="S40P8" localSheetId="13">#REF!</definedName>
    <definedName name="S40P8">#REF!</definedName>
    <definedName name="S40P9" localSheetId="2">#REF!</definedName>
    <definedName name="S40P9" localSheetId="8">#REF!</definedName>
    <definedName name="S40P9" localSheetId="12">#REF!</definedName>
    <definedName name="S40P9" localSheetId="13">#REF!</definedName>
    <definedName name="S40P9">#REF!</definedName>
    <definedName name="S40R1" localSheetId="2">#REF!</definedName>
    <definedName name="S40R1" localSheetId="8">#REF!</definedName>
    <definedName name="S40R1" localSheetId="12">#REF!</definedName>
    <definedName name="S40R1" localSheetId="13">#REF!</definedName>
    <definedName name="S40R1">#REF!</definedName>
    <definedName name="S40R10" localSheetId="2">#REF!</definedName>
    <definedName name="S40R10" localSheetId="8">#REF!</definedName>
    <definedName name="S40R10" localSheetId="12">#REF!</definedName>
    <definedName name="S40R10" localSheetId="13">#REF!</definedName>
    <definedName name="S40R10">#REF!</definedName>
    <definedName name="S40R11" localSheetId="2">#REF!</definedName>
    <definedName name="S40R11" localSheetId="8">#REF!</definedName>
    <definedName name="S40R11" localSheetId="12">#REF!</definedName>
    <definedName name="S40R11" localSheetId="13">#REF!</definedName>
    <definedName name="S40R11">#REF!</definedName>
    <definedName name="S40R12" localSheetId="2">#REF!</definedName>
    <definedName name="S40R12" localSheetId="8">#REF!</definedName>
    <definedName name="S40R12" localSheetId="12">#REF!</definedName>
    <definedName name="S40R12" localSheetId="13">#REF!</definedName>
    <definedName name="S40R12">#REF!</definedName>
    <definedName name="S40R13" localSheetId="2">#REF!</definedName>
    <definedName name="S40R13" localSheetId="8">#REF!</definedName>
    <definedName name="S40R13" localSheetId="12">#REF!</definedName>
    <definedName name="S40R13" localSheetId="13">#REF!</definedName>
    <definedName name="S40R13">#REF!</definedName>
    <definedName name="S40R14" localSheetId="2">#REF!</definedName>
    <definedName name="S40R14" localSheetId="8">#REF!</definedName>
    <definedName name="S40R14" localSheetId="12">#REF!</definedName>
    <definedName name="S40R14" localSheetId="13">#REF!</definedName>
    <definedName name="S40R14">#REF!</definedName>
    <definedName name="S40R15" localSheetId="2">#REF!</definedName>
    <definedName name="S40R15" localSheetId="8">#REF!</definedName>
    <definedName name="S40R15" localSheetId="12">#REF!</definedName>
    <definedName name="S40R15" localSheetId="13">#REF!</definedName>
    <definedName name="S40R15">#REF!</definedName>
    <definedName name="S40R16" localSheetId="2">#REF!</definedName>
    <definedName name="S40R16" localSheetId="8">#REF!</definedName>
    <definedName name="S40R16" localSheetId="12">#REF!</definedName>
    <definedName name="S40R16" localSheetId="13">#REF!</definedName>
    <definedName name="S40R16">#REF!</definedName>
    <definedName name="S40R17" localSheetId="2">#REF!</definedName>
    <definedName name="S40R17" localSheetId="8">#REF!</definedName>
    <definedName name="S40R17" localSheetId="12">#REF!</definedName>
    <definedName name="S40R17" localSheetId="13">#REF!</definedName>
    <definedName name="S40R17">#REF!</definedName>
    <definedName name="S40R18" localSheetId="2">#REF!</definedName>
    <definedName name="S40R18" localSheetId="8">#REF!</definedName>
    <definedName name="S40R18" localSheetId="12">#REF!</definedName>
    <definedName name="S40R18" localSheetId="13">#REF!</definedName>
    <definedName name="S40R18">#REF!</definedName>
    <definedName name="S40R19" localSheetId="2">#REF!</definedName>
    <definedName name="S40R19" localSheetId="8">#REF!</definedName>
    <definedName name="S40R19" localSheetId="12">#REF!</definedName>
    <definedName name="S40R19" localSheetId="13">#REF!</definedName>
    <definedName name="S40R19">#REF!</definedName>
    <definedName name="S40R2" localSheetId="2">#REF!</definedName>
    <definedName name="S40R2" localSheetId="8">#REF!</definedName>
    <definedName name="S40R2" localSheetId="12">#REF!</definedName>
    <definedName name="S40R2" localSheetId="13">#REF!</definedName>
    <definedName name="S40R2">#REF!</definedName>
    <definedName name="S40R20" localSheetId="2">#REF!</definedName>
    <definedName name="S40R20" localSheetId="8">#REF!</definedName>
    <definedName name="S40R20" localSheetId="12">#REF!</definedName>
    <definedName name="S40R20" localSheetId="13">#REF!</definedName>
    <definedName name="S40R20">#REF!</definedName>
    <definedName name="S40R21" localSheetId="2">#REF!</definedName>
    <definedName name="S40R21" localSheetId="8">#REF!</definedName>
    <definedName name="S40R21" localSheetId="12">#REF!</definedName>
    <definedName name="S40R21" localSheetId="13">#REF!</definedName>
    <definedName name="S40R21">#REF!</definedName>
    <definedName name="S40R22" localSheetId="2">#REF!</definedName>
    <definedName name="S40R22" localSheetId="8">#REF!</definedName>
    <definedName name="S40R22" localSheetId="12">#REF!</definedName>
    <definedName name="S40R22" localSheetId="13">#REF!</definedName>
    <definedName name="S40R22">#REF!</definedName>
    <definedName name="S40R23" localSheetId="2">#REF!</definedName>
    <definedName name="S40R23" localSheetId="8">#REF!</definedName>
    <definedName name="S40R23" localSheetId="12">#REF!</definedName>
    <definedName name="S40R23" localSheetId="13">#REF!</definedName>
    <definedName name="S40R23">#REF!</definedName>
    <definedName name="S40R24" localSheetId="2">#REF!</definedName>
    <definedName name="S40R24" localSheetId="8">#REF!</definedName>
    <definedName name="S40R24" localSheetId="12">#REF!</definedName>
    <definedName name="S40R24" localSheetId="13">#REF!</definedName>
    <definedName name="S40R24">#REF!</definedName>
    <definedName name="S40R3" localSheetId="2">#REF!</definedName>
    <definedName name="S40R3" localSheetId="8">#REF!</definedName>
    <definedName name="S40R3" localSheetId="12">#REF!</definedName>
    <definedName name="S40R3" localSheetId="13">#REF!</definedName>
    <definedName name="S40R3">#REF!</definedName>
    <definedName name="S40R4" localSheetId="2">#REF!</definedName>
    <definedName name="S40R4" localSheetId="8">#REF!</definedName>
    <definedName name="S40R4" localSheetId="12">#REF!</definedName>
    <definedName name="S40R4" localSheetId="13">#REF!</definedName>
    <definedName name="S40R4">#REF!</definedName>
    <definedName name="S40R5" localSheetId="2">#REF!</definedName>
    <definedName name="S40R5" localSheetId="8">#REF!</definedName>
    <definedName name="S40R5" localSheetId="12">#REF!</definedName>
    <definedName name="S40R5" localSheetId="13">#REF!</definedName>
    <definedName name="S40R5">#REF!</definedName>
    <definedName name="S40R6" localSheetId="2">#REF!</definedName>
    <definedName name="S40R6" localSheetId="8">#REF!</definedName>
    <definedName name="S40R6" localSheetId="12">#REF!</definedName>
    <definedName name="S40R6" localSheetId="13">#REF!</definedName>
    <definedName name="S40R6">#REF!</definedName>
    <definedName name="S40R7" localSheetId="2">#REF!</definedName>
    <definedName name="S40R7" localSheetId="8">#REF!</definedName>
    <definedName name="S40R7" localSheetId="12">#REF!</definedName>
    <definedName name="S40R7" localSheetId="13">#REF!</definedName>
    <definedName name="S40R7">#REF!</definedName>
    <definedName name="S40R8" localSheetId="2">#REF!</definedName>
    <definedName name="S40R8" localSheetId="8">#REF!</definedName>
    <definedName name="S40R8" localSheetId="12">#REF!</definedName>
    <definedName name="S40R8" localSheetId="13">#REF!</definedName>
    <definedName name="S40R8">#REF!</definedName>
    <definedName name="S40R9" localSheetId="2">#REF!</definedName>
    <definedName name="S40R9" localSheetId="8">#REF!</definedName>
    <definedName name="S40R9" localSheetId="12">#REF!</definedName>
    <definedName name="S40R9" localSheetId="13">#REF!</definedName>
    <definedName name="S40R9">#REF!</definedName>
    <definedName name="S41P1" localSheetId="2">#REF!</definedName>
    <definedName name="S41P1" localSheetId="8">#REF!</definedName>
    <definedName name="S41P1" localSheetId="12">#REF!</definedName>
    <definedName name="S41P1" localSheetId="13">#REF!</definedName>
    <definedName name="S41P1">#REF!</definedName>
    <definedName name="S41P10" localSheetId="2">#REF!</definedName>
    <definedName name="S41P10" localSheetId="8">#REF!</definedName>
    <definedName name="S41P10" localSheetId="12">#REF!</definedName>
    <definedName name="S41P10" localSheetId="13">#REF!</definedName>
    <definedName name="S41P10">#REF!</definedName>
    <definedName name="S41P11" localSheetId="2">#REF!</definedName>
    <definedName name="S41P11" localSheetId="8">#REF!</definedName>
    <definedName name="S41P11" localSheetId="12">#REF!</definedName>
    <definedName name="S41P11" localSheetId="13">#REF!</definedName>
    <definedName name="S41P11">#REF!</definedName>
    <definedName name="S41P12" localSheetId="2">#REF!</definedName>
    <definedName name="S41P12" localSheetId="8">#REF!</definedName>
    <definedName name="S41P12" localSheetId="12">#REF!</definedName>
    <definedName name="S41P12" localSheetId="13">#REF!</definedName>
    <definedName name="S41P12">#REF!</definedName>
    <definedName name="S41P13" localSheetId="2">#REF!</definedName>
    <definedName name="S41P13" localSheetId="8">#REF!</definedName>
    <definedName name="S41P13" localSheetId="12">#REF!</definedName>
    <definedName name="S41P13" localSheetId="13">#REF!</definedName>
    <definedName name="S41P13">#REF!</definedName>
    <definedName name="S41P14" localSheetId="2">#REF!</definedName>
    <definedName name="S41P14" localSheetId="8">#REF!</definedName>
    <definedName name="S41P14" localSheetId="12">#REF!</definedName>
    <definedName name="S41P14" localSheetId="13">#REF!</definedName>
    <definedName name="S41P14">#REF!</definedName>
    <definedName name="S41P15" localSheetId="2">#REF!</definedName>
    <definedName name="S41P15" localSheetId="8">#REF!</definedName>
    <definedName name="S41P15" localSheetId="12">#REF!</definedName>
    <definedName name="S41P15" localSheetId="13">#REF!</definedName>
    <definedName name="S41P15">#REF!</definedName>
    <definedName name="S41P16" localSheetId="2">#REF!</definedName>
    <definedName name="S41P16" localSheetId="8">#REF!</definedName>
    <definedName name="S41P16" localSheetId="12">#REF!</definedName>
    <definedName name="S41P16" localSheetId="13">#REF!</definedName>
    <definedName name="S41P16">#REF!</definedName>
    <definedName name="S41P17" localSheetId="2">#REF!</definedName>
    <definedName name="S41P17" localSheetId="8">#REF!</definedName>
    <definedName name="S41P17" localSheetId="12">#REF!</definedName>
    <definedName name="S41P17" localSheetId="13">#REF!</definedName>
    <definedName name="S41P17">#REF!</definedName>
    <definedName name="S41P18" localSheetId="2">#REF!</definedName>
    <definedName name="S41P18" localSheetId="8">#REF!</definedName>
    <definedName name="S41P18" localSheetId="12">#REF!</definedName>
    <definedName name="S41P18" localSheetId="13">#REF!</definedName>
    <definedName name="S41P18">#REF!</definedName>
    <definedName name="S41P19" localSheetId="2">#REF!</definedName>
    <definedName name="S41P19" localSheetId="8">#REF!</definedName>
    <definedName name="S41P19" localSheetId="12">#REF!</definedName>
    <definedName name="S41P19" localSheetId="13">#REF!</definedName>
    <definedName name="S41P19">#REF!</definedName>
    <definedName name="S41P2" localSheetId="2">#REF!</definedName>
    <definedName name="S41P2" localSheetId="8">#REF!</definedName>
    <definedName name="S41P2" localSheetId="12">#REF!</definedName>
    <definedName name="S41P2" localSheetId="13">#REF!</definedName>
    <definedName name="S41P2">#REF!</definedName>
    <definedName name="S41P20" localSheetId="2">#REF!</definedName>
    <definedName name="S41P20" localSheetId="8">#REF!</definedName>
    <definedName name="S41P20" localSheetId="12">#REF!</definedName>
    <definedName name="S41P20" localSheetId="13">#REF!</definedName>
    <definedName name="S41P20">#REF!</definedName>
    <definedName name="S41P21" localSheetId="2">#REF!</definedName>
    <definedName name="S41P21" localSheetId="8">#REF!</definedName>
    <definedName name="S41P21" localSheetId="12">#REF!</definedName>
    <definedName name="S41P21" localSheetId="13">#REF!</definedName>
    <definedName name="S41P21">#REF!</definedName>
    <definedName name="S41P22" localSheetId="2">#REF!</definedName>
    <definedName name="S41P22" localSheetId="8">#REF!</definedName>
    <definedName name="S41P22" localSheetId="12">#REF!</definedName>
    <definedName name="S41P22" localSheetId="13">#REF!</definedName>
    <definedName name="S41P22">#REF!</definedName>
    <definedName name="S41P23" localSheetId="2">#REF!</definedName>
    <definedName name="S41P23" localSheetId="8">#REF!</definedName>
    <definedName name="S41P23" localSheetId="12">#REF!</definedName>
    <definedName name="S41P23" localSheetId="13">#REF!</definedName>
    <definedName name="S41P23">#REF!</definedName>
    <definedName name="S41P24" localSheetId="2">#REF!</definedName>
    <definedName name="S41P24" localSheetId="8">#REF!</definedName>
    <definedName name="S41P24" localSheetId="12">#REF!</definedName>
    <definedName name="S41P24" localSheetId="13">#REF!</definedName>
    <definedName name="S41P24">#REF!</definedName>
    <definedName name="S41P3" localSheetId="2">#REF!</definedName>
    <definedName name="S41P3" localSheetId="8">#REF!</definedName>
    <definedName name="S41P3" localSheetId="12">#REF!</definedName>
    <definedName name="S41P3" localSheetId="13">#REF!</definedName>
    <definedName name="S41P3">#REF!</definedName>
    <definedName name="S41P4" localSheetId="2">#REF!</definedName>
    <definedName name="S41P4" localSheetId="8">#REF!</definedName>
    <definedName name="S41P4" localSheetId="12">#REF!</definedName>
    <definedName name="S41P4" localSheetId="13">#REF!</definedName>
    <definedName name="S41P4">#REF!</definedName>
    <definedName name="S41P5" localSheetId="2">#REF!</definedName>
    <definedName name="S41P5" localSheetId="8">#REF!</definedName>
    <definedName name="S41P5" localSheetId="12">#REF!</definedName>
    <definedName name="S41P5" localSheetId="13">#REF!</definedName>
    <definedName name="S41P5">#REF!</definedName>
    <definedName name="S41P6" localSheetId="2">#REF!</definedName>
    <definedName name="S41P6" localSheetId="8">#REF!</definedName>
    <definedName name="S41P6" localSheetId="12">#REF!</definedName>
    <definedName name="S41P6" localSheetId="13">#REF!</definedName>
    <definedName name="S41P6">#REF!</definedName>
    <definedName name="S41P7" localSheetId="2">#REF!</definedName>
    <definedName name="S41P7" localSheetId="8">#REF!</definedName>
    <definedName name="S41P7" localSheetId="12">#REF!</definedName>
    <definedName name="S41P7" localSheetId="13">#REF!</definedName>
    <definedName name="S41P7">#REF!</definedName>
    <definedName name="S41P8" localSheetId="2">#REF!</definedName>
    <definedName name="S41P8" localSheetId="8">#REF!</definedName>
    <definedName name="S41P8" localSheetId="12">#REF!</definedName>
    <definedName name="S41P8" localSheetId="13">#REF!</definedName>
    <definedName name="S41P8">#REF!</definedName>
    <definedName name="S41P9" localSheetId="2">#REF!</definedName>
    <definedName name="S41P9" localSheetId="8">#REF!</definedName>
    <definedName name="S41P9" localSheetId="12">#REF!</definedName>
    <definedName name="S41P9" localSheetId="13">#REF!</definedName>
    <definedName name="S41P9">#REF!</definedName>
    <definedName name="S41R1" localSheetId="2">#REF!</definedName>
    <definedName name="S41R1" localSheetId="8">#REF!</definedName>
    <definedName name="S41R1" localSheetId="12">#REF!</definedName>
    <definedName name="S41R1" localSheetId="13">#REF!</definedName>
    <definedName name="S41R1">#REF!</definedName>
    <definedName name="S41R10" localSheetId="2">#REF!</definedName>
    <definedName name="S41R10" localSheetId="8">#REF!</definedName>
    <definedName name="S41R10" localSheetId="12">#REF!</definedName>
    <definedName name="S41R10" localSheetId="13">#REF!</definedName>
    <definedName name="S41R10">#REF!</definedName>
    <definedName name="S41R11" localSheetId="2">#REF!</definedName>
    <definedName name="S41R11" localSheetId="8">#REF!</definedName>
    <definedName name="S41R11" localSheetId="12">#REF!</definedName>
    <definedName name="S41R11" localSheetId="13">#REF!</definedName>
    <definedName name="S41R11">#REF!</definedName>
    <definedName name="S41R12" localSheetId="2">#REF!</definedName>
    <definedName name="S41R12" localSheetId="8">#REF!</definedName>
    <definedName name="S41R12" localSheetId="12">#REF!</definedName>
    <definedName name="S41R12" localSheetId="13">#REF!</definedName>
    <definedName name="S41R12">#REF!</definedName>
    <definedName name="S41R13" localSheetId="2">#REF!</definedName>
    <definedName name="S41R13" localSheetId="8">#REF!</definedName>
    <definedName name="S41R13" localSheetId="12">#REF!</definedName>
    <definedName name="S41R13" localSheetId="13">#REF!</definedName>
    <definedName name="S41R13">#REF!</definedName>
    <definedName name="S41R14" localSheetId="2">#REF!</definedName>
    <definedName name="S41R14" localSheetId="8">#REF!</definedName>
    <definedName name="S41R14" localSheetId="12">#REF!</definedName>
    <definedName name="S41R14" localSheetId="13">#REF!</definedName>
    <definedName name="S41R14">#REF!</definedName>
    <definedName name="S41R15" localSheetId="2">#REF!</definedName>
    <definedName name="S41R15" localSheetId="8">#REF!</definedName>
    <definedName name="S41R15" localSheetId="12">#REF!</definedName>
    <definedName name="S41R15" localSheetId="13">#REF!</definedName>
    <definedName name="S41R15">#REF!</definedName>
    <definedName name="S41R16" localSheetId="2">#REF!</definedName>
    <definedName name="S41R16" localSheetId="8">#REF!</definedName>
    <definedName name="S41R16" localSheetId="12">#REF!</definedName>
    <definedName name="S41R16" localSheetId="13">#REF!</definedName>
    <definedName name="S41R16">#REF!</definedName>
    <definedName name="S41R17" localSheetId="2">#REF!</definedName>
    <definedName name="S41R17" localSheetId="8">#REF!</definedName>
    <definedName name="S41R17" localSheetId="12">#REF!</definedName>
    <definedName name="S41R17" localSheetId="13">#REF!</definedName>
    <definedName name="S41R17">#REF!</definedName>
    <definedName name="S41R18" localSheetId="2">#REF!</definedName>
    <definedName name="S41R18" localSheetId="8">#REF!</definedName>
    <definedName name="S41R18" localSheetId="12">#REF!</definedName>
    <definedName name="S41R18" localSheetId="13">#REF!</definedName>
    <definedName name="S41R18">#REF!</definedName>
    <definedName name="S41R19" localSheetId="2">#REF!</definedName>
    <definedName name="S41R19" localSheetId="8">#REF!</definedName>
    <definedName name="S41R19" localSheetId="12">#REF!</definedName>
    <definedName name="S41R19" localSheetId="13">#REF!</definedName>
    <definedName name="S41R19">#REF!</definedName>
    <definedName name="S41R2" localSheetId="2">#REF!</definedName>
    <definedName name="S41R2" localSheetId="8">#REF!</definedName>
    <definedName name="S41R2" localSheetId="12">#REF!</definedName>
    <definedName name="S41R2" localSheetId="13">#REF!</definedName>
    <definedName name="S41R2">#REF!</definedName>
    <definedName name="S41R20" localSheetId="2">#REF!</definedName>
    <definedName name="S41R20" localSheetId="8">#REF!</definedName>
    <definedName name="S41R20" localSheetId="12">#REF!</definedName>
    <definedName name="S41R20" localSheetId="13">#REF!</definedName>
    <definedName name="S41R20">#REF!</definedName>
    <definedName name="S41R21" localSheetId="2">#REF!</definedName>
    <definedName name="S41R21" localSheetId="8">#REF!</definedName>
    <definedName name="S41R21" localSheetId="12">#REF!</definedName>
    <definedName name="S41R21" localSheetId="13">#REF!</definedName>
    <definedName name="S41R21">#REF!</definedName>
    <definedName name="S41R22" localSheetId="2">#REF!</definedName>
    <definedName name="S41R22" localSheetId="8">#REF!</definedName>
    <definedName name="S41R22" localSheetId="12">#REF!</definedName>
    <definedName name="S41R22" localSheetId="13">#REF!</definedName>
    <definedName name="S41R22">#REF!</definedName>
    <definedName name="S41R23" localSheetId="2">#REF!</definedName>
    <definedName name="S41R23" localSheetId="8">#REF!</definedName>
    <definedName name="S41R23" localSheetId="12">#REF!</definedName>
    <definedName name="S41R23" localSheetId="13">#REF!</definedName>
    <definedName name="S41R23">#REF!</definedName>
    <definedName name="S41R24" localSheetId="2">#REF!</definedName>
    <definedName name="S41R24" localSheetId="8">#REF!</definedName>
    <definedName name="S41R24" localSheetId="12">#REF!</definedName>
    <definedName name="S41R24" localSheetId="13">#REF!</definedName>
    <definedName name="S41R24">#REF!</definedName>
    <definedName name="S41R3" localSheetId="2">#REF!</definedName>
    <definedName name="S41R3" localSheetId="8">#REF!</definedName>
    <definedName name="S41R3" localSheetId="12">#REF!</definedName>
    <definedName name="S41R3" localSheetId="13">#REF!</definedName>
    <definedName name="S41R3">#REF!</definedName>
    <definedName name="S41R4" localSheetId="2">#REF!</definedName>
    <definedName name="S41R4" localSheetId="8">#REF!</definedName>
    <definedName name="S41R4" localSheetId="12">#REF!</definedName>
    <definedName name="S41R4" localSheetId="13">#REF!</definedName>
    <definedName name="S41R4">#REF!</definedName>
    <definedName name="S41R5" localSheetId="2">#REF!</definedName>
    <definedName name="S41R5" localSheetId="8">#REF!</definedName>
    <definedName name="S41R5" localSheetId="12">#REF!</definedName>
    <definedName name="S41R5" localSheetId="13">#REF!</definedName>
    <definedName name="S41R5">#REF!</definedName>
    <definedName name="S41R6" localSheetId="2">#REF!</definedName>
    <definedName name="S41R6" localSheetId="8">#REF!</definedName>
    <definedName name="S41R6" localSheetId="12">#REF!</definedName>
    <definedName name="S41R6" localSheetId="13">#REF!</definedName>
    <definedName name="S41R6">#REF!</definedName>
    <definedName name="S41R7" localSheetId="2">#REF!</definedName>
    <definedName name="S41R7" localSheetId="8">#REF!</definedName>
    <definedName name="S41R7" localSheetId="12">#REF!</definedName>
    <definedName name="S41R7" localSheetId="13">#REF!</definedName>
    <definedName name="S41R7">#REF!</definedName>
    <definedName name="S41R8" localSheetId="2">#REF!</definedName>
    <definedName name="S41R8" localSheetId="8">#REF!</definedName>
    <definedName name="S41R8" localSheetId="12">#REF!</definedName>
    <definedName name="S41R8" localSheetId="13">#REF!</definedName>
    <definedName name="S41R8">#REF!</definedName>
    <definedName name="S41R9" localSheetId="2">#REF!</definedName>
    <definedName name="S41R9" localSheetId="8">#REF!</definedName>
    <definedName name="S41R9" localSheetId="12">#REF!</definedName>
    <definedName name="S41R9" localSheetId="13">#REF!</definedName>
    <definedName name="S41R9">#REF!</definedName>
    <definedName name="S42P1" localSheetId="2">#REF!</definedName>
    <definedName name="S42P1" localSheetId="8">#REF!</definedName>
    <definedName name="S42P1" localSheetId="12">#REF!</definedName>
    <definedName name="S42P1" localSheetId="13">#REF!</definedName>
    <definedName name="S42P1">#REF!</definedName>
    <definedName name="S42P10" localSheetId="2">#REF!</definedName>
    <definedName name="S42P10" localSheetId="8">#REF!</definedName>
    <definedName name="S42P10" localSheetId="12">#REF!</definedName>
    <definedName name="S42P10" localSheetId="13">#REF!</definedName>
    <definedName name="S42P10">#REF!</definedName>
    <definedName name="S42P11" localSheetId="2">#REF!</definedName>
    <definedName name="S42P11" localSheetId="8">#REF!</definedName>
    <definedName name="S42P11" localSheetId="12">#REF!</definedName>
    <definedName name="S42P11" localSheetId="13">#REF!</definedName>
    <definedName name="S42P11">#REF!</definedName>
    <definedName name="S42P12" localSheetId="2">#REF!</definedName>
    <definedName name="S42P12" localSheetId="8">#REF!</definedName>
    <definedName name="S42P12" localSheetId="12">#REF!</definedName>
    <definedName name="S42P12" localSheetId="13">#REF!</definedName>
    <definedName name="S42P12">#REF!</definedName>
    <definedName name="S42P13" localSheetId="2">#REF!</definedName>
    <definedName name="S42P13" localSheetId="8">#REF!</definedName>
    <definedName name="S42P13" localSheetId="12">#REF!</definedName>
    <definedName name="S42P13" localSheetId="13">#REF!</definedName>
    <definedName name="S42P13">#REF!</definedName>
    <definedName name="S42P14" localSheetId="2">#REF!</definedName>
    <definedName name="S42P14" localSheetId="8">#REF!</definedName>
    <definedName name="S42P14" localSheetId="12">#REF!</definedName>
    <definedName name="S42P14" localSheetId="13">#REF!</definedName>
    <definedName name="S42P14">#REF!</definedName>
    <definedName name="S42P15" localSheetId="2">#REF!</definedName>
    <definedName name="S42P15" localSheetId="8">#REF!</definedName>
    <definedName name="S42P15" localSheetId="12">#REF!</definedName>
    <definedName name="S42P15" localSheetId="13">#REF!</definedName>
    <definedName name="S42P15">#REF!</definedName>
    <definedName name="S42P16" localSheetId="2">#REF!</definedName>
    <definedName name="S42P16" localSheetId="8">#REF!</definedName>
    <definedName name="S42P16" localSheetId="12">#REF!</definedName>
    <definedName name="S42P16" localSheetId="13">#REF!</definedName>
    <definedName name="S42P16">#REF!</definedName>
    <definedName name="S42P17" localSheetId="2">#REF!</definedName>
    <definedName name="S42P17" localSheetId="8">#REF!</definedName>
    <definedName name="S42P17" localSheetId="12">#REF!</definedName>
    <definedName name="S42P17" localSheetId="13">#REF!</definedName>
    <definedName name="S42P17">#REF!</definedName>
    <definedName name="S42P18" localSheetId="2">#REF!</definedName>
    <definedName name="S42P18" localSheetId="8">#REF!</definedName>
    <definedName name="S42P18" localSheetId="12">#REF!</definedName>
    <definedName name="S42P18" localSheetId="13">#REF!</definedName>
    <definedName name="S42P18">#REF!</definedName>
    <definedName name="S42P19" localSheetId="2">#REF!</definedName>
    <definedName name="S42P19" localSheetId="8">#REF!</definedName>
    <definedName name="S42P19" localSheetId="12">#REF!</definedName>
    <definedName name="S42P19" localSheetId="13">#REF!</definedName>
    <definedName name="S42P19">#REF!</definedName>
    <definedName name="S42P2" localSheetId="2">#REF!</definedName>
    <definedName name="S42P2" localSheetId="8">#REF!</definedName>
    <definedName name="S42P2" localSheetId="12">#REF!</definedName>
    <definedName name="S42P2" localSheetId="13">#REF!</definedName>
    <definedName name="S42P2">#REF!</definedName>
    <definedName name="S42P20" localSheetId="2">#REF!</definedName>
    <definedName name="S42P20" localSheetId="8">#REF!</definedName>
    <definedName name="S42P20" localSheetId="12">#REF!</definedName>
    <definedName name="S42P20" localSheetId="13">#REF!</definedName>
    <definedName name="S42P20">#REF!</definedName>
    <definedName name="S42P21" localSheetId="2">#REF!</definedName>
    <definedName name="S42P21" localSheetId="8">#REF!</definedName>
    <definedName name="S42P21" localSheetId="12">#REF!</definedName>
    <definedName name="S42P21" localSheetId="13">#REF!</definedName>
    <definedName name="S42P21">#REF!</definedName>
    <definedName name="S42P22" localSheetId="2">#REF!</definedName>
    <definedName name="S42P22" localSheetId="8">#REF!</definedName>
    <definedName name="S42P22" localSheetId="12">#REF!</definedName>
    <definedName name="S42P22" localSheetId="13">#REF!</definedName>
    <definedName name="S42P22">#REF!</definedName>
    <definedName name="S42P23" localSheetId="2">#REF!</definedName>
    <definedName name="S42P23" localSheetId="8">#REF!</definedName>
    <definedName name="S42P23" localSheetId="12">#REF!</definedName>
    <definedName name="S42P23" localSheetId="13">#REF!</definedName>
    <definedName name="S42P23">#REF!</definedName>
    <definedName name="S42P24" localSheetId="2">#REF!</definedName>
    <definedName name="S42P24" localSheetId="8">#REF!</definedName>
    <definedName name="S42P24" localSheetId="12">#REF!</definedName>
    <definedName name="S42P24" localSheetId="13">#REF!</definedName>
    <definedName name="S42P24">#REF!</definedName>
    <definedName name="S42P3" localSheetId="2">#REF!</definedName>
    <definedName name="S42P3" localSheetId="8">#REF!</definedName>
    <definedName name="S42P3" localSheetId="12">#REF!</definedName>
    <definedName name="S42P3" localSheetId="13">#REF!</definedName>
    <definedName name="S42P3">#REF!</definedName>
    <definedName name="S42P4" localSheetId="2">#REF!</definedName>
    <definedName name="S42P4" localSheetId="8">#REF!</definedName>
    <definedName name="S42P4" localSheetId="12">#REF!</definedName>
    <definedName name="S42P4" localSheetId="13">#REF!</definedName>
    <definedName name="S42P4">#REF!</definedName>
    <definedName name="S42P5" localSheetId="2">#REF!</definedName>
    <definedName name="S42P5" localSheetId="8">#REF!</definedName>
    <definedName name="S42P5" localSheetId="12">#REF!</definedName>
    <definedName name="S42P5" localSheetId="13">#REF!</definedName>
    <definedName name="S42P5">#REF!</definedName>
    <definedName name="S42P6" localSheetId="2">#REF!</definedName>
    <definedName name="S42P6" localSheetId="8">#REF!</definedName>
    <definedName name="S42P6" localSheetId="12">#REF!</definedName>
    <definedName name="S42P6" localSheetId="13">#REF!</definedName>
    <definedName name="S42P6">#REF!</definedName>
    <definedName name="S42P7" localSheetId="2">#REF!</definedName>
    <definedName name="S42P7" localSheetId="8">#REF!</definedName>
    <definedName name="S42P7" localSheetId="12">#REF!</definedName>
    <definedName name="S42P7" localSheetId="13">#REF!</definedName>
    <definedName name="S42P7">#REF!</definedName>
    <definedName name="S42P8" localSheetId="2">#REF!</definedName>
    <definedName name="S42P8" localSheetId="8">#REF!</definedName>
    <definedName name="S42P8" localSheetId="12">#REF!</definedName>
    <definedName name="S42P8" localSheetId="13">#REF!</definedName>
    <definedName name="S42P8">#REF!</definedName>
    <definedName name="S42P9" localSheetId="2">#REF!</definedName>
    <definedName name="S42P9" localSheetId="8">#REF!</definedName>
    <definedName name="S42P9" localSheetId="12">#REF!</definedName>
    <definedName name="S42P9" localSheetId="13">#REF!</definedName>
    <definedName name="S42P9">#REF!</definedName>
    <definedName name="S42R1" localSheetId="2">#REF!</definedName>
    <definedName name="S42R1" localSheetId="8">#REF!</definedName>
    <definedName name="S42R1" localSheetId="12">#REF!</definedName>
    <definedName name="S42R1" localSheetId="13">#REF!</definedName>
    <definedName name="S42R1">#REF!</definedName>
    <definedName name="S42R10" localSheetId="2">#REF!</definedName>
    <definedName name="S42R10" localSheetId="8">#REF!</definedName>
    <definedName name="S42R10" localSheetId="12">#REF!</definedName>
    <definedName name="S42R10" localSheetId="13">#REF!</definedName>
    <definedName name="S42R10">#REF!</definedName>
    <definedName name="S42R11" localSheetId="2">#REF!</definedName>
    <definedName name="S42R11" localSheetId="8">#REF!</definedName>
    <definedName name="S42R11" localSheetId="12">#REF!</definedName>
    <definedName name="S42R11" localSheetId="13">#REF!</definedName>
    <definedName name="S42R11">#REF!</definedName>
    <definedName name="S42R12" localSheetId="2">#REF!</definedName>
    <definedName name="S42R12" localSheetId="8">#REF!</definedName>
    <definedName name="S42R12" localSheetId="12">#REF!</definedName>
    <definedName name="S42R12" localSheetId="13">#REF!</definedName>
    <definedName name="S42R12">#REF!</definedName>
    <definedName name="S42R13" localSheetId="2">#REF!</definedName>
    <definedName name="S42R13" localSheetId="8">#REF!</definedName>
    <definedName name="S42R13" localSheetId="12">#REF!</definedName>
    <definedName name="S42R13" localSheetId="13">#REF!</definedName>
    <definedName name="S42R13">#REF!</definedName>
    <definedName name="S42R14" localSheetId="2">#REF!</definedName>
    <definedName name="S42R14" localSheetId="8">#REF!</definedName>
    <definedName name="S42R14" localSheetId="12">#REF!</definedName>
    <definedName name="S42R14" localSheetId="13">#REF!</definedName>
    <definedName name="S42R14">#REF!</definedName>
    <definedName name="S42R15" localSheetId="2">#REF!</definedName>
    <definedName name="S42R15" localSheetId="8">#REF!</definedName>
    <definedName name="S42R15" localSheetId="12">#REF!</definedName>
    <definedName name="S42R15" localSheetId="13">#REF!</definedName>
    <definedName name="S42R15">#REF!</definedName>
    <definedName name="S42R16" localSheetId="2">#REF!</definedName>
    <definedName name="S42R16" localSheetId="8">#REF!</definedName>
    <definedName name="S42R16" localSheetId="12">#REF!</definedName>
    <definedName name="S42R16" localSheetId="13">#REF!</definedName>
    <definedName name="S42R16">#REF!</definedName>
    <definedName name="S42R17" localSheetId="2">#REF!</definedName>
    <definedName name="S42R17" localSheetId="8">#REF!</definedName>
    <definedName name="S42R17" localSheetId="12">#REF!</definedName>
    <definedName name="S42R17" localSheetId="13">#REF!</definedName>
    <definedName name="S42R17">#REF!</definedName>
    <definedName name="S42R18" localSheetId="2">#REF!</definedName>
    <definedName name="S42R18" localSheetId="8">#REF!</definedName>
    <definedName name="S42R18" localSheetId="12">#REF!</definedName>
    <definedName name="S42R18" localSheetId="13">#REF!</definedName>
    <definedName name="S42R18">#REF!</definedName>
    <definedName name="S42R19" localSheetId="2">#REF!</definedName>
    <definedName name="S42R19" localSheetId="8">#REF!</definedName>
    <definedName name="S42R19" localSheetId="12">#REF!</definedName>
    <definedName name="S42R19" localSheetId="13">#REF!</definedName>
    <definedName name="S42R19">#REF!</definedName>
    <definedName name="S42R2" localSheetId="2">#REF!</definedName>
    <definedName name="S42R2" localSheetId="8">#REF!</definedName>
    <definedName name="S42R2" localSheetId="12">#REF!</definedName>
    <definedName name="S42R2" localSheetId="13">#REF!</definedName>
    <definedName name="S42R2">#REF!</definedName>
    <definedName name="S42R20" localSheetId="2">#REF!</definedName>
    <definedName name="S42R20" localSheetId="8">#REF!</definedName>
    <definedName name="S42R20" localSheetId="12">#REF!</definedName>
    <definedName name="S42R20" localSheetId="13">#REF!</definedName>
    <definedName name="S42R20">#REF!</definedName>
    <definedName name="S42R21" localSheetId="2">#REF!</definedName>
    <definedName name="S42R21" localSheetId="8">#REF!</definedName>
    <definedName name="S42R21" localSheetId="12">#REF!</definedName>
    <definedName name="S42R21" localSheetId="13">#REF!</definedName>
    <definedName name="S42R21">#REF!</definedName>
    <definedName name="S42R22" localSheetId="2">#REF!</definedName>
    <definedName name="S42R22" localSheetId="8">#REF!</definedName>
    <definedName name="S42R22" localSheetId="12">#REF!</definedName>
    <definedName name="S42R22" localSheetId="13">#REF!</definedName>
    <definedName name="S42R22">#REF!</definedName>
    <definedName name="S42R23" localSheetId="2">#REF!</definedName>
    <definedName name="S42R23" localSheetId="8">#REF!</definedName>
    <definedName name="S42R23" localSheetId="12">#REF!</definedName>
    <definedName name="S42R23" localSheetId="13">#REF!</definedName>
    <definedName name="S42R23">#REF!</definedName>
    <definedName name="S42R24" localSheetId="2">#REF!</definedName>
    <definedName name="S42R24" localSheetId="8">#REF!</definedName>
    <definedName name="S42R24" localSheetId="12">#REF!</definedName>
    <definedName name="S42R24" localSheetId="13">#REF!</definedName>
    <definedName name="S42R24">#REF!</definedName>
    <definedName name="S42R3" localSheetId="2">#REF!</definedName>
    <definedName name="S42R3" localSheetId="8">#REF!</definedName>
    <definedName name="S42R3" localSheetId="12">#REF!</definedName>
    <definedName name="S42R3" localSheetId="13">#REF!</definedName>
    <definedName name="S42R3">#REF!</definedName>
    <definedName name="S42R4" localSheetId="2">#REF!</definedName>
    <definedName name="S42R4" localSheetId="8">#REF!</definedName>
    <definedName name="S42R4" localSheetId="12">#REF!</definedName>
    <definedName name="S42R4" localSheetId="13">#REF!</definedName>
    <definedName name="S42R4">#REF!</definedName>
    <definedName name="S42R5" localSheetId="2">#REF!</definedName>
    <definedName name="S42R5" localSheetId="8">#REF!</definedName>
    <definedName name="S42R5" localSheetId="12">#REF!</definedName>
    <definedName name="S42R5" localSheetId="13">#REF!</definedName>
    <definedName name="S42R5">#REF!</definedName>
    <definedName name="S42R6" localSheetId="2">#REF!</definedName>
    <definedName name="S42R6" localSheetId="8">#REF!</definedName>
    <definedName name="S42R6" localSheetId="12">#REF!</definedName>
    <definedName name="S42R6" localSheetId="13">#REF!</definedName>
    <definedName name="S42R6">#REF!</definedName>
    <definedName name="S42R7" localSheetId="2">#REF!</definedName>
    <definedName name="S42R7" localSheetId="8">#REF!</definedName>
    <definedName name="S42R7" localSheetId="12">#REF!</definedName>
    <definedName name="S42R7" localSheetId="13">#REF!</definedName>
    <definedName name="S42R7">#REF!</definedName>
    <definedName name="S42R8" localSheetId="2">#REF!</definedName>
    <definedName name="S42R8" localSheetId="8">#REF!</definedName>
    <definedName name="S42R8" localSheetId="12">#REF!</definedName>
    <definedName name="S42R8" localSheetId="13">#REF!</definedName>
    <definedName name="S42R8">#REF!</definedName>
    <definedName name="S42R9" localSheetId="2">#REF!</definedName>
    <definedName name="S42R9" localSheetId="8">#REF!</definedName>
    <definedName name="S42R9" localSheetId="12">#REF!</definedName>
    <definedName name="S42R9" localSheetId="13">#REF!</definedName>
    <definedName name="S42R9">#REF!</definedName>
    <definedName name="S43P1" localSheetId="2">#REF!</definedName>
    <definedName name="S43P1" localSheetId="8">#REF!</definedName>
    <definedName name="S43P1" localSheetId="12">#REF!</definedName>
    <definedName name="S43P1" localSheetId="13">#REF!</definedName>
    <definedName name="S43P1">#REF!</definedName>
    <definedName name="S43P10" localSheetId="2">#REF!</definedName>
    <definedName name="S43P10" localSheetId="8">#REF!</definedName>
    <definedName name="S43P10" localSheetId="12">#REF!</definedName>
    <definedName name="S43P10" localSheetId="13">#REF!</definedName>
    <definedName name="S43P10">#REF!</definedName>
    <definedName name="S43P11" localSheetId="2">#REF!</definedName>
    <definedName name="S43P11" localSheetId="8">#REF!</definedName>
    <definedName name="S43P11" localSheetId="12">#REF!</definedName>
    <definedName name="S43P11" localSheetId="13">#REF!</definedName>
    <definedName name="S43P11">#REF!</definedName>
    <definedName name="S43P12" localSheetId="2">#REF!</definedName>
    <definedName name="S43P12" localSheetId="8">#REF!</definedName>
    <definedName name="S43P12" localSheetId="12">#REF!</definedName>
    <definedName name="S43P12" localSheetId="13">#REF!</definedName>
    <definedName name="S43P12">#REF!</definedName>
    <definedName name="S43P13" localSheetId="2">#REF!</definedName>
    <definedName name="S43P13" localSheetId="8">#REF!</definedName>
    <definedName name="S43P13" localSheetId="12">#REF!</definedName>
    <definedName name="S43P13" localSheetId="13">#REF!</definedName>
    <definedName name="S43P13">#REF!</definedName>
    <definedName name="S43P14" localSheetId="2">#REF!</definedName>
    <definedName name="S43P14" localSheetId="8">#REF!</definedName>
    <definedName name="S43P14" localSheetId="12">#REF!</definedName>
    <definedName name="S43P14" localSheetId="13">#REF!</definedName>
    <definedName name="S43P14">#REF!</definedName>
    <definedName name="S43P15" localSheetId="2">#REF!</definedName>
    <definedName name="S43P15" localSheetId="8">#REF!</definedName>
    <definedName name="S43P15" localSheetId="12">#REF!</definedName>
    <definedName name="S43P15" localSheetId="13">#REF!</definedName>
    <definedName name="S43P15">#REF!</definedName>
    <definedName name="S43P16" localSheetId="2">#REF!</definedName>
    <definedName name="S43P16" localSheetId="8">#REF!</definedName>
    <definedName name="S43P16" localSheetId="12">#REF!</definedName>
    <definedName name="S43P16" localSheetId="13">#REF!</definedName>
    <definedName name="S43P16">#REF!</definedName>
    <definedName name="S43P17" localSheetId="2">#REF!</definedName>
    <definedName name="S43P17" localSheetId="8">#REF!</definedName>
    <definedName name="S43P17" localSheetId="12">#REF!</definedName>
    <definedName name="S43P17" localSheetId="13">#REF!</definedName>
    <definedName name="S43P17">#REF!</definedName>
    <definedName name="S43P18" localSheetId="2">#REF!</definedName>
    <definedName name="S43P18" localSheetId="8">#REF!</definedName>
    <definedName name="S43P18" localSheetId="12">#REF!</definedName>
    <definedName name="S43P18" localSheetId="13">#REF!</definedName>
    <definedName name="S43P18">#REF!</definedName>
    <definedName name="S43P19" localSheetId="2">#REF!</definedName>
    <definedName name="S43P19" localSheetId="8">#REF!</definedName>
    <definedName name="S43P19" localSheetId="12">#REF!</definedName>
    <definedName name="S43P19" localSheetId="13">#REF!</definedName>
    <definedName name="S43P19">#REF!</definedName>
    <definedName name="S43P2" localSheetId="2">#REF!</definedName>
    <definedName name="S43P2" localSheetId="8">#REF!</definedName>
    <definedName name="S43P2" localSheetId="12">#REF!</definedName>
    <definedName name="S43P2" localSheetId="13">#REF!</definedName>
    <definedName name="S43P2">#REF!</definedName>
    <definedName name="S43P20" localSheetId="2">#REF!</definedName>
    <definedName name="S43P20" localSheetId="8">#REF!</definedName>
    <definedName name="S43P20" localSheetId="12">#REF!</definedName>
    <definedName name="S43P20" localSheetId="13">#REF!</definedName>
    <definedName name="S43P20">#REF!</definedName>
    <definedName name="S43P21" localSheetId="2">#REF!</definedName>
    <definedName name="S43P21" localSheetId="8">#REF!</definedName>
    <definedName name="S43P21" localSheetId="12">#REF!</definedName>
    <definedName name="S43P21" localSheetId="13">#REF!</definedName>
    <definedName name="S43P21">#REF!</definedName>
    <definedName name="S43P22" localSheetId="2">#REF!</definedName>
    <definedName name="S43P22" localSheetId="8">#REF!</definedName>
    <definedName name="S43P22" localSheetId="12">#REF!</definedName>
    <definedName name="S43P22" localSheetId="13">#REF!</definedName>
    <definedName name="S43P22">#REF!</definedName>
    <definedName name="S43P23" localSheetId="2">#REF!</definedName>
    <definedName name="S43P23" localSheetId="8">#REF!</definedName>
    <definedName name="S43P23" localSheetId="12">#REF!</definedName>
    <definedName name="S43P23" localSheetId="13">#REF!</definedName>
    <definedName name="S43P23">#REF!</definedName>
    <definedName name="S43P24" localSheetId="2">#REF!</definedName>
    <definedName name="S43P24" localSheetId="8">#REF!</definedName>
    <definedName name="S43P24" localSheetId="12">#REF!</definedName>
    <definedName name="S43P24" localSheetId="13">#REF!</definedName>
    <definedName name="S43P24">#REF!</definedName>
    <definedName name="S43P3" localSheetId="2">#REF!</definedName>
    <definedName name="S43P3" localSheetId="8">#REF!</definedName>
    <definedName name="S43P3" localSheetId="12">#REF!</definedName>
    <definedName name="S43P3" localSheetId="13">#REF!</definedName>
    <definedName name="S43P3">#REF!</definedName>
    <definedName name="S43P4" localSheetId="2">#REF!</definedName>
    <definedName name="S43P4" localSheetId="8">#REF!</definedName>
    <definedName name="S43P4" localSheetId="12">#REF!</definedName>
    <definedName name="S43P4" localSheetId="13">#REF!</definedName>
    <definedName name="S43P4">#REF!</definedName>
    <definedName name="S43P5" localSheetId="2">#REF!</definedName>
    <definedName name="S43P5" localSheetId="8">#REF!</definedName>
    <definedName name="S43P5" localSheetId="12">#REF!</definedName>
    <definedName name="S43P5" localSheetId="13">#REF!</definedName>
    <definedName name="S43P5">#REF!</definedName>
    <definedName name="S43P6" localSheetId="2">#REF!</definedName>
    <definedName name="S43P6" localSheetId="8">#REF!</definedName>
    <definedName name="S43P6" localSheetId="12">#REF!</definedName>
    <definedName name="S43P6" localSheetId="13">#REF!</definedName>
    <definedName name="S43P6">#REF!</definedName>
    <definedName name="S43P7" localSheetId="2">#REF!</definedName>
    <definedName name="S43P7" localSheetId="8">#REF!</definedName>
    <definedName name="S43P7" localSheetId="12">#REF!</definedName>
    <definedName name="S43P7" localSheetId="13">#REF!</definedName>
    <definedName name="S43P7">#REF!</definedName>
    <definedName name="S43P8" localSheetId="2">#REF!</definedName>
    <definedName name="S43P8" localSheetId="8">#REF!</definedName>
    <definedName name="S43P8" localSheetId="12">#REF!</definedName>
    <definedName name="S43P8" localSheetId="13">#REF!</definedName>
    <definedName name="S43P8">#REF!</definedName>
    <definedName name="S43P9" localSheetId="2">#REF!</definedName>
    <definedName name="S43P9" localSheetId="8">#REF!</definedName>
    <definedName name="S43P9" localSheetId="12">#REF!</definedName>
    <definedName name="S43P9" localSheetId="13">#REF!</definedName>
    <definedName name="S43P9">#REF!</definedName>
    <definedName name="S43R1" localSheetId="2">#REF!</definedName>
    <definedName name="S43R1" localSheetId="8">#REF!</definedName>
    <definedName name="S43R1" localSheetId="12">#REF!</definedName>
    <definedName name="S43R1" localSheetId="13">#REF!</definedName>
    <definedName name="S43R1">#REF!</definedName>
    <definedName name="S43R10" localSheetId="2">#REF!</definedName>
    <definedName name="S43R10" localSheetId="8">#REF!</definedName>
    <definedName name="S43R10" localSheetId="12">#REF!</definedName>
    <definedName name="S43R10" localSheetId="13">#REF!</definedName>
    <definedName name="S43R10">#REF!</definedName>
    <definedName name="S43R11" localSheetId="2">#REF!</definedName>
    <definedName name="S43R11" localSheetId="8">#REF!</definedName>
    <definedName name="S43R11" localSheetId="12">#REF!</definedName>
    <definedName name="S43R11" localSheetId="13">#REF!</definedName>
    <definedName name="S43R11">#REF!</definedName>
    <definedName name="S43R12" localSheetId="2">#REF!</definedName>
    <definedName name="S43R12" localSheetId="8">#REF!</definedName>
    <definedName name="S43R12" localSheetId="12">#REF!</definedName>
    <definedName name="S43R12" localSheetId="13">#REF!</definedName>
    <definedName name="S43R12">#REF!</definedName>
    <definedName name="S43R13" localSheetId="2">#REF!</definedName>
    <definedName name="S43R13" localSheetId="8">#REF!</definedName>
    <definedName name="S43R13" localSheetId="12">#REF!</definedName>
    <definedName name="S43R13" localSheetId="13">#REF!</definedName>
    <definedName name="S43R13">#REF!</definedName>
    <definedName name="S43R14" localSheetId="2">#REF!</definedName>
    <definedName name="S43R14" localSheetId="8">#REF!</definedName>
    <definedName name="S43R14" localSheetId="12">#REF!</definedName>
    <definedName name="S43R14" localSheetId="13">#REF!</definedName>
    <definedName name="S43R14">#REF!</definedName>
    <definedName name="S43R15" localSheetId="2">#REF!</definedName>
    <definedName name="S43R15" localSheetId="8">#REF!</definedName>
    <definedName name="S43R15" localSheetId="12">#REF!</definedName>
    <definedName name="S43R15" localSheetId="13">#REF!</definedName>
    <definedName name="S43R15">#REF!</definedName>
    <definedName name="S43R16" localSheetId="2">#REF!</definedName>
    <definedName name="S43R16" localSheetId="8">#REF!</definedName>
    <definedName name="S43R16" localSheetId="12">#REF!</definedName>
    <definedName name="S43R16" localSheetId="13">#REF!</definedName>
    <definedName name="S43R16">#REF!</definedName>
    <definedName name="S43R17" localSheetId="2">#REF!</definedName>
    <definedName name="S43R17" localSheetId="8">#REF!</definedName>
    <definedName name="S43R17" localSheetId="12">#REF!</definedName>
    <definedName name="S43R17" localSheetId="13">#REF!</definedName>
    <definedName name="S43R17">#REF!</definedName>
    <definedName name="S43R18" localSheetId="2">#REF!</definedName>
    <definedName name="S43R18" localSheetId="8">#REF!</definedName>
    <definedName name="S43R18" localSheetId="12">#REF!</definedName>
    <definedName name="S43R18" localSheetId="13">#REF!</definedName>
    <definedName name="S43R18">#REF!</definedName>
    <definedName name="S43R19" localSheetId="2">#REF!</definedName>
    <definedName name="S43R19" localSheetId="8">#REF!</definedName>
    <definedName name="S43R19" localSheetId="12">#REF!</definedName>
    <definedName name="S43R19" localSheetId="13">#REF!</definedName>
    <definedName name="S43R19">#REF!</definedName>
    <definedName name="S43R2" localSheetId="2">#REF!</definedName>
    <definedName name="S43R2" localSheetId="8">#REF!</definedName>
    <definedName name="S43R2" localSheetId="12">#REF!</definedName>
    <definedName name="S43R2" localSheetId="13">#REF!</definedName>
    <definedName name="S43R2">#REF!</definedName>
    <definedName name="S43R20" localSheetId="2">#REF!</definedName>
    <definedName name="S43R20" localSheetId="8">#REF!</definedName>
    <definedName name="S43R20" localSheetId="12">#REF!</definedName>
    <definedName name="S43R20" localSheetId="13">#REF!</definedName>
    <definedName name="S43R20">#REF!</definedName>
    <definedName name="S43R21" localSheetId="2">#REF!</definedName>
    <definedName name="S43R21" localSheetId="8">#REF!</definedName>
    <definedName name="S43R21" localSheetId="12">#REF!</definedName>
    <definedName name="S43R21" localSheetId="13">#REF!</definedName>
    <definedName name="S43R21">#REF!</definedName>
    <definedName name="S43R22" localSheetId="2">#REF!</definedName>
    <definedName name="S43R22" localSheetId="8">#REF!</definedName>
    <definedName name="S43R22" localSheetId="12">#REF!</definedName>
    <definedName name="S43R22" localSheetId="13">#REF!</definedName>
    <definedName name="S43R22">#REF!</definedName>
    <definedName name="S43R23" localSheetId="2">#REF!</definedName>
    <definedName name="S43R23" localSheetId="8">#REF!</definedName>
    <definedName name="S43R23" localSheetId="12">#REF!</definedName>
    <definedName name="S43R23" localSheetId="13">#REF!</definedName>
    <definedName name="S43R23">#REF!</definedName>
    <definedName name="S43R24" localSheetId="2">#REF!</definedName>
    <definedName name="S43R24" localSheetId="8">#REF!</definedName>
    <definedName name="S43R24" localSheetId="12">#REF!</definedName>
    <definedName name="S43R24" localSheetId="13">#REF!</definedName>
    <definedName name="S43R24">#REF!</definedName>
    <definedName name="S43R3" localSheetId="2">#REF!</definedName>
    <definedName name="S43R3" localSheetId="8">#REF!</definedName>
    <definedName name="S43R3" localSheetId="12">#REF!</definedName>
    <definedName name="S43R3" localSheetId="13">#REF!</definedName>
    <definedName name="S43R3">#REF!</definedName>
    <definedName name="S43R4" localSheetId="2">#REF!</definedName>
    <definedName name="S43R4" localSheetId="8">#REF!</definedName>
    <definedName name="S43R4" localSheetId="12">#REF!</definedName>
    <definedName name="S43R4" localSheetId="13">#REF!</definedName>
    <definedName name="S43R4">#REF!</definedName>
    <definedName name="S43R5" localSheetId="2">#REF!</definedName>
    <definedName name="S43R5" localSheetId="8">#REF!</definedName>
    <definedName name="S43R5" localSheetId="12">#REF!</definedName>
    <definedName name="S43R5" localSheetId="13">#REF!</definedName>
    <definedName name="S43R5">#REF!</definedName>
    <definedName name="S43R6" localSheetId="2">#REF!</definedName>
    <definedName name="S43R6" localSheetId="8">#REF!</definedName>
    <definedName name="S43R6" localSheetId="12">#REF!</definedName>
    <definedName name="S43R6" localSheetId="13">#REF!</definedName>
    <definedName name="S43R6">#REF!</definedName>
    <definedName name="S43R7" localSheetId="2">#REF!</definedName>
    <definedName name="S43R7" localSheetId="8">#REF!</definedName>
    <definedName name="S43R7" localSheetId="12">#REF!</definedName>
    <definedName name="S43R7" localSheetId="13">#REF!</definedName>
    <definedName name="S43R7">#REF!</definedName>
    <definedName name="S43R8" localSheetId="2">#REF!</definedName>
    <definedName name="S43R8" localSheetId="8">#REF!</definedName>
    <definedName name="S43R8" localSheetId="12">#REF!</definedName>
    <definedName name="S43R8" localSheetId="13">#REF!</definedName>
    <definedName name="S43R8">#REF!</definedName>
    <definedName name="S43R9" localSheetId="2">#REF!</definedName>
    <definedName name="S43R9" localSheetId="8">#REF!</definedName>
    <definedName name="S43R9" localSheetId="12">#REF!</definedName>
    <definedName name="S43R9" localSheetId="13">#REF!</definedName>
    <definedName name="S43R9">#REF!</definedName>
    <definedName name="S44P1" localSheetId="2">#REF!</definedName>
    <definedName name="S44P1" localSheetId="8">#REF!</definedName>
    <definedName name="S44P1" localSheetId="12">#REF!</definedName>
    <definedName name="S44P1" localSheetId="13">#REF!</definedName>
    <definedName name="S44P1">#REF!</definedName>
    <definedName name="S44P10" localSheetId="2">#REF!</definedName>
    <definedName name="S44P10" localSheetId="8">#REF!</definedName>
    <definedName name="S44P10" localSheetId="12">#REF!</definedName>
    <definedName name="S44P10" localSheetId="13">#REF!</definedName>
    <definedName name="S44P10">#REF!</definedName>
    <definedName name="S44P11" localSheetId="2">#REF!</definedName>
    <definedName name="S44P11" localSheetId="8">#REF!</definedName>
    <definedName name="S44P11" localSheetId="12">#REF!</definedName>
    <definedName name="S44P11" localSheetId="13">#REF!</definedName>
    <definedName name="S44P11">#REF!</definedName>
    <definedName name="S44P12" localSheetId="2">#REF!</definedName>
    <definedName name="S44P12" localSheetId="8">#REF!</definedName>
    <definedName name="S44P12" localSheetId="12">#REF!</definedName>
    <definedName name="S44P12" localSheetId="13">#REF!</definedName>
    <definedName name="S44P12">#REF!</definedName>
    <definedName name="S44P13" localSheetId="2">#REF!</definedName>
    <definedName name="S44P13" localSheetId="8">#REF!</definedName>
    <definedName name="S44P13" localSheetId="12">#REF!</definedName>
    <definedName name="S44P13" localSheetId="13">#REF!</definedName>
    <definedName name="S44P13">#REF!</definedName>
    <definedName name="S44P14" localSheetId="2">#REF!</definedName>
    <definedName name="S44P14" localSheetId="8">#REF!</definedName>
    <definedName name="S44P14" localSheetId="12">#REF!</definedName>
    <definedName name="S44P14" localSheetId="13">#REF!</definedName>
    <definedName name="S44P14">#REF!</definedName>
    <definedName name="S44P15" localSheetId="2">#REF!</definedName>
    <definedName name="S44P15" localSheetId="8">#REF!</definedName>
    <definedName name="S44P15" localSheetId="12">#REF!</definedName>
    <definedName name="S44P15" localSheetId="13">#REF!</definedName>
    <definedName name="S44P15">#REF!</definedName>
    <definedName name="S44P16" localSheetId="2">#REF!</definedName>
    <definedName name="S44P16" localSheetId="8">#REF!</definedName>
    <definedName name="S44P16" localSheetId="12">#REF!</definedName>
    <definedName name="S44P16" localSheetId="13">#REF!</definedName>
    <definedName name="S44P16">#REF!</definedName>
    <definedName name="S44P17" localSheetId="2">#REF!</definedName>
    <definedName name="S44P17" localSheetId="8">#REF!</definedName>
    <definedName name="S44P17" localSheetId="12">#REF!</definedName>
    <definedName name="S44P17" localSheetId="13">#REF!</definedName>
    <definedName name="S44P17">#REF!</definedName>
    <definedName name="S44P18" localSheetId="2">#REF!</definedName>
    <definedName name="S44P18" localSheetId="8">#REF!</definedName>
    <definedName name="S44P18" localSheetId="12">#REF!</definedName>
    <definedName name="S44P18" localSheetId="13">#REF!</definedName>
    <definedName name="S44P18">#REF!</definedName>
    <definedName name="S44P19" localSheetId="2">#REF!</definedName>
    <definedName name="S44P19" localSheetId="8">#REF!</definedName>
    <definedName name="S44P19" localSheetId="12">#REF!</definedName>
    <definedName name="S44P19" localSheetId="13">#REF!</definedName>
    <definedName name="S44P19">#REF!</definedName>
    <definedName name="S44P2" localSheetId="2">#REF!</definedName>
    <definedName name="S44P2" localSheetId="8">#REF!</definedName>
    <definedName name="S44P2" localSheetId="12">#REF!</definedName>
    <definedName name="S44P2" localSheetId="13">#REF!</definedName>
    <definedName name="S44P2">#REF!</definedName>
    <definedName name="S44P20" localSheetId="2">#REF!</definedName>
    <definedName name="S44P20" localSheetId="8">#REF!</definedName>
    <definedName name="S44P20" localSheetId="12">#REF!</definedName>
    <definedName name="S44P20" localSheetId="13">#REF!</definedName>
    <definedName name="S44P20">#REF!</definedName>
    <definedName name="S44P21" localSheetId="2">#REF!</definedName>
    <definedName name="S44P21" localSheetId="8">#REF!</definedName>
    <definedName name="S44P21" localSheetId="12">#REF!</definedName>
    <definedName name="S44P21" localSheetId="13">#REF!</definedName>
    <definedName name="S44P21">#REF!</definedName>
    <definedName name="S44P22" localSheetId="2">#REF!</definedName>
    <definedName name="S44P22" localSheetId="8">#REF!</definedName>
    <definedName name="S44P22" localSheetId="12">#REF!</definedName>
    <definedName name="S44P22" localSheetId="13">#REF!</definedName>
    <definedName name="S44P22">#REF!</definedName>
    <definedName name="S44P23" localSheetId="2">#REF!</definedName>
    <definedName name="S44P23" localSheetId="8">#REF!</definedName>
    <definedName name="S44P23" localSheetId="12">#REF!</definedName>
    <definedName name="S44P23" localSheetId="13">#REF!</definedName>
    <definedName name="S44P23">#REF!</definedName>
    <definedName name="S44P24" localSheetId="2">#REF!</definedName>
    <definedName name="S44P24" localSheetId="8">#REF!</definedName>
    <definedName name="S44P24" localSheetId="12">#REF!</definedName>
    <definedName name="S44P24" localSheetId="13">#REF!</definedName>
    <definedName name="S44P24">#REF!</definedName>
    <definedName name="S44P3" localSheetId="2">#REF!</definedName>
    <definedName name="S44P3" localSheetId="8">#REF!</definedName>
    <definedName name="S44P3" localSheetId="12">#REF!</definedName>
    <definedName name="S44P3" localSheetId="13">#REF!</definedName>
    <definedName name="S44P3">#REF!</definedName>
    <definedName name="S44P4" localSheetId="2">#REF!</definedName>
    <definedName name="S44P4" localSheetId="8">#REF!</definedName>
    <definedName name="S44P4" localSheetId="12">#REF!</definedName>
    <definedName name="S44P4" localSheetId="13">#REF!</definedName>
    <definedName name="S44P4">#REF!</definedName>
    <definedName name="S44P5" localSheetId="2">#REF!</definedName>
    <definedName name="S44P5" localSheetId="8">#REF!</definedName>
    <definedName name="S44P5" localSheetId="12">#REF!</definedName>
    <definedName name="S44P5" localSheetId="13">#REF!</definedName>
    <definedName name="S44P5">#REF!</definedName>
    <definedName name="S44P6" localSheetId="2">#REF!</definedName>
    <definedName name="S44P6" localSheetId="8">#REF!</definedName>
    <definedName name="S44P6" localSheetId="12">#REF!</definedName>
    <definedName name="S44P6" localSheetId="13">#REF!</definedName>
    <definedName name="S44P6">#REF!</definedName>
    <definedName name="S44P7" localSheetId="2">#REF!</definedName>
    <definedName name="S44P7" localSheetId="8">#REF!</definedName>
    <definedName name="S44P7" localSheetId="12">#REF!</definedName>
    <definedName name="S44P7" localSheetId="13">#REF!</definedName>
    <definedName name="S44P7">#REF!</definedName>
    <definedName name="S44P8" localSheetId="2">#REF!</definedName>
    <definedName name="S44P8" localSheetId="8">#REF!</definedName>
    <definedName name="S44P8" localSheetId="12">#REF!</definedName>
    <definedName name="S44P8" localSheetId="13">#REF!</definedName>
    <definedName name="S44P8">#REF!</definedName>
    <definedName name="S44P9" localSheetId="2">#REF!</definedName>
    <definedName name="S44P9" localSheetId="8">#REF!</definedName>
    <definedName name="S44P9" localSheetId="12">#REF!</definedName>
    <definedName name="S44P9" localSheetId="13">#REF!</definedName>
    <definedName name="S44P9">#REF!</definedName>
    <definedName name="S44R1" localSheetId="2">#REF!</definedName>
    <definedName name="S44R1" localSheetId="8">#REF!</definedName>
    <definedName name="S44R1" localSheetId="12">#REF!</definedName>
    <definedName name="S44R1" localSheetId="13">#REF!</definedName>
    <definedName name="S44R1">#REF!</definedName>
    <definedName name="S44R10" localSheetId="2">#REF!</definedName>
    <definedName name="S44R10" localSheetId="8">#REF!</definedName>
    <definedName name="S44R10" localSheetId="12">#REF!</definedName>
    <definedName name="S44R10" localSheetId="13">#REF!</definedName>
    <definedName name="S44R10">#REF!</definedName>
    <definedName name="S44R11" localSheetId="2">#REF!</definedName>
    <definedName name="S44R11" localSheetId="8">#REF!</definedName>
    <definedName name="S44R11" localSheetId="12">#REF!</definedName>
    <definedName name="S44R11" localSheetId="13">#REF!</definedName>
    <definedName name="S44R11">#REF!</definedName>
    <definedName name="S44R12" localSheetId="2">#REF!</definedName>
    <definedName name="S44R12" localSheetId="8">#REF!</definedName>
    <definedName name="S44R12" localSheetId="12">#REF!</definedName>
    <definedName name="S44R12" localSheetId="13">#REF!</definedName>
    <definedName name="S44R12">#REF!</definedName>
    <definedName name="S44R13" localSheetId="2">#REF!</definedName>
    <definedName name="S44R13" localSheetId="8">#REF!</definedName>
    <definedName name="S44R13" localSheetId="12">#REF!</definedName>
    <definedName name="S44R13" localSheetId="13">#REF!</definedName>
    <definedName name="S44R13">#REF!</definedName>
    <definedName name="S44R14" localSheetId="2">#REF!</definedName>
    <definedName name="S44R14" localSheetId="8">#REF!</definedName>
    <definedName name="S44R14" localSheetId="12">#REF!</definedName>
    <definedName name="S44R14" localSheetId="13">#REF!</definedName>
    <definedName name="S44R14">#REF!</definedName>
    <definedName name="S44R15" localSheetId="2">#REF!</definedName>
    <definedName name="S44R15" localSheetId="8">#REF!</definedName>
    <definedName name="S44R15" localSheetId="12">#REF!</definedName>
    <definedName name="S44R15" localSheetId="13">#REF!</definedName>
    <definedName name="S44R15">#REF!</definedName>
    <definedName name="S44R16" localSheetId="2">#REF!</definedName>
    <definedName name="S44R16" localSheetId="8">#REF!</definedName>
    <definedName name="S44R16" localSheetId="12">#REF!</definedName>
    <definedName name="S44R16" localSheetId="13">#REF!</definedName>
    <definedName name="S44R16">#REF!</definedName>
    <definedName name="S44R17" localSheetId="2">#REF!</definedName>
    <definedName name="S44R17" localSheetId="8">#REF!</definedName>
    <definedName name="S44R17" localSheetId="12">#REF!</definedName>
    <definedName name="S44R17" localSheetId="13">#REF!</definedName>
    <definedName name="S44R17">#REF!</definedName>
    <definedName name="S44R18" localSheetId="2">#REF!</definedName>
    <definedName name="S44R18" localSheetId="8">#REF!</definedName>
    <definedName name="S44R18" localSheetId="12">#REF!</definedName>
    <definedName name="S44R18" localSheetId="13">#REF!</definedName>
    <definedName name="S44R18">#REF!</definedName>
    <definedName name="S44R19" localSheetId="2">#REF!</definedName>
    <definedName name="S44R19" localSheetId="8">#REF!</definedName>
    <definedName name="S44R19" localSheetId="12">#REF!</definedName>
    <definedName name="S44R19" localSheetId="13">#REF!</definedName>
    <definedName name="S44R19">#REF!</definedName>
    <definedName name="S44R2" localSheetId="2">#REF!</definedName>
    <definedName name="S44R2" localSheetId="8">#REF!</definedName>
    <definedName name="S44R2" localSheetId="12">#REF!</definedName>
    <definedName name="S44R2" localSheetId="13">#REF!</definedName>
    <definedName name="S44R2">#REF!</definedName>
    <definedName name="S44R20" localSheetId="2">#REF!</definedName>
    <definedName name="S44R20" localSheetId="8">#REF!</definedName>
    <definedName name="S44R20" localSheetId="12">#REF!</definedName>
    <definedName name="S44R20" localSheetId="13">#REF!</definedName>
    <definedName name="S44R20">#REF!</definedName>
    <definedName name="S44R21" localSheetId="2">#REF!</definedName>
    <definedName name="S44R21" localSheetId="8">#REF!</definedName>
    <definedName name="S44R21" localSheetId="12">#REF!</definedName>
    <definedName name="S44R21" localSheetId="13">#REF!</definedName>
    <definedName name="S44R21">#REF!</definedName>
    <definedName name="S44R22" localSheetId="2">#REF!</definedName>
    <definedName name="S44R22" localSheetId="8">#REF!</definedName>
    <definedName name="S44R22" localSheetId="12">#REF!</definedName>
    <definedName name="S44R22" localSheetId="13">#REF!</definedName>
    <definedName name="S44R22">#REF!</definedName>
    <definedName name="S44R23" localSheetId="2">#REF!</definedName>
    <definedName name="S44R23" localSheetId="8">#REF!</definedName>
    <definedName name="S44R23" localSheetId="12">#REF!</definedName>
    <definedName name="S44R23" localSheetId="13">#REF!</definedName>
    <definedName name="S44R23">#REF!</definedName>
    <definedName name="S44R24" localSheetId="2">#REF!</definedName>
    <definedName name="S44R24" localSheetId="8">#REF!</definedName>
    <definedName name="S44R24" localSheetId="12">#REF!</definedName>
    <definedName name="S44R24" localSheetId="13">#REF!</definedName>
    <definedName name="S44R24">#REF!</definedName>
    <definedName name="S44R3" localSheetId="2">#REF!</definedName>
    <definedName name="S44R3" localSheetId="8">#REF!</definedName>
    <definedName name="S44R3" localSheetId="12">#REF!</definedName>
    <definedName name="S44R3" localSheetId="13">#REF!</definedName>
    <definedName name="S44R3">#REF!</definedName>
    <definedName name="S44R4" localSheetId="2">#REF!</definedName>
    <definedName name="S44R4" localSheetId="8">#REF!</definedName>
    <definedName name="S44R4" localSheetId="12">#REF!</definedName>
    <definedName name="S44R4" localSheetId="13">#REF!</definedName>
    <definedName name="S44R4">#REF!</definedName>
    <definedName name="S44R5" localSheetId="2">#REF!</definedName>
    <definedName name="S44R5" localSheetId="8">#REF!</definedName>
    <definedName name="S44R5" localSheetId="12">#REF!</definedName>
    <definedName name="S44R5" localSheetId="13">#REF!</definedName>
    <definedName name="S44R5">#REF!</definedName>
    <definedName name="S44R6" localSheetId="2">#REF!</definedName>
    <definedName name="S44R6" localSheetId="8">#REF!</definedName>
    <definedName name="S44R6" localSheetId="12">#REF!</definedName>
    <definedName name="S44R6" localSheetId="13">#REF!</definedName>
    <definedName name="S44R6">#REF!</definedName>
    <definedName name="S44R7" localSheetId="2">#REF!</definedName>
    <definedName name="S44R7" localSheetId="8">#REF!</definedName>
    <definedName name="S44R7" localSheetId="12">#REF!</definedName>
    <definedName name="S44R7" localSheetId="13">#REF!</definedName>
    <definedName name="S44R7">#REF!</definedName>
    <definedName name="S44R8" localSheetId="2">#REF!</definedName>
    <definedName name="S44R8" localSheetId="8">#REF!</definedName>
    <definedName name="S44R8" localSheetId="12">#REF!</definedName>
    <definedName name="S44R8" localSheetId="13">#REF!</definedName>
    <definedName name="S44R8">#REF!</definedName>
    <definedName name="S44R9" localSheetId="2">#REF!</definedName>
    <definedName name="S44R9" localSheetId="8">#REF!</definedName>
    <definedName name="S44R9" localSheetId="12">#REF!</definedName>
    <definedName name="S44R9" localSheetId="13">#REF!</definedName>
    <definedName name="S44R9">#REF!</definedName>
    <definedName name="S45P1" localSheetId="2">#REF!</definedName>
    <definedName name="S45P1" localSheetId="8">#REF!</definedName>
    <definedName name="S45P1" localSheetId="12">#REF!</definedName>
    <definedName name="S45P1" localSheetId="13">#REF!</definedName>
    <definedName name="S45P1">#REF!</definedName>
    <definedName name="S45P10" localSheetId="2">#REF!</definedName>
    <definedName name="S45P10" localSheetId="8">#REF!</definedName>
    <definedName name="S45P10" localSheetId="12">#REF!</definedName>
    <definedName name="S45P10" localSheetId="13">#REF!</definedName>
    <definedName name="S45P10">#REF!</definedName>
    <definedName name="S45P11" localSheetId="2">#REF!</definedName>
    <definedName name="S45P11" localSheetId="8">#REF!</definedName>
    <definedName name="S45P11" localSheetId="12">#REF!</definedName>
    <definedName name="S45P11" localSheetId="13">#REF!</definedName>
    <definedName name="S45P11">#REF!</definedName>
    <definedName name="S45P12" localSheetId="2">#REF!</definedName>
    <definedName name="S45P12" localSheetId="8">#REF!</definedName>
    <definedName name="S45P12" localSheetId="12">#REF!</definedName>
    <definedName name="S45P12" localSheetId="13">#REF!</definedName>
    <definedName name="S45P12">#REF!</definedName>
    <definedName name="S45P13" localSheetId="2">#REF!</definedName>
    <definedName name="S45P13" localSheetId="8">#REF!</definedName>
    <definedName name="S45P13" localSheetId="12">#REF!</definedName>
    <definedName name="S45P13" localSheetId="13">#REF!</definedName>
    <definedName name="S45P13">#REF!</definedName>
    <definedName name="S45P14" localSheetId="2">#REF!</definedName>
    <definedName name="S45P14" localSheetId="8">#REF!</definedName>
    <definedName name="S45P14" localSheetId="12">#REF!</definedName>
    <definedName name="S45P14" localSheetId="13">#REF!</definedName>
    <definedName name="S45P14">#REF!</definedName>
    <definedName name="S45P15" localSheetId="2">#REF!</definedName>
    <definedName name="S45P15" localSheetId="8">#REF!</definedName>
    <definedName name="S45P15" localSheetId="12">#REF!</definedName>
    <definedName name="S45P15" localSheetId="13">#REF!</definedName>
    <definedName name="S45P15">#REF!</definedName>
    <definedName name="S45P16" localSheetId="2">#REF!</definedName>
    <definedName name="S45P16" localSheetId="8">#REF!</definedName>
    <definedName name="S45P16" localSheetId="12">#REF!</definedName>
    <definedName name="S45P16" localSheetId="13">#REF!</definedName>
    <definedName name="S45P16">#REF!</definedName>
    <definedName name="S45P17" localSheetId="2">#REF!</definedName>
    <definedName name="S45P17" localSheetId="8">#REF!</definedName>
    <definedName name="S45P17" localSheetId="12">#REF!</definedName>
    <definedName name="S45P17" localSheetId="13">#REF!</definedName>
    <definedName name="S45P17">#REF!</definedName>
    <definedName name="S45P18" localSheetId="2">#REF!</definedName>
    <definedName name="S45P18" localSheetId="8">#REF!</definedName>
    <definedName name="S45P18" localSheetId="12">#REF!</definedName>
    <definedName name="S45P18" localSheetId="13">#REF!</definedName>
    <definedName name="S45P18">#REF!</definedName>
    <definedName name="S45P19" localSheetId="2">#REF!</definedName>
    <definedName name="S45P19" localSheetId="8">#REF!</definedName>
    <definedName name="S45P19" localSheetId="12">#REF!</definedName>
    <definedName name="S45P19" localSheetId="13">#REF!</definedName>
    <definedName name="S45P19">#REF!</definedName>
    <definedName name="S45P2" localSheetId="2">#REF!</definedName>
    <definedName name="S45P2" localSheetId="8">#REF!</definedName>
    <definedName name="S45P2" localSheetId="12">#REF!</definedName>
    <definedName name="S45P2" localSheetId="13">#REF!</definedName>
    <definedName name="S45P2">#REF!</definedName>
    <definedName name="S45P20" localSheetId="2">#REF!</definedName>
    <definedName name="S45P20" localSheetId="8">#REF!</definedName>
    <definedName name="S45P20" localSheetId="12">#REF!</definedName>
    <definedName name="S45P20" localSheetId="13">#REF!</definedName>
    <definedName name="S45P20">#REF!</definedName>
    <definedName name="S45P21" localSheetId="2">#REF!</definedName>
    <definedName name="S45P21" localSheetId="8">#REF!</definedName>
    <definedName name="S45P21" localSheetId="12">#REF!</definedName>
    <definedName name="S45P21" localSheetId="13">#REF!</definedName>
    <definedName name="S45P21">#REF!</definedName>
    <definedName name="S45P22" localSheetId="2">#REF!</definedName>
    <definedName name="S45P22" localSheetId="8">#REF!</definedName>
    <definedName name="S45P22" localSheetId="12">#REF!</definedName>
    <definedName name="S45P22" localSheetId="13">#REF!</definedName>
    <definedName name="S45P22">#REF!</definedName>
    <definedName name="S45P23" localSheetId="2">#REF!</definedName>
    <definedName name="S45P23" localSheetId="8">#REF!</definedName>
    <definedName name="S45P23" localSheetId="12">#REF!</definedName>
    <definedName name="S45P23" localSheetId="13">#REF!</definedName>
    <definedName name="S45P23">#REF!</definedName>
    <definedName name="S45P24" localSheetId="2">#REF!</definedName>
    <definedName name="S45P24" localSheetId="8">#REF!</definedName>
    <definedName name="S45P24" localSheetId="12">#REF!</definedName>
    <definedName name="S45P24" localSheetId="13">#REF!</definedName>
    <definedName name="S45P24">#REF!</definedName>
    <definedName name="S45P3" localSheetId="2">#REF!</definedName>
    <definedName name="S45P3" localSheetId="8">#REF!</definedName>
    <definedName name="S45P3" localSheetId="12">#REF!</definedName>
    <definedName name="S45P3" localSheetId="13">#REF!</definedName>
    <definedName name="S45P3">#REF!</definedName>
    <definedName name="S45P4" localSheetId="2">#REF!</definedName>
    <definedName name="S45P4" localSheetId="8">#REF!</definedName>
    <definedName name="S45P4" localSheetId="12">#REF!</definedName>
    <definedName name="S45P4" localSheetId="13">#REF!</definedName>
    <definedName name="S45P4">#REF!</definedName>
    <definedName name="S45P5" localSheetId="2">#REF!</definedName>
    <definedName name="S45P5" localSheetId="8">#REF!</definedName>
    <definedName name="S45P5" localSheetId="12">#REF!</definedName>
    <definedName name="S45P5" localSheetId="13">#REF!</definedName>
    <definedName name="S45P5">#REF!</definedName>
    <definedName name="S45P6" localSheetId="2">#REF!</definedName>
    <definedName name="S45P6" localSheetId="8">#REF!</definedName>
    <definedName name="S45P6" localSheetId="12">#REF!</definedName>
    <definedName name="S45P6" localSheetId="13">#REF!</definedName>
    <definedName name="S45P6">#REF!</definedName>
    <definedName name="S45P7" localSheetId="2">#REF!</definedName>
    <definedName name="S45P7" localSheetId="8">#REF!</definedName>
    <definedName name="S45P7" localSheetId="12">#REF!</definedName>
    <definedName name="S45P7" localSheetId="13">#REF!</definedName>
    <definedName name="S45P7">#REF!</definedName>
    <definedName name="S45P8" localSheetId="2">#REF!</definedName>
    <definedName name="S45P8" localSheetId="8">#REF!</definedName>
    <definedName name="S45P8" localSheetId="12">#REF!</definedName>
    <definedName name="S45P8" localSheetId="13">#REF!</definedName>
    <definedName name="S45P8">#REF!</definedName>
    <definedName name="S45P9" localSheetId="2">#REF!</definedName>
    <definedName name="S45P9" localSheetId="8">#REF!</definedName>
    <definedName name="S45P9" localSheetId="12">#REF!</definedName>
    <definedName name="S45P9" localSheetId="13">#REF!</definedName>
    <definedName name="S45P9">#REF!</definedName>
    <definedName name="S45R1" localSheetId="2">#REF!</definedName>
    <definedName name="S45R1" localSheetId="8">#REF!</definedName>
    <definedName name="S45R1" localSheetId="12">#REF!</definedName>
    <definedName name="S45R1" localSheetId="13">#REF!</definedName>
    <definedName name="S45R1">#REF!</definedName>
    <definedName name="S45R10" localSheetId="2">#REF!</definedName>
    <definedName name="S45R10" localSheetId="8">#REF!</definedName>
    <definedName name="S45R10" localSheetId="12">#REF!</definedName>
    <definedName name="S45R10" localSheetId="13">#REF!</definedName>
    <definedName name="S45R10">#REF!</definedName>
    <definedName name="S45R11" localSheetId="2">#REF!</definedName>
    <definedName name="S45R11" localSheetId="8">#REF!</definedName>
    <definedName name="S45R11" localSheetId="12">#REF!</definedName>
    <definedName name="S45R11" localSheetId="13">#REF!</definedName>
    <definedName name="S45R11">#REF!</definedName>
    <definedName name="S45R12" localSheetId="2">#REF!</definedName>
    <definedName name="S45R12" localSheetId="8">#REF!</definedName>
    <definedName name="S45R12" localSheetId="12">#REF!</definedName>
    <definedName name="S45R12" localSheetId="13">#REF!</definedName>
    <definedName name="S45R12">#REF!</definedName>
    <definedName name="S45R13" localSheetId="2">#REF!</definedName>
    <definedName name="S45R13" localSheetId="8">#REF!</definedName>
    <definedName name="S45R13" localSheetId="12">#REF!</definedName>
    <definedName name="S45R13" localSheetId="13">#REF!</definedName>
    <definedName name="S45R13">#REF!</definedName>
    <definedName name="S45R14" localSheetId="2">#REF!</definedName>
    <definedName name="S45R14" localSheetId="8">#REF!</definedName>
    <definedName name="S45R14" localSheetId="12">#REF!</definedName>
    <definedName name="S45R14" localSheetId="13">#REF!</definedName>
    <definedName name="S45R14">#REF!</definedName>
    <definedName name="S45R15" localSheetId="2">#REF!</definedName>
    <definedName name="S45R15" localSheetId="8">#REF!</definedName>
    <definedName name="S45R15" localSheetId="12">#REF!</definedName>
    <definedName name="S45R15" localSheetId="13">#REF!</definedName>
    <definedName name="S45R15">#REF!</definedName>
    <definedName name="S45R16" localSheetId="2">#REF!</definedName>
    <definedName name="S45R16" localSheetId="8">#REF!</definedName>
    <definedName name="S45R16" localSheetId="12">#REF!</definedName>
    <definedName name="S45R16" localSheetId="13">#REF!</definedName>
    <definedName name="S45R16">#REF!</definedName>
    <definedName name="S45R17" localSheetId="2">#REF!</definedName>
    <definedName name="S45R17" localSheetId="8">#REF!</definedName>
    <definedName name="S45R17" localSheetId="12">#REF!</definedName>
    <definedName name="S45R17" localSheetId="13">#REF!</definedName>
    <definedName name="S45R17">#REF!</definedName>
    <definedName name="S45R18" localSheetId="2">#REF!</definedName>
    <definedName name="S45R18" localSheetId="8">#REF!</definedName>
    <definedName name="S45R18" localSheetId="12">#REF!</definedName>
    <definedName name="S45R18" localSheetId="13">#REF!</definedName>
    <definedName name="S45R18">#REF!</definedName>
    <definedName name="S45R19" localSheetId="2">#REF!</definedName>
    <definedName name="S45R19" localSheetId="8">#REF!</definedName>
    <definedName name="S45R19" localSheetId="12">#REF!</definedName>
    <definedName name="S45R19" localSheetId="13">#REF!</definedName>
    <definedName name="S45R19">#REF!</definedName>
    <definedName name="S45R2" localSheetId="2">#REF!</definedName>
    <definedName name="S45R2" localSheetId="8">#REF!</definedName>
    <definedName name="S45R2" localSheetId="12">#REF!</definedName>
    <definedName name="S45R2" localSheetId="13">#REF!</definedName>
    <definedName name="S45R2">#REF!</definedName>
    <definedName name="S45R20" localSheetId="2">#REF!</definedName>
    <definedName name="S45R20" localSheetId="8">#REF!</definedName>
    <definedName name="S45R20" localSheetId="12">#REF!</definedName>
    <definedName name="S45R20" localSheetId="13">#REF!</definedName>
    <definedName name="S45R20">#REF!</definedName>
    <definedName name="S45R21" localSheetId="2">#REF!</definedName>
    <definedName name="S45R21" localSheetId="8">#REF!</definedName>
    <definedName name="S45R21" localSheetId="12">#REF!</definedName>
    <definedName name="S45R21" localSheetId="13">#REF!</definedName>
    <definedName name="S45R21">#REF!</definedName>
    <definedName name="S45R22" localSheetId="2">#REF!</definedName>
    <definedName name="S45R22" localSheetId="8">#REF!</definedName>
    <definedName name="S45R22" localSheetId="12">#REF!</definedName>
    <definedName name="S45R22" localSheetId="13">#REF!</definedName>
    <definedName name="S45R22">#REF!</definedName>
    <definedName name="S45R23" localSheetId="2">#REF!</definedName>
    <definedName name="S45R23" localSheetId="8">#REF!</definedName>
    <definedName name="S45R23" localSheetId="12">#REF!</definedName>
    <definedName name="S45R23" localSheetId="13">#REF!</definedName>
    <definedName name="S45R23">#REF!</definedName>
    <definedName name="S45R24" localSheetId="2">#REF!</definedName>
    <definedName name="S45R24" localSheetId="8">#REF!</definedName>
    <definedName name="S45R24" localSheetId="12">#REF!</definedName>
    <definedName name="S45R24" localSheetId="13">#REF!</definedName>
    <definedName name="S45R24">#REF!</definedName>
    <definedName name="S45R3" localSheetId="2">#REF!</definedName>
    <definedName name="S45R3" localSheetId="8">#REF!</definedName>
    <definedName name="S45R3" localSheetId="12">#REF!</definedName>
    <definedName name="S45R3" localSheetId="13">#REF!</definedName>
    <definedName name="S45R3">#REF!</definedName>
    <definedName name="S45R4" localSheetId="2">#REF!</definedName>
    <definedName name="S45R4" localSheetId="8">#REF!</definedName>
    <definedName name="S45R4" localSheetId="12">#REF!</definedName>
    <definedName name="S45R4" localSheetId="13">#REF!</definedName>
    <definedName name="S45R4">#REF!</definedName>
    <definedName name="S45R5" localSheetId="2">#REF!</definedName>
    <definedName name="S45R5" localSheetId="8">#REF!</definedName>
    <definedName name="S45R5" localSheetId="12">#REF!</definedName>
    <definedName name="S45R5" localSheetId="13">#REF!</definedName>
    <definedName name="S45R5">#REF!</definedName>
    <definedName name="S45R6" localSheetId="2">#REF!</definedName>
    <definedName name="S45R6" localSheetId="8">#REF!</definedName>
    <definedName name="S45R6" localSheetId="12">#REF!</definedName>
    <definedName name="S45R6" localSheetId="13">#REF!</definedName>
    <definedName name="S45R6">#REF!</definedName>
    <definedName name="S45R7" localSheetId="2">#REF!</definedName>
    <definedName name="S45R7" localSheetId="8">#REF!</definedName>
    <definedName name="S45R7" localSheetId="12">#REF!</definedName>
    <definedName name="S45R7" localSheetId="13">#REF!</definedName>
    <definedName name="S45R7">#REF!</definedName>
    <definedName name="S45R8" localSheetId="2">#REF!</definedName>
    <definedName name="S45R8" localSheetId="8">#REF!</definedName>
    <definedName name="S45R8" localSheetId="12">#REF!</definedName>
    <definedName name="S45R8" localSheetId="13">#REF!</definedName>
    <definedName name="S45R8">#REF!</definedName>
    <definedName name="S45R9" localSheetId="2">#REF!</definedName>
    <definedName name="S45R9" localSheetId="8">#REF!</definedName>
    <definedName name="S45R9" localSheetId="12">#REF!</definedName>
    <definedName name="S45R9" localSheetId="13">#REF!</definedName>
    <definedName name="S45R9">#REF!</definedName>
    <definedName name="S4P1" localSheetId="2">#REF!</definedName>
    <definedName name="S4P1" localSheetId="8">#REF!</definedName>
    <definedName name="S4P1" localSheetId="12">#REF!</definedName>
    <definedName name="S4P1" localSheetId="13">#REF!</definedName>
    <definedName name="S4P1">#REF!</definedName>
    <definedName name="S4P10" localSheetId="2">#REF!</definedName>
    <definedName name="S4P10" localSheetId="8">#REF!</definedName>
    <definedName name="S4P10" localSheetId="12">#REF!</definedName>
    <definedName name="S4P10" localSheetId="13">#REF!</definedName>
    <definedName name="S4P10">#REF!</definedName>
    <definedName name="S4P11" localSheetId="2">#REF!</definedName>
    <definedName name="S4P11" localSheetId="8">#REF!</definedName>
    <definedName name="S4P11" localSheetId="12">#REF!</definedName>
    <definedName name="S4P11" localSheetId="13">#REF!</definedName>
    <definedName name="S4P11">#REF!</definedName>
    <definedName name="S4P12" localSheetId="2">#REF!</definedName>
    <definedName name="S4P12" localSheetId="8">#REF!</definedName>
    <definedName name="S4P12" localSheetId="12">#REF!</definedName>
    <definedName name="S4P12" localSheetId="13">#REF!</definedName>
    <definedName name="S4P12">#REF!</definedName>
    <definedName name="S4P13" localSheetId="2">#REF!</definedName>
    <definedName name="S4P13" localSheetId="8">#REF!</definedName>
    <definedName name="S4P13" localSheetId="12">#REF!</definedName>
    <definedName name="S4P13" localSheetId="13">#REF!</definedName>
    <definedName name="S4P13">#REF!</definedName>
    <definedName name="S4P14" localSheetId="2">#REF!</definedName>
    <definedName name="S4P14" localSheetId="8">#REF!</definedName>
    <definedName name="S4P14" localSheetId="12">#REF!</definedName>
    <definedName name="S4P14" localSheetId="13">#REF!</definedName>
    <definedName name="S4P14">#REF!</definedName>
    <definedName name="S4P15" localSheetId="2">#REF!</definedName>
    <definedName name="S4P15" localSheetId="8">#REF!</definedName>
    <definedName name="S4P15" localSheetId="12">#REF!</definedName>
    <definedName name="S4P15" localSheetId="13">#REF!</definedName>
    <definedName name="S4P15">#REF!</definedName>
    <definedName name="S4P16" localSheetId="2">#REF!</definedName>
    <definedName name="S4P16" localSheetId="8">#REF!</definedName>
    <definedName name="S4P16" localSheetId="12">#REF!</definedName>
    <definedName name="S4P16" localSheetId="13">#REF!</definedName>
    <definedName name="S4P16">#REF!</definedName>
    <definedName name="S4P17" localSheetId="2">#REF!</definedName>
    <definedName name="S4P17" localSheetId="8">#REF!</definedName>
    <definedName name="S4P17" localSheetId="12">#REF!</definedName>
    <definedName name="S4P17" localSheetId="13">#REF!</definedName>
    <definedName name="S4P17">#REF!</definedName>
    <definedName name="S4P18" localSheetId="2">#REF!</definedName>
    <definedName name="S4P18" localSheetId="8">#REF!</definedName>
    <definedName name="S4P18" localSheetId="12">#REF!</definedName>
    <definedName name="S4P18" localSheetId="13">#REF!</definedName>
    <definedName name="S4P18">#REF!</definedName>
    <definedName name="S4P19" localSheetId="2">#REF!</definedName>
    <definedName name="S4P19" localSheetId="8">#REF!</definedName>
    <definedName name="S4P19" localSheetId="12">#REF!</definedName>
    <definedName name="S4P19" localSheetId="13">#REF!</definedName>
    <definedName name="S4P19">#REF!</definedName>
    <definedName name="S4P2" localSheetId="2">#REF!</definedName>
    <definedName name="S4P2" localSheetId="8">#REF!</definedName>
    <definedName name="S4P2" localSheetId="12">#REF!</definedName>
    <definedName name="S4P2" localSheetId="13">#REF!</definedName>
    <definedName name="S4P2">#REF!</definedName>
    <definedName name="S4P20" localSheetId="2">#REF!</definedName>
    <definedName name="S4P20" localSheetId="8">#REF!</definedName>
    <definedName name="S4P20" localSheetId="12">#REF!</definedName>
    <definedName name="S4P20" localSheetId="13">#REF!</definedName>
    <definedName name="S4P20">#REF!</definedName>
    <definedName name="S4P21" localSheetId="2">#REF!</definedName>
    <definedName name="S4P21" localSheetId="8">#REF!</definedName>
    <definedName name="S4P21" localSheetId="12">#REF!</definedName>
    <definedName name="S4P21" localSheetId="13">#REF!</definedName>
    <definedName name="S4P21">#REF!</definedName>
    <definedName name="S4P22" localSheetId="2">#REF!</definedName>
    <definedName name="S4P22" localSheetId="8">#REF!</definedName>
    <definedName name="S4P22" localSheetId="12">#REF!</definedName>
    <definedName name="S4P22" localSheetId="13">#REF!</definedName>
    <definedName name="S4P22">#REF!</definedName>
    <definedName name="S4P23" localSheetId="2">#REF!</definedName>
    <definedName name="S4P23" localSheetId="8">#REF!</definedName>
    <definedName name="S4P23" localSheetId="12">#REF!</definedName>
    <definedName name="S4P23" localSheetId="13">#REF!</definedName>
    <definedName name="S4P23">#REF!</definedName>
    <definedName name="S4P24" localSheetId="2">#REF!</definedName>
    <definedName name="S4P24" localSheetId="8">#REF!</definedName>
    <definedName name="S4P24" localSheetId="12">#REF!</definedName>
    <definedName name="S4P24" localSheetId="13">#REF!</definedName>
    <definedName name="S4P24">#REF!</definedName>
    <definedName name="S4P3" localSheetId="2">#REF!</definedName>
    <definedName name="S4P3" localSheetId="8">#REF!</definedName>
    <definedName name="S4P3" localSheetId="12">#REF!</definedName>
    <definedName name="S4P3" localSheetId="13">#REF!</definedName>
    <definedName name="S4P3">#REF!</definedName>
    <definedName name="S4P4" localSheetId="2">#REF!</definedName>
    <definedName name="S4P4" localSheetId="8">#REF!</definedName>
    <definedName name="S4P4" localSheetId="12">#REF!</definedName>
    <definedName name="S4P4" localSheetId="13">#REF!</definedName>
    <definedName name="S4P4">#REF!</definedName>
    <definedName name="S4P5" localSheetId="2">#REF!</definedName>
    <definedName name="S4P5" localSheetId="8">#REF!</definedName>
    <definedName name="S4P5" localSheetId="12">#REF!</definedName>
    <definedName name="S4P5" localSheetId="13">#REF!</definedName>
    <definedName name="S4P5">#REF!</definedName>
    <definedName name="S4P6" localSheetId="2">#REF!</definedName>
    <definedName name="S4P6" localSheetId="8">#REF!</definedName>
    <definedName name="S4P6" localSheetId="12">#REF!</definedName>
    <definedName name="S4P6" localSheetId="13">#REF!</definedName>
    <definedName name="S4P6">#REF!</definedName>
    <definedName name="S4P7" localSheetId="2">#REF!</definedName>
    <definedName name="S4P7" localSheetId="8">#REF!</definedName>
    <definedName name="S4P7" localSheetId="12">#REF!</definedName>
    <definedName name="S4P7" localSheetId="13">#REF!</definedName>
    <definedName name="S4P7">#REF!</definedName>
    <definedName name="S4P8" localSheetId="2">#REF!</definedName>
    <definedName name="S4P8" localSheetId="8">#REF!</definedName>
    <definedName name="S4P8" localSheetId="12">#REF!</definedName>
    <definedName name="S4P8" localSheetId="13">#REF!</definedName>
    <definedName name="S4P8">#REF!</definedName>
    <definedName name="S4P9" localSheetId="2">#REF!</definedName>
    <definedName name="S4P9" localSheetId="8">#REF!</definedName>
    <definedName name="S4P9" localSheetId="12">#REF!</definedName>
    <definedName name="S4P9" localSheetId="13">#REF!</definedName>
    <definedName name="S4P9">#REF!</definedName>
    <definedName name="S4R1" localSheetId="2">#REF!</definedName>
    <definedName name="S4R1" localSheetId="8">#REF!</definedName>
    <definedName name="S4R1" localSheetId="12">#REF!</definedName>
    <definedName name="S4R1" localSheetId="13">#REF!</definedName>
    <definedName name="S4R1">#REF!</definedName>
    <definedName name="S4R10" localSheetId="2">#REF!</definedName>
    <definedName name="S4R10" localSheetId="8">#REF!</definedName>
    <definedName name="S4R10" localSheetId="12">#REF!</definedName>
    <definedName name="S4R10" localSheetId="13">#REF!</definedName>
    <definedName name="S4R10">#REF!</definedName>
    <definedName name="S4R11" localSheetId="2">#REF!</definedName>
    <definedName name="S4R11" localSheetId="8">#REF!</definedName>
    <definedName name="S4R11" localSheetId="12">#REF!</definedName>
    <definedName name="S4R11" localSheetId="13">#REF!</definedName>
    <definedName name="S4R11">#REF!</definedName>
    <definedName name="S4R12" localSheetId="2">#REF!</definedName>
    <definedName name="S4R12" localSheetId="8">#REF!</definedName>
    <definedName name="S4R12" localSheetId="12">#REF!</definedName>
    <definedName name="S4R12" localSheetId="13">#REF!</definedName>
    <definedName name="S4R12">#REF!</definedName>
    <definedName name="S4R13" localSheetId="2">#REF!</definedName>
    <definedName name="S4R13" localSheetId="8">#REF!</definedName>
    <definedName name="S4R13" localSheetId="12">#REF!</definedName>
    <definedName name="S4R13" localSheetId="13">#REF!</definedName>
    <definedName name="S4R13">#REF!</definedName>
    <definedName name="S4R14" localSheetId="2">#REF!</definedName>
    <definedName name="S4R14" localSheetId="8">#REF!</definedName>
    <definedName name="S4R14" localSheetId="12">#REF!</definedName>
    <definedName name="S4R14" localSheetId="13">#REF!</definedName>
    <definedName name="S4R14">#REF!</definedName>
    <definedName name="S4R15" localSheetId="2">#REF!</definedName>
    <definedName name="S4R15" localSheetId="8">#REF!</definedName>
    <definedName name="S4R15" localSheetId="12">#REF!</definedName>
    <definedName name="S4R15" localSheetId="13">#REF!</definedName>
    <definedName name="S4R15">#REF!</definedName>
    <definedName name="S4R16" localSheetId="2">#REF!</definedName>
    <definedName name="S4R16" localSheetId="8">#REF!</definedName>
    <definedName name="S4R16" localSheetId="12">#REF!</definedName>
    <definedName name="S4R16" localSheetId="13">#REF!</definedName>
    <definedName name="S4R16">#REF!</definedName>
    <definedName name="S4R17" localSheetId="2">#REF!</definedName>
    <definedName name="S4R17" localSheetId="8">#REF!</definedName>
    <definedName name="S4R17" localSheetId="12">#REF!</definedName>
    <definedName name="S4R17" localSheetId="13">#REF!</definedName>
    <definedName name="S4R17">#REF!</definedName>
    <definedName name="S4R18" localSheetId="2">#REF!</definedName>
    <definedName name="S4R18" localSheetId="8">#REF!</definedName>
    <definedName name="S4R18" localSheetId="12">#REF!</definedName>
    <definedName name="S4R18" localSheetId="13">#REF!</definedName>
    <definedName name="S4R18">#REF!</definedName>
    <definedName name="S4R19" localSheetId="2">#REF!</definedName>
    <definedName name="S4R19" localSheetId="8">#REF!</definedName>
    <definedName name="S4R19" localSheetId="12">#REF!</definedName>
    <definedName name="S4R19" localSheetId="13">#REF!</definedName>
    <definedName name="S4R19">#REF!</definedName>
    <definedName name="S4R2" localSheetId="2">#REF!</definedName>
    <definedName name="S4R2" localSheetId="8">#REF!</definedName>
    <definedName name="S4R2" localSheetId="12">#REF!</definedName>
    <definedName name="S4R2" localSheetId="13">#REF!</definedName>
    <definedName name="S4R2">#REF!</definedName>
    <definedName name="S4R20" localSheetId="2">#REF!</definedName>
    <definedName name="S4R20" localSheetId="8">#REF!</definedName>
    <definedName name="S4R20" localSheetId="12">#REF!</definedName>
    <definedName name="S4R20" localSheetId="13">#REF!</definedName>
    <definedName name="S4R20">#REF!</definedName>
    <definedName name="S4R21" localSheetId="2">#REF!</definedName>
    <definedName name="S4R21" localSheetId="8">#REF!</definedName>
    <definedName name="S4R21" localSheetId="12">#REF!</definedName>
    <definedName name="S4R21" localSheetId="13">#REF!</definedName>
    <definedName name="S4R21">#REF!</definedName>
    <definedName name="S4R22" localSheetId="2">#REF!</definedName>
    <definedName name="S4R22" localSheetId="8">#REF!</definedName>
    <definedName name="S4R22" localSheetId="12">#REF!</definedName>
    <definedName name="S4R22" localSheetId="13">#REF!</definedName>
    <definedName name="S4R22">#REF!</definedName>
    <definedName name="S4R23" localSheetId="2">#REF!</definedName>
    <definedName name="S4R23" localSheetId="8">#REF!</definedName>
    <definedName name="S4R23" localSheetId="12">#REF!</definedName>
    <definedName name="S4R23" localSheetId="13">#REF!</definedName>
    <definedName name="S4R23">#REF!</definedName>
    <definedName name="S4R24" localSheetId="2">#REF!</definedName>
    <definedName name="S4R24" localSheetId="8">#REF!</definedName>
    <definedName name="S4R24" localSheetId="12">#REF!</definedName>
    <definedName name="S4R24" localSheetId="13">#REF!</definedName>
    <definedName name="S4R24">#REF!</definedName>
    <definedName name="S4R3" localSheetId="2">#REF!</definedName>
    <definedName name="S4R3" localSheetId="8">#REF!</definedName>
    <definedName name="S4R3" localSheetId="12">#REF!</definedName>
    <definedName name="S4R3" localSheetId="13">#REF!</definedName>
    <definedName name="S4R3">#REF!</definedName>
    <definedName name="S4R4" localSheetId="2">#REF!</definedName>
    <definedName name="S4R4" localSheetId="8">#REF!</definedName>
    <definedName name="S4R4" localSheetId="12">#REF!</definedName>
    <definedName name="S4R4" localSheetId="13">#REF!</definedName>
    <definedName name="S4R4">#REF!</definedName>
    <definedName name="S4R5" localSheetId="2">#REF!</definedName>
    <definedName name="S4R5" localSheetId="8">#REF!</definedName>
    <definedName name="S4R5" localSheetId="12">#REF!</definedName>
    <definedName name="S4R5" localSheetId="13">#REF!</definedName>
    <definedName name="S4R5">#REF!</definedName>
    <definedName name="S4R6" localSheetId="2">#REF!</definedName>
    <definedName name="S4R6" localSheetId="8">#REF!</definedName>
    <definedName name="S4R6" localSheetId="12">#REF!</definedName>
    <definedName name="S4R6" localSheetId="13">#REF!</definedName>
    <definedName name="S4R6">#REF!</definedName>
    <definedName name="S4R7" localSheetId="2">#REF!</definedName>
    <definedName name="S4R7" localSheetId="8">#REF!</definedName>
    <definedName name="S4R7" localSheetId="12">#REF!</definedName>
    <definedName name="S4R7" localSheetId="13">#REF!</definedName>
    <definedName name="S4R7">#REF!</definedName>
    <definedName name="S4R8" localSheetId="2">#REF!</definedName>
    <definedName name="S4R8" localSheetId="8">#REF!</definedName>
    <definedName name="S4R8" localSheetId="12">#REF!</definedName>
    <definedName name="S4R8" localSheetId="13">#REF!</definedName>
    <definedName name="S4R8">#REF!</definedName>
    <definedName name="S4R9" localSheetId="2">#REF!</definedName>
    <definedName name="S4R9" localSheetId="8">#REF!</definedName>
    <definedName name="S4R9" localSheetId="12">#REF!</definedName>
    <definedName name="S4R9" localSheetId="13">#REF!</definedName>
    <definedName name="S4R9">#REF!</definedName>
    <definedName name="S5P1" localSheetId="2">#REF!</definedName>
    <definedName name="S5P1" localSheetId="8">#REF!</definedName>
    <definedName name="S5P1" localSheetId="12">#REF!</definedName>
    <definedName name="S5P1" localSheetId="13">#REF!</definedName>
    <definedName name="S5P1">#REF!</definedName>
    <definedName name="S5P10" localSheetId="2">#REF!</definedName>
    <definedName name="S5P10" localSheetId="8">#REF!</definedName>
    <definedName name="S5P10" localSheetId="12">#REF!</definedName>
    <definedName name="S5P10" localSheetId="13">#REF!</definedName>
    <definedName name="S5P10">#REF!</definedName>
    <definedName name="S5P11" localSheetId="2">#REF!</definedName>
    <definedName name="S5P11" localSheetId="8">#REF!</definedName>
    <definedName name="S5P11" localSheetId="12">#REF!</definedName>
    <definedName name="S5P11" localSheetId="13">#REF!</definedName>
    <definedName name="S5P11">#REF!</definedName>
    <definedName name="S5P12" localSheetId="2">#REF!</definedName>
    <definedName name="S5P12" localSheetId="8">#REF!</definedName>
    <definedName name="S5P12" localSheetId="12">#REF!</definedName>
    <definedName name="S5P12" localSheetId="13">#REF!</definedName>
    <definedName name="S5P12">#REF!</definedName>
    <definedName name="S5P13" localSheetId="2">#REF!</definedName>
    <definedName name="S5P13" localSheetId="8">#REF!</definedName>
    <definedName name="S5P13" localSheetId="12">#REF!</definedName>
    <definedName name="S5P13" localSheetId="13">#REF!</definedName>
    <definedName name="S5P13">#REF!</definedName>
    <definedName name="S5P14" localSheetId="2">#REF!</definedName>
    <definedName name="S5P14" localSheetId="8">#REF!</definedName>
    <definedName name="S5P14" localSheetId="12">#REF!</definedName>
    <definedName name="S5P14" localSheetId="13">#REF!</definedName>
    <definedName name="S5P14">#REF!</definedName>
    <definedName name="S5P15" localSheetId="2">#REF!</definedName>
    <definedName name="S5P15" localSheetId="8">#REF!</definedName>
    <definedName name="S5P15" localSheetId="12">#REF!</definedName>
    <definedName name="S5P15" localSheetId="13">#REF!</definedName>
    <definedName name="S5P15">#REF!</definedName>
    <definedName name="S5P16" localSheetId="2">#REF!</definedName>
    <definedName name="S5P16" localSheetId="8">#REF!</definedName>
    <definedName name="S5P16" localSheetId="12">#REF!</definedName>
    <definedName name="S5P16" localSheetId="13">#REF!</definedName>
    <definedName name="S5P16">#REF!</definedName>
    <definedName name="S5P17" localSheetId="2">#REF!</definedName>
    <definedName name="S5P17" localSheetId="8">#REF!</definedName>
    <definedName name="S5P17" localSheetId="12">#REF!</definedName>
    <definedName name="S5P17" localSheetId="13">#REF!</definedName>
    <definedName name="S5P17">#REF!</definedName>
    <definedName name="S5P18" localSheetId="2">#REF!</definedName>
    <definedName name="S5P18" localSheetId="8">#REF!</definedName>
    <definedName name="S5P18" localSheetId="12">#REF!</definedName>
    <definedName name="S5P18" localSheetId="13">#REF!</definedName>
    <definedName name="S5P18">#REF!</definedName>
    <definedName name="S5P19" localSheetId="2">#REF!</definedName>
    <definedName name="S5P19" localSheetId="8">#REF!</definedName>
    <definedName name="S5P19" localSheetId="12">#REF!</definedName>
    <definedName name="S5P19" localSheetId="13">#REF!</definedName>
    <definedName name="S5P19">#REF!</definedName>
    <definedName name="S5P2" localSheetId="2">#REF!</definedName>
    <definedName name="S5P2" localSheetId="8">#REF!</definedName>
    <definedName name="S5P2" localSheetId="12">#REF!</definedName>
    <definedName name="S5P2" localSheetId="13">#REF!</definedName>
    <definedName name="S5P2">#REF!</definedName>
    <definedName name="S5P20" localSheetId="2">#REF!</definedName>
    <definedName name="S5P20" localSheetId="8">#REF!</definedName>
    <definedName name="S5P20" localSheetId="12">#REF!</definedName>
    <definedName name="S5P20" localSheetId="13">#REF!</definedName>
    <definedName name="S5P20">#REF!</definedName>
    <definedName name="S5P21" localSheetId="2">#REF!</definedName>
    <definedName name="S5P21" localSheetId="8">#REF!</definedName>
    <definedName name="S5P21" localSheetId="12">#REF!</definedName>
    <definedName name="S5P21" localSheetId="13">#REF!</definedName>
    <definedName name="S5P21">#REF!</definedName>
    <definedName name="S5P22" localSheetId="2">#REF!</definedName>
    <definedName name="S5P22" localSheetId="8">#REF!</definedName>
    <definedName name="S5P22" localSheetId="12">#REF!</definedName>
    <definedName name="S5P22" localSheetId="13">#REF!</definedName>
    <definedName name="S5P22">#REF!</definedName>
    <definedName name="S5P23" localSheetId="2">#REF!</definedName>
    <definedName name="S5P23" localSheetId="8">#REF!</definedName>
    <definedName name="S5P23" localSheetId="12">#REF!</definedName>
    <definedName name="S5P23" localSheetId="13">#REF!</definedName>
    <definedName name="S5P23">#REF!</definedName>
    <definedName name="S5P24" localSheetId="2">#REF!</definedName>
    <definedName name="S5P24" localSheetId="8">#REF!</definedName>
    <definedName name="S5P24" localSheetId="12">#REF!</definedName>
    <definedName name="S5P24" localSheetId="13">#REF!</definedName>
    <definedName name="S5P24">#REF!</definedName>
    <definedName name="S5P3" localSheetId="2">#REF!</definedName>
    <definedName name="S5P3" localSheetId="8">#REF!</definedName>
    <definedName name="S5P3" localSheetId="12">#REF!</definedName>
    <definedName name="S5P3" localSheetId="13">#REF!</definedName>
    <definedName name="S5P3">#REF!</definedName>
    <definedName name="S5P4" localSheetId="2">#REF!</definedName>
    <definedName name="S5P4" localSheetId="8">#REF!</definedName>
    <definedName name="S5P4" localSheetId="12">#REF!</definedName>
    <definedName name="S5P4" localSheetId="13">#REF!</definedName>
    <definedName name="S5P4">#REF!</definedName>
    <definedName name="S5P5" localSheetId="2">#REF!</definedName>
    <definedName name="S5P5" localSheetId="8">#REF!</definedName>
    <definedName name="S5P5" localSheetId="12">#REF!</definedName>
    <definedName name="S5P5" localSheetId="13">#REF!</definedName>
    <definedName name="S5P5">#REF!</definedName>
    <definedName name="S5P6" localSheetId="2">#REF!</definedName>
    <definedName name="S5P6" localSheetId="8">#REF!</definedName>
    <definedName name="S5P6" localSheetId="12">#REF!</definedName>
    <definedName name="S5P6" localSheetId="13">#REF!</definedName>
    <definedName name="S5P6">#REF!</definedName>
    <definedName name="S5P7" localSheetId="2">#REF!</definedName>
    <definedName name="S5P7" localSheetId="8">#REF!</definedName>
    <definedName name="S5P7" localSheetId="12">#REF!</definedName>
    <definedName name="S5P7" localSheetId="13">#REF!</definedName>
    <definedName name="S5P7">#REF!</definedName>
    <definedName name="S5P8" localSheetId="2">#REF!</definedName>
    <definedName name="S5P8" localSheetId="8">#REF!</definedName>
    <definedName name="S5P8" localSheetId="12">#REF!</definedName>
    <definedName name="S5P8" localSheetId="13">#REF!</definedName>
    <definedName name="S5P8">#REF!</definedName>
    <definedName name="S5P9" localSheetId="2">#REF!</definedName>
    <definedName name="S5P9" localSheetId="8">#REF!</definedName>
    <definedName name="S5P9" localSheetId="12">#REF!</definedName>
    <definedName name="S5P9" localSheetId="13">#REF!</definedName>
    <definedName name="S5P9">#REF!</definedName>
    <definedName name="S5R1" localSheetId="2">#REF!</definedName>
    <definedName name="S5R1" localSheetId="8">#REF!</definedName>
    <definedName name="S5R1" localSheetId="12">#REF!</definedName>
    <definedName name="S5R1" localSheetId="13">#REF!</definedName>
    <definedName name="S5R1">#REF!</definedName>
    <definedName name="S5R10" localSheetId="2">#REF!</definedName>
    <definedName name="S5R10" localSheetId="8">#REF!</definedName>
    <definedName name="S5R10" localSheetId="12">#REF!</definedName>
    <definedName name="S5R10" localSheetId="13">#REF!</definedName>
    <definedName name="S5R10">#REF!</definedName>
    <definedName name="S5R11" localSheetId="2">#REF!</definedName>
    <definedName name="S5R11" localSheetId="8">#REF!</definedName>
    <definedName name="S5R11" localSheetId="12">#REF!</definedName>
    <definedName name="S5R11" localSheetId="13">#REF!</definedName>
    <definedName name="S5R11">#REF!</definedName>
    <definedName name="S5R12" localSheetId="2">#REF!</definedName>
    <definedName name="S5R12" localSheetId="8">#REF!</definedName>
    <definedName name="S5R12" localSheetId="12">#REF!</definedName>
    <definedName name="S5R12" localSheetId="13">#REF!</definedName>
    <definedName name="S5R12">#REF!</definedName>
    <definedName name="S5R13" localSheetId="2">#REF!</definedName>
    <definedName name="S5R13" localSheetId="8">#REF!</definedName>
    <definedName name="S5R13" localSheetId="12">#REF!</definedName>
    <definedName name="S5R13" localSheetId="13">#REF!</definedName>
    <definedName name="S5R13">#REF!</definedName>
    <definedName name="S5R14" localSheetId="2">#REF!</definedName>
    <definedName name="S5R14" localSheetId="8">#REF!</definedName>
    <definedName name="S5R14" localSheetId="12">#REF!</definedName>
    <definedName name="S5R14" localSheetId="13">#REF!</definedName>
    <definedName name="S5R14">#REF!</definedName>
    <definedName name="S5R15" localSheetId="2">#REF!</definedName>
    <definedName name="S5R15" localSheetId="8">#REF!</definedName>
    <definedName name="S5R15" localSheetId="12">#REF!</definedName>
    <definedName name="S5R15" localSheetId="13">#REF!</definedName>
    <definedName name="S5R15">#REF!</definedName>
    <definedName name="S5R16" localSheetId="2">#REF!</definedName>
    <definedName name="S5R16" localSheetId="8">#REF!</definedName>
    <definedName name="S5R16" localSheetId="12">#REF!</definedName>
    <definedName name="S5R16" localSheetId="13">#REF!</definedName>
    <definedName name="S5R16">#REF!</definedName>
    <definedName name="S5R17" localSheetId="2">#REF!</definedName>
    <definedName name="S5R17" localSheetId="8">#REF!</definedName>
    <definedName name="S5R17" localSheetId="12">#REF!</definedName>
    <definedName name="S5R17" localSheetId="13">#REF!</definedName>
    <definedName name="S5R17">#REF!</definedName>
    <definedName name="S5R18" localSheetId="2">#REF!</definedName>
    <definedName name="S5R18" localSheetId="8">#REF!</definedName>
    <definedName name="S5R18" localSheetId="12">#REF!</definedName>
    <definedName name="S5R18" localSheetId="13">#REF!</definedName>
    <definedName name="S5R18">#REF!</definedName>
    <definedName name="S5R19" localSheetId="2">#REF!</definedName>
    <definedName name="S5R19" localSheetId="8">#REF!</definedName>
    <definedName name="S5R19" localSheetId="12">#REF!</definedName>
    <definedName name="S5R19" localSheetId="13">#REF!</definedName>
    <definedName name="S5R19">#REF!</definedName>
    <definedName name="S5R2" localSheetId="2">#REF!</definedName>
    <definedName name="S5R2" localSheetId="8">#REF!</definedName>
    <definedName name="S5R2" localSheetId="12">#REF!</definedName>
    <definedName name="S5R2" localSheetId="13">#REF!</definedName>
    <definedName name="S5R2">#REF!</definedName>
    <definedName name="S5R20" localSheetId="2">#REF!</definedName>
    <definedName name="S5R20" localSheetId="8">#REF!</definedName>
    <definedName name="S5R20" localSheetId="12">#REF!</definedName>
    <definedName name="S5R20" localSheetId="13">#REF!</definedName>
    <definedName name="S5R20">#REF!</definedName>
    <definedName name="S5R21" localSheetId="2">#REF!</definedName>
    <definedName name="S5R21" localSheetId="8">#REF!</definedName>
    <definedName name="S5R21" localSheetId="12">#REF!</definedName>
    <definedName name="S5R21" localSheetId="13">#REF!</definedName>
    <definedName name="S5R21">#REF!</definedName>
    <definedName name="S5R22" localSheetId="2">#REF!</definedName>
    <definedName name="S5R22" localSheetId="8">#REF!</definedName>
    <definedName name="S5R22" localSheetId="12">#REF!</definedName>
    <definedName name="S5R22" localSheetId="13">#REF!</definedName>
    <definedName name="S5R22">#REF!</definedName>
    <definedName name="S5R23" localSheetId="2">#REF!</definedName>
    <definedName name="S5R23" localSheetId="8">#REF!</definedName>
    <definedName name="S5R23" localSheetId="12">#REF!</definedName>
    <definedName name="S5R23" localSheetId="13">#REF!</definedName>
    <definedName name="S5R23">#REF!</definedName>
    <definedName name="S5R24" localSheetId="2">#REF!</definedName>
    <definedName name="S5R24" localSheetId="8">#REF!</definedName>
    <definedName name="S5R24" localSheetId="12">#REF!</definedName>
    <definedName name="S5R24" localSheetId="13">#REF!</definedName>
    <definedName name="S5R24">#REF!</definedName>
    <definedName name="S5R3" localSheetId="2">#REF!</definedName>
    <definedName name="S5R3" localSheetId="8">#REF!</definedName>
    <definedName name="S5R3" localSheetId="12">#REF!</definedName>
    <definedName name="S5R3" localSheetId="13">#REF!</definedName>
    <definedName name="S5R3">#REF!</definedName>
    <definedName name="S5R4" localSheetId="2">#REF!</definedName>
    <definedName name="S5R4" localSheetId="8">#REF!</definedName>
    <definedName name="S5R4" localSheetId="12">#REF!</definedName>
    <definedName name="S5R4" localSheetId="13">#REF!</definedName>
    <definedName name="S5R4">#REF!</definedName>
    <definedName name="S5R5" localSheetId="2">#REF!</definedName>
    <definedName name="S5R5" localSheetId="8">#REF!</definedName>
    <definedName name="S5R5" localSheetId="12">#REF!</definedName>
    <definedName name="S5R5" localSheetId="13">#REF!</definedName>
    <definedName name="S5R5">#REF!</definedName>
    <definedName name="S5R6" localSheetId="2">#REF!</definedName>
    <definedName name="S5R6" localSheetId="8">#REF!</definedName>
    <definedName name="S5R6" localSheetId="12">#REF!</definedName>
    <definedName name="S5R6" localSheetId="13">#REF!</definedName>
    <definedName name="S5R6">#REF!</definedName>
    <definedName name="S5R7" localSheetId="2">#REF!</definedName>
    <definedName name="S5R7" localSheetId="8">#REF!</definedName>
    <definedName name="S5R7" localSheetId="12">#REF!</definedName>
    <definedName name="S5R7" localSheetId="13">#REF!</definedName>
    <definedName name="S5R7">#REF!</definedName>
    <definedName name="S5R8" localSheetId="2">#REF!</definedName>
    <definedName name="S5R8" localSheetId="8">#REF!</definedName>
    <definedName name="S5R8" localSheetId="12">#REF!</definedName>
    <definedName name="S5R8" localSheetId="13">#REF!</definedName>
    <definedName name="S5R8">#REF!</definedName>
    <definedName name="S5R9" localSheetId="2">#REF!</definedName>
    <definedName name="S5R9" localSheetId="8">#REF!</definedName>
    <definedName name="S5R9" localSheetId="12">#REF!</definedName>
    <definedName name="S5R9" localSheetId="13">#REF!</definedName>
    <definedName name="S5R9">#REF!</definedName>
    <definedName name="S6P1" localSheetId="2">#REF!</definedName>
    <definedName name="S6P1" localSheetId="8">#REF!</definedName>
    <definedName name="S6P1" localSheetId="12">#REF!</definedName>
    <definedName name="S6P1" localSheetId="13">#REF!</definedName>
    <definedName name="S6P1">#REF!</definedName>
    <definedName name="S6P10" localSheetId="2">#REF!</definedName>
    <definedName name="S6P10" localSheetId="8">#REF!</definedName>
    <definedName name="S6P10" localSheetId="12">#REF!</definedName>
    <definedName name="S6P10" localSheetId="13">#REF!</definedName>
    <definedName name="S6P10">#REF!</definedName>
    <definedName name="S6P11" localSheetId="2">#REF!</definedName>
    <definedName name="S6P11" localSheetId="8">#REF!</definedName>
    <definedName name="S6P11" localSheetId="12">#REF!</definedName>
    <definedName name="S6P11" localSheetId="13">#REF!</definedName>
    <definedName name="S6P11">#REF!</definedName>
    <definedName name="S6P12" localSheetId="2">#REF!</definedName>
    <definedName name="S6P12" localSheetId="8">#REF!</definedName>
    <definedName name="S6P12" localSheetId="12">#REF!</definedName>
    <definedName name="S6P12" localSheetId="13">#REF!</definedName>
    <definedName name="S6P12">#REF!</definedName>
    <definedName name="S6P13" localSheetId="2">#REF!</definedName>
    <definedName name="S6P13" localSheetId="8">#REF!</definedName>
    <definedName name="S6P13" localSheetId="12">#REF!</definedName>
    <definedName name="S6P13" localSheetId="13">#REF!</definedName>
    <definedName name="S6P13">#REF!</definedName>
    <definedName name="S6P14" localSheetId="2">#REF!</definedName>
    <definedName name="S6P14" localSheetId="8">#REF!</definedName>
    <definedName name="S6P14" localSheetId="12">#REF!</definedName>
    <definedName name="S6P14" localSheetId="13">#REF!</definedName>
    <definedName name="S6P14">#REF!</definedName>
    <definedName name="S6P15" localSheetId="2">#REF!</definedName>
    <definedName name="S6P15" localSheetId="8">#REF!</definedName>
    <definedName name="S6P15" localSheetId="12">#REF!</definedName>
    <definedName name="S6P15" localSheetId="13">#REF!</definedName>
    <definedName name="S6P15">#REF!</definedName>
    <definedName name="S6P16" localSheetId="2">#REF!</definedName>
    <definedName name="S6P16" localSheetId="8">#REF!</definedName>
    <definedName name="S6P16" localSheetId="12">#REF!</definedName>
    <definedName name="S6P16" localSheetId="13">#REF!</definedName>
    <definedName name="S6P16">#REF!</definedName>
    <definedName name="S6P17" localSheetId="2">#REF!</definedName>
    <definedName name="S6P17" localSheetId="8">#REF!</definedName>
    <definedName name="S6P17" localSheetId="12">#REF!</definedName>
    <definedName name="S6P17" localSheetId="13">#REF!</definedName>
    <definedName name="S6P17">#REF!</definedName>
    <definedName name="S6P18" localSheetId="2">#REF!</definedName>
    <definedName name="S6P18" localSheetId="8">#REF!</definedName>
    <definedName name="S6P18" localSheetId="12">#REF!</definedName>
    <definedName name="S6P18" localSheetId="13">#REF!</definedName>
    <definedName name="S6P18">#REF!</definedName>
    <definedName name="S6P19" localSheetId="2">#REF!</definedName>
    <definedName name="S6P19" localSheetId="8">#REF!</definedName>
    <definedName name="S6P19" localSheetId="12">#REF!</definedName>
    <definedName name="S6P19" localSheetId="13">#REF!</definedName>
    <definedName name="S6P19">#REF!</definedName>
    <definedName name="S6P2" localSheetId="2">#REF!</definedName>
    <definedName name="S6P2" localSheetId="8">#REF!</definedName>
    <definedName name="S6P2" localSheetId="12">#REF!</definedName>
    <definedName name="S6P2" localSheetId="13">#REF!</definedName>
    <definedName name="S6P2">#REF!</definedName>
    <definedName name="S6P20" localSheetId="2">#REF!</definedName>
    <definedName name="S6P20" localSheetId="8">#REF!</definedName>
    <definedName name="S6P20" localSheetId="12">#REF!</definedName>
    <definedName name="S6P20" localSheetId="13">#REF!</definedName>
    <definedName name="S6P20">#REF!</definedName>
    <definedName name="S6P21" localSheetId="2">#REF!</definedName>
    <definedName name="S6P21" localSheetId="8">#REF!</definedName>
    <definedName name="S6P21" localSheetId="12">#REF!</definedName>
    <definedName name="S6P21" localSheetId="13">#REF!</definedName>
    <definedName name="S6P21">#REF!</definedName>
    <definedName name="S6P22" localSheetId="2">#REF!</definedName>
    <definedName name="S6P22" localSheetId="8">#REF!</definedName>
    <definedName name="S6P22" localSheetId="12">#REF!</definedName>
    <definedName name="S6P22" localSheetId="13">#REF!</definedName>
    <definedName name="S6P22">#REF!</definedName>
    <definedName name="S6P23" localSheetId="2">#REF!</definedName>
    <definedName name="S6P23" localSheetId="8">#REF!</definedName>
    <definedName name="S6P23" localSheetId="12">#REF!</definedName>
    <definedName name="S6P23" localSheetId="13">#REF!</definedName>
    <definedName name="S6P23">#REF!</definedName>
    <definedName name="S6P24" localSheetId="2">#REF!</definedName>
    <definedName name="S6P24" localSheetId="8">#REF!</definedName>
    <definedName name="S6P24" localSheetId="12">#REF!</definedName>
    <definedName name="S6P24" localSheetId="13">#REF!</definedName>
    <definedName name="S6P24">#REF!</definedName>
    <definedName name="S6P3" localSheetId="2">#REF!</definedName>
    <definedName name="S6P3" localSheetId="8">#REF!</definedName>
    <definedName name="S6P3" localSheetId="12">#REF!</definedName>
    <definedName name="S6P3" localSheetId="13">#REF!</definedName>
    <definedName name="S6P3">#REF!</definedName>
    <definedName name="S6P4" localSheetId="2">#REF!</definedName>
    <definedName name="S6P4" localSheetId="8">#REF!</definedName>
    <definedName name="S6P4" localSheetId="12">#REF!</definedName>
    <definedName name="S6P4" localSheetId="13">#REF!</definedName>
    <definedName name="S6P4">#REF!</definedName>
    <definedName name="S6P5" localSheetId="2">#REF!</definedName>
    <definedName name="S6P5" localSheetId="8">#REF!</definedName>
    <definedName name="S6P5" localSheetId="12">#REF!</definedName>
    <definedName name="S6P5" localSheetId="13">#REF!</definedName>
    <definedName name="S6P5">#REF!</definedName>
    <definedName name="S6P6" localSheetId="2">#REF!</definedName>
    <definedName name="S6P6" localSheetId="8">#REF!</definedName>
    <definedName name="S6P6" localSheetId="12">#REF!</definedName>
    <definedName name="S6P6" localSheetId="13">#REF!</definedName>
    <definedName name="S6P6">#REF!</definedName>
    <definedName name="S6P7" localSheetId="2">#REF!</definedName>
    <definedName name="S6P7" localSheetId="8">#REF!</definedName>
    <definedName name="S6P7" localSheetId="12">#REF!</definedName>
    <definedName name="S6P7" localSheetId="13">#REF!</definedName>
    <definedName name="S6P7">#REF!</definedName>
    <definedName name="S6P8" localSheetId="2">#REF!</definedName>
    <definedName name="S6P8" localSheetId="8">#REF!</definedName>
    <definedName name="S6P8" localSheetId="12">#REF!</definedName>
    <definedName name="S6P8" localSheetId="13">#REF!</definedName>
    <definedName name="S6P8">#REF!</definedName>
    <definedName name="S6P9" localSheetId="2">#REF!</definedName>
    <definedName name="S6P9" localSheetId="8">#REF!</definedName>
    <definedName name="S6P9" localSheetId="12">#REF!</definedName>
    <definedName name="S6P9" localSheetId="13">#REF!</definedName>
    <definedName name="S6P9">#REF!</definedName>
    <definedName name="S6R1" localSheetId="2">#REF!</definedName>
    <definedName name="S6R1" localSheetId="8">#REF!</definedName>
    <definedName name="S6R1" localSheetId="12">#REF!</definedName>
    <definedName name="S6R1" localSheetId="13">#REF!</definedName>
    <definedName name="S6R1">#REF!</definedName>
    <definedName name="S6R10" localSheetId="2">#REF!</definedName>
    <definedName name="S6R10" localSheetId="8">#REF!</definedName>
    <definedName name="S6R10" localSheetId="12">#REF!</definedName>
    <definedName name="S6R10" localSheetId="13">#REF!</definedName>
    <definedName name="S6R10">#REF!</definedName>
    <definedName name="S6R11" localSheetId="2">#REF!</definedName>
    <definedName name="S6R11" localSheetId="8">#REF!</definedName>
    <definedName name="S6R11" localSheetId="12">#REF!</definedName>
    <definedName name="S6R11" localSheetId="13">#REF!</definedName>
    <definedName name="S6R11">#REF!</definedName>
    <definedName name="S6R12" localSheetId="2">#REF!</definedName>
    <definedName name="S6R12" localSheetId="8">#REF!</definedName>
    <definedName name="S6R12" localSheetId="12">#REF!</definedName>
    <definedName name="S6R12" localSheetId="13">#REF!</definedName>
    <definedName name="S6R12">#REF!</definedName>
    <definedName name="S6R13" localSheetId="2">#REF!</definedName>
    <definedName name="S6R13" localSheetId="8">#REF!</definedName>
    <definedName name="S6R13" localSheetId="12">#REF!</definedName>
    <definedName name="S6R13" localSheetId="13">#REF!</definedName>
    <definedName name="S6R13">#REF!</definedName>
    <definedName name="S6R14" localSheetId="2">#REF!</definedName>
    <definedName name="S6R14" localSheetId="8">#REF!</definedName>
    <definedName name="S6R14" localSheetId="12">#REF!</definedName>
    <definedName name="S6R14" localSheetId="13">#REF!</definedName>
    <definedName name="S6R14">#REF!</definedName>
    <definedName name="S6R15" localSheetId="2">#REF!</definedName>
    <definedName name="S6R15" localSheetId="8">#REF!</definedName>
    <definedName name="S6R15" localSheetId="12">#REF!</definedName>
    <definedName name="S6R15" localSheetId="13">#REF!</definedName>
    <definedName name="S6R15">#REF!</definedName>
    <definedName name="S6R16" localSheetId="2">#REF!</definedName>
    <definedName name="S6R16" localSheetId="8">#REF!</definedName>
    <definedName name="S6R16" localSheetId="12">#REF!</definedName>
    <definedName name="S6R16" localSheetId="13">#REF!</definedName>
    <definedName name="S6R16">#REF!</definedName>
    <definedName name="S6R17" localSheetId="2">#REF!</definedName>
    <definedName name="S6R17" localSheetId="8">#REF!</definedName>
    <definedName name="S6R17" localSheetId="12">#REF!</definedName>
    <definedName name="S6R17" localSheetId="13">#REF!</definedName>
    <definedName name="S6R17">#REF!</definedName>
    <definedName name="S6R18" localSheetId="2">#REF!</definedName>
    <definedName name="S6R18" localSheetId="8">#REF!</definedName>
    <definedName name="S6R18" localSheetId="12">#REF!</definedName>
    <definedName name="S6R18" localSheetId="13">#REF!</definedName>
    <definedName name="S6R18">#REF!</definedName>
    <definedName name="S6R19" localSheetId="2">#REF!</definedName>
    <definedName name="S6R19" localSheetId="8">#REF!</definedName>
    <definedName name="S6R19" localSheetId="12">#REF!</definedName>
    <definedName name="S6R19" localSheetId="13">#REF!</definedName>
    <definedName name="S6R19">#REF!</definedName>
    <definedName name="S6R2" localSheetId="2">#REF!</definedName>
    <definedName name="S6R2" localSheetId="8">#REF!</definedName>
    <definedName name="S6R2" localSheetId="12">#REF!</definedName>
    <definedName name="S6R2" localSheetId="13">#REF!</definedName>
    <definedName name="S6R2">#REF!</definedName>
    <definedName name="S6R20" localSheetId="2">#REF!</definedName>
    <definedName name="S6R20" localSheetId="8">#REF!</definedName>
    <definedName name="S6R20" localSheetId="12">#REF!</definedName>
    <definedName name="S6R20" localSheetId="13">#REF!</definedName>
    <definedName name="S6R20">#REF!</definedName>
    <definedName name="S6R21" localSheetId="2">#REF!</definedName>
    <definedName name="S6R21" localSheetId="8">#REF!</definedName>
    <definedName name="S6R21" localSheetId="12">#REF!</definedName>
    <definedName name="S6R21" localSheetId="13">#REF!</definedName>
    <definedName name="S6R21">#REF!</definedName>
    <definedName name="S6R22" localSheetId="2">#REF!</definedName>
    <definedName name="S6R22" localSheetId="8">#REF!</definedName>
    <definedName name="S6R22" localSheetId="12">#REF!</definedName>
    <definedName name="S6R22" localSheetId="13">#REF!</definedName>
    <definedName name="S6R22">#REF!</definedName>
    <definedName name="S6R23" localSheetId="2">#REF!</definedName>
    <definedName name="S6R23" localSheetId="8">#REF!</definedName>
    <definedName name="S6R23" localSheetId="12">#REF!</definedName>
    <definedName name="S6R23" localSheetId="13">#REF!</definedName>
    <definedName name="S6R23">#REF!</definedName>
    <definedName name="S6R24" localSheetId="2">#REF!</definedName>
    <definedName name="S6R24" localSheetId="8">#REF!</definedName>
    <definedName name="S6R24" localSheetId="12">#REF!</definedName>
    <definedName name="S6R24" localSheetId="13">#REF!</definedName>
    <definedName name="S6R24">#REF!</definedName>
    <definedName name="S6R3" localSheetId="2">#REF!</definedName>
    <definedName name="S6R3" localSheetId="8">#REF!</definedName>
    <definedName name="S6R3" localSheetId="12">#REF!</definedName>
    <definedName name="S6R3" localSheetId="13">#REF!</definedName>
    <definedName name="S6R3">#REF!</definedName>
    <definedName name="S6R4" localSheetId="2">#REF!</definedName>
    <definedName name="S6R4" localSheetId="8">#REF!</definedName>
    <definedName name="S6R4" localSheetId="12">#REF!</definedName>
    <definedName name="S6R4" localSheetId="13">#REF!</definedName>
    <definedName name="S6R4">#REF!</definedName>
    <definedName name="S6R5" localSheetId="2">#REF!</definedName>
    <definedName name="S6R5" localSheetId="8">#REF!</definedName>
    <definedName name="S6R5" localSheetId="12">#REF!</definedName>
    <definedName name="S6R5" localSheetId="13">#REF!</definedName>
    <definedName name="S6R5">#REF!</definedName>
    <definedName name="S6R6" localSheetId="2">#REF!</definedName>
    <definedName name="S6R6" localSheetId="8">#REF!</definedName>
    <definedName name="S6R6" localSheetId="12">#REF!</definedName>
    <definedName name="S6R6" localSheetId="13">#REF!</definedName>
    <definedName name="S6R6">#REF!</definedName>
    <definedName name="S6R7" localSheetId="2">#REF!</definedName>
    <definedName name="S6R7" localSheetId="8">#REF!</definedName>
    <definedName name="S6R7" localSheetId="12">#REF!</definedName>
    <definedName name="S6R7" localSheetId="13">#REF!</definedName>
    <definedName name="S6R7">#REF!</definedName>
    <definedName name="S6R8" localSheetId="2">#REF!</definedName>
    <definedName name="S6R8" localSheetId="8">#REF!</definedName>
    <definedName name="S6R8" localSheetId="12">#REF!</definedName>
    <definedName name="S6R8" localSheetId="13">#REF!</definedName>
    <definedName name="S6R8">#REF!</definedName>
    <definedName name="S6R9" localSheetId="2">#REF!</definedName>
    <definedName name="S6R9" localSheetId="8">#REF!</definedName>
    <definedName name="S6R9" localSheetId="12">#REF!</definedName>
    <definedName name="S6R9" localSheetId="13">#REF!</definedName>
    <definedName name="S6R9">#REF!</definedName>
    <definedName name="S7P1" localSheetId="2">#REF!</definedName>
    <definedName name="S7P1" localSheetId="8">#REF!</definedName>
    <definedName name="S7P1" localSheetId="12">#REF!</definedName>
    <definedName name="S7P1" localSheetId="13">#REF!</definedName>
    <definedName name="S7P1">#REF!</definedName>
    <definedName name="S7P10" localSheetId="2">#REF!</definedName>
    <definedName name="S7P10" localSheetId="8">#REF!</definedName>
    <definedName name="S7P10" localSheetId="12">#REF!</definedName>
    <definedName name="S7P10" localSheetId="13">#REF!</definedName>
    <definedName name="S7P10">#REF!</definedName>
    <definedName name="S7P11" localSheetId="2">#REF!</definedName>
    <definedName name="S7P11" localSheetId="8">#REF!</definedName>
    <definedName name="S7P11" localSheetId="12">#REF!</definedName>
    <definedName name="S7P11" localSheetId="13">#REF!</definedName>
    <definedName name="S7P11">#REF!</definedName>
    <definedName name="S7P12" localSheetId="2">#REF!</definedName>
    <definedName name="S7P12" localSheetId="8">#REF!</definedName>
    <definedName name="S7P12" localSheetId="12">#REF!</definedName>
    <definedName name="S7P12" localSheetId="13">#REF!</definedName>
    <definedName name="S7P12">#REF!</definedName>
    <definedName name="S7P13" localSheetId="2">#REF!</definedName>
    <definedName name="S7P13" localSheetId="8">#REF!</definedName>
    <definedName name="S7P13" localSheetId="12">#REF!</definedName>
    <definedName name="S7P13" localSheetId="13">#REF!</definedName>
    <definedName name="S7P13">#REF!</definedName>
    <definedName name="S7P14" localSheetId="2">#REF!</definedName>
    <definedName name="S7P14" localSheetId="8">#REF!</definedName>
    <definedName name="S7P14" localSheetId="12">#REF!</definedName>
    <definedName name="S7P14" localSheetId="13">#REF!</definedName>
    <definedName name="S7P14">#REF!</definedName>
    <definedName name="S7P15" localSheetId="2">#REF!</definedName>
    <definedName name="S7P15" localSheetId="8">#REF!</definedName>
    <definedName name="S7P15" localSheetId="12">#REF!</definedName>
    <definedName name="S7P15" localSheetId="13">#REF!</definedName>
    <definedName name="S7P15">#REF!</definedName>
    <definedName name="S7P16" localSheetId="2">#REF!</definedName>
    <definedName name="S7P16" localSheetId="8">#REF!</definedName>
    <definedName name="S7P16" localSheetId="12">#REF!</definedName>
    <definedName name="S7P16" localSheetId="13">#REF!</definedName>
    <definedName name="S7P16">#REF!</definedName>
    <definedName name="S7P17" localSheetId="2">#REF!</definedName>
    <definedName name="S7P17" localSheetId="8">#REF!</definedName>
    <definedName name="S7P17" localSheetId="12">#REF!</definedName>
    <definedName name="S7P17" localSheetId="13">#REF!</definedName>
    <definedName name="S7P17">#REF!</definedName>
    <definedName name="S7P18" localSheetId="2">#REF!</definedName>
    <definedName name="S7P18" localSheetId="8">#REF!</definedName>
    <definedName name="S7P18" localSheetId="12">#REF!</definedName>
    <definedName name="S7P18" localSheetId="13">#REF!</definedName>
    <definedName name="S7P18">#REF!</definedName>
    <definedName name="S7P19" localSheetId="2">#REF!</definedName>
    <definedName name="S7P19" localSheetId="8">#REF!</definedName>
    <definedName name="S7P19" localSheetId="12">#REF!</definedName>
    <definedName name="S7P19" localSheetId="13">#REF!</definedName>
    <definedName name="S7P19">#REF!</definedName>
    <definedName name="S7P2" localSheetId="2">#REF!</definedName>
    <definedName name="S7P2" localSheetId="8">#REF!</definedName>
    <definedName name="S7P2" localSheetId="12">#REF!</definedName>
    <definedName name="S7P2" localSheetId="13">#REF!</definedName>
    <definedName name="S7P2">#REF!</definedName>
    <definedName name="S7P20" localSheetId="2">#REF!</definedName>
    <definedName name="S7P20" localSheetId="8">#REF!</definedName>
    <definedName name="S7P20" localSheetId="12">#REF!</definedName>
    <definedName name="S7P20" localSheetId="13">#REF!</definedName>
    <definedName name="S7P20">#REF!</definedName>
    <definedName name="S7P21" localSheetId="2">#REF!</definedName>
    <definedName name="S7P21" localSheetId="8">#REF!</definedName>
    <definedName name="S7P21" localSheetId="12">#REF!</definedName>
    <definedName name="S7P21" localSheetId="13">#REF!</definedName>
    <definedName name="S7P21">#REF!</definedName>
    <definedName name="S7P22" localSheetId="2">#REF!</definedName>
    <definedName name="S7P22" localSheetId="8">#REF!</definedName>
    <definedName name="S7P22" localSheetId="12">#REF!</definedName>
    <definedName name="S7P22" localSheetId="13">#REF!</definedName>
    <definedName name="S7P22">#REF!</definedName>
    <definedName name="S7P23" localSheetId="2">#REF!</definedName>
    <definedName name="S7P23" localSheetId="8">#REF!</definedName>
    <definedName name="S7P23" localSheetId="12">#REF!</definedName>
    <definedName name="S7P23" localSheetId="13">#REF!</definedName>
    <definedName name="S7P23">#REF!</definedName>
    <definedName name="S7P24" localSheetId="2">#REF!</definedName>
    <definedName name="S7P24" localSheetId="8">#REF!</definedName>
    <definedName name="S7P24" localSheetId="12">#REF!</definedName>
    <definedName name="S7P24" localSheetId="13">#REF!</definedName>
    <definedName name="S7P24">#REF!</definedName>
    <definedName name="S7P3" localSheetId="2">#REF!</definedName>
    <definedName name="S7P3" localSheetId="8">#REF!</definedName>
    <definedName name="S7P3" localSheetId="12">#REF!</definedName>
    <definedName name="S7P3" localSheetId="13">#REF!</definedName>
    <definedName name="S7P3">#REF!</definedName>
    <definedName name="S7P4" localSheetId="2">#REF!</definedName>
    <definedName name="S7P4" localSheetId="8">#REF!</definedName>
    <definedName name="S7P4" localSheetId="12">#REF!</definedName>
    <definedName name="S7P4" localSheetId="13">#REF!</definedName>
    <definedName name="S7P4">#REF!</definedName>
    <definedName name="S7P5" localSheetId="2">#REF!</definedName>
    <definedName name="S7P5" localSheetId="8">#REF!</definedName>
    <definedName name="S7P5" localSheetId="12">#REF!</definedName>
    <definedName name="S7P5" localSheetId="13">#REF!</definedName>
    <definedName name="S7P5">#REF!</definedName>
    <definedName name="S7P6" localSheetId="2">#REF!</definedName>
    <definedName name="S7P6" localSheetId="8">#REF!</definedName>
    <definedName name="S7P6" localSheetId="12">#REF!</definedName>
    <definedName name="S7P6" localSheetId="13">#REF!</definedName>
    <definedName name="S7P6">#REF!</definedName>
    <definedName name="S7P7" localSheetId="2">#REF!</definedName>
    <definedName name="S7P7" localSheetId="8">#REF!</definedName>
    <definedName name="S7P7" localSheetId="12">#REF!</definedName>
    <definedName name="S7P7" localSheetId="13">#REF!</definedName>
    <definedName name="S7P7">#REF!</definedName>
    <definedName name="S7P8" localSheetId="2">#REF!</definedName>
    <definedName name="S7P8" localSheetId="8">#REF!</definedName>
    <definedName name="S7P8" localSheetId="12">#REF!</definedName>
    <definedName name="S7P8" localSheetId="13">#REF!</definedName>
    <definedName name="S7P8">#REF!</definedName>
    <definedName name="S7P9" localSheetId="2">#REF!</definedName>
    <definedName name="S7P9" localSheetId="8">#REF!</definedName>
    <definedName name="S7P9" localSheetId="12">#REF!</definedName>
    <definedName name="S7P9" localSheetId="13">#REF!</definedName>
    <definedName name="S7P9">#REF!</definedName>
    <definedName name="S7R1" localSheetId="2">#REF!</definedName>
    <definedName name="S7R1" localSheetId="8">#REF!</definedName>
    <definedName name="S7R1" localSheetId="12">#REF!</definedName>
    <definedName name="S7R1" localSheetId="13">#REF!</definedName>
    <definedName name="S7R1">#REF!</definedName>
    <definedName name="S7R10" localSheetId="2">#REF!</definedName>
    <definedName name="S7R10" localSheetId="8">#REF!</definedName>
    <definedName name="S7R10" localSheetId="12">#REF!</definedName>
    <definedName name="S7R10" localSheetId="13">#REF!</definedName>
    <definedName name="S7R10">#REF!</definedName>
    <definedName name="S7R11" localSheetId="2">#REF!</definedName>
    <definedName name="S7R11" localSheetId="8">#REF!</definedName>
    <definedName name="S7R11" localSheetId="12">#REF!</definedName>
    <definedName name="S7R11" localSheetId="13">#REF!</definedName>
    <definedName name="S7R11">#REF!</definedName>
    <definedName name="S7R12" localSheetId="2">#REF!</definedName>
    <definedName name="S7R12" localSheetId="8">#REF!</definedName>
    <definedName name="S7R12" localSheetId="12">#REF!</definedName>
    <definedName name="S7R12" localSheetId="13">#REF!</definedName>
    <definedName name="S7R12">#REF!</definedName>
    <definedName name="S7R13" localSheetId="2">#REF!</definedName>
    <definedName name="S7R13" localSheetId="8">#REF!</definedName>
    <definedName name="S7R13" localSheetId="12">#REF!</definedName>
    <definedName name="S7R13" localSheetId="13">#REF!</definedName>
    <definedName name="S7R13">#REF!</definedName>
    <definedName name="S7R14" localSheetId="2">#REF!</definedName>
    <definedName name="S7R14" localSheetId="8">#REF!</definedName>
    <definedName name="S7R14" localSheetId="12">#REF!</definedName>
    <definedName name="S7R14" localSheetId="13">#REF!</definedName>
    <definedName name="S7R14">#REF!</definedName>
    <definedName name="S7R15" localSheetId="2">#REF!</definedName>
    <definedName name="S7R15" localSheetId="8">#REF!</definedName>
    <definedName name="S7R15" localSheetId="12">#REF!</definedName>
    <definedName name="S7R15" localSheetId="13">#REF!</definedName>
    <definedName name="S7R15">#REF!</definedName>
    <definedName name="S7R16" localSheetId="2">#REF!</definedName>
    <definedName name="S7R16" localSheetId="8">#REF!</definedName>
    <definedName name="S7R16" localSheetId="12">#REF!</definedName>
    <definedName name="S7R16" localSheetId="13">#REF!</definedName>
    <definedName name="S7R16">#REF!</definedName>
    <definedName name="S7R17" localSheetId="2">#REF!</definedName>
    <definedName name="S7R17" localSheetId="8">#REF!</definedName>
    <definedName name="S7R17" localSheetId="12">#REF!</definedName>
    <definedName name="S7R17" localSheetId="13">#REF!</definedName>
    <definedName name="S7R17">#REF!</definedName>
    <definedName name="S7R18" localSheetId="2">#REF!</definedName>
    <definedName name="S7R18" localSheetId="8">#REF!</definedName>
    <definedName name="S7R18" localSheetId="12">#REF!</definedName>
    <definedName name="S7R18" localSheetId="13">#REF!</definedName>
    <definedName name="S7R18">#REF!</definedName>
    <definedName name="S7R19" localSheetId="2">#REF!</definedName>
    <definedName name="S7R19" localSheetId="8">#REF!</definedName>
    <definedName name="S7R19" localSheetId="12">#REF!</definedName>
    <definedName name="S7R19" localSheetId="13">#REF!</definedName>
    <definedName name="S7R19">#REF!</definedName>
    <definedName name="S7R2" localSheetId="2">#REF!</definedName>
    <definedName name="S7R2" localSheetId="8">#REF!</definedName>
    <definedName name="S7R2" localSheetId="12">#REF!</definedName>
    <definedName name="S7R2" localSheetId="13">#REF!</definedName>
    <definedName name="S7R2">#REF!</definedName>
    <definedName name="S7R20" localSheetId="2">#REF!</definedName>
    <definedName name="S7R20" localSheetId="8">#REF!</definedName>
    <definedName name="S7R20" localSheetId="12">#REF!</definedName>
    <definedName name="S7R20" localSheetId="13">#REF!</definedName>
    <definedName name="S7R20">#REF!</definedName>
    <definedName name="S7R21" localSheetId="2">#REF!</definedName>
    <definedName name="S7R21" localSheetId="8">#REF!</definedName>
    <definedName name="S7R21" localSheetId="12">#REF!</definedName>
    <definedName name="S7R21" localSheetId="13">#REF!</definedName>
    <definedName name="S7R21">#REF!</definedName>
    <definedName name="S7R22" localSheetId="2">#REF!</definedName>
    <definedName name="S7R22" localSheetId="8">#REF!</definedName>
    <definedName name="S7R22" localSheetId="12">#REF!</definedName>
    <definedName name="S7R22" localSheetId="13">#REF!</definedName>
    <definedName name="S7R22">#REF!</definedName>
    <definedName name="S7R23" localSheetId="2">#REF!</definedName>
    <definedName name="S7R23" localSheetId="8">#REF!</definedName>
    <definedName name="S7R23" localSheetId="12">#REF!</definedName>
    <definedName name="S7R23" localSheetId="13">#REF!</definedName>
    <definedName name="S7R23">#REF!</definedName>
    <definedName name="S7R24" localSheetId="2">#REF!</definedName>
    <definedName name="S7R24" localSheetId="8">#REF!</definedName>
    <definedName name="S7R24" localSheetId="12">#REF!</definedName>
    <definedName name="S7R24" localSheetId="13">#REF!</definedName>
    <definedName name="S7R24">#REF!</definedName>
    <definedName name="S7R3" localSheetId="2">#REF!</definedName>
    <definedName name="S7R3" localSheetId="8">#REF!</definedName>
    <definedName name="S7R3" localSheetId="12">#REF!</definedName>
    <definedName name="S7R3" localSheetId="13">#REF!</definedName>
    <definedName name="S7R3">#REF!</definedName>
    <definedName name="S7R4" localSheetId="2">#REF!</definedName>
    <definedName name="S7R4" localSheetId="8">#REF!</definedName>
    <definedName name="S7R4" localSheetId="12">#REF!</definedName>
    <definedName name="S7R4" localSheetId="13">#REF!</definedName>
    <definedName name="S7R4">#REF!</definedName>
    <definedName name="S7R5" localSheetId="2">#REF!</definedName>
    <definedName name="S7R5" localSheetId="8">#REF!</definedName>
    <definedName name="S7R5" localSheetId="12">#REF!</definedName>
    <definedName name="S7R5" localSheetId="13">#REF!</definedName>
    <definedName name="S7R5">#REF!</definedName>
    <definedName name="S7R6" localSheetId="2">#REF!</definedName>
    <definedName name="S7R6" localSheetId="8">#REF!</definedName>
    <definedName name="S7R6" localSheetId="12">#REF!</definedName>
    <definedName name="S7R6" localSheetId="13">#REF!</definedName>
    <definedName name="S7R6">#REF!</definedName>
    <definedName name="S7R7" localSheetId="2">#REF!</definedName>
    <definedName name="S7R7" localSheetId="8">#REF!</definedName>
    <definedName name="S7R7" localSheetId="12">#REF!</definedName>
    <definedName name="S7R7" localSheetId="13">#REF!</definedName>
    <definedName name="S7R7">#REF!</definedName>
    <definedName name="S7R8" localSheetId="2">#REF!</definedName>
    <definedName name="S7R8" localSheetId="8">#REF!</definedName>
    <definedName name="S7R8" localSheetId="12">#REF!</definedName>
    <definedName name="S7R8" localSheetId="13">#REF!</definedName>
    <definedName name="S7R8">#REF!</definedName>
    <definedName name="S7R9" localSheetId="2">#REF!</definedName>
    <definedName name="S7R9" localSheetId="8">#REF!</definedName>
    <definedName name="S7R9" localSheetId="12">#REF!</definedName>
    <definedName name="S7R9" localSheetId="13">#REF!</definedName>
    <definedName name="S7R9">#REF!</definedName>
    <definedName name="S8P1" localSheetId="2">#REF!</definedName>
    <definedName name="S8P1" localSheetId="8">#REF!</definedName>
    <definedName name="S8P1" localSheetId="12">#REF!</definedName>
    <definedName name="S8P1" localSheetId="13">#REF!</definedName>
    <definedName name="S8P1">#REF!</definedName>
    <definedName name="S8P10" localSheetId="2">#REF!</definedName>
    <definedName name="S8P10" localSheetId="8">#REF!</definedName>
    <definedName name="S8P10" localSheetId="12">#REF!</definedName>
    <definedName name="S8P10" localSheetId="13">#REF!</definedName>
    <definedName name="S8P10">#REF!</definedName>
    <definedName name="S8P11" localSheetId="2">#REF!</definedName>
    <definedName name="S8P11" localSheetId="8">#REF!</definedName>
    <definedName name="S8P11" localSheetId="12">#REF!</definedName>
    <definedName name="S8P11" localSheetId="13">#REF!</definedName>
    <definedName name="S8P11">#REF!</definedName>
    <definedName name="S8P12" localSheetId="2">#REF!</definedName>
    <definedName name="S8P12" localSheetId="8">#REF!</definedName>
    <definedName name="S8P12" localSheetId="12">#REF!</definedName>
    <definedName name="S8P12" localSheetId="13">#REF!</definedName>
    <definedName name="S8P12">#REF!</definedName>
    <definedName name="S8P13" localSheetId="2">#REF!</definedName>
    <definedName name="S8P13" localSheetId="8">#REF!</definedName>
    <definedName name="S8P13" localSheetId="12">#REF!</definedName>
    <definedName name="S8P13" localSheetId="13">#REF!</definedName>
    <definedName name="S8P13">#REF!</definedName>
    <definedName name="S8P14" localSheetId="2">#REF!</definedName>
    <definedName name="S8P14" localSheetId="8">#REF!</definedName>
    <definedName name="S8P14" localSheetId="12">#REF!</definedName>
    <definedName name="S8P14" localSheetId="13">#REF!</definedName>
    <definedName name="S8P14">#REF!</definedName>
    <definedName name="S8P15" localSheetId="2">#REF!</definedName>
    <definedName name="S8P15" localSheetId="8">#REF!</definedName>
    <definedName name="S8P15" localSheetId="12">#REF!</definedName>
    <definedName name="S8P15" localSheetId="13">#REF!</definedName>
    <definedName name="S8P15">#REF!</definedName>
    <definedName name="S8P16" localSheetId="2">#REF!</definedName>
    <definedName name="S8P16" localSheetId="8">#REF!</definedName>
    <definedName name="S8P16" localSheetId="12">#REF!</definedName>
    <definedName name="S8P16" localSheetId="13">#REF!</definedName>
    <definedName name="S8P16">#REF!</definedName>
    <definedName name="S8P17" localSheetId="2">#REF!</definedName>
    <definedName name="S8P17" localSheetId="8">#REF!</definedName>
    <definedName name="S8P17" localSheetId="12">#REF!</definedName>
    <definedName name="S8P17" localSheetId="13">#REF!</definedName>
    <definedName name="S8P17">#REF!</definedName>
    <definedName name="S8P18" localSheetId="2">#REF!</definedName>
    <definedName name="S8P18" localSheetId="8">#REF!</definedName>
    <definedName name="S8P18" localSheetId="12">#REF!</definedName>
    <definedName name="S8P18" localSheetId="13">#REF!</definedName>
    <definedName name="S8P18">#REF!</definedName>
    <definedName name="S8P19" localSheetId="2">#REF!</definedName>
    <definedName name="S8P19" localSheetId="8">#REF!</definedName>
    <definedName name="S8P19" localSheetId="12">#REF!</definedName>
    <definedName name="S8P19" localSheetId="13">#REF!</definedName>
    <definedName name="S8P19">#REF!</definedName>
    <definedName name="S8P2" localSheetId="2">#REF!</definedName>
    <definedName name="S8P2" localSheetId="8">#REF!</definedName>
    <definedName name="S8P2" localSheetId="12">#REF!</definedName>
    <definedName name="S8P2" localSheetId="13">#REF!</definedName>
    <definedName name="S8P2">#REF!</definedName>
    <definedName name="S8P20" localSheetId="2">#REF!</definedName>
    <definedName name="S8P20" localSheetId="8">#REF!</definedName>
    <definedName name="S8P20" localSheetId="12">#REF!</definedName>
    <definedName name="S8P20" localSheetId="13">#REF!</definedName>
    <definedName name="S8P20">#REF!</definedName>
    <definedName name="S8P21" localSheetId="2">#REF!</definedName>
    <definedName name="S8P21" localSheetId="8">#REF!</definedName>
    <definedName name="S8P21" localSheetId="12">#REF!</definedName>
    <definedName name="S8P21" localSheetId="13">#REF!</definedName>
    <definedName name="S8P21">#REF!</definedName>
    <definedName name="S8P22" localSheetId="2">#REF!</definedName>
    <definedName name="S8P22" localSheetId="8">#REF!</definedName>
    <definedName name="S8P22" localSheetId="12">#REF!</definedName>
    <definedName name="S8P22" localSheetId="13">#REF!</definedName>
    <definedName name="S8P22">#REF!</definedName>
    <definedName name="S8P23" localSheetId="2">#REF!</definedName>
    <definedName name="S8P23" localSheetId="8">#REF!</definedName>
    <definedName name="S8P23" localSheetId="12">#REF!</definedName>
    <definedName name="S8P23" localSheetId="13">#REF!</definedName>
    <definedName name="S8P23">#REF!</definedName>
    <definedName name="S8P24" localSheetId="2">#REF!</definedName>
    <definedName name="S8P24" localSheetId="8">#REF!</definedName>
    <definedName name="S8P24" localSheetId="12">#REF!</definedName>
    <definedName name="S8P24" localSheetId="13">#REF!</definedName>
    <definedName name="S8P24">#REF!</definedName>
    <definedName name="S8P3" localSheetId="2">#REF!</definedName>
    <definedName name="S8P3" localSheetId="8">#REF!</definedName>
    <definedName name="S8P3" localSheetId="12">#REF!</definedName>
    <definedName name="S8P3" localSheetId="13">#REF!</definedName>
    <definedName name="S8P3">#REF!</definedName>
    <definedName name="S8P4" localSheetId="2">#REF!</definedName>
    <definedName name="S8P4" localSheetId="8">#REF!</definedName>
    <definedName name="S8P4" localSheetId="12">#REF!</definedName>
    <definedName name="S8P4" localSheetId="13">#REF!</definedName>
    <definedName name="S8P4">#REF!</definedName>
    <definedName name="S8P5" localSheetId="2">#REF!</definedName>
    <definedName name="S8P5" localSheetId="8">#REF!</definedName>
    <definedName name="S8P5" localSheetId="12">#REF!</definedName>
    <definedName name="S8P5" localSheetId="13">#REF!</definedName>
    <definedName name="S8P5">#REF!</definedName>
    <definedName name="S8P6" localSheetId="2">#REF!</definedName>
    <definedName name="S8P6" localSheetId="8">#REF!</definedName>
    <definedName name="S8P6" localSheetId="12">#REF!</definedName>
    <definedName name="S8P6" localSheetId="13">#REF!</definedName>
    <definedName name="S8P6">#REF!</definedName>
    <definedName name="S8P7" localSheetId="2">#REF!</definedName>
    <definedName name="S8P7" localSheetId="8">#REF!</definedName>
    <definedName name="S8P7" localSheetId="12">#REF!</definedName>
    <definedName name="S8P7" localSheetId="13">#REF!</definedName>
    <definedName name="S8P7">#REF!</definedName>
    <definedName name="S8P8" localSheetId="2">#REF!</definedName>
    <definedName name="S8P8" localSheetId="8">#REF!</definedName>
    <definedName name="S8P8" localSheetId="12">#REF!</definedName>
    <definedName name="S8P8" localSheetId="13">#REF!</definedName>
    <definedName name="S8P8">#REF!</definedName>
    <definedName name="S8P9" localSheetId="2">#REF!</definedName>
    <definedName name="S8P9" localSheetId="8">#REF!</definedName>
    <definedName name="S8P9" localSheetId="12">#REF!</definedName>
    <definedName name="S8P9" localSheetId="13">#REF!</definedName>
    <definedName name="S8P9">#REF!</definedName>
    <definedName name="S8R1" localSheetId="2">#REF!</definedName>
    <definedName name="S8R1" localSheetId="8">#REF!</definedName>
    <definedName name="S8R1" localSheetId="12">#REF!</definedName>
    <definedName name="S8R1" localSheetId="13">#REF!</definedName>
    <definedName name="S8R1">#REF!</definedName>
    <definedName name="S8R10" localSheetId="2">#REF!</definedName>
    <definedName name="S8R10" localSheetId="8">#REF!</definedName>
    <definedName name="S8R10" localSheetId="12">#REF!</definedName>
    <definedName name="S8R10" localSheetId="13">#REF!</definedName>
    <definedName name="S8R10">#REF!</definedName>
    <definedName name="S8R11" localSheetId="2">#REF!</definedName>
    <definedName name="S8R11" localSheetId="8">#REF!</definedName>
    <definedName name="S8R11" localSheetId="12">#REF!</definedName>
    <definedName name="S8R11" localSheetId="13">#REF!</definedName>
    <definedName name="S8R11">#REF!</definedName>
    <definedName name="S8R12" localSheetId="2">#REF!</definedName>
    <definedName name="S8R12" localSheetId="8">#REF!</definedName>
    <definedName name="S8R12" localSheetId="12">#REF!</definedName>
    <definedName name="S8R12" localSheetId="13">#REF!</definedName>
    <definedName name="S8R12">#REF!</definedName>
    <definedName name="S8R13" localSheetId="2">#REF!</definedName>
    <definedName name="S8R13" localSheetId="8">#REF!</definedName>
    <definedName name="S8R13" localSheetId="12">#REF!</definedName>
    <definedName name="S8R13" localSheetId="13">#REF!</definedName>
    <definedName name="S8R13">#REF!</definedName>
    <definedName name="S8R14" localSheetId="2">#REF!</definedName>
    <definedName name="S8R14" localSheetId="8">#REF!</definedName>
    <definedName name="S8R14" localSheetId="12">#REF!</definedName>
    <definedName name="S8R14" localSheetId="13">#REF!</definedName>
    <definedName name="S8R14">#REF!</definedName>
    <definedName name="S8R15" localSheetId="2">#REF!</definedName>
    <definedName name="S8R15" localSheetId="8">#REF!</definedName>
    <definedName name="S8R15" localSheetId="12">#REF!</definedName>
    <definedName name="S8R15" localSheetId="13">#REF!</definedName>
    <definedName name="S8R15">#REF!</definedName>
    <definedName name="S8R16" localSheetId="2">#REF!</definedName>
    <definedName name="S8R16" localSheetId="8">#REF!</definedName>
    <definedName name="S8R16" localSheetId="12">#REF!</definedName>
    <definedName name="S8R16" localSheetId="13">#REF!</definedName>
    <definedName name="S8R16">#REF!</definedName>
    <definedName name="S8R17" localSheetId="2">#REF!</definedName>
    <definedName name="S8R17" localSheetId="8">#REF!</definedName>
    <definedName name="S8R17" localSheetId="12">#REF!</definedName>
    <definedName name="S8R17" localSheetId="13">#REF!</definedName>
    <definedName name="S8R17">#REF!</definedName>
    <definedName name="S8R18" localSheetId="2">#REF!</definedName>
    <definedName name="S8R18" localSheetId="8">#REF!</definedName>
    <definedName name="S8R18" localSheetId="12">#REF!</definedName>
    <definedName name="S8R18" localSheetId="13">#REF!</definedName>
    <definedName name="S8R18">#REF!</definedName>
    <definedName name="S8R19" localSheetId="2">#REF!</definedName>
    <definedName name="S8R19" localSheetId="8">#REF!</definedName>
    <definedName name="S8R19" localSheetId="12">#REF!</definedName>
    <definedName name="S8R19" localSheetId="13">#REF!</definedName>
    <definedName name="S8R19">#REF!</definedName>
    <definedName name="S8R2" localSheetId="2">#REF!</definedName>
    <definedName name="S8R2" localSheetId="8">#REF!</definedName>
    <definedName name="S8R2" localSheetId="12">#REF!</definedName>
    <definedName name="S8R2" localSheetId="13">#REF!</definedName>
    <definedName name="S8R2">#REF!</definedName>
    <definedName name="S8R20" localSheetId="2">#REF!</definedName>
    <definedName name="S8R20" localSheetId="8">#REF!</definedName>
    <definedName name="S8R20" localSheetId="12">#REF!</definedName>
    <definedName name="S8R20" localSheetId="13">#REF!</definedName>
    <definedName name="S8R20">#REF!</definedName>
    <definedName name="S8R21" localSheetId="2">#REF!</definedName>
    <definedName name="S8R21" localSheetId="8">#REF!</definedName>
    <definedName name="S8R21" localSheetId="12">#REF!</definedName>
    <definedName name="S8R21" localSheetId="13">#REF!</definedName>
    <definedName name="S8R21">#REF!</definedName>
    <definedName name="S8R22" localSheetId="2">#REF!</definedName>
    <definedName name="S8R22" localSheetId="8">#REF!</definedName>
    <definedName name="S8R22" localSheetId="12">#REF!</definedName>
    <definedName name="S8R22" localSheetId="13">#REF!</definedName>
    <definedName name="S8R22">#REF!</definedName>
    <definedName name="S8R23" localSheetId="2">#REF!</definedName>
    <definedName name="S8R23" localSheetId="8">#REF!</definedName>
    <definedName name="S8R23" localSheetId="12">#REF!</definedName>
    <definedName name="S8R23" localSheetId="13">#REF!</definedName>
    <definedName name="S8R23">#REF!</definedName>
    <definedName name="S8R24" localSheetId="2">#REF!</definedName>
    <definedName name="S8R24" localSheetId="8">#REF!</definedName>
    <definedName name="S8R24" localSheetId="12">#REF!</definedName>
    <definedName name="S8R24" localSheetId="13">#REF!</definedName>
    <definedName name="S8R24">#REF!</definedName>
    <definedName name="S8R3" localSheetId="2">#REF!</definedName>
    <definedName name="S8R3" localSheetId="8">#REF!</definedName>
    <definedName name="S8R3" localSheetId="12">#REF!</definedName>
    <definedName name="S8R3" localSheetId="13">#REF!</definedName>
    <definedName name="S8R3">#REF!</definedName>
    <definedName name="S8R4" localSheetId="2">#REF!</definedName>
    <definedName name="S8R4" localSheetId="8">#REF!</definedName>
    <definedName name="S8R4" localSheetId="12">#REF!</definedName>
    <definedName name="S8R4" localSheetId="13">#REF!</definedName>
    <definedName name="S8R4">#REF!</definedName>
    <definedName name="S8R5" localSheetId="2">#REF!</definedName>
    <definedName name="S8R5" localSheetId="8">#REF!</definedName>
    <definedName name="S8R5" localSheetId="12">#REF!</definedName>
    <definedName name="S8R5" localSheetId="13">#REF!</definedName>
    <definedName name="S8R5">#REF!</definedName>
    <definedName name="S8R6" localSheetId="2">#REF!</definedName>
    <definedName name="S8R6" localSheetId="8">#REF!</definedName>
    <definedName name="S8R6" localSheetId="12">#REF!</definedName>
    <definedName name="S8R6" localSheetId="13">#REF!</definedName>
    <definedName name="S8R6">#REF!</definedName>
    <definedName name="S8R7" localSheetId="2">#REF!</definedName>
    <definedName name="S8R7" localSheetId="8">#REF!</definedName>
    <definedName name="S8R7" localSheetId="12">#REF!</definedName>
    <definedName name="S8R7" localSheetId="13">#REF!</definedName>
    <definedName name="S8R7">#REF!</definedName>
    <definedName name="S8R8" localSheetId="2">#REF!</definedName>
    <definedName name="S8R8" localSheetId="8">#REF!</definedName>
    <definedName name="S8R8" localSheetId="12">#REF!</definedName>
    <definedName name="S8R8" localSheetId="13">#REF!</definedName>
    <definedName name="S8R8">#REF!</definedName>
    <definedName name="S8R9" localSheetId="2">#REF!</definedName>
    <definedName name="S8R9" localSheetId="8">#REF!</definedName>
    <definedName name="S8R9" localSheetId="12">#REF!</definedName>
    <definedName name="S8R9" localSheetId="13">#REF!</definedName>
    <definedName name="S8R9">#REF!</definedName>
    <definedName name="S9P1" localSheetId="2">#REF!</definedName>
    <definedName name="S9P1" localSheetId="8">#REF!</definedName>
    <definedName name="S9P1" localSheetId="12">#REF!</definedName>
    <definedName name="S9P1" localSheetId="13">#REF!</definedName>
    <definedName name="S9P1">#REF!</definedName>
    <definedName name="S9P10" localSheetId="2">#REF!</definedName>
    <definedName name="S9P10" localSheetId="8">#REF!</definedName>
    <definedName name="S9P10" localSheetId="12">#REF!</definedName>
    <definedName name="S9P10" localSheetId="13">#REF!</definedName>
    <definedName name="S9P10">#REF!</definedName>
    <definedName name="S9P11" localSheetId="2">#REF!</definedName>
    <definedName name="S9P11" localSheetId="8">#REF!</definedName>
    <definedName name="S9P11" localSheetId="12">#REF!</definedName>
    <definedName name="S9P11" localSheetId="13">#REF!</definedName>
    <definedName name="S9P11">#REF!</definedName>
    <definedName name="S9P12" localSheetId="2">#REF!</definedName>
    <definedName name="S9P12" localSheetId="8">#REF!</definedName>
    <definedName name="S9P12" localSheetId="12">#REF!</definedName>
    <definedName name="S9P12" localSheetId="13">#REF!</definedName>
    <definedName name="S9P12">#REF!</definedName>
    <definedName name="S9P13" localSheetId="2">#REF!</definedName>
    <definedName name="S9P13" localSheetId="8">#REF!</definedName>
    <definedName name="S9P13" localSheetId="12">#REF!</definedName>
    <definedName name="S9P13" localSheetId="13">#REF!</definedName>
    <definedName name="S9P13">#REF!</definedName>
    <definedName name="S9P14" localSheetId="2">#REF!</definedName>
    <definedName name="S9P14" localSheetId="8">#REF!</definedName>
    <definedName name="S9P14" localSheetId="12">#REF!</definedName>
    <definedName name="S9P14" localSheetId="13">#REF!</definedName>
    <definedName name="S9P14">#REF!</definedName>
    <definedName name="S9P15" localSheetId="2">#REF!</definedName>
    <definedName name="S9P15" localSheetId="8">#REF!</definedName>
    <definedName name="S9P15" localSheetId="12">#REF!</definedName>
    <definedName name="S9P15" localSheetId="13">#REF!</definedName>
    <definedName name="S9P15">#REF!</definedName>
    <definedName name="S9P16" localSheetId="2">#REF!</definedName>
    <definedName name="S9P16" localSheetId="8">#REF!</definedName>
    <definedName name="S9P16" localSheetId="12">#REF!</definedName>
    <definedName name="S9P16" localSheetId="13">#REF!</definedName>
    <definedName name="S9P16">#REF!</definedName>
    <definedName name="S9P17" localSheetId="2">#REF!</definedName>
    <definedName name="S9P17" localSheetId="8">#REF!</definedName>
    <definedName name="S9P17" localSheetId="12">#REF!</definedName>
    <definedName name="S9P17" localSheetId="13">#REF!</definedName>
    <definedName name="S9P17">#REF!</definedName>
    <definedName name="S9P18" localSheetId="2">#REF!</definedName>
    <definedName name="S9P18" localSheetId="8">#REF!</definedName>
    <definedName name="S9P18" localSheetId="12">#REF!</definedName>
    <definedName name="S9P18" localSheetId="13">#REF!</definedName>
    <definedName name="S9P18">#REF!</definedName>
    <definedName name="S9P19" localSheetId="2">#REF!</definedName>
    <definedName name="S9P19" localSheetId="8">#REF!</definedName>
    <definedName name="S9P19" localSheetId="12">#REF!</definedName>
    <definedName name="S9P19" localSheetId="13">#REF!</definedName>
    <definedName name="S9P19">#REF!</definedName>
    <definedName name="S9P2" localSheetId="2">#REF!</definedName>
    <definedName name="S9P2" localSheetId="8">#REF!</definedName>
    <definedName name="S9P2" localSheetId="12">#REF!</definedName>
    <definedName name="S9P2" localSheetId="13">#REF!</definedName>
    <definedName name="S9P2">#REF!</definedName>
    <definedName name="S9P20" localSheetId="2">#REF!</definedName>
    <definedName name="S9P20" localSheetId="8">#REF!</definedName>
    <definedName name="S9P20" localSheetId="12">#REF!</definedName>
    <definedName name="S9P20" localSheetId="13">#REF!</definedName>
    <definedName name="S9P20">#REF!</definedName>
    <definedName name="S9P21" localSheetId="2">#REF!</definedName>
    <definedName name="S9P21" localSheetId="8">#REF!</definedName>
    <definedName name="S9P21" localSheetId="12">#REF!</definedName>
    <definedName name="S9P21" localSheetId="13">#REF!</definedName>
    <definedName name="S9P21">#REF!</definedName>
    <definedName name="S9P22" localSheetId="2">#REF!</definedName>
    <definedName name="S9P22" localSheetId="8">#REF!</definedName>
    <definedName name="S9P22" localSheetId="12">#REF!</definedName>
    <definedName name="S9P22" localSheetId="13">#REF!</definedName>
    <definedName name="S9P22">#REF!</definedName>
    <definedName name="S9P23" localSheetId="2">#REF!</definedName>
    <definedName name="S9P23" localSheetId="8">#REF!</definedName>
    <definedName name="S9P23" localSheetId="12">#REF!</definedName>
    <definedName name="S9P23" localSheetId="13">#REF!</definedName>
    <definedName name="S9P23">#REF!</definedName>
    <definedName name="S9P24" localSheetId="2">#REF!</definedName>
    <definedName name="S9P24" localSheetId="8">#REF!</definedName>
    <definedName name="S9P24" localSheetId="12">#REF!</definedName>
    <definedName name="S9P24" localSheetId="13">#REF!</definedName>
    <definedName name="S9P24">#REF!</definedName>
    <definedName name="S9P3" localSheetId="2">#REF!</definedName>
    <definedName name="S9P3" localSheetId="8">#REF!</definedName>
    <definedName name="S9P3" localSheetId="12">#REF!</definedName>
    <definedName name="S9P3" localSheetId="13">#REF!</definedName>
    <definedName name="S9P3">#REF!</definedName>
    <definedName name="S9P4" localSheetId="2">#REF!</definedName>
    <definedName name="S9P4" localSheetId="8">#REF!</definedName>
    <definedName name="S9P4" localSheetId="12">#REF!</definedName>
    <definedName name="S9P4" localSheetId="13">#REF!</definedName>
    <definedName name="S9P4">#REF!</definedName>
    <definedName name="S9P5" localSheetId="2">#REF!</definedName>
    <definedName name="S9P5" localSheetId="8">#REF!</definedName>
    <definedName name="S9P5" localSheetId="12">#REF!</definedName>
    <definedName name="S9P5" localSheetId="13">#REF!</definedName>
    <definedName name="S9P5">#REF!</definedName>
    <definedName name="S9P6" localSheetId="2">#REF!</definedName>
    <definedName name="S9P6" localSheetId="8">#REF!</definedName>
    <definedName name="S9P6" localSheetId="12">#REF!</definedName>
    <definedName name="S9P6" localSheetId="13">#REF!</definedName>
    <definedName name="S9P6">#REF!</definedName>
    <definedName name="S9P7" localSheetId="2">#REF!</definedName>
    <definedName name="S9P7" localSheetId="8">#REF!</definedName>
    <definedName name="S9P7" localSheetId="12">#REF!</definedName>
    <definedName name="S9P7" localSheetId="13">#REF!</definedName>
    <definedName name="S9P7">#REF!</definedName>
    <definedName name="S9P8" localSheetId="2">#REF!</definedName>
    <definedName name="S9P8" localSheetId="8">#REF!</definedName>
    <definedName name="S9P8" localSheetId="12">#REF!</definedName>
    <definedName name="S9P8" localSheetId="13">#REF!</definedName>
    <definedName name="S9P8">#REF!</definedName>
    <definedName name="S9P9" localSheetId="2">#REF!</definedName>
    <definedName name="S9P9" localSheetId="8">#REF!</definedName>
    <definedName name="S9P9" localSheetId="12">#REF!</definedName>
    <definedName name="S9P9" localSheetId="13">#REF!</definedName>
    <definedName name="S9P9">#REF!</definedName>
    <definedName name="S9R1" localSheetId="2">#REF!</definedName>
    <definedName name="S9R1" localSheetId="8">#REF!</definedName>
    <definedName name="S9R1" localSheetId="12">#REF!</definedName>
    <definedName name="S9R1" localSheetId="13">#REF!</definedName>
    <definedName name="S9R1">#REF!</definedName>
    <definedName name="S9R10" localSheetId="2">#REF!</definedName>
    <definedName name="S9R10" localSheetId="8">#REF!</definedName>
    <definedName name="S9R10" localSheetId="12">#REF!</definedName>
    <definedName name="S9R10" localSheetId="13">#REF!</definedName>
    <definedName name="S9R10">#REF!</definedName>
    <definedName name="S9R11" localSheetId="2">#REF!</definedName>
    <definedName name="S9R11" localSheetId="8">#REF!</definedName>
    <definedName name="S9R11" localSheetId="12">#REF!</definedName>
    <definedName name="S9R11" localSheetId="13">#REF!</definedName>
    <definedName name="S9R11">#REF!</definedName>
    <definedName name="S9R12" localSheetId="2">#REF!</definedName>
    <definedName name="S9R12" localSheetId="8">#REF!</definedName>
    <definedName name="S9R12" localSheetId="12">#REF!</definedName>
    <definedName name="S9R12" localSheetId="13">#REF!</definedName>
    <definedName name="S9R12">#REF!</definedName>
    <definedName name="S9R13" localSheetId="2">#REF!</definedName>
    <definedName name="S9R13" localSheetId="8">#REF!</definedName>
    <definedName name="S9R13" localSheetId="12">#REF!</definedName>
    <definedName name="S9R13" localSheetId="13">#REF!</definedName>
    <definedName name="S9R13">#REF!</definedName>
    <definedName name="S9R14" localSheetId="2">#REF!</definedName>
    <definedName name="S9R14" localSheetId="8">#REF!</definedName>
    <definedName name="S9R14" localSheetId="12">#REF!</definedName>
    <definedName name="S9R14" localSheetId="13">#REF!</definedName>
    <definedName name="S9R14">#REF!</definedName>
    <definedName name="S9R15" localSheetId="2">#REF!</definedName>
    <definedName name="S9R15" localSheetId="8">#REF!</definedName>
    <definedName name="S9R15" localSheetId="12">#REF!</definedName>
    <definedName name="S9R15" localSheetId="13">#REF!</definedName>
    <definedName name="S9R15">#REF!</definedName>
    <definedName name="S9R16" localSheetId="2">#REF!</definedName>
    <definedName name="S9R16" localSheetId="8">#REF!</definedName>
    <definedName name="S9R16" localSheetId="12">#REF!</definedName>
    <definedName name="S9R16" localSheetId="13">#REF!</definedName>
    <definedName name="S9R16">#REF!</definedName>
    <definedName name="S9R17" localSheetId="2">#REF!</definedName>
    <definedName name="S9R17" localSheetId="8">#REF!</definedName>
    <definedName name="S9R17" localSheetId="12">#REF!</definedName>
    <definedName name="S9R17" localSheetId="13">#REF!</definedName>
    <definedName name="S9R17">#REF!</definedName>
    <definedName name="S9R18" localSheetId="2">#REF!</definedName>
    <definedName name="S9R18" localSheetId="8">#REF!</definedName>
    <definedName name="S9R18" localSheetId="12">#REF!</definedName>
    <definedName name="S9R18" localSheetId="13">#REF!</definedName>
    <definedName name="S9R18">#REF!</definedName>
    <definedName name="S9R19" localSheetId="2">#REF!</definedName>
    <definedName name="S9R19" localSheetId="8">#REF!</definedName>
    <definedName name="S9R19" localSheetId="12">#REF!</definedName>
    <definedName name="S9R19" localSheetId="13">#REF!</definedName>
    <definedName name="S9R19">#REF!</definedName>
    <definedName name="S9R2" localSheetId="2">#REF!</definedName>
    <definedName name="S9R2" localSheetId="8">#REF!</definedName>
    <definedName name="S9R2" localSheetId="12">#REF!</definedName>
    <definedName name="S9R2" localSheetId="13">#REF!</definedName>
    <definedName name="S9R2">#REF!</definedName>
    <definedName name="S9R20" localSheetId="2">#REF!</definedName>
    <definedName name="S9R20" localSheetId="8">#REF!</definedName>
    <definedName name="S9R20" localSheetId="12">#REF!</definedName>
    <definedName name="S9R20" localSheetId="13">#REF!</definedName>
    <definedName name="S9R20">#REF!</definedName>
    <definedName name="S9R21" localSheetId="2">#REF!</definedName>
    <definedName name="S9R21" localSheetId="8">#REF!</definedName>
    <definedName name="S9R21" localSheetId="12">#REF!</definedName>
    <definedName name="S9R21" localSheetId="13">#REF!</definedName>
    <definedName name="S9R21">#REF!</definedName>
    <definedName name="S9R22" localSheetId="2">#REF!</definedName>
    <definedName name="S9R22" localSheetId="8">#REF!</definedName>
    <definedName name="S9R22" localSheetId="12">#REF!</definedName>
    <definedName name="S9R22" localSheetId="13">#REF!</definedName>
    <definedName name="S9R22">#REF!</definedName>
    <definedName name="S9R23" localSheetId="2">#REF!</definedName>
    <definedName name="S9R23" localSheetId="8">#REF!</definedName>
    <definedName name="S9R23" localSheetId="12">#REF!</definedName>
    <definedName name="S9R23" localSheetId="13">#REF!</definedName>
    <definedName name="S9R23">#REF!</definedName>
    <definedName name="S9R24" localSheetId="2">#REF!</definedName>
    <definedName name="S9R24" localSheetId="8">#REF!</definedName>
    <definedName name="S9R24" localSheetId="12">#REF!</definedName>
    <definedName name="S9R24" localSheetId="13">#REF!</definedName>
    <definedName name="S9R24">#REF!</definedName>
    <definedName name="S9R3" localSheetId="2">#REF!</definedName>
    <definedName name="S9R3" localSheetId="8">#REF!</definedName>
    <definedName name="S9R3" localSheetId="12">#REF!</definedName>
    <definedName name="S9R3" localSheetId="13">#REF!</definedName>
    <definedName name="S9R3">#REF!</definedName>
    <definedName name="S9R4" localSheetId="2">#REF!</definedName>
    <definedName name="S9R4" localSheetId="8">#REF!</definedName>
    <definedName name="S9R4" localSheetId="12">#REF!</definedName>
    <definedName name="S9R4" localSheetId="13">#REF!</definedName>
    <definedName name="S9R4">#REF!</definedName>
    <definedName name="S9R5" localSheetId="2">#REF!</definedName>
    <definedName name="S9R5" localSheetId="8">#REF!</definedName>
    <definedName name="S9R5" localSheetId="12">#REF!</definedName>
    <definedName name="S9R5" localSheetId="13">#REF!</definedName>
    <definedName name="S9R5">#REF!</definedName>
    <definedName name="S9R6" localSheetId="2">#REF!</definedName>
    <definedName name="S9R6" localSheetId="8">#REF!</definedName>
    <definedName name="S9R6" localSheetId="12">#REF!</definedName>
    <definedName name="S9R6" localSheetId="13">#REF!</definedName>
    <definedName name="S9R6">#REF!</definedName>
    <definedName name="S9R7" localSheetId="2">#REF!</definedName>
    <definedName name="S9R7" localSheetId="8">#REF!</definedName>
    <definedName name="S9R7" localSheetId="12">#REF!</definedName>
    <definedName name="S9R7" localSheetId="13">#REF!</definedName>
    <definedName name="S9R7">#REF!</definedName>
    <definedName name="S9R8" localSheetId="2">#REF!</definedName>
    <definedName name="S9R8" localSheetId="8">#REF!</definedName>
    <definedName name="S9R8" localSheetId="12">#REF!</definedName>
    <definedName name="S9R8" localSheetId="13">#REF!</definedName>
    <definedName name="S9R8">#REF!</definedName>
    <definedName name="S9R9" localSheetId="2">#REF!</definedName>
    <definedName name="S9R9" localSheetId="8">#REF!</definedName>
    <definedName name="S9R9" localSheetId="12">#REF!</definedName>
    <definedName name="S9R9" localSheetId="13">#REF!</definedName>
    <definedName name="S9R9">#REF!</definedName>
    <definedName name="soma_total" localSheetId="2">#REF!</definedName>
    <definedName name="soma_total" localSheetId="8">#REF!</definedName>
    <definedName name="soma_total" localSheetId="12">#REF!</definedName>
    <definedName name="soma_total" localSheetId="13">#REF!</definedName>
    <definedName name="soma_total">#REF!</definedName>
    <definedName name="sub_item_1" localSheetId="2">#REF!</definedName>
    <definedName name="sub_item_1" localSheetId="8">#REF!</definedName>
    <definedName name="sub_item_1" localSheetId="12">#REF!</definedName>
    <definedName name="sub_item_1" localSheetId="13">#REF!</definedName>
    <definedName name="sub_item_1">#REF!</definedName>
    <definedName name="sub_item_10" localSheetId="2">#REF!</definedName>
    <definedName name="sub_item_10" localSheetId="8">#REF!</definedName>
    <definedName name="sub_item_10" localSheetId="12">#REF!</definedName>
    <definedName name="sub_item_10" localSheetId="13">#REF!</definedName>
    <definedName name="sub_item_10">#REF!</definedName>
    <definedName name="sub_item_11" localSheetId="2">#REF!</definedName>
    <definedName name="sub_item_11" localSheetId="8">#REF!</definedName>
    <definedName name="sub_item_11" localSheetId="12">#REF!</definedName>
    <definedName name="sub_item_11" localSheetId="13">#REF!</definedName>
    <definedName name="sub_item_11">#REF!</definedName>
    <definedName name="sub_item_12" localSheetId="2">#REF!</definedName>
    <definedName name="sub_item_12" localSheetId="8">#REF!</definedName>
    <definedName name="sub_item_12" localSheetId="12">#REF!</definedName>
    <definedName name="sub_item_12" localSheetId="13">#REF!</definedName>
    <definedName name="sub_item_12">#REF!</definedName>
    <definedName name="sub_item_13" localSheetId="2">#REF!</definedName>
    <definedName name="sub_item_13" localSheetId="8">#REF!</definedName>
    <definedName name="sub_item_13" localSheetId="12">#REF!</definedName>
    <definedName name="sub_item_13" localSheetId="13">#REF!</definedName>
    <definedName name="sub_item_13">#REF!</definedName>
    <definedName name="sub_item_14" localSheetId="2">#REF!</definedName>
    <definedName name="sub_item_14" localSheetId="8">#REF!</definedName>
    <definedName name="sub_item_14" localSheetId="12">#REF!</definedName>
    <definedName name="sub_item_14" localSheetId="13">#REF!</definedName>
    <definedName name="sub_item_14">#REF!</definedName>
    <definedName name="sub_item_15" localSheetId="2">#REF!</definedName>
    <definedName name="sub_item_15" localSheetId="8">#REF!</definedName>
    <definedName name="sub_item_15" localSheetId="12">#REF!</definedName>
    <definedName name="sub_item_15" localSheetId="13">#REF!</definedName>
    <definedName name="sub_item_15">#REF!</definedName>
    <definedName name="sub_item_16" localSheetId="2">#REF!</definedName>
    <definedName name="sub_item_16" localSheetId="8">#REF!</definedName>
    <definedName name="sub_item_16" localSheetId="12">#REF!</definedName>
    <definedName name="sub_item_16" localSheetId="13">#REF!</definedName>
    <definedName name="sub_item_16">#REF!</definedName>
    <definedName name="sub_item_17" localSheetId="2">#REF!</definedName>
    <definedName name="sub_item_17" localSheetId="8">#REF!</definedName>
    <definedName name="sub_item_17" localSheetId="12">#REF!</definedName>
    <definedName name="sub_item_17" localSheetId="13">#REF!</definedName>
    <definedName name="sub_item_17">#REF!</definedName>
    <definedName name="sub_item_18" localSheetId="2">#REF!</definedName>
    <definedName name="sub_item_18" localSheetId="8">#REF!</definedName>
    <definedName name="sub_item_18" localSheetId="12">#REF!</definedName>
    <definedName name="sub_item_18" localSheetId="13">#REF!</definedName>
    <definedName name="sub_item_18">#REF!</definedName>
    <definedName name="sub_item_19" localSheetId="2">#REF!</definedName>
    <definedName name="sub_item_19" localSheetId="8">#REF!</definedName>
    <definedName name="sub_item_19" localSheetId="12">#REF!</definedName>
    <definedName name="sub_item_19" localSheetId="13">#REF!</definedName>
    <definedName name="sub_item_19">#REF!</definedName>
    <definedName name="sub_item_2" localSheetId="2">#REF!</definedName>
    <definedName name="sub_item_2" localSheetId="8">#REF!</definedName>
    <definedName name="sub_item_2" localSheetId="12">#REF!</definedName>
    <definedName name="sub_item_2" localSheetId="13">#REF!</definedName>
    <definedName name="sub_item_2">#REF!</definedName>
    <definedName name="sub_item_20" localSheetId="2">#REF!</definedName>
    <definedName name="sub_item_20" localSheetId="8">#REF!</definedName>
    <definedName name="sub_item_20" localSheetId="12">#REF!</definedName>
    <definedName name="sub_item_20" localSheetId="13">#REF!</definedName>
    <definedName name="sub_item_20">#REF!</definedName>
    <definedName name="sub_item_21" localSheetId="2">#REF!</definedName>
    <definedName name="sub_item_21" localSheetId="8">#REF!</definedName>
    <definedName name="sub_item_21" localSheetId="12">#REF!</definedName>
    <definedName name="sub_item_21" localSheetId="13">#REF!</definedName>
    <definedName name="sub_item_21">#REF!</definedName>
    <definedName name="sub_item_22" localSheetId="2">#REF!</definedName>
    <definedName name="sub_item_22" localSheetId="8">#REF!</definedName>
    <definedName name="sub_item_22" localSheetId="12">#REF!</definedName>
    <definedName name="sub_item_22" localSheetId="13">#REF!</definedName>
    <definedName name="sub_item_22">#REF!</definedName>
    <definedName name="sub_item_23" localSheetId="2">#REF!</definedName>
    <definedName name="sub_item_23" localSheetId="8">#REF!</definedName>
    <definedName name="sub_item_23" localSheetId="12">#REF!</definedName>
    <definedName name="sub_item_23" localSheetId="13">#REF!</definedName>
    <definedName name="sub_item_23">#REF!</definedName>
    <definedName name="sub_item_24" localSheetId="2">#REF!</definedName>
    <definedName name="sub_item_24" localSheetId="8">#REF!</definedName>
    <definedName name="sub_item_24" localSheetId="12">#REF!</definedName>
    <definedName name="sub_item_24" localSheetId="13">#REF!</definedName>
    <definedName name="sub_item_24">#REF!</definedName>
    <definedName name="sub_item_25" localSheetId="2">#REF!</definedName>
    <definedName name="sub_item_25" localSheetId="8">#REF!</definedName>
    <definedName name="sub_item_25" localSheetId="12">#REF!</definedName>
    <definedName name="sub_item_25" localSheetId="13">#REF!</definedName>
    <definedName name="sub_item_25">#REF!</definedName>
    <definedName name="sub_item_26" localSheetId="2">#REF!</definedName>
    <definedName name="sub_item_26" localSheetId="8">#REF!</definedName>
    <definedName name="sub_item_26" localSheetId="12">#REF!</definedName>
    <definedName name="sub_item_26" localSheetId="13">#REF!</definedName>
    <definedName name="sub_item_26">#REF!</definedName>
    <definedName name="sub_item_27" localSheetId="2">#REF!</definedName>
    <definedName name="sub_item_27" localSheetId="8">#REF!</definedName>
    <definedName name="sub_item_27" localSheetId="12">#REF!</definedName>
    <definedName name="sub_item_27" localSheetId="13">#REF!</definedName>
    <definedName name="sub_item_27">#REF!</definedName>
    <definedName name="sub_item_28" localSheetId="2">#REF!</definedName>
    <definedName name="sub_item_28" localSheetId="8">#REF!</definedName>
    <definedName name="sub_item_28" localSheetId="12">#REF!</definedName>
    <definedName name="sub_item_28" localSheetId="13">#REF!</definedName>
    <definedName name="sub_item_28">#REF!</definedName>
    <definedName name="sub_item_29" localSheetId="2">#REF!</definedName>
    <definedName name="sub_item_29" localSheetId="8">#REF!</definedName>
    <definedName name="sub_item_29" localSheetId="12">#REF!</definedName>
    <definedName name="sub_item_29" localSheetId="13">#REF!</definedName>
    <definedName name="sub_item_29">#REF!</definedName>
    <definedName name="sub_item_3" localSheetId="2">#REF!</definedName>
    <definedName name="sub_item_3" localSheetId="8">#REF!</definedName>
    <definedName name="sub_item_3" localSheetId="12">#REF!</definedName>
    <definedName name="sub_item_3" localSheetId="13">#REF!</definedName>
    <definedName name="sub_item_3">#REF!</definedName>
    <definedName name="sub_item_30" localSheetId="2">#REF!</definedName>
    <definedName name="sub_item_30" localSheetId="8">#REF!</definedName>
    <definedName name="sub_item_30" localSheetId="12">#REF!</definedName>
    <definedName name="sub_item_30" localSheetId="13">#REF!</definedName>
    <definedName name="sub_item_30">#REF!</definedName>
    <definedName name="sub_item_31" localSheetId="2">#REF!</definedName>
    <definedName name="sub_item_31" localSheetId="8">#REF!</definedName>
    <definedName name="sub_item_31" localSheetId="12">#REF!</definedName>
    <definedName name="sub_item_31" localSheetId="13">#REF!</definedName>
    <definedName name="sub_item_31">#REF!</definedName>
    <definedName name="sub_item_32" localSheetId="2">#REF!</definedName>
    <definedName name="sub_item_32" localSheetId="8">#REF!</definedName>
    <definedName name="sub_item_32" localSheetId="12">#REF!</definedName>
    <definedName name="sub_item_32" localSheetId="13">#REF!</definedName>
    <definedName name="sub_item_32">#REF!</definedName>
    <definedName name="sub_item_33" localSheetId="2">#REF!</definedName>
    <definedName name="sub_item_33" localSheetId="8">#REF!</definedName>
    <definedName name="sub_item_33" localSheetId="12">#REF!</definedName>
    <definedName name="sub_item_33" localSheetId="13">#REF!</definedName>
    <definedName name="sub_item_33">#REF!</definedName>
    <definedName name="sub_item_34" localSheetId="2">#REF!</definedName>
    <definedName name="sub_item_34" localSheetId="8">#REF!</definedName>
    <definedName name="sub_item_34" localSheetId="12">#REF!</definedName>
    <definedName name="sub_item_34" localSheetId="13">#REF!</definedName>
    <definedName name="sub_item_34">#REF!</definedName>
    <definedName name="sub_item_35" localSheetId="2">#REF!</definedName>
    <definedName name="sub_item_35" localSheetId="8">#REF!</definedName>
    <definedName name="sub_item_35" localSheetId="12">#REF!</definedName>
    <definedName name="sub_item_35" localSheetId="13">#REF!</definedName>
    <definedName name="sub_item_35">#REF!</definedName>
    <definedName name="sub_item_36" localSheetId="2">#REF!</definedName>
    <definedName name="sub_item_36" localSheetId="8">#REF!</definedName>
    <definedName name="sub_item_36" localSheetId="12">#REF!</definedName>
    <definedName name="sub_item_36" localSheetId="13">#REF!</definedName>
    <definedName name="sub_item_36">#REF!</definedName>
    <definedName name="sub_item_37" localSheetId="2">#REF!</definedName>
    <definedName name="sub_item_37" localSheetId="8">#REF!</definedName>
    <definedName name="sub_item_37" localSheetId="12">#REF!</definedName>
    <definedName name="sub_item_37" localSheetId="13">#REF!</definedName>
    <definedName name="sub_item_37">#REF!</definedName>
    <definedName name="sub_item_38" localSheetId="2">#REF!</definedName>
    <definedName name="sub_item_38" localSheetId="8">#REF!</definedName>
    <definedName name="sub_item_38" localSheetId="12">#REF!</definedName>
    <definedName name="sub_item_38" localSheetId="13">#REF!</definedName>
    <definedName name="sub_item_38">#REF!</definedName>
    <definedName name="sub_item_39" localSheetId="2">#REF!</definedName>
    <definedName name="sub_item_39" localSheetId="8">#REF!</definedName>
    <definedName name="sub_item_39" localSheetId="12">#REF!</definedName>
    <definedName name="sub_item_39" localSheetId="13">#REF!</definedName>
    <definedName name="sub_item_39">#REF!</definedName>
    <definedName name="sub_item_4" localSheetId="2">#REF!</definedName>
    <definedName name="sub_item_4" localSheetId="8">#REF!</definedName>
    <definedName name="sub_item_4" localSheetId="12">#REF!</definedName>
    <definedName name="sub_item_4" localSheetId="13">#REF!</definedName>
    <definedName name="sub_item_4">#REF!</definedName>
    <definedName name="sub_item_40" localSheetId="2">#REF!</definedName>
    <definedName name="sub_item_40" localSheetId="8">#REF!</definedName>
    <definedName name="sub_item_40" localSheetId="12">#REF!</definedName>
    <definedName name="sub_item_40" localSheetId="13">#REF!</definedName>
    <definedName name="sub_item_40">#REF!</definedName>
    <definedName name="sub_item_41" localSheetId="2">#REF!</definedName>
    <definedName name="sub_item_41" localSheetId="8">#REF!</definedName>
    <definedName name="sub_item_41" localSheetId="12">#REF!</definedName>
    <definedName name="sub_item_41" localSheetId="13">#REF!</definedName>
    <definedName name="sub_item_41">#REF!</definedName>
    <definedName name="sub_item_42" localSheetId="2">#REF!</definedName>
    <definedName name="sub_item_42" localSheetId="8">#REF!</definedName>
    <definedName name="sub_item_42" localSheetId="12">#REF!</definedName>
    <definedName name="sub_item_42" localSheetId="13">#REF!</definedName>
    <definedName name="sub_item_42">#REF!</definedName>
    <definedName name="sub_item_43" localSheetId="2">#REF!</definedName>
    <definedName name="sub_item_43" localSheetId="8">#REF!</definedName>
    <definedName name="sub_item_43" localSheetId="12">#REF!</definedName>
    <definedName name="sub_item_43" localSheetId="13">#REF!</definedName>
    <definedName name="sub_item_43">#REF!</definedName>
    <definedName name="sub_item_44" localSheetId="2">#REF!</definedName>
    <definedName name="sub_item_44" localSheetId="8">#REF!</definedName>
    <definedName name="sub_item_44" localSheetId="12">#REF!</definedName>
    <definedName name="sub_item_44" localSheetId="13">#REF!</definedName>
    <definedName name="sub_item_44">#REF!</definedName>
    <definedName name="sub_item_45" localSheetId="2">#REF!</definedName>
    <definedName name="sub_item_45" localSheetId="8">#REF!</definedName>
    <definedName name="sub_item_45" localSheetId="12">#REF!</definedName>
    <definedName name="sub_item_45" localSheetId="13">#REF!</definedName>
    <definedName name="sub_item_45">#REF!</definedName>
    <definedName name="sub_item_5" localSheetId="2">#REF!</definedName>
    <definedName name="sub_item_5" localSheetId="8">#REF!</definedName>
    <definedName name="sub_item_5" localSheetId="12">#REF!</definedName>
    <definedName name="sub_item_5" localSheetId="13">#REF!</definedName>
    <definedName name="sub_item_5">#REF!</definedName>
    <definedName name="sub_item_6" localSheetId="2">#REF!</definedName>
    <definedName name="sub_item_6" localSheetId="8">#REF!</definedName>
    <definedName name="sub_item_6" localSheetId="12">#REF!</definedName>
    <definedName name="sub_item_6" localSheetId="13">#REF!</definedName>
    <definedName name="sub_item_6">#REF!</definedName>
    <definedName name="sub_item_7" localSheetId="2">#REF!</definedName>
    <definedName name="sub_item_7" localSheetId="8">#REF!</definedName>
    <definedName name="sub_item_7" localSheetId="12">#REF!</definedName>
    <definedName name="sub_item_7" localSheetId="13">#REF!</definedName>
    <definedName name="sub_item_7">#REF!</definedName>
    <definedName name="sub_item_8" localSheetId="2">#REF!</definedName>
    <definedName name="sub_item_8" localSheetId="8">#REF!</definedName>
    <definedName name="sub_item_8" localSheetId="12">#REF!</definedName>
    <definedName name="sub_item_8" localSheetId="13">#REF!</definedName>
    <definedName name="sub_item_8">#REF!</definedName>
    <definedName name="sub_item_9" localSheetId="2">#REF!</definedName>
    <definedName name="sub_item_9" localSheetId="8">#REF!</definedName>
    <definedName name="sub_item_9" localSheetId="12">#REF!</definedName>
    <definedName name="sub_item_9" localSheetId="13">#REF!</definedName>
    <definedName name="sub_item_9">#REF!</definedName>
    <definedName name="switch" localSheetId="2">#REF!</definedName>
    <definedName name="switch" localSheetId="13">#REF!</definedName>
    <definedName name="switch">#REF!</definedName>
    <definedName name="T">#REF!</definedName>
    <definedName name="teste">"$#REF!.$A$1:$B$3278"</definedName>
    <definedName name="_xlnm.Print_Titles" localSheetId="10">'COMPOSIÇÕES COMPLEMENTARES '!$1:$8</definedName>
    <definedName name="_xlnm.Print_Titles" localSheetId="11">COTAÇÕES!$1:$7</definedName>
    <definedName name="_xlnm.Print_Titles" localSheetId="8">'CURVA ABC'!$3:$10</definedName>
    <definedName name="_xlnm.Print_Titles" localSheetId="7">INSUMOS!$1:$2</definedName>
    <definedName name="_xlnm.Print_Titles" localSheetId="4">PLANILHA_SINTÉTICA!$1:$8</definedName>
    <definedName name="_xlnm.Print_Titles" localSheetId="6">SERVIÇOS!$1:$3</definedName>
    <definedName name="TOTAL_ACU_REF" localSheetId="2">#REF!</definedName>
    <definedName name="TOTAL_ACU_REF" localSheetId="8">#REF!</definedName>
    <definedName name="TOTAL_ACU_REF" localSheetId="12">#REF!</definedName>
    <definedName name="TOTAL_ACU_REF" localSheetId="13">#REF!</definedName>
    <definedName name="TOTAL_ACU_REF">#REF!</definedName>
    <definedName name="TOTAL_ADD" localSheetId="2">#REF!</definedName>
    <definedName name="TOTAL_ADD" localSheetId="8">#REF!</definedName>
    <definedName name="TOTAL_ADD" localSheetId="12">#REF!</definedName>
    <definedName name="TOTAL_ADD" localSheetId="13">#REF!</definedName>
    <definedName name="TOTAL_ADD">#REF!</definedName>
    <definedName name="TOTAL_ADD_ACU" localSheetId="2">#REF!</definedName>
    <definedName name="TOTAL_ADD_ACU" localSheetId="8">#REF!</definedName>
    <definedName name="TOTAL_ADD_ACU" localSheetId="12">#REF!</definedName>
    <definedName name="TOTAL_ADD_ACU" localSheetId="13">#REF!</definedName>
    <definedName name="TOTAL_ADD_ACU">#REF!</definedName>
    <definedName name="TOTAL_REF" localSheetId="2">#REF!</definedName>
    <definedName name="TOTAL_REF" localSheetId="8">#REF!</definedName>
    <definedName name="TOTAL_REF" localSheetId="12">#REF!</definedName>
    <definedName name="TOTAL_REF" localSheetId="13">#REF!</definedName>
    <definedName name="TOTAL_REF">#REF!</definedName>
    <definedName name="TOTAL_RES" localSheetId="2">#REF!</definedName>
    <definedName name="TOTAL_RES" localSheetId="8">#REF!</definedName>
    <definedName name="TOTAL_RES" localSheetId="12">#REF!</definedName>
    <definedName name="TOTAL_RES" localSheetId="13">#REF!</definedName>
    <definedName name="TOTAL_RES">#REF!</definedName>
    <definedName name="TOTAL_RES_ACU" localSheetId="2">#REF!</definedName>
    <definedName name="TOTAL_RES_ACU" localSheetId="8">#REF!</definedName>
    <definedName name="TOTAL_RES_ACU" localSheetId="12">#REF!</definedName>
    <definedName name="TOTAL_RES_ACU" localSheetId="13">#REF!</definedName>
    <definedName name="TOTAL_RES_ACU">#REF!</definedName>
    <definedName name="Z_39FA8DCB_7FE1_4377_9C2C_3A6C28B9DCE8_.wvu.PrintArea" localSheetId="10" hidden="1">'COMPOSIÇÕES COMPLEMENTARES '!$A$1:$K$76</definedName>
    <definedName name="Z_60131786_0F54_49F5_B695_1A5DD0544ED6_.wvu.PrintArea" localSheetId="10" hidden="1">'COMPOSIÇÕES COMPLEMENTARES '!$A$1:$D$76</definedName>
    <definedName name="Z_E9EF4FFF_2A51_4B23_8A33_7F2B85269ACF_.wvu.PrintArea_7" localSheetId="10">#REF!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10">(#REF!,#REF!,#REF!,#REF!,#REF!,#REF!,#REF!,#REF!,#REF!,#REF!,#REF!,#REF!,#REF!)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10" hidden="1">'COMPOSIÇÕES COMPLEMENTARES '!$A$1:$D$76</definedName>
  </definedNames>
  <calcPr calcId="191029"/>
</workbook>
</file>

<file path=xl/calcChain.xml><?xml version="1.0" encoding="utf-8"?>
<calcChain xmlns="http://schemas.openxmlformats.org/spreadsheetml/2006/main">
  <c r="J13" i="25" l="1"/>
  <c r="J14" i="25"/>
  <c r="J15" i="25"/>
  <c r="J16" i="25"/>
  <c r="J17" i="25" s="1"/>
  <c r="J18" i="25" s="1"/>
  <c r="J19" i="25" s="1"/>
  <c r="J20" i="25" s="1"/>
  <c r="J21" i="25" s="1"/>
  <c r="J22" i="25" s="1"/>
  <c r="J23" i="25" s="1"/>
  <c r="J24" i="25" s="1"/>
  <c r="J25" i="25" s="1"/>
  <c r="J26" i="25" s="1"/>
  <c r="J27" i="25" s="1"/>
  <c r="J28" i="25" s="1"/>
  <c r="J29" i="25" s="1"/>
  <c r="J30" i="25" s="1"/>
  <c r="J31" i="25" s="1"/>
  <c r="J32" i="25" s="1"/>
  <c r="J33" i="25" s="1"/>
  <c r="J34" i="25" s="1"/>
  <c r="J35" i="25" s="1"/>
  <c r="J36" i="25" s="1"/>
  <c r="J37" i="25" s="1"/>
  <c r="J38" i="25" s="1"/>
  <c r="J39" i="25" s="1"/>
  <c r="J40" i="25" s="1"/>
  <c r="J41" i="25" s="1"/>
  <c r="J42" i="25" s="1"/>
  <c r="J43" i="25" s="1"/>
  <c r="J44" i="25" s="1"/>
  <c r="J45" i="25" s="1"/>
  <c r="J46" i="25" s="1"/>
  <c r="J47" i="25" s="1"/>
  <c r="J48" i="25" s="1"/>
  <c r="J49" i="25" s="1"/>
  <c r="J50" i="25" s="1"/>
  <c r="J51" i="25" s="1"/>
  <c r="J52" i="25" s="1"/>
  <c r="J53" i="25" s="1"/>
  <c r="J54" i="25" s="1"/>
  <c r="J55" i="25" s="1"/>
  <c r="J56" i="25" s="1"/>
  <c r="J57" i="25" s="1"/>
  <c r="J58" i="25" s="1"/>
  <c r="J59" i="25" s="1"/>
  <c r="J60" i="25" s="1"/>
  <c r="J61" i="25" s="1"/>
  <c r="J62" i="25" s="1"/>
  <c r="J63" i="25" s="1"/>
  <c r="J64" i="25" s="1"/>
  <c r="J65" i="25" s="1"/>
  <c r="J66" i="25" s="1"/>
  <c r="J67" i="25" s="1"/>
  <c r="J68" i="25" s="1"/>
  <c r="J69" i="25" s="1"/>
  <c r="J70" i="25" s="1"/>
  <c r="J71" i="25" s="1"/>
  <c r="J72" i="25" s="1"/>
  <c r="J73" i="25" s="1"/>
  <c r="J74" i="25" s="1"/>
  <c r="J75" i="25" s="1"/>
  <c r="J76" i="25" s="1"/>
  <c r="J77" i="25" s="1"/>
  <c r="J78" i="25" s="1"/>
  <c r="J79" i="25" s="1"/>
  <c r="J80" i="25" s="1"/>
  <c r="J81" i="25" s="1"/>
  <c r="J82" i="25" s="1"/>
  <c r="J83" i="25" s="1"/>
  <c r="J84" i="25" s="1"/>
  <c r="J85" i="25" s="1"/>
  <c r="J86" i="25" s="1"/>
  <c r="J87" i="25" s="1"/>
  <c r="J88" i="25" s="1"/>
  <c r="J89" i="25" s="1"/>
  <c r="J90" i="25" s="1"/>
  <c r="J91" i="25" s="1"/>
  <c r="J92" i="25" s="1"/>
  <c r="J93" i="25" s="1"/>
  <c r="J94" i="25" s="1"/>
  <c r="J95" i="25" s="1"/>
  <c r="J12" i="25"/>
  <c r="J11" i="25"/>
  <c r="I11" i="25"/>
  <c r="I12" i="25"/>
  <c r="I13" i="25"/>
  <c r="I14" i="25"/>
  <c r="I15" i="25"/>
  <c r="I16" i="25"/>
  <c r="I17" i="25"/>
  <c r="I18" i="25"/>
  <c r="I19" i="25"/>
  <c r="I20" i="25"/>
  <c r="I21" i="25"/>
  <c r="I22" i="25"/>
  <c r="I23" i="25"/>
  <c r="I24" i="25"/>
  <c r="I25" i="25"/>
  <c r="I26" i="25"/>
  <c r="I27" i="25"/>
  <c r="I28" i="25"/>
  <c r="I29" i="25"/>
  <c r="I30" i="25"/>
  <c r="I31" i="25"/>
  <c r="I32" i="25"/>
  <c r="I33" i="25"/>
  <c r="I34" i="25"/>
  <c r="I35" i="25"/>
  <c r="I36" i="25"/>
  <c r="I37" i="25"/>
  <c r="I38" i="25"/>
  <c r="I39" i="25"/>
  <c r="I40" i="25"/>
  <c r="I41" i="25"/>
  <c r="I42" i="25"/>
  <c r="I43" i="25"/>
  <c r="I44" i="25"/>
  <c r="I45" i="25"/>
  <c r="I46" i="25"/>
  <c r="I47" i="25"/>
  <c r="I48" i="25"/>
  <c r="I49" i="25"/>
  <c r="I50" i="25"/>
  <c r="I51" i="25"/>
  <c r="I52" i="25"/>
  <c r="I53" i="25"/>
  <c r="I54" i="25"/>
  <c r="I55" i="25"/>
  <c r="I56" i="25"/>
  <c r="I57" i="25"/>
  <c r="I58" i="25"/>
  <c r="I59" i="25"/>
  <c r="I60" i="25"/>
  <c r="I61" i="25"/>
  <c r="I62" i="25"/>
  <c r="I63" i="25"/>
  <c r="I64" i="25"/>
  <c r="I65" i="25"/>
  <c r="I66" i="25"/>
  <c r="I67" i="25"/>
  <c r="I68" i="25"/>
  <c r="I69" i="25"/>
  <c r="I70" i="25"/>
  <c r="I71" i="25"/>
  <c r="I72" i="25"/>
  <c r="I73" i="25"/>
  <c r="I74" i="25"/>
  <c r="I75" i="25"/>
  <c r="I76" i="25"/>
  <c r="I77" i="25"/>
  <c r="I78" i="25"/>
  <c r="I79" i="25"/>
  <c r="I80" i="25"/>
  <c r="I81" i="25"/>
  <c r="I82" i="25"/>
  <c r="I83" i="25"/>
  <c r="I84" i="25"/>
  <c r="I85" i="25"/>
  <c r="I86" i="25"/>
  <c r="I87" i="25"/>
  <c r="I88" i="25"/>
  <c r="I89" i="25"/>
  <c r="I90" i="25"/>
  <c r="I91" i="25"/>
  <c r="I92" i="25"/>
  <c r="I93" i="25"/>
  <c r="I94" i="25"/>
  <c r="I95" i="25"/>
  <c r="I14" i="19"/>
  <c r="H15" i="19"/>
  <c r="H16" i="19"/>
  <c r="H17" i="19"/>
  <c r="H18" i="19"/>
  <c r="H19" i="19"/>
  <c r="H20" i="19"/>
  <c r="H21" i="19"/>
  <c r="H22" i="19"/>
  <c r="H23" i="19"/>
  <c r="H24" i="19"/>
  <c r="H25" i="19"/>
  <c r="H26" i="19"/>
  <c r="H27" i="19"/>
  <c r="H14" i="19"/>
  <c r="G15" i="19"/>
  <c r="G16" i="19"/>
  <c r="G17" i="19"/>
  <c r="G18" i="19"/>
  <c r="G19" i="19"/>
  <c r="G20" i="19"/>
  <c r="G21" i="19"/>
  <c r="G22" i="19"/>
  <c r="G23" i="19"/>
  <c r="G24" i="19"/>
  <c r="G25" i="19"/>
  <c r="G26" i="19"/>
  <c r="G27" i="19"/>
  <c r="G14" i="19"/>
  <c r="F15" i="19"/>
  <c r="F16" i="19"/>
  <c r="F17" i="19"/>
  <c r="F18" i="19"/>
  <c r="F19" i="19"/>
  <c r="F20" i="19"/>
  <c r="F21" i="19"/>
  <c r="F22" i="19"/>
  <c r="F23" i="19"/>
  <c r="F24" i="19"/>
  <c r="F25" i="19"/>
  <c r="F26" i="19"/>
  <c r="F27" i="19"/>
  <c r="F28" i="19"/>
  <c r="H13" i="25"/>
  <c r="H14" i="25" s="1"/>
  <c r="H15" i="25" s="1"/>
  <c r="H16" i="25" s="1"/>
  <c r="H17" i="25" s="1"/>
  <c r="H18" i="25" s="1"/>
  <c r="H19" i="25" s="1"/>
  <c r="H20" i="25" s="1"/>
  <c r="H21" i="25" s="1"/>
  <c r="H22" i="25" s="1"/>
  <c r="H23" i="25" s="1"/>
  <c r="H24" i="25" s="1"/>
  <c r="H25" i="25" s="1"/>
  <c r="H26" i="25" s="1"/>
  <c r="H27" i="25" s="1"/>
  <c r="H28" i="25" s="1"/>
  <c r="H29" i="25" s="1"/>
  <c r="H30" i="25" s="1"/>
  <c r="H31" i="25" s="1"/>
  <c r="H32" i="25" s="1"/>
  <c r="H33" i="25" s="1"/>
  <c r="H34" i="25" s="1"/>
  <c r="H35" i="25" s="1"/>
  <c r="H36" i="25" s="1"/>
  <c r="H37" i="25" s="1"/>
  <c r="H38" i="25" s="1"/>
  <c r="H39" i="25" s="1"/>
  <c r="H40" i="25" s="1"/>
  <c r="H41" i="25" s="1"/>
  <c r="H42" i="25" s="1"/>
  <c r="H43" i="25" s="1"/>
  <c r="H44" i="25" s="1"/>
  <c r="H45" i="25" s="1"/>
  <c r="H46" i="25" s="1"/>
  <c r="H47" i="25" s="1"/>
  <c r="H48" i="25" s="1"/>
  <c r="H49" i="25" s="1"/>
  <c r="H50" i="25" s="1"/>
  <c r="H51" i="25" s="1"/>
  <c r="H52" i="25" s="1"/>
  <c r="H53" i="25" s="1"/>
  <c r="H54" i="25" s="1"/>
  <c r="H55" i="25" s="1"/>
  <c r="H56" i="25" s="1"/>
  <c r="H57" i="25" s="1"/>
  <c r="H58" i="25" s="1"/>
  <c r="H59" i="25" s="1"/>
  <c r="H60" i="25" s="1"/>
  <c r="H61" i="25" s="1"/>
  <c r="H62" i="25" s="1"/>
  <c r="H63" i="25" s="1"/>
  <c r="H64" i="25" s="1"/>
  <c r="H65" i="25" s="1"/>
  <c r="H66" i="25" s="1"/>
  <c r="H67" i="25" s="1"/>
  <c r="H68" i="25" s="1"/>
  <c r="H69" i="25" s="1"/>
  <c r="H70" i="25" s="1"/>
  <c r="H71" i="25" s="1"/>
  <c r="H72" i="25" s="1"/>
  <c r="H73" i="25" s="1"/>
  <c r="H74" i="25" s="1"/>
  <c r="H75" i="25" s="1"/>
  <c r="H76" i="25" s="1"/>
  <c r="H77" i="25" s="1"/>
  <c r="H78" i="25" s="1"/>
  <c r="H79" i="25" s="1"/>
  <c r="H80" i="25" s="1"/>
  <c r="H81" i="25" s="1"/>
  <c r="H82" i="25" s="1"/>
  <c r="H83" i="25" s="1"/>
  <c r="H84" i="25" s="1"/>
  <c r="H85" i="25" s="1"/>
  <c r="H86" i="25" s="1"/>
  <c r="H87" i="25" s="1"/>
  <c r="H88" i="25" s="1"/>
  <c r="H89" i="25" s="1"/>
  <c r="H90" i="25" s="1"/>
  <c r="H91" i="25" s="1"/>
  <c r="H92" i="25" s="1"/>
  <c r="H93" i="25" s="1"/>
  <c r="H94" i="25" s="1"/>
  <c r="H95" i="25" s="1"/>
  <c r="H12" i="25"/>
  <c r="H11" i="25"/>
  <c r="D360" i="26" l="1"/>
  <c r="D358" i="26"/>
  <c r="D356" i="26"/>
  <c r="D355" i="26"/>
  <c r="F62" i="26" l="1"/>
  <c r="H313" i="26"/>
  <c r="F301" i="26"/>
  <c r="F313" i="26" s="1"/>
  <c r="F315" i="26" s="1"/>
  <c r="F289" i="26"/>
  <c r="F268" i="26"/>
  <c r="F155" i="26"/>
  <c r="F154" i="26"/>
  <c r="F157" i="26" s="1"/>
  <c r="F84" i="26"/>
  <c r="F83" i="26"/>
  <c r="G28" i="1"/>
  <c r="J28" i="1" s="1"/>
  <c r="F28" i="1"/>
  <c r="I28" i="1" s="1"/>
  <c r="D28" i="1"/>
  <c r="C28" i="1"/>
  <c r="C81" i="26" s="1"/>
  <c r="F38" i="26"/>
  <c r="F123" i="26"/>
  <c r="F40" i="26"/>
  <c r="F39" i="26"/>
  <c r="F31" i="26"/>
  <c r="D22" i="26"/>
  <c r="H28" i="1" l="1"/>
  <c r="K28" i="1" s="1"/>
  <c r="F86" i="26"/>
  <c r="C648" i="26"/>
  <c r="C607" i="26" l="1"/>
  <c r="E530" i="26"/>
  <c r="D530" i="26"/>
  <c r="E529" i="26"/>
  <c r="D529" i="26"/>
  <c r="E528" i="26"/>
  <c r="D528" i="26"/>
  <c r="E520" i="26"/>
  <c r="D520" i="26"/>
  <c r="E519" i="26"/>
  <c r="D519" i="26"/>
  <c r="E518" i="26"/>
  <c r="D518" i="26"/>
  <c r="E517" i="26"/>
  <c r="D517" i="26"/>
  <c r="E516" i="26"/>
  <c r="D516" i="26"/>
  <c r="E515" i="26"/>
  <c r="D515" i="26"/>
  <c r="E514" i="26"/>
  <c r="D514" i="26"/>
  <c r="E513" i="26"/>
  <c r="D513" i="26"/>
  <c r="E512" i="26"/>
  <c r="D512" i="26"/>
  <c r="E511" i="26"/>
  <c r="D511" i="26"/>
  <c r="E510" i="26"/>
  <c r="D510" i="26"/>
  <c r="E509" i="26"/>
  <c r="D509" i="26"/>
  <c r="E508" i="26"/>
  <c r="D508" i="26"/>
  <c r="D78" i="26"/>
  <c r="F512" i="26" l="1"/>
  <c r="F513" i="26"/>
  <c r="F528" i="26"/>
  <c r="F509" i="26"/>
  <c r="F514" i="26"/>
  <c r="F516" i="26"/>
  <c r="F520" i="26"/>
  <c r="F518" i="26"/>
  <c r="F530" i="26"/>
  <c r="F510" i="26"/>
  <c r="F511" i="26"/>
  <c r="F517" i="26"/>
  <c r="F515" i="26"/>
  <c r="F529" i="26"/>
  <c r="F508" i="26"/>
  <c r="F519" i="26"/>
  <c r="F532" i="26" l="1"/>
  <c r="F522" i="26"/>
  <c r="C72" i="1"/>
  <c r="C322" i="26" s="1"/>
  <c r="B72" i="1"/>
  <c r="D72" i="1" s="1"/>
  <c r="H157" i="18"/>
  <c r="H156" i="18"/>
  <c r="H159" i="18"/>
  <c r="I159" i="18"/>
  <c r="H160" i="18"/>
  <c r="I160" i="18"/>
  <c r="H161" i="18"/>
  <c r="I161" i="18"/>
  <c r="G160" i="18"/>
  <c r="G161" i="18"/>
  <c r="D160" i="18"/>
  <c r="E160" i="18"/>
  <c r="D161" i="18"/>
  <c r="E161" i="18"/>
  <c r="D163" i="18"/>
  <c r="E163" i="18"/>
  <c r="G159" i="18"/>
  <c r="E159" i="18"/>
  <c r="D159" i="18"/>
  <c r="I158" i="18"/>
  <c r="H158" i="18"/>
  <c r="G158" i="18"/>
  <c r="E158" i="18"/>
  <c r="D158" i="18"/>
  <c r="I157" i="18"/>
  <c r="I156" i="18"/>
  <c r="D99" i="1"/>
  <c r="C99" i="1"/>
  <c r="C524" i="26" s="1"/>
  <c r="D18" i="26"/>
  <c r="F267" i="26"/>
  <c r="F97" i="1"/>
  <c r="G97" i="1"/>
  <c r="F98" i="1"/>
  <c r="G98" i="1"/>
  <c r="J98" i="1" s="1"/>
  <c r="D97" i="1"/>
  <c r="D98" i="1"/>
  <c r="C97" i="1"/>
  <c r="C500" i="26" s="1"/>
  <c r="C98" i="1"/>
  <c r="C504" i="26" s="1"/>
  <c r="C96" i="1"/>
  <c r="C480" i="26" s="1"/>
  <c r="G71" i="1"/>
  <c r="J71" i="1" s="1"/>
  <c r="F71" i="1"/>
  <c r="I71" i="1" s="1"/>
  <c r="D71" i="1"/>
  <c r="C71" i="1"/>
  <c r="C317" i="26" s="1"/>
  <c r="H155" i="18" l="1"/>
  <c r="I155" i="18"/>
  <c r="G72" i="1" s="1"/>
  <c r="J72" i="1" s="1"/>
  <c r="F72" i="1"/>
  <c r="J161" i="18"/>
  <c r="J159" i="18"/>
  <c r="J160" i="18"/>
  <c r="J157" i="18"/>
  <c r="J158" i="18"/>
  <c r="H98" i="1"/>
  <c r="K98" i="1" s="1"/>
  <c r="J156" i="18"/>
  <c r="J97" i="1"/>
  <c r="H97" i="1"/>
  <c r="K97" i="1" s="1"/>
  <c r="I97" i="1"/>
  <c r="I98" i="1"/>
  <c r="H71" i="1"/>
  <c r="K71" i="1" s="1"/>
  <c r="H72" i="1" l="1"/>
  <c r="K72" i="1" s="1"/>
  <c r="I72" i="1"/>
  <c r="J155" i="18"/>
  <c r="P12" i="9"/>
  <c r="P13" i="9"/>
  <c r="P14" i="9"/>
  <c r="P15" i="9"/>
  <c r="P16" i="9"/>
  <c r="P17" i="9"/>
  <c r="P18" i="9"/>
  <c r="P19" i="9"/>
  <c r="P20" i="9"/>
  <c r="P21" i="9"/>
  <c r="P22" i="9"/>
  <c r="P23" i="9"/>
  <c r="P24" i="9"/>
  <c r="P25" i="9"/>
  <c r="P26" i="9"/>
  <c r="P27" i="9"/>
  <c r="P28" i="9"/>
  <c r="P29" i="9"/>
  <c r="P30" i="9"/>
  <c r="D26" i="21"/>
  <c r="D70" i="1"/>
  <c r="C70" i="1"/>
  <c r="C311" i="26" s="1"/>
  <c r="B70" i="1"/>
  <c r="H153" i="18"/>
  <c r="F142" i="18"/>
  <c r="C589" i="26" l="1"/>
  <c r="D592" i="26"/>
  <c r="D591" i="26"/>
  <c r="E496" i="26"/>
  <c r="D496" i="26"/>
  <c r="C67" i="1"/>
  <c r="C293" i="26" s="1"/>
  <c r="D67" i="1"/>
  <c r="H141" i="18"/>
  <c r="H133" i="18"/>
  <c r="F496" i="26" l="1"/>
  <c r="D581" i="26"/>
  <c r="C568" i="26"/>
  <c r="D107" i="1"/>
  <c r="C107" i="1"/>
  <c r="C570" i="26" s="1"/>
  <c r="C103" i="1"/>
  <c r="C538" i="26" s="1"/>
  <c r="D103" i="1"/>
  <c r="F103" i="1"/>
  <c r="G103" i="1"/>
  <c r="J103" i="1" s="1"/>
  <c r="U103" i="1"/>
  <c r="X103" i="1" s="1"/>
  <c r="AK103" i="1"/>
  <c r="H125" i="18"/>
  <c r="H103" i="1" l="1"/>
  <c r="K103" i="1" s="1"/>
  <c r="P103" i="1" s="1"/>
  <c r="I103" i="1"/>
  <c r="U47" i="1"/>
  <c r="X47" i="1" s="1"/>
  <c r="E181" i="26"/>
  <c r="F181" i="26" s="1"/>
  <c r="E173" i="26"/>
  <c r="F173" i="26" s="1"/>
  <c r="D186" i="26"/>
  <c r="F186" i="26" s="1"/>
  <c r="F174" i="26"/>
  <c r="F175" i="26"/>
  <c r="F176" i="26"/>
  <c r="F177" i="26"/>
  <c r="F178" i="26"/>
  <c r="F179" i="26"/>
  <c r="F182" i="26"/>
  <c r="F183" i="26"/>
  <c r="F184" i="26"/>
  <c r="F185" i="26"/>
  <c r="F187" i="26"/>
  <c r="F188" i="26"/>
  <c r="F189" i="26"/>
  <c r="F190" i="26"/>
  <c r="F191" i="26"/>
  <c r="F192" i="26"/>
  <c r="E180" i="26"/>
  <c r="F180" i="26" s="1"/>
  <c r="F125" i="26"/>
  <c r="F47" i="26"/>
  <c r="D589" i="26"/>
  <c r="C584" i="26"/>
  <c r="D563" i="26"/>
  <c r="D562" i="26"/>
  <c r="D561" i="26"/>
  <c r="D560" i="26"/>
  <c r="D559" i="26"/>
  <c r="D558" i="26"/>
  <c r="D557" i="26"/>
  <c r="D556" i="26"/>
  <c r="D555" i="26"/>
  <c r="D554" i="26"/>
  <c r="D552" i="26"/>
  <c r="D551" i="26"/>
  <c r="D550" i="26"/>
  <c r="D549" i="26"/>
  <c r="D548" i="26"/>
  <c r="D547" i="26"/>
  <c r="D546" i="26"/>
  <c r="D545" i="26"/>
  <c r="D544" i="26"/>
  <c r="E495" i="26"/>
  <c r="D495" i="26"/>
  <c r="E494" i="26"/>
  <c r="D494" i="26"/>
  <c r="E493" i="26"/>
  <c r="D493" i="26"/>
  <c r="E492" i="26"/>
  <c r="D492" i="26"/>
  <c r="E491" i="26"/>
  <c r="D491" i="26"/>
  <c r="E490" i="26"/>
  <c r="D490" i="26"/>
  <c r="E489" i="26"/>
  <c r="D489" i="26"/>
  <c r="E488" i="26"/>
  <c r="D488" i="26"/>
  <c r="E487" i="26"/>
  <c r="D487" i="26"/>
  <c r="E486" i="26"/>
  <c r="D486" i="26"/>
  <c r="E485" i="26"/>
  <c r="D485" i="26"/>
  <c r="E484" i="26"/>
  <c r="D484" i="26"/>
  <c r="C476" i="26"/>
  <c r="G389" i="26"/>
  <c r="G398" i="26" s="1"/>
  <c r="G386" i="26"/>
  <c r="G397" i="26" s="1"/>
  <c r="G385" i="26"/>
  <c r="G384" i="26"/>
  <c r="G396" i="26" s="1"/>
  <c r="G383" i="26"/>
  <c r="G395" i="26" s="1"/>
  <c r="G382" i="26"/>
  <c r="G394" i="26" s="1"/>
  <c r="G381" i="26"/>
  <c r="G393" i="26" s="1"/>
  <c r="G380" i="26"/>
  <c r="G392" i="26" s="1"/>
  <c r="D361" i="26"/>
  <c r="D377" i="26" s="1"/>
  <c r="D376" i="26"/>
  <c r="D357" i="26"/>
  <c r="D373" i="26" s="1"/>
  <c r="D371" i="26"/>
  <c r="F350" i="26"/>
  <c r="E350" i="26"/>
  <c r="D350" i="26"/>
  <c r="H349" i="26"/>
  <c r="D372" i="26" s="1"/>
  <c r="G349" i="26"/>
  <c r="G348" i="26"/>
  <c r="G347" i="26"/>
  <c r="G346" i="26"/>
  <c r="H345" i="26"/>
  <c r="G345" i="26"/>
  <c r="H344" i="26"/>
  <c r="G344" i="26"/>
  <c r="G343" i="26"/>
  <c r="G342" i="26"/>
  <c r="G341" i="26"/>
  <c r="G340" i="26"/>
  <c r="G339" i="26"/>
  <c r="G338" i="26"/>
  <c r="G337" i="26"/>
  <c r="G336" i="26"/>
  <c r="G335" i="26"/>
  <c r="G334" i="26"/>
  <c r="G333" i="26"/>
  <c r="G332" i="26"/>
  <c r="H331" i="26"/>
  <c r="G331" i="26"/>
  <c r="C327" i="26"/>
  <c r="F309" i="26"/>
  <c r="F303" i="26"/>
  <c r="F297" i="26"/>
  <c r="C291" i="26"/>
  <c r="F282" i="26"/>
  <c r="F274" i="26"/>
  <c r="F276" i="26" s="1"/>
  <c r="F266" i="26"/>
  <c r="F265" i="26"/>
  <c r="C261" i="26"/>
  <c r="F259" i="26"/>
  <c r="F253" i="26"/>
  <c r="F246" i="26"/>
  <c r="F239" i="26"/>
  <c r="F232" i="26"/>
  <c r="F225" i="26"/>
  <c r="F218" i="26"/>
  <c r="F211" i="26"/>
  <c r="C204" i="26"/>
  <c r="F202" i="26"/>
  <c r="F167" i="26"/>
  <c r="F161" i="26"/>
  <c r="F150" i="26"/>
  <c r="C146" i="26"/>
  <c r="F142" i="26"/>
  <c r="F141" i="26"/>
  <c r="F140" i="26"/>
  <c r="F139" i="26"/>
  <c r="F124" i="26"/>
  <c r="C119" i="26"/>
  <c r="F97" i="26"/>
  <c r="C89" i="26"/>
  <c r="F69" i="26"/>
  <c r="B64" i="26"/>
  <c r="B56" i="26"/>
  <c r="F53" i="26"/>
  <c r="B51" i="26"/>
  <c r="F46" i="26"/>
  <c r="B44" i="26"/>
  <c r="F37" i="26"/>
  <c r="F42" i="26" s="1"/>
  <c r="B35" i="26"/>
  <c r="F30" i="26"/>
  <c r="F29" i="26"/>
  <c r="F28" i="26"/>
  <c r="B26" i="26"/>
  <c r="C24" i="26"/>
  <c r="B12" i="26"/>
  <c r="C10" i="26"/>
  <c r="C4" i="26"/>
  <c r="F33" i="26" l="1"/>
  <c r="F144" i="26"/>
  <c r="F49" i="26"/>
  <c r="F270" i="26"/>
  <c r="T103" i="1"/>
  <c r="R103" i="1"/>
  <c r="F488" i="26"/>
  <c r="F127" i="26"/>
  <c r="F131" i="26" s="1"/>
  <c r="F494" i="26"/>
  <c r="F489" i="26"/>
  <c r="F487" i="26"/>
  <c r="H352" i="26"/>
  <c r="I396" i="26"/>
  <c r="D374" i="26"/>
  <c r="D359" i="26"/>
  <c r="D375" i="26" s="1"/>
  <c r="F491" i="26"/>
  <c r="E589" i="26"/>
  <c r="D594" i="26" s="1"/>
  <c r="F194" i="26"/>
  <c r="D73" i="26" s="1"/>
  <c r="F493" i="26"/>
  <c r="F484" i="26"/>
  <c r="F495" i="26"/>
  <c r="I382" i="26"/>
  <c r="F410" i="26" s="1"/>
  <c r="F485" i="26"/>
  <c r="F490" i="26"/>
  <c r="I385" i="26"/>
  <c r="F406" i="26" s="1"/>
  <c r="D565" i="26"/>
  <c r="F474" i="26"/>
  <c r="F486" i="26"/>
  <c r="F492" i="26"/>
  <c r="I395" i="26"/>
  <c r="D604" i="26" l="1"/>
  <c r="D599" i="26"/>
  <c r="F135" i="26"/>
  <c r="F498" i="26"/>
  <c r="D502" i="26" s="1"/>
  <c r="V103" i="1"/>
  <c r="Y103" i="1" s="1"/>
  <c r="D363" i="26"/>
  <c r="C367" i="26" s="1"/>
  <c r="C47" i="1"/>
  <c r="C169" i="26" s="1"/>
  <c r="D47" i="1"/>
  <c r="W103" i="1" l="1"/>
  <c r="D67" i="18" l="1"/>
  <c r="E67" i="18"/>
  <c r="G67" i="18"/>
  <c r="H67" i="18"/>
  <c r="I67" i="18"/>
  <c r="J67" i="18" l="1"/>
  <c r="H84" i="18" l="1"/>
  <c r="H82" i="18"/>
  <c r="H75" i="18"/>
  <c r="E75" i="18"/>
  <c r="I70" i="18"/>
  <c r="H70" i="18"/>
  <c r="J70" i="18" l="1"/>
  <c r="AK123" i="1"/>
  <c r="W123" i="1"/>
  <c r="U123" i="1"/>
  <c r="X123" i="1" s="1"/>
  <c r="T123" i="1"/>
  <c r="R123" i="1"/>
  <c r="P123" i="1"/>
  <c r="V123" i="1" s="1"/>
  <c r="Y123" i="1" s="1"/>
  <c r="AK114" i="1"/>
  <c r="W114" i="1"/>
  <c r="U114" i="1"/>
  <c r="X114" i="1" s="1"/>
  <c r="T114" i="1"/>
  <c r="R114" i="1"/>
  <c r="P114" i="1"/>
  <c r="AK101" i="1"/>
  <c r="W101" i="1"/>
  <c r="U101" i="1"/>
  <c r="X101" i="1" s="1"/>
  <c r="K101" i="1"/>
  <c r="P101" i="1" s="1"/>
  <c r="J101" i="1"/>
  <c r="I101" i="1"/>
  <c r="H101" i="1"/>
  <c r="G101" i="1"/>
  <c r="F101" i="1"/>
  <c r="D101" i="1"/>
  <c r="K95" i="1"/>
  <c r="J95" i="1"/>
  <c r="I95" i="1"/>
  <c r="H95" i="1"/>
  <c r="G95" i="1"/>
  <c r="F95" i="1"/>
  <c r="D95" i="1"/>
  <c r="V114" i="1" l="1"/>
  <c r="Y114" i="1" s="1"/>
  <c r="T101" i="1"/>
  <c r="R101" i="1"/>
  <c r="D7" i="20"/>
  <c r="F6" i="20"/>
  <c r="D6" i="20"/>
  <c r="F5" i="20"/>
  <c r="D5" i="20"/>
  <c r="F4" i="20"/>
  <c r="D4" i="20"/>
  <c r="C5" i="23"/>
  <c r="C4" i="23"/>
  <c r="C3" i="23"/>
  <c r="J4" i="18"/>
  <c r="F4" i="18"/>
  <c r="J3" i="18"/>
  <c r="F3" i="18"/>
  <c r="J2" i="18"/>
  <c r="F2" i="18"/>
  <c r="M6" i="9"/>
  <c r="M5" i="9"/>
  <c r="M4" i="9"/>
  <c r="J8" i="25"/>
  <c r="F8" i="25"/>
  <c r="C8" i="25"/>
  <c r="J7" i="25"/>
  <c r="F7" i="25"/>
  <c r="J6" i="25"/>
  <c r="E6" i="25"/>
  <c r="J5" i="25"/>
  <c r="E5" i="25"/>
  <c r="J4" i="25"/>
  <c r="J6" i="1"/>
  <c r="F6" i="1"/>
  <c r="C6" i="1"/>
  <c r="J5" i="1"/>
  <c r="F5" i="1"/>
  <c r="J4" i="1"/>
  <c r="E4" i="1"/>
  <c r="J3" i="1"/>
  <c r="E3" i="1"/>
  <c r="J2" i="1"/>
  <c r="D8" i="21"/>
  <c r="D7" i="21"/>
  <c r="V101" i="1" l="1"/>
  <c r="Y101" i="1" s="1"/>
  <c r="I198" i="18"/>
  <c r="H198" i="18"/>
  <c r="I197" i="18"/>
  <c r="H197" i="18"/>
  <c r="I196" i="18"/>
  <c r="H196" i="18"/>
  <c r="I195" i="18"/>
  <c r="H195" i="18"/>
  <c r="I194" i="18"/>
  <c r="H194" i="18"/>
  <c r="I193" i="18"/>
  <c r="H193" i="18"/>
  <c r="I192" i="18"/>
  <c r="H192" i="18"/>
  <c r="I191" i="18"/>
  <c r="H191" i="18"/>
  <c r="I190" i="18"/>
  <c r="H190" i="18"/>
  <c r="I189" i="18"/>
  <c r="H189" i="18"/>
  <c r="I188" i="18"/>
  <c r="H188" i="18"/>
  <c r="I187" i="18"/>
  <c r="H187" i="18"/>
  <c r="I186" i="18"/>
  <c r="H186" i="18"/>
  <c r="I185" i="18"/>
  <c r="H185" i="18"/>
  <c r="I184" i="18"/>
  <c r="H184" i="18"/>
  <c r="I183" i="18"/>
  <c r="H183" i="18"/>
  <c r="I182" i="18"/>
  <c r="H182" i="18"/>
  <c r="I181" i="18"/>
  <c r="H181" i="18"/>
  <c r="I180" i="18"/>
  <c r="H180" i="18"/>
  <c r="I179" i="18"/>
  <c r="H179" i="18"/>
  <c r="I178" i="18"/>
  <c r="H178" i="18"/>
  <c r="I177" i="18"/>
  <c r="H177" i="18"/>
  <c r="I176" i="18"/>
  <c r="H176" i="18"/>
  <c r="I175" i="18"/>
  <c r="H175" i="18"/>
  <c r="I174" i="18"/>
  <c r="H174" i="18"/>
  <c r="I173" i="18"/>
  <c r="H173" i="18"/>
  <c r="I172" i="18"/>
  <c r="H172" i="18"/>
  <c r="I171" i="18"/>
  <c r="H171" i="18"/>
  <c r="I170" i="18"/>
  <c r="H170" i="18"/>
  <c r="I169" i="18"/>
  <c r="H169" i="18"/>
  <c r="I167" i="18"/>
  <c r="H167" i="18"/>
  <c r="I166" i="18"/>
  <c r="H166" i="18"/>
  <c r="I165" i="18"/>
  <c r="H165" i="18"/>
  <c r="I164" i="18"/>
  <c r="H164" i="18"/>
  <c r="I163" i="18"/>
  <c r="H163" i="18"/>
  <c r="I154" i="18"/>
  <c r="H154" i="18"/>
  <c r="I153" i="18"/>
  <c r="I152" i="18"/>
  <c r="H152" i="18"/>
  <c r="I151" i="18"/>
  <c r="H151" i="18"/>
  <c r="I150" i="18"/>
  <c r="H150" i="18"/>
  <c r="I149" i="18"/>
  <c r="H149" i="18"/>
  <c r="I147" i="18"/>
  <c r="H147" i="18"/>
  <c r="I146" i="18"/>
  <c r="H146" i="18"/>
  <c r="I145" i="18"/>
  <c r="H145" i="18"/>
  <c r="I144" i="18"/>
  <c r="H144" i="18"/>
  <c r="I143" i="18"/>
  <c r="H143" i="18"/>
  <c r="I142" i="18"/>
  <c r="H142" i="18"/>
  <c r="I141" i="18"/>
  <c r="I140" i="18"/>
  <c r="I138" i="18"/>
  <c r="H138" i="18"/>
  <c r="I137" i="18"/>
  <c r="H137" i="18"/>
  <c r="I136" i="18"/>
  <c r="H136" i="18"/>
  <c r="I135" i="18"/>
  <c r="H135" i="18"/>
  <c r="I134" i="18"/>
  <c r="H134" i="18"/>
  <c r="I133" i="18"/>
  <c r="I131" i="18"/>
  <c r="H131" i="18"/>
  <c r="I130" i="18"/>
  <c r="H130" i="18"/>
  <c r="I129" i="18"/>
  <c r="H129" i="18"/>
  <c r="I128" i="18"/>
  <c r="H128" i="18"/>
  <c r="I127" i="18"/>
  <c r="H127" i="18"/>
  <c r="I126" i="18"/>
  <c r="H126" i="18"/>
  <c r="I125" i="18"/>
  <c r="I123" i="18"/>
  <c r="H123" i="18"/>
  <c r="I122" i="18"/>
  <c r="H122" i="18"/>
  <c r="I121" i="18"/>
  <c r="H121" i="18"/>
  <c r="I120" i="18"/>
  <c r="H120" i="18"/>
  <c r="I118" i="18"/>
  <c r="H118" i="18"/>
  <c r="I117" i="18"/>
  <c r="H117" i="18"/>
  <c r="I116" i="18"/>
  <c r="H116" i="18"/>
  <c r="I115" i="18"/>
  <c r="H115" i="18"/>
  <c r="I113" i="18"/>
  <c r="H113" i="18"/>
  <c r="I112" i="18"/>
  <c r="H112" i="18"/>
  <c r="I111" i="18"/>
  <c r="H111" i="18"/>
  <c r="I110" i="18"/>
  <c r="H110" i="18"/>
  <c r="I109" i="18"/>
  <c r="H109" i="18"/>
  <c r="I107" i="18"/>
  <c r="H107" i="18"/>
  <c r="I106" i="18"/>
  <c r="H106" i="18"/>
  <c r="I105" i="18"/>
  <c r="H105" i="18"/>
  <c r="I104" i="18"/>
  <c r="H104" i="18"/>
  <c r="I103" i="18"/>
  <c r="H103" i="18"/>
  <c r="I102" i="18"/>
  <c r="H102" i="18"/>
  <c r="I100" i="18"/>
  <c r="H100" i="18"/>
  <c r="I99" i="18"/>
  <c r="H99" i="18"/>
  <c r="I97" i="18"/>
  <c r="H97" i="18"/>
  <c r="I96" i="18"/>
  <c r="H96" i="18"/>
  <c r="I95" i="18"/>
  <c r="H95" i="18"/>
  <c r="I94" i="18"/>
  <c r="H94" i="18"/>
  <c r="I93" i="18"/>
  <c r="H93" i="18"/>
  <c r="I92" i="18"/>
  <c r="H92" i="18"/>
  <c r="I91" i="18"/>
  <c r="H91" i="18"/>
  <c r="I90" i="18"/>
  <c r="H90" i="18"/>
  <c r="I89" i="18"/>
  <c r="H89" i="18"/>
  <c r="I88" i="18"/>
  <c r="H88" i="18"/>
  <c r="I87" i="18"/>
  <c r="H87" i="18"/>
  <c r="I85" i="18"/>
  <c r="H85" i="18"/>
  <c r="I84" i="18"/>
  <c r="I83" i="18"/>
  <c r="H83" i="18"/>
  <c r="I82" i="18"/>
  <c r="I81" i="18"/>
  <c r="H81" i="18"/>
  <c r="I80" i="18"/>
  <c r="H80" i="18"/>
  <c r="I79" i="18"/>
  <c r="H79" i="18"/>
  <c r="I78" i="18"/>
  <c r="H78" i="18"/>
  <c r="I77" i="18"/>
  <c r="H77" i="18"/>
  <c r="I76" i="18"/>
  <c r="H76" i="18"/>
  <c r="I75" i="18"/>
  <c r="I73" i="18"/>
  <c r="H73" i="18"/>
  <c r="I72" i="18"/>
  <c r="H72" i="18"/>
  <c r="I71" i="18"/>
  <c r="H71" i="18"/>
  <c r="I69" i="18"/>
  <c r="H69" i="18"/>
  <c r="I66" i="18"/>
  <c r="H66" i="18"/>
  <c r="I65" i="18"/>
  <c r="H65" i="18"/>
  <c r="I64" i="18"/>
  <c r="H64" i="18"/>
  <c r="I63" i="18"/>
  <c r="H63" i="18"/>
  <c r="I62" i="18"/>
  <c r="H62" i="18"/>
  <c r="I61" i="18"/>
  <c r="H61" i="18"/>
  <c r="I60" i="18"/>
  <c r="H60" i="18"/>
  <c r="I59" i="18"/>
  <c r="H59" i="18"/>
  <c r="I57" i="18"/>
  <c r="H57" i="18"/>
  <c r="I56" i="18"/>
  <c r="H56" i="18"/>
  <c r="I55" i="18"/>
  <c r="H55" i="18"/>
  <c r="I54" i="18"/>
  <c r="H54" i="18"/>
  <c r="I53" i="18"/>
  <c r="H53" i="18"/>
  <c r="I52" i="18"/>
  <c r="H52" i="18"/>
  <c r="I51" i="18"/>
  <c r="H51" i="18"/>
  <c r="I50" i="18"/>
  <c r="H50" i="18"/>
  <c r="I49" i="18"/>
  <c r="H49" i="18"/>
  <c r="I48" i="18"/>
  <c r="H48" i="18"/>
  <c r="I47" i="18"/>
  <c r="H47" i="18"/>
  <c r="I46" i="18"/>
  <c r="H46" i="18"/>
  <c r="I45" i="18"/>
  <c r="H45" i="18"/>
  <c r="I44" i="18"/>
  <c r="H44" i="18"/>
  <c r="I43" i="18"/>
  <c r="H43" i="18"/>
  <c r="I42" i="18"/>
  <c r="H42" i="18"/>
  <c r="I41" i="18"/>
  <c r="H41" i="18"/>
  <c r="I40" i="18"/>
  <c r="H40" i="18"/>
  <c r="I39" i="18"/>
  <c r="H39" i="18"/>
  <c r="I37" i="18"/>
  <c r="H37" i="18"/>
  <c r="I36" i="18"/>
  <c r="H36" i="18"/>
  <c r="I35" i="18"/>
  <c r="H35" i="18"/>
  <c r="I34" i="18"/>
  <c r="H34" i="18"/>
  <c r="I33" i="18"/>
  <c r="H33" i="18"/>
  <c r="I32" i="18"/>
  <c r="H32" i="18"/>
  <c r="I31" i="18"/>
  <c r="H31" i="18"/>
  <c r="I30" i="18"/>
  <c r="H30" i="18"/>
  <c r="I29" i="18"/>
  <c r="H29" i="18"/>
  <c r="I28" i="18"/>
  <c r="H28" i="18"/>
  <c r="I27" i="18"/>
  <c r="H27" i="18"/>
  <c r="I26" i="18"/>
  <c r="H26" i="18"/>
  <c r="I24" i="18"/>
  <c r="H24" i="18"/>
  <c r="I23" i="18"/>
  <c r="H23" i="18"/>
  <c r="I22" i="18"/>
  <c r="H22" i="18"/>
  <c r="I21" i="18"/>
  <c r="H21" i="18"/>
  <c r="I20" i="18"/>
  <c r="H20" i="18"/>
  <c r="I18" i="18"/>
  <c r="H18" i="18"/>
  <c r="I17" i="18"/>
  <c r="H17" i="18"/>
  <c r="I16" i="18"/>
  <c r="H16" i="18"/>
  <c r="I15" i="18"/>
  <c r="H15" i="18"/>
  <c r="I14" i="18"/>
  <c r="H14" i="18"/>
  <c r="I13" i="18"/>
  <c r="H13" i="18"/>
  <c r="I11" i="18"/>
  <c r="H11" i="18"/>
  <c r="I10" i="18"/>
  <c r="H10" i="18"/>
  <c r="K966" i="1"/>
  <c r="J966" i="1"/>
  <c r="I966" i="1"/>
  <c r="K965" i="1"/>
  <c r="J965" i="1"/>
  <c r="I965" i="1"/>
  <c r="K964" i="1"/>
  <c r="J964" i="1"/>
  <c r="I964" i="1"/>
  <c r="K963" i="1"/>
  <c r="J963" i="1"/>
  <c r="I963" i="1"/>
  <c r="K962" i="1"/>
  <c r="J962" i="1"/>
  <c r="I962" i="1"/>
  <c r="K961" i="1"/>
  <c r="J961" i="1"/>
  <c r="I961" i="1"/>
  <c r="K960" i="1"/>
  <c r="J960" i="1"/>
  <c r="I960" i="1"/>
  <c r="K959" i="1"/>
  <c r="J959" i="1"/>
  <c r="I959" i="1"/>
  <c r="K958" i="1"/>
  <c r="J958" i="1"/>
  <c r="I958" i="1"/>
  <c r="K957" i="1"/>
  <c r="J957" i="1"/>
  <c r="I957" i="1"/>
  <c r="K956" i="1"/>
  <c r="J956" i="1"/>
  <c r="I956" i="1"/>
  <c r="K955" i="1"/>
  <c r="J955" i="1"/>
  <c r="I955" i="1"/>
  <c r="K954" i="1"/>
  <c r="J954" i="1"/>
  <c r="I954" i="1"/>
  <c r="K953" i="1"/>
  <c r="J953" i="1"/>
  <c r="I953" i="1"/>
  <c r="K952" i="1"/>
  <c r="J952" i="1"/>
  <c r="I952" i="1"/>
  <c r="K951" i="1"/>
  <c r="J951" i="1"/>
  <c r="I951" i="1"/>
  <c r="K950" i="1"/>
  <c r="J950" i="1"/>
  <c r="I950" i="1"/>
  <c r="K949" i="1"/>
  <c r="J949" i="1"/>
  <c r="I949" i="1"/>
  <c r="K948" i="1"/>
  <c r="J948" i="1"/>
  <c r="I948" i="1"/>
  <c r="K947" i="1"/>
  <c r="J947" i="1"/>
  <c r="I947" i="1"/>
  <c r="K946" i="1"/>
  <c r="J946" i="1"/>
  <c r="I946" i="1"/>
  <c r="K945" i="1"/>
  <c r="J945" i="1"/>
  <c r="I945" i="1"/>
  <c r="K944" i="1"/>
  <c r="J944" i="1"/>
  <c r="I944" i="1"/>
  <c r="K943" i="1"/>
  <c r="J943" i="1"/>
  <c r="I943" i="1"/>
  <c r="K942" i="1"/>
  <c r="J942" i="1"/>
  <c r="I942" i="1"/>
  <c r="K941" i="1"/>
  <c r="J941" i="1"/>
  <c r="I941" i="1"/>
  <c r="K940" i="1"/>
  <c r="J940" i="1"/>
  <c r="I940" i="1"/>
  <c r="K939" i="1"/>
  <c r="J939" i="1"/>
  <c r="I939" i="1"/>
  <c r="K938" i="1"/>
  <c r="J938" i="1"/>
  <c r="I938" i="1"/>
  <c r="K937" i="1"/>
  <c r="J937" i="1"/>
  <c r="I937" i="1"/>
  <c r="K936" i="1"/>
  <c r="J936" i="1"/>
  <c r="I936" i="1"/>
  <c r="K935" i="1"/>
  <c r="J935" i="1"/>
  <c r="I935" i="1"/>
  <c r="K934" i="1"/>
  <c r="J934" i="1"/>
  <c r="I934" i="1"/>
  <c r="K933" i="1"/>
  <c r="J933" i="1"/>
  <c r="I933" i="1"/>
  <c r="K932" i="1"/>
  <c r="J932" i="1"/>
  <c r="I932" i="1"/>
  <c r="K931" i="1"/>
  <c r="J931" i="1"/>
  <c r="I931" i="1"/>
  <c r="K930" i="1"/>
  <c r="J930" i="1"/>
  <c r="I930" i="1"/>
  <c r="K929" i="1"/>
  <c r="J929" i="1"/>
  <c r="I929" i="1"/>
  <c r="K928" i="1"/>
  <c r="J928" i="1"/>
  <c r="I928" i="1"/>
  <c r="K927" i="1"/>
  <c r="J927" i="1"/>
  <c r="I927" i="1"/>
  <c r="K926" i="1"/>
  <c r="J926" i="1"/>
  <c r="I926" i="1"/>
  <c r="K925" i="1"/>
  <c r="J925" i="1"/>
  <c r="I925" i="1"/>
  <c r="K924" i="1"/>
  <c r="J924" i="1"/>
  <c r="I924" i="1"/>
  <c r="K923" i="1"/>
  <c r="J923" i="1"/>
  <c r="I923" i="1"/>
  <c r="K922" i="1"/>
  <c r="J922" i="1"/>
  <c r="I922" i="1"/>
  <c r="K921" i="1"/>
  <c r="J921" i="1"/>
  <c r="I921" i="1"/>
  <c r="K920" i="1"/>
  <c r="J920" i="1"/>
  <c r="I920" i="1"/>
  <c r="K919" i="1"/>
  <c r="J919" i="1"/>
  <c r="I919" i="1"/>
  <c r="K918" i="1"/>
  <c r="J918" i="1"/>
  <c r="I918" i="1"/>
  <c r="K917" i="1"/>
  <c r="J917" i="1"/>
  <c r="I917" i="1"/>
  <c r="K916" i="1"/>
  <c r="J916" i="1"/>
  <c r="I916" i="1"/>
  <c r="K915" i="1"/>
  <c r="J915" i="1"/>
  <c r="I915" i="1"/>
  <c r="K914" i="1"/>
  <c r="J914" i="1"/>
  <c r="I914" i="1"/>
  <c r="K913" i="1"/>
  <c r="J913" i="1"/>
  <c r="I913" i="1"/>
  <c r="K912" i="1"/>
  <c r="J912" i="1"/>
  <c r="I912" i="1"/>
  <c r="K911" i="1"/>
  <c r="J911" i="1"/>
  <c r="I911" i="1"/>
  <c r="K910" i="1"/>
  <c r="J910" i="1"/>
  <c r="I910" i="1"/>
  <c r="K909" i="1"/>
  <c r="J909" i="1"/>
  <c r="I909" i="1"/>
  <c r="K908" i="1"/>
  <c r="J908" i="1"/>
  <c r="I908" i="1"/>
  <c r="K907" i="1"/>
  <c r="J907" i="1"/>
  <c r="I907" i="1"/>
  <c r="K906" i="1"/>
  <c r="J906" i="1"/>
  <c r="I906" i="1"/>
  <c r="K905" i="1"/>
  <c r="J905" i="1"/>
  <c r="I905" i="1"/>
  <c r="K904" i="1"/>
  <c r="J904" i="1"/>
  <c r="I904" i="1"/>
  <c r="K903" i="1"/>
  <c r="J903" i="1"/>
  <c r="I903" i="1"/>
  <c r="K902" i="1"/>
  <c r="J902" i="1"/>
  <c r="I902" i="1"/>
  <c r="K901" i="1"/>
  <c r="J901" i="1"/>
  <c r="I901" i="1"/>
  <c r="K900" i="1"/>
  <c r="J900" i="1"/>
  <c r="I900" i="1"/>
  <c r="K899" i="1"/>
  <c r="J899" i="1"/>
  <c r="I899" i="1"/>
  <c r="K898" i="1"/>
  <c r="J898" i="1"/>
  <c r="I898" i="1"/>
  <c r="K897" i="1"/>
  <c r="J897" i="1"/>
  <c r="I897" i="1"/>
  <c r="K896" i="1"/>
  <c r="J896" i="1"/>
  <c r="I896" i="1"/>
  <c r="K895" i="1"/>
  <c r="J895" i="1"/>
  <c r="I895" i="1"/>
  <c r="K894" i="1"/>
  <c r="J894" i="1"/>
  <c r="I894" i="1"/>
  <c r="K893" i="1"/>
  <c r="J893" i="1"/>
  <c r="I893" i="1"/>
  <c r="K892" i="1"/>
  <c r="J892" i="1"/>
  <c r="I892" i="1"/>
  <c r="K891" i="1"/>
  <c r="J891" i="1"/>
  <c r="I891" i="1"/>
  <c r="K890" i="1"/>
  <c r="J890" i="1"/>
  <c r="I890" i="1"/>
  <c r="K889" i="1"/>
  <c r="J889" i="1"/>
  <c r="I889" i="1"/>
  <c r="K888" i="1"/>
  <c r="J888" i="1"/>
  <c r="I888" i="1"/>
  <c r="K887" i="1"/>
  <c r="J887" i="1"/>
  <c r="I887" i="1"/>
  <c r="K886" i="1"/>
  <c r="J886" i="1"/>
  <c r="I886" i="1"/>
  <c r="K885" i="1"/>
  <c r="J885" i="1"/>
  <c r="I885" i="1"/>
  <c r="K884" i="1"/>
  <c r="J884" i="1"/>
  <c r="I884" i="1"/>
  <c r="K883" i="1"/>
  <c r="J883" i="1"/>
  <c r="I883" i="1"/>
  <c r="K882" i="1"/>
  <c r="J882" i="1"/>
  <c r="I882" i="1"/>
  <c r="K881" i="1"/>
  <c r="J881" i="1"/>
  <c r="I881" i="1"/>
  <c r="K880" i="1"/>
  <c r="J880" i="1"/>
  <c r="I880" i="1"/>
  <c r="K879" i="1"/>
  <c r="J879" i="1"/>
  <c r="I879" i="1"/>
  <c r="K878" i="1"/>
  <c r="J878" i="1"/>
  <c r="I878" i="1"/>
  <c r="K877" i="1"/>
  <c r="J877" i="1"/>
  <c r="I877" i="1"/>
  <c r="K876" i="1"/>
  <c r="J876" i="1"/>
  <c r="I876" i="1"/>
  <c r="K875" i="1"/>
  <c r="J875" i="1"/>
  <c r="I875" i="1"/>
  <c r="K874" i="1"/>
  <c r="J874" i="1"/>
  <c r="I874" i="1"/>
  <c r="K873" i="1"/>
  <c r="J873" i="1"/>
  <c r="I873" i="1"/>
  <c r="K872" i="1"/>
  <c r="J872" i="1"/>
  <c r="I872" i="1"/>
  <c r="K871" i="1"/>
  <c r="J871" i="1"/>
  <c r="I871" i="1"/>
  <c r="K870" i="1"/>
  <c r="J870" i="1"/>
  <c r="I870" i="1"/>
  <c r="K869" i="1"/>
  <c r="J869" i="1"/>
  <c r="I869" i="1"/>
  <c r="K868" i="1"/>
  <c r="J868" i="1"/>
  <c r="I868" i="1"/>
  <c r="K867" i="1"/>
  <c r="J867" i="1"/>
  <c r="I867" i="1"/>
  <c r="K866" i="1"/>
  <c r="J866" i="1"/>
  <c r="I866" i="1"/>
  <c r="K865" i="1"/>
  <c r="J865" i="1"/>
  <c r="I865" i="1"/>
  <c r="K864" i="1"/>
  <c r="J864" i="1"/>
  <c r="I864" i="1"/>
  <c r="K863" i="1"/>
  <c r="J863" i="1"/>
  <c r="I863" i="1"/>
  <c r="K862" i="1"/>
  <c r="J862" i="1"/>
  <c r="I862" i="1"/>
  <c r="K861" i="1"/>
  <c r="J861" i="1"/>
  <c r="I861" i="1"/>
  <c r="K860" i="1"/>
  <c r="J860" i="1"/>
  <c r="I860" i="1"/>
  <c r="K859" i="1"/>
  <c r="J859" i="1"/>
  <c r="I859" i="1"/>
  <c r="K858" i="1"/>
  <c r="J858" i="1"/>
  <c r="I858" i="1"/>
  <c r="K857" i="1"/>
  <c r="J857" i="1"/>
  <c r="I857" i="1"/>
  <c r="K856" i="1"/>
  <c r="J856" i="1"/>
  <c r="I856" i="1"/>
  <c r="K855" i="1"/>
  <c r="J855" i="1"/>
  <c r="I855" i="1"/>
  <c r="K854" i="1"/>
  <c r="J854" i="1"/>
  <c r="I854" i="1"/>
  <c r="K853" i="1"/>
  <c r="J853" i="1"/>
  <c r="I853" i="1"/>
  <c r="K852" i="1"/>
  <c r="J852" i="1"/>
  <c r="I852" i="1"/>
  <c r="K851" i="1"/>
  <c r="J851" i="1"/>
  <c r="I851" i="1"/>
  <c r="K850" i="1"/>
  <c r="J850" i="1"/>
  <c r="I850" i="1"/>
  <c r="K849" i="1"/>
  <c r="J849" i="1"/>
  <c r="I849" i="1"/>
  <c r="K848" i="1"/>
  <c r="J848" i="1"/>
  <c r="I848" i="1"/>
  <c r="K847" i="1"/>
  <c r="J847" i="1"/>
  <c r="I847" i="1"/>
  <c r="K846" i="1"/>
  <c r="J846" i="1"/>
  <c r="I846" i="1"/>
  <c r="K845" i="1"/>
  <c r="J845" i="1"/>
  <c r="I845" i="1"/>
  <c r="K844" i="1"/>
  <c r="J844" i="1"/>
  <c r="I844" i="1"/>
  <c r="K843" i="1"/>
  <c r="J843" i="1"/>
  <c r="I843" i="1"/>
  <c r="K842" i="1"/>
  <c r="J842" i="1"/>
  <c r="I842" i="1"/>
  <c r="K841" i="1"/>
  <c r="J841" i="1"/>
  <c r="I841" i="1"/>
  <c r="K840" i="1"/>
  <c r="J840" i="1"/>
  <c r="I840" i="1"/>
  <c r="K839" i="1"/>
  <c r="J839" i="1"/>
  <c r="I839" i="1"/>
  <c r="K838" i="1"/>
  <c r="J838" i="1"/>
  <c r="I838" i="1"/>
  <c r="K837" i="1"/>
  <c r="J837" i="1"/>
  <c r="I837" i="1"/>
  <c r="K836" i="1"/>
  <c r="J836" i="1"/>
  <c r="I836" i="1"/>
  <c r="K835" i="1"/>
  <c r="J835" i="1"/>
  <c r="I835" i="1"/>
  <c r="K834" i="1"/>
  <c r="J834" i="1"/>
  <c r="I834" i="1"/>
  <c r="K833" i="1"/>
  <c r="J833" i="1"/>
  <c r="I833" i="1"/>
  <c r="K832" i="1"/>
  <c r="J832" i="1"/>
  <c r="I832" i="1"/>
  <c r="K831" i="1"/>
  <c r="J831" i="1"/>
  <c r="I831" i="1"/>
  <c r="K830" i="1"/>
  <c r="J830" i="1"/>
  <c r="I830" i="1"/>
  <c r="K829" i="1"/>
  <c r="J829" i="1"/>
  <c r="I829" i="1"/>
  <c r="K828" i="1"/>
  <c r="J828" i="1"/>
  <c r="I828" i="1"/>
  <c r="K827" i="1"/>
  <c r="J827" i="1"/>
  <c r="I827" i="1"/>
  <c r="K826" i="1"/>
  <c r="J826" i="1"/>
  <c r="I826" i="1"/>
  <c r="K825" i="1"/>
  <c r="J825" i="1"/>
  <c r="I825" i="1"/>
  <c r="K824" i="1"/>
  <c r="J824" i="1"/>
  <c r="I824" i="1"/>
  <c r="K823" i="1"/>
  <c r="J823" i="1"/>
  <c r="I823" i="1"/>
  <c r="K822" i="1"/>
  <c r="J822" i="1"/>
  <c r="I822" i="1"/>
  <c r="K821" i="1"/>
  <c r="J821" i="1"/>
  <c r="I821" i="1"/>
  <c r="K820" i="1"/>
  <c r="J820" i="1"/>
  <c r="I820" i="1"/>
  <c r="K819" i="1"/>
  <c r="J819" i="1"/>
  <c r="I819" i="1"/>
  <c r="K818" i="1"/>
  <c r="J818" i="1"/>
  <c r="I818" i="1"/>
  <c r="K817" i="1"/>
  <c r="J817" i="1"/>
  <c r="I817" i="1"/>
  <c r="K816" i="1"/>
  <c r="J816" i="1"/>
  <c r="I816" i="1"/>
  <c r="K815" i="1"/>
  <c r="J815" i="1"/>
  <c r="I815" i="1"/>
  <c r="K814" i="1"/>
  <c r="J814" i="1"/>
  <c r="I814" i="1"/>
  <c r="K813" i="1"/>
  <c r="J813" i="1"/>
  <c r="I813" i="1"/>
  <c r="K812" i="1"/>
  <c r="J812" i="1"/>
  <c r="I812" i="1"/>
  <c r="K811" i="1"/>
  <c r="J811" i="1"/>
  <c r="I811" i="1"/>
  <c r="K810" i="1"/>
  <c r="J810" i="1"/>
  <c r="I810" i="1"/>
  <c r="K809" i="1"/>
  <c r="J809" i="1"/>
  <c r="I809" i="1"/>
  <c r="K808" i="1"/>
  <c r="J808" i="1"/>
  <c r="I808" i="1"/>
  <c r="K807" i="1"/>
  <c r="J807" i="1"/>
  <c r="I807" i="1"/>
  <c r="K806" i="1"/>
  <c r="J806" i="1"/>
  <c r="I806" i="1"/>
  <c r="K805" i="1"/>
  <c r="J805" i="1"/>
  <c r="I805" i="1"/>
  <c r="K804" i="1"/>
  <c r="J804" i="1"/>
  <c r="I804" i="1"/>
  <c r="K803" i="1"/>
  <c r="J803" i="1"/>
  <c r="I803" i="1"/>
  <c r="K802" i="1"/>
  <c r="J802" i="1"/>
  <c r="I802" i="1"/>
  <c r="K801" i="1"/>
  <c r="J801" i="1"/>
  <c r="I801" i="1"/>
  <c r="K800" i="1"/>
  <c r="J800" i="1"/>
  <c r="I800" i="1"/>
  <c r="K799" i="1"/>
  <c r="J799" i="1"/>
  <c r="I799" i="1"/>
  <c r="K798" i="1"/>
  <c r="J798" i="1"/>
  <c r="I798" i="1"/>
  <c r="K797" i="1"/>
  <c r="J797" i="1"/>
  <c r="I797" i="1"/>
  <c r="K796" i="1"/>
  <c r="J796" i="1"/>
  <c r="I796" i="1"/>
  <c r="K795" i="1"/>
  <c r="J795" i="1"/>
  <c r="I795" i="1"/>
  <c r="K794" i="1"/>
  <c r="J794" i="1"/>
  <c r="I794" i="1"/>
  <c r="K793" i="1"/>
  <c r="J793" i="1"/>
  <c r="I793" i="1"/>
  <c r="K792" i="1"/>
  <c r="J792" i="1"/>
  <c r="I792" i="1"/>
  <c r="K791" i="1"/>
  <c r="J791" i="1"/>
  <c r="I791" i="1"/>
  <c r="K790" i="1"/>
  <c r="J790" i="1"/>
  <c r="I790" i="1"/>
  <c r="K789" i="1"/>
  <c r="J789" i="1"/>
  <c r="I789" i="1"/>
  <c r="K788" i="1"/>
  <c r="J788" i="1"/>
  <c r="I788" i="1"/>
  <c r="K787" i="1"/>
  <c r="J787" i="1"/>
  <c r="I787" i="1"/>
  <c r="K786" i="1"/>
  <c r="J786" i="1"/>
  <c r="I786" i="1"/>
  <c r="K785" i="1"/>
  <c r="J785" i="1"/>
  <c r="I785" i="1"/>
  <c r="K784" i="1"/>
  <c r="J784" i="1"/>
  <c r="I784" i="1"/>
  <c r="K783" i="1"/>
  <c r="J783" i="1"/>
  <c r="I783" i="1"/>
  <c r="K782" i="1"/>
  <c r="J782" i="1"/>
  <c r="I782" i="1"/>
  <c r="K781" i="1"/>
  <c r="J781" i="1"/>
  <c r="I781" i="1"/>
  <c r="K780" i="1"/>
  <c r="J780" i="1"/>
  <c r="I780" i="1"/>
  <c r="K779" i="1"/>
  <c r="J779" i="1"/>
  <c r="I779" i="1"/>
  <c r="K778" i="1"/>
  <c r="J778" i="1"/>
  <c r="I778" i="1"/>
  <c r="K777" i="1"/>
  <c r="J777" i="1"/>
  <c r="I777" i="1"/>
  <c r="K776" i="1"/>
  <c r="J776" i="1"/>
  <c r="I776" i="1"/>
  <c r="K775" i="1"/>
  <c r="J775" i="1"/>
  <c r="I775" i="1"/>
  <c r="K774" i="1"/>
  <c r="J774" i="1"/>
  <c r="I774" i="1"/>
  <c r="K773" i="1"/>
  <c r="J773" i="1"/>
  <c r="I773" i="1"/>
  <c r="K772" i="1"/>
  <c r="J772" i="1"/>
  <c r="I772" i="1"/>
  <c r="K771" i="1"/>
  <c r="J771" i="1"/>
  <c r="I771" i="1"/>
  <c r="K770" i="1"/>
  <c r="J770" i="1"/>
  <c r="I770" i="1"/>
  <c r="K769" i="1"/>
  <c r="J769" i="1"/>
  <c r="I769" i="1"/>
  <c r="K768" i="1"/>
  <c r="J768" i="1"/>
  <c r="I768" i="1"/>
  <c r="K767" i="1"/>
  <c r="J767" i="1"/>
  <c r="I767" i="1"/>
  <c r="K766" i="1"/>
  <c r="J766" i="1"/>
  <c r="I766" i="1"/>
  <c r="K765" i="1"/>
  <c r="J765" i="1"/>
  <c r="I765" i="1"/>
  <c r="K764" i="1"/>
  <c r="J764" i="1"/>
  <c r="I764" i="1"/>
  <c r="K763" i="1"/>
  <c r="J763" i="1"/>
  <c r="I763" i="1"/>
  <c r="K762" i="1"/>
  <c r="J762" i="1"/>
  <c r="I762" i="1"/>
  <c r="K761" i="1"/>
  <c r="J761" i="1"/>
  <c r="I761" i="1"/>
  <c r="K760" i="1"/>
  <c r="J760" i="1"/>
  <c r="I760" i="1"/>
  <c r="K759" i="1"/>
  <c r="J759" i="1"/>
  <c r="I759" i="1"/>
  <c r="K758" i="1"/>
  <c r="J758" i="1"/>
  <c r="I758" i="1"/>
  <c r="K757" i="1"/>
  <c r="J757" i="1"/>
  <c r="I757" i="1"/>
  <c r="K756" i="1"/>
  <c r="J756" i="1"/>
  <c r="I756" i="1"/>
  <c r="K755" i="1"/>
  <c r="J755" i="1"/>
  <c r="I755" i="1"/>
  <c r="K754" i="1"/>
  <c r="J754" i="1"/>
  <c r="I754" i="1"/>
  <c r="K753" i="1"/>
  <c r="J753" i="1"/>
  <c r="I753" i="1"/>
  <c r="K752" i="1"/>
  <c r="J752" i="1"/>
  <c r="I752" i="1"/>
  <c r="K751" i="1"/>
  <c r="J751" i="1"/>
  <c r="I751" i="1"/>
  <c r="K750" i="1"/>
  <c r="J750" i="1"/>
  <c r="I750" i="1"/>
  <c r="K749" i="1"/>
  <c r="J749" i="1"/>
  <c r="I749" i="1"/>
  <c r="K748" i="1"/>
  <c r="J748" i="1"/>
  <c r="I748" i="1"/>
  <c r="K747" i="1"/>
  <c r="J747" i="1"/>
  <c r="I747" i="1"/>
  <c r="K746" i="1"/>
  <c r="J746" i="1"/>
  <c r="I746" i="1"/>
  <c r="K745" i="1"/>
  <c r="J745" i="1"/>
  <c r="I745" i="1"/>
  <c r="K744" i="1"/>
  <c r="J744" i="1"/>
  <c r="I744" i="1"/>
  <c r="K743" i="1"/>
  <c r="J743" i="1"/>
  <c r="I743" i="1"/>
  <c r="K742" i="1"/>
  <c r="J742" i="1"/>
  <c r="I742" i="1"/>
  <c r="K741" i="1"/>
  <c r="J741" i="1"/>
  <c r="I741" i="1"/>
  <c r="K740" i="1"/>
  <c r="J740" i="1"/>
  <c r="I740" i="1"/>
  <c r="K739" i="1"/>
  <c r="J739" i="1"/>
  <c r="I739" i="1"/>
  <c r="K738" i="1"/>
  <c r="J738" i="1"/>
  <c r="I738" i="1"/>
  <c r="K737" i="1"/>
  <c r="J737" i="1"/>
  <c r="I737" i="1"/>
  <c r="K736" i="1"/>
  <c r="J736" i="1"/>
  <c r="I736" i="1"/>
  <c r="K735" i="1"/>
  <c r="J735" i="1"/>
  <c r="I735" i="1"/>
  <c r="K734" i="1"/>
  <c r="J734" i="1"/>
  <c r="I734" i="1"/>
  <c r="K733" i="1"/>
  <c r="J733" i="1"/>
  <c r="I733" i="1"/>
  <c r="K732" i="1"/>
  <c r="J732" i="1"/>
  <c r="I732" i="1"/>
  <c r="K731" i="1"/>
  <c r="J731" i="1"/>
  <c r="I731" i="1"/>
  <c r="K730" i="1"/>
  <c r="J730" i="1"/>
  <c r="I730" i="1"/>
  <c r="K729" i="1"/>
  <c r="J729" i="1"/>
  <c r="I729" i="1"/>
  <c r="K728" i="1"/>
  <c r="J728" i="1"/>
  <c r="I728" i="1"/>
  <c r="K727" i="1"/>
  <c r="J727" i="1"/>
  <c r="I727" i="1"/>
  <c r="K726" i="1"/>
  <c r="J726" i="1"/>
  <c r="I726" i="1"/>
  <c r="K725" i="1"/>
  <c r="J725" i="1"/>
  <c r="I725" i="1"/>
  <c r="K724" i="1"/>
  <c r="J724" i="1"/>
  <c r="I724" i="1"/>
  <c r="K723" i="1"/>
  <c r="J723" i="1"/>
  <c r="I723" i="1"/>
  <c r="K722" i="1"/>
  <c r="J722" i="1"/>
  <c r="I722" i="1"/>
  <c r="K721" i="1"/>
  <c r="J721" i="1"/>
  <c r="I721" i="1"/>
  <c r="K720" i="1"/>
  <c r="J720" i="1"/>
  <c r="I720" i="1"/>
  <c r="K719" i="1"/>
  <c r="J719" i="1"/>
  <c r="I719" i="1"/>
  <c r="K718" i="1"/>
  <c r="J718" i="1"/>
  <c r="I718" i="1"/>
  <c r="K717" i="1"/>
  <c r="J717" i="1"/>
  <c r="I717" i="1"/>
  <c r="K716" i="1"/>
  <c r="J716" i="1"/>
  <c r="I716" i="1"/>
  <c r="K715" i="1"/>
  <c r="J715" i="1"/>
  <c r="I715" i="1"/>
  <c r="K714" i="1"/>
  <c r="J714" i="1"/>
  <c r="I714" i="1"/>
  <c r="K713" i="1"/>
  <c r="J713" i="1"/>
  <c r="I713" i="1"/>
  <c r="K712" i="1"/>
  <c r="J712" i="1"/>
  <c r="I712" i="1"/>
  <c r="K711" i="1"/>
  <c r="J711" i="1"/>
  <c r="I711" i="1"/>
  <c r="K710" i="1"/>
  <c r="J710" i="1"/>
  <c r="I710" i="1"/>
  <c r="K709" i="1"/>
  <c r="J709" i="1"/>
  <c r="I709" i="1"/>
  <c r="K708" i="1"/>
  <c r="J708" i="1"/>
  <c r="I708" i="1"/>
  <c r="K707" i="1"/>
  <c r="J707" i="1"/>
  <c r="I707" i="1"/>
  <c r="K706" i="1"/>
  <c r="J706" i="1"/>
  <c r="I706" i="1"/>
  <c r="K705" i="1"/>
  <c r="J705" i="1"/>
  <c r="I705" i="1"/>
  <c r="K704" i="1"/>
  <c r="J704" i="1"/>
  <c r="I704" i="1"/>
  <c r="K703" i="1"/>
  <c r="J703" i="1"/>
  <c r="I703" i="1"/>
  <c r="K702" i="1"/>
  <c r="J702" i="1"/>
  <c r="I702" i="1"/>
  <c r="K701" i="1"/>
  <c r="J701" i="1"/>
  <c r="I701" i="1"/>
  <c r="K700" i="1"/>
  <c r="J700" i="1"/>
  <c r="I700" i="1"/>
  <c r="K699" i="1"/>
  <c r="J699" i="1"/>
  <c r="I699" i="1"/>
  <c r="K698" i="1"/>
  <c r="J698" i="1"/>
  <c r="I698" i="1"/>
  <c r="K697" i="1"/>
  <c r="J697" i="1"/>
  <c r="I697" i="1"/>
  <c r="K696" i="1"/>
  <c r="J696" i="1"/>
  <c r="I696" i="1"/>
  <c r="K695" i="1"/>
  <c r="J695" i="1"/>
  <c r="I695" i="1"/>
  <c r="K694" i="1"/>
  <c r="J694" i="1"/>
  <c r="I694" i="1"/>
  <c r="K693" i="1"/>
  <c r="J693" i="1"/>
  <c r="I693" i="1"/>
  <c r="K692" i="1"/>
  <c r="J692" i="1"/>
  <c r="I692" i="1"/>
  <c r="K691" i="1"/>
  <c r="J691" i="1"/>
  <c r="I691" i="1"/>
  <c r="K690" i="1"/>
  <c r="J690" i="1"/>
  <c r="I690" i="1"/>
  <c r="K689" i="1"/>
  <c r="J689" i="1"/>
  <c r="I689" i="1"/>
  <c r="K688" i="1"/>
  <c r="J688" i="1"/>
  <c r="I688" i="1"/>
  <c r="K687" i="1"/>
  <c r="J687" i="1"/>
  <c r="I687" i="1"/>
  <c r="K686" i="1"/>
  <c r="J686" i="1"/>
  <c r="I686" i="1"/>
  <c r="K685" i="1"/>
  <c r="J685" i="1"/>
  <c r="I685" i="1"/>
  <c r="K684" i="1"/>
  <c r="J684" i="1"/>
  <c r="I684" i="1"/>
  <c r="K683" i="1"/>
  <c r="J683" i="1"/>
  <c r="I683" i="1"/>
  <c r="K682" i="1"/>
  <c r="J682" i="1"/>
  <c r="I682" i="1"/>
  <c r="K681" i="1"/>
  <c r="J681" i="1"/>
  <c r="I681" i="1"/>
  <c r="K680" i="1"/>
  <c r="J680" i="1"/>
  <c r="I680" i="1"/>
  <c r="K679" i="1"/>
  <c r="J679" i="1"/>
  <c r="I679" i="1"/>
  <c r="K678" i="1"/>
  <c r="J678" i="1"/>
  <c r="I678" i="1"/>
  <c r="K677" i="1"/>
  <c r="J677" i="1"/>
  <c r="I677" i="1"/>
  <c r="K676" i="1"/>
  <c r="J676" i="1"/>
  <c r="I676" i="1"/>
  <c r="K675" i="1"/>
  <c r="J675" i="1"/>
  <c r="I675" i="1"/>
  <c r="K674" i="1"/>
  <c r="J674" i="1"/>
  <c r="I674" i="1"/>
  <c r="K673" i="1"/>
  <c r="J673" i="1"/>
  <c r="I673" i="1"/>
  <c r="K672" i="1"/>
  <c r="J672" i="1"/>
  <c r="I672" i="1"/>
  <c r="K671" i="1"/>
  <c r="J671" i="1"/>
  <c r="I671" i="1"/>
  <c r="K670" i="1"/>
  <c r="J670" i="1"/>
  <c r="I670" i="1"/>
  <c r="K669" i="1"/>
  <c r="J669" i="1"/>
  <c r="I669" i="1"/>
  <c r="K668" i="1"/>
  <c r="J668" i="1"/>
  <c r="I668" i="1"/>
  <c r="K667" i="1"/>
  <c r="J667" i="1"/>
  <c r="I667" i="1"/>
  <c r="K666" i="1"/>
  <c r="J666" i="1"/>
  <c r="I666" i="1"/>
  <c r="K665" i="1"/>
  <c r="J665" i="1"/>
  <c r="I665" i="1"/>
  <c r="K664" i="1"/>
  <c r="J664" i="1"/>
  <c r="I664" i="1"/>
  <c r="K663" i="1"/>
  <c r="J663" i="1"/>
  <c r="I663" i="1"/>
  <c r="K662" i="1"/>
  <c r="J662" i="1"/>
  <c r="I662" i="1"/>
  <c r="K661" i="1"/>
  <c r="J661" i="1"/>
  <c r="I661" i="1"/>
  <c r="K660" i="1"/>
  <c r="J660" i="1"/>
  <c r="I660" i="1"/>
  <c r="K659" i="1"/>
  <c r="J659" i="1"/>
  <c r="I659" i="1"/>
  <c r="K658" i="1"/>
  <c r="J658" i="1"/>
  <c r="I658" i="1"/>
  <c r="K657" i="1"/>
  <c r="J657" i="1"/>
  <c r="I657" i="1"/>
  <c r="K656" i="1"/>
  <c r="J656" i="1"/>
  <c r="I656" i="1"/>
  <c r="K655" i="1"/>
  <c r="J655" i="1"/>
  <c r="I655" i="1"/>
  <c r="K654" i="1"/>
  <c r="J654" i="1"/>
  <c r="I654" i="1"/>
  <c r="K653" i="1"/>
  <c r="J653" i="1"/>
  <c r="I653" i="1"/>
  <c r="K652" i="1"/>
  <c r="J652" i="1"/>
  <c r="I652" i="1"/>
  <c r="K651" i="1"/>
  <c r="J651" i="1"/>
  <c r="I651" i="1"/>
  <c r="K650" i="1"/>
  <c r="J650" i="1"/>
  <c r="I650" i="1"/>
  <c r="K649" i="1"/>
  <c r="J649" i="1"/>
  <c r="I649" i="1"/>
  <c r="K648" i="1"/>
  <c r="J648" i="1"/>
  <c r="I648" i="1"/>
  <c r="K647" i="1"/>
  <c r="J647" i="1"/>
  <c r="I647" i="1"/>
  <c r="K646" i="1"/>
  <c r="J646" i="1"/>
  <c r="I646" i="1"/>
  <c r="K645" i="1"/>
  <c r="J645" i="1"/>
  <c r="I645" i="1"/>
  <c r="K644" i="1"/>
  <c r="J644" i="1"/>
  <c r="I644" i="1"/>
  <c r="K643" i="1"/>
  <c r="J643" i="1"/>
  <c r="I643" i="1"/>
  <c r="K642" i="1"/>
  <c r="J642" i="1"/>
  <c r="I642" i="1"/>
  <c r="K641" i="1"/>
  <c r="J641" i="1"/>
  <c r="I641" i="1"/>
  <c r="K640" i="1"/>
  <c r="J640" i="1"/>
  <c r="I640" i="1"/>
  <c r="K639" i="1"/>
  <c r="J639" i="1"/>
  <c r="I639" i="1"/>
  <c r="K638" i="1"/>
  <c r="J638" i="1"/>
  <c r="I638" i="1"/>
  <c r="K637" i="1"/>
  <c r="J637" i="1"/>
  <c r="I637" i="1"/>
  <c r="K636" i="1"/>
  <c r="J636" i="1"/>
  <c r="I636" i="1"/>
  <c r="K635" i="1"/>
  <c r="J635" i="1"/>
  <c r="I635" i="1"/>
  <c r="K634" i="1"/>
  <c r="J634" i="1"/>
  <c r="I634" i="1"/>
  <c r="K633" i="1"/>
  <c r="J633" i="1"/>
  <c r="I633" i="1"/>
  <c r="K632" i="1"/>
  <c r="J632" i="1"/>
  <c r="I632" i="1"/>
  <c r="K631" i="1"/>
  <c r="J631" i="1"/>
  <c r="I631" i="1"/>
  <c r="K630" i="1"/>
  <c r="J630" i="1"/>
  <c r="I630" i="1"/>
  <c r="K629" i="1"/>
  <c r="J629" i="1"/>
  <c r="I629" i="1"/>
  <c r="K628" i="1"/>
  <c r="J628" i="1"/>
  <c r="I628" i="1"/>
  <c r="K627" i="1"/>
  <c r="J627" i="1"/>
  <c r="I627" i="1"/>
  <c r="K626" i="1"/>
  <c r="J626" i="1"/>
  <c r="I626" i="1"/>
  <c r="K625" i="1"/>
  <c r="J625" i="1"/>
  <c r="I625" i="1"/>
  <c r="K624" i="1"/>
  <c r="J624" i="1"/>
  <c r="I624" i="1"/>
  <c r="K623" i="1"/>
  <c r="J623" i="1"/>
  <c r="I623" i="1"/>
  <c r="K622" i="1"/>
  <c r="J622" i="1"/>
  <c r="I622" i="1"/>
  <c r="K621" i="1"/>
  <c r="J621" i="1"/>
  <c r="I621" i="1"/>
  <c r="K620" i="1"/>
  <c r="J620" i="1"/>
  <c r="I620" i="1"/>
  <c r="K619" i="1"/>
  <c r="J619" i="1"/>
  <c r="I619" i="1"/>
  <c r="K618" i="1"/>
  <c r="J618" i="1"/>
  <c r="I618" i="1"/>
  <c r="K617" i="1"/>
  <c r="J617" i="1"/>
  <c r="I617" i="1"/>
  <c r="K616" i="1"/>
  <c r="J616" i="1"/>
  <c r="I616" i="1"/>
  <c r="K615" i="1"/>
  <c r="J615" i="1"/>
  <c r="I615" i="1"/>
  <c r="K614" i="1"/>
  <c r="J614" i="1"/>
  <c r="I614" i="1"/>
  <c r="K613" i="1"/>
  <c r="J613" i="1"/>
  <c r="I613" i="1"/>
  <c r="K612" i="1"/>
  <c r="J612" i="1"/>
  <c r="I612" i="1"/>
  <c r="K611" i="1"/>
  <c r="J611" i="1"/>
  <c r="I611" i="1"/>
  <c r="K610" i="1"/>
  <c r="J610" i="1"/>
  <c r="I610" i="1"/>
  <c r="K609" i="1"/>
  <c r="J609" i="1"/>
  <c r="I609" i="1"/>
  <c r="K608" i="1"/>
  <c r="J608" i="1"/>
  <c r="I608" i="1"/>
  <c r="K607" i="1"/>
  <c r="J607" i="1"/>
  <c r="I607" i="1"/>
  <c r="K606" i="1"/>
  <c r="J606" i="1"/>
  <c r="I606" i="1"/>
  <c r="K605" i="1"/>
  <c r="J605" i="1"/>
  <c r="I605" i="1"/>
  <c r="K604" i="1"/>
  <c r="J604" i="1"/>
  <c r="I604" i="1"/>
  <c r="K603" i="1"/>
  <c r="J603" i="1"/>
  <c r="I603" i="1"/>
  <c r="K602" i="1"/>
  <c r="J602" i="1"/>
  <c r="I602" i="1"/>
  <c r="K601" i="1"/>
  <c r="J601" i="1"/>
  <c r="I601" i="1"/>
  <c r="K600" i="1"/>
  <c r="J600" i="1"/>
  <c r="I600" i="1"/>
  <c r="K599" i="1"/>
  <c r="J599" i="1"/>
  <c r="I599" i="1"/>
  <c r="K598" i="1"/>
  <c r="J598" i="1"/>
  <c r="I598" i="1"/>
  <c r="K597" i="1"/>
  <c r="J597" i="1"/>
  <c r="I597" i="1"/>
  <c r="K596" i="1"/>
  <c r="J596" i="1"/>
  <c r="I596" i="1"/>
  <c r="K595" i="1"/>
  <c r="J595" i="1"/>
  <c r="I595" i="1"/>
  <c r="K594" i="1"/>
  <c r="J594" i="1"/>
  <c r="I594" i="1"/>
  <c r="K593" i="1"/>
  <c r="J593" i="1"/>
  <c r="I593" i="1"/>
  <c r="K592" i="1"/>
  <c r="J592" i="1"/>
  <c r="I592" i="1"/>
  <c r="K591" i="1"/>
  <c r="J591" i="1"/>
  <c r="I591" i="1"/>
  <c r="K590" i="1"/>
  <c r="J590" i="1"/>
  <c r="I590" i="1"/>
  <c r="K589" i="1"/>
  <c r="J589" i="1"/>
  <c r="I589" i="1"/>
  <c r="K588" i="1"/>
  <c r="J588" i="1"/>
  <c r="I588" i="1"/>
  <c r="K587" i="1"/>
  <c r="J587" i="1"/>
  <c r="I587" i="1"/>
  <c r="K586" i="1"/>
  <c r="J586" i="1"/>
  <c r="I586" i="1"/>
  <c r="K585" i="1"/>
  <c r="J585" i="1"/>
  <c r="I585" i="1"/>
  <c r="K584" i="1"/>
  <c r="J584" i="1"/>
  <c r="I584" i="1"/>
  <c r="K583" i="1"/>
  <c r="J583" i="1"/>
  <c r="I583" i="1"/>
  <c r="K582" i="1"/>
  <c r="J582" i="1"/>
  <c r="I582" i="1"/>
  <c r="K581" i="1"/>
  <c r="J581" i="1"/>
  <c r="I581" i="1"/>
  <c r="K580" i="1"/>
  <c r="J580" i="1"/>
  <c r="I580" i="1"/>
  <c r="K579" i="1"/>
  <c r="J579" i="1"/>
  <c r="I579" i="1"/>
  <c r="K578" i="1"/>
  <c r="J578" i="1"/>
  <c r="I578" i="1"/>
  <c r="K577" i="1"/>
  <c r="J577" i="1"/>
  <c r="I577" i="1"/>
  <c r="K576" i="1"/>
  <c r="J576" i="1"/>
  <c r="I576" i="1"/>
  <c r="K575" i="1"/>
  <c r="J575" i="1"/>
  <c r="I575" i="1"/>
  <c r="K574" i="1"/>
  <c r="J574" i="1"/>
  <c r="I574" i="1"/>
  <c r="K573" i="1"/>
  <c r="J573" i="1"/>
  <c r="I573" i="1"/>
  <c r="K572" i="1"/>
  <c r="J572" i="1"/>
  <c r="I572" i="1"/>
  <c r="K571" i="1"/>
  <c r="J571" i="1"/>
  <c r="I571" i="1"/>
  <c r="K570" i="1"/>
  <c r="J570" i="1"/>
  <c r="I570" i="1"/>
  <c r="K569" i="1"/>
  <c r="J569" i="1"/>
  <c r="I569" i="1"/>
  <c r="K568" i="1"/>
  <c r="J568" i="1"/>
  <c r="I568" i="1"/>
  <c r="K567" i="1"/>
  <c r="J567" i="1"/>
  <c r="I567" i="1"/>
  <c r="K566" i="1"/>
  <c r="J566" i="1"/>
  <c r="I566" i="1"/>
  <c r="K565" i="1"/>
  <c r="J565" i="1"/>
  <c r="I565" i="1"/>
  <c r="K564" i="1"/>
  <c r="J564" i="1"/>
  <c r="I564" i="1"/>
  <c r="K563" i="1"/>
  <c r="J563" i="1"/>
  <c r="I563" i="1"/>
  <c r="K562" i="1"/>
  <c r="J562" i="1"/>
  <c r="I562" i="1"/>
  <c r="K561" i="1"/>
  <c r="J561" i="1"/>
  <c r="I561" i="1"/>
  <c r="K560" i="1"/>
  <c r="J560" i="1"/>
  <c r="I560" i="1"/>
  <c r="K559" i="1"/>
  <c r="J559" i="1"/>
  <c r="I559" i="1"/>
  <c r="K558" i="1"/>
  <c r="J558" i="1"/>
  <c r="I558" i="1"/>
  <c r="K557" i="1"/>
  <c r="J557" i="1"/>
  <c r="I557" i="1"/>
  <c r="K556" i="1"/>
  <c r="J556" i="1"/>
  <c r="I556" i="1"/>
  <c r="K555" i="1"/>
  <c r="J555" i="1"/>
  <c r="I555" i="1"/>
  <c r="K554" i="1"/>
  <c r="J554" i="1"/>
  <c r="I554" i="1"/>
  <c r="K553" i="1"/>
  <c r="J553" i="1"/>
  <c r="I553" i="1"/>
  <c r="K552" i="1"/>
  <c r="J552" i="1"/>
  <c r="I552" i="1"/>
  <c r="K551" i="1"/>
  <c r="J551" i="1"/>
  <c r="I551" i="1"/>
  <c r="K550" i="1"/>
  <c r="J550" i="1"/>
  <c r="I550" i="1"/>
  <c r="K549" i="1"/>
  <c r="J549" i="1"/>
  <c r="I549" i="1"/>
  <c r="K548" i="1"/>
  <c r="J548" i="1"/>
  <c r="I548" i="1"/>
  <c r="K547" i="1"/>
  <c r="J547" i="1"/>
  <c r="I547" i="1"/>
  <c r="K546" i="1"/>
  <c r="J546" i="1"/>
  <c r="I546" i="1"/>
  <c r="K545" i="1"/>
  <c r="J545" i="1"/>
  <c r="I545" i="1"/>
  <c r="K544" i="1"/>
  <c r="J544" i="1"/>
  <c r="I544" i="1"/>
  <c r="K543" i="1"/>
  <c r="J543" i="1"/>
  <c r="I543" i="1"/>
  <c r="K542" i="1"/>
  <c r="J542" i="1"/>
  <c r="I542" i="1"/>
  <c r="K541" i="1"/>
  <c r="J541" i="1"/>
  <c r="I541" i="1"/>
  <c r="K540" i="1"/>
  <c r="J540" i="1"/>
  <c r="I540" i="1"/>
  <c r="K539" i="1"/>
  <c r="J539" i="1"/>
  <c r="I539" i="1"/>
  <c r="K538" i="1"/>
  <c r="J538" i="1"/>
  <c r="I538" i="1"/>
  <c r="K537" i="1"/>
  <c r="J537" i="1"/>
  <c r="I537" i="1"/>
  <c r="K536" i="1"/>
  <c r="J536" i="1"/>
  <c r="I536" i="1"/>
  <c r="K535" i="1"/>
  <c r="J535" i="1"/>
  <c r="I535" i="1"/>
  <c r="K534" i="1"/>
  <c r="J534" i="1"/>
  <c r="I534" i="1"/>
  <c r="K533" i="1"/>
  <c r="J533" i="1"/>
  <c r="I533" i="1"/>
  <c r="K532" i="1"/>
  <c r="J532" i="1"/>
  <c r="I532" i="1"/>
  <c r="K531" i="1"/>
  <c r="J531" i="1"/>
  <c r="I531" i="1"/>
  <c r="K530" i="1"/>
  <c r="J530" i="1"/>
  <c r="I530" i="1"/>
  <c r="K529" i="1"/>
  <c r="J529" i="1"/>
  <c r="I529" i="1"/>
  <c r="K528" i="1"/>
  <c r="J528" i="1"/>
  <c r="I528" i="1"/>
  <c r="K527" i="1"/>
  <c r="J527" i="1"/>
  <c r="I527" i="1"/>
  <c r="K526" i="1"/>
  <c r="J526" i="1"/>
  <c r="I526" i="1"/>
  <c r="K525" i="1"/>
  <c r="J525" i="1"/>
  <c r="I525" i="1"/>
  <c r="K524" i="1"/>
  <c r="J524" i="1"/>
  <c r="I524" i="1"/>
  <c r="K523" i="1"/>
  <c r="J523" i="1"/>
  <c r="I523" i="1"/>
  <c r="K522" i="1"/>
  <c r="J522" i="1"/>
  <c r="I522" i="1"/>
  <c r="K521" i="1"/>
  <c r="J521" i="1"/>
  <c r="I521" i="1"/>
  <c r="K520" i="1"/>
  <c r="J520" i="1"/>
  <c r="I520" i="1"/>
  <c r="K519" i="1"/>
  <c r="J519" i="1"/>
  <c r="I519" i="1"/>
  <c r="K518" i="1"/>
  <c r="J518" i="1"/>
  <c r="I518" i="1"/>
  <c r="K517" i="1"/>
  <c r="J517" i="1"/>
  <c r="I517" i="1"/>
  <c r="K516" i="1"/>
  <c r="J516" i="1"/>
  <c r="I516" i="1"/>
  <c r="K515" i="1"/>
  <c r="J515" i="1"/>
  <c r="I515" i="1"/>
  <c r="K514" i="1"/>
  <c r="J514" i="1"/>
  <c r="I514" i="1"/>
  <c r="K513" i="1"/>
  <c r="J513" i="1"/>
  <c r="I513" i="1"/>
  <c r="K512" i="1"/>
  <c r="J512" i="1"/>
  <c r="I512" i="1"/>
  <c r="K511" i="1"/>
  <c r="J511" i="1"/>
  <c r="I511" i="1"/>
  <c r="K510" i="1"/>
  <c r="J510" i="1"/>
  <c r="I510" i="1"/>
  <c r="K509" i="1"/>
  <c r="J509" i="1"/>
  <c r="I509" i="1"/>
  <c r="K508" i="1"/>
  <c r="J508" i="1"/>
  <c r="I508" i="1"/>
  <c r="K507" i="1"/>
  <c r="J507" i="1"/>
  <c r="I507" i="1"/>
  <c r="K506" i="1"/>
  <c r="J506" i="1"/>
  <c r="I506" i="1"/>
  <c r="K505" i="1"/>
  <c r="J505" i="1"/>
  <c r="I505" i="1"/>
  <c r="K504" i="1"/>
  <c r="J504" i="1"/>
  <c r="I504" i="1"/>
  <c r="K503" i="1"/>
  <c r="J503" i="1"/>
  <c r="I503" i="1"/>
  <c r="K502" i="1"/>
  <c r="J502" i="1"/>
  <c r="I502" i="1"/>
  <c r="K501" i="1"/>
  <c r="J501" i="1"/>
  <c r="I501" i="1"/>
  <c r="K500" i="1"/>
  <c r="J500" i="1"/>
  <c r="I500" i="1"/>
  <c r="K499" i="1"/>
  <c r="J499" i="1"/>
  <c r="I499" i="1"/>
  <c r="K498" i="1"/>
  <c r="J498" i="1"/>
  <c r="I498" i="1"/>
  <c r="K497" i="1"/>
  <c r="J497" i="1"/>
  <c r="I497" i="1"/>
  <c r="K496" i="1"/>
  <c r="J496" i="1"/>
  <c r="I496" i="1"/>
  <c r="K495" i="1"/>
  <c r="J495" i="1"/>
  <c r="I495" i="1"/>
  <c r="K494" i="1"/>
  <c r="J494" i="1"/>
  <c r="I494" i="1"/>
  <c r="K493" i="1"/>
  <c r="J493" i="1"/>
  <c r="I493" i="1"/>
  <c r="K492" i="1"/>
  <c r="J492" i="1"/>
  <c r="I492" i="1"/>
  <c r="K491" i="1"/>
  <c r="J491" i="1"/>
  <c r="I491" i="1"/>
  <c r="K490" i="1"/>
  <c r="J490" i="1"/>
  <c r="I490" i="1"/>
  <c r="K489" i="1"/>
  <c r="J489" i="1"/>
  <c r="I489" i="1"/>
  <c r="K488" i="1"/>
  <c r="J488" i="1"/>
  <c r="I488" i="1"/>
  <c r="K487" i="1"/>
  <c r="J487" i="1"/>
  <c r="I487" i="1"/>
  <c r="K486" i="1"/>
  <c r="J486" i="1"/>
  <c r="I486" i="1"/>
  <c r="K485" i="1"/>
  <c r="J485" i="1"/>
  <c r="I485" i="1"/>
  <c r="K484" i="1"/>
  <c r="J484" i="1"/>
  <c r="I484" i="1"/>
  <c r="K483" i="1"/>
  <c r="J483" i="1"/>
  <c r="I483" i="1"/>
  <c r="K482" i="1"/>
  <c r="J482" i="1"/>
  <c r="I482" i="1"/>
  <c r="K481" i="1"/>
  <c r="J481" i="1"/>
  <c r="I481" i="1"/>
  <c r="K480" i="1"/>
  <c r="J480" i="1"/>
  <c r="I480" i="1"/>
  <c r="K479" i="1"/>
  <c r="J479" i="1"/>
  <c r="I479" i="1"/>
  <c r="K478" i="1"/>
  <c r="J478" i="1"/>
  <c r="I478" i="1"/>
  <c r="K477" i="1"/>
  <c r="J477" i="1"/>
  <c r="I477" i="1"/>
  <c r="K476" i="1"/>
  <c r="J476" i="1"/>
  <c r="I476" i="1"/>
  <c r="K475" i="1"/>
  <c r="J475" i="1"/>
  <c r="I475" i="1"/>
  <c r="K474" i="1"/>
  <c r="J474" i="1"/>
  <c r="I474" i="1"/>
  <c r="K473" i="1"/>
  <c r="J473" i="1"/>
  <c r="I473" i="1"/>
  <c r="K472" i="1"/>
  <c r="J472" i="1"/>
  <c r="I472" i="1"/>
  <c r="K471" i="1"/>
  <c r="J471" i="1"/>
  <c r="I471" i="1"/>
  <c r="K470" i="1"/>
  <c r="J470" i="1"/>
  <c r="I470" i="1"/>
  <c r="K469" i="1"/>
  <c r="J469" i="1"/>
  <c r="I469" i="1"/>
  <c r="K468" i="1"/>
  <c r="J468" i="1"/>
  <c r="I468" i="1"/>
  <c r="K467" i="1"/>
  <c r="J467" i="1"/>
  <c r="I467" i="1"/>
  <c r="K466" i="1"/>
  <c r="J466" i="1"/>
  <c r="I466" i="1"/>
  <c r="K465" i="1"/>
  <c r="J465" i="1"/>
  <c r="I465" i="1"/>
  <c r="K464" i="1"/>
  <c r="J464" i="1"/>
  <c r="I464" i="1"/>
  <c r="K463" i="1"/>
  <c r="J463" i="1"/>
  <c r="I463" i="1"/>
  <c r="K462" i="1"/>
  <c r="J462" i="1"/>
  <c r="I462" i="1"/>
  <c r="K461" i="1"/>
  <c r="J461" i="1"/>
  <c r="I461" i="1"/>
  <c r="K460" i="1"/>
  <c r="J460" i="1"/>
  <c r="I460" i="1"/>
  <c r="K459" i="1"/>
  <c r="J459" i="1"/>
  <c r="I459" i="1"/>
  <c r="K458" i="1"/>
  <c r="J458" i="1"/>
  <c r="I458" i="1"/>
  <c r="K457" i="1"/>
  <c r="J457" i="1"/>
  <c r="I457" i="1"/>
  <c r="K456" i="1"/>
  <c r="J456" i="1"/>
  <c r="I456" i="1"/>
  <c r="K455" i="1"/>
  <c r="J455" i="1"/>
  <c r="I455" i="1"/>
  <c r="K454" i="1"/>
  <c r="J454" i="1"/>
  <c r="I454" i="1"/>
  <c r="K453" i="1"/>
  <c r="J453" i="1"/>
  <c r="I453" i="1"/>
  <c r="K452" i="1"/>
  <c r="J452" i="1"/>
  <c r="I452" i="1"/>
  <c r="K451" i="1"/>
  <c r="J451" i="1"/>
  <c r="I451" i="1"/>
  <c r="K450" i="1"/>
  <c r="J450" i="1"/>
  <c r="I450" i="1"/>
  <c r="K449" i="1"/>
  <c r="J449" i="1"/>
  <c r="I449" i="1"/>
  <c r="K448" i="1"/>
  <c r="J448" i="1"/>
  <c r="I448" i="1"/>
  <c r="K447" i="1"/>
  <c r="J447" i="1"/>
  <c r="I447" i="1"/>
  <c r="K446" i="1"/>
  <c r="J446" i="1"/>
  <c r="I446" i="1"/>
  <c r="K445" i="1"/>
  <c r="J445" i="1"/>
  <c r="I445" i="1"/>
  <c r="K444" i="1"/>
  <c r="J444" i="1"/>
  <c r="I444" i="1"/>
  <c r="K443" i="1"/>
  <c r="J443" i="1"/>
  <c r="I443" i="1"/>
  <c r="K442" i="1"/>
  <c r="J442" i="1"/>
  <c r="I442" i="1"/>
  <c r="K441" i="1"/>
  <c r="J441" i="1"/>
  <c r="I441" i="1"/>
  <c r="K440" i="1"/>
  <c r="J440" i="1"/>
  <c r="I440" i="1"/>
  <c r="K439" i="1"/>
  <c r="J439" i="1"/>
  <c r="I439" i="1"/>
  <c r="K438" i="1"/>
  <c r="J438" i="1"/>
  <c r="I438" i="1"/>
  <c r="K437" i="1"/>
  <c r="J437" i="1"/>
  <c r="I437" i="1"/>
  <c r="K436" i="1"/>
  <c r="J436" i="1"/>
  <c r="I436" i="1"/>
  <c r="K435" i="1"/>
  <c r="J435" i="1"/>
  <c r="I435" i="1"/>
  <c r="K434" i="1"/>
  <c r="J434" i="1"/>
  <c r="I434" i="1"/>
  <c r="K433" i="1"/>
  <c r="J433" i="1"/>
  <c r="I433" i="1"/>
  <c r="K432" i="1"/>
  <c r="J432" i="1"/>
  <c r="I432" i="1"/>
  <c r="K431" i="1"/>
  <c r="J431" i="1"/>
  <c r="I431" i="1"/>
  <c r="K430" i="1"/>
  <c r="J430" i="1"/>
  <c r="I430" i="1"/>
  <c r="K429" i="1"/>
  <c r="J429" i="1"/>
  <c r="I429" i="1"/>
  <c r="K428" i="1"/>
  <c r="J428" i="1"/>
  <c r="I428" i="1"/>
  <c r="K427" i="1"/>
  <c r="J427" i="1"/>
  <c r="I427" i="1"/>
  <c r="K426" i="1"/>
  <c r="J426" i="1"/>
  <c r="I426" i="1"/>
  <c r="K425" i="1"/>
  <c r="J425" i="1"/>
  <c r="I425" i="1"/>
  <c r="K424" i="1"/>
  <c r="J424" i="1"/>
  <c r="I424" i="1"/>
  <c r="K423" i="1"/>
  <c r="J423" i="1"/>
  <c r="I423" i="1"/>
  <c r="K422" i="1"/>
  <c r="J422" i="1"/>
  <c r="I422" i="1"/>
  <c r="K421" i="1"/>
  <c r="J421" i="1"/>
  <c r="I421" i="1"/>
  <c r="K420" i="1"/>
  <c r="J420" i="1"/>
  <c r="I420" i="1"/>
  <c r="K419" i="1"/>
  <c r="J419" i="1"/>
  <c r="I419" i="1"/>
  <c r="K418" i="1"/>
  <c r="J418" i="1"/>
  <c r="I418" i="1"/>
  <c r="K417" i="1"/>
  <c r="J417" i="1"/>
  <c r="I417" i="1"/>
  <c r="K416" i="1"/>
  <c r="J416" i="1"/>
  <c r="I416" i="1"/>
  <c r="K415" i="1"/>
  <c r="J415" i="1"/>
  <c r="I415" i="1"/>
  <c r="K414" i="1"/>
  <c r="J414" i="1"/>
  <c r="I414" i="1"/>
  <c r="K413" i="1"/>
  <c r="J413" i="1"/>
  <c r="I413" i="1"/>
  <c r="K412" i="1"/>
  <c r="J412" i="1"/>
  <c r="I412" i="1"/>
  <c r="K411" i="1"/>
  <c r="J411" i="1"/>
  <c r="I411" i="1"/>
  <c r="K410" i="1"/>
  <c r="J410" i="1"/>
  <c r="I410" i="1"/>
  <c r="K409" i="1"/>
  <c r="J409" i="1"/>
  <c r="I409" i="1"/>
  <c r="K408" i="1"/>
  <c r="J408" i="1"/>
  <c r="I408" i="1"/>
  <c r="K407" i="1"/>
  <c r="J407" i="1"/>
  <c r="I407" i="1"/>
  <c r="K406" i="1"/>
  <c r="J406" i="1"/>
  <c r="I406" i="1"/>
  <c r="K405" i="1"/>
  <c r="J405" i="1"/>
  <c r="I405" i="1"/>
  <c r="K404" i="1"/>
  <c r="J404" i="1"/>
  <c r="I404" i="1"/>
  <c r="K403" i="1"/>
  <c r="J403" i="1"/>
  <c r="I403" i="1"/>
  <c r="K402" i="1"/>
  <c r="J402" i="1"/>
  <c r="I402" i="1"/>
  <c r="K401" i="1"/>
  <c r="J401" i="1"/>
  <c r="I401" i="1"/>
  <c r="K400" i="1"/>
  <c r="J400" i="1"/>
  <c r="I400" i="1"/>
  <c r="K399" i="1"/>
  <c r="J399" i="1"/>
  <c r="I399" i="1"/>
  <c r="K398" i="1"/>
  <c r="J398" i="1"/>
  <c r="I398" i="1"/>
  <c r="K397" i="1"/>
  <c r="J397" i="1"/>
  <c r="I397" i="1"/>
  <c r="K396" i="1"/>
  <c r="J396" i="1"/>
  <c r="I396" i="1"/>
  <c r="K395" i="1"/>
  <c r="J395" i="1"/>
  <c r="I395" i="1"/>
  <c r="K394" i="1"/>
  <c r="J394" i="1"/>
  <c r="I394" i="1"/>
  <c r="K393" i="1"/>
  <c r="J393" i="1"/>
  <c r="I393" i="1"/>
  <c r="K392" i="1"/>
  <c r="J392" i="1"/>
  <c r="I392" i="1"/>
  <c r="K391" i="1"/>
  <c r="J391" i="1"/>
  <c r="I391" i="1"/>
  <c r="K390" i="1"/>
  <c r="J390" i="1"/>
  <c r="I390" i="1"/>
  <c r="K389" i="1"/>
  <c r="J389" i="1"/>
  <c r="I389" i="1"/>
  <c r="K388" i="1"/>
  <c r="J388" i="1"/>
  <c r="I388" i="1"/>
  <c r="K387" i="1"/>
  <c r="J387" i="1"/>
  <c r="I387" i="1"/>
  <c r="K386" i="1"/>
  <c r="J386" i="1"/>
  <c r="I386" i="1"/>
  <c r="K385" i="1"/>
  <c r="J385" i="1"/>
  <c r="I385" i="1"/>
  <c r="K384" i="1"/>
  <c r="J384" i="1"/>
  <c r="I384" i="1"/>
  <c r="K383" i="1"/>
  <c r="J383" i="1"/>
  <c r="I383" i="1"/>
  <c r="K382" i="1"/>
  <c r="J382" i="1"/>
  <c r="I382" i="1"/>
  <c r="K381" i="1"/>
  <c r="J381" i="1"/>
  <c r="I381" i="1"/>
  <c r="K380" i="1"/>
  <c r="J380" i="1"/>
  <c r="I380" i="1"/>
  <c r="K379" i="1"/>
  <c r="J379" i="1"/>
  <c r="I379" i="1"/>
  <c r="K378" i="1"/>
  <c r="J378" i="1"/>
  <c r="I378" i="1"/>
  <c r="K377" i="1"/>
  <c r="J377" i="1"/>
  <c r="I377" i="1"/>
  <c r="K376" i="1"/>
  <c r="J376" i="1"/>
  <c r="I376" i="1"/>
  <c r="K375" i="1"/>
  <c r="J375" i="1"/>
  <c r="I375" i="1"/>
  <c r="K374" i="1"/>
  <c r="J374" i="1"/>
  <c r="I374" i="1"/>
  <c r="K373" i="1"/>
  <c r="J373" i="1"/>
  <c r="I373" i="1"/>
  <c r="K372" i="1"/>
  <c r="J372" i="1"/>
  <c r="I372" i="1"/>
  <c r="K371" i="1"/>
  <c r="J371" i="1"/>
  <c r="I371" i="1"/>
  <c r="K370" i="1"/>
  <c r="J370" i="1"/>
  <c r="I370" i="1"/>
  <c r="K369" i="1"/>
  <c r="J369" i="1"/>
  <c r="I369" i="1"/>
  <c r="K368" i="1"/>
  <c r="J368" i="1"/>
  <c r="I368" i="1"/>
  <c r="K367" i="1"/>
  <c r="J367" i="1"/>
  <c r="I367" i="1"/>
  <c r="K366" i="1"/>
  <c r="J366" i="1"/>
  <c r="I366" i="1"/>
  <c r="K365" i="1"/>
  <c r="J365" i="1"/>
  <c r="I365" i="1"/>
  <c r="K364" i="1"/>
  <c r="J364" i="1"/>
  <c r="I364" i="1"/>
  <c r="K363" i="1"/>
  <c r="J363" i="1"/>
  <c r="I363" i="1"/>
  <c r="K362" i="1"/>
  <c r="J362" i="1"/>
  <c r="I362" i="1"/>
  <c r="K361" i="1"/>
  <c r="J361" i="1"/>
  <c r="I361" i="1"/>
  <c r="K360" i="1"/>
  <c r="J360" i="1"/>
  <c r="I360" i="1"/>
  <c r="K359" i="1"/>
  <c r="J359" i="1"/>
  <c r="I359" i="1"/>
  <c r="K358" i="1"/>
  <c r="J358" i="1"/>
  <c r="I358" i="1"/>
  <c r="K357" i="1"/>
  <c r="J357" i="1"/>
  <c r="I357" i="1"/>
  <c r="K356" i="1"/>
  <c r="J356" i="1"/>
  <c r="I356" i="1"/>
  <c r="K355" i="1"/>
  <c r="J355" i="1"/>
  <c r="I355" i="1"/>
  <c r="K354" i="1"/>
  <c r="J354" i="1"/>
  <c r="I354" i="1"/>
  <c r="K353" i="1"/>
  <c r="J353" i="1"/>
  <c r="I353" i="1"/>
  <c r="K352" i="1"/>
  <c r="J352" i="1"/>
  <c r="I352" i="1"/>
  <c r="K351" i="1"/>
  <c r="J351" i="1"/>
  <c r="I351" i="1"/>
  <c r="K350" i="1"/>
  <c r="J350" i="1"/>
  <c r="I350" i="1"/>
  <c r="K349" i="1"/>
  <c r="J349" i="1"/>
  <c r="I349" i="1"/>
  <c r="K348" i="1"/>
  <c r="J348" i="1"/>
  <c r="I348" i="1"/>
  <c r="K347" i="1"/>
  <c r="J347" i="1"/>
  <c r="I347" i="1"/>
  <c r="K346" i="1"/>
  <c r="J346" i="1"/>
  <c r="I346" i="1"/>
  <c r="K345" i="1"/>
  <c r="J345" i="1"/>
  <c r="I345" i="1"/>
  <c r="K344" i="1"/>
  <c r="J344" i="1"/>
  <c r="I344" i="1"/>
  <c r="K343" i="1"/>
  <c r="J343" i="1"/>
  <c r="I343" i="1"/>
  <c r="K342" i="1"/>
  <c r="J342" i="1"/>
  <c r="I342" i="1"/>
  <c r="K341" i="1"/>
  <c r="J341" i="1"/>
  <c r="I341" i="1"/>
  <c r="K340" i="1"/>
  <c r="J340" i="1"/>
  <c r="I340" i="1"/>
  <c r="K339" i="1"/>
  <c r="J339" i="1"/>
  <c r="I339" i="1"/>
  <c r="K338" i="1"/>
  <c r="J338" i="1"/>
  <c r="I338" i="1"/>
  <c r="K337" i="1"/>
  <c r="J337" i="1"/>
  <c r="I337" i="1"/>
  <c r="K336" i="1"/>
  <c r="J336" i="1"/>
  <c r="I336" i="1"/>
  <c r="K335" i="1"/>
  <c r="J335" i="1"/>
  <c r="I335" i="1"/>
  <c r="K334" i="1"/>
  <c r="J334" i="1"/>
  <c r="I334" i="1"/>
  <c r="K333" i="1"/>
  <c r="J333" i="1"/>
  <c r="I333" i="1"/>
  <c r="K332" i="1"/>
  <c r="J332" i="1"/>
  <c r="I332" i="1"/>
  <c r="K331" i="1"/>
  <c r="J331" i="1"/>
  <c r="I331" i="1"/>
  <c r="K330" i="1"/>
  <c r="J330" i="1"/>
  <c r="I330" i="1"/>
  <c r="K329" i="1"/>
  <c r="J329" i="1"/>
  <c r="I329" i="1"/>
  <c r="K328" i="1"/>
  <c r="J328" i="1"/>
  <c r="I328" i="1"/>
  <c r="K327" i="1"/>
  <c r="J327" i="1"/>
  <c r="I327" i="1"/>
  <c r="K326" i="1"/>
  <c r="J326" i="1"/>
  <c r="I326" i="1"/>
  <c r="K325" i="1"/>
  <c r="J325" i="1"/>
  <c r="I325" i="1"/>
  <c r="K324" i="1"/>
  <c r="J324" i="1"/>
  <c r="I324" i="1"/>
  <c r="K323" i="1"/>
  <c r="J323" i="1"/>
  <c r="I323" i="1"/>
  <c r="K322" i="1"/>
  <c r="J322" i="1"/>
  <c r="I322" i="1"/>
  <c r="K321" i="1"/>
  <c r="J321" i="1"/>
  <c r="I321" i="1"/>
  <c r="K320" i="1"/>
  <c r="J320" i="1"/>
  <c r="I320" i="1"/>
  <c r="K319" i="1"/>
  <c r="J319" i="1"/>
  <c r="I319" i="1"/>
  <c r="K318" i="1"/>
  <c r="J318" i="1"/>
  <c r="I318" i="1"/>
  <c r="K317" i="1"/>
  <c r="J317" i="1"/>
  <c r="I317" i="1"/>
  <c r="K316" i="1"/>
  <c r="J316" i="1"/>
  <c r="I316" i="1"/>
  <c r="K315" i="1"/>
  <c r="J315" i="1"/>
  <c r="I315" i="1"/>
  <c r="K314" i="1"/>
  <c r="J314" i="1"/>
  <c r="I314" i="1"/>
  <c r="K313" i="1"/>
  <c r="J313" i="1"/>
  <c r="I313" i="1"/>
  <c r="K312" i="1"/>
  <c r="J312" i="1"/>
  <c r="I312" i="1"/>
  <c r="K311" i="1"/>
  <c r="J311" i="1"/>
  <c r="I311" i="1"/>
  <c r="K310" i="1"/>
  <c r="J310" i="1"/>
  <c r="I310" i="1"/>
  <c r="K309" i="1"/>
  <c r="J309" i="1"/>
  <c r="I309" i="1"/>
  <c r="K308" i="1"/>
  <c r="J308" i="1"/>
  <c r="I308" i="1"/>
  <c r="K307" i="1"/>
  <c r="J307" i="1"/>
  <c r="I307" i="1"/>
  <c r="K306" i="1"/>
  <c r="J306" i="1"/>
  <c r="I306" i="1"/>
  <c r="K305" i="1"/>
  <c r="J305" i="1"/>
  <c r="I305" i="1"/>
  <c r="K304" i="1"/>
  <c r="J304" i="1"/>
  <c r="I304" i="1"/>
  <c r="K303" i="1"/>
  <c r="J303" i="1"/>
  <c r="I303" i="1"/>
  <c r="K302" i="1"/>
  <c r="J302" i="1"/>
  <c r="I302" i="1"/>
  <c r="K301" i="1"/>
  <c r="J301" i="1"/>
  <c r="I301" i="1"/>
  <c r="K300" i="1"/>
  <c r="J300" i="1"/>
  <c r="I300" i="1"/>
  <c r="K299" i="1"/>
  <c r="J299" i="1"/>
  <c r="I299" i="1"/>
  <c r="K298" i="1"/>
  <c r="J298" i="1"/>
  <c r="I298" i="1"/>
  <c r="K297" i="1"/>
  <c r="J297" i="1"/>
  <c r="I297" i="1"/>
  <c r="K296" i="1"/>
  <c r="J296" i="1"/>
  <c r="I296" i="1"/>
  <c r="K295" i="1"/>
  <c r="J295" i="1"/>
  <c r="I295" i="1"/>
  <c r="K294" i="1"/>
  <c r="J294" i="1"/>
  <c r="I294" i="1"/>
  <c r="K293" i="1"/>
  <c r="J293" i="1"/>
  <c r="I293" i="1"/>
  <c r="K292" i="1"/>
  <c r="J292" i="1"/>
  <c r="I292" i="1"/>
  <c r="K291" i="1"/>
  <c r="J291" i="1"/>
  <c r="I291" i="1"/>
  <c r="K290" i="1"/>
  <c r="J290" i="1"/>
  <c r="I290" i="1"/>
  <c r="K289" i="1"/>
  <c r="J289" i="1"/>
  <c r="I289" i="1"/>
  <c r="K288" i="1"/>
  <c r="J288" i="1"/>
  <c r="I288" i="1"/>
  <c r="K287" i="1"/>
  <c r="J287" i="1"/>
  <c r="I287" i="1"/>
  <c r="K286" i="1"/>
  <c r="J286" i="1"/>
  <c r="I286" i="1"/>
  <c r="K285" i="1"/>
  <c r="J285" i="1"/>
  <c r="I285" i="1"/>
  <c r="K284" i="1"/>
  <c r="J284" i="1"/>
  <c r="I284" i="1"/>
  <c r="K283" i="1"/>
  <c r="J283" i="1"/>
  <c r="I283" i="1"/>
  <c r="K282" i="1"/>
  <c r="J282" i="1"/>
  <c r="I282" i="1"/>
  <c r="K281" i="1"/>
  <c r="J281" i="1"/>
  <c r="I281" i="1"/>
  <c r="K280" i="1"/>
  <c r="J280" i="1"/>
  <c r="I280" i="1"/>
  <c r="K279" i="1"/>
  <c r="J279" i="1"/>
  <c r="I279" i="1"/>
  <c r="K278" i="1"/>
  <c r="J278" i="1"/>
  <c r="I278" i="1"/>
  <c r="K277" i="1"/>
  <c r="J277" i="1"/>
  <c r="I277" i="1"/>
  <c r="K276" i="1"/>
  <c r="J276" i="1"/>
  <c r="I276" i="1"/>
  <c r="K275" i="1"/>
  <c r="J275" i="1"/>
  <c r="I275" i="1"/>
  <c r="K274" i="1"/>
  <c r="J274" i="1"/>
  <c r="I274" i="1"/>
  <c r="K273" i="1"/>
  <c r="J273" i="1"/>
  <c r="I273" i="1"/>
  <c r="K272" i="1"/>
  <c r="J272" i="1"/>
  <c r="I272" i="1"/>
  <c r="K271" i="1"/>
  <c r="J271" i="1"/>
  <c r="I271" i="1"/>
  <c r="K270" i="1"/>
  <c r="J270" i="1"/>
  <c r="I270" i="1"/>
  <c r="K269" i="1"/>
  <c r="J269" i="1"/>
  <c r="I269" i="1"/>
  <c r="K268" i="1"/>
  <c r="J268" i="1"/>
  <c r="I268" i="1"/>
  <c r="K267" i="1"/>
  <c r="J267" i="1"/>
  <c r="I267" i="1"/>
  <c r="K266" i="1"/>
  <c r="J266" i="1"/>
  <c r="I266" i="1"/>
  <c r="K265" i="1"/>
  <c r="J265" i="1"/>
  <c r="I265" i="1"/>
  <c r="K264" i="1"/>
  <c r="J264" i="1"/>
  <c r="I264" i="1"/>
  <c r="K263" i="1"/>
  <c r="J263" i="1"/>
  <c r="I263" i="1"/>
  <c r="K262" i="1"/>
  <c r="J262" i="1"/>
  <c r="I262" i="1"/>
  <c r="K261" i="1"/>
  <c r="J261" i="1"/>
  <c r="I261" i="1"/>
  <c r="K260" i="1"/>
  <c r="J260" i="1"/>
  <c r="I260" i="1"/>
  <c r="K259" i="1"/>
  <c r="J259" i="1"/>
  <c r="I259" i="1"/>
  <c r="K258" i="1"/>
  <c r="J258" i="1"/>
  <c r="I258" i="1"/>
  <c r="K257" i="1"/>
  <c r="J257" i="1"/>
  <c r="I257" i="1"/>
  <c r="K256" i="1"/>
  <c r="J256" i="1"/>
  <c r="I256" i="1"/>
  <c r="K255" i="1"/>
  <c r="J255" i="1"/>
  <c r="I255" i="1"/>
  <c r="K254" i="1"/>
  <c r="J254" i="1"/>
  <c r="I254" i="1"/>
  <c r="K253" i="1"/>
  <c r="J253" i="1"/>
  <c r="I253" i="1"/>
  <c r="K252" i="1"/>
  <c r="J252" i="1"/>
  <c r="I252" i="1"/>
  <c r="K251" i="1"/>
  <c r="J251" i="1"/>
  <c r="I251" i="1"/>
  <c r="K250" i="1"/>
  <c r="J250" i="1"/>
  <c r="I250" i="1"/>
  <c r="K249" i="1"/>
  <c r="J249" i="1"/>
  <c r="I249" i="1"/>
  <c r="K248" i="1"/>
  <c r="J248" i="1"/>
  <c r="I248" i="1"/>
  <c r="K247" i="1"/>
  <c r="J247" i="1"/>
  <c r="I247" i="1"/>
  <c r="K246" i="1"/>
  <c r="J246" i="1"/>
  <c r="I246" i="1"/>
  <c r="K245" i="1"/>
  <c r="J245" i="1"/>
  <c r="I245" i="1"/>
  <c r="K244" i="1"/>
  <c r="J244" i="1"/>
  <c r="I244" i="1"/>
  <c r="K243" i="1"/>
  <c r="J243" i="1"/>
  <c r="I243" i="1"/>
  <c r="K242" i="1"/>
  <c r="J242" i="1"/>
  <c r="I242" i="1"/>
  <c r="K241" i="1"/>
  <c r="J241" i="1"/>
  <c r="I241" i="1"/>
  <c r="K240" i="1"/>
  <c r="J240" i="1"/>
  <c r="I240" i="1"/>
  <c r="K239" i="1"/>
  <c r="J239" i="1"/>
  <c r="I239" i="1"/>
  <c r="K238" i="1"/>
  <c r="J238" i="1"/>
  <c r="I238" i="1"/>
  <c r="K237" i="1"/>
  <c r="J237" i="1"/>
  <c r="I237" i="1"/>
  <c r="K236" i="1"/>
  <c r="J236" i="1"/>
  <c r="I236" i="1"/>
  <c r="K235" i="1"/>
  <c r="J235" i="1"/>
  <c r="I235" i="1"/>
  <c r="K234" i="1"/>
  <c r="J234" i="1"/>
  <c r="I234" i="1"/>
  <c r="K233" i="1"/>
  <c r="J233" i="1"/>
  <c r="I233" i="1"/>
  <c r="K232" i="1"/>
  <c r="J232" i="1"/>
  <c r="I232" i="1"/>
  <c r="K231" i="1"/>
  <c r="J231" i="1"/>
  <c r="I231" i="1"/>
  <c r="K230" i="1"/>
  <c r="J230" i="1"/>
  <c r="I230" i="1"/>
  <c r="K229" i="1"/>
  <c r="J229" i="1"/>
  <c r="I229" i="1"/>
  <c r="K228" i="1"/>
  <c r="J228" i="1"/>
  <c r="I228" i="1"/>
  <c r="K227" i="1"/>
  <c r="J227" i="1"/>
  <c r="I227" i="1"/>
  <c r="K226" i="1"/>
  <c r="J226" i="1"/>
  <c r="I226" i="1"/>
  <c r="K225" i="1"/>
  <c r="J225" i="1"/>
  <c r="I225" i="1"/>
  <c r="K224" i="1"/>
  <c r="J224" i="1"/>
  <c r="I224" i="1"/>
  <c r="K223" i="1"/>
  <c r="J223" i="1"/>
  <c r="I223" i="1"/>
  <c r="K222" i="1"/>
  <c r="J222" i="1"/>
  <c r="I222" i="1"/>
  <c r="K221" i="1"/>
  <c r="J221" i="1"/>
  <c r="I221" i="1"/>
  <c r="K220" i="1"/>
  <c r="J220" i="1"/>
  <c r="I220" i="1"/>
  <c r="K219" i="1"/>
  <c r="J219" i="1"/>
  <c r="I219" i="1"/>
  <c r="K218" i="1"/>
  <c r="J218" i="1"/>
  <c r="I218" i="1"/>
  <c r="K217" i="1"/>
  <c r="J217" i="1"/>
  <c r="I217" i="1"/>
  <c r="K216" i="1"/>
  <c r="J216" i="1"/>
  <c r="I216" i="1"/>
  <c r="K215" i="1"/>
  <c r="J215" i="1"/>
  <c r="I215" i="1"/>
  <c r="K214" i="1"/>
  <c r="J214" i="1"/>
  <c r="I214" i="1"/>
  <c r="K213" i="1"/>
  <c r="J213" i="1"/>
  <c r="I213" i="1"/>
  <c r="K212" i="1"/>
  <c r="J212" i="1"/>
  <c r="I212" i="1"/>
  <c r="K211" i="1"/>
  <c r="J211" i="1"/>
  <c r="I211" i="1"/>
  <c r="K210" i="1"/>
  <c r="J210" i="1"/>
  <c r="I210" i="1"/>
  <c r="K209" i="1"/>
  <c r="J209" i="1"/>
  <c r="I209" i="1"/>
  <c r="K208" i="1"/>
  <c r="J208" i="1"/>
  <c r="I208" i="1"/>
  <c r="K207" i="1"/>
  <c r="J207" i="1"/>
  <c r="I207" i="1"/>
  <c r="K206" i="1"/>
  <c r="J206" i="1"/>
  <c r="I206" i="1"/>
  <c r="K205" i="1"/>
  <c r="J205" i="1"/>
  <c r="I205" i="1"/>
  <c r="K204" i="1"/>
  <c r="J204" i="1"/>
  <c r="I204" i="1"/>
  <c r="K203" i="1"/>
  <c r="J203" i="1"/>
  <c r="I203" i="1"/>
  <c r="K202" i="1"/>
  <c r="J202" i="1"/>
  <c r="I202" i="1"/>
  <c r="K201" i="1"/>
  <c r="J201" i="1"/>
  <c r="I201" i="1"/>
  <c r="K200" i="1"/>
  <c r="J200" i="1"/>
  <c r="I200" i="1"/>
  <c r="K199" i="1"/>
  <c r="J199" i="1"/>
  <c r="I199" i="1"/>
  <c r="K198" i="1"/>
  <c r="J198" i="1"/>
  <c r="I198" i="1"/>
  <c r="K197" i="1"/>
  <c r="J197" i="1"/>
  <c r="I197" i="1"/>
  <c r="K196" i="1"/>
  <c r="J196" i="1"/>
  <c r="I196" i="1"/>
  <c r="K195" i="1"/>
  <c r="J195" i="1"/>
  <c r="I195" i="1"/>
  <c r="K194" i="1"/>
  <c r="J194" i="1"/>
  <c r="I194" i="1"/>
  <c r="K193" i="1"/>
  <c r="J193" i="1"/>
  <c r="I193" i="1"/>
  <c r="K192" i="1"/>
  <c r="J192" i="1"/>
  <c r="I192" i="1"/>
  <c r="K191" i="1"/>
  <c r="J191" i="1"/>
  <c r="I191" i="1"/>
  <c r="K190" i="1"/>
  <c r="J190" i="1"/>
  <c r="I190" i="1"/>
  <c r="K189" i="1"/>
  <c r="J189" i="1"/>
  <c r="I189" i="1"/>
  <c r="K188" i="1"/>
  <c r="J188" i="1"/>
  <c r="I188" i="1"/>
  <c r="K187" i="1"/>
  <c r="J187" i="1"/>
  <c r="I187" i="1"/>
  <c r="K186" i="1"/>
  <c r="J186" i="1"/>
  <c r="I186" i="1"/>
  <c r="K185" i="1"/>
  <c r="J185" i="1"/>
  <c r="I185" i="1"/>
  <c r="K184" i="1"/>
  <c r="J184" i="1"/>
  <c r="I184" i="1"/>
  <c r="K183" i="1"/>
  <c r="J183" i="1"/>
  <c r="I183" i="1"/>
  <c r="K182" i="1"/>
  <c r="J182" i="1"/>
  <c r="I182" i="1"/>
  <c r="K181" i="1"/>
  <c r="J181" i="1"/>
  <c r="I181" i="1"/>
  <c r="K180" i="1"/>
  <c r="J180" i="1"/>
  <c r="I180" i="1"/>
  <c r="K179" i="1"/>
  <c r="J179" i="1"/>
  <c r="I179" i="1"/>
  <c r="K178" i="1"/>
  <c r="J178" i="1"/>
  <c r="I178" i="1"/>
  <c r="K177" i="1"/>
  <c r="J177" i="1"/>
  <c r="I177" i="1"/>
  <c r="K176" i="1"/>
  <c r="J176" i="1"/>
  <c r="I176" i="1"/>
  <c r="K175" i="1"/>
  <c r="J175" i="1"/>
  <c r="I175" i="1"/>
  <c r="K174" i="1"/>
  <c r="J174" i="1"/>
  <c r="I174" i="1"/>
  <c r="K173" i="1"/>
  <c r="J173" i="1"/>
  <c r="I173" i="1"/>
  <c r="K172" i="1"/>
  <c r="J172" i="1"/>
  <c r="I172" i="1"/>
  <c r="K171" i="1"/>
  <c r="J171" i="1"/>
  <c r="I171" i="1"/>
  <c r="K170" i="1"/>
  <c r="J170" i="1"/>
  <c r="I170" i="1"/>
  <c r="K169" i="1"/>
  <c r="J169" i="1"/>
  <c r="I169" i="1"/>
  <c r="K168" i="1"/>
  <c r="J168" i="1"/>
  <c r="I168" i="1"/>
  <c r="K167" i="1"/>
  <c r="J167" i="1"/>
  <c r="I167" i="1"/>
  <c r="K166" i="1"/>
  <c r="J166" i="1"/>
  <c r="I166" i="1"/>
  <c r="K165" i="1"/>
  <c r="J165" i="1"/>
  <c r="I165" i="1"/>
  <c r="K164" i="1"/>
  <c r="J164" i="1"/>
  <c r="I164" i="1"/>
  <c r="K163" i="1"/>
  <c r="J163" i="1"/>
  <c r="I163" i="1"/>
  <c r="K162" i="1"/>
  <c r="J162" i="1"/>
  <c r="I162" i="1"/>
  <c r="K161" i="1"/>
  <c r="J161" i="1"/>
  <c r="I161" i="1"/>
  <c r="K160" i="1"/>
  <c r="J160" i="1"/>
  <c r="I160" i="1"/>
  <c r="K159" i="1"/>
  <c r="J159" i="1"/>
  <c r="I159" i="1"/>
  <c r="K158" i="1"/>
  <c r="J158" i="1"/>
  <c r="I158" i="1"/>
  <c r="K157" i="1"/>
  <c r="J157" i="1"/>
  <c r="I157" i="1"/>
  <c r="K156" i="1"/>
  <c r="J156" i="1"/>
  <c r="I156" i="1"/>
  <c r="K155" i="1"/>
  <c r="J155" i="1"/>
  <c r="I155" i="1"/>
  <c r="K154" i="1"/>
  <c r="J154" i="1"/>
  <c r="I154" i="1"/>
  <c r="K153" i="1"/>
  <c r="J153" i="1"/>
  <c r="I153" i="1"/>
  <c r="K152" i="1"/>
  <c r="J152" i="1"/>
  <c r="I152" i="1"/>
  <c r="K151" i="1"/>
  <c r="J151" i="1"/>
  <c r="I151" i="1"/>
  <c r="K150" i="1"/>
  <c r="J150" i="1"/>
  <c r="I150" i="1"/>
  <c r="K149" i="1"/>
  <c r="J149" i="1"/>
  <c r="I149" i="1"/>
  <c r="K148" i="1"/>
  <c r="J148" i="1"/>
  <c r="I148" i="1"/>
  <c r="K147" i="1"/>
  <c r="J147" i="1"/>
  <c r="I147" i="1"/>
  <c r="K146" i="1"/>
  <c r="J146" i="1"/>
  <c r="I146" i="1"/>
  <c r="K145" i="1"/>
  <c r="J145" i="1"/>
  <c r="I145" i="1"/>
  <c r="K144" i="1"/>
  <c r="J144" i="1"/>
  <c r="I144" i="1"/>
  <c r="K143" i="1"/>
  <c r="J143" i="1"/>
  <c r="I143" i="1"/>
  <c r="K142" i="1"/>
  <c r="J142" i="1"/>
  <c r="I142" i="1"/>
  <c r="K141" i="1"/>
  <c r="J141" i="1"/>
  <c r="I141" i="1"/>
  <c r="K140" i="1"/>
  <c r="J140" i="1"/>
  <c r="I140" i="1"/>
  <c r="K139" i="1"/>
  <c r="J139" i="1"/>
  <c r="I139" i="1"/>
  <c r="K138" i="1"/>
  <c r="J138" i="1"/>
  <c r="I138" i="1"/>
  <c r="K137" i="1"/>
  <c r="J137" i="1"/>
  <c r="I137" i="1"/>
  <c r="K136" i="1"/>
  <c r="J136" i="1"/>
  <c r="I136" i="1"/>
  <c r="K135" i="1"/>
  <c r="J135" i="1"/>
  <c r="I135" i="1"/>
  <c r="K134" i="1"/>
  <c r="J134" i="1"/>
  <c r="I134" i="1"/>
  <c r="K133" i="1"/>
  <c r="J133" i="1"/>
  <c r="I133" i="1"/>
  <c r="K132" i="1"/>
  <c r="J132" i="1"/>
  <c r="I132" i="1"/>
  <c r="K131" i="1"/>
  <c r="J131" i="1"/>
  <c r="I131" i="1"/>
  <c r="K130" i="1"/>
  <c r="J130" i="1"/>
  <c r="I130" i="1"/>
  <c r="K129" i="1"/>
  <c r="J129" i="1"/>
  <c r="I129" i="1"/>
  <c r="K128" i="1"/>
  <c r="J128" i="1"/>
  <c r="I128" i="1"/>
  <c r="K127" i="1"/>
  <c r="J127" i="1"/>
  <c r="I127" i="1"/>
  <c r="K126" i="1"/>
  <c r="J126" i="1"/>
  <c r="I126" i="1"/>
  <c r="K100" i="1"/>
  <c r="J100" i="1"/>
  <c r="I100" i="1"/>
  <c r="K93" i="1"/>
  <c r="J93" i="1"/>
  <c r="I93" i="1"/>
  <c r="K65" i="1"/>
  <c r="J65" i="1"/>
  <c r="I65" i="1"/>
  <c r="K59" i="1"/>
  <c r="J59" i="1"/>
  <c r="I59" i="1"/>
  <c r="K49" i="1"/>
  <c r="J49" i="1"/>
  <c r="I49" i="1"/>
  <c r="K41" i="1"/>
  <c r="J41" i="1"/>
  <c r="I41" i="1"/>
  <c r="K35" i="1"/>
  <c r="J35" i="1"/>
  <c r="I35" i="1"/>
  <c r="K15" i="1"/>
  <c r="J15" i="1"/>
  <c r="I15" i="1"/>
  <c r="K12" i="1"/>
  <c r="J12" i="1"/>
  <c r="I12" i="1"/>
  <c r="K11" i="1"/>
  <c r="J11" i="1"/>
  <c r="I11" i="1"/>
  <c r="I168" i="18" l="1"/>
  <c r="H168" i="18"/>
  <c r="I119" i="18"/>
  <c r="H119" i="18"/>
  <c r="I162" i="18"/>
  <c r="H162" i="18"/>
  <c r="I148" i="18"/>
  <c r="G70" i="1" s="1"/>
  <c r="J70" i="1" s="1"/>
  <c r="H148" i="18"/>
  <c r="I139" i="18"/>
  <c r="H132" i="18"/>
  <c r="G67" i="1"/>
  <c r="J67" i="1" s="1"/>
  <c r="I132" i="18"/>
  <c r="H124" i="18"/>
  <c r="F99" i="1" s="1"/>
  <c r="I124" i="18"/>
  <c r="G99" i="1" s="1"/>
  <c r="J99" i="1" s="1"/>
  <c r="I114" i="18"/>
  <c r="H114" i="18"/>
  <c r="H108" i="18"/>
  <c r="I108" i="18"/>
  <c r="G47" i="1" s="1"/>
  <c r="J47" i="1" s="1"/>
  <c r="H101" i="18"/>
  <c r="I101" i="18"/>
  <c r="H98" i="18"/>
  <c r="I98" i="18"/>
  <c r="I86" i="18"/>
  <c r="H86" i="18"/>
  <c r="I74" i="18"/>
  <c r="H74" i="18"/>
  <c r="I68" i="18"/>
  <c r="I25" i="18"/>
  <c r="H68" i="18"/>
  <c r="H25" i="18"/>
  <c r="H9" i="18"/>
  <c r="H12" i="18"/>
  <c r="H19" i="18"/>
  <c r="I12" i="18"/>
  <c r="I19" i="18"/>
  <c r="I9" i="18"/>
  <c r="H58" i="18"/>
  <c r="H38" i="18" s="1"/>
  <c r="C34" i="1"/>
  <c r="C114" i="26" s="1"/>
  <c r="J119" i="18" l="1"/>
  <c r="J162" i="18"/>
  <c r="H99" i="1"/>
  <c r="K99" i="1" s="1"/>
  <c r="I99" i="1"/>
  <c r="J148" i="18"/>
  <c r="F70" i="1" s="1"/>
  <c r="I70" i="1" s="1"/>
  <c r="J132" i="18"/>
  <c r="J124" i="18"/>
  <c r="G107" i="1"/>
  <c r="J107" i="1" s="1"/>
  <c r="G96" i="1"/>
  <c r="F107" i="1"/>
  <c r="F96" i="1"/>
  <c r="J114" i="18"/>
  <c r="F47" i="1"/>
  <c r="J108" i="18"/>
  <c r="J101" i="18"/>
  <c r="J86" i="18"/>
  <c r="J25" i="18"/>
  <c r="J68" i="18"/>
  <c r="J98" i="18"/>
  <c r="J74" i="18"/>
  <c r="J9" i="18"/>
  <c r="J19" i="18"/>
  <c r="J12" i="18"/>
  <c r="I58" i="18"/>
  <c r="W11" i="1"/>
  <c r="W49" i="1"/>
  <c r="W59" i="1"/>
  <c r="W65" i="1"/>
  <c r="W93" i="1"/>
  <c r="W100" i="1"/>
  <c r="W126" i="1"/>
  <c r="W127" i="1"/>
  <c r="W128" i="1"/>
  <c r="W129" i="1"/>
  <c r="W130" i="1"/>
  <c r="W131" i="1"/>
  <c r="W132" i="1"/>
  <c r="W133" i="1"/>
  <c r="W134" i="1"/>
  <c r="W135" i="1"/>
  <c r="W136" i="1"/>
  <c r="W137" i="1"/>
  <c r="W138" i="1"/>
  <c r="W139" i="1"/>
  <c r="W140" i="1"/>
  <c r="W141" i="1"/>
  <c r="W142" i="1"/>
  <c r="W143" i="1"/>
  <c r="W144" i="1"/>
  <c r="W145" i="1"/>
  <c r="W146" i="1"/>
  <c r="W147" i="1"/>
  <c r="W148" i="1"/>
  <c r="W149" i="1"/>
  <c r="W150" i="1"/>
  <c r="W151" i="1"/>
  <c r="W152" i="1"/>
  <c r="W153" i="1"/>
  <c r="W154" i="1"/>
  <c r="W155" i="1"/>
  <c r="W156" i="1"/>
  <c r="W157" i="1"/>
  <c r="W158" i="1"/>
  <c r="W159" i="1"/>
  <c r="W160" i="1"/>
  <c r="W161" i="1"/>
  <c r="W162" i="1"/>
  <c r="W163" i="1"/>
  <c r="W164" i="1"/>
  <c r="W165" i="1"/>
  <c r="W166" i="1"/>
  <c r="W167" i="1"/>
  <c r="W168" i="1"/>
  <c r="W169" i="1"/>
  <c r="W170" i="1"/>
  <c r="W171" i="1"/>
  <c r="W172" i="1"/>
  <c r="W173" i="1"/>
  <c r="W174" i="1"/>
  <c r="W175" i="1"/>
  <c r="W176" i="1"/>
  <c r="W177" i="1"/>
  <c r="W178" i="1"/>
  <c r="W179" i="1"/>
  <c r="W180" i="1"/>
  <c r="W181" i="1"/>
  <c r="W182" i="1"/>
  <c r="W183" i="1"/>
  <c r="W184" i="1"/>
  <c r="W185" i="1"/>
  <c r="W186" i="1"/>
  <c r="W187" i="1"/>
  <c r="W188" i="1"/>
  <c r="W189" i="1"/>
  <c r="W190" i="1"/>
  <c r="W191" i="1"/>
  <c r="W192" i="1"/>
  <c r="W193" i="1"/>
  <c r="W194" i="1"/>
  <c r="W195" i="1"/>
  <c r="W196" i="1"/>
  <c r="W197" i="1"/>
  <c r="W198" i="1"/>
  <c r="W199" i="1"/>
  <c r="W200" i="1"/>
  <c r="W201" i="1"/>
  <c r="W202" i="1"/>
  <c r="W203" i="1"/>
  <c r="W204" i="1"/>
  <c r="W205" i="1"/>
  <c r="W206" i="1"/>
  <c r="W207" i="1"/>
  <c r="W208" i="1"/>
  <c r="W209" i="1"/>
  <c r="W210" i="1"/>
  <c r="W211" i="1"/>
  <c r="W212" i="1"/>
  <c r="W213" i="1"/>
  <c r="W214" i="1"/>
  <c r="W215" i="1"/>
  <c r="W216" i="1"/>
  <c r="W217" i="1"/>
  <c r="W218" i="1"/>
  <c r="W219" i="1"/>
  <c r="W220" i="1"/>
  <c r="W221" i="1"/>
  <c r="W222" i="1"/>
  <c r="W223" i="1"/>
  <c r="W224" i="1"/>
  <c r="W225" i="1"/>
  <c r="W226" i="1"/>
  <c r="W227" i="1"/>
  <c r="W228" i="1"/>
  <c r="W229" i="1"/>
  <c r="W230" i="1"/>
  <c r="W231" i="1"/>
  <c r="W232" i="1"/>
  <c r="W233" i="1"/>
  <c r="W234" i="1"/>
  <c r="W235" i="1"/>
  <c r="W236" i="1"/>
  <c r="W237" i="1"/>
  <c r="W238" i="1"/>
  <c r="W239" i="1"/>
  <c r="W240" i="1"/>
  <c r="W241" i="1"/>
  <c r="W242" i="1"/>
  <c r="W243" i="1"/>
  <c r="W244" i="1"/>
  <c r="W245" i="1"/>
  <c r="W246" i="1"/>
  <c r="W247" i="1"/>
  <c r="W248" i="1"/>
  <c r="W249" i="1"/>
  <c r="W250" i="1"/>
  <c r="W251" i="1"/>
  <c r="W252" i="1"/>
  <c r="W253" i="1"/>
  <c r="W254" i="1"/>
  <c r="W255" i="1"/>
  <c r="W256" i="1"/>
  <c r="W257" i="1"/>
  <c r="W258" i="1"/>
  <c r="W259" i="1"/>
  <c r="W260" i="1"/>
  <c r="W261" i="1"/>
  <c r="W262" i="1"/>
  <c r="W263" i="1"/>
  <c r="W264" i="1"/>
  <c r="W265" i="1"/>
  <c r="W266" i="1"/>
  <c r="W267" i="1"/>
  <c r="W268" i="1"/>
  <c r="W269" i="1"/>
  <c r="W270" i="1"/>
  <c r="W271" i="1"/>
  <c r="W272" i="1"/>
  <c r="W273" i="1"/>
  <c r="W274" i="1"/>
  <c r="W275" i="1"/>
  <c r="W276" i="1"/>
  <c r="W277" i="1"/>
  <c r="W278" i="1"/>
  <c r="W279" i="1"/>
  <c r="W280" i="1"/>
  <c r="W281" i="1"/>
  <c r="W282" i="1"/>
  <c r="W283" i="1"/>
  <c r="W284" i="1"/>
  <c r="W285" i="1"/>
  <c r="W286" i="1"/>
  <c r="W287" i="1"/>
  <c r="W288" i="1"/>
  <c r="W289" i="1"/>
  <c r="W290" i="1"/>
  <c r="W291" i="1"/>
  <c r="W292" i="1"/>
  <c r="W293" i="1"/>
  <c r="W294" i="1"/>
  <c r="W295" i="1"/>
  <c r="W296" i="1"/>
  <c r="W297" i="1"/>
  <c r="W298" i="1"/>
  <c r="W299" i="1"/>
  <c r="W300" i="1"/>
  <c r="W301" i="1"/>
  <c r="W302" i="1"/>
  <c r="W303" i="1"/>
  <c r="W304" i="1"/>
  <c r="W305" i="1"/>
  <c r="W306" i="1"/>
  <c r="W307" i="1"/>
  <c r="W308" i="1"/>
  <c r="W309" i="1"/>
  <c r="W310" i="1"/>
  <c r="W311" i="1"/>
  <c r="W312" i="1"/>
  <c r="W313" i="1"/>
  <c r="W314" i="1"/>
  <c r="W315" i="1"/>
  <c r="W316" i="1"/>
  <c r="W317" i="1"/>
  <c r="W318" i="1"/>
  <c r="W319" i="1"/>
  <c r="W320" i="1"/>
  <c r="W321" i="1"/>
  <c r="W322" i="1"/>
  <c r="W323" i="1"/>
  <c r="W324" i="1"/>
  <c r="W325" i="1"/>
  <c r="W326" i="1"/>
  <c r="W327" i="1"/>
  <c r="W328" i="1"/>
  <c r="W329" i="1"/>
  <c r="W330" i="1"/>
  <c r="W331" i="1"/>
  <c r="W332" i="1"/>
  <c r="W333" i="1"/>
  <c r="W334" i="1"/>
  <c r="W335" i="1"/>
  <c r="W336" i="1"/>
  <c r="W337" i="1"/>
  <c r="W338" i="1"/>
  <c r="W339" i="1"/>
  <c r="W340" i="1"/>
  <c r="W341" i="1"/>
  <c r="W342" i="1"/>
  <c r="W343" i="1"/>
  <c r="W344" i="1"/>
  <c r="W345" i="1"/>
  <c r="W346" i="1"/>
  <c r="W347" i="1"/>
  <c r="W348" i="1"/>
  <c r="W349" i="1"/>
  <c r="W350" i="1"/>
  <c r="W351" i="1"/>
  <c r="W352" i="1"/>
  <c r="W353" i="1"/>
  <c r="W354" i="1"/>
  <c r="W355" i="1"/>
  <c r="W356" i="1"/>
  <c r="W357" i="1"/>
  <c r="W358" i="1"/>
  <c r="W359" i="1"/>
  <c r="W360" i="1"/>
  <c r="W361" i="1"/>
  <c r="W362" i="1"/>
  <c r="W363" i="1"/>
  <c r="W364" i="1"/>
  <c r="W365" i="1"/>
  <c r="W366" i="1"/>
  <c r="W367" i="1"/>
  <c r="W368" i="1"/>
  <c r="W369" i="1"/>
  <c r="W370" i="1"/>
  <c r="W371" i="1"/>
  <c r="W372" i="1"/>
  <c r="W373" i="1"/>
  <c r="W374" i="1"/>
  <c r="W375" i="1"/>
  <c r="W376" i="1"/>
  <c r="W377" i="1"/>
  <c r="W378" i="1"/>
  <c r="W379" i="1"/>
  <c r="W380" i="1"/>
  <c r="W381" i="1"/>
  <c r="W382" i="1"/>
  <c r="W383" i="1"/>
  <c r="W384" i="1"/>
  <c r="W385" i="1"/>
  <c r="W386" i="1"/>
  <c r="W387" i="1"/>
  <c r="W388" i="1"/>
  <c r="W389" i="1"/>
  <c r="W390" i="1"/>
  <c r="W391" i="1"/>
  <c r="W392" i="1"/>
  <c r="W393" i="1"/>
  <c r="W394" i="1"/>
  <c r="W395" i="1"/>
  <c r="W396" i="1"/>
  <c r="W397" i="1"/>
  <c r="W398" i="1"/>
  <c r="W399" i="1"/>
  <c r="W400" i="1"/>
  <c r="W401" i="1"/>
  <c r="W402" i="1"/>
  <c r="W403" i="1"/>
  <c r="W404" i="1"/>
  <c r="W405" i="1"/>
  <c r="W406" i="1"/>
  <c r="W407" i="1"/>
  <c r="W408" i="1"/>
  <c r="W409" i="1"/>
  <c r="W410" i="1"/>
  <c r="W411" i="1"/>
  <c r="W412" i="1"/>
  <c r="W413" i="1"/>
  <c r="W414" i="1"/>
  <c r="W415" i="1"/>
  <c r="W416" i="1"/>
  <c r="W417" i="1"/>
  <c r="W418" i="1"/>
  <c r="W419" i="1"/>
  <c r="W420" i="1"/>
  <c r="W421" i="1"/>
  <c r="W422" i="1"/>
  <c r="W423" i="1"/>
  <c r="W424" i="1"/>
  <c r="W425" i="1"/>
  <c r="W426" i="1"/>
  <c r="W427" i="1"/>
  <c r="W428" i="1"/>
  <c r="W429" i="1"/>
  <c r="W430" i="1"/>
  <c r="W431" i="1"/>
  <c r="W432" i="1"/>
  <c r="W433" i="1"/>
  <c r="W434" i="1"/>
  <c r="W435" i="1"/>
  <c r="W436" i="1"/>
  <c r="W437" i="1"/>
  <c r="W438" i="1"/>
  <c r="W439" i="1"/>
  <c r="W440" i="1"/>
  <c r="W441" i="1"/>
  <c r="W442" i="1"/>
  <c r="W443" i="1"/>
  <c r="W444" i="1"/>
  <c r="W445" i="1"/>
  <c r="W446" i="1"/>
  <c r="W447" i="1"/>
  <c r="W448" i="1"/>
  <c r="W449" i="1"/>
  <c r="W450" i="1"/>
  <c r="W451" i="1"/>
  <c r="W452" i="1"/>
  <c r="W453" i="1"/>
  <c r="W454" i="1"/>
  <c r="W455" i="1"/>
  <c r="W456" i="1"/>
  <c r="W457" i="1"/>
  <c r="W458" i="1"/>
  <c r="W459" i="1"/>
  <c r="W460" i="1"/>
  <c r="W461" i="1"/>
  <c r="W462" i="1"/>
  <c r="W463" i="1"/>
  <c r="W464" i="1"/>
  <c r="W465" i="1"/>
  <c r="W466" i="1"/>
  <c r="W467" i="1"/>
  <c r="W468" i="1"/>
  <c r="W469" i="1"/>
  <c r="W470" i="1"/>
  <c r="W471" i="1"/>
  <c r="W472" i="1"/>
  <c r="W473" i="1"/>
  <c r="W474" i="1"/>
  <c r="W475" i="1"/>
  <c r="W476" i="1"/>
  <c r="W477" i="1"/>
  <c r="W478" i="1"/>
  <c r="W479" i="1"/>
  <c r="W480" i="1"/>
  <c r="W481" i="1"/>
  <c r="W482" i="1"/>
  <c r="W483" i="1"/>
  <c r="W484" i="1"/>
  <c r="W485" i="1"/>
  <c r="W486" i="1"/>
  <c r="W487" i="1"/>
  <c r="W488" i="1"/>
  <c r="W489" i="1"/>
  <c r="W490" i="1"/>
  <c r="W491" i="1"/>
  <c r="W492" i="1"/>
  <c r="W493" i="1"/>
  <c r="W494" i="1"/>
  <c r="W495" i="1"/>
  <c r="W496" i="1"/>
  <c r="W497" i="1"/>
  <c r="W498" i="1"/>
  <c r="W499" i="1"/>
  <c r="W500" i="1"/>
  <c r="W501" i="1"/>
  <c r="W502" i="1"/>
  <c r="W503" i="1"/>
  <c r="W504" i="1"/>
  <c r="W505" i="1"/>
  <c r="W506" i="1"/>
  <c r="W507" i="1"/>
  <c r="W508" i="1"/>
  <c r="W509" i="1"/>
  <c r="W510" i="1"/>
  <c r="W511" i="1"/>
  <c r="W512" i="1"/>
  <c r="W513" i="1"/>
  <c r="W514" i="1"/>
  <c r="W515" i="1"/>
  <c r="W516" i="1"/>
  <c r="W517" i="1"/>
  <c r="W518" i="1"/>
  <c r="W519" i="1"/>
  <c r="W520" i="1"/>
  <c r="W521" i="1"/>
  <c r="W522" i="1"/>
  <c r="W523" i="1"/>
  <c r="W524" i="1"/>
  <c r="W525" i="1"/>
  <c r="W526" i="1"/>
  <c r="W527" i="1"/>
  <c r="W528" i="1"/>
  <c r="W529" i="1"/>
  <c r="W530" i="1"/>
  <c r="W531" i="1"/>
  <c r="W532" i="1"/>
  <c r="W533" i="1"/>
  <c r="W534" i="1"/>
  <c r="W535" i="1"/>
  <c r="W536" i="1"/>
  <c r="W537" i="1"/>
  <c r="W538" i="1"/>
  <c r="W539" i="1"/>
  <c r="W540" i="1"/>
  <c r="W541" i="1"/>
  <c r="W542" i="1"/>
  <c r="W543" i="1"/>
  <c r="W544" i="1"/>
  <c r="W545" i="1"/>
  <c r="W546" i="1"/>
  <c r="W547" i="1"/>
  <c r="W548" i="1"/>
  <c r="W549" i="1"/>
  <c r="W550" i="1"/>
  <c r="W551" i="1"/>
  <c r="W552" i="1"/>
  <c r="W553" i="1"/>
  <c r="W554" i="1"/>
  <c r="W555" i="1"/>
  <c r="W556" i="1"/>
  <c r="W557" i="1"/>
  <c r="W558" i="1"/>
  <c r="W559" i="1"/>
  <c r="W560" i="1"/>
  <c r="W561" i="1"/>
  <c r="W562" i="1"/>
  <c r="W563" i="1"/>
  <c r="W564" i="1"/>
  <c r="W565" i="1"/>
  <c r="W566" i="1"/>
  <c r="W567" i="1"/>
  <c r="W568" i="1"/>
  <c r="W569" i="1"/>
  <c r="W570" i="1"/>
  <c r="W571" i="1"/>
  <c r="W572" i="1"/>
  <c r="W573" i="1"/>
  <c r="W574" i="1"/>
  <c r="W575" i="1"/>
  <c r="W576" i="1"/>
  <c r="W577" i="1"/>
  <c r="W578" i="1"/>
  <c r="W579" i="1"/>
  <c r="W580" i="1"/>
  <c r="W581" i="1"/>
  <c r="W582" i="1"/>
  <c r="W583" i="1"/>
  <c r="W584" i="1"/>
  <c r="W585" i="1"/>
  <c r="W586" i="1"/>
  <c r="W587" i="1"/>
  <c r="W588" i="1"/>
  <c r="W589" i="1"/>
  <c r="W590" i="1"/>
  <c r="W591" i="1"/>
  <c r="W592" i="1"/>
  <c r="W593" i="1"/>
  <c r="W594" i="1"/>
  <c r="W595" i="1"/>
  <c r="W596" i="1"/>
  <c r="W597" i="1"/>
  <c r="W598" i="1"/>
  <c r="W599" i="1"/>
  <c r="W600" i="1"/>
  <c r="W601" i="1"/>
  <c r="W602" i="1"/>
  <c r="W603" i="1"/>
  <c r="W604" i="1"/>
  <c r="W605" i="1"/>
  <c r="W606" i="1"/>
  <c r="W607" i="1"/>
  <c r="W608" i="1"/>
  <c r="W609" i="1"/>
  <c r="W610" i="1"/>
  <c r="W611" i="1"/>
  <c r="W612" i="1"/>
  <c r="W613" i="1"/>
  <c r="W614" i="1"/>
  <c r="W615" i="1"/>
  <c r="W616" i="1"/>
  <c r="W617" i="1"/>
  <c r="W618" i="1"/>
  <c r="W619" i="1"/>
  <c r="W620" i="1"/>
  <c r="W621" i="1"/>
  <c r="W622" i="1"/>
  <c r="W623" i="1"/>
  <c r="W624" i="1"/>
  <c r="W625" i="1"/>
  <c r="W626" i="1"/>
  <c r="W627" i="1"/>
  <c r="W628" i="1"/>
  <c r="W629" i="1"/>
  <c r="W630" i="1"/>
  <c r="W631" i="1"/>
  <c r="W632" i="1"/>
  <c r="W633" i="1"/>
  <c r="W634" i="1"/>
  <c r="W635" i="1"/>
  <c r="W636" i="1"/>
  <c r="W637" i="1"/>
  <c r="W638" i="1"/>
  <c r="W639" i="1"/>
  <c r="W640" i="1"/>
  <c r="W641" i="1"/>
  <c r="W642" i="1"/>
  <c r="W643" i="1"/>
  <c r="W644" i="1"/>
  <c r="W645" i="1"/>
  <c r="W646" i="1"/>
  <c r="W647" i="1"/>
  <c r="W648" i="1"/>
  <c r="W649" i="1"/>
  <c r="W650" i="1"/>
  <c r="W651" i="1"/>
  <c r="W652" i="1"/>
  <c r="W653" i="1"/>
  <c r="W654" i="1"/>
  <c r="W655" i="1"/>
  <c r="W656" i="1"/>
  <c r="W657" i="1"/>
  <c r="W658" i="1"/>
  <c r="W659" i="1"/>
  <c r="W660" i="1"/>
  <c r="W661" i="1"/>
  <c r="W662" i="1"/>
  <c r="W663" i="1"/>
  <c r="W664" i="1"/>
  <c r="W665" i="1"/>
  <c r="W666" i="1"/>
  <c r="W667" i="1"/>
  <c r="W668" i="1"/>
  <c r="W669" i="1"/>
  <c r="W670" i="1"/>
  <c r="W671" i="1"/>
  <c r="W672" i="1"/>
  <c r="W673" i="1"/>
  <c r="W674" i="1"/>
  <c r="W675" i="1"/>
  <c r="W676" i="1"/>
  <c r="W677" i="1"/>
  <c r="W678" i="1"/>
  <c r="W679" i="1"/>
  <c r="W680" i="1"/>
  <c r="W681" i="1"/>
  <c r="W682" i="1"/>
  <c r="W683" i="1"/>
  <c r="W684" i="1"/>
  <c r="W685" i="1"/>
  <c r="W686" i="1"/>
  <c r="W687" i="1"/>
  <c r="W688" i="1"/>
  <c r="W689" i="1"/>
  <c r="W690" i="1"/>
  <c r="W691" i="1"/>
  <c r="W692" i="1"/>
  <c r="W693" i="1"/>
  <c r="W694" i="1"/>
  <c r="W695" i="1"/>
  <c r="W696" i="1"/>
  <c r="W697" i="1"/>
  <c r="W698" i="1"/>
  <c r="W699" i="1"/>
  <c r="W700" i="1"/>
  <c r="W701" i="1"/>
  <c r="W702" i="1"/>
  <c r="W703" i="1"/>
  <c r="W704" i="1"/>
  <c r="W705" i="1"/>
  <c r="W706" i="1"/>
  <c r="W707" i="1"/>
  <c r="W708" i="1"/>
  <c r="W709" i="1"/>
  <c r="W710" i="1"/>
  <c r="W711" i="1"/>
  <c r="W712" i="1"/>
  <c r="W713" i="1"/>
  <c r="W714" i="1"/>
  <c r="W715" i="1"/>
  <c r="W716" i="1"/>
  <c r="W717" i="1"/>
  <c r="W718" i="1"/>
  <c r="W719" i="1"/>
  <c r="W720" i="1"/>
  <c r="W721" i="1"/>
  <c r="W722" i="1"/>
  <c r="W723" i="1"/>
  <c r="W724" i="1"/>
  <c r="W725" i="1"/>
  <c r="W726" i="1"/>
  <c r="W727" i="1"/>
  <c r="W728" i="1"/>
  <c r="W729" i="1"/>
  <c r="W730" i="1"/>
  <c r="W731" i="1"/>
  <c r="W732" i="1"/>
  <c r="W733" i="1"/>
  <c r="W734" i="1"/>
  <c r="W735" i="1"/>
  <c r="W736" i="1"/>
  <c r="W737" i="1"/>
  <c r="W738" i="1"/>
  <c r="W739" i="1"/>
  <c r="W740" i="1"/>
  <c r="W741" i="1"/>
  <c r="W742" i="1"/>
  <c r="W743" i="1"/>
  <c r="W744" i="1"/>
  <c r="W745" i="1"/>
  <c r="W746" i="1"/>
  <c r="W747" i="1"/>
  <c r="W748" i="1"/>
  <c r="W749" i="1"/>
  <c r="W750" i="1"/>
  <c r="W751" i="1"/>
  <c r="W752" i="1"/>
  <c r="W753" i="1"/>
  <c r="W754" i="1"/>
  <c r="W755" i="1"/>
  <c r="W756" i="1"/>
  <c r="W757" i="1"/>
  <c r="W758" i="1"/>
  <c r="W759" i="1"/>
  <c r="W760" i="1"/>
  <c r="W761" i="1"/>
  <c r="W762" i="1"/>
  <c r="W763" i="1"/>
  <c r="W764" i="1"/>
  <c r="W765" i="1"/>
  <c r="W766" i="1"/>
  <c r="W767" i="1"/>
  <c r="W768" i="1"/>
  <c r="W769" i="1"/>
  <c r="W770" i="1"/>
  <c r="W771" i="1"/>
  <c r="W772" i="1"/>
  <c r="W773" i="1"/>
  <c r="W774" i="1"/>
  <c r="W775" i="1"/>
  <c r="W776" i="1"/>
  <c r="W777" i="1"/>
  <c r="W778" i="1"/>
  <c r="W779" i="1"/>
  <c r="W780" i="1"/>
  <c r="W781" i="1"/>
  <c r="W782" i="1"/>
  <c r="W783" i="1"/>
  <c r="W784" i="1"/>
  <c r="W785" i="1"/>
  <c r="W786" i="1"/>
  <c r="W787" i="1"/>
  <c r="W788" i="1"/>
  <c r="W789" i="1"/>
  <c r="W790" i="1"/>
  <c r="W791" i="1"/>
  <c r="W792" i="1"/>
  <c r="W793" i="1"/>
  <c r="W794" i="1"/>
  <c r="W795" i="1"/>
  <c r="W796" i="1"/>
  <c r="W797" i="1"/>
  <c r="W798" i="1"/>
  <c r="W799" i="1"/>
  <c r="W800" i="1"/>
  <c r="W801" i="1"/>
  <c r="W802" i="1"/>
  <c r="W803" i="1"/>
  <c r="W804" i="1"/>
  <c r="W805" i="1"/>
  <c r="W806" i="1"/>
  <c r="W807" i="1"/>
  <c r="W808" i="1"/>
  <c r="W809" i="1"/>
  <c r="W810" i="1"/>
  <c r="W811" i="1"/>
  <c r="W812" i="1"/>
  <c r="W813" i="1"/>
  <c r="W814" i="1"/>
  <c r="W815" i="1"/>
  <c r="W816" i="1"/>
  <c r="W817" i="1"/>
  <c r="W818" i="1"/>
  <c r="W819" i="1"/>
  <c r="W820" i="1"/>
  <c r="W821" i="1"/>
  <c r="W822" i="1"/>
  <c r="W823" i="1"/>
  <c r="W824" i="1"/>
  <c r="W825" i="1"/>
  <c r="W826" i="1"/>
  <c r="W827" i="1"/>
  <c r="W828" i="1"/>
  <c r="W829" i="1"/>
  <c r="W830" i="1"/>
  <c r="W831" i="1"/>
  <c r="W832" i="1"/>
  <c r="W833" i="1"/>
  <c r="W834" i="1"/>
  <c r="W835" i="1"/>
  <c r="W836" i="1"/>
  <c r="W837" i="1"/>
  <c r="W838" i="1"/>
  <c r="W839" i="1"/>
  <c r="W840" i="1"/>
  <c r="W841" i="1"/>
  <c r="W842" i="1"/>
  <c r="W843" i="1"/>
  <c r="W844" i="1"/>
  <c r="W845" i="1"/>
  <c r="W846" i="1"/>
  <c r="W847" i="1"/>
  <c r="W848" i="1"/>
  <c r="W849" i="1"/>
  <c r="W850" i="1"/>
  <c r="W851" i="1"/>
  <c r="W852" i="1"/>
  <c r="W853" i="1"/>
  <c r="W854" i="1"/>
  <c r="W855" i="1"/>
  <c r="W856" i="1"/>
  <c r="W857" i="1"/>
  <c r="W858" i="1"/>
  <c r="W859" i="1"/>
  <c r="W860" i="1"/>
  <c r="W861" i="1"/>
  <c r="W862" i="1"/>
  <c r="W863" i="1"/>
  <c r="W864" i="1"/>
  <c r="W865" i="1"/>
  <c r="W866" i="1"/>
  <c r="W867" i="1"/>
  <c r="W868" i="1"/>
  <c r="W869" i="1"/>
  <c r="W870" i="1"/>
  <c r="W871" i="1"/>
  <c r="W872" i="1"/>
  <c r="W873" i="1"/>
  <c r="W874" i="1"/>
  <c r="W875" i="1"/>
  <c r="W876" i="1"/>
  <c r="W877" i="1"/>
  <c r="W878" i="1"/>
  <c r="W879" i="1"/>
  <c r="W880" i="1"/>
  <c r="W881" i="1"/>
  <c r="W882" i="1"/>
  <c r="W883" i="1"/>
  <c r="W884" i="1"/>
  <c r="W885" i="1"/>
  <c r="W886" i="1"/>
  <c r="W887" i="1"/>
  <c r="W888" i="1"/>
  <c r="W889" i="1"/>
  <c r="W890" i="1"/>
  <c r="W891" i="1"/>
  <c r="W892" i="1"/>
  <c r="W893" i="1"/>
  <c r="W894" i="1"/>
  <c r="W895" i="1"/>
  <c r="W896" i="1"/>
  <c r="W897" i="1"/>
  <c r="W898" i="1"/>
  <c r="W899" i="1"/>
  <c r="W900" i="1"/>
  <c r="W901" i="1"/>
  <c r="W902" i="1"/>
  <c r="W903" i="1"/>
  <c r="W904" i="1"/>
  <c r="W905" i="1"/>
  <c r="W906" i="1"/>
  <c r="W907" i="1"/>
  <c r="W908" i="1"/>
  <c r="W909" i="1"/>
  <c r="W910" i="1"/>
  <c r="W911" i="1"/>
  <c r="W912" i="1"/>
  <c r="W913" i="1"/>
  <c r="W914" i="1"/>
  <c r="W915" i="1"/>
  <c r="W916" i="1"/>
  <c r="W917" i="1"/>
  <c r="W918" i="1"/>
  <c r="W919" i="1"/>
  <c r="W920" i="1"/>
  <c r="W921" i="1"/>
  <c r="W922" i="1"/>
  <c r="W923" i="1"/>
  <c r="W924" i="1"/>
  <c r="W925" i="1"/>
  <c r="W926" i="1"/>
  <c r="W927" i="1"/>
  <c r="W928" i="1"/>
  <c r="W929" i="1"/>
  <c r="W930" i="1"/>
  <c r="W931" i="1"/>
  <c r="W932" i="1"/>
  <c r="W933" i="1"/>
  <c r="W934" i="1"/>
  <c r="W935" i="1"/>
  <c r="W936" i="1"/>
  <c r="W937" i="1"/>
  <c r="W938" i="1"/>
  <c r="W939" i="1"/>
  <c r="W940" i="1"/>
  <c r="W941" i="1"/>
  <c r="W942" i="1"/>
  <c r="W943" i="1"/>
  <c r="W944" i="1"/>
  <c r="W945" i="1"/>
  <c r="W946" i="1"/>
  <c r="W947" i="1"/>
  <c r="W948" i="1"/>
  <c r="W949" i="1"/>
  <c r="W950" i="1"/>
  <c r="W951" i="1"/>
  <c r="W952" i="1"/>
  <c r="W953" i="1"/>
  <c r="W954" i="1"/>
  <c r="W955" i="1"/>
  <c r="W956" i="1"/>
  <c r="W957" i="1"/>
  <c r="W958" i="1"/>
  <c r="W959" i="1"/>
  <c r="W960" i="1"/>
  <c r="W961" i="1"/>
  <c r="W962" i="1"/>
  <c r="W963" i="1"/>
  <c r="W964" i="1"/>
  <c r="W965" i="1"/>
  <c r="W966" i="1"/>
  <c r="X5" i="1"/>
  <c r="T5" i="1" s="1"/>
  <c r="U11" i="1"/>
  <c r="X11" i="1" s="1"/>
  <c r="U12" i="1"/>
  <c r="X12" i="1" s="1"/>
  <c r="U14" i="1"/>
  <c r="X14" i="1" s="1"/>
  <c r="U15" i="1"/>
  <c r="X15" i="1" s="1"/>
  <c r="U16" i="1"/>
  <c r="X16" i="1" s="1"/>
  <c r="U17" i="1"/>
  <c r="X17" i="1" s="1"/>
  <c r="U20" i="1"/>
  <c r="X20" i="1" s="1"/>
  <c r="U21" i="1"/>
  <c r="X21" i="1" s="1"/>
  <c r="U22" i="1"/>
  <c r="X22" i="1" s="1"/>
  <c r="U23" i="1"/>
  <c r="X23" i="1" s="1"/>
  <c r="U24" i="1"/>
  <c r="X24" i="1" s="1"/>
  <c r="U25" i="1"/>
  <c r="X25" i="1" s="1"/>
  <c r="U26" i="1"/>
  <c r="X26" i="1" s="1"/>
  <c r="U27" i="1"/>
  <c r="X27" i="1" s="1"/>
  <c r="U30" i="1"/>
  <c r="X30" i="1" s="1"/>
  <c r="U31" i="1"/>
  <c r="X31" i="1" s="1"/>
  <c r="U32" i="1"/>
  <c r="X32" i="1" s="1"/>
  <c r="U33" i="1"/>
  <c r="X33" i="1" s="1"/>
  <c r="U34" i="1"/>
  <c r="X34" i="1" s="1"/>
  <c r="U35" i="1"/>
  <c r="X35" i="1" s="1"/>
  <c r="U37" i="1"/>
  <c r="X37" i="1" s="1"/>
  <c r="U38" i="1"/>
  <c r="X38" i="1" s="1"/>
  <c r="U39" i="1"/>
  <c r="X39" i="1" s="1"/>
  <c r="U40" i="1"/>
  <c r="X40" i="1" s="1"/>
  <c r="U41" i="1"/>
  <c r="X41" i="1" s="1"/>
  <c r="U43" i="1"/>
  <c r="X43" i="1" s="1"/>
  <c r="U44" i="1"/>
  <c r="X44" i="1" s="1"/>
  <c r="U45" i="1"/>
  <c r="X45" i="1" s="1"/>
  <c r="U46" i="1"/>
  <c r="X46" i="1" s="1"/>
  <c r="U48" i="1"/>
  <c r="X48" i="1" s="1"/>
  <c r="U49" i="1"/>
  <c r="X49" i="1" s="1"/>
  <c r="U51" i="1"/>
  <c r="X51" i="1" s="1"/>
  <c r="U52" i="1"/>
  <c r="X52" i="1" s="1"/>
  <c r="U53" i="1"/>
  <c r="X53" i="1" s="1"/>
  <c r="U54" i="1"/>
  <c r="X54" i="1" s="1"/>
  <c r="U55" i="1"/>
  <c r="X55" i="1" s="1"/>
  <c r="U56" i="1"/>
  <c r="X56" i="1" s="1"/>
  <c r="U57" i="1"/>
  <c r="X57" i="1" s="1"/>
  <c r="U58" i="1"/>
  <c r="X58" i="1" s="1"/>
  <c r="U59" i="1"/>
  <c r="X59" i="1" s="1"/>
  <c r="U61" i="1"/>
  <c r="X61" i="1" s="1"/>
  <c r="U62" i="1"/>
  <c r="X62" i="1" s="1"/>
  <c r="U63" i="1"/>
  <c r="X63" i="1" s="1"/>
  <c r="U64" i="1"/>
  <c r="X64" i="1" s="1"/>
  <c r="U65" i="1"/>
  <c r="X65" i="1" s="1"/>
  <c r="U68" i="1"/>
  <c r="X68" i="1" s="1"/>
  <c r="U69" i="1"/>
  <c r="X69" i="1" s="1"/>
  <c r="U74" i="1"/>
  <c r="X74" i="1" s="1"/>
  <c r="U75" i="1"/>
  <c r="X75" i="1" s="1"/>
  <c r="U76" i="1"/>
  <c r="X76" i="1" s="1"/>
  <c r="U77" i="1"/>
  <c r="X77" i="1" s="1"/>
  <c r="U78" i="1"/>
  <c r="X78" i="1" s="1"/>
  <c r="U79" i="1"/>
  <c r="X79" i="1" s="1"/>
  <c r="U80" i="1"/>
  <c r="X80" i="1" s="1"/>
  <c r="U81" i="1"/>
  <c r="X81" i="1" s="1"/>
  <c r="U82" i="1"/>
  <c r="X82" i="1" s="1"/>
  <c r="U83" i="1"/>
  <c r="X83" i="1" s="1"/>
  <c r="U84" i="1"/>
  <c r="X84" i="1" s="1"/>
  <c r="U85" i="1"/>
  <c r="X85" i="1" s="1"/>
  <c r="U86" i="1"/>
  <c r="X86" i="1" s="1"/>
  <c r="U87" i="1"/>
  <c r="X87" i="1" s="1"/>
  <c r="U88" i="1"/>
  <c r="X88" i="1" s="1"/>
  <c r="U89" i="1"/>
  <c r="X89" i="1" s="1"/>
  <c r="U90" i="1"/>
  <c r="X90" i="1" s="1"/>
  <c r="U91" i="1"/>
  <c r="X91" i="1" s="1"/>
  <c r="U92" i="1"/>
  <c r="X92" i="1" s="1"/>
  <c r="U93" i="1"/>
  <c r="X93" i="1" s="1"/>
  <c r="U96" i="1"/>
  <c r="X96" i="1" s="1"/>
  <c r="U100" i="1"/>
  <c r="X100" i="1" s="1"/>
  <c r="U102" i="1"/>
  <c r="X102" i="1" s="1"/>
  <c r="U104" i="1"/>
  <c r="X104" i="1" s="1"/>
  <c r="U110" i="1"/>
  <c r="X110" i="1" s="1"/>
  <c r="U111" i="1"/>
  <c r="X111" i="1" s="1"/>
  <c r="U112" i="1"/>
  <c r="X112" i="1" s="1"/>
  <c r="U115" i="1"/>
  <c r="X115" i="1" s="1"/>
  <c r="U116" i="1"/>
  <c r="X116" i="1" s="1"/>
  <c r="U117" i="1"/>
  <c r="X117" i="1" s="1"/>
  <c r="U118" i="1"/>
  <c r="X118" i="1" s="1"/>
  <c r="U119" i="1"/>
  <c r="X119" i="1" s="1"/>
  <c r="U120" i="1"/>
  <c r="X120" i="1" s="1"/>
  <c r="U121" i="1"/>
  <c r="X121" i="1" s="1"/>
  <c r="U124" i="1"/>
  <c r="X124" i="1" s="1"/>
  <c r="U125" i="1"/>
  <c r="X125" i="1" s="1"/>
  <c r="U126" i="1"/>
  <c r="X126" i="1" s="1"/>
  <c r="U127" i="1"/>
  <c r="X127" i="1" s="1"/>
  <c r="U128" i="1"/>
  <c r="X128" i="1" s="1"/>
  <c r="U129" i="1"/>
  <c r="X129" i="1" s="1"/>
  <c r="U130" i="1"/>
  <c r="X130" i="1" s="1"/>
  <c r="U131" i="1"/>
  <c r="X131" i="1" s="1"/>
  <c r="U132" i="1"/>
  <c r="X132" i="1" s="1"/>
  <c r="U133" i="1"/>
  <c r="X133" i="1" s="1"/>
  <c r="U134" i="1"/>
  <c r="X134" i="1" s="1"/>
  <c r="U135" i="1"/>
  <c r="X135" i="1" s="1"/>
  <c r="U136" i="1"/>
  <c r="X136" i="1" s="1"/>
  <c r="U137" i="1"/>
  <c r="X137" i="1" s="1"/>
  <c r="U138" i="1"/>
  <c r="X138" i="1" s="1"/>
  <c r="U139" i="1"/>
  <c r="X139" i="1" s="1"/>
  <c r="U140" i="1"/>
  <c r="X140" i="1" s="1"/>
  <c r="U141" i="1"/>
  <c r="X141" i="1" s="1"/>
  <c r="U142" i="1"/>
  <c r="X142" i="1" s="1"/>
  <c r="U143" i="1"/>
  <c r="X143" i="1" s="1"/>
  <c r="U144" i="1"/>
  <c r="X144" i="1" s="1"/>
  <c r="U145" i="1"/>
  <c r="X145" i="1" s="1"/>
  <c r="U146" i="1"/>
  <c r="X146" i="1" s="1"/>
  <c r="U147" i="1"/>
  <c r="X147" i="1" s="1"/>
  <c r="U148" i="1"/>
  <c r="X148" i="1" s="1"/>
  <c r="U149" i="1"/>
  <c r="X149" i="1" s="1"/>
  <c r="U150" i="1"/>
  <c r="X150" i="1" s="1"/>
  <c r="U151" i="1"/>
  <c r="X151" i="1" s="1"/>
  <c r="U152" i="1"/>
  <c r="X152" i="1" s="1"/>
  <c r="U153" i="1"/>
  <c r="X153" i="1" s="1"/>
  <c r="U154" i="1"/>
  <c r="X154" i="1" s="1"/>
  <c r="U155" i="1"/>
  <c r="X155" i="1" s="1"/>
  <c r="U156" i="1"/>
  <c r="X156" i="1" s="1"/>
  <c r="U157" i="1"/>
  <c r="X157" i="1" s="1"/>
  <c r="U158" i="1"/>
  <c r="X158" i="1" s="1"/>
  <c r="U159" i="1"/>
  <c r="X159" i="1" s="1"/>
  <c r="U160" i="1"/>
  <c r="X160" i="1" s="1"/>
  <c r="U161" i="1"/>
  <c r="X161" i="1" s="1"/>
  <c r="U162" i="1"/>
  <c r="X162" i="1" s="1"/>
  <c r="U163" i="1"/>
  <c r="X163" i="1" s="1"/>
  <c r="U164" i="1"/>
  <c r="X164" i="1" s="1"/>
  <c r="U165" i="1"/>
  <c r="X165" i="1" s="1"/>
  <c r="U166" i="1"/>
  <c r="X166" i="1" s="1"/>
  <c r="U167" i="1"/>
  <c r="X167" i="1" s="1"/>
  <c r="U168" i="1"/>
  <c r="X168" i="1" s="1"/>
  <c r="U169" i="1"/>
  <c r="X169" i="1" s="1"/>
  <c r="U170" i="1"/>
  <c r="X170" i="1" s="1"/>
  <c r="U171" i="1"/>
  <c r="X171" i="1" s="1"/>
  <c r="U172" i="1"/>
  <c r="X172" i="1" s="1"/>
  <c r="U173" i="1"/>
  <c r="X173" i="1" s="1"/>
  <c r="U174" i="1"/>
  <c r="X174" i="1" s="1"/>
  <c r="U175" i="1"/>
  <c r="X175" i="1" s="1"/>
  <c r="U176" i="1"/>
  <c r="X176" i="1" s="1"/>
  <c r="U177" i="1"/>
  <c r="X177" i="1" s="1"/>
  <c r="U178" i="1"/>
  <c r="X178" i="1" s="1"/>
  <c r="U179" i="1"/>
  <c r="X179" i="1" s="1"/>
  <c r="U180" i="1"/>
  <c r="X180" i="1" s="1"/>
  <c r="U181" i="1"/>
  <c r="X181" i="1" s="1"/>
  <c r="U182" i="1"/>
  <c r="X182" i="1" s="1"/>
  <c r="U183" i="1"/>
  <c r="X183" i="1" s="1"/>
  <c r="U184" i="1"/>
  <c r="X184" i="1" s="1"/>
  <c r="U185" i="1"/>
  <c r="X185" i="1" s="1"/>
  <c r="U186" i="1"/>
  <c r="X186" i="1" s="1"/>
  <c r="U187" i="1"/>
  <c r="X187" i="1" s="1"/>
  <c r="U188" i="1"/>
  <c r="X188" i="1" s="1"/>
  <c r="U189" i="1"/>
  <c r="X189" i="1" s="1"/>
  <c r="U190" i="1"/>
  <c r="X190" i="1" s="1"/>
  <c r="U191" i="1"/>
  <c r="X191" i="1" s="1"/>
  <c r="U192" i="1"/>
  <c r="X192" i="1" s="1"/>
  <c r="U193" i="1"/>
  <c r="X193" i="1" s="1"/>
  <c r="U194" i="1"/>
  <c r="X194" i="1" s="1"/>
  <c r="U195" i="1"/>
  <c r="X195" i="1" s="1"/>
  <c r="U196" i="1"/>
  <c r="X196" i="1" s="1"/>
  <c r="U197" i="1"/>
  <c r="X197" i="1" s="1"/>
  <c r="U198" i="1"/>
  <c r="X198" i="1" s="1"/>
  <c r="U199" i="1"/>
  <c r="X199" i="1" s="1"/>
  <c r="U200" i="1"/>
  <c r="X200" i="1" s="1"/>
  <c r="U201" i="1"/>
  <c r="X201" i="1" s="1"/>
  <c r="U202" i="1"/>
  <c r="X202" i="1" s="1"/>
  <c r="U203" i="1"/>
  <c r="X203" i="1" s="1"/>
  <c r="U204" i="1"/>
  <c r="X204" i="1" s="1"/>
  <c r="U205" i="1"/>
  <c r="X205" i="1" s="1"/>
  <c r="U206" i="1"/>
  <c r="X206" i="1" s="1"/>
  <c r="U207" i="1"/>
  <c r="X207" i="1" s="1"/>
  <c r="U208" i="1"/>
  <c r="X208" i="1" s="1"/>
  <c r="U209" i="1"/>
  <c r="X209" i="1" s="1"/>
  <c r="U210" i="1"/>
  <c r="X210" i="1" s="1"/>
  <c r="U211" i="1"/>
  <c r="X211" i="1" s="1"/>
  <c r="U212" i="1"/>
  <c r="X212" i="1" s="1"/>
  <c r="U213" i="1"/>
  <c r="X213" i="1" s="1"/>
  <c r="U214" i="1"/>
  <c r="X214" i="1" s="1"/>
  <c r="U215" i="1"/>
  <c r="X215" i="1" s="1"/>
  <c r="U216" i="1"/>
  <c r="X216" i="1" s="1"/>
  <c r="U217" i="1"/>
  <c r="X217" i="1" s="1"/>
  <c r="U218" i="1"/>
  <c r="X218" i="1" s="1"/>
  <c r="U219" i="1"/>
  <c r="X219" i="1" s="1"/>
  <c r="U220" i="1"/>
  <c r="X220" i="1" s="1"/>
  <c r="U221" i="1"/>
  <c r="X221" i="1" s="1"/>
  <c r="U222" i="1"/>
  <c r="X222" i="1" s="1"/>
  <c r="U223" i="1"/>
  <c r="X223" i="1" s="1"/>
  <c r="U224" i="1"/>
  <c r="X224" i="1" s="1"/>
  <c r="U225" i="1"/>
  <c r="X225" i="1" s="1"/>
  <c r="U226" i="1"/>
  <c r="X226" i="1" s="1"/>
  <c r="U227" i="1"/>
  <c r="X227" i="1" s="1"/>
  <c r="U228" i="1"/>
  <c r="X228" i="1" s="1"/>
  <c r="U229" i="1"/>
  <c r="X229" i="1" s="1"/>
  <c r="U230" i="1"/>
  <c r="X230" i="1" s="1"/>
  <c r="U231" i="1"/>
  <c r="X231" i="1" s="1"/>
  <c r="U232" i="1"/>
  <c r="X232" i="1" s="1"/>
  <c r="U233" i="1"/>
  <c r="X233" i="1" s="1"/>
  <c r="U234" i="1"/>
  <c r="X234" i="1" s="1"/>
  <c r="U235" i="1"/>
  <c r="X235" i="1" s="1"/>
  <c r="U236" i="1"/>
  <c r="X236" i="1" s="1"/>
  <c r="U237" i="1"/>
  <c r="X237" i="1" s="1"/>
  <c r="U238" i="1"/>
  <c r="X238" i="1" s="1"/>
  <c r="U239" i="1"/>
  <c r="X239" i="1" s="1"/>
  <c r="U240" i="1"/>
  <c r="X240" i="1" s="1"/>
  <c r="U241" i="1"/>
  <c r="X241" i="1" s="1"/>
  <c r="U242" i="1"/>
  <c r="X242" i="1" s="1"/>
  <c r="U243" i="1"/>
  <c r="X243" i="1" s="1"/>
  <c r="U244" i="1"/>
  <c r="X244" i="1" s="1"/>
  <c r="U245" i="1"/>
  <c r="X245" i="1" s="1"/>
  <c r="U246" i="1"/>
  <c r="X246" i="1" s="1"/>
  <c r="U247" i="1"/>
  <c r="X247" i="1" s="1"/>
  <c r="U248" i="1"/>
  <c r="X248" i="1" s="1"/>
  <c r="U249" i="1"/>
  <c r="X249" i="1" s="1"/>
  <c r="U250" i="1"/>
  <c r="X250" i="1" s="1"/>
  <c r="U251" i="1"/>
  <c r="X251" i="1" s="1"/>
  <c r="U252" i="1"/>
  <c r="X252" i="1" s="1"/>
  <c r="U253" i="1"/>
  <c r="X253" i="1" s="1"/>
  <c r="U254" i="1"/>
  <c r="X254" i="1" s="1"/>
  <c r="U255" i="1"/>
  <c r="X255" i="1" s="1"/>
  <c r="U256" i="1"/>
  <c r="X256" i="1" s="1"/>
  <c r="U257" i="1"/>
  <c r="X257" i="1" s="1"/>
  <c r="U258" i="1"/>
  <c r="X258" i="1" s="1"/>
  <c r="U259" i="1"/>
  <c r="X259" i="1" s="1"/>
  <c r="U260" i="1"/>
  <c r="X260" i="1" s="1"/>
  <c r="U261" i="1"/>
  <c r="X261" i="1" s="1"/>
  <c r="U262" i="1"/>
  <c r="X262" i="1" s="1"/>
  <c r="U263" i="1"/>
  <c r="X263" i="1" s="1"/>
  <c r="U264" i="1"/>
  <c r="X264" i="1" s="1"/>
  <c r="U265" i="1"/>
  <c r="X265" i="1" s="1"/>
  <c r="U266" i="1"/>
  <c r="X266" i="1" s="1"/>
  <c r="U267" i="1"/>
  <c r="X267" i="1" s="1"/>
  <c r="U268" i="1"/>
  <c r="X268" i="1" s="1"/>
  <c r="U269" i="1"/>
  <c r="X269" i="1" s="1"/>
  <c r="U270" i="1"/>
  <c r="X270" i="1" s="1"/>
  <c r="U271" i="1"/>
  <c r="X271" i="1" s="1"/>
  <c r="U272" i="1"/>
  <c r="X272" i="1" s="1"/>
  <c r="U273" i="1"/>
  <c r="X273" i="1" s="1"/>
  <c r="U274" i="1"/>
  <c r="X274" i="1" s="1"/>
  <c r="U275" i="1"/>
  <c r="X275" i="1" s="1"/>
  <c r="U276" i="1"/>
  <c r="X276" i="1" s="1"/>
  <c r="U277" i="1"/>
  <c r="X277" i="1" s="1"/>
  <c r="U278" i="1"/>
  <c r="X278" i="1" s="1"/>
  <c r="U279" i="1"/>
  <c r="X279" i="1" s="1"/>
  <c r="U280" i="1"/>
  <c r="X280" i="1" s="1"/>
  <c r="U281" i="1"/>
  <c r="X281" i="1" s="1"/>
  <c r="U282" i="1"/>
  <c r="X282" i="1" s="1"/>
  <c r="U283" i="1"/>
  <c r="X283" i="1" s="1"/>
  <c r="U284" i="1"/>
  <c r="X284" i="1" s="1"/>
  <c r="U285" i="1"/>
  <c r="X285" i="1" s="1"/>
  <c r="U286" i="1"/>
  <c r="X286" i="1" s="1"/>
  <c r="U287" i="1"/>
  <c r="X287" i="1" s="1"/>
  <c r="U288" i="1"/>
  <c r="X288" i="1" s="1"/>
  <c r="U289" i="1"/>
  <c r="X289" i="1" s="1"/>
  <c r="U290" i="1"/>
  <c r="X290" i="1" s="1"/>
  <c r="U291" i="1"/>
  <c r="X291" i="1" s="1"/>
  <c r="U292" i="1"/>
  <c r="X292" i="1" s="1"/>
  <c r="U293" i="1"/>
  <c r="X293" i="1" s="1"/>
  <c r="U294" i="1"/>
  <c r="X294" i="1" s="1"/>
  <c r="U295" i="1"/>
  <c r="X295" i="1" s="1"/>
  <c r="U296" i="1"/>
  <c r="X296" i="1" s="1"/>
  <c r="U297" i="1"/>
  <c r="X297" i="1" s="1"/>
  <c r="U298" i="1"/>
  <c r="X298" i="1" s="1"/>
  <c r="U299" i="1"/>
  <c r="X299" i="1" s="1"/>
  <c r="U300" i="1"/>
  <c r="X300" i="1" s="1"/>
  <c r="U301" i="1"/>
  <c r="X301" i="1" s="1"/>
  <c r="U302" i="1"/>
  <c r="X302" i="1" s="1"/>
  <c r="U303" i="1"/>
  <c r="X303" i="1" s="1"/>
  <c r="U304" i="1"/>
  <c r="X304" i="1" s="1"/>
  <c r="U305" i="1"/>
  <c r="X305" i="1" s="1"/>
  <c r="U306" i="1"/>
  <c r="X306" i="1" s="1"/>
  <c r="U307" i="1"/>
  <c r="X307" i="1" s="1"/>
  <c r="U308" i="1"/>
  <c r="X308" i="1" s="1"/>
  <c r="U309" i="1"/>
  <c r="X309" i="1" s="1"/>
  <c r="U310" i="1"/>
  <c r="X310" i="1" s="1"/>
  <c r="U311" i="1"/>
  <c r="X311" i="1" s="1"/>
  <c r="U312" i="1"/>
  <c r="X312" i="1" s="1"/>
  <c r="U313" i="1"/>
  <c r="X313" i="1" s="1"/>
  <c r="U314" i="1"/>
  <c r="X314" i="1" s="1"/>
  <c r="U315" i="1"/>
  <c r="X315" i="1" s="1"/>
  <c r="U316" i="1"/>
  <c r="X316" i="1" s="1"/>
  <c r="U317" i="1"/>
  <c r="X317" i="1" s="1"/>
  <c r="U318" i="1"/>
  <c r="X318" i="1" s="1"/>
  <c r="U319" i="1"/>
  <c r="X319" i="1" s="1"/>
  <c r="U320" i="1"/>
  <c r="X320" i="1" s="1"/>
  <c r="U321" i="1"/>
  <c r="X321" i="1" s="1"/>
  <c r="U322" i="1"/>
  <c r="X322" i="1" s="1"/>
  <c r="U323" i="1"/>
  <c r="X323" i="1" s="1"/>
  <c r="U324" i="1"/>
  <c r="X324" i="1" s="1"/>
  <c r="U325" i="1"/>
  <c r="X325" i="1" s="1"/>
  <c r="U326" i="1"/>
  <c r="X326" i="1" s="1"/>
  <c r="U327" i="1"/>
  <c r="X327" i="1" s="1"/>
  <c r="U328" i="1"/>
  <c r="X328" i="1" s="1"/>
  <c r="U329" i="1"/>
  <c r="X329" i="1" s="1"/>
  <c r="U330" i="1"/>
  <c r="X330" i="1" s="1"/>
  <c r="U331" i="1"/>
  <c r="X331" i="1" s="1"/>
  <c r="U332" i="1"/>
  <c r="X332" i="1" s="1"/>
  <c r="U333" i="1"/>
  <c r="X333" i="1" s="1"/>
  <c r="U334" i="1"/>
  <c r="X334" i="1" s="1"/>
  <c r="U335" i="1"/>
  <c r="X335" i="1" s="1"/>
  <c r="U336" i="1"/>
  <c r="X336" i="1" s="1"/>
  <c r="U337" i="1"/>
  <c r="X337" i="1" s="1"/>
  <c r="U338" i="1"/>
  <c r="X338" i="1" s="1"/>
  <c r="U339" i="1"/>
  <c r="X339" i="1" s="1"/>
  <c r="U340" i="1"/>
  <c r="X340" i="1" s="1"/>
  <c r="U341" i="1"/>
  <c r="X341" i="1" s="1"/>
  <c r="U342" i="1"/>
  <c r="X342" i="1" s="1"/>
  <c r="U343" i="1"/>
  <c r="X343" i="1" s="1"/>
  <c r="U344" i="1"/>
  <c r="X344" i="1" s="1"/>
  <c r="U345" i="1"/>
  <c r="X345" i="1" s="1"/>
  <c r="U346" i="1"/>
  <c r="X346" i="1" s="1"/>
  <c r="U347" i="1"/>
  <c r="X347" i="1" s="1"/>
  <c r="U348" i="1"/>
  <c r="X348" i="1" s="1"/>
  <c r="U349" i="1"/>
  <c r="X349" i="1" s="1"/>
  <c r="U350" i="1"/>
  <c r="X350" i="1" s="1"/>
  <c r="U351" i="1"/>
  <c r="X351" i="1" s="1"/>
  <c r="U352" i="1"/>
  <c r="X352" i="1" s="1"/>
  <c r="U353" i="1"/>
  <c r="X353" i="1" s="1"/>
  <c r="U354" i="1"/>
  <c r="X354" i="1" s="1"/>
  <c r="U355" i="1"/>
  <c r="X355" i="1" s="1"/>
  <c r="U356" i="1"/>
  <c r="X356" i="1" s="1"/>
  <c r="U357" i="1"/>
  <c r="X357" i="1" s="1"/>
  <c r="U358" i="1"/>
  <c r="X358" i="1" s="1"/>
  <c r="U359" i="1"/>
  <c r="X359" i="1" s="1"/>
  <c r="U360" i="1"/>
  <c r="X360" i="1" s="1"/>
  <c r="U361" i="1"/>
  <c r="X361" i="1" s="1"/>
  <c r="U362" i="1"/>
  <c r="X362" i="1" s="1"/>
  <c r="U363" i="1"/>
  <c r="X363" i="1" s="1"/>
  <c r="U364" i="1"/>
  <c r="X364" i="1" s="1"/>
  <c r="U365" i="1"/>
  <c r="X365" i="1" s="1"/>
  <c r="U366" i="1"/>
  <c r="X366" i="1" s="1"/>
  <c r="U367" i="1"/>
  <c r="X367" i="1" s="1"/>
  <c r="U368" i="1"/>
  <c r="X368" i="1" s="1"/>
  <c r="U369" i="1"/>
  <c r="X369" i="1" s="1"/>
  <c r="U370" i="1"/>
  <c r="X370" i="1" s="1"/>
  <c r="U371" i="1"/>
  <c r="X371" i="1" s="1"/>
  <c r="U372" i="1"/>
  <c r="X372" i="1" s="1"/>
  <c r="U373" i="1"/>
  <c r="X373" i="1" s="1"/>
  <c r="U374" i="1"/>
  <c r="X374" i="1" s="1"/>
  <c r="U375" i="1"/>
  <c r="X375" i="1" s="1"/>
  <c r="U376" i="1"/>
  <c r="X376" i="1" s="1"/>
  <c r="U377" i="1"/>
  <c r="X377" i="1" s="1"/>
  <c r="U378" i="1"/>
  <c r="X378" i="1" s="1"/>
  <c r="U379" i="1"/>
  <c r="X379" i="1" s="1"/>
  <c r="U380" i="1"/>
  <c r="X380" i="1" s="1"/>
  <c r="U381" i="1"/>
  <c r="X381" i="1" s="1"/>
  <c r="U382" i="1"/>
  <c r="X382" i="1" s="1"/>
  <c r="U383" i="1"/>
  <c r="X383" i="1" s="1"/>
  <c r="U384" i="1"/>
  <c r="X384" i="1" s="1"/>
  <c r="U385" i="1"/>
  <c r="X385" i="1" s="1"/>
  <c r="U386" i="1"/>
  <c r="X386" i="1" s="1"/>
  <c r="U387" i="1"/>
  <c r="X387" i="1" s="1"/>
  <c r="U388" i="1"/>
  <c r="X388" i="1" s="1"/>
  <c r="U389" i="1"/>
  <c r="X389" i="1" s="1"/>
  <c r="U390" i="1"/>
  <c r="X390" i="1" s="1"/>
  <c r="U391" i="1"/>
  <c r="X391" i="1" s="1"/>
  <c r="U392" i="1"/>
  <c r="X392" i="1" s="1"/>
  <c r="U393" i="1"/>
  <c r="X393" i="1" s="1"/>
  <c r="U394" i="1"/>
  <c r="X394" i="1" s="1"/>
  <c r="U395" i="1"/>
  <c r="X395" i="1" s="1"/>
  <c r="U396" i="1"/>
  <c r="X396" i="1" s="1"/>
  <c r="U397" i="1"/>
  <c r="X397" i="1" s="1"/>
  <c r="U398" i="1"/>
  <c r="X398" i="1" s="1"/>
  <c r="U399" i="1"/>
  <c r="X399" i="1" s="1"/>
  <c r="U400" i="1"/>
  <c r="X400" i="1" s="1"/>
  <c r="U401" i="1"/>
  <c r="X401" i="1" s="1"/>
  <c r="U402" i="1"/>
  <c r="X402" i="1" s="1"/>
  <c r="U403" i="1"/>
  <c r="X403" i="1" s="1"/>
  <c r="U404" i="1"/>
  <c r="X404" i="1" s="1"/>
  <c r="U405" i="1"/>
  <c r="X405" i="1" s="1"/>
  <c r="U406" i="1"/>
  <c r="X406" i="1" s="1"/>
  <c r="U407" i="1"/>
  <c r="X407" i="1" s="1"/>
  <c r="U408" i="1"/>
  <c r="X408" i="1" s="1"/>
  <c r="U409" i="1"/>
  <c r="X409" i="1" s="1"/>
  <c r="U410" i="1"/>
  <c r="X410" i="1" s="1"/>
  <c r="U411" i="1"/>
  <c r="X411" i="1" s="1"/>
  <c r="U412" i="1"/>
  <c r="X412" i="1" s="1"/>
  <c r="U413" i="1"/>
  <c r="X413" i="1" s="1"/>
  <c r="U414" i="1"/>
  <c r="X414" i="1" s="1"/>
  <c r="U415" i="1"/>
  <c r="X415" i="1" s="1"/>
  <c r="U416" i="1"/>
  <c r="X416" i="1" s="1"/>
  <c r="U417" i="1"/>
  <c r="X417" i="1" s="1"/>
  <c r="U418" i="1"/>
  <c r="X418" i="1" s="1"/>
  <c r="U419" i="1"/>
  <c r="X419" i="1" s="1"/>
  <c r="U420" i="1"/>
  <c r="X420" i="1" s="1"/>
  <c r="U421" i="1"/>
  <c r="X421" i="1" s="1"/>
  <c r="U422" i="1"/>
  <c r="X422" i="1" s="1"/>
  <c r="U423" i="1"/>
  <c r="X423" i="1" s="1"/>
  <c r="U424" i="1"/>
  <c r="X424" i="1" s="1"/>
  <c r="U425" i="1"/>
  <c r="X425" i="1" s="1"/>
  <c r="U426" i="1"/>
  <c r="X426" i="1" s="1"/>
  <c r="U427" i="1"/>
  <c r="X427" i="1" s="1"/>
  <c r="U428" i="1"/>
  <c r="X428" i="1" s="1"/>
  <c r="U429" i="1"/>
  <c r="X429" i="1" s="1"/>
  <c r="U430" i="1"/>
  <c r="X430" i="1" s="1"/>
  <c r="U431" i="1"/>
  <c r="X431" i="1" s="1"/>
  <c r="U432" i="1"/>
  <c r="X432" i="1" s="1"/>
  <c r="U433" i="1"/>
  <c r="X433" i="1" s="1"/>
  <c r="U434" i="1"/>
  <c r="X434" i="1" s="1"/>
  <c r="U435" i="1"/>
  <c r="X435" i="1" s="1"/>
  <c r="U436" i="1"/>
  <c r="X436" i="1" s="1"/>
  <c r="U437" i="1"/>
  <c r="X437" i="1" s="1"/>
  <c r="U438" i="1"/>
  <c r="X438" i="1" s="1"/>
  <c r="U439" i="1"/>
  <c r="X439" i="1" s="1"/>
  <c r="U440" i="1"/>
  <c r="X440" i="1" s="1"/>
  <c r="U441" i="1"/>
  <c r="X441" i="1" s="1"/>
  <c r="U442" i="1"/>
  <c r="X442" i="1" s="1"/>
  <c r="U443" i="1"/>
  <c r="X443" i="1" s="1"/>
  <c r="U444" i="1"/>
  <c r="X444" i="1" s="1"/>
  <c r="U445" i="1"/>
  <c r="X445" i="1" s="1"/>
  <c r="U446" i="1"/>
  <c r="X446" i="1" s="1"/>
  <c r="U447" i="1"/>
  <c r="X447" i="1" s="1"/>
  <c r="U448" i="1"/>
  <c r="X448" i="1" s="1"/>
  <c r="U449" i="1"/>
  <c r="X449" i="1" s="1"/>
  <c r="U450" i="1"/>
  <c r="X450" i="1" s="1"/>
  <c r="U451" i="1"/>
  <c r="X451" i="1" s="1"/>
  <c r="U452" i="1"/>
  <c r="X452" i="1" s="1"/>
  <c r="U453" i="1"/>
  <c r="X453" i="1" s="1"/>
  <c r="U454" i="1"/>
  <c r="X454" i="1" s="1"/>
  <c r="U455" i="1"/>
  <c r="X455" i="1" s="1"/>
  <c r="U456" i="1"/>
  <c r="X456" i="1" s="1"/>
  <c r="U457" i="1"/>
  <c r="X457" i="1" s="1"/>
  <c r="U458" i="1"/>
  <c r="X458" i="1" s="1"/>
  <c r="U459" i="1"/>
  <c r="X459" i="1" s="1"/>
  <c r="U460" i="1"/>
  <c r="X460" i="1" s="1"/>
  <c r="U461" i="1"/>
  <c r="X461" i="1" s="1"/>
  <c r="U462" i="1"/>
  <c r="X462" i="1" s="1"/>
  <c r="U463" i="1"/>
  <c r="X463" i="1" s="1"/>
  <c r="U464" i="1"/>
  <c r="X464" i="1" s="1"/>
  <c r="U465" i="1"/>
  <c r="X465" i="1" s="1"/>
  <c r="U466" i="1"/>
  <c r="X466" i="1" s="1"/>
  <c r="U467" i="1"/>
  <c r="X467" i="1" s="1"/>
  <c r="U468" i="1"/>
  <c r="X468" i="1" s="1"/>
  <c r="U469" i="1"/>
  <c r="X469" i="1" s="1"/>
  <c r="U470" i="1"/>
  <c r="X470" i="1" s="1"/>
  <c r="U471" i="1"/>
  <c r="X471" i="1" s="1"/>
  <c r="U472" i="1"/>
  <c r="X472" i="1" s="1"/>
  <c r="U473" i="1"/>
  <c r="X473" i="1" s="1"/>
  <c r="U474" i="1"/>
  <c r="X474" i="1" s="1"/>
  <c r="U475" i="1"/>
  <c r="X475" i="1" s="1"/>
  <c r="U476" i="1"/>
  <c r="X476" i="1" s="1"/>
  <c r="U477" i="1"/>
  <c r="X477" i="1" s="1"/>
  <c r="U478" i="1"/>
  <c r="X478" i="1" s="1"/>
  <c r="U479" i="1"/>
  <c r="X479" i="1" s="1"/>
  <c r="U480" i="1"/>
  <c r="X480" i="1" s="1"/>
  <c r="U481" i="1"/>
  <c r="X481" i="1" s="1"/>
  <c r="U482" i="1"/>
  <c r="X482" i="1" s="1"/>
  <c r="U483" i="1"/>
  <c r="X483" i="1" s="1"/>
  <c r="U484" i="1"/>
  <c r="X484" i="1" s="1"/>
  <c r="U485" i="1"/>
  <c r="X485" i="1" s="1"/>
  <c r="U486" i="1"/>
  <c r="X486" i="1" s="1"/>
  <c r="U487" i="1"/>
  <c r="X487" i="1" s="1"/>
  <c r="U488" i="1"/>
  <c r="X488" i="1" s="1"/>
  <c r="U489" i="1"/>
  <c r="X489" i="1" s="1"/>
  <c r="U490" i="1"/>
  <c r="X490" i="1" s="1"/>
  <c r="U491" i="1"/>
  <c r="X491" i="1" s="1"/>
  <c r="U492" i="1"/>
  <c r="X492" i="1" s="1"/>
  <c r="U493" i="1"/>
  <c r="X493" i="1" s="1"/>
  <c r="U494" i="1"/>
  <c r="X494" i="1" s="1"/>
  <c r="U495" i="1"/>
  <c r="X495" i="1" s="1"/>
  <c r="U496" i="1"/>
  <c r="X496" i="1" s="1"/>
  <c r="U497" i="1"/>
  <c r="X497" i="1" s="1"/>
  <c r="U498" i="1"/>
  <c r="X498" i="1" s="1"/>
  <c r="U499" i="1"/>
  <c r="X499" i="1" s="1"/>
  <c r="U500" i="1"/>
  <c r="X500" i="1" s="1"/>
  <c r="U501" i="1"/>
  <c r="X501" i="1" s="1"/>
  <c r="U502" i="1"/>
  <c r="X502" i="1" s="1"/>
  <c r="U503" i="1"/>
  <c r="X503" i="1" s="1"/>
  <c r="U504" i="1"/>
  <c r="X504" i="1" s="1"/>
  <c r="U505" i="1"/>
  <c r="X505" i="1" s="1"/>
  <c r="U506" i="1"/>
  <c r="X506" i="1" s="1"/>
  <c r="U507" i="1"/>
  <c r="X507" i="1" s="1"/>
  <c r="U508" i="1"/>
  <c r="X508" i="1" s="1"/>
  <c r="U509" i="1"/>
  <c r="X509" i="1" s="1"/>
  <c r="U510" i="1"/>
  <c r="X510" i="1" s="1"/>
  <c r="U511" i="1"/>
  <c r="X511" i="1" s="1"/>
  <c r="U512" i="1"/>
  <c r="X512" i="1" s="1"/>
  <c r="U513" i="1"/>
  <c r="X513" i="1" s="1"/>
  <c r="U514" i="1"/>
  <c r="X514" i="1" s="1"/>
  <c r="U515" i="1"/>
  <c r="X515" i="1" s="1"/>
  <c r="U516" i="1"/>
  <c r="X516" i="1" s="1"/>
  <c r="U517" i="1"/>
  <c r="X517" i="1" s="1"/>
  <c r="U518" i="1"/>
  <c r="X518" i="1" s="1"/>
  <c r="U519" i="1"/>
  <c r="X519" i="1" s="1"/>
  <c r="U520" i="1"/>
  <c r="X520" i="1" s="1"/>
  <c r="U521" i="1"/>
  <c r="X521" i="1" s="1"/>
  <c r="U522" i="1"/>
  <c r="X522" i="1" s="1"/>
  <c r="U523" i="1"/>
  <c r="X523" i="1" s="1"/>
  <c r="U524" i="1"/>
  <c r="X524" i="1" s="1"/>
  <c r="U525" i="1"/>
  <c r="X525" i="1" s="1"/>
  <c r="U526" i="1"/>
  <c r="X526" i="1" s="1"/>
  <c r="U527" i="1"/>
  <c r="X527" i="1" s="1"/>
  <c r="U528" i="1"/>
  <c r="X528" i="1" s="1"/>
  <c r="U529" i="1"/>
  <c r="X529" i="1" s="1"/>
  <c r="U530" i="1"/>
  <c r="X530" i="1" s="1"/>
  <c r="U531" i="1"/>
  <c r="X531" i="1" s="1"/>
  <c r="U532" i="1"/>
  <c r="X532" i="1" s="1"/>
  <c r="U533" i="1"/>
  <c r="X533" i="1" s="1"/>
  <c r="U534" i="1"/>
  <c r="X534" i="1" s="1"/>
  <c r="U535" i="1"/>
  <c r="X535" i="1" s="1"/>
  <c r="U536" i="1"/>
  <c r="X536" i="1" s="1"/>
  <c r="U537" i="1"/>
  <c r="X537" i="1" s="1"/>
  <c r="U538" i="1"/>
  <c r="X538" i="1" s="1"/>
  <c r="U539" i="1"/>
  <c r="X539" i="1" s="1"/>
  <c r="U540" i="1"/>
  <c r="X540" i="1" s="1"/>
  <c r="U541" i="1"/>
  <c r="X541" i="1" s="1"/>
  <c r="U542" i="1"/>
  <c r="X542" i="1" s="1"/>
  <c r="U543" i="1"/>
  <c r="X543" i="1" s="1"/>
  <c r="U544" i="1"/>
  <c r="X544" i="1" s="1"/>
  <c r="U545" i="1"/>
  <c r="X545" i="1" s="1"/>
  <c r="U546" i="1"/>
  <c r="X546" i="1" s="1"/>
  <c r="U547" i="1"/>
  <c r="X547" i="1" s="1"/>
  <c r="U548" i="1"/>
  <c r="X548" i="1" s="1"/>
  <c r="U549" i="1"/>
  <c r="X549" i="1" s="1"/>
  <c r="U550" i="1"/>
  <c r="X550" i="1" s="1"/>
  <c r="U551" i="1"/>
  <c r="X551" i="1" s="1"/>
  <c r="U552" i="1"/>
  <c r="X552" i="1" s="1"/>
  <c r="U553" i="1"/>
  <c r="X553" i="1" s="1"/>
  <c r="U554" i="1"/>
  <c r="X554" i="1" s="1"/>
  <c r="U555" i="1"/>
  <c r="X555" i="1" s="1"/>
  <c r="U556" i="1"/>
  <c r="X556" i="1" s="1"/>
  <c r="U557" i="1"/>
  <c r="X557" i="1" s="1"/>
  <c r="U558" i="1"/>
  <c r="X558" i="1" s="1"/>
  <c r="U559" i="1"/>
  <c r="X559" i="1" s="1"/>
  <c r="U560" i="1"/>
  <c r="X560" i="1" s="1"/>
  <c r="U561" i="1"/>
  <c r="X561" i="1" s="1"/>
  <c r="U562" i="1"/>
  <c r="X562" i="1" s="1"/>
  <c r="U563" i="1"/>
  <c r="X563" i="1" s="1"/>
  <c r="U564" i="1"/>
  <c r="X564" i="1" s="1"/>
  <c r="U565" i="1"/>
  <c r="X565" i="1" s="1"/>
  <c r="U566" i="1"/>
  <c r="X566" i="1" s="1"/>
  <c r="U567" i="1"/>
  <c r="X567" i="1" s="1"/>
  <c r="U568" i="1"/>
  <c r="X568" i="1" s="1"/>
  <c r="U569" i="1"/>
  <c r="X569" i="1" s="1"/>
  <c r="U570" i="1"/>
  <c r="X570" i="1" s="1"/>
  <c r="U571" i="1"/>
  <c r="X571" i="1" s="1"/>
  <c r="U572" i="1"/>
  <c r="X572" i="1" s="1"/>
  <c r="U573" i="1"/>
  <c r="X573" i="1" s="1"/>
  <c r="U574" i="1"/>
  <c r="X574" i="1" s="1"/>
  <c r="U575" i="1"/>
  <c r="X575" i="1" s="1"/>
  <c r="U576" i="1"/>
  <c r="X576" i="1" s="1"/>
  <c r="U577" i="1"/>
  <c r="X577" i="1" s="1"/>
  <c r="U578" i="1"/>
  <c r="X578" i="1" s="1"/>
  <c r="U579" i="1"/>
  <c r="X579" i="1" s="1"/>
  <c r="U580" i="1"/>
  <c r="X580" i="1" s="1"/>
  <c r="U581" i="1"/>
  <c r="X581" i="1" s="1"/>
  <c r="U582" i="1"/>
  <c r="X582" i="1" s="1"/>
  <c r="U583" i="1"/>
  <c r="X583" i="1" s="1"/>
  <c r="U584" i="1"/>
  <c r="X584" i="1" s="1"/>
  <c r="U585" i="1"/>
  <c r="X585" i="1" s="1"/>
  <c r="U586" i="1"/>
  <c r="X586" i="1" s="1"/>
  <c r="U587" i="1"/>
  <c r="X587" i="1" s="1"/>
  <c r="U588" i="1"/>
  <c r="X588" i="1" s="1"/>
  <c r="U589" i="1"/>
  <c r="X589" i="1" s="1"/>
  <c r="U590" i="1"/>
  <c r="X590" i="1" s="1"/>
  <c r="U591" i="1"/>
  <c r="X591" i="1" s="1"/>
  <c r="U592" i="1"/>
  <c r="X592" i="1" s="1"/>
  <c r="U593" i="1"/>
  <c r="X593" i="1" s="1"/>
  <c r="U594" i="1"/>
  <c r="X594" i="1" s="1"/>
  <c r="U595" i="1"/>
  <c r="X595" i="1" s="1"/>
  <c r="U596" i="1"/>
  <c r="X596" i="1" s="1"/>
  <c r="U597" i="1"/>
  <c r="X597" i="1" s="1"/>
  <c r="U598" i="1"/>
  <c r="X598" i="1" s="1"/>
  <c r="U599" i="1"/>
  <c r="X599" i="1" s="1"/>
  <c r="U600" i="1"/>
  <c r="X600" i="1" s="1"/>
  <c r="U601" i="1"/>
  <c r="X601" i="1" s="1"/>
  <c r="U602" i="1"/>
  <c r="X602" i="1" s="1"/>
  <c r="U603" i="1"/>
  <c r="X603" i="1" s="1"/>
  <c r="U604" i="1"/>
  <c r="X604" i="1" s="1"/>
  <c r="U605" i="1"/>
  <c r="X605" i="1" s="1"/>
  <c r="U606" i="1"/>
  <c r="X606" i="1" s="1"/>
  <c r="U607" i="1"/>
  <c r="X607" i="1" s="1"/>
  <c r="U608" i="1"/>
  <c r="X608" i="1" s="1"/>
  <c r="U609" i="1"/>
  <c r="X609" i="1" s="1"/>
  <c r="U610" i="1"/>
  <c r="X610" i="1" s="1"/>
  <c r="U611" i="1"/>
  <c r="X611" i="1" s="1"/>
  <c r="U612" i="1"/>
  <c r="X612" i="1" s="1"/>
  <c r="U613" i="1"/>
  <c r="X613" i="1" s="1"/>
  <c r="U614" i="1"/>
  <c r="X614" i="1" s="1"/>
  <c r="U615" i="1"/>
  <c r="X615" i="1" s="1"/>
  <c r="U616" i="1"/>
  <c r="X616" i="1" s="1"/>
  <c r="U617" i="1"/>
  <c r="X617" i="1" s="1"/>
  <c r="U618" i="1"/>
  <c r="X618" i="1" s="1"/>
  <c r="U619" i="1"/>
  <c r="X619" i="1" s="1"/>
  <c r="U620" i="1"/>
  <c r="X620" i="1" s="1"/>
  <c r="U621" i="1"/>
  <c r="X621" i="1" s="1"/>
  <c r="U622" i="1"/>
  <c r="X622" i="1" s="1"/>
  <c r="U623" i="1"/>
  <c r="X623" i="1" s="1"/>
  <c r="U624" i="1"/>
  <c r="X624" i="1" s="1"/>
  <c r="U625" i="1"/>
  <c r="X625" i="1" s="1"/>
  <c r="U626" i="1"/>
  <c r="X626" i="1" s="1"/>
  <c r="U627" i="1"/>
  <c r="X627" i="1" s="1"/>
  <c r="U628" i="1"/>
  <c r="X628" i="1" s="1"/>
  <c r="U629" i="1"/>
  <c r="X629" i="1" s="1"/>
  <c r="U630" i="1"/>
  <c r="X630" i="1" s="1"/>
  <c r="U631" i="1"/>
  <c r="X631" i="1" s="1"/>
  <c r="U632" i="1"/>
  <c r="X632" i="1" s="1"/>
  <c r="U633" i="1"/>
  <c r="X633" i="1" s="1"/>
  <c r="U634" i="1"/>
  <c r="X634" i="1" s="1"/>
  <c r="U635" i="1"/>
  <c r="X635" i="1" s="1"/>
  <c r="U636" i="1"/>
  <c r="X636" i="1" s="1"/>
  <c r="U637" i="1"/>
  <c r="X637" i="1" s="1"/>
  <c r="U638" i="1"/>
  <c r="X638" i="1" s="1"/>
  <c r="U639" i="1"/>
  <c r="X639" i="1" s="1"/>
  <c r="U640" i="1"/>
  <c r="X640" i="1" s="1"/>
  <c r="U641" i="1"/>
  <c r="X641" i="1" s="1"/>
  <c r="U642" i="1"/>
  <c r="X642" i="1" s="1"/>
  <c r="U643" i="1"/>
  <c r="X643" i="1" s="1"/>
  <c r="U644" i="1"/>
  <c r="X644" i="1" s="1"/>
  <c r="U645" i="1"/>
  <c r="X645" i="1" s="1"/>
  <c r="U646" i="1"/>
  <c r="X646" i="1" s="1"/>
  <c r="U647" i="1"/>
  <c r="X647" i="1" s="1"/>
  <c r="U648" i="1"/>
  <c r="X648" i="1" s="1"/>
  <c r="U649" i="1"/>
  <c r="X649" i="1" s="1"/>
  <c r="U650" i="1"/>
  <c r="X650" i="1" s="1"/>
  <c r="U651" i="1"/>
  <c r="X651" i="1" s="1"/>
  <c r="U652" i="1"/>
  <c r="X652" i="1" s="1"/>
  <c r="U653" i="1"/>
  <c r="X653" i="1" s="1"/>
  <c r="U654" i="1"/>
  <c r="X654" i="1" s="1"/>
  <c r="U655" i="1"/>
  <c r="X655" i="1" s="1"/>
  <c r="U656" i="1"/>
  <c r="X656" i="1" s="1"/>
  <c r="U657" i="1"/>
  <c r="X657" i="1" s="1"/>
  <c r="U658" i="1"/>
  <c r="X658" i="1" s="1"/>
  <c r="U659" i="1"/>
  <c r="X659" i="1" s="1"/>
  <c r="U660" i="1"/>
  <c r="X660" i="1" s="1"/>
  <c r="U661" i="1"/>
  <c r="X661" i="1" s="1"/>
  <c r="U662" i="1"/>
  <c r="X662" i="1" s="1"/>
  <c r="U663" i="1"/>
  <c r="X663" i="1" s="1"/>
  <c r="U664" i="1"/>
  <c r="X664" i="1" s="1"/>
  <c r="U665" i="1"/>
  <c r="X665" i="1" s="1"/>
  <c r="U666" i="1"/>
  <c r="X666" i="1" s="1"/>
  <c r="U667" i="1"/>
  <c r="X667" i="1" s="1"/>
  <c r="U668" i="1"/>
  <c r="X668" i="1" s="1"/>
  <c r="U669" i="1"/>
  <c r="X669" i="1" s="1"/>
  <c r="U670" i="1"/>
  <c r="X670" i="1" s="1"/>
  <c r="U671" i="1"/>
  <c r="X671" i="1" s="1"/>
  <c r="U672" i="1"/>
  <c r="X672" i="1" s="1"/>
  <c r="U673" i="1"/>
  <c r="X673" i="1" s="1"/>
  <c r="U674" i="1"/>
  <c r="X674" i="1" s="1"/>
  <c r="U675" i="1"/>
  <c r="X675" i="1" s="1"/>
  <c r="U676" i="1"/>
  <c r="X676" i="1" s="1"/>
  <c r="U677" i="1"/>
  <c r="X677" i="1" s="1"/>
  <c r="U678" i="1"/>
  <c r="X678" i="1" s="1"/>
  <c r="U679" i="1"/>
  <c r="X679" i="1" s="1"/>
  <c r="U680" i="1"/>
  <c r="X680" i="1" s="1"/>
  <c r="U681" i="1"/>
  <c r="X681" i="1" s="1"/>
  <c r="U682" i="1"/>
  <c r="X682" i="1" s="1"/>
  <c r="U683" i="1"/>
  <c r="X683" i="1" s="1"/>
  <c r="U684" i="1"/>
  <c r="X684" i="1" s="1"/>
  <c r="U685" i="1"/>
  <c r="X685" i="1" s="1"/>
  <c r="U686" i="1"/>
  <c r="X686" i="1" s="1"/>
  <c r="U687" i="1"/>
  <c r="X687" i="1" s="1"/>
  <c r="U688" i="1"/>
  <c r="X688" i="1" s="1"/>
  <c r="U689" i="1"/>
  <c r="X689" i="1" s="1"/>
  <c r="U690" i="1"/>
  <c r="X690" i="1" s="1"/>
  <c r="U691" i="1"/>
  <c r="X691" i="1" s="1"/>
  <c r="U692" i="1"/>
  <c r="X692" i="1" s="1"/>
  <c r="U693" i="1"/>
  <c r="X693" i="1" s="1"/>
  <c r="U694" i="1"/>
  <c r="X694" i="1" s="1"/>
  <c r="U695" i="1"/>
  <c r="X695" i="1" s="1"/>
  <c r="U696" i="1"/>
  <c r="X696" i="1" s="1"/>
  <c r="U697" i="1"/>
  <c r="X697" i="1" s="1"/>
  <c r="U698" i="1"/>
  <c r="X698" i="1" s="1"/>
  <c r="U699" i="1"/>
  <c r="X699" i="1" s="1"/>
  <c r="U700" i="1"/>
  <c r="X700" i="1" s="1"/>
  <c r="U701" i="1"/>
  <c r="X701" i="1" s="1"/>
  <c r="U702" i="1"/>
  <c r="X702" i="1" s="1"/>
  <c r="U703" i="1"/>
  <c r="X703" i="1" s="1"/>
  <c r="U704" i="1"/>
  <c r="X704" i="1" s="1"/>
  <c r="U705" i="1"/>
  <c r="X705" i="1" s="1"/>
  <c r="U706" i="1"/>
  <c r="X706" i="1" s="1"/>
  <c r="U707" i="1"/>
  <c r="X707" i="1" s="1"/>
  <c r="U708" i="1"/>
  <c r="X708" i="1" s="1"/>
  <c r="U709" i="1"/>
  <c r="X709" i="1" s="1"/>
  <c r="U710" i="1"/>
  <c r="X710" i="1" s="1"/>
  <c r="U711" i="1"/>
  <c r="X711" i="1" s="1"/>
  <c r="U712" i="1"/>
  <c r="X712" i="1" s="1"/>
  <c r="U713" i="1"/>
  <c r="X713" i="1" s="1"/>
  <c r="U714" i="1"/>
  <c r="X714" i="1" s="1"/>
  <c r="U715" i="1"/>
  <c r="X715" i="1" s="1"/>
  <c r="U716" i="1"/>
  <c r="X716" i="1" s="1"/>
  <c r="U717" i="1"/>
  <c r="X717" i="1" s="1"/>
  <c r="U718" i="1"/>
  <c r="X718" i="1" s="1"/>
  <c r="U719" i="1"/>
  <c r="X719" i="1" s="1"/>
  <c r="U720" i="1"/>
  <c r="X720" i="1" s="1"/>
  <c r="U721" i="1"/>
  <c r="X721" i="1" s="1"/>
  <c r="U722" i="1"/>
  <c r="X722" i="1" s="1"/>
  <c r="U723" i="1"/>
  <c r="X723" i="1" s="1"/>
  <c r="U724" i="1"/>
  <c r="X724" i="1" s="1"/>
  <c r="U725" i="1"/>
  <c r="X725" i="1" s="1"/>
  <c r="U726" i="1"/>
  <c r="X726" i="1" s="1"/>
  <c r="U727" i="1"/>
  <c r="X727" i="1" s="1"/>
  <c r="U728" i="1"/>
  <c r="X728" i="1" s="1"/>
  <c r="U729" i="1"/>
  <c r="X729" i="1" s="1"/>
  <c r="U730" i="1"/>
  <c r="X730" i="1" s="1"/>
  <c r="U731" i="1"/>
  <c r="X731" i="1" s="1"/>
  <c r="U732" i="1"/>
  <c r="X732" i="1" s="1"/>
  <c r="U733" i="1"/>
  <c r="X733" i="1" s="1"/>
  <c r="U734" i="1"/>
  <c r="X734" i="1" s="1"/>
  <c r="U735" i="1"/>
  <c r="X735" i="1" s="1"/>
  <c r="U736" i="1"/>
  <c r="X736" i="1" s="1"/>
  <c r="U737" i="1"/>
  <c r="X737" i="1" s="1"/>
  <c r="U738" i="1"/>
  <c r="X738" i="1" s="1"/>
  <c r="U739" i="1"/>
  <c r="X739" i="1" s="1"/>
  <c r="U740" i="1"/>
  <c r="X740" i="1" s="1"/>
  <c r="U741" i="1"/>
  <c r="X741" i="1" s="1"/>
  <c r="U742" i="1"/>
  <c r="X742" i="1" s="1"/>
  <c r="U743" i="1"/>
  <c r="X743" i="1" s="1"/>
  <c r="U744" i="1"/>
  <c r="X744" i="1" s="1"/>
  <c r="U745" i="1"/>
  <c r="X745" i="1" s="1"/>
  <c r="U746" i="1"/>
  <c r="X746" i="1" s="1"/>
  <c r="U747" i="1"/>
  <c r="X747" i="1" s="1"/>
  <c r="U748" i="1"/>
  <c r="X748" i="1" s="1"/>
  <c r="U749" i="1"/>
  <c r="X749" i="1" s="1"/>
  <c r="U750" i="1"/>
  <c r="X750" i="1" s="1"/>
  <c r="U751" i="1"/>
  <c r="X751" i="1" s="1"/>
  <c r="U752" i="1"/>
  <c r="X752" i="1" s="1"/>
  <c r="U753" i="1"/>
  <c r="X753" i="1" s="1"/>
  <c r="U754" i="1"/>
  <c r="X754" i="1" s="1"/>
  <c r="U755" i="1"/>
  <c r="X755" i="1" s="1"/>
  <c r="U756" i="1"/>
  <c r="X756" i="1" s="1"/>
  <c r="U757" i="1"/>
  <c r="X757" i="1" s="1"/>
  <c r="U758" i="1"/>
  <c r="X758" i="1" s="1"/>
  <c r="U759" i="1"/>
  <c r="X759" i="1" s="1"/>
  <c r="U760" i="1"/>
  <c r="X760" i="1" s="1"/>
  <c r="U761" i="1"/>
  <c r="X761" i="1" s="1"/>
  <c r="U762" i="1"/>
  <c r="X762" i="1" s="1"/>
  <c r="U763" i="1"/>
  <c r="X763" i="1" s="1"/>
  <c r="U764" i="1"/>
  <c r="X764" i="1" s="1"/>
  <c r="U765" i="1"/>
  <c r="X765" i="1" s="1"/>
  <c r="U766" i="1"/>
  <c r="X766" i="1" s="1"/>
  <c r="U767" i="1"/>
  <c r="X767" i="1" s="1"/>
  <c r="U768" i="1"/>
  <c r="X768" i="1" s="1"/>
  <c r="U769" i="1"/>
  <c r="X769" i="1" s="1"/>
  <c r="U770" i="1"/>
  <c r="X770" i="1" s="1"/>
  <c r="U771" i="1"/>
  <c r="X771" i="1" s="1"/>
  <c r="U772" i="1"/>
  <c r="X772" i="1" s="1"/>
  <c r="U773" i="1"/>
  <c r="X773" i="1" s="1"/>
  <c r="U774" i="1"/>
  <c r="X774" i="1" s="1"/>
  <c r="U775" i="1"/>
  <c r="X775" i="1" s="1"/>
  <c r="U776" i="1"/>
  <c r="X776" i="1" s="1"/>
  <c r="U777" i="1"/>
  <c r="X777" i="1" s="1"/>
  <c r="U778" i="1"/>
  <c r="X778" i="1" s="1"/>
  <c r="U779" i="1"/>
  <c r="X779" i="1" s="1"/>
  <c r="U780" i="1"/>
  <c r="X780" i="1" s="1"/>
  <c r="U781" i="1"/>
  <c r="X781" i="1" s="1"/>
  <c r="U782" i="1"/>
  <c r="X782" i="1" s="1"/>
  <c r="U783" i="1"/>
  <c r="X783" i="1" s="1"/>
  <c r="U784" i="1"/>
  <c r="X784" i="1" s="1"/>
  <c r="U785" i="1"/>
  <c r="X785" i="1" s="1"/>
  <c r="U786" i="1"/>
  <c r="X786" i="1" s="1"/>
  <c r="U787" i="1"/>
  <c r="X787" i="1" s="1"/>
  <c r="U788" i="1"/>
  <c r="X788" i="1" s="1"/>
  <c r="U789" i="1"/>
  <c r="X789" i="1" s="1"/>
  <c r="U790" i="1"/>
  <c r="X790" i="1" s="1"/>
  <c r="U791" i="1"/>
  <c r="X791" i="1" s="1"/>
  <c r="U792" i="1"/>
  <c r="X792" i="1" s="1"/>
  <c r="U793" i="1"/>
  <c r="X793" i="1" s="1"/>
  <c r="U794" i="1"/>
  <c r="X794" i="1" s="1"/>
  <c r="U795" i="1"/>
  <c r="X795" i="1" s="1"/>
  <c r="U796" i="1"/>
  <c r="X796" i="1" s="1"/>
  <c r="U797" i="1"/>
  <c r="X797" i="1" s="1"/>
  <c r="U798" i="1"/>
  <c r="X798" i="1" s="1"/>
  <c r="U799" i="1"/>
  <c r="X799" i="1" s="1"/>
  <c r="U800" i="1"/>
  <c r="X800" i="1" s="1"/>
  <c r="U801" i="1"/>
  <c r="X801" i="1" s="1"/>
  <c r="U802" i="1"/>
  <c r="X802" i="1" s="1"/>
  <c r="U803" i="1"/>
  <c r="X803" i="1" s="1"/>
  <c r="U804" i="1"/>
  <c r="X804" i="1" s="1"/>
  <c r="U805" i="1"/>
  <c r="X805" i="1" s="1"/>
  <c r="U806" i="1"/>
  <c r="X806" i="1" s="1"/>
  <c r="U807" i="1"/>
  <c r="X807" i="1" s="1"/>
  <c r="U808" i="1"/>
  <c r="X808" i="1" s="1"/>
  <c r="U809" i="1"/>
  <c r="X809" i="1" s="1"/>
  <c r="U810" i="1"/>
  <c r="X810" i="1" s="1"/>
  <c r="U811" i="1"/>
  <c r="X811" i="1" s="1"/>
  <c r="U812" i="1"/>
  <c r="X812" i="1" s="1"/>
  <c r="U813" i="1"/>
  <c r="X813" i="1" s="1"/>
  <c r="U814" i="1"/>
  <c r="X814" i="1" s="1"/>
  <c r="U815" i="1"/>
  <c r="X815" i="1" s="1"/>
  <c r="U816" i="1"/>
  <c r="X816" i="1" s="1"/>
  <c r="U817" i="1"/>
  <c r="X817" i="1" s="1"/>
  <c r="U818" i="1"/>
  <c r="X818" i="1" s="1"/>
  <c r="U819" i="1"/>
  <c r="X819" i="1" s="1"/>
  <c r="U820" i="1"/>
  <c r="X820" i="1" s="1"/>
  <c r="U821" i="1"/>
  <c r="X821" i="1" s="1"/>
  <c r="U822" i="1"/>
  <c r="X822" i="1" s="1"/>
  <c r="U823" i="1"/>
  <c r="X823" i="1" s="1"/>
  <c r="U824" i="1"/>
  <c r="X824" i="1" s="1"/>
  <c r="U825" i="1"/>
  <c r="X825" i="1" s="1"/>
  <c r="U826" i="1"/>
  <c r="X826" i="1" s="1"/>
  <c r="U827" i="1"/>
  <c r="X827" i="1" s="1"/>
  <c r="U828" i="1"/>
  <c r="X828" i="1" s="1"/>
  <c r="U829" i="1"/>
  <c r="X829" i="1" s="1"/>
  <c r="U830" i="1"/>
  <c r="X830" i="1" s="1"/>
  <c r="U831" i="1"/>
  <c r="X831" i="1" s="1"/>
  <c r="U832" i="1"/>
  <c r="X832" i="1" s="1"/>
  <c r="U833" i="1"/>
  <c r="X833" i="1" s="1"/>
  <c r="U834" i="1"/>
  <c r="X834" i="1" s="1"/>
  <c r="U835" i="1"/>
  <c r="X835" i="1" s="1"/>
  <c r="U836" i="1"/>
  <c r="X836" i="1" s="1"/>
  <c r="U837" i="1"/>
  <c r="X837" i="1" s="1"/>
  <c r="U838" i="1"/>
  <c r="X838" i="1" s="1"/>
  <c r="U839" i="1"/>
  <c r="X839" i="1" s="1"/>
  <c r="U840" i="1"/>
  <c r="X840" i="1" s="1"/>
  <c r="U841" i="1"/>
  <c r="X841" i="1" s="1"/>
  <c r="U842" i="1"/>
  <c r="X842" i="1" s="1"/>
  <c r="U843" i="1"/>
  <c r="X843" i="1" s="1"/>
  <c r="U844" i="1"/>
  <c r="X844" i="1" s="1"/>
  <c r="U845" i="1"/>
  <c r="X845" i="1" s="1"/>
  <c r="U846" i="1"/>
  <c r="X846" i="1" s="1"/>
  <c r="U847" i="1"/>
  <c r="X847" i="1" s="1"/>
  <c r="U848" i="1"/>
  <c r="X848" i="1" s="1"/>
  <c r="U849" i="1"/>
  <c r="X849" i="1" s="1"/>
  <c r="U850" i="1"/>
  <c r="X850" i="1" s="1"/>
  <c r="U851" i="1"/>
  <c r="X851" i="1" s="1"/>
  <c r="U852" i="1"/>
  <c r="X852" i="1" s="1"/>
  <c r="U853" i="1"/>
  <c r="X853" i="1" s="1"/>
  <c r="U854" i="1"/>
  <c r="X854" i="1" s="1"/>
  <c r="U855" i="1"/>
  <c r="X855" i="1" s="1"/>
  <c r="U856" i="1"/>
  <c r="X856" i="1" s="1"/>
  <c r="U857" i="1"/>
  <c r="X857" i="1" s="1"/>
  <c r="U858" i="1"/>
  <c r="X858" i="1" s="1"/>
  <c r="U859" i="1"/>
  <c r="X859" i="1" s="1"/>
  <c r="U860" i="1"/>
  <c r="X860" i="1" s="1"/>
  <c r="U861" i="1"/>
  <c r="X861" i="1" s="1"/>
  <c r="U862" i="1"/>
  <c r="X862" i="1" s="1"/>
  <c r="U863" i="1"/>
  <c r="X863" i="1" s="1"/>
  <c r="U864" i="1"/>
  <c r="X864" i="1" s="1"/>
  <c r="U865" i="1"/>
  <c r="X865" i="1" s="1"/>
  <c r="U866" i="1"/>
  <c r="X866" i="1" s="1"/>
  <c r="U867" i="1"/>
  <c r="X867" i="1" s="1"/>
  <c r="U868" i="1"/>
  <c r="X868" i="1" s="1"/>
  <c r="U869" i="1"/>
  <c r="X869" i="1" s="1"/>
  <c r="U870" i="1"/>
  <c r="X870" i="1" s="1"/>
  <c r="U871" i="1"/>
  <c r="X871" i="1" s="1"/>
  <c r="U872" i="1"/>
  <c r="X872" i="1" s="1"/>
  <c r="U873" i="1"/>
  <c r="X873" i="1" s="1"/>
  <c r="U874" i="1"/>
  <c r="X874" i="1" s="1"/>
  <c r="U875" i="1"/>
  <c r="X875" i="1" s="1"/>
  <c r="U876" i="1"/>
  <c r="X876" i="1" s="1"/>
  <c r="U877" i="1"/>
  <c r="X877" i="1" s="1"/>
  <c r="U878" i="1"/>
  <c r="X878" i="1" s="1"/>
  <c r="U879" i="1"/>
  <c r="X879" i="1" s="1"/>
  <c r="U880" i="1"/>
  <c r="X880" i="1" s="1"/>
  <c r="U881" i="1"/>
  <c r="X881" i="1" s="1"/>
  <c r="U882" i="1"/>
  <c r="X882" i="1" s="1"/>
  <c r="U883" i="1"/>
  <c r="X883" i="1" s="1"/>
  <c r="U884" i="1"/>
  <c r="X884" i="1" s="1"/>
  <c r="U885" i="1"/>
  <c r="X885" i="1" s="1"/>
  <c r="U886" i="1"/>
  <c r="X886" i="1" s="1"/>
  <c r="U887" i="1"/>
  <c r="X887" i="1" s="1"/>
  <c r="U888" i="1"/>
  <c r="X888" i="1" s="1"/>
  <c r="U889" i="1"/>
  <c r="X889" i="1" s="1"/>
  <c r="U890" i="1"/>
  <c r="X890" i="1" s="1"/>
  <c r="U891" i="1"/>
  <c r="X891" i="1" s="1"/>
  <c r="U892" i="1"/>
  <c r="X892" i="1" s="1"/>
  <c r="U893" i="1"/>
  <c r="X893" i="1" s="1"/>
  <c r="U894" i="1"/>
  <c r="X894" i="1" s="1"/>
  <c r="U895" i="1"/>
  <c r="X895" i="1" s="1"/>
  <c r="U896" i="1"/>
  <c r="X896" i="1" s="1"/>
  <c r="U897" i="1"/>
  <c r="X897" i="1" s="1"/>
  <c r="U898" i="1"/>
  <c r="X898" i="1" s="1"/>
  <c r="U899" i="1"/>
  <c r="X899" i="1" s="1"/>
  <c r="U900" i="1"/>
  <c r="X900" i="1" s="1"/>
  <c r="U901" i="1"/>
  <c r="X901" i="1" s="1"/>
  <c r="U902" i="1"/>
  <c r="X902" i="1" s="1"/>
  <c r="U903" i="1"/>
  <c r="X903" i="1" s="1"/>
  <c r="U904" i="1"/>
  <c r="X904" i="1" s="1"/>
  <c r="U905" i="1"/>
  <c r="X905" i="1" s="1"/>
  <c r="U906" i="1"/>
  <c r="X906" i="1" s="1"/>
  <c r="U907" i="1"/>
  <c r="X907" i="1" s="1"/>
  <c r="U908" i="1"/>
  <c r="X908" i="1" s="1"/>
  <c r="U909" i="1"/>
  <c r="X909" i="1" s="1"/>
  <c r="U910" i="1"/>
  <c r="X910" i="1" s="1"/>
  <c r="U911" i="1"/>
  <c r="X911" i="1" s="1"/>
  <c r="U912" i="1"/>
  <c r="X912" i="1" s="1"/>
  <c r="U913" i="1"/>
  <c r="X913" i="1" s="1"/>
  <c r="U914" i="1"/>
  <c r="X914" i="1" s="1"/>
  <c r="U915" i="1"/>
  <c r="X915" i="1" s="1"/>
  <c r="U916" i="1"/>
  <c r="X916" i="1" s="1"/>
  <c r="U917" i="1"/>
  <c r="X917" i="1" s="1"/>
  <c r="U918" i="1"/>
  <c r="X918" i="1" s="1"/>
  <c r="U919" i="1"/>
  <c r="X919" i="1" s="1"/>
  <c r="U920" i="1"/>
  <c r="X920" i="1" s="1"/>
  <c r="U921" i="1"/>
  <c r="X921" i="1" s="1"/>
  <c r="U922" i="1"/>
  <c r="X922" i="1" s="1"/>
  <c r="U923" i="1"/>
  <c r="X923" i="1" s="1"/>
  <c r="U924" i="1"/>
  <c r="X924" i="1" s="1"/>
  <c r="U925" i="1"/>
  <c r="X925" i="1" s="1"/>
  <c r="U926" i="1"/>
  <c r="X926" i="1" s="1"/>
  <c r="U927" i="1"/>
  <c r="X927" i="1" s="1"/>
  <c r="U928" i="1"/>
  <c r="X928" i="1" s="1"/>
  <c r="U929" i="1"/>
  <c r="X929" i="1" s="1"/>
  <c r="U930" i="1"/>
  <c r="X930" i="1" s="1"/>
  <c r="U931" i="1"/>
  <c r="X931" i="1" s="1"/>
  <c r="U932" i="1"/>
  <c r="X932" i="1" s="1"/>
  <c r="U933" i="1"/>
  <c r="X933" i="1" s="1"/>
  <c r="U934" i="1"/>
  <c r="X934" i="1" s="1"/>
  <c r="U935" i="1"/>
  <c r="X935" i="1" s="1"/>
  <c r="U936" i="1"/>
  <c r="X936" i="1" s="1"/>
  <c r="U937" i="1"/>
  <c r="X937" i="1" s="1"/>
  <c r="U938" i="1"/>
  <c r="X938" i="1" s="1"/>
  <c r="U939" i="1"/>
  <c r="X939" i="1" s="1"/>
  <c r="U940" i="1"/>
  <c r="X940" i="1" s="1"/>
  <c r="U941" i="1"/>
  <c r="X941" i="1" s="1"/>
  <c r="U942" i="1"/>
  <c r="X942" i="1" s="1"/>
  <c r="U943" i="1"/>
  <c r="X943" i="1" s="1"/>
  <c r="U944" i="1"/>
  <c r="X944" i="1" s="1"/>
  <c r="U945" i="1"/>
  <c r="X945" i="1" s="1"/>
  <c r="U946" i="1"/>
  <c r="X946" i="1" s="1"/>
  <c r="U947" i="1"/>
  <c r="X947" i="1" s="1"/>
  <c r="U948" i="1"/>
  <c r="X948" i="1" s="1"/>
  <c r="U949" i="1"/>
  <c r="X949" i="1" s="1"/>
  <c r="U950" i="1"/>
  <c r="X950" i="1" s="1"/>
  <c r="U951" i="1"/>
  <c r="X951" i="1" s="1"/>
  <c r="U952" i="1"/>
  <c r="X952" i="1" s="1"/>
  <c r="U953" i="1"/>
  <c r="X953" i="1" s="1"/>
  <c r="U954" i="1"/>
  <c r="X954" i="1" s="1"/>
  <c r="U955" i="1"/>
  <c r="X955" i="1" s="1"/>
  <c r="U956" i="1"/>
  <c r="X956" i="1" s="1"/>
  <c r="U957" i="1"/>
  <c r="X957" i="1" s="1"/>
  <c r="U958" i="1"/>
  <c r="X958" i="1" s="1"/>
  <c r="U959" i="1"/>
  <c r="X959" i="1" s="1"/>
  <c r="U960" i="1"/>
  <c r="X960" i="1" s="1"/>
  <c r="U961" i="1"/>
  <c r="X961" i="1" s="1"/>
  <c r="U962" i="1"/>
  <c r="X962" i="1" s="1"/>
  <c r="U963" i="1"/>
  <c r="X963" i="1" s="1"/>
  <c r="U964" i="1"/>
  <c r="X964" i="1" s="1"/>
  <c r="U965" i="1"/>
  <c r="X965" i="1" s="1"/>
  <c r="U966" i="1"/>
  <c r="X966" i="1" s="1"/>
  <c r="U10" i="1"/>
  <c r="X10" i="1" s="1"/>
  <c r="H70" i="1" l="1"/>
  <c r="K70" i="1" s="1"/>
  <c r="I107" i="1"/>
  <c r="H107" i="1"/>
  <c r="K107" i="1" s="1"/>
  <c r="H47" i="1"/>
  <c r="K47" i="1" s="1"/>
  <c r="I47" i="1"/>
  <c r="I38" i="18"/>
  <c r="J38" i="18" s="1"/>
  <c r="P5" i="1"/>
  <c r="R5" i="1"/>
  <c r="D15" i="18"/>
  <c r="E15" i="18"/>
  <c r="G15" i="18"/>
  <c r="P47" i="1" l="1"/>
  <c r="R47" i="1"/>
  <c r="T47" i="1"/>
  <c r="V7" i="1"/>
  <c r="J15" i="18"/>
  <c r="H33" i="19"/>
  <c r="G33" i="19"/>
  <c r="F33" i="19"/>
  <c r="C33" i="19"/>
  <c r="H32" i="19"/>
  <c r="G32" i="19"/>
  <c r="F32" i="19"/>
  <c r="C32" i="19"/>
  <c r="H31" i="19"/>
  <c r="G31" i="19"/>
  <c r="F31" i="19"/>
  <c r="C31" i="19"/>
  <c r="H30" i="19"/>
  <c r="G30" i="19"/>
  <c r="F30" i="19"/>
  <c r="C30" i="19"/>
  <c r="H29" i="19"/>
  <c r="G29" i="19"/>
  <c r="F29" i="19"/>
  <c r="C29" i="19"/>
  <c r="C28" i="19"/>
  <c r="C27" i="19"/>
  <c r="C26" i="19"/>
  <c r="C25" i="19"/>
  <c r="C24" i="19"/>
  <c r="C23" i="19"/>
  <c r="C22" i="19"/>
  <c r="C21" i="19"/>
  <c r="C20" i="19"/>
  <c r="C19" i="19"/>
  <c r="C18" i="19"/>
  <c r="C17" i="19"/>
  <c r="C16" i="19"/>
  <c r="C14" i="19"/>
  <c r="V47" i="1" l="1"/>
  <c r="W47" i="1" s="1"/>
  <c r="D11" i="1"/>
  <c r="F11" i="1"/>
  <c r="G11" i="1"/>
  <c r="H11" i="1" s="1"/>
  <c r="C12" i="1"/>
  <c r="C15" i="19" s="1"/>
  <c r="D12" i="1"/>
  <c r="C14" i="1"/>
  <c r="C12" i="26" s="1"/>
  <c r="D14" i="1"/>
  <c r="C15" i="1"/>
  <c r="D15" i="1"/>
  <c r="F15" i="1"/>
  <c r="G15" i="1"/>
  <c r="C16" i="1"/>
  <c r="D16" i="1"/>
  <c r="F16" i="1"/>
  <c r="I16" i="1" s="1"/>
  <c r="G16" i="1"/>
  <c r="J16" i="1" s="1"/>
  <c r="C17" i="1"/>
  <c r="D17" i="1"/>
  <c r="C20" i="1"/>
  <c r="C26" i="26" s="1"/>
  <c r="D20" i="1"/>
  <c r="F20" i="1"/>
  <c r="I20" i="1" s="1"/>
  <c r="G20" i="1"/>
  <c r="C21" i="1"/>
  <c r="C35" i="26" s="1"/>
  <c r="D21" i="1"/>
  <c r="F21" i="1"/>
  <c r="I21" i="1" s="1"/>
  <c r="G21" i="1"/>
  <c r="J21" i="1" s="1"/>
  <c r="C22" i="1"/>
  <c r="C44" i="26" s="1"/>
  <c r="D22" i="1"/>
  <c r="F22" i="1"/>
  <c r="I22" i="1" s="1"/>
  <c r="G22" i="1"/>
  <c r="J22" i="1" s="1"/>
  <c r="C23" i="1"/>
  <c r="C51" i="26" s="1"/>
  <c r="D23" i="1"/>
  <c r="F23" i="1"/>
  <c r="I23" i="1" s="1"/>
  <c r="G23" i="1"/>
  <c r="J23" i="1" s="1"/>
  <c r="C24" i="1"/>
  <c r="C56" i="26" s="1"/>
  <c r="D24" i="1"/>
  <c r="F24" i="1"/>
  <c r="I24" i="1" s="1"/>
  <c r="G24" i="1"/>
  <c r="J24" i="1" s="1"/>
  <c r="C25" i="1"/>
  <c r="C64" i="26" s="1"/>
  <c r="D25" i="1"/>
  <c r="F25" i="1"/>
  <c r="I25" i="1" s="1"/>
  <c r="G25" i="1"/>
  <c r="J25" i="1" s="1"/>
  <c r="C26" i="1"/>
  <c r="C71" i="26" s="1"/>
  <c r="D26" i="1"/>
  <c r="F26" i="1"/>
  <c r="I26" i="1" s="1"/>
  <c r="G26" i="1"/>
  <c r="J26" i="1" s="1"/>
  <c r="C27" i="1"/>
  <c r="C76" i="26" s="1"/>
  <c r="D27" i="1"/>
  <c r="F27" i="1"/>
  <c r="I27" i="1" s="1"/>
  <c r="G27" i="1"/>
  <c r="J27" i="1" s="1"/>
  <c r="C30" i="1"/>
  <c r="C91" i="26" s="1"/>
  <c r="D30" i="1"/>
  <c r="F30" i="1"/>
  <c r="I30" i="1" s="1"/>
  <c r="G30" i="1"/>
  <c r="J30" i="1" s="1"/>
  <c r="C31" i="1"/>
  <c r="C99" i="26" s="1"/>
  <c r="D31" i="1"/>
  <c r="F31" i="1"/>
  <c r="I31" i="1" s="1"/>
  <c r="G31" i="1"/>
  <c r="J31" i="1" s="1"/>
  <c r="C32" i="1"/>
  <c r="C104" i="26" s="1"/>
  <c r="D32" i="1"/>
  <c r="F32" i="1"/>
  <c r="I32" i="1" s="1"/>
  <c r="G32" i="1"/>
  <c r="J32" i="1" s="1"/>
  <c r="C33" i="1"/>
  <c r="C109" i="26" s="1"/>
  <c r="D33" i="1"/>
  <c r="F33" i="1"/>
  <c r="I33" i="1" s="1"/>
  <c r="G33" i="1"/>
  <c r="J33" i="1" s="1"/>
  <c r="D34" i="1"/>
  <c r="F34" i="1"/>
  <c r="I34" i="1" s="1"/>
  <c r="G34" i="1"/>
  <c r="J34" i="1" s="1"/>
  <c r="C35" i="1"/>
  <c r="D35" i="1"/>
  <c r="F35" i="1"/>
  <c r="G35" i="1"/>
  <c r="H35" i="1"/>
  <c r="C37" i="1"/>
  <c r="C121" i="26" s="1"/>
  <c r="D37" i="1"/>
  <c r="F37" i="1"/>
  <c r="I37" i="1" s="1"/>
  <c r="G37" i="1"/>
  <c r="J37" i="1" s="1"/>
  <c r="C38" i="1"/>
  <c r="C129" i="26" s="1"/>
  <c r="D38" i="1"/>
  <c r="F38" i="1"/>
  <c r="I38" i="1" s="1"/>
  <c r="G38" i="1"/>
  <c r="J38" i="1" s="1"/>
  <c r="C39" i="1"/>
  <c r="C133" i="26" s="1"/>
  <c r="D39" i="1"/>
  <c r="F39" i="1"/>
  <c r="I39" i="1" s="1"/>
  <c r="G39" i="1"/>
  <c r="J39" i="1" s="1"/>
  <c r="C40" i="1"/>
  <c r="C137" i="26" s="1"/>
  <c r="D40" i="1"/>
  <c r="F40" i="1"/>
  <c r="I40" i="1" s="1"/>
  <c r="G40" i="1"/>
  <c r="J40" i="1" s="1"/>
  <c r="C41" i="1"/>
  <c r="D41" i="1"/>
  <c r="F41" i="1"/>
  <c r="G41" i="1"/>
  <c r="H41" i="1"/>
  <c r="C43" i="1"/>
  <c r="C148" i="26" s="1"/>
  <c r="D43" i="1"/>
  <c r="F43" i="1"/>
  <c r="I43" i="1" s="1"/>
  <c r="G43" i="1"/>
  <c r="J43" i="1" s="1"/>
  <c r="C44" i="1"/>
  <c r="C152" i="26" s="1"/>
  <c r="D44" i="1"/>
  <c r="F44" i="1"/>
  <c r="I44" i="1" s="1"/>
  <c r="G44" i="1"/>
  <c r="J44" i="1" s="1"/>
  <c r="C45" i="1"/>
  <c r="C159" i="26" s="1"/>
  <c r="D45" i="1"/>
  <c r="F45" i="1"/>
  <c r="I45" i="1" s="1"/>
  <c r="G45" i="1"/>
  <c r="J45" i="1" s="1"/>
  <c r="C46" i="1"/>
  <c r="C163" i="26" s="1"/>
  <c r="D46" i="1"/>
  <c r="F46" i="1"/>
  <c r="I46" i="1" s="1"/>
  <c r="G46" i="1"/>
  <c r="J46" i="1" s="1"/>
  <c r="C48" i="1"/>
  <c r="C197" i="26" s="1"/>
  <c r="D48" i="1"/>
  <c r="F48" i="1"/>
  <c r="I48" i="1" s="1"/>
  <c r="G48" i="1"/>
  <c r="J48" i="1" s="1"/>
  <c r="C49" i="1"/>
  <c r="D49" i="1"/>
  <c r="F49" i="1"/>
  <c r="G49" i="1"/>
  <c r="H49" i="1"/>
  <c r="C51" i="1"/>
  <c r="C206" i="26" s="1"/>
  <c r="D51" i="1"/>
  <c r="F51" i="1"/>
  <c r="I51" i="1" s="1"/>
  <c r="G51" i="1"/>
  <c r="J51" i="1" s="1"/>
  <c r="C52" i="1"/>
  <c r="C213" i="26" s="1"/>
  <c r="D52" i="1"/>
  <c r="C53" i="1"/>
  <c r="C220" i="26" s="1"/>
  <c r="D53" i="1"/>
  <c r="F53" i="1"/>
  <c r="I53" i="1" s="1"/>
  <c r="G53" i="1"/>
  <c r="J53" i="1" s="1"/>
  <c r="I29" i="19"/>
  <c r="I30" i="19"/>
  <c r="I31" i="19"/>
  <c r="I32" i="19"/>
  <c r="I33" i="19"/>
  <c r="I19" i="1" l="1"/>
  <c r="H27" i="1"/>
  <c r="K27" i="1" s="1"/>
  <c r="P27" i="1" s="1"/>
  <c r="I42" i="1"/>
  <c r="J42" i="1"/>
  <c r="J36" i="1"/>
  <c r="J29" i="1"/>
  <c r="I36" i="1"/>
  <c r="I29" i="1"/>
  <c r="C20" i="26"/>
  <c r="C16" i="26"/>
  <c r="H32" i="1"/>
  <c r="K32" i="1" s="1"/>
  <c r="T32" i="1" s="1"/>
  <c r="H33" i="1"/>
  <c r="K33" i="1" s="1"/>
  <c r="T33" i="1" s="1"/>
  <c r="H34" i="1"/>
  <c r="K34" i="1" s="1"/>
  <c r="P34" i="1" s="1"/>
  <c r="H31" i="1"/>
  <c r="K31" i="1" s="1"/>
  <c r="T31" i="1" s="1"/>
  <c r="Y47" i="1"/>
  <c r="H26" i="1"/>
  <c r="K26" i="1" s="1"/>
  <c r="P26" i="1" s="1"/>
  <c r="H48" i="1"/>
  <c r="K48" i="1" s="1"/>
  <c r="P48" i="1" s="1"/>
  <c r="H38" i="1"/>
  <c r="K38" i="1" s="1"/>
  <c r="P38" i="1" s="1"/>
  <c r="H51" i="1"/>
  <c r="K51" i="1" s="1"/>
  <c r="H53" i="1"/>
  <c r="K53" i="1" s="1"/>
  <c r="T53" i="1" s="1"/>
  <c r="H40" i="1"/>
  <c r="K40" i="1" s="1"/>
  <c r="P40" i="1" s="1"/>
  <c r="H44" i="1"/>
  <c r="K44" i="1" s="1"/>
  <c r="P44" i="1" s="1"/>
  <c r="H46" i="1"/>
  <c r="K46" i="1" s="1"/>
  <c r="T46" i="1" s="1"/>
  <c r="H37" i="1"/>
  <c r="K37" i="1" s="1"/>
  <c r="H39" i="1"/>
  <c r="K39" i="1" s="1"/>
  <c r="P39" i="1" s="1"/>
  <c r="H45" i="1"/>
  <c r="K45" i="1" s="1"/>
  <c r="T45" i="1" s="1"/>
  <c r="H43" i="1"/>
  <c r="K43" i="1" s="1"/>
  <c r="J20" i="1"/>
  <c r="J19" i="1" s="1"/>
  <c r="H30" i="1"/>
  <c r="K30" i="1" s="1"/>
  <c r="T49" i="1"/>
  <c r="R49" i="1"/>
  <c r="P49" i="1"/>
  <c r="T41" i="1"/>
  <c r="R41" i="1"/>
  <c r="P41" i="1"/>
  <c r="T35" i="1"/>
  <c r="R35" i="1"/>
  <c r="P35" i="1"/>
  <c r="T11" i="1"/>
  <c r="R11" i="1"/>
  <c r="P11" i="1"/>
  <c r="H25" i="1"/>
  <c r="K25" i="1" s="1"/>
  <c r="H23" i="1"/>
  <c r="K23" i="1" s="1"/>
  <c r="H22" i="1"/>
  <c r="K22" i="1" s="1"/>
  <c r="H24" i="1"/>
  <c r="K24" i="1" s="1"/>
  <c r="H21" i="1"/>
  <c r="K21" i="1" s="1"/>
  <c r="H20" i="1"/>
  <c r="K20" i="1" s="1"/>
  <c r="H16" i="1"/>
  <c r="K16" i="1" s="1"/>
  <c r="H15" i="1"/>
  <c r="T27" i="1" l="1"/>
  <c r="R27" i="1"/>
  <c r="L19" i="1"/>
  <c r="P51" i="1"/>
  <c r="T43" i="1"/>
  <c r="L42" i="1"/>
  <c r="R30" i="1"/>
  <c r="L29" i="1"/>
  <c r="M14" i="9" s="1"/>
  <c r="T37" i="1"/>
  <c r="L36" i="1"/>
  <c r="T34" i="1"/>
  <c r="R34" i="1"/>
  <c r="R33" i="1"/>
  <c r="P32" i="1"/>
  <c r="R32" i="1"/>
  <c r="P33" i="1"/>
  <c r="P31" i="1"/>
  <c r="R31" i="1"/>
  <c r="T26" i="1"/>
  <c r="R26" i="1"/>
  <c r="T40" i="1"/>
  <c r="R40" i="1"/>
  <c r="T38" i="1"/>
  <c r="R44" i="1"/>
  <c r="P30" i="1"/>
  <c r="T30" i="1"/>
  <c r="P37" i="1"/>
  <c r="T48" i="1"/>
  <c r="R39" i="1"/>
  <c r="R48" i="1"/>
  <c r="R43" i="1"/>
  <c r="R38" i="1"/>
  <c r="T44" i="1"/>
  <c r="R51" i="1"/>
  <c r="P43" i="1"/>
  <c r="R46" i="1"/>
  <c r="T39" i="1"/>
  <c r="T51" i="1"/>
  <c r="P45" i="1"/>
  <c r="R45" i="1"/>
  <c r="P53" i="1"/>
  <c r="P46" i="1"/>
  <c r="R53" i="1"/>
  <c r="R37" i="1"/>
  <c r="V35" i="1"/>
  <c r="T15" i="1"/>
  <c r="P15" i="1"/>
  <c r="R15" i="1"/>
  <c r="T25" i="1"/>
  <c r="R25" i="1"/>
  <c r="P25" i="1"/>
  <c r="T16" i="1"/>
  <c r="P16" i="1"/>
  <c r="R16" i="1"/>
  <c r="T22" i="1"/>
  <c r="P22" i="1"/>
  <c r="R22" i="1"/>
  <c r="T20" i="1"/>
  <c r="R20" i="1"/>
  <c r="P20" i="1"/>
  <c r="T21" i="1"/>
  <c r="R21" i="1"/>
  <c r="P21" i="1"/>
  <c r="T24" i="1"/>
  <c r="R24" i="1"/>
  <c r="P24" i="1"/>
  <c r="T23" i="1"/>
  <c r="R23" i="1"/>
  <c r="P23" i="1"/>
  <c r="V41" i="1"/>
  <c r="W41" i="1" s="1"/>
  <c r="V49" i="1"/>
  <c r="V11" i="1"/>
  <c r="A55" i="2"/>
  <c r="V27" i="1" l="1"/>
  <c r="Y27" i="1" s="1"/>
  <c r="V34" i="1"/>
  <c r="W34" i="1" s="1"/>
  <c r="V33" i="1"/>
  <c r="W33" i="1" s="1"/>
  <c r="V32" i="1"/>
  <c r="Y32" i="1" s="1"/>
  <c r="V31" i="1"/>
  <c r="W31" i="1" s="1"/>
  <c r="V26" i="1"/>
  <c r="W26" i="1" s="1"/>
  <c r="V40" i="1"/>
  <c r="W40" i="1" s="1"/>
  <c r="V38" i="1"/>
  <c r="W38" i="1" s="1"/>
  <c r="V44" i="1"/>
  <c r="W44" i="1" s="1"/>
  <c r="V39" i="1"/>
  <c r="W39" i="1" s="1"/>
  <c r="V30" i="1"/>
  <c r="W30" i="1" s="1"/>
  <c r="V48" i="1"/>
  <c r="W48" i="1" s="1"/>
  <c r="V43" i="1"/>
  <c r="W43" i="1" s="1"/>
  <c r="V37" i="1"/>
  <c r="W37" i="1" s="1"/>
  <c r="V45" i="1"/>
  <c r="Y45" i="1" s="1"/>
  <c r="V51" i="1"/>
  <c r="W51" i="1" s="1"/>
  <c r="V53" i="1"/>
  <c r="W53" i="1" s="1"/>
  <c r="V46" i="1"/>
  <c r="W46" i="1" s="1"/>
  <c r="Y35" i="1"/>
  <c r="W35" i="1"/>
  <c r="V22" i="1"/>
  <c r="V25" i="1"/>
  <c r="V15" i="1"/>
  <c r="Y49" i="1"/>
  <c r="Y11" i="1"/>
  <c r="Y41" i="1"/>
  <c r="V21" i="1"/>
  <c r="W21" i="1" s="1"/>
  <c r="V24" i="1"/>
  <c r="W24" i="1" s="1"/>
  <c r="V16" i="1"/>
  <c r="W16" i="1" s="1"/>
  <c r="V23" i="1"/>
  <c r="W23" i="1" s="1"/>
  <c r="V20" i="1"/>
  <c r="W20" i="1" s="1"/>
  <c r="G11" i="18"/>
  <c r="E11" i="18"/>
  <c r="D11" i="18"/>
  <c r="G10" i="18"/>
  <c r="E10" i="18"/>
  <c r="D10" i="18"/>
  <c r="W27" i="1" l="1"/>
  <c r="Y34" i="1"/>
  <c r="Y33" i="1"/>
  <c r="W32" i="1"/>
  <c r="Y31" i="1"/>
  <c r="Y26" i="1"/>
  <c r="Y40" i="1"/>
  <c r="Y38" i="1"/>
  <c r="Y30" i="1"/>
  <c r="Y44" i="1"/>
  <c r="Y39" i="1"/>
  <c r="Y48" i="1"/>
  <c r="Y43" i="1"/>
  <c r="Y37" i="1"/>
  <c r="Y46" i="1"/>
  <c r="Y53" i="1"/>
  <c r="W45" i="1"/>
  <c r="Y51" i="1"/>
  <c r="Y25" i="1"/>
  <c r="W25" i="1"/>
  <c r="Y22" i="1"/>
  <c r="W22" i="1"/>
  <c r="Y15" i="1"/>
  <c r="W15" i="1"/>
  <c r="Y24" i="1"/>
  <c r="Y23" i="1"/>
  <c r="Y21" i="1"/>
  <c r="Y20" i="1"/>
  <c r="Y16" i="1"/>
  <c r="J11" i="18"/>
  <c r="J10" i="18"/>
  <c r="H8" i="19"/>
  <c r="L16" i="2" l="1"/>
  <c r="I72" i="10" l="1"/>
  <c r="I64" i="10"/>
  <c r="I56" i="10"/>
  <c r="I48" i="10"/>
  <c r="I40" i="10"/>
  <c r="I32" i="10"/>
  <c r="I24" i="10"/>
  <c r="I16" i="10"/>
  <c r="H140" i="18"/>
  <c r="H139" i="18" s="1"/>
  <c r="D8" i="19"/>
  <c r="K11" i="2"/>
  <c r="C10" i="2"/>
  <c r="F67" i="1" l="1"/>
  <c r="J139" i="18"/>
  <c r="C54" i="1"/>
  <c r="C227" i="26" s="1"/>
  <c r="D54" i="1"/>
  <c r="F54" i="1"/>
  <c r="I54" i="1" s="1"/>
  <c r="G54" i="1"/>
  <c r="J54" i="1" s="1"/>
  <c r="C55" i="1"/>
  <c r="C234" i="26" s="1"/>
  <c r="D55" i="1"/>
  <c r="F55" i="1"/>
  <c r="I55" i="1" s="1"/>
  <c r="G55" i="1"/>
  <c r="J55" i="1" s="1"/>
  <c r="C56" i="1"/>
  <c r="C241" i="26" s="1"/>
  <c r="D56" i="1"/>
  <c r="F56" i="1"/>
  <c r="I56" i="1" s="1"/>
  <c r="G56" i="1"/>
  <c r="J56" i="1" s="1"/>
  <c r="C57" i="1"/>
  <c r="C248" i="26" s="1"/>
  <c r="D57" i="1"/>
  <c r="F57" i="1"/>
  <c r="I57" i="1" s="1"/>
  <c r="G57" i="1"/>
  <c r="J57" i="1" s="1"/>
  <c r="C58" i="1"/>
  <c r="C255" i="26" s="1"/>
  <c r="D58" i="1"/>
  <c r="F58" i="1"/>
  <c r="I58" i="1" s="1"/>
  <c r="G58" i="1"/>
  <c r="J58" i="1" s="1"/>
  <c r="C59" i="1"/>
  <c r="D59" i="1"/>
  <c r="F59" i="1"/>
  <c r="G59" i="1"/>
  <c r="H59" i="1"/>
  <c r="C61" i="1"/>
  <c r="C263" i="26" s="1"/>
  <c r="D61" i="1"/>
  <c r="F61" i="1"/>
  <c r="I61" i="1" s="1"/>
  <c r="G61" i="1"/>
  <c r="J61" i="1" s="1"/>
  <c r="C62" i="1"/>
  <c r="C272" i="26" s="1"/>
  <c r="D62" i="1"/>
  <c r="F62" i="1"/>
  <c r="I62" i="1" s="1"/>
  <c r="G62" i="1"/>
  <c r="J62" i="1" s="1"/>
  <c r="C63" i="1"/>
  <c r="C278" i="26" s="1"/>
  <c r="D63" i="1"/>
  <c r="F63" i="1"/>
  <c r="I63" i="1" s="1"/>
  <c r="G63" i="1"/>
  <c r="J63" i="1" s="1"/>
  <c r="C64" i="1"/>
  <c r="C284" i="26" s="1"/>
  <c r="D64" i="1"/>
  <c r="F64" i="1"/>
  <c r="I64" i="1" s="1"/>
  <c r="G64" i="1"/>
  <c r="J64" i="1" s="1"/>
  <c r="C65" i="1"/>
  <c r="D65" i="1"/>
  <c r="F65" i="1"/>
  <c r="G65" i="1"/>
  <c r="H65" i="1"/>
  <c r="C68" i="1"/>
  <c r="C299" i="26" s="1"/>
  <c r="D68" i="1"/>
  <c r="F68" i="1"/>
  <c r="I68" i="1" s="1"/>
  <c r="G68" i="1"/>
  <c r="J68" i="1" s="1"/>
  <c r="J66" i="1" s="1"/>
  <c r="C69" i="1"/>
  <c r="C305" i="26" s="1"/>
  <c r="D69" i="1"/>
  <c r="F69" i="1"/>
  <c r="I69" i="1" s="1"/>
  <c r="G69" i="1"/>
  <c r="J69" i="1" s="1"/>
  <c r="C74" i="1"/>
  <c r="C400" i="26" s="1"/>
  <c r="D74" i="1"/>
  <c r="F74" i="1"/>
  <c r="I74" i="1" s="1"/>
  <c r="G74" i="1"/>
  <c r="J74" i="1" s="1"/>
  <c r="C75" i="1"/>
  <c r="C404" i="26" s="1"/>
  <c r="D75" i="1"/>
  <c r="F75" i="1"/>
  <c r="I75" i="1" s="1"/>
  <c r="G75" i="1"/>
  <c r="J75" i="1" s="1"/>
  <c r="C76" i="1"/>
  <c r="C408" i="26" s="1"/>
  <c r="D76" i="1"/>
  <c r="F76" i="1"/>
  <c r="I76" i="1" s="1"/>
  <c r="G76" i="1"/>
  <c r="J76" i="1" s="1"/>
  <c r="C77" i="1"/>
  <c r="C412" i="26" s="1"/>
  <c r="D77" i="1"/>
  <c r="F77" i="1"/>
  <c r="I77" i="1" s="1"/>
  <c r="G77" i="1"/>
  <c r="J77" i="1" s="1"/>
  <c r="C78" i="1"/>
  <c r="C416" i="26" s="1"/>
  <c r="D78" i="1"/>
  <c r="F78" i="1"/>
  <c r="I78" i="1" s="1"/>
  <c r="G78" i="1"/>
  <c r="J78" i="1" s="1"/>
  <c r="C79" i="1"/>
  <c r="C420" i="26" s="1"/>
  <c r="D79" i="1"/>
  <c r="F79" i="1"/>
  <c r="I79" i="1" s="1"/>
  <c r="G79" i="1"/>
  <c r="J79" i="1" s="1"/>
  <c r="C80" i="1"/>
  <c r="C424" i="26" s="1"/>
  <c r="D80" i="1"/>
  <c r="F80" i="1"/>
  <c r="I80" i="1" s="1"/>
  <c r="G80" i="1"/>
  <c r="J80" i="1" s="1"/>
  <c r="C81" i="1"/>
  <c r="C428" i="26" s="1"/>
  <c r="D81" i="1"/>
  <c r="F81" i="1"/>
  <c r="I81" i="1" s="1"/>
  <c r="G81" i="1"/>
  <c r="J81" i="1" s="1"/>
  <c r="C82" i="1"/>
  <c r="C432" i="26" s="1"/>
  <c r="D82" i="1"/>
  <c r="F82" i="1"/>
  <c r="I82" i="1" s="1"/>
  <c r="G82" i="1"/>
  <c r="J82" i="1" s="1"/>
  <c r="C83" i="1"/>
  <c r="C436" i="26" s="1"/>
  <c r="D83" i="1"/>
  <c r="F83" i="1"/>
  <c r="I83" i="1" s="1"/>
  <c r="G83" i="1"/>
  <c r="J83" i="1" s="1"/>
  <c r="C84" i="1"/>
  <c r="C440" i="26" s="1"/>
  <c r="D84" i="1"/>
  <c r="F84" i="1"/>
  <c r="I84" i="1" s="1"/>
  <c r="G84" i="1"/>
  <c r="J84" i="1" s="1"/>
  <c r="C85" i="1"/>
  <c r="C444" i="26" s="1"/>
  <c r="D85" i="1"/>
  <c r="F85" i="1"/>
  <c r="I85" i="1" s="1"/>
  <c r="G85" i="1"/>
  <c r="J85" i="1" s="1"/>
  <c r="C86" i="1"/>
  <c r="C448" i="26" s="1"/>
  <c r="D86" i="1"/>
  <c r="F86" i="1"/>
  <c r="I86" i="1" s="1"/>
  <c r="G86" i="1"/>
  <c r="J86" i="1" s="1"/>
  <c r="C87" i="1"/>
  <c r="C452" i="26" s="1"/>
  <c r="D87" i="1"/>
  <c r="F87" i="1"/>
  <c r="I87" i="1" s="1"/>
  <c r="G87" i="1"/>
  <c r="J87" i="1" s="1"/>
  <c r="C88" i="1"/>
  <c r="C456" i="26" s="1"/>
  <c r="D88" i="1"/>
  <c r="F88" i="1"/>
  <c r="I88" i="1" s="1"/>
  <c r="G88" i="1"/>
  <c r="J88" i="1" s="1"/>
  <c r="C89" i="1"/>
  <c r="C460" i="26" s="1"/>
  <c r="D89" i="1"/>
  <c r="F89" i="1"/>
  <c r="I89" i="1" s="1"/>
  <c r="G89" i="1"/>
  <c r="J89" i="1" s="1"/>
  <c r="C90" i="1"/>
  <c r="C464" i="26" s="1"/>
  <c r="D90" i="1"/>
  <c r="F90" i="1"/>
  <c r="I90" i="1" s="1"/>
  <c r="G90" i="1"/>
  <c r="J90" i="1" s="1"/>
  <c r="C91" i="1"/>
  <c r="C468" i="26" s="1"/>
  <c r="D91" i="1"/>
  <c r="F91" i="1"/>
  <c r="I91" i="1" s="1"/>
  <c r="G91" i="1"/>
  <c r="J91" i="1" s="1"/>
  <c r="C92" i="1"/>
  <c r="C472" i="26" s="1"/>
  <c r="D92" i="1"/>
  <c r="F92" i="1"/>
  <c r="I92" i="1" s="1"/>
  <c r="G92" i="1"/>
  <c r="J92" i="1" s="1"/>
  <c r="C93" i="1"/>
  <c r="D93" i="1"/>
  <c r="F93" i="1"/>
  <c r="G93" i="1"/>
  <c r="H93" i="1"/>
  <c r="D96" i="1"/>
  <c r="I96" i="1"/>
  <c r="J96" i="1"/>
  <c r="C100" i="1"/>
  <c r="D100" i="1"/>
  <c r="F100" i="1"/>
  <c r="G100" i="1"/>
  <c r="H100" i="1"/>
  <c r="C102" i="1"/>
  <c r="C537" i="26" s="1"/>
  <c r="D102" i="1"/>
  <c r="F102" i="1"/>
  <c r="I102" i="1" s="1"/>
  <c r="G102" i="1"/>
  <c r="J102" i="1" s="1"/>
  <c r="C104" i="1"/>
  <c r="C539" i="26" s="1"/>
  <c r="D104" i="1"/>
  <c r="F104" i="1"/>
  <c r="I104" i="1" s="1"/>
  <c r="G104" i="1"/>
  <c r="J104" i="1" s="1"/>
  <c r="C110" i="1"/>
  <c r="C586" i="26" s="1"/>
  <c r="D110" i="1"/>
  <c r="F110" i="1"/>
  <c r="I110" i="1" s="1"/>
  <c r="G110" i="1"/>
  <c r="J110" i="1" s="1"/>
  <c r="C111" i="1"/>
  <c r="C597" i="26" s="1"/>
  <c r="D111" i="1"/>
  <c r="F111" i="1"/>
  <c r="I111" i="1" s="1"/>
  <c r="G111" i="1"/>
  <c r="J111" i="1" s="1"/>
  <c r="C112" i="1"/>
  <c r="C602" i="26" s="1"/>
  <c r="D112" i="1"/>
  <c r="F112" i="1"/>
  <c r="I112" i="1" s="1"/>
  <c r="G112" i="1"/>
  <c r="J112" i="1" s="1"/>
  <c r="C115" i="1"/>
  <c r="C609" i="26" s="1"/>
  <c r="D115" i="1"/>
  <c r="F115" i="1"/>
  <c r="I115" i="1" s="1"/>
  <c r="G115" i="1"/>
  <c r="J115" i="1" s="1"/>
  <c r="C116" i="1"/>
  <c r="C614" i="26" s="1"/>
  <c r="D116" i="1"/>
  <c r="F116" i="1"/>
  <c r="I116" i="1" s="1"/>
  <c r="G116" i="1"/>
  <c r="J116" i="1" s="1"/>
  <c r="C117" i="1"/>
  <c r="C620" i="26" s="1"/>
  <c r="D117" i="1"/>
  <c r="F117" i="1"/>
  <c r="I117" i="1" s="1"/>
  <c r="G117" i="1"/>
  <c r="J117" i="1" s="1"/>
  <c r="C118" i="1"/>
  <c r="C626" i="26" s="1"/>
  <c r="D118" i="1"/>
  <c r="F118" i="1"/>
  <c r="I118" i="1" s="1"/>
  <c r="G118" i="1"/>
  <c r="J118" i="1" s="1"/>
  <c r="C119" i="1"/>
  <c r="C631" i="26" s="1"/>
  <c r="D119" i="1"/>
  <c r="F119" i="1"/>
  <c r="I119" i="1" s="1"/>
  <c r="G119" i="1"/>
  <c r="J119" i="1" s="1"/>
  <c r="C120" i="1"/>
  <c r="C636" i="26" s="1"/>
  <c r="D120" i="1"/>
  <c r="F120" i="1"/>
  <c r="I120" i="1" s="1"/>
  <c r="G120" i="1"/>
  <c r="J120" i="1" s="1"/>
  <c r="C121" i="1"/>
  <c r="C643" i="26" s="1"/>
  <c r="D121" i="1"/>
  <c r="F121" i="1"/>
  <c r="I121" i="1" s="1"/>
  <c r="G121" i="1"/>
  <c r="J121" i="1" s="1"/>
  <c r="C124" i="1"/>
  <c r="C650" i="26" s="1"/>
  <c r="D124" i="1"/>
  <c r="F124" i="1"/>
  <c r="I124" i="1" s="1"/>
  <c r="G124" i="1"/>
  <c r="J124" i="1" s="1"/>
  <c r="C125" i="1"/>
  <c r="C651" i="26" s="1"/>
  <c r="D125" i="1"/>
  <c r="F125" i="1"/>
  <c r="I125" i="1" s="1"/>
  <c r="G125" i="1"/>
  <c r="J125" i="1" s="1"/>
  <c r="C126" i="1"/>
  <c r="D126" i="1"/>
  <c r="F126" i="1"/>
  <c r="G126" i="1"/>
  <c r="H126" i="1"/>
  <c r="C127" i="1"/>
  <c r="D127" i="1"/>
  <c r="F127" i="1"/>
  <c r="G127" i="1"/>
  <c r="H127" i="1"/>
  <c r="C128" i="1"/>
  <c r="D128" i="1"/>
  <c r="F128" i="1"/>
  <c r="G128" i="1"/>
  <c r="H128" i="1"/>
  <c r="C129" i="1"/>
  <c r="D129" i="1"/>
  <c r="F129" i="1"/>
  <c r="G129" i="1"/>
  <c r="H129" i="1"/>
  <c r="C130" i="1"/>
  <c r="D130" i="1"/>
  <c r="F130" i="1"/>
  <c r="G130" i="1"/>
  <c r="H130" i="1"/>
  <c r="C131" i="1"/>
  <c r="D131" i="1"/>
  <c r="F131" i="1"/>
  <c r="G131" i="1"/>
  <c r="H131" i="1"/>
  <c r="C132" i="1"/>
  <c r="D132" i="1"/>
  <c r="F132" i="1"/>
  <c r="G132" i="1"/>
  <c r="H132" i="1"/>
  <c r="C133" i="1"/>
  <c r="D133" i="1"/>
  <c r="F133" i="1"/>
  <c r="G133" i="1"/>
  <c r="H133" i="1"/>
  <c r="C134" i="1"/>
  <c r="D134" i="1"/>
  <c r="F134" i="1"/>
  <c r="G134" i="1"/>
  <c r="H134" i="1"/>
  <c r="C135" i="1"/>
  <c r="D135" i="1"/>
  <c r="F135" i="1"/>
  <c r="G135" i="1"/>
  <c r="H135" i="1"/>
  <c r="C136" i="1"/>
  <c r="D136" i="1"/>
  <c r="F136" i="1"/>
  <c r="G136" i="1"/>
  <c r="H136" i="1"/>
  <c r="C137" i="1"/>
  <c r="D137" i="1"/>
  <c r="F137" i="1"/>
  <c r="G137" i="1"/>
  <c r="H137" i="1"/>
  <c r="C138" i="1"/>
  <c r="D138" i="1"/>
  <c r="F138" i="1"/>
  <c r="G138" i="1"/>
  <c r="H138" i="1"/>
  <c r="C139" i="1"/>
  <c r="D139" i="1"/>
  <c r="F139" i="1"/>
  <c r="G139" i="1"/>
  <c r="H139" i="1"/>
  <c r="C140" i="1"/>
  <c r="D140" i="1"/>
  <c r="F140" i="1"/>
  <c r="G140" i="1"/>
  <c r="H140" i="1"/>
  <c r="C141" i="1"/>
  <c r="D141" i="1"/>
  <c r="F141" i="1"/>
  <c r="G141" i="1"/>
  <c r="H141" i="1"/>
  <c r="C142" i="1"/>
  <c r="D142" i="1"/>
  <c r="F142" i="1"/>
  <c r="G142" i="1"/>
  <c r="H142" i="1"/>
  <c r="C143" i="1"/>
  <c r="D143" i="1"/>
  <c r="F143" i="1"/>
  <c r="G143" i="1"/>
  <c r="H143" i="1"/>
  <c r="C144" i="1"/>
  <c r="D144" i="1"/>
  <c r="F144" i="1"/>
  <c r="G144" i="1"/>
  <c r="H144" i="1"/>
  <c r="C145" i="1"/>
  <c r="D145" i="1"/>
  <c r="F145" i="1"/>
  <c r="G145" i="1"/>
  <c r="H145" i="1"/>
  <c r="C146" i="1"/>
  <c r="D146" i="1"/>
  <c r="F146" i="1"/>
  <c r="G146" i="1"/>
  <c r="H146" i="1"/>
  <c r="C147" i="1"/>
  <c r="D147" i="1"/>
  <c r="F147" i="1"/>
  <c r="G147" i="1"/>
  <c r="H147" i="1"/>
  <c r="C148" i="1"/>
  <c r="D148" i="1"/>
  <c r="F148" i="1"/>
  <c r="G148" i="1"/>
  <c r="H148" i="1"/>
  <c r="C149" i="1"/>
  <c r="D149" i="1"/>
  <c r="F149" i="1"/>
  <c r="G149" i="1"/>
  <c r="H149" i="1"/>
  <c r="C150" i="1"/>
  <c r="D150" i="1"/>
  <c r="F150" i="1"/>
  <c r="G150" i="1"/>
  <c r="H150" i="1"/>
  <c r="C151" i="1"/>
  <c r="D151" i="1"/>
  <c r="F151" i="1"/>
  <c r="G151" i="1"/>
  <c r="H151" i="1"/>
  <c r="C152" i="1"/>
  <c r="D152" i="1"/>
  <c r="F152" i="1"/>
  <c r="G152" i="1"/>
  <c r="H152" i="1"/>
  <c r="C153" i="1"/>
  <c r="D153" i="1"/>
  <c r="F153" i="1"/>
  <c r="G153" i="1"/>
  <c r="H153" i="1"/>
  <c r="C154" i="1"/>
  <c r="D154" i="1"/>
  <c r="F154" i="1"/>
  <c r="G154" i="1"/>
  <c r="H154" i="1"/>
  <c r="C155" i="1"/>
  <c r="D155" i="1"/>
  <c r="F155" i="1"/>
  <c r="G155" i="1"/>
  <c r="H155" i="1"/>
  <c r="C156" i="1"/>
  <c r="D156" i="1"/>
  <c r="F156" i="1"/>
  <c r="G156" i="1"/>
  <c r="H156" i="1"/>
  <c r="C157" i="1"/>
  <c r="D157" i="1"/>
  <c r="F157" i="1"/>
  <c r="G157" i="1"/>
  <c r="H157" i="1"/>
  <c r="C158" i="1"/>
  <c r="D158" i="1"/>
  <c r="F158" i="1"/>
  <c r="G158" i="1"/>
  <c r="H158" i="1"/>
  <c r="C159" i="1"/>
  <c r="D159" i="1"/>
  <c r="F159" i="1"/>
  <c r="G159" i="1"/>
  <c r="H159" i="1"/>
  <c r="C160" i="1"/>
  <c r="D160" i="1"/>
  <c r="F160" i="1"/>
  <c r="G160" i="1"/>
  <c r="H160" i="1"/>
  <c r="C161" i="1"/>
  <c r="D161" i="1"/>
  <c r="F161" i="1"/>
  <c r="G161" i="1"/>
  <c r="H161" i="1"/>
  <c r="C162" i="1"/>
  <c r="D162" i="1"/>
  <c r="F162" i="1"/>
  <c r="G162" i="1"/>
  <c r="H162" i="1"/>
  <c r="C163" i="1"/>
  <c r="D163" i="1"/>
  <c r="F163" i="1"/>
  <c r="G163" i="1"/>
  <c r="H163" i="1"/>
  <c r="C164" i="1"/>
  <c r="D164" i="1"/>
  <c r="F164" i="1"/>
  <c r="G164" i="1"/>
  <c r="H164" i="1"/>
  <c r="C165" i="1"/>
  <c r="D165" i="1"/>
  <c r="F165" i="1"/>
  <c r="G165" i="1"/>
  <c r="H165" i="1"/>
  <c r="C166" i="1"/>
  <c r="D166" i="1"/>
  <c r="F166" i="1"/>
  <c r="G166" i="1"/>
  <c r="H166" i="1"/>
  <c r="C167" i="1"/>
  <c r="D167" i="1"/>
  <c r="F167" i="1"/>
  <c r="G167" i="1"/>
  <c r="H167" i="1"/>
  <c r="C168" i="1"/>
  <c r="D168" i="1"/>
  <c r="F168" i="1"/>
  <c r="G168" i="1"/>
  <c r="H168" i="1"/>
  <c r="C169" i="1"/>
  <c r="D169" i="1"/>
  <c r="F169" i="1"/>
  <c r="G169" i="1"/>
  <c r="H169" i="1"/>
  <c r="C170" i="1"/>
  <c r="D170" i="1"/>
  <c r="F170" i="1"/>
  <c r="G170" i="1"/>
  <c r="H170" i="1"/>
  <c r="C171" i="1"/>
  <c r="D171" i="1"/>
  <c r="F171" i="1"/>
  <c r="G171" i="1"/>
  <c r="H171" i="1"/>
  <c r="C172" i="1"/>
  <c r="D172" i="1"/>
  <c r="F172" i="1"/>
  <c r="G172" i="1"/>
  <c r="H172" i="1"/>
  <c r="C173" i="1"/>
  <c r="D173" i="1"/>
  <c r="F173" i="1"/>
  <c r="G173" i="1"/>
  <c r="H173" i="1"/>
  <c r="C174" i="1"/>
  <c r="D174" i="1"/>
  <c r="F174" i="1"/>
  <c r="G174" i="1"/>
  <c r="H174" i="1"/>
  <c r="C175" i="1"/>
  <c r="D175" i="1"/>
  <c r="F175" i="1"/>
  <c r="G175" i="1"/>
  <c r="H175" i="1"/>
  <c r="C176" i="1"/>
  <c r="D176" i="1"/>
  <c r="F176" i="1"/>
  <c r="G176" i="1"/>
  <c r="H176" i="1"/>
  <c r="C177" i="1"/>
  <c r="D177" i="1"/>
  <c r="F177" i="1"/>
  <c r="G177" i="1"/>
  <c r="H177" i="1"/>
  <c r="C178" i="1"/>
  <c r="D178" i="1"/>
  <c r="F178" i="1"/>
  <c r="G178" i="1"/>
  <c r="H178" i="1"/>
  <c r="C179" i="1"/>
  <c r="D179" i="1"/>
  <c r="F179" i="1"/>
  <c r="G179" i="1"/>
  <c r="H179" i="1"/>
  <c r="C180" i="1"/>
  <c r="D180" i="1"/>
  <c r="F180" i="1"/>
  <c r="G180" i="1"/>
  <c r="H180" i="1"/>
  <c r="C181" i="1"/>
  <c r="D181" i="1"/>
  <c r="F181" i="1"/>
  <c r="G181" i="1"/>
  <c r="H181" i="1"/>
  <c r="C182" i="1"/>
  <c r="D182" i="1"/>
  <c r="F182" i="1"/>
  <c r="G182" i="1"/>
  <c r="H182" i="1"/>
  <c r="C183" i="1"/>
  <c r="D183" i="1"/>
  <c r="F183" i="1"/>
  <c r="G183" i="1"/>
  <c r="H183" i="1"/>
  <c r="C184" i="1"/>
  <c r="D184" i="1"/>
  <c r="F184" i="1"/>
  <c r="G184" i="1"/>
  <c r="H184" i="1"/>
  <c r="C185" i="1"/>
  <c r="D185" i="1"/>
  <c r="F185" i="1"/>
  <c r="G185" i="1"/>
  <c r="H185" i="1"/>
  <c r="C186" i="1"/>
  <c r="D186" i="1"/>
  <c r="F186" i="1"/>
  <c r="G186" i="1"/>
  <c r="H186" i="1"/>
  <c r="C187" i="1"/>
  <c r="D187" i="1"/>
  <c r="F187" i="1"/>
  <c r="G187" i="1"/>
  <c r="H187" i="1"/>
  <c r="C188" i="1"/>
  <c r="D188" i="1"/>
  <c r="F188" i="1"/>
  <c r="G188" i="1"/>
  <c r="H188" i="1"/>
  <c r="C189" i="1"/>
  <c r="D189" i="1"/>
  <c r="F189" i="1"/>
  <c r="G189" i="1"/>
  <c r="H189" i="1"/>
  <c r="C190" i="1"/>
  <c r="D190" i="1"/>
  <c r="F190" i="1"/>
  <c r="G190" i="1"/>
  <c r="H190" i="1"/>
  <c r="C191" i="1"/>
  <c r="D191" i="1"/>
  <c r="F191" i="1"/>
  <c r="G191" i="1"/>
  <c r="H191" i="1"/>
  <c r="C192" i="1"/>
  <c r="D192" i="1"/>
  <c r="F192" i="1"/>
  <c r="G192" i="1"/>
  <c r="H192" i="1"/>
  <c r="C193" i="1"/>
  <c r="D193" i="1"/>
  <c r="F193" i="1"/>
  <c r="G193" i="1"/>
  <c r="H193" i="1"/>
  <c r="C194" i="1"/>
  <c r="D194" i="1"/>
  <c r="F194" i="1"/>
  <c r="G194" i="1"/>
  <c r="H194" i="1"/>
  <c r="C195" i="1"/>
  <c r="D195" i="1"/>
  <c r="F195" i="1"/>
  <c r="G195" i="1"/>
  <c r="H195" i="1"/>
  <c r="C196" i="1"/>
  <c r="D196" i="1"/>
  <c r="F196" i="1"/>
  <c r="G196" i="1"/>
  <c r="H196" i="1"/>
  <c r="C197" i="1"/>
  <c r="D197" i="1"/>
  <c r="F197" i="1"/>
  <c r="G197" i="1"/>
  <c r="H197" i="1"/>
  <c r="C198" i="1"/>
  <c r="D198" i="1"/>
  <c r="F198" i="1"/>
  <c r="G198" i="1"/>
  <c r="H198" i="1"/>
  <c r="C199" i="1"/>
  <c r="D199" i="1"/>
  <c r="F199" i="1"/>
  <c r="G199" i="1"/>
  <c r="H199" i="1"/>
  <c r="C200" i="1"/>
  <c r="D200" i="1"/>
  <c r="F200" i="1"/>
  <c r="G200" i="1"/>
  <c r="H200" i="1"/>
  <c r="C201" i="1"/>
  <c r="D201" i="1"/>
  <c r="F201" i="1"/>
  <c r="G201" i="1"/>
  <c r="H201" i="1"/>
  <c r="C202" i="1"/>
  <c r="D202" i="1"/>
  <c r="F202" i="1"/>
  <c r="G202" i="1"/>
  <c r="H202" i="1"/>
  <c r="C203" i="1"/>
  <c r="D203" i="1"/>
  <c r="F203" i="1"/>
  <c r="G203" i="1"/>
  <c r="H203" i="1"/>
  <c r="C204" i="1"/>
  <c r="D204" i="1"/>
  <c r="F204" i="1"/>
  <c r="G204" i="1"/>
  <c r="H204" i="1"/>
  <c r="C205" i="1"/>
  <c r="D205" i="1"/>
  <c r="F205" i="1"/>
  <c r="G205" i="1"/>
  <c r="H205" i="1"/>
  <c r="C206" i="1"/>
  <c r="D206" i="1"/>
  <c r="F206" i="1"/>
  <c r="G206" i="1"/>
  <c r="H206" i="1"/>
  <c r="C207" i="1"/>
  <c r="D207" i="1"/>
  <c r="F207" i="1"/>
  <c r="G207" i="1"/>
  <c r="H207" i="1"/>
  <c r="C208" i="1"/>
  <c r="D208" i="1"/>
  <c r="F208" i="1"/>
  <c r="G208" i="1"/>
  <c r="H208" i="1"/>
  <c r="C209" i="1"/>
  <c r="D209" i="1"/>
  <c r="F209" i="1"/>
  <c r="G209" i="1"/>
  <c r="H209" i="1"/>
  <c r="C210" i="1"/>
  <c r="D210" i="1"/>
  <c r="F210" i="1"/>
  <c r="G210" i="1"/>
  <c r="H210" i="1"/>
  <c r="C211" i="1"/>
  <c r="D211" i="1"/>
  <c r="F211" i="1"/>
  <c r="G211" i="1"/>
  <c r="H211" i="1"/>
  <c r="C212" i="1"/>
  <c r="D212" i="1"/>
  <c r="F212" i="1"/>
  <c r="G212" i="1"/>
  <c r="H212" i="1"/>
  <c r="C213" i="1"/>
  <c r="D213" i="1"/>
  <c r="F213" i="1"/>
  <c r="G213" i="1"/>
  <c r="H213" i="1"/>
  <c r="C214" i="1"/>
  <c r="D214" i="1"/>
  <c r="F214" i="1"/>
  <c r="G214" i="1"/>
  <c r="H214" i="1"/>
  <c r="C215" i="1"/>
  <c r="D215" i="1"/>
  <c r="F215" i="1"/>
  <c r="G215" i="1"/>
  <c r="H215" i="1"/>
  <c r="C216" i="1"/>
  <c r="D216" i="1"/>
  <c r="F216" i="1"/>
  <c r="G216" i="1"/>
  <c r="H216" i="1"/>
  <c r="C217" i="1"/>
  <c r="D217" i="1"/>
  <c r="F217" i="1"/>
  <c r="G217" i="1"/>
  <c r="H217" i="1"/>
  <c r="C218" i="1"/>
  <c r="D218" i="1"/>
  <c r="F218" i="1"/>
  <c r="G218" i="1"/>
  <c r="H218" i="1"/>
  <c r="C219" i="1"/>
  <c r="D219" i="1"/>
  <c r="F219" i="1"/>
  <c r="G219" i="1"/>
  <c r="H219" i="1"/>
  <c r="C220" i="1"/>
  <c r="D220" i="1"/>
  <c r="F220" i="1"/>
  <c r="G220" i="1"/>
  <c r="H220" i="1"/>
  <c r="C221" i="1"/>
  <c r="D221" i="1"/>
  <c r="F221" i="1"/>
  <c r="G221" i="1"/>
  <c r="H221" i="1"/>
  <c r="C222" i="1"/>
  <c r="D222" i="1"/>
  <c r="F222" i="1"/>
  <c r="G222" i="1"/>
  <c r="H222" i="1"/>
  <c r="C223" i="1"/>
  <c r="D223" i="1"/>
  <c r="F223" i="1"/>
  <c r="G223" i="1"/>
  <c r="H223" i="1"/>
  <c r="C224" i="1"/>
  <c r="D224" i="1"/>
  <c r="F224" i="1"/>
  <c r="G224" i="1"/>
  <c r="H224" i="1"/>
  <c r="C225" i="1"/>
  <c r="D225" i="1"/>
  <c r="F225" i="1"/>
  <c r="G225" i="1"/>
  <c r="H225" i="1"/>
  <c r="C226" i="1"/>
  <c r="D226" i="1"/>
  <c r="F226" i="1"/>
  <c r="G226" i="1"/>
  <c r="H226" i="1"/>
  <c r="C227" i="1"/>
  <c r="D227" i="1"/>
  <c r="F227" i="1"/>
  <c r="G227" i="1"/>
  <c r="H227" i="1"/>
  <c r="C228" i="1"/>
  <c r="D228" i="1"/>
  <c r="F228" i="1"/>
  <c r="G228" i="1"/>
  <c r="H228" i="1"/>
  <c r="C229" i="1"/>
  <c r="D229" i="1"/>
  <c r="F229" i="1"/>
  <c r="G229" i="1"/>
  <c r="H229" i="1"/>
  <c r="C230" i="1"/>
  <c r="D230" i="1"/>
  <c r="F230" i="1"/>
  <c r="G230" i="1"/>
  <c r="H230" i="1"/>
  <c r="C231" i="1"/>
  <c r="D231" i="1"/>
  <c r="F231" i="1"/>
  <c r="G231" i="1"/>
  <c r="H231" i="1"/>
  <c r="C232" i="1"/>
  <c r="D232" i="1"/>
  <c r="F232" i="1"/>
  <c r="G232" i="1"/>
  <c r="H232" i="1"/>
  <c r="C233" i="1"/>
  <c r="D233" i="1"/>
  <c r="F233" i="1"/>
  <c r="G233" i="1"/>
  <c r="H233" i="1"/>
  <c r="C234" i="1"/>
  <c r="D234" i="1"/>
  <c r="F234" i="1"/>
  <c r="G234" i="1"/>
  <c r="H234" i="1"/>
  <c r="C235" i="1"/>
  <c r="D235" i="1"/>
  <c r="F235" i="1"/>
  <c r="G235" i="1"/>
  <c r="H235" i="1"/>
  <c r="C236" i="1"/>
  <c r="D236" i="1"/>
  <c r="F236" i="1"/>
  <c r="G236" i="1"/>
  <c r="H236" i="1"/>
  <c r="C237" i="1"/>
  <c r="D237" i="1"/>
  <c r="F237" i="1"/>
  <c r="G237" i="1"/>
  <c r="H237" i="1"/>
  <c r="C238" i="1"/>
  <c r="D238" i="1"/>
  <c r="F238" i="1"/>
  <c r="G238" i="1"/>
  <c r="H238" i="1"/>
  <c r="C239" i="1"/>
  <c r="D239" i="1"/>
  <c r="F239" i="1"/>
  <c r="G239" i="1"/>
  <c r="H239" i="1"/>
  <c r="C240" i="1"/>
  <c r="D240" i="1"/>
  <c r="F240" i="1"/>
  <c r="G240" i="1"/>
  <c r="H240" i="1"/>
  <c r="C241" i="1"/>
  <c r="D241" i="1"/>
  <c r="F241" i="1"/>
  <c r="G241" i="1"/>
  <c r="H241" i="1"/>
  <c r="C242" i="1"/>
  <c r="D242" i="1"/>
  <c r="F242" i="1"/>
  <c r="G242" i="1"/>
  <c r="H242" i="1"/>
  <c r="C243" i="1"/>
  <c r="D243" i="1"/>
  <c r="F243" i="1"/>
  <c r="G243" i="1"/>
  <c r="H243" i="1"/>
  <c r="C244" i="1"/>
  <c r="D244" i="1"/>
  <c r="F244" i="1"/>
  <c r="G244" i="1"/>
  <c r="H244" i="1"/>
  <c r="C245" i="1"/>
  <c r="D245" i="1"/>
  <c r="F245" i="1"/>
  <c r="G245" i="1"/>
  <c r="H245" i="1"/>
  <c r="C246" i="1"/>
  <c r="D246" i="1"/>
  <c r="F246" i="1"/>
  <c r="G246" i="1"/>
  <c r="H246" i="1"/>
  <c r="C247" i="1"/>
  <c r="D247" i="1"/>
  <c r="F247" i="1"/>
  <c r="G247" i="1"/>
  <c r="H247" i="1"/>
  <c r="C248" i="1"/>
  <c r="D248" i="1"/>
  <c r="F248" i="1"/>
  <c r="G248" i="1"/>
  <c r="H248" i="1"/>
  <c r="C249" i="1"/>
  <c r="D249" i="1"/>
  <c r="F249" i="1"/>
  <c r="G249" i="1"/>
  <c r="H249" i="1"/>
  <c r="C250" i="1"/>
  <c r="D250" i="1"/>
  <c r="F250" i="1"/>
  <c r="G250" i="1"/>
  <c r="H250" i="1"/>
  <c r="C251" i="1"/>
  <c r="D251" i="1"/>
  <c r="F251" i="1"/>
  <c r="G251" i="1"/>
  <c r="H251" i="1"/>
  <c r="C252" i="1"/>
  <c r="D252" i="1"/>
  <c r="F252" i="1"/>
  <c r="G252" i="1"/>
  <c r="H252" i="1"/>
  <c r="C253" i="1"/>
  <c r="D253" i="1"/>
  <c r="F253" i="1"/>
  <c r="G253" i="1"/>
  <c r="H253" i="1"/>
  <c r="C254" i="1"/>
  <c r="D254" i="1"/>
  <c r="F254" i="1"/>
  <c r="G254" i="1"/>
  <c r="H254" i="1"/>
  <c r="C255" i="1"/>
  <c r="D255" i="1"/>
  <c r="F255" i="1"/>
  <c r="G255" i="1"/>
  <c r="H255" i="1"/>
  <c r="C256" i="1"/>
  <c r="D256" i="1"/>
  <c r="F256" i="1"/>
  <c r="G256" i="1"/>
  <c r="H256" i="1"/>
  <c r="C257" i="1"/>
  <c r="D257" i="1"/>
  <c r="F257" i="1"/>
  <c r="G257" i="1"/>
  <c r="H257" i="1"/>
  <c r="C258" i="1"/>
  <c r="D258" i="1"/>
  <c r="F258" i="1"/>
  <c r="G258" i="1"/>
  <c r="H258" i="1"/>
  <c r="C259" i="1"/>
  <c r="D259" i="1"/>
  <c r="F259" i="1"/>
  <c r="G259" i="1"/>
  <c r="H259" i="1"/>
  <c r="C260" i="1"/>
  <c r="D260" i="1"/>
  <c r="F260" i="1"/>
  <c r="G260" i="1"/>
  <c r="H260" i="1"/>
  <c r="C261" i="1"/>
  <c r="D261" i="1"/>
  <c r="F261" i="1"/>
  <c r="G261" i="1"/>
  <c r="H261" i="1"/>
  <c r="C262" i="1"/>
  <c r="D262" i="1"/>
  <c r="F262" i="1"/>
  <c r="G262" i="1"/>
  <c r="H262" i="1"/>
  <c r="C263" i="1"/>
  <c r="D263" i="1"/>
  <c r="F263" i="1"/>
  <c r="G263" i="1"/>
  <c r="H263" i="1"/>
  <c r="C264" i="1"/>
  <c r="D264" i="1"/>
  <c r="F264" i="1"/>
  <c r="G264" i="1"/>
  <c r="H264" i="1"/>
  <c r="C265" i="1"/>
  <c r="D265" i="1"/>
  <c r="F265" i="1"/>
  <c r="G265" i="1"/>
  <c r="H265" i="1"/>
  <c r="C266" i="1"/>
  <c r="D266" i="1"/>
  <c r="F266" i="1"/>
  <c r="G266" i="1"/>
  <c r="H266" i="1"/>
  <c r="C267" i="1"/>
  <c r="D267" i="1"/>
  <c r="F267" i="1"/>
  <c r="G267" i="1"/>
  <c r="H267" i="1"/>
  <c r="C268" i="1"/>
  <c r="D268" i="1"/>
  <c r="F268" i="1"/>
  <c r="G268" i="1"/>
  <c r="H268" i="1"/>
  <c r="C269" i="1"/>
  <c r="D269" i="1"/>
  <c r="F269" i="1"/>
  <c r="G269" i="1"/>
  <c r="H269" i="1"/>
  <c r="C270" i="1"/>
  <c r="D270" i="1"/>
  <c r="F270" i="1"/>
  <c r="G270" i="1"/>
  <c r="H270" i="1"/>
  <c r="C271" i="1"/>
  <c r="D271" i="1"/>
  <c r="F271" i="1"/>
  <c r="G271" i="1"/>
  <c r="H271" i="1"/>
  <c r="C272" i="1"/>
  <c r="D272" i="1"/>
  <c r="F272" i="1"/>
  <c r="G272" i="1"/>
  <c r="H272" i="1"/>
  <c r="C273" i="1"/>
  <c r="D273" i="1"/>
  <c r="F273" i="1"/>
  <c r="G273" i="1"/>
  <c r="H273" i="1"/>
  <c r="C274" i="1"/>
  <c r="D274" i="1"/>
  <c r="F274" i="1"/>
  <c r="G274" i="1"/>
  <c r="H274" i="1"/>
  <c r="C275" i="1"/>
  <c r="D275" i="1"/>
  <c r="F275" i="1"/>
  <c r="G275" i="1"/>
  <c r="H275" i="1"/>
  <c r="C276" i="1"/>
  <c r="D276" i="1"/>
  <c r="F276" i="1"/>
  <c r="G276" i="1"/>
  <c r="H276" i="1"/>
  <c r="C277" i="1"/>
  <c r="D277" i="1"/>
  <c r="F277" i="1"/>
  <c r="G277" i="1"/>
  <c r="H277" i="1"/>
  <c r="C278" i="1"/>
  <c r="D278" i="1"/>
  <c r="F278" i="1"/>
  <c r="G278" i="1"/>
  <c r="H278" i="1"/>
  <c r="C279" i="1"/>
  <c r="D279" i="1"/>
  <c r="F279" i="1"/>
  <c r="G279" i="1"/>
  <c r="H279" i="1"/>
  <c r="C280" i="1"/>
  <c r="D280" i="1"/>
  <c r="F280" i="1"/>
  <c r="G280" i="1"/>
  <c r="H280" i="1"/>
  <c r="C281" i="1"/>
  <c r="D281" i="1"/>
  <c r="F281" i="1"/>
  <c r="G281" i="1"/>
  <c r="H281" i="1"/>
  <c r="C282" i="1"/>
  <c r="D282" i="1"/>
  <c r="F282" i="1"/>
  <c r="G282" i="1"/>
  <c r="H282" i="1"/>
  <c r="C283" i="1"/>
  <c r="D283" i="1"/>
  <c r="F283" i="1"/>
  <c r="G283" i="1"/>
  <c r="H283" i="1"/>
  <c r="C284" i="1"/>
  <c r="D284" i="1"/>
  <c r="F284" i="1"/>
  <c r="G284" i="1"/>
  <c r="H284" i="1"/>
  <c r="C285" i="1"/>
  <c r="D285" i="1"/>
  <c r="F285" i="1"/>
  <c r="G285" i="1"/>
  <c r="H285" i="1"/>
  <c r="C286" i="1"/>
  <c r="D286" i="1"/>
  <c r="F286" i="1"/>
  <c r="G286" i="1"/>
  <c r="H286" i="1"/>
  <c r="C287" i="1"/>
  <c r="D287" i="1"/>
  <c r="F287" i="1"/>
  <c r="G287" i="1"/>
  <c r="H287" i="1"/>
  <c r="C288" i="1"/>
  <c r="D288" i="1"/>
  <c r="F288" i="1"/>
  <c r="G288" i="1"/>
  <c r="H288" i="1"/>
  <c r="C289" i="1"/>
  <c r="D289" i="1"/>
  <c r="F289" i="1"/>
  <c r="G289" i="1"/>
  <c r="H289" i="1"/>
  <c r="C290" i="1"/>
  <c r="D290" i="1"/>
  <c r="F290" i="1"/>
  <c r="G290" i="1"/>
  <c r="H290" i="1"/>
  <c r="C291" i="1"/>
  <c r="D291" i="1"/>
  <c r="F291" i="1"/>
  <c r="G291" i="1"/>
  <c r="H291" i="1"/>
  <c r="C292" i="1"/>
  <c r="D292" i="1"/>
  <c r="F292" i="1"/>
  <c r="G292" i="1"/>
  <c r="H292" i="1"/>
  <c r="C293" i="1"/>
  <c r="D293" i="1"/>
  <c r="F293" i="1"/>
  <c r="G293" i="1"/>
  <c r="H293" i="1"/>
  <c r="C294" i="1"/>
  <c r="D294" i="1"/>
  <c r="F294" i="1"/>
  <c r="G294" i="1"/>
  <c r="H294" i="1"/>
  <c r="C295" i="1"/>
  <c r="D295" i="1"/>
  <c r="F295" i="1"/>
  <c r="G295" i="1"/>
  <c r="H295" i="1"/>
  <c r="C296" i="1"/>
  <c r="D296" i="1"/>
  <c r="F296" i="1"/>
  <c r="G296" i="1"/>
  <c r="H296" i="1"/>
  <c r="C297" i="1"/>
  <c r="D297" i="1"/>
  <c r="F297" i="1"/>
  <c r="G297" i="1"/>
  <c r="H297" i="1"/>
  <c r="C298" i="1"/>
  <c r="D298" i="1"/>
  <c r="F298" i="1"/>
  <c r="G298" i="1"/>
  <c r="H298" i="1"/>
  <c r="C299" i="1"/>
  <c r="D299" i="1"/>
  <c r="F299" i="1"/>
  <c r="G299" i="1"/>
  <c r="H299" i="1"/>
  <c r="C300" i="1"/>
  <c r="D300" i="1"/>
  <c r="F300" i="1"/>
  <c r="G300" i="1"/>
  <c r="H300" i="1"/>
  <c r="C301" i="1"/>
  <c r="D301" i="1"/>
  <c r="F301" i="1"/>
  <c r="G301" i="1"/>
  <c r="H301" i="1"/>
  <c r="C302" i="1"/>
  <c r="D302" i="1"/>
  <c r="F302" i="1"/>
  <c r="G302" i="1"/>
  <c r="H302" i="1"/>
  <c r="C303" i="1"/>
  <c r="D303" i="1"/>
  <c r="F303" i="1"/>
  <c r="G303" i="1"/>
  <c r="H303" i="1"/>
  <c r="C304" i="1"/>
  <c r="D304" i="1"/>
  <c r="F304" i="1"/>
  <c r="G304" i="1"/>
  <c r="H304" i="1"/>
  <c r="C305" i="1"/>
  <c r="D305" i="1"/>
  <c r="F305" i="1"/>
  <c r="G305" i="1"/>
  <c r="H305" i="1"/>
  <c r="C306" i="1"/>
  <c r="D306" i="1"/>
  <c r="F306" i="1"/>
  <c r="G306" i="1"/>
  <c r="H306" i="1"/>
  <c r="C307" i="1"/>
  <c r="D307" i="1"/>
  <c r="F307" i="1"/>
  <c r="G307" i="1"/>
  <c r="H307" i="1"/>
  <c r="C308" i="1"/>
  <c r="D308" i="1"/>
  <c r="F308" i="1"/>
  <c r="G308" i="1"/>
  <c r="H308" i="1"/>
  <c r="C309" i="1"/>
  <c r="D309" i="1"/>
  <c r="F309" i="1"/>
  <c r="G309" i="1"/>
  <c r="H309" i="1"/>
  <c r="C310" i="1"/>
  <c r="D310" i="1"/>
  <c r="F310" i="1"/>
  <c r="G310" i="1"/>
  <c r="H310" i="1"/>
  <c r="C311" i="1"/>
  <c r="D311" i="1"/>
  <c r="F311" i="1"/>
  <c r="G311" i="1"/>
  <c r="H311" i="1"/>
  <c r="C312" i="1"/>
  <c r="D312" i="1"/>
  <c r="F312" i="1"/>
  <c r="G312" i="1"/>
  <c r="H312" i="1"/>
  <c r="C313" i="1"/>
  <c r="D313" i="1"/>
  <c r="F313" i="1"/>
  <c r="G313" i="1"/>
  <c r="H313" i="1"/>
  <c r="C314" i="1"/>
  <c r="D314" i="1"/>
  <c r="F314" i="1"/>
  <c r="G314" i="1"/>
  <c r="H314" i="1"/>
  <c r="C315" i="1"/>
  <c r="D315" i="1"/>
  <c r="F315" i="1"/>
  <c r="G315" i="1"/>
  <c r="H315" i="1"/>
  <c r="C316" i="1"/>
  <c r="D316" i="1"/>
  <c r="F316" i="1"/>
  <c r="G316" i="1"/>
  <c r="H316" i="1"/>
  <c r="C317" i="1"/>
  <c r="D317" i="1"/>
  <c r="F317" i="1"/>
  <c r="G317" i="1"/>
  <c r="H317" i="1"/>
  <c r="C318" i="1"/>
  <c r="D318" i="1"/>
  <c r="F318" i="1"/>
  <c r="G318" i="1"/>
  <c r="H318" i="1"/>
  <c r="C319" i="1"/>
  <c r="D319" i="1"/>
  <c r="F319" i="1"/>
  <c r="G319" i="1"/>
  <c r="H319" i="1"/>
  <c r="C320" i="1"/>
  <c r="D320" i="1"/>
  <c r="F320" i="1"/>
  <c r="G320" i="1"/>
  <c r="H320" i="1"/>
  <c r="C321" i="1"/>
  <c r="D321" i="1"/>
  <c r="F321" i="1"/>
  <c r="G321" i="1"/>
  <c r="H321" i="1"/>
  <c r="C322" i="1"/>
  <c r="D322" i="1"/>
  <c r="F322" i="1"/>
  <c r="G322" i="1"/>
  <c r="H322" i="1"/>
  <c r="C323" i="1"/>
  <c r="D323" i="1"/>
  <c r="F323" i="1"/>
  <c r="G323" i="1"/>
  <c r="H323" i="1"/>
  <c r="C324" i="1"/>
  <c r="D324" i="1"/>
  <c r="F324" i="1"/>
  <c r="G324" i="1"/>
  <c r="H324" i="1"/>
  <c r="C325" i="1"/>
  <c r="D325" i="1"/>
  <c r="F325" i="1"/>
  <c r="G325" i="1"/>
  <c r="H325" i="1"/>
  <c r="C326" i="1"/>
  <c r="D326" i="1"/>
  <c r="F326" i="1"/>
  <c r="G326" i="1"/>
  <c r="H326" i="1"/>
  <c r="C327" i="1"/>
  <c r="D327" i="1"/>
  <c r="F327" i="1"/>
  <c r="G327" i="1"/>
  <c r="H327" i="1"/>
  <c r="C328" i="1"/>
  <c r="D328" i="1"/>
  <c r="F328" i="1"/>
  <c r="G328" i="1"/>
  <c r="H328" i="1"/>
  <c r="C329" i="1"/>
  <c r="D329" i="1"/>
  <c r="F329" i="1"/>
  <c r="G329" i="1"/>
  <c r="H329" i="1"/>
  <c r="C330" i="1"/>
  <c r="D330" i="1"/>
  <c r="F330" i="1"/>
  <c r="G330" i="1"/>
  <c r="H330" i="1"/>
  <c r="C331" i="1"/>
  <c r="D331" i="1"/>
  <c r="F331" i="1"/>
  <c r="G331" i="1"/>
  <c r="H331" i="1"/>
  <c r="C332" i="1"/>
  <c r="D332" i="1"/>
  <c r="F332" i="1"/>
  <c r="G332" i="1"/>
  <c r="H332" i="1"/>
  <c r="C333" i="1"/>
  <c r="D333" i="1"/>
  <c r="F333" i="1"/>
  <c r="G333" i="1"/>
  <c r="H333" i="1"/>
  <c r="C334" i="1"/>
  <c r="D334" i="1"/>
  <c r="F334" i="1"/>
  <c r="G334" i="1"/>
  <c r="H334" i="1"/>
  <c r="C335" i="1"/>
  <c r="D335" i="1"/>
  <c r="F335" i="1"/>
  <c r="G335" i="1"/>
  <c r="H335" i="1"/>
  <c r="C336" i="1"/>
  <c r="D336" i="1"/>
  <c r="F336" i="1"/>
  <c r="G336" i="1"/>
  <c r="H336" i="1"/>
  <c r="C337" i="1"/>
  <c r="D337" i="1"/>
  <c r="F337" i="1"/>
  <c r="G337" i="1"/>
  <c r="H337" i="1"/>
  <c r="C338" i="1"/>
  <c r="D338" i="1"/>
  <c r="F338" i="1"/>
  <c r="G338" i="1"/>
  <c r="H338" i="1"/>
  <c r="C339" i="1"/>
  <c r="D339" i="1"/>
  <c r="F339" i="1"/>
  <c r="G339" i="1"/>
  <c r="H339" i="1"/>
  <c r="C340" i="1"/>
  <c r="D340" i="1"/>
  <c r="F340" i="1"/>
  <c r="G340" i="1"/>
  <c r="H340" i="1"/>
  <c r="C341" i="1"/>
  <c r="D341" i="1"/>
  <c r="F341" i="1"/>
  <c r="G341" i="1"/>
  <c r="H341" i="1"/>
  <c r="C342" i="1"/>
  <c r="D342" i="1"/>
  <c r="F342" i="1"/>
  <c r="G342" i="1"/>
  <c r="H342" i="1"/>
  <c r="C343" i="1"/>
  <c r="D343" i="1"/>
  <c r="F343" i="1"/>
  <c r="G343" i="1"/>
  <c r="H343" i="1"/>
  <c r="C344" i="1"/>
  <c r="D344" i="1"/>
  <c r="F344" i="1"/>
  <c r="G344" i="1"/>
  <c r="H344" i="1"/>
  <c r="C345" i="1"/>
  <c r="D345" i="1"/>
  <c r="F345" i="1"/>
  <c r="G345" i="1"/>
  <c r="H345" i="1"/>
  <c r="C346" i="1"/>
  <c r="D346" i="1"/>
  <c r="F346" i="1"/>
  <c r="G346" i="1"/>
  <c r="H346" i="1"/>
  <c r="C347" i="1"/>
  <c r="D347" i="1"/>
  <c r="F347" i="1"/>
  <c r="G347" i="1"/>
  <c r="H347" i="1"/>
  <c r="C348" i="1"/>
  <c r="D348" i="1"/>
  <c r="F348" i="1"/>
  <c r="G348" i="1"/>
  <c r="H348" i="1"/>
  <c r="C349" i="1"/>
  <c r="D349" i="1"/>
  <c r="F349" i="1"/>
  <c r="G349" i="1"/>
  <c r="H349" i="1"/>
  <c r="C350" i="1"/>
  <c r="D350" i="1"/>
  <c r="F350" i="1"/>
  <c r="G350" i="1"/>
  <c r="H350" i="1"/>
  <c r="C351" i="1"/>
  <c r="D351" i="1"/>
  <c r="F351" i="1"/>
  <c r="G351" i="1"/>
  <c r="H351" i="1"/>
  <c r="C352" i="1"/>
  <c r="D352" i="1"/>
  <c r="F352" i="1"/>
  <c r="G352" i="1"/>
  <c r="H352" i="1"/>
  <c r="C353" i="1"/>
  <c r="D353" i="1"/>
  <c r="F353" i="1"/>
  <c r="G353" i="1"/>
  <c r="H353" i="1"/>
  <c r="C354" i="1"/>
  <c r="D354" i="1"/>
  <c r="F354" i="1"/>
  <c r="G354" i="1"/>
  <c r="H354" i="1"/>
  <c r="C355" i="1"/>
  <c r="D355" i="1"/>
  <c r="F355" i="1"/>
  <c r="G355" i="1"/>
  <c r="H355" i="1"/>
  <c r="C356" i="1"/>
  <c r="D356" i="1"/>
  <c r="F356" i="1"/>
  <c r="G356" i="1"/>
  <c r="H356" i="1"/>
  <c r="C357" i="1"/>
  <c r="D357" i="1"/>
  <c r="F357" i="1"/>
  <c r="G357" i="1"/>
  <c r="H357" i="1"/>
  <c r="C358" i="1"/>
  <c r="D358" i="1"/>
  <c r="F358" i="1"/>
  <c r="G358" i="1"/>
  <c r="H358" i="1"/>
  <c r="C359" i="1"/>
  <c r="D359" i="1"/>
  <c r="F359" i="1"/>
  <c r="G359" i="1"/>
  <c r="H359" i="1"/>
  <c r="C360" i="1"/>
  <c r="D360" i="1"/>
  <c r="F360" i="1"/>
  <c r="G360" i="1"/>
  <c r="H360" i="1"/>
  <c r="C361" i="1"/>
  <c r="D361" i="1"/>
  <c r="F361" i="1"/>
  <c r="G361" i="1"/>
  <c r="H361" i="1"/>
  <c r="C362" i="1"/>
  <c r="D362" i="1"/>
  <c r="F362" i="1"/>
  <c r="G362" i="1"/>
  <c r="H362" i="1"/>
  <c r="C363" i="1"/>
  <c r="D363" i="1"/>
  <c r="F363" i="1"/>
  <c r="G363" i="1"/>
  <c r="H363" i="1"/>
  <c r="C364" i="1"/>
  <c r="D364" i="1"/>
  <c r="F364" i="1"/>
  <c r="G364" i="1"/>
  <c r="H364" i="1"/>
  <c r="C365" i="1"/>
  <c r="D365" i="1"/>
  <c r="F365" i="1"/>
  <c r="G365" i="1"/>
  <c r="H365" i="1"/>
  <c r="C366" i="1"/>
  <c r="D366" i="1"/>
  <c r="F366" i="1"/>
  <c r="G366" i="1"/>
  <c r="H366" i="1"/>
  <c r="C367" i="1"/>
  <c r="D367" i="1"/>
  <c r="F367" i="1"/>
  <c r="G367" i="1"/>
  <c r="H367" i="1"/>
  <c r="C368" i="1"/>
  <c r="D368" i="1"/>
  <c r="F368" i="1"/>
  <c r="G368" i="1"/>
  <c r="H368" i="1"/>
  <c r="C369" i="1"/>
  <c r="D369" i="1"/>
  <c r="F369" i="1"/>
  <c r="G369" i="1"/>
  <c r="H369" i="1"/>
  <c r="C370" i="1"/>
  <c r="D370" i="1"/>
  <c r="F370" i="1"/>
  <c r="G370" i="1"/>
  <c r="H370" i="1"/>
  <c r="C371" i="1"/>
  <c r="D371" i="1"/>
  <c r="F371" i="1"/>
  <c r="G371" i="1"/>
  <c r="H371" i="1"/>
  <c r="C372" i="1"/>
  <c r="D372" i="1"/>
  <c r="F372" i="1"/>
  <c r="G372" i="1"/>
  <c r="H372" i="1"/>
  <c r="C373" i="1"/>
  <c r="D373" i="1"/>
  <c r="F373" i="1"/>
  <c r="G373" i="1"/>
  <c r="H373" i="1"/>
  <c r="C374" i="1"/>
  <c r="D374" i="1"/>
  <c r="F374" i="1"/>
  <c r="G374" i="1"/>
  <c r="H374" i="1"/>
  <c r="C375" i="1"/>
  <c r="D375" i="1"/>
  <c r="F375" i="1"/>
  <c r="G375" i="1"/>
  <c r="H375" i="1"/>
  <c r="C376" i="1"/>
  <c r="D376" i="1"/>
  <c r="F376" i="1"/>
  <c r="G376" i="1"/>
  <c r="H376" i="1"/>
  <c r="C377" i="1"/>
  <c r="D377" i="1"/>
  <c r="F377" i="1"/>
  <c r="G377" i="1"/>
  <c r="H377" i="1"/>
  <c r="C378" i="1"/>
  <c r="D378" i="1"/>
  <c r="F378" i="1"/>
  <c r="G378" i="1"/>
  <c r="H378" i="1"/>
  <c r="C379" i="1"/>
  <c r="D379" i="1"/>
  <c r="F379" i="1"/>
  <c r="G379" i="1"/>
  <c r="H379" i="1"/>
  <c r="C380" i="1"/>
  <c r="D380" i="1"/>
  <c r="F380" i="1"/>
  <c r="G380" i="1"/>
  <c r="H380" i="1"/>
  <c r="C381" i="1"/>
  <c r="D381" i="1"/>
  <c r="F381" i="1"/>
  <c r="G381" i="1"/>
  <c r="H381" i="1"/>
  <c r="C382" i="1"/>
  <c r="D382" i="1"/>
  <c r="F382" i="1"/>
  <c r="G382" i="1"/>
  <c r="H382" i="1"/>
  <c r="C383" i="1"/>
  <c r="D383" i="1"/>
  <c r="F383" i="1"/>
  <c r="G383" i="1"/>
  <c r="H383" i="1"/>
  <c r="C384" i="1"/>
  <c r="D384" i="1"/>
  <c r="F384" i="1"/>
  <c r="G384" i="1"/>
  <c r="H384" i="1"/>
  <c r="C385" i="1"/>
  <c r="D385" i="1"/>
  <c r="F385" i="1"/>
  <c r="G385" i="1"/>
  <c r="H385" i="1"/>
  <c r="C386" i="1"/>
  <c r="D386" i="1"/>
  <c r="F386" i="1"/>
  <c r="G386" i="1"/>
  <c r="H386" i="1"/>
  <c r="C387" i="1"/>
  <c r="D387" i="1"/>
  <c r="F387" i="1"/>
  <c r="G387" i="1"/>
  <c r="H387" i="1"/>
  <c r="C388" i="1"/>
  <c r="D388" i="1"/>
  <c r="F388" i="1"/>
  <c r="G388" i="1"/>
  <c r="H388" i="1"/>
  <c r="C389" i="1"/>
  <c r="D389" i="1"/>
  <c r="F389" i="1"/>
  <c r="G389" i="1"/>
  <c r="H389" i="1"/>
  <c r="C390" i="1"/>
  <c r="D390" i="1"/>
  <c r="F390" i="1"/>
  <c r="G390" i="1"/>
  <c r="H390" i="1"/>
  <c r="C391" i="1"/>
  <c r="D391" i="1"/>
  <c r="F391" i="1"/>
  <c r="G391" i="1"/>
  <c r="H391" i="1"/>
  <c r="C392" i="1"/>
  <c r="D392" i="1"/>
  <c r="F392" i="1"/>
  <c r="G392" i="1"/>
  <c r="H392" i="1"/>
  <c r="C393" i="1"/>
  <c r="D393" i="1"/>
  <c r="F393" i="1"/>
  <c r="G393" i="1"/>
  <c r="H393" i="1"/>
  <c r="C394" i="1"/>
  <c r="D394" i="1"/>
  <c r="F394" i="1"/>
  <c r="G394" i="1"/>
  <c r="H394" i="1"/>
  <c r="C395" i="1"/>
  <c r="D395" i="1"/>
  <c r="F395" i="1"/>
  <c r="G395" i="1"/>
  <c r="H395" i="1"/>
  <c r="C396" i="1"/>
  <c r="D396" i="1"/>
  <c r="F396" i="1"/>
  <c r="G396" i="1"/>
  <c r="H396" i="1"/>
  <c r="C397" i="1"/>
  <c r="D397" i="1"/>
  <c r="F397" i="1"/>
  <c r="G397" i="1"/>
  <c r="H397" i="1"/>
  <c r="C398" i="1"/>
  <c r="D398" i="1"/>
  <c r="F398" i="1"/>
  <c r="G398" i="1"/>
  <c r="H398" i="1"/>
  <c r="C399" i="1"/>
  <c r="D399" i="1"/>
  <c r="F399" i="1"/>
  <c r="G399" i="1"/>
  <c r="H399" i="1"/>
  <c r="C400" i="1"/>
  <c r="D400" i="1"/>
  <c r="F400" i="1"/>
  <c r="G400" i="1"/>
  <c r="H400" i="1"/>
  <c r="C401" i="1"/>
  <c r="D401" i="1"/>
  <c r="F401" i="1"/>
  <c r="G401" i="1"/>
  <c r="H401" i="1"/>
  <c r="C402" i="1"/>
  <c r="D402" i="1"/>
  <c r="F402" i="1"/>
  <c r="G402" i="1"/>
  <c r="H402" i="1"/>
  <c r="C403" i="1"/>
  <c r="D403" i="1"/>
  <c r="F403" i="1"/>
  <c r="G403" i="1"/>
  <c r="H403" i="1"/>
  <c r="C404" i="1"/>
  <c r="D404" i="1"/>
  <c r="F404" i="1"/>
  <c r="G404" i="1"/>
  <c r="H404" i="1"/>
  <c r="C405" i="1"/>
  <c r="D405" i="1"/>
  <c r="F405" i="1"/>
  <c r="G405" i="1"/>
  <c r="H405" i="1"/>
  <c r="C406" i="1"/>
  <c r="D406" i="1"/>
  <c r="F406" i="1"/>
  <c r="G406" i="1"/>
  <c r="H406" i="1"/>
  <c r="C407" i="1"/>
  <c r="D407" i="1"/>
  <c r="F407" i="1"/>
  <c r="G407" i="1"/>
  <c r="H407" i="1"/>
  <c r="C408" i="1"/>
  <c r="D408" i="1"/>
  <c r="F408" i="1"/>
  <c r="G408" i="1"/>
  <c r="H408" i="1"/>
  <c r="C409" i="1"/>
  <c r="D409" i="1"/>
  <c r="F409" i="1"/>
  <c r="G409" i="1"/>
  <c r="H409" i="1"/>
  <c r="C410" i="1"/>
  <c r="D410" i="1"/>
  <c r="F410" i="1"/>
  <c r="G410" i="1"/>
  <c r="H410" i="1"/>
  <c r="C411" i="1"/>
  <c r="D411" i="1"/>
  <c r="F411" i="1"/>
  <c r="G411" i="1"/>
  <c r="H411" i="1"/>
  <c r="C412" i="1"/>
  <c r="D412" i="1"/>
  <c r="F412" i="1"/>
  <c r="G412" i="1"/>
  <c r="H412" i="1"/>
  <c r="C413" i="1"/>
  <c r="D413" i="1"/>
  <c r="F413" i="1"/>
  <c r="G413" i="1"/>
  <c r="H413" i="1"/>
  <c r="C414" i="1"/>
  <c r="D414" i="1"/>
  <c r="F414" i="1"/>
  <c r="G414" i="1"/>
  <c r="H414" i="1"/>
  <c r="C415" i="1"/>
  <c r="D415" i="1"/>
  <c r="F415" i="1"/>
  <c r="G415" i="1"/>
  <c r="H415" i="1"/>
  <c r="C416" i="1"/>
  <c r="D416" i="1"/>
  <c r="F416" i="1"/>
  <c r="G416" i="1"/>
  <c r="H416" i="1"/>
  <c r="C417" i="1"/>
  <c r="D417" i="1"/>
  <c r="F417" i="1"/>
  <c r="G417" i="1"/>
  <c r="H417" i="1"/>
  <c r="C418" i="1"/>
  <c r="D418" i="1"/>
  <c r="F418" i="1"/>
  <c r="G418" i="1"/>
  <c r="H418" i="1"/>
  <c r="C419" i="1"/>
  <c r="D419" i="1"/>
  <c r="F419" i="1"/>
  <c r="G419" i="1"/>
  <c r="H419" i="1"/>
  <c r="C420" i="1"/>
  <c r="D420" i="1"/>
  <c r="F420" i="1"/>
  <c r="G420" i="1"/>
  <c r="H420" i="1"/>
  <c r="C421" i="1"/>
  <c r="D421" i="1"/>
  <c r="F421" i="1"/>
  <c r="G421" i="1"/>
  <c r="H421" i="1"/>
  <c r="C422" i="1"/>
  <c r="D422" i="1"/>
  <c r="F422" i="1"/>
  <c r="G422" i="1"/>
  <c r="H422" i="1"/>
  <c r="C423" i="1"/>
  <c r="D423" i="1"/>
  <c r="F423" i="1"/>
  <c r="G423" i="1"/>
  <c r="H423" i="1"/>
  <c r="C424" i="1"/>
  <c r="D424" i="1"/>
  <c r="F424" i="1"/>
  <c r="G424" i="1"/>
  <c r="H424" i="1"/>
  <c r="C425" i="1"/>
  <c r="D425" i="1"/>
  <c r="F425" i="1"/>
  <c r="G425" i="1"/>
  <c r="H425" i="1"/>
  <c r="C426" i="1"/>
  <c r="D426" i="1"/>
  <c r="F426" i="1"/>
  <c r="G426" i="1"/>
  <c r="H426" i="1"/>
  <c r="C427" i="1"/>
  <c r="D427" i="1"/>
  <c r="F427" i="1"/>
  <c r="G427" i="1"/>
  <c r="H427" i="1"/>
  <c r="C428" i="1"/>
  <c r="D428" i="1"/>
  <c r="F428" i="1"/>
  <c r="G428" i="1"/>
  <c r="H428" i="1"/>
  <c r="C429" i="1"/>
  <c r="D429" i="1"/>
  <c r="F429" i="1"/>
  <c r="G429" i="1"/>
  <c r="H429" i="1"/>
  <c r="C430" i="1"/>
  <c r="D430" i="1"/>
  <c r="F430" i="1"/>
  <c r="G430" i="1"/>
  <c r="H430" i="1"/>
  <c r="C431" i="1"/>
  <c r="D431" i="1"/>
  <c r="F431" i="1"/>
  <c r="G431" i="1"/>
  <c r="H431" i="1"/>
  <c r="C432" i="1"/>
  <c r="D432" i="1"/>
  <c r="F432" i="1"/>
  <c r="G432" i="1"/>
  <c r="H432" i="1"/>
  <c r="C433" i="1"/>
  <c r="D433" i="1"/>
  <c r="F433" i="1"/>
  <c r="G433" i="1"/>
  <c r="H433" i="1"/>
  <c r="C434" i="1"/>
  <c r="D434" i="1"/>
  <c r="F434" i="1"/>
  <c r="G434" i="1"/>
  <c r="H434" i="1"/>
  <c r="C435" i="1"/>
  <c r="D435" i="1"/>
  <c r="F435" i="1"/>
  <c r="G435" i="1"/>
  <c r="H435" i="1"/>
  <c r="C436" i="1"/>
  <c r="D436" i="1"/>
  <c r="F436" i="1"/>
  <c r="G436" i="1"/>
  <c r="H436" i="1"/>
  <c r="C437" i="1"/>
  <c r="D437" i="1"/>
  <c r="F437" i="1"/>
  <c r="G437" i="1"/>
  <c r="H437" i="1"/>
  <c r="C438" i="1"/>
  <c r="D438" i="1"/>
  <c r="F438" i="1"/>
  <c r="G438" i="1"/>
  <c r="H438" i="1"/>
  <c r="C439" i="1"/>
  <c r="D439" i="1"/>
  <c r="F439" i="1"/>
  <c r="G439" i="1"/>
  <c r="H439" i="1"/>
  <c r="C440" i="1"/>
  <c r="D440" i="1"/>
  <c r="F440" i="1"/>
  <c r="G440" i="1"/>
  <c r="H440" i="1"/>
  <c r="C441" i="1"/>
  <c r="D441" i="1"/>
  <c r="F441" i="1"/>
  <c r="G441" i="1"/>
  <c r="H441" i="1"/>
  <c r="C442" i="1"/>
  <c r="D442" i="1"/>
  <c r="F442" i="1"/>
  <c r="G442" i="1"/>
  <c r="H442" i="1"/>
  <c r="C443" i="1"/>
  <c r="D443" i="1"/>
  <c r="F443" i="1"/>
  <c r="G443" i="1"/>
  <c r="H443" i="1"/>
  <c r="C444" i="1"/>
  <c r="D444" i="1"/>
  <c r="F444" i="1"/>
  <c r="G444" i="1"/>
  <c r="H444" i="1"/>
  <c r="C445" i="1"/>
  <c r="D445" i="1"/>
  <c r="F445" i="1"/>
  <c r="G445" i="1"/>
  <c r="H445" i="1"/>
  <c r="C446" i="1"/>
  <c r="D446" i="1"/>
  <c r="F446" i="1"/>
  <c r="G446" i="1"/>
  <c r="H446" i="1"/>
  <c r="C447" i="1"/>
  <c r="D447" i="1"/>
  <c r="F447" i="1"/>
  <c r="G447" i="1"/>
  <c r="H447" i="1"/>
  <c r="C448" i="1"/>
  <c r="D448" i="1"/>
  <c r="F448" i="1"/>
  <c r="G448" i="1"/>
  <c r="H448" i="1"/>
  <c r="C449" i="1"/>
  <c r="D449" i="1"/>
  <c r="F449" i="1"/>
  <c r="G449" i="1"/>
  <c r="H449" i="1"/>
  <c r="C450" i="1"/>
  <c r="D450" i="1"/>
  <c r="F450" i="1"/>
  <c r="G450" i="1"/>
  <c r="H450" i="1"/>
  <c r="C451" i="1"/>
  <c r="D451" i="1"/>
  <c r="F451" i="1"/>
  <c r="G451" i="1"/>
  <c r="H451" i="1"/>
  <c r="C452" i="1"/>
  <c r="D452" i="1"/>
  <c r="F452" i="1"/>
  <c r="G452" i="1"/>
  <c r="H452" i="1"/>
  <c r="C453" i="1"/>
  <c r="D453" i="1"/>
  <c r="F453" i="1"/>
  <c r="G453" i="1"/>
  <c r="H453" i="1"/>
  <c r="C454" i="1"/>
  <c r="D454" i="1"/>
  <c r="F454" i="1"/>
  <c r="G454" i="1"/>
  <c r="H454" i="1"/>
  <c r="C455" i="1"/>
  <c r="D455" i="1"/>
  <c r="F455" i="1"/>
  <c r="G455" i="1"/>
  <c r="H455" i="1"/>
  <c r="C456" i="1"/>
  <c r="D456" i="1"/>
  <c r="F456" i="1"/>
  <c r="G456" i="1"/>
  <c r="H456" i="1"/>
  <c r="C457" i="1"/>
  <c r="D457" i="1"/>
  <c r="F457" i="1"/>
  <c r="G457" i="1"/>
  <c r="H457" i="1"/>
  <c r="C458" i="1"/>
  <c r="D458" i="1"/>
  <c r="F458" i="1"/>
  <c r="G458" i="1"/>
  <c r="H458" i="1"/>
  <c r="C459" i="1"/>
  <c r="D459" i="1"/>
  <c r="F459" i="1"/>
  <c r="G459" i="1"/>
  <c r="H459" i="1"/>
  <c r="C460" i="1"/>
  <c r="D460" i="1"/>
  <c r="F460" i="1"/>
  <c r="G460" i="1"/>
  <c r="H460" i="1"/>
  <c r="C461" i="1"/>
  <c r="D461" i="1"/>
  <c r="F461" i="1"/>
  <c r="G461" i="1"/>
  <c r="H461" i="1"/>
  <c r="C462" i="1"/>
  <c r="D462" i="1"/>
  <c r="F462" i="1"/>
  <c r="G462" i="1"/>
  <c r="H462" i="1"/>
  <c r="C463" i="1"/>
  <c r="D463" i="1"/>
  <c r="F463" i="1"/>
  <c r="G463" i="1"/>
  <c r="H463" i="1"/>
  <c r="C464" i="1"/>
  <c r="D464" i="1"/>
  <c r="F464" i="1"/>
  <c r="G464" i="1"/>
  <c r="H464" i="1"/>
  <c r="C465" i="1"/>
  <c r="D465" i="1"/>
  <c r="F465" i="1"/>
  <c r="G465" i="1"/>
  <c r="H465" i="1"/>
  <c r="C466" i="1"/>
  <c r="D466" i="1"/>
  <c r="F466" i="1"/>
  <c r="G466" i="1"/>
  <c r="H466" i="1"/>
  <c r="C467" i="1"/>
  <c r="D467" i="1"/>
  <c r="F467" i="1"/>
  <c r="G467" i="1"/>
  <c r="H467" i="1"/>
  <c r="C468" i="1"/>
  <c r="D468" i="1"/>
  <c r="F468" i="1"/>
  <c r="G468" i="1"/>
  <c r="H468" i="1"/>
  <c r="C469" i="1"/>
  <c r="D469" i="1"/>
  <c r="F469" i="1"/>
  <c r="G469" i="1"/>
  <c r="H469" i="1"/>
  <c r="C470" i="1"/>
  <c r="D470" i="1"/>
  <c r="F470" i="1"/>
  <c r="G470" i="1"/>
  <c r="H470" i="1"/>
  <c r="C471" i="1"/>
  <c r="D471" i="1"/>
  <c r="F471" i="1"/>
  <c r="G471" i="1"/>
  <c r="H471" i="1"/>
  <c r="C472" i="1"/>
  <c r="D472" i="1"/>
  <c r="F472" i="1"/>
  <c r="G472" i="1"/>
  <c r="H472" i="1"/>
  <c r="C473" i="1"/>
  <c r="D473" i="1"/>
  <c r="F473" i="1"/>
  <c r="G473" i="1"/>
  <c r="H473" i="1"/>
  <c r="C474" i="1"/>
  <c r="D474" i="1"/>
  <c r="F474" i="1"/>
  <c r="G474" i="1"/>
  <c r="H474" i="1"/>
  <c r="C475" i="1"/>
  <c r="D475" i="1"/>
  <c r="F475" i="1"/>
  <c r="G475" i="1"/>
  <c r="H475" i="1"/>
  <c r="C476" i="1"/>
  <c r="D476" i="1"/>
  <c r="F476" i="1"/>
  <c r="G476" i="1"/>
  <c r="H476" i="1"/>
  <c r="C477" i="1"/>
  <c r="D477" i="1"/>
  <c r="F477" i="1"/>
  <c r="G477" i="1"/>
  <c r="H477" i="1"/>
  <c r="C478" i="1"/>
  <c r="D478" i="1"/>
  <c r="F478" i="1"/>
  <c r="G478" i="1"/>
  <c r="H478" i="1"/>
  <c r="C479" i="1"/>
  <c r="D479" i="1"/>
  <c r="F479" i="1"/>
  <c r="G479" i="1"/>
  <c r="H479" i="1"/>
  <c r="C480" i="1"/>
  <c r="D480" i="1"/>
  <c r="F480" i="1"/>
  <c r="G480" i="1"/>
  <c r="H480" i="1"/>
  <c r="C481" i="1"/>
  <c r="D481" i="1"/>
  <c r="F481" i="1"/>
  <c r="G481" i="1"/>
  <c r="H481" i="1"/>
  <c r="C482" i="1"/>
  <c r="D482" i="1"/>
  <c r="F482" i="1"/>
  <c r="G482" i="1"/>
  <c r="H482" i="1"/>
  <c r="C483" i="1"/>
  <c r="D483" i="1"/>
  <c r="F483" i="1"/>
  <c r="G483" i="1"/>
  <c r="H483" i="1"/>
  <c r="C484" i="1"/>
  <c r="D484" i="1"/>
  <c r="F484" i="1"/>
  <c r="G484" i="1"/>
  <c r="H484" i="1"/>
  <c r="C485" i="1"/>
  <c r="D485" i="1"/>
  <c r="F485" i="1"/>
  <c r="G485" i="1"/>
  <c r="H485" i="1"/>
  <c r="C486" i="1"/>
  <c r="D486" i="1"/>
  <c r="F486" i="1"/>
  <c r="G486" i="1"/>
  <c r="H486" i="1"/>
  <c r="C487" i="1"/>
  <c r="D487" i="1"/>
  <c r="F487" i="1"/>
  <c r="G487" i="1"/>
  <c r="H487" i="1"/>
  <c r="C488" i="1"/>
  <c r="D488" i="1"/>
  <c r="F488" i="1"/>
  <c r="G488" i="1"/>
  <c r="H488" i="1"/>
  <c r="C489" i="1"/>
  <c r="D489" i="1"/>
  <c r="F489" i="1"/>
  <c r="G489" i="1"/>
  <c r="H489" i="1"/>
  <c r="C490" i="1"/>
  <c r="D490" i="1"/>
  <c r="F490" i="1"/>
  <c r="G490" i="1"/>
  <c r="H490" i="1"/>
  <c r="C491" i="1"/>
  <c r="D491" i="1"/>
  <c r="F491" i="1"/>
  <c r="G491" i="1"/>
  <c r="H491" i="1"/>
  <c r="C492" i="1"/>
  <c r="D492" i="1"/>
  <c r="F492" i="1"/>
  <c r="G492" i="1"/>
  <c r="H492" i="1"/>
  <c r="C493" i="1"/>
  <c r="D493" i="1"/>
  <c r="F493" i="1"/>
  <c r="G493" i="1"/>
  <c r="H493" i="1"/>
  <c r="C494" i="1"/>
  <c r="D494" i="1"/>
  <c r="F494" i="1"/>
  <c r="G494" i="1"/>
  <c r="H494" i="1"/>
  <c r="C495" i="1"/>
  <c r="D495" i="1"/>
  <c r="F495" i="1"/>
  <c r="G495" i="1"/>
  <c r="H495" i="1"/>
  <c r="C496" i="1"/>
  <c r="D496" i="1"/>
  <c r="F496" i="1"/>
  <c r="G496" i="1"/>
  <c r="H496" i="1"/>
  <c r="C497" i="1"/>
  <c r="D497" i="1"/>
  <c r="F497" i="1"/>
  <c r="G497" i="1"/>
  <c r="H497" i="1"/>
  <c r="C498" i="1"/>
  <c r="D498" i="1"/>
  <c r="F498" i="1"/>
  <c r="G498" i="1"/>
  <c r="H498" i="1"/>
  <c r="C499" i="1"/>
  <c r="D499" i="1"/>
  <c r="F499" i="1"/>
  <c r="G499" i="1"/>
  <c r="H499" i="1"/>
  <c r="C500" i="1"/>
  <c r="D500" i="1"/>
  <c r="F500" i="1"/>
  <c r="G500" i="1"/>
  <c r="H500" i="1"/>
  <c r="C501" i="1"/>
  <c r="D501" i="1"/>
  <c r="F501" i="1"/>
  <c r="G501" i="1"/>
  <c r="H501" i="1"/>
  <c r="C502" i="1"/>
  <c r="D502" i="1"/>
  <c r="F502" i="1"/>
  <c r="G502" i="1"/>
  <c r="H502" i="1"/>
  <c r="C503" i="1"/>
  <c r="D503" i="1"/>
  <c r="F503" i="1"/>
  <c r="G503" i="1"/>
  <c r="H503" i="1"/>
  <c r="C504" i="1"/>
  <c r="D504" i="1"/>
  <c r="F504" i="1"/>
  <c r="G504" i="1"/>
  <c r="H504" i="1"/>
  <c r="C505" i="1"/>
  <c r="D505" i="1"/>
  <c r="F505" i="1"/>
  <c r="G505" i="1"/>
  <c r="H505" i="1"/>
  <c r="C506" i="1"/>
  <c r="D506" i="1"/>
  <c r="F506" i="1"/>
  <c r="G506" i="1"/>
  <c r="H506" i="1"/>
  <c r="C507" i="1"/>
  <c r="D507" i="1"/>
  <c r="F507" i="1"/>
  <c r="G507" i="1"/>
  <c r="H507" i="1"/>
  <c r="C508" i="1"/>
  <c r="D508" i="1"/>
  <c r="F508" i="1"/>
  <c r="G508" i="1"/>
  <c r="H508" i="1"/>
  <c r="C509" i="1"/>
  <c r="D509" i="1"/>
  <c r="F509" i="1"/>
  <c r="G509" i="1"/>
  <c r="H509" i="1"/>
  <c r="C510" i="1"/>
  <c r="D510" i="1"/>
  <c r="F510" i="1"/>
  <c r="G510" i="1"/>
  <c r="H510" i="1"/>
  <c r="C511" i="1"/>
  <c r="D511" i="1"/>
  <c r="F511" i="1"/>
  <c r="G511" i="1"/>
  <c r="H511" i="1"/>
  <c r="C512" i="1"/>
  <c r="D512" i="1"/>
  <c r="F512" i="1"/>
  <c r="G512" i="1"/>
  <c r="H512" i="1"/>
  <c r="C513" i="1"/>
  <c r="D513" i="1"/>
  <c r="F513" i="1"/>
  <c r="G513" i="1"/>
  <c r="H513" i="1"/>
  <c r="C514" i="1"/>
  <c r="D514" i="1"/>
  <c r="F514" i="1"/>
  <c r="G514" i="1"/>
  <c r="H514" i="1"/>
  <c r="C515" i="1"/>
  <c r="D515" i="1"/>
  <c r="F515" i="1"/>
  <c r="G515" i="1"/>
  <c r="H515" i="1"/>
  <c r="C516" i="1"/>
  <c r="D516" i="1"/>
  <c r="F516" i="1"/>
  <c r="G516" i="1"/>
  <c r="H516" i="1"/>
  <c r="C517" i="1"/>
  <c r="D517" i="1"/>
  <c r="F517" i="1"/>
  <c r="G517" i="1"/>
  <c r="H517" i="1"/>
  <c r="C518" i="1"/>
  <c r="D518" i="1"/>
  <c r="F518" i="1"/>
  <c r="G518" i="1"/>
  <c r="H518" i="1"/>
  <c r="C519" i="1"/>
  <c r="D519" i="1"/>
  <c r="F519" i="1"/>
  <c r="G519" i="1"/>
  <c r="H519" i="1"/>
  <c r="C520" i="1"/>
  <c r="D520" i="1"/>
  <c r="F520" i="1"/>
  <c r="G520" i="1"/>
  <c r="H520" i="1"/>
  <c r="C521" i="1"/>
  <c r="D521" i="1"/>
  <c r="F521" i="1"/>
  <c r="G521" i="1"/>
  <c r="H521" i="1"/>
  <c r="C522" i="1"/>
  <c r="D522" i="1"/>
  <c r="F522" i="1"/>
  <c r="G522" i="1"/>
  <c r="H522" i="1"/>
  <c r="C523" i="1"/>
  <c r="D523" i="1"/>
  <c r="F523" i="1"/>
  <c r="G523" i="1"/>
  <c r="H523" i="1"/>
  <c r="C524" i="1"/>
  <c r="D524" i="1"/>
  <c r="F524" i="1"/>
  <c r="G524" i="1"/>
  <c r="H524" i="1"/>
  <c r="C525" i="1"/>
  <c r="D525" i="1"/>
  <c r="F525" i="1"/>
  <c r="G525" i="1"/>
  <c r="H525" i="1"/>
  <c r="C526" i="1"/>
  <c r="D526" i="1"/>
  <c r="F526" i="1"/>
  <c r="G526" i="1"/>
  <c r="H526" i="1"/>
  <c r="C527" i="1"/>
  <c r="D527" i="1"/>
  <c r="F527" i="1"/>
  <c r="G527" i="1"/>
  <c r="H527" i="1"/>
  <c r="C528" i="1"/>
  <c r="D528" i="1"/>
  <c r="F528" i="1"/>
  <c r="G528" i="1"/>
  <c r="H528" i="1"/>
  <c r="C529" i="1"/>
  <c r="D529" i="1"/>
  <c r="F529" i="1"/>
  <c r="G529" i="1"/>
  <c r="H529" i="1"/>
  <c r="C530" i="1"/>
  <c r="D530" i="1"/>
  <c r="F530" i="1"/>
  <c r="G530" i="1"/>
  <c r="H530" i="1"/>
  <c r="C531" i="1"/>
  <c r="D531" i="1"/>
  <c r="F531" i="1"/>
  <c r="G531" i="1"/>
  <c r="H531" i="1"/>
  <c r="C532" i="1"/>
  <c r="D532" i="1"/>
  <c r="F532" i="1"/>
  <c r="G532" i="1"/>
  <c r="H532" i="1"/>
  <c r="C533" i="1"/>
  <c r="D533" i="1"/>
  <c r="F533" i="1"/>
  <c r="G533" i="1"/>
  <c r="H533" i="1"/>
  <c r="C534" i="1"/>
  <c r="D534" i="1"/>
  <c r="F534" i="1"/>
  <c r="G534" i="1"/>
  <c r="H534" i="1"/>
  <c r="C535" i="1"/>
  <c r="D535" i="1"/>
  <c r="F535" i="1"/>
  <c r="G535" i="1"/>
  <c r="H535" i="1"/>
  <c r="C536" i="1"/>
  <c r="D536" i="1"/>
  <c r="F536" i="1"/>
  <c r="G536" i="1"/>
  <c r="H536" i="1"/>
  <c r="C537" i="1"/>
  <c r="D537" i="1"/>
  <c r="F537" i="1"/>
  <c r="G537" i="1"/>
  <c r="H537" i="1"/>
  <c r="C538" i="1"/>
  <c r="D538" i="1"/>
  <c r="F538" i="1"/>
  <c r="G538" i="1"/>
  <c r="H538" i="1"/>
  <c r="C539" i="1"/>
  <c r="D539" i="1"/>
  <c r="F539" i="1"/>
  <c r="G539" i="1"/>
  <c r="H539" i="1"/>
  <c r="C540" i="1"/>
  <c r="D540" i="1"/>
  <c r="F540" i="1"/>
  <c r="G540" i="1"/>
  <c r="H540" i="1"/>
  <c r="C541" i="1"/>
  <c r="D541" i="1"/>
  <c r="F541" i="1"/>
  <c r="G541" i="1"/>
  <c r="H541" i="1"/>
  <c r="C542" i="1"/>
  <c r="D542" i="1"/>
  <c r="F542" i="1"/>
  <c r="G542" i="1"/>
  <c r="H542" i="1"/>
  <c r="C543" i="1"/>
  <c r="D543" i="1"/>
  <c r="F543" i="1"/>
  <c r="G543" i="1"/>
  <c r="H543" i="1"/>
  <c r="C544" i="1"/>
  <c r="D544" i="1"/>
  <c r="F544" i="1"/>
  <c r="G544" i="1"/>
  <c r="H544" i="1"/>
  <c r="C545" i="1"/>
  <c r="D545" i="1"/>
  <c r="F545" i="1"/>
  <c r="G545" i="1"/>
  <c r="H545" i="1"/>
  <c r="C546" i="1"/>
  <c r="D546" i="1"/>
  <c r="F546" i="1"/>
  <c r="G546" i="1"/>
  <c r="H546" i="1"/>
  <c r="C547" i="1"/>
  <c r="D547" i="1"/>
  <c r="F547" i="1"/>
  <c r="G547" i="1"/>
  <c r="H547" i="1"/>
  <c r="C548" i="1"/>
  <c r="D548" i="1"/>
  <c r="F548" i="1"/>
  <c r="G548" i="1"/>
  <c r="H548" i="1"/>
  <c r="C549" i="1"/>
  <c r="D549" i="1"/>
  <c r="F549" i="1"/>
  <c r="G549" i="1"/>
  <c r="H549" i="1"/>
  <c r="C550" i="1"/>
  <c r="D550" i="1"/>
  <c r="F550" i="1"/>
  <c r="G550" i="1"/>
  <c r="H550" i="1"/>
  <c r="C551" i="1"/>
  <c r="D551" i="1"/>
  <c r="F551" i="1"/>
  <c r="G551" i="1"/>
  <c r="H551" i="1"/>
  <c r="C552" i="1"/>
  <c r="D552" i="1"/>
  <c r="F552" i="1"/>
  <c r="G552" i="1"/>
  <c r="H552" i="1"/>
  <c r="C553" i="1"/>
  <c r="D553" i="1"/>
  <c r="F553" i="1"/>
  <c r="G553" i="1"/>
  <c r="H553" i="1"/>
  <c r="C554" i="1"/>
  <c r="D554" i="1"/>
  <c r="F554" i="1"/>
  <c r="G554" i="1"/>
  <c r="H554" i="1"/>
  <c r="C555" i="1"/>
  <c r="D555" i="1"/>
  <c r="F555" i="1"/>
  <c r="G555" i="1"/>
  <c r="H555" i="1"/>
  <c r="C556" i="1"/>
  <c r="D556" i="1"/>
  <c r="F556" i="1"/>
  <c r="G556" i="1"/>
  <c r="H556" i="1"/>
  <c r="C557" i="1"/>
  <c r="D557" i="1"/>
  <c r="F557" i="1"/>
  <c r="G557" i="1"/>
  <c r="H557" i="1"/>
  <c r="C558" i="1"/>
  <c r="D558" i="1"/>
  <c r="F558" i="1"/>
  <c r="G558" i="1"/>
  <c r="H558" i="1"/>
  <c r="C559" i="1"/>
  <c r="D559" i="1"/>
  <c r="F559" i="1"/>
  <c r="G559" i="1"/>
  <c r="H559" i="1"/>
  <c r="C560" i="1"/>
  <c r="D560" i="1"/>
  <c r="F560" i="1"/>
  <c r="G560" i="1"/>
  <c r="H560" i="1"/>
  <c r="C561" i="1"/>
  <c r="D561" i="1"/>
  <c r="F561" i="1"/>
  <c r="G561" i="1"/>
  <c r="H561" i="1"/>
  <c r="C562" i="1"/>
  <c r="D562" i="1"/>
  <c r="F562" i="1"/>
  <c r="G562" i="1"/>
  <c r="H562" i="1"/>
  <c r="C563" i="1"/>
  <c r="D563" i="1"/>
  <c r="F563" i="1"/>
  <c r="G563" i="1"/>
  <c r="H563" i="1"/>
  <c r="C564" i="1"/>
  <c r="D564" i="1"/>
  <c r="F564" i="1"/>
  <c r="G564" i="1"/>
  <c r="H564" i="1"/>
  <c r="C565" i="1"/>
  <c r="D565" i="1"/>
  <c r="F565" i="1"/>
  <c r="G565" i="1"/>
  <c r="H565" i="1"/>
  <c r="C566" i="1"/>
  <c r="D566" i="1"/>
  <c r="F566" i="1"/>
  <c r="G566" i="1"/>
  <c r="H566" i="1"/>
  <c r="C567" i="1"/>
  <c r="D567" i="1"/>
  <c r="F567" i="1"/>
  <c r="G567" i="1"/>
  <c r="H567" i="1"/>
  <c r="C568" i="1"/>
  <c r="D568" i="1"/>
  <c r="F568" i="1"/>
  <c r="G568" i="1"/>
  <c r="H568" i="1"/>
  <c r="C569" i="1"/>
  <c r="D569" i="1"/>
  <c r="F569" i="1"/>
  <c r="G569" i="1"/>
  <c r="H569" i="1"/>
  <c r="C570" i="1"/>
  <c r="D570" i="1"/>
  <c r="F570" i="1"/>
  <c r="G570" i="1"/>
  <c r="H570" i="1"/>
  <c r="C571" i="1"/>
  <c r="D571" i="1"/>
  <c r="F571" i="1"/>
  <c r="G571" i="1"/>
  <c r="H571" i="1"/>
  <c r="C572" i="1"/>
  <c r="D572" i="1"/>
  <c r="F572" i="1"/>
  <c r="G572" i="1"/>
  <c r="H572" i="1"/>
  <c r="C573" i="1"/>
  <c r="D573" i="1"/>
  <c r="F573" i="1"/>
  <c r="G573" i="1"/>
  <c r="H573" i="1"/>
  <c r="C574" i="1"/>
  <c r="D574" i="1"/>
  <c r="F574" i="1"/>
  <c r="G574" i="1"/>
  <c r="H574" i="1"/>
  <c r="C575" i="1"/>
  <c r="D575" i="1"/>
  <c r="F575" i="1"/>
  <c r="G575" i="1"/>
  <c r="H575" i="1"/>
  <c r="C576" i="1"/>
  <c r="D576" i="1"/>
  <c r="F576" i="1"/>
  <c r="G576" i="1"/>
  <c r="H576" i="1"/>
  <c r="C577" i="1"/>
  <c r="D577" i="1"/>
  <c r="F577" i="1"/>
  <c r="G577" i="1"/>
  <c r="H577" i="1"/>
  <c r="C578" i="1"/>
  <c r="D578" i="1"/>
  <c r="F578" i="1"/>
  <c r="G578" i="1"/>
  <c r="H578" i="1"/>
  <c r="C579" i="1"/>
  <c r="D579" i="1"/>
  <c r="F579" i="1"/>
  <c r="G579" i="1"/>
  <c r="H579" i="1"/>
  <c r="C580" i="1"/>
  <c r="D580" i="1"/>
  <c r="F580" i="1"/>
  <c r="G580" i="1"/>
  <c r="H580" i="1"/>
  <c r="C581" i="1"/>
  <c r="D581" i="1"/>
  <c r="F581" i="1"/>
  <c r="G581" i="1"/>
  <c r="H581" i="1"/>
  <c r="C582" i="1"/>
  <c r="D582" i="1"/>
  <c r="F582" i="1"/>
  <c r="G582" i="1"/>
  <c r="H582" i="1"/>
  <c r="C583" i="1"/>
  <c r="D583" i="1"/>
  <c r="F583" i="1"/>
  <c r="G583" i="1"/>
  <c r="H583" i="1"/>
  <c r="C584" i="1"/>
  <c r="D584" i="1"/>
  <c r="F584" i="1"/>
  <c r="G584" i="1"/>
  <c r="H584" i="1"/>
  <c r="C585" i="1"/>
  <c r="D585" i="1"/>
  <c r="F585" i="1"/>
  <c r="G585" i="1"/>
  <c r="H585" i="1"/>
  <c r="C586" i="1"/>
  <c r="D586" i="1"/>
  <c r="F586" i="1"/>
  <c r="G586" i="1"/>
  <c r="H586" i="1"/>
  <c r="C587" i="1"/>
  <c r="D587" i="1"/>
  <c r="F587" i="1"/>
  <c r="G587" i="1"/>
  <c r="H587" i="1"/>
  <c r="C588" i="1"/>
  <c r="D588" i="1"/>
  <c r="F588" i="1"/>
  <c r="G588" i="1"/>
  <c r="H588" i="1"/>
  <c r="C589" i="1"/>
  <c r="D589" i="1"/>
  <c r="F589" i="1"/>
  <c r="G589" i="1"/>
  <c r="H589" i="1"/>
  <c r="C590" i="1"/>
  <c r="D590" i="1"/>
  <c r="F590" i="1"/>
  <c r="G590" i="1"/>
  <c r="H590" i="1"/>
  <c r="C591" i="1"/>
  <c r="D591" i="1"/>
  <c r="F591" i="1"/>
  <c r="G591" i="1"/>
  <c r="H591" i="1"/>
  <c r="C592" i="1"/>
  <c r="D592" i="1"/>
  <c r="F592" i="1"/>
  <c r="G592" i="1"/>
  <c r="H592" i="1"/>
  <c r="C593" i="1"/>
  <c r="D593" i="1"/>
  <c r="F593" i="1"/>
  <c r="G593" i="1"/>
  <c r="H593" i="1"/>
  <c r="C594" i="1"/>
  <c r="D594" i="1"/>
  <c r="F594" i="1"/>
  <c r="G594" i="1"/>
  <c r="H594" i="1"/>
  <c r="C595" i="1"/>
  <c r="D595" i="1"/>
  <c r="F595" i="1"/>
  <c r="G595" i="1"/>
  <c r="H595" i="1"/>
  <c r="C596" i="1"/>
  <c r="D596" i="1"/>
  <c r="F596" i="1"/>
  <c r="G596" i="1"/>
  <c r="H596" i="1"/>
  <c r="C597" i="1"/>
  <c r="D597" i="1"/>
  <c r="F597" i="1"/>
  <c r="G597" i="1"/>
  <c r="H597" i="1"/>
  <c r="C598" i="1"/>
  <c r="D598" i="1"/>
  <c r="F598" i="1"/>
  <c r="G598" i="1"/>
  <c r="H598" i="1"/>
  <c r="C599" i="1"/>
  <c r="D599" i="1"/>
  <c r="F599" i="1"/>
  <c r="G599" i="1"/>
  <c r="H599" i="1"/>
  <c r="C600" i="1"/>
  <c r="D600" i="1"/>
  <c r="F600" i="1"/>
  <c r="G600" i="1"/>
  <c r="H600" i="1"/>
  <c r="C601" i="1"/>
  <c r="D601" i="1"/>
  <c r="F601" i="1"/>
  <c r="G601" i="1"/>
  <c r="H601" i="1"/>
  <c r="C602" i="1"/>
  <c r="D602" i="1"/>
  <c r="F602" i="1"/>
  <c r="G602" i="1"/>
  <c r="H602" i="1"/>
  <c r="C603" i="1"/>
  <c r="D603" i="1"/>
  <c r="F603" i="1"/>
  <c r="G603" i="1"/>
  <c r="H603" i="1"/>
  <c r="C604" i="1"/>
  <c r="D604" i="1"/>
  <c r="F604" i="1"/>
  <c r="G604" i="1"/>
  <c r="H604" i="1"/>
  <c r="C605" i="1"/>
  <c r="D605" i="1"/>
  <c r="F605" i="1"/>
  <c r="G605" i="1"/>
  <c r="H605" i="1"/>
  <c r="C606" i="1"/>
  <c r="D606" i="1"/>
  <c r="F606" i="1"/>
  <c r="G606" i="1"/>
  <c r="H606" i="1"/>
  <c r="C607" i="1"/>
  <c r="D607" i="1"/>
  <c r="F607" i="1"/>
  <c r="G607" i="1"/>
  <c r="H607" i="1"/>
  <c r="C608" i="1"/>
  <c r="D608" i="1"/>
  <c r="F608" i="1"/>
  <c r="G608" i="1"/>
  <c r="H608" i="1"/>
  <c r="C609" i="1"/>
  <c r="D609" i="1"/>
  <c r="F609" i="1"/>
  <c r="G609" i="1"/>
  <c r="H609" i="1"/>
  <c r="C610" i="1"/>
  <c r="D610" i="1"/>
  <c r="F610" i="1"/>
  <c r="G610" i="1"/>
  <c r="H610" i="1"/>
  <c r="C611" i="1"/>
  <c r="D611" i="1"/>
  <c r="F611" i="1"/>
  <c r="G611" i="1"/>
  <c r="H611" i="1"/>
  <c r="C612" i="1"/>
  <c r="D612" i="1"/>
  <c r="F612" i="1"/>
  <c r="G612" i="1"/>
  <c r="H612" i="1"/>
  <c r="C613" i="1"/>
  <c r="D613" i="1"/>
  <c r="F613" i="1"/>
  <c r="G613" i="1"/>
  <c r="H613" i="1"/>
  <c r="C614" i="1"/>
  <c r="D614" i="1"/>
  <c r="F614" i="1"/>
  <c r="G614" i="1"/>
  <c r="H614" i="1"/>
  <c r="C615" i="1"/>
  <c r="D615" i="1"/>
  <c r="F615" i="1"/>
  <c r="G615" i="1"/>
  <c r="H615" i="1"/>
  <c r="C616" i="1"/>
  <c r="D616" i="1"/>
  <c r="F616" i="1"/>
  <c r="G616" i="1"/>
  <c r="H616" i="1"/>
  <c r="C617" i="1"/>
  <c r="D617" i="1"/>
  <c r="F617" i="1"/>
  <c r="G617" i="1"/>
  <c r="H617" i="1"/>
  <c r="C618" i="1"/>
  <c r="D618" i="1"/>
  <c r="F618" i="1"/>
  <c r="G618" i="1"/>
  <c r="H618" i="1"/>
  <c r="C619" i="1"/>
  <c r="D619" i="1"/>
  <c r="F619" i="1"/>
  <c r="G619" i="1"/>
  <c r="H619" i="1"/>
  <c r="C620" i="1"/>
  <c r="D620" i="1"/>
  <c r="F620" i="1"/>
  <c r="G620" i="1"/>
  <c r="H620" i="1"/>
  <c r="C621" i="1"/>
  <c r="D621" i="1"/>
  <c r="F621" i="1"/>
  <c r="G621" i="1"/>
  <c r="H621" i="1"/>
  <c r="C622" i="1"/>
  <c r="D622" i="1"/>
  <c r="F622" i="1"/>
  <c r="G622" i="1"/>
  <c r="H622" i="1"/>
  <c r="C623" i="1"/>
  <c r="D623" i="1"/>
  <c r="F623" i="1"/>
  <c r="G623" i="1"/>
  <c r="H623" i="1"/>
  <c r="C624" i="1"/>
  <c r="D624" i="1"/>
  <c r="F624" i="1"/>
  <c r="G624" i="1"/>
  <c r="H624" i="1"/>
  <c r="C625" i="1"/>
  <c r="D625" i="1"/>
  <c r="F625" i="1"/>
  <c r="G625" i="1"/>
  <c r="H625" i="1"/>
  <c r="C626" i="1"/>
  <c r="D626" i="1"/>
  <c r="F626" i="1"/>
  <c r="G626" i="1"/>
  <c r="H626" i="1"/>
  <c r="C627" i="1"/>
  <c r="D627" i="1"/>
  <c r="F627" i="1"/>
  <c r="G627" i="1"/>
  <c r="H627" i="1"/>
  <c r="C628" i="1"/>
  <c r="D628" i="1"/>
  <c r="F628" i="1"/>
  <c r="G628" i="1"/>
  <c r="H628" i="1"/>
  <c r="C629" i="1"/>
  <c r="D629" i="1"/>
  <c r="F629" i="1"/>
  <c r="G629" i="1"/>
  <c r="H629" i="1"/>
  <c r="C630" i="1"/>
  <c r="D630" i="1"/>
  <c r="F630" i="1"/>
  <c r="G630" i="1"/>
  <c r="H630" i="1"/>
  <c r="C631" i="1"/>
  <c r="D631" i="1"/>
  <c r="F631" i="1"/>
  <c r="G631" i="1"/>
  <c r="H631" i="1"/>
  <c r="C632" i="1"/>
  <c r="D632" i="1"/>
  <c r="F632" i="1"/>
  <c r="G632" i="1"/>
  <c r="H632" i="1"/>
  <c r="C633" i="1"/>
  <c r="D633" i="1"/>
  <c r="F633" i="1"/>
  <c r="G633" i="1"/>
  <c r="H633" i="1"/>
  <c r="C634" i="1"/>
  <c r="D634" i="1"/>
  <c r="F634" i="1"/>
  <c r="G634" i="1"/>
  <c r="H634" i="1"/>
  <c r="C635" i="1"/>
  <c r="D635" i="1"/>
  <c r="F635" i="1"/>
  <c r="G635" i="1"/>
  <c r="H635" i="1"/>
  <c r="C636" i="1"/>
  <c r="D636" i="1"/>
  <c r="F636" i="1"/>
  <c r="G636" i="1"/>
  <c r="H636" i="1"/>
  <c r="C637" i="1"/>
  <c r="D637" i="1"/>
  <c r="F637" i="1"/>
  <c r="G637" i="1"/>
  <c r="H637" i="1"/>
  <c r="C638" i="1"/>
  <c r="D638" i="1"/>
  <c r="F638" i="1"/>
  <c r="G638" i="1"/>
  <c r="H638" i="1"/>
  <c r="C639" i="1"/>
  <c r="D639" i="1"/>
  <c r="F639" i="1"/>
  <c r="G639" i="1"/>
  <c r="H639" i="1"/>
  <c r="C640" i="1"/>
  <c r="D640" i="1"/>
  <c r="F640" i="1"/>
  <c r="G640" i="1"/>
  <c r="H640" i="1"/>
  <c r="C641" i="1"/>
  <c r="D641" i="1"/>
  <c r="F641" i="1"/>
  <c r="G641" i="1"/>
  <c r="H641" i="1"/>
  <c r="C642" i="1"/>
  <c r="D642" i="1"/>
  <c r="F642" i="1"/>
  <c r="G642" i="1"/>
  <c r="H642" i="1"/>
  <c r="C643" i="1"/>
  <c r="D643" i="1"/>
  <c r="F643" i="1"/>
  <c r="G643" i="1"/>
  <c r="H643" i="1"/>
  <c r="C644" i="1"/>
  <c r="D644" i="1"/>
  <c r="F644" i="1"/>
  <c r="G644" i="1"/>
  <c r="H644" i="1"/>
  <c r="C645" i="1"/>
  <c r="D645" i="1"/>
  <c r="F645" i="1"/>
  <c r="G645" i="1"/>
  <c r="H645" i="1"/>
  <c r="C646" i="1"/>
  <c r="D646" i="1"/>
  <c r="F646" i="1"/>
  <c r="G646" i="1"/>
  <c r="H646" i="1"/>
  <c r="C647" i="1"/>
  <c r="D647" i="1"/>
  <c r="F647" i="1"/>
  <c r="G647" i="1"/>
  <c r="H647" i="1"/>
  <c r="C648" i="1"/>
  <c r="D648" i="1"/>
  <c r="F648" i="1"/>
  <c r="G648" i="1"/>
  <c r="H648" i="1"/>
  <c r="C649" i="1"/>
  <c r="D649" i="1"/>
  <c r="F649" i="1"/>
  <c r="G649" i="1"/>
  <c r="H649" i="1"/>
  <c r="C650" i="1"/>
  <c r="D650" i="1"/>
  <c r="F650" i="1"/>
  <c r="G650" i="1"/>
  <c r="H650" i="1"/>
  <c r="C651" i="1"/>
  <c r="D651" i="1"/>
  <c r="F651" i="1"/>
  <c r="G651" i="1"/>
  <c r="H651" i="1"/>
  <c r="C652" i="1"/>
  <c r="D652" i="1"/>
  <c r="F652" i="1"/>
  <c r="G652" i="1"/>
  <c r="H652" i="1"/>
  <c r="C653" i="1"/>
  <c r="D653" i="1"/>
  <c r="F653" i="1"/>
  <c r="G653" i="1"/>
  <c r="H653" i="1"/>
  <c r="C654" i="1"/>
  <c r="D654" i="1"/>
  <c r="F654" i="1"/>
  <c r="G654" i="1"/>
  <c r="H654" i="1"/>
  <c r="C655" i="1"/>
  <c r="D655" i="1"/>
  <c r="F655" i="1"/>
  <c r="G655" i="1"/>
  <c r="H655" i="1"/>
  <c r="C656" i="1"/>
  <c r="D656" i="1"/>
  <c r="F656" i="1"/>
  <c r="G656" i="1"/>
  <c r="H656" i="1"/>
  <c r="C657" i="1"/>
  <c r="D657" i="1"/>
  <c r="F657" i="1"/>
  <c r="G657" i="1"/>
  <c r="H657" i="1"/>
  <c r="C658" i="1"/>
  <c r="D658" i="1"/>
  <c r="F658" i="1"/>
  <c r="G658" i="1"/>
  <c r="H658" i="1"/>
  <c r="C659" i="1"/>
  <c r="D659" i="1"/>
  <c r="F659" i="1"/>
  <c r="G659" i="1"/>
  <c r="H659" i="1"/>
  <c r="C660" i="1"/>
  <c r="D660" i="1"/>
  <c r="F660" i="1"/>
  <c r="G660" i="1"/>
  <c r="H660" i="1"/>
  <c r="C661" i="1"/>
  <c r="D661" i="1"/>
  <c r="F661" i="1"/>
  <c r="G661" i="1"/>
  <c r="H661" i="1"/>
  <c r="C662" i="1"/>
  <c r="D662" i="1"/>
  <c r="F662" i="1"/>
  <c r="G662" i="1"/>
  <c r="H662" i="1"/>
  <c r="C663" i="1"/>
  <c r="D663" i="1"/>
  <c r="F663" i="1"/>
  <c r="G663" i="1"/>
  <c r="H663" i="1"/>
  <c r="C664" i="1"/>
  <c r="D664" i="1"/>
  <c r="F664" i="1"/>
  <c r="G664" i="1"/>
  <c r="H664" i="1"/>
  <c r="C665" i="1"/>
  <c r="D665" i="1"/>
  <c r="F665" i="1"/>
  <c r="G665" i="1"/>
  <c r="H665" i="1"/>
  <c r="C666" i="1"/>
  <c r="D666" i="1"/>
  <c r="F666" i="1"/>
  <c r="G666" i="1"/>
  <c r="H666" i="1"/>
  <c r="C667" i="1"/>
  <c r="D667" i="1"/>
  <c r="F667" i="1"/>
  <c r="G667" i="1"/>
  <c r="H667" i="1"/>
  <c r="C668" i="1"/>
  <c r="D668" i="1"/>
  <c r="F668" i="1"/>
  <c r="G668" i="1"/>
  <c r="H668" i="1"/>
  <c r="C669" i="1"/>
  <c r="D669" i="1"/>
  <c r="F669" i="1"/>
  <c r="G669" i="1"/>
  <c r="H669" i="1"/>
  <c r="C670" i="1"/>
  <c r="D670" i="1"/>
  <c r="F670" i="1"/>
  <c r="G670" i="1"/>
  <c r="H670" i="1"/>
  <c r="C671" i="1"/>
  <c r="D671" i="1"/>
  <c r="F671" i="1"/>
  <c r="G671" i="1"/>
  <c r="H671" i="1"/>
  <c r="C672" i="1"/>
  <c r="D672" i="1"/>
  <c r="F672" i="1"/>
  <c r="G672" i="1"/>
  <c r="H672" i="1"/>
  <c r="C673" i="1"/>
  <c r="D673" i="1"/>
  <c r="F673" i="1"/>
  <c r="G673" i="1"/>
  <c r="H673" i="1"/>
  <c r="C674" i="1"/>
  <c r="D674" i="1"/>
  <c r="F674" i="1"/>
  <c r="G674" i="1"/>
  <c r="H674" i="1"/>
  <c r="C675" i="1"/>
  <c r="D675" i="1"/>
  <c r="F675" i="1"/>
  <c r="G675" i="1"/>
  <c r="H675" i="1"/>
  <c r="C676" i="1"/>
  <c r="D676" i="1"/>
  <c r="F676" i="1"/>
  <c r="G676" i="1"/>
  <c r="H676" i="1"/>
  <c r="C677" i="1"/>
  <c r="D677" i="1"/>
  <c r="F677" i="1"/>
  <c r="G677" i="1"/>
  <c r="H677" i="1"/>
  <c r="C678" i="1"/>
  <c r="D678" i="1"/>
  <c r="F678" i="1"/>
  <c r="G678" i="1"/>
  <c r="H678" i="1"/>
  <c r="C679" i="1"/>
  <c r="D679" i="1"/>
  <c r="F679" i="1"/>
  <c r="G679" i="1"/>
  <c r="H679" i="1"/>
  <c r="C680" i="1"/>
  <c r="D680" i="1"/>
  <c r="F680" i="1"/>
  <c r="G680" i="1"/>
  <c r="H680" i="1"/>
  <c r="C681" i="1"/>
  <c r="D681" i="1"/>
  <c r="F681" i="1"/>
  <c r="G681" i="1"/>
  <c r="H681" i="1"/>
  <c r="C682" i="1"/>
  <c r="D682" i="1"/>
  <c r="F682" i="1"/>
  <c r="G682" i="1"/>
  <c r="H682" i="1"/>
  <c r="C683" i="1"/>
  <c r="D683" i="1"/>
  <c r="F683" i="1"/>
  <c r="G683" i="1"/>
  <c r="H683" i="1"/>
  <c r="C684" i="1"/>
  <c r="D684" i="1"/>
  <c r="F684" i="1"/>
  <c r="G684" i="1"/>
  <c r="H684" i="1"/>
  <c r="C685" i="1"/>
  <c r="D685" i="1"/>
  <c r="F685" i="1"/>
  <c r="G685" i="1"/>
  <c r="H685" i="1"/>
  <c r="C686" i="1"/>
  <c r="D686" i="1"/>
  <c r="F686" i="1"/>
  <c r="G686" i="1"/>
  <c r="H686" i="1"/>
  <c r="C687" i="1"/>
  <c r="D687" i="1"/>
  <c r="F687" i="1"/>
  <c r="G687" i="1"/>
  <c r="H687" i="1"/>
  <c r="C688" i="1"/>
  <c r="D688" i="1"/>
  <c r="F688" i="1"/>
  <c r="G688" i="1"/>
  <c r="H688" i="1"/>
  <c r="C689" i="1"/>
  <c r="D689" i="1"/>
  <c r="F689" i="1"/>
  <c r="G689" i="1"/>
  <c r="H689" i="1"/>
  <c r="C690" i="1"/>
  <c r="D690" i="1"/>
  <c r="F690" i="1"/>
  <c r="G690" i="1"/>
  <c r="H690" i="1"/>
  <c r="C691" i="1"/>
  <c r="D691" i="1"/>
  <c r="F691" i="1"/>
  <c r="G691" i="1"/>
  <c r="H691" i="1"/>
  <c r="C692" i="1"/>
  <c r="D692" i="1"/>
  <c r="F692" i="1"/>
  <c r="G692" i="1"/>
  <c r="H692" i="1"/>
  <c r="C693" i="1"/>
  <c r="D693" i="1"/>
  <c r="F693" i="1"/>
  <c r="G693" i="1"/>
  <c r="H693" i="1"/>
  <c r="C694" i="1"/>
  <c r="D694" i="1"/>
  <c r="F694" i="1"/>
  <c r="G694" i="1"/>
  <c r="H694" i="1"/>
  <c r="C695" i="1"/>
  <c r="D695" i="1"/>
  <c r="F695" i="1"/>
  <c r="G695" i="1"/>
  <c r="H695" i="1"/>
  <c r="C696" i="1"/>
  <c r="D696" i="1"/>
  <c r="F696" i="1"/>
  <c r="G696" i="1"/>
  <c r="H696" i="1"/>
  <c r="C697" i="1"/>
  <c r="D697" i="1"/>
  <c r="F697" i="1"/>
  <c r="G697" i="1"/>
  <c r="H697" i="1"/>
  <c r="C698" i="1"/>
  <c r="D698" i="1"/>
  <c r="F698" i="1"/>
  <c r="G698" i="1"/>
  <c r="H698" i="1"/>
  <c r="C699" i="1"/>
  <c r="D699" i="1"/>
  <c r="F699" i="1"/>
  <c r="G699" i="1"/>
  <c r="H699" i="1"/>
  <c r="C700" i="1"/>
  <c r="D700" i="1"/>
  <c r="F700" i="1"/>
  <c r="G700" i="1"/>
  <c r="H700" i="1"/>
  <c r="C701" i="1"/>
  <c r="D701" i="1"/>
  <c r="F701" i="1"/>
  <c r="G701" i="1"/>
  <c r="H701" i="1"/>
  <c r="C702" i="1"/>
  <c r="D702" i="1"/>
  <c r="F702" i="1"/>
  <c r="G702" i="1"/>
  <c r="H702" i="1"/>
  <c r="C703" i="1"/>
  <c r="D703" i="1"/>
  <c r="F703" i="1"/>
  <c r="G703" i="1"/>
  <c r="H703" i="1"/>
  <c r="C704" i="1"/>
  <c r="D704" i="1"/>
  <c r="F704" i="1"/>
  <c r="G704" i="1"/>
  <c r="H704" i="1"/>
  <c r="C705" i="1"/>
  <c r="D705" i="1"/>
  <c r="F705" i="1"/>
  <c r="G705" i="1"/>
  <c r="H705" i="1"/>
  <c r="C706" i="1"/>
  <c r="D706" i="1"/>
  <c r="F706" i="1"/>
  <c r="G706" i="1"/>
  <c r="H706" i="1"/>
  <c r="C707" i="1"/>
  <c r="D707" i="1"/>
  <c r="F707" i="1"/>
  <c r="G707" i="1"/>
  <c r="H707" i="1"/>
  <c r="C708" i="1"/>
  <c r="D708" i="1"/>
  <c r="F708" i="1"/>
  <c r="G708" i="1"/>
  <c r="H708" i="1"/>
  <c r="C709" i="1"/>
  <c r="D709" i="1"/>
  <c r="F709" i="1"/>
  <c r="G709" i="1"/>
  <c r="H709" i="1"/>
  <c r="C710" i="1"/>
  <c r="D710" i="1"/>
  <c r="F710" i="1"/>
  <c r="G710" i="1"/>
  <c r="H710" i="1"/>
  <c r="C711" i="1"/>
  <c r="D711" i="1"/>
  <c r="F711" i="1"/>
  <c r="G711" i="1"/>
  <c r="H711" i="1"/>
  <c r="C712" i="1"/>
  <c r="D712" i="1"/>
  <c r="F712" i="1"/>
  <c r="G712" i="1"/>
  <c r="H712" i="1"/>
  <c r="C713" i="1"/>
  <c r="D713" i="1"/>
  <c r="F713" i="1"/>
  <c r="G713" i="1"/>
  <c r="H713" i="1"/>
  <c r="C714" i="1"/>
  <c r="D714" i="1"/>
  <c r="F714" i="1"/>
  <c r="G714" i="1"/>
  <c r="H714" i="1"/>
  <c r="C715" i="1"/>
  <c r="D715" i="1"/>
  <c r="F715" i="1"/>
  <c r="G715" i="1"/>
  <c r="H715" i="1"/>
  <c r="C716" i="1"/>
  <c r="D716" i="1"/>
  <c r="F716" i="1"/>
  <c r="G716" i="1"/>
  <c r="H716" i="1"/>
  <c r="C717" i="1"/>
  <c r="D717" i="1"/>
  <c r="F717" i="1"/>
  <c r="G717" i="1"/>
  <c r="H717" i="1"/>
  <c r="C718" i="1"/>
  <c r="D718" i="1"/>
  <c r="F718" i="1"/>
  <c r="G718" i="1"/>
  <c r="H718" i="1"/>
  <c r="C719" i="1"/>
  <c r="D719" i="1"/>
  <c r="F719" i="1"/>
  <c r="G719" i="1"/>
  <c r="H719" i="1"/>
  <c r="C720" i="1"/>
  <c r="D720" i="1"/>
  <c r="F720" i="1"/>
  <c r="G720" i="1"/>
  <c r="H720" i="1"/>
  <c r="C721" i="1"/>
  <c r="D721" i="1"/>
  <c r="F721" i="1"/>
  <c r="G721" i="1"/>
  <c r="H721" i="1"/>
  <c r="C722" i="1"/>
  <c r="D722" i="1"/>
  <c r="F722" i="1"/>
  <c r="G722" i="1"/>
  <c r="H722" i="1"/>
  <c r="C723" i="1"/>
  <c r="D723" i="1"/>
  <c r="F723" i="1"/>
  <c r="G723" i="1"/>
  <c r="H723" i="1"/>
  <c r="C724" i="1"/>
  <c r="D724" i="1"/>
  <c r="F724" i="1"/>
  <c r="G724" i="1"/>
  <c r="H724" i="1"/>
  <c r="C725" i="1"/>
  <c r="D725" i="1"/>
  <c r="F725" i="1"/>
  <c r="G725" i="1"/>
  <c r="H725" i="1"/>
  <c r="C726" i="1"/>
  <c r="D726" i="1"/>
  <c r="F726" i="1"/>
  <c r="G726" i="1"/>
  <c r="H726" i="1"/>
  <c r="C727" i="1"/>
  <c r="D727" i="1"/>
  <c r="F727" i="1"/>
  <c r="G727" i="1"/>
  <c r="H727" i="1"/>
  <c r="C728" i="1"/>
  <c r="D728" i="1"/>
  <c r="F728" i="1"/>
  <c r="G728" i="1"/>
  <c r="H728" i="1"/>
  <c r="C729" i="1"/>
  <c r="D729" i="1"/>
  <c r="F729" i="1"/>
  <c r="G729" i="1"/>
  <c r="H729" i="1"/>
  <c r="C730" i="1"/>
  <c r="D730" i="1"/>
  <c r="F730" i="1"/>
  <c r="G730" i="1"/>
  <c r="H730" i="1"/>
  <c r="C731" i="1"/>
  <c r="D731" i="1"/>
  <c r="F731" i="1"/>
  <c r="G731" i="1"/>
  <c r="H731" i="1"/>
  <c r="C732" i="1"/>
  <c r="D732" i="1"/>
  <c r="F732" i="1"/>
  <c r="G732" i="1"/>
  <c r="H732" i="1"/>
  <c r="C733" i="1"/>
  <c r="D733" i="1"/>
  <c r="F733" i="1"/>
  <c r="G733" i="1"/>
  <c r="H733" i="1"/>
  <c r="C734" i="1"/>
  <c r="D734" i="1"/>
  <c r="F734" i="1"/>
  <c r="G734" i="1"/>
  <c r="H734" i="1"/>
  <c r="C735" i="1"/>
  <c r="D735" i="1"/>
  <c r="F735" i="1"/>
  <c r="G735" i="1"/>
  <c r="H735" i="1"/>
  <c r="C736" i="1"/>
  <c r="D736" i="1"/>
  <c r="F736" i="1"/>
  <c r="G736" i="1"/>
  <c r="H736" i="1"/>
  <c r="C737" i="1"/>
  <c r="D737" i="1"/>
  <c r="F737" i="1"/>
  <c r="G737" i="1"/>
  <c r="H737" i="1"/>
  <c r="C738" i="1"/>
  <c r="D738" i="1"/>
  <c r="F738" i="1"/>
  <c r="G738" i="1"/>
  <c r="H738" i="1"/>
  <c r="C739" i="1"/>
  <c r="D739" i="1"/>
  <c r="F739" i="1"/>
  <c r="G739" i="1"/>
  <c r="H739" i="1"/>
  <c r="C740" i="1"/>
  <c r="D740" i="1"/>
  <c r="F740" i="1"/>
  <c r="G740" i="1"/>
  <c r="H740" i="1"/>
  <c r="C741" i="1"/>
  <c r="D741" i="1"/>
  <c r="F741" i="1"/>
  <c r="G741" i="1"/>
  <c r="H741" i="1"/>
  <c r="C742" i="1"/>
  <c r="D742" i="1"/>
  <c r="F742" i="1"/>
  <c r="G742" i="1"/>
  <c r="H742" i="1"/>
  <c r="C743" i="1"/>
  <c r="D743" i="1"/>
  <c r="F743" i="1"/>
  <c r="G743" i="1"/>
  <c r="H743" i="1"/>
  <c r="C744" i="1"/>
  <c r="D744" i="1"/>
  <c r="F744" i="1"/>
  <c r="G744" i="1"/>
  <c r="H744" i="1"/>
  <c r="C745" i="1"/>
  <c r="D745" i="1"/>
  <c r="F745" i="1"/>
  <c r="G745" i="1"/>
  <c r="H745" i="1"/>
  <c r="C746" i="1"/>
  <c r="D746" i="1"/>
  <c r="F746" i="1"/>
  <c r="G746" i="1"/>
  <c r="H746" i="1"/>
  <c r="C747" i="1"/>
  <c r="D747" i="1"/>
  <c r="F747" i="1"/>
  <c r="G747" i="1"/>
  <c r="H747" i="1"/>
  <c r="C748" i="1"/>
  <c r="D748" i="1"/>
  <c r="F748" i="1"/>
  <c r="G748" i="1"/>
  <c r="H748" i="1"/>
  <c r="C749" i="1"/>
  <c r="D749" i="1"/>
  <c r="F749" i="1"/>
  <c r="G749" i="1"/>
  <c r="H749" i="1"/>
  <c r="C750" i="1"/>
  <c r="D750" i="1"/>
  <c r="F750" i="1"/>
  <c r="G750" i="1"/>
  <c r="H750" i="1"/>
  <c r="C751" i="1"/>
  <c r="D751" i="1"/>
  <c r="F751" i="1"/>
  <c r="G751" i="1"/>
  <c r="H751" i="1"/>
  <c r="C752" i="1"/>
  <c r="D752" i="1"/>
  <c r="F752" i="1"/>
  <c r="G752" i="1"/>
  <c r="H752" i="1"/>
  <c r="C753" i="1"/>
  <c r="D753" i="1"/>
  <c r="F753" i="1"/>
  <c r="G753" i="1"/>
  <c r="H753" i="1"/>
  <c r="C754" i="1"/>
  <c r="D754" i="1"/>
  <c r="F754" i="1"/>
  <c r="G754" i="1"/>
  <c r="H754" i="1"/>
  <c r="C755" i="1"/>
  <c r="D755" i="1"/>
  <c r="F755" i="1"/>
  <c r="G755" i="1"/>
  <c r="H755" i="1"/>
  <c r="C756" i="1"/>
  <c r="D756" i="1"/>
  <c r="F756" i="1"/>
  <c r="G756" i="1"/>
  <c r="H756" i="1"/>
  <c r="C757" i="1"/>
  <c r="D757" i="1"/>
  <c r="F757" i="1"/>
  <c r="G757" i="1"/>
  <c r="H757" i="1"/>
  <c r="C758" i="1"/>
  <c r="D758" i="1"/>
  <c r="F758" i="1"/>
  <c r="G758" i="1"/>
  <c r="H758" i="1"/>
  <c r="C759" i="1"/>
  <c r="D759" i="1"/>
  <c r="F759" i="1"/>
  <c r="G759" i="1"/>
  <c r="H759" i="1"/>
  <c r="C760" i="1"/>
  <c r="D760" i="1"/>
  <c r="F760" i="1"/>
  <c r="G760" i="1"/>
  <c r="H760" i="1"/>
  <c r="C761" i="1"/>
  <c r="D761" i="1"/>
  <c r="F761" i="1"/>
  <c r="G761" i="1"/>
  <c r="H761" i="1"/>
  <c r="C762" i="1"/>
  <c r="D762" i="1"/>
  <c r="F762" i="1"/>
  <c r="G762" i="1"/>
  <c r="H762" i="1"/>
  <c r="C763" i="1"/>
  <c r="D763" i="1"/>
  <c r="F763" i="1"/>
  <c r="G763" i="1"/>
  <c r="H763" i="1"/>
  <c r="C764" i="1"/>
  <c r="D764" i="1"/>
  <c r="F764" i="1"/>
  <c r="G764" i="1"/>
  <c r="H764" i="1"/>
  <c r="C765" i="1"/>
  <c r="D765" i="1"/>
  <c r="F765" i="1"/>
  <c r="G765" i="1"/>
  <c r="H765" i="1"/>
  <c r="C766" i="1"/>
  <c r="D766" i="1"/>
  <c r="F766" i="1"/>
  <c r="G766" i="1"/>
  <c r="H766" i="1"/>
  <c r="C767" i="1"/>
  <c r="D767" i="1"/>
  <c r="F767" i="1"/>
  <c r="G767" i="1"/>
  <c r="H767" i="1"/>
  <c r="C768" i="1"/>
  <c r="D768" i="1"/>
  <c r="F768" i="1"/>
  <c r="G768" i="1"/>
  <c r="H768" i="1"/>
  <c r="C769" i="1"/>
  <c r="D769" i="1"/>
  <c r="F769" i="1"/>
  <c r="G769" i="1"/>
  <c r="H769" i="1"/>
  <c r="C770" i="1"/>
  <c r="D770" i="1"/>
  <c r="F770" i="1"/>
  <c r="G770" i="1"/>
  <c r="H770" i="1"/>
  <c r="C771" i="1"/>
  <c r="D771" i="1"/>
  <c r="F771" i="1"/>
  <c r="G771" i="1"/>
  <c r="H771" i="1"/>
  <c r="C772" i="1"/>
  <c r="D772" i="1"/>
  <c r="F772" i="1"/>
  <c r="G772" i="1"/>
  <c r="H772" i="1"/>
  <c r="C773" i="1"/>
  <c r="D773" i="1"/>
  <c r="F773" i="1"/>
  <c r="G773" i="1"/>
  <c r="H773" i="1"/>
  <c r="C774" i="1"/>
  <c r="D774" i="1"/>
  <c r="F774" i="1"/>
  <c r="G774" i="1"/>
  <c r="H774" i="1"/>
  <c r="C775" i="1"/>
  <c r="D775" i="1"/>
  <c r="F775" i="1"/>
  <c r="G775" i="1"/>
  <c r="H775" i="1"/>
  <c r="C776" i="1"/>
  <c r="D776" i="1"/>
  <c r="F776" i="1"/>
  <c r="G776" i="1"/>
  <c r="H776" i="1"/>
  <c r="C777" i="1"/>
  <c r="D777" i="1"/>
  <c r="F777" i="1"/>
  <c r="G777" i="1"/>
  <c r="H777" i="1"/>
  <c r="C778" i="1"/>
  <c r="D778" i="1"/>
  <c r="F778" i="1"/>
  <c r="G778" i="1"/>
  <c r="H778" i="1"/>
  <c r="C779" i="1"/>
  <c r="D779" i="1"/>
  <c r="F779" i="1"/>
  <c r="G779" i="1"/>
  <c r="H779" i="1"/>
  <c r="C780" i="1"/>
  <c r="D780" i="1"/>
  <c r="F780" i="1"/>
  <c r="G780" i="1"/>
  <c r="H780" i="1"/>
  <c r="C781" i="1"/>
  <c r="D781" i="1"/>
  <c r="F781" i="1"/>
  <c r="G781" i="1"/>
  <c r="H781" i="1"/>
  <c r="C782" i="1"/>
  <c r="D782" i="1"/>
  <c r="F782" i="1"/>
  <c r="G782" i="1"/>
  <c r="H782" i="1"/>
  <c r="C783" i="1"/>
  <c r="D783" i="1"/>
  <c r="F783" i="1"/>
  <c r="G783" i="1"/>
  <c r="H783" i="1"/>
  <c r="C784" i="1"/>
  <c r="D784" i="1"/>
  <c r="F784" i="1"/>
  <c r="G784" i="1"/>
  <c r="H784" i="1"/>
  <c r="C785" i="1"/>
  <c r="D785" i="1"/>
  <c r="F785" i="1"/>
  <c r="G785" i="1"/>
  <c r="H785" i="1"/>
  <c r="C786" i="1"/>
  <c r="D786" i="1"/>
  <c r="F786" i="1"/>
  <c r="G786" i="1"/>
  <c r="H786" i="1"/>
  <c r="C787" i="1"/>
  <c r="D787" i="1"/>
  <c r="F787" i="1"/>
  <c r="G787" i="1"/>
  <c r="H787" i="1"/>
  <c r="C788" i="1"/>
  <c r="D788" i="1"/>
  <c r="F788" i="1"/>
  <c r="G788" i="1"/>
  <c r="H788" i="1"/>
  <c r="C789" i="1"/>
  <c r="D789" i="1"/>
  <c r="F789" i="1"/>
  <c r="G789" i="1"/>
  <c r="H789" i="1"/>
  <c r="C790" i="1"/>
  <c r="D790" i="1"/>
  <c r="F790" i="1"/>
  <c r="G790" i="1"/>
  <c r="H790" i="1"/>
  <c r="C791" i="1"/>
  <c r="D791" i="1"/>
  <c r="F791" i="1"/>
  <c r="G791" i="1"/>
  <c r="H791" i="1"/>
  <c r="C792" i="1"/>
  <c r="D792" i="1"/>
  <c r="F792" i="1"/>
  <c r="G792" i="1"/>
  <c r="H792" i="1"/>
  <c r="C793" i="1"/>
  <c r="D793" i="1"/>
  <c r="F793" i="1"/>
  <c r="G793" i="1"/>
  <c r="H793" i="1"/>
  <c r="C794" i="1"/>
  <c r="D794" i="1"/>
  <c r="F794" i="1"/>
  <c r="G794" i="1"/>
  <c r="H794" i="1"/>
  <c r="C795" i="1"/>
  <c r="D795" i="1"/>
  <c r="F795" i="1"/>
  <c r="G795" i="1"/>
  <c r="H795" i="1"/>
  <c r="C796" i="1"/>
  <c r="D796" i="1"/>
  <c r="F796" i="1"/>
  <c r="G796" i="1"/>
  <c r="H796" i="1"/>
  <c r="C797" i="1"/>
  <c r="D797" i="1"/>
  <c r="F797" i="1"/>
  <c r="G797" i="1"/>
  <c r="H797" i="1"/>
  <c r="C798" i="1"/>
  <c r="D798" i="1"/>
  <c r="F798" i="1"/>
  <c r="G798" i="1"/>
  <c r="H798" i="1"/>
  <c r="C799" i="1"/>
  <c r="D799" i="1"/>
  <c r="F799" i="1"/>
  <c r="G799" i="1"/>
  <c r="H799" i="1"/>
  <c r="C800" i="1"/>
  <c r="D800" i="1"/>
  <c r="F800" i="1"/>
  <c r="G800" i="1"/>
  <c r="H800" i="1"/>
  <c r="C801" i="1"/>
  <c r="D801" i="1"/>
  <c r="F801" i="1"/>
  <c r="G801" i="1"/>
  <c r="H801" i="1"/>
  <c r="C802" i="1"/>
  <c r="D802" i="1"/>
  <c r="F802" i="1"/>
  <c r="G802" i="1"/>
  <c r="H802" i="1"/>
  <c r="C803" i="1"/>
  <c r="D803" i="1"/>
  <c r="F803" i="1"/>
  <c r="G803" i="1"/>
  <c r="H803" i="1"/>
  <c r="C804" i="1"/>
  <c r="D804" i="1"/>
  <c r="F804" i="1"/>
  <c r="G804" i="1"/>
  <c r="H804" i="1"/>
  <c r="C805" i="1"/>
  <c r="D805" i="1"/>
  <c r="F805" i="1"/>
  <c r="G805" i="1"/>
  <c r="H805" i="1"/>
  <c r="C806" i="1"/>
  <c r="D806" i="1"/>
  <c r="F806" i="1"/>
  <c r="G806" i="1"/>
  <c r="H806" i="1"/>
  <c r="C807" i="1"/>
  <c r="D807" i="1"/>
  <c r="F807" i="1"/>
  <c r="G807" i="1"/>
  <c r="H807" i="1"/>
  <c r="C808" i="1"/>
  <c r="D808" i="1"/>
  <c r="F808" i="1"/>
  <c r="G808" i="1"/>
  <c r="H808" i="1"/>
  <c r="C809" i="1"/>
  <c r="D809" i="1"/>
  <c r="F809" i="1"/>
  <c r="G809" i="1"/>
  <c r="H809" i="1"/>
  <c r="C810" i="1"/>
  <c r="D810" i="1"/>
  <c r="F810" i="1"/>
  <c r="G810" i="1"/>
  <c r="H810" i="1"/>
  <c r="C811" i="1"/>
  <c r="D811" i="1"/>
  <c r="F811" i="1"/>
  <c r="G811" i="1"/>
  <c r="H811" i="1"/>
  <c r="C812" i="1"/>
  <c r="D812" i="1"/>
  <c r="F812" i="1"/>
  <c r="G812" i="1"/>
  <c r="H812" i="1"/>
  <c r="C813" i="1"/>
  <c r="D813" i="1"/>
  <c r="F813" i="1"/>
  <c r="G813" i="1"/>
  <c r="H813" i="1"/>
  <c r="C814" i="1"/>
  <c r="D814" i="1"/>
  <c r="F814" i="1"/>
  <c r="G814" i="1"/>
  <c r="H814" i="1"/>
  <c r="C815" i="1"/>
  <c r="D815" i="1"/>
  <c r="F815" i="1"/>
  <c r="G815" i="1"/>
  <c r="H815" i="1"/>
  <c r="C816" i="1"/>
  <c r="D816" i="1"/>
  <c r="F816" i="1"/>
  <c r="G816" i="1"/>
  <c r="H816" i="1"/>
  <c r="C817" i="1"/>
  <c r="D817" i="1"/>
  <c r="F817" i="1"/>
  <c r="G817" i="1"/>
  <c r="H817" i="1"/>
  <c r="C818" i="1"/>
  <c r="D818" i="1"/>
  <c r="F818" i="1"/>
  <c r="G818" i="1"/>
  <c r="H818" i="1"/>
  <c r="C819" i="1"/>
  <c r="D819" i="1"/>
  <c r="F819" i="1"/>
  <c r="G819" i="1"/>
  <c r="H819" i="1"/>
  <c r="C820" i="1"/>
  <c r="D820" i="1"/>
  <c r="F820" i="1"/>
  <c r="G820" i="1"/>
  <c r="H820" i="1"/>
  <c r="C821" i="1"/>
  <c r="D821" i="1"/>
  <c r="F821" i="1"/>
  <c r="G821" i="1"/>
  <c r="H821" i="1"/>
  <c r="C822" i="1"/>
  <c r="D822" i="1"/>
  <c r="F822" i="1"/>
  <c r="G822" i="1"/>
  <c r="H822" i="1"/>
  <c r="C823" i="1"/>
  <c r="D823" i="1"/>
  <c r="F823" i="1"/>
  <c r="G823" i="1"/>
  <c r="H823" i="1"/>
  <c r="C824" i="1"/>
  <c r="D824" i="1"/>
  <c r="F824" i="1"/>
  <c r="G824" i="1"/>
  <c r="H824" i="1"/>
  <c r="C825" i="1"/>
  <c r="D825" i="1"/>
  <c r="F825" i="1"/>
  <c r="G825" i="1"/>
  <c r="H825" i="1"/>
  <c r="C826" i="1"/>
  <c r="D826" i="1"/>
  <c r="F826" i="1"/>
  <c r="G826" i="1"/>
  <c r="H826" i="1"/>
  <c r="C827" i="1"/>
  <c r="D827" i="1"/>
  <c r="F827" i="1"/>
  <c r="G827" i="1"/>
  <c r="H827" i="1"/>
  <c r="C828" i="1"/>
  <c r="D828" i="1"/>
  <c r="F828" i="1"/>
  <c r="G828" i="1"/>
  <c r="H828" i="1"/>
  <c r="C829" i="1"/>
  <c r="D829" i="1"/>
  <c r="F829" i="1"/>
  <c r="G829" i="1"/>
  <c r="H829" i="1"/>
  <c r="C830" i="1"/>
  <c r="D830" i="1"/>
  <c r="F830" i="1"/>
  <c r="G830" i="1"/>
  <c r="H830" i="1"/>
  <c r="C831" i="1"/>
  <c r="D831" i="1"/>
  <c r="F831" i="1"/>
  <c r="G831" i="1"/>
  <c r="H831" i="1"/>
  <c r="C832" i="1"/>
  <c r="D832" i="1"/>
  <c r="F832" i="1"/>
  <c r="G832" i="1"/>
  <c r="H832" i="1"/>
  <c r="C833" i="1"/>
  <c r="D833" i="1"/>
  <c r="F833" i="1"/>
  <c r="G833" i="1"/>
  <c r="H833" i="1"/>
  <c r="C834" i="1"/>
  <c r="D834" i="1"/>
  <c r="F834" i="1"/>
  <c r="G834" i="1"/>
  <c r="H834" i="1"/>
  <c r="C835" i="1"/>
  <c r="D835" i="1"/>
  <c r="F835" i="1"/>
  <c r="G835" i="1"/>
  <c r="H835" i="1"/>
  <c r="C836" i="1"/>
  <c r="D836" i="1"/>
  <c r="F836" i="1"/>
  <c r="G836" i="1"/>
  <c r="H836" i="1"/>
  <c r="C837" i="1"/>
  <c r="D837" i="1"/>
  <c r="F837" i="1"/>
  <c r="G837" i="1"/>
  <c r="H837" i="1"/>
  <c r="C838" i="1"/>
  <c r="D838" i="1"/>
  <c r="F838" i="1"/>
  <c r="G838" i="1"/>
  <c r="H838" i="1"/>
  <c r="C839" i="1"/>
  <c r="D839" i="1"/>
  <c r="F839" i="1"/>
  <c r="G839" i="1"/>
  <c r="H839" i="1"/>
  <c r="C840" i="1"/>
  <c r="D840" i="1"/>
  <c r="F840" i="1"/>
  <c r="G840" i="1"/>
  <c r="H840" i="1"/>
  <c r="C841" i="1"/>
  <c r="D841" i="1"/>
  <c r="F841" i="1"/>
  <c r="G841" i="1"/>
  <c r="H841" i="1"/>
  <c r="C842" i="1"/>
  <c r="D842" i="1"/>
  <c r="F842" i="1"/>
  <c r="G842" i="1"/>
  <c r="H842" i="1"/>
  <c r="C843" i="1"/>
  <c r="D843" i="1"/>
  <c r="F843" i="1"/>
  <c r="G843" i="1"/>
  <c r="H843" i="1"/>
  <c r="C844" i="1"/>
  <c r="D844" i="1"/>
  <c r="F844" i="1"/>
  <c r="G844" i="1"/>
  <c r="H844" i="1"/>
  <c r="C845" i="1"/>
  <c r="D845" i="1"/>
  <c r="F845" i="1"/>
  <c r="G845" i="1"/>
  <c r="H845" i="1"/>
  <c r="C846" i="1"/>
  <c r="D846" i="1"/>
  <c r="F846" i="1"/>
  <c r="G846" i="1"/>
  <c r="H846" i="1"/>
  <c r="C847" i="1"/>
  <c r="D847" i="1"/>
  <c r="F847" i="1"/>
  <c r="G847" i="1"/>
  <c r="H847" i="1"/>
  <c r="C848" i="1"/>
  <c r="D848" i="1"/>
  <c r="F848" i="1"/>
  <c r="G848" i="1"/>
  <c r="H848" i="1"/>
  <c r="C849" i="1"/>
  <c r="D849" i="1"/>
  <c r="F849" i="1"/>
  <c r="G849" i="1"/>
  <c r="H849" i="1"/>
  <c r="C850" i="1"/>
  <c r="D850" i="1"/>
  <c r="F850" i="1"/>
  <c r="G850" i="1"/>
  <c r="H850" i="1"/>
  <c r="C851" i="1"/>
  <c r="D851" i="1"/>
  <c r="F851" i="1"/>
  <c r="G851" i="1"/>
  <c r="H851" i="1"/>
  <c r="C852" i="1"/>
  <c r="D852" i="1"/>
  <c r="F852" i="1"/>
  <c r="G852" i="1"/>
  <c r="H852" i="1"/>
  <c r="C853" i="1"/>
  <c r="D853" i="1"/>
  <c r="F853" i="1"/>
  <c r="G853" i="1"/>
  <c r="H853" i="1"/>
  <c r="C854" i="1"/>
  <c r="D854" i="1"/>
  <c r="F854" i="1"/>
  <c r="G854" i="1"/>
  <c r="H854" i="1"/>
  <c r="C855" i="1"/>
  <c r="D855" i="1"/>
  <c r="F855" i="1"/>
  <c r="G855" i="1"/>
  <c r="H855" i="1"/>
  <c r="C856" i="1"/>
  <c r="D856" i="1"/>
  <c r="F856" i="1"/>
  <c r="G856" i="1"/>
  <c r="H856" i="1"/>
  <c r="C857" i="1"/>
  <c r="D857" i="1"/>
  <c r="F857" i="1"/>
  <c r="G857" i="1"/>
  <c r="H857" i="1"/>
  <c r="C858" i="1"/>
  <c r="D858" i="1"/>
  <c r="F858" i="1"/>
  <c r="G858" i="1"/>
  <c r="H858" i="1"/>
  <c r="C859" i="1"/>
  <c r="D859" i="1"/>
  <c r="F859" i="1"/>
  <c r="G859" i="1"/>
  <c r="H859" i="1"/>
  <c r="C860" i="1"/>
  <c r="D860" i="1"/>
  <c r="F860" i="1"/>
  <c r="G860" i="1"/>
  <c r="H860" i="1"/>
  <c r="C861" i="1"/>
  <c r="D861" i="1"/>
  <c r="F861" i="1"/>
  <c r="G861" i="1"/>
  <c r="H861" i="1"/>
  <c r="C862" i="1"/>
  <c r="D862" i="1"/>
  <c r="F862" i="1"/>
  <c r="G862" i="1"/>
  <c r="H862" i="1"/>
  <c r="C863" i="1"/>
  <c r="D863" i="1"/>
  <c r="F863" i="1"/>
  <c r="G863" i="1"/>
  <c r="H863" i="1"/>
  <c r="C864" i="1"/>
  <c r="D864" i="1"/>
  <c r="F864" i="1"/>
  <c r="G864" i="1"/>
  <c r="H864" i="1"/>
  <c r="C865" i="1"/>
  <c r="D865" i="1"/>
  <c r="F865" i="1"/>
  <c r="G865" i="1"/>
  <c r="H865" i="1"/>
  <c r="C866" i="1"/>
  <c r="D866" i="1"/>
  <c r="F866" i="1"/>
  <c r="G866" i="1"/>
  <c r="H866" i="1"/>
  <c r="C867" i="1"/>
  <c r="D867" i="1"/>
  <c r="F867" i="1"/>
  <c r="G867" i="1"/>
  <c r="H867" i="1"/>
  <c r="C868" i="1"/>
  <c r="D868" i="1"/>
  <c r="F868" i="1"/>
  <c r="G868" i="1"/>
  <c r="H868" i="1"/>
  <c r="C869" i="1"/>
  <c r="D869" i="1"/>
  <c r="F869" i="1"/>
  <c r="G869" i="1"/>
  <c r="H869" i="1"/>
  <c r="C870" i="1"/>
  <c r="D870" i="1"/>
  <c r="F870" i="1"/>
  <c r="G870" i="1"/>
  <c r="H870" i="1"/>
  <c r="C871" i="1"/>
  <c r="D871" i="1"/>
  <c r="F871" i="1"/>
  <c r="G871" i="1"/>
  <c r="H871" i="1"/>
  <c r="C872" i="1"/>
  <c r="D872" i="1"/>
  <c r="F872" i="1"/>
  <c r="G872" i="1"/>
  <c r="H872" i="1"/>
  <c r="C873" i="1"/>
  <c r="D873" i="1"/>
  <c r="F873" i="1"/>
  <c r="G873" i="1"/>
  <c r="H873" i="1"/>
  <c r="C874" i="1"/>
  <c r="D874" i="1"/>
  <c r="F874" i="1"/>
  <c r="G874" i="1"/>
  <c r="H874" i="1"/>
  <c r="C875" i="1"/>
  <c r="D875" i="1"/>
  <c r="F875" i="1"/>
  <c r="G875" i="1"/>
  <c r="H875" i="1"/>
  <c r="C876" i="1"/>
  <c r="D876" i="1"/>
  <c r="F876" i="1"/>
  <c r="G876" i="1"/>
  <c r="H876" i="1"/>
  <c r="C877" i="1"/>
  <c r="D877" i="1"/>
  <c r="F877" i="1"/>
  <c r="G877" i="1"/>
  <c r="H877" i="1"/>
  <c r="C878" i="1"/>
  <c r="D878" i="1"/>
  <c r="F878" i="1"/>
  <c r="G878" i="1"/>
  <c r="H878" i="1"/>
  <c r="C879" i="1"/>
  <c r="D879" i="1"/>
  <c r="F879" i="1"/>
  <c r="G879" i="1"/>
  <c r="H879" i="1"/>
  <c r="C880" i="1"/>
  <c r="D880" i="1"/>
  <c r="F880" i="1"/>
  <c r="G880" i="1"/>
  <c r="H880" i="1"/>
  <c r="C881" i="1"/>
  <c r="D881" i="1"/>
  <c r="F881" i="1"/>
  <c r="G881" i="1"/>
  <c r="H881" i="1"/>
  <c r="C882" i="1"/>
  <c r="D882" i="1"/>
  <c r="F882" i="1"/>
  <c r="G882" i="1"/>
  <c r="H882" i="1"/>
  <c r="C883" i="1"/>
  <c r="D883" i="1"/>
  <c r="F883" i="1"/>
  <c r="G883" i="1"/>
  <c r="H883" i="1"/>
  <c r="C884" i="1"/>
  <c r="D884" i="1"/>
  <c r="F884" i="1"/>
  <c r="G884" i="1"/>
  <c r="H884" i="1"/>
  <c r="C885" i="1"/>
  <c r="D885" i="1"/>
  <c r="F885" i="1"/>
  <c r="G885" i="1"/>
  <c r="H885" i="1"/>
  <c r="C886" i="1"/>
  <c r="D886" i="1"/>
  <c r="F886" i="1"/>
  <c r="G886" i="1"/>
  <c r="H886" i="1"/>
  <c r="C887" i="1"/>
  <c r="D887" i="1"/>
  <c r="F887" i="1"/>
  <c r="G887" i="1"/>
  <c r="H887" i="1"/>
  <c r="C888" i="1"/>
  <c r="D888" i="1"/>
  <c r="F888" i="1"/>
  <c r="G888" i="1"/>
  <c r="H888" i="1"/>
  <c r="C889" i="1"/>
  <c r="D889" i="1"/>
  <c r="F889" i="1"/>
  <c r="G889" i="1"/>
  <c r="H889" i="1"/>
  <c r="C890" i="1"/>
  <c r="D890" i="1"/>
  <c r="F890" i="1"/>
  <c r="G890" i="1"/>
  <c r="H890" i="1"/>
  <c r="C891" i="1"/>
  <c r="D891" i="1"/>
  <c r="F891" i="1"/>
  <c r="G891" i="1"/>
  <c r="H891" i="1"/>
  <c r="C892" i="1"/>
  <c r="D892" i="1"/>
  <c r="F892" i="1"/>
  <c r="G892" i="1"/>
  <c r="H892" i="1"/>
  <c r="C893" i="1"/>
  <c r="D893" i="1"/>
  <c r="F893" i="1"/>
  <c r="G893" i="1"/>
  <c r="H893" i="1"/>
  <c r="C894" i="1"/>
  <c r="D894" i="1"/>
  <c r="F894" i="1"/>
  <c r="G894" i="1"/>
  <c r="H894" i="1"/>
  <c r="C895" i="1"/>
  <c r="D895" i="1"/>
  <c r="F895" i="1"/>
  <c r="G895" i="1"/>
  <c r="H895" i="1"/>
  <c r="C896" i="1"/>
  <c r="D896" i="1"/>
  <c r="F896" i="1"/>
  <c r="G896" i="1"/>
  <c r="H896" i="1"/>
  <c r="C897" i="1"/>
  <c r="D897" i="1"/>
  <c r="F897" i="1"/>
  <c r="G897" i="1"/>
  <c r="H897" i="1"/>
  <c r="C898" i="1"/>
  <c r="D898" i="1"/>
  <c r="F898" i="1"/>
  <c r="G898" i="1"/>
  <c r="H898" i="1"/>
  <c r="C899" i="1"/>
  <c r="D899" i="1"/>
  <c r="F899" i="1"/>
  <c r="G899" i="1"/>
  <c r="H899" i="1"/>
  <c r="C900" i="1"/>
  <c r="D900" i="1"/>
  <c r="F900" i="1"/>
  <c r="G900" i="1"/>
  <c r="H900" i="1"/>
  <c r="C901" i="1"/>
  <c r="D901" i="1"/>
  <c r="F901" i="1"/>
  <c r="G901" i="1"/>
  <c r="H901" i="1"/>
  <c r="C902" i="1"/>
  <c r="D902" i="1"/>
  <c r="F902" i="1"/>
  <c r="G902" i="1"/>
  <c r="H902" i="1"/>
  <c r="C903" i="1"/>
  <c r="D903" i="1"/>
  <c r="F903" i="1"/>
  <c r="G903" i="1"/>
  <c r="H903" i="1"/>
  <c r="C904" i="1"/>
  <c r="D904" i="1"/>
  <c r="F904" i="1"/>
  <c r="G904" i="1"/>
  <c r="H904" i="1"/>
  <c r="C905" i="1"/>
  <c r="D905" i="1"/>
  <c r="F905" i="1"/>
  <c r="G905" i="1"/>
  <c r="H905" i="1"/>
  <c r="C906" i="1"/>
  <c r="D906" i="1"/>
  <c r="F906" i="1"/>
  <c r="G906" i="1"/>
  <c r="H906" i="1"/>
  <c r="C907" i="1"/>
  <c r="D907" i="1"/>
  <c r="F907" i="1"/>
  <c r="G907" i="1"/>
  <c r="H907" i="1"/>
  <c r="C908" i="1"/>
  <c r="D908" i="1"/>
  <c r="F908" i="1"/>
  <c r="G908" i="1"/>
  <c r="H908" i="1"/>
  <c r="C909" i="1"/>
  <c r="D909" i="1"/>
  <c r="F909" i="1"/>
  <c r="G909" i="1"/>
  <c r="H909" i="1"/>
  <c r="C910" i="1"/>
  <c r="D910" i="1"/>
  <c r="F910" i="1"/>
  <c r="G910" i="1"/>
  <c r="H910" i="1"/>
  <c r="C911" i="1"/>
  <c r="D911" i="1"/>
  <c r="F911" i="1"/>
  <c r="G911" i="1"/>
  <c r="H911" i="1"/>
  <c r="C912" i="1"/>
  <c r="D912" i="1"/>
  <c r="F912" i="1"/>
  <c r="G912" i="1"/>
  <c r="H912" i="1"/>
  <c r="C913" i="1"/>
  <c r="D913" i="1"/>
  <c r="F913" i="1"/>
  <c r="G913" i="1"/>
  <c r="H913" i="1"/>
  <c r="C914" i="1"/>
  <c r="D914" i="1"/>
  <c r="F914" i="1"/>
  <c r="G914" i="1"/>
  <c r="H914" i="1"/>
  <c r="C915" i="1"/>
  <c r="D915" i="1"/>
  <c r="F915" i="1"/>
  <c r="G915" i="1"/>
  <c r="H915" i="1"/>
  <c r="C916" i="1"/>
  <c r="D916" i="1"/>
  <c r="F916" i="1"/>
  <c r="G916" i="1"/>
  <c r="H916" i="1"/>
  <c r="C917" i="1"/>
  <c r="D917" i="1"/>
  <c r="F917" i="1"/>
  <c r="G917" i="1"/>
  <c r="H917" i="1"/>
  <c r="C918" i="1"/>
  <c r="D918" i="1"/>
  <c r="F918" i="1"/>
  <c r="G918" i="1"/>
  <c r="H918" i="1"/>
  <c r="C919" i="1"/>
  <c r="D919" i="1"/>
  <c r="F919" i="1"/>
  <c r="G919" i="1"/>
  <c r="H919" i="1"/>
  <c r="C920" i="1"/>
  <c r="D920" i="1"/>
  <c r="F920" i="1"/>
  <c r="G920" i="1"/>
  <c r="H920" i="1"/>
  <c r="C921" i="1"/>
  <c r="D921" i="1"/>
  <c r="F921" i="1"/>
  <c r="G921" i="1"/>
  <c r="H921" i="1"/>
  <c r="C922" i="1"/>
  <c r="D922" i="1"/>
  <c r="F922" i="1"/>
  <c r="G922" i="1"/>
  <c r="H922" i="1"/>
  <c r="C923" i="1"/>
  <c r="D923" i="1"/>
  <c r="F923" i="1"/>
  <c r="G923" i="1"/>
  <c r="H923" i="1"/>
  <c r="C924" i="1"/>
  <c r="D924" i="1"/>
  <c r="F924" i="1"/>
  <c r="G924" i="1"/>
  <c r="H924" i="1"/>
  <c r="C925" i="1"/>
  <c r="D925" i="1"/>
  <c r="F925" i="1"/>
  <c r="G925" i="1"/>
  <c r="H925" i="1"/>
  <c r="C926" i="1"/>
  <c r="D926" i="1"/>
  <c r="F926" i="1"/>
  <c r="G926" i="1"/>
  <c r="H926" i="1"/>
  <c r="C927" i="1"/>
  <c r="D927" i="1"/>
  <c r="F927" i="1"/>
  <c r="G927" i="1"/>
  <c r="H927" i="1"/>
  <c r="C928" i="1"/>
  <c r="D928" i="1"/>
  <c r="F928" i="1"/>
  <c r="G928" i="1"/>
  <c r="H928" i="1"/>
  <c r="C929" i="1"/>
  <c r="D929" i="1"/>
  <c r="F929" i="1"/>
  <c r="G929" i="1"/>
  <c r="H929" i="1"/>
  <c r="C930" i="1"/>
  <c r="D930" i="1"/>
  <c r="F930" i="1"/>
  <c r="G930" i="1"/>
  <c r="H930" i="1"/>
  <c r="C931" i="1"/>
  <c r="D931" i="1"/>
  <c r="F931" i="1"/>
  <c r="G931" i="1"/>
  <c r="H931" i="1"/>
  <c r="C932" i="1"/>
  <c r="D932" i="1"/>
  <c r="F932" i="1"/>
  <c r="G932" i="1"/>
  <c r="H932" i="1"/>
  <c r="C933" i="1"/>
  <c r="D933" i="1"/>
  <c r="F933" i="1"/>
  <c r="G933" i="1"/>
  <c r="H933" i="1"/>
  <c r="C934" i="1"/>
  <c r="D934" i="1"/>
  <c r="F934" i="1"/>
  <c r="G934" i="1"/>
  <c r="H934" i="1"/>
  <c r="C935" i="1"/>
  <c r="D935" i="1"/>
  <c r="F935" i="1"/>
  <c r="G935" i="1"/>
  <c r="H935" i="1"/>
  <c r="C936" i="1"/>
  <c r="D936" i="1"/>
  <c r="F936" i="1"/>
  <c r="G936" i="1"/>
  <c r="H936" i="1"/>
  <c r="C937" i="1"/>
  <c r="D937" i="1"/>
  <c r="F937" i="1"/>
  <c r="G937" i="1"/>
  <c r="H937" i="1"/>
  <c r="C938" i="1"/>
  <c r="D938" i="1"/>
  <c r="F938" i="1"/>
  <c r="G938" i="1"/>
  <c r="H938" i="1"/>
  <c r="C939" i="1"/>
  <c r="D939" i="1"/>
  <c r="F939" i="1"/>
  <c r="G939" i="1"/>
  <c r="H939" i="1"/>
  <c r="C940" i="1"/>
  <c r="D940" i="1"/>
  <c r="F940" i="1"/>
  <c r="G940" i="1"/>
  <c r="H940" i="1"/>
  <c r="C941" i="1"/>
  <c r="D941" i="1"/>
  <c r="F941" i="1"/>
  <c r="G941" i="1"/>
  <c r="H941" i="1"/>
  <c r="C942" i="1"/>
  <c r="D942" i="1"/>
  <c r="F942" i="1"/>
  <c r="G942" i="1"/>
  <c r="H942" i="1"/>
  <c r="C943" i="1"/>
  <c r="D943" i="1"/>
  <c r="F943" i="1"/>
  <c r="G943" i="1"/>
  <c r="H943" i="1"/>
  <c r="C944" i="1"/>
  <c r="D944" i="1"/>
  <c r="F944" i="1"/>
  <c r="G944" i="1"/>
  <c r="H944" i="1"/>
  <c r="C945" i="1"/>
  <c r="D945" i="1"/>
  <c r="F945" i="1"/>
  <c r="G945" i="1"/>
  <c r="H945" i="1"/>
  <c r="C946" i="1"/>
  <c r="D946" i="1"/>
  <c r="F946" i="1"/>
  <c r="G946" i="1"/>
  <c r="H946" i="1"/>
  <c r="C947" i="1"/>
  <c r="D947" i="1"/>
  <c r="F947" i="1"/>
  <c r="G947" i="1"/>
  <c r="H947" i="1"/>
  <c r="C948" i="1"/>
  <c r="D948" i="1"/>
  <c r="F948" i="1"/>
  <c r="G948" i="1"/>
  <c r="H948" i="1"/>
  <c r="C949" i="1"/>
  <c r="D949" i="1"/>
  <c r="F949" i="1"/>
  <c r="G949" i="1"/>
  <c r="H949" i="1"/>
  <c r="C950" i="1"/>
  <c r="D950" i="1"/>
  <c r="F950" i="1"/>
  <c r="G950" i="1"/>
  <c r="H950" i="1"/>
  <c r="C951" i="1"/>
  <c r="D951" i="1"/>
  <c r="F951" i="1"/>
  <c r="G951" i="1"/>
  <c r="H951" i="1"/>
  <c r="C952" i="1"/>
  <c r="D952" i="1"/>
  <c r="F952" i="1"/>
  <c r="G952" i="1"/>
  <c r="H952" i="1"/>
  <c r="C953" i="1"/>
  <c r="D953" i="1"/>
  <c r="F953" i="1"/>
  <c r="G953" i="1"/>
  <c r="H953" i="1"/>
  <c r="C954" i="1"/>
  <c r="D954" i="1"/>
  <c r="F954" i="1"/>
  <c r="G954" i="1"/>
  <c r="H954" i="1"/>
  <c r="C955" i="1"/>
  <c r="D955" i="1"/>
  <c r="F955" i="1"/>
  <c r="G955" i="1"/>
  <c r="H955" i="1"/>
  <c r="C956" i="1"/>
  <c r="D956" i="1"/>
  <c r="F956" i="1"/>
  <c r="G956" i="1"/>
  <c r="H956" i="1"/>
  <c r="C957" i="1"/>
  <c r="D957" i="1"/>
  <c r="F957" i="1"/>
  <c r="G957" i="1"/>
  <c r="H957" i="1"/>
  <c r="C958" i="1"/>
  <c r="D958" i="1"/>
  <c r="F958" i="1"/>
  <c r="G958" i="1"/>
  <c r="H958" i="1"/>
  <c r="C959" i="1"/>
  <c r="D959" i="1"/>
  <c r="F959" i="1"/>
  <c r="G959" i="1"/>
  <c r="H959" i="1"/>
  <c r="C960" i="1"/>
  <c r="D960" i="1"/>
  <c r="F960" i="1"/>
  <c r="G960" i="1"/>
  <c r="H960" i="1"/>
  <c r="C961" i="1"/>
  <c r="D961" i="1"/>
  <c r="F961" i="1"/>
  <c r="G961" i="1"/>
  <c r="H961" i="1"/>
  <c r="C962" i="1"/>
  <c r="D962" i="1"/>
  <c r="F962" i="1"/>
  <c r="G962" i="1"/>
  <c r="H962" i="1"/>
  <c r="C963" i="1"/>
  <c r="D963" i="1"/>
  <c r="F963" i="1"/>
  <c r="G963" i="1"/>
  <c r="H963" i="1"/>
  <c r="C964" i="1"/>
  <c r="D964" i="1"/>
  <c r="F964" i="1"/>
  <c r="G964" i="1"/>
  <c r="H964" i="1"/>
  <c r="C965" i="1"/>
  <c r="D965" i="1"/>
  <c r="F965" i="1"/>
  <c r="G965" i="1"/>
  <c r="H965" i="1"/>
  <c r="C966" i="1"/>
  <c r="D966" i="1"/>
  <c r="F966" i="1"/>
  <c r="G966" i="1"/>
  <c r="H966" i="1"/>
  <c r="H67" i="1" l="1"/>
  <c r="K67" i="1" s="1"/>
  <c r="I67" i="1"/>
  <c r="I66" i="1" s="1"/>
  <c r="I94" i="1"/>
  <c r="J94" i="1"/>
  <c r="I123" i="1"/>
  <c r="J123" i="1"/>
  <c r="J73" i="1"/>
  <c r="I73" i="1"/>
  <c r="J114" i="1"/>
  <c r="J109" i="1"/>
  <c r="I114" i="1"/>
  <c r="I109" i="1"/>
  <c r="J60" i="1"/>
  <c r="I60" i="1"/>
  <c r="H69" i="1"/>
  <c r="K69" i="1" s="1"/>
  <c r="T69" i="1" s="1"/>
  <c r="H68" i="1"/>
  <c r="K68" i="1" s="1"/>
  <c r="H125" i="1"/>
  <c r="K125" i="1" s="1"/>
  <c r="T125" i="1" s="1"/>
  <c r="H116" i="1"/>
  <c r="K116" i="1" s="1"/>
  <c r="T116" i="1" s="1"/>
  <c r="H119" i="1"/>
  <c r="K119" i="1" s="1"/>
  <c r="T119" i="1" s="1"/>
  <c r="H92" i="1"/>
  <c r="K92" i="1" s="1"/>
  <c r="T92" i="1" s="1"/>
  <c r="H112" i="1"/>
  <c r="K112" i="1" s="1"/>
  <c r="T112" i="1" s="1"/>
  <c r="H80" i="1"/>
  <c r="K80" i="1" s="1"/>
  <c r="T80" i="1" s="1"/>
  <c r="H102" i="1"/>
  <c r="K102" i="1" s="1"/>
  <c r="T102" i="1" s="1"/>
  <c r="H85" i="1"/>
  <c r="K85" i="1" s="1"/>
  <c r="T85" i="1" s="1"/>
  <c r="H82" i="1"/>
  <c r="K82" i="1" s="1"/>
  <c r="P82" i="1" s="1"/>
  <c r="H64" i="1"/>
  <c r="K64" i="1" s="1"/>
  <c r="R64" i="1" s="1"/>
  <c r="H121" i="1"/>
  <c r="K121" i="1" s="1"/>
  <c r="R121" i="1" s="1"/>
  <c r="H111" i="1"/>
  <c r="K111" i="1" s="1"/>
  <c r="T111" i="1" s="1"/>
  <c r="H87" i="1"/>
  <c r="K87" i="1" s="1"/>
  <c r="R87" i="1" s="1"/>
  <c r="H75" i="1"/>
  <c r="K75" i="1" s="1"/>
  <c r="T75" i="1" s="1"/>
  <c r="H55" i="1"/>
  <c r="K55" i="1" s="1"/>
  <c r="T55" i="1" s="1"/>
  <c r="H61" i="1"/>
  <c r="K61" i="1" s="1"/>
  <c r="H89" i="1"/>
  <c r="K89" i="1" s="1"/>
  <c r="T89" i="1" s="1"/>
  <c r="H77" i="1"/>
  <c r="K77" i="1" s="1"/>
  <c r="T77" i="1" s="1"/>
  <c r="H57" i="1"/>
  <c r="K57" i="1" s="1"/>
  <c r="T57" i="1" s="1"/>
  <c r="H124" i="1"/>
  <c r="K124" i="1" s="1"/>
  <c r="H118" i="1"/>
  <c r="K118" i="1" s="1"/>
  <c r="R118" i="1" s="1"/>
  <c r="H104" i="1"/>
  <c r="K104" i="1" s="1"/>
  <c r="R104" i="1" s="1"/>
  <c r="H84" i="1"/>
  <c r="K84" i="1" s="1"/>
  <c r="T84" i="1" s="1"/>
  <c r="H63" i="1"/>
  <c r="K63" i="1" s="1"/>
  <c r="H91" i="1"/>
  <c r="K91" i="1" s="1"/>
  <c r="T91" i="1" s="1"/>
  <c r="H79" i="1"/>
  <c r="K79" i="1" s="1"/>
  <c r="T79" i="1" s="1"/>
  <c r="H120" i="1"/>
  <c r="K120" i="1" s="1"/>
  <c r="T120" i="1" s="1"/>
  <c r="H110" i="1"/>
  <c r="K110" i="1" s="1"/>
  <c r="H86" i="1"/>
  <c r="K86" i="1" s="1"/>
  <c r="T86" i="1" s="1"/>
  <c r="H74" i="1"/>
  <c r="K74" i="1" s="1"/>
  <c r="H54" i="1"/>
  <c r="K54" i="1" s="1"/>
  <c r="R54" i="1" s="1"/>
  <c r="H115" i="1"/>
  <c r="K115" i="1" s="1"/>
  <c r="H81" i="1"/>
  <c r="K81" i="1" s="1"/>
  <c r="T81" i="1" s="1"/>
  <c r="H88" i="1"/>
  <c r="K88" i="1" s="1"/>
  <c r="T88" i="1" s="1"/>
  <c r="H76" i="1"/>
  <c r="K76" i="1" s="1"/>
  <c r="R76" i="1" s="1"/>
  <c r="H56" i="1"/>
  <c r="K56" i="1" s="1"/>
  <c r="T56" i="1" s="1"/>
  <c r="H117" i="1"/>
  <c r="K117" i="1" s="1"/>
  <c r="T117" i="1" s="1"/>
  <c r="H83" i="1"/>
  <c r="K83" i="1" s="1"/>
  <c r="T83" i="1" s="1"/>
  <c r="H62" i="1"/>
  <c r="K62" i="1" s="1"/>
  <c r="R62" i="1" s="1"/>
  <c r="H96" i="1"/>
  <c r="K96" i="1" s="1"/>
  <c r="H90" i="1"/>
  <c r="K90" i="1" s="1"/>
  <c r="R90" i="1" s="1"/>
  <c r="H78" i="1"/>
  <c r="K78" i="1" s="1"/>
  <c r="P78" i="1" s="1"/>
  <c r="H58" i="1"/>
  <c r="K58" i="1" s="1"/>
  <c r="P58" i="1" s="1"/>
  <c r="T966" i="1"/>
  <c r="R966" i="1"/>
  <c r="P966" i="1"/>
  <c r="R965" i="1"/>
  <c r="T965" i="1"/>
  <c r="P965" i="1"/>
  <c r="T964" i="1"/>
  <c r="R964" i="1"/>
  <c r="P964" i="1"/>
  <c r="T963" i="1"/>
  <c r="P963" i="1"/>
  <c r="R963" i="1"/>
  <c r="P959" i="1"/>
  <c r="T959" i="1"/>
  <c r="R959" i="1"/>
  <c r="T958" i="1"/>
  <c r="P958" i="1"/>
  <c r="R958" i="1"/>
  <c r="P956" i="1"/>
  <c r="T956" i="1"/>
  <c r="R956" i="1"/>
  <c r="P955" i="1"/>
  <c r="T955" i="1"/>
  <c r="R955" i="1"/>
  <c r="T954" i="1"/>
  <c r="P954" i="1"/>
  <c r="R954" i="1"/>
  <c r="R953" i="1"/>
  <c r="T953" i="1"/>
  <c r="P953" i="1"/>
  <c r="T950" i="1"/>
  <c r="R950" i="1"/>
  <c r="P950" i="1"/>
  <c r="R949" i="1"/>
  <c r="T949" i="1"/>
  <c r="P949" i="1"/>
  <c r="T944" i="1"/>
  <c r="R944" i="1"/>
  <c r="P944" i="1"/>
  <c r="P943" i="1"/>
  <c r="T943" i="1"/>
  <c r="R943" i="1"/>
  <c r="T942" i="1"/>
  <c r="R942" i="1"/>
  <c r="P942" i="1"/>
  <c r="T941" i="1"/>
  <c r="R941" i="1"/>
  <c r="P941" i="1"/>
  <c r="P940" i="1"/>
  <c r="R940" i="1"/>
  <c r="T940" i="1"/>
  <c r="P939" i="1"/>
  <c r="R939" i="1"/>
  <c r="T939" i="1"/>
  <c r="T938" i="1"/>
  <c r="P938" i="1"/>
  <c r="R938" i="1"/>
  <c r="P935" i="1"/>
  <c r="T935" i="1"/>
  <c r="R935" i="1"/>
  <c r="T934" i="1"/>
  <c r="R934" i="1"/>
  <c r="P934" i="1"/>
  <c r="T932" i="1"/>
  <c r="P932" i="1"/>
  <c r="R932" i="1"/>
  <c r="T931" i="1"/>
  <c r="P931" i="1"/>
  <c r="R931" i="1"/>
  <c r="R928" i="1"/>
  <c r="T928" i="1"/>
  <c r="P928" i="1"/>
  <c r="P927" i="1"/>
  <c r="T927" i="1"/>
  <c r="R927" i="1"/>
  <c r="T926" i="1"/>
  <c r="P926" i="1"/>
  <c r="R926" i="1"/>
  <c r="T925" i="1"/>
  <c r="R925" i="1"/>
  <c r="P925" i="1"/>
  <c r="P924" i="1"/>
  <c r="T924" i="1"/>
  <c r="R924" i="1"/>
  <c r="P923" i="1"/>
  <c r="T923" i="1"/>
  <c r="R923" i="1"/>
  <c r="R921" i="1"/>
  <c r="T921" i="1"/>
  <c r="P921" i="1"/>
  <c r="R920" i="1"/>
  <c r="T920" i="1"/>
  <c r="P920" i="1"/>
  <c r="P919" i="1"/>
  <c r="R919" i="1"/>
  <c r="T919" i="1"/>
  <c r="T918" i="1"/>
  <c r="P918" i="1"/>
  <c r="R918" i="1"/>
  <c r="R917" i="1"/>
  <c r="T917" i="1"/>
  <c r="P917" i="1"/>
  <c r="R916" i="1"/>
  <c r="T916" i="1"/>
  <c r="P916" i="1"/>
  <c r="P911" i="1"/>
  <c r="T911" i="1"/>
  <c r="R911" i="1"/>
  <c r="T910" i="1"/>
  <c r="R910" i="1"/>
  <c r="P910" i="1"/>
  <c r="T909" i="1"/>
  <c r="R909" i="1"/>
  <c r="P909" i="1"/>
  <c r="R908" i="1"/>
  <c r="T908" i="1"/>
  <c r="P908" i="1"/>
  <c r="P907" i="1"/>
  <c r="T907" i="1"/>
  <c r="R907" i="1"/>
  <c r="R906" i="1"/>
  <c r="P906" i="1"/>
  <c r="T906" i="1"/>
  <c r="T905" i="1"/>
  <c r="R905" i="1"/>
  <c r="P905" i="1"/>
  <c r="T904" i="1"/>
  <c r="R904" i="1"/>
  <c r="P904" i="1"/>
  <c r="T894" i="1"/>
  <c r="R894" i="1"/>
  <c r="P894" i="1"/>
  <c r="T893" i="1"/>
  <c r="P893" i="1"/>
  <c r="R893" i="1"/>
  <c r="R892" i="1"/>
  <c r="P892" i="1"/>
  <c r="T892" i="1"/>
  <c r="P891" i="1"/>
  <c r="T891" i="1"/>
  <c r="R891" i="1"/>
  <c r="T890" i="1"/>
  <c r="R890" i="1"/>
  <c r="P890" i="1"/>
  <c r="T889" i="1"/>
  <c r="R889" i="1"/>
  <c r="P889" i="1"/>
  <c r="T888" i="1"/>
  <c r="R888" i="1"/>
  <c r="P888" i="1"/>
  <c r="T885" i="1"/>
  <c r="P885" i="1"/>
  <c r="R885" i="1"/>
  <c r="T883" i="1"/>
  <c r="R883" i="1"/>
  <c r="P883" i="1"/>
  <c r="T882" i="1"/>
  <c r="R882" i="1"/>
  <c r="P882" i="1"/>
  <c r="T881" i="1"/>
  <c r="R881" i="1"/>
  <c r="P881" i="1"/>
  <c r="R880" i="1"/>
  <c r="T880" i="1"/>
  <c r="P880" i="1"/>
  <c r="P879" i="1"/>
  <c r="T879" i="1"/>
  <c r="R879" i="1"/>
  <c r="T878" i="1"/>
  <c r="R878" i="1"/>
  <c r="P878" i="1"/>
  <c r="T877" i="1"/>
  <c r="P877" i="1"/>
  <c r="R877" i="1"/>
  <c r="R876" i="1"/>
  <c r="P876" i="1"/>
  <c r="T876" i="1"/>
  <c r="P875" i="1"/>
  <c r="T875" i="1"/>
  <c r="R875" i="1"/>
  <c r="P871" i="1"/>
  <c r="T871" i="1"/>
  <c r="R871" i="1"/>
  <c r="T870" i="1"/>
  <c r="P870" i="1"/>
  <c r="R870" i="1"/>
  <c r="T869" i="1"/>
  <c r="R869" i="1"/>
  <c r="P869" i="1"/>
  <c r="R868" i="1"/>
  <c r="T868" i="1"/>
  <c r="P868" i="1"/>
  <c r="T867" i="1"/>
  <c r="R867" i="1"/>
  <c r="P867" i="1"/>
  <c r="T866" i="1"/>
  <c r="R866" i="1"/>
  <c r="P866" i="1"/>
  <c r="T865" i="1"/>
  <c r="P865" i="1"/>
  <c r="R865" i="1"/>
  <c r="R864" i="1"/>
  <c r="T864" i="1"/>
  <c r="P864" i="1"/>
  <c r="P863" i="1"/>
  <c r="T863" i="1"/>
  <c r="R863" i="1"/>
  <c r="T862" i="1"/>
  <c r="R862" i="1"/>
  <c r="P862" i="1"/>
  <c r="R860" i="1"/>
  <c r="T860" i="1"/>
  <c r="P860" i="1"/>
  <c r="T859" i="1"/>
  <c r="P859" i="1"/>
  <c r="R859" i="1"/>
  <c r="T858" i="1"/>
  <c r="R858" i="1"/>
  <c r="P858" i="1"/>
  <c r="T857" i="1"/>
  <c r="R857" i="1"/>
  <c r="P857" i="1"/>
  <c r="T856" i="1"/>
  <c r="R856" i="1"/>
  <c r="P856" i="1"/>
  <c r="P855" i="1"/>
  <c r="T855" i="1"/>
  <c r="R855" i="1"/>
  <c r="T854" i="1"/>
  <c r="P854" i="1"/>
  <c r="R854" i="1"/>
  <c r="T853" i="1"/>
  <c r="R853" i="1"/>
  <c r="P853" i="1"/>
  <c r="R852" i="1"/>
  <c r="T852" i="1"/>
  <c r="P852" i="1"/>
  <c r="T851" i="1"/>
  <c r="R851" i="1"/>
  <c r="P851" i="1"/>
  <c r="P850" i="1"/>
  <c r="T850" i="1"/>
  <c r="R850" i="1"/>
  <c r="T849" i="1"/>
  <c r="P849" i="1"/>
  <c r="R849" i="1"/>
  <c r="R848" i="1"/>
  <c r="T848" i="1"/>
  <c r="P848" i="1"/>
  <c r="T841" i="1"/>
  <c r="R841" i="1"/>
  <c r="P841" i="1"/>
  <c r="T840" i="1"/>
  <c r="R840" i="1"/>
  <c r="P840" i="1"/>
  <c r="P839" i="1"/>
  <c r="T839" i="1"/>
  <c r="R839" i="1"/>
  <c r="T838" i="1"/>
  <c r="R838" i="1"/>
  <c r="P838" i="1"/>
  <c r="R832" i="1"/>
  <c r="T832" i="1"/>
  <c r="P832" i="1"/>
  <c r="R820" i="1"/>
  <c r="P820" i="1"/>
  <c r="T820" i="1"/>
  <c r="T819" i="1"/>
  <c r="R819" i="1"/>
  <c r="P819" i="1"/>
  <c r="T818" i="1"/>
  <c r="R818" i="1"/>
  <c r="P818" i="1"/>
  <c r="T817" i="1"/>
  <c r="R817" i="1"/>
  <c r="P817" i="1"/>
  <c r="R816" i="1"/>
  <c r="T816" i="1"/>
  <c r="P816" i="1"/>
  <c r="P815" i="1"/>
  <c r="T815" i="1"/>
  <c r="R815" i="1"/>
  <c r="T814" i="1"/>
  <c r="R814" i="1"/>
  <c r="P814" i="1"/>
  <c r="P811" i="1"/>
  <c r="T811" i="1"/>
  <c r="R811" i="1"/>
  <c r="T810" i="1"/>
  <c r="R810" i="1"/>
  <c r="P810" i="1"/>
  <c r="T802" i="1"/>
  <c r="R802" i="1"/>
  <c r="P802" i="1"/>
  <c r="T801" i="1"/>
  <c r="P801" i="1"/>
  <c r="R801" i="1"/>
  <c r="R800" i="1"/>
  <c r="T800" i="1"/>
  <c r="P800" i="1"/>
  <c r="P799" i="1"/>
  <c r="T799" i="1"/>
  <c r="R799" i="1"/>
  <c r="T798" i="1"/>
  <c r="R798" i="1"/>
  <c r="P798" i="1"/>
  <c r="T797" i="1"/>
  <c r="R797" i="1"/>
  <c r="P797" i="1"/>
  <c r="R796" i="1"/>
  <c r="T796" i="1"/>
  <c r="P796" i="1"/>
  <c r="T794" i="1"/>
  <c r="R794" i="1"/>
  <c r="P794" i="1"/>
  <c r="T793" i="1"/>
  <c r="R793" i="1"/>
  <c r="P793" i="1"/>
  <c r="R792" i="1"/>
  <c r="T792" i="1"/>
  <c r="P792" i="1"/>
  <c r="T791" i="1"/>
  <c r="P791" i="1"/>
  <c r="R791" i="1"/>
  <c r="T789" i="1"/>
  <c r="R789" i="1"/>
  <c r="P789" i="1"/>
  <c r="R788" i="1"/>
  <c r="P788" i="1"/>
  <c r="T788" i="1"/>
  <c r="P783" i="1"/>
  <c r="T783" i="1"/>
  <c r="R783" i="1"/>
  <c r="T782" i="1"/>
  <c r="R782" i="1"/>
  <c r="P782" i="1"/>
  <c r="R776" i="1"/>
  <c r="T776" i="1"/>
  <c r="P776" i="1"/>
  <c r="P775" i="1"/>
  <c r="T775" i="1"/>
  <c r="R775" i="1"/>
  <c r="T769" i="1"/>
  <c r="P769" i="1"/>
  <c r="R769" i="1"/>
  <c r="P767" i="1"/>
  <c r="R767" i="1"/>
  <c r="T767" i="1"/>
  <c r="T766" i="1"/>
  <c r="R766" i="1"/>
  <c r="P766" i="1"/>
  <c r="T762" i="1"/>
  <c r="R762" i="1"/>
  <c r="P762" i="1"/>
  <c r="T761" i="1"/>
  <c r="R761" i="1"/>
  <c r="P761" i="1"/>
  <c r="R760" i="1"/>
  <c r="T760" i="1"/>
  <c r="P760" i="1"/>
  <c r="T759" i="1"/>
  <c r="P759" i="1"/>
  <c r="R759" i="1"/>
  <c r="T758" i="1"/>
  <c r="P758" i="1"/>
  <c r="R758" i="1"/>
  <c r="T757" i="1"/>
  <c r="R757" i="1"/>
  <c r="P757" i="1"/>
  <c r="R756" i="1"/>
  <c r="T756" i="1"/>
  <c r="P756" i="1"/>
  <c r="T755" i="1"/>
  <c r="R755" i="1"/>
  <c r="P755" i="1"/>
  <c r="T754" i="1"/>
  <c r="R754" i="1"/>
  <c r="P754" i="1"/>
  <c r="T753" i="1"/>
  <c r="R753" i="1"/>
  <c r="P753" i="1"/>
  <c r="T746" i="1"/>
  <c r="R746" i="1"/>
  <c r="P746" i="1"/>
  <c r="T745" i="1"/>
  <c r="R745" i="1"/>
  <c r="P745" i="1"/>
  <c r="R744" i="1"/>
  <c r="P744" i="1"/>
  <c r="T744" i="1"/>
  <c r="R740" i="1"/>
  <c r="T740" i="1"/>
  <c r="P740" i="1"/>
  <c r="T739" i="1"/>
  <c r="R739" i="1"/>
  <c r="P739" i="1"/>
  <c r="T738" i="1"/>
  <c r="R738" i="1"/>
  <c r="P738" i="1"/>
  <c r="T730" i="1"/>
  <c r="R730" i="1"/>
  <c r="P730" i="1"/>
  <c r="T729" i="1"/>
  <c r="R729" i="1"/>
  <c r="P729" i="1"/>
  <c r="R728" i="1"/>
  <c r="T728" i="1"/>
  <c r="P728" i="1"/>
  <c r="T726" i="1"/>
  <c r="P726" i="1"/>
  <c r="R726" i="1"/>
  <c r="T725" i="1"/>
  <c r="R725" i="1"/>
  <c r="P725" i="1"/>
  <c r="T717" i="1"/>
  <c r="R717" i="1"/>
  <c r="P717" i="1"/>
  <c r="T715" i="1"/>
  <c r="P715" i="1"/>
  <c r="R715" i="1"/>
  <c r="R712" i="1"/>
  <c r="T712" i="1"/>
  <c r="P712" i="1"/>
  <c r="P711" i="1"/>
  <c r="T711" i="1"/>
  <c r="R711" i="1"/>
  <c r="R700" i="1"/>
  <c r="P700" i="1"/>
  <c r="T700" i="1"/>
  <c r="T699" i="1"/>
  <c r="P699" i="1"/>
  <c r="R699" i="1"/>
  <c r="P687" i="1"/>
  <c r="T687" i="1"/>
  <c r="R687" i="1"/>
  <c r="T686" i="1"/>
  <c r="R686" i="1"/>
  <c r="P686" i="1"/>
  <c r="T685" i="1"/>
  <c r="P685" i="1"/>
  <c r="R685" i="1"/>
  <c r="R684" i="1"/>
  <c r="T684" i="1"/>
  <c r="P684" i="1"/>
  <c r="T683" i="1"/>
  <c r="P683" i="1"/>
  <c r="R683" i="1"/>
  <c r="T677" i="1"/>
  <c r="R677" i="1"/>
  <c r="P677" i="1"/>
  <c r="T673" i="1"/>
  <c r="P673" i="1"/>
  <c r="R673" i="1"/>
  <c r="R672" i="1"/>
  <c r="T672" i="1"/>
  <c r="P672" i="1"/>
  <c r="P671" i="1"/>
  <c r="T671" i="1"/>
  <c r="R671" i="1"/>
  <c r="T670" i="1"/>
  <c r="R670" i="1"/>
  <c r="P670" i="1"/>
  <c r="T669" i="1"/>
  <c r="R669" i="1"/>
  <c r="P669" i="1"/>
  <c r="R668" i="1"/>
  <c r="T668" i="1"/>
  <c r="P668" i="1"/>
  <c r="T667" i="1"/>
  <c r="P667" i="1"/>
  <c r="R667" i="1"/>
  <c r="T666" i="1"/>
  <c r="R666" i="1"/>
  <c r="P666" i="1"/>
  <c r="T665" i="1"/>
  <c r="R665" i="1"/>
  <c r="P665" i="1"/>
  <c r="R664" i="1"/>
  <c r="T664" i="1"/>
  <c r="P664" i="1"/>
  <c r="T663" i="1"/>
  <c r="P663" i="1"/>
  <c r="R663" i="1"/>
  <c r="T662" i="1"/>
  <c r="P662" i="1"/>
  <c r="R662" i="1"/>
  <c r="T659" i="1"/>
  <c r="R659" i="1"/>
  <c r="P659" i="1"/>
  <c r="T658" i="1"/>
  <c r="P658" i="1"/>
  <c r="R658" i="1"/>
  <c r="T657" i="1"/>
  <c r="P657" i="1"/>
  <c r="R657" i="1"/>
  <c r="T654" i="1"/>
  <c r="R654" i="1"/>
  <c r="P654" i="1"/>
  <c r="T653" i="1"/>
  <c r="R653" i="1"/>
  <c r="P653" i="1"/>
  <c r="R652" i="1"/>
  <c r="T652" i="1"/>
  <c r="P652" i="1"/>
  <c r="T651" i="1"/>
  <c r="P651" i="1"/>
  <c r="R651" i="1"/>
  <c r="T637" i="1"/>
  <c r="P637" i="1"/>
  <c r="R637" i="1"/>
  <c r="R636" i="1"/>
  <c r="P636" i="1"/>
  <c r="T636" i="1"/>
  <c r="T635" i="1"/>
  <c r="P635" i="1"/>
  <c r="R635" i="1"/>
  <c r="T631" i="1"/>
  <c r="P631" i="1"/>
  <c r="R631" i="1"/>
  <c r="T630" i="1"/>
  <c r="P630" i="1"/>
  <c r="R630" i="1"/>
  <c r="T629" i="1"/>
  <c r="R629" i="1"/>
  <c r="P629" i="1"/>
  <c r="T627" i="1"/>
  <c r="R627" i="1"/>
  <c r="P627" i="1"/>
  <c r="T614" i="1"/>
  <c r="P614" i="1"/>
  <c r="R614" i="1"/>
  <c r="T613" i="1"/>
  <c r="R613" i="1"/>
  <c r="P613" i="1"/>
  <c r="R612" i="1"/>
  <c r="T612" i="1"/>
  <c r="P612" i="1"/>
  <c r="T611" i="1"/>
  <c r="R611" i="1"/>
  <c r="P611" i="1"/>
  <c r="T610" i="1"/>
  <c r="R610" i="1"/>
  <c r="P610" i="1"/>
  <c r="T609" i="1"/>
  <c r="P609" i="1"/>
  <c r="R609" i="1"/>
  <c r="R608" i="1"/>
  <c r="T608" i="1"/>
  <c r="P608" i="1"/>
  <c r="P607" i="1"/>
  <c r="T607" i="1"/>
  <c r="R607" i="1"/>
  <c r="T606" i="1"/>
  <c r="R606" i="1"/>
  <c r="P606" i="1"/>
  <c r="T605" i="1"/>
  <c r="R605" i="1"/>
  <c r="P605" i="1"/>
  <c r="R604" i="1"/>
  <c r="T604" i="1"/>
  <c r="P604" i="1"/>
  <c r="T603" i="1"/>
  <c r="P603" i="1"/>
  <c r="R603" i="1"/>
  <c r="T602" i="1"/>
  <c r="R602" i="1"/>
  <c r="P602" i="1"/>
  <c r="T601" i="1"/>
  <c r="R601" i="1"/>
  <c r="P601" i="1"/>
  <c r="R600" i="1"/>
  <c r="T600" i="1"/>
  <c r="P600" i="1"/>
  <c r="T599" i="1"/>
  <c r="P599" i="1"/>
  <c r="R599" i="1"/>
  <c r="T590" i="1"/>
  <c r="R590" i="1"/>
  <c r="P590" i="1"/>
  <c r="T589" i="1"/>
  <c r="R589" i="1"/>
  <c r="P589" i="1"/>
  <c r="R588" i="1"/>
  <c r="T588" i="1"/>
  <c r="P588" i="1"/>
  <c r="T587" i="1"/>
  <c r="P587" i="1"/>
  <c r="R587" i="1"/>
  <c r="P583" i="1"/>
  <c r="T583" i="1"/>
  <c r="R583" i="1"/>
  <c r="T581" i="1"/>
  <c r="P581" i="1"/>
  <c r="R581" i="1"/>
  <c r="R580" i="1"/>
  <c r="T580" i="1"/>
  <c r="P580" i="1"/>
  <c r="T579" i="1"/>
  <c r="R579" i="1"/>
  <c r="P579" i="1"/>
  <c r="T578" i="1"/>
  <c r="P578" i="1"/>
  <c r="R578" i="1"/>
  <c r="T577" i="1"/>
  <c r="P577" i="1"/>
  <c r="R577" i="1"/>
  <c r="R576" i="1"/>
  <c r="T576" i="1"/>
  <c r="P576" i="1"/>
  <c r="P575" i="1"/>
  <c r="R575" i="1"/>
  <c r="T575" i="1"/>
  <c r="T574" i="1"/>
  <c r="R574" i="1"/>
  <c r="P574" i="1"/>
  <c r="T573" i="1"/>
  <c r="P573" i="1"/>
  <c r="R573" i="1"/>
  <c r="R572" i="1"/>
  <c r="P572" i="1"/>
  <c r="T572" i="1"/>
  <c r="T571" i="1"/>
  <c r="P571" i="1"/>
  <c r="R571" i="1"/>
  <c r="T570" i="1"/>
  <c r="R570" i="1"/>
  <c r="P570" i="1"/>
  <c r="T569" i="1"/>
  <c r="R569" i="1"/>
  <c r="P569" i="1"/>
  <c r="R568" i="1"/>
  <c r="T568" i="1"/>
  <c r="P568" i="1"/>
  <c r="T567" i="1"/>
  <c r="P567" i="1"/>
  <c r="R567" i="1"/>
  <c r="T566" i="1"/>
  <c r="P566" i="1"/>
  <c r="R566" i="1"/>
  <c r="T565" i="1"/>
  <c r="R565" i="1"/>
  <c r="P565" i="1"/>
  <c r="R564" i="1"/>
  <c r="T564" i="1"/>
  <c r="P564" i="1"/>
  <c r="T563" i="1"/>
  <c r="R563" i="1"/>
  <c r="P563" i="1"/>
  <c r="T562" i="1"/>
  <c r="R562" i="1"/>
  <c r="P562" i="1"/>
  <c r="T561" i="1"/>
  <c r="R561" i="1"/>
  <c r="P561" i="1"/>
  <c r="R560" i="1"/>
  <c r="T560" i="1"/>
  <c r="P560" i="1"/>
  <c r="P559" i="1"/>
  <c r="T559" i="1"/>
  <c r="R559" i="1"/>
  <c r="T558" i="1"/>
  <c r="R558" i="1"/>
  <c r="P558" i="1"/>
  <c r="T557" i="1"/>
  <c r="P557" i="1"/>
  <c r="R557" i="1"/>
  <c r="R556" i="1"/>
  <c r="T556" i="1"/>
  <c r="P556" i="1"/>
  <c r="T555" i="1"/>
  <c r="P555" i="1"/>
  <c r="R555" i="1"/>
  <c r="T554" i="1"/>
  <c r="R554" i="1"/>
  <c r="P554" i="1"/>
  <c r="T553" i="1"/>
  <c r="R553" i="1"/>
  <c r="P553" i="1"/>
  <c r="R552" i="1"/>
  <c r="P552" i="1"/>
  <c r="T552" i="1"/>
  <c r="P551" i="1"/>
  <c r="T551" i="1"/>
  <c r="R551" i="1"/>
  <c r="T550" i="1"/>
  <c r="P550" i="1"/>
  <c r="R550" i="1"/>
  <c r="T549" i="1"/>
  <c r="R549" i="1"/>
  <c r="P549" i="1"/>
  <c r="R548" i="1"/>
  <c r="T548" i="1"/>
  <c r="P548" i="1"/>
  <c r="T547" i="1"/>
  <c r="R547" i="1"/>
  <c r="P547" i="1"/>
  <c r="T546" i="1"/>
  <c r="R546" i="1"/>
  <c r="P546" i="1"/>
  <c r="T545" i="1"/>
  <c r="P545" i="1"/>
  <c r="R545" i="1"/>
  <c r="R544" i="1"/>
  <c r="T544" i="1"/>
  <c r="P544" i="1"/>
  <c r="P543" i="1"/>
  <c r="T543" i="1"/>
  <c r="R543" i="1"/>
  <c r="T542" i="1"/>
  <c r="R542" i="1"/>
  <c r="P542" i="1"/>
  <c r="T541" i="1"/>
  <c r="R541" i="1"/>
  <c r="P541" i="1"/>
  <c r="R540" i="1"/>
  <c r="T540" i="1"/>
  <c r="P540" i="1"/>
  <c r="T539" i="1"/>
  <c r="P539" i="1"/>
  <c r="R539" i="1"/>
  <c r="T538" i="1"/>
  <c r="P538" i="1"/>
  <c r="R538" i="1"/>
  <c r="T537" i="1"/>
  <c r="R537" i="1"/>
  <c r="P537" i="1"/>
  <c r="R536" i="1"/>
  <c r="T536" i="1"/>
  <c r="P536" i="1"/>
  <c r="T535" i="1"/>
  <c r="P535" i="1"/>
  <c r="R535" i="1"/>
  <c r="T534" i="1"/>
  <c r="P534" i="1"/>
  <c r="R534" i="1"/>
  <c r="T533" i="1"/>
  <c r="R533" i="1"/>
  <c r="P533" i="1"/>
  <c r="R532" i="1"/>
  <c r="P532" i="1"/>
  <c r="T532" i="1"/>
  <c r="T531" i="1"/>
  <c r="R531" i="1"/>
  <c r="P531" i="1"/>
  <c r="T530" i="1"/>
  <c r="P530" i="1"/>
  <c r="R530" i="1"/>
  <c r="T529" i="1"/>
  <c r="P529" i="1"/>
  <c r="R529" i="1"/>
  <c r="R528" i="1"/>
  <c r="T528" i="1"/>
  <c r="P528" i="1"/>
  <c r="P527" i="1"/>
  <c r="T527" i="1"/>
  <c r="R527" i="1"/>
  <c r="T526" i="1"/>
  <c r="R526" i="1"/>
  <c r="P526" i="1"/>
  <c r="T525" i="1"/>
  <c r="R525" i="1"/>
  <c r="P525" i="1"/>
  <c r="R524" i="1"/>
  <c r="T524" i="1"/>
  <c r="P524" i="1"/>
  <c r="T523" i="1"/>
  <c r="P523" i="1"/>
  <c r="R523" i="1"/>
  <c r="T522" i="1"/>
  <c r="R522" i="1"/>
  <c r="P522" i="1"/>
  <c r="T521" i="1"/>
  <c r="R521" i="1"/>
  <c r="P521" i="1"/>
  <c r="R520" i="1"/>
  <c r="T520" i="1"/>
  <c r="P520" i="1"/>
  <c r="P519" i="1"/>
  <c r="T519" i="1"/>
  <c r="R519" i="1"/>
  <c r="T518" i="1"/>
  <c r="R518" i="1"/>
  <c r="P518" i="1"/>
  <c r="T517" i="1"/>
  <c r="R517" i="1"/>
  <c r="P517" i="1"/>
  <c r="R516" i="1"/>
  <c r="T516" i="1"/>
  <c r="P516" i="1"/>
  <c r="T515" i="1"/>
  <c r="R515" i="1"/>
  <c r="P515" i="1"/>
  <c r="T514" i="1"/>
  <c r="P514" i="1"/>
  <c r="R514" i="1"/>
  <c r="T513" i="1"/>
  <c r="P513" i="1"/>
  <c r="R513" i="1"/>
  <c r="R512" i="1"/>
  <c r="T512" i="1"/>
  <c r="P512" i="1"/>
  <c r="P511" i="1"/>
  <c r="R511" i="1"/>
  <c r="T511" i="1"/>
  <c r="T510" i="1"/>
  <c r="R510" i="1"/>
  <c r="P510" i="1"/>
  <c r="T509" i="1"/>
  <c r="P509" i="1"/>
  <c r="R509" i="1"/>
  <c r="R508" i="1"/>
  <c r="P508" i="1"/>
  <c r="T508" i="1"/>
  <c r="T507" i="1"/>
  <c r="P507" i="1"/>
  <c r="R507" i="1"/>
  <c r="T506" i="1"/>
  <c r="R506" i="1"/>
  <c r="P506" i="1"/>
  <c r="T505" i="1"/>
  <c r="R505" i="1"/>
  <c r="P505" i="1"/>
  <c r="R504" i="1"/>
  <c r="T504" i="1"/>
  <c r="P504" i="1"/>
  <c r="T503" i="1"/>
  <c r="P503" i="1"/>
  <c r="R503" i="1"/>
  <c r="T502" i="1"/>
  <c r="P502" i="1"/>
  <c r="R502" i="1"/>
  <c r="T501" i="1"/>
  <c r="P501" i="1"/>
  <c r="R501" i="1"/>
  <c r="R500" i="1"/>
  <c r="T500" i="1"/>
  <c r="P500" i="1"/>
  <c r="T499" i="1"/>
  <c r="R499" i="1"/>
  <c r="P499" i="1"/>
  <c r="T498" i="1"/>
  <c r="R498" i="1"/>
  <c r="P498" i="1"/>
  <c r="T497" i="1"/>
  <c r="R497" i="1"/>
  <c r="P497" i="1"/>
  <c r="R496" i="1"/>
  <c r="T496" i="1"/>
  <c r="P496" i="1"/>
  <c r="P495" i="1"/>
  <c r="T495" i="1"/>
  <c r="R495" i="1"/>
  <c r="T494" i="1"/>
  <c r="R494" i="1"/>
  <c r="P494" i="1"/>
  <c r="T493" i="1"/>
  <c r="P493" i="1"/>
  <c r="R493" i="1"/>
  <c r="R492" i="1"/>
  <c r="T492" i="1"/>
  <c r="P492" i="1"/>
  <c r="T491" i="1"/>
  <c r="P491" i="1"/>
  <c r="R491" i="1"/>
  <c r="T490" i="1"/>
  <c r="R490" i="1"/>
  <c r="P490" i="1"/>
  <c r="T489" i="1"/>
  <c r="R489" i="1"/>
  <c r="P489" i="1"/>
  <c r="R488" i="1"/>
  <c r="P488" i="1"/>
  <c r="T488" i="1"/>
  <c r="P487" i="1"/>
  <c r="T487" i="1"/>
  <c r="R487" i="1"/>
  <c r="T486" i="1"/>
  <c r="P486" i="1"/>
  <c r="R486" i="1"/>
  <c r="T485" i="1"/>
  <c r="R485" i="1"/>
  <c r="P485" i="1"/>
  <c r="T484" i="1"/>
  <c r="R484" i="1"/>
  <c r="P484" i="1"/>
  <c r="R483" i="1"/>
  <c r="P483" i="1"/>
  <c r="T483" i="1"/>
  <c r="T482" i="1"/>
  <c r="R482" i="1"/>
  <c r="P482" i="1"/>
  <c r="T481" i="1"/>
  <c r="P481" i="1"/>
  <c r="R481" i="1"/>
  <c r="T480" i="1"/>
  <c r="R480" i="1"/>
  <c r="P480" i="1"/>
  <c r="T479" i="1"/>
  <c r="P479" i="1"/>
  <c r="R479" i="1"/>
  <c r="T478" i="1"/>
  <c r="R478" i="1"/>
  <c r="P478" i="1"/>
  <c r="T477" i="1"/>
  <c r="R477" i="1"/>
  <c r="P477" i="1"/>
  <c r="T476" i="1"/>
  <c r="R476" i="1"/>
  <c r="P476" i="1"/>
  <c r="T475" i="1"/>
  <c r="P475" i="1"/>
  <c r="R475" i="1"/>
  <c r="T474" i="1"/>
  <c r="P474" i="1"/>
  <c r="R474" i="1"/>
  <c r="R473" i="1"/>
  <c r="T473" i="1"/>
  <c r="P473" i="1"/>
  <c r="T472" i="1"/>
  <c r="R472" i="1"/>
  <c r="P472" i="1"/>
  <c r="T471" i="1"/>
  <c r="P471" i="1"/>
  <c r="R471" i="1"/>
  <c r="T470" i="1"/>
  <c r="P470" i="1"/>
  <c r="R470" i="1"/>
  <c r="T469" i="1"/>
  <c r="R469" i="1"/>
  <c r="P469" i="1"/>
  <c r="T468" i="1"/>
  <c r="R468" i="1"/>
  <c r="P468" i="1"/>
  <c r="R467" i="1"/>
  <c r="P467" i="1"/>
  <c r="T467" i="1"/>
  <c r="T466" i="1"/>
  <c r="P466" i="1"/>
  <c r="R466" i="1"/>
  <c r="T465" i="1"/>
  <c r="P465" i="1"/>
  <c r="R465" i="1"/>
  <c r="T464" i="1"/>
  <c r="R464" i="1"/>
  <c r="P464" i="1"/>
  <c r="T463" i="1"/>
  <c r="P463" i="1"/>
  <c r="R463" i="1"/>
  <c r="R462" i="1"/>
  <c r="T462" i="1"/>
  <c r="P462" i="1"/>
  <c r="T461" i="1"/>
  <c r="R461" i="1"/>
  <c r="P461" i="1"/>
  <c r="T460" i="1"/>
  <c r="R460" i="1"/>
  <c r="P460" i="1"/>
  <c r="T459" i="1"/>
  <c r="P459" i="1"/>
  <c r="R459" i="1"/>
  <c r="T458" i="1"/>
  <c r="R458" i="1"/>
  <c r="P458" i="1"/>
  <c r="R457" i="1"/>
  <c r="T457" i="1"/>
  <c r="P457" i="1"/>
  <c r="T456" i="1"/>
  <c r="R456" i="1"/>
  <c r="P456" i="1"/>
  <c r="P455" i="1"/>
  <c r="T455" i="1"/>
  <c r="R455" i="1"/>
  <c r="T454" i="1"/>
  <c r="P454" i="1"/>
  <c r="R454" i="1"/>
  <c r="T453" i="1"/>
  <c r="R453" i="1"/>
  <c r="P453" i="1"/>
  <c r="T452" i="1"/>
  <c r="R452" i="1"/>
  <c r="P452" i="1"/>
  <c r="T451" i="1"/>
  <c r="R451" i="1"/>
  <c r="P451" i="1"/>
  <c r="T450" i="1"/>
  <c r="R450" i="1"/>
  <c r="P450" i="1"/>
  <c r="T449" i="1"/>
  <c r="R449" i="1"/>
  <c r="P449" i="1"/>
  <c r="T448" i="1"/>
  <c r="R448" i="1"/>
  <c r="P448" i="1"/>
  <c r="T447" i="1"/>
  <c r="P447" i="1"/>
  <c r="R447" i="1"/>
  <c r="R446" i="1"/>
  <c r="T446" i="1"/>
  <c r="P446" i="1"/>
  <c r="T445" i="1"/>
  <c r="P445" i="1"/>
  <c r="R445" i="1"/>
  <c r="T444" i="1"/>
  <c r="R444" i="1"/>
  <c r="P444" i="1"/>
  <c r="T443" i="1"/>
  <c r="P443" i="1"/>
  <c r="R443" i="1"/>
  <c r="T442" i="1"/>
  <c r="R442" i="1"/>
  <c r="P442" i="1"/>
  <c r="R441" i="1"/>
  <c r="T441" i="1"/>
  <c r="P441" i="1"/>
  <c r="T440" i="1"/>
  <c r="R440" i="1"/>
  <c r="P440" i="1"/>
  <c r="T439" i="1"/>
  <c r="P439" i="1"/>
  <c r="R439" i="1"/>
  <c r="T438" i="1"/>
  <c r="R438" i="1"/>
  <c r="P438" i="1"/>
  <c r="T437" i="1"/>
  <c r="R437" i="1"/>
  <c r="P437" i="1"/>
  <c r="T436" i="1"/>
  <c r="R436" i="1"/>
  <c r="P436" i="1"/>
  <c r="T435" i="1"/>
  <c r="R435" i="1"/>
  <c r="P435" i="1"/>
  <c r="T431" i="1"/>
  <c r="P431" i="1"/>
  <c r="R431" i="1"/>
  <c r="R430" i="1"/>
  <c r="T430" i="1"/>
  <c r="P430" i="1"/>
  <c r="T429" i="1"/>
  <c r="R429" i="1"/>
  <c r="P429" i="1"/>
  <c r="R425" i="1"/>
  <c r="T425" i="1"/>
  <c r="P425" i="1"/>
  <c r="T424" i="1"/>
  <c r="R424" i="1"/>
  <c r="P424" i="1"/>
  <c r="T423" i="1"/>
  <c r="P423" i="1"/>
  <c r="R423" i="1"/>
  <c r="T422" i="1"/>
  <c r="P422" i="1"/>
  <c r="R422" i="1"/>
  <c r="T421" i="1"/>
  <c r="R421" i="1"/>
  <c r="P421" i="1"/>
  <c r="T420" i="1"/>
  <c r="R420" i="1"/>
  <c r="P420" i="1"/>
  <c r="R419" i="1"/>
  <c r="P419" i="1"/>
  <c r="T419" i="1"/>
  <c r="T418" i="1"/>
  <c r="R418" i="1"/>
  <c r="P418" i="1"/>
  <c r="T417" i="1"/>
  <c r="R417" i="1"/>
  <c r="P417" i="1"/>
  <c r="T416" i="1"/>
  <c r="R416" i="1"/>
  <c r="P416" i="1"/>
  <c r="T415" i="1"/>
  <c r="P415" i="1"/>
  <c r="R415" i="1"/>
  <c r="R414" i="1"/>
  <c r="T414" i="1"/>
  <c r="P414" i="1"/>
  <c r="T413" i="1"/>
  <c r="P413" i="1"/>
  <c r="R413" i="1"/>
  <c r="T412" i="1"/>
  <c r="R412" i="1"/>
  <c r="P412" i="1"/>
  <c r="T411" i="1"/>
  <c r="P411" i="1"/>
  <c r="R411" i="1"/>
  <c r="T410" i="1"/>
  <c r="R410" i="1"/>
  <c r="P410" i="1"/>
  <c r="T409" i="1"/>
  <c r="R409" i="1"/>
  <c r="P409" i="1"/>
  <c r="T408" i="1"/>
  <c r="R408" i="1"/>
  <c r="P408" i="1"/>
  <c r="T407" i="1"/>
  <c r="P407" i="1"/>
  <c r="R407" i="1"/>
  <c r="T406" i="1"/>
  <c r="R406" i="1"/>
  <c r="P406" i="1"/>
  <c r="T405" i="1"/>
  <c r="R405" i="1"/>
  <c r="P405" i="1"/>
  <c r="T404" i="1"/>
  <c r="R404" i="1"/>
  <c r="P404" i="1"/>
  <c r="R403" i="1"/>
  <c r="P403" i="1"/>
  <c r="T403" i="1"/>
  <c r="P402" i="1"/>
  <c r="T402" i="1"/>
  <c r="R402" i="1"/>
  <c r="T401" i="1"/>
  <c r="P401" i="1"/>
  <c r="R401" i="1"/>
  <c r="T400" i="1"/>
  <c r="R400" i="1"/>
  <c r="P400" i="1"/>
  <c r="T399" i="1"/>
  <c r="P399" i="1"/>
  <c r="R399" i="1"/>
  <c r="R398" i="1"/>
  <c r="T398" i="1"/>
  <c r="P398" i="1"/>
  <c r="T397" i="1"/>
  <c r="R397" i="1"/>
  <c r="P397" i="1"/>
  <c r="T396" i="1"/>
  <c r="R396" i="1"/>
  <c r="P396" i="1"/>
  <c r="T395" i="1"/>
  <c r="P395" i="1"/>
  <c r="R395" i="1"/>
  <c r="T394" i="1"/>
  <c r="R394" i="1"/>
  <c r="P394" i="1"/>
  <c r="T393" i="1"/>
  <c r="R393" i="1"/>
  <c r="P393" i="1"/>
  <c r="T392" i="1"/>
  <c r="R392" i="1"/>
  <c r="P392" i="1"/>
  <c r="P391" i="1"/>
  <c r="T391" i="1"/>
  <c r="R391" i="1"/>
  <c r="T390" i="1"/>
  <c r="P390" i="1"/>
  <c r="R390" i="1"/>
  <c r="T389" i="1"/>
  <c r="R389" i="1"/>
  <c r="P389" i="1"/>
  <c r="T388" i="1"/>
  <c r="R388" i="1"/>
  <c r="P388" i="1"/>
  <c r="R387" i="1"/>
  <c r="P387" i="1"/>
  <c r="T387" i="1"/>
  <c r="T386" i="1"/>
  <c r="R386" i="1"/>
  <c r="P386" i="1"/>
  <c r="T385" i="1"/>
  <c r="R385" i="1"/>
  <c r="P385" i="1"/>
  <c r="T384" i="1"/>
  <c r="R384" i="1"/>
  <c r="P384" i="1"/>
  <c r="T383" i="1"/>
  <c r="P383" i="1"/>
  <c r="R383" i="1"/>
  <c r="R382" i="1"/>
  <c r="T382" i="1"/>
  <c r="P382" i="1"/>
  <c r="T381" i="1"/>
  <c r="P381" i="1"/>
  <c r="R381" i="1"/>
  <c r="T380" i="1"/>
  <c r="R380" i="1"/>
  <c r="P380" i="1"/>
  <c r="T379" i="1"/>
  <c r="P379" i="1"/>
  <c r="R379" i="1"/>
  <c r="T378" i="1"/>
  <c r="R378" i="1"/>
  <c r="P378" i="1"/>
  <c r="R377" i="1"/>
  <c r="P377" i="1"/>
  <c r="T377" i="1"/>
  <c r="T376" i="1"/>
  <c r="R376" i="1"/>
  <c r="P376" i="1"/>
  <c r="T375" i="1"/>
  <c r="P375" i="1"/>
  <c r="R375" i="1"/>
  <c r="T374" i="1"/>
  <c r="R374" i="1"/>
  <c r="P374" i="1"/>
  <c r="T373" i="1"/>
  <c r="R373" i="1"/>
  <c r="P373" i="1"/>
  <c r="T372" i="1"/>
  <c r="R372" i="1"/>
  <c r="P372" i="1"/>
  <c r="R371" i="1"/>
  <c r="P371" i="1"/>
  <c r="T371" i="1"/>
  <c r="T370" i="1"/>
  <c r="P370" i="1"/>
  <c r="R370" i="1"/>
  <c r="T369" i="1"/>
  <c r="P369" i="1"/>
  <c r="R369" i="1"/>
  <c r="T368" i="1"/>
  <c r="R368" i="1"/>
  <c r="P368" i="1"/>
  <c r="T367" i="1"/>
  <c r="P367" i="1"/>
  <c r="R367" i="1"/>
  <c r="T366" i="1"/>
  <c r="R366" i="1"/>
  <c r="P366" i="1"/>
  <c r="T365" i="1"/>
  <c r="R365" i="1"/>
  <c r="P365" i="1"/>
  <c r="T364" i="1"/>
  <c r="R364" i="1"/>
  <c r="P364" i="1"/>
  <c r="T320" i="1"/>
  <c r="R320" i="1"/>
  <c r="P320" i="1"/>
  <c r="T315" i="1"/>
  <c r="P315" i="1"/>
  <c r="R315" i="1"/>
  <c r="T309" i="1"/>
  <c r="R309" i="1"/>
  <c r="P309" i="1"/>
  <c r="T294" i="1"/>
  <c r="P294" i="1"/>
  <c r="R294" i="1"/>
  <c r="T282" i="1"/>
  <c r="R282" i="1"/>
  <c r="P282" i="1"/>
  <c r="T270" i="1"/>
  <c r="R270" i="1"/>
  <c r="P270" i="1"/>
  <c r="T263" i="1"/>
  <c r="P263" i="1"/>
  <c r="R263" i="1"/>
  <c r="T256" i="1"/>
  <c r="R256" i="1"/>
  <c r="P256" i="1"/>
  <c r="T250" i="1"/>
  <c r="R250" i="1"/>
  <c r="P250" i="1"/>
  <c r="T243" i="1"/>
  <c r="R243" i="1"/>
  <c r="P243" i="1"/>
  <c r="T236" i="1"/>
  <c r="R236" i="1"/>
  <c r="P236" i="1"/>
  <c r="T223" i="1"/>
  <c r="P223" i="1"/>
  <c r="R223" i="1"/>
  <c r="T216" i="1"/>
  <c r="R216" i="1"/>
  <c r="P216" i="1"/>
  <c r="T209" i="1"/>
  <c r="P209" i="1"/>
  <c r="R209" i="1"/>
  <c r="T203" i="1"/>
  <c r="P203" i="1"/>
  <c r="R203" i="1"/>
  <c r="T196" i="1"/>
  <c r="R196" i="1"/>
  <c r="P196" i="1"/>
  <c r="T187" i="1"/>
  <c r="P187" i="1"/>
  <c r="R187" i="1"/>
  <c r="T154" i="1"/>
  <c r="R154" i="1"/>
  <c r="P154" i="1"/>
  <c r="T153" i="1"/>
  <c r="R153" i="1"/>
  <c r="P153" i="1"/>
  <c r="T152" i="1"/>
  <c r="R152" i="1"/>
  <c r="P152" i="1"/>
  <c r="T151" i="1"/>
  <c r="P151" i="1"/>
  <c r="R151" i="1"/>
  <c r="R150" i="1"/>
  <c r="P150" i="1"/>
  <c r="T150" i="1"/>
  <c r="T149" i="1"/>
  <c r="R149" i="1"/>
  <c r="P149" i="1"/>
  <c r="T148" i="1"/>
  <c r="R148" i="1"/>
  <c r="P148" i="1"/>
  <c r="T147" i="1"/>
  <c r="R147" i="1"/>
  <c r="P147" i="1"/>
  <c r="P146" i="1"/>
  <c r="T146" i="1"/>
  <c r="R146" i="1"/>
  <c r="T145" i="1"/>
  <c r="P145" i="1"/>
  <c r="R145" i="1"/>
  <c r="T144" i="1"/>
  <c r="R144" i="1"/>
  <c r="P144" i="1"/>
  <c r="T143" i="1"/>
  <c r="P143" i="1"/>
  <c r="R143" i="1"/>
  <c r="T142" i="1"/>
  <c r="R142" i="1"/>
  <c r="P142" i="1"/>
  <c r="T141" i="1"/>
  <c r="R141" i="1"/>
  <c r="P141" i="1"/>
  <c r="T140" i="1"/>
  <c r="R140" i="1"/>
  <c r="P140" i="1"/>
  <c r="T139" i="1"/>
  <c r="P139" i="1"/>
  <c r="R139" i="1"/>
  <c r="T138" i="1"/>
  <c r="R138" i="1"/>
  <c r="P138" i="1"/>
  <c r="T137" i="1"/>
  <c r="R137" i="1"/>
  <c r="P137" i="1"/>
  <c r="T136" i="1"/>
  <c r="R136" i="1"/>
  <c r="P136" i="1"/>
  <c r="T135" i="1"/>
  <c r="P135" i="1"/>
  <c r="R135" i="1"/>
  <c r="T134" i="1"/>
  <c r="P134" i="1"/>
  <c r="R134" i="1"/>
  <c r="T133" i="1"/>
  <c r="R133" i="1"/>
  <c r="P133" i="1"/>
  <c r="T132" i="1"/>
  <c r="R132" i="1"/>
  <c r="P132" i="1"/>
  <c r="T131" i="1"/>
  <c r="R131" i="1"/>
  <c r="P131" i="1"/>
  <c r="T130" i="1"/>
  <c r="R130" i="1"/>
  <c r="P130" i="1"/>
  <c r="T129" i="1"/>
  <c r="R129" i="1"/>
  <c r="P129" i="1"/>
  <c r="T128" i="1"/>
  <c r="R128" i="1"/>
  <c r="P128" i="1"/>
  <c r="T127" i="1"/>
  <c r="P127" i="1"/>
  <c r="R127" i="1"/>
  <c r="R126" i="1"/>
  <c r="T126" i="1"/>
  <c r="P126" i="1"/>
  <c r="T121" i="1"/>
  <c r="P121" i="1"/>
  <c r="R116" i="1"/>
  <c r="T100" i="1"/>
  <c r="P100" i="1"/>
  <c r="R100" i="1"/>
  <c r="T93" i="1"/>
  <c r="P93" i="1"/>
  <c r="R93" i="1"/>
  <c r="P79" i="1"/>
  <c r="T68" i="1"/>
  <c r="P68" i="1"/>
  <c r="T65" i="1"/>
  <c r="R65" i="1"/>
  <c r="P65" i="1"/>
  <c r="T63" i="1"/>
  <c r="R63" i="1"/>
  <c r="P63" i="1"/>
  <c r="T59" i="1"/>
  <c r="P59" i="1"/>
  <c r="R59" i="1"/>
  <c r="T962" i="1"/>
  <c r="R962" i="1"/>
  <c r="P962" i="1"/>
  <c r="R961" i="1"/>
  <c r="P961" i="1"/>
  <c r="T961" i="1"/>
  <c r="R960" i="1"/>
  <c r="T960" i="1"/>
  <c r="P960" i="1"/>
  <c r="T957" i="1"/>
  <c r="R957" i="1"/>
  <c r="P957" i="1"/>
  <c r="T952" i="1"/>
  <c r="P952" i="1"/>
  <c r="R952" i="1"/>
  <c r="P951" i="1"/>
  <c r="R951" i="1"/>
  <c r="T951" i="1"/>
  <c r="T948" i="1"/>
  <c r="P948" i="1"/>
  <c r="R948" i="1"/>
  <c r="T947" i="1"/>
  <c r="P947" i="1"/>
  <c r="R947" i="1"/>
  <c r="T946" i="1"/>
  <c r="R946" i="1"/>
  <c r="P946" i="1"/>
  <c r="R945" i="1"/>
  <c r="P945" i="1"/>
  <c r="T945" i="1"/>
  <c r="R937" i="1"/>
  <c r="T937" i="1"/>
  <c r="P937" i="1"/>
  <c r="T936" i="1"/>
  <c r="P936" i="1"/>
  <c r="R936" i="1"/>
  <c r="R933" i="1"/>
  <c r="T933" i="1"/>
  <c r="P933" i="1"/>
  <c r="T930" i="1"/>
  <c r="R930" i="1"/>
  <c r="P930" i="1"/>
  <c r="R929" i="1"/>
  <c r="P929" i="1"/>
  <c r="T929" i="1"/>
  <c r="T922" i="1"/>
  <c r="R922" i="1"/>
  <c r="P922" i="1"/>
  <c r="T915" i="1"/>
  <c r="R915" i="1"/>
  <c r="P915" i="1"/>
  <c r="T914" i="1"/>
  <c r="P914" i="1"/>
  <c r="R914" i="1"/>
  <c r="P913" i="1"/>
  <c r="T913" i="1"/>
  <c r="R913" i="1"/>
  <c r="R912" i="1"/>
  <c r="T912" i="1"/>
  <c r="P912" i="1"/>
  <c r="P903" i="1"/>
  <c r="T903" i="1"/>
  <c r="R903" i="1"/>
  <c r="T902" i="1"/>
  <c r="R902" i="1"/>
  <c r="P902" i="1"/>
  <c r="T901" i="1"/>
  <c r="R901" i="1"/>
  <c r="P901" i="1"/>
  <c r="R900" i="1"/>
  <c r="T900" i="1"/>
  <c r="P900" i="1"/>
  <c r="T899" i="1"/>
  <c r="R899" i="1"/>
  <c r="P899" i="1"/>
  <c r="T898" i="1"/>
  <c r="P898" i="1"/>
  <c r="R898" i="1"/>
  <c r="T897" i="1"/>
  <c r="P897" i="1"/>
  <c r="R897" i="1"/>
  <c r="R896" i="1"/>
  <c r="T896" i="1"/>
  <c r="P896" i="1"/>
  <c r="T895" i="1"/>
  <c r="P895" i="1"/>
  <c r="R895" i="1"/>
  <c r="T887" i="1"/>
  <c r="P887" i="1"/>
  <c r="R887" i="1"/>
  <c r="P886" i="1"/>
  <c r="T886" i="1"/>
  <c r="R886" i="1"/>
  <c r="R884" i="1"/>
  <c r="T884" i="1"/>
  <c r="P884" i="1"/>
  <c r="T874" i="1"/>
  <c r="R874" i="1"/>
  <c r="P874" i="1"/>
  <c r="T873" i="1"/>
  <c r="R873" i="1"/>
  <c r="P873" i="1"/>
  <c r="T872" i="1"/>
  <c r="R872" i="1"/>
  <c r="P872" i="1"/>
  <c r="T861" i="1"/>
  <c r="R861" i="1"/>
  <c r="P861" i="1"/>
  <c r="P847" i="1"/>
  <c r="T847" i="1"/>
  <c r="R847" i="1"/>
  <c r="T846" i="1"/>
  <c r="R846" i="1"/>
  <c r="P846" i="1"/>
  <c r="T845" i="1"/>
  <c r="R845" i="1"/>
  <c r="P845" i="1"/>
  <c r="R844" i="1"/>
  <c r="T844" i="1"/>
  <c r="P844" i="1"/>
  <c r="P843" i="1"/>
  <c r="T843" i="1"/>
  <c r="R843" i="1"/>
  <c r="T842" i="1"/>
  <c r="R842" i="1"/>
  <c r="P842" i="1"/>
  <c r="T837" i="1"/>
  <c r="R837" i="1"/>
  <c r="P837" i="1"/>
  <c r="R836" i="1"/>
  <c r="P836" i="1"/>
  <c r="T836" i="1"/>
  <c r="T835" i="1"/>
  <c r="R835" i="1"/>
  <c r="P835" i="1"/>
  <c r="P834" i="1"/>
  <c r="T834" i="1"/>
  <c r="R834" i="1"/>
  <c r="T833" i="1"/>
  <c r="P833" i="1"/>
  <c r="R833" i="1"/>
  <c r="T831" i="1"/>
  <c r="P831" i="1"/>
  <c r="R831" i="1"/>
  <c r="T830" i="1"/>
  <c r="R830" i="1"/>
  <c r="P830" i="1"/>
  <c r="T829" i="1"/>
  <c r="P829" i="1"/>
  <c r="R829" i="1"/>
  <c r="R828" i="1"/>
  <c r="P828" i="1"/>
  <c r="T828" i="1"/>
  <c r="P827" i="1"/>
  <c r="T827" i="1"/>
  <c r="R827" i="1"/>
  <c r="T826" i="1"/>
  <c r="R826" i="1"/>
  <c r="P826" i="1"/>
  <c r="T825" i="1"/>
  <c r="R825" i="1"/>
  <c r="P825" i="1"/>
  <c r="T824" i="1"/>
  <c r="R824" i="1"/>
  <c r="P824" i="1"/>
  <c r="T823" i="1"/>
  <c r="P823" i="1"/>
  <c r="R823" i="1"/>
  <c r="P822" i="1"/>
  <c r="T822" i="1"/>
  <c r="R822" i="1"/>
  <c r="T821" i="1"/>
  <c r="R821" i="1"/>
  <c r="P821" i="1"/>
  <c r="T813" i="1"/>
  <c r="P813" i="1"/>
  <c r="R813" i="1"/>
  <c r="R812" i="1"/>
  <c r="T812" i="1"/>
  <c r="P812" i="1"/>
  <c r="T809" i="1"/>
  <c r="R809" i="1"/>
  <c r="P809" i="1"/>
  <c r="T808" i="1"/>
  <c r="R808" i="1"/>
  <c r="P808" i="1"/>
  <c r="P807" i="1"/>
  <c r="T807" i="1"/>
  <c r="R807" i="1"/>
  <c r="P806" i="1"/>
  <c r="T806" i="1"/>
  <c r="R806" i="1"/>
  <c r="T805" i="1"/>
  <c r="R805" i="1"/>
  <c r="P805" i="1"/>
  <c r="R804" i="1"/>
  <c r="T804" i="1"/>
  <c r="P804" i="1"/>
  <c r="T803" i="1"/>
  <c r="R803" i="1"/>
  <c r="P803" i="1"/>
  <c r="T795" i="1"/>
  <c r="P795" i="1"/>
  <c r="R795" i="1"/>
  <c r="T790" i="1"/>
  <c r="P790" i="1"/>
  <c r="R790" i="1"/>
  <c r="T787" i="1"/>
  <c r="R787" i="1"/>
  <c r="P787" i="1"/>
  <c r="T786" i="1"/>
  <c r="P786" i="1"/>
  <c r="R786" i="1"/>
  <c r="T785" i="1"/>
  <c r="P785" i="1"/>
  <c r="R785" i="1"/>
  <c r="R784" i="1"/>
  <c r="T784" i="1"/>
  <c r="P784" i="1"/>
  <c r="T781" i="1"/>
  <c r="R781" i="1"/>
  <c r="P781" i="1"/>
  <c r="R780" i="1"/>
  <c r="T780" i="1"/>
  <c r="P780" i="1"/>
  <c r="T779" i="1"/>
  <c r="P779" i="1"/>
  <c r="R779" i="1"/>
  <c r="T778" i="1"/>
  <c r="R778" i="1"/>
  <c r="P778" i="1"/>
  <c r="T777" i="1"/>
  <c r="R777" i="1"/>
  <c r="P777" i="1"/>
  <c r="T774" i="1"/>
  <c r="R774" i="1"/>
  <c r="P774" i="1"/>
  <c r="T773" i="1"/>
  <c r="R773" i="1"/>
  <c r="P773" i="1"/>
  <c r="R772" i="1"/>
  <c r="T772" i="1"/>
  <c r="P772" i="1"/>
  <c r="T771" i="1"/>
  <c r="R771" i="1"/>
  <c r="P771" i="1"/>
  <c r="T770" i="1"/>
  <c r="P770" i="1"/>
  <c r="R770" i="1"/>
  <c r="R768" i="1"/>
  <c r="T768" i="1"/>
  <c r="P768" i="1"/>
  <c r="T765" i="1"/>
  <c r="P765" i="1"/>
  <c r="R765" i="1"/>
  <c r="R764" i="1"/>
  <c r="P764" i="1"/>
  <c r="T764" i="1"/>
  <c r="T763" i="1"/>
  <c r="P763" i="1"/>
  <c r="R763" i="1"/>
  <c r="R752" i="1"/>
  <c r="T752" i="1"/>
  <c r="P752" i="1"/>
  <c r="P751" i="1"/>
  <c r="T751" i="1"/>
  <c r="R751" i="1"/>
  <c r="T750" i="1"/>
  <c r="R750" i="1"/>
  <c r="P750" i="1"/>
  <c r="T749" i="1"/>
  <c r="P749" i="1"/>
  <c r="R749" i="1"/>
  <c r="R748" i="1"/>
  <c r="T748" i="1"/>
  <c r="P748" i="1"/>
  <c r="T747" i="1"/>
  <c r="P747" i="1"/>
  <c r="R747" i="1"/>
  <c r="P743" i="1"/>
  <c r="T743" i="1"/>
  <c r="R743" i="1"/>
  <c r="T742" i="1"/>
  <c r="P742" i="1"/>
  <c r="R742" i="1"/>
  <c r="T741" i="1"/>
  <c r="R741" i="1"/>
  <c r="P741" i="1"/>
  <c r="T737" i="1"/>
  <c r="P737" i="1"/>
  <c r="R737" i="1"/>
  <c r="R736" i="1"/>
  <c r="T736" i="1"/>
  <c r="P736" i="1"/>
  <c r="P735" i="1"/>
  <c r="T735" i="1"/>
  <c r="R735" i="1"/>
  <c r="T734" i="1"/>
  <c r="R734" i="1"/>
  <c r="P734" i="1"/>
  <c r="T733" i="1"/>
  <c r="R733" i="1"/>
  <c r="P733" i="1"/>
  <c r="R732" i="1"/>
  <c r="T732" i="1"/>
  <c r="P732" i="1"/>
  <c r="T731" i="1"/>
  <c r="P731" i="1"/>
  <c r="R731" i="1"/>
  <c r="T727" i="1"/>
  <c r="P727" i="1"/>
  <c r="R727" i="1"/>
  <c r="R724" i="1"/>
  <c r="P724" i="1"/>
  <c r="T724" i="1"/>
  <c r="T723" i="1"/>
  <c r="R723" i="1"/>
  <c r="P723" i="1"/>
  <c r="T722" i="1"/>
  <c r="P722" i="1"/>
  <c r="R722" i="1"/>
  <c r="T721" i="1"/>
  <c r="P721" i="1"/>
  <c r="R721" i="1"/>
  <c r="R720" i="1"/>
  <c r="T720" i="1"/>
  <c r="P720" i="1"/>
  <c r="P719" i="1"/>
  <c r="T719" i="1"/>
  <c r="R719" i="1"/>
  <c r="T718" i="1"/>
  <c r="R718" i="1"/>
  <c r="P718" i="1"/>
  <c r="R716" i="1"/>
  <c r="T716" i="1"/>
  <c r="P716" i="1"/>
  <c r="T714" i="1"/>
  <c r="P714" i="1"/>
  <c r="R714" i="1"/>
  <c r="T713" i="1"/>
  <c r="R713" i="1"/>
  <c r="P713" i="1"/>
  <c r="T710" i="1"/>
  <c r="R710" i="1"/>
  <c r="P710" i="1"/>
  <c r="T709" i="1"/>
  <c r="R709" i="1"/>
  <c r="P709" i="1"/>
  <c r="R708" i="1"/>
  <c r="T708" i="1"/>
  <c r="P708" i="1"/>
  <c r="T707" i="1"/>
  <c r="R707" i="1"/>
  <c r="P707" i="1"/>
  <c r="T706" i="1"/>
  <c r="P706" i="1"/>
  <c r="R706" i="1"/>
  <c r="T705" i="1"/>
  <c r="P705" i="1"/>
  <c r="R705" i="1"/>
  <c r="R704" i="1"/>
  <c r="T704" i="1"/>
  <c r="P704" i="1"/>
  <c r="P703" i="1"/>
  <c r="R703" i="1"/>
  <c r="T703" i="1"/>
  <c r="T702" i="1"/>
  <c r="R702" i="1"/>
  <c r="P702" i="1"/>
  <c r="T701" i="1"/>
  <c r="P701" i="1"/>
  <c r="R701" i="1"/>
  <c r="T698" i="1"/>
  <c r="R698" i="1"/>
  <c r="P698" i="1"/>
  <c r="T697" i="1"/>
  <c r="R697" i="1"/>
  <c r="P697" i="1"/>
  <c r="R696" i="1"/>
  <c r="T696" i="1"/>
  <c r="P696" i="1"/>
  <c r="T695" i="1"/>
  <c r="P695" i="1"/>
  <c r="R695" i="1"/>
  <c r="T694" i="1"/>
  <c r="P694" i="1"/>
  <c r="R694" i="1"/>
  <c r="T693" i="1"/>
  <c r="R693" i="1"/>
  <c r="P693" i="1"/>
  <c r="R692" i="1"/>
  <c r="T692" i="1"/>
  <c r="P692" i="1"/>
  <c r="T691" i="1"/>
  <c r="R691" i="1"/>
  <c r="P691" i="1"/>
  <c r="T690" i="1"/>
  <c r="R690" i="1"/>
  <c r="P690" i="1"/>
  <c r="T689" i="1"/>
  <c r="R689" i="1"/>
  <c r="P689" i="1"/>
  <c r="R688" i="1"/>
  <c r="T688" i="1"/>
  <c r="P688" i="1"/>
  <c r="T682" i="1"/>
  <c r="R682" i="1"/>
  <c r="P682" i="1"/>
  <c r="T681" i="1"/>
  <c r="R681" i="1"/>
  <c r="P681" i="1"/>
  <c r="R680" i="1"/>
  <c r="P680" i="1"/>
  <c r="T680" i="1"/>
  <c r="P679" i="1"/>
  <c r="T679" i="1"/>
  <c r="R679" i="1"/>
  <c r="T678" i="1"/>
  <c r="P678" i="1"/>
  <c r="R678" i="1"/>
  <c r="R676" i="1"/>
  <c r="T676" i="1"/>
  <c r="P676" i="1"/>
  <c r="T675" i="1"/>
  <c r="R675" i="1"/>
  <c r="P675" i="1"/>
  <c r="T674" i="1"/>
  <c r="R674" i="1"/>
  <c r="P674" i="1"/>
  <c r="T661" i="1"/>
  <c r="R661" i="1"/>
  <c r="P661" i="1"/>
  <c r="R660" i="1"/>
  <c r="P660" i="1"/>
  <c r="T660" i="1"/>
  <c r="R656" i="1"/>
  <c r="T656" i="1"/>
  <c r="P656" i="1"/>
  <c r="P655" i="1"/>
  <c r="T655" i="1"/>
  <c r="R655" i="1"/>
  <c r="T650" i="1"/>
  <c r="R650" i="1"/>
  <c r="P650" i="1"/>
  <c r="T649" i="1"/>
  <c r="R649" i="1"/>
  <c r="P649" i="1"/>
  <c r="R648" i="1"/>
  <c r="T648" i="1"/>
  <c r="P648" i="1"/>
  <c r="P647" i="1"/>
  <c r="T647" i="1"/>
  <c r="R647" i="1"/>
  <c r="T646" i="1"/>
  <c r="R646" i="1"/>
  <c r="P646" i="1"/>
  <c r="T645" i="1"/>
  <c r="R645" i="1"/>
  <c r="P645" i="1"/>
  <c r="R644" i="1"/>
  <c r="T644" i="1"/>
  <c r="P644" i="1"/>
  <c r="T643" i="1"/>
  <c r="R643" i="1"/>
  <c r="P643" i="1"/>
  <c r="T642" i="1"/>
  <c r="P642" i="1"/>
  <c r="R642" i="1"/>
  <c r="T641" i="1"/>
  <c r="P641" i="1"/>
  <c r="R641" i="1"/>
  <c r="R640" i="1"/>
  <c r="T640" i="1"/>
  <c r="P640" i="1"/>
  <c r="P639" i="1"/>
  <c r="R639" i="1"/>
  <c r="T639" i="1"/>
  <c r="T638" i="1"/>
  <c r="R638" i="1"/>
  <c r="P638" i="1"/>
  <c r="T634" i="1"/>
  <c r="R634" i="1"/>
  <c r="P634" i="1"/>
  <c r="T633" i="1"/>
  <c r="R633" i="1"/>
  <c r="P633" i="1"/>
  <c r="R632" i="1"/>
  <c r="T632" i="1"/>
  <c r="P632" i="1"/>
  <c r="R628" i="1"/>
  <c r="T628" i="1"/>
  <c r="P628" i="1"/>
  <c r="T626" i="1"/>
  <c r="R626" i="1"/>
  <c r="P626" i="1"/>
  <c r="T625" i="1"/>
  <c r="R625" i="1"/>
  <c r="P625" i="1"/>
  <c r="R624" i="1"/>
  <c r="T624" i="1"/>
  <c r="P624" i="1"/>
  <c r="P623" i="1"/>
  <c r="T623" i="1"/>
  <c r="R623" i="1"/>
  <c r="T622" i="1"/>
  <c r="R622" i="1"/>
  <c r="P622" i="1"/>
  <c r="T621" i="1"/>
  <c r="P621" i="1"/>
  <c r="R621" i="1"/>
  <c r="R620" i="1"/>
  <c r="T620" i="1"/>
  <c r="P620" i="1"/>
  <c r="T619" i="1"/>
  <c r="P619" i="1"/>
  <c r="R619" i="1"/>
  <c r="T618" i="1"/>
  <c r="R618" i="1"/>
  <c r="P618" i="1"/>
  <c r="T617" i="1"/>
  <c r="R617" i="1"/>
  <c r="P617" i="1"/>
  <c r="R616" i="1"/>
  <c r="P616" i="1"/>
  <c r="T616" i="1"/>
  <c r="P615" i="1"/>
  <c r="T615" i="1"/>
  <c r="R615" i="1"/>
  <c r="T598" i="1"/>
  <c r="P598" i="1"/>
  <c r="R598" i="1"/>
  <c r="T597" i="1"/>
  <c r="R597" i="1"/>
  <c r="P597" i="1"/>
  <c r="R596" i="1"/>
  <c r="P596" i="1"/>
  <c r="T596" i="1"/>
  <c r="T595" i="1"/>
  <c r="R595" i="1"/>
  <c r="P595" i="1"/>
  <c r="T594" i="1"/>
  <c r="P594" i="1"/>
  <c r="R594" i="1"/>
  <c r="T593" i="1"/>
  <c r="P593" i="1"/>
  <c r="R593" i="1"/>
  <c r="R592" i="1"/>
  <c r="T592" i="1"/>
  <c r="P592" i="1"/>
  <c r="P591" i="1"/>
  <c r="T591" i="1"/>
  <c r="R591" i="1"/>
  <c r="T586" i="1"/>
  <c r="P586" i="1"/>
  <c r="R586" i="1"/>
  <c r="T585" i="1"/>
  <c r="R585" i="1"/>
  <c r="P585" i="1"/>
  <c r="R584" i="1"/>
  <c r="T584" i="1"/>
  <c r="P584" i="1"/>
  <c r="T582" i="1"/>
  <c r="R582" i="1"/>
  <c r="P582" i="1"/>
  <c r="P434" i="1"/>
  <c r="T434" i="1"/>
  <c r="R434" i="1"/>
  <c r="T433" i="1"/>
  <c r="P433" i="1"/>
  <c r="R433" i="1"/>
  <c r="T432" i="1"/>
  <c r="R432" i="1"/>
  <c r="P432" i="1"/>
  <c r="T428" i="1"/>
  <c r="R428" i="1"/>
  <c r="P428" i="1"/>
  <c r="T427" i="1"/>
  <c r="P427" i="1"/>
  <c r="R427" i="1"/>
  <c r="T426" i="1"/>
  <c r="R426" i="1"/>
  <c r="P426" i="1"/>
  <c r="T363" i="1"/>
  <c r="P363" i="1"/>
  <c r="R363" i="1"/>
  <c r="T362" i="1"/>
  <c r="R362" i="1"/>
  <c r="P362" i="1"/>
  <c r="R361" i="1"/>
  <c r="T361" i="1"/>
  <c r="P361" i="1"/>
  <c r="T360" i="1"/>
  <c r="R360" i="1"/>
  <c r="P360" i="1"/>
  <c r="P359" i="1"/>
  <c r="T359" i="1"/>
  <c r="R359" i="1"/>
  <c r="T358" i="1"/>
  <c r="P358" i="1"/>
  <c r="R358" i="1"/>
  <c r="T357" i="1"/>
  <c r="R357" i="1"/>
  <c r="P357" i="1"/>
  <c r="T356" i="1"/>
  <c r="R356" i="1"/>
  <c r="P356" i="1"/>
  <c r="R355" i="1"/>
  <c r="P355" i="1"/>
  <c r="T355" i="1"/>
  <c r="T354" i="1"/>
  <c r="R354" i="1"/>
  <c r="P354" i="1"/>
  <c r="T353" i="1"/>
  <c r="R353" i="1"/>
  <c r="P353" i="1"/>
  <c r="T352" i="1"/>
  <c r="R352" i="1"/>
  <c r="P352" i="1"/>
  <c r="T351" i="1"/>
  <c r="P351" i="1"/>
  <c r="R351" i="1"/>
  <c r="T350" i="1"/>
  <c r="R350" i="1"/>
  <c r="P350" i="1"/>
  <c r="P349" i="1"/>
  <c r="T349" i="1"/>
  <c r="R349" i="1"/>
  <c r="T348" i="1"/>
  <c r="R348" i="1"/>
  <c r="P348" i="1"/>
  <c r="T347" i="1"/>
  <c r="P347" i="1"/>
  <c r="R347" i="1"/>
  <c r="T346" i="1"/>
  <c r="R346" i="1"/>
  <c r="P346" i="1"/>
  <c r="R345" i="1"/>
  <c r="T345" i="1"/>
  <c r="P345" i="1"/>
  <c r="T344" i="1"/>
  <c r="R344" i="1"/>
  <c r="P344" i="1"/>
  <c r="T343" i="1"/>
  <c r="P343" i="1"/>
  <c r="R343" i="1"/>
  <c r="T342" i="1"/>
  <c r="R342" i="1"/>
  <c r="P342" i="1"/>
  <c r="T341" i="1"/>
  <c r="R341" i="1"/>
  <c r="P341" i="1"/>
  <c r="T340" i="1"/>
  <c r="R340" i="1"/>
  <c r="P340" i="1"/>
  <c r="R339" i="1"/>
  <c r="P339" i="1"/>
  <c r="T339" i="1"/>
  <c r="T338" i="1"/>
  <c r="P338" i="1"/>
  <c r="R338" i="1"/>
  <c r="T337" i="1"/>
  <c r="P337" i="1"/>
  <c r="R337" i="1"/>
  <c r="T336" i="1"/>
  <c r="R336" i="1"/>
  <c r="P336" i="1"/>
  <c r="T335" i="1"/>
  <c r="P335" i="1"/>
  <c r="R335" i="1"/>
  <c r="R334" i="1"/>
  <c r="T334" i="1"/>
  <c r="P334" i="1"/>
  <c r="T333" i="1"/>
  <c r="R333" i="1"/>
  <c r="P333" i="1"/>
  <c r="T332" i="1"/>
  <c r="R332" i="1"/>
  <c r="P332" i="1"/>
  <c r="T331" i="1"/>
  <c r="P331" i="1"/>
  <c r="R331" i="1"/>
  <c r="T330" i="1"/>
  <c r="R330" i="1"/>
  <c r="P330" i="1"/>
  <c r="R329" i="1"/>
  <c r="T329" i="1"/>
  <c r="P329" i="1"/>
  <c r="T328" i="1"/>
  <c r="R328" i="1"/>
  <c r="P328" i="1"/>
  <c r="P327" i="1"/>
  <c r="T327" i="1"/>
  <c r="R327" i="1"/>
  <c r="T326" i="1"/>
  <c r="P326" i="1"/>
  <c r="R326" i="1"/>
  <c r="T325" i="1"/>
  <c r="R325" i="1"/>
  <c r="P325" i="1"/>
  <c r="T324" i="1"/>
  <c r="R324" i="1"/>
  <c r="P324" i="1"/>
  <c r="T323" i="1"/>
  <c r="R323" i="1"/>
  <c r="P323" i="1"/>
  <c r="T322" i="1"/>
  <c r="R322" i="1"/>
  <c r="P322" i="1"/>
  <c r="T321" i="1"/>
  <c r="R321" i="1"/>
  <c r="P321" i="1"/>
  <c r="T319" i="1"/>
  <c r="P319" i="1"/>
  <c r="R319" i="1"/>
  <c r="R318" i="1"/>
  <c r="P318" i="1"/>
  <c r="T318" i="1"/>
  <c r="P317" i="1"/>
  <c r="T317" i="1"/>
  <c r="R317" i="1"/>
  <c r="T316" i="1"/>
  <c r="R316" i="1"/>
  <c r="P316" i="1"/>
  <c r="T314" i="1"/>
  <c r="R314" i="1"/>
  <c r="P314" i="1"/>
  <c r="T313" i="1"/>
  <c r="R313" i="1"/>
  <c r="P313" i="1"/>
  <c r="T312" i="1"/>
  <c r="R312" i="1"/>
  <c r="P312" i="1"/>
  <c r="T311" i="1"/>
  <c r="P311" i="1"/>
  <c r="R311" i="1"/>
  <c r="T310" i="1"/>
  <c r="R310" i="1"/>
  <c r="P310" i="1"/>
  <c r="T308" i="1"/>
  <c r="R308" i="1"/>
  <c r="P308" i="1"/>
  <c r="T307" i="1"/>
  <c r="R307" i="1"/>
  <c r="P307" i="1"/>
  <c r="T306" i="1"/>
  <c r="P306" i="1"/>
  <c r="R306" i="1"/>
  <c r="T305" i="1"/>
  <c r="P305" i="1"/>
  <c r="R305" i="1"/>
  <c r="T304" i="1"/>
  <c r="R304" i="1"/>
  <c r="P304" i="1"/>
  <c r="T303" i="1"/>
  <c r="P303" i="1"/>
  <c r="R303" i="1"/>
  <c r="T302" i="1"/>
  <c r="R302" i="1"/>
  <c r="P302" i="1"/>
  <c r="T301" i="1"/>
  <c r="R301" i="1"/>
  <c r="P301" i="1"/>
  <c r="T300" i="1"/>
  <c r="R300" i="1"/>
  <c r="P300" i="1"/>
  <c r="T299" i="1"/>
  <c r="P299" i="1"/>
  <c r="R299" i="1"/>
  <c r="T298" i="1"/>
  <c r="R298" i="1"/>
  <c r="P298" i="1"/>
  <c r="R297" i="1"/>
  <c r="T297" i="1"/>
  <c r="P297" i="1"/>
  <c r="T296" i="1"/>
  <c r="R296" i="1"/>
  <c r="P296" i="1"/>
  <c r="T295" i="1"/>
  <c r="P295" i="1"/>
  <c r="R295" i="1"/>
  <c r="T293" i="1"/>
  <c r="R293" i="1"/>
  <c r="P293" i="1"/>
  <c r="T292" i="1"/>
  <c r="R292" i="1"/>
  <c r="P292" i="1"/>
  <c r="T291" i="1"/>
  <c r="R291" i="1"/>
  <c r="P291" i="1"/>
  <c r="T290" i="1"/>
  <c r="R290" i="1"/>
  <c r="P290" i="1"/>
  <c r="T289" i="1"/>
  <c r="R289" i="1"/>
  <c r="P289" i="1"/>
  <c r="T288" i="1"/>
  <c r="R288" i="1"/>
  <c r="P288" i="1"/>
  <c r="T287" i="1"/>
  <c r="P287" i="1"/>
  <c r="R287" i="1"/>
  <c r="T286" i="1"/>
  <c r="R286" i="1"/>
  <c r="P286" i="1"/>
  <c r="T285" i="1"/>
  <c r="P285" i="1"/>
  <c r="R285" i="1"/>
  <c r="T284" i="1"/>
  <c r="R284" i="1"/>
  <c r="P284" i="1"/>
  <c r="T283" i="1"/>
  <c r="P283" i="1"/>
  <c r="R283" i="1"/>
  <c r="T281" i="1"/>
  <c r="R281" i="1"/>
  <c r="P281" i="1"/>
  <c r="T280" i="1"/>
  <c r="R280" i="1"/>
  <c r="P280" i="1"/>
  <c r="T279" i="1"/>
  <c r="P279" i="1"/>
  <c r="R279" i="1"/>
  <c r="T278" i="1"/>
  <c r="R278" i="1"/>
  <c r="P278" i="1"/>
  <c r="T277" i="1"/>
  <c r="R277" i="1"/>
  <c r="P277" i="1"/>
  <c r="T276" i="1"/>
  <c r="R276" i="1"/>
  <c r="P276" i="1"/>
  <c r="T275" i="1"/>
  <c r="R275" i="1"/>
  <c r="P275" i="1"/>
  <c r="T274" i="1"/>
  <c r="P274" i="1"/>
  <c r="R274" i="1"/>
  <c r="T273" i="1"/>
  <c r="P273" i="1"/>
  <c r="R273" i="1"/>
  <c r="T272" i="1"/>
  <c r="R272" i="1"/>
  <c r="P272" i="1"/>
  <c r="T271" i="1"/>
  <c r="P271" i="1"/>
  <c r="R271" i="1"/>
  <c r="T269" i="1"/>
  <c r="R269" i="1"/>
  <c r="P269" i="1"/>
  <c r="T268" i="1"/>
  <c r="R268" i="1"/>
  <c r="P268" i="1"/>
  <c r="T267" i="1"/>
  <c r="P267" i="1"/>
  <c r="R267" i="1"/>
  <c r="R266" i="1"/>
  <c r="T266" i="1"/>
  <c r="P266" i="1"/>
  <c r="T265" i="1"/>
  <c r="R265" i="1"/>
  <c r="P265" i="1"/>
  <c r="T264" i="1"/>
  <c r="R264" i="1"/>
  <c r="P264" i="1"/>
  <c r="T262" i="1"/>
  <c r="P262" i="1"/>
  <c r="R262" i="1"/>
  <c r="T261" i="1"/>
  <c r="R261" i="1"/>
  <c r="P261" i="1"/>
  <c r="T260" i="1"/>
  <c r="R260" i="1"/>
  <c r="P260" i="1"/>
  <c r="T259" i="1"/>
  <c r="R259" i="1"/>
  <c r="P259" i="1"/>
  <c r="T258" i="1"/>
  <c r="R258" i="1"/>
  <c r="P258" i="1"/>
  <c r="R257" i="1"/>
  <c r="P257" i="1"/>
  <c r="T257" i="1"/>
  <c r="T255" i="1"/>
  <c r="P255" i="1"/>
  <c r="R255" i="1"/>
  <c r="R254" i="1"/>
  <c r="T254" i="1"/>
  <c r="P254" i="1"/>
  <c r="T253" i="1"/>
  <c r="P253" i="1"/>
  <c r="R253" i="1"/>
  <c r="T252" i="1"/>
  <c r="R252" i="1"/>
  <c r="P252" i="1"/>
  <c r="T251" i="1"/>
  <c r="P251" i="1"/>
  <c r="R251" i="1"/>
  <c r="T249" i="1"/>
  <c r="R249" i="1"/>
  <c r="P249" i="1"/>
  <c r="T248" i="1"/>
  <c r="R248" i="1"/>
  <c r="P248" i="1"/>
  <c r="T247" i="1"/>
  <c r="P247" i="1"/>
  <c r="R247" i="1"/>
  <c r="T246" i="1"/>
  <c r="R246" i="1"/>
  <c r="P246" i="1"/>
  <c r="T245" i="1"/>
  <c r="R245" i="1"/>
  <c r="P245" i="1"/>
  <c r="T244" i="1"/>
  <c r="R244" i="1"/>
  <c r="P244" i="1"/>
  <c r="T242" i="1"/>
  <c r="P242" i="1"/>
  <c r="R242" i="1"/>
  <c r="T241" i="1"/>
  <c r="P241" i="1"/>
  <c r="R241" i="1"/>
  <c r="T240" i="1"/>
  <c r="R240" i="1"/>
  <c r="P240" i="1"/>
  <c r="T239" i="1"/>
  <c r="P239" i="1"/>
  <c r="R239" i="1"/>
  <c r="T238" i="1"/>
  <c r="R238" i="1"/>
  <c r="P238" i="1"/>
  <c r="T237" i="1"/>
  <c r="R237" i="1"/>
  <c r="P237" i="1"/>
  <c r="T235" i="1"/>
  <c r="P235" i="1"/>
  <c r="R235" i="1"/>
  <c r="R234" i="1"/>
  <c r="T234" i="1"/>
  <c r="P234" i="1"/>
  <c r="R233" i="1"/>
  <c r="T233" i="1"/>
  <c r="P233" i="1"/>
  <c r="T232" i="1"/>
  <c r="R232" i="1"/>
  <c r="P232" i="1"/>
  <c r="T231" i="1"/>
  <c r="P231" i="1"/>
  <c r="R231" i="1"/>
  <c r="T230" i="1"/>
  <c r="P230" i="1"/>
  <c r="R230" i="1"/>
  <c r="T229" i="1"/>
  <c r="R229" i="1"/>
  <c r="P229" i="1"/>
  <c r="T228" i="1"/>
  <c r="R228" i="1"/>
  <c r="P228" i="1"/>
  <c r="T227" i="1"/>
  <c r="R227" i="1"/>
  <c r="P227" i="1"/>
  <c r="T226" i="1"/>
  <c r="R226" i="1"/>
  <c r="P226" i="1"/>
  <c r="T225" i="1"/>
  <c r="R225" i="1"/>
  <c r="P225" i="1"/>
  <c r="T224" i="1"/>
  <c r="R224" i="1"/>
  <c r="P224" i="1"/>
  <c r="T222" i="1"/>
  <c r="R222" i="1"/>
  <c r="P222" i="1"/>
  <c r="T221" i="1"/>
  <c r="P221" i="1"/>
  <c r="R221" i="1"/>
  <c r="T220" i="1"/>
  <c r="R220" i="1"/>
  <c r="P220" i="1"/>
  <c r="T219" i="1"/>
  <c r="P219" i="1"/>
  <c r="R219" i="1"/>
  <c r="T218" i="1"/>
  <c r="R218" i="1"/>
  <c r="P218" i="1"/>
  <c r="T217" i="1"/>
  <c r="R217" i="1"/>
  <c r="P217" i="1"/>
  <c r="T215" i="1"/>
  <c r="P215" i="1"/>
  <c r="R215" i="1"/>
  <c r="T214" i="1"/>
  <c r="R214" i="1"/>
  <c r="P214" i="1"/>
  <c r="T213" i="1"/>
  <c r="R213" i="1"/>
  <c r="P213" i="1"/>
  <c r="T212" i="1"/>
  <c r="R212" i="1"/>
  <c r="P212" i="1"/>
  <c r="T211" i="1"/>
  <c r="R211" i="1"/>
  <c r="P211" i="1"/>
  <c r="P210" i="1"/>
  <c r="T210" i="1"/>
  <c r="R210" i="1"/>
  <c r="T208" i="1"/>
  <c r="R208" i="1"/>
  <c r="P208" i="1"/>
  <c r="T207" i="1"/>
  <c r="P207" i="1"/>
  <c r="R207" i="1"/>
  <c r="T206" i="1"/>
  <c r="R206" i="1"/>
  <c r="P206" i="1"/>
  <c r="T205" i="1"/>
  <c r="R205" i="1"/>
  <c r="P205" i="1"/>
  <c r="T204" i="1"/>
  <c r="R204" i="1"/>
  <c r="P204" i="1"/>
  <c r="R202" i="1"/>
  <c r="T202" i="1"/>
  <c r="P202" i="1"/>
  <c r="T201" i="1"/>
  <c r="R201" i="1"/>
  <c r="P201" i="1"/>
  <c r="T200" i="1"/>
  <c r="R200" i="1"/>
  <c r="P200" i="1"/>
  <c r="T199" i="1"/>
  <c r="P199" i="1"/>
  <c r="R199" i="1"/>
  <c r="T198" i="1"/>
  <c r="P198" i="1"/>
  <c r="R198" i="1"/>
  <c r="T197" i="1"/>
  <c r="R197" i="1"/>
  <c r="P197" i="1"/>
  <c r="T195" i="1"/>
  <c r="R195" i="1"/>
  <c r="P195" i="1"/>
  <c r="T194" i="1"/>
  <c r="R194" i="1"/>
  <c r="P194" i="1"/>
  <c r="T193" i="1"/>
  <c r="R193" i="1"/>
  <c r="P193" i="1"/>
  <c r="T192" i="1"/>
  <c r="R192" i="1"/>
  <c r="P192" i="1"/>
  <c r="T191" i="1"/>
  <c r="P191" i="1"/>
  <c r="R191" i="1"/>
  <c r="T190" i="1"/>
  <c r="R190" i="1"/>
  <c r="P190" i="1"/>
  <c r="T189" i="1"/>
  <c r="P189" i="1"/>
  <c r="R189" i="1"/>
  <c r="T188" i="1"/>
  <c r="R188" i="1"/>
  <c r="P188" i="1"/>
  <c r="T186" i="1"/>
  <c r="R186" i="1"/>
  <c r="P186" i="1"/>
  <c r="T185" i="1"/>
  <c r="R185" i="1"/>
  <c r="P185" i="1"/>
  <c r="T184" i="1"/>
  <c r="R184" i="1"/>
  <c r="P184" i="1"/>
  <c r="T183" i="1"/>
  <c r="P183" i="1"/>
  <c r="R183" i="1"/>
  <c r="R182" i="1"/>
  <c r="P182" i="1"/>
  <c r="T182" i="1"/>
  <c r="T181" i="1"/>
  <c r="R181" i="1"/>
  <c r="P181" i="1"/>
  <c r="T180" i="1"/>
  <c r="R180" i="1"/>
  <c r="P180" i="1"/>
  <c r="T179" i="1"/>
  <c r="R179" i="1"/>
  <c r="P179" i="1"/>
  <c r="T178" i="1"/>
  <c r="P178" i="1"/>
  <c r="R178" i="1"/>
  <c r="T177" i="1"/>
  <c r="P177" i="1"/>
  <c r="R177" i="1"/>
  <c r="T176" i="1"/>
  <c r="R176" i="1"/>
  <c r="P176" i="1"/>
  <c r="T175" i="1"/>
  <c r="P175" i="1"/>
  <c r="R175" i="1"/>
  <c r="T174" i="1"/>
  <c r="R174" i="1"/>
  <c r="P174" i="1"/>
  <c r="T173" i="1"/>
  <c r="R173" i="1"/>
  <c r="P173" i="1"/>
  <c r="T172" i="1"/>
  <c r="R172" i="1"/>
  <c r="P172" i="1"/>
  <c r="T171" i="1"/>
  <c r="P171" i="1"/>
  <c r="R171" i="1"/>
  <c r="R170" i="1"/>
  <c r="T170" i="1"/>
  <c r="P170" i="1"/>
  <c r="R169" i="1"/>
  <c r="T169" i="1"/>
  <c r="P169" i="1"/>
  <c r="T168" i="1"/>
  <c r="R168" i="1"/>
  <c r="P168" i="1"/>
  <c r="T167" i="1"/>
  <c r="P167" i="1"/>
  <c r="R167" i="1"/>
  <c r="T166" i="1"/>
  <c r="P166" i="1"/>
  <c r="R166" i="1"/>
  <c r="T165" i="1"/>
  <c r="R165" i="1"/>
  <c r="P165" i="1"/>
  <c r="T164" i="1"/>
  <c r="R164" i="1"/>
  <c r="P164" i="1"/>
  <c r="T163" i="1"/>
  <c r="R163" i="1"/>
  <c r="P163" i="1"/>
  <c r="T162" i="1"/>
  <c r="R162" i="1"/>
  <c r="P162" i="1"/>
  <c r="T161" i="1"/>
  <c r="R161" i="1"/>
  <c r="P161" i="1"/>
  <c r="T160" i="1"/>
  <c r="R160" i="1"/>
  <c r="P160" i="1"/>
  <c r="T159" i="1"/>
  <c r="P159" i="1"/>
  <c r="R159" i="1"/>
  <c r="T158" i="1"/>
  <c r="R158" i="1"/>
  <c r="P158" i="1"/>
  <c r="T157" i="1"/>
  <c r="P157" i="1"/>
  <c r="R157" i="1"/>
  <c r="T156" i="1"/>
  <c r="R156" i="1"/>
  <c r="P156" i="1"/>
  <c r="T155" i="1"/>
  <c r="P155" i="1"/>
  <c r="R155" i="1"/>
  <c r="B73" i="15"/>
  <c r="T74" i="1" l="1"/>
  <c r="L73" i="1"/>
  <c r="P96" i="1"/>
  <c r="L94" i="1"/>
  <c r="P110" i="1"/>
  <c r="L109" i="1"/>
  <c r="T61" i="1"/>
  <c r="L60" i="1"/>
  <c r="R68" i="1"/>
  <c r="L66" i="1"/>
  <c r="T115" i="1"/>
  <c r="L114" i="1"/>
  <c r="T124" i="1"/>
  <c r="L123" i="1"/>
  <c r="P69" i="1"/>
  <c r="R69" i="1"/>
  <c r="R125" i="1"/>
  <c r="T87" i="1"/>
  <c r="P54" i="1"/>
  <c r="P116" i="1"/>
  <c r="P92" i="1"/>
  <c r="R92" i="1"/>
  <c r="P118" i="1"/>
  <c r="T118" i="1"/>
  <c r="P81" i="1"/>
  <c r="P115" i="1"/>
  <c r="R115" i="1"/>
  <c r="P104" i="1"/>
  <c r="R81" i="1"/>
  <c r="P119" i="1"/>
  <c r="R119" i="1"/>
  <c r="P87" i="1"/>
  <c r="P62" i="1"/>
  <c r="T62" i="1"/>
  <c r="G28" i="19"/>
  <c r="P125" i="1"/>
  <c r="P74" i="1"/>
  <c r="R74" i="1"/>
  <c r="P91" i="1"/>
  <c r="R91" i="1"/>
  <c r="R75" i="1"/>
  <c r="P75" i="1"/>
  <c r="R79" i="1"/>
  <c r="V79" i="1" s="1"/>
  <c r="P55" i="1"/>
  <c r="R55" i="1"/>
  <c r="R112" i="1"/>
  <c r="P112" i="1"/>
  <c r="P83" i="1"/>
  <c r="R83" i="1"/>
  <c r="P117" i="1"/>
  <c r="R117" i="1"/>
  <c r="P64" i="1"/>
  <c r="T64" i="1"/>
  <c r="P86" i="1"/>
  <c r="R86" i="1"/>
  <c r="P124" i="1"/>
  <c r="R58" i="1"/>
  <c r="R124" i="1"/>
  <c r="P61" i="1"/>
  <c r="R61" i="1"/>
  <c r="P80" i="1"/>
  <c r="R96" i="1"/>
  <c r="R80" i="1"/>
  <c r="T90" i="1"/>
  <c r="T54" i="1"/>
  <c r="T104" i="1"/>
  <c r="R77" i="1"/>
  <c r="R120" i="1"/>
  <c r="P77" i="1"/>
  <c r="P120" i="1"/>
  <c r="R78" i="1"/>
  <c r="R85" i="1"/>
  <c r="P85" i="1"/>
  <c r="R89" i="1"/>
  <c r="P89" i="1"/>
  <c r="R102" i="1"/>
  <c r="P102" i="1"/>
  <c r="P90" i="1"/>
  <c r="P76" i="1"/>
  <c r="T76" i="1"/>
  <c r="R82" i="1"/>
  <c r="P57" i="1"/>
  <c r="T78" i="1"/>
  <c r="T82" i="1"/>
  <c r="P88" i="1"/>
  <c r="R88" i="1"/>
  <c r="R110" i="1"/>
  <c r="T58" i="1"/>
  <c r="T96" i="1"/>
  <c r="T110" i="1"/>
  <c r="P111" i="1"/>
  <c r="R111" i="1"/>
  <c r="P56" i="1"/>
  <c r="R84" i="1"/>
  <c r="R56" i="1"/>
  <c r="P84" i="1"/>
  <c r="R57" i="1"/>
  <c r="V923" i="1"/>
  <c r="Y923" i="1" s="1"/>
  <c r="V940" i="1"/>
  <c r="Y940" i="1" s="1"/>
  <c r="V966" i="1"/>
  <c r="Y966" i="1" s="1"/>
  <c r="V938" i="1"/>
  <c r="Y938" i="1" s="1"/>
  <c r="V336" i="1"/>
  <c r="Y336" i="1" s="1"/>
  <c r="V436" i="1"/>
  <c r="Y436" i="1" s="1"/>
  <c r="V556" i="1"/>
  <c r="Y556" i="1" s="1"/>
  <c r="V588" i="1"/>
  <c r="Y588" i="1" s="1"/>
  <c r="V629" i="1"/>
  <c r="Y629" i="1" s="1"/>
  <c r="V636" i="1"/>
  <c r="Y636" i="1" s="1"/>
  <c r="V637" i="1"/>
  <c r="Y637" i="1" s="1"/>
  <c r="V740" i="1"/>
  <c r="Y740" i="1" s="1"/>
  <c r="V753" i="1"/>
  <c r="Y753" i="1" s="1"/>
  <c r="V769" i="1"/>
  <c r="Y769" i="1" s="1"/>
  <c r="V814" i="1"/>
  <c r="Y814" i="1" s="1"/>
  <c r="V817" i="1"/>
  <c r="Y817" i="1" s="1"/>
  <c r="V818" i="1"/>
  <c r="Y818" i="1" s="1"/>
  <c r="V848" i="1"/>
  <c r="Y848" i="1" s="1"/>
  <c r="V856" i="1"/>
  <c r="Y856" i="1" s="1"/>
  <c r="V885" i="1"/>
  <c r="Y885" i="1" s="1"/>
  <c r="V904" i="1"/>
  <c r="Y904" i="1" s="1"/>
  <c r="V916" i="1"/>
  <c r="Y916" i="1" s="1"/>
  <c r="V920" i="1"/>
  <c r="Y920" i="1" s="1"/>
  <c r="V949" i="1"/>
  <c r="Y949" i="1" s="1"/>
  <c r="V950" i="1"/>
  <c r="Y950" i="1" s="1"/>
  <c r="V953" i="1"/>
  <c r="Y953" i="1" s="1"/>
  <c r="V188" i="1"/>
  <c r="Y188" i="1" s="1"/>
  <c r="V262" i="1"/>
  <c r="Y262" i="1" s="1"/>
  <c r="V354" i="1"/>
  <c r="Y354" i="1" s="1"/>
  <c r="V615" i="1"/>
  <c r="Y615" i="1" s="1"/>
  <c r="V127" i="1"/>
  <c r="Y127" i="1" s="1"/>
  <c r="V145" i="1"/>
  <c r="Y145" i="1" s="1"/>
  <c r="V393" i="1"/>
  <c r="Y393" i="1" s="1"/>
  <c r="V486" i="1"/>
  <c r="Y486" i="1" s="1"/>
  <c r="V493" i="1"/>
  <c r="Y493" i="1" s="1"/>
  <c r="V521" i="1"/>
  <c r="Y521" i="1" s="1"/>
  <c r="V522" i="1"/>
  <c r="Y522" i="1" s="1"/>
  <c r="V530" i="1"/>
  <c r="Y530" i="1" s="1"/>
  <c r="V533" i="1"/>
  <c r="Y533" i="1" s="1"/>
  <c r="V578" i="1"/>
  <c r="Y578" i="1" s="1"/>
  <c r="V601" i="1"/>
  <c r="Y601" i="1" s="1"/>
  <c r="V602" i="1"/>
  <c r="Y602" i="1" s="1"/>
  <c r="V667" i="1"/>
  <c r="Y667" i="1" s="1"/>
  <c r="V683" i="1"/>
  <c r="Y683" i="1" s="1"/>
  <c r="V712" i="1"/>
  <c r="Y712" i="1" s="1"/>
  <c r="V755" i="1"/>
  <c r="Y755" i="1" s="1"/>
  <c r="V766" i="1"/>
  <c r="Y766" i="1" s="1"/>
  <c r="V776" i="1"/>
  <c r="Y776" i="1" s="1"/>
  <c r="V788" i="1"/>
  <c r="Y788" i="1" s="1"/>
  <c r="V789" i="1"/>
  <c r="Y789" i="1" s="1"/>
  <c r="V794" i="1"/>
  <c r="Y794" i="1" s="1"/>
  <c r="V820" i="1"/>
  <c r="Y820" i="1" s="1"/>
  <c r="V849" i="1"/>
  <c r="Y849" i="1" s="1"/>
  <c r="V850" i="1"/>
  <c r="Y850" i="1" s="1"/>
  <c r="V867" i="1"/>
  <c r="Y867" i="1" s="1"/>
  <c r="V878" i="1"/>
  <c r="Y878" i="1" s="1"/>
  <c r="V879" i="1"/>
  <c r="Y879" i="1" s="1"/>
  <c r="V883" i="1"/>
  <c r="Y883" i="1" s="1"/>
  <c r="V909" i="1"/>
  <c r="Y909" i="1" s="1"/>
  <c r="V918" i="1"/>
  <c r="Y918" i="1" s="1"/>
  <c r="V919" i="1"/>
  <c r="Y919" i="1" s="1"/>
  <c r="V924" i="1"/>
  <c r="Y924" i="1" s="1"/>
  <c r="V927" i="1"/>
  <c r="Y927" i="1" s="1"/>
  <c r="V954" i="1"/>
  <c r="Y954" i="1" s="1"/>
  <c r="V959" i="1"/>
  <c r="Y959" i="1" s="1"/>
  <c r="V224" i="1"/>
  <c r="Y224" i="1" s="1"/>
  <c r="V246" i="1"/>
  <c r="Y246" i="1" s="1"/>
  <c r="V260" i="1"/>
  <c r="Y260" i="1" s="1"/>
  <c r="V304" i="1"/>
  <c r="Y304" i="1" s="1"/>
  <c r="V643" i="1"/>
  <c r="Y643" i="1" s="1"/>
  <c r="V674" i="1"/>
  <c r="Y674" i="1" s="1"/>
  <c r="V807" i="1"/>
  <c r="Y807" i="1" s="1"/>
  <c r="V138" i="1"/>
  <c r="Y138" i="1" s="1"/>
  <c r="V154" i="1"/>
  <c r="Y154" i="1" s="1"/>
  <c r="V270" i="1"/>
  <c r="Y270" i="1" s="1"/>
  <c r="V366" i="1"/>
  <c r="Y366" i="1" s="1"/>
  <c r="V406" i="1"/>
  <c r="Y406" i="1" s="1"/>
  <c r="V414" i="1"/>
  <c r="Y414" i="1" s="1"/>
  <c r="V452" i="1"/>
  <c r="Y452" i="1" s="1"/>
  <c r="V456" i="1"/>
  <c r="Y456" i="1" s="1"/>
  <c r="V484" i="1"/>
  <c r="Y484" i="1" s="1"/>
  <c r="V500" i="1"/>
  <c r="Y500" i="1" s="1"/>
  <c r="V504" i="1"/>
  <c r="Y504" i="1" s="1"/>
  <c r="V536" i="1"/>
  <c r="Y536" i="1" s="1"/>
  <c r="V560" i="1"/>
  <c r="Y560" i="1" s="1"/>
  <c r="V171" i="1"/>
  <c r="Y171" i="1" s="1"/>
  <c r="V168" i="1"/>
  <c r="Y168" i="1" s="1"/>
  <c r="V202" i="1"/>
  <c r="Y202" i="1" s="1"/>
  <c r="V165" i="1"/>
  <c r="Y165" i="1" s="1"/>
  <c r="V169" i="1"/>
  <c r="Y169" i="1" s="1"/>
  <c r="V173" i="1"/>
  <c r="Y173" i="1" s="1"/>
  <c r="V185" i="1"/>
  <c r="Y185" i="1" s="1"/>
  <c r="V190" i="1"/>
  <c r="Y190" i="1" s="1"/>
  <c r="V194" i="1"/>
  <c r="Y194" i="1" s="1"/>
  <c r="V208" i="1"/>
  <c r="Y208" i="1" s="1"/>
  <c r="V213" i="1"/>
  <c r="Y213" i="1" s="1"/>
  <c r="V218" i="1"/>
  <c r="Y218" i="1" s="1"/>
  <c r="V222" i="1"/>
  <c r="Y222" i="1" s="1"/>
  <c r="V245" i="1"/>
  <c r="Y245" i="1" s="1"/>
  <c r="V286" i="1"/>
  <c r="Y286" i="1" s="1"/>
  <c r="V342" i="1"/>
  <c r="Y342" i="1" s="1"/>
  <c r="V350" i="1"/>
  <c r="Y350" i="1" s="1"/>
  <c r="V358" i="1"/>
  <c r="Y358" i="1" s="1"/>
  <c r="V428" i="1"/>
  <c r="Y428" i="1" s="1"/>
  <c r="V582" i="1"/>
  <c r="Y582" i="1" s="1"/>
  <c r="V619" i="1"/>
  <c r="Y619" i="1" s="1"/>
  <c r="V628" i="1"/>
  <c r="Y628" i="1" s="1"/>
  <c r="V642" i="1"/>
  <c r="Y642" i="1" s="1"/>
  <c r="V646" i="1"/>
  <c r="Y646" i="1" s="1"/>
  <c r="V721" i="1"/>
  <c r="Y721" i="1" s="1"/>
  <c r="V727" i="1"/>
  <c r="Y727" i="1" s="1"/>
  <c r="V741" i="1"/>
  <c r="Y741" i="1" s="1"/>
  <c r="V752" i="1"/>
  <c r="Y752" i="1" s="1"/>
  <c r="V773" i="1"/>
  <c r="Y773" i="1" s="1"/>
  <c r="V779" i="1"/>
  <c r="Y779" i="1" s="1"/>
  <c r="V785" i="1"/>
  <c r="Y785" i="1" s="1"/>
  <c r="V795" i="1"/>
  <c r="Y795" i="1" s="1"/>
  <c r="V827" i="1"/>
  <c r="Y827" i="1" s="1"/>
  <c r="V831" i="1"/>
  <c r="Y831" i="1" s="1"/>
  <c r="V900" i="1"/>
  <c r="Y900" i="1" s="1"/>
  <c r="V912" i="1"/>
  <c r="Y912" i="1" s="1"/>
  <c r="V922" i="1"/>
  <c r="Y922" i="1" s="1"/>
  <c r="V947" i="1"/>
  <c r="Y947" i="1" s="1"/>
  <c r="V957" i="1"/>
  <c r="Y957" i="1" s="1"/>
  <c r="V129" i="1"/>
  <c r="Y129" i="1" s="1"/>
  <c r="V149" i="1"/>
  <c r="Y149" i="1" s="1"/>
  <c r="V236" i="1"/>
  <c r="Y236" i="1" s="1"/>
  <c r="V263" i="1"/>
  <c r="Y263" i="1" s="1"/>
  <c r="V365" i="1"/>
  <c r="Y365" i="1" s="1"/>
  <c r="V369" i="1"/>
  <c r="Y369" i="1" s="1"/>
  <c r="V397" i="1"/>
  <c r="Y397" i="1" s="1"/>
  <c r="V405" i="1"/>
  <c r="Y405" i="1" s="1"/>
  <c r="V417" i="1"/>
  <c r="Y417" i="1" s="1"/>
  <c r="V425" i="1"/>
  <c r="Y425" i="1" s="1"/>
  <c r="V447" i="1"/>
  <c r="Y447" i="1" s="1"/>
  <c r="V471" i="1"/>
  <c r="Y471" i="1" s="1"/>
  <c r="V475" i="1"/>
  <c r="Y475" i="1" s="1"/>
  <c r="V479" i="1"/>
  <c r="Y479" i="1" s="1"/>
  <c r="V499" i="1"/>
  <c r="Y499" i="1" s="1"/>
  <c r="V503" i="1"/>
  <c r="Y503" i="1" s="1"/>
  <c r="V531" i="1"/>
  <c r="Y531" i="1" s="1"/>
  <c r="V535" i="1"/>
  <c r="Y535" i="1" s="1"/>
  <c r="V559" i="1"/>
  <c r="Y559" i="1" s="1"/>
  <c r="V563" i="1"/>
  <c r="Y563" i="1" s="1"/>
  <c r="V587" i="1"/>
  <c r="Y587" i="1" s="1"/>
  <c r="V605" i="1"/>
  <c r="Y605" i="1" s="1"/>
  <c r="V630" i="1"/>
  <c r="Y630" i="1" s="1"/>
  <c r="V652" i="1"/>
  <c r="Y652" i="1" s="1"/>
  <c r="V654" i="1"/>
  <c r="Y654" i="1" s="1"/>
  <c r="V662" i="1"/>
  <c r="Y662" i="1" s="1"/>
  <c r="V672" i="1"/>
  <c r="Y672" i="1" s="1"/>
  <c r="V699" i="1"/>
  <c r="Y699" i="1" s="1"/>
  <c r="V711" i="1"/>
  <c r="Y711" i="1" s="1"/>
  <c r="V791" i="1"/>
  <c r="Y791" i="1" s="1"/>
  <c r="V800" i="1"/>
  <c r="Y800" i="1" s="1"/>
  <c r="V802" i="1"/>
  <c r="Y802" i="1" s="1"/>
  <c r="V811" i="1"/>
  <c r="Y811" i="1" s="1"/>
  <c r="V819" i="1"/>
  <c r="Y819" i="1" s="1"/>
  <c r="V853" i="1"/>
  <c r="Y853" i="1" s="1"/>
  <c r="V855" i="1"/>
  <c r="Y855" i="1" s="1"/>
  <c r="V866" i="1"/>
  <c r="Y866" i="1" s="1"/>
  <c r="V892" i="1"/>
  <c r="Y892" i="1" s="1"/>
  <c r="V905" i="1"/>
  <c r="Y905" i="1" s="1"/>
  <c r="V907" i="1"/>
  <c r="Y907" i="1" s="1"/>
  <c r="V958" i="1"/>
  <c r="Y958" i="1" s="1"/>
  <c r="V965" i="1"/>
  <c r="Y965" i="1" s="1"/>
  <c r="V234" i="1"/>
  <c r="Y234" i="1" s="1"/>
  <c r="V239" i="1"/>
  <c r="Y239" i="1" s="1"/>
  <c r="V289" i="1"/>
  <c r="Y289" i="1" s="1"/>
  <c r="V298" i="1"/>
  <c r="Y298" i="1" s="1"/>
  <c r="V329" i="1"/>
  <c r="Y329" i="1" s="1"/>
  <c r="V341" i="1"/>
  <c r="Y341" i="1" s="1"/>
  <c r="V345" i="1"/>
  <c r="Y345" i="1" s="1"/>
  <c r="V360" i="1"/>
  <c r="Y360" i="1" s="1"/>
  <c r="V598" i="1"/>
  <c r="Y598" i="1" s="1"/>
  <c r="V649" i="1"/>
  <c r="Y649" i="1" s="1"/>
  <c r="V676" i="1"/>
  <c r="Y676" i="1" s="1"/>
  <c r="V707" i="1"/>
  <c r="Y707" i="1" s="1"/>
  <c r="V723" i="1"/>
  <c r="Y723" i="1" s="1"/>
  <c r="V778" i="1"/>
  <c r="Y778" i="1" s="1"/>
  <c r="V787" i="1"/>
  <c r="Y787" i="1" s="1"/>
  <c r="V805" i="1"/>
  <c r="Y805" i="1" s="1"/>
  <c r="V829" i="1"/>
  <c r="Y829" i="1" s="1"/>
  <c r="V132" i="1"/>
  <c r="Y132" i="1" s="1"/>
  <c r="V282" i="1"/>
  <c r="Y282" i="1" s="1"/>
  <c r="V320" i="1"/>
  <c r="Y320" i="1" s="1"/>
  <c r="V372" i="1"/>
  <c r="Y372" i="1" s="1"/>
  <c r="V388" i="1"/>
  <c r="Y388" i="1" s="1"/>
  <c r="V404" i="1"/>
  <c r="Y404" i="1" s="1"/>
  <c r="V419" i="1"/>
  <c r="Y419" i="1" s="1"/>
  <c r="V431" i="1"/>
  <c r="Y431" i="1" s="1"/>
  <c r="V438" i="1"/>
  <c r="Y438" i="1" s="1"/>
  <c r="V446" i="1"/>
  <c r="Y446" i="1" s="1"/>
  <c r="V474" i="1"/>
  <c r="Y474" i="1" s="1"/>
  <c r="V478" i="1"/>
  <c r="Y478" i="1" s="1"/>
  <c r="V490" i="1"/>
  <c r="Y490" i="1" s="1"/>
  <c r="V501" i="1"/>
  <c r="Y501" i="1" s="1"/>
  <c r="V502" i="1"/>
  <c r="Y502" i="1" s="1"/>
  <c r="V526" i="1"/>
  <c r="Y526" i="1" s="1"/>
  <c r="V550" i="1"/>
  <c r="Y550" i="1" s="1"/>
  <c r="V557" i="1"/>
  <c r="Y557" i="1" s="1"/>
  <c r="V558" i="1"/>
  <c r="Y558" i="1" s="1"/>
  <c r="V569" i="1"/>
  <c r="Y569" i="1" s="1"/>
  <c r="V576" i="1"/>
  <c r="Y576" i="1" s="1"/>
  <c r="V581" i="1"/>
  <c r="Y581" i="1" s="1"/>
  <c r="V583" i="1"/>
  <c r="Y583" i="1" s="1"/>
  <c r="V610" i="1"/>
  <c r="Y610" i="1" s="1"/>
  <c r="V614" i="1"/>
  <c r="Y614" i="1" s="1"/>
  <c r="V195" i="1"/>
  <c r="Y195" i="1" s="1"/>
  <c r="V275" i="1"/>
  <c r="Y275" i="1" s="1"/>
  <c r="V314" i="1"/>
  <c r="Y314" i="1" s="1"/>
  <c r="V359" i="1"/>
  <c r="Y359" i="1" s="1"/>
  <c r="V592" i="1"/>
  <c r="Y592" i="1" s="1"/>
  <c r="V625" i="1"/>
  <c r="Y625" i="1" s="1"/>
  <c r="V688" i="1"/>
  <c r="Y688" i="1" s="1"/>
  <c r="V722" i="1"/>
  <c r="Y722" i="1" s="1"/>
  <c r="V742" i="1"/>
  <c r="Y742" i="1" s="1"/>
  <c r="V764" i="1"/>
  <c r="Y764" i="1" s="1"/>
  <c r="V803" i="1"/>
  <c r="Y803" i="1" s="1"/>
  <c r="V824" i="1"/>
  <c r="Y824" i="1" s="1"/>
  <c r="V914" i="1"/>
  <c r="Y914" i="1" s="1"/>
  <c r="V121" i="1"/>
  <c r="V134" i="1"/>
  <c r="Y134" i="1" s="1"/>
  <c r="V391" i="1"/>
  <c r="Y391" i="1" s="1"/>
  <c r="V429" i="1"/>
  <c r="Y429" i="1" s="1"/>
  <c r="V545" i="1"/>
  <c r="Y545" i="1" s="1"/>
  <c r="V183" i="1"/>
  <c r="Y183" i="1" s="1"/>
  <c r="V220" i="1"/>
  <c r="Y220" i="1" s="1"/>
  <c r="V232" i="1"/>
  <c r="Y232" i="1" s="1"/>
  <c r="V251" i="1"/>
  <c r="Y251" i="1" s="1"/>
  <c r="V274" i="1"/>
  <c r="Y274" i="1" s="1"/>
  <c r="V296" i="1"/>
  <c r="Y296" i="1" s="1"/>
  <c r="V339" i="1"/>
  <c r="Y339" i="1" s="1"/>
  <c r="V432" i="1"/>
  <c r="Y432" i="1" s="1"/>
  <c r="V616" i="1"/>
  <c r="Y616" i="1" s="1"/>
  <c r="V656" i="1"/>
  <c r="Y656" i="1" s="1"/>
  <c r="V710" i="1"/>
  <c r="Y710" i="1" s="1"/>
  <c r="V731" i="1"/>
  <c r="Y731" i="1" s="1"/>
  <c r="V763" i="1"/>
  <c r="Y763" i="1" s="1"/>
  <c r="V804" i="1"/>
  <c r="Y804" i="1" s="1"/>
  <c r="V813" i="1"/>
  <c r="Y813" i="1" s="1"/>
  <c r="V845" i="1"/>
  <c r="Y845" i="1" s="1"/>
  <c r="V913" i="1"/>
  <c r="Y913" i="1" s="1"/>
  <c r="V945" i="1"/>
  <c r="Y945" i="1" s="1"/>
  <c r="V951" i="1"/>
  <c r="Y951" i="1" s="1"/>
  <c r="V961" i="1"/>
  <c r="Y961" i="1" s="1"/>
  <c r="V59" i="1"/>
  <c r="Y59" i="1" s="1"/>
  <c r="V209" i="1"/>
  <c r="Y209" i="1" s="1"/>
  <c r="V410" i="1"/>
  <c r="Y410" i="1" s="1"/>
  <c r="V492" i="1"/>
  <c r="Y492" i="1" s="1"/>
  <c r="V513" i="1"/>
  <c r="Y513" i="1" s="1"/>
  <c r="V529" i="1"/>
  <c r="Y529" i="1" s="1"/>
  <c r="V164" i="1"/>
  <c r="Y164" i="1" s="1"/>
  <c r="V159" i="1"/>
  <c r="Y159" i="1" s="1"/>
  <c r="V206" i="1"/>
  <c r="Y206" i="1" s="1"/>
  <c r="V225" i="1"/>
  <c r="Y225" i="1" s="1"/>
  <c r="V233" i="1"/>
  <c r="Y233" i="1" s="1"/>
  <c r="V248" i="1"/>
  <c r="Y248" i="1" s="1"/>
  <c r="V253" i="1"/>
  <c r="Y253" i="1" s="1"/>
  <c r="V261" i="1"/>
  <c r="Y261" i="1" s="1"/>
  <c r="V276" i="1"/>
  <c r="Y276" i="1" s="1"/>
  <c r="V284" i="1"/>
  <c r="Y284" i="1" s="1"/>
  <c r="V288" i="1"/>
  <c r="Y288" i="1" s="1"/>
  <c r="V302" i="1"/>
  <c r="Y302" i="1" s="1"/>
  <c r="V305" i="1"/>
  <c r="Y305" i="1" s="1"/>
  <c r="V316" i="1"/>
  <c r="Y316" i="1" s="1"/>
  <c r="V325" i="1"/>
  <c r="Y325" i="1" s="1"/>
  <c r="V332" i="1"/>
  <c r="Y332" i="1" s="1"/>
  <c r="V348" i="1"/>
  <c r="Y348" i="1" s="1"/>
  <c r="V352" i="1"/>
  <c r="Y352" i="1" s="1"/>
  <c r="V356" i="1"/>
  <c r="Y356" i="1" s="1"/>
  <c r="V427" i="1"/>
  <c r="Y427" i="1" s="1"/>
  <c r="V591" i="1"/>
  <c r="Y591" i="1" s="1"/>
  <c r="V594" i="1"/>
  <c r="Y594" i="1" s="1"/>
  <c r="V621" i="1"/>
  <c r="Y621" i="1" s="1"/>
  <c r="V641" i="1"/>
  <c r="Y641" i="1" s="1"/>
  <c r="V681" i="1"/>
  <c r="Y681" i="1" s="1"/>
  <c r="V698" i="1"/>
  <c r="Y698" i="1" s="1"/>
  <c r="V704" i="1"/>
  <c r="Y704" i="1" s="1"/>
  <c r="V713" i="1"/>
  <c r="Y713" i="1" s="1"/>
  <c r="V737" i="1"/>
  <c r="Y737" i="1" s="1"/>
  <c r="V765" i="1"/>
  <c r="Y765" i="1" s="1"/>
  <c r="V809" i="1"/>
  <c r="Y809" i="1" s="1"/>
  <c r="V826" i="1"/>
  <c r="Y826" i="1" s="1"/>
  <c r="V847" i="1"/>
  <c r="Y847" i="1" s="1"/>
  <c r="V887" i="1"/>
  <c r="Y887" i="1" s="1"/>
  <c r="V903" i="1"/>
  <c r="Y903" i="1" s="1"/>
  <c r="V915" i="1"/>
  <c r="Y915" i="1" s="1"/>
  <c r="V933" i="1"/>
  <c r="Y933" i="1" s="1"/>
  <c r="V946" i="1"/>
  <c r="Y946" i="1" s="1"/>
  <c r="V63" i="1"/>
  <c r="V143" i="1"/>
  <c r="Y143" i="1" s="1"/>
  <c r="V380" i="1"/>
  <c r="Y380" i="1" s="1"/>
  <c r="V396" i="1"/>
  <c r="Y396" i="1" s="1"/>
  <c r="V400" i="1"/>
  <c r="Y400" i="1" s="1"/>
  <c r="V423" i="1"/>
  <c r="Y423" i="1" s="1"/>
  <c r="V437" i="1"/>
  <c r="Y437" i="1" s="1"/>
  <c r="V442" i="1"/>
  <c r="Y442" i="1" s="1"/>
  <c r="V453" i="1"/>
  <c r="Y453" i="1" s="1"/>
  <c r="V470" i="1"/>
  <c r="Y470" i="1" s="1"/>
  <c r="V473" i="1"/>
  <c r="Y473" i="1" s="1"/>
  <c r="V515" i="1"/>
  <c r="V660" i="1"/>
  <c r="V677" i="1"/>
  <c r="V680" i="1"/>
  <c r="V691" i="1"/>
  <c r="V444" i="1"/>
  <c r="V488" i="1"/>
  <c r="V495" i="1"/>
  <c r="V497" i="1"/>
  <c r="V534" i="1"/>
  <c r="V540" i="1"/>
  <c r="V541" i="1"/>
  <c r="V544" i="1"/>
  <c r="V546" i="1"/>
  <c r="V549" i="1"/>
  <c r="V568" i="1"/>
  <c r="V570" i="1"/>
  <c r="V573" i="1"/>
  <c r="V584" i="1"/>
  <c r="V599" i="1"/>
  <c r="V604" i="1"/>
  <c r="V609" i="1"/>
  <c r="V498" i="1"/>
  <c r="V508" i="1"/>
  <c r="V518" i="1"/>
  <c r="V532" i="1"/>
  <c r="V554" i="1"/>
  <c r="V575" i="1"/>
  <c r="V595" i="1"/>
  <c r="V611" i="1"/>
  <c r="V613" i="1"/>
  <c r="V624" i="1"/>
  <c r="V631" i="1"/>
  <c r="V632" i="1"/>
  <c r="V635" i="1"/>
  <c r="V644" i="1"/>
  <c r="V647" i="1"/>
  <c r="V659" i="1"/>
  <c r="V668" i="1"/>
  <c r="V693" i="1"/>
  <c r="V68" i="1"/>
  <c r="W68" i="1" s="1"/>
  <c r="V93" i="1"/>
  <c r="V130" i="1"/>
  <c r="V131" i="1"/>
  <c r="V136" i="1"/>
  <c r="V139" i="1"/>
  <c r="V152" i="1"/>
  <c r="V155" i="1"/>
  <c r="V162" i="1"/>
  <c r="V163" i="1"/>
  <c r="V166" i="1"/>
  <c r="V167" i="1"/>
  <c r="V174" i="1"/>
  <c r="V176" i="1"/>
  <c r="V178" i="1"/>
  <c r="V179" i="1"/>
  <c r="V180" i="1"/>
  <c r="V186" i="1"/>
  <c r="V192" i="1"/>
  <c r="V200" i="1"/>
  <c r="V204" i="1"/>
  <c r="V207" i="1"/>
  <c r="V214" i="1"/>
  <c r="V216" i="1"/>
  <c r="V223" i="1"/>
  <c r="V228" i="1"/>
  <c r="V230" i="1"/>
  <c r="V231" i="1"/>
  <c r="V235" i="1"/>
  <c r="V242" i="1"/>
  <c r="V243" i="1"/>
  <c r="V244" i="1"/>
  <c r="V247" i="1"/>
  <c r="V252" i="1"/>
  <c r="V254" i="1"/>
  <c r="V256" i="1"/>
  <c r="V258" i="1"/>
  <c r="V259" i="1"/>
  <c r="V266" i="1"/>
  <c r="V268" i="1"/>
  <c r="V272" i="1"/>
  <c r="V278" i="1"/>
  <c r="V280" i="1"/>
  <c r="V287" i="1"/>
  <c r="V292" i="1"/>
  <c r="V294" i="1"/>
  <c r="V295" i="1"/>
  <c r="V300" i="1"/>
  <c r="V303" i="1"/>
  <c r="V308" i="1"/>
  <c r="V310" i="1"/>
  <c r="V312" i="1"/>
  <c r="V322" i="1"/>
  <c r="V323" i="1"/>
  <c r="V324" i="1"/>
  <c r="V326" i="1"/>
  <c r="V328" i="1"/>
  <c r="V330" i="1"/>
  <c r="V338" i="1"/>
  <c r="V340" i="1"/>
  <c r="V343" i="1"/>
  <c r="V344" i="1"/>
  <c r="V346" i="1"/>
  <c r="V351" i="1"/>
  <c r="V355" i="1"/>
  <c r="V362" i="1"/>
  <c r="V363" i="1"/>
  <c r="V364" i="1"/>
  <c r="V367" i="1"/>
  <c r="V368" i="1"/>
  <c r="V378" i="1"/>
  <c r="V379" i="1"/>
  <c r="V384" i="1"/>
  <c r="V390" i="1"/>
  <c r="V395" i="1"/>
  <c r="V399" i="1"/>
  <c r="V403" i="1"/>
  <c r="V408" i="1"/>
  <c r="V412" i="1"/>
  <c r="V416" i="1"/>
  <c r="V418" i="1"/>
  <c r="V422" i="1"/>
  <c r="V435" i="1"/>
  <c r="V440" i="1"/>
  <c r="V449" i="1"/>
  <c r="V455" i="1"/>
  <c r="V457" i="1"/>
  <c r="V460" i="1"/>
  <c r="V461" i="1"/>
  <c r="V464" i="1"/>
  <c r="V468" i="1"/>
  <c r="V469" i="1"/>
  <c r="V481" i="1"/>
  <c r="V483" i="1"/>
  <c r="V555" i="1"/>
  <c r="V574" i="1"/>
  <c r="V640" i="1"/>
  <c r="V645" i="1"/>
  <c r="V650" i="1"/>
  <c r="V655" i="1"/>
  <c r="V673" i="1"/>
  <c r="V679" i="1"/>
  <c r="V702" i="1"/>
  <c r="V703" i="1"/>
  <c r="V705" i="1"/>
  <c r="V706" i="1"/>
  <c r="V720" i="1"/>
  <c r="V735" i="1"/>
  <c r="V748" i="1"/>
  <c r="V799" i="1"/>
  <c r="V815" i="1"/>
  <c r="V858" i="1"/>
  <c r="V861" i="1"/>
  <c r="V868" i="1"/>
  <c r="V893" i="1"/>
  <c r="V896" i="1"/>
  <c r="V911" i="1"/>
  <c r="V917" i="1"/>
  <c r="V921" i="1"/>
  <c r="V928" i="1"/>
  <c r="V943" i="1"/>
  <c r="V952" i="1"/>
  <c r="V962" i="1"/>
  <c r="V696" i="1"/>
  <c r="V708" i="1"/>
  <c r="V709" i="1"/>
  <c r="V729" i="1"/>
  <c r="V749" i="1"/>
  <c r="V760" i="1"/>
  <c r="V774" i="1"/>
  <c r="V781" i="1"/>
  <c r="V796" i="1"/>
  <c r="V822" i="1"/>
  <c r="V835" i="1"/>
  <c r="V843" i="1"/>
  <c r="V854" i="1"/>
  <c r="V865" i="1"/>
  <c r="V894" i="1"/>
  <c r="V897" i="1"/>
  <c r="V935" i="1"/>
  <c r="V941" i="1"/>
  <c r="V956" i="1"/>
  <c r="V960" i="1"/>
  <c r="V964" i="1"/>
  <c r="V730" i="1"/>
  <c r="V739" i="1"/>
  <c r="V746" i="1"/>
  <c r="V747" i="1"/>
  <c r="V754" i="1"/>
  <c r="V775" i="1"/>
  <c r="V786" i="1"/>
  <c r="V797" i="1"/>
  <c r="V808" i="1"/>
  <c r="V821" i="1"/>
  <c r="V823" i="1"/>
  <c r="V828" i="1"/>
  <c r="V830" i="1"/>
  <c r="V860" i="1"/>
  <c r="V864" i="1"/>
  <c r="V872" i="1"/>
  <c r="V874" i="1"/>
  <c r="V895" i="1"/>
  <c r="V898" i="1"/>
  <c r="V955" i="1"/>
  <c r="V509" i="1"/>
  <c r="V517" i="1"/>
  <c r="V527" i="1"/>
  <c r="V653" i="1"/>
  <c r="V523" i="1"/>
  <c r="V525" i="1"/>
  <c r="V612" i="1"/>
  <c r="V617" i="1"/>
  <c r="V626" i="1"/>
  <c r="V657" i="1"/>
  <c r="V663" i="1"/>
  <c r="V684" i="1"/>
  <c r="V485" i="1"/>
  <c r="V489" i="1"/>
  <c r="V512" i="1"/>
  <c r="V514" i="1"/>
  <c r="V537" i="1"/>
  <c r="V539" i="1"/>
  <c r="V543" i="1"/>
  <c r="V553" i="1"/>
  <c r="V577" i="1"/>
  <c r="V580" i="1"/>
  <c r="V589" i="1"/>
  <c r="V590" i="1"/>
  <c r="V593" i="1"/>
  <c r="V597" i="1"/>
  <c r="V496" i="1"/>
  <c r="V506" i="1"/>
  <c r="V510" i="1"/>
  <c r="V516" i="1"/>
  <c r="V528" i="1"/>
  <c r="V548" i="1"/>
  <c r="V551" i="1"/>
  <c r="V561" i="1"/>
  <c r="V566" i="1"/>
  <c r="V572" i="1"/>
  <c r="V585" i="1"/>
  <c r="V606" i="1"/>
  <c r="V608" i="1"/>
  <c r="V618" i="1"/>
  <c r="V638" i="1"/>
  <c r="V658" i="1"/>
  <c r="V665" i="1"/>
  <c r="V671" i="1"/>
  <c r="V678" i="1"/>
  <c r="V690" i="1"/>
  <c r="V65" i="1"/>
  <c r="V126" i="1"/>
  <c r="V135" i="1"/>
  <c r="V141" i="1"/>
  <c r="V142" i="1"/>
  <c r="V146" i="1"/>
  <c r="V147" i="1"/>
  <c r="V150" i="1"/>
  <c r="V151" i="1"/>
  <c r="V157" i="1"/>
  <c r="V158" i="1"/>
  <c r="V170" i="1"/>
  <c r="V175" i="1"/>
  <c r="V182" i="1"/>
  <c r="V187" i="1"/>
  <c r="V191" i="1"/>
  <c r="V193" i="1"/>
  <c r="V198" i="1"/>
  <c r="V199" i="1"/>
  <c r="V201" i="1"/>
  <c r="V203" i="1"/>
  <c r="V210" i="1"/>
  <c r="V211" i="1"/>
  <c r="V215" i="1"/>
  <c r="V217" i="1"/>
  <c r="V219" i="1"/>
  <c r="V226" i="1"/>
  <c r="V227" i="1"/>
  <c r="V229" i="1"/>
  <c r="V237" i="1"/>
  <c r="V238" i="1"/>
  <c r="V249" i="1"/>
  <c r="V250" i="1"/>
  <c r="V255" i="1"/>
  <c r="V267" i="1"/>
  <c r="V271" i="1"/>
  <c r="V273" i="1"/>
  <c r="V277" i="1"/>
  <c r="V279" i="1"/>
  <c r="V283" i="1"/>
  <c r="V290" i="1"/>
  <c r="V291" i="1"/>
  <c r="V293" i="1"/>
  <c r="V299" i="1"/>
  <c r="V306" i="1"/>
  <c r="V307" i="1"/>
  <c r="V309" i="1"/>
  <c r="V311" i="1"/>
  <c r="V315" i="1"/>
  <c r="V318" i="1"/>
  <c r="V319" i="1"/>
  <c r="V327" i="1"/>
  <c r="V331" i="1"/>
  <c r="V334" i="1"/>
  <c r="V335" i="1"/>
  <c r="V347" i="1"/>
  <c r="V361" i="1"/>
  <c r="V370" i="1"/>
  <c r="V371" i="1"/>
  <c r="V374" i="1"/>
  <c r="V375" i="1"/>
  <c r="V377" i="1"/>
  <c r="V382" i="1"/>
  <c r="V383" i="1"/>
  <c r="V386" i="1"/>
  <c r="V387" i="1"/>
  <c r="V394" i="1"/>
  <c r="V398" i="1"/>
  <c r="V401" i="1"/>
  <c r="V402" i="1"/>
  <c r="V407" i="1"/>
  <c r="V411" i="1"/>
  <c r="V413" i="1"/>
  <c r="V415" i="1"/>
  <c r="V421" i="1"/>
  <c r="V426" i="1"/>
  <c r="V430" i="1"/>
  <c r="V433" i="1"/>
  <c r="V434" i="1"/>
  <c r="V439" i="1"/>
  <c r="V443" i="1"/>
  <c r="V448" i="1"/>
  <c r="V450" i="1"/>
  <c r="V451" i="1"/>
  <c r="V454" i="1"/>
  <c r="V459" i="1"/>
  <c r="V463" i="1"/>
  <c r="V467" i="1"/>
  <c r="V472" i="1"/>
  <c r="V476" i="1"/>
  <c r="V480" i="1"/>
  <c r="V482" i="1"/>
  <c r="V505" i="1"/>
  <c r="V507" i="1"/>
  <c r="V519" i="1"/>
  <c r="V547" i="1"/>
  <c r="V552" i="1"/>
  <c r="V571" i="1"/>
  <c r="V596" i="1"/>
  <c r="V600" i="1"/>
  <c r="V603" i="1"/>
  <c r="V639" i="1"/>
  <c r="V661" i="1"/>
  <c r="V664" i="1"/>
  <c r="V682" i="1"/>
  <c r="V685" i="1"/>
  <c r="V687" i="1"/>
  <c r="V692" i="1"/>
  <c r="V694" i="1"/>
  <c r="V700" i="1"/>
  <c r="V701" i="1"/>
  <c r="V724" i="1"/>
  <c r="V725" i="1"/>
  <c r="V728" i="1"/>
  <c r="V732" i="1"/>
  <c r="V736" i="1"/>
  <c r="V743" i="1"/>
  <c r="V750" i="1"/>
  <c r="V761" i="1"/>
  <c r="V770" i="1"/>
  <c r="V780" i="1"/>
  <c r="V792" i="1"/>
  <c r="V812" i="1"/>
  <c r="V833" i="1"/>
  <c r="V838" i="1"/>
  <c r="V839" i="1"/>
  <c r="V844" i="1"/>
  <c r="V870" i="1"/>
  <c r="V873" i="1"/>
  <c r="V876" i="1"/>
  <c r="V908" i="1"/>
  <c r="V937" i="1"/>
  <c r="V695" i="1"/>
  <c r="V697" i="1"/>
  <c r="V718" i="1"/>
  <c r="V734" i="1"/>
  <c r="V738" i="1"/>
  <c r="V744" i="1"/>
  <c r="V757" i="1"/>
  <c r="V771" i="1"/>
  <c r="V790" i="1"/>
  <c r="V793" i="1"/>
  <c r="V851" i="1"/>
  <c r="V859" i="1"/>
  <c r="V862" i="1"/>
  <c r="V871" i="1"/>
  <c r="V875" i="1"/>
  <c r="V886" i="1"/>
  <c r="V906" i="1"/>
  <c r="V910" i="1"/>
  <c r="V925" i="1"/>
  <c r="V930" i="1"/>
  <c r="V944" i="1"/>
  <c r="V963" i="1"/>
  <c r="V716" i="1"/>
  <c r="V717" i="1"/>
  <c r="V719" i="1"/>
  <c r="V733" i="1"/>
  <c r="V745" i="1"/>
  <c r="V751" i="1"/>
  <c r="V758" i="1"/>
  <c r="V768" i="1"/>
  <c r="V782" i="1"/>
  <c r="V783" i="1"/>
  <c r="V825" i="1"/>
  <c r="V841" i="1"/>
  <c r="V846" i="1"/>
  <c r="V863" i="1"/>
  <c r="V869" i="1"/>
  <c r="V880" i="1"/>
  <c r="V881" i="1"/>
  <c r="V884" i="1"/>
  <c r="V939" i="1"/>
  <c r="V942" i="1"/>
  <c r="V487" i="1"/>
  <c r="V520" i="1"/>
  <c r="V620" i="1"/>
  <c r="V623" i="1"/>
  <c r="V634" i="1"/>
  <c r="V666" i="1"/>
  <c r="V669" i="1"/>
  <c r="V491" i="1"/>
  <c r="V538" i="1"/>
  <c r="V542" i="1"/>
  <c r="V562" i="1"/>
  <c r="V565" i="1"/>
  <c r="V586" i="1"/>
  <c r="V494" i="1"/>
  <c r="V524" i="1"/>
  <c r="V564" i="1"/>
  <c r="V579" i="1"/>
  <c r="V627" i="1"/>
  <c r="V651" i="1"/>
  <c r="V675" i="1"/>
  <c r="V686" i="1"/>
  <c r="V69" i="1"/>
  <c r="W69" i="1" s="1"/>
  <c r="V87" i="1"/>
  <c r="W87" i="1" s="1"/>
  <c r="V100" i="1"/>
  <c r="V116" i="1"/>
  <c r="W116" i="1" s="1"/>
  <c r="V128" i="1"/>
  <c r="V133" i="1"/>
  <c r="V137" i="1"/>
  <c r="V140" i="1"/>
  <c r="V144" i="1"/>
  <c r="V148" i="1"/>
  <c r="V153" i="1"/>
  <c r="V156" i="1"/>
  <c r="V160" i="1"/>
  <c r="V161" i="1"/>
  <c r="V172" i="1"/>
  <c r="V177" i="1"/>
  <c r="V181" i="1"/>
  <c r="V184" i="1"/>
  <c r="V189" i="1"/>
  <c r="V196" i="1"/>
  <c r="V197" i="1"/>
  <c r="V205" i="1"/>
  <c r="V212" i="1"/>
  <c r="V221" i="1"/>
  <c r="V240" i="1"/>
  <c r="V241" i="1"/>
  <c r="V257" i="1"/>
  <c r="V264" i="1"/>
  <c r="V265" i="1"/>
  <c r="V269" i="1"/>
  <c r="V281" i="1"/>
  <c r="V285" i="1"/>
  <c r="V297" i="1"/>
  <c r="V301" i="1"/>
  <c r="V313" i="1"/>
  <c r="V317" i="1"/>
  <c r="V321" i="1"/>
  <c r="V333" i="1"/>
  <c r="V337" i="1"/>
  <c r="V349" i="1"/>
  <c r="V353" i="1"/>
  <c r="V357" i="1"/>
  <c r="V373" i="1"/>
  <c r="V376" i="1"/>
  <c r="V381" i="1"/>
  <c r="V385" i="1"/>
  <c r="V389" i="1"/>
  <c r="V392" i="1"/>
  <c r="V409" i="1"/>
  <c r="V420" i="1"/>
  <c r="V424" i="1"/>
  <c r="V441" i="1"/>
  <c r="V445" i="1"/>
  <c r="V458" i="1"/>
  <c r="V462" i="1"/>
  <c r="V465" i="1"/>
  <c r="V466" i="1"/>
  <c r="V477" i="1"/>
  <c r="V511" i="1"/>
  <c r="V567" i="1"/>
  <c r="V607" i="1"/>
  <c r="V622" i="1"/>
  <c r="V633" i="1"/>
  <c r="V648" i="1"/>
  <c r="V670" i="1"/>
  <c r="V689" i="1"/>
  <c r="V756" i="1"/>
  <c r="V767" i="1"/>
  <c r="V806" i="1"/>
  <c r="V842" i="1"/>
  <c r="V882" i="1"/>
  <c r="V888" i="1"/>
  <c r="V889" i="1"/>
  <c r="V899" i="1"/>
  <c r="V902" i="1"/>
  <c r="V931" i="1"/>
  <c r="V934" i="1"/>
  <c r="V715" i="1"/>
  <c r="V726" i="1"/>
  <c r="V777" i="1"/>
  <c r="V784" i="1"/>
  <c r="V798" i="1"/>
  <c r="V801" i="1"/>
  <c r="V810" i="1"/>
  <c r="V832" i="1"/>
  <c r="V836" i="1"/>
  <c r="V837" i="1"/>
  <c r="V840" i="1"/>
  <c r="V857" i="1"/>
  <c r="V891" i="1"/>
  <c r="V948" i="1"/>
  <c r="V714" i="1"/>
  <c r="V759" i="1"/>
  <c r="V762" i="1"/>
  <c r="V772" i="1"/>
  <c r="V816" i="1"/>
  <c r="V834" i="1"/>
  <c r="V852" i="1"/>
  <c r="V877" i="1"/>
  <c r="V890" i="1"/>
  <c r="V901" i="1"/>
  <c r="V926" i="1"/>
  <c r="V929" i="1"/>
  <c r="V932" i="1"/>
  <c r="V936" i="1"/>
  <c r="D9" i="19"/>
  <c r="F12" i="1"/>
  <c r="G12" i="1"/>
  <c r="D13" i="18"/>
  <c r="E13" i="18"/>
  <c r="G13" i="18"/>
  <c r="D14" i="18"/>
  <c r="E14" i="18"/>
  <c r="D16" i="18"/>
  <c r="E16" i="18"/>
  <c r="G16" i="18"/>
  <c r="D17" i="18"/>
  <c r="E17" i="18"/>
  <c r="G17" i="18"/>
  <c r="D18" i="18"/>
  <c r="E18" i="18"/>
  <c r="G18" i="18"/>
  <c r="D20" i="18"/>
  <c r="E20" i="18"/>
  <c r="G20" i="18"/>
  <c r="D21" i="18"/>
  <c r="E21" i="18"/>
  <c r="G21" i="18"/>
  <c r="D22" i="18"/>
  <c r="E22" i="18"/>
  <c r="G22" i="18"/>
  <c r="D23" i="18"/>
  <c r="E23" i="18"/>
  <c r="G23" i="18"/>
  <c r="D24" i="18"/>
  <c r="E24" i="18"/>
  <c r="G24" i="18"/>
  <c r="D26" i="18"/>
  <c r="E26" i="18"/>
  <c r="G26" i="18"/>
  <c r="D27" i="18"/>
  <c r="E27" i="18"/>
  <c r="G27" i="18"/>
  <c r="D28" i="18"/>
  <c r="E28" i="18"/>
  <c r="G28" i="18"/>
  <c r="D29" i="18"/>
  <c r="E29" i="18"/>
  <c r="G29" i="18"/>
  <c r="D30" i="18"/>
  <c r="E30" i="18"/>
  <c r="G30" i="18"/>
  <c r="D31" i="18"/>
  <c r="E31" i="18"/>
  <c r="G31" i="18"/>
  <c r="D32" i="18"/>
  <c r="E32" i="18"/>
  <c r="G32" i="18"/>
  <c r="D33" i="18"/>
  <c r="E33" i="18"/>
  <c r="G33" i="18"/>
  <c r="D34" i="18"/>
  <c r="E34" i="18"/>
  <c r="G34" i="18"/>
  <c r="D35" i="18"/>
  <c r="E35" i="18"/>
  <c r="G35" i="18"/>
  <c r="D36" i="18"/>
  <c r="E36" i="18"/>
  <c r="G36" i="18"/>
  <c r="D37" i="18"/>
  <c r="E37" i="18"/>
  <c r="G37" i="18"/>
  <c r="D39" i="18"/>
  <c r="E39" i="18"/>
  <c r="G39" i="18"/>
  <c r="D40" i="18"/>
  <c r="E40" i="18"/>
  <c r="G40" i="18"/>
  <c r="D41" i="18"/>
  <c r="E41" i="18"/>
  <c r="G41" i="18"/>
  <c r="D42" i="18"/>
  <c r="E42" i="18"/>
  <c r="G42" i="18"/>
  <c r="D43" i="18"/>
  <c r="E43" i="18"/>
  <c r="G43" i="18"/>
  <c r="D44" i="18"/>
  <c r="E44" i="18"/>
  <c r="G44" i="18"/>
  <c r="D45" i="18"/>
  <c r="E45" i="18"/>
  <c r="G45" i="18"/>
  <c r="D46" i="18"/>
  <c r="E46" i="18"/>
  <c r="G46" i="18"/>
  <c r="D47" i="18"/>
  <c r="E47" i="18"/>
  <c r="G47" i="18"/>
  <c r="D48" i="18"/>
  <c r="E48" i="18"/>
  <c r="G48" i="18"/>
  <c r="D49" i="18"/>
  <c r="E49" i="18"/>
  <c r="G49" i="18"/>
  <c r="D50" i="18"/>
  <c r="E50" i="18"/>
  <c r="G50" i="18"/>
  <c r="D51" i="18"/>
  <c r="E51" i="18"/>
  <c r="G51" i="18"/>
  <c r="D52" i="18"/>
  <c r="E52" i="18"/>
  <c r="G52" i="18"/>
  <c r="D53" i="18"/>
  <c r="E53" i="18"/>
  <c r="G53" i="18"/>
  <c r="D54" i="18"/>
  <c r="E54" i="18"/>
  <c r="G54" i="18"/>
  <c r="D55" i="18"/>
  <c r="E55" i="18"/>
  <c r="G55" i="18"/>
  <c r="D56" i="18"/>
  <c r="E56" i="18"/>
  <c r="G56" i="18"/>
  <c r="D57" i="18"/>
  <c r="E57" i="18"/>
  <c r="G57" i="18"/>
  <c r="D58" i="18"/>
  <c r="E58" i="18"/>
  <c r="D59" i="18"/>
  <c r="E59" i="18"/>
  <c r="G59" i="18"/>
  <c r="D60" i="18"/>
  <c r="E60" i="18"/>
  <c r="G60" i="18"/>
  <c r="D61" i="18"/>
  <c r="E61" i="18"/>
  <c r="G61" i="18"/>
  <c r="D62" i="18"/>
  <c r="E62" i="18"/>
  <c r="G62" i="18"/>
  <c r="D63" i="18"/>
  <c r="E63" i="18"/>
  <c r="G63" i="18"/>
  <c r="D64" i="18"/>
  <c r="E64" i="18"/>
  <c r="G64" i="18"/>
  <c r="D65" i="18"/>
  <c r="E65" i="18"/>
  <c r="G65" i="18"/>
  <c r="D66" i="18"/>
  <c r="E66" i="18"/>
  <c r="G66" i="18"/>
  <c r="D69" i="18"/>
  <c r="E69" i="18"/>
  <c r="G69" i="18"/>
  <c r="D71" i="18"/>
  <c r="E71" i="18"/>
  <c r="G71" i="18"/>
  <c r="D72" i="18"/>
  <c r="E72" i="18"/>
  <c r="G72" i="18"/>
  <c r="D73" i="18"/>
  <c r="E73" i="18"/>
  <c r="G73" i="18"/>
  <c r="D76" i="18"/>
  <c r="E76" i="18"/>
  <c r="G76" i="18"/>
  <c r="D77" i="18"/>
  <c r="E77" i="18"/>
  <c r="G77" i="18"/>
  <c r="D78" i="18"/>
  <c r="E78" i="18"/>
  <c r="G78" i="18"/>
  <c r="D79" i="18"/>
  <c r="E79" i="18"/>
  <c r="G79" i="18"/>
  <c r="D80" i="18"/>
  <c r="E80" i="18"/>
  <c r="G80" i="18"/>
  <c r="D81" i="18"/>
  <c r="E81" i="18"/>
  <c r="G81" i="18"/>
  <c r="D83" i="18"/>
  <c r="E83" i="18"/>
  <c r="G83" i="18"/>
  <c r="D85" i="18"/>
  <c r="E85" i="18"/>
  <c r="G85" i="18"/>
  <c r="D87" i="18"/>
  <c r="E87" i="18"/>
  <c r="G87" i="18"/>
  <c r="D88" i="18"/>
  <c r="E88" i="18"/>
  <c r="G88" i="18"/>
  <c r="D89" i="18"/>
  <c r="E89" i="18"/>
  <c r="G89" i="18"/>
  <c r="D90" i="18"/>
  <c r="E90" i="18"/>
  <c r="G90" i="18"/>
  <c r="D91" i="18"/>
  <c r="E91" i="18"/>
  <c r="G91" i="18"/>
  <c r="D92" i="18"/>
  <c r="E92" i="18"/>
  <c r="G92" i="18"/>
  <c r="D93" i="18"/>
  <c r="E93" i="18"/>
  <c r="G93" i="18"/>
  <c r="D94" i="18"/>
  <c r="E94" i="18"/>
  <c r="G94" i="18"/>
  <c r="D95" i="18"/>
  <c r="E95" i="18"/>
  <c r="G95" i="18"/>
  <c r="D96" i="18"/>
  <c r="E96" i="18"/>
  <c r="G96" i="18"/>
  <c r="D97" i="18"/>
  <c r="E97" i="18"/>
  <c r="G97" i="18"/>
  <c r="D99" i="18"/>
  <c r="E99" i="18"/>
  <c r="G99" i="18"/>
  <c r="D100" i="18"/>
  <c r="E100" i="18"/>
  <c r="G100" i="18"/>
  <c r="D102" i="18"/>
  <c r="E102" i="18"/>
  <c r="G102" i="18"/>
  <c r="D103" i="18"/>
  <c r="E103" i="18"/>
  <c r="G103" i="18"/>
  <c r="D104" i="18"/>
  <c r="E104" i="18"/>
  <c r="G104" i="18"/>
  <c r="D105" i="18"/>
  <c r="E105" i="18"/>
  <c r="G105" i="18"/>
  <c r="D106" i="18"/>
  <c r="E106" i="18"/>
  <c r="G106" i="18"/>
  <c r="D107" i="18"/>
  <c r="E107" i="18"/>
  <c r="G107" i="18"/>
  <c r="D109" i="18"/>
  <c r="E109" i="18"/>
  <c r="G109" i="18"/>
  <c r="D110" i="18"/>
  <c r="E110" i="18"/>
  <c r="G110" i="18"/>
  <c r="D111" i="18"/>
  <c r="E111" i="18"/>
  <c r="G111" i="18"/>
  <c r="D112" i="18"/>
  <c r="E112" i="18"/>
  <c r="G112" i="18"/>
  <c r="D113" i="18"/>
  <c r="E113" i="18"/>
  <c r="G113" i="18"/>
  <c r="D115" i="18"/>
  <c r="E115" i="18"/>
  <c r="G115" i="18"/>
  <c r="D116" i="18"/>
  <c r="E116" i="18"/>
  <c r="G116" i="18"/>
  <c r="D117" i="18"/>
  <c r="E117" i="18"/>
  <c r="G117" i="18"/>
  <c r="D118" i="18"/>
  <c r="E118" i="18"/>
  <c r="G118" i="18"/>
  <c r="D120" i="18"/>
  <c r="E120" i="18"/>
  <c r="G120" i="18"/>
  <c r="D121" i="18"/>
  <c r="E121" i="18"/>
  <c r="G121" i="18"/>
  <c r="D122" i="18"/>
  <c r="E122" i="18"/>
  <c r="G122" i="18"/>
  <c r="D123" i="18"/>
  <c r="E123" i="18"/>
  <c r="G123" i="18"/>
  <c r="D126" i="18"/>
  <c r="E126" i="18"/>
  <c r="G126" i="18"/>
  <c r="D127" i="18"/>
  <c r="E127" i="18"/>
  <c r="G127" i="18"/>
  <c r="D128" i="18"/>
  <c r="E128" i="18"/>
  <c r="G128" i="18"/>
  <c r="D129" i="18"/>
  <c r="E129" i="18"/>
  <c r="G129" i="18"/>
  <c r="D130" i="18"/>
  <c r="E130" i="18"/>
  <c r="G130" i="18"/>
  <c r="D131" i="18"/>
  <c r="E131" i="18"/>
  <c r="G131" i="18"/>
  <c r="D134" i="18"/>
  <c r="E134" i="18"/>
  <c r="G134" i="18"/>
  <c r="D135" i="18"/>
  <c r="E135" i="18"/>
  <c r="G135" i="18"/>
  <c r="D136" i="18"/>
  <c r="E136" i="18"/>
  <c r="G136" i="18"/>
  <c r="D137" i="18"/>
  <c r="E137" i="18"/>
  <c r="G137" i="18"/>
  <c r="D138" i="18"/>
  <c r="E138" i="18"/>
  <c r="G138" i="18"/>
  <c r="E140" i="18"/>
  <c r="G140" i="18"/>
  <c r="D142" i="18"/>
  <c r="E142" i="18"/>
  <c r="G142" i="18"/>
  <c r="D143" i="18"/>
  <c r="E143" i="18"/>
  <c r="G143" i="18"/>
  <c r="D144" i="18"/>
  <c r="E144" i="18"/>
  <c r="G144" i="18"/>
  <c r="D145" i="18"/>
  <c r="E145" i="18"/>
  <c r="G145" i="18"/>
  <c r="D146" i="18"/>
  <c r="E146" i="18"/>
  <c r="G146" i="18"/>
  <c r="D147" i="18"/>
  <c r="E147" i="18"/>
  <c r="G147" i="18"/>
  <c r="D149" i="18"/>
  <c r="E149" i="18"/>
  <c r="G149" i="18"/>
  <c r="D150" i="18"/>
  <c r="E150" i="18"/>
  <c r="G150" i="18"/>
  <c r="D151" i="18"/>
  <c r="E151" i="18"/>
  <c r="G151" i="18"/>
  <c r="D152" i="18"/>
  <c r="E152" i="18"/>
  <c r="G152" i="18"/>
  <c r="D154" i="18"/>
  <c r="E154" i="18"/>
  <c r="G154" i="18"/>
  <c r="G163" i="18"/>
  <c r="D164" i="18"/>
  <c r="E164" i="18"/>
  <c r="G164" i="18"/>
  <c r="D165" i="18"/>
  <c r="E165" i="18"/>
  <c r="G165" i="18"/>
  <c r="D166" i="18"/>
  <c r="E166" i="18"/>
  <c r="G166" i="18"/>
  <c r="D167" i="18"/>
  <c r="E167" i="18"/>
  <c r="G167" i="18"/>
  <c r="D169" i="18"/>
  <c r="E169" i="18"/>
  <c r="G169" i="18"/>
  <c r="D170" i="18"/>
  <c r="E170" i="18"/>
  <c r="G170" i="18"/>
  <c r="D171" i="18"/>
  <c r="E171" i="18"/>
  <c r="G171" i="18"/>
  <c r="D172" i="18"/>
  <c r="E172" i="18"/>
  <c r="G172" i="18"/>
  <c r="D173" i="18"/>
  <c r="E173" i="18"/>
  <c r="G173" i="18"/>
  <c r="D174" i="18"/>
  <c r="E174" i="18"/>
  <c r="G174" i="18"/>
  <c r="D175" i="18"/>
  <c r="E175" i="18"/>
  <c r="G175" i="18"/>
  <c r="D176" i="18"/>
  <c r="E176" i="18"/>
  <c r="G176" i="18"/>
  <c r="D177" i="18"/>
  <c r="E177" i="18"/>
  <c r="G177" i="18"/>
  <c r="D178" i="18"/>
  <c r="E178" i="18"/>
  <c r="G178" i="18"/>
  <c r="D179" i="18"/>
  <c r="E179" i="18"/>
  <c r="G179" i="18"/>
  <c r="D180" i="18"/>
  <c r="E180" i="18"/>
  <c r="G180" i="18"/>
  <c r="D181" i="18"/>
  <c r="E181" i="18"/>
  <c r="G181" i="18"/>
  <c r="D182" i="18"/>
  <c r="E182" i="18"/>
  <c r="G182" i="18"/>
  <c r="D183" i="18"/>
  <c r="E183" i="18"/>
  <c r="G183" i="18"/>
  <c r="D184" i="18"/>
  <c r="E184" i="18"/>
  <c r="G184" i="18"/>
  <c r="D185" i="18"/>
  <c r="E185" i="18"/>
  <c r="G185" i="18"/>
  <c r="D186" i="18"/>
  <c r="E186" i="18"/>
  <c r="G186" i="18"/>
  <c r="D187" i="18"/>
  <c r="E187" i="18"/>
  <c r="G187" i="18"/>
  <c r="D188" i="18"/>
  <c r="E188" i="18"/>
  <c r="G188" i="18"/>
  <c r="D189" i="18"/>
  <c r="E189" i="18"/>
  <c r="G189" i="18"/>
  <c r="D190" i="18"/>
  <c r="E190" i="18"/>
  <c r="G190" i="18"/>
  <c r="D191" i="18"/>
  <c r="E191" i="18"/>
  <c r="G191" i="18"/>
  <c r="D192" i="18"/>
  <c r="E192" i="18"/>
  <c r="G192" i="18"/>
  <c r="D193" i="18"/>
  <c r="E193" i="18"/>
  <c r="G193" i="18"/>
  <c r="D194" i="18"/>
  <c r="E194" i="18"/>
  <c r="G194" i="18"/>
  <c r="D195" i="18"/>
  <c r="E195" i="18"/>
  <c r="G195" i="18"/>
  <c r="D196" i="18"/>
  <c r="E196" i="18"/>
  <c r="G196" i="18"/>
  <c r="D197" i="18"/>
  <c r="E197" i="18"/>
  <c r="G197" i="18"/>
  <c r="D198" i="18"/>
  <c r="E198" i="18"/>
  <c r="G198" i="18"/>
  <c r="V119" i="1" l="1"/>
  <c r="W119" i="1" s="1"/>
  <c r="V125" i="1"/>
  <c r="W125" i="1" s="1"/>
  <c r="V92" i="1"/>
  <c r="W92" i="1" s="1"/>
  <c r="V118" i="1"/>
  <c r="W118" i="1" s="1"/>
  <c r="V54" i="1"/>
  <c r="Y54" i="1" s="1"/>
  <c r="V81" i="1"/>
  <c r="W81" i="1" s="1"/>
  <c r="V115" i="1"/>
  <c r="Y115" i="1" s="1"/>
  <c r="V104" i="1"/>
  <c r="W104" i="1" s="1"/>
  <c r="V64" i="1"/>
  <c r="W64" i="1" s="1"/>
  <c r="V74" i="1"/>
  <c r="W74" i="1" s="1"/>
  <c r="V62" i="1"/>
  <c r="Y62" i="1" s="1"/>
  <c r="V91" i="1"/>
  <c r="W91" i="1" s="1"/>
  <c r="V75" i="1"/>
  <c r="W75" i="1" s="1"/>
  <c r="H28" i="19"/>
  <c r="I28" i="19" s="1"/>
  <c r="V55" i="1"/>
  <c r="W55" i="1" s="1"/>
  <c r="V112" i="1"/>
  <c r="W112" i="1" s="1"/>
  <c r="V83" i="1"/>
  <c r="W83" i="1" s="1"/>
  <c r="V57" i="1"/>
  <c r="W57" i="1" s="1"/>
  <c r="V86" i="1"/>
  <c r="W86" i="1" s="1"/>
  <c r="V117" i="1"/>
  <c r="Y117" i="1" s="1"/>
  <c r="V90" i="1"/>
  <c r="W90" i="1" s="1"/>
  <c r="V124" i="1"/>
  <c r="Y124" i="1" s="1"/>
  <c r="V61" i="1"/>
  <c r="Y61" i="1" s="1"/>
  <c r="V58" i="1"/>
  <c r="W58" i="1" s="1"/>
  <c r="V76" i="1"/>
  <c r="W76" i="1" s="1"/>
  <c r="V77" i="1"/>
  <c r="W77" i="1" s="1"/>
  <c r="V80" i="1"/>
  <c r="W80" i="1" s="1"/>
  <c r="V110" i="1"/>
  <c r="W110" i="1" s="1"/>
  <c r="V56" i="1"/>
  <c r="W56" i="1" s="1"/>
  <c r="V96" i="1"/>
  <c r="Y96" i="1" s="1"/>
  <c r="V85" i="1"/>
  <c r="W85" i="1" s="1"/>
  <c r="V120" i="1"/>
  <c r="W120" i="1" s="1"/>
  <c r="V82" i="1"/>
  <c r="W82" i="1" s="1"/>
  <c r="V89" i="1"/>
  <c r="Y89" i="1" s="1"/>
  <c r="V84" i="1"/>
  <c r="Y84" i="1" s="1"/>
  <c r="V102" i="1"/>
  <c r="W102" i="1" s="1"/>
  <c r="V78" i="1"/>
  <c r="W78" i="1" s="1"/>
  <c r="V88" i="1"/>
  <c r="Y88" i="1" s="1"/>
  <c r="V111" i="1"/>
  <c r="W111" i="1" s="1"/>
  <c r="Y121" i="1"/>
  <c r="W121" i="1"/>
  <c r="Y79" i="1"/>
  <c r="W79" i="1"/>
  <c r="Y63" i="1"/>
  <c r="W63" i="1"/>
  <c r="G52" i="1"/>
  <c r="J52" i="1" s="1"/>
  <c r="J50" i="1" s="1"/>
  <c r="F52" i="1"/>
  <c r="G14" i="1"/>
  <c r="J14" i="1" s="1"/>
  <c r="Y834" i="1"/>
  <c r="Y832" i="1"/>
  <c r="Y934" i="1"/>
  <c r="Y670" i="1"/>
  <c r="Y445" i="1"/>
  <c r="Y353" i="1"/>
  <c r="Y265" i="1"/>
  <c r="Y240" i="1"/>
  <c r="Y160" i="1"/>
  <c r="Y116" i="1"/>
  <c r="Y562" i="1"/>
  <c r="Y939" i="1"/>
  <c r="Y758" i="1"/>
  <c r="Y944" i="1"/>
  <c r="Y790" i="1"/>
  <c r="Y873" i="1"/>
  <c r="Y743" i="1"/>
  <c r="Y682" i="1"/>
  <c r="Y505" i="1"/>
  <c r="Y443" i="1"/>
  <c r="Y401" i="1"/>
  <c r="Y361" i="1"/>
  <c r="Y306" i="1"/>
  <c r="Y250" i="1"/>
  <c r="Y203" i="1"/>
  <c r="Y193" i="1"/>
  <c r="Y142" i="1"/>
  <c r="Y665" i="1"/>
  <c r="Y528" i="1"/>
  <c r="Y543" i="1"/>
  <c r="Y612" i="1"/>
  <c r="Y864" i="1"/>
  <c r="Y746" i="1"/>
  <c r="Y843" i="1"/>
  <c r="Y781" i="1"/>
  <c r="Y921" i="1"/>
  <c r="Y720" i="1"/>
  <c r="Y555" i="1"/>
  <c r="Y435" i="1"/>
  <c r="Y378" i="1"/>
  <c r="Y338" i="1"/>
  <c r="Y295" i="1"/>
  <c r="Y266" i="1"/>
  <c r="Y243" i="1"/>
  <c r="Y192" i="1"/>
  <c r="Y152" i="1"/>
  <c r="Y573" i="1"/>
  <c r="Y534" i="1"/>
  <c r="Y932" i="1"/>
  <c r="Y714" i="1"/>
  <c r="Y777" i="1"/>
  <c r="Y767" i="1"/>
  <c r="Y465" i="1"/>
  <c r="Y376" i="1"/>
  <c r="Y285" i="1"/>
  <c r="Y196" i="1"/>
  <c r="Y140" i="1"/>
  <c r="Y87" i="1"/>
  <c r="Y627" i="1"/>
  <c r="Y666" i="1"/>
  <c r="Y863" i="1"/>
  <c r="Y717" i="1"/>
  <c r="Y859" i="1"/>
  <c r="Y937" i="1"/>
  <c r="Y770" i="1"/>
  <c r="Y692" i="1"/>
  <c r="Y467" i="1"/>
  <c r="Y426" i="1"/>
  <c r="Y383" i="1"/>
  <c r="Y327" i="1"/>
  <c r="Y299" i="1"/>
  <c r="Y249" i="1"/>
  <c r="Y201" i="1"/>
  <c r="Y150" i="1"/>
  <c r="Y658" i="1"/>
  <c r="Y516" i="1"/>
  <c r="Y539" i="1"/>
  <c r="Y525" i="1"/>
  <c r="Y821" i="1"/>
  <c r="Y956" i="1"/>
  <c r="Y774" i="1"/>
  <c r="Y799" i="1"/>
  <c r="Y645" i="1"/>
  <c r="Y455" i="1"/>
  <c r="Y390" i="1"/>
  <c r="Y344" i="1"/>
  <c r="Y278" i="1"/>
  <c r="Y207" i="1"/>
  <c r="Y936" i="1"/>
  <c r="Y759" i="1"/>
  <c r="Y784" i="1"/>
  <c r="Y889" i="1"/>
  <c r="Y607" i="1"/>
  <c r="Y409" i="1"/>
  <c r="Y297" i="1"/>
  <c r="Y181" i="1"/>
  <c r="Y128" i="1"/>
  <c r="Y524" i="1"/>
  <c r="Y620" i="1"/>
  <c r="Y825" i="1"/>
  <c r="Y906" i="1"/>
  <c r="Y738" i="1"/>
  <c r="Y838" i="1"/>
  <c r="Y725" i="1"/>
  <c r="Y603" i="1"/>
  <c r="Y472" i="1"/>
  <c r="Y430" i="1"/>
  <c r="Y386" i="1"/>
  <c r="Y331" i="1"/>
  <c r="Y290" i="1"/>
  <c r="Y229" i="1"/>
  <c r="Y175" i="1"/>
  <c r="Y608" i="1"/>
  <c r="Y496" i="1"/>
  <c r="Y512" i="1"/>
  <c r="Y527" i="1"/>
  <c r="Y786" i="1"/>
  <c r="Y897" i="1"/>
  <c r="Y962" i="1"/>
  <c r="Y815" i="1"/>
  <c r="Y650" i="1"/>
  <c r="Y468" i="1"/>
  <c r="Y395" i="1"/>
  <c r="Y346" i="1"/>
  <c r="Y310" i="1"/>
  <c r="Y254" i="1"/>
  <c r="Y214" i="1"/>
  <c r="Y166" i="1"/>
  <c r="Y659" i="1"/>
  <c r="Y609" i="1"/>
  <c r="Y444" i="1"/>
  <c r="Y890" i="1"/>
  <c r="Y840" i="1"/>
  <c r="Y931" i="1"/>
  <c r="Y648" i="1"/>
  <c r="Y441" i="1"/>
  <c r="Y349" i="1"/>
  <c r="Y221" i="1"/>
  <c r="Y156" i="1"/>
  <c r="Y542" i="1"/>
  <c r="Y520" i="1"/>
  <c r="Y783" i="1"/>
  <c r="Y930" i="1"/>
  <c r="Y771" i="1"/>
  <c r="Y870" i="1"/>
  <c r="Y736" i="1"/>
  <c r="Y600" i="1"/>
  <c r="Y482" i="1"/>
  <c r="Y451" i="1"/>
  <c r="Y411" i="1"/>
  <c r="Y374" i="1"/>
  <c r="Y311" i="1"/>
  <c r="Y271" i="1"/>
  <c r="Y215" i="1"/>
  <c r="Y170" i="1"/>
  <c r="Y561" i="1"/>
  <c r="Y580" i="1"/>
  <c r="Y657" i="1"/>
  <c r="Y895" i="1"/>
  <c r="Y775" i="1"/>
  <c r="Y894" i="1"/>
  <c r="Y709" i="1"/>
  <c r="Y917" i="1"/>
  <c r="Y679" i="1"/>
  <c r="Y464" i="1"/>
  <c r="Y408" i="1"/>
  <c r="Y362" i="1"/>
  <c r="Y323" i="1"/>
  <c r="Y294" i="1"/>
  <c r="Y252" i="1"/>
  <c r="Y228" i="1"/>
  <c r="Y176" i="1"/>
  <c r="Y139" i="1"/>
  <c r="Y631" i="1"/>
  <c r="Y518" i="1"/>
  <c r="Y570" i="1"/>
  <c r="Y497" i="1"/>
  <c r="Y515" i="1"/>
  <c r="Y929" i="1"/>
  <c r="Y877" i="1"/>
  <c r="Y772" i="1"/>
  <c r="Y948" i="1"/>
  <c r="Y837" i="1"/>
  <c r="Y801" i="1"/>
  <c r="Y726" i="1"/>
  <c r="Y902" i="1"/>
  <c r="Y882" i="1"/>
  <c r="Y756" i="1"/>
  <c r="Y633" i="1"/>
  <c r="Y511" i="1"/>
  <c r="Y462" i="1"/>
  <c r="Y424" i="1"/>
  <c r="Y389" i="1"/>
  <c r="Y373" i="1"/>
  <c r="Y337" i="1"/>
  <c r="Y313" i="1"/>
  <c r="Y281" i="1"/>
  <c r="Y257" i="1"/>
  <c r="Y212" i="1"/>
  <c r="Y189" i="1"/>
  <c r="Y172" i="1"/>
  <c r="Y153" i="1"/>
  <c r="Y137" i="1"/>
  <c r="Y100" i="1"/>
  <c r="Y686" i="1"/>
  <c r="Y579" i="1"/>
  <c r="Y586" i="1"/>
  <c r="Y538" i="1"/>
  <c r="Y634" i="1"/>
  <c r="Y487" i="1"/>
  <c r="Y881" i="1"/>
  <c r="Y846" i="1"/>
  <c r="Y782" i="1"/>
  <c r="Y745" i="1"/>
  <c r="Y716" i="1"/>
  <c r="Y925" i="1"/>
  <c r="Y875" i="1"/>
  <c r="Y851" i="1"/>
  <c r="Y757" i="1"/>
  <c r="Y718" i="1"/>
  <c r="Y908" i="1"/>
  <c r="Y844" i="1"/>
  <c r="Y812" i="1"/>
  <c r="Y761" i="1"/>
  <c r="Y732" i="1"/>
  <c r="Y701" i="1"/>
  <c r="Y687" i="1"/>
  <c r="Y661" i="1"/>
  <c r="Y596" i="1"/>
  <c r="Y519" i="1"/>
  <c r="Y480" i="1"/>
  <c r="Y463" i="1"/>
  <c r="Y450" i="1"/>
  <c r="Y434" i="1"/>
  <c r="Y421" i="1"/>
  <c r="Y407" i="1"/>
  <c r="Y394" i="1"/>
  <c r="Y382" i="1"/>
  <c r="Y371" i="1"/>
  <c r="Y335" i="1"/>
  <c r="Y319" i="1"/>
  <c r="Y309" i="1"/>
  <c r="Y293" i="1"/>
  <c r="Y279" i="1"/>
  <c r="Y267" i="1"/>
  <c r="Y238" i="1"/>
  <c r="Y226" i="1"/>
  <c r="Y211" i="1"/>
  <c r="Y199" i="1"/>
  <c r="Y187" i="1"/>
  <c r="Y158" i="1"/>
  <c r="Y147" i="1"/>
  <c r="Y135" i="1"/>
  <c r="Y678" i="1"/>
  <c r="Y638" i="1"/>
  <c r="Y585" i="1"/>
  <c r="Y551" i="1"/>
  <c r="Y510" i="1"/>
  <c r="Y593" i="1"/>
  <c r="Y577" i="1"/>
  <c r="Y537" i="1"/>
  <c r="Y485" i="1"/>
  <c r="Y626" i="1"/>
  <c r="Y523" i="1"/>
  <c r="Y509" i="1"/>
  <c r="Y874" i="1"/>
  <c r="Y830" i="1"/>
  <c r="Y808" i="1"/>
  <c r="Y754" i="1"/>
  <c r="Y730" i="1"/>
  <c r="Y941" i="1"/>
  <c r="Y865" i="1"/>
  <c r="Y822" i="1"/>
  <c r="Y760" i="1"/>
  <c r="Y708" i="1"/>
  <c r="Y943" i="1"/>
  <c r="Y911" i="1"/>
  <c r="Y861" i="1"/>
  <c r="Y748" i="1"/>
  <c r="Y705" i="1"/>
  <c r="Y673" i="1"/>
  <c r="Y640" i="1"/>
  <c r="Y481" i="1"/>
  <c r="Y461" i="1"/>
  <c r="Y449" i="1"/>
  <c r="Y418" i="1"/>
  <c r="Y403" i="1"/>
  <c r="Y384" i="1"/>
  <c r="Y367" i="1"/>
  <c r="Y355" i="1"/>
  <c r="Y343" i="1"/>
  <c r="Y328" i="1"/>
  <c r="Y322" i="1"/>
  <c r="Y303" i="1"/>
  <c r="Y292" i="1"/>
  <c r="Y272" i="1"/>
  <c r="Y258" i="1"/>
  <c r="Y247" i="1"/>
  <c r="Y235" i="1"/>
  <c r="Y223" i="1"/>
  <c r="Y204" i="1"/>
  <c r="Y180" i="1"/>
  <c r="Y174" i="1"/>
  <c r="Y162" i="1"/>
  <c r="Y136" i="1"/>
  <c r="Y693" i="1"/>
  <c r="Y644" i="1"/>
  <c r="Y624" i="1"/>
  <c r="Y575" i="1"/>
  <c r="Y508" i="1"/>
  <c r="Y599" i="1"/>
  <c r="Y568" i="1"/>
  <c r="Y541" i="1"/>
  <c r="Y495" i="1"/>
  <c r="Y680" i="1"/>
  <c r="Y901" i="1"/>
  <c r="Y857" i="1"/>
  <c r="Y806" i="1"/>
  <c r="Y466" i="1"/>
  <c r="Y381" i="1"/>
  <c r="Y321" i="1"/>
  <c r="Y197" i="1"/>
  <c r="Y144" i="1"/>
  <c r="Y651" i="1"/>
  <c r="Y669" i="1"/>
  <c r="Y869" i="1"/>
  <c r="Y719" i="1"/>
  <c r="Y862" i="1"/>
  <c r="Y695" i="1"/>
  <c r="Y780" i="1"/>
  <c r="Y694" i="1"/>
  <c r="Y552" i="1"/>
  <c r="Y454" i="1"/>
  <c r="Y413" i="1"/>
  <c r="Y375" i="1"/>
  <c r="Y315" i="1"/>
  <c r="Y273" i="1"/>
  <c r="Y217" i="1"/>
  <c r="Y151" i="1"/>
  <c r="Y566" i="1"/>
  <c r="Y589" i="1"/>
  <c r="Y663" i="1"/>
  <c r="Y898" i="1"/>
  <c r="Y823" i="1"/>
  <c r="Y960" i="1"/>
  <c r="Y729" i="1"/>
  <c r="Y893" i="1"/>
  <c r="Y702" i="1"/>
  <c r="Y457" i="1"/>
  <c r="Y412" i="1"/>
  <c r="Y363" i="1"/>
  <c r="Y324" i="1"/>
  <c r="Y280" i="1"/>
  <c r="Y230" i="1"/>
  <c r="Y178" i="1"/>
  <c r="Y130" i="1"/>
  <c r="Y632" i="1"/>
  <c r="Y611" i="1"/>
  <c r="Y532" i="1"/>
  <c r="Y546" i="1"/>
  <c r="Y660" i="1"/>
  <c r="Y816" i="1"/>
  <c r="Y810" i="1"/>
  <c r="Y888" i="1"/>
  <c r="Y567" i="1"/>
  <c r="Y392" i="1"/>
  <c r="Y317" i="1"/>
  <c r="Y264" i="1"/>
  <c r="Y177" i="1"/>
  <c r="Y69" i="1"/>
  <c r="Y494" i="1"/>
  <c r="Y884" i="1"/>
  <c r="Y751" i="1"/>
  <c r="Y886" i="1"/>
  <c r="Y734" i="1"/>
  <c r="Y833" i="1"/>
  <c r="Y724" i="1"/>
  <c r="Y664" i="1"/>
  <c r="Y547" i="1"/>
  <c r="Y439" i="1"/>
  <c r="Y398" i="1"/>
  <c r="Y347" i="1"/>
  <c r="Y283" i="1"/>
  <c r="Y227" i="1"/>
  <c r="Y191" i="1"/>
  <c r="Y141" i="1"/>
  <c r="Y690" i="1"/>
  <c r="Y606" i="1"/>
  <c r="Y597" i="1"/>
  <c r="Y489" i="1"/>
  <c r="Y517" i="1"/>
  <c r="Y860" i="1"/>
  <c r="Y739" i="1"/>
  <c r="Y835" i="1"/>
  <c r="Y952" i="1"/>
  <c r="Y868" i="1"/>
  <c r="Y706" i="1"/>
  <c r="Y483" i="1"/>
  <c r="Y422" i="1"/>
  <c r="Y368" i="1"/>
  <c r="Y330" i="1"/>
  <c r="Y308" i="1"/>
  <c r="Y259" i="1"/>
  <c r="Y242" i="1"/>
  <c r="Y186" i="1"/>
  <c r="Y163" i="1"/>
  <c r="Y647" i="1"/>
  <c r="Y595" i="1"/>
  <c r="Y604" i="1"/>
  <c r="Y544" i="1"/>
  <c r="Y691" i="1"/>
  <c r="Y926" i="1"/>
  <c r="Y852" i="1"/>
  <c r="Y762" i="1"/>
  <c r="Y891" i="1"/>
  <c r="Y836" i="1"/>
  <c r="Y798" i="1"/>
  <c r="Y715" i="1"/>
  <c r="Y899" i="1"/>
  <c r="Y842" i="1"/>
  <c r="Y689" i="1"/>
  <c r="Y622" i="1"/>
  <c r="Y477" i="1"/>
  <c r="Y458" i="1"/>
  <c r="Y420" i="1"/>
  <c r="Y385" i="1"/>
  <c r="Y357" i="1"/>
  <c r="Y333" i="1"/>
  <c r="Y301" i="1"/>
  <c r="Y269" i="1"/>
  <c r="Y241" i="1"/>
  <c r="Y205" i="1"/>
  <c r="Y184" i="1"/>
  <c r="Y161" i="1"/>
  <c r="Y148" i="1"/>
  <c r="Y133" i="1"/>
  <c r="Y675" i="1"/>
  <c r="Y564" i="1"/>
  <c r="Y565" i="1"/>
  <c r="Y491" i="1"/>
  <c r="Y623" i="1"/>
  <c r="Y942" i="1"/>
  <c r="Y880" i="1"/>
  <c r="Y841" i="1"/>
  <c r="Y768" i="1"/>
  <c r="Y733" i="1"/>
  <c r="Y963" i="1"/>
  <c r="Y910" i="1"/>
  <c r="Y871" i="1"/>
  <c r="Y793" i="1"/>
  <c r="Y744" i="1"/>
  <c r="Y697" i="1"/>
  <c r="Y876" i="1"/>
  <c r="Y839" i="1"/>
  <c r="Y792" i="1"/>
  <c r="Y750" i="1"/>
  <c r="Y728" i="1"/>
  <c r="Y700" i="1"/>
  <c r="Y685" i="1"/>
  <c r="Y639" i="1"/>
  <c r="Y571" i="1"/>
  <c r="Y507" i="1"/>
  <c r="Y476" i="1"/>
  <c r="Y459" i="1"/>
  <c r="Y448" i="1"/>
  <c r="Y433" i="1"/>
  <c r="Y415" i="1"/>
  <c r="Y402" i="1"/>
  <c r="Y387" i="1"/>
  <c r="Y377" i="1"/>
  <c r="Y370" i="1"/>
  <c r="Y334" i="1"/>
  <c r="Y318" i="1"/>
  <c r="Y307" i="1"/>
  <c r="Y291" i="1"/>
  <c r="Y277" i="1"/>
  <c r="Y255" i="1"/>
  <c r="Y237" i="1"/>
  <c r="Y219" i="1"/>
  <c r="Y210" i="1"/>
  <c r="Y198" i="1"/>
  <c r="Y182" i="1"/>
  <c r="Y157" i="1"/>
  <c r="Y146" i="1"/>
  <c r="Y126" i="1"/>
  <c r="Y65" i="1"/>
  <c r="Y671" i="1"/>
  <c r="Y618" i="1"/>
  <c r="Y572" i="1"/>
  <c r="Y548" i="1"/>
  <c r="Y506" i="1"/>
  <c r="Y590" i="1"/>
  <c r="Y553" i="1"/>
  <c r="Y514" i="1"/>
  <c r="Y684" i="1"/>
  <c r="Y617" i="1"/>
  <c r="Y653" i="1"/>
  <c r="Y955" i="1"/>
  <c r="Y872" i="1"/>
  <c r="Y828" i="1"/>
  <c r="Y797" i="1"/>
  <c r="Y747" i="1"/>
  <c r="Y964" i="1"/>
  <c r="Y935" i="1"/>
  <c r="Y854" i="1"/>
  <c r="Y796" i="1"/>
  <c r="Y749" i="1"/>
  <c r="Y696" i="1"/>
  <c r="Y928" i="1"/>
  <c r="Y896" i="1"/>
  <c r="Y858" i="1"/>
  <c r="Y735" i="1"/>
  <c r="Y703" i="1"/>
  <c r="Y655" i="1"/>
  <c r="Y574" i="1"/>
  <c r="Y469" i="1"/>
  <c r="Y460" i="1"/>
  <c r="Y440" i="1"/>
  <c r="Y416" i="1"/>
  <c r="Y399" i="1"/>
  <c r="Y379" i="1"/>
  <c r="Y364" i="1"/>
  <c r="Y351" i="1"/>
  <c r="Y340" i="1"/>
  <c r="Y326" i="1"/>
  <c r="Y312" i="1"/>
  <c r="Y300" i="1"/>
  <c r="Y287" i="1"/>
  <c r="Y268" i="1"/>
  <c r="Y256" i="1"/>
  <c r="Y244" i="1"/>
  <c r="Y231" i="1"/>
  <c r="Y216" i="1"/>
  <c r="Y200" i="1"/>
  <c r="Y179" i="1"/>
  <c r="Y167" i="1"/>
  <c r="Y155" i="1"/>
  <c r="Y131" i="1"/>
  <c r="Y93" i="1"/>
  <c r="Y68" i="1"/>
  <c r="Y668" i="1"/>
  <c r="Y635" i="1"/>
  <c r="Y613" i="1"/>
  <c r="Y554" i="1"/>
  <c r="Y498" i="1"/>
  <c r="Y584" i="1"/>
  <c r="Y549" i="1"/>
  <c r="Y540" i="1"/>
  <c r="Y488" i="1"/>
  <c r="Y677" i="1"/>
  <c r="H12" i="1"/>
  <c r="G17" i="1"/>
  <c r="J17" i="1" s="1"/>
  <c r="J72" i="18"/>
  <c r="J196" i="18"/>
  <c r="J140" i="18"/>
  <c r="J175" i="18"/>
  <c r="J173" i="18"/>
  <c r="J167" i="18"/>
  <c r="J165" i="18"/>
  <c r="J163" i="18"/>
  <c r="J151" i="18"/>
  <c r="J149" i="18"/>
  <c r="J147" i="18"/>
  <c r="J143" i="18"/>
  <c r="J127" i="18"/>
  <c r="J13" i="18"/>
  <c r="J106" i="18"/>
  <c r="J99" i="18"/>
  <c r="J64" i="18"/>
  <c r="J62" i="18"/>
  <c r="J56" i="18"/>
  <c r="J54" i="18"/>
  <c r="J52" i="18"/>
  <c r="J48" i="18"/>
  <c r="J46" i="18"/>
  <c r="J40" i="18"/>
  <c r="J36" i="18"/>
  <c r="J32" i="18"/>
  <c r="J30" i="18"/>
  <c r="J191" i="18"/>
  <c r="J187" i="18"/>
  <c r="J123" i="18"/>
  <c r="J88" i="18"/>
  <c r="J76" i="18"/>
  <c r="J69" i="18"/>
  <c r="J61" i="18"/>
  <c r="J45" i="18"/>
  <c r="J37" i="18"/>
  <c r="J29" i="18"/>
  <c r="J21" i="18"/>
  <c r="J188" i="18"/>
  <c r="J180" i="18"/>
  <c r="J170" i="18"/>
  <c r="J154" i="18"/>
  <c r="J146" i="18"/>
  <c r="J111" i="18"/>
  <c r="J109" i="18"/>
  <c r="J103" i="18"/>
  <c r="J100" i="18"/>
  <c r="J96" i="18"/>
  <c r="J94" i="18"/>
  <c r="J24" i="18"/>
  <c r="J116" i="18"/>
  <c r="J93" i="18"/>
  <c r="J85" i="18"/>
  <c r="J77" i="18"/>
  <c r="J51" i="18"/>
  <c r="J197" i="18"/>
  <c r="J195" i="18"/>
  <c r="J172" i="18"/>
  <c r="J164" i="18"/>
  <c r="J141" i="18"/>
  <c r="J135" i="18"/>
  <c r="J133" i="18"/>
  <c r="J131" i="18"/>
  <c r="J91" i="18"/>
  <c r="J84" i="18"/>
  <c r="J80" i="18"/>
  <c r="J78" i="18"/>
  <c r="J60" i="18"/>
  <c r="J53" i="18"/>
  <c r="J43" i="18"/>
  <c r="J35" i="18"/>
  <c r="J27" i="18"/>
  <c r="J22" i="18"/>
  <c r="J20" i="18"/>
  <c r="J16" i="18"/>
  <c r="J194" i="18"/>
  <c r="J189" i="18"/>
  <c r="J183" i="18"/>
  <c r="J181" i="18"/>
  <c r="J179" i="18"/>
  <c r="J171" i="18"/>
  <c r="J138" i="18"/>
  <c r="J130" i="18"/>
  <c r="J125" i="18"/>
  <c r="J117" i="18"/>
  <c r="J115" i="18"/>
  <c r="J107" i="18"/>
  <c r="J83" i="18"/>
  <c r="J75" i="18"/>
  <c r="J186" i="18"/>
  <c r="J178" i="18"/>
  <c r="J122" i="18"/>
  <c r="J92" i="18"/>
  <c r="J59" i="18"/>
  <c r="J44" i="18"/>
  <c r="J28" i="18"/>
  <c r="J198" i="18"/>
  <c r="J193" i="18"/>
  <c r="J184" i="18"/>
  <c r="J182" i="18"/>
  <c r="J177" i="18"/>
  <c r="J166" i="18"/>
  <c r="J152" i="18"/>
  <c r="J150" i="18"/>
  <c r="J145" i="18"/>
  <c r="J136" i="18"/>
  <c r="J134" i="18"/>
  <c r="J129" i="18"/>
  <c r="J120" i="18"/>
  <c r="J118" i="18"/>
  <c r="J113" i="18"/>
  <c r="J104" i="18"/>
  <c r="J102" i="18"/>
  <c r="J89" i="18"/>
  <c r="J87" i="18"/>
  <c r="J82" i="18"/>
  <c r="J73" i="18"/>
  <c r="J71" i="18"/>
  <c r="J66" i="18"/>
  <c r="J57" i="18"/>
  <c r="J55" i="18"/>
  <c r="J50" i="18"/>
  <c r="J41" i="18"/>
  <c r="J39" i="18"/>
  <c r="J34" i="18"/>
  <c r="J23" i="18"/>
  <c r="J18" i="18"/>
  <c r="J192" i="18"/>
  <c r="J190" i="18"/>
  <c r="J185" i="18"/>
  <c r="J176" i="18"/>
  <c r="J174" i="18"/>
  <c r="J169" i="18"/>
  <c r="J153" i="18"/>
  <c r="J144" i="18"/>
  <c r="J142" i="18"/>
  <c r="J137" i="18"/>
  <c r="J128" i="18"/>
  <c r="J126" i="18"/>
  <c r="J121" i="18"/>
  <c r="J112" i="18"/>
  <c r="J110" i="18"/>
  <c r="J105" i="18"/>
  <c r="J97" i="18"/>
  <c r="J95" i="18"/>
  <c r="J90" i="18"/>
  <c r="J81" i="18"/>
  <c r="J79" i="18"/>
  <c r="J65" i="18"/>
  <c r="J63" i="18"/>
  <c r="J58" i="18"/>
  <c r="J49" i="18"/>
  <c r="J47" i="18"/>
  <c r="J42" i="18"/>
  <c r="J33" i="18"/>
  <c r="J31" i="18"/>
  <c r="J26" i="18"/>
  <c r="J17" i="18"/>
  <c r="J168" i="18" l="1"/>
  <c r="G58" i="18" s="1"/>
  <c r="J13" i="1"/>
  <c r="Y119" i="1"/>
  <c r="Y92" i="1"/>
  <c r="Y125" i="1"/>
  <c r="Y118" i="1"/>
  <c r="W54" i="1"/>
  <c r="Y81" i="1"/>
  <c r="W115" i="1"/>
  <c r="Y104" i="1"/>
  <c r="Y64" i="1"/>
  <c r="Y74" i="1"/>
  <c r="W62" i="1"/>
  <c r="Y91" i="1"/>
  <c r="Y75" i="1"/>
  <c r="Y83" i="1"/>
  <c r="Y55" i="1"/>
  <c r="Y112" i="1"/>
  <c r="Y57" i="1"/>
  <c r="Y86" i="1"/>
  <c r="Y90" i="1"/>
  <c r="W117" i="1"/>
  <c r="Y110" i="1"/>
  <c r="W61" i="1"/>
  <c r="W124" i="1"/>
  <c r="Y58" i="1"/>
  <c r="Y102" i="1"/>
  <c r="Y85" i="1"/>
  <c r="Y77" i="1"/>
  <c r="Y80" i="1"/>
  <c r="Y76" i="1"/>
  <c r="Y56" i="1"/>
  <c r="Y120" i="1"/>
  <c r="Y82" i="1"/>
  <c r="W96" i="1"/>
  <c r="W89" i="1"/>
  <c r="Y111" i="1"/>
  <c r="W84" i="1"/>
  <c r="Y78" i="1"/>
  <c r="W88" i="1"/>
  <c r="I52" i="1"/>
  <c r="I50" i="1" s="1"/>
  <c r="H52" i="1"/>
  <c r="K52" i="1" s="1"/>
  <c r="L50" i="1" s="1"/>
  <c r="T12" i="1"/>
  <c r="R12" i="1"/>
  <c r="P12" i="1"/>
  <c r="F40" i="21"/>
  <c r="C42" i="19"/>
  <c r="T52" i="1" l="1"/>
  <c r="P52" i="1"/>
  <c r="R52" i="1"/>
  <c r="V12" i="1"/>
  <c r="W12" i="1" s="1"/>
  <c r="E21" i="23"/>
  <c r="V52" i="1" l="1"/>
  <c r="Y12" i="1"/>
  <c r="G10" i="1"/>
  <c r="J10" i="1" s="1"/>
  <c r="F10" i="1"/>
  <c r="D10" i="1"/>
  <c r="C10" i="1"/>
  <c r="C6" i="26" s="1"/>
  <c r="I10" i="1" l="1"/>
  <c r="I9" i="1" s="1"/>
  <c r="J9" i="1"/>
  <c r="Y52" i="1"/>
  <c r="W52" i="1"/>
  <c r="G14" i="18"/>
  <c r="H10" i="1"/>
  <c r="K10" i="1" s="1"/>
  <c r="L9" i="1" s="1"/>
  <c r="F14" i="19" l="1"/>
  <c r="G34" i="19"/>
  <c r="F17" i="1"/>
  <c r="I17" i="1" s="1"/>
  <c r="R10" i="1"/>
  <c r="T10" i="1"/>
  <c r="P10" i="1"/>
  <c r="J14" i="18"/>
  <c r="H17" i="1" l="1"/>
  <c r="K17" i="1" s="1"/>
  <c r="R17" i="1" s="1"/>
  <c r="F14" i="1"/>
  <c r="V10" i="1"/>
  <c r="W10" i="1" s="1"/>
  <c r="F14" i="21"/>
  <c r="F15" i="21"/>
  <c r="F16" i="21"/>
  <c r="F17" i="21"/>
  <c r="F18" i="21"/>
  <c r="D19" i="21"/>
  <c r="G26" i="21"/>
  <c r="H26" i="21"/>
  <c r="I26" i="21"/>
  <c r="E14" i="23"/>
  <c r="E15" i="23"/>
  <c r="E30" i="23"/>
  <c r="E31" i="23"/>
  <c r="E37" i="23"/>
  <c r="L9" i="2"/>
  <c r="M3" i="9" s="1"/>
  <c r="C11" i="2"/>
  <c r="C12" i="2"/>
  <c r="G16" i="2"/>
  <c r="L17" i="2"/>
  <c r="AK10" i="1"/>
  <c r="AK11" i="1"/>
  <c r="AK12" i="1"/>
  <c r="AK14" i="1"/>
  <c r="AK15" i="1"/>
  <c r="AK17" i="1"/>
  <c r="AK20" i="1"/>
  <c r="AK21" i="1"/>
  <c r="AK23" i="1"/>
  <c r="AK24" i="1"/>
  <c r="AK26" i="1"/>
  <c r="AK27" i="1"/>
  <c r="AK30" i="1"/>
  <c r="AK31" i="1"/>
  <c r="AK32" i="1"/>
  <c r="AK33" i="1"/>
  <c r="AK34" i="1"/>
  <c r="AK35" i="1"/>
  <c r="AK37" i="1"/>
  <c r="AK38" i="1"/>
  <c r="AK39" i="1"/>
  <c r="AK40" i="1"/>
  <c r="AK41" i="1"/>
  <c r="AK43" i="1"/>
  <c r="AK44" i="1"/>
  <c r="AK45" i="1"/>
  <c r="AK46" i="1"/>
  <c r="AK48" i="1"/>
  <c r="AK49" i="1"/>
  <c r="AK51" i="1"/>
  <c r="AK52" i="1"/>
  <c r="AK53" i="1"/>
  <c r="AK54" i="1"/>
  <c r="AK55" i="1"/>
  <c r="AK56" i="1"/>
  <c r="AK57" i="1"/>
  <c r="AK58" i="1"/>
  <c r="AK59" i="1"/>
  <c r="AK61" i="1"/>
  <c r="AK62" i="1"/>
  <c r="AK63" i="1"/>
  <c r="AK64" i="1"/>
  <c r="AK65" i="1"/>
  <c r="AK68" i="1"/>
  <c r="AK69" i="1"/>
  <c r="AK74" i="1"/>
  <c r="AK75" i="1"/>
  <c r="AK76" i="1"/>
  <c r="AK77" i="1"/>
  <c r="AK78" i="1"/>
  <c r="AK79" i="1"/>
  <c r="AK80" i="1"/>
  <c r="AK81" i="1"/>
  <c r="AK82" i="1"/>
  <c r="AK83" i="1"/>
  <c r="AK84" i="1"/>
  <c r="AK85" i="1"/>
  <c r="AK86" i="1"/>
  <c r="AK87" i="1"/>
  <c r="AK88" i="1"/>
  <c r="AK89" i="1"/>
  <c r="AK90" i="1"/>
  <c r="AK91" i="1"/>
  <c r="AK92" i="1"/>
  <c r="AK93" i="1"/>
  <c r="AK96" i="1"/>
  <c r="AK100" i="1"/>
  <c r="AK102" i="1"/>
  <c r="AK104" i="1"/>
  <c r="AK110" i="1"/>
  <c r="AK111" i="1"/>
  <c r="AK112" i="1"/>
  <c r="AK115" i="1"/>
  <c r="AK116" i="1"/>
  <c r="AK117" i="1"/>
  <c r="AK118" i="1"/>
  <c r="AK119" i="1"/>
  <c r="AK120" i="1"/>
  <c r="AK121"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AK217" i="1"/>
  <c r="AK218" i="1"/>
  <c r="AK219" i="1"/>
  <c r="AK220" i="1"/>
  <c r="AK221" i="1"/>
  <c r="AK222" i="1"/>
  <c r="AK223" i="1"/>
  <c r="AK224" i="1"/>
  <c r="AK225" i="1"/>
  <c r="AK226" i="1"/>
  <c r="AK227" i="1"/>
  <c r="AK228" i="1"/>
  <c r="AK229" i="1"/>
  <c r="AK230" i="1"/>
  <c r="AK231" i="1"/>
  <c r="AK232" i="1"/>
  <c r="AK233" i="1"/>
  <c r="AK234" i="1"/>
  <c r="AK235" i="1"/>
  <c r="AK236" i="1"/>
  <c r="AK237" i="1"/>
  <c r="AK238" i="1"/>
  <c r="AK239" i="1"/>
  <c r="AK240" i="1"/>
  <c r="AK241" i="1"/>
  <c r="AK242" i="1"/>
  <c r="AK243" i="1"/>
  <c r="AK244" i="1"/>
  <c r="AK245" i="1"/>
  <c r="AK246" i="1"/>
  <c r="AK247" i="1"/>
  <c r="AK248" i="1"/>
  <c r="AK249" i="1"/>
  <c r="AK250" i="1"/>
  <c r="AK251" i="1"/>
  <c r="AK252" i="1"/>
  <c r="AK253" i="1"/>
  <c r="AK254" i="1"/>
  <c r="AK255" i="1"/>
  <c r="AK256" i="1"/>
  <c r="AK257" i="1"/>
  <c r="AK258" i="1"/>
  <c r="AK259" i="1"/>
  <c r="AK260" i="1"/>
  <c r="AK261" i="1"/>
  <c r="AK262" i="1"/>
  <c r="AK263" i="1"/>
  <c r="AK264" i="1"/>
  <c r="AK265" i="1"/>
  <c r="AK266" i="1"/>
  <c r="AK267"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5" i="1"/>
  <c r="AK346" i="1"/>
  <c r="AK347" i="1"/>
  <c r="AK348" i="1"/>
  <c r="AK349" i="1"/>
  <c r="AK350" i="1"/>
  <c r="AK351" i="1"/>
  <c r="AK352" i="1"/>
  <c r="AK353" i="1"/>
  <c r="AK354" i="1"/>
  <c r="AK355" i="1"/>
  <c r="AK356" i="1"/>
  <c r="AK357" i="1"/>
  <c r="AK358" i="1"/>
  <c r="AK359" i="1"/>
  <c r="AK360" i="1"/>
  <c r="AK361" i="1"/>
  <c r="AK362" i="1"/>
  <c r="AK363" i="1"/>
  <c r="AK364" i="1"/>
  <c r="AK365" i="1"/>
  <c r="AK366" i="1"/>
  <c r="AK367" i="1"/>
  <c r="AK368" i="1"/>
  <c r="AK369" i="1"/>
  <c r="AK370" i="1"/>
  <c r="AK371" i="1"/>
  <c r="AK372" i="1"/>
  <c r="AK373" i="1"/>
  <c r="AK374" i="1"/>
  <c r="AK375" i="1"/>
  <c r="AK376" i="1"/>
  <c r="AK377" i="1"/>
  <c r="AK378" i="1"/>
  <c r="AK379" i="1"/>
  <c r="AK380" i="1"/>
  <c r="AK381" i="1"/>
  <c r="AK382" i="1"/>
  <c r="AK383" i="1"/>
  <c r="AK384" i="1"/>
  <c r="AK385" i="1"/>
  <c r="AK386" i="1"/>
  <c r="AK387" i="1"/>
  <c r="AK388" i="1"/>
  <c r="AK389" i="1"/>
  <c r="AK390" i="1"/>
  <c r="AK391" i="1"/>
  <c r="AK392" i="1"/>
  <c r="AK393" i="1"/>
  <c r="AK394" i="1"/>
  <c r="AK395" i="1"/>
  <c r="AK396" i="1"/>
  <c r="AK397" i="1"/>
  <c r="AK398" i="1"/>
  <c r="AK399" i="1"/>
  <c r="AK400" i="1"/>
  <c r="AK401" i="1"/>
  <c r="AK402" i="1"/>
  <c r="AK403" i="1"/>
  <c r="AK404" i="1"/>
  <c r="AK405" i="1"/>
  <c r="AK406" i="1"/>
  <c r="AK407" i="1"/>
  <c r="AK408" i="1"/>
  <c r="AK409" i="1"/>
  <c r="AK410" i="1"/>
  <c r="AK411" i="1"/>
  <c r="AK412" i="1"/>
  <c r="AK413" i="1"/>
  <c r="AK414" i="1"/>
  <c r="AK415" i="1"/>
  <c r="AK416" i="1"/>
  <c r="AK417" i="1"/>
  <c r="AK418" i="1"/>
  <c r="AK419" i="1"/>
  <c r="AK420" i="1"/>
  <c r="AK421" i="1"/>
  <c r="AK422" i="1"/>
  <c r="AK423" i="1"/>
  <c r="AK424" i="1"/>
  <c r="AK425" i="1"/>
  <c r="AK426" i="1"/>
  <c r="AK427" i="1"/>
  <c r="AK428" i="1"/>
  <c r="AK429" i="1"/>
  <c r="AK430" i="1"/>
  <c r="AK431" i="1"/>
  <c r="AK432" i="1"/>
  <c r="D7" i="19"/>
  <c r="H7" i="19"/>
  <c r="H9" i="19"/>
  <c r="D10" i="19"/>
  <c r="B11" i="9"/>
  <c r="B12" i="9"/>
  <c r="B13" i="9"/>
  <c r="B14" i="9"/>
  <c r="B15" i="9"/>
  <c r="B16" i="9"/>
  <c r="B17" i="9"/>
  <c r="M17" i="9"/>
  <c r="B18" i="9"/>
  <c r="M18" i="9"/>
  <c r="B19" i="9"/>
  <c r="M19" i="9"/>
  <c r="B20" i="9"/>
  <c r="M20" i="9"/>
  <c r="B21" i="9"/>
  <c r="M21" i="9"/>
  <c r="B22" i="9"/>
  <c r="M22" i="9"/>
  <c r="B23" i="9"/>
  <c r="M23" i="9"/>
  <c r="B24" i="9"/>
  <c r="M24" i="9"/>
  <c r="B25" i="9"/>
  <c r="M25" i="9"/>
  <c r="B26" i="9"/>
  <c r="M26" i="9"/>
  <c r="B27" i="9"/>
  <c r="M27" i="9"/>
  <c r="B28" i="9"/>
  <c r="M28" i="9"/>
  <c r="B29" i="9"/>
  <c r="M29" i="9"/>
  <c r="B30" i="9"/>
  <c r="M30" i="9"/>
  <c r="J33" i="19"/>
  <c r="E37" i="19"/>
  <c r="T17" i="1" l="1"/>
  <c r="P17" i="1"/>
  <c r="I14" i="1"/>
  <c r="I13" i="1" s="1"/>
  <c r="H14" i="1"/>
  <c r="K14" i="1" s="1"/>
  <c r="L13" i="1" s="1"/>
  <c r="D25" i="2"/>
  <c r="M7" i="9" s="1"/>
  <c r="L19" i="9" s="1"/>
  <c r="G54" i="19"/>
  <c r="E26" i="21"/>
  <c r="H10" i="19"/>
  <c r="I16" i="19" s="1"/>
  <c r="Y10" i="1"/>
  <c r="M13" i="9"/>
  <c r="L13" i="9" s="1"/>
  <c r="M16" i="9"/>
  <c r="L16" i="9" s="1"/>
  <c r="H16" i="9" s="1"/>
  <c r="M15" i="9"/>
  <c r="J29" i="19"/>
  <c r="J31" i="19"/>
  <c r="J32" i="19"/>
  <c r="J30" i="19"/>
  <c r="G52" i="19"/>
  <c r="J29" i="9"/>
  <c r="D29" i="9"/>
  <c r="F29" i="9"/>
  <c r="L29" i="9"/>
  <c r="H29" i="9"/>
  <c r="F27" i="9"/>
  <c r="H27" i="9"/>
  <c r="L27" i="9"/>
  <c r="J27" i="9"/>
  <c r="D27" i="9"/>
  <c r="D30" i="9"/>
  <c r="F30" i="9"/>
  <c r="H30" i="9"/>
  <c r="L30" i="9"/>
  <c r="J30" i="9"/>
  <c r="L25" i="9"/>
  <c r="H28" i="9"/>
  <c r="L28" i="9"/>
  <c r="J28" i="9"/>
  <c r="D28" i="9"/>
  <c r="F28" i="9"/>
  <c r="D26" i="9"/>
  <c r="F26" i="9"/>
  <c r="H26" i="9"/>
  <c r="L26" i="9"/>
  <c r="J26" i="9"/>
  <c r="H34" i="19" l="1"/>
  <c r="F34" i="19"/>
  <c r="L23" i="9"/>
  <c r="F23" i="9" s="1"/>
  <c r="L21" i="9"/>
  <c r="H21" i="9" s="1"/>
  <c r="I23" i="19"/>
  <c r="I26" i="19"/>
  <c r="I25" i="19"/>
  <c r="I24" i="19"/>
  <c r="I22" i="19"/>
  <c r="I27" i="19"/>
  <c r="I21" i="19"/>
  <c r="I20" i="19"/>
  <c r="L18" i="9"/>
  <c r="L20" i="9"/>
  <c r="H20" i="9" s="1"/>
  <c r="I18" i="19"/>
  <c r="L22" i="9"/>
  <c r="L17" i="9"/>
  <c r="J17" i="9" s="1"/>
  <c r="L15" i="9"/>
  <c r="F15" i="9" s="1"/>
  <c r="L24" i="9"/>
  <c r="H24" i="9" s="1"/>
  <c r="I19" i="19"/>
  <c r="D25" i="9"/>
  <c r="J25" i="9"/>
  <c r="H25" i="9"/>
  <c r="F25" i="9"/>
  <c r="V17" i="1"/>
  <c r="Y17" i="1" s="1"/>
  <c r="D19" i="9"/>
  <c r="H19" i="9"/>
  <c r="F19" i="9"/>
  <c r="J19" i="9"/>
  <c r="T14" i="1"/>
  <c r="R14" i="1"/>
  <c r="P14" i="1"/>
  <c r="J16" i="9"/>
  <c r="F16" i="9"/>
  <c r="D16" i="9"/>
  <c r="D13" i="9"/>
  <c r="H13" i="9"/>
  <c r="F13" i="9"/>
  <c r="J13" i="9"/>
  <c r="D21" i="9" l="1"/>
  <c r="D17" i="9"/>
  <c r="H17" i="9"/>
  <c r="H15" i="9"/>
  <c r="F21" i="9"/>
  <c r="J21" i="9"/>
  <c r="J23" i="9"/>
  <c r="D23" i="9"/>
  <c r="H23" i="9"/>
  <c r="D24" i="9"/>
  <c r="F17" i="9"/>
  <c r="J15" i="9"/>
  <c r="D15" i="9"/>
  <c r="J20" i="9"/>
  <c r="F18" i="9"/>
  <c r="J24" i="9"/>
  <c r="D18" i="9"/>
  <c r="F20" i="9"/>
  <c r="F24" i="9"/>
  <c r="D22" i="9"/>
  <c r="F22" i="9"/>
  <c r="H22" i="9"/>
  <c r="D20" i="9"/>
  <c r="J18" i="9"/>
  <c r="J22" i="9"/>
  <c r="H18" i="9"/>
  <c r="W17" i="1"/>
  <c r="V14" i="1"/>
  <c r="W14" i="1" s="1"/>
  <c r="M12" i="9"/>
  <c r="L12" i="9" s="1"/>
  <c r="I15" i="19"/>
  <c r="M11" i="9"/>
  <c r="M31" i="9" l="1"/>
  <c r="Y14" i="1"/>
  <c r="F12" i="9"/>
  <c r="H12" i="9"/>
  <c r="D12" i="9"/>
  <c r="J12" i="9"/>
  <c r="I17" i="19"/>
  <c r="J28" i="19" s="1"/>
  <c r="F52" i="19"/>
  <c r="H52" i="19" s="1"/>
  <c r="I52" i="19" s="1"/>
  <c r="L11" i="9"/>
  <c r="I34" i="19" l="1"/>
  <c r="J27" i="19" s="1"/>
  <c r="G23" i="2"/>
  <c r="J25" i="19" l="1"/>
  <c r="J26" i="19"/>
  <c r="J23" i="19"/>
  <c r="J24" i="19"/>
  <c r="J21" i="19"/>
  <c r="J22" i="19"/>
  <c r="K52" i="19"/>
  <c r="J20" i="19"/>
  <c r="J18" i="19"/>
  <c r="J19" i="19"/>
  <c r="J14" i="19"/>
  <c r="J15" i="19"/>
  <c r="J16" i="19"/>
  <c r="F35" i="19"/>
  <c r="G35" i="19"/>
  <c r="L14" i="9"/>
  <c r="L31" i="9" s="1"/>
  <c r="J17" i="19"/>
  <c r="J14" i="9" l="1"/>
  <c r="D14" i="9"/>
  <c r="H14" i="9"/>
  <c r="F14" i="9"/>
  <c r="H35" i="19"/>
  <c r="H34" i="2"/>
  <c r="H36" i="2" s="1"/>
  <c r="J34" i="19"/>
  <c r="I11" i="21"/>
  <c r="G25" i="2"/>
  <c r="G27" i="2" s="1"/>
  <c r="M16" i="15" s="1"/>
  <c r="M18" i="15" s="1"/>
  <c r="J11" i="9" l="1"/>
  <c r="J31" i="9" s="1"/>
  <c r="K31" i="9" s="1"/>
  <c r="K32" i="9" s="1"/>
  <c r="F11" i="9"/>
  <c r="F31" i="9" s="1"/>
  <c r="G31" i="9" s="1"/>
  <c r="G32" i="9" s="1"/>
  <c r="H11" i="9"/>
  <c r="H31" i="9" s="1"/>
  <c r="I31" i="9" s="1"/>
  <c r="I32" i="9" s="1"/>
  <c r="C14" i="9"/>
  <c r="C33" i="9"/>
  <c r="D32" i="9" s="1"/>
  <c r="C26" i="9"/>
  <c r="C21" i="9"/>
  <c r="C16" i="9"/>
  <c r="C12" i="9"/>
  <c r="C24" i="9"/>
  <c r="C27" i="9"/>
  <c r="C30" i="9"/>
  <c r="C20" i="9"/>
  <c r="C15" i="9"/>
  <c r="C22" i="9"/>
  <c r="C18" i="9"/>
  <c r="C19" i="9"/>
  <c r="C28" i="9"/>
  <c r="C23" i="9"/>
  <c r="C25" i="9"/>
  <c r="C17" i="9"/>
  <c r="C29" i="9"/>
  <c r="C13" i="9"/>
  <c r="C11" i="9"/>
  <c r="C14" i="21"/>
  <c r="C16" i="21"/>
  <c r="C15" i="21"/>
  <c r="C19" i="21"/>
  <c r="P11" i="9" l="1"/>
  <c r="D11" i="9"/>
  <c r="D31" i="9" s="1"/>
  <c r="F32" i="9"/>
  <c r="H32" i="9"/>
  <c r="J32" i="9"/>
  <c r="C31" i="9"/>
  <c r="C17" i="21"/>
  <c r="C18" i="21" s="1"/>
  <c r="C24" i="21" s="1"/>
  <c r="C25" i="21" s="1"/>
  <c r="D34" i="9" l="1"/>
  <c r="F34" i="9" s="1"/>
  <c r="H34" i="9" s="1"/>
  <c r="J34" i="9" s="1"/>
  <c r="E31" i="9"/>
  <c r="P31" i="9" s="1"/>
  <c r="L32" i="9"/>
  <c r="E32" i="9" l="1"/>
  <c r="E34" i="9" s="1"/>
  <c r="G34" i="9" s="1"/>
  <c r="I34" i="9" s="1"/>
  <c r="K34" i="9" s="1"/>
  <c r="K27" i="25" l="1"/>
  <c r="K11" i="25" l="1"/>
  <c r="K28" i="25"/>
  <c r="K29" i="25" l="1"/>
  <c r="K12" i="25"/>
  <c r="K13" i="25" l="1"/>
  <c r="K30" i="25"/>
  <c r="K31" i="25" l="1"/>
  <c r="K14" i="25"/>
  <c r="K32" i="25" l="1"/>
  <c r="K15" i="25"/>
  <c r="K16" i="25" l="1"/>
  <c r="K33" i="25"/>
  <c r="K34" i="25" l="1"/>
  <c r="K17" i="25"/>
  <c r="K18" i="25" l="1"/>
  <c r="K35" i="25"/>
  <c r="K36" i="25" l="1"/>
  <c r="K19" i="25"/>
  <c r="K20" i="25" l="1"/>
  <c r="K37" i="25"/>
  <c r="K38" i="25" l="1"/>
  <c r="K21" i="25"/>
  <c r="K22" i="25" l="1"/>
  <c r="K39" i="25"/>
  <c r="K40" i="25" l="1"/>
  <c r="K23" i="25"/>
  <c r="K24" i="25" l="1"/>
  <c r="K41" i="25"/>
  <c r="K42" i="25" l="1"/>
  <c r="K25" i="25"/>
  <c r="K26" i="25"/>
  <c r="K43" i="25" l="1"/>
  <c r="K44" i="25" l="1"/>
  <c r="K45" i="25" l="1"/>
  <c r="K46" i="25" l="1"/>
  <c r="K47" i="25" l="1"/>
  <c r="K48" i="25" l="1"/>
  <c r="K49" i="25" l="1"/>
  <c r="K50" i="25" l="1"/>
  <c r="K51" i="25" l="1"/>
  <c r="K52" i="25" l="1"/>
  <c r="K53" i="25" l="1"/>
  <c r="K54" i="25" l="1"/>
  <c r="K55" i="25" l="1"/>
  <c r="K56" i="25" l="1"/>
  <c r="K57" i="25" l="1"/>
  <c r="K58" i="25" l="1"/>
  <c r="K59" i="25" l="1"/>
  <c r="K60" i="25" l="1"/>
  <c r="K61" i="25" l="1"/>
  <c r="K62" i="25" l="1"/>
  <c r="K63" i="25" l="1"/>
  <c r="K64" i="25" l="1"/>
  <c r="K65" i="25" l="1"/>
  <c r="K66" i="25" l="1"/>
  <c r="K67" i="25" l="1"/>
  <c r="K68" i="25" l="1"/>
  <c r="K69" i="25" l="1"/>
  <c r="K70" i="25" l="1"/>
  <c r="K71" i="25" l="1"/>
  <c r="K72" i="25" l="1"/>
  <c r="K73" i="25" l="1"/>
  <c r="K74" i="25" l="1"/>
  <c r="K75" i="25" l="1"/>
  <c r="K76" i="25" l="1"/>
  <c r="K77" i="25" l="1"/>
  <c r="K78" i="25" l="1"/>
  <c r="K79" i="25" l="1"/>
  <c r="K80" i="25" l="1"/>
  <c r="K81" i="25" l="1"/>
  <c r="K82" i="25" l="1"/>
  <c r="K83" i="25" l="1"/>
  <c r="K84" i="25" l="1"/>
  <c r="K85" i="25" l="1"/>
  <c r="K86" i="25" l="1"/>
  <c r="K87" i="25" l="1"/>
  <c r="K88" i="25" l="1"/>
  <c r="K89" i="25" l="1"/>
  <c r="K90" i="25" l="1"/>
  <c r="K91" i="25" l="1"/>
  <c r="K92" i="25" l="1"/>
  <c r="K93" i="25" l="1"/>
  <c r="K94" i="25" l="1"/>
  <c r="K95" i="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Arcilio Jose Augusto dos Santos Ferreira</author>
    <author>wagnerdeconto</author>
    <author>rubenstrentini</author>
  </authors>
  <commentList>
    <comment ref="G23" authorId="0" shapeId="0" xr:uid="{00000000-0006-0000-0100-000001000000}">
      <text>
        <r>
          <rPr>
            <b/>
            <sz val="9"/>
            <color indexed="81"/>
            <rFont val="Segoe UI"/>
            <family val="2"/>
          </rPr>
          <t>Preenchido a partir da aba Resumo</t>
        </r>
      </text>
    </comment>
    <comment ref="F31" authorId="1" shapeId="0" xr:uid="{00000000-0006-0000-0100-000002000000}">
      <text>
        <r>
          <rPr>
            <b/>
            <sz val="8"/>
            <color indexed="81"/>
            <rFont val="Tahoma"/>
            <family val="2"/>
          </rPr>
          <t>Inserir o Prazo da Obra em dias corridos</t>
        </r>
      </text>
    </comment>
    <comment ref="H34" authorId="2" shapeId="0" xr:uid="{00000000-0006-0000-0100-000003000000}">
      <text>
        <r>
          <rPr>
            <b/>
            <sz val="9"/>
            <color indexed="81"/>
            <rFont val="Tahoma"/>
            <family val="2"/>
          </rPr>
          <t>Preenchido a partir da aba Resumo</t>
        </r>
      </text>
    </comment>
    <comment ref="H36" authorId="2" shapeId="0" xr:uid="{00000000-0006-0000-0100-000004000000}">
      <text>
        <r>
          <rPr>
            <b/>
            <sz val="9"/>
            <color indexed="81"/>
            <rFont val="Tahoma"/>
            <family val="2"/>
          </rPr>
          <t>Preenchido a partir da aba Resumo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wagnerdeconto</author>
  </authors>
  <commentList>
    <comment ref="D23" authorId="0" shapeId="0" xr:uid="{00000000-0006-0000-0200-000001000000}">
      <text>
        <r>
          <rPr>
            <sz val="8"/>
            <color indexed="81"/>
            <rFont val="Tahoma"/>
            <family val="2"/>
          </rPr>
          <t xml:space="preserve">A CPRB DEVE SER RETIRADA DA COMPOSIÇÃO DO BDI QUANDO A MELHOR OPÇÃO FOR A UTILIZAÇÃO DA TABELA DE SERVIÇOS SEM DESONERAÇÃO.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diogosuzuki</author>
    <author>Arcilio Jose Augusto dos Santos Ferreira</author>
  </authors>
  <commentList>
    <comment ref="V7" authorId="0" shapeId="0" xr:uid="{00000000-0006-0000-0400-000001000000}">
      <text>
        <r>
          <rPr>
            <sz val="9"/>
            <color indexed="81"/>
            <rFont val="Tahoma"/>
            <family val="2"/>
          </rPr>
          <t>IGUAL À DATA DA ÚLTIMA PARCELA MEDIDA.</t>
        </r>
      </text>
    </comment>
    <comment ref="L8" authorId="1" shapeId="0" xr:uid="{00000000-0006-0000-0400-000002000000}">
      <text>
        <r>
          <rPr>
            <b/>
            <sz val="9"/>
            <color indexed="81"/>
            <rFont val="Segoe UI"/>
            <family val="2"/>
          </rPr>
          <t>Incluir Subtotal em cada Subitem</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Diogo Suzuki</author>
  </authors>
  <commentList>
    <comment ref="B5864" authorId="0" shapeId="0" xr:uid="{00000000-0006-0000-0500-000001000000}">
      <text>
        <r>
          <rPr>
            <sz val="9"/>
            <color indexed="81"/>
            <rFont val="Segoe UI"/>
            <family val="2"/>
          </rPr>
          <t>CT (01/2019): inclui o serviço de demolição da argamassa colante, todavia os coeficientes desta composição não contemplam a retirada da camada de regularização (reboco/emboço)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wagnerdeconto</author>
    <author>Altair  Freire</author>
  </authors>
  <commentList>
    <comment ref="M11" authorId="0" shapeId="0" xr:uid="{00000000-0006-0000-0800-000001000000}">
      <text>
        <r>
          <rPr>
            <sz val="8"/>
            <color indexed="81"/>
            <rFont val="Tahoma"/>
            <family val="2"/>
          </rPr>
          <t xml:space="preserve">INSERIR NESTA COLUNA VALORES REFERENTES À SOMATÓRIA DOS CUSTOS DOS SUB-ITENS
</t>
        </r>
      </text>
    </comment>
    <comment ref="C32" authorId="1" shapeId="0" xr:uid="{00000000-0006-0000-0800-000003000000}">
      <text>
        <r>
          <rPr>
            <b/>
            <sz val="9"/>
            <color indexed="81"/>
            <rFont val="Tahoma"/>
            <family val="2"/>
          </rPr>
          <t xml:space="preserve">INSERIR O VALOR CONFORME CARTA PROPOSTA
</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wagnerdeconto</author>
  </authors>
  <commentList>
    <comment ref="K7" authorId="0" shapeId="0" xr:uid="{00000000-0006-0000-0900-000001000000}">
      <text>
        <r>
          <rPr>
            <b/>
            <sz val="8"/>
            <color indexed="81"/>
            <rFont val="Tahoma"/>
            <family val="2"/>
          </rPr>
          <t>INFORMAR REFERÊNCIA DA COMPOSIÇÃO: TCPO, FDE, ETC...</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Wagner Deconto</author>
  </authors>
  <commentList>
    <comment ref="C2" authorId="0" shapeId="0" xr:uid="{00000000-0006-0000-0C00-000001000000}">
      <text>
        <r>
          <rPr>
            <b/>
            <sz val="9"/>
            <color indexed="81"/>
            <rFont val="Tahoma"/>
            <family val="2"/>
          </rPr>
          <t>INSERIR SECRETARIA PROPRIETÁRIA DO PRÓPRIO</t>
        </r>
        <r>
          <rPr>
            <sz val="9"/>
            <color indexed="81"/>
            <rFont val="Tahoma"/>
            <family val="2"/>
          </rPr>
          <t xml:space="preserve">
</t>
        </r>
      </text>
    </comment>
  </commentList>
</comments>
</file>

<file path=xl/sharedStrings.xml><?xml version="1.0" encoding="utf-8"?>
<sst xmlns="http://schemas.openxmlformats.org/spreadsheetml/2006/main" count="27058" uniqueCount="13544">
  <si>
    <t>TERMO DE LIBERAÇÃO DOS DIREITOS AUTORAIS</t>
  </si>
  <si>
    <t xml:space="preserve">UN </t>
  </si>
  <si>
    <t xml:space="preserve">Data </t>
  </si>
  <si>
    <t>RES. TÉCNICO:</t>
  </si>
  <si>
    <t>ID</t>
  </si>
  <si>
    <t>DATA DE RECEBIMENTO</t>
  </si>
  <si>
    <t>Nº DAS FOLHAS</t>
  </si>
  <si>
    <t>TÍTULO</t>
  </si>
  <si>
    <t>NOME DO ARQUIVO</t>
  </si>
  <si>
    <t>VERSÃO REVISÃO</t>
  </si>
  <si>
    <t>RECEBIDO ORÇAMENTISTA</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</si>
  <si>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</si>
  <si>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</si>
  <si>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</si>
  <si>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</si>
  <si>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</si>
  <si>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</si>
  <si>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</si>
  <si>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</si>
  <si>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</si>
  <si>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</si>
  <si>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</si>
  <si>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</si>
  <si>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</si>
  <si>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</si>
  <si>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</si>
  <si>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</si>
  <si>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</si>
  <si>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</si>
  <si>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</si>
  <si>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</si>
  <si>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</si>
  <si>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</si>
  <si>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</si>
  <si>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</si>
  <si>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</si>
  <si>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</si>
  <si>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</si>
  <si>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</si>
  <si>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</si>
  <si>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</si>
  <si>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</si>
  <si>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</si>
  <si>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</si>
  <si>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</si>
  <si>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</si>
  <si>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</si>
  <si>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</si>
  <si>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</si>
  <si>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</si>
  <si>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</si>
  <si>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</si>
  <si>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</si>
  <si>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</si>
  <si>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</si>
  <si>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</si>
  <si>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</si>
  <si>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</si>
  <si>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</si>
  <si>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</si>
  <si>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</si>
  <si>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</si>
  <si>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</si>
  <si>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</si>
  <si>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DESCRICAO DO INSUMO</t>
  </si>
  <si>
    <t>R$/UN</t>
  </si>
  <si>
    <t>SERVIÇO</t>
  </si>
  <si>
    <t>MODELO DE CRONOGRAMA PARA SER UTILIZADO QUANDO SE TRATAR APENAS DE UM TIPO DE OBRA. QUANDO HOUVER REPAROS E MELHORIAS NA MESMA OBRA, ELABORAR CRONOGRAMAS SEPARADOS</t>
  </si>
  <si>
    <t>TIPO OBRA:</t>
  </si>
  <si>
    <t>EMPRESA:</t>
  </si>
  <si>
    <t>BDI</t>
  </si>
  <si>
    <t>SERVIÇOS</t>
  </si>
  <si>
    <t>% NO PERIODO</t>
  </si>
  <si>
    <t>VALOR</t>
  </si>
  <si>
    <t>ÍNDICE</t>
  </si>
  <si>
    <t>PLANILHA</t>
  </si>
  <si>
    <t>C/ BDI</t>
  </si>
  <si>
    <t>S/ BDI</t>
  </si>
  <si>
    <t>VALOR DA PARCELA DETERMINADA COM BASE NO PREÇO MÁXIMO</t>
  </si>
  <si>
    <t>Telefone</t>
  </si>
  <si>
    <t>ART / RRT N°:</t>
  </si>
  <si>
    <t>ORGÃO:</t>
  </si>
  <si>
    <t>G O V E R N O    D O    E S T A D O    D O    P A R A N Á</t>
  </si>
  <si>
    <t>CÓDIGOS</t>
  </si>
  <si>
    <t>DESCRIÇÃO</t>
  </si>
  <si>
    <t>UNID.</t>
  </si>
  <si>
    <t>COEF.</t>
  </si>
  <si>
    <t>R$ UNIT.</t>
  </si>
  <si>
    <t>Código e Referência da Composição de Custos</t>
  </si>
  <si>
    <t>CODIGO</t>
  </si>
  <si>
    <t>CUSTOS</t>
  </si>
  <si>
    <t>CREA / CAU:</t>
  </si>
  <si>
    <t>UNID. MEDIDA</t>
  </si>
  <si>
    <t>Não incide</t>
  </si>
  <si>
    <t>Fonte: Informação Dias de Chuva - INMET</t>
  </si>
  <si>
    <t>R$ UNITÁRIO</t>
  </si>
  <si>
    <t>TELEFONE / E-MAIL / SITE</t>
  </si>
  <si>
    <t>DESCRIÇÃO DO INSUMO / SERVIÇO ESPECIALIZADO</t>
  </si>
  <si>
    <t>M2</t>
  </si>
  <si>
    <t>Preço Máximo</t>
  </si>
  <si>
    <t>R$ / m²</t>
  </si>
  <si>
    <t>E-mail</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</si>
  <si>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</si>
  <si>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</si>
  <si>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</si>
  <si>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</si>
  <si>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</si>
  <si>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</si>
  <si>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</si>
  <si>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</si>
  <si>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</si>
  <si>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</si>
  <si>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</si>
  <si>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</si>
  <si>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</si>
  <si>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</si>
  <si>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</si>
  <si>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</si>
  <si>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</si>
  <si>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</si>
  <si>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</si>
  <si>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</si>
  <si>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</si>
  <si>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</si>
  <si>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</si>
  <si>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</si>
  <si>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</si>
  <si>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</si>
  <si>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</si>
  <si>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</si>
  <si>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</si>
  <si>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</si>
  <si>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</si>
  <si>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</si>
  <si>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</si>
  <si>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</si>
  <si>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</si>
  <si>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</si>
  <si>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</si>
  <si>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</si>
  <si>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</si>
  <si>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</si>
  <si>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</si>
  <si>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</si>
  <si>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</si>
  <si>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</si>
  <si>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</si>
  <si>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</si>
  <si>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</si>
  <si>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</si>
  <si>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</si>
  <si>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MUNICÍPIO:</t>
  </si>
  <si>
    <t>PROTOCOLO:</t>
  </si>
  <si>
    <t>Nº LEVANTº:</t>
  </si>
  <si>
    <t>ORGANIZADO POR:</t>
  </si>
  <si>
    <t>OBSERVAÇÃO:</t>
  </si>
  <si>
    <t>Custo total da obra:</t>
  </si>
  <si>
    <t xml:space="preserve">R$ </t>
  </si>
  <si>
    <t xml:space="preserve">BDI (%)= </t>
  </si>
  <si>
    <t>R$</t>
  </si>
  <si>
    <t>Valor total da obra com BDI :</t>
  </si>
  <si>
    <t>Prazo de execução :</t>
  </si>
  <si>
    <t>Relatório MAT+MO :</t>
  </si>
  <si>
    <t xml:space="preserve">MATERIAL = </t>
  </si>
  <si>
    <t xml:space="preserve">MÃO-DE-OBRA = </t>
  </si>
  <si>
    <t>Referencial utilizado:</t>
  </si>
  <si>
    <t>Data-base:</t>
  </si>
  <si>
    <t>DIAS CORRIDOS</t>
  </si>
  <si>
    <t>Carimbo e Assinatura</t>
  </si>
  <si>
    <t>TOTAL ACUMULADO COM O DESCONTO PROPOSTO</t>
  </si>
  <si>
    <t>FORNECEDOR 1</t>
  </si>
  <si>
    <t>FORNECEDOR 2</t>
  </si>
  <si>
    <t>FORNECEDOR 3</t>
  </si>
  <si>
    <t>MÉDIA PREÇO R$</t>
  </si>
  <si>
    <t>EMPRESA</t>
  </si>
  <si>
    <t>CONTATO</t>
  </si>
  <si>
    <t>_________________________</t>
  </si>
  <si>
    <t>_______________________</t>
  </si>
  <si>
    <t>__________________________</t>
  </si>
  <si>
    <t>SERVIÇOS PRELIMINARES</t>
  </si>
  <si>
    <t>MAT./EQUIP</t>
  </si>
  <si>
    <t>Órgão</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</si>
  <si>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</si>
  <si>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</si>
  <si>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</si>
  <si>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</si>
  <si>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</si>
  <si>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</si>
  <si>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</si>
  <si>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</si>
  <si>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</si>
  <si>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</si>
  <si>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</si>
  <si>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</si>
  <si>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</si>
  <si>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</si>
  <si>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NÃO SE APLICA</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</si>
  <si>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</si>
  <si>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</si>
  <si>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</si>
  <si>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</si>
  <si>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</si>
  <si>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</si>
  <si>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</si>
  <si>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</si>
  <si>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PRAZO EXECUÇÃO</t>
  </si>
  <si>
    <t>L</t>
  </si>
  <si>
    <t>Composição do BDI</t>
  </si>
  <si>
    <t>Relatório Fotográfico</t>
  </si>
  <si>
    <t>Memória de Cálculo</t>
  </si>
  <si>
    <t>Composições Complementares (Analítica)</t>
  </si>
  <si>
    <t>Curva ABC de Serviços</t>
  </si>
  <si>
    <t>ART ou RRT Quitada</t>
  </si>
  <si>
    <t xml:space="preserve">Projetos / Croquis </t>
  </si>
  <si>
    <t xml:space="preserve">Gerente </t>
  </si>
  <si>
    <t>COMPOSIÇÃO DE BDI PARA EDIFICAÇÕES</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</si>
  <si>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</si>
  <si>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</si>
  <si>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</si>
  <si>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</si>
  <si>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</si>
  <si>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</si>
  <si>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</si>
  <si>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</si>
  <si>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</si>
  <si>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</si>
  <si>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</si>
  <si>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</si>
  <si>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</si>
  <si>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</si>
  <si>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</si>
  <si>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</si>
  <si>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</si>
  <si>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</si>
  <si>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</si>
  <si>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</si>
  <si>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</si>
  <si>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</si>
  <si>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</si>
  <si>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</si>
  <si>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</si>
  <si>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</si>
  <si>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</si>
  <si>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</si>
  <si>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</si>
  <si>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</si>
  <si>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</si>
  <si>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</si>
  <si>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</si>
  <si>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</si>
  <si>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</si>
  <si>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</si>
  <si>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</si>
  <si>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</si>
  <si>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</si>
  <si>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</si>
  <si>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</si>
  <si>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</si>
  <si>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</si>
  <si>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</si>
  <si>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</si>
  <si>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</si>
  <si>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</si>
  <si>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</si>
  <si>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</si>
  <si>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</si>
  <si>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</si>
  <si>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</si>
  <si>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PRAZO DE EXECUÇÃO (DIAS CORRIDOS):</t>
  </si>
  <si>
    <t>TERMO DE RESPONSABILIDADE</t>
  </si>
  <si>
    <t>______________________________</t>
  </si>
  <si>
    <t>RESP. TÉCNICO</t>
  </si>
  <si>
    <t>ART/RRT nº :</t>
  </si>
  <si>
    <t>CREA:</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</si>
  <si>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</si>
  <si>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</si>
  <si>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</si>
  <si>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</si>
  <si>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</si>
  <si>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</si>
  <si>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</si>
  <si>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</si>
  <si>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</si>
  <si>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VALOR PROPOSTO</t>
  </si>
  <si>
    <t xml:space="preserve"> DESCONTO PROPOSTO  /  VALOR DAS PARCELAS</t>
  </si>
  <si>
    <t>1.1</t>
  </si>
  <si>
    <t xml:space="preserve">Check-list da Documentação </t>
  </si>
  <si>
    <t>1.2</t>
  </si>
  <si>
    <t>2.1</t>
  </si>
  <si>
    <t>OBS: CASO O PRAZO ESTABELECIDO PELO EDITAL PARA A EXECUÇÃO DA OBRA SEJA DIFERENTE DE 180 DIAS (MODELO ACIMA) FAVOR MODIFICAR A QUANTIDADE DAS COLUNAS MENSAIS CONFORME PRAZO ESTABELECIDO EM EDITAL E AJUSTAR FÓRMULAS</t>
  </si>
  <si>
    <t>ADMINISTRAÇÃO LOCAL</t>
  </si>
  <si>
    <t>PROJETOS ARQUITETÔNICOS</t>
  </si>
  <si>
    <t>RECEBIDO 
FISCALIZAÇÃO</t>
  </si>
  <si>
    <t>SUBTOTAL</t>
  </si>
  <si>
    <t>ABA INSUMOS / COTAÇÃO</t>
  </si>
  <si>
    <t>CÓDIGO
COMPOSIÇÃO</t>
  </si>
  <si>
    <t>TABELA ANALÍTICA DE COMPOSIÇÃO DE SERVIÇOS COMPLEMENTARES</t>
  </si>
  <si>
    <t>PROJETOS ESTRUTURAIS</t>
  </si>
  <si>
    <t>COMP 001</t>
  </si>
  <si>
    <t>COMP 002</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</si>
  <si>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</si>
  <si>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</si>
  <si>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</si>
  <si>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</si>
  <si>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</si>
  <si>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</si>
  <si>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</si>
  <si>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</si>
  <si>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</si>
  <si>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</si>
  <si>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</si>
  <si>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</si>
  <si>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</si>
  <si>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</si>
  <si>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</si>
  <si>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</si>
  <si>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</si>
  <si>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</si>
  <si>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</si>
  <si>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</si>
  <si>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</si>
  <si>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</si>
  <si>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</si>
  <si>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</si>
  <si>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</si>
  <si>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</si>
  <si>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</si>
  <si>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</si>
  <si>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</si>
  <si>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</si>
  <si>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</si>
  <si>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</si>
  <si>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</si>
  <si>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</si>
  <si>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</si>
  <si>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</si>
  <si>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</si>
  <si>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</si>
  <si>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</si>
  <si>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</si>
  <si>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</si>
  <si>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</si>
  <si>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</si>
  <si>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</si>
  <si>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</si>
  <si>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</si>
  <si>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</si>
  <si>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</si>
  <si>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</si>
  <si>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</si>
  <si>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</si>
  <si>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</si>
  <si>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</si>
  <si>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</si>
  <si>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</si>
  <si>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</si>
  <si>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</si>
  <si>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</si>
  <si>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</si>
  <si>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</si>
  <si>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</si>
  <si>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</si>
  <si>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</si>
  <si>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</si>
  <si>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</si>
  <si>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</si>
  <si>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</si>
  <si>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</si>
  <si>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</si>
  <si>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</si>
  <si>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</si>
  <si>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</si>
  <si>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</si>
  <si>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</si>
  <si>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</si>
  <si>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</si>
  <si>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</si>
  <si>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</si>
  <si>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</si>
  <si>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</si>
  <si>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</si>
  <si>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</si>
  <si>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</si>
  <si>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</si>
  <si>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</si>
  <si>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</si>
  <si>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</si>
  <si>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</si>
  <si>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</si>
  <si>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</si>
  <si>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</si>
  <si>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</si>
  <si>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</si>
  <si>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</si>
  <si>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</si>
  <si>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</si>
  <si>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</si>
  <si>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</si>
  <si>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</si>
  <si>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</si>
  <si>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</si>
  <si>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</si>
  <si>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</si>
  <si>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</si>
  <si>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</si>
  <si>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</si>
  <si>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</si>
  <si>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</si>
  <si>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</si>
  <si>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</si>
  <si>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</si>
  <si>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</si>
  <si>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</si>
  <si>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</si>
  <si>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</si>
  <si>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</si>
  <si>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</si>
  <si>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</si>
  <si>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</si>
  <si>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</si>
  <si>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</si>
  <si>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</si>
  <si>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</si>
  <si>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</si>
  <si>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</si>
  <si>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</si>
  <si>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</si>
  <si>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</si>
  <si>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</si>
  <si>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</si>
  <si>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</si>
  <si>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</si>
  <si>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</si>
  <si>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</si>
  <si>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</si>
  <si>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</si>
  <si>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</si>
  <si>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</si>
  <si>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</si>
  <si>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</si>
  <si>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</si>
  <si>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</si>
  <si>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</si>
  <si>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</si>
  <si>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</si>
  <si>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</si>
  <si>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</si>
  <si>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</si>
  <si>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</si>
  <si>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</si>
  <si>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</si>
  <si>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</si>
  <si>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</si>
  <si>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</si>
  <si>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</si>
  <si>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</si>
  <si>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</si>
  <si>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</si>
  <si>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</si>
  <si>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</si>
  <si>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</si>
  <si>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</si>
  <si>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</si>
  <si>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</si>
  <si>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</si>
  <si>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</si>
  <si>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</si>
  <si>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</si>
  <si>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</si>
  <si>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</si>
  <si>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</si>
  <si>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</si>
  <si>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</si>
  <si>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</si>
  <si>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</si>
  <si>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</si>
  <si>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</si>
  <si>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</si>
  <si>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</si>
  <si>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</si>
  <si>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</si>
  <si>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</si>
  <si>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</si>
  <si>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</si>
  <si>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</si>
  <si>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</si>
  <si>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</si>
  <si>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</si>
  <si>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</si>
  <si>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</si>
  <si>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</si>
  <si>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</si>
  <si>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</si>
  <si>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</si>
  <si>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</si>
  <si>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</si>
  <si>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</si>
  <si>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</si>
  <si>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</si>
  <si>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</si>
  <si>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</si>
  <si>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</si>
  <si>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</si>
  <si>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</si>
  <si>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</si>
  <si>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</si>
  <si>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</si>
  <si>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</si>
  <si>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</si>
  <si>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</si>
  <si>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</si>
  <si>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</si>
  <si>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</si>
  <si>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</si>
  <si>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</si>
  <si>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</si>
  <si>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</si>
  <si>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</si>
  <si>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</si>
  <si>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</si>
  <si>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</si>
  <si>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</si>
  <si>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</si>
  <si>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</si>
  <si>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</si>
  <si>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</si>
  <si>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</si>
  <si>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</si>
  <si>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</si>
  <si>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</si>
  <si>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</si>
  <si>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</si>
  <si>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</si>
  <si>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</si>
  <si>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</si>
  <si>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</si>
  <si>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</si>
  <si>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</si>
  <si>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</si>
  <si>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</si>
  <si>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</si>
  <si>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</si>
  <si>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</si>
  <si>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</si>
  <si>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</si>
  <si>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</si>
  <si>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</si>
  <si>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</si>
  <si>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</si>
  <si>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</si>
  <si>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</si>
  <si>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</si>
  <si>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</si>
  <si>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</si>
  <si>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</si>
  <si>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</si>
  <si>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</si>
  <si>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</si>
  <si>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</si>
  <si>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</si>
  <si>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</si>
  <si>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</si>
  <si>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</si>
  <si>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</si>
  <si>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</si>
  <si>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</si>
  <si>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</si>
  <si>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</si>
  <si>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</si>
  <si>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</si>
  <si>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</si>
  <si>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</si>
  <si>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</si>
  <si>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</si>
  <si>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</si>
  <si>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</si>
  <si>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</si>
  <si>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</si>
  <si>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</si>
  <si>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</si>
  <si>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</si>
  <si>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</si>
  <si>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</si>
  <si>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</si>
  <si>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</si>
  <si>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</si>
  <si>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</si>
  <si>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</si>
  <si>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</si>
  <si>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</si>
  <si>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</si>
  <si>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</si>
  <si>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</si>
  <si>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</si>
  <si>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</si>
  <si>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</si>
  <si>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</si>
  <si>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</si>
  <si>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</si>
  <si>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</si>
  <si>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</si>
  <si>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</si>
  <si>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</si>
  <si>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</si>
  <si>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</si>
  <si>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</si>
  <si>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</si>
  <si>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</si>
  <si>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</si>
  <si>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</si>
  <si>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</si>
  <si>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</si>
  <si>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</si>
  <si>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</si>
  <si>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</si>
  <si>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</si>
  <si>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</si>
  <si>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</si>
  <si>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</si>
  <si>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</si>
  <si>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</si>
  <si>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</si>
  <si>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</si>
  <si>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</si>
  <si>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</si>
  <si>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</si>
  <si>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</si>
  <si>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</si>
  <si>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</si>
  <si>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</si>
  <si>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</si>
  <si>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</si>
  <si>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</si>
  <si>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</si>
  <si>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</si>
  <si>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</si>
  <si>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</si>
  <si>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</si>
  <si>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</si>
  <si>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</si>
  <si>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</si>
  <si>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</si>
  <si>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</si>
  <si>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</si>
  <si>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</si>
  <si>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</si>
  <si>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</si>
  <si>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</si>
  <si>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</si>
  <si>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</si>
  <si>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</si>
  <si>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</si>
  <si>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</si>
  <si>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</si>
  <si>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</si>
  <si>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</si>
  <si>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</si>
  <si>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</si>
  <si>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</si>
  <si>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</si>
  <si>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</si>
  <si>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</si>
  <si>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</si>
  <si>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</si>
  <si>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</si>
  <si>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</si>
  <si>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</si>
  <si>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</si>
  <si>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</si>
  <si>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</si>
  <si>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</si>
  <si>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</si>
  <si>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</si>
  <si>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</si>
  <si>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</si>
  <si>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</si>
  <si>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</si>
  <si>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</si>
  <si>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</si>
  <si>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</si>
  <si>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</si>
  <si>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</si>
  <si>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</si>
  <si>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</si>
  <si>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</si>
  <si>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</si>
  <si>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</si>
  <si>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</si>
  <si>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</si>
  <si>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</si>
  <si>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</si>
  <si>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</si>
  <si>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</si>
  <si>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</si>
  <si>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</si>
  <si>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</si>
  <si>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</si>
  <si>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</si>
  <si>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RECUPERAÇÃO</t>
  </si>
  <si>
    <t>REFORMA</t>
  </si>
  <si>
    <t>CONSERTO</t>
  </si>
  <si>
    <t>CONSERVAÇÃO</t>
  </si>
  <si>
    <t>DEMOLIÇÃO</t>
  </si>
  <si>
    <t>INSTALAÇÃO</t>
  </si>
  <si>
    <t>MANUTENÇÃO</t>
  </si>
  <si>
    <t>MONTAGEM</t>
  </si>
  <si>
    <t>OPERAÇÃO</t>
  </si>
  <si>
    <t>TRANSPORTE</t>
  </si>
  <si>
    <t>TIPO DE OBRA/SERVIÇO:</t>
  </si>
  <si>
    <t>Resp. Aprovação</t>
  </si>
  <si>
    <t>OBRA:</t>
  </si>
  <si>
    <t>ÓRGÃO PROP.:</t>
  </si>
  <si>
    <t>RESP. TÉCNICO:</t>
  </si>
  <si>
    <t>TIPO OBRA/SERVIÇO:</t>
  </si>
  <si>
    <t>DATA DA COTAÇÃO</t>
  </si>
  <si>
    <t xml:space="preserve">COT </t>
  </si>
  <si>
    <t>RELAÇÃO DE PROJETOS ORÇADOS</t>
  </si>
  <si>
    <t>REGIONAL</t>
  </si>
  <si>
    <t>CENTRO OESTE</t>
  </si>
  <si>
    <t>OESTE</t>
  </si>
  <si>
    <t>LESTE</t>
  </si>
  <si>
    <t>CENTRO NORTE</t>
  </si>
  <si>
    <t>NORDESTE</t>
  </si>
  <si>
    <t>NORTE</t>
  </si>
  <si>
    <t>SUDOESTE</t>
  </si>
  <si>
    <t>CAMPOS GERAIS</t>
  </si>
  <si>
    <t>NORTE PIONEIRO</t>
  </si>
  <si>
    <t>NOROESTE</t>
  </si>
  <si>
    <t>SUL</t>
  </si>
  <si>
    <t>FOLHA RESUMO PARA FECHAMENTO DE ORÇAMENTO</t>
  </si>
  <si>
    <t xml:space="preserve">UN    </t>
  </si>
  <si>
    <t xml:space="preserve">M2    </t>
  </si>
  <si>
    <t xml:space="preserve">M     </t>
  </si>
  <si>
    <t xml:space="preserve">KG    </t>
  </si>
  <si>
    <t xml:space="preserve">L     </t>
  </si>
  <si>
    <t xml:space="preserve">M3    </t>
  </si>
  <si>
    <t xml:space="preserve">H     </t>
  </si>
  <si>
    <t xml:space="preserve">MES   </t>
  </si>
  <si>
    <t xml:space="preserve">PAR   </t>
  </si>
  <si>
    <t xml:space="preserve">JG    </t>
  </si>
  <si>
    <t xml:space="preserve">MIL   </t>
  </si>
  <si>
    <t xml:space="preserve">T     </t>
  </si>
  <si>
    <t xml:space="preserve">CJ    </t>
  </si>
  <si>
    <t xml:space="preserve">100M  </t>
  </si>
  <si>
    <t xml:space="preserve">CENTO </t>
  </si>
  <si>
    <t>SC25KG</t>
  </si>
  <si>
    <t>M2XMES</t>
  </si>
  <si>
    <t xml:space="preserve">MXMES </t>
  </si>
  <si>
    <t xml:space="preserve">310ML </t>
  </si>
  <si>
    <t>AJUDANTE DE ARMADOR COM ENCARGOS COMPLEMENTARES</t>
  </si>
  <si>
    <t>AJUDANTE DE ELETRICISTA COM ENCARGOS COMPLEMENTARES</t>
  </si>
  <si>
    <t>AJUDANTE DE ESTRUTURAS METÁLICAS COM ENCARGOS COMPLEMENTARES</t>
  </si>
  <si>
    <t>AJUDANTE DE OPERAÇÃO EM GERAL COM ENCARGOS COMPLEMENTARES</t>
  </si>
  <si>
    <t>AJUDANTE DE PINTOR COM ENCARGOS COMPLEMENTARES</t>
  </si>
  <si>
    <t>AJUDANTE DE SERRALHEIRO COM ENCARGOS COMPLEMENTARES</t>
  </si>
  <si>
    <t>AJUDANTE ESPECIALIZADO COM ENCARGOS COMPLEMENTARES</t>
  </si>
  <si>
    <t>ALMOXARIFE COM ENCARGOS COMPLEMENTARES</t>
  </si>
  <si>
    <t>APONTADOR OU APROPRIADOR COM ENCARGOS COMPLEMENTARES</t>
  </si>
  <si>
    <t>ARMADOR COM ENCARGOS COMPLEMENTARES</t>
  </si>
  <si>
    <t>ARQUITETO JUNIOR COM ENCARGOS COMPLEMENTARES</t>
  </si>
  <si>
    <t>ARQUITETO PLENO COM ENCARGOS COMPLEMENTARES</t>
  </si>
  <si>
    <t>ARQUITETO SENIOR COM ENCARGOS COMPLEMENTARES</t>
  </si>
  <si>
    <t>ASSENTADOR DE MANILHAS COM ENCARGOS COMPLEMENTARES</t>
  </si>
  <si>
    <t>AUXILIAR DE ALMOXARIFE COM ENCARGOS COMPLEMENTARES</t>
  </si>
  <si>
    <t>AUXILIAR DE AZULEJISTA COM ENCARGOS COMPLEMENTARES</t>
  </si>
  <si>
    <t>AUXILIAR DE DESENHISTA COM ENCARGOS COMPLEMENTARES</t>
  </si>
  <si>
    <t>AUXILIAR DE ENCANADOR OU BOMBEIRO HIDRÁULICO COM ENCARGOS COMPLEMENTARES</t>
  </si>
  <si>
    <t>AUXILIAR DE LABORATORISTA DE SOLOS E DE CONCRETO COM ENCARGOS COMPLEMENTARES</t>
  </si>
  <si>
    <t>AUXILIAR DE MECÂNICO COM ENCARGOS COMPLEMENTARES</t>
  </si>
  <si>
    <t>AUXILIAR DE PEDREIRO COM ENCARGOS COMPLEMENTARES</t>
  </si>
  <si>
    <t>AUXILIAR DE SERVIÇOS GERAIS COM ENCARGOS COMPLEMENTARES</t>
  </si>
  <si>
    <t>AUXILIAR DE TOPÓGRAFO COM ENCARGOS COMPLEMENTARES</t>
  </si>
  <si>
    <t>AUXILIAR TÉCNICO / ASSISTENTE DE ENGENHARIA COM ENCARGOS COMPLEMENTARES</t>
  </si>
  <si>
    <t>AZULEJISTA OU LADRILHEIRO COM ENCARGOS COMPLEMENTARES</t>
  </si>
  <si>
    <t>BLASTER, DINAMITADOR OU CABO DE FORÇA COM ENCARGOS COMPLEMENTARES</t>
  </si>
  <si>
    <t>CALCETEIRO COM ENCARGOS COMPLEMENTARES</t>
  </si>
  <si>
    <t>CARPINTEIRO AUXILIAR COM ENCARGOS COMPLEMENTARES</t>
  </si>
  <si>
    <t>CARPINTEIRO DE ESQUADRIAS COM ENCARGOS COMPLEMENTARES</t>
  </si>
  <si>
    <t>CARPINTEIRO DE FORMAS COM ENCARGOS COMPLEMENTARES</t>
  </si>
  <si>
    <t>CAVOUQUEIRO OU OPERADOR DE PERFURATRIZ COM ENCARGOS COMPLEMENTARES</t>
  </si>
  <si>
    <t>DESENHISTA DETALHISTA COM ENCARGOS COMPLEMENTARES</t>
  </si>
  <si>
    <t>DESENHISTA COPISTA COM ENCARGOS COMPLEMENTARES</t>
  </si>
  <si>
    <t>DESENHISTA PROJETISTA COM ENCARGOS COMPLEMENTARES</t>
  </si>
  <si>
    <t>ELETRICISTA COM ENCARGOS COMPLEMENTARES</t>
  </si>
  <si>
    <t>ELETRICISTA DE MANUTENÇÃO INDUSTRIAL COM ENCARGOS COMPLEMENTARES</t>
  </si>
  <si>
    <t>ELETROTÉCNICO COM ENCARGOS COMPLEMENTARES</t>
  </si>
  <si>
    <t>ENCANADOR OU BOMBEIRO HIDRÁULICO COM ENCARGOS COMPLEMENTARES</t>
  </si>
  <si>
    <t>ENCARREGADO GERAL DE OBRAS COM ENCARGOS COMPLEMENTARES</t>
  </si>
  <si>
    <t>ENGENHEIRO CIVIL DE OBRA JUNIOR COM ENCARGOS COMPLEMENTARES</t>
  </si>
  <si>
    <t>ENGENHEIRO CIVIL DE OBRA PLENO COM ENCARGOS COMPLEMENTARES</t>
  </si>
  <si>
    <t>ENGENHEIRO CIVIL DE OBRA SENIOR COM ENCARGOS COMPLEMENTARES</t>
  </si>
  <si>
    <t>GESSEIRO COM ENCARGOS COMPLEMENTARES</t>
  </si>
  <si>
    <t>IMPERMEABILIZADOR COM ENCARGOS COMPLEMENTARES</t>
  </si>
  <si>
    <t>INSTALADOR DE TUBULAÇÕES COM ENCARGOS COMPLEMENTARES</t>
  </si>
  <si>
    <t>JARDINEIRO COM ENCARGOS COMPLEMENTARES</t>
  </si>
  <si>
    <t>LEITURISTA OU CADASTRISTA DE REDES DE ÁGUA COM ENCARGOS COMPLEMENTARES</t>
  </si>
  <si>
    <t>MAÇARIQUEIRO COM ENCARGOS COMPLEMENTARES</t>
  </si>
  <si>
    <t>MARCENEIRO COM ENCARGOS COMPLEMENTARES</t>
  </si>
  <si>
    <t>MARMORISTA / GRANITEIRO COM ENCARGOS COMPLEMENTARES</t>
  </si>
  <si>
    <t>MECÂNICO DE EQUIPAMENTOS PESADOS COM ENCARGOS COMPLEMENTARES</t>
  </si>
  <si>
    <t>MECÂNICO DE REFRIGERAÇÃO COM ENCARGOS COMPLEMENTARES</t>
  </si>
  <si>
    <t>MESTRE DE OBRAS COM ENCARGOS COMPLEMENTARES</t>
  </si>
  <si>
    <t>MONTADOR DE ELETROELETRÔNICO COM ENCARGOS COMPLEMENTARES</t>
  </si>
  <si>
    <t>MONTADOR DE ESTRUTURAS METÁLICAS COM ENCARGOS COMPLEMENTARES</t>
  </si>
  <si>
    <t>MONTADOR DE MÁQUINAS COM ENCARGOS COMPLEMENTARES</t>
  </si>
  <si>
    <t>MOTORISTA DE CAMINHAO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</si>
  <si>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</si>
  <si>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</si>
  <si>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</si>
  <si>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</si>
  <si>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</si>
  <si>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</si>
  <si>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(CAMINHÃO)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</si>
  <si>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</si>
  <si>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</si>
  <si>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</si>
  <si>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ESCAVADEIRA COM ENCARGOS COMPLEMENTARES</t>
  </si>
  <si>
    <t>OPERADOR DE GUINCHO OU GUINCHEIRO COM ENCARGOS COMPLEMENTARES</t>
  </si>
  <si>
    <t>OPERADOR DE GUINDASTE COM ENCARGOS COMPLEMENTARES</t>
  </si>
  <si>
    <t>OPERADOR DE JATO ABRASIVO OU JATISTA COM ENCARGOS COMPLEMENTARES</t>
  </si>
  <si>
    <t>OPERADOR DE MÁQUINAS E TRATORES DIVERSOS COM ENCARGOS COMPLEMENTARES</t>
  </si>
  <si>
    <t>OPERADOR DE MARTELETE OU MARTELETEIRO COM ENCARGOS COMPLEMENTARES</t>
  </si>
  <si>
    <t>OPERADOR DE MOTO SCRAPER COM ENCARGOS COMPLEMENTARES</t>
  </si>
  <si>
    <t>OPERADOR DE MOTONIVELADORA COM ENCARGOS COMPLEMENTARES</t>
  </si>
  <si>
    <t>OPERADOR DE PÁ CARREGADEIRA COM ENCARGOS COMPLEMENTARES</t>
  </si>
  <si>
    <t>OPERADOR DE PAVIMENTADORA / MESA VIBROACABADORA COM ENCARGOS COMPLEMENTARES</t>
  </si>
  <si>
    <t>OPERADOR DE ROLO COMPACTADOR COM ENCARGOS COMPLEMENTARES</t>
  </si>
  <si>
    <t>OPERADOR DE USINA DE ASFALTO, DE SOLOS OU DE CONCRETO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</si>
  <si>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</si>
  <si>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</si>
  <si>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</si>
  <si>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</si>
  <si>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</si>
  <si>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 ESCAVADOR DE VALAS COM ENCARGOS COMPLEMENTARES</t>
  </si>
  <si>
    <t>RASTELEIRO COM ENCARGOS COMPLEMENTARES</t>
  </si>
  <si>
    <t>SERRALHEIRO COM ENCARGOS COMPLEMENTARES</t>
  </si>
  <si>
    <t>SERVENTE DE OBRAS COM ENCARGOS COMPLEMENTARES</t>
  </si>
  <si>
    <t>SOLDADOR COM ENCARGOS COMPLEMENTARES</t>
  </si>
  <si>
    <t>SOLDADOR ELÉTRICO COM ENCARGOS COMPLEMENTARES</t>
  </si>
  <si>
    <t>TAQUEADOR OU TAQUEIRO COM ENCARGOS COMPLEMENTARES</t>
  </si>
  <si>
    <t>TECNICO DE EDIFICACOES COM ENCARGOS COMPLEMENTARES</t>
  </si>
  <si>
    <t>TÉCNICO DE LABORATÓRIO E CAMPO DE CONSTRUÇÃO COM ENCARGOS COMPLEMENTARES</t>
  </si>
  <si>
    <t>TÉCNICO EM SEGURANÇA DO TRABALHO COM ENCARGOS COMPLEMENTARES</t>
  </si>
  <si>
    <t>TÉCNICO EM SONDAGEM COM ENCARGOS COMPLEMENTARES</t>
  </si>
  <si>
    <t>TELHADOR COM ENCARGOS COMPLEMENTARES</t>
  </si>
  <si>
    <t>TOPOGRAFO COM ENCARGOS COMPLEMENTARES</t>
  </si>
  <si>
    <t>VIDRACEIRO COM ENCARGOS COMPLEMENTARES</t>
  </si>
  <si>
    <t>VIGIA DIURNO COM ENCARGOS COMPLEMENTARES</t>
  </si>
  <si>
    <t>H</t>
  </si>
  <si>
    <t>AJUDANTE DE CARPINTEIRO COM ENCARGOS COMPLEMENTARES</t>
  </si>
  <si>
    <t>AJUDANTE DE ESTRUTURA METÁLICA COM ENCARGOS COMPLEMENTARES</t>
  </si>
  <si>
    <t>AJUDANTE DE PEDREIRO COM ENCARGOS COMPLEMENTARES</t>
  </si>
  <si>
    <t>ARQUITETO DE OBRA JUNIOR COM ENCARGOS COMPLEMENTARES</t>
  </si>
  <si>
    <t>ARQUITETO DE OBRA PLENO COM ENCARGOS COMPLEMENTARES</t>
  </si>
  <si>
    <t>ARQUITETO DE OBRA SENIOR COM ENCARGOS COMPLEMENTARES</t>
  </si>
  <si>
    <t>ASSENTADOR DE TUBOS COM ENCARGOS COMPLEMENTARES</t>
  </si>
  <si>
    <t>AUXILIAR DE ELETRICISTA COM ENCARGOS COMPLEMENTARES</t>
  </si>
  <si>
    <t>AUXILIAR DE LABORATÓRIO COM ENCARGOS COMPLEMENTARES</t>
  </si>
  <si>
    <t>AUXILIAR DE SERRALHEIRO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</si>
  <si>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</si>
  <si>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</si>
  <si>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</si>
  <si>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</si>
  <si>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CARPINTEIRO DE ESQUADRIA COM ENCARGOS COMPLEMENTARES</t>
  </si>
  <si>
    <t>CAVOUQUEIRO OU OPERADOR PERFURATRIZ/ROMPEDOR COM ENCARGOS COMPLEMENTARES</t>
  </si>
  <si>
    <t>ELETRICISTA INDUSTRIAL COM ENCARGOS COMPLEMENTARES</t>
  </si>
  <si>
    <t>ENCARREGADO GERAL COM ENCARGOS COMPLEMENTARES</t>
  </si>
  <si>
    <t>MACARIQUEIRO COM ENCARGOS COMPLEMENTARES</t>
  </si>
  <si>
    <t>MARMORISTA/GRANITEIRO COM ENCARGOS COMPLEMENTARES</t>
  </si>
  <si>
    <t>MONTADOR (TUBO AÇO/EQUIPAMENTOS) COM ENCARGOS COMPLEMENTARES</t>
  </si>
  <si>
    <t>MONTADOR DE ESTRUTURA METÁLICA COM ENCARGOS COMPLEMENTARES</t>
  </si>
  <si>
    <t>MONTADOR DE ELETROELETRÔNICOS COM ENCARGOS COMPLEMENTARES</t>
  </si>
  <si>
    <t>MOTORISTA DE BASCULANTE COM ENCARGOS COMPLEMENTARES</t>
  </si>
  <si>
    <t>MOTORISTA DE CAMINHÃO COM ENCARGOS COMPLEMENTARES</t>
  </si>
  <si>
    <t>MOTORISTA DE CAMINHÃO E CARRETA COM ENCARGOS COMPLEMENTARES</t>
  </si>
  <si>
    <t>MOTORISTA OPERADOR DE MUNCK COM ENCARGOS COMPLEMENTARES</t>
  </si>
  <si>
    <t>NIVELADOR COM ENCARGOS COMPLEMENTARES</t>
  </si>
  <si>
    <t>OPERADOR DE BETONEIRA ESTACIONÁRIA/MISTURADOR COM ENCARGOS COMPLEMENTARES</t>
  </si>
  <si>
    <t>OPERADOR DE COMPRESSOR OU COMPRESSORISTA COM ENCARGOS COMPLEMENTARES</t>
  </si>
  <si>
    <t>OPERADOR DE DEMARCADORA DE FAIXAS COM ENCARGOS COMPLEMENTARES</t>
  </si>
  <si>
    <t>OPERADOR DE GUINCHO COM ENCARGOS COMPLEMENTARES</t>
  </si>
  <si>
    <t>OPERADOR DE MÁQUINAS E EQUIPAMENTOS COM ENCARGOS COMPLEMENTARES</t>
  </si>
  <si>
    <t>OPERADOR DE MOTO-ESCREIPER COM ENCARGOS COMPLEMENTARES</t>
  </si>
  <si>
    <t>OPERADOR DE PAVIMENTADORA COM ENCARGOS COMPLEMENTARES</t>
  </si>
  <si>
    <t>OPERADOR JATO DE AREIA OU JATISTA COM ENCARGOS COMPLEMENTARES</t>
  </si>
  <si>
    <t>OPERADOR PARA BATE ESTACAS COM ENCARGOS COMPLEMENTARES</t>
  </si>
  <si>
    <t>POCEIRO COM ENCARGOS COMPLEMENTARES</t>
  </si>
  <si>
    <t>SERVENTE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</si>
  <si>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</si>
  <si>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</si>
  <si>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</si>
  <si>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</si>
  <si>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</si>
  <si>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SERVIÇOS TÉCNICOS ESPECIALIZADOS PARA ACOMPANHAMENTO DE EXECUÇÃO DE FUNDAÇÕES PROFUNDAS E ESTRUTURAS DE CONTENÇÃO</t>
  </si>
  <si>
    <t>TAPUME COM COMPENSADO DE MADEIRA. AF_05/2018</t>
  </si>
  <si>
    <t>TAPUME COM TELHA METÁLICA. AF_05/2018</t>
  </si>
  <si>
    <t>UN</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</si>
  <si>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</si>
  <si>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</si>
  <si>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</si>
  <si>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</si>
  <si>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</si>
  <si>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</si>
  <si>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</si>
  <si>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</si>
  <si>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</si>
  <si>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</si>
  <si>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</si>
  <si>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</si>
  <si>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</si>
  <si>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</si>
  <si>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</si>
  <si>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</si>
  <si>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PISO PARA CONSTRUÇÃO TEMPORÁRIA EM MADEIRA, SEM REAPROVEITAMENTO. AF_05/2018</t>
  </si>
  <si>
    <t>M</t>
  </si>
  <si>
    <t>INSTALAÇÃO DE SINALIZADOR NOTURNO LED. AF_11/2017</t>
  </si>
  <si>
    <t>LOCAÇÃO DE PONTO PARA REFERÊNCIA TOPOGRÁFICA. AF_10/2018</t>
  </si>
  <si>
    <t>MARCAÇÃO DE PONTOS EM GABARITO OU CAVALETE. AF_10/2018</t>
  </si>
  <si>
    <t>LOCAÇÃO DE REDE DE ÁGUA OU ESGOTO. AF_10/2018</t>
  </si>
  <si>
    <t>LOCAÇÃO DE PAVIMENTAÇÃO. AF_10/2018</t>
  </si>
  <si>
    <t>LOCAÇÃO COM CAVALETE COM ALTURA DE 1,00 M - 2 UTILIZAÇÕES. AF_10/2018</t>
  </si>
  <si>
    <t>LOCAÇÃO COM CAVALETE COM ALTURA DE 0,50 M - 2 UTILIZAÇÕES. AF_10/2018</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</si>
  <si>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</si>
  <si>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</si>
  <si>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</si>
  <si>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</si>
  <si>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M3</t>
  </si>
  <si>
    <t>COBERTURA PARA PROTEÇÃO DE PEDESTRES SOBRE ESTRUTURA DE ANDAIME, INCLUSIVE MONTAGEM E DESMONTAGEM. AF_11/2017</t>
  </si>
  <si>
    <t>PLATAFORMA DE PROTEÇÃO PRINCIPAL PARA ALVENARIA ESTRUTURAL PARA SER APOIADA EM ANDAIME, INCLUSIVE MONTAGEM E DESMONTAGEM. AF_11/2017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</si>
  <si>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</si>
  <si>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</si>
  <si>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</si>
  <si>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</si>
  <si>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</si>
  <si>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</si>
  <si>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</si>
  <si>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</si>
  <si>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</si>
  <si>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</si>
  <si>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</si>
  <si>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</si>
  <si>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</si>
  <si>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</si>
  <si>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</si>
  <si>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</si>
  <si>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</si>
  <si>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</si>
  <si>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</si>
  <si>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M3XKM</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</si>
  <si>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</si>
  <si>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</si>
  <si>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</si>
  <si>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</si>
  <si>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</si>
  <si>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T</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</si>
  <si>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</si>
  <si>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</si>
  <si>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</si>
  <si>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ESCAVAÇÃO MANUAL DE VALA COM PROFUNDIDADE MENOR OU IGUAL A 1,30 M. AF_02/2021</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</si>
  <si>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</si>
  <si>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</si>
  <si>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</si>
  <si>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</si>
  <si>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</si>
  <si>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</si>
  <si>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</si>
  <si>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</si>
  <si>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</si>
  <si>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</si>
  <si>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</si>
  <si>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</si>
  <si>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</si>
  <si>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</si>
  <si>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</si>
  <si>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</si>
  <si>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</si>
  <si>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</si>
  <si>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</si>
  <si>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</si>
  <si>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</si>
  <si>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</si>
  <si>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</si>
  <si>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</si>
  <si>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</si>
  <si>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</si>
  <si>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</si>
  <si>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</si>
  <si>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</si>
  <si>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</si>
  <si>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</si>
  <si>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</si>
  <si>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</si>
  <si>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</si>
  <si>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</si>
  <si>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</si>
  <si>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</si>
  <si>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</si>
  <si>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</si>
  <si>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</si>
  <si>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</si>
  <si>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</si>
  <si>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</si>
  <si>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</si>
  <si>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</si>
  <si>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</si>
  <si>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</si>
  <si>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</si>
  <si>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</si>
  <si>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</si>
  <si>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</si>
  <si>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</si>
  <si>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</si>
  <si>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</si>
  <si>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</si>
  <si>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</si>
  <si>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</si>
  <si>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</si>
  <si>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</si>
  <si>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</si>
  <si>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</si>
  <si>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</si>
  <si>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</si>
  <si>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</si>
  <si>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</si>
  <si>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</si>
  <si>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</si>
  <si>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</si>
  <si>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</si>
  <si>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</si>
  <si>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</si>
  <si>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</si>
  <si>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ESPALHAMENTO DE MATERIAL COM TRATOR DE ESTEIRAS. AF_11/2019</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</si>
  <si>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</si>
  <si>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</si>
  <si>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</si>
  <si>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</si>
  <si>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</si>
  <si>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</si>
  <si>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</si>
  <si>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</si>
  <si>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</si>
  <si>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</si>
  <si>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REGULARIZAÇÃO DE SUPERFÍCIES COM MOTONIVELADORA. AF_11/2019</t>
  </si>
  <si>
    <t>CARGA, MANOBRA E DESCARGA MANUAL DE TUBOS PLÁSTICOS, DN MENOR OU IGUAL A 100 MM, EM CAMINHÃO CARROCERIA 9T. AF_07/2020</t>
  </si>
  <si>
    <t>CARGA, MANOBRA E DESCARGA MANUAL DE TUBOS PLÁSTICOS, DN 200 MM, EM CAMINHÃO CARROCERIA 9T.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</si>
  <si>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</si>
  <si>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</si>
  <si>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</si>
  <si>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</si>
  <si>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</si>
  <si>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</si>
  <si>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</si>
  <si>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</si>
  <si>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</si>
  <si>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</si>
  <si>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</si>
  <si>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</si>
  <si>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</si>
  <si>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</si>
  <si>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</si>
  <si>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</si>
  <si>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</si>
  <si>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</si>
  <si>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</si>
  <si>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</si>
  <si>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</si>
  <si>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</si>
  <si>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</si>
  <si>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</si>
  <si>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</si>
  <si>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</si>
  <si>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</si>
  <si>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</si>
  <si>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</si>
  <si>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</si>
  <si>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</si>
  <si>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</si>
  <si>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</si>
  <si>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</si>
  <si>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</si>
  <si>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</si>
  <si>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</si>
  <si>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</si>
  <si>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</si>
  <si>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</si>
  <si>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</si>
  <si>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</si>
  <si>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</si>
  <si>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</si>
  <si>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</si>
  <si>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</si>
  <si>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</si>
  <si>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</si>
  <si>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</si>
  <si>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</si>
  <si>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</si>
  <si>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</si>
  <si>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</si>
  <si>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</si>
  <si>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</si>
  <si>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</si>
  <si>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</si>
  <si>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</si>
  <si>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</si>
  <si>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</si>
  <si>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TRANSPORTE COM CAMINHÃO BASCULANTE DE 18 M³, EM VIA INTERNA (DENTRO DO CANTEIRO - UNIDADE: M3XKM). AF_07/2020</t>
  </si>
  <si>
    <t>TRANSPORTE COM CAMINHÃO BASCULANTE DE 18 M³, EM VIA INTERNA (DENTRO DO CANTEIRO - UNIDADE: TXKM). AF_07/2020</t>
  </si>
  <si>
    <t>TXKM</t>
  </si>
  <si>
    <t>TRANSPORTE COM CAMINHÃO BASCULANTE DE 18 M³, EM VIA URBANA PAVIMENTADA, ADICIONAL PARA DMT EXCEDENTE A 30 KM (UNIDADE: M3XKM). AF_07/2020</t>
  </si>
  <si>
    <t>TRANSPORTE COM CAMINHÃO BASCULANTE DE 18 M³, EM VIA URBANA PAVIMENTADA, DMT ATÉ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</si>
  <si>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</si>
  <si>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</si>
  <si>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18 M³, EM VIA URBANA PAVIMENTADA, ADICIONAL PARA DMT EXCEDENTE A 30 KM (UNIDADE: TXKM). AF_07/2020</t>
  </si>
  <si>
    <t>TRANSPORTE COM CAMINHÃO BASCULANTE DE 18 M³, EM VIA URBANA PAVIMENTADA, DMT ATÉ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</si>
  <si>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</si>
  <si>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</si>
  <si>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14 M³, EM VIA INTERNA (DENTRO DO CANTEIRO - UNIDADE:M3XKM). AF_07/2020</t>
  </si>
  <si>
    <t>TRANSPORTE COM CAMINHÃO BASCULANTE DE 14 M³, EM VIA INTERNA (DENTRO DO CANTEIRO - UNIDADE: TXKM). AF_07/2020</t>
  </si>
  <si>
    <t>TRANSPORTE COM CAMINHÃO BASCULANTE DE 14 M³, EM VIA URBANA PAVIMENTADA, ADICIONAL PARA DMT EXCEDENTE A 30 KM (UNIDADE: M3XKM). AF_07/2020</t>
  </si>
  <si>
    <t>TRANSPORTE COM CAMINHÃO BASCULANTE DE 14 M³, EM VIA URBANA PAVIMENTADA, DMT ATÉ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</si>
  <si>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</si>
  <si>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</si>
  <si>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14 M³, EM VIA URBANA PAVIMENTADA, ADICIONAL PARA DMT EXCEDENTE A 30 KM (UNIDADE: TXKM). AF_07/2020</t>
  </si>
  <si>
    <t>TRANSPORTE COM CAMINHÃO BASCULANTE DE 14 M³, EM VIA URBANA PAVIMENTADA, DMT ATÉ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</si>
  <si>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</si>
  <si>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</si>
  <si>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INTERNA (DENTRO DO CANTEIRO - UNIDADE: M3XKM). AF_07/2020</t>
  </si>
  <si>
    <t>TRANSPORTE COM CAMINHÃO BASCULANTE DE 10 M³, EM VIA INTERNA A OBRA (UNIDADE: TXKM). AF_07/2020</t>
  </si>
  <si>
    <t>TRANSPORTE COM CAMINHÃO BASCULANTE DE 10 M³, EM VIA URBANA PAVIMENTADA, ADICIONAL PARA DMT EXCEDENTE A 30 KM (UNIDADE: M3XKM). AF_07/2020</t>
  </si>
  <si>
    <t>TRANSPORTE COM CAMINHÃO BASCULANTE DE 10 M³, EM VIA URBANA PAVIMENTADA, DMT ATÉ 30 KM (UNIDADE: M3XKM). AF_07/2020</t>
  </si>
  <si>
    <t>TRANSPORTE COM CAMINHÃO BASCULANTE DE 10 M³, EM VIA URBANA EM REVESTIMENTO PRIMÁRIO (UNIDADE: M3XKM). AF_07/2020</t>
  </si>
  <si>
    <t>TRANSPORTE COM CAMINHÃO BASCULANTE DE 10 M³, EM VIA URBANA EM LEITO NATURAL (UNIDADE: M3XKM). AF_07/2020</t>
  </si>
  <si>
    <t>TRANSPORTE COM CAMINHÃO BASCULANTE DE 10 M³, EM VIA URBANA PAVIMENTADA, ADICIONAL PARA DMT EXCEDENTE A 30 KM (UNIDADE: TXKM). AF_07/2020</t>
  </si>
  <si>
    <t>TRANSPORTE COM CAMINHÃO BASCULANTE DE 10 M³, EM VIA URBANA PAVIMENTADA, DMT ATÉ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</si>
  <si>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</si>
  <si>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</si>
  <si>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6 M³, EM VIA INTERNA (DENTRO DO CANTEIRO - UNIDADE: M3XKM). AF_07/2020</t>
  </si>
  <si>
    <t>TRANSPORTE COM CAMINHÃO BASCULANTE DE 6 M³, EM VIA INTERNA (DENTRO DO CANTEIRO -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</si>
  <si>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</si>
  <si>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</si>
  <si>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</si>
  <si>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</si>
  <si>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</si>
  <si>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</si>
  <si>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</si>
  <si>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</si>
  <si>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</si>
  <si>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</si>
  <si>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</si>
  <si>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</si>
  <si>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</si>
  <si>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</si>
  <si>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</si>
  <si>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</si>
  <si>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</si>
  <si>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</si>
  <si>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</si>
  <si>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</si>
  <si>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</si>
  <si>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</si>
  <si>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</si>
  <si>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</si>
  <si>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</si>
  <si>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</si>
  <si>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</si>
  <si>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</si>
  <si>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</si>
  <si>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</si>
  <si>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</si>
  <si>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</si>
  <si>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</si>
  <si>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</si>
  <si>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</si>
  <si>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</si>
  <si>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TRANSPORTE VERTICAL MANUAL, 1 PAVIMENTO, DE SACOS DE 50 KG (UNIDADE: KG). AF_07/2019</t>
  </si>
  <si>
    <t>KG</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</si>
  <si>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</si>
  <si>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</si>
  <si>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</si>
  <si>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</si>
  <si>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</si>
  <si>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</si>
  <si>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VERTICAL MANUAL, 1 PAVIMENTO, DE JANELA (UNIDADE: M2). AF_07/2019</t>
  </si>
  <si>
    <t>TRANSPORTE VERTICAL MANUAL, 1 PAVIMENTO, DE PORTA (UNIDADE: UNID). AF_07/2019</t>
  </si>
  <si>
    <t>TRANSPORTE VERTICAL MANUAL, 1 PAVIMENTO, DE VIDRO (UNIDADE: M2). AF_07/2019</t>
  </si>
  <si>
    <t>TRANSPORTE VERTICAL MANUAL, 1 PAVIMENTO, DE BACIA SANITÁRIA, CAIXA ACOPLADA, TANQUE OU PIA (UNIDADE: UNID). AF_07/2019</t>
  </si>
  <si>
    <t>TRANSPORTE VERTICAL, BANCADA DE MÁRMORE OU GRANITO PARA COZINHA/LAVATÓRIO OU MÁRMORE SINTÉTICO COM CUBA INTEGRADA, MANUAL, 1 PAVIMENTO, (UNIDADE: UNID). AF_07/2019</t>
  </si>
  <si>
    <t>TRANSPORTE HORIZONTAL COM CARRINHO PLATAFORMA, DE SACOS DE 50 KG (UNIDADE: KGXKM). AF_07/2019</t>
  </si>
  <si>
    <t>KGXKM</t>
  </si>
  <si>
    <t>TRANSPORTE HORIZONTAL COM CARRINHO PLATAFORMA, DE SACOS DE 30 KG (UNIDADE: KGXKM). AF_07/2019</t>
  </si>
  <si>
    <t>TRANSPORTE HORIZONTAL COM CARRINHO PLATAFORMA, DE SACOS DE 20 KG (UNIDADE: KGXKM). AF_07/2019</t>
  </si>
  <si>
    <t>TRANSPORTE HORIZONTAL COM CARRINHO PLATAFORMA, DE BLOCOS VAZADOS DE CONCRETO OU CERÂMICO DE 19X19X39CM (UNIDADE: BLOCOXKM). AF_07/2019</t>
  </si>
  <si>
    <t>UNXKM</t>
  </si>
  <si>
    <t>TRANSPORTE HORIZONTAL COM CARRINHO PLATAFORMA, DE BLOCOS CERÂMICOS FURADOS NA HORIZONTAL DE 9X19X19CM (UNIDADE: BLOCOXKM). AF_07/2019</t>
  </si>
  <si>
    <t>TRANSPORTE HORIZONTAL COM CARRINHO PLATAFORMA, DE CAIXA COM REVESTIMENTO CERÂMICO (UNIDADE: M2XKM). AF_07/2019</t>
  </si>
  <si>
    <t>M2XKM</t>
  </si>
  <si>
    <t>TRANSPORTE HORIZONTAL COM CARRINHO PLATAFORMA, DE LATA DE 18 LITROS (UNIDADE: LXKM). AF_07/2019</t>
  </si>
  <si>
    <t>LXKM</t>
  </si>
  <si>
    <t>TRANSPORTE HORIZONTAL COM CARRINHO PLATAFORMA, DE BANCADA DE MÁRMORE OU GRANITO PARA COZINHA/LAVATÓRIO OU MÁRMORE SINTÉTICO COM CUBA INTEGRADA (UNIDADE: UNIDXKM). AF_07/2019</t>
  </si>
  <si>
    <t>TRANSPORTE HORIZONTAL COM CARRINHO PLATAFORMA, DE BACIA SANITÁRIA, CAIXA ACOPLADA, TANQUE OU PIA (UNIDADE: UNIDXKM). AF_07/2019</t>
  </si>
  <si>
    <t>TRANSPORTE HORIZONTAL COM CARRINHO PLATAFORMA, DE TELHA DE CONCRETO OU CERÂMICA (UNIDADE: M2XKM). AF_07/2019</t>
  </si>
  <si>
    <t>TRANSPORTE HORIZONTAL COM CARRINHO PLATAFORMA, DE BARRAMENTO BLINDADO (UNIDADE: MXKM). AF_07/2019</t>
  </si>
  <si>
    <t>MXKM</t>
  </si>
  <si>
    <t>TRANSPORTE HORIZONTAL COM CARREGADEIRA, DE MASSA/ GRANEL (UNIDADE: M3XKM).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</si>
  <si>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</si>
  <si>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</si>
  <si>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</si>
  <si>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CARRINHO MINI PÁLETES, DE CAIXA COM REVESTIMENTO CERÂMICO (UNIDADE: M2XKM). AF_07/2019</t>
  </si>
  <si>
    <t>TRANSPORTE HORIZONTAL COM JERICA DE 60 L, DE MASSA/ GRANEL (UNIDADE: M3XKM). AF_07/2019</t>
  </si>
  <si>
    <t>TRANSPORTE HORIZONTAL COM JERICA DE 90 L, DE MASSA/ GRANEL (UNIDADE: M3XKM).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</si>
  <si>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</si>
  <si>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</si>
  <si>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</si>
  <si>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</si>
  <si>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</si>
  <si>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DE MÃO, DE CAIXA COM REVESTIMENTO CERÂMICO (UNIDADE: M2XKM). AF_07/2019</t>
  </si>
  <si>
    <t>TRANSPORTE HORIZONTAL COM CARRINHO RACIONAL, DE LATA DE 18 LITROS (UNIDADE: LXKM). AF_07/2019</t>
  </si>
  <si>
    <t>TRANSPORTE HORIZONTAL MANUAL, DE SACOS DE 50 KG (UNIDADE: KGXKM). AF_07/2019</t>
  </si>
  <si>
    <t>TRANSPORTE HORIZONTAL MANUAL, DE SACOS DE 30 KG (UNIDADE: KGXKM). AF_07/2019</t>
  </si>
  <si>
    <t>TRANSPORTE HORIZONTAL MANUAL, DE SACOS DE 20 KG (UNIDADE: KGXKM).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</si>
  <si>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</si>
  <si>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</si>
  <si>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MANUAL, DE CAIXA COM REVESTIMENTO CERÂMICO (UNIDADE: M2XKM). AF_07/2019</t>
  </si>
  <si>
    <t>TRANSPORTE HORIZONTAL MANUAL, DE LATA DE 18 LITROS (UNIDADE: LXKM).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</si>
  <si>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</si>
  <si>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</si>
  <si>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</si>
  <si>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</si>
  <si>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</si>
  <si>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</si>
  <si>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</si>
  <si>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</si>
  <si>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</si>
  <si>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</si>
  <si>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</si>
  <si>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</si>
  <si>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</si>
  <si>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</si>
  <si>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</si>
  <si>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</si>
  <si>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</si>
  <si>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</si>
  <si>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</si>
  <si>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</si>
  <si>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</si>
  <si>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</si>
  <si>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</si>
  <si>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</si>
  <si>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</si>
  <si>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</si>
  <si>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</si>
  <si>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</si>
  <si>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</si>
  <si>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HORIZONTAL MANUAL, DE PORTA (UNIDADE: UNIDXKM). AF_07/2019</t>
  </si>
  <si>
    <t>TRANSPORTE HORIZONTAL MANUAL, DE BANCADA DE MÁRMORE OU GRANITO PARA COZINHA/LAVATÓRIO OU MÁRMORE SINTÉTICO COM CUBA INTEGRADA (UNIDADE: UNIDXKM).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</si>
  <si>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</si>
  <si>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</si>
  <si>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</si>
  <si>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</si>
  <si>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MANUAL, DE BACIA SANITÁRIA, CAIXA ACOPLADA, TANQUE OU PIA (UNIDADE: UNIDXKM). AF_07/2019</t>
  </si>
  <si>
    <t>TRANSPORTE HORIZONTAL MANUAL, DE TELHA DE CONCRETO OU CERÂMICA (UNIDADE: M2XKM). AF_07/2019</t>
  </si>
  <si>
    <t>TRANSPORTE HORIZONTAL MANUAL, DE BARRAMENTO BLINDADO (UNIDADE: MXKM). AF_07/2019</t>
  </si>
  <si>
    <t>TRANSPORTE HORIZONTAL MANUAL, DE CALHA QUADRADA NÚMERO 24  CORTE 33 (UNIDADE: MXKM). AF_07/2019</t>
  </si>
  <si>
    <t>TRANSPORTE HORIZONTAL MANUAL, DE VIDRO (UNIDADE: M2XKM). AF_07/2019</t>
  </si>
  <si>
    <t>TRANSPORTE HORIZONTAL COM MANIPULADOR TELESCÓPICO, DE TELHAS TERMOACÚSTICAS, FIBROCIMENTO, AÇO ZINCADO, FIBROCIMENTO ESTRUTURAL, CANALETE 90 OU KALHETÃO (UNIDADE: M2XKM). AF_07/2019</t>
  </si>
  <si>
    <t>TRANSPORTE HORIZONTAL COM MANIPULADOR TELESCÓPICO, DE BACIA SANITÁRIA, CAIXA ACOPLADA, TANQUE OU PIA (UNIDADE: UNIDXKM). AF_07/2019</t>
  </si>
  <si>
    <t>TRANSPORTE HORIZONTAL COM MANIPULADOR TELESCÓPICO, DE PÁLETE DE SACOS (UNIDADE: KGXKM).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</si>
  <si>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</si>
  <si>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</si>
  <si>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</si>
  <si>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</si>
  <si>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</si>
  <si>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TELHA DE CONCRETO OU CERÂMICA (UNIDADE: M2XKM). AF_07/2019</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</si>
  <si>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</si>
  <si>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</si>
  <si>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</si>
  <si>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</si>
  <si>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</si>
  <si>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</si>
  <si>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</si>
  <si>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</si>
  <si>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</si>
  <si>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</si>
  <si>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</si>
  <si>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ALARGAMENTO DE BASE DE TUBULÃO A CÉU ABERTO, ESCAVAÇÃO MANUAL, CONCRETO FEITO EM OBRA E LANÇADO COM JERICA. AF_05/2020</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</si>
  <si>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</si>
  <si>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</si>
  <si>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</si>
  <si>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</si>
  <si>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</si>
  <si>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</si>
  <si>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</si>
  <si>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</si>
  <si>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</si>
  <si>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</si>
  <si>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</si>
  <si>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</si>
  <si>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</si>
  <si>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</si>
  <si>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</si>
  <si>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</si>
  <si>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</si>
  <si>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</si>
  <si>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</si>
  <si>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</si>
  <si>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</si>
  <si>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</si>
  <si>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</si>
  <si>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</si>
  <si>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</si>
  <si>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</si>
  <si>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</si>
  <si>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</si>
  <si>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</si>
  <si>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</si>
  <si>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</si>
  <si>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</si>
  <si>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</si>
  <si>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</si>
  <si>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</si>
  <si>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</si>
  <si>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</si>
  <si>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</si>
  <si>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</si>
  <si>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</si>
  <si>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</si>
  <si>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</si>
  <si>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</si>
  <si>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</si>
  <si>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</si>
  <si>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</si>
  <si>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</si>
  <si>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</si>
  <si>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</si>
  <si>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</si>
  <si>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</si>
  <si>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</si>
  <si>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</si>
  <si>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</si>
  <si>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</si>
  <si>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</si>
  <si>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</si>
  <si>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</si>
  <si>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</si>
  <si>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</si>
  <si>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</si>
  <si>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</si>
  <si>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</si>
  <si>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</si>
  <si>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</si>
  <si>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</si>
  <si>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</si>
  <si>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</si>
  <si>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</si>
  <si>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MONTAGEM E DESMONTAGEM DE FÔRMA DE PILARES CIRCULARES, COM ÁREA MÉDIA DAS SEÇÕES MAIOR QUE 0,28 M², PÉ-DIREITO DUPLO, EM MADEIRA, 2 UTILIZAÇÕES.  AF_06/2017</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</si>
  <si>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</si>
  <si>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</si>
  <si>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</si>
  <si>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</si>
  <si>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</si>
  <si>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</si>
  <si>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</si>
  <si>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</si>
  <si>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</si>
  <si>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</si>
  <si>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</si>
  <si>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</si>
  <si>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</si>
  <si>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</si>
  <si>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</si>
  <si>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</si>
  <si>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</si>
  <si>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</si>
  <si>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</si>
  <si>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</si>
  <si>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</si>
  <si>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</si>
  <si>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SIMPLES, EM CHAPA DE MADEIRA RESINADA, 2 UTILIZAÇÕES. AF_09/2020</t>
  </si>
  <si>
    <t>MONTAGEM E DESMONTAGEM DE FÔRMA DE VIGA, ESCORAMENTO COM GARFO DE MADEIRA, PÉ-DIREITO SIMPLES, EM CHAPA DE MADEIRA RESINADA, 4 UTILIZAÇÕES. AF_09/2020</t>
  </si>
  <si>
    <t>MONTAGEM E DESMONTAGEM DE FÔRMA DE VIGA, ESCORAMENTO COM GARFO DE MADEIRA, PÉ-DIREITO SIMPLES, EM CHAPA DE MADEIRA RESINADA, 6 UTILIZAÇÕES. AF_09/2020</t>
  </si>
  <si>
    <t>MONTAGEM E DESMONTAGEM DE FÔRMA DE VIGA, ESCORAMENTO COM GARFO DE MADEIRA, PÉ-DIREITO SIMPLES, EM CHAPA DE MADEIRA RESINADA, 8 UTILIZAÇÕES. AF_09/2020</t>
  </si>
  <si>
    <t>MONTAGEM E DESMONTAGEM DE FÔRMA DE VIGA, ESCORAMENTO COM GARFO DE MADEIRA, PÉ-DIREITO SIMPLES, EM CHAPA DE MADEIRA PLASTIFICADA, 10 UTILIZAÇÕES. AF_09/2020</t>
  </si>
  <si>
    <t>MONTAGEM E DESMONTAGEM DE FÔRMA DE VIGA, ESCORAMENTO COM GARFO DE MADEIRA, PÉ-DIREITO SIMPLES, EM CHAPA DE MADEIRA PLASTIFICADA, 12 UTILIZAÇÕES. AF_09/2020</t>
  </si>
  <si>
    <t>MONTAGEM E DESMONTAGEM DE FÔRMA DE VIGA, ESCORAMENTO COM GARFO DE MADEIRA, PÉ-DIREITO SIMPLES, EM CHAPA DE MADEIRA PLASTIFICADA, 14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</si>
  <si>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</si>
  <si>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RESINADA, 2 UTILIZAÇÕES. AF_09/2020</t>
  </si>
  <si>
    <t>MONTAGEM E DESMONTAGEM DE FÔRMA DE VIGA, ESCORAMENTO METÁLICO, PÉ-DIREITO SIMPLES, EM CHAPA DE MADEIRA RESINADA, 4 UTILIZAÇÕES. AF_09/2020</t>
  </si>
  <si>
    <t>MONTAGEM E DESMONTAGEM DE FÔRMA DE VIGA, ESCORAMENTO METÁLICO, PÉ-DIREITO SIMPLES, EM CHAPA DE MADEIRA RESINADA, 6 UTILIZAÇÕES. AF_09/2020</t>
  </si>
  <si>
    <t>MONTAGEM E DESMONTAGEM DE FÔRMA DE VIGA, ESCORAMENTO METÁLICO, PÉ-DIREITO SIMPLES, EM CHAPA DE MADEIRA RESINADA, 8 UTILIZAÇÕES. AF_09/2020</t>
  </si>
  <si>
    <t>MONTAGEM E DESMONTAGEM DE FÔRMA DE VIGA, ESCORAMENTO METÁLICO, PÉ-DIREITO SIMPLES, EM CHAPA DE MADEIRA PLASTIFICADA, 10 UTILIZAÇÕES. AF_09/2020</t>
  </si>
  <si>
    <t>MONTAGEM E DESMONTAGEM DE FÔRMA DE VIGA, ESCORAMENTO METÁLICO, PÉ-DIREITO SIMPLES, EM CHAPA DE MADEIRA PLASTIFICADA, 12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</si>
  <si>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</si>
  <si>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RESINADA, 2 UTILIZAÇÕES. AF_09/2020</t>
  </si>
  <si>
    <t>MONTAGEM E DESMONTAGEM DE FÔRMA DE VIGA, ESCORAMENTO COM GARFO DE MADEIRA, PÉ-DIREITO DUPLO,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</si>
  <si>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</si>
  <si>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DUPLO, EM CHAPA DE MADEIRA RESINADA, 8 UTILIZAÇÕES. AF_09/2020</t>
  </si>
  <si>
    <t>MONTAGEM E DESMONTAGEM DE FÔRMA DE VIGA, ESCORAMENTO COM GARFO DE MADEIRA, PÉ-DIREITO DUPLO,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</si>
  <si>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</si>
  <si>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</si>
  <si>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</si>
  <si>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RESINADA, 2 UTILIZAÇÕES. AF_09/2020</t>
  </si>
  <si>
    <t>MONTAGEM E DESMONTAGEM DE FÔRMA DE VIGA, ESCORAMENTO METÁLICO, PÉ-DIREITO DUPLO, EM CHAPA DE MADEIRA RESINADA, 4 UTILIZAÇÕES. AF_09/2020</t>
  </si>
  <si>
    <t>MONTAGEM E DESMONTAGEM DE FÔRMA DE VIGA, ESCORAMENTO METÁLICO, PÉ-DIREITO DUPLO, EM CHAPA DE MADEIRA RESINADA, 6 UTILIZAÇÕES. AF_12/2015</t>
  </si>
  <si>
    <t>MONTAGEM E DESMONTAGEM DE FÔRMA DE VIGA, ESCORAMENTO METÁLICO, PÉ-DIREITO DUPLO, EM CHAPA DE MADEIRA RESINADA, 8 UTILIZAÇÕES. AF_09/2020</t>
  </si>
  <si>
    <t>MONTAGEM E DESMONTAGEM DE FÔRMA DE VIGA, ESCORAMENTO METÁLICO, PÉ-DIREITO DUPLO, EM CHAPA DE MADEIRA PLASTIFICADA, 10 UTILIZAÇÕES. AF_09/2020</t>
  </si>
  <si>
    <t>MONTAGEM E DESMONTAGEM DE FÔRMA DE VIGA, ESCORAMENTO METÁLICO, PÉ-DIREITO DUPLO, EM CHAPA DE MADEIRA PLASTIFICADA, 12 UTILIZAÇÕES. AF_09/2020</t>
  </si>
  <si>
    <t>MONTAGEM E DESMONTAGEM DE FÔRMA DE VIGA, ESCORAMENTO METÁLICO, PÉ-DIREITO DUPLO, EM CHAPA DE MADEIRA PLASTIFICADA, 14 UTILIZAÇÕES. AF_09/2020</t>
  </si>
  <si>
    <t>MONTAGEM E DESMONTAGEM DE FÔRMA DE VIGA, ESCORAMENTO METÁLICO, PÉ-DIREITO DUPLO,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</si>
  <si>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</si>
  <si>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</si>
  <si>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</si>
  <si>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</si>
  <si>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</si>
  <si>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</si>
  <si>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</si>
  <si>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</si>
  <si>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</si>
  <si>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</si>
  <si>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</si>
  <si>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</si>
  <si>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</si>
  <si>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</si>
  <si>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</si>
  <si>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</si>
  <si>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</si>
  <si>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</si>
  <si>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</si>
  <si>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</si>
  <si>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</si>
  <si>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</si>
  <si>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</si>
  <si>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</si>
  <si>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</si>
  <si>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</si>
  <si>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</si>
  <si>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</si>
  <si>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</si>
  <si>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</si>
  <si>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</si>
  <si>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PILARES E ESTRUTURAS SIMILARES, EM MADEIRA SERRADA, E=25 MM. AF_09/2020</t>
  </si>
  <si>
    <t>FABRICAÇÃO DE FÔRMA PARA VIGAS, EM CHAPA DE MADEIRA COMPENSADA RESINADA, E = 17 MM. AF_09/2020</t>
  </si>
  <si>
    <t>FABRICAÇÃO DE FÔRMA PARA VIGAS, EM CHAPA DE MADEIRA COMPENSADA PLASTIFICADA, E = 18 MM. AF_09/2020</t>
  </si>
  <si>
    <t>FABRICAÇÃO DE FÔRMA PARA VIGAS, COM MADEIRA SERRADA, E = 25 MM. AF_09/2020</t>
  </si>
  <si>
    <t>FABRICAÇÃO DE FÔRMA PARA LAJES, EM CHAPA DE MADEIRA COMPENSADA RESINADA, E = 17 MM. AF_09/2020</t>
  </si>
  <si>
    <t>FABRICAÇÃO DE FÔRMA PARA LAJES, EM CHAPA DE MADEIRA COMPENSADA PLASTIFICADA, E = 18 MM. AF_09/2020</t>
  </si>
  <si>
    <t>FABRICAÇÃO DE FÔRMA PARA LAJES, EM MADEIRA SERRADA, E=25 MM.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</si>
  <si>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</si>
  <si>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</si>
  <si>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</si>
  <si>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</si>
  <si>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</si>
  <si>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</si>
  <si>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</si>
  <si>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</si>
  <si>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</si>
  <si>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</si>
  <si>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</si>
  <si>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</si>
  <si>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</si>
  <si>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</si>
  <si>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</si>
  <si>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</si>
  <si>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</si>
  <si>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</si>
  <si>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</si>
  <si>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</si>
  <si>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</si>
  <si>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</si>
  <si>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</si>
  <si>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</si>
  <si>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</si>
  <si>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</si>
  <si>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ESCORAS DE VIGA DO TIPO GARFO, EM MADEIRA. AF_09/2020</t>
  </si>
  <si>
    <t>FABRICAÇÃO DE ESCORAS DO TIPO PONTALETE, EM MADEIRA, PARA PÉ-DIREITO SIMPLES. AF_09/2020</t>
  </si>
  <si>
    <t>FABRICAÇÃO DE ESCORAS DO TIPO PONTALETE, EM MADEIRA, PARA PÉ-DIREITO DUPLO. AF_09/2020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</si>
  <si>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</si>
  <si>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</si>
  <si>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</si>
  <si>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</si>
  <si>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</si>
  <si>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ESCADA, DE UMA ESTRUTURA CONVENCIONAL DE CONCRETO ARMADO UTILIZANDO AÇO CA-60 DE 5,0 MM - MONTAGEM. AF_11/2020</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</si>
  <si>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</si>
  <si>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</si>
  <si>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</si>
  <si>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</si>
  <si>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</si>
  <si>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</si>
  <si>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</si>
  <si>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</si>
  <si>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</si>
  <si>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</si>
  <si>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</si>
  <si>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</si>
  <si>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</si>
  <si>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</si>
  <si>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</si>
  <si>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</si>
  <si>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</si>
  <si>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</si>
  <si>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</si>
  <si>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</si>
  <si>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</si>
  <si>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</si>
  <si>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</si>
  <si>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</si>
  <si>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</si>
  <si>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</si>
  <si>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</si>
  <si>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</si>
  <si>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</si>
  <si>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</si>
  <si>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</si>
  <si>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</si>
  <si>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</si>
  <si>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</si>
  <si>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</si>
  <si>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</si>
  <si>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</si>
  <si>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</si>
  <si>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</si>
  <si>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</si>
  <si>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</si>
  <si>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PRÉ-MOLDADA PARA VÃOS DE ATÉ 1,5 M DE COMPRIMENTO. AF_03/2016</t>
  </si>
  <si>
    <t>CONTRAVERGA PRÉ-MOLDADA PARA VÃOS DE MAIS DE 1,5 M DE COMPRIMENTO. AF_03/2016</t>
  </si>
  <si>
    <t>ALVENARIA DE VEDAÇÃO DE BLOCOS CERÂMICOS MACIÇOS DE 5X10X20CM (ESPESSURA 10CM)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</si>
  <si>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</si>
  <si>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</si>
  <si>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</si>
  <si>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</si>
  <si>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</si>
  <si>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</si>
  <si>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</si>
  <si>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</si>
  <si>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</si>
  <si>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</si>
  <si>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</si>
  <si>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</si>
  <si>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</si>
  <si>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DIVISORIA SANITÁRIA, TIPO CABINE, EM PAINEL DE GRANILITE,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</si>
  <si>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</si>
  <si>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</si>
  <si>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TAPA VISTA DE MICTÓRIO EM PAINEL DE GRANILITE, ESP = 3CM, ASSENTADO COM ARGAMASSA COLANTE AC III-E . AF_01/2021</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</si>
  <si>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</si>
  <si>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</si>
  <si>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</si>
  <si>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</si>
  <si>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</si>
  <si>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</si>
  <si>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</si>
  <si>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</si>
  <si>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</si>
  <si>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</si>
  <si>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</si>
  <si>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</si>
  <si>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</si>
  <si>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</si>
  <si>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</si>
  <si>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</si>
  <si>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</si>
  <si>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</si>
  <si>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</si>
  <si>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</si>
  <si>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</si>
  <si>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</si>
  <si>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</si>
  <si>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</si>
  <si>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</si>
  <si>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</si>
  <si>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</si>
  <si>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</si>
  <si>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</si>
  <si>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</si>
  <si>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</si>
  <si>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</si>
  <si>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</si>
  <si>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</si>
  <si>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</si>
  <si>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</si>
  <si>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</si>
  <si>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</si>
  <si>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</si>
  <si>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</si>
  <si>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</si>
  <si>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</si>
  <si>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</si>
  <si>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</si>
  <si>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</si>
  <si>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</si>
  <si>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</si>
  <si>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</si>
  <si>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</si>
  <si>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</si>
  <si>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</si>
  <si>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</si>
  <si>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</si>
  <si>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</si>
  <si>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</si>
  <si>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</si>
  <si>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</si>
  <si>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</si>
  <si>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</si>
  <si>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</si>
  <si>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</si>
  <si>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</si>
  <si>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</si>
  <si>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</si>
  <si>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</si>
  <si>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</si>
  <si>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</si>
  <si>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</si>
  <si>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</si>
  <si>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</si>
  <si>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</si>
  <si>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</si>
  <si>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</si>
  <si>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</si>
  <si>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</si>
  <si>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</si>
  <si>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</si>
  <si>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</si>
  <si>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</si>
  <si>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</si>
  <si>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</si>
  <si>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</si>
  <si>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</si>
  <si>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</si>
  <si>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</si>
  <si>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</si>
  <si>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</si>
  <si>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</si>
  <si>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</si>
  <si>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</si>
  <si>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</si>
  <si>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</si>
  <si>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</si>
  <si>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</si>
  <si>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</si>
  <si>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</si>
  <si>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</si>
  <si>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</si>
  <si>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</si>
  <si>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</si>
  <si>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</si>
  <si>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</si>
  <si>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</si>
  <si>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</si>
  <si>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</si>
  <si>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</si>
  <si>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</si>
  <si>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</si>
  <si>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</si>
  <si>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</si>
  <si>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SUBCOBERTURA COM MANTA PLÁSTICA REVESTIDA POR PELÍCULA DE ALUMÍNO, INCLUSO TRANSPORTE VERTICAL. AF_07/2019</t>
  </si>
  <si>
    <t>TELHAMENTO COM TELHA DE AÇO/ALUMÍNIO E = 0,5 MM, COM ATÉ 2 ÁGUAS, INCLUSO IÇAMENTO. AF_07/2019</t>
  </si>
  <si>
    <t>TELHAMENTO COM TELHA METÁLICA TERMOACÚSTICA E = 30 MM, COM ATÉ 2 ÁGUAS, INCLUSO IÇAMENTO.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</si>
  <si>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</si>
  <si>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</si>
  <si>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</si>
  <si>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</si>
  <si>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</si>
  <si>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</si>
  <si>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</si>
  <si>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</si>
  <si>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</si>
  <si>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</si>
  <si>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</si>
  <si>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</si>
  <si>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AMARRAÇÃO DE TELHAS CERÂMICAS OU DE CONCRETO. AF_07/2019</t>
  </si>
  <si>
    <t>CUMEEIRA E ESPIGÃO PARA TELHA CERÂMICA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</si>
  <si>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</si>
  <si>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TELHAMENTO COM TELHA DE CONCRETO DE ENCAIXE, COM ATÉ 2 ÁGUAS, INCLUSO TRANSPORTE VERTICAL. AF_07/2019</t>
  </si>
  <si>
    <t>TELHAMENTO COM TELHA DE CONCRETO DE ENCAIXE, COM MAIS DE 2 ÁGUAS, INCLUSO TRANSPORTE VERTICAL. AF_07/2019</t>
  </si>
  <si>
    <t>CUMEEIRA E ESPIGÃO PARA TELHA DE CONCRETO EMBOÇADA COM ARGAMASSA TRAÇO 1:2:9 (CIMENTO, CAL E AREIA), PARA TELHADOS COM MAIS DE 2 ÁGUAS, INCLUSO TRANSPORTE VERTICAL. AF_07/2019</t>
  </si>
  <si>
    <t>CUMEEIRA PARA TELHA DE CONCRETO EMBOÇADA COM ARGAMASSA TRAÇO 1:2:9 (CIMENTO, CAL E AREIA) PARA TELHADOS COM ATÉ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</si>
  <si>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</si>
  <si>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</si>
  <si>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</si>
  <si>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</si>
  <si>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</si>
  <si>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TELHAMENTO COM TELHA ONDULADA DE FIBRA DE VIDRO E = 0,6 MM, PARA TELHADO COM INCLINAÇÃO MAIOR QUE 10°, COM ATÉ 2 ÁGUAS, INCLUSO IÇAMENTO. AF_07/2019</t>
  </si>
  <si>
    <t>TELHAMENTO COM TELHA DE ENCAIXE, TIPO FRANCESA DE VIDRO, COM ATÉ 2 ÁGUAS, INCLUSO TRANSPORTE VERTICAL. AF_07/2019</t>
  </si>
  <si>
    <t>CALHA DE BEIRAL, SEMICIRCULAR DE PVC, DIAMETRO 125 MM, INCLUINDO CABECEIRAS, EMENDAS, BOCAIS, SUPORTES E VEDAÇÕES, EXCLUINDO CONDUTORES, INCLUSO TRANSPORTE VERTICAL.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</si>
  <si>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</si>
  <si>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</si>
  <si>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</si>
  <si>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FIBROCIMENTO PARA TELHA ONDULADA E = 6 MM, ABA DE 26 CM, INCLUSO TRANSPORTE VERTICAL, EXCETO CONTRARRUFO. AF_07/2019</t>
  </si>
  <si>
    <t>RUFO EXTERNO/INTERNO EM CHAPA DE AÇO GALVANIZADO NÚMERO 26, CORTE DE 33 CM, INCLUSO IÇAMENTO. AF_07/2019</t>
  </si>
  <si>
    <t>RUFO EM CHAPA DE AÇO GALVANIZADO NÚMERO 24, CORTE DE 25 CM, INCLUSO TRANSPORTE VERTICAL. AF_07/2019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</si>
  <si>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</si>
  <si>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</si>
  <si>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</si>
  <si>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</si>
  <si>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</si>
  <si>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FECHADURA DE EMBUTIR COM CILINDRO, EXTERNA, COMPLETA, ACABAMENTO PADRÃO POPULAR, INCLUSO EXECUÇÃO DE FURO - FORNECIMENTO E INSTALAÇÃO. AF_12/2019</t>
  </si>
  <si>
    <t>FECHADURA DE EMBUTIR COM CILINDRO, EXTERNA, COMPLETA, ACABAMENTO PADRÃO MÉDIO, INCLUSO EXECUÇÃO DE FURO - FORNECIMENTO E INSTALAÇÃO. AF_12/2019</t>
  </si>
  <si>
    <t>FECHADURA DE EMBUTIR PARA PORTA DE BANHEIRO, COMPLETA, ACABAMENTO PADRÃO POPULAR, INCLUSO EXECUÇÃO DE FURO - FORNECIMENTO E INSTALAÇÃO. AF_12/2019</t>
  </si>
  <si>
    <t>FECHADURA DE EMBUTIR PARA PORTA DE BANHEIRO, COMPLETA, ACABAMENTO PADRÃO MÉDIO, INCLUSO EXECUÇÃO DE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</si>
  <si>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</si>
  <si>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</si>
  <si>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PUXADOR PARA PCD, FIXADO NA PORTA - FORNECIMENTO E INSTALAÇÃO. AF_01/2020</t>
  </si>
  <si>
    <t>PUXADOR CENTRAL PARA ESQUADRIA DE MADEIRA. AF_12/2019</t>
  </si>
  <si>
    <t>CREMONA EM LATÃO CROMADO OU POLIDO, COMPLETA. AF_12/2019</t>
  </si>
  <si>
    <t>PORTA CADEADO ZINCADO OXIDADO PRETO COM CADEADO DE AÇO INOX, LARGURA DE *50* MM. AF_12/2019</t>
  </si>
  <si>
    <t>JOGO DE FERRAGENS CROMADAS PARA PORTA DE VIDRO TEMPERADO, UMA FOLHA COMPOSTO DE DOBRADICAS SUPERIOR E INFERIOR, TRINCO, FECHADURA, CONTRA FECHADURA COM CAPUCHINHO SEM MOLA E PUXADOR. AF_01/2021</t>
  </si>
  <si>
    <t>FECHO DE EMBUTIR TIPO UNHA 22CM. AF_12/2019</t>
  </si>
  <si>
    <t>FECHO DE EMBUTIR TIPO UNHA 40CM. AF_12/2019</t>
  </si>
  <si>
    <t>TARJETA TIPO LIVRE/OCUPADO PARA PORTA DE BANHEIRO. AF_12/2019</t>
  </si>
  <si>
    <t>DOBRADIÇA TIPO VAI E VEM EM LATÃO POLIDO 3". AF_12/2019</t>
  </si>
  <si>
    <t>DOBRADIÇA EM AÇO/FERRO, 3" X 21/2", E=1,9 A 2MM, SEN ANEL, CROMADO OU ZINCADO, TAMPA BOLA, COM PARAFUSOS. AF_12/2019</t>
  </si>
  <si>
    <t>MOLA HIDRAULICA DE PISO PARA PORTA DE VIDRO TEMPERADO. AF_01/2021</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</si>
  <si>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</si>
  <si>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</si>
  <si>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</si>
  <si>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</si>
  <si>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</si>
  <si>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</si>
  <si>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</si>
  <si>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</si>
  <si>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</si>
  <si>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</si>
  <si>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</si>
  <si>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</si>
  <si>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</si>
  <si>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</si>
  <si>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</si>
  <si>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</si>
  <si>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</si>
  <si>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</si>
  <si>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</si>
  <si>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</si>
  <si>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</si>
  <si>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</si>
  <si>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</si>
  <si>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COMPENSADA LISA PARA PINTURA, 120X210X3,5CM, 2 FOLHAS, INCLUSO ADUELA 2A, ALIZAR 2A E DOBRADIÇAS. AF_12/2019</t>
  </si>
  <si>
    <t>PORTA DE MADEIRA, MACIÇA (PESADA OU SUPERPESADA), 90X210CM, ESPESSURA DE 3,5CM, INCLUSO DOBRADIÇAS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</si>
  <si>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</si>
  <si>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</si>
  <si>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</si>
  <si>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</si>
  <si>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</si>
  <si>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</si>
  <si>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</si>
  <si>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</si>
  <si>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</si>
  <si>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</si>
  <si>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</si>
  <si>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</si>
  <si>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</si>
  <si>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</si>
  <si>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</si>
  <si>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</si>
  <si>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</si>
  <si>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</si>
  <si>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</si>
  <si>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</si>
  <si>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</si>
  <si>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</si>
  <si>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</si>
  <si>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</si>
  <si>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</si>
  <si>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</si>
  <si>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</si>
  <si>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</si>
  <si>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</si>
  <si>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</si>
  <si>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</si>
  <si>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</si>
  <si>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</si>
  <si>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</si>
  <si>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</si>
  <si>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</si>
  <si>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</si>
  <si>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</si>
  <si>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</si>
  <si>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</si>
  <si>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</si>
  <si>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</si>
  <si>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</si>
  <si>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</si>
  <si>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</si>
  <si>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</si>
  <si>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</si>
  <si>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</si>
  <si>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</si>
  <si>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</si>
  <si>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</si>
  <si>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</si>
  <si>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</si>
  <si>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</si>
  <si>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</si>
  <si>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</si>
  <si>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</si>
  <si>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</si>
  <si>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</si>
  <si>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</si>
  <si>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</si>
  <si>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</si>
  <si>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</si>
  <si>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90X210, EXCLUSIVE FECHADURA,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</si>
  <si>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</si>
  <si>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</si>
  <si>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</si>
  <si>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</si>
  <si>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</si>
  <si>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</si>
  <si>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</si>
  <si>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</si>
  <si>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</si>
  <si>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</si>
  <si>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</si>
  <si>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</si>
  <si>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</si>
  <si>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</si>
  <si>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</si>
  <si>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</si>
  <si>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</si>
  <si>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</si>
  <si>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BATENTE PARA PORTA DE MADEIRA, PADRÃO POPULAR - FORNECIMENTO E MONTAGEM. AF_12/2019</t>
  </si>
  <si>
    <t>BATENTE PARA PORTA DE MADEIRA, PADRÃO MÉDIO - FORNECIMENTO E MONTAGEM. AF_12/2019</t>
  </si>
  <si>
    <t>BATENTE PARA PORTA COM BANDEIRA, FIXAÇÃO COM PARAFUSO E BUCHA. AF_12/2019</t>
  </si>
  <si>
    <t>ALIZAR DE 5X1,5CM PARA PORTA FIXADO COM PREGOS, PADRÃO MÉDIO - FORNECIMENTO E INSTALAÇÃO. AF_12/2019</t>
  </si>
  <si>
    <t>ALIZAR DE 5X1,5CM PARA PORTA FIXADO COM PREGOS, PADRÃO POPULAR - FORNECIMENTO E INSTALAÇÃO. AF_12/2019</t>
  </si>
  <si>
    <t>PORTA DE CORRER DE ALUMÍNIO, COM DUAS FOLHAS PARA VIDRO, INCLUSO VIDRO LISO INCOLOR, FECHADURA E PUXADOR, SEM ALIZAR. AF_12/2019</t>
  </si>
  <si>
    <t>PORTA DE ALUMÍNIO DE ABRIR PARA VIDRO SEM GUARNIÇÃO, 87X210CM, FIXAÇÃO COM PARAFUSOS, INCLUSIVE VIDROS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</si>
  <si>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</si>
  <si>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</si>
  <si>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JANELA FIXA DE ALUMÍNIO PARA VIDRO, COM VIDRO, BATENTE E FERRAGENS. EXCLUSIVE ACABAMENTO, ALIZAR E CONTRAMARCO. FORNECIMENTO E INSTALAÇÃO.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</si>
  <si>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</si>
  <si>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</si>
  <si>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</si>
  <si>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</si>
  <si>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</si>
  <si>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GRADIL EM ALUMÍNIO FIXADO EM VÃOS DE JANELAS, FORMADO POR TUBOS DE 3/4". AF_04/2019</t>
  </si>
  <si>
    <t>PORTA EM AÇO DE ABRIR PARA VIDRO SEM GUARNIÇÃO, 87X210CM, FIXAÇÃO COM PARAFUSOS, EXCLUSIVE VIDROS - FORNECIMENTO E INSTALAÇÃO. AF_12/2019</t>
  </si>
  <si>
    <t>PORTA DE FERRO, DE ABRIR, TIPO GRADE COM CHAPA, COM GUARNIÇÕES. AF_12/2019</t>
  </si>
  <si>
    <t>PORTA EM AÇO DE ABRIR TIPO VENEZIANA SEM GUARNIÇÃO, 87X210CM, FIXAÇÃO COM PARAFUSOS - FORNECIMENTO E INSTALAÇÃO. AF_12/2019</t>
  </si>
  <si>
    <t>PORTA CORTA-FOGO 90X210X4CM - FORNECIMENTO E INSTALAÇÃO.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</si>
  <si>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</si>
  <si>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</si>
  <si>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GRADIL EM FERRO FIXADO EM VÃOS DE JANELAS, FORMADO POR BARRAS CHATAS DE 25X4,8 MM. AF_04/2019</t>
  </si>
  <si>
    <t>SUPORTE MÃO FRANCESA EM AÇO, ABAS IGUAIS 30 CM, CAPACIDADE MINIMA 60 KG, BRANCO - FORNECIMENTO E INSTALAÇÃO. AF_01/2020</t>
  </si>
  <si>
    <t>SUPORTE MÃO FRANCESA EM ACO, ABAS IGUAIS 40 CM, CAPACIDADE MINIMA 70 KG, BRANCO - FORNECIMENTO E INSTALAÇÃO. AF_01/2020</t>
  </si>
  <si>
    <t>CONTRAMARCO DE AÇO, FIXAÇÃO COM ARGAMASSA - FORNECIMENTO E INSTALAÇÃO. AF_12/2019</t>
  </si>
  <si>
    <t>CONTRAMARCO DE AÇO, FIXAÇÃO COM PARAFUSO - FORNECIMENTO E INSTALAÇÃO. AF_12/2019</t>
  </si>
  <si>
    <t>REMOÇÃO DE VIDRO LISO COMUM DE ESQUADRIA COM BAGUETE DE MADEIRA. AF_01/2021</t>
  </si>
  <si>
    <t>REMOÇÃO DE VIDRO LISO COMUM DE ESQUADRIA COM BAGUETE DE ALUMÍNIO OU PVC. AF_01/2021</t>
  </si>
  <si>
    <t>REMOÇÃO DE VIDRO TEMPERADO FIXADO EM PERFIL U.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</si>
  <si>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</si>
  <si>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</si>
  <si>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</si>
  <si>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</si>
  <si>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INSTALAÇÃO DE VIDRO LISO INCOLOR, E = 3 MM, EM ESQUADRIA DE MADEIRA, FIXADO COM BAGUETE. AF_01/2021</t>
  </si>
  <si>
    <t>INSTALAÇÃO DE VIDRO LISO, E = 4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</si>
  <si>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</si>
  <si>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</si>
  <si>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</si>
  <si>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</si>
  <si>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</si>
  <si>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</si>
  <si>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</si>
  <si>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</si>
  <si>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</si>
  <si>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</si>
  <si>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</si>
  <si>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</si>
  <si>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</si>
  <si>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</si>
  <si>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</si>
  <si>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</si>
  <si>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</si>
  <si>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</si>
  <si>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</si>
  <si>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</si>
  <si>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</si>
  <si>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SUPORTE PARA TRANSFORMADOR EM POSTE DE CONCRETO CIRCULAR - FORNECIMENTO E INSTALAÇÃO. AF_12/2020</t>
  </si>
  <si>
    <t>SUPORTE PARA TRANSFORMADOR EM POSTE DE CONCRETO DUPLO T - FORNECIMENTO E INSTALAÇÃO.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</si>
  <si>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</si>
  <si>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</si>
  <si>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</si>
  <si>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</si>
  <si>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</si>
  <si>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</si>
  <si>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</si>
  <si>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ISOLADOR, TIPO PINO, PARA TENSÃO 15 KV - FORNECIMENTO E INSTALAÇÃO. AF_07/2020</t>
  </si>
  <si>
    <t>ISOLADOR, TIPO DISCO, PARA TENSÃO 15 KV - FORNECIMENTO E INSTALAÇÃO. AF_07/2020</t>
  </si>
  <si>
    <t>ISOLADOR, TIPO ROLDANA, PARA BAIXA TENSÃO - FORNECIMENTO E INSTALAÇÃO. AF_07/2020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</si>
  <si>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</si>
  <si>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</si>
  <si>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</si>
  <si>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</si>
  <si>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</si>
  <si>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</si>
  <si>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</si>
  <si>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</si>
  <si>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</si>
  <si>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</si>
  <si>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</si>
  <si>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</si>
  <si>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</si>
  <si>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</si>
  <si>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</si>
  <si>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</si>
  <si>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</si>
  <si>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</si>
  <si>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</si>
  <si>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</si>
  <si>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</si>
  <si>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</si>
  <si>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</si>
  <si>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</si>
  <si>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</si>
  <si>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</si>
  <si>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</si>
  <si>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</si>
  <si>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</si>
  <si>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</si>
  <si>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</si>
  <si>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</si>
  <si>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</si>
  <si>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</si>
  <si>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</si>
  <si>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</si>
  <si>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</si>
  <si>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</si>
  <si>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</si>
  <si>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</si>
  <si>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</si>
  <si>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</si>
  <si>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</si>
  <si>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</si>
  <si>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</si>
  <si>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</si>
  <si>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CAIXA DE PROTEÇÃO PARA MEDIDOR MONOFÁSICO DE EMBUTIR - FORNECIMENTO E INSTALAÇÃO. AF_10/2020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</si>
  <si>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</si>
  <si>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</si>
  <si>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</si>
  <si>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</si>
  <si>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</si>
  <si>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</si>
  <si>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</si>
  <si>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</si>
  <si>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</si>
  <si>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</si>
  <si>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</si>
  <si>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</si>
  <si>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</si>
  <si>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</si>
  <si>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DE PASSAGEM PARA TELEFONE 15X15X10CM (SOBREPOR), FORNECIMENTO E INSTALACAO. AF_11/2019</t>
  </si>
  <si>
    <t>CAIXA DE PASSAGEM PARA TELEFONE 80X80X15CM (SOBREPOR) FORNECIMENTO E INSTALACAO. AF_11/2019</t>
  </si>
  <si>
    <t>CAIXA ENTERRADA PARA INSTALAÇÕES TELEFÔNICAS TIPO R1, EM ALVENARIA COM BLOCOS DE CONCRETO, DIMENSÕES INTERNAS: 0,35X0,60X0,60 M, EXCLUINDO TAMPÃO. AF_12/2020</t>
  </si>
  <si>
    <t>TAMPA PARA CAIXA TIPO R2 E R3, EM FERRO FUNDIDO, DIMENSÕES INTERNAS: 0,55 X 1,10 M - FORNECIMENTO E INSTALAÇÃO. AF_12/2020</t>
  </si>
  <si>
    <t>INSTALAÇÃO DE QUADRO ELÉTRICO PARA BOMBAS TRIFÁSICAS ATÉ 25 CV (NÃO INCLUI O FORNECIMENTO DO QUADRO). AF_12/2020</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</si>
  <si>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</si>
  <si>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</si>
  <si>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</si>
  <si>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</si>
  <si>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</si>
  <si>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</si>
  <si>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</si>
  <si>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</si>
  <si>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</si>
  <si>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</si>
  <si>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</si>
  <si>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</si>
  <si>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</si>
  <si>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</si>
  <si>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</si>
  <si>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</si>
  <si>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</si>
  <si>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MEDIÇÃO GERAL DE ENERGIA PARA 1 MEDIDOR DE SOBREPOR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</si>
  <si>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</si>
  <si>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</si>
  <si>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</si>
  <si>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</si>
  <si>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DISJUNTOR MONOPOLAR TIPO NEMA, CORRENTE NOMINAL DE 10 ATÉ 30A - FORNECIMENTO E INSTALAÇÃO. AF_10/2020</t>
  </si>
  <si>
    <t>DISJUNTOR MONOPOLAR TIPO NEMA, CORRENTE NOMINAL DE 35 ATÉ 50A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</si>
  <si>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</si>
  <si>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</si>
  <si>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</si>
  <si>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</si>
  <si>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</si>
  <si>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</si>
  <si>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</si>
  <si>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NEMA, CORRENTE NOMINAL DE 10 ATÉ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</si>
  <si>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</si>
  <si>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</si>
  <si>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</si>
  <si>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</si>
  <si>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</si>
  <si>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</si>
  <si>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</si>
  <si>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</si>
  <si>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</si>
  <si>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</si>
  <si>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</si>
  <si>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</si>
  <si>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</si>
  <si>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</si>
  <si>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</si>
  <si>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</si>
  <si>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</si>
  <si>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</si>
  <si>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</si>
  <si>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</si>
  <si>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</si>
  <si>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</si>
  <si>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CABO DE COBRE ISOLADO, 10 MM², ANTI-CHAMA 450/750 V, INSTALADO EM ELETROCALHA OU PERFILADO - FORNECIMENTO E INSTALAÇÃO. AF_10/2020</t>
  </si>
  <si>
    <t>CABO DE COBRE ISOLADO, 16 MM², ANTI-CHAMA 450/750 V, INSTALADO EM ELETROCALHA OU PERFILADO - FORNECIMENTO E INSTALAÇÃO. AF_10/2020</t>
  </si>
  <si>
    <t>CABO DE COBRE ISOLADO, 25 MM², ANTI-CHAMA 450/750 V, INSTALADO EM ELETROCALHA OU PERFILADO - FORNECIMENTO E INSTALAÇÃO. AF_10/2020</t>
  </si>
  <si>
    <t>CABO DE COBRE FLEXÍVEL ISOLADO, 10 MM², ANTI-CHAMA 450/750 V, PARA DISTRIBUIÇÃO - FORNECIMENTO E INSTALAÇÃO. AF_12/2015</t>
  </si>
  <si>
    <t>CABO DE COBRE FLEXÍVEL ISOLADO, 16 MM², ANTI-CHAMA 450/750 V, PARA DISTRIBUIÇÃO - FORNECIMENTO E INSTALAÇÃO. AF_12/2015</t>
  </si>
  <si>
    <t>CABO DE COBRE ISOLADO, 10 MM², ANTI-CHAMA 0,6/1 KV, INSTALADO EM ELETROCALHA OU PERFILADO - FORNECIMENTO E INSTALAÇÃO. AF_10/2020</t>
  </si>
  <si>
    <t>CABO DE COBRE ISOLADO, 16 MM², ANTI-CHAMA 0,6/1 KV, INSTALADO EM ELETROCALHA OU PERFILADO - FORNECIMENTO E INSTALAÇÃO. AF_10/2020</t>
  </si>
  <si>
    <t>CABO DE COBRE ISOLADO, 25 MM², ANTI-CHAMA 0,6/1 KV, INSTALADO EM ELETROCALHA OU PERFILADO - FORNECIMENTO E INSTALAÇÃO. AF_10/2020</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</si>
  <si>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</si>
  <si>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</si>
  <si>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</si>
  <si>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</si>
  <si>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</si>
  <si>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</si>
  <si>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</si>
  <si>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</si>
  <si>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</si>
  <si>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</si>
  <si>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SUBSTITUIÇÃO DE RELÉ FOTOELÉTRICO PARA COMANDO DE ILUMINAÇÃO EXTERNA 1000 W - FORNECIMENTO E INSTALAÇÃO. AF_08/2020</t>
  </si>
  <si>
    <t>RELÉ FOTOELÉTRICO PARA COMANDO DE ILUMINAÇÃO EXTERNA 1000 W - FORNECIMENTO E INSTALAÇÃO. AF_08/2020</t>
  </si>
  <si>
    <t>SENSOR DE PRESENÇA COM FOTOCÉLULA, FIXAÇÃO EM PAREDE - FORNECIMENTO E INSTALAÇÃO. AF_02/2020</t>
  </si>
  <si>
    <t>SENSOR DE PRESENÇA COM FOTOCÉLULA, FIXAÇÃO EM TETO - FORNECIMENTO E INSTALAÇÃO. AF_02/2020</t>
  </si>
  <si>
    <t>SENSOR DE PRESENÇA SEM FOTOCÉLULA, FIXAÇÃO EM PAREDE - FORNECIMENTO E INSTALAÇÃO. AF_02/2020</t>
  </si>
  <si>
    <t>SENSOR DE PRESENÇA SEM FOTOCÉLULA, FIXAÇÃO EM TETO - FORNECIMENTO E INSTALAÇÃO. AF_02/2020</t>
  </si>
  <si>
    <t>SUBSTITUIÇÃO DE REATOR PARA ILUMINAÇÃO PÚBLICA (NÃO INCLUI FORNECIMENTO). AF_08/2020</t>
  </si>
  <si>
    <t>SUBSTITUIÇÃO DE LÂMPADA PARA ILUMINAÇÃO PÚBLICA (NÃO INCLUI FORNECIMENTO). AF_08/2020</t>
  </si>
  <si>
    <t>SUBSTITUIÇÃO DE LUMINÁRIA DE VAPOR DE MERCÚRIO/VAPOR DE SÓDIO POR LUMINÁRIA DE LED PARA ILUMINAÇÃO PÚBLICA (NÃO INCLUI FORNECIMENTO). AF_08/2020</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</si>
  <si>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</si>
  <si>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</si>
  <si>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</si>
  <si>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</si>
  <si>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</si>
  <si>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</si>
  <si>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</si>
  <si>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</si>
  <si>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</si>
  <si>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</si>
  <si>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</si>
  <si>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</si>
  <si>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LUMINÁRIA ESTANQUE COM PROTEÇÃO CONTRA ÁGUA, POEIRA OU IMPACTOS - FORNECIMENTO E INSTALAÇÃO. AF_08/2020</t>
  </si>
  <si>
    <t>LUMINÁRIA TIPO CALHA, DE EMBUTIR, COM 2 LÂMPADAS FLUORESCENTES DE 14 W, COM REATOR DE PARTIDA RÁPIDA - FORNECIMENTO E INSTALAÇÃO. AF_02/2020</t>
  </si>
  <si>
    <t>LUMINÁRIA DE EMERGÊNCIA, COM 30 LÂMPADAS LED DE 2 W, SEM REATOR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</si>
  <si>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</si>
  <si>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</si>
  <si>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</si>
  <si>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</si>
  <si>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</si>
  <si>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</si>
  <si>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REFLETOR RETANGULAR FECHADO, COM LÂMPADA VAPOR METÁLICO 400 W - FORNECIMENTO E INSTALAÇÃO. AF_08/2020</t>
  </si>
  <si>
    <t>LUMINÁRIA FECHADA, PARA ILUMINAÇÃO PÚBLICA, PARA LÂMPADA DE VAPOR - FORNECIMENTO E INSTALAÇÃO (EXCLUSIVE LÂMPADA E REATOR). AF_08/2020</t>
  </si>
  <si>
    <t>LUMINÁRIA FECHADA PARA ILUMINAÇÃO PÚBLICA, COM REATOR DE PARTIDA RÁPIDA, COM LÂMPADA VAPOR DE MERCÚRIO 250 W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</si>
  <si>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</si>
  <si>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</si>
  <si>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</si>
  <si>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</si>
  <si>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</si>
  <si>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</si>
  <si>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</si>
  <si>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</si>
  <si>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</si>
  <si>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</si>
  <si>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</si>
  <si>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</si>
  <si>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</si>
  <si>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LÂMPADA COMPACTA FLUORESCENTE DE 15 W, BASE E27 - FORNECIMENTO E INSTALAÇÃO. AF_02/2020</t>
  </si>
  <si>
    <t>LÂMPADA COMPACTA FLUORESCENTE DE 20 W, BASE E27 - FORNECIMENTO E INSTALAÇÃO. AF_02/2020</t>
  </si>
  <si>
    <t>LÂMPADA FLUORESCENTE ESPIRAL BRANCA 45 W, BASE E27 - FORNECIMENTO E INSTALAÇÃO. AF_02/2020</t>
  </si>
  <si>
    <t>LÂMPADA FLUORESCENTE ESPIRAL BRANCA 65 W, BASE E27 - FORNECIMENTO E INSTALAÇÃO. AF_02/2020</t>
  </si>
  <si>
    <t>LÂMPADA COMPACTA DE VAPOR METÁLICO OVOIDE 150 W, BASE E27 - FORNECIMENTO E INSTALAÇÃO. AF_02/2020</t>
  </si>
  <si>
    <t>LÂMPADA VAPOR METÁLICO 400 W - FORNECIMENTO E INSTALAÇÃO. AF_08/2020</t>
  </si>
  <si>
    <t>LÂMPADA VAPOR METÁLICO 150 W - FORNECIMENTO E INSTALAÇÃO. AF_08/2020</t>
  </si>
  <si>
    <t>LÂMPADA COMPACTA DE VAPOR MERCURIO 125 W, BASE E27 - FORNECIMENTO E INSTALAÇÃO. AF_02/2020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</si>
  <si>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</si>
  <si>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</si>
  <si>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</si>
  <si>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</si>
  <si>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</si>
  <si>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</si>
  <si>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LÂMPADA COMPACTA DE LED 6 W, BASE E27 - FORNECIMENTO E INSTALAÇÃO. AF_02/2020</t>
  </si>
  <si>
    <t>LÂMPADA COMPACTA DE LED 10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</si>
  <si>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</si>
  <si>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</si>
  <si>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</si>
  <si>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</si>
  <si>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</si>
  <si>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</si>
  <si>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</si>
  <si>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IGNITOR PARA PARTIDA LÂMPADA VAPOR SÓDIO / VAPOR METÁLICO ATÉ 400 W - FORNECIMENTO E INSTALAÇÃO. AF_08/2020</t>
  </si>
  <si>
    <t>CHUVEIRO ELÉTRICO COMUM CORPO PLÁSTICO, TIPO DUCHA  FORNECIMENTO E INSTALAÇÃO. AF_01/2020</t>
  </si>
  <si>
    <t>APARELHO SINALIZADOR DE SAÍDA DE GARAGEM, COM CÉLULA FOTOELÉTRICA - FORNECIMENTO E INSTALAÇÃO. AF_07/2020</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</si>
  <si>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</si>
  <si>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</si>
  <si>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</si>
  <si>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</si>
  <si>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</si>
  <si>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</si>
  <si>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</si>
  <si>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</si>
  <si>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</si>
  <si>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</si>
  <si>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</si>
  <si>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</si>
  <si>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</si>
  <si>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</si>
  <si>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</si>
  <si>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</si>
  <si>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</si>
  <si>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</si>
  <si>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</si>
  <si>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</si>
  <si>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</si>
  <si>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</si>
  <si>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</si>
  <si>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</si>
  <si>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</si>
  <si>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</si>
  <si>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</si>
  <si>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</si>
  <si>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</si>
  <si>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</si>
  <si>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</si>
  <si>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</si>
  <si>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</si>
  <si>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</si>
  <si>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CI-50 10 PARES INSTALADO EM DISTRIBUIÇÃO DE EDIFICAÇÃO RESIDENCIAL - FORNECIMENTO E INSTALAÇÃO. AF_11/2019</t>
  </si>
  <si>
    <t>CABO TELEFÔNICO CI-50 10 PARES INSTALADO EM DISTRIBUIÇÃO DE EDIFICAÇÃO INSTITUCIONAL -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</si>
  <si>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</si>
  <si>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</si>
  <si>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</si>
  <si>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</si>
  <si>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TOMADA DE REDE RJ45 - FORNECIMENTO E INSTALAÇÃO. AF_11/2019</t>
  </si>
  <si>
    <t>TOMADA PARA TELEFONE RJ11 -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</si>
  <si>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</si>
  <si>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</si>
  <si>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</si>
  <si>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PATCH PANEL 48 PORTAS, CATEGORIA 5E - FORNECIMENTO E INSTALAÇÃO. AF_11/2019</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</si>
  <si>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</si>
  <si>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</si>
  <si>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</si>
  <si>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</si>
  <si>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</si>
  <si>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</si>
  <si>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</si>
  <si>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</si>
  <si>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KIT CAVALETE PARA GÁS - SEM MEDIDOR OU REGULADOR - ENTRADA INDIVIDUAL PRINCIPAL, EM AÇO GALVANIZADO DN 15 E 25 MM (1/2" E 1") - FORNECIMENTO E INSTALAÇÃO. AF_01/2020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</si>
  <si>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</si>
  <si>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</si>
  <si>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</si>
  <si>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</si>
  <si>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</si>
  <si>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</si>
  <si>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</si>
  <si>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</si>
  <si>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</si>
  <si>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</si>
  <si>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</si>
  <si>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DE AÇO PRETO SEM COSTURA, CLASSE MÉDIA, CONEXÃO SOLDADA, DN 25 (1"), INSTALADO EM RAMAIS  E SUB-RAMAIS DE GÁS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</si>
  <si>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</si>
  <si>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</si>
  <si>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</si>
  <si>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</si>
  <si>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</si>
  <si>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</si>
  <si>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</si>
  <si>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</si>
  <si>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</si>
  <si>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</si>
  <si>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</si>
  <si>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</si>
  <si>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</si>
  <si>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</si>
  <si>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</si>
  <si>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</si>
  <si>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</si>
  <si>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</si>
  <si>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</si>
  <si>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</si>
  <si>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</si>
  <si>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TUBO DE AÇO GALVANIZADO COM COSTURA, CLASSE MÉDIA, CONEXÃO ROSQUEADA, DN 25 (1"),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</si>
  <si>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</si>
  <si>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</si>
  <si>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LUVA, EM FERRO GALVANIZADO, CONEXÃO ROSQUEADA, DN 15 (1/2"), INSTALADO EM RAMAIS E SUB-RAMAIS DE GÁS - FORNECIMENTO E INSTALAÇÃO. AF_10/2020</t>
  </si>
  <si>
    <t>LUVA, EM FERRO GALVANIZADO, CONEXÃO ROSQUEADA, DN 20 (3/4"), INSTALADO EM RAMAIS E SUB-RAMAIS DE GÁS - FORNECIMENTO E INSTALAÇÃO. AF_10/2020</t>
  </si>
  <si>
    <t>LUVA, EM FERRO GALVANIZADO, CONEXÃO ROSQUEADA, DN 25 (1"), INSTALADO EM RAMAIS E SUB-RAMAIS DE GÁS - FORNECIMENTO E INSTALAÇÃO. AF_10/2020</t>
  </si>
  <si>
    <t>LUVA DE REDUÇÃO, EM FERRO GALVANIZADO, 3/4" X 1/2", CONEXÃO ROSQUEADA, INSTALADO EM RAMAIS E SUB-RAMAIS DE GÁS - FORNECIMENTO E INSTALAÇÃO. AF_10/2020</t>
  </si>
  <si>
    <t>NIPLE, EM FERRO GALVANIZADO, CONEXÃO ROSQUEADA, DN 15 (1/2"), INSTALADO EM RAMAIS E SUB-RAMAIS DE GÁS - FORNECIMENTO E INSTALAÇÃO. AF_10/2020</t>
  </si>
  <si>
    <t>NIPLE, EM FERRO GALVANIZADO, CONEXÃO ROSQUEADA, DN 20 (3/4"), INSTALADO EM RAMAIS E SUB-RAMAIS DE GÁS - FORNECIMENTO E INSTALAÇÃO. AF_10/2020</t>
  </si>
  <si>
    <t>NIPLE,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</si>
  <si>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</si>
  <si>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</si>
  <si>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</si>
  <si>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</si>
  <si>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</si>
  <si>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</si>
  <si>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</si>
  <si>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</si>
  <si>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</si>
  <si>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15 (1/2"), INSTALADO EM RAMAIS E SUB-RAMAIS DE GÁS - FORNECIMENTO E INSTALAÇÃO. AF_10/2020</t>
  </si>
  <si>
    <t>JOELHO 90 GRAUS, EM FERRO GALVANIZADO, CONEXÃO ROSQUEADA, DN 20 (3/4"), INSTALADO EM RAMAIS E SUB-RAMAIS DE GÁS - FORNECIMENTO E INSTALAÇÃO. AF_10/2020</t>
  </si>
  <si>
    <t>JOELHO 90 GRAUS, EM FERRO GALVANIZADO, CONEXÃO ROSQUEADA, DN 25 (1"), INSTALADO EM RAMAIS E SUB-RAMAIS DE GÁS - FORNECIMENTO E INSTALAÇÃO. AF_10/2020</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</si>
  <si>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</si>
  <si>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</si>
  <si>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</si>
  <si>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</si>
  <si>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</si>
  <si>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</si>
  <si>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</si>
  <si>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</si>
  <si>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</si>
  <si>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</si>
  <si>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</si>
  <si>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</si>
  <si>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CONJUNTO DE MANGUEIRA PARA COMBATE A INCÊNDIO EM FIBRA DE POLIESTER PURA, COM 1.1/2", REVESTIDA INTERNAMENTE, COMPRIMENTO DE 15M - FORNECIMENTO E INSTALAÇÃO. AF_10/2020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</si>
  <si>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</si>
  <si>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</si>
  <si>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HIDRANTE SUBTERRÂNEO PREDIAL (COM CURVA LONGA E CAIXA), DN 75 MM - FORNECIMENTO E INSTALAÇÃO. AF_10/2020</t>
  </si>
  <si>
    <t>CAIXA DE INCÊNDIO 45X75X17CM - FORNECIMENTO E INSTALAÇÃO. AF_10/2020</t>
  </si>
  <si>
    <t>CAIXA DE INCÊNDIO 60X90X17CM - FORNECIMENTO E INSTALAÇÃO. AF_10/2020</t>
  </si>
  <si>
    <t>TUBO DE AÇO PRETO SEM COSTURA, CONEXÃO SOLDADA, DN 40 (1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</si>
  <si>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</si>
  <si>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</si>
  <si>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</si>
  <si>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</si>
  <si>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</si>
  <si>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</si>
  <si>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</si>
  <si>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</si>
  <si>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</si>
  <si>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</si>
  <si>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</si>
  <si>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</si>
  <si>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</si>
  <si>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</si>
  <si>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DN 40 (1 1/2"), CONEXÃO ROSQUEADA, INSTALADO EM REDE DE ALIMENTAÇÃO PARA HIDRANTE - FORNECIMENTO E INSTALAÇÃO. AF_10/2020</t>
  </si>
  <si>
    <t>LUVA, EM FERRO GALVANIZADO, DN 50 (2"), CONEXÃO ROSQUEADA, INSTALADO EM REDE DE ALIMENTAÇÃO PARA HIDRANTE - FORNECIMENTO E INSTALAÇÃO. AF_10/2020</t>
  </si>
  <si>
    <t>LUVA, EM FERRO GALVANIZADO, 4", CONEXÃO ROSQUEADA, INSTALADO EM REDE DE ALIMENTAÇÃO PARA HIDRANTE - FORNECIMENTO E INSTALAÇÃO. AF_10/2020</t>
  </si>
  <si>
    <t>LUVA,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</si>
  <si>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</si>
  <si>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</si>
  <si>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</si>
  <si>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</si>
  <si>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</si>
  <si>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</si>
  <si>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</si>
  <si>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</si>
  <si>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</si>
  <si>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</si>
  <si>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</si>
  <si>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</si>
  <si>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</si>
  <si>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</si>
  <si>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</si>
  <si>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</si>
  <si>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</si>
  <si>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</si>
  <si>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</si>
  <si>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</si>
  <si>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</si>
  <si>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NIPLE,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</si>
  <si>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</si>
  <si>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</si>
  <si>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</si>
  <si>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</si>
  <si>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</si>
  <si>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</si>
  <si>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</si>
  <si>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</si>
  <si>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</si>
  <si>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</si>
  <si>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</si>
  <si>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</si>
  <si>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</si>
  <si>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</si>
  <si>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</si>
  <si>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</si>
  <si>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</si>
  <si>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</si>
  <si>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</si>
  <si>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</si>
  <si>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</si>
  <si>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</si>
  <si>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</si>
  <si>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</si>
  <si>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</si>
  <si>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TÊ, EM FERRO GALVANIZADO, 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</si>
  <si>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</si>
  <si>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</si>
  <si>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</si>
  <si>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</si>
  <si>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</si>
  <si>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</si>
  <si>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</si>
  <si>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</si>
  <si>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</si>
  <si>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</si>
  <si>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</si>
  <si>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</si>
  <si>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</si>
  <si>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</si>
  <si>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</si>
  <si>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</si>
  <si>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</si>
  <si>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</si>
  <si>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</si>
  <si>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</si>
  <si>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</si>
  <si>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</si>
  <si>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</si>
  <si>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</si>
  <si>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</si>
  <si>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</si>
  <si>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</si>
  <si>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</si>
  <si>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</si>
  <si>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</si>
  <si>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</si>
  <si>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</si>
  <si>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</si>
  <si>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</si>
  <si>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</si>
  <si>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</si>
  <si>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</si>
  <si>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</si>
  <si>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</si>
  <si>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</si>
  <si>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</si>
  <si>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</si>
  <si>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SPRINKLER TIPO PENDENTE, 68 °C, UNIÃO POR ROSCA DN 15 (1/2")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</si>
  <si>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</si>
  <si>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</si>
  <si>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</si>
  <si>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</si>
  <si>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</si>
  <si>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</si>
  <si>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</si>
  <si>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</si>
  <si>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</si>
  <si>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</si>
  <si>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</si>
  <si>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</si>
  <si>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</si>
  <si>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</si>
  <si>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</si>
  <si>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</si>
  <si>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</si>
  <si>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</si>
  <si>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</si>
  <si>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</si>
  <si>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</si>
  <si>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</si>
  <si>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</si>
  <si>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</si>
  <si>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</si>
  <si>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</si>
  <si>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</si>
  <si>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</si>
  <si>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</si>
  <si>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</si>
  <si>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</si>
  <si>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</si>
  <si>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</si>
  <si>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</si>
  <si>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</si>
  <si>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</si>
  <si>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</si>
  <si>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</si>
  <si>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</si>
  <si>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</si>
  <si>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</si>
  <si>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</si>
  <si>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</si>
  <si>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</si>
  <si>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</si>
  <si>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</si>
  <si>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</si>
  <si>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</si>
  <si>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</si>
  <si>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</si>
  <si>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</si>
  <si>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</si>
  <si>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</si>
  <si>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</si>
  <si>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</si>
  <si>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</si>
  <si>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</si>
  <si>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</si>
  <si>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</si>
  <si>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</si>
  <si>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</si>
  <si>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</si>
  <si>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</si>
  <si>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</si>
  <si>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</si>
  <si>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</si>
  <si>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</si>
  <si>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</si>
  <si>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</si>
  <si>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</si>
  <si>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</si>
  <si>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</si>
  <si>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</si>
  <si>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</si>
  <si>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</si>
  <si>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</si>
  <si>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</si>
  <si>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</si>
  <si>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</si>
  <si>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</si>
  <si>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</si>
  <si>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PONTO DE CONSUMO TERMINAL DE ÁGUA FRIA (SUBRAMAL) COM TUBULAÇÃO DE PVC, DN 25 MM, INSTALADO EM RAMAL DE ÁGUA, INCLUSOS RASGO E CHUMBAMENTO EM ALVENARIA. AF_12/2014</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</si>
  <si>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</si>
  <si>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</si>
  <si>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</si>
  <si>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</si>
  <si>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</si>
  <si>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1 MEDIDOR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</si>
  <si>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</si>
  <si>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</si>
  <si>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</si>
  <si>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</si>
  <si>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</si>
  <si>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</si>
  <si>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</si>
  <si>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</si>
  <si>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</si>
  <si>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</si>
  <si>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</si>
  <si>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CHAVE DE BOIA AUTOMÁTICA SUPERIOR/INFERIOR 15A/250V - FORNECIMENTO E INSTALAÇÃO. AF_12/2020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</si>
  <si>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</si>
  <si>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</si>
  <si>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</si>
  <si>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</si>
  <si>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</si>
  <si>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</si>
  <si>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</si>
  <si>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</si>
  <si>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</si>
  <si>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</si>
  <si>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</si>
  <si>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</si>
  <si>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</si>
  <si>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</si>
  <si>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</si>
  <si>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</si>
  <si>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</si>
  <si>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</si>
  <si>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</si>
  <si>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</si>
  <si>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</si>
  <si>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</si>
  <si>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</si>
  <si>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</si>
  <si>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</si>
  <si>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</si>
  <si>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</si>
  <si>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</si>
  <si>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</si>
  <si>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</si>
  <si>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</si>
  <si>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</si>
  <si>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</si>
  <si>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</si>
  <si>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</si>
  <si>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</si>
  <si>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</si>
  <si>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</si>
  <si>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</si>
  <si>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</si>
  <si>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</si>
  <si>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</si>
  <si>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</si>
  <si>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</si>
  <si>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</si>
  <si>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</si>
  <si>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</si>
  <si>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</si>
  <si>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</si>
  <si>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</si>
  <si>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</si>
  <si>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</si>
  <si>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</si>
  <si>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</si>
  <si>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</si>
  <si>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</si>
  <si>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</si>
  <si>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</si>
  <si>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</si>
  <si>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</si>
  <si>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</si>
  <si>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</si>
  <si>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</si>
  <si>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</si>
  <si>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</si>
  <si>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</si>
  <si>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</si>
  <si>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</si>
  <si>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</si>
  <si>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</si>
  <si>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</si>
  <si>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</si>
  <si>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</si>
  <si>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</si>
  <si>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</si>
  <si>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</si>
  <si>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</si>
  <si>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</si>
  <si>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</si>
  <si>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</si>
  <si>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</si>
  <si>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</si>
  <si>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</si>
  <si>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</si>
  <si>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</si>
  <si>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</si>
  <si>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</si>
  <si>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</si>
  <si>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</si>
  <si>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</si>
  <si>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</si>
  <si>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</si>
  <si>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</si>
  <si>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</si>
  <si>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</si>
  <si>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</si>
  <si>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</si>
  <si>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</si>
  <si>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</si>
  <si>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</si>
  <si>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</si>
  <si>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</si>
  <si>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</si>
  <si>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</si>
  <si>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</si>
  <si>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CURTO COM BOLSA E ROSCA PARA REGISTRO, PVC, SOLDÁVEL, DN 75MM X 2.1/2, INSTALADO EM PRUMADA DE ÁGUA - FORNECIMENTO E INSTALAÇÃO. AF_12/2014</t>
  </si>
  <si>
    <t>LUVA DE CORRER, PVC, SOLDÁVEL, DN 25MM, INSTALADO EM RAMAL OU SUB-RAMAL DE ÁGUA - FORNECIMENTO E INSTALAÇÃO. AF_12/2014</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</si>
  <si>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</si>
  <si>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</si>
  <si>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</si>
  <si>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</si>
  <si>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</si>
  <si>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</si>
  <si>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</si>
  <si>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</si>
  <si>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</si>
  <si>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</si>
  <si>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</si>
  <si>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</si>
  <si>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</si>
  <si>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</si>
  <si>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</si>
  <si>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</si>
  <si>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</si>
  <si>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</si>
  <si>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</si>
  <si>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</si>
  <si>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</si>
  <si>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</si>
  <si>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</si>
  <si>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</si>
  <si>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</si>
  <si>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</si>
  <si>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</si>
  <si>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</si>
  <si>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</si>
  <si>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</si>
  <si>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</si>
  <si>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</si>
  <si>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FERRO GALVANIZADO, DN 50 (2"), CONEXÃO ROSQUEADA, INSTALADO EM PRUMADAS - FORNECIMENTO E INSTALAÇÃO. AF_10/2020</t>
  </si>
  <si>
    <t>LUVA, EM FERRO GALVANIZADO, DN 65 (2 1/2"), CONEXÃO ROSQUEADA, INSTALADO EM PRUMADAS - FORNECIMENTO E INSTALAÇÃO. AF_10/2020</t>
  </si>
  <si>
    <t>LUVA, EM FERRO GALVANIZADO, DN 80 (3"), CONEXÃO ROSQUEADA, INSTALADO EM PRUMADAS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</si>
  <si>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</si>
  <si>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</si>
  <si>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</si>
  <si>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</si>
  <si>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</si>
  <si>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</si>
  <si>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</si>
  <si>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</si>
  <si>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NIPLE, EM FERRO GALVANIZADO, DN 50 (2"), CONEXÃO ROSQUEADA, INSTALADO EM PRUMADAS - FORNECIMENTO E INSTALAÇÃO. AF_10/2020</t>
  </si>
  <si>
    <t>NIPLE, EM FERRO GALVANIZADO, DN 65 (2 1/2"), CONEXÃO ROSQUEADA, INSTALADO EM PRUMADAS - FORNECIMENTO E INSTALAÇÃO. AF_10/2020</t>
  </si>
  <si>
    <t>NIPLE,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</si>
  <si>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</si>
  <si>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</si>
  <si>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</si>
  <si>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</si>
  <si>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</si>
  <si>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</si>
  <si>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JOELHO 45 GRAUS, EM FERRO GALVANIZADO, DN 50 (2"), CONEXÃO ROSQUEADA, INSTALADO EM PRUMADAS - FORNECIMENTO E INSTALAÇÃO. AF_10/2020</t>
  </si>
  <si>
    <t>JOELHO 45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</si>
  <si>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</si>
  <si>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50 (2"), CONEXÃO ROSQUEADA, INSTALADO EM PRUMADAS - FORNECIMENTO E INSTALAÇÃO. AF_10/2020</t>
  </si>
  <si>
    <t>JOELHO 90 GRAUS, EM FERRO GALVANIZADO, DN 65 (2 1/2"), CONEXÃO ROSQUEADA, INSTALADO EM PRUMADAS - FORNECIMENTO E INSTALAÇÃO. AF_10/2020</t>
  </si>
  <si>
    <t>JOELHO 90 GRAUS, EM FERRO GALVANIZADO, DN 80 (3"), CONEXÃO ROSQUEADA, INSTALADO EM PRUMADAS - FORNECIMENTO E INSTALAÇÃO. AF_10/2020</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</si>
  <si>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</si>
  <si>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</si>
  <si>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</si>
  <si>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</si>
  <si>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</si>
  <si>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</si>
  <si>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</si>
  <si>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</si>
  <si>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</si>
  <si>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</si>
  <si>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</si>
  <si>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</si>
  <si>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</si>
  <si>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</si>
  <si>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</si>
  <si>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</si>
  <si>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</si>
  <si>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</si>
  <si>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</si>
  <si>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</si>
  <si>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</si>
  <si>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</si>
  <si>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</si>
  <si>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</si>
  <si>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</si>
  <si>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</si>
  <si>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</si>
  <si>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</si>
  <si>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</si>
  <si>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</si>
  <si>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</si>
  <si>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</si>
  <si>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</si>
  <si>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</si>
  <si>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</si>
  <si>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</si>
  <si>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</si>
  <si>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</si>
  <si>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</si>
  <si>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</si>
  <si>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</si>
  <si>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</si>
  <si>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</si>
  <si>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</si>
  <si>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</si>
  <si>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</si>
  <si>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</si>
  <si>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</si>
  <si>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</si>
  <si>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</si>
  <si>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</si>
  <si>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</si>
  <si>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</si>
  <si>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</si>
  <si>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</si>
  <si>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</si>
  <si>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</si>
  <si>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</si>
  <si>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</si>
  <si>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</si>
  <si>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</si>
  <si>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</si>
  <si>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</si>
  <si>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</si>
  <si>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</si>
  <si>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</si>
  <si>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</si>
  <si>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</si>
  <si>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</si>
  <si>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</si>
  <si>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</si>
  <si>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</si>
  <si>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</si>
  <si>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</si>
  <si>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</si>
  <si>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</si>
  <si>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</si>
  <si>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</si>
  <si>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</si>
  <si>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</si>
  <si>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</si>
  <si>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</si>
  <si>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</si>
  <si>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</si>
  <si>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22MM, INSTALADO EM RAMAL DE DISTRIBUIÇÃO DE ÁGUA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</si>
  <si>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</si>
  <si>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</si>
  <si>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</si>
  <si>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</si>
  <si>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PONTO DE CONSUMO TERMINAL DE ÁGUA QUENTE (SUBRAMAL) COM TUBULAÇÃO DE CPVC, DN 22 MM, INSTALADO EM RAMAL DE ÁGUA, INCLUSOS RASGO E CHUMBAMENTO EM ALVENARIA.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</si>
  <si>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</si>
  <si>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</si>
  <si>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</si>
  <si>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</si>
  <si>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</si>
  <si>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</si>
  <si>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</si>
  <si>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</si>
  <si>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</si>
  <si>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</si>
  <si>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</si>
  <si>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</si>
  <si>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</si>
  <si>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</si>
  <si>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</si>
  <si>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</si>
  <si>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</si>
  <si>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</si>
  <si>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</si>
  <si>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</si>
  <si>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</si>
  <si>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</si>
  <si>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</si>
  <si>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</si>
  <si>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</si>
  <si>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</si>
  <si>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</si>
  <si>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</si>
  <si>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</si>
  <si>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</si>
  <si>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</si>
  <si>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</si>
  <si>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</si>
  <si>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</si>
  <si>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</si>
  <si>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</si>
  <si>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</si>
  <si>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</si>
  <si>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</si>
  <si>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ASSENTAMENTO DE TUBO DE PEAD CORRUGADO DE DUPLA PAREDE PARA REDE COLETORA DE ESGOTO, DN 250 MM, JUNTA ELÁSTICA INTEGRADA (NÃO INCLUI FORNECIMENTO). AF_01/2021</t>
  </si>
  <si>
    <t>ASSENTAMENTO DE TUBO DE PEAD CORRUGADO DE DUPLA PAREDE PARA REDE COLETORA DE ESGOTO, DN 300 MM, JUNTA ELÁSTICA INTEGRADA  (NÃO INCLUI FORNECIMENTO). AF_01/2021</t>
  </si>
  <si>
    <t>ASSENTAMENTO DE TUBO DE PEAD CORRUGADO DE DUPLA PAREDE PARA REDE COLETORA DE ESGOTO, DN 800 MM, JUNTA ELÁSTICA INTEGRADA  (NÃO INCLUI FORNECIMENTO). AF_01/2021</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</si>
  <si>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</si>
  <si>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</si>
  <si>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</si>
  <si>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</si>
  <si>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</si>
  <si>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</si>
  <si>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</si>
  <si>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</si>
  <si>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</si>
  <si>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</si>
  <si>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</si>
  <si>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</si>
  <si>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</si>
  <si>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</si>
  <si>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</si>
  <si>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</si>
  <si>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PVC BRANCO PARA REDE COLETORA DE ESGOTO CONDOMINIAL DE PAREDE MACIÇA, DN 100 MM, JUNTA ELÁSTICA - FORNECIMENTO E ASSENTAMENTO. AF_01/2021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</si>
  <si>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</si>
  <si>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</si>
  <si>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</si>
  <si>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</si>
  <si>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</si>
  <si>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</si>
  <si>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</si>
  <si>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</si>
  <si>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</si>
  <si>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</si>
  <si>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</si>
  <si>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</si>
  <si>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</si>
  <si>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250 MM, JUNTA ELÁSTICA INTEGRADA - FORNECIMENTO E ASSENTAMENTO. AF_01/2021</t>
  </si>
  <si>
    <t>TUBO DE PEAD CORRUGADO DE DUPLA PAREDE PARA REDE COLETORA DE ESGOTO, DN 300 MM, JUNTA ELÁSTICA INTEGRADA - FORNECIMENTO E ASSENTAMENTO. AF_01/2021</t>
  </si>
  <si>
    <t>TUBO DE PEAD CORRUGADO DE DUPLA PAREDE PARA REDE COLETORA DE ESGOTO, DN 600 MM, JUNTA ELÁSTICA INTEGRADA - FORNECIMENTO E ASSENTAMENTO. AF_01/2021</t>
  </si>
  <si>
    <t>TUBO DE PEAD CORRUGADO DE DUPLA PAREDE PARA REDE COLETORA DE ESGOTO, DN 800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</si>
  <si>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</si>
  <si>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</si>
  <si>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</si>
  <si>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</si>
  <si>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</si>
  <si>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</si>
  <si>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</si>
  <si>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</si>
  <si>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</si>
  <si>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</si>
  <si>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</si>
  <si>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</si>
  <si>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</si>
  <si>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</si>
  <si>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TAMPA CIRCULAR PARA ESGOTO E DRENAGEM, EM FERRO FUNDIDO, DIÂMETRO INTERNO = 0,6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</si>
  <si>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</si>
  <si>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</si>
  <si>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</si>
  <si>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</si>
  <si>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</si>
  <si>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</si>
  <si>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</si>
  <si>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</si>
  <si>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</si>
  <si>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</si>
  <si>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</si>
  <si>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</si>
  <si>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</si>
  <si>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</si>
  <si>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</si>
  <si>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</si>
  <si>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</si>
  <si>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</si>
  <si>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</si>
  <si>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</si>
  <si>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</si>
  <si>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</si>
  <si>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</si>
  <si>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</si>
  <si>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CAIXA ENTERRADA RETENTORA DE AREIA RETANGULAR, EM ALVENARIA COM BLOCOS DE CONCRETO, DIMENSÕES INTERNAS: 1,00 X 1,00 X 1,20 M, EXCLUINDO TAMPÃO.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</si>
  <si>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</si>
  <si>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</si>
  <si>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</si>
  <si>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</si>
  <si>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</si>
  <si>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</si>
  <si>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</si>
  <si>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</si>
  <si>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</si>
  <si>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</si>
  <si>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</si>
  <si>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</si>
  <si>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</si>
  <si>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</si>
  <si>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</si>
  <si>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</si>
  <si>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</si>
  <si>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</si>
  <si>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</si>
  <si>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</si>
  <si>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</si>
  <si>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</si>
  <si>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</si>
  <si>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</si>
  <si>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</si>
  <si>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</si>
  <si>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</si>
  <si>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</si>
  <si>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</si>
  <si>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</si>
  <si>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</si>
  <si>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</si>
  <si>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</si>
  <si>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</si>
  <si>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</si>
  <si>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</si>
  <si>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</si>
  <si>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CIRCULAR PARA ESGOTO, EM CONCRETO PRÉ-MOLDADO, DIÂMETRO INTERNO = 0,8 M. AF_12/2020</t>
  </si>
  <si>
    <t>TIL (TUBO DE INSPEÇÃO E LIMPEZA) CONDOMINIAL PARA ESGOTO, EM PVC, DN 100 X 100 MM. AF_12/2020</t>
  </si>
  <si>
    <t>BANCADA DE GRANITO CINZA POLIDO, DE 0,50 X 0,60 M, PARA LAVATÓRIO - FORNECIMENTO E INSTALAÇÃO. AF_01/2020</t>
  </si>
  <si>
    <t>BANCADA DE GRANITO CINZA POLIDO, DE 1,50 X 0,60 M, PARA PIA DE COZINHA - FORNECIMENTO E INSTALAÇÃO. AF_01/2020</t>
  </si>
  <si>
    <t>BANCADA DE MÁRMORE BRANCO POLIDO, DE 0,50 X 0,60 M, PARA LAVATÓRIO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</si>
  <si>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</si>
  <si>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DE MÁRMORE BRANCO POLIDO, DE 1,50 X 0,60 M, PARA PIA DE COZINHA - FORNECIMENTO E INSTALAÇÃO. AF_01/2020</t>
  </si>
  <si>
    <t>BANCADA DE MÁRMORE SINTÉTICO, DE 120 X 60CM, COM CUBA INTEGRADA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</si>
  <si>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</si>
  <si>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</si>
  <si>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</si>
  <si>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</si>
  <si>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</si>
  <si>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BANCO ARTICULADO, EM ACO INOX, PARA PCD, FIXADO NA PAREDE - FORNECIMENTO E INSTALAÇÃO. AF_01/2020</t>
  </si>
  <si>
    <t>TANQUE DE LOUÇA BRANCA COM COLUNA, 30L OU EQUIVALENTE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</si>
  <si>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</si>
  <si>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</si>
  <si>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</si>
  <si>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SUSPENSO, 18L OU EQUIVALENTE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</si>
  <si>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</si>
  <si>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</si>
  <si>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PLÁSTICO - FORNECIMENTO E INSTALAÇÃO. AF_01/2020</t>
  </si>
  <si>
    <t>TANQUE DE MÁRMORE SINTÉTICO SUSPENSO, 22L OU EQUIVALENTE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</si>
  <si>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</si>
  <si>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</si>
  <si>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</si>
  <si>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</si>
  <si>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</si>
  <si>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</si>
  <si>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COM COLUNA, 22L OU EQUIVALENTE   FORNECIMENTO E INSTALAÇÃO. AF_01/2020</t>
  </si>
  <si>
    <t>CUBA DE EMBUTIR RETANGULAR DE AÇO INOXIDÁVEL, 56 X 33 X 12 CM - FORNECIMENTO E INSTALAÇÃO. AF_01/2020</t>
  </si>
  <si>
    <t>CUBA DE EMBUTIR RETANGULAR DE AÇO INOXIDÁVEL, 46 X 30 X 12 CM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</si>
  <si>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</si>
  <si>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</si>
  <si>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CUBA DE EMBUTIR OVAL EM LOUÇA BRANCA, 35 X 50CM OU EQUIVALENTE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</si>
  <si>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</si>
  <si>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</si>
  <si>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LAVATÓRIO LOUÇA BRANCA COM COLUNA, *44 X 35,5* CM, PADRÃO POPULAR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</si>
  <si>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</si>
  <si>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</si>
  <si>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</si>
  <si>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</si>
  <si>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SUSPENSO, 29,5 X 39CM OU EQUIVALENTE,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</si>
  <si>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</si>
  <si>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</si>
  <si>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ENGATE FLEXÍVEL EM INOX, 1/2  X 30CM - FORNECIMENTO E INSTALAÇÃO. AF_01/2020</t>
  </si>
  <si>
    <t>ENGATE FLEXÍVEL EM INOX, 1/2  X 40CM - FORNECIMENTO E INSTALAÇÃO. AF_01/2020</t>
  </si>
  <si>
    <t>ENGATE FLEXÍVEL EM PLÁSTICO BRANCO, 1/2 X 30CM - FORNECIMENTO E INSTALAÇÃO. AF_01/2020</t>
  </si>
  <si>
    <t>ENGATE FLEXÍVEL EM PLÁSTICO BRANCO, 1/2 X 40CM - FORNECIMENTO E INSTALAÇÃO. AF_01/2020</t>
  </si>
  <si>
    <t>TORNEIRA CROMADA DE MESA PARA LAVATÓRIO COM SENSOR DE PRESENCA. AF_01/2020</t>
  </si>
  <si>
    <t>TORNEIRA CROMADA DE MESA, 1/2 OU 3/4, PARA LAVATÓRIO, PADRÃO POPULAR - FORNECIMENTO E INSTALAÇÃO. AF_01/2020</t>
  </si>
  <si>
    <t>TORNEIRA CROMADA DE MESA, 1/2 OU 3/4, PARA LAVATÓRIO, PADRÃO MÉDIO - FORNECIMENTO E INSTALAÇÃO. AF_01/2020</t>
  </si>
  <si>
    <t>TORNEIRA CROMADA LONGA, DE PAREDE, 1/2 OU 3/4, PARA PIA DE COZINHA,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</si>
  <si>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</si>
  <si>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</si>
  <si>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1/2 OU 3/4 PARA TANQUE, PADRÃO MÉDIO - FORNECIMENTO E INSTALAÇÃO. AF_01/2020</t>
  </si>
  <si>
    <t>TORNEIRA CROMADA 1/2 OU 3/4 PARA TANQUE, PADRÃO POPULAR - FORNECIMENTO E INSTALAÇÃO. AF_01/2020</t>
  </si>
  <si>
    <t>TORNEIRA PLÁSTICA 3/4 PARA TANQUE - FORNECIMENTO E INSTALAÇÃO. AF_01/2020</t>
  </si>
  <si>
    <t>KIT DE MISTURADOR BASE BRUTA DE LATÃO ¾" MONOCOMANDO PARA CHUVEIRO, INCLUSIVE CONEXÕES, INSTALADO EM RAMAL DE ÁGUA - FORNECIMENTO E INSTALAÇÃO. AF_12/2014</t>
  </si>
  <si>
    <t>APARELHO MISTURADOR DE MESA PARA LAVATÓRIO, PADRÃO MÉDIO - FORNECIMENTO E INSTALAÇÃO. AF_01/2020</t>
  </si>
  <si>
    <t>APARELHO MISTURADOR DE MESA PARA PIA DE COZINHA, PADRÃO MÉDIO - FORNECIMENTO E INSTALAÇÃO. AF_01/2020</t>
  </si>
  <si>
    <t>SIFÃO DO TIPO FLEXÍVEL EM PVC 1  X 1.1/2  - FORNECIMENTO E INSTALAÇÃO. AF_01/2020</t>
  </si>
  <si>
    <t>SIFÃO DO TIPO GARRAFA EM METAL CROMADO 1 X 1.1/2 - FORNECIMENTO E INSTALAÇÃO. AF_01/2020</t>
  </si>
  <si>
    <t>SIFÃO DO TIPO GARRAFA/COPO EM PVC 1.1/4  X 1.1/2 - FORNECIMENTO E INSTALAÇÃO. AF_01/2020</t>
  </si>
  <si>
    <t>VÁLVULA EM METAL CROMADO TIPO AMERICANA 3.1/2 X 1.1/2 PARA PIA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</si>
  <si>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</si>
  <si>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</si>
  <si>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VASO SANITÁRIO INFANTIL LOUÇA BRANCA - FORNECIMENTO E INSTALACAO. AF_01/2020</t>
  </si>
  <si>
    <t>VASO SANITÁRIO SIFONADO COM CAIXA ACOPLADA LOUÇA BRANCA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</si>
  <si>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</si>
  <si>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</si>
  <si>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</si>
  <si>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</si>
  <si>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</si>
  <si>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</si>
  <si>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ASSENTO SANITÁRIO CONVENCIONAL - FORNECIMENTO E INSTALACAO. AF_01/2020</t>
  </si>
  <si>
    <t>ASSENTO SANITÁRIO INFANTIL - FORNECIMENTO E INSTALACAO. AF_01/2020</t>
  </si>
  <si>
    <t>MICTÓRIO SIFONADO LOUÇA BRANCA  PADRÃO MÉDIO  FORNECIMENTO E INSTALAÇÃO. AF_01/2020</t>
  </si>
  <si>
    <t>SABONETEIRA DE PAREDE EM METAL CROMADO, INCLUSO FIXAÇÃO. AF_01/2020</t>
  </si>
  <si>
    <t>SABONETEIRA PLASTICA TIPO DISPENSER PARA SABONETE LIQUIDO COM RESERVATORIO 800 A 1500 ML, INCLUSO FIXAÇÃO. AF_01/2020</t>
  </si>
  <si>
    <t>PORTA TOALHA ROSTO EM METAL CROMADO, TIPO ARGOLA, INCLUSO FIXAÇÃO. AF_01/2020</t>
  </si>
  <si>
    <t>PORTA TOALHA BANHO EM METAL CROMADO, TIPO BARRA, INCLUSO FIXAÇÃO. AF_01/2020</t>
  </si>
  <si>
    <t>PAPELEIRA DE PAREDE EM METAL CROMADO SEM TAMPA, INCLUSO FIXAÇÃO. AF_01/2020</t>
  </si>
  <si>
    <t>KIT DE ACESSORIOS PARA BANHEIRO EM METAL CROMADO, 5 PECAS, INCLUSO FIXAÇÃO. AF_01/2020</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</si>
  <si>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</si>
  <si>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</si>
  <si>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</si>
  <si>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</si>
  <si>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VÁLVULA EM METAL CROMADO 1.1/2 X 1.1/2 PARA TANQUE OU LAVATÓRIO, COM OU SEM LADRÃO - FORNECIMENTO E INSTALAÇÃO. AF_01/2020</t>
  </si>
  <si>
    <t>MANOPLA E CANOPLA CROMADA  FORNECIMENTO E INSTALAÇÃO. AF_01/2020</t>
  </si>
  <si>
    <t>ACABAMENTO MONOCOMANDO PARA CHUVEIRO  FORNECIMENTO E INSTALAÇÃO. AF_01/2020</t>
  </si>
  <si>
    <t>ENSACAMENTO DE AREIA. AF_11/2015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</si>
  <si>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</si>
  <si>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</si>
  <si>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</si>
  <si>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</si>
  <si>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</si>
  <si>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</si>
  <si>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</si>
  <si>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</si>
  <si>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</si>
  <si>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</si>
  <si>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</si>
  <si>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</si>
  <si>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</si>
  <si>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</si>
  <si>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</si>
  <si>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</si>
  <si>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</si>
  <si>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</si>
  <si>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</si>
  <si>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</si>
  <si>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</si>
  <si>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</si>
  <si>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</si>
  <si>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</si>
  <si>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</si>
  <si>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</si>
  <si>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CAIXA COM GRELHA SIMPLES RETANGULAR, EM CONCRETO PRÉ-MOLDADO, DIMENSÕES INTERNAS: 0,6X1,0X1,0 M. AF_12/2020</t>
  </si>
  <si>
    <t>CAIXA COM GRELHA SIMPLES RETANGULAR, EM ALVENARIA COM TIJOLOS CERÂMICOS MACIÇOS, DIMENSÕES INTERNAS: 0,5X1X1 M. AF_12/2020</t>
  </si>
  <si>
    <t>CAIXA COM GRELHA SIMPLES RETANGULAR, EM ALVENARIA COM BLOCOS DE CONCRETO, DIMENSÕES INTERNAS: 0,5X1X1 M. AF_12/2020</t>
  </si>
  <si>
    <t>CAIXA COM GRELHA DUPLA RETANGULAR, EM ALVENARIA COM TIJOLOS CERÂMICOS MACIÇOS, DIMENSÕES INTERNAS: 0,5X2,2X1 M. AF_12/2020</t>
  </si>
  <si>
    <t>CAIXA COM GRELHA DUPLA RETANGULAR, EM ALVENARIA COM BLOCOS DE CONCRETO, DIMENSÕES INTERNAS: 0,5X2,2X1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</si>
  <si>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</si>
  <si>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</si>
  <si>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</si>
  <si>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</si>
  <si>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</si>
  <si>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</si>
  <si>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</si>
  <si>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</si>
  <si>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</si>
  <si>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</si>
  <si>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</si>
  <si>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DE INSPEÇÃO PARA ATERRAMENTO, CIRCULAR, EM POLIETILENO, DIÂMETRO INTERNO = 0,3 M. AF_12/2020</t>
  </si>
  <si>
    <t>CAIXA PARA BOCA DE LOBO SIMPLES RETANGULAR, EM CONCRETO PRÉ-MOLDADO, DIMENSÕES INTERNAS: 0,6X1,0X1,2 M. AF_12/2020</t>
  </si>
  <si>
    <t>CAIXA PARA BOCA DE LOBO DUPLA RETANGULAR, EM CONCRETO PRÉ-MOLDADO, DIMENSÕES INTERNAS: 0,6X2,2X1,2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</si>
  <si>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</si>
  <si>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</si>
  <si>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</si>
  <si>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</si>
  <si>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</si>
  <si>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</si>
  <si>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</si>
  <si>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</si>
  <si>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</si>
  <si>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</si>
  <si>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CIRCULAR PARA DRENAGEM, EM CONCRETO PRÉ-MOLDADO, DIÂMETRO INTERNO = 1,2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</si>
  <si>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</si>
  <si>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</si>
  <si>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CIRCULAR PARA DRENAGEM, EM ALVENARIA COM TIJOLOS CERÂMICOS MACIÇOS, DIÂMETRO INTERNO = 1,5 M. AF_12/2020</t>
  </si>
  <si>
    <t>ACRÉSCIMO PARA POÇO DE VISITA CIRCULAR PARA DRENAGEM, EM CONCRETO PRÉ-MOLDADO, DIÂMETRO INTERNO = 0,8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</si>
  <si>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</si>
  <si>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</si>
  <si>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CIRCULAR PARA DRENAGEM, EM ALVENARIA COM TIJOLOS CERÂMICOS MACIÇOS, DIÂMETRO INTERNO = 1 M. AF_12/2020</t>
  </si>
  <si>
    <t>ACRÉSCIMO PARA POÇO DE VISITA RETANGULAR PARA DRENAGEM, EM ALVENARIA COM BLOCOS DE CONCRETO, DIMENSÕES INTERNAS = 1,5X1,5 M. AF_12/2020</t>
  </si>
  <si>
    <t>ACRÉSCIMO PARA POÇO DE VISITA RETANGULAR PARA DRENAGEM, EM ALVENARIA COM BLOCOS DE CONCRETO, DIMENSÕES INTERNAS = 1,5X2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</si>
  <si>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</si>
  <si>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</si>
  <si>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</si>
  <si>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</si>
  <si>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</si>
  <si>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</si>
  <si>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</si>
  <si>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</si>
  <si>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</si>
  <si>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</si>
  <si>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</si>
  <si>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</si>
  <si>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</si>
  <si>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</si>
  <si>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</si>
  <si>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</si>
  <si>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</si>
  <si>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</si>
  <si>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</si>
  <si>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</si>
  <si>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</si>
  <si>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</si>
  <si>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</si>
  <si>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</si>
  <si>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</si>
  <si>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</si>
  <si>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</si>
  <si>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</si>
  <si>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</si>
  <si>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(COMPOSIÇÃO REPRESENTATIVA) DO SERVIÇO DE EMBOÇO/MASSA ÚNICA, APLICADO MANUALMENTE, TRAÇO 1:2:8, EM BETONEIRA DE 400L, PAREDES INTERNAS, COM EXECUÇÃO DE TALISCAS, EDIFICAÇÃO HABITACIONAL UNIFAMILIAR (CASAS) E EDIFICAÇÃO PÚBLICA PADRÃO. AF_12/2014</t>
  </si>
  <si>
    <t>(COMPOSIÇÃO REPRESENTATIVA) DO SERVIÇO DE EMBOÇO/MASSA ÚNICA, TRAÇO 1:2:8, PREPARO MECÂNICO, COM BETONEIRA DE 400L, EM PAREDES DE AMBIENTES INTERNOS, COM EXECUÇÃO DE TALISCAS, PARA EDIFICAÇÃO HABITACIONAL MULTIFAMILIAR (PRÉDIO). AF_11/2014</t>
  </si>
  <si>
    <t>EMBOÇAMENTO COM ARGAMASSA TRAÇO 1:2:9 (CIMENTO, CAL E AREIA). AF_07/2019</t>
  </si>
  <si>
    <t>EMBOÇO OU MASSA ÚNICA EM ARGAMASSA TRAÇO 1:2:8, PREPARO MANUAL, APLICADA MANUALMENTE EM PANOS DE FACHADA COM PRESENÇA DE VÃOS, ESPESSURA MAIOR OU IGUAL A 50 MM.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</si>
  <si>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</si>
  <si>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</si>
  <si>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</si>
  <si>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</si>
  <si>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</si>
  <si>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</si>
  <si>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</si>
  <si>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</si>
  <si>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</si>
  <si>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</si>
  <si>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</si>
  <si>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</si>
  <si>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</si>
  <si>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</si>
  <si>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</si>
  <si>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</si>
  <si>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</si>
  <si>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</si>
  <si>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</si>
  <si>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</si>
  <si>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</si>
  <si>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</si>
  <si>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</si>
  <si>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</si>
  <si>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</si>
  <si>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</si>
  <si>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(COMPOSIÇÃO REPRESENTATIVA) DO SERVIÇO DE REVESTIMENTO CERÂMICO PARA AMBIENTES DE ÁREAS MOLHADAS, MEIA PAREDE OU PAREDE INTEIRA, COM PLACAS TIPO ESMALTADA EXTRA, DIMENSÕES 20X20 CM, PARA EDIFICAÇÃO HABITACIONAL MULTIFAMILIAR (PRÉDIO). AF_11/2014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</si>
  <si>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</si>
  <si>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</si>
  <si>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</si>
  <si>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</si>
  <si>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</si>
  <si>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</si>
  <si>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</si>
  <si>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</si>
  <si>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</si>
  <si>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</si>
  <si>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</si>
  <si>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</si>
  <si>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</si>
  <si>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</si>
  <si>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</si>
  <si>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</si>
  <si>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</si>
  <si>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</si>
  <si>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</si>
  <si>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</si>
  <si>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</si>
  <si>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</si>
  <si>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</si>
  <si>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</si>
  <si>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</si>
  <si>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</si>
  <si>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</si>
  <si>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</si>
  <si>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</si>
  <si>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</si>
  <si>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</si>
  <si>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</si>
  <si>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</si>
  <si>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</si>
  <si>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</si>
  <si>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</si>
  <si>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</si>
  <si>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</si>
  <si>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</si>
  <si>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</si>
  <si>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</si>
  <si>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</si>
  <si>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</si>
  <si>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</si>
  <si>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</si>
  <si>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</si>
  <si>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</si>
  <si>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</si>
  <si>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</si>
  <si>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</si>
  <si>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</si>
  <si>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</si>
  <si>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</si>
  <si>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</si>
  <si>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</si>
  <si>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</si>
  <si>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</si>
  <si>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</si>
  <si>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(COMPOSIÇÃO REPRESENTATIVA) DO SERVIÇO DE APLICAÇÃO MANUAL DE GESSO DESEMPENADO (SEM TALISCAS) EM TETO, ESPESSURA 0,5 CM, PARA EDIFICAÇÃO HABITACIONAL MULTIFAMILIAR (PRÉDIO). AF_11/2014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</si>
  <si>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</si>
  <si>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</si>
  <si>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</si>
  <si>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</si>
  <si>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</si>
  <si>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</si>
  <si>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PREPARO DE CONTRAPISO COM POLITRIZ. AF_09/2020</t>
  </si>
  <si>
    <t>PISO ELEVADO COM ESTRUTURA EM AÇO, COMPOSTO POR PEDESTAIS E LONGARINAS. AF_09/2020</t>
  </si>
  <si>
    <t>PISO EM TACO DE MADEIRA 7X42CM, FIXADO COM COLA BASE DE PVA. AF_09/2020</t>
  </si>
  <si>
    <t>PISO EM TACO DE MADEIRA 7X21CM, FIXADO COM COLA BASE DE PVA. AF_09/2020</t>
  </si>
  <si>
    <t>ASSOALHO DE MADEIRA. AF_09/2020</t>
  </si>
  <si>
    <t>RODAPÉ EM MADEIRA, ALTURA 7CM, FIXADO COM COLA. AF_09/2020</t>
  </si>
  <si>
    <t>RODAPÉ EM MADEIRA, ALTURA 7CM, FIXADO COM COLA E PARAFUSOS. AF_09/2020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</si>
  <si>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</si>
  <si>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</si>
  <si>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</si>
  <si>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RODAPÉ EM LADRILHO HIDRÁULICO, ALTURA 7 CM.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</si>
  <si>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</si>
  <si>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</si>
  <si>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</si>
  <si>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</si>
  <si>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</si>
  <si>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</si>
  <si>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</si>
  <si>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</si>
  <si>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RODAPÉ BORRACHA LISO, ALTURA = 7CM, ESPESSURA = 2 MM, PARA ARGAMASSA. AF_09/2020</t>
  </si>
  <si>
    <t>RODAPÉ EM POLIESTIRENO, ALTURA 5 CM. AF_09/2020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</si>
  <si>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</si>
  <si>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</si>
  <si>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</si>
  <si>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</si>
  <si>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</si>
  <si>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</si>
  <si>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</si>
  <si>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</si>
  <si>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</si>
  <si>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</si>
  <si>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</si>
  <si>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</si>
  <si>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</si>
  <si>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</si>
  <si>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</si>
  <si>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</si>
  <si>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</si>
  <si>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</si>
  <si>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</si>
  <si>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</si>
  <si>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</si>
  <si>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</si>
  <si>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EXECUÇÃO E COMPACTAÇÃO DE BASE E OU SUB BASE PARA PAVIMENTAÇÃO DE SOLOS ESTABILIZADOS GRANULOMETRICAMENTE COM MISTURA DE SOLOS EM PISTA - EXCLUSIVE SOLO, ESCAVAÇÃO, CARGA E TRANSPORTE. AF_11/2019</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</si>
  <si>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</si>
  <si>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</si>
  <si>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LISO, ESPESSURA 4,0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</si>
  <si>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</si>
  <si>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</si>
  <si>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PISO CIMENTADO, TRAÇO 1:3 (CIMENTO E AREIA), ACABAMENTO RÚSTICO, ESPESSURA 4,0 CM, PREPARO MECÂNICO DA ARGAMASSA. AF_09/2020</t>
  </si>
  <si>
    <t>PISO EM CONCRETO 20 MPA PREPARO MECÂNICO, ESPESSURA 7CM. AF_09/2020</t>
  </si>
  <si>
    <t>PISO EM GRANITO APLICADO EM AMBIENTES INTERNOS. AF_09/2020</t>
  </si>
  <si>
    <t>PISO EM MÁRMORE APLICADO EM AMBIENTES INTERNOS. AF_09/2020</t>
  </si>
  <si>
    <t>PISO EM PEDRA PORTUGUESA ASSENTADO SOBRE ARGAMASSA SECA DE CIMENTO E AREIA, TRAÇO 1:3, REJUNTADO COM CIMENTO COMUM. AF_05/2020</t>
  </si>
  <si>
    <t>PISO EM PEDRA  ASSENTADO SOBRE ARGAMASSA 1:3 (CIMENTO E AREIA). AF_09/2020</t>
  </si>
  <si>
    <t>PISO EM PEDRA ARDÓSIA ASSENTADO SOBRE ARGAMASSA 1:3 (CIMENTO E AREIA). AF_09/2020</t>
  </si>
  <si>
    <t>PISO EM GRANITO APLICADO EM CALÇADAS OU PISOS EXTERNOS. AF_05/2020</t>
  </si>
  <si>
    <t>PISO EM MÁRMORE APLICADO EM CALÇADAS OU PISOS EXTERNOS. AF_05/2020</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</si>
  <si>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</si>
  <si>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</si>
  <si>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</si>
  <si>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</si>
  <si>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RODAPÉ EM ARDÓSIA ALTURA 10CM. AF_09/2020</t>
  </si>
  <si>
    <t>RODAPÉ EM MARMORITE, ALTURA 10CM. AF_09/2020</t>
  </si>
  <si>
    <t>RODAPÉ EM GRANITO, ALTURA 10 CM. AF_09/2020</t>
  </si>
  <si>
    <t>RODAPÉ EM MÁRMORE, ALTURA 7 CM. AF_09/2020</t>
  </si>
  <si>
    <t>SOLEIRA EM GRANITO, LARGURA 15 CM, ESPESSURA 2,0 CM. AF_09/2020</t>
  </si>
  <si>
    <t>SOLEIRA EM MÁRMORE, LARGURA 15 CM, ESPESSURA 2,0 CM. AF_09/2020</t>
  </si>
  <si>
    <t>FRESAGEM DE PAVIMENTO ASFÁLTICO (PROFUNDIDADE ATÉ 5,0 CM) - EXCLUSIVE TRANSPORTE. AF_11/2019</t>
  </si>
  <si>
    <t>EXECUÇÃO DE PAVIMENTO COM APLICAÇÃO DE CONCRETO ASFÁLTICO, CAMADA DE ROLAMENTO - EXCLUSIVE CARGA E TRANSPORTE. AF_11/2019</t>
  </si>
  <si>
    <t>EXECUÇÃO DE PAVIMENTO COM APLICAÇÃO DE CONCRETO ASFÁLTICO, CAMADA DE BINDER - EXCLUSIVE CARGA E TRANSPORTE. AF_11/2019</t>
  </si>
  <si>
    <t>COLOCAÇÃO DE FITA PROTETORA PARA PINTURA. AF_01/2020</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</si>
  <si>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</si>
  <si>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</si>
  <si>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</si>
  <si>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</si>
  <si>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</si>
  <si>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</si>
  <si>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</si>
  <si>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</si>
  <si>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</si>
  <si>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</si>
  <si>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APLICAÇÃO MANUAL DE FUNDO SELADOR ACRÍLICO EM PANOS CEGOS DE FACHADA (SEM PRESENÇA DE VÃOS) DE EDIFÍCIOS DE MÚLTIPLOS PAVIMENTOS. AF_06/2014</t>
  </si>
  <si>
    <t>APLICAÇÃO MANUAL DE FUNDO SELADOR ACRÍLICO EM PANOS COM PRESENÇA DE VÃOS DE EDIFÍCIOS DE MÚLTIPLOS PAVIMENTOS. AF_06/2014</t>
  </si>
  <si>
    <t>APLICAÇÃO MANUAL DE FUNDO SELADOR ACRÍLICO EM PAREDES EXTERNAS DE CASAS.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</si>
  <si>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</si>
  <si>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</si>
  <si>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</si>
  <si>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</si>
  <si>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</si>
  <si>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PINTURA COM TINTA TEXTURIZADA ACRÍLICA EM PAREDES EXTERNAS DE CASAS, DUAS CORES. AF_06/2014</t>
  </si>
  <si>
    <t>APLICAÇÃO MANUAL DE PINTURA COM TINTA TEXTURIZADA ACRÍLICA EM PAREDES EXTERNAS DE CASAS, UMA COR. AF_06/2014</t>
  </si>
  <si>
    <t>APLICAÇÃO MANUAL DE PINTURA COM TINTA TEXTURIZADA ACRÍLICA EM SUPERFÍCIES EXTERNAS DE SACADA DE EDIFÍCIOS DE MÚLTIPLOS PAVIMENTOS, DUAS CORES.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</si>
  <si>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</si>
  <si>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DUAS CORES. AF_06/2014</t>
  </si>
  <si>
    <t>APLICAÇÃO MANUAL DE PINTURA COM TINTA TEXTURIZADA ACRÍLICA EM SUPERFÍCIES INTERNAS DA SACADA DE EDIFÍCIOS DE MÚLTIPLOS PAVIMENTOS, UMA COR. AF_06/2014</t>
  </si>
  <si>
    <t>APLICAÇÃO MANUAL DE TINTA LÁTEX ACRÍLICA EM PAREDE EXTERNAS DE CASAS, DUAS DEMÃOS. AF_11/2016</t>
  </si>
  <si>
    <t>APLICAÇÃO MANUAL DE TINTA LÁTEX ACRÍLICA EM SUPERFÍCIES EXTERNAS DE SACADA DE EDIFÍCIOS DE MÚLTIPLOS PAVIMENTOS, DUAS DEMÃOS. AF_11/2016</t>
  </si>
  <si>
    <t>APLICAÇÃO MANUAL DE PINTURA COM TINTA TEXTURIZADA ACRÍLICA EM PANOS CEGOS DE FACHADA (SEM PRESENÇA DE VÃOS) DE EDIFÍCIOS DE MÚLTIPLOS PAVIMENTOS, DUAS CORES. AF_06/2014</t>
  </si>
  <si>
    <t>APLICAÇÃO MANUAL DE PINTURA COM TINTA TEXTURIZADA ACRÍLICA EM PANOS CEGOS DE FACHADA (SEM PRESENÇA DE VÃOS)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</si>
  <si>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</si>
  <si>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COM PRESENÇA DE VÃOS DE EDIFÍCIOS DE MÚLTIPLOS PAVIMENTOS, UMA COR. AF_06/2014</t>
  </si>
  <si>
    <t>APLICAÇÃO MANUAL DE PINTURA COM TINTA TEXTURIZADA ACRÍLICA EM MOLDURAS DE EPS, PRÉ-FABRICADOS, OU OUTROS. AF_06/2014</t>
  </si>
  <si>
    <t>JATEAMENTO ABRASIVO COM GRANALHA DE AÇO EM PERFIL METÁLICO EM FÁBRICA. AF_01/2020</t>
  </si>
  <si>
    <t>LIXAMENTO MANUAL EM SUPERFÍCIES METÁLICAS EM OBRA.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</si>
  <si>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</si>
  <si>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</si>
  <si>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ANTICORROSIVA DE DUTO METÁLICO. AF_04/2018</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</si>
  <si>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</si>
  <si>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</si>
  <si>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ACRÍLICA DE ACABAMENTO APLICADA A ROLO OU PINCEL SOBRE SUPERFÍCIES METÁLICAS (EXCETO PERFIL) EXECUTADO EM OBRA (02 DEMÃOS).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</si>
  <si>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</si>
  <si>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</si>
  <si>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</si>
  <si>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</si>
  <si>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</si>
  <si>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</si>
  <si>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</si>
  <si>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</si>
  <si>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</si>
  <si>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</si>
  <si>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ALQUÍDICA DE ACABAMENTO (ESMALTE SINTÉTICO FOSCO) APLICADA A ROLO OU PINCEL SOBRE SUPERFÍCIES METÁLICAS (EXCETO PERFIL) EXECUTADO EM OBRA (02 DEMÃOS).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</si>
  <si>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</si>
  <si>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</si>
  <si>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EPOXÍDICA DE ACABAMENTO APLICADA A ROLO OU PINCEL SOBRE PERFIL METÁLICO EXECUTADO EM FÁBRICA (02 DEMÃOS). AF_01/2020</t>
  </si>
  <si>
    <t>LIXAMENTO DE MADEIRA PARA APLICAÇÃO DE FUNDO OU PINTURA. AF_01/2021</t>
  </si>
  <si>
    <t>LIXAMENTO DE MASSA PARA MADEIRA. AF_01/2021</t>
  </si>
  <si>
    <t>APLICAÇÃO MASSA ALQUÍDICA PARA MADEIRA, PARA PINTURA COM TINTA DE ACABAMENTO (PIGMENTADA). AF_01/2021</t>
  </si>
  <si>
    <t>APLICAÇÃO MASSA EPÓXI PARA MADEIRA, PARA PINTURA COM TINTA PU DE ACABAMENTO (PIGMENTADA). AF_01/2021</t>
  </si>
  <si>
    <t>PINTURA FUNDO NIVELADOR ALQUÍDICO BRANCO EM MADEIRA. AF_01/2021</t>
  </si>
  <si>
    <t>PINTURA VERNIZ (INCOLOR) ALQUÍDICO EM MADEIRA, USO INTERNO E EXTERNO, 1 DEMÃO. AF_01/2021</t>
  </si>
  <si>
    <t>PINTURA VERNIZ (INCOLOR) ALQUÍDICO EM MADEIRA, USO INTERNO, 1 DEMÃO. AF_01/2021</t>
  </si>
  <si>
    <t>PINTURA VERNIZ (INCOLOR) ALQUÍDICO EM MADEIRA, USO INTERNO E EXTERNO, 2 DEMÃOS. AF_01/2021</t>
  </si>
  <si>
    <t>PINTURA VERNIZ (INCOLOR) ALQUÍDICO EM MADEIRA, USO INTERNO,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</si>
  <si>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</si>
  <si>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</si>
  <si>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1 DEMÃO. AF_01/2021</t>
  </si>
  <si>
    <t>PINTURA VERNIZ (INCOLOR) POLIURETÂNICO (RESINA ALQUÍDICA MODIFICADA) EM MADEIRA, 2 DEMÃOS. AF_01/2021</t>
  </si>
  <si>
    <t>PINTURA VERNIZ (INCOLOR) POLIURETÂNICO (RESINA ALQUÍDICA MODIFICADA) EM MADEIRA, 3 DEMÃOS. AF_01/2021</t>
  </si>
  <si>
    <t>PINTURA TINTA DE ACABAMENTO (PIGMENTADA) A ÓLEO EM MADEIRA, 1 DEMÃO. AF_01/2021</t>
  </si>
  <si>
    <t>PINTURA TINTA DE ACABAMENTO (PIGMENTADA) A ÓLEO EM MADEIRA, 2 DEMÃOS. AF_01/2021</t>
  </si>
  <si>
    <t>PINTURA TINTA DE ACABAMENTO (PIGMENTADA) A ÓLEO EM MADEIRA, 3 DEMÃOS. AF_01/2021</t>
  </si>
  <si>
    <t>PINTURA TINTA DE ACABAMENTO (PIGMENTADA) ESMALTE SINTÉTICO FOSCO EM MADEIRA, 1 DEMÃO. AF_01/2021</t>
  </si>
  <si>
    <t>PINTURA TINTA DE ACABAMENTO (PIGMENTADA) ESMALTE SINTÉTICO FOSCO EM MADEIRA, 2 DEMÃOS. AF_01/2021</t>
  </si>
  <si>
    <t>PINTURA TINTA DE ACABAMENTO (PIGMENTADA) ESMALTE SINTÉTICO FOSCO EM MADEIRA, 3 DEMÃOS. AF_01/2021</t>
  </si>
  <si>
    <t>PINTURA TINTA DE ACABAMENTO (PIGMENTADA) ESMALTE SINTÉTICO ACETINADO EM MADEIRA, 1 DEMÃO. AF_01/2021</t>
  </si>
  <si>
    <t>PINTURA TINTA DE ACABAMENTO (PIGMENTADA) ESMALTE SINTÉTICO ACETINADO EM MADEIRA, 2 DEMÃOS. AF_01/2021</t>
  </si>
  <si>
    <t>PINTURA TINTA DE ACABAMENTO (PIGMENTADA) ESMALTE SINTÉTICO ACETINADO EM MADEIRA, 3 DEMÃOS. AF_01/2021</t>
  </si>
  <si>
    <t>PINTURA TINTA DE ACABAMENTO (PIGMENTADA) ESMALTE SINTÉTICO BRILHANTE EM MADEIRA, 1 DEMÃO. AF_01/2021</t>
  </si>
  <si>
    <t>PINTURA TINTA DE ACABAMENTO (PIGMENTADA) ESMALTE SINTÉTICO BRILHANTE EM MADEIRA, 2 DEMÃOS. AF_01/2021</t>
  </si>
  <si>
    <t>PINTURA TINTA DE ACABAMENTO (PIGMENTADA) ESMALTE SINTÉTICO BRILHANTE EM MADEIRA, 3 DEMÃOS. AF_01/2021</t>
  </si>
  <si>
    <t>PINTURA IMUNIZANTE PARA MADEIRA, 1 DEMÃO. AF_01/2021</t>
  </si>
  <si>
    <t>PINTURA IMUNIZANTE PARA MADEIRA, 2 DEMÃOS. AF_01/2021</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</si>
  <si>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</si>
  <si>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</si>
  <si>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</si>
  <si>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</si>
  <si>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</si>
  <si>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</si>
  <si>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</si>
  <si>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</si>
  <si>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</si>
  <si>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</si>
  <si>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</si>
  <si>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</si>
  <si>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</si>
  <si>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</si>
  <si>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</si>
  <si>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</si>
  <si>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EM MOURÕES DE CONCRETO, COM TELA DE ARAME GALVANIZADO (INCLUSIVE MURETA EM CONCRETO). AF_05/2018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</si>
  <si>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</si>
  <si>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</si>
  <si>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</si>
  <si>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</si>
  <si>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</si>
  <si>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</si>
  <si>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</si>
  <si>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</si>
  <si>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</si>
  <si>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</si>
  <si>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</si>
  <si>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</si>
  <si>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</si>
  <si>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</si>
  <si>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</si>
  <si>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</si>
  <si>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</si>
  <si>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</si>
  <si>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</si>
  <si>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</si>
  <si>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</si>
  <si>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</si>
  <si>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</si>
  <si>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</si>
  <si>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</si>
  <si>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</si>
  <si>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</si>
  <si>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</si>
  <si>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</si>
  <si>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</si>
  <si>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</si>
  <si>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</si>
  <si>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</si>
  <si>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</si>
  <si>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</si>
  <si>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</si>
  <si>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</si>
  <si>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</si>
  <si>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</si>
  <si>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</si>
  <si>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</si>
  <si>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</si>
  <si>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</si>
  <si>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</si>
  <si>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</si>
  <si>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</si>
  <si>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</si>
  <si>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</si>
  <si>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</si>
  <si>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</si>
  <si>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</si>
  <si>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</si>
  <si>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</si>
  <si>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</si>
  <si>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</si>
  <si>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</si>
  <si>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</si>
  <si>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LIMPEZA MANUAL DE VEGETAÇÃO EM TERRENO COM ENXADA.AF_05/2018</t>
  </si>
  <si>
    <t>LIMPEZA MECANIZADA DE CAMADA VEGETAL, VEGETAÇÃO E PEQUENAS ÁRVORES (DIÂMETRO DE TRONCO MENOR QUE 0,20 M), COM TRATOR DE ESTEIRAS.AF_05/2018</t>
  </si>
  <si>
    <t>REVOLVIMENTO E LIMPEZA MANUAL DE SOLO. AF_05/2018</t>
  </si>
  <si>
    <t>APLICAÇÃO DE ADUBO EM SOLO. AF_05/2018</t>
  </si>
  <si>
    <t>APLICAÇÃO DE CALCÁRIO PARA CORREÇÃO DO PH DO SOLO. 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</si>
  <si>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</si>
  <si>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</si>
  <si>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</si>
  <si>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</si>
  <si>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</si>
  <si>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</si>
  <si>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</si>
  <si>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</si>
  <si>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</si>
  <si>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</si>
  <si>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</si>
  <si>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</si>
  <si>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</si>
  <si>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</si>
  <si>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PLANTIO DE GRAMA EM PAVIMENTO CONCREGRAMA. AF_05/2018</t>
  </si>
  <si>
    <t>PLANTIO DE FORRAÇÃO. AF_05/2018</t>
  </si>
  <si>
    <t>LIMPEZA DE PISO CERÂMICO OU PORCELANATO COM VASSOURA A SECO. AF_04/2019</t>
  </si>
  <si>
    <t>LIMPEZA DE PISO CERÂMICO OU PORCELANATO COM PANO ÚMIDO. AF_04/2019</t>
  </si>
  <si>
    <t>LIMPEZA DE PISO CERÂMICO OU COM PEDRAS RÚSTICAS UTILIZANDO ÁCIDO MURIÁTICO. AF_04/2019</t>
  </si>
  <si>
    <t>LIMPEZA DE PISO DE LADRILHO HIDRÁULICO COM PANO ÚMIDO. AF_04/2019</t>
  </si>
  <si>
    <t>LIMPEZA DE CONTRAPISO COM VASSOURA A SECO. AF_04/2019</t>
  </si>
  <si>
    <t>LIMPEZA DE REVESTIMENTO CERÂMICO EM PAREDE COM PANO ÚMIDO AF_04/2019</t>
  </si>
  <si>
    <t>LIMPEZA DE REVESTIMENTO CERÂMICO EM PAREDE UTILIZANDO ÁCIDO MURIÁTICO. AF_04/2019</t>
  </si>
  <si>
    <t>LIMPEZA DE LADRILHO HIDRÁULICO EM PAREDE COM PANO ÚMIDO. AF_04/2019</t>
  </si>
  <si>
    <t>LIMPEZA DE SUPERFÍCIE COM JATO DE ALTA PRESSÃO. AF_04/2019</t>
  </si>
  <si>
    <t>LIMPEZA DE PORTA DE MADEIRA. AF_04/2019</t>
  </si>
  <si>
    <t>LIMPEZA DE FORRO REMOVÍVEL COM PANO ÚMIDO. AF_04/2019</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</si>
  <si>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</si>
  <si>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</si>
  <si>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</si>
  <si>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</si>
  <si>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</si>
  <si>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</si>
  <si>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</si>
  <si>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</si>
  <si>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</si>
  <si>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</si>
  <si>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</si>
  <si>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</si>
  <si>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</si>
  <si>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</si>
  <si>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</si>
  <si>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</si>
  <si>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</si>
  <si>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</si>
  <si>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</si>
  <si>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</si>
  <si>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</si>
  <si>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</si>
  <si>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</si>
  <si>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</si>
  <si>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</si>
  <si>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</si>
  <si>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</si>
  <si>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</si>
  <si>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</si>
  <si>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</si>
  <si>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</si>
  <si>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</si>
  <si>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</si>
  <si>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</si>
  <si>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</si>
  <si>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</si>
  <si>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</si>
  <si>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</si>
  <si>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</si>
  <si>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</si>
  <si>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</si>
  <si>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</si>
  <si>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</si>
  <si>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</si>
  <si>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</si>
  <si>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</si>
  <si>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</si>
  <si>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</si>
  <si>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</si>
  <si>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</si>
  <si>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</si>
  <si>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</si>
  <si>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</si>
  <si>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</si>
  <si>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</si>
  <si>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</si>
  <si>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</si>
  <si>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</si>
  <si>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</si>
  <si>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</si>
  <si>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</si>
  <si>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</si>
  <si>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</si>
  <si>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</si>
  <si>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</si>
  <si>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</si>
  <si>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</si>
  <si>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</si>
  <si>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</si>
  <si>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</si>
  <si>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</si>
  <si>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</si>
  <si>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</si>
  <si>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</si>
  <si>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</si>
  <si>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</si>
  <si>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</si>
  <si>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</si>
  <si>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</si>
  <si>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</si>
  <si>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</si>
  <si>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</si>
  <si>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</si>
  <si>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</si>
  <si>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</si>
  <si>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</si>
  <si>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</si>
  <si>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</si>
  <si>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</si>
  <si>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</si>
  <si>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</si>
  <si>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</si>
  <si>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ARGAMASSA À BASE DE GESSO, MISTURA E PROJEÇÃO DE 1,5 M³/H DE ARGAMASSA.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</si>
  <si>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</si>
  <si>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</si>
  <si>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</si>
  <si>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</si>
  <si>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</si>
  <si>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</si>
  <si>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</si>
  <si>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</si>
  <si>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</si>
  <si>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</si>
  <si>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</si>
  <si>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</si>
  <si>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</si>
  <si>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</si>
  <si>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</si>
  <si>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INDUSTRIALIZADA PARA CHAPISCO ROLADO, PREPARO MANUAL. AF_08/2019</t>
  </si>
  <si>
    <t>ARGAMASSA INDUSTRIALIZADA PARA CHAPISCO COLANTE, PREPARO MANUAL. AF_08/2019</t>
  </si>
  <si>
    <t>ARGAMASSA INDUSTRIALIZADA PARA REVESTIMENTOS, MISTURA E PROJEÇÃO DE 1,5 M³/H DE ARGAMASSA. AF_08/2019</t>
  </si>
  <si>
    <t>ARGAMASSA INDUSTRIALIZADA PARA REVESTIMENTOS, MISTURA E PROJEÇÃO DE 2 M³/H DE ARGAMASSA. AF_06/2014</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</si>
  <si>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</si>
  <si>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</si>
  <si>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</si>
  <si>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</si>
  <si>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</si>
  <si>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</si>
  <si>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</si>
  <si>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</si>
  <si>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</si>
  <si>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</si>
  <si>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</si>
  <si>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</si>
  <si>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</si>
  <si>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</si>
  <si>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</si>
  <si>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</si>
  <si>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</si>
  <si>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</si>
  <si>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</si>
  <si>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</si>
  <si>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</si>
  <si>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</si>
  <si>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</si>
  <si>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</si>
  <si>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1:1,93 (EM VOLUME DE CIMENTO E AREIA MÉDIA ÚMIDA), FCK 20 MPA, PREPARO MECÂNICO COM MISTURADOR DUPLO HORIZONTAL DE ALTA TURBULÊNCIA. AF_03/2020</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</si>
  <si>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</si>
  <si>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</si>
  <si>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</si>
  <si>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</si>
  <si>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</si>
  <si>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</si>
  <si>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</si>
  <si>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</si>
  <si>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</si>
  <si>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</si>
  <si>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</si>
  <si>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</si>
  <si>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</si>
  <si>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</si>
  <si>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</si>
  <si>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MÉDIA ÚMIDA) PARA CONTRAPISO, PREPARO MANUAL. AF_08/2019</t>
  </si>
  <si>
    <t>ARGAMASSA TRAÇO 1:3 (EM VOLUME DE CIMENTO E AREIA GROSSA ÚMIDA) PARA CHAPISCO CONVENCIONAL, PREPARO MANUAL. AF_08/2019</t>
  </si>
  <si>
    <t>ARGAMASSA TRAÇO 1:3 (EM VOLUME DE CIMENTO E AREIA GROSSA ÚMIDA) COM ADIÇÃO DE EMULSÃO POLIMÉRICA PARA CHAPISCO ROLADO,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</si>
  <si>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</si>
  <si>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</si>
  <si>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</si>
  <si>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</si>
  <si>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</si>
  <si>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</si>
  <si>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</si>
  <si>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</si>
  <si>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</si>
  <si>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</si>
  <si>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</si>
  <si>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</si>
  <si>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</si>
  <si>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</si>
  <si>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</si>
  <si>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</si>
  <si>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MÉDIA ÚMIDA) PARA CONTRAPISO, PREPARO MANUAL. AF_08/2019</t>
  </si>
  <si>
    <t>ARGAMASSA TRAÇO 1:4 (EM VOLUME DE CIMENTO E AREIA GROSSA ÚMIDA) PARA CHAPISCO CONVENCIONAL, PREPARO MANUAL. AF_08/2019</t>
  </si>
  <si>
    <t>ARGAMASSA TRAÇO 1:4 (EM VOLUME DE CIMENTO E AREIA GROSSA ÚMIDA) COM ADIÇÃO DE EMULSÃO POLIMÉRICA PARA CHAPISCO ROLADO, PREPARO MANUAL. AF_08/2019</t>
  </si>
  <si>
    <t>ARGAMASSA TRAÇO 1:4 (CIMENTO E AREIA MÉDIA), PREPARO MECÂNICO COM BETONEIRA 400 L. AF_08/2014</t>
  </si>
  <si>
    <t>ARGAMASSA TRAÇO 1:4 (EM VOLUME DE CIMENTO E AREIA MÉDIA ÚMIDA), PREPARO MANUAL.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</si>
  <si>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</si>
  <si>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</si>
  <si>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</si>
  <si>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</si>
  <si>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</si>
  <si>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</si>
  <si>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</si>
  <si>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</si>
  <si>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</si>
  <si>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</si>
  <si>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</si>
  <si>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</si>
  <si>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</si>
  <si>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</si>
  <si>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MÉDIA ÚMIDA) PARA CONTRAPISO, PREPARO MANUAL. AF_08/2019</t>
  </si>
  <si>
    <t>ARGAMASSA TRAÇO 1:5 (EM VOLUME DE CIMENTO E AREIA GROSSA ÚMIDA) PARA CHAPISCO CONVENCIONAL, PREPARO MANUAL. AF_08/2019</t>
  </si>
  <si>
    <t>ARGAMASSA TRAÇO 1:5 (EM VOLUME DE CIMENTO E AREIA GROSSA ÚMIDA) COM ADIÇÃO DE EMULSÃO POLIMÉRICA PARA CHAPISCO ROLADO, PREPARO MANUAL.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</si>
  <si>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</si>
  <si>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</si>
  <si>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PARA CONTRAPISO, PREPARO MECÂNICO COM BETONEIRA 400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</si>
  <si>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</si>
  <si>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</si>
  <si>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</si>
  <si>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</si>
  <si>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</si>
  <si>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</si>
  <si>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PARA CONTRAPISO, PREPARO MANUAL.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</si>
  <si>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</si>
  <si>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</si>
  <si>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</si>
  <si>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</si>
  <si>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</si>
  <si>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</si>
  <si>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</si>
  <si>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</si>
  <si>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</si>
  <si>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</si>
  <si>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</si>
  <si>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</si>
  <si>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</si>
  <si>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</si>
  <si>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MANUAL.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</si>
  <si>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</si>
  <si>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</si>
  <si>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</si>
  <si>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</si>
  <si>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</si>
  <si>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</si>
  <si>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</si>
  <si>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</si>
  <si>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</si>
  <si>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</si>
  <si>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</si>
  <si>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</si>
  <si>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</si>
  <si>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</si>
  <si>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</si>
  <si>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</si>
  <si>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</si>
  <si>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1:3:12 (EM VOLUME DE CIMENTO, CAL E AREIA MÉDIA ÚMIDA) PARA EMBOÇO/MASSA ÚNICA/ASSENTAMENTO DE ALVENARIA DE VEDAÇÃO, PREPARO MANUAL. AF_08/2019</t>
  </si>
  <si>
    <t>USINAGEM DE BRITA GRADUADA SIMPLES. AF_03/2020</t>
  </si>
  <si>
    <t>USINAGEM DE BRITA GRADUADA TRATADA COM CIMENTO. AF_03/2020</t>
  </si>
  <si>
    <t>USINAGEM DE CONCRETO PARA COMPACTAÇÃO COM ROLO. AF_03/2020</t>
  </si>
  <si>
    <t>CHP</t>
  </si>
  <si>
    <t>CHI</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</si>
  <si>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</si>
  <si>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</si>
  <si>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</si>
  <si>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</si>
  <si>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</si>
  <si>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</si>
  <si>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</si>
  <si>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</si>
  <si>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</si>
  <si>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</si>
  <si>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</si>
  <si>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</si>
  <si>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</si>
  <si>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1,5 M3/H, ALCANCE DE 30 ATÉ 60 M, MOTOR ELÉTRICO POTÊNCIA 7,5 HP - CHI DIURNO.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</si>
  <si>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</si>
  <si>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</si>
  <si>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</si>
  <si>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</si>
  <si>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</si>
  <si>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</si>
  <si>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</si>
  <si>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</si>
  <si>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</si>
  <si>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</si>
  <si>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</si>
  <si>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</si>
  <si>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</si>
  <si>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</si>
  <si>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</si>
  <si>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</si>
  <si>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</si>
  <si>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</si>
  <si>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</si>
  <si>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</si>
  <si>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</si>
  <si>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</si>
  <si>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</si>
  <si>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</si>
  <si>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</si>
  <si>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</si>
  <si>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</si>
  <si>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</si>
  <si>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</si>
  <si>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MÁQUINA DEMARCADORA DE FAIXA DE TRÁFEGO À FRIO, AUTOPROPELIDA, POTÊNCIA 38 HP - CHI DIURNO. AF_07/2016</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</si>
  <si>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</si>
  <si>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</si>
  <si>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</si>
  <si>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</si>
  <si>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</si>
  <si>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</si>
  <si>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</si>
  <si>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</si>
  <si>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</si>
  <si>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</si>
  <si>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</si>
  <si>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</si>
  <si>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</si>
  <si>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</si>
  <si>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</si>
  <si>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</si>
  <si>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</si>
  <si>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</si>
  <si>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</si>
  <si>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</si>
  <si>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</si>
  <si>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</si>
  <si>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</si>
  <si>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</si>
  <si>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</si>
  <si>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</si>
  <si>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</si>
  <si>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</si>
  <si>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</si>
  <si>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</si>
  <si>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</si>
  <si>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</si>
  <si>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</si>
  <si>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</si>
  <si>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</si>
  <si>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</si>
  <si>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</si>
  <si>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</si>
  <si>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</si>
  <si>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</si>
  <si>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</si>
  <si>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</si>
  <si>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</si>
  <si>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</si>
  <si>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</si>
  <si>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</si>
  <si>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</si>
  <si>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</si>
  <si>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</si>
  <si>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</si>
  <si>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</si>
  <si>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</si>
  <si>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</si>
  <si>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</si>
  <si>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</si>
  <si>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</si>
  <si>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</si>
  <si>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MOTOBOMBA CENTRÍFUGA, MOTOR A GASOLINA, POTÊNCIA 5,42 HP, BOCAIS 1 1/2" X 1", DIÂMETRO ROTOR 143 MM HM/Q = 6 MCA / 16,8 M3/H A 38 MCA / 6,6 M3/H - MANUTENÇÃO. AF_06/2014</t>
  </si>
  <si>
    <t>BOMBA SUBMERSÍVEL ELÉTRICA TRIFÁSICA, POTÊNCIA 2,96 HP, Ø ROTOR 144 MM SEMI-ABERTO, BOCAL DE SAÍDA Ø 2, HM/Q = 2 MCA / 38,8 M3/H A 28 MCA / 5 M3/H - CHI DIURNO. AF_06/2014</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</si>
  <si>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</si>
  <si>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</si>
  <si>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</si>
  <si>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</si>
  <si>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</si>
  <si>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</si>
  <si>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</si>
  <si>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MOTO BOMBA HORIZONTAL DE 12,5 A 25 CV, HM 140 M (NÃO INCLUI O FORNECIMENTO DA BOMBA). AF_12/2020</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</si>
  <si>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</si>
  <si>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</si>
  <si>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</si>
  <si>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</si>
  <si>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</si>
  <si>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</si>
  <si>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</si>
  <si>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</si>
  <si>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</si>
  <si>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</si>
  <si>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</si>
  <si>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</si>
  <si>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</si>
  <si>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</si>
  <si>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</si>
  <si>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</si>
  <si>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</si>
  <si>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</si>
  <si>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</si>
  <si>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</si>
  <si>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</si>
  <si>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</si>
  <si>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</si>
  <si>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</si>
  <si>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</si>
  <si>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</si>
  <si>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</si>
  <si>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</si>
  <si>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</si>
  <si>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</si>
  <si>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</si>
  <si>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</si>
  <si>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</si>
  <si>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</si>
  <si>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</si>
  <si>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</si>
  <si>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</si>
  <si>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 DE AR REBOCÁVEL, VAZÃO 189 PCM, PRESSÃO EFETIVA DE TRABALHO 102 PSI, MOTOR DIESEL, POTÊNCIA 63 CV - MANUTENÇÃO. AF_06/2015</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</si>
  <si>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</si>
  <si>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</si>
  <si>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</si>
  <si>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</si>
  <si>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</si>
  <si>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</si>
  <si>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</si>
  <si>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</si>
  <si>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</si>
  <si>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</si>
  <si>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</si>
  <si>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</si>
  <si>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</si>
  <si>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</si>
  <si>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</si>
  <si>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</si>
  <si>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</si>
  <si>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</si>
  <si>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</si>
  <si>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</si>
  <si>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</si>
  <si>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</si>
  <si>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</si>
  <si>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</si>
  <si>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</si>
  <si>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</si>
  <si>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</si>
  <si>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</si>
  <si>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</si>
  <si>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</si>
  <si>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</si>
  <si>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</si>
  <si>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</si>
  <si>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</si>
  <si>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</si>
  <si>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</si>
  <si>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</si>
  <si>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ESTACIONÁRIO, MOTOR DIESEL POTÊNCIA 170 KVA - CHI DIURNO. AF_02/2016</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</si>
  <si>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</si>
  <si>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</si>
  <si>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</si>
  <si>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</si>
  <si>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</si>
  <si>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</si>
  <si>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</si>
  <si>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</si>
  <si>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</si>
  <si>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</si>
  <si>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</si>
  <si>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</si>
  <si>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</si>
  <si>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</si>
  <si>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</si>
  <si>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</si>
  <si>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</si>
  <si>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</si>
  <si>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</si>
  <si>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</si>
  <si>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</si>
  <si>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</si>
  <si>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</si>
  <si>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</si>
  <si>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</si>
  <si>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</si>
  <si>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</si>
  <si>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</si>
  <si>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</si>
  <si>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</si>
  <si>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</si>
  <si>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BATE-ESTACAS POR GRAVIDADE, POTÊNCIA DE 160 HP, PESO DO MARTELO ATÉ 3 TONELADAS - CHP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</si>
  <si>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</si>
  <si>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</si>
  <si>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</si>
  <si>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</si>
  <si>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</si>
  <si>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</si>
  <si>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</si>
  <si>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</si>
  <si>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</si>
  <si>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</si>
  <si>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</si>
  <si>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</si>
  <si>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</si>
  <si>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</si>
  <si>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</si>
  <si>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</si>
  <si>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</si>
  <si>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</si>
  <si>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</si>
  <si>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</si>
  <si>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</si>
  <si>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</si>
  <si>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</si>
  <si>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</si>
  <si>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</si>
  <si>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</si>
  <si>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</si>
  <si>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CHP DIURNO.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</si>
  <si>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</si>
  <si>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</si>
  <si>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</si>
  <si>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</si>
  <si>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</si>
  <si>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</si>
  <si>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</si>
  <si>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</si>
  <si>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</si>
  <si>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</si>
  <si>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</si>
  <si>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</si>
  <si>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</si>
  <si>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</si>
  <si>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</si>
  <si>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 COM MOTOR A DIESEL, POTÊNCIA 180 CV, CABINE DUPLA, 4X4 - CHP DIURNO. AF_11/2015</t>
  </si>
  <si>
    <t>CAMINHONETE COM MOTOR A DIESEL, POTÊNCIA 180 CV, CABINE DUPLA, 4X4 - CHI DIURNO. AF_11/2015</t>
  </si>
  <si>
    <t>CAMINHONETE CABINE SIMPLES COM MOTOR 1.6 FLEX, CÂMBIO MANUAL, POTÊNCIA 101/104 CV, 2 PORTAS - CHP DIURNO. AF_11/2015</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</si>
  <si>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</si>
  <si>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</si>
  <si>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</si>
  <si>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</si>
  <si>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</si>
  <si>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</si>
  <si>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</si>
  <si>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</si>
  <si>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</si>
  <si>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</si>
  <si>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</si>
  <si>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</si>
  <si>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</si>
  <si>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</si>
  <si>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</si>
  <si>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CHP DIURNO. AF_06/2014</t>
  </si>
  <si>
    <t>CAMINHÃO BASCULANTE 6 M3, PESO BRUTO TOTAL 16.000 KG, CARGA ÚTIL MÁXIMA 13.071 KG, DISTÂNCIA ENTRE EIXOS 4,80 M, POTÊNCIA 230 CV INCLUSIVE CAÇAMBA METÁLICA - CHI DIURNO.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</si>
  <si>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</si>
  <si>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</si>
  <si>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</si>
  <si>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</si>
  <si>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</si>
  <si>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IMPOSTOS E SEGUROS. AF_06/2014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</si>
  <si>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</si>
  <si>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</si>
  <si>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</si>
  <si>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</si>
  <si>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</si>
  <si>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</si>
  <si>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</si>
  <si>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</si>
  <si>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</si>
  <si>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</si>
  <si>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</si>
  <si>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</si>
  <si>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</si>
  <si>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</si>
  <si>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</si>
  <si>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</si>
  <si>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</si>
  <si>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</si>
  <si>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</si>
  <si>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</si>
  <si>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</si>
  <si>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</si>
  <si>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</si>
  <si>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</si>
  <si>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</si>
  <si>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</si>
  <si>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</si>
  <si>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</si>
  <si>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</si>
  <si>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</si>
  <si>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</si>
  <si>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</si>
  <si>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</si>
  <si>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</si>
  <si>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</si>
  <si>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</si>
  <si>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CHP DIURNO.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</si>
  <si>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</si>
  <si>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</si>
  <si>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</si>
  <si>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</si>
  <si>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</si>
  <si>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</si>
  <si>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</si>
  <si>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</si>
  <si>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CAMINHÃO TOCO, PBT 14.300 KG, CARGA ÚTIL MÁX. 9.710 KG, DIST. ENTRE EIXOS 3,56 M, POTÊNCIA 185 CV, INCLUSIVE CARROCERIA FIXA ABERTA DE MADEIRA P/ TRANSPORTE GERAL DE CARGA SECA, DIMEN. APROX. 2,50 X 6,50 X 0,50 M - CHI DIURNO.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</si>
  <si>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</si>
  <si>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</si>
  <si>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</si>
  <si>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</si>
  <si>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</si>
  <si>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</si>
  <si>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</si>
  <si>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</si>
  <si>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</si>
  <si>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</si>
  <si>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</si>
  <si>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</si>
  <si>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6.000 L, PESO BRUTO TOTAL 13.000 KG, DISTÂNCIA ENTRE EIXOS 4,80 M, POTÊNCIA 189 CV INCLUSIVE TANQUE DE AÇO PARA TRANSPORTE DE ÁGUA, CAPACIDADE 6 M3 - MATERIAIS NA OPERAÇÃO.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</si>
  <si>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</si>
  <si>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</si>
  <si>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</si>
  <si>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</si>
  <si>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</si>
  <si>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</si>
  <si>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</si>
  <si>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</si>
  <si>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</si>
  <si>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</si>
  <si>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</si>
  <si>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</si>
  <si>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PIPA 6.000 L, PESO BRUTO TOTAL 13.000 KG, DISTÂNCIA ENTRE EIXOS 4,80 M, POTÊNCIA 189 CV INCLUSIVE TANQUE DE AÇO PARA TRANSPORTE DE ÁGUA, CAPACIDADE 6 M3 - CHI DIURNO. AF_06/2014</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</si>
  <si>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</si>
  <si>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</si>
  <si>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</si>
  <si>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</si>
  <si>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</si>
  <si>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</si>
  <si>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</si>
  <si>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</si>
  <si>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</si>
  <si>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</si>
  <si>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</si>
  <si>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</si>
  <si>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</si>
  <si>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</si>
  <si>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</si>
  <si>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</si>
  <si>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</si>
  <si>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</si>
  <si>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</si>
  <si>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</si>
  <si>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</si>
  <si>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</si>
  <si>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</si>
  <si>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</si>
  <si>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</si>
  <si>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</si>
  <si>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</si>
  <si>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</si>
  <si>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</si>
  <si>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</si>
  <si>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</si>
  <si>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</si>
  <si>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</si>
  <si>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</si>
  <si>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</si>
  <si>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</si>
  <si>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</si>
  <si>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</si>
  <si>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</si>
  <si>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</si>
  <si>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</si>
  <si>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</si>
  <si>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</si>
  <si>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</si>
  <si>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</si>
  <si>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</si>
  <si>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</si>
  <si>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</si>
  <si>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</si>
  <si>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</si>
  <si>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</si>
  <si>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</si>
  <si>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</si>
  <si>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</si>
  <si>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</si>
  <si>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</si>
  <si>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</si>
  <si>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</si>
  <si>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</si>
  <si>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</si>
  <si>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</si>
  <si>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</si>
  <si>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88 HP, CAÇAMBA CARREG. CAP. MÍN. 1 M3, CAÇAMBA RETRO CAP. 0,26 M3, PESO OPERACIONAL MÍN. 6.674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</si>
  <si>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</si>
  <si>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</si>
  <si>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</si>
  <si>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</si>
  <si>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</si>
  <si>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</si>
  <si>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ESCAVADEIRA HIDRÁULICA SOBRE ESTEIRAS, CAÇAMBA 0,80 M3, PESO OPERACIONAL 17,8 T, POTÊNCIA LÍQUIDA 110 HP - CHI DIURNO. AF_10/2014</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</si>
  <si>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</si>
  <si>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</si>
  <si>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</si>
  <si>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</si>
  <si>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</si>
  <si>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</si>
  <si>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HIDRÁULICA SOBRE ESTEIRAS, CAÇAMBA 1,20 M3, PESO OPERACIONAL 21 T, POTÊNCIA BRUTA 155 HP - CHP DIURNO. AF_06/2014</t>
  </si>
  <si>
    <t>ESCAVADEIRA HIDRÁULICA SOBRE ESTEIRAS, CAÇAMBA 0,80 M3, PESO OPERACIONAL 17,8 T, POTÊNCIA LÍQUIDA 110 HP - CHP DIURNO. AF_10/2014</t>
  </si>
  <si>
    <t>ESCAVADEIRA HIDRÁULICA SOBRE ESTEIRAS, CAÇAMBA 1,20 M3, PESO OPERACIONAL 21 T, POTÊNCIA BRUTA 155 HP - CHI DIURNO.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</si>
  <si>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</si>
  <si>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</si>
  <si>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</si>
  <si>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</si>
  <si>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</si>
  <si>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</si>
  <si>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</si>
  <si>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</si>
  <si>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</si>
  <si>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</si>
  <si>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</si>
  <si>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</si>
  <si>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</si>
  <si>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</si>
  <si>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</si>
  <si>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</si>
  <si>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</si>
  <si>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</si>
  <si>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</si>
  <si>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</si>
  <si>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PENEIRAMENTO DE AREIA COM PENEIRA ELÉTRICA. AF_11/2015</t>
  </si>
  <si>
    <t>PENEIRAMENTO DE AREIA COM PENEIRA MANUAL. AF_11/2015</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</si>
  <si>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</si>
  <si>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</si>
  <si>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</si>
  <si>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</si>
  <si>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</si>
  <si>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</si>
  <si>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</si>
  <si>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</si>
  <si>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</si>
  <si>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</si>
  <si>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</si>
  <si>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</si>
  <si>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TRATOR DE PNEUS COM POTÊNCIA DE 122 CV, TRAÇÃO 4X4, COM VASSOURA MECÂNICA ACOPLADA - CHP DIURNO. AF_02/2017</t>
  </si>
  <si>
    <t>TRATOR DE PNEUS COM POTÊNCIA DE 85 CV, TRAÇÃO 4X4, COM VASSOURA MECÂNICA ACOPLADA - CHP DIURNO. AF_03/2017</t>
  </si>
  <si>
    <t>TRATOR DE PNEUS COM POTÊNCIA DE 122 CV, TRAÇÃO 4X4, COM VASSOURA MECÂNICA ACOPLADA - CHI DIURNO. AF_02/2017</t>
  </si>
  <si>
    <t>TRATOR DE PNEUS COM POTÊNCIA DE 85 CV, TRAÇÃO 4X4, COM VASSOURA MECÂNICA ACOPLADA - CHI DIURNO.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</si>
  <si>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</si>
  <si>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</si>
  <si>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</si>
  <si>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</si>
  <si>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</si>
  <si>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</si>
  <si>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</si>
  <si>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</si>
  <si>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TRATOR DE PNEUS, POTÊNCIA 85 CV, TRAÇÃO 4X4, PESO COM LASTRO DE 4.675 KG - MANUTENÇÃO. AF_06/2014</t>
  </si>
  <si>
    <t>TRATOR DE PNEUS, POTÊNCIA 85 CV, TRAÇÃO 4X4, PESO COM LASTRO DE 4.675 KG - MATERIAIS NA OPERAÇÃO. AF_06/2014</t>
  </si>
  <si>
    <t>TRATOR DE PNEUS, POTÊNCIA 122 CV, TRAÇÃO 4X4, PESO COM LASTRO DE 4.510 KG - CHP DIURNO. AF_06/2014</t>
  </si>
  <si>
    <t>TRATOR DE PNEUS, POTÊNCIA 122 CV, TRAÇÃO 4X4, PESO COM LASTRO DE 4.510 KG - CHI DIURNO.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</si>
  <si>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</si>
  <si>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</si>
  <si>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</si>
  <si>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</si>
  <si>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DE PNEUS, POTÊNCIA 85 CV, TRAÇÃO 4X4, PESO COM LASTRO DE 4.675 KG - CHP DIURNO. AF_06/2014</t>
  </si>
  <si>
    <t>TRATOR DE PNEUS, POTÊNCIA 85 CV, TRAÇÃO 4X4, PESO COM LASTRO DE 4.675 KG - CHI DIURNO. AF_06/2014</t>
  </si>
  <si>
    <t>TRATOR DE PNEUS, POTÊNCIA 85 CV, TRAÇÃO 4X4, PESO COM LASTRO DE 4.675 KG - DEPRECIAÇÃO. AF_06/2014</t>
  </si>
  <si>
    <t>TRATOR DE PNEUS, POTÊNCIA 85 CV, TRAÇÃO 4X4, PESO COM LASTRO DE 4.675 KG - JUROS. AF_06/2014</t>
  </si>
  <si>
    <t>TRATOR DE ESTEIRAS, POTÊNCIA 100 HP, PESO OPERACIONAL 9,4 T, COM LÂMINA 2,19 M3 - CHP DIURNO. AF_06/2014</t>
  </si>
  <si>
    <t>TRATOR DE ESTEIRAS, POTÊNCIA 100 HP, PESO OPERACIONAL 9,4 T, COM LÂMINA 2,19 M3 - CHI DIURNO. AF_06/2014</t>
  </si>
  <si>
    <t>TRATOR DE ESTEIRAS, POTÊNCIA 100 HP, PESO OPERACIONAL 9,4 T, COM LÂMINA 2,19 M3 - MANUTENÇÃO. AF_06/2014</t>
  </si>
  <si>
    <t>TRATOR DE ESTEIRAS, POTÊNCIA 100 HP, PESO OPERACIONAL 9,4 T, COM LÂMINA 2,19 M3 -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</si>
  <si>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</si>
  <si>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</si>
  <si>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125 HP, PESO OPERACIONAL 12,9 T, COM LÂMINA 2,7 M3 - CHP DIURNO. AF_10/2014</t>
  </si>
  <si>
    <t>TRATOR DE ESTEIRAS, POTÊNCIA 125 HP, PESO OPERACIONAL 12,9 T, COM LÂMINA 2,7 M3 - CHI DIURNO.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</si>
  <si>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</si>
  <si>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</si>
  <si>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</si>
  <si>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</si>
  <si>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347 HP, PESO OPERACIONAL 38,5 T, COM LÂMINA 8,70 M3 - MATERIAIS NA OPERAÇÃO. AF_06/2014</t>
  </si>
  <si>
    <t>TRATOR DE ESTEIRAS, POTÊNCIA 347 HP, PESO OPERACIONAL 38,5 T, COM LÂMINA 8,70 M3 - CHP DIURNO. AF_06/2014</t>
  </si>
  <si>
    <t>TRATOR DE ESTEIRAS, POTÊNCIA 347 HP, PESO OPERACIONAL 38,5 T, COM LÂMINA 8,70 M3 - CHI DIURNO. AF_06/2014</t>
  </si>
  <si>
    <t>TRATOR DE ESTEIRAS, POTÊNCIA 347 HP, PESO OPERACIONAL 38,5 T, COM LÂMINA 8,70 M3 - MANUTENÇÃO. AF_06/2014</t>
  </si>
  <si>
    <t>TRATOR DE ESTEIRAS, POTÊNCIA 347 HP, PESO OPERACIONAL 38,5 T, COM LÂMINA 8,70 M3 - DEPRECIAÇÃO. AF_06/2014</t>
  </si>
  <si>
    <t>TRATOR DE ESTEIRAS, POTÊNCIA 347 HP, PESO OPERACIONAL 38,5 T, COM LÂMINA 8,70 M3 - JUROS. AF_06/2014</t>
  </si>
  <si>
    <t>TRATOR DE ESTEIRAS, POTÊNCIA 150 HP, PESO OPERACIONAL 16,7 T, COM RODA MOTRIZ ELEVADA E LÂMINA 3,18 M3 - CHP DIURNO. AF_06/2014</t>
  </si>
  <si>
    <t>TRATOR DE ESTEIRAS, POTÊNCIA 150 HP, PESO OPERACIONAL 16,7 T, COM RODA MOTRIZ ELEVADA E LÂMINA 3,18 M3 - CHI DIURNO. AF_06/2014</t>
  </si>
  <si>
    <t>TRATOR DE ESTEIRAS, POTÊNCIA 150 HP, PESO OPERACIONAL 16,7 T, COM RODA MOTRIZ ELEVADA E LÂMINA 3,18 M3 - MANUTENÇÃO.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</si>
  <si>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</si>
  <si>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</si>
  <si>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150 HP, PESO OPERACIONAL 16,7 T, COM RODA MOTRIZ ELEVADA E LÂMINA 3,18 M3 - MATERIAIS NA OPERAÇÃO. AF_06/2014</t>
  </si>
  <si>
    <t>TRATOR DE ESTEIRAS, POTÊNCIA 170 HP, PESO OPERACIONAL 19 T, CAÇAMBA 5,2 M3 - CHP DIURNO. AF_06/2014</t>
  </si>
  <si>
    <t>TRATOR DE ESTEIRAS, POTÊNCIA 170 HP, PESO OPERACIONAL 19 T, CAÇAMBA 5,2 M3 - CHI DIURNO. AF_06/2014</t>
  </si>
  <si>
    <t>TRATOR DE ESTEIRAS, POTÊNCIA 170 HP, PESO OPERACIONAL 19 T, CAÇAMBA 5,2 M3 - MATERIAIS NA OPERAÇÃO. AF_06/2014</t>
  </si>
  <si>
    <t>TRATOR DE ESTEIRAS, POTÊNCIA 170 HP, PESO OPERACIONAL 19 T, CAÇAMBA 5,2 M3 - MANUTENÇÃO. AF_06/2014</t>
  </si>
  <si>
    <t>TRATOR DE ESTEIRAS, POTÊNCIA 170 HP, PESO OPERACIONAL 19 T, CAÇAMBA 5,2 M3 - DEPRECIAÇÃO. AF_06/2014</t>
  </si>
  <si>
    <t>TRATOR DE ESTEIRAS, POTÊNCIA 170 HP, PESO OPERACIONAL 19 T, CAÇAMBA 5,2 M3 - JUROS. AF_06/2014</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</si>
  <si>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</si>
  <si>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</si>
  <si>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</si>
  <si>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</si>
  <si>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</si>
  <si>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</si>
  <si>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</si>
  <si>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COMPACTADOR DE SOLOS DE PERCUSSÃO (SOQUETE) COM MOTOR A GASOLINA 4 TEMPOS, POTÊNCIA 4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</si>
  <si>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</si>
  <si>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</si>
  <si>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</si>
  <si>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</si>
  <si>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</si>
  <si>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</si>
  <si>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</si>
  <si>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</si>
  <si>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</si>
  <si>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</si>
  <si>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</si>
  <si>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</si>
  <si>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</si>
  <si>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</si>
  <si>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</si>
  <si>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</si>
  <si>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</si>
  <si>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</si>
  <si>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</si>
  <si>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</si>
  <si>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</si>
  <si>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</si>
  <si>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</si>
  <si>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</si>
  <si>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</si>
  <si>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</si>
  <si>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</si>
  <si>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</si>
  <si>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</si>
  <si>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</si>
  <si>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</si>
  <si>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</si>
  <si>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</si>
  <si>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</si>
  <si>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</si>
  <si>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</si>
  <si>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DE UM CILINDRO AÇO LISO, POTÊNCIA 80 HP, PESO OPERACIONAL MÁXIMO 8,1 T, IMPACTO DINÂMICO 16,15 / 9,5 T, LARGURA DE TRABALHO 1,68 M - MATERIAIS NA OPERAÇÃO. AF_06/2014</t>
  </si>
  <si>
    <t>ROLO COMPACTADOR VIBRATÓRIO REBOCÁVEL, CILINDRO DE AÇO LISO, POTÊNCIA DE TRAÇÃO DE 65 CV, PESO 4,7 T, IMPACTO DINÂMICO 18,3 T, LARGURA DE TRABALHO 1,67 M - DEPRECIAÇÃO. AF_02/2016</t>
  </si>
  <si>
    <t>ROLO COMPACTADOR DE PNEUS ESTÁTICO, PRESSÃO VARIÁVEL, POTÊNCIA 111 HP, PESO SEM/COM LASTRO 9,5 / 26 T, LARGURA DE TRABALHO 1,90 M - MATERIAIS NA OPERAÇÃO. AF_07/2014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</si>
  <si>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</si>
  <si>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</si>
  <si>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</si>
  <si>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</si>
  <si>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</si>
  <si>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</si>
  <si>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</si>
  <si>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</si>
  <si>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VIBRATORIO TANDEM, ACO LISO, POTENCIA 125 HP, PESO SEM/COM LASTRO 10,20/11,65 T, LARGURA DE TRABALHO 1,73 M - CHP DIURNO. AF_11/2016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</si>
  <si>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</si>
  <si>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</si>
  <si>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</si>
  <si>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</si>
  <si>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</si>
  <si>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</si>
  <si>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</si>
  <si>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</si>
  <si>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</si>
  <si>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</si>
  <si>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</si>
  <si>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</si>
  <si>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</si>
  <si>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</si>
  <si>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</si>
  <si>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</si>
  <si>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</si>
  <si>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</si>
  <si>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</si>
  <si>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</si>
  <si>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</si>
  <si>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GRADE DE DISCO CONTROLE REMOTO REBOCÁVEL, COM 24 DISCOS 24 X 6 MM COM PNEUS PARA TRANSPORTE - MANUTENÇÃO. AF_06/2014</t>
  </si>
  <si>
    <t>GRADE DE DISCO CONTROLE REMOTO REBOCÁVEL, COM 24 DISCOS 24 X 6 MM COM PNEUS PARA TRANSPORTE - CHP DIURNO. AF_06/2014</t>
  </si>
  <si>
    <t>GRADE DE DISCO CONTROLE REMOTO REBOCÁVEL, COM 24 DISCOS 24 X 6 MM COM PNEUS PARA TRANSPORTE - CHI DIURNO. AF_06/2014</t>
  </si>
  <si>
    <t>GRADE DE DISCO REBOCÁVEL COM 20 DISCOS 24" X 6 MM COM PNEUS PARA TRANSPORTE - CHP DIURNO. AF_06/2014</t>
  </si>
  <si>
    <t>GRADE DE DISCO REBOCÁVEL COM 20 DISCOS 24" X 6 MM COM PNEUS PARA TRANSPORTE - CHI DIURNO. AF_06/2014</t>
  </si>
  <si>
    <t>GRADE DE DISCO REBOCÁVEL COM 20 DISCOS 24" X 6 MM COM PNEUS PARA TRANSPORTE - DEPRECIAÇÃO. AF_06/2014</t>
  </si>
  <si>
    <t>GRADE DE DISCO REBOCÁVEL COM 20 DISCOS 24" X 6 MM COM PNEUS PARA TRANSPORTE - MANUTENÇÃO. AF_06/2014</t>
  </si>
  <si>
    <t>GRADE DE DISCO REBOCÁVEL COM 20 DISCOS 24" X 6 MM COM PNEUS PARA TRANSPORTE - JUROS. AF_06/2014</t>
  </si>
  <si>
    <t>GRADE DE DISCO CONTROLE REMOTO REBOCÁVEL, COM 24 DISCOS 24 X 6 MM COM PNEUS PARA TRANSPORTE - DEPRECIAÇÃO. AF_06/2014</t>
  </si>
  <si>
    <t>GRADE DE DISCO CONTROLE REMOTO REBOCÁVEL, COM 24 DISCOS 24 X 6 MM COM PNEUS PARA TRANSPORTE - JUROS. AF_06/2014</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</si>
  <si>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</si>
  <si>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</si>
  <si>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</si>
  <si>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</si>
  <si>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</si>
  <si>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</si>
  <si>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CHP DIURNO. AF_11/2014</t>
  </si>
  <si>
    <t>FRESADORA DE ASFALTO A FRIO SOBRE RODAS, LARGURA FRESAGEM DE 2,0 M, POTÊNCIA 550 HP - CHP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</si>
  <si>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</si>
  <si>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</si>
  <si>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CHP DIURNO. AF_11/2014</t>
  </si>
  <si>
    <t>RECICLADORA DE ASFALTO A FRIO SOBRE RODAS, LARGURA FRESAGEM DE 2,0 M, POTÊNCIA 422 HP - CHI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</si>
  <si>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</si>
  <si>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</si>
  <si>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</si>
  <si>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</si>
  <si>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</si>
  <si>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</si>
  <si>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</si>
  <si>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</si>
  <si>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</si>
  <si>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</si>
  <si>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</si>
  <si>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</si>
  <si>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</si>
  <si>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</si>
  <si>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</si>
  <si>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</si>
  <si>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PERFURATRIZ ROTATIVA SOBRE ESTEIRA, TORQUE MAXIMO 2500 KGM, POTENCIA 110 HP, MOTOR DIESEL - MATERIAIS NA OPERAÇÃO. AF_05/2017</t>
  </si>
  <si>
    <t>PERFURATRIZ MANUAL, TORQUE MÁXIMO 83 N.M, POTÊNCIA 5 CV, COM DIÂMETRO MÁXIMO 4" - CHP DIURNO. AF_06/2015</t>
  </si>
  <si>
    <t>PERFURATRIZ SOBRE ESTEIRA, TORQUE MÁXIMO 600 KGF, PESO MÉDIO 1000 KG, POTÊNCIA 20 HP, DIÂMETRO MÁXIMO 10"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</si>
  <si>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</si>
  <si>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</si>
  <si>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PERFURATRIZ MANUAL, TORQUE MÁXIMO 83 N.M, POTÊNCIA 5 CV, COM DIÂMETRO MÁXIMO 4" - CHI DIURNO. AF_06/2015</t>
  </si>
  <si>
    <t>PERFURATRIZ SOBRE ESTEIRA, TORQUE MÁXIMO 600 KGF, PESO MÉDIO 1000 KG, POTÊNCIA 20 HP, DIÂMETRO MÁXIMO 10"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</si>
  <si>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</si>
  <si>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</si>
  <si>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</si>
  <si>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</si>
  <si>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</si>
  <si>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</si>
  <si>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</si>
  <si>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</si>
  <si>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</si>
  <si>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</si>
  <si>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</si>
  <si>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</si>
  <si>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</si>
  <si>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</si>
  <si>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</si>
  <si>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</si>
  <si>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</si>
  <si>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</si>
  <si>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</si>
  <si>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</si>
  <si>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</si>
  <si>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</si>
  <si>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</si>
  <si>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</si>
  <si>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</si>
  <si>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</si>
  <si>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</si>
  <si>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</si>
  <si>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</si>
  <si>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</si>
  <si>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</si>
  <si>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</si>
  <si>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</si>
  <si>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</si>
  <si>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</si>
  <si>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</si>
  <si>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</si>
  <si>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</si>
  <si>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</si>
  <si>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</si>
  <si>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</si>
  <si>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</si>
  <si>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</si>
  <si>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</si>
  <si>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</si>
  <si>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</si>
  <si>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</si>
  <si>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</si>
  <si>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</si>
  <si>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</si>
  <si>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</si>
  <si>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</si>
  <si>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</si>
  <si>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</si>
  <si>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</si>
  <si>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</si>
  <si>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</si>
  <si>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</si>
  <si>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</si>
  <si>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</si>
  <si>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VASSOURA MECÂNICA REBOCÁVEL COM ESCOVA CILÍNDRICA, LARGURA ÚTIL DE VARRIMENTO DE 2,44 M - CHP DIURNO. AF_06/2014</t>
  </si>
  <si>
    <t>VASSOURA MECÂNICA REBOCÁVEL COM ESCOVA CILÍNDRICA, LARGURA ÚTIL DE VARRIMENTO DE 2,44 M - CHI DIURNO. AF_06/2014</t>
  </si>
  <si>
    <t>VASSOURA MECÂNICA REBOCÁVEL COM ESCOVA CILÍNDRICA, LARGURA ÚTIL DE VARRIMENTO DE 2,44 M - MANUTENÇÃO. AF_06/2014</t>
  </si>
  <si>
    <t>VASSOURA MECÂNICA REBOCÁVEL COM ESCOVA CILÍNDRICA, LARGURA ÚTIL DE VARRIMENTO DE 2,44 M - DEPRECIAÇÃO. AF_06/2014</t>
  </si>
  <si>
    <t>VASSOURA MECÂNICA REBOCÁVEL COM ESCOVA CILÍNDRICA, LARGURA ÚTIL DE VARRIMENTO DE 2,44 M - JUROS. AF_06/2014</t>
  </si>
  <si>
    <t>USINA DE ASFALTO, TIPO GRAVIMÉTRICA, PROD 150 TON/HORA - CHP DIURNO. AF_12/2019</t>
  </si>
  <si>
    <t>USINA DE ASFALTO, TIPO GRAVIMÉTRICA, PROD 150 TON/HORA - CHI DIURNO.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</si>
  <si>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</si>
  <si>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</si>
  <si>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</si>
  <si>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</si>
  <si>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USINA DE MISTURA ASFÁLTICA À QUENTE, TIPO CONTRA FLUXO, PROD 100 A 140 TON/HORA - CHP DIURNO. AF_12/2019</t>
  </si>
  <si>
    <t>USINA DE MISTURA ASFÁLTICA À QUENTE, TIPO CONTRA FLUXO, PROD 100 A 140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</si>
  <si>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</si>
  <si>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</si>
  <si>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</si>
  <si>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</si>
  <si>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</si>
  <si>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</si>
  <si>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</si>
  <si>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</si>
  <si>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</si>
  <si>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</si>
  <si>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</si>
  <si>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</si>
  <si>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</si>
  <si>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</si>
  <si>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</si>
  <si>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</si>
  <si>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MANUTENÇÃO. AF_07/2016</t>
  </si>
  <si>
    <t>USINA MISTURADORA DE SOLOS, CAPACIDADE DE 200 A 500 TON/H, POTENCIA 75KW - CHP DIURNO. AF_07/2016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</si>
  <si>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</si>
  <si>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</si>
  <si>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</si>
  <si>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</si>
  <si>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</si>
  <si>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</si>
  <si>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</si>
  <si>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</si>
  <si>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</si>
  <si>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</si>
  <si>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 DE CAPACITAÇÃO PARA VIGIA DIURNO (ENCARGOS COMPLEMENTARES) - HORISTA</t>
  </si>
  <si>
    <t>CURSO DE CAPACITAÇÃO PARA AUXILIAR DE ALMOXARIFE (ENCARGOS COMPLEMENTARES) - HORISTA</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</si>
  <si>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</si>
  <si>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</si>
  <si>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</si>
  <si>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</si>
  <si>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</si>
  <si>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CURSO DE CAPACITAÇÃO PARA AUXILIAR DE ALMOXARIFE (ENCARGOS COMPLEMENTARES) - MENSALISTA</t>
  </si>
  <si>
    <t>CURSO DE CAPACITAÇÃO PARA TÉCNICO EM SEGURANÇA DO TRABALHO (ENCARGOS COMPLEMENTARES) - MENSALISTA</t>
  </si>
  <si>
    <t>CURSO DE CAPACITAÇÃO PARA TECNICO DE EDIFICACOES (ENCARGOS COMPLEMENTARES) - HORISTA</t>
  </si>
  <si>
    <t>CURSO DE CAPACITAÇÃO PARA TECNICO DE EDIFICACOES (ENCARGOS COMPLEMENTARES) - MENSALISTA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</si>
  <si>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</si>
  <si>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</si>
  <si>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</si>
  <si>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</si>
  <si>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</si>
  <si>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</si>
  <si>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</si>
  <si>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</si>
  <si>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</si>
  <si>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</si>
  <si>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</si>
  <si>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</si>
  <si>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</si>
  <si>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</si>
  <si>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</si>
  <si>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</si>
  <si>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</si>
  <si>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</si>
  <si>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</si>
  <si>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</si>
  <si>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</si>
  <si>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</si>
  <si>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</si>
  <si>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</si>
  <si>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</si>
  <si>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</si>
  <si>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</si>
  <si>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</si>
  <si>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</si>
  <si>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</si>
  <si>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</si>
  <si>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</si>
  <si>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</si>
  <si>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</si>
  <si>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</si>
  <si>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</si>
  <si>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</si>
  <si>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</si>
  <si>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</si>
  <si>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</si>
  <si>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</si>
  <si>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</si>
  <si>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</si>
  <si>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</si>
  <si>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</si>
  <si>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</si>
  <si>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</si>
  <si>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</si>
  <si>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</si>
  <si>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</si>
  <si>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</si>
  <si>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</si>
  <si>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</si>
  <si>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</si>
  <si>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</si>
  <si>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</si>
  <si>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</si>
  <si>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</si>
  <si>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</si>
  <si>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</si>
  <si>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</si>
  <si>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</si>
  <si>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</si>
  <si>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</si>
  <si>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</si>
  <si>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</si>
  <si>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</si>
  <si>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</si>
  <si>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</si>
  <si>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</si>
  <si>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</si>
  <si>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</si>
  <si>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</si>
  <si>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</si>
  <si>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</si>
  <si>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</si>
  <si>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</si>
  <si>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</si>
  <si>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</si>
  <si>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</si>
  <si>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</si>
  <si>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</si>
  <si>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</si>
  <si>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</si>
  <si>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</si>
  <si>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</si>
  <si>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</si>
  <si>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</si>
  <si>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</si>
  <si>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</si>
  <si>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</si>
  <si>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</si>
  <si>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</si>
  <si>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</si>
  <si>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</si>
  <si>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</si>
  <si>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</si>
  <si>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</si>
  <si>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</si>
  <si>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</si>
  <si>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</si>
  <si>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</si>
  <si>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</si>
  <si>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</si>
  <si>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</si>
  <si>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</si>
  <si>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</si>
  <si>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</si>
  <si>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</si>
  <si>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</si>
  <si>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</si>
  <si>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</si>
  <si>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</si>
  <si>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</si>
  <si>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</si>
  <si>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</si>
  <si>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</si>
  <si>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</si>
  <si>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</si>
  <si>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</si>
  <si>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</si>
  <si>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</si>
  <si>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</si>
  <si>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</si>
  <si>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</si>
  <si>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</si>
  <si>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</si>
  <si>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</si>
  <si>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</si>
  <si>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</si>
  <si>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</si>
  <si>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</si>
  <si>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</si>
  <si>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</si>
  <si>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</si>
  <si>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</si>
  <si>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CURSO DE CAPACITAÇÃO PARA OPERADOR DE USINA DE ASFALTO, DE SOLOS OU DE CONCRETO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</si>
  <si>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</si>
  <si>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</si>
  <si>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</si>
  <si>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</si>
  <si>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</si>
  <si>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</si>
  <si>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</si>
  <si>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</si>
  <si>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</si>
  <si>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</si>
  <si>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</si>
  <si>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</si>
  <si>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</si>
  <si>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</si>
  <si>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</si>
  <si>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</si>
  <si>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</si>
  <si>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</si>
  <si>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</si>
  <si>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</si>
  <si>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</si>
  <si>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</si>
  <si>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</si>
  <si>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</si>
  <si>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</si>
  <si>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</si>
  <si>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</si>
  <si>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</si>
  <si>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</si>
  <si>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</si>
  <si>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</si>
  <si>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</si>
  <si>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</si>
  <si>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</si>
  <si>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</si>
  <si>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</si>
  <si>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</si>
  <si>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</si>
  <si>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</si>
  <si>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</si>
  <si>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</si>
  <si>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</si>
  <si>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</si>
  <si>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</si>
  <si>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</si>
  <si>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</si>
  <si>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</si>
  <si>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</si>
  <si>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</si>
  <si>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</si>
  <si>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</si>
  <si>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</si>
  <si>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MECÃNICO DE EQUIPAMENTOS PESADOS COM ENCARGOS COMPLEMENTARES</t>
  </si>
  <si>
    <t>MONTADOR ELETROMECÃNICO COM ENCARGOS COMPLEMENTARES</t>
  </si>
  <si>
    <t>AUXILIAR DE ESCRITORIO COM ENCARGOS COMPLEMENTARES</t>
  </si>
  <si>
    <t>LOCACAO CONVENCIONAL DE OBRA, UTILIZANDO GABARITO DE TÁBUAS CORRIDAS PONTALETADAS A CADA 2,00M -  2 UTILIZAÇÕES. AF_10/2018</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</si>
  <si>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</si>
  <si>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</si>
  <si>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</si>
  <si>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</si>
  <si>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</si>
  <si>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</si>
  <si>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</si>
  <si>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</si>
  <si>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</si>
  <si>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</si>
  <si>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</si>
  <si>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</si>
  <si>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</si>
  <si>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</si>
  <si>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</si>
  <si>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</si>
  <si>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</si>
  <si>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</si>
  <si>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</si>
  <si>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</si>
  <si>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</si>
  <si>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</si>
  <si>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</si>
  <si>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</si>
  <si>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</si>
  <si>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</si>
  <si>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</si>
  <si>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</si>
  <si>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</si>
  <si>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</si>
  <si>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</si>
  <si>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</si>
  <si>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</si>
  <si>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</si>
  <si>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</si>
  <si>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</si>
  <si>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</si>
  <si>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</si>
  <si>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</si>
  <si>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</si>
  <si>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</si>
  <si>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</si>
  <si>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</si>
  <si>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</si>
  <si>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</si>
  <si>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</si>
  <si>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</si>
  <si>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</si>
  <si>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</si>
  <si>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</si>
  <si>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</si>
  <si>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</si>
  <si>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</si>
  <si>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</si>
  <si>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</si>
  <si>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</si>
  <si>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</si>
  <si>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</si>
  <si>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</si>
  <si>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</si>
  <si>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</si>
  <si>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</si>
  <si>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</si>
  <si>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</si>
  <si>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</si>
  <si>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</si>
  <si>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</si>
  <si>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</si>
  <si>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</si>
  <si>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</si>
  <si>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</si>
  <si>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</si>
  <si>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</si>
  <si>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</si>
  <si>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</si>
  <si>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</si>
  <si>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</si>
  <si>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</si>
  <si>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</si>
  <si>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</si>
  <si>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</si>
  <si>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</si>
  <si>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</si>
  <si>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</si>
  <si>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</si>
  <si>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</si>
  <si>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</si>
  <si>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</si>
  <si>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</si>
  <si>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</si>
  <si>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</si>
  <si>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</si>
  <si>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</si>
  <si>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</si>
  <si>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</si>
  <si>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</si>
  <si>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</si>
  <si>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</si>
  <si>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</si>
  <si>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</si>
  <si>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</si>
  <si>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</si>
  <si>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</si>
  <si>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</si>
  <si>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</si>
  <si>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</si>
  <si>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</si>
  <si>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</si>
  <si>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</si>
  <si>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</si>
  <si>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</si>
  <si>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</si>
  <si>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</si>
  <si>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</si>
  <si>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</si>
  <si>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</si>
  <si>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</si>
  <si>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</si>
  <si>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</si>
  <si>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</si>
  <si>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</si>
  <si>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</si>
  <si>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</si>
  <si>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</si>
  <si>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</si>
  <si>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</si>
  <si>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</si>
  <si>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</si>
  <si>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</si>
  <si>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</si>
  <si>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</si>
  <si>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</si>
  <si>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</si>
  <si>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</si>
  <si>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</si>
  <si>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</si>
  <si>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</si>
  <si>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</si>
  <si>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</si>
  <si>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</si>
  <si>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</si>
  <si>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</si>
  <si>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</si>
  <si>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</si>
  <si>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</si>
  <si>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</si>
  <si>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</si>
  <si>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</si>
  <si>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</si>
  <si>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</si>
  <si>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</si>
  <si>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</si>
  <si>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</si>
  <si>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</si>
  <si>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</si>
  <si>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</si>
  <si>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</si>
  <si>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</si>
  <si>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</si>
  <si>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</si>
  <si>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</si>
  <si>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</si>
  <si>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</si>
  <si>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</si>
  <si>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</si>
  <si>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</si>
  <si>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</si>
  <si>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</si>
  <si>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</si>
  <si>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</si>
  <si>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</si>
  <si>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</si>
  <si>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</si>
  <si>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</si>
  <si>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</si>
  <si>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</si>
  <si>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</si>
  <si>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</si>
  <si>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</si>
  <si>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</si>
  <si>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</si>
  <si>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</si>
  <si>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</si>
  <si>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</si>
  <si>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</si>
  <si>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</si>
  <si>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</si>
  <si>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</si>
  <si>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</si>
  <si>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</si>
  <si>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</si>
  <si>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</si>
  <si>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</si>
  <si>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</si>
  <si>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</si>
  <si>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</si>
  <si>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</si>
  <si>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</si>
  <si>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</si>
  <si>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</si>
  <si>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</si>
  <si>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</si>
  <si>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</si>
  <si>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</si>
  <si>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</si>
  <si>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</si>
  <si>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</si>
  <si>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</si>
  <si>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</si>
  <si>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</si>
  <si>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</si>
  <si>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</si>
  <si>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</si>
  <si>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</si>
  <si>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</si>
  <si>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</si>
  <si>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</si>
  <si>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</si>
  <si>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</si>
  <si>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</si>
  <si>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</si>
  <si>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</si>
  <si>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</si>
  <si>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</si>
  <si>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</si>
  <si>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</si>
  <si>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</si>
  <si>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</si>
  <si>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</si>
  <si>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</si>
  <si>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</si>
  <si>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</si>
  <si>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</si>
  <si>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</si>
  <si>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</si>
  <si>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</si>
  <si>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</si>
  <si>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</si>
  <si>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</si>
  <si>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</si>
  <si>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</si>
  <si>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</si>
  <si>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</si>
  <si>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</si>
  <si>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</si>
  <si>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</si>
  <si>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</si>
  <si>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</si>
  <si>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</si>
  <si>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</si>
  <si>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</si>
  <si>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</si>
  <si>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</si>
  <si>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</si>
  <si>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</si>
  <si>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</si>
  <si>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</si>
  <si>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</si>
  <si>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</si>
  <si>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</si>
  <si>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</si>
  <si>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</si>
  <si>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</si>
  <si>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</si>
  <si>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</si>
  <si>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</si>
  <si>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</si>
  <si>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</si>
  <si>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</si>
  <si>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</si>
  <si>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CONTRAMARCO DE ALUMÍNIO, FIXAÇÃO COM ARGAMASSA - FORNECIMENTO E INSTALAÇÃO. AF_12/2019</t>
  </si>
  <si>
    <t>CONTRAMARCO DE ALUMÍNIO, FIXAÇÃO COM PARAFUSO - FORNECIMENTO E INSTALAÇÃO. AF_12/2019</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</si>
  <si>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</si>
  <si>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</si>
  <si>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</si>
  <si>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</si>
  <si>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</si>
  <si>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</si>
  <si>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</si>
  <si>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</si>
  <si>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</si>
  <si>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</si>
  <si>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</si>
  <si>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</si>
  <si>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</si>
  <si>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</si>
  <si>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</si>
  <si>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</si>
  <si>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</si>
  <si>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</si>
  <si>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</si>
  <si>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</si>
  <si>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</si>
  <si>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</si>
  <si>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</si>
  <si>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</si>
  <si>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</si>
  <si>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</si>
  <si>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</si>
  <si>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</si>
  <si>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</si>
  <si>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</si>
  <si>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</si>
  <si>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</si>
  <si>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</si>
  <si>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</si>
  <si>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</si>
  <si>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</si>
  <si>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MONTAGEM E DESMONTAGEM DE FÔRMA DE LAJE MACIÇA, PÉ-DIREITO DUPLO, EM CHAPA DE MADEIRA COMPENSADA PLASTIFICADA, 10 UTILIZAÇÕES. AF_09/2020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</si>
  <si>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</si>
  <si>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</si>
  <si>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</si>
  <si>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</si>
  <si>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</si>
  <si>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COMO ARMADURA POSITIVA DE LAJES, TELA Q-159.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</si>
  <si>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</si>
  <si>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</si>
  <si>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</si>
  <si>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</si>
  <si>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</si>
  <si>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</si>
  <si>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</si>
  <si>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</si>
  <si>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</si>
  <si>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</si>
  <si>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</si>
  <si>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</si>
  <si>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</si>
  <si>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</si>
  <si>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</si>
  <si>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</si>
  <si>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</si>
  <si>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</si>
  <si>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</si>
  <si>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</si>
  <si>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</si>
  <si>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</si>
  <si>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</si>
  <si>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</si>
  <si>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</si>
  <si>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</si>
  <si>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</si>
  <si>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</si>
  <si>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</si>
  <si>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</si>
  <si>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</si>
  <si>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</si>
  <si>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</si>
  <si>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</si>
  <si>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</si>
  <si>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</si>
  <si>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</si>
  <si>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</si>
  <si>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</si>
  <si>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</si>
  <si>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</si>
  <si>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</si>
  <si>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</si>
  <si>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</si>
  <si>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</si>
  <si>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</si>
  <si>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</si>
  <si>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</si>
  <si>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</si>
  <si>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</si>
  <si>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</si>
  <si>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</si>
  <si>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</si>
  <si>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</si>
  <si>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</si>
  <si>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</si>
  <si>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</si>
  <si>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</si>
  <si>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</si>
  <si>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</si>
  <si>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</si>
  <si>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</si>
  <si>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</si>
  <si>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</si>
  <si>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</si>
  <si>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</si>
  <si>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</si>
  <si>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</si>
  <si>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</si>
  <si>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</si>
  <si>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</si>
  <si>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</si>
  <si>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</si>
  <si>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</si>
  <si>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</si>
  <si>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</si>
  <si>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</si>
  <si>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</si>
  <si>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</si>
  <si>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</si>
  <si>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</si>
  <si>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</si>
  <si>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</si>
  <si>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</si>
  <si>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</si>
  <si>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</si>
  <si>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</si>
  <si>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</si>
  <si>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TAMPA PARA CAIXA TIPO R1, EM FERRO FUNDIDO, DIMENSÕES INTERNAS: 0,40 X 0,60 M - FORNECIMENTO E INSTALAÇÃO. AF_12/2020</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</si>
  <si>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</si>
  <si>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</si>
  <si>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</si>
  <si>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</si>
  <si>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</si>
  <si>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</si>
  <si>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</si>
  <si>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</si>
  <si>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</si>
  <si>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</si>
  <si>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</si>
  <si>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</si>
  <si>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</si>
  <si>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</si>
  <si>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</si>
  <si>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</si>
  <si>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</si>
  <si>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</si>
  <si>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</si>
  <si>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</si>
  <si>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</si>
  <si>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</si>
  <si>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</si>
  <si>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</si>
  <si>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</si>
  <si>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</si>
  <si>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</si>
  <si>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</si>
  <si>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</si>
  <si>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</si>
  <si>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</si>
  <si>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</si>
  <si>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</si>
  <si>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</si>
  <si>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</si>
  <si>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</si>
  <si>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</si>
  <si>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</si>
  <si>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</si>
  <si>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</si>
  <si>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</si>
  <si>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</si>
  <si>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</si>
  <si>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</si>
  <si>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TORNEIRA CROMADA DE MESA PARA LAVATORIO, TIPO MONOCOMANDO. AF_01/2020</t>
  </si>
  <si>
    <t>MICTÓRIO SIFONADO LOUÇA BRANCA PARA ENTRADA DE ÁGUA EMBUTIDA  PADRÃO ALTO  FORNECIMENTO E INSTALAÇÃO.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</si>
  <si>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</si>
  <si>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</si>
  <si>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</si>
  <si>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</si>
  <si>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</si>
  <si>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</si>
  <si>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</si>
  <si>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</si>
  <si>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</si>
  <si>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</si>
  <si>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</si>
  <si>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</si>
  <si>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</si>
  <si>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</si>
  <si>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</si>
  <si>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</si>
  <si>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</si>
  <si>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</si>
  <si>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</si>
  <si>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</si>
  <si>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</si>
  <si>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</si>
  <si>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</si>
  <si>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</si>
  <si>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</si>
  <si>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</si>
  <si>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</si>
  <si>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</si>
  <si>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</si>
  <si>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</si>
  <si>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</si>
  <si>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</si>
  <si>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</si>
  <si>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</si>
  <si>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</si>
  <si>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</si>
  <si>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</si>
  <si>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</si>
  <si>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</si>
  <si>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</si>
  <si>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</si>
  <si>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</si>
  <si>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</si>
  <si>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</si>
  <si>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</si>
  <si>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</si>
  <si>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</si>
  <si>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</si>
  <si>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</si>
  <si>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</si>
  <si>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</si>
  <si>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</si>
  <si>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</si>
  <si>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</si>
  <si>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</si>
  <si>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</si>
  <si>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</si>
  <si>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</si>
  <si>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</si>
  <si>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</si>
  <si>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</si>
  <si>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</si>
  <si>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</si>
  <si>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</si>
  <si>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</si>
  <si>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</si>
  <si>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</si>
  <si>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</si>
  <si>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</si>
  <si>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</si>
  <si>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</si>
  <si>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</si>
  <si>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</si>
  <si>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</si>
  <si>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</si>
  <si>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</si>
  <si>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</si>
  <si>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</si>
  <si>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</si>
  <si>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</si>
  <si>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</si>
  <si>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</si>
  <si>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</si>
  <si>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</si>
  <si>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</si>
  <si>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AÇO GALVANIZADO DN 25 (1 )   FORNECIMENTO E INSTALAÇÃO (EXCLUSIVE HIDRÔMETRO). AF_11/2016</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</si>
  <si>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</si>
  <si>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</si>
  <si>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</si>
  <si>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</si>
  <si>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</si>
  <si>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</si>
  <si>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</si>
  <si>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</si>
  <si>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</si>
  <si>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</si>
  <si>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</si>
  <si>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</si>
  <si>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</si>
  <si>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</si>
  <si>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</si>
  <si>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</si>
  <si>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</si>
  <si>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</si>
  <si>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</si>
  <si>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</si>
  <si>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</si>
  <si>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</si>
  <si>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</si>
  <si>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</si>
  <si>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</si>
  <si>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</si>
  <si>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</si>
  <si>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</si>
  <si>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</si>
  <si>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</si>
  <si>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</si>
  <si>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</si>
  <si>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</si>
  <si>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</si>
  <si>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</si>
  <si>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</si>
  <si>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</si>
  <si>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</si>
  <si>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</si>
  <si>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</si>
  <si>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</si>
  <si>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</si>
  <si>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</si>
  <si>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</si>
  <si>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</si>
  <si>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</si>
  <si>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</si>
  <si>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</si>
  <si>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</si>
  <si>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</si>
  <si>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</si>
  <si>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</si>
  <si>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</si>
  <si>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</si>
  <si>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</si>
  <si>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</si>
  <si>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</si>
  <si>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</si>
  <si>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</si>
  <si>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</si>
  <si>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</si>
  <si>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</si>
  <si>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</si>
  <si>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</si>
  <si>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</si>
  <si>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</si>
  <si>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</si>
  <si>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</si>
  <si>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</si>
  <si>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</si>
  <si>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</si>
  <si>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</si>
  <si>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</si>
  <si>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</si>
  <si>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</si>
  <si>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</si>
  <si>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</si>
  <si>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</si>
  <si>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</si>
  <si>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</si>
  <si>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</si>
  <si>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</si>
  <si>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</si>
  <si>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</si>
  <si>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</si>
  <si>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</si>
  <si>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</si>
  <si>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</si>
  <si>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</si>
  <si>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</si>
  <si>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</si>
  <si>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</si>
  <si>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</si>
  <si>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</si>
  <si>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</si>
  <si>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</si>
  <si>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</si>
  <si>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</si>
  <si>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</si>
  <si>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</si>
  <si>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</si>
  <si>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</si>
  <si>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</si>
  <si>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</si>
  <si>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</si>
  <si>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</si>
  <si>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</si>
  <si>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</si>
  <si>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</si>
  <si>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</si>
  <si>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</si>
  <si>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</si>
  <si>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</si>
  <si>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</si>
  <si>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</si>
  <si>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</si>
  <si>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</si>
  <si>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</si>
  <si>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</si>
  <si>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</si>
  <si>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</si>
  <si>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</si>
  <si>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</si>
  <si>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</si>
  <si>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</si>
  <si>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</si>
  <si>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</si>
  <si>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</si>
  <si>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</si>
  <si>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</si>
  <si>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</si>
  <si>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</si>
  <si>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</si>
  <si>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</si>
  <si>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</si>
  <si>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</si>
  <si>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</si>
  <si>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</si>
  <si>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</si>
  <si>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</si>
  <si>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</si>
  <si>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</si>
  <si>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</si>
  <si>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</si>
  <si>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</si>
  <si>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</si>
  <si>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</si>
  <si>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</si>
  <si>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</si>
  <si>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</si>
  <si>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</si>
  <si>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</si>
  <si>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</si>
  <si>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</si>
  <si>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</si>
  <si>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</si>
  <si>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</si>
  <si>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</si>
  <si>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</si>
  <si>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</si>
  <si>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</si>
  <si>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</si>
  <si>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</si>
  <si>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</si>
  <si>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</si>
  <si>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</si>
  <si>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</si>
  <si>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</si>
  <si>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</si>
  <si>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</si>
  <si>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APLICAÇÃO MASSA ACRÍLICA PARA MADEIRA, PARA PINTURA COM TINTA DE ACABAMENTO (PIGMENTADA). AF_01/2021</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</si>
  <si>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</si>
  <si>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</si>
  <si>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</si>
  <si>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</si>
  <si>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</si>
  <si>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</si>
  <si>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</si>
  <si>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</si>
  <si>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</si>
  <si>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</si>
  <si>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</si>
  <si>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</si>
  <si>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</si>
  <si>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</si>
  <si>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</si>
  <si>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</si>
  <si>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</si>
  <si>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</si>
  <si>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</si>
  <si>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</si>
  <si>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</si>
  <si>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</si>
  <si>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</si>
  <si>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</si>
  <si>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</si>
  <si>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</si>
  <si>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</si>
  <si>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</si>
  <si>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</si>
  <si>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</si>
  <si>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</si>
  <si>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</si>
  <si>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</si>
  <si>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</si>
  <si>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</si>
  <si>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</si>
  <si>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</si>
  <si>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</si>
  <si>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</si>
  <si>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</si>
  <si>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</si>
  <si>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</si>
  <si>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</si>
  <si>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</si>
  <si>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</si>
  <si>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</si>
  <si>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</si>
  <si>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</si>
  <si>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</si>
  <si>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</si>
  <si>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</si>
  <si>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</si>
  <si>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</si>
  <si>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</si>
  <si>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</si>
  <si>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</si>
  <si>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</si>
  <si>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</si>
  <si>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</si>
  <si>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</si>
  <si>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</si>
  <si>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</si>
  <si>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</si>
  <si>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</si>
  <si>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</si>
  <si>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</si>
  <si>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</si>
  <si>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</si>
  <si>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</si>
  <si>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</si>
  <si>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</si>
  <si>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</si>
  <si>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</si>
  <si>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</si>
  <si>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</si>
  <si>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</si>
  <si>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</si>
  <si>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</si>
  <si>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</si>
  <si>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</si>
  <si>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(COMPOSIÇÃO REPRESENTATIVA) DO SERVIÇO DE REVESTIMENTO CERÂMICO PARA PAREDES INTERNAS, MEIA OU PAREDE INTEIRA, PLACAS TIPO ESMALTADA EXTRA DE 20X20 CM, PARA EDIFICAÇÕES HABITACIONAIS UNIFAMILIAR (CASAS) E EDIFICAÇÕES PÚBLICAS PADRÃO. AF_11/2014</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</si>
  <si>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</si>
  <si>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</si>
  <si>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</si>
  <si>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</si>
  <si>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</si>
  <si>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</si>
  <si>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</si>
  <si>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</si>
  <si>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</si>
  <si>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</si>
  <si>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</si>
  <si>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</si>
  <si>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</si>
  <si>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</si>
  <si>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MANUAL DE TUBOS PLÁSTICOS, DN 150 MM, EM CAMINHÃO CARROCERIA 9T. AF_06/2021</t>
  </si>
  <si>
    <t>CARGA, MANOBRA E DESCARGA DE TUBOS PLÁSTICOS, DN 400 MM, EM CAMINHÃO CARROCERIA COM GUINDAUTO (MUNCK) 11,7 TM. AF_07/2020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</si>
  <si>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</si>
  <si>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</si>
  <si>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</si>
  <si>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</si>
  <si>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</si>
  <si>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</si>
  <si>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</si>
  <si>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</si>
  <si>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</si>
  <si>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</si>
  <si>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</si>
  <si>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</si>
  <si>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</si>
  <si>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</si>
  <si>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</si>
  <si>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</si>
  <si>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</si>
  <si>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</si>
  <si>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</si>
  <si>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</si>
  <si>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</si>
  <si>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</si>
  <si>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</si>
  <si>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</si>
  <si>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</si>
  <si>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MES</t>
  </si>
  <si>
    <t>PLACA DE OBRA EM CHAPA DE AÇO GALVANIZADO, INSTALADA</t>
  </si>
  <si>
    <t>00051/ORSE - DEZ/2021</t>
  </si>
  <si>
    <t>CENTRAL DE LAMA BENTONÍTICA (DEPÓSITO DE BENTONITA, MISTURADOR DE ALTA TURBULÊNCIA, SILOS DE ARMAZENAMENTO DE LAMA E ÁGUA, LABORATÓRIO DE CONTROLE DE QUALIDADE DA LAMA) - MATERIAIS NA OPERAÇÃO. AF_04/2019</t>
  </si>
  <si>
    <t>PLATAFORMA ELEVATÓRIA - MATERIAIS NA OPERAÇÃO. AF_04/2019</t>
  </si>
  <si>
    <t>PÓRTICO ROLANTE MONOVIGA, PERFIL I, 4 PERNAS, CAPACIDADE 5 T  - MATERIAIS NA OPERAÇÃO. AF_04/2019</t>
  </si>
  <si>
    <t>QUANT.</t>
  </si>
  <si>
    <t>CUSTO</t>
  </si>
  <si>
    <t>ACUMULADO</t>
  </si>
  <si>
    <t>MEDIÇÃO</t>
  </si>
  <si>
    <t xml:space="preserve"> MEDIÇÃO</t>
  </si>
  <si>
    <t>Nº de COLUNAS</t>
  </si>
  <si>
    <t>QUANTIDADE A MEDIR</t>
  </si>
  <si>
    <t>xx/xx/xxxx</t>
  </si>
  <si>
    <t>1ª</t>
  </si>
  <si>
    <t>TOTAL MEDIDO</t>
  </si>
  <si>
    <t>ADMINISTRAÇÃO LOCAL DE OBRA - COMPOSTA DE ENGENHEIRO CIVIL JUNIOR E MESTRE DE OBRAS EM TEMPO INTEGRAL</t>
  </si>
  <si>
    <t>ESTRUTURA DE MADEIRA PROVISÓRIA PARA SUPORTE DE CAIXA D ÁGUA ELEVADA DE 1000 LITROS. AF_05/2018_PS</t>
  </si>
  <si>
    <t>ESTRUTURA DE MADEIRA PROVISÓRIA PARA SUPORTE DE CAIXA D ÁGUA ELEVADA DE 3000 LITROS. AF_05/2018_PS</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</si>
  <si>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</si>
  <si>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</si>
  <si>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</si>
  <si>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</si>
  <si>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</si>
  <si>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</si>
  <si>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</si>
  <si>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</si>
  <si>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</si>
  <si>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</si>
  <si>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</si>
  <si>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</si>
  <si>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</si>
  <si>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</si>
  <si>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</si>
  <si>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</si>
  <si>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</si>
  <si>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</si>
  <si>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</si>
  <si>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</si>
  <si>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</si>
  <si>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</si>
  <si>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</si>
  <si>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</si>
  <si>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</si>
  <si>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</si>
  <si>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</si>
  <si>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</si>
  <si>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</si>
  <si>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TUBO DE PVC CORRUGADO RÍGIDO PERFURADO, DN 100 MM, PARA DRENO - FORNECIMENTO E ASSENTAMENTO. AF_07/2021</t>
  </si>
  <si>
    <t>CAIXA COM GRELHA DUPLA RETANGULAR, EM CONCRETO PRÉ-MOLDADO, DIMENSÕES INTERNAS: 0,5X2,2X1,0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</si>
  <si>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</si>
  <si>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</si>
  <si>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</si>
  <si>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</si>
  <si>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</si>
  <si>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</si>
  <si>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</si>
  <si>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</si>
  <si>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</si>
  <si>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</si>
  <si>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</si>
  <si>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</si>
  <si>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</si>
  <si>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</si>
  <si>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</si>
  <si>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</si>
  <si>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</si>
  <si>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</si>
  <si>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</si>
  <si>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</si>
  <si>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</si>
  <si>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</si>
  <si>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</si>
  <si>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</si>
  <si>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</si>
  <si>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</si>
  <si>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</si>
  <si>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</si>
  <si>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</si>
  <si>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</si>
  <si>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</si>
  <si>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</si>
  <si>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</si>
  <si>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</si>
  <si>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</si>
  <si>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</si>
  <si>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</si>
  <si>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</si>
  <si>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</si>
  <si>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</si>
  <si>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</si>
  <si>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</si>
  <si>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</si>
  <si>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</si>
  <si>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</si>
  <si>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</si>
  <si>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</si>
  <si>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</si>
  <si>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</si>
  <si>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</si>
  <si>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</si>
  <si>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</si>
  <si>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</si>
  <si>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</si>
  <si>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</si>
  <si>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</si>
  <si>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</si>
  <si>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</si>
  <si>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</si>
  <si>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</si>
  <si>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</si>
  <si>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</si>
  <si>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</si>
  <si>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</si>
  <si>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</si>
  <si>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</si>
  <si>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</si>
  <si>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</si>
  <si>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</si>
  <si>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</si>
  <si>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</si>
  <si>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</si>
  <si>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</si>
  <si>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</si>
  <si>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</si>
  <si>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</si>
  <si>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</si>
  <si>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</si>
  <si>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</si>
  <si>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</si>
  <si>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</si>
  <si>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</si>
  <si>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</si>
  <si>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</si>
  <si>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BATENTE PARA PORTA DE MADEIRA, FIXAÇÃO COM ARGAMASSA, PADRÃO MÉDIO - FORNECIMENTO E INSTALAÇÃO. AF_12/2019</t>
  </si>
  <si>
    <t>BATENTE PARA PORTA DE MADEIRA, FIXAÇÃO COM ARGAMASSA, PADRÃO POPULAR.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</si>
  <si>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</si>
  <si>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</si>
  <si>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</si>
  <si>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</si>
  <si>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</si>
  <si>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</si>
  <si>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</si>
  <si>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</si>
  <si>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</si>
  <si>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</si>
  <si>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</si>
  <si>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</si>
  <si>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</si>
  <si>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</si>
  <si>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</si>
  <si>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</si>
  <si>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</si>
  <si>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</si>
  <si>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</si>
  <si>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</si>
  <si>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</si>
  <si>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</si>
  <si>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</si>
  <si>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</si>
  <si>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</si>
  <si>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</si>
  <si>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</si>
  <si>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</si>
  <si>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</si>
  <si>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</si>
  <si>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</si>
  <si>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</si>
  <si>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</si>
  <si>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</si>
  <si>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</si>
  <si>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</si>
  <si>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</si>
  <si>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</si>
  <si>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</si>
  <si>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</si>
  <si>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</si>
  <si>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</si>
  <si>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</si>
  <si>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</si>
  <si>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</si>
  <si>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</si>
  <si>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</si>
  <si>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</si>
  <si>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</si>
  <si>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</si>
  <si>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</si>
  <si>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</si>
  <si>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</si>
  <si>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</si>
  <si>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</si>
  <si>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</si>
  <si>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</si>
  <si>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</si>
  <si>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</si>
  <si>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</si>
  <si>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</si>
  <si>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</si>
  <si>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</si>
  <si>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</si>
  <si>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</si>
  <si>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</si>
  <si>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</si>
  <si>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</si>
  <si>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</si>
  <si>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</si>
  <si>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</si>
  <si>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</si>
  <si>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</si>
  <si>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</si>
  <si>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</si>
  <si>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</si>
  <si>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</si>
  <si>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</si>
  <si>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</si>
  <si>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</si>
  <si>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</si>
  <si>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</si>
  <si>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</si>
  <si>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</si>
  <si>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</si>
  <si>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</si>
  <si>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</si>
  <si>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</si>
  <si>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</si>
  <si>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</si>
  <si>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</si>
  <si>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</si>
  <si>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</si>
  <si>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</si>
  <si>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</si>
  <si>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</si>
  <si>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</si>
  <si>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</si>
  <si>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</si>
  <si>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</si>
  <si>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</si>
  <si>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</si>
  <si>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</si>
  <si>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</si>
  <si>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</si>
  <si>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</si>
  <si>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</si>
  <si>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PEÇA CIRCULAR PRÉ-MOLDADA, VOLUME DE CONCRETO DE 10 A 30 LITROS, TAXA DE FIBRA DE POLIPROPILENO APROXIMADA DE 6 KG/M³. AF_01/2018_PS</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</si>
  <si>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</si>
  <si>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</si>
  <si>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</si>
  <si>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</si>
  <si>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</si>
  <si>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</si>
  <si>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</si>
  <si>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</si>
  <si>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</si>
  <si>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</si>
  <si>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</si>
  <si>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</si>
  <si>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</si>
  <si>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</si>
  <si>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</si>
  <si>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</si>
  <si>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</si>
  <si>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</si>
  <si>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</si>
  <si>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</si>
  <si>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</si>
  <si>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</si>
  <si>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</si>
  <si>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</si>
  <si>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</si>
  <si>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</si>
  <si>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</si>
  <si>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</si>
  <si>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</si>
  <si>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</si>
  <si>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</si>
  <si>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</si>
  <si>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</si>
  <si>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</si>
  <si>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</si>
  <si>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</si>
  <si>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</si>
  <si>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</si>
  <si>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</si>
  <si>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</si>
  <si>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</si>
  <si>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</si>
  <si>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</si>
  <si>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</si>
  <si>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</si>
  <si>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</si>
  <si>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</si>
  <si>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</si>
  <si>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</si>
  <si>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CONDULETE DE PVC, TIPO E, PARA ELETRODUTO DE PVC SOLDÁVEL DN 20 MM (1/2''),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</si>
  <si>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</si>
  <si>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</si>
  <si>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</si>
  <si>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</si>
  <si>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</si>
  <si>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</si>
  <si>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</si>
  <si>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</si>
  <si>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</si>
  <si>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</si>
  <si>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</si>
  <si>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</si>
  <si>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</si>
  <si>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</si>
  <si>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</si>
  <si>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</si>
  <si>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</si>
  <si>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</si>
  <si>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</si>
  <si>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</si>
  <si>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</si>
  <si>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</si>
  <si>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</si>
  <si>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</si>
  <si>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</si>
  <si>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</si>
  <si>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</si>
  <si>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</si>
  <si>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</si>
  <si>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</si>
  <si>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</si>
  <si>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</si>
  <si>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</si>
  <si>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</si>
  <si>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</si>
  <si>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</si>
  <si>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</si>
  <si>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</si>
  <si>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</si>
  <si>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</si>
  <si>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</si>
  <si>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</si>
  <si>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</si>
  <si>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</si>
  <si>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</si>
  <si>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</si>
  <si>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</si>
  <si>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LUMINÁRIA TIPO PLAFON CIRCULAR, DE SOBREPOR, COM LED DE 12/13 W - FORNECIMENTO E INSTALAÇÃO. AF_03/2022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</si>
  <si>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</si>
  <si>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</si>
  <si>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</si>
  <si>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</si>
  <si>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</si>
  <si>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</si>
  <si>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</si>
  <si>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</si>
  <si>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</si>
  <si>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</si>
  <si>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</si>
  <si>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</si>
  <si>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</si>
  <si>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</si>
  <si>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</si>
  <si>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</si>
  <si>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</si>
  <si>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</si>
  <si>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</si>
  <si>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</si>
  <si>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</si>
  <si>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</si>
  <si>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</si>
  <si>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</si>
  <si>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</si>
  <si>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</si>
  <si>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</si>
  <si>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</si>
  <si>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</si>
  <si>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</si>
  <si>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</si>
  <si>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</si>
  <si>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</si>
  <si>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</si>
  <si>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</si>
  <si>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</si>
  <si>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</si>
  <si>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</si>
  <si>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</si>
  <si>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</si>
  <si>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</si>
  <si>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</si>
  <si>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</si>
  <si>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</si>
  <si>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</si>
  <si>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</si>
  <si>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</si>
  <si>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</si>
  <si>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</si>
  <si>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</si>
  <si>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</si>
  <si>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</si>
  <si>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</si>
  <si>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</si>
  <si>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</si>
  <si>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</si>
  <si>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</si>
  <si>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</si>
  <si>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</si>
  <si>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</si>
  <si>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</si>
  <si>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</si>
  <si>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</si>
  <si>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</si>
  <si>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</si>
  <si>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</si>
  <si>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</si>
  <si>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</si>
  <si>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</si>
  <si>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</si>
  <si>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</si>
  <si>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</si>
  <si>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</si>
  <si>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</si>
  <si>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</si>
  <si>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</si>
  <si>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</si>
  <si>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</si>
  <si>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</si>
  <si>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</si>
  <si>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</si>
  <si>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</si>
  <si>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</si>
  <si>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</si>
  <si>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</si>
  <si>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</si>
  <si>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</si>
  <si>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</si>
  <si>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</si>
  <si>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</si>
  <si>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</si>
  <si>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</si>
  <si>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</si>
  <si>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</si>
  <si>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</si>
  <si>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</si>
  <si>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</si>
  <si>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</si>
  <si>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</si>
  <si>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</si>
  <si>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</si>
  <si>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</si>
  <si>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</si>
  <si>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</si>
  <si>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</si>
  <si>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</si>
  <si>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</si>
  <si>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</si>
  <si>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</si>
  <si>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</si>
  <si>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</si>
  <si>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</si>
  <si>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</si>
  <si>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</si>
  <si>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</si>
  <si>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</si>
  <si>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</si>
  <si>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</si>
  <si>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</si>
  <si>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</si>
  <si>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</si>
  <si>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</si>
  <si>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</si>
  <si>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</si>
  <si>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</si>
  <si>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</si>
  <si>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</si>
  <si>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</si>
  <si>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</si>
  <si>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</si>
  <si>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</si>
  <si>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</si>
  <si>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</si>
  <si>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</si>
  <si>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</si>
  <si>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</si>
  <si>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</si>
  <si>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</si>
  <si>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</si>
  <si>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</si>
  <si>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</si>
  <si>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</si>
  <si>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</si>
  <si>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</si>
  <si>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</si>
  <si>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</si>
  <si>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</si>
  <si>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</si>
  <si>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</si>
  <si>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</si>
  <si>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</si>
  <si>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</si>
  <si>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</si>
  <si>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</si>
  <si>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</si>
  <si>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</si>
  <si>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</si>
  <si>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</si>
  <si>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</si>
  <si>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</si>
  <si>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</si>
  <si>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</si>
  <si>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</si>
  <si>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</si>
  <si>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</si>
  <si>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</si>
  <si>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</si>
  <si>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</si>
  <si>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</si>
  <si>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</si>
  <si>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</si>
  <si>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</si>
  <si>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</si>
  <si>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</si>
  <si>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CPVC, SOLDÁVEL, DN 114 MM, INSTALADO EM RESERVAÇÃO DE ÁGUA DE EDIFICAÇÃO QUE POSSUA RESERVATÓRIO DE FIBRA/FIBROCIMENTO  FORNECIMENTO E INSTALAÇÃO. AF_06/2016</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</si>
  <si>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</si>
  <si>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</si>
  <si>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</si>
  <si>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</si>
  <si>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</si>
  <si>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</si>
  <si>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</si>
  <si>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</si>
  <si>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</si>
  <si>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</si>
  <si>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</si>
  <si>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</si>
  <si>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</si>
  <si>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</si>
  <si>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</si>
  <si>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</si>
  <si>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</si>
  <si>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</si>
  <si>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</si>
  <si>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</si>
  <si>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</si>
  <si>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</si>
  <si>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</si>
  <si>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</si>
  <si>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</si>
  <si>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</si>
  <si>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</si>
  <si>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</si>
  <si>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</si>
  <si>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</si>
  <si>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</si>
  <si>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</si>
  <si>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</si>
  <si>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</si>
  <si>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</si>
  <si>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</si>
  <si>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</si>
  <si>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</si>
  <si>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</si>
  <si>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</si>
  <si>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</si>
  <si>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</si>
  <si>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</si>
  <si>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</si>
  <si>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</si>
  <si>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</si>
  <si>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</si>
  <si>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</si>
  <si>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</si>
  <si>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</si>
  <si>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</si>
  <si>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</si>
  <si>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</si>
  <si>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</si>
  <si>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</si>
  <si>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</si>
  <si>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</si>
  <si>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</si>
  <si>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</si>
  <si>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</si>
  <si>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</si>
  <si>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</si>
  <si>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</si>
  <si>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</si>
  <si>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</si>
  <si>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</si>
  <si>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</si>
  <si>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</si>
  <si>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</si>
  <si>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</si>
  <si>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</si>
  <si>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</si>
  <si>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</si>
  <si>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</si>
  <si>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</si>
  <si>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</si>
  <si>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</si>
  <si>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</si>
  <si>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</si>
  <si>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</si>
  <si>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</si>
  <si>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</si>
  <si>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</si>
  <si>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</si>
  <si>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</si>
  <si>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</si>
  <si>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</si>
  <si>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</si>
  <si>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</si>
  <si>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</si>
  <si>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</si>
  <si>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</si>
  <si>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</si>
  <si>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</si>
  <si>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</si>
  <si>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</si>
  <si>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</si>
  <si>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</si>
  <si>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</si>
  <si>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</si>
  <si>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</si>
  <si>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</si>
  <si>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</si>
  <si>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</si>
  <si>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</si>
  <si>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</si>
  <si>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</si>
  <si>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</si>
  <si>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</si>
  <si>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</si>
  <si>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</si>
  <si>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</si>
  <si>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</si>
  <si>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</si>
  <si>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</si>
  <si>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</si>
  <si>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</si>
  <si>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</si>
  <si>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</si>
  <si>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</si>
  <si>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</si>
  <si>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</si>
  <si>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</si>
  <si>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</si>
  <si>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</si>
  <si>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</si>
  <si>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</si>
  <si>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</si>
  <si>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</si>
  <si>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</si>
  <si>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</si>
  <si>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</si>
  <si>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</si>
  <si>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</si>
  <si>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</si>
  <si>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</si>
  <si>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</si>
  <si>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</si>
  <si>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</si>
  <si>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</si>
  <si>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</si>
  <si>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</si>
  <si>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</si>
  <si>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</si>
  <si>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</si>
  <si>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</si>
  <si>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</si>
  <si>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</si>
  <si>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</si>
  <si>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</si>
  <si>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</si>
  <si>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</si>
  <si>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</si>
  <si>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</si>
  <si>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</si>
  <si>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</si>
  <si>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</si>
  <si>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</si>
  <si>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</si>
  <si>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</si>
  <si>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</si>
  <si>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</si>
  <si>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</si>
  <si>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</si>
  <si>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</si>
  <si>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</si>
  <si>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</si>
  <si>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</si>
  <si>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</si>
  <si>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</si>
  <si>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</si>
  <si>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</si>
  <si>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</si>
  <si>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</si>
  <si>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</si>
  <si>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</si>
  <si>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</si>
  <si>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</si>
  <si>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</si>
  <si>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</si>
  <si>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</si>
  <si>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</si>
  <si>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</si>
  <si>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</si>
  <si>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</si>
  <si>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</si>
  <si>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</si>
  <si>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</si>
  <si>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</si>
  <si>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</si>
  <si>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</si>
  <si>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</si>
  <si>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</si>
  <si>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</si>
  <si>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</si>
  <si>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</si>
  <si>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</si>
  <si>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</si>
  <si>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</si>
  <si>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</si>
  <si>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</si>
  <si>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</si>
  <si>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</si>
  <si>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</si>
  <si>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</si>
  <si>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</si>
  <si>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</si>
  <si>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</si>
  <si>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</si>
  <si>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</si>
  <si>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</si>
  <si>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</si>
  <si>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</si>
  <si>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</si>
  <si>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</si>
  <si>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</si>
  <si>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</si>
  <si>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</si>
  <si>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</si>
  <si>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</si>
  <si>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</si>
  <si>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</si>
  <si>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</si>
  <si>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</si>
  <si>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</si>
  <si>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</si>
  <si>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</si>
  <si>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</si>
  <si>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</si>
  <si>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</si>
  <si>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</si>
  <si>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</si>
  <si>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</si>
  <si>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</si>
  <si>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</si>
  <si>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</si>
  <si>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</si>
  <si>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</si>
  <si>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</si>
  <si>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</si>
  <si>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</si>
  <si>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</si>
  <si>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</si>
  <si>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</si>
  <si>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</si>
  <si>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</si>
  <si>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</si>
  <si>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</si>
  <si>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</si>
  <si>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</si>
  <si>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</si>
  <si>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</si>
  <si>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</si>
  <si>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</si>
  <si>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</si>
  <si>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</si>
  <si>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</si>
  <si>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</si>
  <si>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</si>
  <si>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</si>
  <si>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</si>
  <si>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</si>
  <si>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</si>
  <si>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</si>
  <si>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</si>
  <si>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</si>
  <si>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</si>
  <si>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</si>
  <si>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</si>
  <si>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</si>
  <si>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</si>
  <si>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</si>
  <si>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</si>
  <si>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</si>
  <si>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</si>
  <si>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</si>
  <si>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</si>
  <si>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</si>
  <si>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</si>
  <si>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</si>
  <si>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</si>
  <si>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</si>
  <si>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</si>
  <si>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</si>
  <si>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</si>
  <si>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</si>
  <si>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</si>
  <si>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</si>
  <si>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</si>
  <si>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</si>
  <si>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</si>
  <si>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</si>
  <si>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</si>
  <si>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</si>
  <si>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</si>
  <si>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</si>
  <si>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</si>
  <si>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</si>
  <si>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</si>
  <si>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</si>
  <si>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</si>
  <si>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</si>
  <si>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</si>
  <si>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</si>
  <si>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</si>
  <si>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</si>
  <si>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</si>
  <si>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</si>
  <si>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</si>
  <si>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</si>
  <si>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</si>
  <si>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</si>
  <si>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</si>
  <si>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</si>
  <si>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</si>
  <si>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</si>
  <si>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</si>
  <si>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</si>
  <si>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</si>
  <si>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</si>
  <si>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</si>
  <si>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</si>
  <si>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</si>
  <si>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</si>
  <si>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</si>
  <si>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</si>
  <si>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</si>
  <si>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</si>
  <si>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</si>
  <si>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</si>
  <si>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</si>
  <si>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</si>
  <si>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</si>
  <si>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</si>
  <si>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</si>
  <si>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</si>
  <si>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</si>
  <si>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</si>
  <si>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</si>
  <si>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</si>
  <si>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</si>
  <si>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</si>
  <si>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</si>
  <si>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</si>
  <si>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</si>
  <si>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</si>
  <si>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</si>
  <si>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</si>
  <si>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</si>
  <si>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</si>
  <si>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</si>
  <si>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</si>
  <si>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</si>
  <si>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</si>
  <si>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</si>
  <si>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</si>
  <si>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</si>
  <si>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</si>
  <si>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</si>
  <si>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</si>
  <si>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</si>
  <si>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</si>
  <si>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</si>
  <si>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</si>
  <si>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</si>
  <si>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</si>
  <si>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</si>
  <si>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</si>
  <si>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</si>
  <si>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</si>
  <si>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</si>
  <si>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</si>
  <si>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</si>
  <si>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</si>
  <si>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</si>
  <si>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</si>
  <si>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</si>
  <si>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</si>
  <si>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</si>
  <si>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</si>
  <si>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</si>
  <si>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</si>
  <si>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</si>
  <si>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</si>
  <si>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</si>
  <si>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</si>
  <si>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</si>
  <si>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</si>
  <si>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</si>
  <si>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</si>
  <si>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</si>
  <si>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</si>
  <si>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</si>
  <si>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</si>
  <si>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</si>
  <si>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</si>
  <si>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</si>
  <si>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</si>
  <si>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</si>
  <si>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</si>
  <si>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</si>
  <si>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</si>
  <si>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</si>
  <si>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</si>
  <si>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</si>
  <si>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</si>
  <si>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</si>
  <si>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</si>
  <si>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</si>
  <si>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</si>
  <si>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</si>
  <si>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</si>
  <si>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</si>
  <si>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</si>
  <si>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</si>
  <si>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</si>
  <si>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</si>
  <si>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</si>
  <si>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</si>
  <si>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</si>
  <si>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</si>
  <si>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</si>
  <si>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</si>
  <si>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</si>
  <si>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</si>
  <si>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</si>
  <si>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</si>
  <si>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</si>
  <si>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</si>
  <si>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</si>
  <si>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</si>
  <si>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</si>
  <si>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</si>
  <si>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</si>
  <si>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</si>
  <si>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</si>
  <si>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</si>
  <si>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</si>
  <si>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</si>
  <si>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</si>
  <si>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</si>
  <si>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</si>
  <si>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</si>
  <si>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</si>
  <si>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</si>
  <si>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</si>
  <si>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</si>
  <si>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</si>
  <si>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</si>
  <si>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</si>
  <si>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</si>
  <si>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</si>
  <si>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</si>
  <si>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</si>
  <si>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</si>
  <si>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</si>
  <si>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</si>
  <si>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</si>
  <si>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</si>
  <si>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</si>
  <si>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</si>
  <si>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</si>
  <si>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</si>
  <si>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</si>
  <si>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</si>
  <si>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</si>
  <si>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</si>
  <si>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</si>
  <si>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</si>
  <si>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</si>
  <si>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</si>
  <si>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</si>
  <si>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</si>
  <si>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</si>
  <si>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</si>
  <si>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</si>
  <si>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</si>
  <si>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</si>
  <si>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</si>
  <si>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</si>
  <si>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</si>
  <si>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</si>
  <si>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</si>
  <si>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</si>
  <si>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</si>
  <si>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</si>
  <si>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</si>
  <si>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</si>
  <si>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</si>
  <si>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</si>
  <si>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</si>
  <si>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</si>
  <si>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</si>
  <si>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</si>
  <si>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</si>
  <si>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</si>
  <si>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</si>
  <si>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</si>
  <si>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</si>
  <si>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</si>
  <si>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</si>
  <si>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</si>
  <si>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</si>
  <si>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</si>
  <si>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</si>
  <si>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</si>
  <si>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</si>
  <si>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</si>
  <si>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</si>
  <si>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</si>
  <si>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</si>
  <si>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</si>
  <si>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</si>
  <si>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</si>
  <si>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</si>
  <si>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</si>
  <si>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</si>
  <si>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</si>
  <si>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</si>
  <si>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</si>
  <si>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</si>
  <si>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</si>
  <si>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</si>
  <si>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</si>
  <si>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</si>
  <si>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</si>
  <si>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</si>
  <si>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</si>
  <si>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</si>
  <si>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</si>
  <si>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</si>
  <si>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</si>
  <si>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</si>
  <si>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</si>
  <si>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</si>
  <si>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</si>
  <si>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</si>
  <si>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</si>
  <si>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</si>
  <si>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</si>
  <si>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</si>
  <si>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</si>
  <si>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</si>
  <si>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</si>
  <si>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</si>
  <si>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</si>
  <si>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</si>
  <si>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</si>
  <si>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</si>
  <si>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</si>
  <si>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</si>
  <si>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</si>
  <si>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</si>
  <si>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</si>
  <si>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</si>
  <si>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</si>
  <si>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</si>
  <si>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</si>
  <si>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CONECTOR, CPVC, SOLDÁVEL, DN 54 MM X 2",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</si>
  <si>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</si>
  <si>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</si>
  <si>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</si>
  <si>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</si>
  <si>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</si>
  <si>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</si>
  <si>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</si>
  <si>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</si>
  <si>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</si>
  <si>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</si>
  <si>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</si>
  <si>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</si>
  <si>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</si>
  <si>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</si>
  <si>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</si>
  <si>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</si>
  <si>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</si>
  <si>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</si>
  <si>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</si>
  <si>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</si>
  <si>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</si>
  <si>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</si>
  <si>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</si>
  <si>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</si>
  <si>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</si>
  <si>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</si>
  <si>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</si>
  <si>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</si>
  <si>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</si>
  <si>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</si>
  <si>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</si>
  <si>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</si>
  <si>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</si>
  <si>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</si>
  <si>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</si>
  <si>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</si>
  <si>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</si>
  <si>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</si>
  <si>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</si>
  <si>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</si>
  <si>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</si>
  <si>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</si>
  <si>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</si>
  <si>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</si>
  <si>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</si>
  <si>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</si>
  <si>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</si>
  <si>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</si>
  <si>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</si>
  <si>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</si>
  <si>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</si>
  <si>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</si>
  <si>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</si>
  <si>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</si>
  <si>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</si>
  <si>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</si>
  <si>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</si>
  <si>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</si>
  <si>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</si>
  <si>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</si>
  <si>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</si>
  <si>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</si>
  <si>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</si>
  <si>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</si>
  <si>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</si>
  <si>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</si>
  <si>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</si>
  <si>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</si>
  <si>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</si>
  <si>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</si>
  <si>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</si>
  <si>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</si>
  <si>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</si>
  <si>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</si>
  <si>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</si>
  <si>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</si>
  <si>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</si>
  <si>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</si>
  <si>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</si>
  <si>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</si>
  <si>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</si>
  <si>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</si>
  <si>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</si>
  <si>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</si>
  <si>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</si>
  <si>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</si>
  <si>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</si>
  <si>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</si>
  <si>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</si>
  <si>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</si>
  <si>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</si>
  <si>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</si>
  <si>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</si>
  <si>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</si>
  <si>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</si>
  <si>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</si>
  <si>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</si>
  <si>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</si>
  <si>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</si>
  <si>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</si>
  <si>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</si>
  <si>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</si>
  <si>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</si>
  <si>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</si>
  <si>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</si>
  <si>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</si>
  <si>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</si>
  <si>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</si>
  <si>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</si>
  <si>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</si>
  <si>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</si>
  <si>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</si>
  <si>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</si>
  <si>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</si>
  <si>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</si>
  <si>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</si>
  <si>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</si>
  <si>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</si>
  <si>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</si>
  <si>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</si>
  <si>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</si>
  <si>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</si>
  <si>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</si>
  <si>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</si>
  <si>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</si>
  <si>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</si>
  <si>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</si>
  <si>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</si>
  <si>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</si>
  <si>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</si>
  <si>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</si>
  <si>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</si>
  <si>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</si>
  <si>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</si>
  <si>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</si>
  <si>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</si>
  <si>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</si>
  <si>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</si>
  <si>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</si>
  <si>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</si>
  <si>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</si>
  <si>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</si>
  <si>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</si>
  <si>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</si>
  <si>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</si>
  <si>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</si>
  <si>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</si>
  <si>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</si>
  <si>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</si>
  <si>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</si>
  <si>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</si>
  <si>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</si>
  <si>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</si>
  <si>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</si>
  <si>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</si>
  <si>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</si>
  <si>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</si>
  <si>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</si>
  <si>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</si>
  <si>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</si>
  <si>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</si>
  <si>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</si>
  <si>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</si>
  <si>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</si>
  <si>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</si>
  <si>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</si>
  <si>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</si>
  <si>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</si>
  <si>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</si>
  <si>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</si>
  <si>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</si>
  <si>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</si>
  <si>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</si>
  <si>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</si>
  <si>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</si>
  <si>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</si>
  <si>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</si>
  <si>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</si>
  <si>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</si>
  <si>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</si>
  <si>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</si>
  <si>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</si>
  <si>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</si>
  <si>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</si>
  <si>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</si>
  <si>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</si>
  <si>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</si>
  <si>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</si>
  <si>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</si>
  <si>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</si>
  <si>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</si>
  <si>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</si>
  <si>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</si>
  <si>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</si>
  <si>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</si>
  <si>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</si>
  <si>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</si>
  <si>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</si>
  <si>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</si>
  <si>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</si>
  <si>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</si>
  <si>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</si>
  <si>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</si>
  <si>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</si>
  <si>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</si>
  <si>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</si>
  <si>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</si>
  <si>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</si>
  <si>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</si>
  <si>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</si>
  <si>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</si>
  <si>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</si>
  <si>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</si>
  <si>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</si>
  <si>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</si>
  <si>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</si>
  <si>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</si>
  <si>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</si>
  <si>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</si>
  <si>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</si>
  <si>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</si>
  <si>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</si>
  <si>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</si>
  <si>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</si>
  <si>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</si>
  <si>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</si>
  <si>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</si>
  <si>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</si>
  <si>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</si>
  <si>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</si>
  <si>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</si>
  <si>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</si>
  <si>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</si>
  <si>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</si>
  <si>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</si>
  <si>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</si>
  <si>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</si>
  <si>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</si>
  <si>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</si>
  <si>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</si>
  <si>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</si>
  <si>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</si>
  <si>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</si>
  <si>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</si>
  <si>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</si>
  <si>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</si>
  <si>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</si>
  <si>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</si>
  <si>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</si>
  <si>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</si>
  <si>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</si>
  <si>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</si>
  <si>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</si>
  <si>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</si>
  <si>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</si>
  <si>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</si>
  <si>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</si>
  <si>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</si>
  <si>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</si>
  <si>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</si>
  <si>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</si>
  <si>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</si>
  <si>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</si>
  <si>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</si>
  <si>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</si>
  <si>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</si>
  <si>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</si>
  <si>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</si>
  <si>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</si>
  <si>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</si>
  <si>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</si>
  <si>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</si>
  <si>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</si>
  <si>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</si>
  <si>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</si>
  <si>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</si>
  <si>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</si>
  <si>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</si>
  <si>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</si>
  <si>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</si>
  <si>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</si>
  <si>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</si>
  <si>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</si>
  <si>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</si>
  <si>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</si>
  <si>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</si>
  <si>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</si>
  <si>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</si>
  <si>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</si>
  <si>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</si>
  <si>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</si>
  <si>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</si>
  <si>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</si>
  <si>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</si>
  <si>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</si>
  <si>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</si>
  <si>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</si>
  <si>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</si>
  <si>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</si>
  <si>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</si>
  <si>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</si>
  <si>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</si>
  <si>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</si>
  <si>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</si>
  <si>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</si>
  <si>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</si>
  <si>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</si>
  <si>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</si>
  <si>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</si>
  <si>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</si>
  <si>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</si>
  <si>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</si>
  <si>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</si>
  <si>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</si>
  <si>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</si>
  <si>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</si>
  <si>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</si>
  <si>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</si>
  <si>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</si>
  <si>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</si>
  <si>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</si>
  <si>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</si>
  <si>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</si>
  <si>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</si>
  <si>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</si>
  <si>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</si>
  <si>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</si>
  <si>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</si>
  <si>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</si>
  <si>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</si>
  <si>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</si>
  <si>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</si>
  <si>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</si>
  <si>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</si>
  <si>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</si>
  <si>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</si>
  <si>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</si>
  <si>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</si>
  <si>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</si>
  <si>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</si>
  <si>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</si>
  <si>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</si>
  <si>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</si>
  <si>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</si>
  <si>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</si>
  <si>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</si>
  <si>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</si>
  <si>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</si>
  <si>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</si>
  <si>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</si>
  <si>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</si>
  <si>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</si>
  <si>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</si>
  <si>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</si>
  <si>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</si>
  <si>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</si>
  <si>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</si>
  <si>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</si>
  <si>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</si>
  <si>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</si>
  <si>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</si>
  <si>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</si>
  <si>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</si>
  <si>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</si>
  <si>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</si>
  <si>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</si>
  <si>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</si>
  <si>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</si>
  <si>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</si>
  <si>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</si>
  <si>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</si>
  <si>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</si>
  <si>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TIL (TUBO DE INSPEÇÃO E LIMPEZA) RADIAL PARA ESGOTO, EM PVC, DN 300X200 MM.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</si>
  <si>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</si>
  <si>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</si>
  <si>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</si>
  <si>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</si>
  <si>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</si>
  <si>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</si>
  <si>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</si>
  <si>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</si>
  <si>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</si>
  <si>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</si>
  <si>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</si>
  <si>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</si>
  <si>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</si>
  <si>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</si>
  <si>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</si>
  <si>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</si>
  <si>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</si>
  <si>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</si>
  <si>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</si>
  <si>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</si>
  <si>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</si>
  <si>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</si>
  <si>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</si>
  <si>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</si>
  <si>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</si>
  <si>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</si>
  <si>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</si>
  <si>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</si>
  <si>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</si>
  <si>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</si>
  <si>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</si>
  <si>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</si>
  <si>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</si>
  <si>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</si>
  <si>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</si>
  <si>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</si>
  <si>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</si>
  <si>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</si>
  <si>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</si>
  <si>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</si>
  <si>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</si>
  <si>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</si>
  <si>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</si>
  <si>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</si>
  <si>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</si>
  <si>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</si>
  <si>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</si>
  <si>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</si>
  <si>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</si>
  <si>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</si>
  <si>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</si>
  <si>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</si>
  <si>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</si>
  <si>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</si>
  <si>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</si>
  <si>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</si>
  <si>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</si>
  <si>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</si>
  <si>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</si>
  <si>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</si>
  <si>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</si>
  <si>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</si>
  <si>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</si>
  <si>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</si>
  <si>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</si>
  <si>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</si>
  <si>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</si>
  <si>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</si>
  <si>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</si>
  <si>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</si>
  <si>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</si>
  <si>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</si>
  <si>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</si>
  <si>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</si>
  <si>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</si>
  <si>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</si>
  <si>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</si>
  <si>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</si>
  <si>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</si>
  <si>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</si>
  <si>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</si>
  <si>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</si>
  <si>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</si>
  <si>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</si>
  <si>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</si>
  <si>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</si>
  <si>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</si>
  <si>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</si>
  <si>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</si>
  <si>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</si>
  <si>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</si>
  <si>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</si>
  <si>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</si>
  <si>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</si>
  <si>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</si>
  <si>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</si>
  <si>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</si>
  <si>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</si>
  <si>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</si>
  <si>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</si>
  <si>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</si>
  <si>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</si>
  <si>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</si>
  <si>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</si>
  <si>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</si>
  <si>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</si>
  <si>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</si>
  <si>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</si>
  <si>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</si>
  <si>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</si>
  <si>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</si>
  <si>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</si>
  <si>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</si>
  <si>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</si>
  <si>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</si>
  <si>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</si>
  <si>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EXECUÇÃO DE PASSEIO (CALÇADA) OU PISO DE CONCRETO COM CONCRETO MOLDADO IN LOCO, FEITO EM OBRA,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</si>
  <si>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</si>
  <si>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</si>
  <si>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</si>
  <si>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</si>
  <si>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</si>
  <si>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</si>
  <si>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</si>
  <si>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</si>
  <si>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</si>
  <si>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</si>
  <si>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</si>
  <si>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</si>
  <si>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</si>
  <si>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</si>
  <si>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</si>
  <si>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</si>
  <si>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</si>
  <si>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</si>
  <si>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</si>
  <si>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</si>
  <si>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</si>
  <si>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</si>
  <si>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</si>
  <si>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</si>
  <si>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</si>
  <si>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</si>
  <si>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</si>
  <si>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</si>
  <si>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</si>
  <si>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</si>
  <si>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</si>
  <si>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</si>
  <si>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</si>
  <si>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</si>
  <si>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</si>
  <si>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</si>
  <si>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</si>
  <si>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</si>
  <si>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</si>
  <si>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</si>
  <si>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</si>
  <si>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</si>
  <si>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</si>
  <si>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</si>
  <si>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</si>
  <si>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</si>
  <si>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</si>
  <si>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</si>
  <si>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</si>
  <si>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</si>
  <si>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</si>
  <si>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</si>
  <si>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</si>
  <si>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</si>
  <si>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</si>
  <si>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</si>
  <si>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</si>
  <si>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</si>
  <si>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</si>
  <si>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</si>
  <si>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</si>
  <si>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</si>
  <si>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</si>
  <si>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</si>
  <si>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</si>
  <si>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</si>
  <si>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</si>
  <si>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</si>
  <si>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</si>
  <si>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</si>
  <si>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</si>
  <si>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</si>
  <si>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</si>
  <si>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</si>
  <si>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</si>
  <si>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</si>
  <si>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</si>
  <si>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</si>
  <si>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</si>
  <si>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</si>
  <si>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</si>
  <si>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</si>
  <si>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</si>
  <si>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</si>
  <si>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</si>
  <si>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</si>
  <si>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</si>
  <si>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</si>
  <si>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</si>
  <si>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</si>
  <si>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</si>
  <si>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</si>
  <si>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</si>
  <si>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</si>
  <si>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</si>
  <si>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</si>
  <si>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</si>
  <si>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</si>
  <si>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</si>
  <si>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</si>
  <si>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</si>
  <si>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</si>
  <si>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</si>
  <si>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</si>
  <si>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</si>
  <si>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</si>
  <si>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</si>
  <si>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</si>
  <si>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</si>
  <si>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</si>
  <si>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</si>
  <si>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</si>
  <si>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</si>
  <si>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</si>
  <si>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</si>
  <si>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</si>
  <si>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</si>
  <si>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</si>
  <si>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</si>
  <si>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</si>
  <si>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</si>
  <si>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</si>
  <si>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</si>
  <si>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</si>
  <si>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</si>
  <si>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</si>
  <si>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</si>
  <si>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</si>
  <si>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</si>
  <si>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</si>
  <si>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</si>
  <si>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</si>
  <si>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</si>
  <si>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</si>
  <si>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</si>
  <si>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</si>
  <si>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</si>
  <si>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</si>
  <si>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</si>
  <si>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</si>
  <si>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</si>
  <si>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</si>
  <si>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</si>
  <si>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</si>
  <si>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</si>
  <si>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</si>
  <si>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</si>
  <si>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</si>
  <si>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</si>
  <si>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</si>
  <si>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</si>
  <si>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</si>
  <si>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</si>
  <si>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PLANTIO DE GRAMA BATATAIS EM PLACAS. AF_05/2018</t>
  </si>
  <si>
    <t>PLANTIO DE GRAMA ESMERALDA OU SÃO CARLOS OU CURITIBANA, EM PLACAS. AF_05/2022</t>
  </si>
  <si>
    <t>PAR DE TABELAS DE BASQUETE DE COMPENSADO NAVAL, COM AROS E REDES - FORNECIMENTO E INSTALAÇÃO. AF_03/2022</t>
  </si>
  <si>
    <t xml:space="preserve">KWH   </t>
  </si>
  <si>
    <t>UNXMES</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</si>
  <si>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</si>
  <si>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</si>
  <si>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</si>
  <si>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</si>
  <si>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</si>
  <si>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COMP 003</t>
  </si>
  <si>
    <t>PRÓPRIA</t>
  </si>
  <si>
    <t>2.2</t>
  </si>
  <si>
    <t>2.3</t>
  </si>
  <si>
    <t>3.1</t>
  </si>
  <si>
    <t>DEVERÁ SER FATURADO DE ACORDO COM O ANDAMENTO FÍSICO DA OBRA - ACÓRDÃO 2.622/2013.</t>
  </si>
  <si>
    <t>VALOR R$ A MEDIR /
DIFERENÇA DE TRUNCARONDAMENTO</t>
  </si>
  <si>
    <t>Correto uso dos modelos e da tabela SECID</t>
  </si>
  <si>
    <t xml:space="preserve">
</t>
  </si>
  <si>
    <t>SECRETARIA DE ESTADO DAS CIDADES</t>
  </si>
  <si>
    <t>DIRETORIA DE EDIFICAÇÕES</t>
  </si>
  <si>
    <t>O profissional signatário deste, abaixo identificado, se responsabiliza pelo atendimento integral do contido na legislação, que determinam os procedimentos para elaboração e apresentação de orçamentos/projetos, bem como pelo correto uso dos modelos e tabelas vigentes. O objeto deste Termo refere-se à correspondente ART abaixo</t>
  </si>
  <si>
    <t>O profissional signatário deste, abaixo identificado, concede à SECID a liberação dos direitos autorais relativos às composições de serviços por ele elaboradas correspondente a ART/RRT abaixo</t>
  </si>
  <si>
    <t>TABELA DE COTAÇÃO DE INSUMOS / SERVIÇOS ESPECIALIZADOS NÃO CONTEMPLADOS PELAS TABELAS SECID</t>
  </si>
  <si>
    <t>PLANILHA DE SERVIÇOS SINTÉTICA NÃO DESONERADA</t>
  </si>
  <si>
    <t>CONFERÊNCIA PARA OPÇÃO DA TABELA COM OU SEM DESONERAÇÃO</t>
  </si>
  <si>
    <t xml:space="preserve">OBS.: </t>
  </si>
  <si>
    <t>BDI COM DESONERAÇÃO:</t>
  </si>
  <si>
    <t>SINAPI JANEIRO DE 2024 NÃO DESONERADA</t>
  </si>
  <si>
    <t>Vigência: SECID - ABRIL DE 2024</t>
  </si>
  <si>
    <t>TABELAS DE REFERÊNCIA:  SINAPI/PR (JANEIRO/2024) E SECID (ABRIL/2024) NÃO DESONERADA</t>
  </si>
  <si>
    <t>ENCARGOS SOCIAIS SOBRE A MÃO DE OBRA (NÃO DESONERADA)</t>
  </si>
  <si>
    <t>Vigência a partir de: DEZEMBRO/2023</t>
  </si>
  <si>
    <t>COMPOSIÇÃO PARAMÉTRICA DE EXECUÇÃO DE ESCRITÓRIO EM CANTEIRO DE OBRAS, FORA DA PROJEÇÃO DA LAJE, EM ALVENARIA, NÃO INCLUSO MOBILIÁRIO E EQUIPAMENTOS. AF_01/2024_PE</t>
  </si>
  <si>
    <t>COMPOSIÇÃO PARAMÉTRICA DE EXECUÇÃO DE ESCRITÓRIO EM CANTEIRO DE OBRAS, FORA DA PROJEÇÃO DA LAJE, EM CHAPA DE MADEIRA COMPENSADA, NÃO INCLUSO MOBILIÁRIO E EQUIPAMENTOS. AF_01/2024_PE</t>
  </si>
  <si>
    <t>COMPOSIÇÃO PARAMÉTRICA DE EXECUÇÃO DE ALMOXARIFADO EM CANTEIRO DE OBRAS, FORA DA PROJEÇÃO DA LAJE, EM CHAPA DE MADEIRA COMPENSADA, NÃO INCLUSO MOBILIÁRIO E EQUIPAMENTOS. AF_01/2024_PE</t>
  </si>
  <si>
    <t>COMPOSIÇÃO PARAMÉTRICA DE EXECUÇÃO DE REFEITÓRIO EM CANTEIRO DE OBRAS, FORA DA PROJEÇÃO DA LAJE, EM CHAPA DE MADEIRA COMPENSADA, NÃO INCLUSO MOBILIÁRIO E EQUIPAMENTOS. AF_01/2024_PE</t>
  </si>
  <si>
    <t>COMPOSIÇÃO PARAMÉTRICA DE EXECUÇÃO DE SANITÁRIO E VESTIÁRIO EM CANTEIRO DE OBRAS, FORA DA PROJEÇÃO DA LAJE, EM CHAPA DE MADEIRA COMPENSADA, NÃO INCLUSO MOBILIÁRIO. AF_01/2024_PE</t>
  </si>
  <si>
    <t>COMPOSIÇÃO PARAMÉTRICA DE EXECUÇÃO DE GUARITA EM CANTEIRO DE OBRAS, EM CHAPA DE MADEIRA COMPENSADA, NÃO INCLUSO MOBILIÁRIO. AF_01/2024_PE</t>
  </si>
  <si>
    <t>COMPOSIÇÃO PARAMÉTRICA DE EXECUÇÃO DE RESERVATÓRIO APOIADO DE ÁGUA (7000 LITROS) EM CANTEIRO DE OBRAS. AF_01/2024</t>
  </si>
  <si>
    <t>COMPOSIÇÃO PARAMÉTRICA DE EXECUÇÃO DE RESERVATÓRIO ELEVADO DE ÁGUA (2000 LITROS) EM CANTEIRO DE OBRAS, APOIADO EM ESTRUTURA DE MADEIRA. AF_01/2024</t>
  </si>
  <si>
    <t>COMPOSIÇÃO PARAMÉTRICA DE EXECUÇÃO DE CENTRAL DE ARMADURA EM CANTEIRO DE OBRAS, NÃO INCLUSO MOBILIÁRIO E EQUIPAMENTOS. AF_01/2024_PE</t>
  </si>
  <si>
    <t>COMPOSIÇÃO PARAMÉTRICA DE EXECUÇÃO DE CENTRAL DE FÔRMAS, PRODUÇÃO DE ARGAMASSA OU CONCRETO EM CANTEIRO DE OBRAS, NÃO INCLUSO MOBILIÁRIO E EQUIPAMENTOS. AF_01/2024_PE</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</si>
  <si>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</si>
  <si>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</si>
  <si>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</si>
  <si>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</si>
  <si>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</si>
  <si>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</si>
  <si>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</si>
  <si>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</si>
  <si>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</si>
  <si>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</si>
  <si>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</si>
  <si>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</si>
  <si>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</si>
  <si>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</si>
  <si>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</si>
  <si>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</si>
  <si>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</si>
  <si>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MÁQUINA JATO DE PRESSAO PORTÁTIL, CAMARA DE 1 SAIDA, CAPACIDADE 280 L, DIAMETRO 670 MM, BICO DE JATO CURTO VENTURI DE 5/16 , MANGUEIRA DE 1 COM COMPRESSOR DE AR REBOCÁVEL 189 PCM E MOTOR DIESEL 63 CV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</si>
  <si>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</si>
  <si>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</si>
  <si>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</si>
  <si>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</si>
  <si>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</si>
  <si>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</si>
  <si>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</si>
  <si>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</si>
  <si>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</si>
  <si>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</si>
  <si>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</si>
  <si>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</si>
  <si>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</si>
  <si>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</si>
  <si>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</si>
  <si>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</si>
  <si>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</si>
  <si>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</si>
  <si>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</si>
  <si>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</si>
  <si>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</si>
  <si>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</si>
  <si>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</si>
  <si>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MÁQUINA JATO DE PRESSAO PORTÁTIL, CAMARA DE 1 SAIDA, CAPACIDADE 280 L, DIAMETRO 670 MM, BICO DE JATO CURTO VENTURI DE 5/16 , MANGUEIRA DE 1 COM COMPRESSOR DE AR REBOCÁVEL 189 PCM E MOTOR DIESEL 63 CV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</si>
  <si>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</si>
  <si>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</si>
  <si>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</si>
  <si>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</si>
  <si>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</si>
  <si>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</si>
  <si>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</si>
  <si>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</si>
  <si>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</si>
  <si>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</si>
  <si>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</si>
  <si>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</si>
  <si>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</si>
  <si>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</si>
  <si>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</si>
  <si>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</si>
  <si>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</si>
  <si>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</si>
  <si>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</si>
  <si>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</si>
  <si>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</si>
  <si>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</si>
  <si>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</si>
  <si>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</si>
  <si>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</si>
  <si>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</si>
  <si>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</si>
  <si>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</si>
  <si>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</si>
  <si>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</si>
  <si>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</si>
  <si>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</si>
  <si>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</si>
  <si>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</si>
  <si>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</si>
  <si>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</si>
  <si>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</si>
  <si>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</si>
  <si>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</si>
  <si>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</si>
  <si>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</si>
  <si>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</si>
  <si>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</si>
  <si>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</si>
  <si>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</si>
  <si>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</si>
  <si>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</si>
  <si>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</si>
  <si>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</si>
  <si>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</si>
  <si>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</si>
  <si>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</si>
  <si>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</si>
  <si>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</si>
  <si>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</si>
  <si>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</si>
  <si>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</si>
  <si>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</si>
  <si>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</si>
  <si>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</si>
  <si>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</si>
  <si>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</si>
  <si>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</si>
  <si>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</si>
  <si>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</si>
  <si>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</si>
  <si>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</si>
  <si>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</si>
  <si>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</si>
  <si>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</si>
  <si>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</si>
  <si>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</si>
  <si>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</si>
  <si>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</si>
  <si>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</si>
  <si>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</si>
  <si>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</si>
  <si>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</si>
  <si>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</si>
  <si>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</si>
  <si>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</si>
  <si>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</si>
  <si>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</si>
  <si>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</si>
  <si>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</si>
  <si>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</si>
  <si>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</si>
  <si>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</si>
  <si>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</si>
  <si>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</si>
  <si>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</si>
  <si>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</si>
  <si>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</si>
  <si>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</si>
  <si>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</si>
  <si>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</si>
  <si>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</si>
  <si>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</si>
  <si>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</si>
  <si>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</si>
  <si>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</si>
  <si>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</si>
  <si>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</si>
  <si>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</si>
  <si>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</si>
  <si>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</si>
  <si>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</si>
  <si>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</si>
  <si>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</si>
  <si>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</si>
  <si>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</si>
  <si>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</si>
  <si>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</si>
  <si>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</si>
  <si>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</si>
  <si>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</si>
  <si>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</si>
  <si>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</si>
  <si>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</si>
  <si>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</si>
  <si>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</si>
  <si>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</si>
  <si>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</si>
  <si>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</si>
  <si>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</si>
  <si>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</si>
  <si>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</si>
  <si>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</si>
  <si>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</si>
  <si>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</si>
  <si>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</si>
  <si>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</si>
  <si>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</si>
  <si>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</si>
  <si>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</si>
  <si>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COMPOSIÇÃO PARAMÉTRICA PARA EXECUÇÃO DE COBERTURA EM CASAS COM ESTRUTURA DE TESOURA DE MADEIRA, DUAS ÁGUAS, TELHA CERÂMICA DE ENCAIXE E SEM PLATIBANDA. AF_11/2023</t>
  </si>
  <si>
    <t>COMPOSIÇÃO PARAMÉTRICA PARA EXECUÇÃO DE COBERTURA EM CASAS COM ESTRUTURA DE PONTALETES DE MADEIRA, DUAS ÁGUAS, TELHA CERÂMICA DE ENCAIXE E SEM PLATIBANDA. AF_11/2023</t>
  </si>
  <si>
    <t>COMPOSIÇÃO PARAMÉTRICA PARA EXECUÇÃO DE COBERTURA EM CASAS COM ESTRUTURA DE PONTALETES DE MADEIRA, DUAS ÁGUAS, TELHA DE FIBROCIMENTO E SEM PLATIBANDA. AF_11/2023</t>
  </si>
  <si>
    <t>COMPOSIÇÃO PARAMÉTRICA PARA EXECUÇÃO DE COBERTURA EM CASAS COM ESTRUTURA DE TESOURA METÁLICA, DUAS ÁGUAS, TELHA CERÂMICA DE ENCAIXE E SEM PLATIBANDA. AF_11/2023</t>
  </si>
  <si>
    <t>COMPOSIÇÃO PARAMÉTRICA PARA EXECUÇÃO DE COBERTURA EM CASAS COM ESTRUTURA DE TESOURA METÁLICA, DUAS ÁGUAS, TELHA DE FIBROCIMENTO E SEM PLATIBANDA. AF_11/2023</t>
  </si>
  <si>
    <t>COMPOSIÇÃO PARAMÉTRICA PARA EXECUÇÃO DE COBERTURA EM CASAS SEM ESTRUTURA DE APOIO PARA A TRAMA, COM DUAS ÁGUAS, TELHA CERÂMICA E SEM PLATIBANDA. AF_11/2023</t>
  </si>
  <si>
    <t>COMPOSIÇÃO PARAMÉTRICA PARA EXECUÇÃO DE COBERTURA EM CASAS SEM ESTRUTURA DE APOIO PARA A TRAMA, COM DUAS ÁGUAS, TELHA DE FIBROCIMENTO E SEM PLATIBANDA. AF_11/2023</t>
  </si>
  <si>
    <t>COMPOSIÇÃO PARAMÉTRICA PARA EXECUÇÃO DE COBERTURA EM CASAS COM ESTRUTURA DE PONTALETES DE MADEIRA, UMA ÁGUA, TELHA DE FIBROCIMENTO E COM PLATIBANDA. AF_11/2023</t>
  </si>
  <si>
    <t>COMPOSIÇÃO PARAMÉTRICA PARA EXECUÇÃO DE COBERTURA EM CASAS COM ESTRUTURA DE TESOURA DE MADEIRA, DUAS ÁGUAS, TELHA DE FIBROCIMENTO E SEM PLATIBANDA. AF_11/2023</t>
  </si>
  <si>
    <t>COMPOSIÇÃO PARAMÉTRICA PARA EXECUÇÃO DE COBERTURA DE EDIFICAÇÕES COM ESTRUTURA EM PONTALETES DE MADEIRA, DUAS ÁGUAS, TELHA DE FIBROCIMENTO ONDULADA E COM PLATIBANDA. AF_11/2023</t>
  </si>
  <si>
    <t>COMPOSIÇÃO PARAMÉTRICA PARA EXECUÇÃO DE COBERTURA DE EDIFICAÇÕES COM ESTRUTURA EM PONTALETES DE MADEIRA, DUAS ÁGUAS, TELHA CERÂMICA E SEM PLATIBANDA. AF_11/2023</t>
  </si>
  <si>
    <t>COMPOSIÇÃO PARAMÉTRICA PARA EXECUÇÃO DE COBERTURA DE EDIFICAÇÕES COM ESTRUTURA EM TESOURA METÁLICA, DUAS ÁGUAS, TELHA CERÂMICA E SEM PLATIBANDA. AF_11/2023</t>
  </si>
  <si>
    <t>COMPOSIÇÃO PARAMÉTRICA PARA EXECUÇÃO DE COBERTURA DE EDIFICAÇÕES COM ESTRUTURA EM TESOURA DE MADEIRA, DUAS ÁGUAS, TELHA CERÂMICA E SEM PLATIBANDA. AF_11/2023</t>
  </si>
  <si>
    <t>COMPOSIÇÃO PARAMÉTRICA PARA EXECUÇÃO DE COBERTURA DE EDIFICAÇÕES COM ESTRUTURA EM PONTALETES DE MADEIRA, MAIS DE DUAS ÁGUAS, GEOMETRIA RECORTADA EM PLANTA, TELHA CERÂMICA E COM PLATIBANDA. AF_11/2023</t>
  </si>
  <si>
    <t>COMPOSIÇÃO PARAMÉTRICA PARA EXECUÇÃO DE COBERTURA DE EDIFICAÇÕES COM ESTRUTURA EM PONTALETES DE MADEIRA, MAIS DE DUAS ÁGUAS, GEOMETRIA RECORTADA EM PLANTA, TELHA CERÂMICA E SEM PLATIBANDA. AF_11/2023</t>
  </si>
  <si>
    <t>FABRICAÇÃO E INSTALAÇÃO DE TESOURA INTEIRA EM AÇO, VÃO DE 3 M, PARA TELHA ONDULADA DE FIBROCIMENTO, METÁLICA, PLÁSTICA OU TERMOACÚSTICA, INCLUSO IÇAMENTO. AF_12/2015</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</si>
  <si>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</si>
  <si>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</si>
  <si>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</si>
  <si>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</si>
  <si>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</si>
  <si>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</si>
  <si>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</si>
  <si>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DRENO EM MURO DE CONTENÇÃO, EXECUTADO NO PÉ DO MURO, COM TUBO DE PVC CORRUGADO RÍGIDO PERFURADO, ENCHIMENTO COM BRITA, ENVOLVIDO COM MANTA GEOTÊXTIL. AF_07/2021</t>
  </si>
  <si>
    <t>EXECUÇÃO DE PROTEÇÃO DA CABEÇA DO TIRANTE COM USO DE FÔRMAS METÁLICAS, 50 UTILIZAÇÕES, E CONCRETO FCK =15 MPA.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</si>
  <si>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</si>
  <si>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</si>
  <si>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</si>
  <si>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</si>
  <si>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</si>
  <si>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</si>
  <si>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</si>
  <si>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</si>
  <si>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</si>
  <si>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</si>
  <si>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</si>
  <si>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</si>
  <si>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</si>
  <si>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</si>
  <si>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</si>
  <si>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</si>
  <si>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</si>
  <si>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</si>
  <si>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</si>
  <si>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</si>
  <si>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</si>
  <si>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</si>
  <si>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</si>
  <si>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</si>
  <si>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</si>
  <si>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</si>
  <si>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</si>
  <si>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</si>
  <si>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</si>
  <si>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</si>
  <si>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</si>
  <si>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</si>
  <si>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</si>
  <si>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</si>
  <si>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</si>
  <si>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</si>
  <si>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</si>
  <si>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</si>
  <si>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</si>
  <si>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</si>
  <si>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</si>
  <si>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</si>
  <si>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</si>
  <si>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</si>
  <si>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</si>
  <si>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</si>
  <si>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</si>
  <si>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</si>
  <si>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</si>
  <si>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</si>
  <si>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</si>
  <si>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</si>
  <si>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</si>
  <si>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</si>
  <si>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</si>
  <si>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</si>
  <si>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</si>
  <si>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</si>
  <si>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</si>
  <si>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</si>
  <si>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</si>
  <si>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</si>
  <si>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</si>
  <si>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</si>
  <si>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</si>
  <si>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</si>
  <si>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</si>
  <si>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</si>
  <si>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</si>
  <si>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</si>
  <si>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</si>
  <si>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</si>
  <si>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</si>
  <si>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</si>
  <si>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</si>
  <si>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USINADO E LANÇADO COM BOMBA OU DIRETAMENTE DO CAMINHÃO (EXCLUSIVE BOMBEAMENTO). AF_05/2020</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</si>
  <si>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</si>
  <si>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</si>
  <si>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</si>
  <si>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</si>
  <si>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</si>
  <si>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</si>
  <si>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</si>
  <si>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</si>
  <si>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</si>
  <si>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</si>
  <si>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30CM, ESCAVAÇÃO MANUAL COM TRADO CONCHA, INTEIRAMENTE ARMADA. AF_05/2020_PA</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</si>
  <si>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</si>
  <si>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</si>
  <si>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</si>
  <si>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</si>
  <si>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</si>
  <si>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</si>
  <si>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</si>
  <si>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</si>
  <si>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</si>
  <si>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</si>
  <si>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</si>
  <si>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</si>
  <si>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</si>
  <si>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</si>
  <si>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</si>
  <si>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</si>
  <si>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</si>
  <si>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</si>
  <si>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</si>
  <si>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</si>
  <si>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</si>
  <si>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</si>
  <si>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</si>
  <si>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</si>
  <si>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</si>
  <si>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</si>
  <si>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</si>
  <si>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</si>
  <si>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</si>
  <si>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</si>
  <si>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</si>
  <si>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</si>
  <si>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</si>
  <si>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</si>
  <si>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</si>
  <si>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</si>
  <si>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</si>
  <si>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</si>
  <si>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</si>
  <si>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</si>
  <si>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</si>
  <si>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MONTAGEM DE ARMADURA DE ESTACAS, DIÂMETRO = 32,0 MM. AF_09/2021_PS</t>
  </si>
  <si>
    <t>ARMAÇÃO DE BLOCO UTILIZANDO AÇO CA-50 DE 6,3 MM - MONTAGEM. AF_01/2024</t>
  </si>
  <si>
    <t>ARMAÇÃO DE BLOCO UTILIZANDO AÇO CA-50 DE 8 MM - MONTAGEM. AF_01/2024</t>
  </si>
  <si>
    <t>ARMAÇÃO DE BLOCO UTILIZANDO AÇO CA-50 DE 10 MM - MONTAGEM. AF_01/2024</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</si>
  <si>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</si>
  <si>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</si>
  <si>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</si>
  <si>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</si>
  <si>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</si>
  <si>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</si>
  <si>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</si>
  <si>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</si>
  <si>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</si>
  <si>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</si>
  <si>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</si>
  <si>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</si>
  <si>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</si>
  <si>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</si>
  <si>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</si>
  <si>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</si>
  <si>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</si>
  <si>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</si>
  <si>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</si>
  <si>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</si>
  <si>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</si>
  <si>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</si>
  <si>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</si>
  <si>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</si>
  <si>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</si>
  <si>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IMPERMEABILIZAÇÃO DE SUPERFÍCIE COM ARGAMASSA DE CIMENTO E AREIA, COM ADITIVO IMPERMEABILIZANTE, E = 1,5CM. AF_09/2023</t>
  </si>
  <si>
    <t>IMPERMEABILIZAÇÃO DE SUPERFÍCIE COM ARGAMASSA POLIMÉRICA / MEMBRANA ACRÍLICA, 3 DEMÃOS. AF_09/2023</t>
  </si>
  <si>
    <t>IMPERMEABILIZIMPERMEABILIZAÇÃO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</si>
  <si>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</si>
  <si>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</si>
  <si>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</si>
  <si>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</si>
  <si>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</si>
  <si>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</si>
  <si>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</si>
  <si>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</si>
  <si>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</si>
  <si>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</si>
  <si>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</si>
  <si>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</si>
  <si>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</si>
  <si>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</si>
  <si>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</si>
  <si>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</si>
  <si>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</si>
  <si>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</si>
  <si>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</si>
  <si>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</si>
  <si>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</si>
  <si>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</si>
  <si>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</si>
  <si>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</si>
  <si>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</si>
  <si>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</si>
  <si>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</si>
  <si>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PVC, DN 20 MM (1/2"), PARA CIRCUITOS TERMINAIS, INSTALADO EM LAJE - FORNECIMENTO E INSTALAÇÃO. AF_03/2023</t>
  </si>
  <si>
    <t>ELETRODUTO FLEXÍVEL CORRUGADO REFORÇADO, PVC, DN 20 MM (1/2"), PARA CIRCUITOS TERMINAIS, INSTALADO EM LAJE - FORNECIMENTO E INSTALAÇÃO. AF_03/2023</t>
  </si>
  <si>
    <t>ELETRODUTO FLEXÍVEL CORRUGADO, PVC, DN 25 MM (3/4"), PARA CIRCUITOS TERMINAIS, INSTALADO EM LAJE - FORNECIMENTO E INSTALAÇÃO. AF_03/2023</t>
  </si>
  <si>
    <t>ELETRODUTO FLEXÍVEL CORRUGADO REFORÇADO, PVC, DN 25 MM (3/4"), PARA CIRCUITOS TERMINAIS, INSTALADO EM LAJE - FORNECIMENTO E INSTALAÇÃO. AF_03/2023</t>
  </si>
  <si>
    <t>ELETRODUTO FLEXÍVEL CORRUGADO, PVC, DN 32 MM (1"),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</si>
  <si>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</si>
  <si>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</si>
  <si>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</si>
  <si>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</si>
  <si>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</si>
  <si>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</si>
  <si>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</si>
  <si>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</si>
  <si>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</si>
  <si>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</si>
  <si>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</si>
  <si>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</si>
  <si>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</si>
  <si>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</si>
  <si>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</si>
  <si>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</si>
  <si>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</si>
  <si>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</si>
  <si>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</si>
  <si>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</si>
  <si>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</si>
  <si>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</si>
  <si>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</si>
  <si>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</si>
  <si>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</si>
  <si>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</si>
  <si>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</si>
  <si>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</si>
  <si>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</si>
  <si>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</si>
  <si>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</si>
  <si>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</si>
  <si>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</si>
  <si>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</si>
  <si>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</si>
  <si>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</si>
  <si>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</si>
  <si>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</si>
  <si>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</si>
  <si>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</si>
  <si>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</si>
  <si>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</si>
  <si>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</si>
  <si>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</si>
  <si>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</si>
  <si>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</si>
  <si>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</si>
  <si>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</si>
  <si>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</si>
  <si>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</si>
  <si>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</si>
  <si>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</si>
  <si>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</si>
  <si>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</si>
  <si>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</si>
  <si>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</si>
  <si>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</si>
  <si>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</si>
  <si>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</si>
  <si>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</si>
  <si>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</si>
  <si>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</si>
  <si>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</si>
  <si>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</si>
  <si>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</si>
  <si>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</si>
  <si>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</si>
  <si>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</si>
  <si>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</si>
  <si>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</si>
  <si>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</si>
  <si>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</si>
  <si>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</si>
  <si>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</si>
  <si>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</si>
  <si>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</si>
  <si>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</si>
  <si>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</si>
  <si>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</si>
  <si>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</si>
  <si>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</si>
  <si>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</si>
  <si>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</si>
  <si>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</si>
  <si>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</si>
  <si>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</si>
  <si>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</si>
  <si>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</si>
  <si>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</si>
  <si>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</si>
  <si>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</si>
  <si>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</si>
  <si>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</si>
  <si>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</si>
  <si>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</si>
  <si>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</si>
  <si>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</si>
  <si>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</si>
  <si>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</si>
  <si>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</si>
  <si>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</si>
  <si>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</si>
  <si>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</si>
  <si>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</si>
  <si>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</si>
  <si>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</si>
  <si>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</si>
  <si>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</si>
  <si>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</si>
  <si>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</si>
  <si>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</si>
  <si>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</si>
  <si>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</si>
  <si>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</si>
  <si>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</si>
  <si>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</si>
  <si>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</si>
  <si>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</si>
  <si>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</si>
  <si>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</si>
  <si>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</si>
  <si>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</si>
  <si>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</si>
  <si>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</si>
  <si>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</si>
  <si>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</si>
  <si>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</si>
  <si>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</si>
  <si>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</si>
  <si>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</si>
  <si>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</si>
  <si>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</si>
  <si>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</si>
  <si>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</si>
  <si>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</si>
  <si>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</si>
  <si>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</si>
  <si>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</si>
  <si>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</si>
  <si>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</si>
  <si>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</si>
  <si>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</si>
  <si>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</si>
  <si>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</si>
  <si>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</si>
  <si>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</si>
  <si>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</si>
  <si>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</si>
  <si>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</si>
  <si>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</si>
  <si>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</si>
  <si>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</si>
  <si>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</si>
  <si>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</si>
  <si>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</si>
  <si>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</si>
  <si>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</si>
  <si>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</si>
  <si>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</si>
  <si>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</si>
  <si>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</si>
  <si>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</si>
  <si>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</si>
  <si>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</si>
  <si>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</si>
  <si>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</si>
  <si>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</si>
  <si>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</si>
  <si>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</si>
  <si>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</si>
  <si>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</si>
  <si>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</si>
  <si>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</si>
  <si>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</si>
  <si>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</si>
  <si>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</si>
  <si>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</si>
  <si>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</si>
  <si>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</si>
  <si>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</si>
  <si>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</si>
  <si>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</si>
  <si>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</si>
  <si>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</si>
  <si>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</si>
  <si>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</si>
  <si>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</si>
  <si>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</si>
  <si>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</si>
  <si>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</si>
  <si>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</si>
  <si>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</si>
  <si>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</si>
  <si>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</si>
  <si>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</si>
  <si>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</si>
  <si>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</si>
  <si>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</si>
  <si>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</si>
  <si>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</si>
  <si>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</si>
  <si>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</si>
  <si>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</si>
  <si>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</si>
  <si>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</si>
  <si>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</si>
  <si>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</si>
  <si>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</si>
  <si>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</si>
  <si>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</si>
  <si>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</si>
  <si>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</si>
  <si>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</si>
  <si>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</si>
  <si>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</si>
  <si>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</si>
  <si>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</si>
  <si>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</si>
  <si>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</si>
  <si>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</si>
  <si>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</si>
  <si>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</si>
  <si>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</si>
  <si>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</si>
  <si>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</si>
  <si>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</si>
  <si>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</si>
  <si>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</si>
  <si>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</si>
  <si>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</si>
  <si>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</si>
  <si>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</si>
  <si>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</si>
  <si>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</si>
  <si>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</si>
  <si>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</si>
  <si>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</si>
  <si>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</si>
  <si>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</si>
  <si>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</si>
  <si>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</si>
  <si>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</si>
  <si>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</si>
  <si>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</si>
  <si>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</si>
  <si>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</si>
  <si>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</si>
  <si>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</si>
  <si>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</si>
  <si>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</si>
  <si>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</si>
  <si>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</si>
  <si>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</si>
  <si>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</si>
  <si>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</si>
  <si>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</si>
  <si>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</si>
  <si>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</si>
  <si>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</si>
  <si>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</si>
  <si>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</si>
  <si>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</si>
  <si>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</si>
  <si>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</si>
  <si>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</si>
  <si>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</si>
  <si>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</si>
  <si>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</si>
  <si>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</si>
  <si>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</si>
  <si>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</si>
  <si>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</si>
  <si>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</si>
  <si>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</si>
  <si>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</si>
  <si>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</si>
  <si>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</si>
  <si>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</si>
  <si>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</si>
  <si>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</si>
  <si>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</si>
  <si>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</si>
  <si>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</si>
  <si>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</si>
  <si>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</si>
  <si>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</si>
  <si>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</si>
  <si>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</si>
  <si>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</si>
  <si>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</si>
  <si>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</si>
  <si>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</si>
  <si>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</si>
  <si>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</si>
  <si>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</si>
  <si>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TE DE REDUÇÃO, CPVC, SOLDÁVEL, DN 28 X 22 MM, INSTALADO EM RAMAL DE DISTRIBUIÇÃO DE ÁGUA - FORNECIMENTO E INSTALAÇÃO. AF_06/2022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</si>
  <si>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</si>
  <si>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</si>
  <si>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</si>
  <si>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</si>
  <si>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</si>
  <si>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</si>
  <si>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</si>
  <si>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</si>
  <si>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</si>
  <si>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</si>
  <si>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</si>
  <si>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</si>
  <si>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</si>
  <si>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</si>
  <si>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</si>
  <si>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</si>
  <si>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</si>
  <si>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</si>
  <si>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</si>
  <si>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</si>
  <si>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</si>
  <si>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</si>
  <si>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</si>
  <si>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</si>
  <si>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</si>
  <si>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</si>
  <si>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</si>
  <si>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</si>
  <si>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</si>
  <si>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</si>
  <si>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</si>
  <si>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</si>
  <si>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</si>
  <si>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</si>
  <si>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</si>
  <si>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</si>
  <si>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</si>
  <si>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</si>
  <si>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</si>
  <si>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</si>
  <si>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</si>
  <si>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</si>
  <si>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</si>
  <si>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</si>
  <si>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</si>
  <si>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</si>
  <si>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</si>
  <si>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</si>
  <si>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</si>
  <si>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</si>
  <si>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</si>
  <si>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</si>
  <si>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</si>
  <si>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</si>
  <si>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</si>
  <si>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</si>
  <si>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</si>
  <si>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</si>
  <si>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</si>
  <si>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</si>
  <si>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</si>
  <si>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</si>
  <si>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</si>
  <si>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</si>
  <si>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</si>
  <si>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</si>
  <si>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</si>
  <si>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</si>
  <si>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</si>
  <si>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</si>
  <si>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CONJUNTO DE PONTOS HIDRÁULICOS DE ÁGUA FRIA PARA BANHEIRO (RAMAL/SUB-RAMAL E DISTRIBUIÇÃO) EM PVC, COM TUBOS, CONEXÕES, REGISTROS, CORTES E FIXAÇÕES EM PRÉDIO COM TUBULAÇÕES EMBUTIDAS COM RASGO. AF_05/2023</t>
  </si>
  <si>
    <t>CONJUNTO DE PONTOS HIDRÁULICOS DE ÁGUA FRIA PARA COZINHA (RAMAL/SUB-RAMAL E DISTRIBUIÇÃO) EM PVC, COM TUBOS, CONEXÕES, REGISTROS, CORTES E FIXAÇÕES EM PRÉDIO COM TUBULAÇÕES EMBUTIDAS COM RASGO. AF_05/2023</t>
  </si>
  <si>
    <t>CONJUNTO DE PONTOS HIDRÁULICOS DE ÁGUA FRIA PARA ÁREA DE SERVIÇO (RAMAL/SUB-RAMAL E DISTRIBUIÇÃO) EM PVC, COM TUBOS, CONEXÕES, REGISTROS, CORTES E FIXAÇÕES EM PRÉDIO COM TUBULAÇÕES EMBUTIDAS COM RASGO. AF_05/2023</t>
  </si>
  <si>
    <t>CONJUNTO DE PONTOS HIDRÁULICOS DE ÁGUA FRIA PARA BANHEIRO (RAMAL/SUB-RAMAL E DISTRIBUIÇÃO) EM PVC, COM TUBOS, CONEXÕES, REGISTROS, CORTES E FIXAÇÕES EM PRÉDIO (PRUMADA INDIVIDUAL), COM TUBULAÇÕES APARENTES OU EMBUTIDAS SEM RASGO. AF_05/2023</t>
  </si>
  <si>
    <t>CONJUNTO DE PONTOS HIDRÁULICOS DE ÁGUA FRIA PARA COZINHA OU SERVIÇO (RAMAL/SUB-RAMAL E DISTRIBUIÇÃO) EM PVC, COM TUBOS, CONEXÕES, REGISTROS, CORTES E FIXAÇÕES EM PRÉDIO (PRUMADA INDIVIDUAL), COM TUBULAÇÕES APARENTES OU EMBUTIDAS SEM RASGO. AF_05/2023</t>
  </si>
  <si>
    <t>CONJUNTO DE PONTOS HIDRÁULICOS DE ÁGUA FRIA PARA BANHEIRO (RAMAL/SUB-RAMAL E DISTRIBUIÇÃO) EM PVC, COM TUBOS, CONEXÕES, REGISTROS, CORTES E FIXAÇÕES EM PRÉDIO (PRUMADA COLETIVA), COM TUBULAÇÕES APARENTES OU EMBUTIDAS SEM RASGO. AF_05/2023</t>
  </si>
  <si>
    <t>CONJUNTO DE PONTOS HIDRÁULICOS DE ÁGUA FRIA PARA COZINHA OU SERVIÇO (RAMAL/SUB-RAMAL E DISTRIBUIÇÃO) EM PVC, COM  TUBOS, CONEXÕES, REGISTROS, CORTES E FIXAÇÕES EM PRÉDIO (PRUMADA COLETIVA) SEM RASGO . AF_05/2023</t>
  </si>
  <si>
    <t>COMPOSIÇÃO PARAMÉTRICA DE INSTALAÇÃO DE TUBOS DE PVC SOLDÁVEL PARA ÁGUA FRIA (PRUMADA INDIVIDUAL), POR APARTAMENTO, COM  CONEXÕES, CORTES E FIXAÇÕES, PARA PRÉDIO COM ATÉ 4 PAVIMENTOS. AF_05/2023</t>
  </si>
  <si>
    <t>COMPOSIÇÃO PARAMÉTRICA DE INSTALAÇÃO DE TUBOS DE PVC SOLDÁVEL PARA ÁGUA FRIA, POR PAVIMENTO (PRUMADA COLETIVA), COM  CONEXÕES, CORTES E FIXAÇÕES, PARA PRÉDIO COM ATÉ 4 PAVIMENTOS, COM 4 APARTAMENTOS ALIMENTADOS POR PRUMADA E PAVIMENTO. AF_05/2023</t>
  </si>
  <si>
    <t>UNXPAV</t>
  </si>
  <si>
    <t>COMPOSIÇÃO PARAMÉTRICA DE INSTALAÇÃO DE TUBOS DE PVC SOLDÁVEL PARA ÁGUA FRIA, POR PAVIMENTO (PRUMADA COLETIVA), COM  CONEXÕES, CORTES E FIXAÇÕES, PARA PRÉDIO ENTRE 5 E 8 PAVIMENTOS, COM 4 APARTAMENTOS ALIMENTADOS POR PRUMADA E PAVIMENTO. AF_05/2023</t>
  </si>
  <si>
    <t>COMPOSIÇÃO PARAMÉTRICA DE INSTALAÇÃO DE TUBOS DE PVC SOLDÁVEL PARA ÁGUA FRIA, POR PAVIMENTO (PRUMADA COLETIVA), COM  CONEXÕES, CORTES E FIXAÇÕES, PARA PRÉDIO ENTRE 9 E 12 PAVIMENTOS, COM 4 APARTAMENTOS ALIMENTADOS POR PRUMADA E PAVIMENTO. AF_05/2023</t>
  </si>
  <si>
    <t>CONJUNTO DE PONTOS HIDRÁULICOS DE ÁGUA QUENTE PARA BANHEIRO (RAMAL/SUB-RAMAL E DISTRIBUIÇÃO) EM CPVC, COM  TUBOS, CONEXÕES, REGISTROS, CORTES E FIXAÇÕES EM PRÉDIO COM TUBULAÇÕES EMBUTIDAS EM RASGO. AF_05/2023</t>
  </si>
  <si>
    <t>CONJUNTO DE PONTOS HIDRÁULICOS DE ÁGUA QUENTE PARA COZINHA (RAMAL/SUB-RAMAL E DISTRIBUIÇÃO) EM CPVC, COM  TUBOS, CONEXÕES, REGISTROS, CORTES E FIXAÇÕES EM PRÉDIO COM TUBULAÇÕES EMBUTIDAS EM RASGO. AF_05/2023</t>
  </si>
  <si>
    <t>CONJUNTO DE PONTOS HIDRÁULICOS DE ÁGUA QUENTE PARA BANHEIRO(RAMAL/SUB-RAMAL E DISTRIBUIÇÃO) EM CPVC, COM  TUBOS, CONEXÕES, REGISTROS, CORTES E FIXAÇÕES EM PRÉDIO COM TUBULAÇÕES APARENTES OU EMBUTIDAS SEM RASGO. AF_05/2023</t>
  </si>
  <si>
    <t>COMPOSIÇÃO PARAMÉTRICA DE INSTALAÇÃO DE TUBOS DE PVC, SÉRIE R, PARA COLETA DE ÁGUA PLUVIAL EM VARANDA, INSTALADO EM RAMAL DE ENCAMINHAMENTO E CONDUTOR VERTICAL, COM  CONEXÕES, RALOS, CORTES E FIXAÇÕES, PARA PRÉDIO. AF_05/2023</t>
  </si>
  <si>
    <t>COMPOSIÇÃO PARAMÉTRICA DE INSTALAÇÃO DE TUBOS DE PVC, SÉRIE R, PARA COLETA DE ÁGUA PLUVIAL EM COBERTURA, INSTALADOS EM CONDUTORES VERTICAIS, POR PAVIMENTO, COM  CONEXÕES, CORTES E FIXAÇÕES, PARA PRÉDIO DE MÚLTIPLOS PAVIMENTOS. AF_05/2023</t>
  </si>
  <si>
    <t>M2XPAV</t>
  </si>
  <si>
    <t>CONJUNTO DE PONTOS DE COLETA DE ESGOTO PARA BANHEIRO (RAMAL DE ESGOTO SANITÁRIO), EM PVC SÉRIE NORMAL, COM  TUBOS, CONEXÕES, RALOS, CAIXAS SIFONADAS, CORTES E FIXAÇÕES EM PRÉDIO COM PRUMADA DE DESCIDA DE ESGOTO DENTRO DO BANHEIRO. AF_05/2023</t>
  </si>
  <si>
    <t>CONJUNTO DE PONTOS DE COLETA DE ESGOTO PARA BANHEIRO (RAMAL DE ESGOTO SANITÁRIO), EM PVC SÉRIE NORMAL, COM  TUBOS, CONEXÕES, RALOS, CAIXAS SIFONADAS, CORTES E FIXAÇÕES EM PRÉDIO COM PRUMADA DE DESCIDA DE ESGOTO FORA DO BANHEIRO. AF_05/2023</t>
  </si>
  <si>
    <t>CONJUNTO DE PONTOS DE COLETA DE ESGOTO PARA COZINHA (RAMAL DE ESGOTO SANITÁRIO), EM PVC SÉRIE NORMAL, COM  TUBOS, CONEXÕES, CORTES E FIXAÇÕES EM PRÉDIO. AF_05/2023</t>
  </si>
  <si>
    <t>CONJUNTO DE PONTOS DE COLETA DE ESGOTO PARA ÁREA DE SERVIÇO (RAMAL DE ESGOTO SANITÁRIO), EM PVC SÉRIE NORMAL, COM  TUBOS, CONEXÕES, RALOS, CAIXAS SIFONADAS, CORTES E FIXAÇÕES EM PRÉDIO. AF_05/2023</t>
  </si>
  <si>
    <t>COMPOSIÇÃO PARAMÉTRICA DE INSTALAÇÃO DE TUBOS DE PVC SÉRIE NORMAL (PRUMADA DE ESGOTO SANITÁRIO), DN 100MM, POR AMBIENTE HIDRÁULICO, COM  CONEXÕES, CORTES E FIXAÇÕES PARA PRÉDIO. AF_05/2023</t>
  </si>
  <si>
    <t>COMPOSIÇÃO PARAMÉTRICA DE INSTALAÇÃO DE TUBOS DE PVC SÉRIE NORMAL (PRUMADA DE ESGOTO SANITÁRIO), DN 75MM, POR AMBIENTE HIDRÁULICO, COM  CONEXÕES, CORTES E FIXAÇÕES PARA PRÉDIO. AF_05/2023</t>
  </si>
  <si>
    <t>COMPOSIÇÃO PARAMÉTRICA DE INSTALAÇÃO DE TUBOS DE PVC SÉRIE NORMAL (PRUMADA DE VENTILAÇÃO), DN 100MM, POR APARTAMENTO (2 BANHEIROS) E DESCIDA DE ESGOTO NO BANHEIRO, COM  CONEXÕES, CORTES E FIXAÇÕES PARA PRÉDIO COM MAIS DO QUE 4 PAVIMENTOS. AF_05/2023</t>
  </si>
  <si>
    <t>COMPOSIÇÃO PARAMÉTRICA DE INSTALAÇÃO DE TUBOS DE PVC SÉRIE NORMAL (PRUMADA DE VENTILAÇÃO), DN 75MM, POR APARTAMENTO (1 BANHEIRO) E DESCIDA DE ESGOTO FORA DO BANHEIRO, COM  CONEXÕES, CORTES E FIXAÇÕES PARA PRÉDIO COM ATÉ 4 PAVIMENTOS. AF_05/2023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</si>
  <si>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</si>
  <si>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</si>
  <si>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</si>
  <si>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</si>
  <si>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</si>
  <si>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</si>
  <si>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</si>
  <si>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</si>
  <si>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</si>
  <si>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</si>
  <si>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</si>
  <si>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</si>
  <si>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</si>
  <si>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</si>
  <si>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COMPOSIÇÃO PARAMÉTRICA DE LIGAÇÃO PREDIAL DE ÁGUA, REDE DN 50 MM, RAMAL PREDIAL DE 20 MM, L = 2,0 M, LARGURA DA VALA = 0,65 M; COM COLAR DE TOMADA DE PVC; ESCAVAÇÃO MECANIZADA, PREPARO DE FUNDO DE VALA E REATERRO COMPACTADO. AF_06/2022</t>
  </si>
  <si>
    <t>COMPOSIÇÃO PARAMÉTRICA DE LIGAÇÃO PREDIAL DE ÁGUA, REDE DN 50 MM, RAMAL PREDIAL DE 20 MM, L = 4,0 M, LARGURA DA VALA = 0,65 M; COM COLAR DE TOMADA DE PVC; ESCAVAÇÃO MECANIZADA, PREPARO DE FUNDO DE VALA E REATERRO COMPACTADO. AF_06/2022</t>
  </si>
  <si>
    <t>COMPOSIÇÃO PARAMÉTRICA DE LIGAÇÃO PREDIAL DE ÁGUA, REDE DN 50 MM, RAMAL PREDIAL DE 20 MM, L = 6,0 M, LARGURA DA VALA = 0,65 M; COM COLAR DE TOMADA DE PVC; ESCAVAÇÃO MECANIZADA, PREPARO DE FUNDO DE VALA E REATERRO COMPACTADO. AF_06/2022</t>
  </si>
  <si>
    <t>COMPOSIÇÃO PARAMÉTRICA DE LIGAÇÃO PREDIAL DE ÁGUA, REDE DN 50 MM, RAMAL PREDIAL DE 20 MM, L = 2,0 M, LARGURA DA VALA = 0,65 M; COM COLAR DE TOMADA DE PVC; ESCAVAÇÃO MANUAL, PREPARO DE FUNDO DE VALA E REATERRO COMPACTADO. AF_06/2022</t>
  </si>
  <si>
    <t>COMPOSIÇÃO PARAMÉTRICA DE LIGAÇÃO PREDIAL DE ÁGUA, REDE DN 50 MM, RAMAL PREDIAL DE 20 MM, L = 4,0 M, LARGURA DA VALA = 0,65 M; COM COLAR DE TOMADA DE PVC; ESCAVAÇÃO MANUAL, PREPARO DE FUNDO DE VALA E REATERRO COMPACTADO. AF_06/2022</t>
  </si>
  <si>
    <t>COMPOSIÇÃO PARAMÉTRICA DE LIGAÇÃO PREDIAL DE ÁGUA, REDE DN 50 MM, RAMAL PREDIAL DE 20 MM, L = 6,0 M, LARGURA DA VALA = 0,65 M; COM COLAR DE TOMADA DE PVC; ESCAVAÇÃO MANUAL, PREPARO DE FUNDO DE VALA E REATERRO COMPACTADO. AF_06/2022</t>
  </si>
  <si>
    <t>COMPOSIÇÃO PARAMÉTRICA DE LIGAÇÃO PREDIAL DE ESGOTO, REDE DN 150 MM, COLETOR PREDIAL DN 100 MM, L = 2,0 M, LARGURA DA VALA = 0,65 M; COM SELIM E CURVA 90 GRAUS; ESCAVAÇÃO MECANIZADA, PREPARO DE FUNDO DE VALA E REATERRO COMPACTADO. AF_06/2022</t>
  </si>
  <si>
    <t>COMPOSIÇÃO PARAMÉTRICA DE LIGAÇÃO PREDIAL DE ESGOTO, REDE DN 150 MM, COLETOR PREDIAL DN 100 MM, L = 4,0 M, LARGURA DA VALA = 0,65 M; COM SELIM E CURVA 90 GRAUS; ESCAVAÇÃO MECANIZADA, PREPARO DE FUNDO DE VALA E REATERRO COMPACTADO. AF_06/2022</t>
  </si>
  <si>
    <t>COMPOSIÇÃO PARAMÉTRICA DE LIGAÇÃO PREDIAL DE ESGOTO, REDE DN 150 MM, COLETOR PREDIAL DN 100 MM, L = 6,0 M, LARGURA DA VALA = 0,65 M; COM SELIM E CURVA 90 GRAUS; ESCAVAÇÃO MECANIZADA, PREPARO DE FUNDO DE VALA E REATERRO COMPACTADO. AF_06/2022</t>
  </si>
  <si>
    <t>COMPOSIÇÃO PARAMÉTRICA DE LIGAÇÃO PREDIAL DE ESGOTO, REDE DN 150 MM, COLETOR PREDIAL DN 100 MM, L = 2,0 M, LARGURA DA VALA = 0,65 M; COM SELIM E CURVA 90 GRAUS; ESCAVAÇÃO MANUAL, PREPARO DE FUNDO DE VALA E REATERRO COMPACTADO. AF_06/2022</t>
  </si>
  <si>
    <t>COMPOSIÇÃO PARAMÉTRICA DE LIGAÇÃO PREDIAL DE ESGOTO, REDE DN 150 MM, COLETOR PREDIAL DN 100 MM, L = 4,0 M, LARGURA DA VALA = 0,65 M; COM SELIM E CURVA 90 GRAUS; ESCAVAÇÃO MANUAL, PREPARO DE FUNDO DE VALA E REATERRO COMPACTADO. AF_06/2022</t>
  </si>
  <si>
    <t>COMPOSIÇÃO PARAMÉTRICA DE LIGAÇÃO PREDIAL DE ESGOTO, REDE DN 150 MM, COLETOR PREDIAL DN 100 MM, L = 6,0 M, LARGURA DA VALA = 0,65 M; COM SELIM E CURVA 90 GRAUS; ESCAVAÇÃO MANUAL, PREPARO DE FUNDO DE VALA E REATERRO COMPACTADO. AF_06/2022</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</si>
  <si>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</si>
  <si>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</si>
  <si>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</si>
  <si>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</si>
  <si>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</si>
  <si>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</si>
  <si>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</si>
  <si>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</si>
  <si>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</si>
  <si>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</si>
  <si>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</si>
  <si>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</si>
  <si>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</si>
  <si>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</si>
  <si>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</si>
  <si>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</si>
  <si>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</si>
  <si>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</si>
  <si>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</si>
  <si>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</si>
  <si>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</si>
  <si>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</si>
  <si>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</si>
  <si>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</si>
  <si>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</si>
  <si>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</si>
  <si>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</si>
  <si>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</si>
  <si>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</si>
  <si>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</si>
  <si>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</si>
  <si>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</si>
  <si>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</si>
  <si>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</si>
  <si>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</si>
  <si>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</si>
  <si>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</si>
  <si>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</si>
  <si>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</si>
  <si>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</si>
  <si>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</si>
  <si>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</si>
  <si>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</si>
  <si>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</si>
  <si>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</si>
  <si>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</si>
  <si>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</si>
  <si>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</si>
  <si>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</si>
  <si>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</si>
  <si>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</si>
  <si>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</si>
  <si>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</si>
  <si>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</si>
  <si>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</si>
  <si>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</si>
  <si>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</si>
  <si>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</si>
  <si>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</si>
  <si>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</si>
  <si>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</si>
  <si>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</si>
  <si>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</si>
  <si>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</si>
  <si>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</si>
  <si>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</si>
  <si>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</si>
  <si>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</si>
  <si>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</si>
  <si>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</si>
  <si>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</si>
  <si>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</si>
  <si>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</si>
  <si>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</si>
  <si>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</si>
  <si>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</si>
  <si>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</si>
  <si>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</si>
  <si>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</si>
  <si>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</si>
  <si>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</si>
  <si>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</si>
  <si>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</si>
  <si>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</si>
  <si>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</si>
  <si>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</si>
  <si>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</si>
  <si>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</si>
  <si>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</si>
  <si>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</si>
  <si>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</si>
  <si>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</si>
  <si>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</si>
  <si>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</si>
  <si>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</si>
  <si>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</si>
  <si>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</si>
  <si>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</si>
  <si>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</si>
  <si>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</si>
  <si>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</si>
  <si>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0,8 A 1,5 M, PROFUNDIDADE 1,5 A 3,0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</si>
  <si>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</si>
  <si>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</si>
  <si>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</si>
  <si>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</si>
  <si>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</si>
  <si>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</si>
  <si>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</si>
  <si>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</si>
  <si>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</si>
  <si>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</si>
  <si>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</si>
  <si>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</si>
  <si>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</si>
  <si>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</si>
  <si>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</si>
  <si>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</si>
  <si>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</si>
  <si>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</si>
  <si>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</si>
  <si>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</si>
  <si>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</si>
  <si>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</si>
  <si>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</si>
  <si>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</si>
  <si>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BLOCOS DE CONCRETO ESTRUTURAL 14X19X29 CM (ESPESSURA 14 CM), FBK = 14,0 MPA, UTILIZANDO PALHETA. AF_10/2022</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</si>
  <si>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</si>
  <si>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</si>
  <si>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</si>
  <si>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</si>
  <si>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</si>
  <si>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</si>
  <si>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</si>
  <si>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</si>
  <si>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</si>
  <si>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</si>
  <si>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</si>
  <si>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</si>
  <si>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</si>
  <si>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</si>
  <si>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</si>
  <si>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</si>
  <si>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</si>
  <si>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</si>
  <si>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</si>
  <si>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</si>
  <si>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</si>
  <si>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</si>
  <si>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</si>
  <si>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</si>
  <si>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EXECUÇÃO E COMPACTAÇÃO DE BASE E OU SUB BASE PARA PAVIMENTAÇÃO DE SOLO ESTABILIZADO GRANULOMETRICAMENTE SEM MISTURA DE SOLOS - EXCLUSIVE SOLO, ESCAVAÇÃO, CARGA E TRANSPORTE. AF_11/2023</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</si>
  <si>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</si>
  <si>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</si>
  <si>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</si>
  <si>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</si>
  <si>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</si>
  <si>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</si>
  <si>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</si>
  <si>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</si>
  <si>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</si>
  <si>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</si>
  <si>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</si>
  <si>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</si>
  <si>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</si>
  <si>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</si>
  <si>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</si>
  <si>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</si>
  <si>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</si>
  <si>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</si>
  <si>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</si>
  <si>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</si>
  <si>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</si>
  <si>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</si>
  <si>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</si>
  <si>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</si>
  <si>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</si>
  <si>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</si>
  <si>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</si>
  <si>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</si>
  <si>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</si>
  <si>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</si>
  <si>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</si>
  <si>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</si>
  <si>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</si>
  <si>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</si>
  <si>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</si>
  <si>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</si>
  <si>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</si>
  <si>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</si>
  <si>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</si>
  <si>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</si>
  <si>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</si>
  <si>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</si>
  <si>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</si>
  <si>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</si>
  <si>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</si>
  <si>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</si>
  <si>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</si>
  <si>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</si>
  <si>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</si>
  <si>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</si>
  <si>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</si>
  <si>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</si>
  <si>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</si>
  <si>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</si>
  <si>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</si>
  <si>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EXECUÇÃO DE PASSEIO (CALÇADA) OU PISO DE CONCRETO COM CONCRETO MOLDADO IN LOCO, USINADO C20, ACABAMENTO CONVENCIONAL, NÃO ARMADO. AF_08/2022</t>
  </si>
  <si>
    <t>EXECUÇÃO DE PASSEIO (CALÇADA) OU PISO DE CONCRETO COM CONCRETO MOLDADO IN LOCO, USINADO C25, ACABAMENTO CONVENCIONAL, NÃO ARMADO. AF_03/2023</t>
  </si>
  <si>
    <t>PISO PODOTÁTIL DE ALERTA OU DIRECIONAL, DE CONCRETO, ASSENTADO SOBRE ARGAMASSA. AF_05/2023</t>
  </si>
  <si>
    <t>CONTRAPISO EM ARGAMASSA PRONTA, PREPARO MANUAL, APLICADO EM ÁREAS SECAS SOBRE LAJE, ADERIDO, ACABAMENTO NÃO REFORÇADO, ESPESSURA 2CM. AF_07/2021</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</si>
  <si>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</si>
  <si>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</si>
  <si>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</si>
  <si>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</si>
  <si>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</si>
  <si>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</si>
  <si>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</si>
  <si>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</si>
  <si>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</si>
  <si>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</si>
  <si>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</si>
  <si>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</si>
  <si>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</si>
  <si>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</si>
  <si>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OU MASSA ÚNICA EM ARGAMASSA TRAÇO 1:2:8, PREPARO MANUAL, APLICADA MANUALMENTE EM SUPERFÍCIES EXTERNAS DA SACADA, ESPESSURA MAIOR OU IGUAL A 50 MM, SEM USO DE TELA METÁLICA DE REFORÇO CONTRA FISSURAÇÃO.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</si>
  <si>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</si>
  <si>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</si>
  <si>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</si>
  <si>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</si>
  <si>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</si>
  <si>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</si>
  <si>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</si>
  <si>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</si>
  <si>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</si>
  <si>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</si>
  <si>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</si>
  <si>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</si>
  <si>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</si>
  <si>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</si>
  <si>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</si>
  <si>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</si>
  <si>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</si>
  <si>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</si>
  <si>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</si>
  <si>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</si>
  <si>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</si>
  <si>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</si>
  <si>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</si>
  <si>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</si>
  <si>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</si>
  <si>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</si>
  <si>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</si>
  <si>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</si>
  <si>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</si>
  <si>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</si>
  <si>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</si>
  <si>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</si>
  <si>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</si>
  <si>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</si>
  <si>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</si>
  <si>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</si>
  <si>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</si>
  <si>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</si>
  <si>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</si>
  <si>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</si>
  <si>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</si>
  <si>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</si>
  <si>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</si>
  <si>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</si>
  <si>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</si>
  <si>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</si>
  <si>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</si>
  <si>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</si>
  <si>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</si>
  <si>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</si>
  <si>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</si>
  <si>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</si>
  <si>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</si>
  <si>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</si>
  <si>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</si>
  <si>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</si>
  <si>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</si>
  <si>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</si>
  <si>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</si>
  <si>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</si>
  <si>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</si>
  <si>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</si>
  <si>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</si>
  <si>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</si>
  <si>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</si>
  <si>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</si>
  <si>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</si>
  <si>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</si>
  <si>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</si>
  <si>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</si>
  <si>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</si>
  <si>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</si>
  <si>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</si>
  <si>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</si>
  <si>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</si>
  <si>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</si>
  <si>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</si>
  <si>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</si>
  <si>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</si>
  <si>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</si>
  <si>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</si>
  <si>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</si>
  <si>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</si>
  <si>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</si>
  <si>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</si>
  <si>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</si>
  <si>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</si>
  <si>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</si>
  <si>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</si>
  <si>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</si>
  <si>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</si>
  <si>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</si>
  <si>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</si>
  <si>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</si>
  <si>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</si>
  <si>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</si>
  <si>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</si>
  <si>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</si>
  <si>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</si>
  <si>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</si>
  <si>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</si>
  <si>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</si>
  <si>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</si>
  <si>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</si>
  <si>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</si>
  <si>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</si>
  <si>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</si>
  <si>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MOTORISTA DE VEÍCULO LEVE COM ENCARGOS COMPLEMENTARES</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</si>
  <si>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</si>
  <si>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</si>
  <si>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</si>
  <si>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</si>
  <si>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</si>
  <si>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</si>
  <si>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</si>
  <si>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</si>
  <si>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</si>
  <si>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</si>
  <si>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</si>
  <si>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</si>
  <si>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</si>
  <si>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</si>
  <si>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</si>
  <si>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</si>
  <si>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</si>
  <si>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</si>
  <si>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</si>
  <si>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</si>
  <si>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</si>
  <si>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</si>
  <si>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</si>
  <si>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</si>
  <si>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</si>
  <si>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</si>
  <si>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</si>
  <si>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</si>
  <si>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</si>
  <si>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</si>
  <si>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</si>
  <si>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</si>
  <si>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</si>
  <si>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</si>
  <si>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</si>
  <si>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</si>
  <si>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</si>
  <si>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</si>
  <si>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</si>
  <si>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</si>
  <si>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</si>
  <si>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</si>
  <si>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</si>
  <si>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</si>
  <si>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</si>
  <si>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</si>
  <si>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</si>
  <si>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ACIDO CLORIDRICO / 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</si>
  <si>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</si>
  <si>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</si>
  <si>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</si>
  <si>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</si>
  <si>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</si>
  <si>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</si>
  <si>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</si>
  <si>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</si>
  <si>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</si>
  <si>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</si>
  <si>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</si>
  <si>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</si>
  <si>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</si>
  <si>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</si>
  <si>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</si>
  <si>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</si>
  <si>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</si>
  <si>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</si>
  <si>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</si>
  <si>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</si>
  <si>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</si>
  <si>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</si>
  <si>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</si>
  <si>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</si>
  <si>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</si>
  <si>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</si>
  <si>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</si>
  <si>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</si>
  <si>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CPVC, SOLDAVEL, 15 MM, PARA AGUA QUENTE                                                                                                                                                                                                                                                                                                                                                                                                                                                         </t>
  </si>
  <si>
    <t xml:space="preserve">ADAPTADOR CPVC, SOLDAVEL, 22 MM, PARA AGUA QUENTE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</si>
  <si>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</si>
  <si>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</si>
  <si>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</si>
  <si>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</si>
  <si>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</si>
  <si>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</si>
  <si>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</si>
  <si>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</si>
  <si>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</si>
  <si>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</si>
  <si>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</si>
  <si>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</si>
  <si>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</si>
  <si>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</si>
  <si>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</si>
  <si>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</si>
  <si>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</si>
  <si>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</si>
  <si>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</si>
  <si>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</si>
  <si>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</si>
  <si>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</si>
  <si>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</si>
  <si>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</si>
  <si>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</si>
  <si>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</si>
  <si>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32 MM X 1",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</si>
  <si>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</si>
  <si>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</si>
  <si>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</si>
  <si>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</si>
  <si>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</si>
  <si>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</si>
  <si>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</si>
  <si>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PBA,  BOLSA/ROSCA,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</si>
  <si>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</si>
  <si>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</si>
  <si>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</si>
  <si>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</si>
  <si>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</si>
  <si>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</si>
  <si>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</si>
  <si>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</si>
  <si>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</si>
  <si>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</si>
  <si>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</si>
  <si>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</si>
  <si>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</si>
  <si>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</si>
  <si>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</si>
  <si>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</si>
  <si>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CRISTALIZANTE PARA CONCRETO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</si>
  <si>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</si>
  <si>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</si>
  <si>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</si>
  <si>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</si>
  <si>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</si>
  <si>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</si>
  <si>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</si>
  <si>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</si>
  <si>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</si>
  <si>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</si>
  <si>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</si>
  <si>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</si>
  <si>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</si>
  <si>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(HORISTA)                                                                                                                                                                                                                                                                                                                                                                                                                                                                             </t>
  </si>
  <si>
    <t xml:space="preserve">AJUDANTE DE ARMADOR (MENSALISTA)                                                                                                                                                                                                                                                                                                                                                                                                                                                                          </t>
  </si>
  <si>
    <t xml:space="preserve">AJUDANTE DE ELETRICISTA (HORISTA)                                                                                                                                                                                                                                                                                                                                                                                                                                                                         </t>
  </si>
  <si>
    <t xml:space="preserve">AJUDANTE DE ELETRICISTA (MENSALISTA)                                                                                                                                                                                                                                                                                                                                                                                                                                                                      </t>
  </si>
  <si>
    <t xml:space="preserve">AJUDANTE DE ESTRUTURAS METALICAS (HORISTA)                                                                                                                                                                                                                                                                                                                                                                                                                                                                </t>
  </si>
  <si>
    <t xml:space="preserve">AJUDANTE DE ESTRUTURAS METALICAS (MENSALISTA)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</si>
  <si>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</si>
  <si>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</si>
  <si>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</si>
  <si>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</si>
  <si>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</si>
  <si>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</si>
  <si>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</si>
  <si>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</si>
  <si>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</si>
  <si>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</si>
  <si>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</si>
  <si>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</si>
  <si>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</si>
  <si>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</si>
  <si>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</si>
  <si>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</si>
  <si>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</si>
  <si>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</si>
  <si>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</si>
  <si>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</si>
  <si>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 ENCARGOS COMPLEMENTARES)                                                                                                                                                                                                                                                                                                                                                                                                                                          </t>
  </si>
  <si>
    <t xml:space="preserve">ALIMENTACAO - MENSALISTA (COLETADO CAIXA - ENCARGOS COMPLEMENTARES)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</si>
  <si>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</si>
  <si>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</si>
  <si>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</si>
  <si>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</si>
  <si>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</si>
  <si>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</si>
  <si>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</si>
  <si>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</si>
  <si>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</si>
  <si>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</si>
  <si>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</si>
  <si>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</si>
  <si>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</si>
  <si>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</si>
  <si>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</si>
  <si>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</si>
  <si>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</si>
  <si>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</si>
  <si>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</si>
  <si>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</si>
  <si>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</si>
  <si>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</si>
  <si>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</si>
  <si>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</si>
  <si>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</si>
  <si>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</si>
  <si>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</si>
  <si>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</si>
  <si>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</si>
  <si>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</si>
  <si>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</si>
  <si>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</si>
  <si>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</si>
  <si>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</si>
  <si>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</si>
  <si>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</si>
  <si>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</si>
  <si>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</si>
  <si>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</si>
  <si>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</si>
  <si>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</si>
  <si>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</si>
  <si>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</si>
  <si>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</si>
  <si>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</si>
  <si>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</si>
  <si>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</si>
  <si>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</si>
  <si>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</si>
  <si>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</si>
  <si>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</si>
  <si>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</si>
  <si>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</si>
  <si>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</si>
  <si>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</si>
  <si>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</si>
  <si>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</si>
  <si>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</si>
  <si>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</si>
  <si>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</si>
  <si>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</si>
  <si>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</si>
  <si>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</si>
  <si>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</si>
  <si>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</si>
  <si>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</si>
  <si>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</si>
  <si>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</si>
  <si>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</si>
  <si>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</si>
  <si>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</si>
  <si>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</si>
  <si>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</si>
  <si>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</si>
  <si>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</si>
  <si>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</si>
  <si>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</si>
  <si>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</si>
  <si>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</si>
  <si>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</si>
  <si>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</si>
  <si>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</si>
  <si>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</si>
  <si>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</si>
  <si>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</si>
  <si>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</si>
  <si>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</si>
  <si>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</si>
  <si>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</si>
  <si>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</si>
  <si>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</si>
  <si>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</si>
  <si>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</si>
  <si>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</si>
  <si>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</si>
  <si>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</si>
  <si>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</si>
  <si>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</si>
  <si>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</si>
  <si>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</si>
  <si>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</si>
  <si>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</si>
  <si>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</si>
  <si>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</si>
  <si>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</si>
  <si>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</si>
  <si>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</si>
  <si>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</si>
  <si>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</si>
  <si>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</si>
  <si>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</si>
  <si>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</si>
  <si>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</si>
  <si>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</si>
  <si>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</si>
  <si>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</si>
  <si>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</si>
  <si>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</si>
  <si>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</si>
  <si>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</si>
  <si>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</si>
  <si>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</si>
  <si>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</si>
  <si>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</si>
  <si>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</si>
  <si>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</si>
  <si>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</si>
  <si>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</si>
  <si>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</si>
  <si>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</si>
  <si>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</si>
  <si>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</si>
  <si>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</si>
  <si>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</si>
  <si>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</si>
  <si>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</si>
  <si>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</si>
  <si>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</si>
  <si>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</si>
  <si>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</si>
  <si>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</si>
  <si>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</si>
  <si>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</si>
  <si>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</si>
  <si>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</si>
  <si>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</si>
  <si>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</si>
  <si>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</si>
  <si>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A BASE DE CIMENTO E ADITIVOS                                                                                                                                                                                                                                                                                                                                                                                                           </t>
  </si>
  <si>
    <t xml:space="preserve">ARGAMASSA PRONTA PARA CONTRAPISO                                                                                                                                                                                                                                                                                                                                                                                                                                                                          </t>
  </si>
  <si>
    <t xml:space="preserve">ARGAMASSA USINADA AUTOADENSAVEL E AUTONIVELANTE PARA CONTRAPISO, COM BOMBEAMENTO (DISPONIBILIZACAO DE BOMBA), SEM O LANCAMENTO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</si>
  <si>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</si>
  <si>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</si>
  <si>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</si>
  <si>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</si>
  <si>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</si>
  <si>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</si>
  <si>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</si>
  <si>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</si>
  <si>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</si>
  <si>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</si>
  <si>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</si>
  <si>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</si>
  <si>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</si>
  <si>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</si>
  <si>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(HORISTA)                                                                                                                                                                                                                                                                                                                                                                                                                                                                                </t>
  </si>
  <si>
    <t xml:space="preserve">ARQUITETO JUNIOR (MENSALISTA)                                                                                                                                                                                                                                                                                                                                                                                                                                                                             </t>
  </si>
  <si>
    <t xml:space="preserve">ARQUITETO PLENO (HORISTA)                                                                                                                                                                                                                                                                                                                                                                                                                                                                                 </t>
  </si>
  <si>
    <t xml:space="preserve">ARQUITETO PLENO (MENSALISTA)                                                                                                                                                                                                                                                                                                                                                                                                                                                                              </t>
  </si>
  <si>
    <t xml:space="preserve">ARQUITETO SENIOR (HORISTA)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</si>
  <si>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</si>
  <si>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</si>
  <si>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</si>
  <si>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</si>
  <si>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</si>
  <si>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</si>
  <si>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</si>
  <si>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</si>
  <si>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</si>
  <si>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</si>
  <si>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</si>
  <si>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</si>
  <si>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</si>
  <si>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</si>
  <si>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</si>
  <si>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</si>
  <si>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</si>
  <si>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(HORISTA)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</si>
  <si>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</si>
  <si>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</si>
  <si>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</si>
  <si>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</si>
  <si>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(HORISTA)                                                                                                                                                                                                                                                                                                                                                                                                                                                                          </t>
  </si>
  <si>
    <t xml:space="preserve">AUXILIAR DE ALMOXARIFE (MENSALISTA)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</si>
  <si>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</si>
  <si>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</si>
  <si>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</si>
  <si>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</si>
  <si>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</si>
  <si>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</si>
  <si>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</si>
  <si>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</si>
  <si>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(HORISTA)                                                                                                                                                                                                                                                                                                                                                                                                                                                                            </t>
  </si>
  <si>
    <t xml:space="preserve">AUXILIAR DE MECANICO (MENSALISTA)                                                                                                                                                                                                                                                                                                                                                                                                                                                                         </t>
  </si>
  <si>
    <t xml:space="preserve">AUXILIAR DE PEDREIRO (HORISTA)                                                                                                                                                                                                                                                                                                                                                                                                                                                                            </t>
  </si>
  <si>
    <t xml:space="preserve">AUXILIAR DE PEDREIRO (MENSALISTA)                                                                                                                                                                                                                                                                                                                                                                                                                                                                         </t>
  </si>
  <si>
    <t xml:space="preserve">AUXILIAR DE SERVICOS GERAIS (HORISTA)                                                                                                                                                                                                                                                                                                                                                                                                                                                                     </t>
  </si>
  <si>
    <t xml:space="preserve">AUXILIAR DE SERVICOS GERAIS (MENSALISTA)                                                                                                                                                                                                                                                                                                                                                                                                                                                                  </t>
  </si>
  <si>
    <t xml:space="preserve">AUXILIAR DE TOPOGRAFO (HORISTA)                                                                                                                                                                                                                                                                                                                                                                                                                                                                           </t>
  </si>
  <si>
    <t xml:space="preserve">AUXILIAR DE TOPOGRAFO (MENSALISTA)                                                                                                                                                                                                                                                                                                                                                                                                                                                                        </t>
  </si>
  <si>
    <t xml:space="preserve">AUXILIAR TECNICO / ASSISTENTE DE ENGENHARIA (HORISTA)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</si>
  <si>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</si>
  <si>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</si>
  <si>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</si>
  <si>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</si>
  <si>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</si>
  <si>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</si>
  <si>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</si>
  <si>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</si>
  <si>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</si>
  <si>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</si>
  <si>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</si>
  <si>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</si>
  <si>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</si>
  <si>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</si>
  <si>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</si>
  <si>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</si>
  <si>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</si>
  <si>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BALCAO/ TAMPO EM MARMORE BRANCO COMUM, POLIDO, LISO, ACABAMENTO RETO, E= *3* CM (SEM FUROS)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</si>
  <si>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</si>
  <si>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</si>
  <si>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</si>
  <si>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</si>
  <si>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</si>
  <si>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</si>
  <si>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</si>
  <si>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</si>
  <si>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</si>
  <si>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</si>
  <si>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</si>
  <si>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</si>
  <si>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</si>
  <si>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</si>
  <si>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</si>
  <si>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</si>
  <si>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</si>
  <si>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</si>
  <si>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</si>
  <si>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4,76 MM (L X E), 1,73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</si>
  <si>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</si>
  <si>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</si>
  <si>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</si>
  <si>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</si>
  <si>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</si>
  <si>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</si>
  <si>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</si>
  <si>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</si>
  <si>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</si>
  <si>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</si>
  <si>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</si>
  <si>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</si>
  <si>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</si>
  <si>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</si>
  <si>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</si>
  <si>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</si>
  <si>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</si>
  <si>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</si>
  <si>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</si>
  <si>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</si>
  <si>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</si>
  <si>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</si>
  <si>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</si>
  <si>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</si>
  <si>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</si>
  <si>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</si>
  <si>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</si>
  <si>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</si>
  <si>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</si>
  <si>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</si>
  <si>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</si>
  <si>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</si>
  <si>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</si>
  <si>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</si>
  <si>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</si>
  <si>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</si>
  <si>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</si>
  <si>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</si>
  <si>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</si>
  <si>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(HORISTA)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</si>
  <si>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</si>
  <si>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</si>
  <si>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</si>
  <si>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</si>
  <si>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</si>
  <si>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</si>
  <si>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</si>
  <si>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</si>
  <si>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</si>
  <si>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</si>
  <si>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29 CM (L X A X C)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</si>
  <si>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</si>
  <si>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</si>
  <si>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</si>
  <si>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</si>
  <si>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</si>
  <si>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</si>
  <si>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</si>
  <si>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</si>
  <si>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</si>
  <si>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</si>
  <si>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</si>
  <si>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</si>
  <si>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</si>
  <si>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</si>
  <si>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</si>
  <si>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</si>
  <si>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</si>
  <si>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</si>
  <si>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</si>
  <si>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</si>
  <si>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</si>
  <si>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</si>
  <si>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</si>
  <si>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</si>
  <si>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</si>
  <si>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</si>
  <si>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</si>
  <si>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</si>
  <si>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</si>
  <si>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</si>
  <si>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</si>
  <si>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</si>
  <si>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</si>
  <si>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</si>
  <si>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</si>
  <si>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</si>
  <si>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</si>
  <si>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</si>
  <si>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</si>
  <si>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</si>
  <si>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</si>
  <si>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</si>
  <si>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</si>
  <si>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</si>
  <si>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</si>
  <si>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</si>
  <si>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</si>
  <si>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</si>
  <si>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</si>
  <si>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</si>
  <si>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</si>
  <si>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</si>
  <si>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</si>
  <si>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</si>
  <si>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</si>
  <si>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</si>
  <si>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</si>
  <si>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</si>
  <si>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*75 E 120* MM, PARA DRENAGEM PLUVIAL PREDIAL                                                                                                                                                                                                                                                                                                                                                                                                       </t>
  </si>
  <si>
    <t xml:space="preserve">BOLSA DE LIGACAO EM PVC FLEXIVEL PARA VASO SANITARIO 40 MM (1 1/2")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</si>
  <si>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</si>
  <si>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</si>
  <si>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</si>
  <si>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</si>
  <si>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</si>
  <si>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</si>
  <si>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</si>
  <si>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</si>
  <si>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</si>
  <si>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</si>
  <si>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</si>
  <si>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</si>
  <si>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</si>
  <si>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</si>
  <si>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</si>
  <si>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</si>
  <si>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</si>
  <si>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</si>
  <si>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</si>
  <si>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</si>
  <si>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</si>
  <si>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</si>
  <si>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</si>
  <si>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</si>
  <si>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</si>
  <si>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</si>
  <si>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</si>
  <si>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</si>
  <si>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</si>
  <si>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</si>
  <si>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</si>
  <si>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</si>
  <si>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</si>
  <si>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</si>
  <si>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</si>
  <si>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</si>
  <si>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</si>
  <si>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</si>
  <si>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</si>
  <si>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</si>
  <si>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</si>
  <si>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</si>
  <si>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</si>
  <si>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</si>
  <si>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</si>
  <si>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</si>
  <si>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</si>
  <si>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</si>
  <si>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</si>
  <si>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</si>
  <si>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</si>
  <si>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</si>
  <si>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</si>
  <si>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</si>
  <si>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</si>
  <si>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</si>
  <si>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</si>
  <si>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</si>
  <si>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</si>
  <si>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</si>
  <si>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</si>
  <si>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</si>
  <si>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</si>
  <si>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</si>
  <si>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</si>
  <si>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</si>
  <si>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</si>
  <si>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</si>
  <si>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</si>
  <si>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</si>
  <si>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</si>
  <si>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</si>
  <si>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</si>
  <si>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</si>
  <si>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</si>
  <si>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</si>
  <si>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</si>
  <si>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</si>
  <si>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</si>
  <si>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</si>
  <si>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</si>
  <si>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</si>
  <si>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</si>
  <si>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</si>
  <si>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</si>
  <si>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</si>
  <si>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</si>
  <si>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</si>
  <si>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</si>
  <si>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</si>
  <si>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</si>
  <si>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</si>
  <si>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</si>
  <si>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</si>
  <si>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</si>
  <si>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</si>
  <si>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</si>
  <si>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</si>
  <si>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</si>
  <si>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</si>
  <si>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</si>
  <si>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</si>
  <si>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</si>
  <si>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</si>
  <si>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</si>
  <si>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</si>
  <si>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</si>
  <si>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</si>
  <si>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</si>
  <si>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</si>
  <si>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</si>
  <si>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</si>
  <si>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</si>
  <si>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</si>
  <si>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</si>
  <si>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</si>
  <si>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</si>
  <si>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</si>
  <si>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</si>
  <si>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</si>
  <si>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</si>
  <si>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</si>
  <si>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</si>
  <si>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</si>
  <si>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</si>
  <si>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</si>
  <si>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</si>
  <si>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</si>
  <si>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</si>
  <si>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</si>
  <si>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</si>
  <si>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</si>
  <si>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</si>
  <si>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</si>
  <si>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</si>
  <si>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</si>
  <si>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</si>
  <si>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</si>
  <si>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</si>
  <si>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</si>
  <si>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</si>
  <si>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</si>
  <si>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</si>
  <si>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</si>
  <si>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</si>
  <si>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</si>
  <si>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</si>
  <si>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</si>
  <si>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</si>
  <si>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</si>
  <si>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</si>
  <si>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</si>
  <si>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</si>
  <si>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</si>
  <si>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</si>
  <si>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</si>
  <si>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</si>
  <si>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</si>
  <si>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</si>
  <si>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</si>
  <si>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</si>
  <si>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</si>
  <si>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</si>
  <si>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</si>
  <si>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</si>
  <si>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</si>
  <si>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</si>
  <si>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</si>
  <si>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</si>
  <si>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</si>
  <si>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</si>
  <si>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</si>
  <si>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</si>
  <si>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</si>
  <si>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</si>
  <si>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</si>
  <si>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</si>
  <si>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</si>
  <si>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</si>
  <si>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</si>
  <si>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</si>
  <si>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</si>
  <si>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</si>
  <si>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</si>
  <si>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</si>
  <si>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</si>
  <si>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</si>
  <si>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</si>
  <si>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</si>
  <si>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</si>
  <si>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</si>
  <si>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</si>
  <si>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</si>
  <si>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</si>
  <si>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</si>
  <si>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</si>
  <si>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</si>
  <si>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</si>
  <si>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</si>
  <si>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</si>
  <si>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</si>
  <si>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</si>
  <si>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</si>
  <si>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</si>
  <si>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</si>
  <si>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</si>
  <si>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</si>
  <si>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</si>
  <si>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</si>
  <si>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</si>
  <si>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</si>
  <si>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</si>
  <si>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</si>
  <si>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</si>
  <si>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</si>
  <si>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</si>
  <si>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</si>
  <si>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</si>
  <si>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</si>
  <si>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</si>
  <si>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</si>
  <si>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</si>
  <si>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</si>
  <si>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</si>
  <si>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</si>
  <si>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</si>
  <si>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</si>
  <si>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</si>
  <si>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</si>
  <si>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</si>
  <si>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</si>
  <si>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</si>
  <si>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</si>
  <si>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</si>
  <si>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</si>
  <si>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</si>
  <si>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</si>
  <si>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</si>
  <si>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</si>
  <si>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</si>
  <si>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</si>
  <si>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</si>
  <si>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</si>
  <si>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</si>
  <si>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</si>
  <si>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</si>
  <si>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</si>
  <si>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</si>
  <si>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</si>
  <si>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</si>
  <si>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</si>
  <si>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</si>
  <si>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</si>
  <si>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</si>
  <si>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</si>
  <si>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</si>
  <si>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</si>
  <si>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</si>
  <si>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</si>
  <si>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</si>
  <si>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</si>
  <si>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</si>
  <si>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</si>
  <si>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</si>
  <si>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</si>
  <si>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</si>
  <si>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</si>
  <si>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</si>
  <si>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</si>
  <si>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</si>
  <si>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</si>
  <si>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</si>
  <si>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</si>
  <si>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</si>
  <si>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</si>
  <si>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</si>
  <si>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</si>
  <si>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</si>
  <si>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</si>
  <si>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</si>
  <si>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</si>
  <si>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</si>
  <si>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</si>
  <si>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</si>
  <si>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</si>
  <si>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</si>
  <si>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</si>
  <si>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*6 X 8* CM, EM MACARANDUBA/MASSARANDUBA, ANGELIM OU EQUIVALENTE DA REGIAO                                                                                                                                                                                                                                                                                                                                                                                                               </t>
  </si>
  <si>
    <t xml:space="preserve">CAIBRO APARELHADO *7,5 X 7,5* CM, EM MACARANDUBA/MASSARANDUBA, ANGELIM OU EQUIVALENTE DA REGIAO                                                                                                                                                                                                                                                                                                                                                                                                           </t>
  </si>
  <si>
    <t xml:space="preserve">CAIBRO NAO APARELHADO *5 X 6* CM, EM MACARANDUBA/MASSARANDUBA, ANGELIM OU EQUIVALENTE DA REGIAO - BRUTA                                                                                                                                                                                                                                                                                                                                                                                                   </t>
  </si>
  <si>
    <t xml:space="preserve">CAIBRO NAO APARELHADO *6 X 6* CM, EM MACARANDUBA/MASSARANDUBA, ANGELIM OU EQUIVALENTE DA REGIAO - BRUTA                                                                                                                                                                                                                                                                                                                                                                                                   </t>
  </si>
  <si>
    <t xml:space="preserve">CAIBRO NAO APARELHADO, *6 X 8* CM, EM MACARANDUBA/MASSARANDUBA,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</si>
  <si>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</si>
  <si>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</si>
  <si>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</si>
  <si>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</si>
  <si>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</si>
  <si>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</si>
  <si>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</si>
  <si>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</si>
  <si>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</si>
  <si>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</si>
  <si>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</si>
  <si>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</si>
  <si>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</si>
  <si>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</si>
  <si>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</si>
  <si>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</si>
  <si>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</si>
  <si>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</si>
  <si>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</si>
  <si>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</si>
  <si>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</si>
  <si>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</si>
  <si>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</si>
  <si>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</si>
  <si>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</si>
  <si>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</si>
  <si>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</si>
  <si>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</si>
  <si>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</si>
  <si>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</si>
  <si>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</si>
  <si>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</si>
  <si>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</si>
  <si>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</si>
  <si>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</si>
  <si>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PLASTICA PARA BACIA / VASO SANITARIO DE EMBUTIR, COM ESPELHO ACIONADOR EM PLASTICO, CAPACIDADE 6 A 10 LITROS, (COMPLETA - ACESSORIOS INCLUSOS)                                                                                                                                                                                                                                                                                                                                          </t>
  </si>
  <si>
    <t xml:space="preserve">CAIXA DE DESCARGA PLASTICA PARA BACIA / VASO SANITARIO, EXTERNA, CAPACIDADE 9 LITROS, PUXADOR FIO DE NYLON, NAO INCLUSO CANO, BOLSA, ENGATE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</si>
  <si>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</si>
  <si>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</si>
  <si>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</si>
  <si>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</si>
  <si>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</si>
  <si>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</si>
  <si>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</si>
  <si>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</si>
  <si>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</si>
  <si>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</si>
  <si>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</si>
  <si>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</si>
  <si>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</si>
  <si>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</si>
  <si>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</si>
  <si>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</si>
  <si>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</si>
  <si>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</si>
  <si>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</si>
  <si>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</si>
  <si>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</si>
  <si>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</si>
  <si>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</si>
  <si>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</si>
  <si>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</si>
  <si>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</si>
  <si>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</si>
  <si>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</si>
  <si>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</si>
  <si>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</si>
  <si>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</si>
  <si>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</si>
  <si>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</si>
  <si>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</si>
  <si>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</si>
  <si>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</si>
  <si>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</si>
  <si>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</si>
  <si>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</si>
  <si>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</si>
  <si>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</si>
  <si>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</si>
  <si>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</si>
  <si>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</si>
  <si>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</si>
  <si>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</si>
  <si>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</si>
  <si>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</si>
  <si>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</si>
  <si>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</si>
  <si>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</si>
  <si>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</si>
  <si>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</si>
  <si>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</si>
  <si>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</si>
  <si>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</si>
  <si>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</si>
  <si>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</si>
  <si>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</si>
  <si>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</si>
  <si>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</si>
  <si>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</si>
  <si>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</si>
  <si>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</si>
  <si>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</si>
  <si>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</si>
  <si>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 RASTELEIRO (HORISTA)                                                                                                                                                                                                                                                                                                                                                                                                                                                                         </t>
  </si>
  <si>
    <t xml:space="preserve">CALCETEIRO / RASTELEIRO (MENSALISTA)                                                                                                                                                                                                                                                                                                                                                                                                                                                                      </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</si>
  <si>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</si>
  <si>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</si>
  <si>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</si>
  <si>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</si>
  <si>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</si>
  <si>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</si>
  <si>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</si>
  <si>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</si>
  <si>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</si>
  <si>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</si>
  <si>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</si>
  <si>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</si>
  <si>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</si>
  <si>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</si>
  <si>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</si>
  <si>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</si>
  <si>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</si>
  <si>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</si>
  <si>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</si>
  <si>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</si>
  <si>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</si>
  <si>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</si>
  <si>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</si>
  <si>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</si>
  <si>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</si>
  <si>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</si>
  <si>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</si>
  <si>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</si>
  <si>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</si>
  <si>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</si>
  <si>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</si>
  <si>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</si>
  <si>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</si>
  <si>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</si>
  <si>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</si>
  <si>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</si>
  <si>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</si>
  <si>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</si>
  <si>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</si>
  <si>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</si>
  <si>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</si>
  <si>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</si>
  <si>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</si>
  <si>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</si>
  <si>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</si>
  <si>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</si>
  <si>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</si>
  <si>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ACO ABAS IGUAIS (QUALQUER BITOLA), ESPESSURA ENTRE 1/8" E 1/4"                                                                                                                                                                                                                                                                                                                                                                                                                                 </t>
  </si>
  <si>
    <t xml:space="preserve">CANTONEIRA EM ALUMINIO, ABAS IGUAIS, LARGURA DE 25,40 MM (1"), ESPESSURA DE 3,17 MM (1/8") E PESO LINEAR DE APROXIMADAMENTE 0,408 KG/M                                                                                                                                                                                                                                                                                                                                                                    </t>
  </si>
  <si>
    <t xml:space="preserve">CANTONEIRA EM ALUMINIO, ABAS IGUAIS, LARGURA DE 25,40 MM (1"), ESPESSURA DE 4,76 MM (3/16") E PESO LINEAR DE APROXIMADAMENTEO 0,593 KG/M                                                                                                                                                                                                                                                                                                                                                                  </t>
  </si>
  <si>
    <t xml:space="preserve">CANTONEIRA EM ALUMINIO, ABAS IGUAIS, LARGURA DE 31,75 MM (1 1/4"), ESPESSURA DE 4,76 MM (3/16") E PESO LINEAR DE APROXIMADAMENTE 0,755 KG/M                                                                                                                                                                                                                                                                                                                                                               </t>
  </si>
  <si>
    <t xml:space="preserve">CANTONEIRA EM ALUMINIO, ABAS IGUAIS, LARGURA DE 38,10 MM (1 1/2"), ESPESSURA DE 4,76 MM (3/16") E PESO LINEAR DE APROXIMADAMENTE 0,915 KG/M                                                                                                                                                                                                                                                                                                                                                               </t>
  </si>
  <si>
    <t xml:space="preserve">CANTONEIRA EM ALUMINIO, ABAS IGUAIS, LARGURA DE 50,80 MM (2") , ESPESSURA DE 3,17 MM (1/8") E PESO LINEAR DE APROXIMADAMENTE 0,842 KG/M                                                                                                                                                                                                                                                                                                                                                                   </t>
  </si>
  <si>
    <t xml:space="preserve">CANTONEIRA EM ALUMINIO, ABAS IGUAIS, LARGURA DE 50,80 MM (2"), ESPESSURA DE 6,35 MM (1/4") E PESO LINEAR DE APROXIMADAMENTE 1,630 KG/M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</si>
  <si>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</si>
  <si>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</si>
  <si>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</si>
  <si>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</si>
  <si>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</si>
  <si>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</si>
  <si>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</si>
  <si>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</si>
  <si>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</si>
  <si>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</si>
  <si>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</si>
  <si>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</si>
  <si>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</si>
  <si>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</si>
  <si>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</si>
  <si>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</si>
  <si>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</si>
  <si>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</si>
  <si>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</si>
  <si>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</si>
  <si>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</si>
  <si>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</si>
  <si>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</si>
  <si>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</si>
  <si>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</si>
  <si>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</si>
  <si>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</si>
  <si>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</si>
  <si>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</si>
  <si>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</si>
  <si>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</si>
  <si>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</si>
  <si>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</si>
  <si>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</si>
  <si>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</si>
  <si>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</si>
  <si>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</si>
  <si>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</si>
  <si>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</si>
  <si>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</si>
  <si>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</si>
  <si>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</si>
  <si>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</si>
  <si>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 HIDRAULICA DE CUBA SIMPLES SEM MAQUINA DE LAVAR ROUPA, *355* X *670* MM (L X H) (COM FUROS E DEMAIS ENCAIXES)                                                                                                                                                                                                                                                                                                    </t>
  </si>
  <si>
    <t xml:space="preserve">CARENAGEM /TAMPA, EM PLASTICO, COR BRANCA, UTILIZADO EM KIT CHASSI METALICO PARA INSTAL. HIDRAULICA DE TANQUE COM MAQUINA DE LAVAR ROUPA, *360* X *470* MM (L X H)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</si>
  <si>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</si>
  <si>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</si>
  <si>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</si>
  <si>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</si>
  <si>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</si>
  <si>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</si>
  <si>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</si>
  <si>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</si>
  <si>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</si>
  <si>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</si>
  <si>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</si>
  <si>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</si>
  <si>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</si>
  <si>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</si>
  <si>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</si>
  <si>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</si>
  <si>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</si>
  <si>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</si>
  <si>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</si>
  <si>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</si>
  <si>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</si>
  <si>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</si>
  <si>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</si>
  <si>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</si>
  <si>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</si>
  <si>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</si>
  <si>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</si>
  <si>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</si>
  <si>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</si>
  <si>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</si>
  <si>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</si>
  <si>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(HORISTA)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</si>
  <si>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</si>
  <si>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</si>
  <si>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</si>
  <si>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</si>
  <si>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</si>
  <si>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</si>
  <si>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</si>
  <si>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</si>
  <si>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</si>
  <si>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</si>
  <si>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</si>
  <si>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</si>
  <si>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</si>
  <si>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</si>
  <si>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</si>
  <si>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</si>
  <si>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</si>
  <si>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</si>
  <si>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</si>
  <si>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</si>
  <si>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</si>
  <si>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</si>
  <si>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</si>
  <si>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</si>
  <si>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</si>
  <si>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</si>
  <si>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</si>
  <si>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</si>
  <si>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</si>
  <si>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</si>
  <si>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</si>
  <si>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</si>
  <si>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</si>
  <si>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</si>
  <si>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</si>
  <si>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</si>
  <si>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METROS, ESPESSURA = 0,8 MILIMETROS                                                                                                                                                                                                                                                                                                                                                                                                           </t>
  </si>
  <si>
    <t xml:space="preserve">CHAPA DE LAMINADO MELAMINICO, LISO FOSCO, DE 1,25 X 3,08 METROS, ESPESSURA = 0,8 MILIMETROS                                                                                                                                                                                                                                                                                                                                                                                                               </t>
  </si>
  <si>
    <t xml:space="preserve">CHAPA DE LAMINADO MELAMINICO, TEXTURIZADO, DE 1,25 X 3,08 METROS, ESPESSURA = 0,8 MILIMETROS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</si>
  <si>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</si>
  <si>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</si>
  <si>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</si>
  <si>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</si>
  <si>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</si>
  <si>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</si>
  <si>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</si>
  <si>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</si>
  <si>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</si>
  <si>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</si>
  <si>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</si>
  <si>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</si>
  <si>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</si>
  <si>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</si>
  <si>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</si>
  <si>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</si>
  <si>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</si>
  <si>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</si>
  <si>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</si>
  <si>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</si>
  <si>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</si>
  <si>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</si>
  <si>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</si>
  <si>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</si>
  <si>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</si>
  <si>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</si>
  <si>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</si>
  <si>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</si>
  <si>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</si>
  <si>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</si>
  <si>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</si>
  <si>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</si>
  <si>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</si>
  <si>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</si>
  <si>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</si>
  <si>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</si>
  <si>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GALVANIZADO, 1" X 600 MM, PARA POSTES DE ACO COM BASE, INCLUSO PORCA E ARRUELA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</si>
  <si>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</si>
  <si>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</si>
  <si>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</si>
  <si>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</si>
  <si>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</si>
  <si>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</si>
  <si>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CIMENTO BRANCO NAO ESTRUTURAL (CPB - NAO ESTRUTURAL)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</si>
  <si>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</si>
  <si>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</si>
  <si>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</si>
  <si>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 - 32 ou CPB - 40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</si>
  <si>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</si>
  <si>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</si>
  <si>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</si>
  <si>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</si>
  <si>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</si>
  <si>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</si>
  <si>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</si>
  <si>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</si>
  <si>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</si>
  <si>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</si>
  <si>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</si>
  <si>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</si>
  <si>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</si>
  <si>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</si>
  <si>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</si>
  <si>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</si>
  <si>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</si>
  <si>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</si>
  <si>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A GASOLINA 4 TEMPOS, PESO 55 A 65 KG, FORCA DE IMPACTO 1.000 A 1.500 KGF, FREQ. 600 A 700 GOLPES P/ MINUTO, VELOCIDADE TRABALHO DE 10 A 15 M/MIN, POT. DE 2,00 A 3,00 HP                                                                                                                                                                                                                                                                                       </t>
  </si>
  <si>
    <t xml:space="preserve">COMPACTADOR DE SOLO TIPO PLACA VIBRATORIA REVERSIVEL, A GASOLINA 4 TEMPOS, PESO 125 A 150 KG, FORCA CENTRIF. 2500 A 2800 KGF, LARG. TRABALHO 400 A 450 MM, FREQ. VIBRACAO 4300 A 4500 RPM, VELOC. TRABALHO 15 A 20 M/MIN, POT. 5,5 A 6,0 HP                                                                                                                                                                                                                                                               </t>
  </si>
  <si>
    <t xml:space="preserve">COMPACTADOR DE SOLO TIPO PLACA VIBRATORIA REVERSIVEL, A GASOLINA 4 TEMPOS, PESO 150 A 175 KG, FORCA CENTRIF. 2800 A 3100 KGF, LARG. TRABALHO DE 450 A 520 MM, FREQ. VIBRACAO 4000 A 4300 RPM, VELOC. TRABALHO DE 15 A 20 M/MIN, POT. DE 6,0 A 7,0 HP                                                                                                                                                                                                                                                      </t>
  </si>
  <si>
    <t xml:space="preserve">COMPACTADOR DE SOLO, TIPO PLACA VIBRATORIA NAO REVERSIVEL, A GASOLINA 4 TEMPOS, PESO 80 A 120 KG, FORCA CENTRIF. DE 1300 A 2000 KGF, LARG. TRABALHO DE 400 A 500 MM, FREQ. VIBRACAO DE 4800 A 6000 RPM, VELOCIDADE TRABALHO DE 20 A 30 M/MIN, POT. DE 5,0 A 6,0 HP                                                                                                                                                                                                                                        </t>
  </si>
  <si>
    <t xml:space="preserve">COMPACTADOR DE SOLO, TIPO PLACA VIBRATORIA REVERSIVEL, A DIESEL, PESO 700 A 820 KG, FORCA CENTRIF. DE 6.200 A 10.000 KGF, LARG. TRABALHO DE 650 A 720 MM, FREQ. VIBRACAO DE 3.000 A 3.500 RPM, VELOCIDADE TRABALHO DE 25 A 30 M/MIN, POT. DE 13,0 A 15,0 HP                                                                                                                                                                                                                                               </t>
  </si>
  <si>
    <t xml:space="preserve">COMPACTADOR DE SOLO, TIPO PLACA VIBRATORIA REVERSIVEL, A GASOLINA 4 TEMPOS, PESO 160 A 265 KG, FORCA CENTRIF. DE 2750 A 4000 KGF, LARG. TRABALHO DE 430 A 550 MM, FREQ. VIBRACAO DE 4000 A 5500 RPM, VELOCIDADE TRABALHO DE 20 A 25 M/MIN, POT. DE 7,5 A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</si>
  <si>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</si>
  <si>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</si>
  <si>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</si>
  <si>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</si>
  <si>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</si>
  <si>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</si>
  <si>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</si>
  <si>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</si>
  <si>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</si>
  <si>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</si>
  <si>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</si>
  <si>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</si>
  <si>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</si>
  <si>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</si>
  <si>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</si>
  <si>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</si>
  <si>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REBOCAVEL, VAZAO 89 PCM, PRESSAO EFETIVA DE TRABALHO *102* PSI, MOTOR DIESEL, POTENCIA *20*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</si>
  <si>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</si>
  <si>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</si>
  <si>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</si>
  <si>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</si>
  <si>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</si>
  <si>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</si>
  <si>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</si>
  <si>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</si>
  <si>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</si>
  <si>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</si>
  <si>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100 +/- 20 MM, EXCLUI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</si>
  <si>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</si>
  <si>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</si>
  <si>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</si>
  <si>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</si>
  <si>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</si>
  <si>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</si>
  <si>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</si>
  <si>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BRITA 0 E 1, SLUMP = 100 +/- 20 MM, COM BOMBEAMENTO (DISPONIBILIZACAO DE BOMBA), SEM O LANCAMENTO (NBR 8953)                                                                                                                                                                                                                                                                                                                                       </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</si>
  <si>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</si>
  <si>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</si>
  <si>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</si>
  <si>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</si>
  <si>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</si>
  <si>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</si>
  <si>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</si>
  <si>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</si>
  <si>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</si>
  <si>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</si>
  <si>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</si>
  <si>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</si>
  <si>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</si>
  <si>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</si>
  <si>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</si>
  <si>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</si>
  <si>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</si>
  <si>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</si>
  <si>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</si>
  <si>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</si>
  <si>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</si>
  <si>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</si>
  <si>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</si>
  <si>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</si>
  <si>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</si>
  <si>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</si>
  <si>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</si>
  <si>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</si>
  <si>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</si>
  <si>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</si>
  <si>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</si>
  <si>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</si>
  <si>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</si>
  <si>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</si>
  <si>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</si>
  <si>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</si>
  <si>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</si>
  <si>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</si>
  <si>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</si>
  <si>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</si>
  <si>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</si>
  <si>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</si>
  <si>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</si>
  <si>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</si>
  <si>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</si>
  <si>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</si>
  <si>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</si>
  <si>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</si>
  <si>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</si>
  <si>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</si>
  <si>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</si>
  <si>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</si>
  <si>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</si>
  <si>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</si>
  <si>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</si>
  <si>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</si>
  <si>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</si>
  <si>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</si>
  <si>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</si>
  <si>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</si>
  <si>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</si>
  <si>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</si>
  <si>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</si>
  <si>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</si>
  <si>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</si>
  <si>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</si>
  <si>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</si>
  <si>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</si>
  <si>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</si>
  <si>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</si>
  <si>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</si>
  <si>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</si>
  <si>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</si>
  <si>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</si>
  <si>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</si>
  <si>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</si>
  <si>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</si>
  <si>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</si>
  <si>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</si>
  <si>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</si>
  <si>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</si>
  <si>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</si>
  <si>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</si>
  <si>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</si>
  <si>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</si>
  <si>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</si>
  <si>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</si>
  <si>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</si>
  <si>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</si>
  <si>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</si>
  <si>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</si>
  <si>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</si>
  <si>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</si>
  <si>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</si>
  <si>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</si>
  <si>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</si>
  <si>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</si>
  <si>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</si>
  <si>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</si>
  <si>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</si>
  <si>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</si>
  <si>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</si>
  <si>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</si>
  <si>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</si>
  <si>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</si>
  <si>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</si>
  <si>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</si>
  <si>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</si>
  <si>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</si>
  <si>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</si>
  <si>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</si>
  <si>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</si>
  <si>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</si>
  <si>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</si>
  <si>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</si>
  <si>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</si>
  <si>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</si>
  <si>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</si>
  <si>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</si>
  <si>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</si>
  <si>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</si>
  <si>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</si>
  <si>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</si>
  <si>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</si>
  <si>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</si>
  <si>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</si>
  <si>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</si>
  <si>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</si>
  <si>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</si>
  <si>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</si>
  <si>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</si>
  <si>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</si>
  <si>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</si>
  <si>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</si>
  <si>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</si>
  <si>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</si>
  <si>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</si>
  <si>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</si>
  <si>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</si>
  <si>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</si>
  <si>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</si>
  <si>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</si>
  <si>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114 MM X 4", PARA AGUA QUENTE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</si>
  <si>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</si>
  <si>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</si>
  <si>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</si>
  <si>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</si>
  <si>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</si>
  <si>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</si>
  <si>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CONECTOR, CPVC, SOLDAVEL, 54 MM X 2", PARA AGUA QUENTE                                                                                                                                                                                                                                                                                                                                                                                                                                                    </t>
  </si>
  <si>
    <t xml:space="preserve">CONECTOR, CPVC, SOLDAVEL, 73 MM X 2 1/2", PARA AGUA QUENTE                                                                                                                                                                                                                                                                                                                                                                                                                                                </t>
  </si>
  <si>
    <t xml:space="preserve">CONECTOR, CPVC, SOLDAVEL, 89 MM X 3", PARA AGUA QUENTE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</si>
  <si>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</si>
  <si>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</si>
  <si>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</si>
  <si>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AJUSTAVEL, PARA VASO / BACIA SANITARIA , EM PLASTICO BRANCO, COM TUBO, CANOPLA E ESPUDE                                                                                                                                                                                                                                                                                                                                                                                               </t>
  </si>
  <si>
    <t xml:space="preserve">CONJUNTO DE LIGACAO PARA VASO / BACIA SANITARIA, EM PLASTICO BRANCO, COM TUBO, CANOPLA E ANEL DE EXPANSAO (TUBO 1.1/2" X 20 CM)                                                                                                                                                                                                                                                                                                                                                                           </t>
  </si>
  <si>
    <t xml:space="preserve">CONJUNTO MONTADO ESTOPIM COM ESPOLETA COMUM NUMERO 8, COM CABECA ACENDEDORA, 1,5 M                                                                                                                                                                                                                                                                                                                                                                                                                        </t>
  </si>
  <si>
    <t xml:space="preserve">CONJUNTO PARA FUTSAL COM PAR DE TRAVES OFICIAIS DE 3,00 X 2,00 M EM TUBO DE ACO GALVANIZADO 3" COM REQUADROS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</si>
  <si>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</si>
  <si>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</si>
  <si>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</si>
  <si>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</si>
  <si>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</si>
  <si>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</si>
  <si>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</si>
  <si>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</si>
  <si>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</si>
  <si>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</si>
  <si>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</si>
  <si>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</si>
  <si>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</si>
  <si>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</si>
  <si>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</si>
  <si>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</si>
  <si>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</si>
  <si>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</si>
  <si>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</si>
  <si>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</si>
  <si>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</si>
  <si>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</si>
  <si>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</si>
  <si>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</si>
  <si>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</si>
  <si>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</si>
  <si>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</si>
  <si>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</si>
  <si>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</si>
  <si>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</si>
  <si>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</si>
  <si>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</si>
  <si>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</si>
  <si>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</si>
  <si>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</si>
  <si>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</si>
  <si>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</si>
  <si>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</si>
  <si>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</si>
  <si>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</si>
  <si>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</si>
  <si>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</si>
  <si>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</si>
  <si>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</si>
  <si>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</si>
  <si>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</si>
  <si>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</si>
  <si>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</si>
  <si>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</si>
  <si>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</si>
  <si>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</si>
  <si>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</si>
  <si>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</si>
  <si>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</si>
  <si>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</si>
  <si>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</si>
  <si>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</si>
  <si>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</si>
  <si>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</si>
  <si>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</si>
  <si>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</si>
  <si>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</si>
  <si>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</si>
  <si>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</si>
  <si>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</si>
  <si>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</si>
  <si>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</si>
  <si>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</si>
  <si>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</si>
  <si>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</si>
  <si>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</si>
  <si>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</si>
  <si>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</si>
  <si>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</si>
  <si>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</si>
  <si>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</si>
  <si>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</si>
  <si>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</si>
  <si>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</si>
  <si>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</si>
  <si>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</si>
  <si>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</si>
  <si>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</si>
  <si>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</si>
  <si>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</si>
  <si>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</si>
  <si>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</si>
  <si>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</si>
  <si>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</si>
  <si>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</si>
  <si>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</si>
  <si>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</si>
  <si>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</si>
  <si>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</si>
  <si>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</si>
  <si>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</si>
  <si>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</si>
  <si>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</si>
  <si>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</si>
  <si>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</si>
  <si>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</si>
  <si>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</si>
  <si>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</si>
  <si>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</si>
  <si>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</si>
  <si>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</si>
  <si>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</si>
  <si>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</si>
  <si>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</si>
  <si>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</si>
  <si>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</si>
  <si>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</si>
  <si>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</si>
  <si>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</si>
  <si>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</si>
  <si>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</si>
  <si>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</si>
  <si>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</si>
  <si>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</si>
  <si>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</si>
  <si>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</si>
  <si>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</si>
  <si>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</si>
  <si>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</si>
  <si>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</si>
  <si>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</si>
  <si>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</si>
  <si>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</si>
  <si>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</si>
  <si>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</si>
  <si>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</si>
  <si>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</si>
  <si>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</si>
  <si>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</si>
  <si>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</si>
  <si>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</si>
  <si>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</si>
  <si>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</si>
  <si>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</si>
  <si>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</si>
  <si>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</si>
  <si>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</si>
  <si>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</si>
  <si>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</si>
  <si>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</si>
  <si>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</si>
  <si>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</si>
  <si>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</si>
  <si>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</si>
  <si>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</si>
  <si>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</si>
  <si>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</si>
  <si>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</si>
  <si>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</si>
  <si>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</si>
  <si>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</si>
  <si>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</si>
  <si>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</si>
  <si>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</si>
  <si>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</si>
  <si>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</si>
  <si>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</si>
  <si>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</si>
  <si>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</si>
  <si>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</si>
  <si>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</si>
  <si>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</si>
  <si>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</si>
  <si>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</si>
  <si>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</si>
  <si>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</si>
  <si>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</si>
  <si>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</si>
  <si>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</si>
  <si>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</si>
  <si>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</si>
  <si>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</si>
  <si>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</si>
  <si>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</si>
  <si>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</si>
  <si>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</si>
  <si>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</si>
  <si>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</si>
  <si>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</si>
  <si>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</si>
  <si>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</si>
  <si>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</si>
  <si>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</si>
  <si>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</si>
  <si>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</si>
  <si>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</si>
  <si>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</si>
  <si>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</si>
  <si>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</si>
  <si>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</si>
  <si>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</si>
  <si>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</si>
  <si>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</si>
  <si>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</si>
  <si>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</si>
  <si>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</si>
  <si>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</si>
  <si>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</si>
  <si>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</si>
  <si>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</si>
  <si>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</si>
  <si>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</si>
  <si>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</si>
  <si>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</si>
  <si>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</si>
  <si>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</si>
  <si>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</si>
  <si>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</si>
  <si>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</si>
  <si>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</si>
  <si>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</si>
  <si>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</si>
  <si>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</si>
  <si>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</si>
  <si>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</si>
  <si>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</si>
  <si>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</si>
  <si>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</si>
  <si>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</si>
  <si>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</si>
  <si>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</si>
  <si>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</si>
  <si>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</si>
  <si>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</si>
  <si>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</si>
  <si>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</si>
  <si>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</si>
  <si>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</si>
  <si>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</si>
  <si>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X 1/4"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</si>
  <si>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</si>
  <si>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</si>
  <si>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</si>
  <si>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</si>
  <si>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</si>
  <si>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</si>
  <si>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</si>
  <si>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</si>
  <si>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</si>
  <si>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</si>
  <si>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</si>
  <si>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</si>
  <si>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</si>
  <si>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</si>
  <si>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</si>
  <si>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</si>
  <si>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</si>
  <si>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</si>
  <si>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</si>
  <si>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</si>
  <si>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</si>
  <si>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</si>
  <si>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</si>
  <si>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</si>
  <si>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</si>
  <si>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</si>
  <si>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</si>
  <si>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</si>
  <si>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</si>
  <si>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</si>
  <si>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</si>
  <si>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</si>
  <si>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</si>
  <si>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</si>
  <si>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</si>
  <si>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</si>
  <si>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</si>
  <si>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</si>
  <si>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</si>
  <si>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</si>
  <si>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</si>
  <si>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</si>
  <si>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</si>
  <si>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</si>
  <si>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</si>
  <si>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</si>
  <si>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</si>
  <si>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</si>
  <si>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</si>
  <si>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</si>
  <si>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</si>
  <si>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</si>
  <si>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</si>
  <si>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</si>
  <si>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</si>
  <si>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</si>
  <si>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</si>
  <si>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</si>
  <si>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</si>
  <si>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</si>
  <si>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</si>
  <si>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</si>
  <si>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</si>
  <si>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</si>
  <si>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(HORISTA)                                                                                                                                                                                                                                                                                                                                                                                                                                                                              </t>
  </si>
  <si>
    <t xml:space="preserve">DESENHISTA COPISTA (MENSALISTA)                                                                                                                                                                                                                                                                                                                                                                                                                                                                           </t>
  </si>
  <si>
    <t xml:space="preserve">DESENHISTA DETALHISTA (HORISTA)                                                                                                                                                                                                                                                                                                                                                                                                                                                                           </t>
  </si>
  <si>
    <t xml:space="preserve">DESENHISTA DETALHISTA (MENSALISTA)                                                                                                                                                                                                                                                                                                                                                                                                                                                                        </t>
  </si>
  <si>
    <t xml:space="preserve">DESENHISTA PROJETISTA (HORISTA)                                                                                                                                                                                                                                                                                                                                                                                                                                                                           </t>
  </si>
  <si>
    <t xml:space="preserve">DESENHISTA PROJETISTA (MENSALISTA)                                                                                                                                                                                                                                                                                                                                                                                                                                                                        </t>
  </si>
  <si>
    <t xml:space="preserve">DESENHISTA TECNICO AUXILIAR (HORISTA)                                                                                                                                                                                                                                                                                                                                                                                                                                                                     </t>
  </si>
  <si>
    <t xml:space="preserve">DESENHISTA TECNICO AUXILIAR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</si>
  <si>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</si>
  <si>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</si>
  <si>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</si>
  <si>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</si>
  <si>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</si>
  <si>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</si>
  <si>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</si>
  <si>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</si>
  <si>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</si>
  <si>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</si>
  <si>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</si>
  <si>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</si>
  <si>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</si>
  <si>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</si>
  <si>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</si>
  <si>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 xml:space="preserve">DISJUNTOR TERMOMAGNETICO AJUSTAVEL, TRIPOLAR DE 100 ATE 250A, CAPACIDADE DE INTERRUPCAO DE 35KA                                                                                                                                                                                                                                                                                                                                                                                                           </t>
  </si>
  <si>
    <t xml:space="preserve">DISJUNTOR TERMOMAGNETICO AJUSTAVEL, TRIPOLAR DE 300 ATE 400A, CAPACIDADE DE INTERRUPCAO DE 35KA                                                                                                                                                                                                                                                                                                                                                                                                           </t>
  </si>
  <si>
    <t xml:space="preserve">DISJUNTOR TERMOMAGNETICO AJUSTAVEL, TRIPOLAR DE 450 ATE 600A, CAPACIDADE DE INTERRUPCAO DE 35KA                                                                                                                                                                                                                                                                                                                                                                                                           </t>
  </si>
  <si>
    <t xml:space="preserve">DISJUNTOR TERMOMAGNETICO PARA TRILHO DIN (IEC), BIPOLAR, 40 - 50 A                                                                                                                                                                                                                                                                                                                                                                                                                                        </t>
  </si>
  <si>
    <t xml:space="preserve">DISJUNTOR TERMOMAGNETICO PARA TRILHO DIN (IEC), BIPOLAR, 6 - 32 A                                                                                                                                                                                                                                                                                                                                                                                                                                         </t>
  </si>
  <si>
    <t xml:space="preserve">DISJUNTOR TERMOMAGNETICO PARA TRILHO DIN (IEC), BIPOLAR, 63 A                                                                                                                                                                                                                                                                                                                                                                                                                                             </t>
  </si>
  <si>
    <t xml:space="preserve">DISJUNTOR TERMOMAGNETICO PARA TRILHO DIN (IEC), MONOPOLAR, 40 - 50 A, ICC - 5KA / 250 VCA                                                                                                                                                                                                                                                                                                                                                                                                                 </t>
  </si>
  <si>
    <t xml:space="preserve">DISJUNTOR TERMOMAGNETICO PARA TRILHO DIN (IEC), MONOPOLAR, 6 - 32 A                                                                                                                                                                                                                                                                                                                                                                                                                                       </t>
  </si>
  <si>
    <t xml:space="preserve">DISJUNTOR TERMOMAGNETICO PARA TRILHO DIN (IEC), MONOPOLAR, 63 A                                                                                                                                                                                                                                                                                                                                                                                                                                           </t>
  </si>
  <si>
    <t xml:space="preserve">DISJUNTOR TERMOMAGNETICO PARA TRILHO DIN (IEC), TRIPOLAR, 10 - 50 A                                                                                                                                                                                                                                                                                                                                                                                                                                       </t>
  </si>
  <si>
    <t xml:space="preserve">DISJUNTOR TERMOMAGNETICO PARA TRILHO DIN (IEC), TRIPOLAR, 63 A                                                                                                                                                                                                                                                                                                                                                                                                                                            </t>
  </si>
  <si>
    <t xml:space="preserve">DISJUNTOR TERMOMAGNETICO TRIPOLAR 125 A / 425 V / ICC - 25 KA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</si>
  <si>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</si>
  <si>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</si>
  <si>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</si>
  <si>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</si>
  <si>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</si>
  <si>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</si>
  <si>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</si>
  <si>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</si>
  <si>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</si>
  <si>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</si>
  <si>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</si>
  <si>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</si>
  <si>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</si>
  <si>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</si>
  <si>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</si>
  <si>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</si>
  <si>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</si>
  <si>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</si>
  <si>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</si>
  <si>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</si>
  <si>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</si>
  <si>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</si>
  <si>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</si>
  <si>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</si>
  <si>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</si>
  <si>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</si>
  <si>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</si>
  <si>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</si>
  <si>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</si>
  <si>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</si>
  <si>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</si>
  <si>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</si>
  <si>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</si>
  <si>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</si>
  <si>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</si>
  <si>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</si>
  <si>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</si>
  <si>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</si>
  <si>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</si>
  <si>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</si>
  <si>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</si>
  <si>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</si>
  <si>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</si>
  <si>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</si>
  <si>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</si>
  <si>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</si>
  <si>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</si>
  <si>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</si>
  <si>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</si>
  <si>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</si>
  <si>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</si>
  <si>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</si>
  <si>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</si>
  <si>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</si>
  <si>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</si>
  <si>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</si>
  <si>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</si>
  <si>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</si>
  <si>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</si>
  <si>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</si>
  <si>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</si>
  <si>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</si>
  <si>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</si>
  <si>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</si>
  <si>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</si>
  <si>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</si>
  <si>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</si>
  <si>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1,2 A 1,8 MM, SEM ANEL, CROMADO OU ZINCADO, TAMPA BOLA,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</si>
  <si>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</si>
  <si>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</si>
  <si>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</si>
  <si>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</si>
  <si>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</si>
  <si>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</si>
  <si>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</si>
  <si>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</si>
  <si>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</si>
  <si>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</si>
  <si>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</si>
  <si>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</si>
  <si>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</si>
  <si>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</si>
  <si>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</si>
  <si>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</si>
  <si>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</si>
  <si>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</si>
  <si>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</si>
  <si>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</si>
  <si>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</si>
  <si>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</si>
  <si>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</si>
  <si>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</si>
  <si>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</si>
  <si>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ELETRICISTA DE MANUTENCAO INDUSTRIAL (HORISTA)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</si>
  <si>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</si>
  <si>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</si>
  <si>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</si>
  <si>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</si>
  <si>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</si>
  <si>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</si>
  <si>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</si>
  <si>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</si>
  <si>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</si>
  <si>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</si>
  <si>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</si>
  <si>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</si>
  <si>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</si>
  <si>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</si>
  <si>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</si>
  <si>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</si>
  <si>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</si>
  <si>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</si>
  <si>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</si>
  <si>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</si>
  <si>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1", PAREDE DE 0,90 MM                                                                                                                                                                                                                                                                                                                                                                                                                          </t>
  </si>
  <si>
    <t xml:space="preserve">ELETRODUTO EM ACO GALVANIZADO ELETROLITICO, LEVE, DIAMETRO 3/4", PAREDE DE 0,90 MM                                                                                                                                                                                                                                                                                                                                                                                                                        </t>
  </si>
  <si>
    <t xml:space="preserve">ELETRODUTO EM ACO GALVANIZADO ELETROLITICO, SEMI-PESADO, DIAMETRO 1 1/2", PAREDE DE 1,20 MM                                                                                                                                                                                                                                                                                                                                                                                                               </t>
  </si>
  <si>
    <t xml:space="preserve">ELETRODUTO EM ACO GALVANIZADO ELETROLITICO, SEMI-PESADO, DIAMETRO 1 1/4", PAREDE DE 1,20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</si>
  <si>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</si>
  <si>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</si>
  <si>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</si>
  <si>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</si>
  <si>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</si>
  <si>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</si>
  <si>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</si>
  <si>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</si>
  <si>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</si>
  <si>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</si>
  <si>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</si>
  <si>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</si>
  <si>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</si>
  <si>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</si>
  <si>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</si>
  <si>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</si>
  <si>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</si>
  <si>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</si>
  <si>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</si>
  <si>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</si>
  <si>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</si>
  <si>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</si>
  <si>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</si>
  <si>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</si>
  <si>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</si>
  <si>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</si>
  <si>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</si>
  <si>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CRC 680 N, PARA CABEAMENTO SUBTERRANEO (NBR 15715)                                                                                                                                                                                                                                                                                                                                                  </t>
  </si>
  <si>
    <t xml:space="preserve">ELETRODUTO/DUTO PEAD FLEXIVEL PAREDE SIMPLES, CORRUGACAO HELICOIDAL, COR PRETA, SEM ROSCA, DE 1 1/4", CRC 680 N, PARA CABEAMENTO SUBTERRANEO (NBR 15715)                                                                                                                                                                                                                                                                                                                                                  </t>
  </si>
  <si>
    <t xml:space="preserve">ELETRODUTO/DUTO PEAD FLEXIVEL PAREDE SIMPLES, CORRUGACAO HELICOIDAL, COR PRETA, SEM ROSCA, DE 2", CRC 680 N, PARA CABEAMENTO SUBTERRANEO (NBR 15715)                                                                                                                                                                                                                                                                                                                                                      </t>
  </si>
  <si>
    <t xml:space="preserve">ELETRODUTO/DUTO PEAD FLEXIVEL PAREDE SIMPLES, CORRUGACAO HELICOIDAL, COR PRETA, SEM ROSCA, DE 3", CRC 680 N, PARA CABEAMENTO SUBTERRANEO (NBR 15715)                                                                                                                                                                                                                                                                                                                                                      </t>
  </si>
  <si>
    <t xml:space="preserve">ELETRODUTO/DUTO PEAD FLEXIVEL PAREDE SIMPLES, CORRUGACAO HELICOIDAL, COR PRETA, SEM ROSCA, DE 4", CRC 680 N,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</si>
  <si>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</si>
  <si>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</si>
  <si>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</si>
  <si>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</si>
  <si>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</si>
  <si>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</si>
  <si>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</si>
  <si>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</si>
  <si>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</si>
  <si>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</si>
  <si>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</si>
  <si>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</si>
  <si>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</si>
  <si>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</si>
  <si>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</si>
  <si>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</si>
  <si>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</si>
  <si>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</si>
  <si>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</si>
  <si>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</si>
  <si>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</si>
  <si>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</si>
  <si>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</si>
  <si>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(HORISTA)                                                                                                                                                                                                                                                                                                                                                                                                                                                                 </t>
  </si>
  <si>
    <t xml:space="preserve">ENGENHEIRO CIVIL DE OBRA JUNIOR (MENSALISTA)                                                                                                                                                                                                                                                                                                                                                                                                                                                              </t>
  </si>
  <si>
    <t xml:space="preserve">ENGENHEIRO CIVIL DE OBRA PLENO (HORISTA)                                                                                                                                                                                                                                                                                                                                                                                                                                                                  </t>
  </si>
  <si>
    <t xml:space="preserve">ENGENHEIRO CIVIL DE OBRA PLENO (MENSALISTA)                                                                                                                                                                                                                                                                                                                                                                                                                                                               </t>
  </si>
  <si>
    <t xml:space="preserve">ENGENHEIRO CIVIL DE OBRA SENIOR (HORISTA)                                                                                                                                                                                                                                                                                                                                                                                                                                                                 </t>
  </si>
  <si>
    <t xml:space="preserve">ENGENHEIRO CIVIL DE OBRA SENIOR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</si>
  <si>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</si>
  <si>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</si>
  <si>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</si>
  <si>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</si>
  <si>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</si>
  <si>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</si>
  <si>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</si>
  <si>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</si>
  <si>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</si>
  <si>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</si>
  <si>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</si>
  <si>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</si>
  <si>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</si>
  <si>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</si>
  <si>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</si>
  <si>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</si>
  <si>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</si>
  <si>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</si>
  <si>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</si>
  <si>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</si>
  <si>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</si>
  <si>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</si>
  <si>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</si>
  <si>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</si>
  <si>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</si>
  <si>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</si>
  <si>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 DEMARCACAO DE FAIXAS DE TRAFEGO A QUENTE, A SER MONTADO SOBRE CAMINHAO DE PBT MIN. DE 17 T, DIST. MIN. ENTRE EIXOS 5,2 M, CAPACIDADE PARA 1.000 KG DE MATERIAL TERMOPLASTICO (INCLUI MONTAGEM, NAO INCLUI CAMINHAO, NEM COMPRESSOR DE AR)                                                                                                                                                                                                                                                  </t>
  </si>
  <si>
    <t xml:space="preserve">EQUIPAMENTO PARA DEMARCACAO DE FAIXAS DE TRAFEGO A FRIO, A SER MONTADO SOBRE CAMINHAO DE PBT MINIMO DE 9 T E DISTANCIA MINIMA ENTRE EIXOS DE 4,3 M, CAPACIDADE PARA 800 L DE TINTA (INCLUI MONTAGEM, NAO INCLUI CAMINHAO)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</si>
  <si>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</si>
  <si>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</si>
  <si>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</si>
  <si>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</si>
  <si>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</si>
  <si>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</si>
  <si>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</si>
  <si>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</si>
  <si>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</si>
  <si>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</si>
  <si>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</si>
  <si>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</si>
  <si>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</si>
  <si>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</si>
  <si>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</si>
  <si>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</si>
  <si>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</si>
  <si>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</si>
  <si>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</si>
  <si>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</si>
  <si>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</si>
  <si>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</si>
  <si>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</si>
  <si>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</si>
  <si>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</si>
  <si>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</si>
  <si>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</si>
  <si>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</si>
  <si>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</si>
  <si>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</si>
  <si>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</si>
  <si>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</si>
  <si>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</si>
  <si>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</si>
  <si>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</si>
  <si>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</si>
  <si>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</si>
  <si>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</si>
  <si>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</si>
  <si>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</si>
  <si>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</si>
  <si>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</si>
  <si>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</si>
  <si>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</si>
  <si>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</si>
  <si>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</si>
  <si>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</si>
  <si>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</si>
  <si>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</si>
  <si>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</si>
  <si>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</si>
  <si>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</si>
  <si>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</si>
  <si>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</si>
  <si>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</si>
  <si>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</si>
  <si>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</si>
  <si>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</si>
  <si>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</si>
  <si>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</si>
  <si>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</si>
  <si>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</si>
  <si>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</si>
  <si>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</si>
  <si>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</si>
  <si>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</si>
  <si>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</si>
  <si>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</si>
  <si>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</si>
  <si>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</si>
  <si>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</si>
  <si>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</si>
  <si>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</si>
  <si>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</si>
  <si>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75/ DE 85 MM (NBR 10351)                                                                                                                                                                                                                                                                                                                                                                                                                                                  </t>
  </si>
  <si>
    <t xml:space="preserve">EXTREMIDADE PVC PBA, PF, JE, DN 100 / DE 110 MM (NBR 10351)                                                                                                                                                                                                                                                                                                                                                                                                                                               </t>
  </si>
  <si>
    <t xml:space="preserve">EXTREMIDADE PVC PBA, PF, JE, DN 75 / DE 85 MM (NBR 10351)                                                                                                                                                                                                                                                                                                                                                                                                                                                 </t>
  </si>
  <si>
    <t xml:space="preserve">EXTREMIDADE/TUBETE PARA HIDROMETRO PVC, COM ROSCA, CURTA, COM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</si>
  <si>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</si>
  <si>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</si>
  <si>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</si>
  <si>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</si>
  <si>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</si>
  <si>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</si>
  <si>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</si>
  <si>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</si>
  <si>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</si>
  <si>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</si>
  <si>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</si>
  <si>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</si>
  <si>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</si>
  <si>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</si>
  <si>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</si>
  <si>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</si>
  <si>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</si>
  <si>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</si>
  <si>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</si>
  <si>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</si>
  <si>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</si>
  <si>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</si>
  <si>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</si>
  <si>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</si>
  <si>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</si>
  <si>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</si>
  <si>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</si>
  <si>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</si>
  <si>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</si>
  <si>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</si>
  <si>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</si>
  <si>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</si>
  <si>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</si>
  <si>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</si>
  <si>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</si>
  <si>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</si>
  <si>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</si>
  <si>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</si>
  <si>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</si>
  <si>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</si>
  <si>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</si>
  <si>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</si>
  <si>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</si>
  <si>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</si>
  <si>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</si>
  <si>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</si>
  <si>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</si>
  <si>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</si>
  <si>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</si>
  <si>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</si>
  <si>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</si>
  <si>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</si>
  <si>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</si>
  <si>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</si>
  <si>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</si>
  <si>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</si>
  <si>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</si>
  <si>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</si>
  <si>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</si>
  <si>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</si>
  <si>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</si>
  <si>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</si>
  <si>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</si>
  <si>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</si>
  <si>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</si>
  <si>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</si>
  <si>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</si>
  <si>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</si>
  <si>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</si>
  <si>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</si>
  <si>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</si>
  <si>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</si>
  <si>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</si>
  <si>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</si>
  <si>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</si>
  <si>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</si>
  <si>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</si>
  <si>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</si>
  <si>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</si>
  <si>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</si>
  <si>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</si>
  <si>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</si>
  <si>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</si>
  <si>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</si>
  <si>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</si>
  <si>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</si>
  <si>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</si>
  <si>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</si>
  <si>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</si>
  <si>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</si>
  <si>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</si>
  <si>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</si>
  <si>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</si>
  <si>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</si>
  <si>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</si>
  <si>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</si>
  <si>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</si>
  <si>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</si>
  <si>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</si>
  <si>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</si>
  <si>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</si>
  <si>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</si>
  <si>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</si>
  <si>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</si>
  <si>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</si>
  <si>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</si>
  <si>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</si>
  <si>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</si>
  <si>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</si>
  <si>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</si>
  <si>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</si>
  <si>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</si>
  <si>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</si>
  <si>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</si>
  <si>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</si>
  <si>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</si>
  <si>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</si>
  <si>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</si>
  <si>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</si>
  <si>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</si>
  <si>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</si>
  <si>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</si>
  <si>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</si>
  <si>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</si>
  <si>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</si>
  <si>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</si>
  <si>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</si>
  <si>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</si>
  <si>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</si>
  <si>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</si>
  <si>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</si>
  <si>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</si>
  <si>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</si>
  <si>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</si>
  <si>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</si>
  <si>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</si>
  <si>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</si>
  <si>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</si>
  <si>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</si>
  <si>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</si>
  <si>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</si>
  <si>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</si>
  <si>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</si>
  <si>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</si>
  <si>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</si>
  <si>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</si>
  <si>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</si>
  <si>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</si>
  <si>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</si>
  <si>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</si>
  <si>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</si>
  <si>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</si>
  <si>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</si>
  <si>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</si>
  <si>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</si>
  <si>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</si>
  <si>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</si>
  <si>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</si>
  <si>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</si>
  <si>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</si>
  <si>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</si>
  <si>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</si>
  <si>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</si>
  <si>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</si>
  <si>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</si>
  <si>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</si>
  <si>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</si>
  <si>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</si>
  <si>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</si>
  <si>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</si>
  <si>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</si>
  <si>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</si>
  <si>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</si>
  <si>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</si>
  <si>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</si>
  <si>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</si>
  <si>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</si>
  <si>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</si>
  <si>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</si>
  <si>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</si>
  <si>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</si>
  <si>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</si>
  <si>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</si>
  <si>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</si>
  <si>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</si>
  <si>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</si>
  <si>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</si>
  <si>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</si>
  <si>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</si>
  <si>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</si>
  <si>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</si>
  <si>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</si>
  <si>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</si>
  <si>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</si>
  <si>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</si>
  <si>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</si>
  <si>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</si>
  <si>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</si>
  <si>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</si>
  <si>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</si>
  <si>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</si>
  <si>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</si>
  <si>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</si>
  <si>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</si>
  <si>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</si>
  <si>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</si>
  <si>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A BASE DE LITIO, DE MULTIPLAS APLICACOES E CONTENDO ADITIVOS DE EXTREMA PRESSAO (GRAU DE VISCOSIDADE NLGI 2)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</si>
  <si>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</si>
  <si>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</si>
  <si>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</si>
  <si>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</si>
  <si>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</si>
  <si>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</si>
  <si>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</si>
  <si>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</si>
  <si>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</si>
  <si>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</si>
  <si>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</si>
  <si>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</si>
  <si>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</si>
  <si>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</si>
  <si>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</si>
  <si>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</si>
  <si>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</si>
  <si>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</si>
  <si>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</si>
  <si>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</si>
  <si>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</si>
  <si>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</si>
  <si>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</si>
  <si>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</si>
  <si>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</si>
  <si>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</si>
  <si>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</si>
  <si>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</si>
  <si>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</si>
  <si>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</si>
  <si>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</si>
  <si>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</si>
  <si>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</si>
  <si>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</si>
  <si>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</si>
  <si>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</si>
  <si>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</si>
  <si>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</si>
  <si>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</si>
  <si>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</si>
  <si>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</si>
  <si>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</si>
  <si>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</si>
  <si>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</si>
  <si>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</si>
  <si>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</si>
  <si>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</si>
  <si>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</si>
  <si>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</si>
  <si>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</si>
  <si>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</si>
  <si>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</si>
  <si>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</si>
  <si>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</si>
  <si>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</si>
  <si>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</si>
  <si>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</si>
  <si>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</si>
  <si>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</si>
  <si>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</si>
  <si>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</si>
  <si>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</si>
  <si>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</si>
  <si>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</si>
  <si>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</si>
  <si>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</si>
  <si>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</si>
  <si>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</si>
  <si>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</si>
  <si>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</si>
  <si>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</si>
  <si>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</si>
  <si>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</si>
  <si>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</si>
  <si>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</si>
  <si>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</si>
  <si>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</si>
  <si>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</si>
  <si>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(MENSALISTA)                                                                                                                                                                                                                                                                                                                                                                                                                                                </t>
  </si>
  <si>
    <t xml:space="preserve">INSTALADOR DE TUBULACOES - TUBOS/EQUIPAMENTOS (HORISTA)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</si>
  <si>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</si>
  <si>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</si>
  <si>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</si>
  <si>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</si>
  <si>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</si>
  <si>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</si>
  <si>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</si>
  <si>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</si>
  <si>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</si>
  <si>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</si>
  <si>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</si>
  <si>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</si>
  <si>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</si>
  <si>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</si>
  <si>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</si>
  <si>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</si>
  <si>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</si>
  <si>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</si>
  <si>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</si>
  <si>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</si>
  <si>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</si>
  <si>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</si>
  <si>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</si>
  <si>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</si>
  <si>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</si>
  <si>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</si>
  <si>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</si>
  <si>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</si>
  <si>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</si>
  <si>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</si>
  <si>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</si>
  <si>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</si>
  <si>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4 MM,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</si>
  <si>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</si>
  <si>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</si>
  <si>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ACO, BATENTE/REQUADRO DE 6 A 14 CM, COM DIVISAO HORIZ , PINT ANTICORROSIVA, SEM VIDRO, BANDEIRA COM BASCULA, 4 FLS, 120 X 150 CM (A X L)                                                                                                                                                                                                                                                                                                                                                </t>
  </si>
  <si>
    <t xml:space="preserve">JANELA DE CORRER, EM ALUMINIO PEFIL 25, 100 X 200 CM (A X L), 4 FLS, SEM BANDEIRA, ACABAMENTO BRANCO OU BRILHANTE, BATENTE DE 6 A 7 CM, COM VIDRO 4 MM, SEM GUARNICAO/ALIZAR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</si>
  <si>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</si>
  <si>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</si>
  <si>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</si>
  <si>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</si>
  <si>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</si>
  <si>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</si>
  <si>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</si>
  <si>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</si>
  <si>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</si>
  <si>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( 2 VIDROS) E VENEZIANA COM ACIONAMENTO MANUAL, SEM BANDEIRA, ACABAMENTO BRILHANTE, BATENTE DE 11,50 A 12,50 CM, COM VIDRO 4 MM,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</si>
  <si>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</si>
  <si>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 AR, EM ALUMINIO PERFIL 25, 60 X 80 CM (A X L), ACABAMENTO BRANCO OU BRILHANTE, BATENTE DE 4 A 5 CM, COM VIDRO 4 MM, SEM GUARNICAO/ALIZAR                                                                                                                                                                                                                                                                                                                                                     </t>
  </si>
  <si>
    <t xml:space="preserve">JANELA MAXIMO AR, ACO, BATENTE / REQUADRO DE 6 A 14 CM, PINT ANTICORROSIVA, SEM VIDRO, COM GRADE, 1 FL, 60  X 80 CM (A X L)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</si>
  <si>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</si>
  <si>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</si>
  <si>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</si>
  <si>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</si>
  <si>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</si>
  <si>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</si>
  <si>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</si>
  <si>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</si>
  <si>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</si>
  <si>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</si>
  <si>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</si>
  <si>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</si>
  <si>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</si>
  <si>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</si>
  <si>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</si>
  <si>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</si>
  <si>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</si>
  <si>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</si>
  <si>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</si>
  <si>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</si>
  <si>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</si>
  <si>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</si>
  <si>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</si>
  <si>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</si>
  <si>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</si>
  <si>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</si>
  <si>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</si>
  <si>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</si>
  <si>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</si>
  <si>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</si>
  <si>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</si>
  <si>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</si>
  <si>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</si>
  <si>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</si>
  <si>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</si>
  <si>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</si>
  <si>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</si>
  <si>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</si>
  <si>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</si>
  <si>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</si>
  <si>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</si>
  <si>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</si>
  <si>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</si>
  <si>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</si>
  <si>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</si>
  <si>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</si>
  <si>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</si>
  <si>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</si>
  <si>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</si>
  <si>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</si>
  <si>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</si>
  <si>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</si>
  <si>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</si>
  <si>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</si>
  <si>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</si>
  <si>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</si>
  <si>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</si>
  <si>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</si>
  <si>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</si>
  <si>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</si>
  <si>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</si>
  <si>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</si>
  <si>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</si>
  <si>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</si>
  <si>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</si>
  <si>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</si>
  <si>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</si>
  <si>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</si>
  <si>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</si>
  <si>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</si>
  <si>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</si>
  <si>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</si>
  <si>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</si>
  <si>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</si>
  <si>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</si>
  <si>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</si>
  <si>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</si>
  <si>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</si>
  <si>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</si>
  <si>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</si>
  <si>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</si>
  <si>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</si>
  <si>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</si>
  <si>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</si>
  <si>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</si>
  <si>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</si>
  <si>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</si>
  <si>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</si>
  <si>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</si>
  <si>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</si>
  <si>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</si>
  <si>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</si>
  <si>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</si>
  <si>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</si>
  <si>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</si>
  <si>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</si>
  <si>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</si>
  <si>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JOELHO/COTOVELO, ROSCA FEMEA MOVEL, METALICO, PARA CONEXAO COM ANEL DESLIZANTE, DN 20 MM X 3/4", EM TUBO PEX PARA INST. AGUA QUENTE/FRIA                                                                                                                                                                                                                                                                                                                                                                  </t>
  </si>
  <si>
    <t xml:space="preserve">JOELHO/COTOVELO, ROSCA FEMEA, COM BASE FIXA, METALICO, PARA CONEXAO COM ANEL DESLIZANTE, DN 16 MM X 1/2", EM TUBO PEX PARA INST. AGUA QUENTE/FRIA                                                                                                                                                                                                                                                                                                                                                         </t>
  </si>
  <si>
    <t xml:space="preserve">JOELHO/COTOVELO, ROSCA FEMEA, COM BASE FIXA, METALICO, PARA CONEXAO COM ANEL DESLIZANTE, DN 20 MM X 1/2", EM TUBO PEX PARA INST. AGUA QUENTE/FRIA                                                                                                                                                                                                                                                                                                                                                         </t>
  </si>
  <si>
    <t xml:space="preserve">JOELHO/COTOVELO, ROSCA FEMEA, COM BASE FIXA, METALICO, PARA CONEXAO COM ANEL DESLIZANTE, DN 25 MM X 3/4", EM TUBO PEX PARA INST. AGUA QUENTE/FRIA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</si>
  <si>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</si>
  <si>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</si>
  <si>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</si>
  <si>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</si>
  <si>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</si>
  <si>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</si>
  <si>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</si>
  <si>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</si>
  <si>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</si>
  <si>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</si>
  <si>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</si>
  <si>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</si>
  <si>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</si>
  <si>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</si>
  <si>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</si>
  <si>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</si>
  <si>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</si>
  <si>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</si>
  <si>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</si>
  <si>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</si>
  <si>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</si>
  <si>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</si>
  <si>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</si>
  <si>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</si>
  <si>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</si>
  <si>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DUPLA, PVC SOLDAVEL, DN 100 X 100 X 100 MM , SERIE NORMAL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</si>
  <si>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</si>
  <si>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</si>
  <si>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</si>
  <si>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</si>
  <si>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</si>
  <si>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</si>
  <si>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</si>
  <si>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</si>
  <si>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</si>
  <si>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</si>
  <si>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</si>
  <si>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</si>
  <si>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</si>
  <si>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</si>
  <si>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</si>
  <si>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</si>
  <si>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</si>
  <si>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</si>
  <si>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</si>
  <si>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</si>
  <si>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</si>
  <si>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</si>
  <si>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</si>
  <si>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</si>
  <si>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</si>
  <si>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</si>
  <si>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</si>
  <si>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</si>
  <si>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</si>
  <si>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</si>
  <si>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</si>
  <si>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</si>
  <si>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</si>
  <si>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</si>
  <si>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</si>
  <si>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</si>
  <si>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KIT CHUVEIRO, INSTAL. PEX, QUADRO METALICO C/ 2 TRAVESSAS, SUPERIOR C/ ESPERA P/ CHUVEIRO, INFERIOR C/ 2 REGISTROS DE PRESSAO 1/2 ", *390* X *900* MM (L X H), CONEXAO COM ANEL DESLIZANTE (CONJUNTO COMPLETO)                                                                                                                                                                                                                                                                                            </t>
  </si>
  <si>
    <t xml:space="preserve">KIT CHUVEIRO, INSTAL. PEX, QUADRO METALICO C/2 TRAVESSAS, SUPERIOR C/ ESPERA P/ CHUVEIRO E INFERIOR C/2 REGISTROS DE PRESSAO 1/2 ", *390* X *900* MM (L X H), CONEXAO COM CRIMPAGEM (CONJUNTO COMPLETO)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</si>
  <si>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</si>
  <si>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</si>
  <si>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</si>
  <si>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</si>
  <si>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</si>
  <si>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</si>
  <si>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</si>
  <si>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</si>
  <si>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</si>
  <si>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</si>
  <si>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</si>
  <si>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</si>
  <si>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</si>
  <si>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</si>
  <si>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</si>
  <si>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</si>
  <si>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</si>
  <si>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</si>
  <si>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</si>
  <si>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</si>
  <si>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</si>
  <si>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</si>
  <si>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</si>
  <si>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</si>
  <si>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</si>
  <si>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</si>
  <si>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</si>
  <si>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</si>
  <si>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</si>
  <si>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</si>
  <si>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</si>
  <si>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</si>
  <si>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</si>
  <si>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</si>
  <si>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</si>
  <si>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</si>
  <si>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</si>
  <si>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</si>
  <si>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</si>
  <si>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</si>
  <si>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</si>
  <si>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</si>
  <si>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</si>
  <si>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</si>
  <si>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</si>
  <si>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</si>
  <si>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</si>
  <si>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</si>
  <si>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</si>
  <si>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</si>
  <si>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</si>
  <si>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</si>
  <si>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</si>
  <si>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</si>
  <si>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</si>
  <si>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</si>
  <si>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</si>
  <si>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</si>
  <si>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</si>
  <si>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</si>
  <si>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</si>
  <si>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</si>
  <si>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</si>
  <si>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</si>
  <si>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</si>
  <si>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</si>
  <si>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</si>
  <si>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</si>
  <si>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</si>
  <si>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</si>
  <si>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</si>
  <si>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</si>
  <si>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</si>
  <si>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</si>
  <si>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</si>
  <si>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</si>
  <si>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(HORISTA)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</si>
  <si>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</si>
  <si>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</si>
  <si>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</si>
  <si>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</si>
  <si>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</si>
  <si>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</si>
  <si>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</si>
  <si>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</si>
  <si>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</si>
  <si>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</si>
  <si>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</si>
  <si>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</si>
  <si>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</si>
  <si>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</si>
  <si>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</si>
  <si>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PECAS COM APROXIMADAMENTE 1,20 M DE LARGURA E 2,0 M DE ALTURA, INCLUINDO DIAGONAIS EM X, BARRAS DE LIGACAO, SAPATAS E DEMAIS ITENS NECESSARIOS A MONTAGEM (NAO INCLUI INSTALACAO)                                                                                                                                                                                                                                                                            </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</si>
  <si>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</si>
  <si>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</si>
  <si>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</si>
  <si>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</si>
  <si>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</si>
  <si>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</si>
  <si>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</si>
  <si>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</si>
  <si>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</si>
  <si>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</si>
  <si>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</si>
  <si>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</si>
  <si>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</si>
  <si>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</si>
  <si>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SIMPLES, PARA ESCORA METALICA, COMPRIMENTO ENTRE 50 A 60 CM, PARA ESCORA DE 1,80 A 3,20 METROS E TUBO EXTERNO ATE 48 MM DE DIAMETRO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</si>
  <si>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</si>
  <si>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</si>
  <si>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</si>
  <si>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</si>
  <si>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</si>
  <si>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</si>
  <si>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</si>
  <si>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</si>
  <si>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</si>
  <si>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</si>
  <si>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</si>
  <si>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LUBRIFICANTE REDUTOR DE TORQUE E ARRASTO DE ALTO DESEMPENHO, PARA PERFURACAO HORIZONTAL DIRECIONAL, HDD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</si>
  <si>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</si>
  <si>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</si>
  <si>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</si>
  <si>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</si>
  <si>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</si>
  <si>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</si>
  <si>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</si>
  <si>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</si>
  <si>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</si>
  <si>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</si>
  <si>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</si>
  <si>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</si>
  <si>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</si>
  <si>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</si>
  <si>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</si>
  <si>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</si>
  <si>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</si>
  <si>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</si>
  <si>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</si>
  <si>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</si>
  <si>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</si>
  <si>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</si>
  <si>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</si>
  <si>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</si>
  <si>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FECHADA P/ ILUMINACAO PUBLICA, TIPO ABL 50/F OU EQUIV, P/ LAMPADA A VAPOR DE MERCURIO 400W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</si>
  <si>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</si>
  <si>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</si>
  <si>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</si>
  <si>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</si>
  <si>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</si>
  <si>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</si>
  <si>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</si>
  <si>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</si>
  <si>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</si>
  <si>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</si>
  <si>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</si>
  <si>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</si>
  <si>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</si>
  <si>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</si>
  <si>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</si>
  <si>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</si>
  <si>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</si>
  <si>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</si>
  <si>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</si>
  <si>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</si>
  <si>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</si>
  <si>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</si>
  <si>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</si>
  <si>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</si>
  <si>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</si>
  <si>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</si>
  <si>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</si>
  <si>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</si>
  <si>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</si>
  <si>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</si>
  <si>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</si>
  <si>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</si>
  <si>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</si>
  <si>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</si>
  <si>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</si>
  <si>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</si>
  <si>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</si>
  <si>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</si>
  <si>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</si>
  <si>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</si>
  <si>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</si>
  <si>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</si>
  <si>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</si>
  <si>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</si>
  <si>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</si>
  <si>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</si>
  <si>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</si>
  <si>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JE, DN 250 MM, PARA REDE COLETORA DE ESGOTO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</si>
  <si>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</si>
  <si>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</si>
  <si>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</si>
  <si>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</si>
  <si>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</si>
  <si>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</si>
  <si>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</si>
  <si>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</si>
  <si>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</si>
  <si>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</si>
  <si>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</si>
  <si>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</si>
  <si>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</si>
  <si>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</si>
  <si>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</si>
  <si>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</si>
  <si>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</si>
  <si>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</si>
  <si>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</si>
  <si>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</si>
  <si>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</si>
  <si>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</si>
  <si>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</si>
  <si>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</si>
  <si>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</si>
  <si>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</si>
  <si>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</si>
  <si>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</si>
  <si>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</si>
  <si>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</si>
  <si>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</si>
  <si>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</si>
  <si>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</si>
  <si>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</si>
  <si>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</si>
  <si>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</si>
  <si>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</si>
  <si>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</si>
  <si>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</si>
  <si>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</si>
  <si>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</si>
  <si>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</si>
  <si>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</si>
  <si>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</si>
  <si>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</si>
  <si>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</si>
  <si>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</si>
  <si>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</si>
  <si>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</si>
  <si>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</si>
  <si>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</si>
  <si>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</si>
  <si>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</si>
  <si>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</si>
  <si>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</si>
  <si>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</si>
  <si>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</si>
  <si>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</si>
  <si>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</si>
  <si>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</si>
  <si>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</si>
  <si>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</si>
  <si>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</si>
  <si>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</si>
  <si>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</si>
  <si>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</si>
  <si>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</si>
  <si>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</si>
  <si>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</si>
  <si>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</si>
  <si>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</si>
  <si>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</si>
  <si>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</si>
  <si>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</si>
  <si>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</si>
  <si>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</si>
  <si>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</si>
  <si>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</si>
  <si>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</si>
  <si>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</si>
  <si>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</si>
  <si>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</si>
  <si>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</si>
  <si>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</si>
  <si>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</si>
  <si>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</si>
  <si>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</si>
  <si>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</si>
  <si>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</si>
  <si>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</si>
  <si>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</si>
  <si>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</si>
  <si>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</si>
  <si>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</si>
  <si>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</si>
  <si>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</si>
  <si>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</si>
  <si>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</si>
  <si>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</si>
  <si>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</si>
  <si>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</si>
  <si>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</si>
  <si>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</si>
  <si>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</si>
  <si>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</si>
  <si>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</si>
  <si>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</si>
  <si>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</si>
  <si>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</si>
  <si>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</si>
  <si>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</si>
  <si>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</si>
  <si>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</si>
  <si>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</si>
  <si>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</si>
  <si>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 1/2",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</si>
  <si>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</si>
  <si>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</si>
  <si>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</si>
  <si>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</si>
  <si>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</si>
  <si>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</si>
  <si>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</si>
  <si>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</si>
  <si>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</si>
  <si>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</si>
  <si>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</si>
  <si>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</si>
  <si>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</si>
  <si>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</si>
  <si>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</si>
  <si>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</si>
  <si>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</si>
  <si>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</si>
  <si>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</si>
  <si>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</si>
  <si>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</si>
  <si>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</si>
  <si>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</si>
  <si>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</si>
  <si>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</si>
  <si>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</si>
  <si>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</si>
  <si>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</si>
  <si>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</si>
  <si>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</si>
  <si>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</si>
  <si>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</si>
  <si>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</si>
  <si>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</si>
  <si>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</si>
  <si>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</si>
  <si>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</si>
  <si>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</si>
  <si>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</si>
  <si>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</si>
  <si>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</si>
  <si>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</si>
  <si>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</si>
  <si>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</si>
  <si>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</si>
  <si>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</si>
  <si>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</si>
  <si>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</si>
  <si>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</si>
  <si>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</si>
  <si>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</si>
  <si>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</si>
  <si>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</si>
  <si>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</si>
  <si>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</si>
  <si>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</si>
  <si>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</si>
  <si>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</si>
  <si>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</si>
  <si>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</si>
  <si>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</si>
  <si>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</si>
  <si>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</si>
  <si>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</si>
  <si>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</si>
  <si>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</si>
  <si>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</si>
  <si>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</si>
  <si>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</si>
  <si>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</si>
  <si>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</si>
  <si>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</si>
  <si>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</si>
  <si>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</si>
  <si>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</si>
  <si>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</si>
  <si>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</si>
  <si>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</si>
  <si>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</si>
  <si>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</si>
  <si>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</si>
  <si>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</si>
  <si>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</si>
  <si>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</si>
  <si>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</si>
  <si>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</si>
  <si>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</si>
  <si>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</si>
  <si>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</si>
  <si>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</si>
  <si>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</si>
  <si>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</si>
  <si>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</si>
  <si>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</si>
  <si>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</si>
  <si>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 LENCOL DE BORRACHA, SBR, ANTIRRUIDO, E = 5 MM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</si>
  <si>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</si>
  <si>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</si>
  <si>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</si>
  <si>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</si>
  <si>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</si>
  <si>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</si>
  <si>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</si>
  <si>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</si>
  <si>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</si>
  <si>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</si>
  <si>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</si>
  <si>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</si>
  <si>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</si>
  <si>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</si>
  <si>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</si>
  <si>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</si>
  <si>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</si>
  <si>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</si>
  <si>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</si>
  <si>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</si>
  <si>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</si>
  <si>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</si>
  <si>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</si>
  <si>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</si>
  <si>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</si>
  <si>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</si>
  <si>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</si>
  <si>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</si>
  <si>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</si>
  <si>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</si>
  <si>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</si>
  <si>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</si>
  <si>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</si>
  <si>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</si>
  <si>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</si>
  <si>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</si>
  <si>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</si>
  <si>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</si>
  <si>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 JATEAMENTO, CONTROLE AUTOMATICO E REMOTO, CAMARA DE 1 SAIDA, 280 L, DIAM. *670* MM, BICO JATO CURTO VENTURI 5/16", MANGUEIRA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</si>
  <si>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</si>
  <si>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</si>
  <si>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</si>
  <si>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</si>
  <si>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</si>
  <si>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</si>
  <si>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</si>
  <si>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</si>
  <si>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</si>
  <si>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</si>
  <si>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</si>
  <si>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</si>
  <si>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</si>
  <si>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</si>
  <si>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</si>
  <si>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</si>
  <si>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</si>
  <si>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</si>
  <si>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</si>
  <si>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</si>
  <si>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</si>
  <si>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</si>
  <si>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</si>
  <si>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</si>
  <si>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</si>
  <si>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</si>
  <si>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</si>
  <si>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</si>
  <si>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</si>
  <si>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</si>
  <si>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</si>
  <si>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</si>
  <si>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</si>
  <si>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</si>
  <si>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</si>
  <si>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(HORISTA)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</si>
  <si>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</si>
  <si>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</si>
  <si>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</si>
  <si>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</si>
  <si>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</si>
  <si>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</si>
  <si>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</si>
  <si>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</si>
  <si>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</si>
  <si>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</si>
  <si>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</si>
  <si>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</si>
  <si>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</si>
  <si>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</si>
  <si>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</si>
  <si>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</si>
  <si>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</si>
  <si>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</si>
  <si>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</si>
  <si>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</si>
  <si>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</si>
  <si>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</si>
  <si>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</si>
  <si>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</si>
  <si>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</si>
  <si>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</si>
  <si>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</si>
  <si>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</si>
  <si>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</si>
  <si>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</si>
  <si>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</si>
  <si>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</si>
  <si>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</si>
  <si>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</si>
  <si>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</si>
  <si>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</si>
  <si>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</si>
  <si>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</si>
  <si>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</si>
  <si>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</si>
  <si>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</si>
  <si>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</si>
  <si>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</si>
  <si>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INDIVIDUAL, SIFONADO, DE LOUCA BRANCA, SEM COMPLEMENTOS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</si>
  <si>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</si>
  <si>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</si>
  <si>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</si>
  <si>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</si>
  <si>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</si>
  <si>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</si>
  <si>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</si>
  <si>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</si>
  <si>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</si>
  <si>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</si>
  <si>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</si>
  <si>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</si>
  <si>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</si>
  <si>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</si>
  <si>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</si>
  <si>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</si>
  <si>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</si>
  <si>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</si>
  <si>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</si>
  <si>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</si>
  <si>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</si>
  <si>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</si>
  <si>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</si>
  <si>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</si>
  <si>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</si>
  <si>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</si>
  <si>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</si>
  <si>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</si>
  <si>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</si>
  <si>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</si>
  <si>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</si>
  <si>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</si>
  <si>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</si>
  <si>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</si>
  <si>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</si>
  <si>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</si>
  <si>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</si>
  <si>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</si>
  <si>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</si>
  <si>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</si>
  <si>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</si>
  <si>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</si>
  <si>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</si>
  <si>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</si>
  <si>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</si>
  <si>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</si>
  <si>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</si>
  <si>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(HORISTA)                                                                                                                                                                                                                                                                                                                                                                                                                                                                           </t>
  </si>
  <si>
    <t xml:space="preserve">MOTORISTA DE CAMINHAO (MENSALISTA)                                                                                                                                                                                                                                                                                                                                                                                                                                                                        </t>
  </si>
  <si>
    <t xml:space="preserve">MOTORISTA DE CAMINHAO BETONEIRA (HORISTA)                                                                                                                                                                                                                                                                                                                                                                                                                                                                 </t>
  </si>
  <si>
    <t xml:space="preserve">MOTORISTA DE CAMINHAO-BASCULANTE (HORISTA)                                                                                                                                                                                                                                                                                                                                                                                                                                                                </t>
  </si>
  <si>
    <t xml:space="preserve">MOTORISTA DE CAMINHAO-BASCULANTE (MENSALISTA)                                                                                                                                                                                                                                                                                                                                                                                                                                                             </t>
  </si>
  <si>
    <t xml:space="preserve">MOTORISTA DE CAMINHAO-CARRETA (HORISTA)                                                                                                                                                                                                                                                                                                                                                                                                                                                                   </t>
  </si>
  <si>
    <t xml:space="preserve">MOTORISTA DE CAMINHAO-CARRETA (MENSALISTA)                                                                                                                                                                                                                                                                                                                                                                                                                                                                </t>
  </si>
  <si>
    <t xml:space="preserve">MOTORISTA DE CARRO DE PASSEIO (HORISTA)                                                                                                                                                                                                                                                                                                                                                                                                                                                                   </t>
  </si>
  <si>
    <t xml:space="preserve">MOTORISTA DE CARRO DE PASSEIO (MENSALISTA)                                                                                                                                                                                                                                                                                                                                                                                                                                                                </t>
  </si>
  <si>
    <t xml:space="preserve">MOTORISTA OPERADOR DE CAMINHAO COM MUNCK (HORISTA)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</si>
  <si>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</si>
  <si>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</si>
  <si>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</si>
  <si>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</si>
  <si>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</si>
  <si>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</si>
  <si>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</si>
  <si>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</si>
  <si>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</si>
  <si>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</si>
  <si>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</si>
  <si>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</si>
  <si>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</si>
  <si>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</si>
  <si>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</si>
  <si>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</si>
  <si>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</si>
  <si>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</si>
  <si>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</si>
  <si>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</si>
  <si>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</si>
  <si>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</si>
  <si>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</si>
  <si>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</si>
  <si>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</si>
  <si>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</si>
  <si>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</si>
  <si>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</si>
  <si>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</si>
  <si>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</si>
  <si>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</si>
  <si>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</si>
  <si>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</si>
  <si>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</si>
  <si>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</si>
  <si>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</si>
  <si>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</si>
  <si>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</si>
  <si>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</si>
  <si>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</si>
  <si>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</si>
  <si>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</si>
  <si>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</si>
  <si>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</si>
  <si>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</si>
  <si>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</si>
  <si>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</si>
  <si>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</si>
  <si>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</si>
  <si>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</si>
  <si>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</si>
  <si>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</si>
  <si>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</si>
  <si>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</si>
  <si>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</si>
  <si>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</si>
  <si>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</si>
  <si>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</si>
  <si>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</si>
  <si>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</si>
  <si>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</si>
  <si>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DIESEL COMBUSTIVEL COMUM METROPOLITANO S-10 OU S-500                                                                                                                                                                                                                                                                                                                                                                                                                                                 </t>
  </si>
  <si>
    <t xml:space="preserve">OLEO LUBRIFICANTE MINERAL MONOVISCOSO, SAE 40, PARA MOTORES DE EQUIPAMENTOS PESADOS (CAMINHOES, TRATORES, RETROS E ETC)                                                                                                                                                                                                                                                                                                                                                                                   </t>
  </si>
  <si>
    <t xml:space="preserve">OLHO MAGICO PARA PORTAS, EM LATAO, COM LENTE DE POLICARBONATO, ANGULO DE *200* GRAUS, ESPESSURA ENTRE *25 E 46* MM, INCLUINDO FECHO JANELA                                                                                                                                                                                                                                                                                                                                                                </t>
  </si>
  <si>
    <t xml:space="preserve">OPERADOR DE BATE-ESTACAS (HORISTA)                                                                                                                                                                                                                                                                                                                                                                                                                                                                        </t>
  </si>
  <si>
    <t xml:space="preserve">OPERADOR DE BATE-ESTACAS (MENSALISTA)                                                                                                                                                                                                                                                                                                                                                                                                                                                                     </t>
  </si>
  <si>
    <t xml:space="preserve">OPERADOR DE BETONEIRA (CAMINHAO) (MENSALISTA)                                                                                                                                                                                                                                                                                                                                                                                                                                                             </t>
  </si>
  <si>
    <t xml:space="preserve">OPERADOR DE BETONEIRA ESTACIONARIA / MISTURADOR (HORISTA)                                                                                                                                                                                                                                                                                                                                                                                                                                                 </t>
  </si>
  <si>
    <t xml:space="preserve">OPERADOR DE BETONEIRA ESTACIONARIA / MISTURADOR (MENSALISTA)                                                                                                                                                                                                                                                                                                                                                                                                                                              </t>
  </si>
  <si>
    <t xml:space="preserve">OPERADOR DE COMPRESSOR DE AR OU COMPRESSORISTA (HORISTA)                                                                                                                                                                                                                                                                                                                                                                                                                                                  </t>
  </si>
  <si>
    <t xml:space="preserve">OPERADOR DE COMPRESSOR DE AR OU COMPRESSORISTA (MENSALISTA)                                                                                                                                                                                                                                                                                                                                                                                                                                               </t>
  </si>
  <si>
    <t xml:space="preserve">OPERADOR DE DEMARCADORA DE FAIXAS DE TRAFEGO (HORISTA)                                                                                                                                                                                                                                                                                                                                                                                                                                                    </t>
  </si>
  <si>
    <t xml:space="preserve">OPERADOR DE DEMARCADORA DE FAIXAS DE TRAFEGO (MENSALISTA)                                                                                                                                                                                                                                                                                                                                                                                                                                                 </t>
  </si>
  <si>
    <t xml:space="preserve">OPERADOR DE ESCAVADEIRA (HORISTA)                                                                                                                                                                                                                                                                                                                                                                                                                                                                         </t>
  </si>
  <si>
    <t xml:space="preserve">OPERADOR DE ESCAVADEIRA (MENSALISTA)                                                                                                                                                                                                                                                                                                                                                                                                                                                                      </t>
  </si>
  <si>
    <t xml:space="preserve">OPERADOR DE GUINCHO OU GUINCHEIRO (HORISTA)                                                                                                                                                                                                                                                                                                                                                                                                                                                               </t>
  </si>
  <si>
    <t xml:space="preserve">OPERADOR DE GUINCHO OU GUINCHEIRO (MENSALISTA)                                                                                                                                                                                                                                                                                                                                                                                                                                                            </t>
  </si>
  <si>
    <t xml:space="preserve">OPERADOR DE GUINDASTE (HORISTA)                                                                                                                                                                                                                                                                                                                                                                                                                                                                           </t>
  </si>
  <si>
    <t xml:space="preserve">OPERADOR DE GUINDASTE (MENSALISTA)                                                                                                                                                                                                                                                                                                                                                                                                                                                                        </t>
  </si>
  <si>
    <t xml:space="preserve">OPERADOR DE JATO ABRASIVO OU JATISTA (HORISTA)                                                                                                                                                                                                                                                                                                                                                                                                                                                            </t>
  </si>
  <si>
    <t xml:space="preserve">OPERADOR DE JATO ABRASIVO OU JATISTA (MENSALISTA)                                                                                                                                                                                                                                                                                                                                                                                                                                                         </t>
  </si>
  <si>
    <t xml:space="preserve">OPERADOR DE MAQUINAS E TRATORES DIVERSOS - TERRAPLANAGEM (HORISTA)                                                                                                                                                                                                                                                                                                                                                                                                                                        </t>
  </si>
  <si>
    <t xml:space="preserve">OPERADOR DE MAQUINAS E TRATORES DIVERSOS - TERRAPLANAGEM (MENSALISTA)                                                                                                                                                                                                                                                                                                                                                                                                                                     </t>
  </si>
  <si>
    <t xml:space="preserve">OPERADOR DE MARTELETE OU MARTELETEIRO (HORISTA)                                                                                                                                                                                                                                                                                                                                                                                                                                                           </t>
  </si>
  <si>
    <t xml:space="preserve">OPERADOR DE MARTELETE OU MARTELETEIRO (MENSALISTA)                                                                                                                                                                                                                                                                                                                                                                                                                                                        </t>
  </si>
  <si>
    <t xml:space="preserve">OPERADOR DE MOTO SCRAPER (HORISTA)                                                                                                                                                                                                                                                                                                                                                                                                                                                                        </t>
  </si>
  <si>
    <t xml:space="preserve">OPERADOR DE MOTO SCRAPER (MENSALISTA)                                                                                                                                                                                                                                                                                                                                                                                                                                                                     </t>
  </si>
  <si>
    <t xml:space="preserve">OPERADOR DE MOTONIVELADORA (HORISTA)                                                                                                                                                                                                                                                                                                                                                                                                                                                                      </t>
  </si>
  <si>
    <t xml:space="preserve">OPERADOR DE MOTONIVELADORA (MENSALISTA)                                                                                                                                                                                                                                                                                                                                                                                                                                                                   </t>
  </si>
  <si>
    <t xml:space="preserve">OPERADOR DE PA CARREGADEIRA (HORISTA)                                                                                                                                                                                                                                                                                                                                                                                                                                                                     </t>
  </si>
  <si>
    <t xml:space="preserve">OPERADOR DE PA CARREGADEIRA (MENSALISTA)                                                                                                                                                                                                                                                                                                                                                                                                                                                                  </t>
  </si>
  <si>
    <t xml:space="preserve">OPERADOR DE PAVIMENTADORA / MESA VIBROACABADORA (HORISTA)                                                                                                                                                                                                                                                                                                                                                                                                                                                 </t>
  </si>
  <si>
    <t xml:space="preserve">OPERADOR DE PAVIMENTADORA / MESA VIBROACABADORA (MENSALISTA)                                                                                                                                                                                                                                                                                                                                                                                                                                              </t>
  </si>
  <si>
    <t xml:space="preserve">OPERADOR DE ROLO COMPACTADOR (HORISTA)                                                                                                                                                                                                                                                                                                                                                                                                                                                                    </t>
  </si>
  <si>
    <t xml:space="preserve">OPERADOR DE ROLO COMPACTADOR (MENSALISTA)                                                                                                                                                                                                                                                                                                                                                                                                                                                                 </t>
  </si>
  <si>
    <t xml:space="preserve">OPERADOR DE USINA DE ASFALTO, DE SOLOS OU DE CONCRETO (HORISTA)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</si>
  <si>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</si>
  <si>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</si>
  <si>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</si>
  <si>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</si>
  <si>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</si>
  <si>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</si>
  <si>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</si>
  <si>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</si>
  <si>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</si>
  <si>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</si>
  <si>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</si>
  <si>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</si>
  <si>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</si>
  <si>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</si>
  <si>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</si>
  <si>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</si>
  <si>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</si>
  <si>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</si>
  <si>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</si>
  <si>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</si>
  <si>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</si>
  <si>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</si>
  <si>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</si>
  <si>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</si>
  <si>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</si>
  <si>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</si>
  <si>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</si>
  <si>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</si>
  <si>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</si>
  <si>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</si>
  <si>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</si>
  <si>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</si>
  <si>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</si>
  <si>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</si>
  <si>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</si>
  <si>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</si>
  <si>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</si>
  <si>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</si>
  <si>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</si>
  <si>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</si>
  <si>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</si>
  <si>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</si>
  <si>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</si>
  <si>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</si>
  <si>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</si>
  <si>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</si>
  <si>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</si>
  <si>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</si>
  <si>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</si>
  <si>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</si>
  <si>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</si>
  <si>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</si>
  <si>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</si>
  <si>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</si>
  <si>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</si>
  <si>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</si>
  <si>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</si>
  <si>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</si>
  <si>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</si>
  <si>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</si>
  <si>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</si>
  <si>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</si>
  <si>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</si>
  <si>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</si>
  <si>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</si>
  <si>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</si>
  <si>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</si>
  <si>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</si>
  <si>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</si>
  <si>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</si>
  <si>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</si>
  <si>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</si>
  <si>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</si>
  <si>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</si>
  <si>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</si>
  <si>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</si>
  <si>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</si>
  <si>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</si>
  <si>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</si>
  <si>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</si>
  <si>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</si>
  <si>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</si>
  <si>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</si>
  <si>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</si>
  <si>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</si>
  <si>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</si>
  <si>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</si>
  <si>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</si>
  <si>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</si>
  <si>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</si>
  <si>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</si>
  <si>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</si>
  <si>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</si>
  <si>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</si>
  <si>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(VARIACAO REGIONAL DE PECAS POR M2)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</si>
  <si>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</si>
  <si>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</si>
  <si>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</si>
  <si>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</si>
  <si>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</si>
  <si>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</si>
  <si>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</si>
  <si>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</si>
  <si>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</si>
  <si>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</si>
  <si>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</si>
  <si>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</si>
  <si>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</si>
  <si>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</si>
  <si>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</si>
  <si>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</si>
  <si>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</si>
  <si>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</si>
  <si>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</si>
  <si>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</si>
  <si>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</si>
  <si>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</si>
  <si>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</si>
  <si>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</si>
  <si>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</si>
  <si>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</si>
  <si>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</si>
  <si>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</si>
  <si>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</si>
  <si>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</si>
  <si>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</si>
  <si>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</si>
  <si>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</si>
  <si>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</si>
  <si>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</si>
  <si>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</si>
  <si>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</si>
  <si>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</si>
  <si>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</si>
  <si>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</si>
  <si>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</si>
  <si>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</si>
  <si>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</si>
  <si>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</si>
  <si>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</si>
  <si>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</si>
  <si>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DE ACO LAMINADO, ABAS INCLINADAS, "I" 152 X 22                                                                                                                                                                                                                                                                                                                                                                                                                                                 </t>
  </si>
  <si>
    <t xml:space="preserve">PERFIL "I" OU "W" EM ACO LAMINADO, QUAISQUER DIMENSOES                                                                                                                                                                                                                                                                                                                                                                                                                                                    </t>
  </si>
  <si>
    <t xml:space="preserve">PERFIL "I", EM ACO LAMINADO, ABAS INCLINADAS, E = 11,2 MM, H = 203,2 MM, L = 105,9 MM (34,3 KG/M)                                                                                                                                                                                                                                                                                                                                                                                                         </t>
  </si>
  <si>
    <t xml:space="preserve">PERFIL "I", EM ACO LAMINADO, ABAS INCLINADAS, E = 6,43 MM, H = 101,6 MM, L = 69,2 MM (12,6 KG/M)                                                                                                                                                                                                                                                                                                                                                                                                          </t>
  </si>
  <si>
    <t xml:space="preserve">PERFIL "U" ENRIJECIDO, EM CHAPA DOBRADA DE ACO LAMINADO, E = 3,75 MM, H = 200 MM, L = 75 MM (9,94 KG/M)                                                                                                                                                                                                                                                                                                                                                                                                   </t>
  </si>
  <si>
    <t xml:space="preserve">PERFIL "U" SIMPLES, EM CHAPA DOBRADA DE ACO LAMINADO, E = 2,65 MM, H = 75 MM, L = 40 MM (3,04 KG/M)                                                                                                                                                                                                                                                                                                                                                                                                       </t>
  </si>
  <si>
    <t xml:space="preserve">PERFIL "U" SIMPLES, EM CHAPA DOBRADA DE ACO LAMINADO, E = 3 MM, H = 125 MM, L = 50 MM (5,07 KG/M)                                                                                                                                                                                                                                                                                                                                                                                                         </t>
  </si>
  <si>
    <t xml:space="preserve">PERFIL "U" SIMPLES, EM CHAPA DOBRADA DE ACO LAMINADO, E = 3 MM, H = 200 MM, L = 50 MM (6,83 KG/M)                                                                                                                                                                                                                                                                                                                                                                                                         </t>
  </si>
  <si>
    <t xml:space="preserve">PERFIL "U" SIMPLES, EM CHAPA DOBRADA DE ACO LAMINADO, E = 4,75 MM, H = 100 MM, L = 75 MM (8,74 KG/M)                                                                                                                                                                                                                                                                                                                                                                                                      </t>
  </si>
  <si>
    <t xml:space="preserve">PERFIL "U" SIMPLES, EM CHAPA DOBRADA DE ACO LAMINADO, E = 8 MM, H = 150 MM, L = 75 MM (16,97 KG/M)                                                                                                                                                                                                                                                                                                                                                                                                        </t>
  </si>
  <si>
    <t xml:space="preserve">PERFIL "W", TIPO H, EM ACO LAMINADO, ABAS PARALELAS, E = 6,2 MM, H = 200 MM, L = 165 MM (35,9 KG/M)                                                                                                                                                                                                                                                                                                                                                                                                       </t>
  </si>
  <si>
    <t xml:space="preserve">PERFIL "W", TIPO HP, EM ACO LAMINADO, ABAS PARALELAS, E = 10,5 MM, H = 246 MM, L = 256 MM (62 KG/M)                                                                                                                                                                                                                                                                                                                                                                                                       </t>
  </si>
  <si>
    <t xml:space="preserve">PERFIL "W", TIPO HP, EM ACO LAMINADO, ABAS PARALELAS, E = 11 MM, H = 299 MM, L = 306 MM (79 KG/M)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</si>
  <si>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</si>
  <si>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</si>
  <si>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</si>
  <si>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</si>
  <si>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</si>
  <si>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</si>
  <si>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</si>
  <si>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</si>
  <si>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EM ALUMINIO, FORMATO U, ABAS IGUAIS, LARGURA DE 25,4 MM (1"), ESPESSURA DE 2,38 MM (3/32") E PESO LINEAR DE APROXIMADAMENTE 0,460 KG/M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</si>
  <si>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</si>
  <si>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</si>
  <si>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</si>
  <si>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</si>
  <si>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</si>
  <si>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</si>
  <si>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</si>
  <si>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</si>
  <si>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</si>
  <si>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</si>
  <si>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</si>
  <si>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</si>
  <si>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</si>
  <si>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</si>
  <si>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</si>
  <si>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</si>
  <si>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</si>
  <si>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</si>
  <si>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</si>
  <si>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</si>
  <si>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</si>
  <si>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</si>
  <si>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</si>
  <si>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</si>
  <si>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</si>
  <si>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</si>
  <si>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</si>
  <si>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MACARANDUBA/MASSARANDUBA, ANGELIM OU EQUIVALENTE DA REGIAO - BRUTA                                                                                                                                                                                                                                                                                                                                                                                         </t>
  </si>
  <si>
    <t xml:space="preserve">PILAR QUADRADO NAO APARELHADO *15 X 15* CM, EM MACARANDUBA/MASSARANDUBA, ANGELIM OU EQUIVALENTE DA REGIAO - BRUTA                                                                                                                                                                                                                                                                                                                                                                                         </t>
  </si>
  <si>
    <t xml:space="preserve">PILAR QUADRADO NAO APARELHADO *20 X 20* CM, EM MACARANDUBA/MASSARANDUBA,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</si>
  <si>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</si>
  <si>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</si>
  <si>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</si>
  <si>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</si>
  <si>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</si>
  <si>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</si>
  <si>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</si>
  <si>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</si>
  <si>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</si>
  <si>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</si>
  <si>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</si>
  <si>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</si>
  <si>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</si>
  <si>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</si>
  <si>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</si>
  <si>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</si>
  <si>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</si>
  <si>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</si>
  <si>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</si>
  <si>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</si>
  <si>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</si>
  <si>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</si>
  <si>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COR LISA, PEI MAIOR OU IGUAL A 4, FORMATO MAIOR QUE 2025 CM2                                                                                                                                                                                                                                                                                                                                                                                                            </t>
  </si>
  <si>
    <t xml:space="preserve">PISO EM CERAMICA ESMALTADA EXTRA, COR LISA, PEI MAIOR OU IGUAL A 4, FORMATO MENOR OU IGUAL A 2025 CM2                                                                                                                                                                                                                                                                                                                                                                                                     </t>
  </si>
  <si>
    <t xml:space="preserve">PISO EM CERAMICA ESMALTADA, COMERCIAL (PADRAO POPULAR), COR LISA,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</si>
  <si>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</si>
  <si>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</si>
  <si>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</si>
  <si>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</si>
  <si>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</si>
  <si>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EXTRA, LISO, MONOCOLOR, ACETINADO OU POLIDO, FORMATO MENOR OU IGUAL A 2025 CM2                                                                                                                                                                                                                                                                                                                                                                                             </t>
  </si>
  <si>
    <t xml:space="preserve">PISO EM PORCELANATO, BORDA RETA, EXTRA, LISO, MONOCOLOR, ACETINADO OU POLIDO, FORMATO MAIOR QUE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</si>
  <si>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</si>
  <si>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</si>
  <si>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</si>
  <si>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</si>
  <si>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</si>
  <si>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</si>
  <si>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</si>
  <si>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</si>
  <si>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</si>
  <si>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</si>
  <si>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</si>
  <si>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</si>
  <si>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</si>
  <si>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</si>
  <si>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</si>
  <si>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</si>
  <si>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</si>
  <si>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</si>
  <si>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</si>
  <si>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</si>
  <si>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</si>
  <si>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</si>
  <si>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</si>
  <si>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</si>
  <si>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</si>
  <si>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</si>
  <si>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</si>
  <si>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</si>
  <si>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</si>
  <si>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</si>
  <si>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</si>
  <si>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</si>
  <si>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</si>
  <si>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</si>
  <si>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</si>
  <si>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</si>
  <si>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</si>
  <si>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</si>
  <si>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</si>
  <si>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</si>
  <si>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</si>
  <si>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</si>
  <si>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</si>
  <si>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</si>
  <si>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</si>
  <si>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</si>
  <si>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</si>
  <si>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</si>
  <si>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</si>
  <si>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</si>
  <si>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EXERCICIOS, 2,00 M X 1,00 M ( CHAPA GALVANIZADA #20), ESTRUTURA EM TUBOS REDONDOS DE ACO CARBONO, PINTURA NO PROCESSO ELETROSTATICO, ADESIVO FRENTE E VERSO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</si>
  <si>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</si>
  <si>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</si>
  <si>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</si>
  <si>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</si>
  <si>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</si>
  <si>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</si>
  <si>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</si>
  <si>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</si>
  <si>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</si>
  <si>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</si>
  <si>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</si>
  <si>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</si>
  <si>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</si>
  <si>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JE, DN 100 MM, PARA REDE COLETORA ESGOTO                                                                                                                                                                                                                                                                                                                                                                                                                                                        </t>
  </si>
  <si>
    <t xml:space="preserve">PLUG PVC, JE, DN 150 MM, PARA REDE COLETORA ESGOTO                                                                                                                                                                                                                                                                                                                                                                                                                                                        </t>
  </si>
  <si>
    <t xml:space="preserve">PO DE MARMORE (POSTO PEDREIRA/FORNECEDOR, SEM FRETE)                                                                                                                                                                                                                                                                                                                                                                                                                                                      </t>
  </si>
  <si>
    <t xml:space="preserve">PO DE PEDRA (POSTO PEDREIRA/FORNECEDOR, SEM FRETE)                                                                                                                                                                                                                                                                                                                                                                                                                                                        </t>
  </si>
  <si>
    <t xml:space="preserve">POCEIRO / ESCAVADOR DE VALAS E TUBULOES (HORISTA)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</si>
  <si>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</si>
  <si>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</si>
  <si>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</si>
  <si>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</si>
  <si>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</si>
  <si>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</si>
  <si>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</si>
  <si>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</si>
  <si>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</si>
  <si>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</si>
  <si>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</si>
  <si>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</si>
  <si>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</si>
  <si>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</si>
  <si>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</si>
  <si>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</si>
  <si>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</si>
  <si>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</si>
  <si>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</si>
  <si>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</si>
  <si>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</si>
  <si>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</si>
  <si>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</si>
  <si>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</si>
  <si>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SIMPLES PARA SAIDA DE EMERGENCIA, 1 FOLHA DE ABRIR, 5 CM, ACABAMENTO NATURAL / SEM PINTURA, COM FECHADURA TIPO TRINCO, DOBRADICAS E BATENTE,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</si>
  <si>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</si>
  <si>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</si>
  <si>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</si>
  <si>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</si>
  <si>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</si>
  <si>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</si>
  <si>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</si>
  <si>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</si>
  <si>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ACO COM DIVISAO HORIZONTAL PARA VIDROS, COM FUNDO ANTICORROSIVO/PRIMER DE PROTECAO, SEM GUARNICAO/ALIZAR/VISTA, VIDROS NAO INCLUSOS, 90 X 210 CM                                                                                                                                                                                                                                                                                                                                        </t>
  </si>
  <si>
    <t xml:space="preserve">PORTA DE ABRIR EM ACO TIPO VENEZIANA, COM FUNDO ANTICORROSIVO / PRIMER DE PROTECAO, SEM GUARNICAO/ALIZAR/VISTA, 90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</si>
  <si>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</si>
  <si>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</si>
  <si>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</si>
  <si>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</si>
  <si>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</si>
  <si>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</si>
  <si>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</si>
  <si>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</si>
  <si>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</si>
  <si>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</si>
  <si>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</si>
  <si>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</si>
  <si>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</si>
  <si>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</si>
  <si>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</si>
  <si>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</si>
  <si>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</si>
  <si>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</si>
  <si>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</si>
  <si>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</si>
  <si>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</si>
  <si>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</si>
  <si>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</si>
  <si>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</si>
  <si>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</si>
  <si>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</si>
  <si>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</si>
  <si>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</si>
  <si>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</si>
  <si>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</si>
  <si>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</si>
  <si>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</si>
  <si>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</si>
  <si>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</si>
  <si>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</si>
  <si>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</si>
  <si>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</si>
  <si>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</si>
  <si>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</si>
  <si>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</si>
  <si>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</si>
  <si>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</si>
  <si>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</si>
  <si>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</si>
  <si>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</si>
  <si>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</si>
  <si>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</si>
  <si>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</si>
  <si>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</si>
  <si>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</si>
  <si>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</si>
  <si>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</si>
  <si>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</si>
  <si>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</si>
  <si>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</si>
  <si>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</si>
  <si>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</si>
  <si>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</si>
  <si>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</si>
  <si>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</si>
  <si>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</si>
  <si>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</si>
  <si>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</si>
  <si>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</si>
  <si>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</si>
  <si>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</si>
  <si>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</si>
  <si>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</si>
  <si>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</si>
  <si>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</si>
  <si>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</si>
  <si>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</si>
  <si>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</si>
  <si>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</si>
  <si>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</si>
  <si>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</si>
  <si>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</si>
  <si>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</si>
  <si>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</si>
  <si>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</si>
  <si>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</si>
  <si>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</si>
  <si>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</si>
  <si>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</si>
  <si>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</si>
  <si>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</si>
  <si>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</si>
  <si>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</si>
  <si>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</si>
  <si>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</si>
  <si>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</si>
  <si>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</si>
  <si>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</si>
  <si>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</si>
  <si>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</si>
  <si>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</si>
  <si>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</si>
  <si>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</si>
  <si>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</si>
  <si>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</si>
  <si>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</si>
  <si>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</si>
  <si>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MACARANDUBA/MASSARANDUBA, ANGELIM OU EQUIVALENTE DA REGIAO                                                                                                                                                                                                                                                                                                                                                                                                             </t>
  </si>
  <si>
    <t xml:space="preserve">PRANCHA NAO APARELHADA *6 X 25* CM, EM MACARANDUBA/MASSARANDUBA, ANGELIM OU EQUIVALENTE DA REGIAO - BRUTA                                                                                                                                                                                                                                                                                                                                                                                                 </t>
  </si>
  <si>
    <t xml:space="preserve">PRANCHA NAO APARELHADA *6 X 30* CM, EM MACARANDUBA/MASSARANDUBA, ANGELIM OU EQUIVALENTE DA REGIAO - BRUTA                                                                                                                                                                                                                                                                                                                                                                                                 </t>
  </si>
  <si>
    <t xml:space="preserve">PRANCHA NAO APARELHADA *6 X 40* CM, EM MACARANDUBA/MASSARANDUBA, ANGELIM OU EQUIVALENTE DA REGIAO - BRUTA                                                                                                                                                                                                                                                                                                                                                                                                 </t>
  </si>
  <si>
    <t xml:space="preserve">PRANCHAO APARELHADO *7,5 X 23* CM, EM MACARANDUBA/MASSARANDUBA, ANGELIM OU EQUIVALENTE DA REGIAO                                                                                                                                                                                                                                                                                                                                                                                                          </t>
  </si>
  <si>
    <t xml:space="preserve">PRANCHAO APARELHADO *8 X 30* CM, EM MACARANDUBA/MASSARANDUBA, ANGELIM OU EQUIVALENTE DA REGIAO                                                                                                                                                                                                                                                                                                                                                                                                            </t>
  </si>
  <si>
    <t xml:space="preserve">PRANCHAO NAO APARELHADO *7,5 X 23* CM, EM MACARANDUBA/MASSARANDUBA, ANGELIM OU EQUIVALENTE DA REGIAO - BRUTA                                                                                                                                                                                                                                                                                                                                                                                              </t>
  </si>
  <si>
    <t xml:space="preserve">PRANCHAO NAO APARELHADO *8 X 30* CM, EM MACARANDUBA/MASSARANDUBA,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</si>
  <si>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</si>
  <si>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</si>
  <si>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</si>
  <si>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</si>
  <si>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</si>
  <si>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</si>
  <si>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</si>
  <si>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</si>
  <si>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</si>
  <si>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</si>
  <si>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</si>
  <si>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</si>
  <si>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</si>
  <si>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</si>
  <si>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</si>
  <si>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</si>
  <si>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</si>
  <si>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</si>
  <si>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</si>
  <si>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</si>
  <si>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</si>
  <si>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</si>
  <si>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</si>
  <si>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</si>
  <si>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</si>
  <si>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</si>
  <si>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</si>
  <si>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</si>
  <si>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</si>
  <si>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</si>
  <si>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</si>
  <si>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</si>
  <si>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</si>
  <si>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</si>
  <si>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</si>
  <si>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</si>
  <si>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</si>
  <si>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</si>
  <si>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</si>
  <si>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</si>
  <si>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</si>
  <si>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</si>
  <si>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</si>
  <si>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</si>
  <si>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</si>
  <si>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</si>
  <si>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</si>
  <si>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</si>
  <si>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</si>
  <si>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</si>
  <si>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</si>
  <si>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</si>
  <si>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</si>
  <si>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</si>
  <si>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</si>
  <si>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</si>
  <si>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</si>
  <si>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</si>
  <si>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</si>
  <si>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</si>
  <si>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</si>
  <si>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</si>
  <si>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</si>
  <si>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</si>
  <si>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</si>
  <si>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</si>
  <si>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</si>
  <si>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</si>
  <si>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</si>
  <si>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</si>
  <si>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</si>
  <si>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</si>
  <si>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</si>
  <si>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</si>
  <si>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</si>
  <si>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</si>
  <si>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</si>
  <si>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</si>
  <si>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</si>
  <si>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</si>
  <si>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</si>
  <si>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</si>
  <si>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</si>
  <si>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</si>
  <si>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</si>
  <si>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</si>
  <si>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</si>
  <si>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</si>
  <si>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</si>
  <si>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</si>
  <si>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</si>
  <si>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</si>
  <si>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</si>
  <si>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</si>
  <si>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</si>
  <si>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</si>
  <si>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</si>
  <si>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</si>
  <si>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</si>
  <si>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</si>
  <si>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</si>
  <si>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</si>
  <si>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</si>
  <si>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</si>
  <si>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</si>
  <si>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REPUXO EM ALUMINIO VAZADO, DIAMETRO 3,2 X 8 MM DE COMPRIMENTO (1KG = 1025 UNIDADES)                                                                                                                                                                                                                                                                                                                                                                                                             </t>
  </si>
  <si>
    <t xml:space="preserve">REBOLO ABRASIVO RETO DE USO GERAL GRAO 36, DE 6 X 1 " ( DIAMETRO X ALTURA)                                                                                                                                                                                                                                                                                                                                                                                                                                </t>
  </si>
  <si>
    <t xml:space="preserve">REBOLO ABRASIVO RETO DE USO GERAL GRAO 36, DE 6 X 3/4 " (DIAMETRO X ALTURA)                                                                                                                                                                                                                                                                                                                                                                                                                               </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</si>
  <si>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</si>
  <si>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</si>
  <si>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</si>
  <si>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</si>
  <si>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</si>
  <si>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</si>
  <si>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</si>
  <si>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</si>
  <si>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</si>
  <si>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</si>
  <si>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</si>
  <si>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</si>
  <si>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</si>
  <si>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</si>
  <si>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</si>
  <si>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</si>
  <si>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</si>
  <si>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</si>
  <si>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</si>
  <si>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</si>
  <si>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</si>
  <si>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</si>
  <si>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</si>
  <si>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</si>
  <si>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</si>
  <si>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</si>
  <si>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</si>
  <si>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</si>
  <si>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</si>
  <si>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</si>
  <si>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</si>
  <si>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</si>
  <si>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</si>
  <si>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</si>
  <si>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</si>
  <si>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</si>
  <si>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</si>
  <si>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</si>
  <si>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</si>
  <si>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</si>
  <si>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</si>
  <si>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</si>
  <si>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</si>
  <si>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</si>
  <si>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</si>
  <si>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</si>
  <si>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</si>
  <si>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</si>
  <si>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</si>
  <si>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</si>
  <si>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</si>
  <si>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</si>
  <si>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</si>
  <si>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</si>
  <si>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</si>
  <si>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</si>
  <si>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</si>
  <si>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</si>
  <si>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</si>
  <si>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</si>
  <si>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</si>
  <si>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</si>
  <si>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</si>
  <si>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</si>
  <si>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</si>
  <si>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</si>
  <si>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</si>
  <si>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</si>
  <si>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</si>
  <si>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</si>
  <si>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</si>
  <si>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</si>
  <si>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</si>
  <si>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MACARANDUBA/MASSARANDUBA, ANGELIM OU EQUIVALENTE DA REGIAO                                                                                                                                                                                                                                                                                                                                                                                                               </t>
  </si>
  <si>
    <t xml:space="preserve">RIPA NAO APARELHADA *1 X 3* CM, EM MACARANDUBA/MASSARANDUBA, ANGELIM OU EQUIVALENTE DA REGIAO - BRUTA                                                                                                                                                                                                                                                                                                                                                                                                     </t>
  </si>
  <si>
    <t xml:space="preserve">RIPA NAO APARELHADA, *1,5 X 5* CM, EM MACARANDUBA/MASSARANDUBA,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</si>
  <si>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</si>
  <si>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</si>
  <si>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</si>
  <si>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</si>
  <si>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</si>
  <si>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</si>
  <si>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</si>
  <si>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</si>
  <si>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</si>
  <si>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</si>
  <si>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</si>
  <si>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</si>
  <si>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</si>
  <si>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</si>
  <si>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</si>
  <si>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</si>
  <si>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</si>
  <si>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</si>
  <si>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</si>
  <si>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</si>
  <si>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</si>
  <si>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</si>
  <si>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</si>
  <si>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</si>
  <si>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</si>
  <si>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</si>
  <si>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</si>
  <si>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</si>
  <si>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</si>
  <si>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</si>
  <si>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</si>
  <si>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</si>
  <si>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</si>
  <si>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</si>
  <si>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</si>
  <si>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</si>
  <si>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</si>
  <si>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</si>
  <si>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</si>
  <si>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</si>
  <si>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</si>
  <si>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</si>
  <si>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</si>
  <si>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</si>
  <si>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</si>
  <si>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</si>
  <si>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</si>
  <si>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</si>
  <si>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MACARANDUBA/MASSARANDUBA, ANGELIM OU EQUIVALENTE DA REGIAO                                                                                                                                                                                                                                                                                                                                                                                                             </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</si>
  <si>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</si>
  <si>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</si>
  <si>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</si>
  <si>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</si>
  <si>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</si>
  <si>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</si>
  <si>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</si>
  <si>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</si>
  <si>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</si>
  <si>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</si>
  <si>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</si>
  <si>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</si>
  <si>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</si>
  <si>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</si>
  <si>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 xml:space="preserve">SELIM PVC, COM TRAVA, JE, 90 GRAUS, DN 125 X 100 MM OU 150 X 100 MM, PARA REDE COLETORA ESGOTO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</si>
  <si>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</si>
  <si>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</si>
  <si>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</si>
  <si>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</si>
  <si>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</si>
  <si>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</si>
  <si>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</si>
  <si>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</si>
  <si>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</si>
  <si>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</si>
  <si>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</si>
  <si>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</si>
  <si>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(HORISTA)                                                                                                                                                                                                                                                                                                                                                                                                                                                                               </t>
  </si>
  <si>
    <t xml:space="preserve">SERVENTE DE OBRAS (MENSALISTA)                                                                                                                                                                                                                                                                                                                                                                                                                                                                            </t>
  </si>
  <si>
    <t xml:space="preserve">SERVICO DE BOMBEAMENTO DE CONCRETO COM CONSUMO MINIMO DE 40 M3, (DISPONIBILIZACAO DE BOMBA), SEM O LANCAMENTO                                                                                                                                                                                                                                                                                                                                                                                             </t>
  </si>
  <si>
    <t xml:space="preserve">SIFAO / TUBO SINFONADO EXTENSIVEL/SANFONADO, UNIVERSAL/ SIMPLES, ENTRE *50 A 70* CM, DE PLASTICO BRANCO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</si>
  <si>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</si>
  <si>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</si>
  <si>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</si>
  <si>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</si>
  <si>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</si>
  <si>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</si>
  <si>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</si>
  <si>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</si>
  <si>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</si>
  <si>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</si>
  <si>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</si>
  <si>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</si>
  <si>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</si>
  <si>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</si>
  <si>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</si>
  <si>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</si>
  <si>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</si>
  <si>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</si>
  <si>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</si>
  <si>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</si>
  <si>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</si>
  <si>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</si>
  <si>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</si>
  <si>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</si>
  <si>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</si>
  <si>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</si>
  <si>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</si>
  <si>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</si>
  <si>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</si>
  <si>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</si>
  <si>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</si>
  <si>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</si>
  <si>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</si>
  <si>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</si>
  <si>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</si>
  <si>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</si>
  <si>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</si>
  <si>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</si>
  <si>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</si>
  <si>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</si>
  <si>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</si>
  <si>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</si>
  <si>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</si>
  <si>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</si>
  <si>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</si>
  <si>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</si>
  <si>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</si>
  <si>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</si>
  <si>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</si>
  <si>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</si>
  <si>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</si>
  <si>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</si>
  <si>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</si>
  <si>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</si>
  <si>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</si>
  <si>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</si>
  <si>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</si>
  <si>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MACARANDUBA/MASSARANDUBA, ANGELIM OU EQUIVALENTE DA REGIAO                                                                                                                                                                                                                                                                                                                                                                                                             </t>
  </si>
  <si>
    <t xml:space="preserve">TABUA APARELHADA *2,5 X 25* CM, EM MACARANDUBA/MASSARANDUBA, ANGELIM OU EQUIVALENTE DA REGIAO                                                                                                                                                                                                                                                                                                                                                                                                             </t>
  </si>
  <si>
    <t xml:space="preserve">TABUA APARELHADA *2,5 X 30* CM, EM MACARANDUBA/MASSARANDUBA,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</si>
  <si>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</si>
  <si>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</si>
  <si>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</si>
  <si>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MACARANDUBA/MASSARANDUBA, ANGELIM OU EQUIVALENTE DA REGIAO - BRUTA                                                                                                                                                                                                                                                                                                                                                                                                 </t>
  </si>
  <si>
    <t xml:space="preserve">TABUA NAO APARELHADA *2,5 X 20* CM, EM MACARANDUBA/MASSARANDUBA, ANGELIM OU EQUIVALENTE DA REGIAO - BRUTA                                                                                                                                                                                                                                                                                                                                                                                                 </t>
  </si>
  <si>
    <t xml:space="preserve">TABUA NAO APARELHADA *2,5 X 30* CM, EM MACARANDUBA/MASSARANDUBA,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</si>
  <si>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</si>
  <si>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</si>
  <si>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</si>
  <si>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</si>
  <si>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</si>
  <si>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</si>
  <si>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</si>
  <si>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</si>
  <si>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</si>
  <si>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</si>
  <si>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</si>
  <si>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</si>
  <si>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</si>
  <si>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</si>
  <si>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</si>
  <si>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</si>
  <si>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</si>
  <si>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</si>
  <si>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</si>
  <si>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</si>
  <si>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</si>
  <si>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</si>
  <si>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</si>
  <si>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</si>
  <si>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</si>
  <si>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MACHO, DN 1", PARA TUBO PEX PARA INST. AGUA QUENTE/FRIA                                                                                                                                                                                                                                                                                                                                                                                                                               </t>
  </si>
  <si>
    <t xml:space="preserve">TAMPAO / CAP, ROSCA MACHO, DN 3/4", PARA TUBO PEX PARA INST. AGUA QUENTE/FRIA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</si>
  <si>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</si>
  <si>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</si>
  <si>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</si>
  <si>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</si>
  <si>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</si>
  <si>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</si>
  <si>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</si>
  <si>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</si>
  <si>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(COM INSCRICAO EM RELEVO DO TIPO DE REDE)                                                                                                                                                                                                                                                                                                                                                                                     </t>
  </si>
  <si>
    <t xml:space="preserve">TAMPAO FOFO ARTICULADO, CLASSE D400 CARGA MAX 40 T, REDONDO, TAMPA 600 MM (COM INSCRICAO EM RELEVO DO TIPO DE REDE)                                                                                                                                                                                                                                                                                                                                                                                       </t>
  </si>
  <si>
    <t xml:space="preserve">TAMPAO FOFO SIMPLES COM BASE / REQUADRO, CLASSE A15 CARGA MAX. 1,5 T, 300 X 300 MM (COM INSCRICAO EM RELEVO DO TIPO DE REDE)                                                                                                                                                                                                                                                                                                                                                                              </t>
  </si>
  <si>
    <t xml:space="preserve">TAMPAO FOFO SIMPLES COM BASE / REQUADRO, CLASSE A15 CARGA MAX. 1,5 T, 400 X 400 MM (COM INSCRICAO EM RELEVO DO TIPO DE REDE)                                                                                                                                                                                                                                                                                                                                                                              </t>
  </si>
  <si>
    <t xml:space="preserve">TAMPAO FOFO SIMPLES COM BASE / REQUADRO, CLASSE A15 CARGA MAX. 1,5 T, 400 X 600 MM (COM INSCRICAO EM RELEVO DO TIPO DE REDE)                                                                                                                                                                                                                                                                                                                                                                              </t>
  </si>
  <si>
    <t xml:space="preserve">TAMPAO FOFO SIMPLES COM BASE / REQUADRO, CLASSE B125 CARGA MAX. 12,5 T, REDONDO, TAMPA 500 MM (COM INSCRICAO EM RELEVO DO TIPO DE REDE)                                                                                                                                                                                                                                                                                                                                                                   </t>
  </si>
  <si>
    <t xml:space="preserve">TAMPAO FOFO SIMPLES COM BASE / REQUADRO, CLASSE B125 CARGA MAX. 12,5 T, REDONDO, TAMPA 600 MM (COM INSCRICAO EM RELEVO DO TIPO DE REDE)                                                                                                                                                                                                                                                                                                                                                                   </t>
  </si>
  <si>
    <t xml:space="preserve">TAMPAO FOFO SIMPLES COM BASE / REQUADRO, CLASSE D400 CARGA MAX. 40 T, REDONDO, TAMPA 600 MM, REDE PLUVIAL/ESGOTO (COM INSCRICAO EM RELEVO DO TIPO DE REDE)                                                                                                                                                                                                                                                                                                                                                </t>
  </si>
  <si>
    <t xml:space="preserve">TAMPAO FOFO SIMPLES COM BASE / REQUADRO, CLASSE D400 CARGA MAX. 40 T, REDONDO, TAMPA 900 MM (COM INSCRICAO EM RELEVO DO TIPO DE REDE)                                                                                                                                                                                                                                                                                                                                                                     </t>
  </si>
  <si>
    <t xml:space="preserve">TAMPAO FOFO SIMPLES COM BASE / REQUADRO, R-2,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</si>
  <si>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</si>
  <si>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</si>
  <si>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</si>
  <si>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</si>
  <si>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</si>
  <si>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</si>
  <si>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</si>
  <si>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</si>
  <si>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</si>
  <si>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</si>
  <si>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</si>
  <si>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</si>
  <si>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</si>
  <si>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</si>
  <si>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</si>
  <si>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(HORISTA)                                                                                                                                                                                                                                                                                                                                                                                                                                                                           </t>
  </si>
  <si>
    <t xml:space="preserve">TAQUEADOR OU TAQUEIRO (MENSALISTA)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</si>
  <si>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</si>
  <si>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</si>
  <si>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</si>
  <si>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</si>
  <si>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</si>
  <si>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</si>
  <si>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</si>
  <si>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</si>
  <si>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</si>
  <si>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</si>
  <si>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</si>
  <si>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</si>
  <si>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</si>
  <si>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</si>
  <si>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</si>
  <si>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</si>
  <si>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</si>
  <si>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</si>
  <si>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</si>
  <si>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</si>
  <si>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</si>
  <si>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</si>
  <si>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</si>
  <si>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</si>
  <si>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</si>
  <si>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</si>
  <si>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</si>
  <si>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</si>
  <si>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</si>
  <si>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</si>
  <si>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</si>
  <si>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</si>
  <si>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</si>
  <si>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</si>
  <si>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</si>
  <si>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</si>
  <si>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</si>
  <si>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</si>
  <si>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</si>
  <si>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</si>
  <si>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</si>
  <si>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</si>
  <si>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</si>
  <si>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</si>
  <si>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</si>
  <si>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</si>
  <si>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</si>
  <si>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</si>
  <si>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</si>
  <si>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</si>
  <si>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</si>
  <si>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</si>
  <si>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</si>
  <si>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</si>
  <si>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</si>
  <si>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</si>
  <si>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</si>
  <si>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</si>
  <si>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</si>
  <si>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</si>
  <si>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</si>
  <si>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</si>
  <si>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</si>
  <si>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</si>
  <si>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</si>
  <si>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</si>
  <si>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</si>
  <si>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</si>
  <si>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</si>
  <si>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</si>
  <si>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</si>
  <si>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</si>
  <si>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</si>
  <si>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</si>
  <si>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</si>
  <si>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</si>
  <si>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</si>
  <si>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</si>
  <si>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</si>
  <si>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</si>
  <si>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</si>
  <si>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</si>
  <si>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</si>
  <si>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</si>
  <si>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</si>
  <si>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</si>
  <si>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</si>
  <si>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</si>
  <si>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</si>
  <si>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</si>
  <si>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</si>
  <si>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</si>
  <si>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</si>
  <si>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</si>
  <si>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</si>
  <si>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</si>
  <si>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</si>
  <si>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</si>
  <si>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</si>
  <si>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</si>
  <si>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</si>
  <si>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</si>
  <si>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</si>
  <si>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</si>
  <si>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</si>
  <si>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</si>
  <si>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</si>
  <si>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</si>
  <si>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</si>
  <si>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</si>
  <si>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</si>
  <si>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</si>
  <si>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</si>
  <si>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</si>
  <si>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</si>
  <si>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</si>
  <si>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</si>
  <si>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</si>
  <si>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</si>
  <si>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</si>
  <si>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</si>
  <si>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</si>
  <si>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</si>
  <si>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</si>
  <si>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</si>
  <si>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</si>
  <si>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</si>
  <si>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</si>
  <si>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</si>
  <si>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</si>
  <si>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</si>
  <si>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</si>
  <si>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</si>
  <si>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</si>
  <si>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</si>
  <si>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</si>
  <si>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</si>
  <si>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</si>
  <si>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</si>
  <si>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</si>
  <si>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</si>
  <si>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</si>
  <si>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</si>
  <si>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</si>
  <si>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</si>
  <si>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</si>
  <si>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</si>
  <si>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</si>
  <si>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</si>
  <si>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</si>
  <si>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</si>
  <si>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</si>
  <si>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</si>
  <si>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</si>
  <si>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</si>
  <si>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</si>
  <si>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</si>
  <si>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</si>
  <si>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</si>
  <si>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</si>
  <si>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</si>
  <si>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</si>
  <si>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</si>
  <si>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</si>
  <si>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</si>
  <si>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</si>
  <si>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</si>
  <si>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</si>
  <si>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</si>
  <si>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</si>
  <si>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</si>
  <si>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</si>
  <si>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</si>
  <si>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</si>
  <si>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</si>
  <si>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</si>
  <si>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</si>
  <si>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</si>
  <si>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</si>
  <si>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</si>
  <si>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</si>
  <si>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</si>
  <si>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(HORISTA)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</si>
  <si>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</si>
  <si>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</si>
  <si>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</si>
  <si>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</si>
  <si>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</si>
  <si>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</si>
  <si>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</si>
  <si>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</si>
  <si>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</si>
  <si>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</si>
  <si>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</si>
  <si>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</si>
  <si>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</si>
  <si>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</si>
  <si>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</si>
  <si>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</si>
  <si>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</si>
  <si>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</si>
  <si>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</si>
  <si>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</si>
  <si>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</si>
  <si>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</si>
  <si>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</si>
  <si>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</si>
  <si>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</si>
  <si>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</si>
  <si>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</si>
  <si>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</si>
  <si>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</si>
  <si>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</si>
  <si>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</si>
  <si>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</si>
  <si>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</si>
  <si>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</si>
  <si>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</si>
  <si>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</si>
  <si>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</si>
  <si>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</si>
  <si>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</si>
  <si>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</si>
  <si>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</si>
  <si>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</si>
  <si>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</si>
  <si>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</si>
  <si>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</si>
  <si>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</si>
  <si>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</si>
  <si>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</si>
  <si>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</si>
  <si>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</si>
  <si>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</si>
  <si>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</si>
  <si>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</si>
  <si>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</si>
  <si>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</si>
  <si>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</si>
  <si>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</si>
  <si>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</si>
  <si>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</si>
  <si>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</si>
  <si>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</si>
  <si>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</si>
  <si>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</si>
  <si>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</si>
  <si>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</si>
  <si>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</si>
  <si>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</si>
  <si>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</si>
  <si>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</si>
  <si>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</si>
  <si>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</si>
  <si>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</si>
  <si>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</si>
  <si>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</si>
  <si>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</si>
  <si>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</si>
  <si>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</si>
  <si>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</si>
  <si>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</si>
  <si>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</si>
  <si>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</si>
  <si>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</si>
  <si>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(MENSALISTA)                                                                                                                                                                                                                                                                                                                                                                                                                                                                                    </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</si>
  <si>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</si>
  <si>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</si>
  <si>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</si>
  <si>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</si>
  <si>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</si>
  <si>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</si>
  <si>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</si>
  <si>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</si>
  <si>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</si>
  <si>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</si>
  <si>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</si>
  <si>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</si>
  <si>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</si>
  <si>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</si>
  <si>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</si>
  <si>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</si>
  <si>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</si>
  <si>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</si>
  <si>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</si>
  <si>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</si>
  <si>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</si>
  <si>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</si>
  <si>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</si>
  <si>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</si>
  <si>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</si>
  <si>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</si>
  <si>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</si>
  <si>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</si>
  <si>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</si>
  <si>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</si>
  <si>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</si>
  <si>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</si>
  <si>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</si>
  <si>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</si>
  <si>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</si>
  <si>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</si>
  <si>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</si>
  <si>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</si>
  <si>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</si>
  <si>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</si>
  <si>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</si>
  <si>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</si>
  <si>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</si>
  <si>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</si>
  <si>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</si>
  <si>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</si>
  <si>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</si>
  <si>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</si>
  <si>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</si>
  <si>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</si>
  <si>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</si>
  <si>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</si>
  <si>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</si>
  <si>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</si>
  <si>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</si>
  <si>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</si>
  <si>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</si>
  <si>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</si>
  <si>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</si>
  <si>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</si>
  <si>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</si>
  <si>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</si>
  <si>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</si>
  <si>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</si>
  <si>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</si>
  <si>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</si>
  <si>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</si>
  <si>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</si>
  <si>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</si>
  <si>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</si>
  <si>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</si>
  <si>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PEDRAS E OUTROS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</si>
  <si>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</si>
  <si>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</si>
  <si>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</si>
  <si>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</si>
  <si>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</si>
  <si>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</si>
  <si>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</si>
  <si>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</si>
  <si>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</si>
  <si>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</si>
  <si>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</si>
  <si>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</si>
  <si>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</si>
  <si>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</si>
  <si>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</si>
  <si>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</si>
  <si>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</si>
  <si>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</si>
  <si>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</si>
  <si>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</si>
  <si>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</si>
  <si>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</si>
  <si>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</si>
  <si>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</si>
  <si>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</si>
  <si>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</si>
  <si>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</si>
  <si>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</si>
  <si>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</si>
  <si>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</si>
  <si>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</si>
  <si>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</si>
  <si>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</si>
  <si>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</si>
  <si>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</si>
  <si>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ELETRICA DE PAREDE, BICA ALTA, PARA COZINHA, 5500 W (110/220 V)                                                                                                                                                                                                                                                                                                                                                                                                                                  </t>
  </si>
  <si>
    <t xml:space="preserve">TORNEIRA METALICA CROMADA CANO CURTO, SEM BICO, SEM AREJADOR, DE PAREDE, PARA TANQUE E USO GERAL, 1/2 " OU 3/4 "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</si>
  <si>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</si>
  <si>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</si>
  <si>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</si>
  <si>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</si>
  <si>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</si>
  <si>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</si>
  <si>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</si>
  <si>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</si>
  <si>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 xml:space="preserve">TORNEIRA METALICA CROMADA, DE MESA/BANCADA, PARA COZINHA, BICA MOVEL, COM AREJADOR, 1/2 " OU 3/4 " (REF 1167 / 1168)                                                                                                                                                                                                                                                                                                                                                                                      </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</si>
  <si>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</si>
  <si>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</si>
  <si>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</si>
  <si>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</si>
  <si>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</si>
  <si>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</si>
  <si>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</si>
  <si>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</si>
  <si>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</si>
  <si>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</si>
  <si>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</si>
  <si>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</si>
  <si>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</si>
  <si>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</si>
  <si>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</si>
  <si>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</si>
  <si>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</si>
  <si>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</si>
  <si>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</si>
  <si>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</si>
  <si>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</si>
  <si>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</si>
  <si>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</si>
  <si>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</si>
  <si>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</si>
  <si>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</si>
  <si>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</si>
  <si>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</si>
  <si>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</si>
  <si>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</si>
  <si>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</si>
  <si>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</si>
  <si>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</si>
  <si>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</si>
  <si>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</si>
  <si>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</si>
  <si>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</si>
  <si>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</si>
  <si>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</si>
  <si>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</si>
  <si>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</si>
  <si>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</si>
  <si>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</si>
  <si>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</si>
  <si>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</si>
  <si>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</si>
  <si>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</si>
  <si>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</si>
  <si>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</si>
  <si>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</si>
  <si>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</si>
  <si>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</si>
  <si>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</si>
  <si>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</si>
  <si>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</si>
  <si>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</si>
  <si>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</si>
  <si>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</si>
  <si>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</si>
  <si>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</si>
  <si>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</si>
  <si>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</si>
  <si>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</si>
  <si>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</si>
  <si>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</si>
  <si>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</si>
  <si>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</si>
  <si>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</si>
  <si>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</si>
  <si>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</si>
  <si>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</si>
  <si>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</si>
  <si>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</si>
  <si>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</si>
  <si>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</si>
  <si>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</si>
  <si>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</si>
  <si>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</si>
  <si>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</si>
  <si>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</si>
  <si>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</si>
  <si>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</si>
  <si>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</si>
  <si>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</si>
  <si>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</si>
  <si>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</si>
  <si>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</si>
  <si>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</si>
  <si>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</si>
  <si>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</si>
  <si>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</si>
  <si>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</si>
  <si>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</si>
  <si>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</si>
  <si>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</si>
  <si>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</si>
  <si>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</si>
  <si>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</si>
  <si>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</si>
  <si>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</si>
  <si>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</si>
  <si>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</si>
  <si>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</si>
  <si>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</si>
  <si>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</si>
  <si>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</si>
  <si>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</si>
  <si>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</si>
  <si>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</si>
  <si>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</si>
  <si>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</si>
  <si>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</si>
  <si>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</si>
  <si>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</si>
  <si>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</si>
  <si>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</si>
  <si>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</si>
  <si>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</si>
  <si>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</si>
  <si>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</si>
  <si>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</si>
  <si>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</si>
  <si>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</si>
  <si>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</si>
  <si>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</si>
  <si>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</si>
  <si>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</si>
  <si>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</si>
  <si>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</si>
  <si>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</si>
  <si>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</si>
  <si>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</si>
  <si>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</si>
  <si>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</si>
  <si>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</si>
  <si>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</si>
  <si>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</si>
  <si>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</si>
  <si>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</si>
  <si>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</si>
  <si>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</si>
  <si>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</si>
  <si>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</si>
  <si>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</si>
  <si>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</si>
  <si>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</si>
  <si>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</si>
  <si>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</si>
  <si>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</si>
  <si>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</si>
  <si>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</si>
  <si>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</si>
  <si>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</si>
  <si>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</si>
  <si>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</si>
  <si>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</si>
  <si>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</si>
  <si>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</si>
  <si>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</si>
  <si>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</si>
  <si>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</si>
  <si>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</si>
  <si>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</si>
  <si>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</si>
  <si>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</si>
  <si>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</si>
  <si>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</si>
  <si>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</si>
  <si>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</si>
  <si>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</si>
  <si>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</si>
  <si>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</si>
  <si>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</si>
  <si>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</si>
  <si>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</si>
  <si>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</si>
  <si>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</si>
  <si>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</si>
  <si>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</si>
  <si>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</si>
  <si>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</si>
  <si>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</si>
  <si>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</si>
  <si>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</si>
  <si>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</si>
  <si>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</si>
  <si>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</si>
  <si>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</si>
  <si>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</si>
  <si>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</si>
  <si>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</si>
  <si>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</si>
  <si>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</si>
  <si>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</si>
  <si>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</si>
  <si>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</si>
  <si>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</si>
  <si>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</si>
  <si>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</si>
  <si>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</si>
  <si>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</si>
  <si>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</si>
  <si>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</si>
  <si>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</si>
  <si>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</si>
  <si>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</si>
  <si>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</si>
  <si>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</si>
  <si>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</si>
  <si>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</si>
  <si>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</si>
  <si>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</si>
  <si>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</si>
  <si>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</si>
  <si>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</si>
  <si>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</si>
  <si>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</si>
  <si>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</si>
  <si>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</si>
  <si>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</si>
  <si>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</si>
  <si>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</si>
  <si>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</si>
  <si>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</si>
  <si>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</si>
  <si>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</si>
  <si>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</si>
  <si>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</si>
  <si>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</si>
  <si>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</si>
  <si>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</si>
  <si>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</si>
  <si>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</si>
  <si>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DIAMETRO DE 40 MM E ALTURA DE APROXIMADAMENTE 1,55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</si>
  <si>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</si>
  <si>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</si>
  <si>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</si>
  <si>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</si>
  <si>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</si>
  <si>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</si>
  <si>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</si>
  <si>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</si>
  <si>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</si>
  <si>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</si>
  <si>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</si>
  <si>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</si>
  <si>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</si>
  <si>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</si>
  <si>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</si>
  <si>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160 MM X 14,6 MM PAREDE, (SDR 11 - PN 12,5 )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</si>
  <si>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</si>
  <si>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</si>
  <si>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</si>
  <si>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</si>
  <si>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</si>
  <si>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</si>
  <si>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</si>
  <si>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</si>
  <si>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</si>
  <si>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</si>
  <si>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</si>
  <si>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</si>
  <si>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</si>
  <si>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</si>
  <si>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</si>
  <si>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</si>
  <si>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</si>
  <si>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</si>
  <si>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</si>
  <si>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</si>
  <si>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</si>
  <si>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</si>
  <si>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</si>
  <si>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</si>
  <si>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</si>
  <si>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</si>
  <si>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</si>
  <si>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</si>
  <si>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</si>
  <si>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</si>
  <si>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</si>
  <si>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</si>
  <si>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</si>
  <si>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</si>
  <si>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</si>
  <si>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</si>
  <si>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</si>
  <si>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</si>
  <si>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</si>
  <si>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</si>
  <si>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</si>
  <si>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</si>
  <si>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</si>
  <si>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</si>
  <si>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</si>
  <si>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</si>
  <si>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</si>
  <si>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</si>
  <si>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</si>
  <si>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</si>
  <si>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</si>
  <si>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</si>
  <si>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</si>
  <si>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</si>
  <si>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</si>
  <si>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</si>
  <si>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300 MM/ DE 315 MM ,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</si>
  <si>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</si>
  <si>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</si>
  <si>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</si>
  <si>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</si>
  <si>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</si>
  <si>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</si>
  <si>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</si>
  <si>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</si>
  <si>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</si>
  <si>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</si>
  <si>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</si>
  <si>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</si>
  <si>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</si>
  <si>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</si>
  <si>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</si>
  <si>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</si>
  <si>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</si>
  <si>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</si>
  <si>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</si>
  <si>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</si>
  <si>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</si>
  <si>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</si>
  <si>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</si>
  <si>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</si>
  <si>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</si>
  <si>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</si>
  <si>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</si>
  <si>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</si>
  <si>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</si>
  <si>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</si>
  <si>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</si>
  <si>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</si>
  <si>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</si>
  <si>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</si>
  <si>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</si>
  <si>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</si>
  <si>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</si>
  <si>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</si>
  <si>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</si>
  <si>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</si>
  <si>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</si>
  <si>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</si>
  <si>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</si>
  <si>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</si>
  <si>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</si>
  <si>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</si>
  <si>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</si>
  <si>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</si>
  <si>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</si>
  <si>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</si>
  <si>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</si>
  <si>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</si>
  <si>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</si>
  <si>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</si>
  <si>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</si>
  <si>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</si>
  <si>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</si>
  <si>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</si>
  <si>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</si>
  <si>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</si>
  <si>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</si>
  <si>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</si>
  <si>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COM PARAFUSOS,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</si>
  <si>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</si>
  <si>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</si>
  <si>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</si>
  <si>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</si>
  <si>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</si>
  <si>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</si>
  <si>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</si>
  <si>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</si>
  <si>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</si>
  <si>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</si>
  <si>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</si>
  <si>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</si>
  <si>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</si>
  <si>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</si>
  <si>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</si>
  <si>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</si>
  <si>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</si>
  <si>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</si>
  <si>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</si>
  <si>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</si>
  <si>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</si>
  <si>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</si>
  <si>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</si>
  <si>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</si>
  <si>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</si>
  <si>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</si>
  <si>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</si>
  <si>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</si>
  <si>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</si>
  <si>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</si>
  <si>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</si>
  <si>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</si>
  <si>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</si>
  <si>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</si>
  <si>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</si>
  <si>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</si>
  <si>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</si>
  <si>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</si>
  <si>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</si>
  <si>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</si>
  <si>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</si>
  <si>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</si>
  <si>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</si>
  <si>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</si>
  <si>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</si>
  <si>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</si>
  <si>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</si>
  <si>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</si>
  <si>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</si>
  <si>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</si>
  <si>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</si>
  <si>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</si>
  <si>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ESCOAMENTO PARA TANQUE, EM METAL CROMADO, 1.1/2 ", SEM LADRAO, COM TAMPAO PLASTICO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</si>
  <si>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</si>
  <si>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</si>
  <si>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</si>
  <si>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</si>
  <si>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</si>
  <si>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</si>
  <si>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</si>
  <si>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</si>
  <si>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</si>
  <si>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</si>
  <si>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</si>
  <si>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</si>
  <si>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</si>
  <si>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</si>
  <si>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</si>
  <si>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</si>
  <si>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</si>
  <si>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</si>
  <si>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</si>
  <si>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</si>
  <si>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</si>
  <si>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</si>
  <si>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</si>
  <si>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</si>
  <si>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</si>
  <si>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</si>
  <si>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</si>
  <si>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</si>
  <si>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</si>
  <si>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</si>
  <si>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</si>
  <si>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</si>
  <si>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</si>
  <si>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</si>
  <si>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</si>
  <si>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</si>
  <si>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</si>
  <si>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</si>
  <si>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</si>
  <si>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</si>
  <si>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</si>
  <si>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</si>
  <si>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</si>
  <si>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</si>
  <si>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</si>
  <si>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</si>
  <si>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</si>
  <si>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</si>
  <si>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</si>
  <si>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</si>
  <si>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</si>
  <si>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</si>
  <si>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</si>
  <si>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</si>
  <si>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</si>
  <si>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</si>
  <si>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POLIESTER PARA IMPERMEABILIZACAO                                                                                                                                                                                                                                                                                                                                                                                                                                                                   </t>
  </si>
  <si>
    <t xml:space="preserve">VEU DE VIDRO/VEU DE SUPERFICIE 30 A 35 G/M2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</si>
  <si>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</si>
  <si>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</si>
  <si>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</si>
  <si>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</si>
  <si>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</si>
  <si>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</si>
  <si>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</si>
  <si>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</si>
  <si>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</si>
  <si>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</si>
  <si>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</si>
  <si>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</si>
  <si>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</si>
  <si>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</si>
  <si>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</si>
  <si>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</si>
  <si>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</si>
  <si>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</si>
  <si>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</si>
  <si>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</si>
  <si>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</si>
  <si>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</si>
  <si>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</si>
  <si>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</si>
  <si>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</si>
  <si>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</si>
  <si>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</si>
  <si>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</si>
  <si>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</si>
  <si>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</si>
  <si>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</si>
  <si>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</si>
  <si>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ARAMADO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</si>
  <si>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</si>
  <si>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</si>
  <si>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</si>
  <si>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</si>
  <si>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</si>
  <si>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</si>
  <si>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</si>
  <si>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</si>
  <si>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</si>
  <si>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MACARANDUBA/MASSARANDUBA, ANGELIM OU EQUIVALENTE DA REGIAO                                                                                                                                                                                                                                                                                                                                                                                                                </t>
  </si>
  <si>
    <t xml:space="preserve">VIGA APARELHADA *6 X 16* CM, EM MACARANDUBA/MASSARANDUBA, ANGELIM OU EQUIVALENTE DA REGIAO                                                                                                                                                                                                                                                                                                                                                                                                                </t>
  </si>
  <si>
    <t xml:space="preserve">VIGA DE ESCORAMAENTO H20, DE MADEIRA, PESO DE 5,00 A 5,20 KG/M, COM EXTREMIDADES PLASTICAS                                                                                                                                                                                                                                                                                                                                                                                                                </t>
  </si>
  <si>
    <t xml:space="preserve">VIGA NAO APARELHADA *6 X 12* CM, EM MACARANDUBA/MASSARANDUBA, ANGELIM OU EQUIVALENTE DA REGIAO - BRUTA                                                                                                                                                                                                                                                                                                                                                                                                    </t>
  </si>
  <si>
    <t xml:space="preserve">VIGA NAO APARELHADA *6 X 16* CM, EM MACARANDUBA/MASSARANDUBA, ANGELIM OU EQUIVALENTE DA REGIAO - BRUTA                                                                                                                                                                                                                                                                                                                                                                                                    </t>
  </si>
  <si>
    <t xml:space="preserve">VIGA NAO APARELHADA *6 X 20* CM, EM MACARANDUBA/MASSARANDUBA, ANGELIM OU EQUIVALENTE DA REGIAO - BRUTA                                                                                                                                                                                                                                                                                                                                                                                                    </t>
  </si>
  <si>
    <t xml:space="preserve">VIGA NAO APARELHADA *8 X 16* CM EM MACARANDUBA/MASSARANDUBA, ANGELIM OU EQUIVALENTE DA REGIAO - BRUTA                                                                                                                                                                                                                                                                                                                                                                                                     </t>
  </si>
  <si>
    <t xml:space="preserve">VIGIA DIURNO (HORISTA)                                                                                                                                                                                                                                                                                                                                                                                                                                                                                    </t>
  </si>
  <si>
    <t xml:space="preserve">VIGIA DIURNO (MENSALISTA)                                                                                                                                                                                                                                                                                                                                                                                                                                                                                 </t>
  </si>
  <si>
    <t>Resolução SECID N° 016/2024</t>
  </si>
  <si>
    <t>3.2</t>
  </si>
  <si>
    <t>3.3</t>
  </si>
  <si>
    <t>3.4</t>
  </si>
  <si>
    <t>3.5</t>
  </si>
  <si>
    <t>3.6</t>
  </si>
  <si>
    <t>3.7</t>
  </si>
  <si>
    <t>READEQUAÇÕES HIDROSSANITÁRIAS</t>
  </si>
  <si>
    <t>4.1</t>
  </si>
  <si>
    <t xml:space="preserve">PAREDES </t>
  </si>
  <si>
    <t>SISTEMA DE PISOS</t>
  </si>
  <si>
    <t>LOUÇAS E METAIS</t>
  </si>
  <si>
    <t>COMP 006</t>
  </si>
  <si>
    <t>ESQUADRIAS</t>
  </si>
  <si>
    <t>COMP 008</t>
  </si>
  <si>
    <t>COMP 007</t>
  </si>
  <si>
    <t>INSTALAÇÕES ELÉTRICAS</t>
  </si>
  <si>
    <t>COMP 005</t>
  </si>
  <si>
    <t>PINTURA INTERNA</t>
  </si>
  <si>
    <t>11.1</t>
  </si>
  <si>
    <t>11.1.1</t>
  </si>
  <si>
    <t>11.2</t>
  </si>
  <si>
    <t>PORTAS</t>
  </si>
  <si>
    <t>11.2.1</t>
  </si>
  <si>
    <t>11.2.2</t>
  </si>
  <si>
    <t>11.2.3</t>
  </si>
  <si>
    <t>PINTURA EXTERNA</t>
  </si>
  <si>
    <t>12.1</t>
  </si>
  <si>
    <t>12.2</t>
  </si>
  <si>
    <t>12.3</t>
  </si>
  <si>
    <t>ABRIGO DE GÁS</t>
  </si>
  <si>
    <t>SERVIÇOS FINAIS</t>
  </si>
  <si>
    <t>11.3</t>
  </si>
  <si>
    <t>SAÚDE</t>
  </si>
  <si>
    <t>AV. JOSÉ MOSSON</t>
  </si>
  <si>
    <t>DAIANA PRISCILA SOUZA LEITE</t>
  </si>
  <si>
    <t>ENGENHEIRA CIVIL</t>
  </si>
  <si>
    <t>PR-184.547/D</t>
  </si>
  <si>
    <t>PREFEITURA MUNICIPAL DE CONTENDA</t>
  </si>
  <si>
    <t>(41) 3625-1212</t>
  </si>
  <si>
    <t>engenharia.contenda@gmail.com</t>
  </si>
  <si>
    <t>X</t>
  </si>
  <si>
    <t>21.188.939-0</t>
  </si>
  <si>
    <t>01</t>
  </si>
  <si>
    <t>LAVATÓRIO LOUÇA BRANCA SUSPENSO, 29,5 X 39CM OU EQUIVALENTE, PADRÃO POPULAR, INCLUSO SIFÃO TIPO GARRAFA EM PVC, VÁLVULA E ENGATE FLEXÍVEL 30CM EM PLÁSTICO - FORNECIMENTO E INSTALAÇÃO. AF_01/2020</t>
  </si>
  <si>
    <t>COMP 004</t>
  </si>
  <si>
    <t>CAIXA DE PASSAGEM 40X40X50 FUNDO BRITA COM TAMPA</t>
  </si>
  <si>
    <t>PADRAO DE ENTRADA TRIFÁSICO 80A AÉREO, CONFORME ESPECIFICAÇÕES, LISTA DE MATERIAL E PROJETO</t>
  </si>
  <si>
    <t>CJ</t>
  </si>
  <si>
    <t>TORNEIRA PRESSMATIC BENEFIT DOCOL, OU SIMILAR (PCD)</t>
  </si>
  <si>
    <t>12209/ORSE - JULHO/2024-1</t>
  </si>
  <si>
    <t>13057/ORSE</t>
  </si>
  <si>
    <t>ESTRUTURA METÁLICA EM TUBO DE AÇO 150MM, INCLUSIVE PINTURA</t>
  </si>
  <si>
    <t>SEINFRA C1352 - 028</t>
  </si>
  <si>
    <t>I0749</t>
  </si>
  <si>
    <t>I1200</t>
  </si>
  <si>
    <t>I2165</t>
  </si>
  <si>
    <t>MAQUINA DE SOLDA (CHP)</t>
  </si>
  <si>
    <t>FUNDO OXIDO DE FERRO</t>
  </si>
  <si>
    <t>TUBO AÇO GALVANIZADO DE 150MM (6")</t>
  </si>
  <si>
    <t>PORTA DE MADEIRA COMPENSADA DE CORRER PARA CERA OU VERNIZ, 0,90X2,10M, 1 FOLHA - COMPLETA</t>
  </si>
  <si>
    <t>COMP 009</t>
  </si>
  <si>
    <t>LIMPEZA GERAL</t>
  </si>
  <si>
    <t>9.1</t>
  </si>
  <si>
    <t>9.2</t>
  </si>
  <si>
    <t>9.3</t>
  </si>
  <si>
    <t>1.4</t>
  </si>
  <si>
    <t>9.</t>
  </si>
  <si>
    <t>9.4</t>
  </si>
  <si>
    <t>5.4</t>
  </si>
  <si>
    <t>AMPLIAÇÃO DA COBERTURA E REFORMA DO POSTO DE SAÚDE DE SERRINHA</t>
  </si>
  <si>
    <t>COMP 010</t>
  </si>
  <si>
    <t>REVESTIMENTO CERÂMICO PARA PISO COM PLACAS TIPO PORCELANATO DE DIMENSÕES 60X60 CM APLICADA EM AMBIENTES DE ÁREA MAIOR QUE 10 M² C/ APLICAÇÃO DE REJUNTE EPÓXI</t>
  </si>
  <si>
    <t>COMP 011</t>
  </si>
  <si>
    <t>RODAPÉ EM PORCELANATO ALTURA 7 CM</t>
  </si>
  <si>
    <t>ANDAIME METÁLICO DE ENCAIXE PARA TRABALHO EM FACHADA DE EDIFÍCIO - LOCAÇÃO E MONTAGEM</t>
  </si>
  <si>
    <t>M2XMÊS</t>
  </si>
  <si>
    <t>REF. SEINFRA C0083</t>
  </si>
  <si>
    <t>COMP 012</t>
  </si>
  <si>
    <t>MEMÓRIA DE CÁLCULO</t>
  </si>
  <si>
    <t>1.</t>
  </si>
  <si>
    <t>DISSOLVIDA AO LONGO DOS MESES DE EXECUÇÃO</t>
  </si>
  <si>
    <t>2.</t>
  </si>
  <si>
    <t>PLACA 4,00 X 2,00</t>
  </si>
  <si>
    <t>3.</t>
  </si>
  <si>
    <t>PORTA BANHEIRO FEMININO</t>
  </si>
  <si>
    <t>PAREDE BANHEIRO</t>
  </si>
  <si>
    <t xml:space="preserve">ABERTURA PORTA ACESSO </t>
  </si>
  <si>
    <t>BI</t>
  </si>
  <si>
    <t>BANHEIROS</t>
  </si>
  <si>
    <t>RECEPÇÃO</t>
  </si>
  <si>
    <t>BANHEIROS - PAREDES</t>
  </si>
  <si>
    <t>TRIAGEM</t>
  </si>
  <si>
    <t>CURATIVO</t>
  </si>
  <si>
    <t>UNIDADES</t>
  </si>
  <si>
    <t>BANHEIRO FEM</t>
  </si>
  <si>
    <t>BANHEIROS MASC</t>
  </si>
  <si>
    <t>4.</t>
  </si>
  <si>
    <t>4.2</t>
  </si>
  <si>
    <t>5.</t>
  </si>
  <si>
    <t>5.1</t>
  </si>
  <si>
    <t>5.2</t>
  </si>
  <si>
    <t>DUAS FACES DA ALVENARIA</t>
  </si>
  <si>
    <t>5.3</t>
  </si>
  <si>
    <t>BANHEIRO FEMININO</t>
  </si>
  <si>
    <t>BANHEIRO MASCULINO</t>
  </si>
  <si>
    <t>SALA DE TRIAGEM</t>
  </si>
  <si>
    <t>SALA DE CURATIVOS</t>
  </si>
  <si>
    <t>6.</t>
  </si>
  <si>
    <t>6.5</t>
  </si>
  <si>
    <t>7.</t>
  </si>
  <si>
    <t>7.1</t>
  </si>
  <si>
    <t>UNID</t>
  </si>
  <si>
    <t>7.2</t>
  </si>
  <si>
    <t>7.3</t>
  </si>
  <si>
    <t>7.4</t>
  </si>
  <si>
    <t>7.5</t>
  </si>
  <si>
    <t>7.6</t>
  </si>
  <si>
    <t>7.7</t>
  </si>
  <si>
    <t>7.8</t>
  </si>
  <si>
    <t>8.</t>
  </si>
  <si>
    <t>8.1</t>
  </si>
  <si>
    <t>8.2</t>
  </si>
  <si>
    <t>8.3</t>
  </si>
  <si>
    <t>FRONTAL</t>
  </si>
  <si>
    <t>METROS</t>
  </si>
  <si>
    <t>10.</t>
  </si>
  <si>
    <t>TOMADAS</t>
  </si>
  <si>
    <t>AMBIENTE</t>
  </si>
  <si>
    <t>TOMADA BAIXA</t>
  </si>
  <si>
    <t>TOMADA MÉDIA</t>
  </si>
  <si>
    <t>TOMADA ALTA</t>
  </si>
  <si>
    <t>POTÊNCIA</t>
  </si>
  <si>
    <t>TUE</t>
  </si>
  <si>
    <t>PCD FEM</t>
  </si>
  <si>
    <t>1.3</t>
  </si>
  <si>
    <t>PCD MASC</t>
  </si>
  <si>
    <t>DISPENSAÇÃO DE MEDIC.</t>
  </si>
  <si>
    <t>1.5</t>
  </si>
  <si>
    <t>1.6</t>
  </si>
  <si>
    <t>1.7</t>
  </si>
  <si>
    <t>SALA DE VACINA</t>
  </si>
  <si>
    <t>1.8</t>
  </si>
  <si>
    <t>CIRCULAÇÃO</t>
  </si>
  <si>
    <t>1.9</t>
  </si>
  <si>
    <t>CONSULTÓRIO</t>
  </si>
  <si>
    <t>1.10</t>
  </si>
  <si>
    <t>FARMÁCIA</t>
  </si>
  <si>
    <t>1.11</t>
  </si>
  <si>
    <t>1.12</t>
  </si>
  <si>
    <t>I.S. CONSULTÓRIO</t>
  </si>
  <si>
    <t>1.13</t>
  </si>
  <si>
    <t>ODONTOLOGIA</t>
  </si>
  <si>
    <t>1.14</t>
  </si>
  <si>
    <t>EXPURGO</t>
  </si>
  <si>
    <t>1.15</t>
  </si>
  <si>
    <t>DML</t>
  </si>
  <si>
    <t>1.16</t>
  </si>
  <si>
    <t>IS FUNC</t>
  </si>
  <si>
    <t>1.17</t>
  </si>
  <si>
    <t>1.18</t>
  </si>
  <si>
    <t>COZINHA</t>
  </si>
  <si>
    <t>1.19</t>
  </si>
  <si>
    <t>COPA</t>
  </si>
  <si>
    <t>POTÊNCIA TOTAL</t>
  </si>
  <si>
    <t>W</t>
  </si>
  <si>
    <t>CIRCUITOS</t>
  </si>
  <si>
    <t>AR CONDICIONADO</t>
  </si>
  <si>
    <t>TOMADA</t>
  </si>
  <si>
    <t>TUE COZINHA</t>
  </si>
  <si>
    <t>DISJUNTOR GERAL</t>
  </si>
  <si>
    <t>POTÊNCIAL TOTAL/220V</t>
  </si>
  <si>
    <t>ADOTAR DISJUNTOR BIPOLAR DE 50 A</t>
  </si>
  <si>
    <t>DISJUNTORES</t>
  </si>
  <si>
    <t>CIRCUITO 1</t>
  </si>
  <si>
    <t>BIPOLAR</t>
  </si>
  <si>
    <t>CIRCUITO 2</t>
  </si>
  <si>
    <t>CIRCUITO 3</t>
  </si>
  <si>
    <t>CIRCUITO 4</t>
  </si>
  <si>
    <t>CIRCUITO 5</t>
  </si>
  <si>
    <t>CIRCUITO 6</t>
  </si>
  <si>
    <t>CIRCUITO 7</t>
  </si>
  <si>
    <t>CONDUTORES</t>
  </si>
  <si>
    <t>MM²</t>
  </si>
  <si>
    <t xml:space="preserve">6 MM </t>
  </si>
  <si>
    <t xml:space="preserve">4 MM </t>
  </si>
  <si>
    <t>CONDUTOR GERAL</t>
  </si>
  <si>
    <t>CABO 25 MM²</t>
  </si>
  <si>
    <t>ELETRODUTOS</t>
  </si>
  <si>
    <t>1,1/4"</t>
  </si>
  <si>
    <t>3/4"</t>
  </si>
  <si>
    <t>GERAL</t>
  </si>
  <si>
    <t>1.1/2"</t>
  </si>
  <si>
    <t>10.1</t>
  </si>
  <si>
    <t>QUANTIDADE</t>
  </si>
  <si>
    <t>10.2</t>
  </si>
  <si>
    <t>10.3</t>
  </si>
  <si>
    <t>10.4</t>
  </si>
  <si>
    <t>10.5</t>
  </si>
  <si>
    <t>10.6</t>
  </si>
  <si>
    <t>10.7</t>
  </si>
  <si>
    <t>10.8</t>
  </si>
  <si>
    <t>10.9</t>
  </si>
  <si>
    <t>10.10</t>
  </si>
  <si>
    <t>10.11</t>
  </si>
  <si>
    <t>10.12</t>
  </si>
  <si>
    <t>10.13</t>
  </si>
  <si>
    <t>10.14</t>
  </si>
  <si>
    <t>10.15</t>
  </si>
  <si>
    <t>10.16</t>
  </si>
  <si>
    <t>10.17</t>
  </si>
  <si>
    <t>10.18</t>
  </si>
  <si>
    <t>10.19</t>
  </si>
  <si>
    <t>11.</t>
  </si>
  <si>
    <t>PAREDE</t>
  </si>
  <si>
    <t>ÁREA</t>
  </si>
  <si>
    <t>ABERTURAS</t>
  </si>
  <si>
    <t>DISPENSAÇÃO DE MED.</t>
  </si>
  <si>
    <t>CONSULTORIO</t>
  </si>
  <si>
    <t>FARMACIA</t>
  </si>
  <si>
    <t>IS FUNC.</t>
  </si>
  <si>
    <t>CIRCULAÇÃO RESTRITA</t>
  </si>
  <si>
    <t>ODONTO</t>
  </si>
  <si>
    <t>IS. CONSULTÓRIO</t>
  </si>
  <si>
    <t>12.</t>
  </si>
  <si>
    <t xml:space="preserve">TOTAL </t>
  </si>
  <si>
    <t>EDIFICAÇÃO - PISOS</t>
  </si>
  <si>
    <t>4.3</t>
  </si>
  <si>
    <t>4.4</t>
  </si>
  <si>
    <t>4.5</t>
  </si>
  <si>
    <t>PISO INTERNO TOTAL</t>
  </si>
  <si>
    <t>ACESSO PRINCIPAL</t>
  </si>
  <si>
    <t>ACESSO SECUNDÁRIO</t>
  </si>
  <si>
    <t>6.6</t>
  </si>
  <si>
    <t>PERÍMETRO</t>
  </si>
  <si>
    <t>ABERTURA</t>
  </si>
  <si>
    <t>1.20</t>
  </si>
  <si>
    <t>COMP 013</t>
  </si>
  <si>
    <t>FORNECIMENTO E INSTALAÇÃO DE RALO ESCAMOTEÁVEL</t>
  </si>
  <si>
    <t>COMP 014</t>
  </si>
  <si>
    <t>PINTURA DE ACABAMENTO COM APLICAÇÃO DE FUNDO PREPARADOR EPOXI, 01 DEMÃO DE MASSA EPOXI E 02 DEMÃOS DE TINTA ESMALTE EPOXI BRANCO, E= 35 MICRA POR DEMÃO</t>
  </si>
  <si>
    <t>2224/ORSE</t>
  </si>
  <si>
    <t>ESMALTE EPÓXI</t>
  </si>
  <si>
    <t>REF. 03761/ORSE</t>
  </si>
  <si>
    <t>PINTURA DA LAJE</t>
  </si>
  <si>
    <t>11.3.1</t>
  </si>
  <si>
    <t>8.4</t>
  </si>
  <si>
    <t>13.1</t>
  </si>
  <si>
    <t>COMP 015</t>
  </si>
  <si>
    <t>REF. 09301/ORSE</t>
  </si>
  <si>
    <t>09633/ORSE</t>
  </si>
  <si>
    <t>FORNECIMENTO E INSTALAÇÃO DE TOTEM DE SINALIZAÇÃO COM ESTRUTURA EM CHAPA GALVANIZADA, HASTES COM SEÇÃO 14X8CM E H.TOTAL=3,00M, COM APLICAÇÃO DE ADESIVO EM RECORT SOBREPOSTO EM DUPLA FACE, COM BASE EM CONCRETO ARMADO, PINTADO</t>
  </si>
  <si>
    <t>COBERTURA E TOTEM</t>
  </si>
  <si>
    <t>COMP 016</t>
  </si>
  <si>
    <t>COBERTURA TIPO MARQUISE EM POLICARBONATO COM ESTRUTURA DE FIXAÇÃO METÁLICA</t>
  </si>
  <si>
    <t>CHAPA DE POLICARBONATO COMPACTO CRISTAL ESP. 6MM</t>
  </si>
  <si>
    <t>ABRIGO DO COMPRESSOR</t>
  </si>
  <si>
    <t>13.2</t>
  </si>
  <si>
    <t>13.3</t>
  </si>
  <si>
    <t>13.4</t>
  </si>
  <si>
    <t>13.5</t>
  </si>
  <si>
    <t>13.6</t>
  </si>
  <si>
    <t>13.7</t>
  </si>
  <si>
    <t>14.1</t>
  </si>
  <si>
    <t>14.2</t>
  </si>
  <si>
    <t>TUBO RETANGULAR GALVANIZADO 20 X 30 X 1.25MM X 6000MM</t>
  </si>
  <si>
    <t>C0770/SEINFRA</t>
  </si>
  <si>
    <t>COMP 017</t>
  </si>
  <si>
    <t>APLICAÇÃO DE PRIMER EPOXI EM ESTRUTURA METÁLICA</t>
  </si>
  <si>
    <t>I1890</t>
  </si>
  <si>
    <t>SOLVENTE P/ TINTA EPOXI E BORRACHA CLORADA</t>
  </si>
  <si>
    <t>SECRETARIA MUNICIPAl DE SAÚDE</t>
  </si>
  <si>
    <t>TOTEM COM ESTRUTURA EM CHAPA GALVANIZADA, HASTES C/ SEÇÃO 14X8CM E ALTURA TOTAL=3,00M, COM APLICAÇÃO DE ADESIVO EM RECORT SOBREPOSTO EM DUPLA FACE</t>
  </si>
  <si>
    <t>CLASSE</t>
  </si>
  <si>
    <t>CORTE</t>
  </si>
  <si>
    <t>9.5</t>
  </si>
  <si>
    <t>11.1.2</t>
  </si>
  <si>
    <t>11.1.3</t>
  </si>
  <si>
    <t>11.1.4</t>
  </si>
  <si>
    <t>COMP 018</t>
  </si>
  <si>
    <t>01666/ORSE</t>
  </si>
  <si>
    <t>PARAFUSO PARA TELHA 5/16" X 110MM C/ ARRUELA METÁLICA E VEDAÇÃO</t>
  </si>
  <si>
    <t>14552/ORSE</t>
  </si>
  <si>
    <t>CUMEEIRA EM GALVALUME PARA TELHA, COM 40 CM DE CADA LADO, E=0,43MM, COR NATURAL</t>
  </si>
  <si>
    <t>CUMEEIRA EM GALVALUME PARA TELHA TERMOACUSTICA, COM 40CM DE CADA LADO</t>
  </si>
  <si>
    <t>9.6</t>
  </si>
  <si>
    <t>TOTAL PINTURA ACRÍLICA</t>
  </si>
  <si>
    <t>TOTAL PINTURA EPÓXI</t>
  </si>
  <si>
    <t>DEMOLIÇÕES E RETIRADAS</t>
  </si>
  <si>
    <t>COMP 019</t>
  </si>
  <si>
    <t>REMOÇÃO DE TELHAS EM FIBROCIMENTO, DE FORMA MANUAL, COM REAPROVEITAMENTO</t>
  </si>
  <si>
    <t>3.8</t>
  </si>
  <si>
    <t>TUBO - 2 UNID</t>
  </si>
  <si>
    <t>ÁREA DO TELHADO EXISTENTE</t>
  </si>
  <si>
    <t>METRAGEM CUMEEIRA</t>
  </si>
  <si>
    <t>30% DA ÁREA DE PINTURA</t>
  </si>
  <si>
    <t>13.</t>
  </si>
  <si>
    <t>TELA Q-92</t>
  </si>
  <si>
    <t>1,48KG/M²</t>
  </si>
  <si>
    <t>(2 MALHAS)</t>
  </si>
  <si>
    <t>POST.</t>
  </si>
  <si>
    <t>LAJE</t>
  </si>
  <si>
    <t>LATERAIS</t>
  </si>
  <si>
    <t>M³</t>
  </si>
  <si>
    <t>M²</t>
  </si>
  <si>
    <t>PORTÃO</t>
  </si>
  <si>
    <t xml:space="preserve">1,00X1,00 </t>
  </si>
  <si>
    <t>2 ESTACAS 50CM</t>
  </si>
  <si>
    <t>14.</t>
  </si>
  <si>
    <t>ÁREA DA EDIFICAÇÃO</t>
  </si>
  <si>
    <t>82 PLACAS DE 1,00X2,20M</t>
  </si>
  <si>
    <t>PAREDE COPA/COZINHA</t>
  </si>
  <si>
    <t>NIVELAMENTO ENTRE PISOS</t>
  </si>
  <si>
    <t>BANHEIROS E DML</t>
  </si>
  <si>
    <t>3.9</t>
  </si>
  <si>
    <t>CALÇADA EXTERNA</t>
  </si>
  <si>
    <t>TOTEM</t>
  </si>
  <si>
    <t>ÁREA DE SUPERFÍCIE DA ESTRUTURA METÁLICA</t>
  </si>
  <si>
    <t>COMP 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</si>
</sst>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8" formatCode="&quot;R$&quot;\ #,##0.00;[Red]\-&quot;R$&quot;\ #,##0.0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
    <numFmt numFmtId="167" formatCode="#,##0.00\ ;[Red]\(#,##0.00\)"/>
    <numFmt numFmtId="168" formatCode="0.0"/>
    <numFmt numFmtId="169" formatCode="#,##0.00\ ;[Red]#,##0.00"/>
    <numFmt numFmtId="170" formatCode="mm/yy"/>
    <numFmt numFmtId="171" formatCode="0.0000%"/>
    <numFmt numFmtId="172" formatCode="_-&quot;R$ &quot;* #,##0.00_-;&quot;-R$ &quot;* #,##0.00_-;_-&quot;R$ &quot;* \-??_-;_-@_-"/>
    <numFmt numFmtId="173" formatCode="_-* #,##0.00_-;\-* #,##0.00_-;_-* \-??_-;_-@_-"/>
    <numFmt numFmtId="174" formatCode="_(* #,##0.00_);_(* \(#,##0.00\);_(* \-??_);_(@_)"/>
    <numFmt numFmtId="175" formatCode="#,##0.00\ ;&quot; (&quot;#,##0.00\);&quot; -&quot;#\ ;@\ "/>
    <numFmt numFmtId="176" formatCode="00"/>
    <numFmt numFmtId="177" formatCode="#,##0.00_);[Red]\-#,##0.00;"/>
    <numFmt numFmtId="178" formatCode="#,##0.00_);[Red]\-#,##0.0;"/>
    <numFmt numFmtId="179" formatCode="000000"/>
    <numFmt numFmtId="180" formatCode="#."/>
    <numFmt numFmtId="181" formatCode="&quot;N$&quot;#,##0_);\(&quot;N$&quot;#,##0\)"/>
    <numFmt numFmtId="182" formatCode="_-&quot;$&quot;* #,##0_-;\-&quot;$&quot;* #,##0_-;_-&quot;$&quot;* &quot;-&quot;_-;_-@_-"/>
    <numFmt numFmtId="183" formatCode="_-&quot;$&quot;* #,##0.00_-;\-&quot;$&quot;* #,##0.00_-;_-&quot;$&quot;* &quot;-&quot;??_-;_-@_-"/>
    <numFmt numFmtId="184" formatCode="_([$€-2]* #,##0.00_);_([$€-2]* \(#,##0.00\);_([$€-2]* &quot;-&quot;??_)"/>
    <numFmt numFmtId="185" formatCode="_ * #,##0_ ;_ * \-#,##0_ ;_ * &quot;-&quot;_ ;_ @_ "/>
    <numFmt numFmtId="186" formatCode="_ * #,##0.00_ ;_ * \-#,##0.00_ ;_ * &quot;-&quot;??_ ;_ @_ "/>
    <numFmt numFmtId="187" formatCode="#,##0.00;[Red]\-#,##0.00;"/>
    <numFmt numFmtId="188" formatCode="_ &quot;S/&quot;* #,##0_ ;_ &quot;S/&quot;* \-#,##0_ ;_ &quot;S/&quot;* &quot;-&quot;_ ;_ @_ "/>
    <numFmt numFmtId="189" formatCode="_ &quot;S/&quot;* #,##0.00_ ;_ &quot;S/&quot;* \-#,##0.00_ ;_ &quot;S/&quot;* &quot;-&quot;??_ ;_ @_ "/>
    <numFmt numFmtId="190" formatCode="0.0000000"/>
    <numFmt numFmtId="191" formatCode="0.0000"/>
    <numFmt numFmtId="192" formatCode="##&quot;.&quot;###&quot;.&quot;###&quot;-&quot;#"/>
    <numFmt numFmtId="193" formatCode="0.000000%"/>
    <numFmt numFmtId="194" formatCode="dd/mm/yy"/>
    <numFmt numFmtId="195" formatCode="&quot;R$ &quot;#,##0.00"/>
    <numFmt numFmtId="196" formatCode="0.000000"/>
    <numFmt numFmtId="197" formatCode="&quot;R$&quot;\ #,##0.00"/>
    <numFmt numFmtId="198" formatCode="0.000%"/>
    <numFmt numFmtId="199" formatCode="#.00\ &quot;R$/m²&quot;"/>
    <numFmt numFmtId="200" formatCode="&quot;DATA:&quot;\ \ dd/mm/yyyy"/>
    <numFmt numFmtId="201" formatCode="#\ &quot;DIAS&quot;"/>
    <numFmt numFmtId="202" formatCode="dd/mm/yy;@"/>
    <numFmt numFmtId="203" formatCode="#,##0.00_ ;\-#,##0.00\ "/>
    <numFmt numFmtId="204" formatCode="#00&quot;.&quot;000&quot;.&quot;000&quot;-&quot;0"/>
    <numFmt numFmtId="205" formatCode="#,##0.0000"/>
  </numFmts>
  <fonts count="152">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8"/>
      <color indexed="81"/>
      <name val="Tahoma"/>
      <family val="2"/>
    </font>
    <font>
      <b/>
      <sz val="12"/>
      <color indexed="10"/>
      <name val="Calibri"/>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sz val="10"/>
      <color indexed="8"/>
      <name val="Calibri"/>
      <family val="2"/>
    </font>
    <font>
      <sz val="12"/>
      <name val="Calibri"/>
      <family val="2"/>
    </font>
    <font>
      <b/>
      <sz val="12"/>
      <name val="Calibri"/>
      <family val="2"/>
    </font>
    <font>
      <b/>
      <sz val="12"/>
      <color indexed="8"/>
      <name val="Calibri"/>
      <family val="2"/>
    </font>
    <font>
      <b/>
      <sz val="13"/>
      <name val="Calibri"/>
      <family val="2"/>
    </font>
    <font>
      <sz val="10"/>
      <color indexed="8"/>
      <name val="Calibri"/>
      <family val="2"/>
    </font>
    <font>
      <b/>
      <sz val="12"/>
      <color indexed="10"/>
      <name val="Calibri"/>
      <family val="2"/>
    </font>
    <font>
      <sz val="11"/>
      <color indexed="8"/>
      <name val="Arial"/>
      <family val="2"/>
    </font>
    <font>
      <b/>
      <sz val="11"/>
      <color indexed="8"/>
      <name val="Arial"/>
      <family val="2"/>
    </font>
    <font>
      <b/>
      <sz val="9"/>
      <color indexed="10"/>
      <name val="Calibri"/>
      <family val="2"/>
    </font>
    <font>
      <sz val="11"/>
      <color indexed="62"/>
      <name val="Calibri"/>
      <family val="2"/>
    </font>
    <font>
      <sz val="10"/>
      <color indexed="62"/>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0"/>
      <color theme="1"/>
      <name val="Calibri"/>
      <family val="2"/>
    </font>
    <font>
      <u/>
      <sz val="10"/>
      <color indexed="12"/>
      <name val="Calibri"/>
      <family val="2"/>
    </font>
    <font>
      <sz val="11"/>
      <color theme="3"/>
      <name val="Calibri"/>
      <family val="2"/>
    </font>
    <font>
      <sz val="10"/>
      <color theme="3"/>
      <name val="Calibri"/>
      <family val="2"/>
    </font>
    <font>
      <sz val="10"/>
      <color rgb="FF000000"/>
      <name val="Times New Roman"/>
      <family val="1"/>
    </font>
    <font>
      <sz val="10"/>
      <name val="Calibri"/>
      <family val="2"/>
      <scheme val="minor"/>
    </font>
    <font>
      <sz val="11"/>
      <name val="Arial"/>
      <family val="2"/>
    </font>
    <font>
      <b/>
      <sz val="11"/>
      <color rgb="FFFF0000"/>
      <name val="Calibri"/>
      <family val="2"/>
      <scheme val="minor"/>
    </font>
    <font>
      <sz val="10"/>
      <name val="Arial"/>
      <family val="2"/>
    </font>
    <font>
      <sz val="10"/>
      <name val="Arial"/>
      <family val="2"/>
    </font>
    <font>
      <b/>
      <i/>
      <sz val="9"/>
      <name val="Calibri"/>
      <family val="2"/>
      <scheme val="minor"/>
    </font>
    <font>
      <b/>
      <sz val="11"/>
      <color indexed="8"/>
      <name val="Calibri"/>
      <family val="2"/>
      <scheme val="minor"/>
    </font>
    <font>
      <b/>
      <sz val="11"/>
      <color rgb="FFFF0000"/>
      <name val="Arial"/>
      <family val="2"/>
    </font>
    <font>
      <b/>
      <sz val="16"/>
      <color indexed="8"/>
      <name val="Calibri"/>
      <family val="2"/>
    </font>
    <font>
      <sz val="11"/>
      <color rgb="FF00B050"/>
      <name val="Calibri"/>
      <family val="2"/>
    </font>
    <font>
      <sz val="11"/>
      <color rgb="FF00B0F0"/>
      <name val="Calibri"/>
      <family val="2"/>
    </font>
    <font>
      <sz val="11"/>
      <color rgb="FFFF0000"/>
      <name val="Calibri"/>
      <family val="2"/>
    </font>
    <font>
      <sz val="11"/>
      <color rgb="FF7030A0"/>
      <name val="Calibri"/>
      <family val="2"/>
    </font>
    <font>
      <sz val="11"/>
      <color theme="8" tint="-0.249977111117893"/>
      <name val="Calibri"/>
      <family val="2"/>
    </font>
    <font>
      <sz val="11"/>
      <color theme="5"/>
      <name val="Calibri"/>
      <family val="2"/>
    </font>
    <font>
      <sz val="11"/>
      <color rgb="FFFFC000"/>
      <name val="Calibri"/>
      <family val="2"/>
    </font>
    <font>
      <sz val="11"/>
      <color theme="3"/>
      <name val="Calibri"/>
      <family val="2"/>
      <scheme val="minor"/>
    </font>
    <font>
      <sz val="11"/>
      <color theme="1"/>
      <name val="Calibri"/>
      <family val="2"/>
    </font>
    <font>
      <sz val="11"/>
      <color theme="9" tint="-0.249977111117893"/>
      <name val="Calibri"/>
      <family val="2"/>
    </font>
  </fonts>
  <fills count="7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theme="0"/>
        <bgColor indexed="26"/>
      </patternFill>
    </fill>
    <fill>
      <patternFill patternType="solid">
        <fgColor rgb="FFFFFFCC"/>
        <bgColor indexed="64"/>
      </patternFill>
    </fill>
    <fill>
      <patternFill patternType="solid">
        <fgColor rgb="FFFFFFCC"/>
        <bgColor indexed="26"/>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6" tint="0.79998168889431442"/>
        <bgColor indexed="42"/>
      </patternFill>
    </fill>
    <fill>
      <patternFill patternType="solid">
        <fgColor theme="9" tint="0.79998168889431442"/>
        <bgColor indexed="42"/>
      </patternFill>
    </fill>
    <fill>
      <patternFill patternType="solid">
        <fgColor theme="4" tint="0.79998168889431442"/>
        <bgColor indexed="42"/>
      </patternFill>
    </fill>
  </fills>
  <borders count="125">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8"/>
      </top>
      <bottom style="dotted">
        <color indexed="8"/>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64"/>
      </left>
      <right style="medium">
        <color indexed="64"/>
      </right>
      <top style="thin">
        <color indexed="8"/>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indexed="64"/>
      </bottom>
      <diagonal/>
    </border>
    <border>
      <left style="thin">
        <color indexed="64"/>
      </left>
      <right style="thin">
        <color indexed="8"/>
      </right>
      <top style="dotted">
        <color indexed="64"/>
      </top>
      <bottom style="dotted">
        <color indexed="64"/>
      </bottom>
      <diagonal/>
    </border>
    <border>
      <left style="thin">
        <color indexed="8"/>
      </left>
      <right style="double">
        <color theme="3"/>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right style="thin">
        <color indexed="8"/>
      </right>
      <top style="dotted">
        <color indexed="64"/>
      </top>
      <bottom style="dotted">
        <color indexed="64"/>
      </bottom>
      <diagonal/>
    </border>
    <border>
      <left style="double">
        <color theme="3"/>
      </left>
      <right style="thin">
        <color indexed="64"/>
      </right>
      <top style="dotted">
        <color indexed="64"/>
      </top>
      <bottom style="dotted">
        <color indexed="64"/>
      </bottom>
      <diagonal/>
    </border>
    <border>
      <left style="double">
        <color theme="4" tint="-0.24994659260841701"/>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8"/>
      </left>
      <right style="thin">
        <color indexed="8"/>
      </right>
      <top style="thin">
        <color indexed="8"/>
      </top>
      <bottom style="thin">
        <color indexed="8"/>
      </bottom>
      <diagonal/>
    </border>
    <border>
      <left/>
      <right/>
      <top/>
      <bottom style="thin">
        <color auto="1"/>
      </bottom>
      <diagonal/>
    </border>
    <border>
      <left/>
      <right style="thin">
        <color auto="1"/>
      </right>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s>
  <cellStyleXfs count="1259">
    <xf numFmtId="0" fontId="0" fillId="0" borderId="0"/>
    <xf numFmtId="0" fontId="6" fillId="0" borderId="0"/>
    <xf numFmtId="0" fontId="6" fillId="0" borderId="0"/>
    <xf numFmtId="0" fontId="6" fillId="0" borderId="0"/>
    <xf numFmtId="0" fontId="6"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6"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20"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0" borderId="0" applyNumberFormat="0" applyBorder="0" applyAlignment="0" applyProtection="0"/>
    <xf numFmtId="0" fontId="31" fillId="6" borderId="0" applyNumberFormat="0" applyBorder="0" applyAlignment="0" applyProtection="0"/>
    <xf numFmtId="0" fontId="31" fillId="31"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32" borderId="0" applyNumberFormat="0" applyBorder="0" applyAlignment="0" applyProtection="0"/>
    <xf numFmtId="0" fontId="21" fillId="6" borderId="0" applyNumberFormat="0" applyBorder="0" applyAlignment="0" applyProtection="0"/>
    <xf numFmtId="0" fontId="21" fillId="13" borderId="0" applyNumberFormat="0" applyBorder="0" applyAlignment="0" applyProtection="0"/>
    <xf numFmtId="0" fontId="40" fillId="0" borderId="1" applyNumberFormat="0" applyFill="0" applyAlignment="0" applyProtection="0"/>
    <xf numFmtId="0" fontId="40" fillId="0" borderId="1"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33" fillId="34" borderId="4"/>
    <xf numFmtId="0" fontId="33" fillId="34" borderId="4" applyNumberFormat="0" applyAlignment="0" applyProtection="0"/>
    <xf numFmtId="0" fontId="33" fillId="34" borderId="4" applyNumberFormat="0" applyAlignment="0" applyProtection="0"/>
    <xf numFmtId="0" fontId="33" fillId="34" borderId="4" applyNumberFormat="0" applyAlignment="0" applyProtection="0"/>
    <xf numFmtId="0" fontId="26" fillId="33" borderId="4" applyNumberFormat="0" applyAlignment="0" applyProtection="0"/>
    <xf numFmtId="0" fontId="26" fillId="33" borderId="4" applyNumberFormat="0" applyAlignment="0" applyProtection="0"/>
    <xf numFmtId="0" fontId="26" fillId="33" borderId="4" applyNumberFormat="0" applyAlignment="0" applyProtection="0"/>
    <xf numFmtId="0" fontId="33" fillId="34" borderId="4" applyNumberFormat="0" applyAlignment="0" applyProtection="0"/>
    <xf numFmtId="0" fontId="26" fillId="33" borderId="4" applyNumberFormat="0" applyAlignment="0" applyProtection="0"/>
    <xf numFmtId="0" fontId="33" fillId="35" borderId="4" applyNumberFormat="0" applyAlignment="0" applyProtection="0"/>
    <xf numFmtId="0" fontId="33" fillId="35" borderId="4" applyNumberFormat="0" applyAlignment="0" applyProtection="0"/>
    <xf numFmtId="0" fontId="33" fillId="35" borderId="4" applyNumberFormat="0" applyAlignment="0" applyProtection="0"/>
    <xf numFmtId="0" fontId="43" fillId="0" borderId="0"/>
    <xf numFmtId="0" fontId="28" fillId="36" borderId="5" applyNumberFormat="0" applyAlignment="0" applyProtection="0"/>
    <xf numFmtId="0" fontId="28" fillId="37" borderId="5" applyNumberFormat="0" applyAlignment="0" applyProtection="0"/>
    <xf numFmtId="0" fontId="44" fillId="0" borderId="6" applyNumberFormat="0" applyFill="0" applyAlignment="0" applyProtection="0"/>
    <xf numFmtId="0" fontId="44" fillId="0" borderId="6" applyNumberFormat="0" applyFill="0" applyAlignment="0" applyProtection="0"/>
    <xf numFmtId="0" fontId="27" fillId="0" borderId="7" applyNumberFormat="0" applyFill="0" applyAlignment="0" applyProtection="0"/>
    <xf numFmtId="0" fontId="44" fillId="0" borderId="6" applyNumberFormat="0" applyFill="0" applyAlignment="0" applyProtection="0"/>
    <xf numFmtId="180" fontId="45" fillId="0" borderId="0">
      <protection locked="0"/>
    </xf>
    <xf numFmtId="38" fontId="46" fillId="0" borderId="0" applyFont="0" applyFill="0" applyBorder="0" applyAlignment="0" applyProtection="0"/>
    <xf numFmtId="40" fontId="47" fillId="0" borderId="0" applyFont="0" applyFill="0" applyBorder="0" applyAlignment="0" applyProtection="0"/>
    <xf numFmtId="180" fontId="45" fillId="0" borderId="0">
      <protection locked="0"/>
    </xf>
    <xf numFmtId="0" fontId="48" fillId="0" borderId="0"/>
    <xf numFmtId="0" fontId="49" fillId="0" borderId="0"/>
    <xf numFmtId="0" fontId="48" fillId="0" borderId="0"/>
    <xf numFmtId="0" fontId="49" fillId="0" borderId="0"/>
    <xf numFmtId="0" fontId="31" fillId="38"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80" fontId="45" fillId="0" borderId="0">
      <protection locked="0"/>
    </xf>
    <xf numFmtId="181" fontId="6" fillId="0" borderId="0">
      <alignment horizontal="center"/>
    </xf>
    <xf numFmtId="182" fontId="6" fillId="0" borderId="0" applyFont="0" applyFill="0" applyBorder="0" applyAlignment="0" applyProtection="0"/>
    <xf numFmtId="183" fontId="6" fillId="0" borderId="0" applyFont="0" applyFill="0" applyBorder="0" applyAlignment="0" applyProtection="0"/>
    <xf numFmtId="180" fontId="45" fillId="0" borderId="0">
      <protection locked="0"/>
    </xf>
    <xf numFmtId="180" fontId="45" fillId="0" borderId="0">
      <protection locked="0"/>
    </xf>
    <xf numFmtId="0" fontId="50" fillId="0" borderId="0">
      <protection locked="0"/>
    </xf>
    <xf numFmtId="0" fontId="51" fillId="0" borderId="0">
      <protection locked="0"/>
    </xf>
    <xf numFmtId="0" fontId="51" fillId="0" borderId="0">
      <protection locked="0"/>
    </xf>
    <xf numFmtId="0" fontId="31" fillId="41" borderId="0" applyNumberFormat="0" applyBorder="0" applyAlignment="0" applyProtection="0"/>
    <xf numFmtId="0" fontId="31" fillId="42" borderId="0" applyNumberFormat="0" applyBorder="0" applyAlignment="0" applyProtection="0"/>
    <xf numFmtId="0" fontId="31" fillId="29" borderId="0" applyNumberFormat="0" applyBorder="0" applyAlignment="0" applyProtection="0"/>
    <xf numFmtId="0" fontId="31" fillId="43" borderId="0" applyNumberFormat="0" applyBorder="0" applyAlignment="0" applyProtection="0"/>
    <xf numFmtId="0" fontId="31" fillId="18"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30" borderId="0" applyNumberFormat="0" applyBorder="0" applyAlignment="0" applyProtection="0"/>
    <xf numFmtId="0" fontId="31" fillId="26" borderId="0" applyNumberFormat="0" applyBorder="0" applyAlignment="0" applyProtection="0"/>
    <xf numFmtId="0" fontId="31" fillId="31"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24" fillId="47" borderId="4"/>
    <xf numFmtId="0" fontId="24" fillId="16" borderId="4" applyNumberFormat="0" applyAlignment="0" applyProtection="0"/>
    <xf numFmtId="0" fontId="24" fillId="16" borderId="4" applyNumberFormat="0" applyAlignment="0" applyProtection="0"/>
    <xf numFmtId="0" fontId="24" fillId="16" borderId="4" applyNumberFormat="0" applyAlignment="0" applyProtection="0"/>
    <xf numFmtId="0" fontId="24" fillId="21" borderId="4" applyNumberFormat="0" applyAlignment="0" applyProtection="0"/>
    <xf numFmtId="0" fontId="24" fillId="21" borderId="4" applyNumberFormat="0" applyAlignment="0" applyProtection="0"/>
    <xf numFmtId="0" fontId="24" fillId="21" borderId="4" applyNumberFormat="0" applyAlignment="0" applyProtection="0"/>
    <xf numFmtId="0" fontId="24" fillId="16" borderId="4" applyNumberFormat="0" applyAlignment="0" applyProtection="0"/>
    <xf numFmtId="0" fontId="24" fillId="21" borderId="4" applyNumberFormat="0" applyAlignment="0" applyProtection="0"/>
    <xf numFmtId="0" fontId="24" fillId="7" borderId="4" applyNumberFormat="0" applyAlignment="0" applyProtection="0"/>
    <xf numFmtId="0" fontId="24" fillId="7" borderId="4" applyNumberFormat="0" applyAlignment="0" applyProtection="0"/>
    <xf numFmtId="0" fontId="24" fillId="7" borderId="4" applyNumberFormat="0" applyAlignment="0" applyProtection="0"/>
    <xf numFmtId="0" fontId="7" fillId="1" borderId="8" applyFont="0" applyFill="0" applyBorder="0" applyAlignment="0">
      <alignment horizontal="center" vertical="center"/>
    </xf>
    <xf numFmtId="0" fontId="34" fillId="0" borderId="0"/>
    <xf numFmtId="0" fontId="70" fillId="0" borderId="0"/>
    <xf numFmtId="0" fontId="70" fillId="0" borderId="0"/>
    <xf numFmtId="184" fontId="6" fillId="0" borderId="0" applyFont="0" applyFill="0" applyBorder="0" applyAlignment="0" applyProtection="0"/>
    <xf numFmtId="174" fontId="14" fillId="0" borderId="0"/>
    <xf numFmtId="174" fontId="6" fillId="0" borderId="0"/>
    <xf numFmtId="174" fontId="14" fillId="0" borderId="0"/>
    <xf numFmtId="174" fontId="6" fillId="0" borderId="0"/>
    <xf numFmtId="174" fontId="6" fillId="0" borderId="0"/>
    <xf numFmtId="174" fontId="6" fillId="0" borderId="0"/>
    <xf numFmtId="0" fontId="14" fillId="0" borderId="0"/>
    <xf numFmtId="0" fontId="6" fillId="0" borderId="0"/>
    <xf numFmtId="0" fontId="14" fillId="0" borderId="0"/>
    <xf numFmtId="0" fontId="6" fillId="0" borderId="0"/>
    <xf numFmtId="0" fontId="6" fillId="0" borderId="0"/>
    <xf numFmtId="0" fontId="6" fillId="0" borderId="0"/>
    <xf numFmtId="0" fontId="14" fillId="0" borderId="0"/>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180" fontId="45" fillId="0" borderId="0">
      <protection locked="0"/>
    </xf>
    <xf numFmtId="0" fontId="52" fillId="0" borderId="0" applyNumberFormat="0" applyFill="0" applyBorder="0" applyAlignment="0" applyProtection="0">
      <alignment vertical="top"/>
      <protection locked="0"/>
    </xf>
    <xf numFmtId="38" fontId="5" fillId="48" borderId="0" applyNumberFormat="0" applyBorder="0" applyAlignment="0" applyProtection="0"/>
    <xf numFmtId="0" fontId="53" fillId="0" borderId="0">
      <alignment horizontal="left"/>
    </xf>
    <xf numFmtId="180" fontId="54" fillId="0" borderId="0">
      <protection locked="0"/>
    </xf>
    <xf numFmtId="180" fontId="54" fillId="0" borderId="0">
      <protection locked="0"/>
    </xf>
    <xf numFmtId="0" fontId="118"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22" fillId="3" borderId="0" applyNumberFormat="0" applyBorder="0" applyAlignment="0" applyProtection="0"/>
    <xf numFmtId="0" fontId="22" fillId="3"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10" fontId="5" fillId="48" borderId="9" applyNumberFormat="0" applyBorder="0" applyAlignment="0" applyProtection="0"/>
    <xf numFmtId="185" fontId="6" fillId="0" borderId="0" applyFont="0" applyFill="0" applyBorder="0" applyAlignment="0" applyProtection="0"/>
    <xf numFmtId="186" fontId="6" fillId="0" borderId="0" applyFont="0" applyFill="0" applyBorder="0" applyAlignment="0" applyProtection="0"/>
    <xf numFmtId="0" fontId="56" fillId="0" borderId="1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 fillId="0" borderId="0" applyFill="0" applyBorder="0" applyAlignment="0" applyProtection="0"/>
    <xf numFmtId="172" fontId="6" fillId="0" borderId="0"/>
    <xf numFmtId="172" fontId="6" fillId="0" borderId="0"/>
    <xf numFmtId="44" fontId="6" fillId="0" borderId="0" applyFill="0" applyBorder="0" applyAlignment="0" applyProtection="0"/>
    <xf numFmtId="44" fontId="14" fillId="0" borderId="0" applyFont="0" applyFill="0" applyBorder="0" applyAlignment="0" applyProtection="0"/>
    <xf numFmtId="172" fontId="6" fillId="0" borderId="0"/>
    <xf numFmtId="44" fontId="6" fillId="0" borderId="0" applyFill="0" applyBorder="0" applyAlignment="0" applyProtection="0"/>
    <xf numFmtId="40" fontId="14" fillId="0" borderId="0"/>
    <xf numFmtId="187" fontId="6" fillId="0" borderId="0" applyFont="0" applyFill="0" applyBorder="0" applyAlignment="0" applyProtection="0"/>
    <xf numFmtId="187" fontId="6" fillId="0" borderId="0" applyFont="0" applyFill="0" applyBorder="0" applyAlignment="0" applyProtection="0"/>
    <xf numFmtId="44" fontId="6" fillId="0" borderId="0" applyFill="0" applyBorder="0" applyAlignment="0" applyProtection="0"/>
    <xf numFmtId="172" fontId="6" fillId="0" borderId="0"/>
    <xf numFmtId="44" fontId="6" fillId="0" borderId="0" applyFill="0" applyBorder="0" applyAlignment="0" applyProtection="0"/>
    <xf numFmtId="172" fontId="14" fillId="0" borderId="0"/>
    <xf numFmtId="172" fontId="6" fillId="0" borderId="0"/>
    <xf numFmtId="44" fontId="6" fillId="0" borderId="0" applyFill="0" applyBorder="0" applyAlignment="0" applyProtection="0"/>
    <xf numFmtId="44" fontId="6" fillId="0" borderId="0" applyFill="0" applyBorder="0" applyAlignment="0" applyProtection="0"/>
    <xf numFmtId="172" fontId="14"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172" fontId="14" fillId="0" borderId="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xf numFmtId="44" fontId="7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4" fontId="6" fillId="0" borderId="0" applyFont="0" applyFill="0" applyBorder="0" applyAlignment="0" applyProtection="0"/>
    <xf numFmtId="188" fontId="6" fillId="0" borderId="0" applyFont="0" applyFill="0" applyBorder="0" applyAlignment="0" applyProtection="0"/>
    <xf numFmtId="189" fontId="6" fillId="0" borderId="0" applyFont="0" applyFill="0" applyBorder="0" applyAlignment="0" applyProtection="0"/>
    <xf numFmtId="0" fontId="50" fillId="0" borderId="0">
      <protection locked="0"/>
    </xf>
    <xf numFmtId="0" fontId="23" fillId="21" borderId="0" applyNumberFormat="0" applyBorder="0" applyAlignment="0" applyProtection="0"/>
    <xf numFmtId="0" fontId="57" fillId="49"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37" fontId="58" fillId="0" borderId="0"/>
    <xf numFmtId="190" fontId="6" fillId="0" borderId="0"/>
    <xf numFmtId="0" fontId="35" fillId="0" borderId="0"/>
    <xf numFmtId="0" fontId="35" fillId="0" borderId="0"/>
    <xf numFmtId="0" fontId="35" fillId="0" borderId="0"/>
    <xf numFmtId="0" fontId="119" fillId="0" borderId="0"/>
    <xf numFmtId="0" fontId="14" fillId="0" borderId="0"/>
    <xf numFmtId="0" fontId="119" fillId="0" borderId="0"/>
    <xf numFmtId="0" fontId="14" fillId="0" borderId="0"/>
    <xf numFmtId="0" fontId="36" fillId="0" borderId="0"/>
    <xf numFmtId="0" fontId="6" fillId="0" borderId="0"/>
    <xf numFmtId="0" fontId="6" fillId="0" borderId="0"/>
    <xf numFmtId="0" fontId="6" fillId="0" borderId="0"/>
    <xf numFmtId="0" fontId="6" fillId="0" borderId="0"/>
    <xf numFmtId="0" fontId="36" fillId="0" borderId="0"/>
    <xf numFmtId="0" fontId="59" fillId="0" borderId="0" applyNumberFormat="0" applyFill="0" applyBorder="0" applyAlignment="0" applyProtection="0"/>
    <xf numFmtId="0" fontId="14" fillId="0" borderId="0"/>
    <xf numFmtId="0" fontId="117" fillId="0" borderId="0"/>
    <xf numFmtId="0" fontId="117" fillId="0" borderId="0"/>
    <xf numFmtId="0" fontId="117" fillId="0" borderId="0"/>
    <xf numFmtId="0" fontId="14" fillId="0" borderId="0"/>
    <xf numFmtId="0" fontId="117" fillId="0" borderId="0"/>
    <xf numFmtId="0" fontId="117" fillId="0" borderId="0"/>
    <xf numFmtId="0" fontId="14" fillId="0" borderId="0"/>
    <xf numFmtId="0" fontId="117" fillId="0" borderId="0"/>
    <xf numFmtId="0" fontId="117" fillId="0" borderId="0"/>
    <xf numFmtId="0" fontId="6" fillId="0" borderId="0"/>
    <xf numFmtId="0" fontId="6" fillId="0" borderId="0" applyNumberFormat="0" applyFont="0" applyFill="0" applyBorder="0" applyAlignment="0" applyProtection="0"/>
    <xf numFmtId="0" fontId="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applyNumberFormat="0" applyFont="0" applyFill="0" applyBorder="0" applyAlignment="0" applyProtection="0"/>
    <xf numFmtId="0" fontId="6" fillId="0" borderId="0"/>
    <xf numFmtId="0" fontId="3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0" borderId="0"/>
    <xf numFmtId="0" fontId="119" fillId="0" borderId="0"/>
    <xf numFmtId="0" fontId="6" fillId="0" borderId="0"/>
    <xf numFmtId="0" fontId="35" fillId="0" borderId="0"/>
    <xf numFmtId="0" fontId="35" fillId="0" borderId="0"/>
    <xf numFmtId="0" fontId="119" fillId="0" borderId="0"/>
    <xf numFmtId="0" fontId="6" fillId="0" borderId="0"/>
    <xf numFmtId="0" fontId="119" fillId="0" borderId="0"/>
    <xf numFmtId="0" fontId="6" fillId="0" borderId="0"/>
    <xf numFmtId="0" fontId="6" fillId="0" borderId="0"/>
    <xf numFmtId="0" fontId="6" fillId="0" borderId="0"/>
    <xf numFmtId="0" fontId="6" fillId="0" borderId="0"/>
    <xf numFmtId="0" fontId="6" fillId="0" borderId="0"/>
    <xf numFmtId="0" fontId="35" fillId="0" borderId="0"/>
    <xf numFmtId="0" fontId="119"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59" fillId="0" borderId="0"/>
    <xf numFmtId="0" fontId="59" fillId="0" borderId="0"/>
    <xf numFmtId="0" fontId="6" fillId="0" borderId="0"/>
    <xf numFmtId="0" fontId="6" fillId="0" borderId="0"/>
    <xf numFmtId="0" fontId="6" fillId="0" borderId="0"/>
    <xf numFmtId="0" fontId="6" fillId="0" borderId="0"/>
    <xf numFmtId="0" fontId="16" fillId="0" borderId="0"/>
    <xf numFmtId="0" fontId="14" fillId="0" borderId="0"/>
    <xf numFmtId="0" fontId="14" fillId="50" borderId="11"/>
    <xf numFmtId="0" fontId="14" fillId="51" borderId="11" applyNumberFormat="0" applyAlignment="0" applyProtection="0"/>
    <xf numFmtId="0" fontId="14" fillId="51" borderId="11" applyNumberFormat="0" applyAlignment="0" applyProtection="0"/>
    <xf numFmtId="0" fontId="14" fillId="51" borderId="11"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14" fillId="51" borderId="11" applyNumberFormat="0" applyAlignment="0" applyProtection="0"/>
    <xf numFmtId="0" fontId="6"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180" fontId="45" fillId="0" borderId="0">
      <protection locked="0"/>
    </xf>
    <xf numFmtId="10" fontId="6" fillId="0" borderId="0" applyFont="0" applyFill="0" applyBorder="0" applyAlignment="0" applyProtection="0"/>
    <xf numFmtId="9" fontId="14" fillId="0" borderId="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60" fillId="0" borderId="12" applyNumberFormat="0" applyFont="0" applyBorder="0" applyAlignment="0"/>
    <xf numFmtId="9" fontId="4" fillId="0" borderId="0" applyFill="0" applyBorder="0" applyAlignment="0" applyProtection="0"/>
    <xf numFmtId="9" fontId="6" fillId="0" borderId="0"/>
    <xf numFmtId="9" fontId="6" fillId="0" borderId="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14" fillId="0" borderId="0"/>
    <xf numFmtId="9" fontId="6" fillId="0" borderId="0" applyFont="0" applyFill="0" applyBorder="0" applyAlignment="0" applyProtection="0"/>
    <xf numFmtId="9" fontId="14" fillId="0" borderId="0" applyFont="0" applyFill="0" applyBorder="0" applyAlignment="0" applyProtection="0"/>
    <xf numFmtId="9" fontId="14" fillId="0" borderId="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6" fillId="0" borderId="0" applyFill="0" applyBorder="0" applyAlignment="0" applyProtection="0"/>
    <xf numFmtId="0" fontId="50" fillId="0" borderId="0">
      <protection locked="0"/>
    </xf>
    <xf numFmtId="38" fontId="61" fillId="0" borderId="0"/>
    <xf numFmtId="0" fontId="25" fillId="34" borderId="13"/>
    <xf numFmtId="0" fontId="25" fillId="34" borderId="13" applyNumberFormat="0" applyAlignment="0" applyProtection="0"/>
    <xf numFmtId="0" fontId="25" fillId="34"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5" borderId="13" applyNumberFormat="0" applyAlignment="0" applyProtection="0"/>
    <xf numFmtId="0" fontId="25" fillId="35" borderId="13" applyNumberFormat="0" applyAlignment="0" applyProtection="0"/>
    <xf numFmtId="0" fontId="25" fillId="35" borderId="13" applyNumberFormat="0" applyAlignment="0" applyProtection="0"/>
    <xf numFmtId="180" fontId="62" fillId="0" borderId="0">
      <protection locked="0"/>
    </xf>
    <xf numFmtId="43" fontId="4" fillId="0" borderId="0" applyFill="0" applyBorder="0" applyAlignment="0" applyProtection="0"/>
    <xf numFmtId="173" fontId="6"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66" fontId="6" fillId="0" borderId="0"/>
    <xf numFmtId="166" fontId="6" fillId="0" borderId="0"/>
    <xf numFmtId="166" fontId="6" fillId="0" borderId="0" applyFill="0" applyBorder="0" applyAlignment="0" applyProtection="0"/>
    <xf numFmtId="43" fontId="14" fillId="0" borderId="0" applyFont="0" applyFill="0" applyBorder="0" applyAlignment="0" applyProtection="0"/>
    <xf numFmtId="166" fontId="6" fillId="0" borderId="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66" fontId="6" fillId="0" borderId="0"/>
    <xf numFmtId="166" fontId="6" fillId="0" borderId="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16" fillId="0" borderId="0" applyFill="0" applyBorder="0" applyAlignment="0" applyProtection="0"/>
    <xf numFmtId="0" fontId="56" fillId="0" borderId="0"/>
    <xf numFmtId="0" fontId="27" fillId="0" borderId="0"/>
    <xf numFmtId="0" fontId="27" fillId="0" borderId="0" applyNumberFormat="0" applyFill="0" applyBorder="0" applyAlignment="0" applyProtection="0"/>
    <xf numFmtId="0" fontId="27" fillId="0" borderId="0" applyNumberFormat="0" applyFill="0" applyBorder="0" applyAlignment="0" applyProtection="0"/>
    <xf numFmtId="0" fontId="29" fillId="0" borderId="0"/>
    <xf numFmtId="0" fontId="29" fillId="0" borderId="0" applyNumberFormat="0" applyFill="0" applyBorder="0" applyAlignment="0" applyProtection="0"/>
    <xf numFmtId="0" fontId="29" fillId="0" borderId="0" applyNumberFormat="0" applyFill="0" applyBorder="0" applyAlignment="0" applyProtection="0"/>
    <xf numFmtId="0" fontId="18" fillId="0" borderId="14" applyNumberFormat="0" applyFill="0" applyAlignment="0" applyProtection="0"/>
    <xf numFmtId="0" fontId="40" fillId="0" borderId="1" applyNumberFormat="0" applyFill="0" applyAlignment="0" applyProtection="0"/>
    <xf numFmtId="0" fontId="19" fillId="0" borderId="15" applyNumberFormat="0" applyFill="0" applyAlignment="0" applyProtection="0"/>
    <xf numFmtId="0" fontId="41" fillId="0" borderId="2" applyNumberFormat="0" applyFill="0" applyAlignment="0" applyProtection="0"/>
    <xf numFmtId="0" fontId="20" fillId="0" borderId="16" applyNumberFormat="0" applyFill="0" applyAlignment="0" applyProtection="0"/>
    <xf numFmtId="0" fontId="42" fillId="0" borderId="3" applyNumberFormat="0" applyFill="0" applyAlignment="0" applyProtection="0"/>
    <xf numFmtId="0" fontId="20" fillId="0" borderId="0" applyNumberFormat="0" applyFill="0" applyBorder="0" applyAlignment="0" applyProtection="0"/>
    <xf numFmtId="0" fontId="42" fillId="0" borderId="0" applyNumberFormat="0" applyFill="0" applyBorder="0" applyAlignment="0" applyProtection="0"/>
    <xf numFmtId="0" fontId="37" fillId="0" borderId="0"/>
    <xf numFmtId="0" fontId="3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37" fillId="0" borderId="0" applyNumberFormat="0" applyFill="0" applyBorder="0" applyAlignment="0" applyProtection="0"/>
    <xf numFmtId="0" fontId="30" fillId="0" borderId="18"/>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28" fillId="36" borderId="5" applyNumberFormat="0" applyAlignment="0" applyProtection="0"/>
    <xf numFmtId="0" fontId="28" fillId="36" borderId="5" applyNumberFormat="0" applyAlignment="0" applyProtection="0"/>
    <xf numFmtId="43" fontId="14" fillId="0" borderId="0" applyFont="0" applyFill="0" applyBorder="0" applyAlignment="0" applyProtection="0"/>
    <xf numFmtId="43" fontId="7" fillId="0" borderId="0" applyFill="0" applyBorder="0" applyAlignment="0" applyProtection="0"/>
    <xf numFmtId="173" fontId="14" fillId="0" borderId="0"/>
    <xf numFmtId="173" fontId="14" fillId="0" borderId="0"/>
    <xf numFmtId="174" fontId="14"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5" fontId="6" fillId="0" borderId="0" applyFill="0" applyBorder="0" applyAlignment="0" applyProtection="0"/>
    <xf numFmtId="175" fontId="6" fillId="0" borderId="0" applyFill="0" applyBorder="0" applyAlignment="0" applyProtection="0"/>
    <xf numFmtId="173" fontId="14"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3" fontId="14" fillId="0" borderId="0"/>
    <xf numFmtId="173" fontId="14" fillId="0" borderId="0"/>
    <xf numFmtId="173" fontId="14" fillId="0" borderId="0"/>
    <xf numFmtId="173" fontId="14" fillId="0" borderId="0"/>
    <xf numFmtId="43" fontId="35"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3" fontId="14" fillId="0" borderId="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175" fontId="6" fillId="0" borderId="0"/>
    <xf numFmtId="175" fontId="6" fillId="0" borderId="0" applyFill="0" applyBorder="0" applyAlignment="0" applyProtection="0"/>
    <xf numFmtId="43" fontId="14" fillId="0" borderId="0" applyFont="0" applyFill="0" applyBorder="0" applyAlignment="0" applyProtection="0"/>
    <xf numFmtId="173" fontId="14" fillId="0" borderId="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26" fillId="0" borderId="0" applyFill="0" applyBorder="0" applyAlignment="0" applyProtection="0"/>
    <xf numFmtId="9" fontId="126" fillId="0" borderId="0" applyFill="0" applyBorder="0" applyAlignment="0" applyProtection="0"/>
    <xf numFmtId="0" fontId="4" fillId="1" borderId="8" applyFont="0" applyFill="0" applyBorder="0" applyAlignment="0">
      <alignment horizontal="center" vertical="center"/>
    </xf>
    <xf numFmtId="44" fontId="126"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26" fillId="0" borderId="0" applyFill="0" applyBorder="0" applyAlignment="0" applyProtection="0"/>
    <xf numFmtId="9" fontId="126" fillId="0" borderId="0" applyFill="0" applyBorder="0" applyAlignment="0" applyProtection="0"/>
    <xf numFmtId="0" fontId="6" fillId="0" borderId="0" applyNumberFormat="0" applyFont="0" applyFill="0" applyBorder="0" applyAlignment="0" applyProtection="0"/>
    <xf numFmtId="9" fontId="12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126"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0" borderId="0"/>
    <xf numFmtId="0" fontId="127" fillId="0" borderId="0"/>
    <xf numFmtId="10" fontId="5" fillId="48" borderId="102" applyNumberFormat="0" applyBorder="0" applyAlignment="0" applyProtection="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50" borderId="103"/>
    <xf numFmtId="0" fontId="14" fillId="51" borderId="103" applyNumberFormat="0" applyAlignment="0" applyProtection="0"/>
    <xf numFmtId="0" fontId="14" fillId="51" borderId="103" applyNumberFormat="0" applyAlignment="0" applyProtection="0"/>
    <xf numFmtId="0" fontId="6" fillId="12" borderId="103" applyNumberFormat="0" applyFont="0" applyAlignment="0" applyProtection="0"/>
    <xf numFmtId="0" fontId="6" fillId="12" borderId="103" applyNumberFormat="0" applyFont="0" applyAlignment="0" applyProtection="0"/>
    <xf numFmtId="0" fontId="14" fillId="51" borderId="103" applyNumberFormat="0" applyAlignment="0" applyProtection="0"/>
    <xf numFmtId="0" fontId="14" fillId="12" borderId="103" applyNumberFormat="0" applyFont="0" applyAlignment="0" applyProtection="0"/>
    <xf numFmtId="0" fontId="14" fillId="12" borderId="103" applyNumberFormat="0" applyFont="0" applyAlignment="0" applyProtection="0"/>
    <xf numFmtId="0" fontId="14" fillId="12" borderId="103" applyNumberFormat="0" applyFont="0" applyAlignment="0" applyProtection="0"/>
    <xf numFmtId="0" fontId="14" fillId="12" borderId="103" applyNumberFormat="0" applyFont="0" applyAlignment="0" applyProtection="0"/>
    <xf numFmtId="0" fontId="14" fillId="12" borderId="103" applyNumberFormat="0" applyFont="0" applyAlignment="0" applyProtection="0"/>
    <xf numFmtId="0" fontId="14" fillId="12" borderId="103" applyNumberFormat="0" applyFont="0" applyAlignment="0" applyProtection="0"/>
    <xf numFmtId="0" fontId="25" fillId="34" borderId="104"/>
    <xf numFmtId="0" fontId="25" fillId="34" borderId="104" applyNumberFormat="0" applyAlignment="0" applyProtection="0"/>
    <xf numFmtId="0" fontId="25" fillId="34" borderId="104" applyNumberFormat="0" applyAlignment="0" applyProtection="0"/>
    <xf numFmtId="0" fontId="25" fillId="33" borderId="104" applyNumberFormat="0" applyAlignment="0" applyProtection="0"/>
    <xf numFmtId="0" fontId="25" fillId="33" borderId="104" applyNumberFormat="0" applyAlignment="0" applyProtection="0"/>
    <xf numFmtId="0" fontId="25" fillId="34" borderId="104" applyNumberFormat="0" applyAlignment="0" applyProtection="0"/>
    <xf numFmtId="0" fontId="25" fillId="35" borderId="104" applyNumberFormat="0" applyAlignment="0" applyProtection="0"/>
    <xf numFmtId="0" fontId="25" fillId="35" borderId="104" applyNumberFormat="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0" fontId="30" fillId="0" borderId="106"/>
    <xf numFmtId="0" fontId="30" fillId="0" borderId="106" applyNumberFormat="0" applyFill="0" applyAlignment="0" applyProtection="0"/>
    <xf numFmtId="0" fontId="30" fillId="0" borderId="106" applyNumberFormat="0" applyFill="0" applyAlignment="0" applyProtection="0"/>
    <xf numFmtId="0" fontId="30" fillId="0" borderId="105" applyNumberFormat="0" applyFill="0" applyAlignment="0" applyProtection="0"/>
    <xf numFmtId="0" fontId="30" fillId="0" borderId="105" applyNumberFormat="0" applyFill="0" applyAlignment="0" applyProtection="0"/>
    <xf numFmtId="0" fontId="30" fillId="0" borderId="106" applyNumberFormat="0" applyFill="0" applyAlignment="0" applyProtection="0"/>
    <xf numFmtId="0" fontId="30" fillId="0" borderId="106" applyNumberFormat="0" applyFill="0" applyAlignment="0" applyProtection="0"/>
    <xf numFmtId="0" fontId="30" fillId="0" borderId="106" applyNumberFormat="0" applyFill="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4" fillId="0" borderId="0" applyFill="0" applyBorder="0" applyAlignment="0" applyProtection="0"/>
    <xf numFmtId="9" fontId="4" fillId="0" borderId="0" applyFill="0" applyBorder="0" applyAlignment="0" applyProtection="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 fillId="0" borderId="0" applyFill="0" applyBorder="0" applyAlignment="0" applyProtection="0"/>
    <xf numFmtId="9" fontId="4" fillId="0" borderId="0" applyFill="0" applyBorder="0" applyAlignment="0" applyProtection="0"/>
    <xf numFmtId="9"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4"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 fillId="0" borderId="0"/>
    <xf numFmtId="0" fontId="6" fillId="0" borderId="0"/>
    <xf numFmtId="0" fontId="132" fillId="0" borderId="0"/>
    <xf numFmtId="43" fontId="35" fillId="0" borderId="0" applyFont="0" applyFill="0" applyBorder="0" applyAlignment="0" applyProtection="0"/>
    <xf numFmtId="0" fontId="119" fillId="0" borderId="0"/>
    <xf numFmtId="0" fontId="136" fillId="0" borderId="0"/>
    <xf numFmtId="0" fontId="137" fillId="0" borderId="0"/>
    <xf numFmtId="0" fontId="6" fillId="0" borderId="0"/>
  </cellStyleXfs>
  <cellXfs count="1091">
    <xf numFmtId="0" fontId="0" fillId="0" borderId="0" xfId="0"/>
    <xf numFmtId="0" fontId="0" fillId="52" borderId="0" xfId="0" applyFill="1" applyAlignment="1" applyProtection="1">
      <alignment vertical="center"/>
      <protection locked="0"/>
    </xf>
    <xf numFmtId="0" fontId="0" fillId="52" borderId="0" xfId="0" applyFill="1" applyBorder="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7" fillId="52" borderId="0" xfId="0" applyFont="1" applyFill="1" applyBorder="1" applyAlignment="1" applyProtection="1">
      <alignment horizontal="center" vertical="center"/>
      <protection locked="0"/>
    </xf>
    <xf numFmtId="2" fontId="9" fillId="0" borderId="0" xfId="0" applyNumberFormat="1" applyFont="1" applyProtection="1">
      <protection locked="0"/>
    </xf>
    <xf numFmtId="0" fontId="10" fillId="52" borderId="0" xfId="0" applyFont="1" applyFill="1" applyBorder="1" applyProtection="1">
      <protection locked="0"/>
    </xf>
    <xf numFmtId="4" fontId="10" fillId="52" borderId="0" xfId="0" applyNumberFormat="1" applyFont="1" applyFill="1" applyBorder="1" applyAlignment="1" applyProtection="1">
      <alignment horizontal="left"/>
      <protection locked="0"/>
    </xf>
    <xf numFmtId="49" fontId="10" fillId="52" borderId="0" xfId="0" applyNumberFormat="1" applyFont="1" applyFill="1" applyBorder="1" applyAlignment="1" applyProtection="1">
      <protection locked="0"/>
    </xf>
    <xf numFmtId="4" fontId="10" fillId="52" borderId="0" xfId="0" applyNumberFormat="1" applyFont="1" applyFill="1" applyBorder="1" applyAlignment="1" applyProtection="1">
      <alignment horizontal="left"/>
    </xf>
    <xf numFmtId="4" fontId="11" fillId="52" borderId="0" xfId="0" applyNumberFormat="1" applyFont="1" applyFill="1" applyBorder="1" applyAlignment="1" applyProtection="1">
      <alignment horizontal="left"/>
    </xf>
    <xf numFmtId="4" fontId="11" fillId="52" borderId="0" xfId="0" applyNumberFormat="1" applyFont="1" applyFill="1" applyBorder="1" applyAlignment="1" applyProtection="1">
      <alignment horizontal="left"/>
      <protection locked="0"/>
    </xf>
    <xf numFmtId="10" fontId="10" fillId="52" borderId="0" xfId="0" applyNumberFormat="1" applyFont="1" applyFill="1" applyBorder="1" applyAlignment="1" applyProtection="1">
      <alignment horizontal="center"/>
      <protection locked="0"/>
    </xf>
    <xf numFmtId="0" fontId="10" fillId="52" borderId="0" xfId="0" applyFont="1" applyFill="1" applyBorder="1" applyAlignment="1" applyProtection="1">
      <protection locked="0"/>
    </xf>
    <xf numFmtId="0" fontId="12" fillId="52" borderId="0" xfId="0" applyFont="1" applyFill="1" applyBorder="1" applyAlignment="1" applyProtection="1">
      <alignment horizontal="left"/>
      <protection locked="0"/>
    </xf>
    <xf numFmtId="0" fontId="12" fillId="52" borderId="0" xfId="0" applyFont="1" applyFill="1" applyBorder="1" applyProtection="1">
      <protection locked="0"/>
    </xf>
    <xf numFmtId="0" fontId="0" fillId="52" borderId="0" xfId="0" applyFill="1" applyBorder="1" applyAlignment="1" applyProtection="1">
      <protection locked="0"/>
    </xf>
    <xf numFmtId="0" fontId="0" fillId="52" borderId="0" xfId="0" applyFill="1" applyAlignment="1" applyProtection="1">
      <protection locked="0"/>
    </xf>
    <xf numFmtId="0" fontId="7" fillId="53" borderId="0" xfId="264" applyFont="1" applyFill="1" applyBorder="1" applyAlignment="1" applyProtection="1">
      <alignment horizontal="center" vertical="center" wrapText="1"/>
    </xf>
    <xf numFmtId="0" fontId="7" fillId="0" borderId="0" xfId="264" applyFont="1" applyAlignment="1" applyProtection="1">
      <alignment horizontal="center" vertical="center" wrapText="1"/>
    </xf>
    <xf numFmtId="0" fontId="30" fillId="0" borderId="0" xfId="264" applyFont="1" applyAlignment="1" applyProtection="1">
      <alignment horizontal="center" vertical="center" wrapText="1"/>
    </xf>
    <xf numFmtId="0" fontId="14" fillId="0" borderId="0" xfId="264" applyFont="1" applyAlignment="1" applyProtection="1">
      <alignment vertical="center" wrapText="1"/>
    </xf>
    <xf numFmtId="0" fontId="14" fillId="0" borderId="0" xfId="264" applyFont="1" applyAlignment="1" applyProtection="1">
      <alignment horizontal="center" vertical="center" wrapText="1"/>
    </xf>
    <xf numFmtId="2" fontId="7" fillId="0" borderId="0" xfId="264" applyNumberFormat="1" applyFont="1" applyAlignment="1" applyProtection="1">
      <alignment horizontal="center" vertical="center" wrapText="1"/>
    </xf>
    <xf numFmtId="179" fontId="5" fillId="53" borderId="0" xfId="686" applyNumberFormat="1" applyFont="1" applyFill="1" applyBorder="1" applyAlignment="1" applyProtection="1">
      <alignment horizontal="center" vertical="center"/>
    </xf>
    <xf numFmtId="0" fontId="0" fillId="48" borderId="0" xfId="0" applyFill="1" applyBorder="1"/>
    <xf numFmtId="179" fontId="5" fillId="53" borderId="20" xfId="686" applyNumberFormat="1" applyFont="1" applyFill="1" applyBorder="1" applyAlignment="1" applyProtection="1">
      <alignment horizontal="center" vertical="center"/>
    </xf>
    <xf numFmtId="0" fontId="14" fillId="0" borderId="0" xfId="0" applyFont="1"/>
    <xf numFmtId="0" fontId="5" fillId="53" borderId="0" xfId="492" applyFont="1" applyFill="1" applyBorder="1" applyAlignment="1">
      <alignment horizontal="center" vertical="center"/>
    </xf>
    <xf numFmtId="0" fontId="14" fillId="53" borderId="0" xfId="264" applyFont="1" applyFill="1" applyAlignment="1" applyProtection="1">
      <alignment vertical="center" wrapText="1"/>
    </xf>
    <xf numFmtId="0" fontId="5" fillId="0" borderId="0" xfId="264" applyFont="1" applyAlignment="1" applyProtection="1">
      <alignment horizontal="center" vertical="center"/>
    </xf>
    <xf numFmtId="0" fontId="5" fillId="53" borderId="19" xfId="492" applyFont="1" applyFill="1" applyBorder="1" applyAlignment="1">
      <alignment horizontal="center" vertical="center"/>
    </xf>
    <xf numFmtId="191" fontId="5" fillId="53" borderId="19" xfId="492" applyNumberFormat="1" applyFont="1" applyFill="1" applyBorder="1" applyAlignment="1">
      <alignment horizontal="centerContinuous" vertical="center"/>
    </xf>
    <xf numFmtId="191" fontId="5" fillId="53" borderId="0" xfId="492" applyNumberFormat="1" applyFont="1" applyFill="1" applyBorder="1" applyAlignment="1">
      <alignment horizontal="center" vertical="center"/>
    </xf>
    <xf numFmtId="0" fontId="0" fillId="52" borderId="21" xfId="0" applyFill="1" applyBorder="1" applyAlignment="1" applyProtection="1">
      <protection locked="0"/>
    </xf>
    <xf numFmtId="0" fontId="0" fillId="52" borderId="22" xfId="0" applyFill="1" applyBorder="1" applyAlignment="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ont="1" applyFill="1" applyBorder="1" applyAlignment="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10" fillId="52" borderId="22" xfId="0" applyFont="1" applyFill="1" applyBorder="1" applyAlignment="1" applyProtection="1">
      <protection locked="0"/>
    </xf>
    <xf numFmtId="0" fontId="10" fillId="52" borderId="23" xfId="0" applyFont="1" applyFill="1" applyBorder="1" applyAlignment="1" applyProtection="1">
      <alignment horizontal="right"/>
      <protection locked="0"/>
    </xf>
    <xf numFmtId="0" fontId="10" fillId="52" borderId="23" xfId="0" applyFont="1" applyFill="1" applyBorder="1" applyAlignment="1" applyProtection="1">
      <alignment horizontal="left"/>
      <protection locked="0"/>
    </xf>
    <xf numFmtId="0" fontId="10" fillId="52" borderId="23" xfId="0" applyFont="1" applyFill="1" applyBorder="1" applyAlignment="1" applyProtection="1">
      <protection locked="0"/>
    </xf>
    <xf numFmtId="0" fontId="10" fillId="52" borderId="23" xfId="0" applyFont="1" applyFill="1" applyBorder="1" applyProtection="1">
      <protection locked="0"/>
    </xf>
    <xf numFmtId="0" fontId="10" fillId="52" borderId="24" xfId="0" applyFont="1" applyFill="1" applyBorder="1" applyProtection="1">
      <protection locked="0"/>
    </xf>
    <xf numFmtId="0" fontId="10" fillId="52" borderId="25" xfId="0" applyFont="1" applyFill="1" applyBorder="1" applyProtection="1">
      <protection locked="0"/>
    </xf>
    <xf numFmtId="0" fontId="10" fillId="52" borderId="21" xfId="0" applyFont="1" applyFill="1" applyBorder="1" applyAlignment="1" applyProtection="1">
      <protection locked="0"/>
    </xf>
    <xf numFmtId="0" fontId="10" fillId="52" borderId="26" xfId="0" applyFont="1" applyFill="1" applyBorder="1" applyAlignment="1" applyProtection="1">
      <protection locked="0"/>
    </xf>
    <xf numFmtId="0" fontId="10" fillId="52" borderId="10" xfId="0" applyFont="1" applyFill="1" applyBorder="1" applyProtection="1">
      <protection locked="0"/>
    </xf>
    <xf numFmtId="0" fontId="10" fillId="52" borderId="27" xfId="0" applyFont="1" applyFill="1" applyBorder="1" applyProtection="1">
      <protection locked="0"/>
    </xf>
    <xf numFmtId="0" fontId="10" fillId="52" borderId="10" xfId="0" applyFont="1" applyFill="1" applyBorder="1" applyAlignment="1" applyProtection="1">
      <protection locked="0"/>
    </xf>
    <xf numFmtId="0" fontId="78" fillId="0" borderId="0" xfId="0" applyFont="1" applyAlignment="1">
      <alignment horizontal="right"/>
    </xf>
    <xf numFmtId="0" fontId="0" fillId="0" borderId="0" xfId="0" applyAlignment="1">
      <alignment horizontal="justify" vertical="justify"/>
    </xf>
    <xf numFmtId="0" fontId="0" fillId="0" borderId="0" xfId="0" applyBorder="1"/>
    <xf numFmtId="0" fontId="78" fillId="54" borderId="28" xfId="0" applyFont="1" applyFill="1" applyBorder="1" applyAlignment="1">
      <alignment horizontal="center"/>
    </xf>
    <xf numFmtId="0" fontId="78" fillId="54" borderId="29" xfId="0" applyFont="1" applyFill="1" applyBorder="1" applyAlignment="1">
      <alignment horizontal="center"/>
    </xf>
    <xf numFmtId="0" fontId="78" fillId="56" borderId="35" xfId="0" applyFont="1" applyFill="1" applyBorder="1"/>
    <xf numFmtId="8" fontId="0" fillId="0" borderId="36" xfId="0" applyNumberFormat="1" applyBorder="1" applyAlignment="1">
      <alignment horizontal="center" vertical="center"/>
    </xf>
    <xf numFmtId="0" fontId="78" fillId="56" borderId="35" xfId="0" applyFont="1" applyFill="1" applyBorder="1" applyAlignment="1">
      <alignment horizontal="center"/>
    </xf>
    <xf numFmtId="8" fontId="78" fillId="55" borderId="37" xfId="0" applyNumberFormat="1" applyFont="1" applyFill="1" applyBorder="1" applyAlignment="1">
      <alignment horizontal="center" vertical="center"/>
    </xf>
    <xf numFmtId="0" fontId="0" fillId="56" borderId="35" xfId="0" applyFill="1" applyBorder="1"/>
    <xf numFmtId="0" fontId="76" fillId="0" borderId="0" xfId="0" applyFont="1" applyAlignment="1">
      <alignment horizontal="center" vertical="justify"/>
    </xf>
    <xf numFmtId="2" fontId="83" fillId="57" borderId="35"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6" fillId="48" borderId="38" xfId="496" applyFill="1" applyBorder="1"/>
    <xf numFmtId="0" fontId="16" fillId="48" borderId="38" xfId="496" applyFill="1" applyBorder="1" applyAlignment="1"/>
    <xf numFmtId="0" fontId="16" fillId="48" borderId="39" xfId="496" applyFill="1" applyBorder="1"/>
    <xf numFmtId="0" fontId="16" fillId="48" borderId="0" xfId="496" applyFill="1" applyBorder="1"/>
    <xf numFmtId="0" fontId="16" fillId="48" borderId="0" xfId="496" applyFill="1" applyBorder="1" applyAlignment="1"/>
    <xf numFmtId="0" fontId="16" fillId="48" borderId="40" xfId="496" applyFill="1" applyBorder="1"/>
    <xf numFmtId="0" fontId="84" fillId="48" borderId="0" xfId="496" applyFont="1" applyFill="1" applyBorder="1" applyAlignment="1"/>
    <xf numFmtId="0" fontId="85" fillId="48" borderId="0" xfId="496" applyFont="1" applyFill="1" applyBorder="1" applyAlignment="1" applyProtection="1">
      <alignment horizontal="left"/>
      <protection locked="0"/>
    </xf>
    <xf numFmtId="0" fontId="16" fillId="48" borderId="41" xfId="496" applyFill="1" applyBorder="1"/>
    <xf numFmtId="0" fontId="16" fillId="48" borderId="42" xfId="496" applyFill="1" applyBorder="1"/>
    <xf numFmtId="0" fontId="16" fillId="48" borderId="0" xfId="496" applyFont="1" applyFill="1" applyBorder="1"/>
    <xf numFmtId="0" fontId="7" fillId="48" borderId="0" xfId="496" applyFont="1" applyFill="1" applyBorder="1"/>
    <xf numFmtId="0" fontId="0" fillId="48" borderId="0" xfId="0" applyFill="1" applyAlignment="1">
      <alignment horizontal="center"/>
    </xf>
    <xf numFmtId="0" fontId="16" fillId="48" borderId="38" xfId="496" applyFill="1" applyBorder="1" applyAlignment="1">
      <alignment horizontal="center"/>
    </xf>
    <xf numFmtId="0" fontId="16" fillId="48" borderId="0" xfId="496" applyFill="1" applyBorder="1" applyAlignment="1">
      <alignment horizontal="center"/>
    </xf>
    <xf numFmtId="0" fontId="85" fillId="48" borderId="0" xfId="496" applyFont="1" applyFill="1" applyBorder="1" applyAlignment="1" applyProtection="1">
      <alignment horizontal="center"/>
      <protection locked="0"/>
    </xf>
    <xf numFmtId="0" fontId="4" fillId="48" borderId="39" xfId="496" applyFont="1" applyFill="1" applyBorder="1"/>
    <xf numFmtId="0" fontId="4" fillId="48" borderId="0" xfId="496" applyFont="1" applyFill="1" applyBorder="1"/>
    <xf numFmtId="0" fontId="4" fillId="48" borderId="0" xfId="496" applyFont="1" applyFill="1" applyBorder="1" applyAlignment="1">
      <alignment horizontal="center"/>
    </xf>
    <xf numFmtId="0" fontId="4" fillId="48" borderId="40" xfId="496" applyFont="1" applyFill="1" applyBorder="1"/>
    <xf numFmtId="0" fontId="30" fillId="48" borderId="0" xfId="0" applyFont="1" applyFill="1"/>
    <xf numFmtId="0" fontId="30" fillId="0" borderId="0" xfId="0" applyFont="1"/>
    <xf numFmtId="0" fontId="16" fillId="48" borderId="10" xfId="496" applyFont="1" applyFill="1" applyBorder="1"/>
    <xf numFmtId="0" fontId="16" fillId="48" borderId="10" xfId="496" applyFill="1" applyBorder="1"/>
    <xf numFmtId="0" fontId="11" fillId="48" borderId="0" xfId="496" applyFont="1" applyFill="1" applyBorder="1"/>
    <xf numFmtId="0" fontId="10" fillId="48" borderId="0" xfId="496" applyFont="1" applyFill="1" applyBorder="1"/>
    <xf numFmtId="0" fontId="10" fillId="48" borderId="38" xfId="496" applyFont="1" applyFill="1" applyBorder="1"/>
    <xf numFmtId="0" fontId="28" fillId="58" borderId="43" xfId="264" applyFont="1" applyFill="1" applyBorder="1" applyAlignment="1">
      <alignment horizontal="center" vertical="center" wrapText="1"/>
    </xf>
    <xf numFmtId="0" fontId="76" fillId="48" borderId="35" xfId="0" applyFont="1" applyFill="1" applyBorder="1" applyAlignment="1">
      <alignment horizontal="center" vertical="center"/>
    </xf>
    <xf numFmtId="0" fontId="76" fillId="48" borderId="35" xfId="0" applyFont="1" applyFill="1" applyBorder="1" applyAlignment="1">
      <alignment horizontal="center" vertical="justify"/>
    </xf>
    <xf numFmtId="0" fontId="0" fillId="48" borderId="35" xfId="0" applyFill="1" applyBorder="1" applyAlignment="1">
      <alignment horizontal="center" vertical="center"/>
    </xf>
    <xf numFmtId="2" fontId="0" fillId="48" borderId="35" xfId="0" applyNumberFormat="1" applyFill="1" applyBorder="1" applyAlignment="1">
      <alignment horizontal="center" vertical="center"/>
    </xf>
    <xf numFmtId="49" fontId="69" fillId="0" borderId="0" xfId="264" applyNumberFormat="1" applyFont="1" applyAlignment="1" applyProtection="1">
      <alignment horizontal="center" vertical="center" wrapText="1"/>
    </xf>
    <xf numFmtId="0" fontId="10" fillId="48" borderId="38" xfId="496" applyFont="1" applyFill="1" applyBorder="1" applyAlignment="1"/>
    <xf numFmtId="0" fontId="39" fillId="0" borderId="0" xfId="264" applyNumberFormat="1" applyFont="1" applyBorder="1" applyAlignment="1" applyProtection="1">
      <alignment horizontal="center" vertical="center" wrapText="1"/>
    </xf>
    <xf numFmtId="0" fontId="14" fillId="0" borderId="0" xfId="264" applyFont="1" applyBorder="1" applyAlignment="1" applyProtection="1">
      <alignment vertical="center" wrapText="1"/>
    </xf>
    <xf numFmtId="0" fontId="15" fillId="52" borderId="0" xfId="0" applyFont="1" applyFill="1" applyBorder="1" applyAlignment="1" applyProtection="1">
      <alignment horizontal="right"/>
      <protection locked="0"/>
    </xf>
    <xf numFmtId="0" fontId="71" fillId="52" borderId="0" xfId="0" applyFont="1" applyFill="1" applyBorder="1" applyAlignment="1" applyProtection="1">
      <alignment horizontal="right"/>
      <protection locked="0"/>
    </xf>
    <xf numFmtId="0" fontId="71" fillId="52" borderId="0" xfId="0" applyFont="1" applyFill="1" applyBorder="1" applyProtection="1">
      <protection locked="0"/>
    </xf>
    <xf numFmtId="0" fontId="71" fillId="52" borderId="21" xfId="0" applyFont="1" applyFill="1" applyBorder="1" applyAlignment="1" applyProtection="1">
      <alignment horizontal="left"/>
      <protection locked="0"/>
    </xf>
    <xf numFmtId="0" fontId="71" fillId="52" borderId="21" xfId="0" applyFont="1" applyFill="1" applyBorder="1" applyAlignment="1" applyProtection="1">
      <protection locked="0"/>
    </xf>
    <xf numFmtId="49" fontId="71" fillId="52" borderId="0" xfId="0" applyNumberFormat="1" applyFont="1" applyFill="1" applyBorder="1" applyAlignment="1" applyProtection="1">
      <alignment horizontal="left"/>
      <protection locked="0"/>
    </xf>
    <xf numFmtId="4" fontId="63" fillId="53" borderId="19" xfId="492" applyNumberFormat="1" applyFont="1" applyFill="1" applyBorder="1" applyAlignment="1">
      <alignment vertical="center" wrapText="1"/>
    </xf>
    <xf numFmtId="4" fontId="67" fillId="59" borderId="9" xfId="686" applyNumberFormat="1" applyFont="1" applyFill="1" applyBorder="1" applyAlignment="1" applyProtection="1">
      <alignment horizontal="center" vertical="center"/>
    </xf>
    <xf numFmtId="4" fontId="5" fillId="53" borderId="0" xfId="492" applyNumberFormat="1" applyFont="1" applyFill="1" applyBorder="1" applyAlignment="1">
      <alignment horizontal="center" vertical="center"/>
    </xf>
    <xf numFmtId="4" fontId="5" fillId="53" borderId="0" xfId="686" applyNumberFormat="1" applyFont="1" applyFill="1" applyBorder="1" applyAlignment="1" applyProtection="1">
      <alignment horizontal="right"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82" fillId="48" borderId="21" xfId="0" applyFont="1" applyFill="1" applyBorder="1" applyAlignment="1">
      <alignment horizontal="left"/>
    </xf>
    <xf numFmtId="0" fontId="86" fillId="48" borderId="25" xfId="0" applyFont="1" applyFill="1" applyBorder="1" applyAlignment="1">
      <alignment horizontal="right"/>
    </xf>
    <xf numFmtId="49" fontId="39" fillId="53" borderId="21" xfId="264" applyNumberFormat="1" applyFont="1" applyFill="1" applyBorder="1" applyAlignment="1" applyProtection="1">
      <alignment vertical="center"/>
    </xf>
    <xf numFmtId="0" fontId="14" fillId="48" borderId="0" xfId="264" applyFill="1" applyBorder="1" applyAlignment="1" applyProtection="1">
      <alignment vertical="center"/>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0" fillId="0" borderId="21" xfId="0" applyBorder="1"/>
    <xf numFmtId="0" fontId="0" fillId="0" borderId="25" xfId="0" applyBorder="1"/>
    <xf numFmtId="0" fontId="101" fillId="52" borderId="0" xfId="0" applyFont="1" applyFill="1" applyBorder="1" applyAlignment="1" applyProtection="1">
      <alignment vertical="center"/>
      <protection locked="0"/>
    </xf>
    <xf numFmtId="0" fontId="101" fillId="52" borderId="0" xfId="0" applyFont="1" applyFill="1" applyAlignment="1" applyProtection="1">
      <alignment vertical="center"/>
      <protection locked="0"/>
    </xf>
    <xf numFmtId="0" fontId="101" fillId="52" borderId="0" xfId="0" applyFont="1" applyFill="1" applyAlignment="1" applyProtection="1">
      <alignment horizontal="center" vertical="center"/>
      <protection locked="0"/>
    </xf>
    <xf numFmtId="2" fontId="101" fillId="52" borderId="0" xfId="0" applyNumberFormat="1" applyFont="1" applyFill="1" applyAlignment="1" applyProtection="1">
      <alignment horizontal="center" vertical="center"/>
      <protection locked="0"/>
    </xf>
    <xf numFmtId="10" fontId="101" fillId="52" borderId="0" xfId="0" applyNumberFormat="1" applyFont="1" applyFill="1" applyAlignment="1" applyProtection="1">
      <alignment vertical="center"/>
      <protection locked="0"/>
    </xf>
    <xf numFmtId="0" fontId="101" fillId="52" borderId="0" xfId="0" applyFont="1" applyFill="1" applyAlignment="1" applyProtection="1">
      <alignment vertical="justify" wrapText="1"/>
      <protection locked="0"/>
    </xf>
    <xf numFmtId="2" fontId="102" fillId="52" borderId="0" xfId="0" applyNumberFormat="1" applyFont="1" applyFill="1" applyAlignment="1" applyProtection="1">
      <alignment horizontal="right" vertical="center"/>
      <protection locked="0"/>
    </xf>
    <xf numFmtId="2" fontId="101" fillId="52" borderId="0" xfId="0" applyNumberFormat="1" applyFont="1" applyFill="1" applyAlignment="1" applyProtection="1">
      <alignment horizontal="right" vertical="center"/>
      <protection locked="0"/>
    </xf>
    <xf numFmtId="1" fontId="101" fillId="52" borderId="0" xfId="0" applyNumberFormat="1" applyFont="1" applyFill="1" applyAlignment="1" applyProtection="1">
      <alignment horizontal="center" vertical="center"/>
      <protection locked="0"/>
    </xf>
    <xf numFmtId="2" fontId="103" fillId="52" borderId="0" xfId="0" applyNumberFormat="1" applyFont="1" applyFill="1" applyAlignment="1" applyProtection="1">
      <alignment horizontal="right" vertical="center"/>
      <protection locked="0"/>
    </xf>
    <xf numFmtId="2" fontId="103" fillId="52" borderId="0" xfId="0" applyNumberFormat="1" applyFont="1" applyFill="1" applyAlignment="1" applyProtection="1">
      <alignment vertical="center"/>
      <protection locked="0"/>
    </xf>
    <xf numFmtId="0" fontId="105" fillId="52" borderId="0" xfId="0" applyFont="1" applyFill="1" applyBorder="1" applyAlignment="1" applyProtection="1">
      <alignment vertical="center"/>
      <protection locked="0"/>
    </xf>
    <xf numFmtId="0" fontId="105" fillId="52" borderId="0" xfId="0" applyFont="1" applyFill="1" applyAlignment="1" applyProtection="1">
      <alignment vertical="center"/>
      <protection locked="0"/>
    </xf>
    <xf numFmtId="1" fontId="105" fillId="52" borderId="0" xfId="0" applyNumberFormat="1" applyFont="1" applyFill="1" applyAlignment="1" applyProtection="1">
      <alignment horizontal="center" vertical="center"/>
      <protection locked="0"/>
    </xf>
    <xf numFmtId="0" fontId="102" fillId="52" borderId="0" xfId="0" applyFont="1" applyFill="1" applyAlignment="1" applyProtection="1">
      <alignment horizontal="center" vertical="center"/>
      <protection locked="0"/>
    </xf>
    <xf numFmtId="0" fontId="102" fillId="52" borderId="0" xfId="0" applyFont="1" applyFill="1" applyBorder="1" applyAlignment="1" applyProtection="1">
      <alignment vertical="center"/>
      <protection locked="0"/>
    </xf>
    <xf numFmtId="0" fontId="102" fillId="52" borderId="0" xfId="0" applyFont="1" applyFill="1" applyAlignment="1" applyProtection="1">
      <alignment vertical="center"/>
      <protection locked="0"/>
    </xf>
    <xf numFmtId="0" fontId="102" fillId="52" borderId="0" xfId="0" applyFont="1" applyFill="1" applyAlignment="1" applyProtection="1">
      <alignment horizontal="justify" vertical="center" wrapText="1"/>
      <protection locked="0"/>
    </xf>
    <xf numFmtId="10" fontId="105" fillId="52" borderId="0" xfId="0" applyNumberFormat="1" applyFont="1" applyFill="1" applyAlignment="1" applyProtection="1">
      <alignment vertical="center"/>
      <protection locked="0"/>
    </xf>
    <xf numFmtId="2" fontId="103" fillId="52" borderId="47" xfId="0"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xf>
    <xf numFmtId="10" fontId="88" fillId="48" borderId="23" xfId="497" applyNumberFormat="1" applyFont="1" applyFill="1" applyBorder="1" applyAlignment="1" applyProtection="1">
      <alignment horizontal="right"/>
    </xf>
    <xf numFmtId="10" fontId="88" fillId="48" borderId="23" xfId="497" applyNumberFormat="1" applyFont="1" applyFill="1" applyBorder="1" applyAlignment="1" applyProtection="1">
      <alignment horizontal="left"/>
    </xf>
    <xf numFmtId="10" fontId="89" fillId="48" borderId="23" xfId="497" applyNumberFormat="1" applyFont="1" applyFill="1" applyBorder="1" applyAlignment="1" applyProtection="1">
      <alignment horizontal="right"/>
    </xf>
    <xf numFmtId="0" fontId="89" fillId="48" borderId="24" xfId="497" applyFont="1" applyFill="1" applyBorder="1" applyProtection="1"/>
    <xf numFmtId="0" fontId="14" fillId="48" borderId="0" xfId="497" applyFont="1" applyFill="1" applyBorder="1" applyProtection="1"/>
    <xf numFmtId="10" fontId="14" fillId="48" borderId="0" xfId="497" applyNumberFormat="1" applyFont="1" applyFill="1" applyProtection="1"/>
    <xf numFmtId="0" fontId="89" fillId="48" borderId="0" xfId="497" applyFont="1" applyFill="1" applyBorder="1" applyAlignment="1" applyProtection="1">
      <alignment horizontal="left" vertical="center"/>
    </xf>
    <xf numFmtId="0" fontId="89" fillId="48" borderId="0" xfId="497" applyFont="1" applyFill="1" applyBorder="1" applyAlignment="1" applyProtection="1">
      <alignment horizontal="right" vertical="center"/>
    </xf>
    <xf numFmtId="0" fontId="88" fillId="48" borderId="0" xfId="497" applyFont="1" applyFill="1" applyBorder="1" applyAlignment="1" applyProtection="1">
      <alignment horizontal="right" vertical="center"/>
    </xf>
    <xf numFmtId="176" fontId="89" fillId="48" borderId="21" xfId="497" quotePrefix="1" applyNumberFormat="1" applyFont="1" applyFill="1" applyBorder="1" applyAlignment="1" applyProtection="1">
      <alignment horizontal="center" vertical="top"/>
    </xf>
    <xf numFmtId="0" fontId="88" fillId="48" borderId="10" xfId="497" applyFont="1" applyFill="1" applyBorder="1" applyAlignment="1" applyProtection="1">
      <alignment horizontal="center" vertical="justify"/>
    </xf>
    <xf numFmtId="10" fontId="88" fillId="48" borderId="44" xfId="497" applyNumberFormat="1" applyFont="1" applyFill="1" applyBorder="1" applyAlignment="1" applyProtection="1">
      <alignment horizontal="centerContinuous"/>
    </xf>
    <xf numFmtId="176" fontId="90" fillId="48" borderId="22" xfId="497" quotePrefix="1" applyNumberFormat="1" applyFont="1" applyFill="1" applyBorder="1" applyAlignment="1" applyProtection="1">
      <alignment horizontal="center" vertical="top"/>
    </xf>
    <xf numFmtId="10" fontId="91" fillId="48" borderId="43" xfId="497" applyNumberFormat="1" applyFont="1" applyFill="1" applyBorder="1" applyAlignment="1" applyProtection="1">
      <alignment horizontal="right"/>
    </xf>
    <xf numFmtId="10" fontId="91" fillId="48" borderId="22" xfId="497" applyNumberFormat="1" applyFont="1" applyFill="1" applyBorder="1" applyAlignment="1" applyProtection="1">
      <alignment horizontal="center"/>
    </xf>
    <xf numFmtId="0" fontId="91" fillId="48" borderId="43" xfId="497" applyFont="1" applyFill="1" applyBorder="1" applyAlignment="1" applyProtection="1">
      <alignment horizontal="center" vertical="center"/>
    </xf>
    <xf numFmtId="0" fontId="90" fillId="48" borderId="0" xfId="497" applyFont="1" applyFill="1" applyBorder="1" applyProtection="1"/>
    <xf numFmtId="176" fontId="88" fillId="48" borderId="21" xfId="497" applyNumberFormat="1" applyFont="1" applyFill="1" applyBorder="1" applyAlignment="1" applyProtection="1">
      <alignment horizontal="center" vertical="center"/>
    </xf>
    <xf numFmtId="15" fontId="91" fillId="48" borderId="21" xfId="497" applyNumberFormat="1" applyFont="1" applyFill="1" applyBorder="1" applyAlignment="1" applyProtection="1">
      <alignment horizontal="center" vertical="center"/>
    </xf>
    <xf numFmtId="15" fontId="91" fillId="48" borderId="48"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center" vertical="center"/>
    </xf>
    <xf numFmtId="176" fontId="88" fillId="48" borderId="26" xfId="497" applyNumberFormat="1" applyFont="1" applyFill="1" applyBorder="1" applyAlignment="1" applyProtection="1">
      <alignment horizontal="center" vertical="center"/>
    </xf>
    <xf numFmtId="15" fontId="91" fillId="48" borderId="26" xfId="497" applyNumberFormat="1" applyFont="1" applyFill="1" applyBorder="1" applyAlignment="1" applyProtection="1">
      <alignment horizontal="center" vertical="center"/>
    </xf>
    <xf numFmtId="15" fontId="91" fillId="48" borderId="49"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justify" vertical="justify"/>
    </xf>
    <xf numFmtId="176" fontId="89" fillId="55" borderId="32" xfId="497" applyNumberFormat="1" applyFont="1" applyFill="1" applyBorder="1" applyAlignment="1" applyProtection="1">
      <alignment horizontal="center" vertical="center" wrapText="1"/>
    </xf>
    <xf numFmtId="10" fontId="86" fillId="48" borderId="32" xfId="497" applyNumberFormat="1" applyFont="1" applyFill="1" applyBorder="1" applyAlignment="1" applyProtection="1">
      <alignment horizontal="right" vertical="center" wrapText="1"/>
    </xf>
    <xf numFmtId="177" fontId="86" fillId="48" borderId="32" xfId="497" applyNumberFormat="1" applyFont="1" applyFill="1" applyBorder="1" applyAlignment="1" applyProtection="1">
      <alignment horizontal="right" vertical="center" wrapText="1"/>
    </xf>
    <xf numFmtId="10" fontId="86" fillId="55" borderId="32" xfId="497"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wrapText="1"/>
    </xf>
    <xf numFmtId="10" fontId="86" fillId="48" borderId="31" xfId="497" applyNumberFormat="1" applyFont="1" applyFill="1" applyBorder="1" applyAlignment="1" applyProtection="1">
      <alignment horizontal="right"/>
    </xf>
    <xf numFmtId="177" fontId="86" fillId="48" borderId="31" xfId="497" applyNumberFormat="1" applyFont="1" applyFill="1" applyBorder="1" applyAlignment="1" applyProtection="1">
      <alignment horizontal="right"/>
    </xf>
    <xf numFmtId="10" fontId="86" fillId="48" borderId="33" xfId="497" quotePrefix="1" applyNumberFormat="1" applyFont="1" applyFill="1" applyBorder="1" applyAlignment="1" applyProtection="1">
      <alignment horizontal="right"/>
    </xf>
    <xf numFmtId="177" fontId="86" fillId="48" borderId="33" xfId="497" applyNumberFormat="1" applyFont="1" applyFill="1" applyBorder="1" applyAlignment="1" applyProtection="1">
      <alignment horizontal="right"/>
      <protection locked="0"/>
    </xf>
    <xf numFmtId="0" fontId="86" fillId="48" borderId="33" xfId="497" applyFont="1" applyFill="1" applyBorder="1" applyProtection="1"/>
    <xf numFmtId="0" fontId="89" fillId="48" borderId="0" xfId="497" applyFont="1" applyFill="1" applyBorder="1" applyProtection="1"/>
    <xf numFmtId="176" fontId="89" fillId="48" borderId="0" xfId="497" applyNumberFormat="1" applyFont="1" applyFill="1" applyBorder="1" applyAlignment="1" applyProtection="1">
      <alignment horizontal="center" vertical="top"/>
    </xf>
    <xf numFmtId="0" fontId="89" fillId="48" borderId="0" xfId="497" applyFont="1" applyFill="1" applyBorder="1" applyAlignment="1" applyProtection="1">
      <alignment horizontal="left" vertical="justify"/>
    </xf>
    <xf numFmtId="10" fontId="89" fillId="48" borderId="0" xfId="497" applyNumberFormat="1" applyFont="1" applyFill="1" applyBorder="1" applyAlignment="1" applyProtection="1">
      <alignment horizontal="right"/>
    </xf>
    <xf numFmtId="177" fontId="89" fillId="48" borderId="0" xfId="497" applyNumberFormat="1" applyFont="1" applyFill="1" applyBorder="1" applyAlignment="1" applyProtection="1">
      <alignment horizontal="center"/>
    </xf>
    <xf numFmtId="10" fontId="89" fillId="48" borderId="0" xfId="497" applyNumberFormat="1" applyFont="1" applyFill="1" applyBorder="1" applyAlignment="1" applyProtection="1">
      <alignment horizontal="center"/>
    </xf>
    <xf numFmtId="177" fontId="89" fillId="48" borderId="0" xfId="497" applyNumberFormat="1" applyFont="1" applyFill="1" applyBorder="1" applyProtection="1"/>
    <xf numFmtId="177" fontId="89" fillId="48" borderId="0" xfId="497" quotePrefix="1" applyNumberFormat="1" applyFont="1" applyFill="1" applyBorder="1" applyAlignment="1" applyProtection="1">
      <alignment horizontal="center"/>
    </xf>
    <xf numFmtId="10" fontId="89" fillId="48" borderId="0" xfId="497" quotePrefix="1" applyNumberFormat="1" applyFont="1" applyFill="1" applyBorder="1" applyAlignment="1" applyProtection="1">
      <alignment horizontal="center"/>
    </xf>
    <xf numFmtId="176" fontId="14" fillId="48" borderId="0" xfId="497" applyNumberFormat="1" applyFont="1" applyFill="1" applyAlignment="1" applyProtection="1">
      <alignment horizontal="center" vertical="top"/>
    </xf>
    <xf numFmtId="0" fontId="14" fillId="48" borderId="0" xfId="497" applyFont="1" applyFill="1" applyAlignment="1" applyProtection="1">
      <alignment horizontal="left" vertical="justify"/>
    </xf>
    <xf numFmtId="177" fontId="14" fillId="48" borderId="0" xfId="497" applyNumberFormat="1" applyFont="1" applyFill="1" applyProtection="1"/>
    <xf numFmtId="0" fontId="5" fillId="53" borderId="0" xfId="492" applyNumberFormat="1" applyFont="1" applyFill="1" applyBorder="1" applyAlignment="1">
      <alignment vertical="center" wrapText="1"/>
    </xf>
    <xf numFmtId="0" fontId="10" fillId="0" borderId="0" xfId="418" applyFont="1" applyBorder="1" applyProtection="1"/>
    <xf numFmtId="0" fontId="10" fillId="0" borderId="0" xfId="418" applyFont="1" applyProtection="1"/>
    <xf numFmtId="0" fontId="10" fillId="53" borderId="0" xfId="418" applyFont="1" applyFill="1" applyAlignment="1" applyProtection="1"/>
    <xf numFmtId="0" fontId="10" fillId="53" borderId="50" xfId="418" applyFont="1" applyFill="1" applyBorder="1" applyAlignment="1" applyProtection="1"/>
    <xf numFmtId="0" fontId="96" fillId="53" borderId="19" xfId="264" applyFont="1" applyFill="1" applyBorder="1" applyAlignment="1" applyProtection="1"/>
    <xf numFmtId="0" fontId="83" fillId="53" borderId="19" xfId="418" applyFont="1" applyFill="1" applyBorder="1" applyAlignment="1" applyProtection="1">
      <alignment horizontal="center"/>
    </xf>
    <xf numFmtId="0" fontId="96" fillId="53" borderId="0" xfId="264" applyFont="1" applyFill="1" applyBorder="1" applyAlignment="1" applyProtection="1"/>
    <xf numFmtId="0" fontId="96" fillId="53" borderId="51" xfId="418" applyFont="1" applyFill="1" applyBorder="1" applyAlignment="1" applyProtection="1"/>
    <xf numFmtId="0" fontId="83" fillId="53" borderId="0" xfId="418" applyFont="1" applyFill="1" applyBorder="1" applyAlignment="1" applyProtection="1">
      <alignment horizontal="left" indent="1"/>
    </xf>
    <xf numFmtId="0" fontId="10" fillId="53" borderId="0" xfId="418" applyFont="1" applyFill="1" applyAlignment="1" applyProtection="1">
      <alignment vertical="center"/>
    </xf>
    <xf numFmtId="0" fontId="97" fillId="53" borderId="52" xfId="418" applyFont="1" applyFill="1" applyBorder="1" applyAlignment="1" applyProtection="1">
      <alignment horizontal="left"/>
    </xf>
    <xf numFmtId="0" fontId="35" fillId="53" borderId="20" xfId="418" applyFont="1" applyFill="1" applyBorder="1" applyAlignment="1" applyProtection="1"/>
    <xf numFmtId="0" fontId="98" fillId="53" borderId="20" xfId="418" applyFont="1" applyFill="1" applyBorder="1" applyAlignment="1" applyProtection="1">
      <alignment horizontal="center"/>
    </xf>
    <xf numFmtId="0" fontId="98" fillId="53" borderId="53" xfId="418" applyFont="1" applyFill="1" applyBorder="1" applyAlignment="1" applyProtection="1">
      <alignment horizontal="center"/>
    </xf>
    <xf numFmtId="0" fontId="11" fillId="53" borderId="0" xfId="418" applyFont="1" applyFill="1" applyBorder="1" applyAlignment="1" applyProtection="1">
      <alignment horizontal="center" vertical="center"/>
    </xf>
    <xf numFmtId="0" fontId="10" fillId="53" borderId="0" xfId="418" applyFont="1" applyFill="1" applyAlignment="1" applyProtection="1">
      <alignment horizontal="center" vertical="center"/>
    </xf>
    <xf numFmtId="0" fontId="107" fillId="53" borderId="54" xfId="418" applyFont="1" applyFill="1" applyBorder="1" applyAlignment="1" applyProtection="1">
      <alignment horizontal="center" vertical="center" wrapText="1"/>
    </xf>
    <xf numFmtId="0" fontId="107" fillId="53" borderId="55" xfId="418" applyFont="1" applyFill="1" applyBorder="1" applyAlignment="1" applyProtection="1">
      <alignment horizontal="center" vertical="center" wrapText="1"/>
    </xf>
    <xf numFmtId="0" fontId="107" fillId="53" borderId="46" xfId="418" applyFont="1" applyFill="1" applyBorder="1" applyAlignment="1" applyProtection="1">
      <alignment horizontal="center" vertical="center" wrapText="1"/>
    </xf>
    <xf numFmtId="0" fontId="96" fillId="53" borderId="0" xfId="264" applyFont="1" applyFill="1" applyBorder="1" applyAlignment="1" applyProtection="1">
      <alignment horizontal="center" vertical="center"/>
    </xf>
    <xf numFmtId="0" fontId="97" fillId="61" borderId="56" xfId="264" applyFont="1" applyFill="1" applyBorder="1" applyAlignment="1" applyProtection="1">
      <alignment horizontal="center" vertical="center"/>
    </xf>
    <xf numFmtId="197" fontId="96" fillId="53" borderId="57" xfId="418" applyNumberFormat="1" applyFont="1" applyFill="1" applyBorder="1" applyAlignment="1" applyProtection="1">
      <alignment horizontal="right" vertical="center"/>
    </xf>
    <xf numFmtId="198" fontId="97" fillId="53" borderId="58" xfId="264" applyNumberFormat="1" applyFont="1" applyFill="1" applyBorder="1" applyAlignment="1" applyProtection="1">
      <alignment vertical="center"/>
    </xf>
    <xf numFmtId="0" fontId="96" fillId="61" borderId="59" xfId="418" applyNumberFormat="1" applyFont="1" applyFill="1" applyBorder="1" applyAlignment="1" applyProtection="1">
      <alignment horizontal="center" vertical="center"/>
    </xf>
    <xf numFmtId="0" fontId="97" fillId="53" borderId="0" xfId="264" applyFont="1" applyFill="1" applyBorder="1" applyAlignment="1" applyProtection="1">
      <alignment vertical="center"/>
    </xf>
    <xf numFmtId="0" fontId="108" fillId="53" borderId="60" xfId="264" applyFont="1" applyFill="1" applyBorder="1" applyAlignment="1" applyProtection="1">
      <alignment horizontal="left" vertical="center" indent="2"/>
    </xf>
    <xf numFmtId="0" fontId="108" fillId="53" borderId="61" xfId="264" applyFont="1" applyFill="1" applyBorder="1" applyAlignment="1" applyProtection="1">
      <alignment vertical="center"/>
    </xf>
    <xf numFmtId="197" fontId="107" fillId="53" borderId="62" xfId="302" applyNumberFormat="1" applyFont="1" applyFill="1" applyBorder="1" applyAlignment="1" applyProtection="1">
      <alignment vertical="center"/>
    </xf>
    <xf numFmtId="197" fontId="109" fillId="53" borderId="62" xfId="302" applyNumberFormat="1" applyFont="1" applyFill="1" applyBorder="1" applyAlignment="1" applyProtection="1">
      <alignment vertical="center"/>
    </xf>
    <xf numFmtId="0" fontId="96" fillId="53" borderId="0" xfId="418" applyFont="1" applyFill="1" applyAlignment="1" applyProtection="1">
      <alignment vertical="center"/>
    </xf>
    <xf numFmtId="0" fontId="35" fillId="53" borderId="0" xfId="264" applyFont="1" applyFill="1" applyBorder="1" applyAlignment="1" applyProtection="1">
      <alignment vertical="center"/>
    </xf>
    <xf numFmtId="10" fontId="107" fillId="62" borderId="62" xfId="302" applyNumberFormat="1" applyFont="1" applyFill="1" applyBorder="1" applyAlignment="1" applyProtection="1">
      <alignment horizontal="center" vertical="center"/>
    </xf>
    <xf numFmtId="197" fontId="107" fillId="47" borderId="62" xfId="302" applyNumberFormat="1" applyFont="1" applyFill="1" applyBorder="1" applyAlignment="1" applyProtection="1">
      <alignment horizontal="center" vertical="center"/>
    </xf>
    <xf numFmtId="197" fontId="107" fillId="47" borderId="63" xfId="302" applyNumberFormat="1" applyFont="1" applyFill="1" applyBorder="1" applyAlignment="1" applyProtection="1">
      <alignment horizontal="center" vertical="center"/>
    </xf>
    <xf numFmtId="0" fontId="10" fillId="53" borderId="0" xfId="418" applyFont="1" applyFill="1" applyBorder="1" applyAlignment="1" applyProtection="1">
      <alignment vertical="center"/>
    </xf>
    <xf numFmtId="0" fontId="96" fillId="0" borderId="0" xfId="418" applyFont="1" applyBorder="1" applyProtection="1"/>
    <xf numFmtId="0" fontId="106" fillId="47" borderId="60" xfId="418" applyFont="1" applyFill="1" applyBorder="1" applyProtection="1"/>
    <xf numFmtId="0" fontId="106" fillId="47" borderId="61" xfId="418" applyFont="1" applyFill="1" applyBorder="1" applyProtection="1"/>
    <xf numFmtId="197" fontId="106" fillId="47" borderId="61" xfId="418" applyNumberFormat="1" applyFont="1" applyFill="1" applyBorder="1" applyProtection="1"/>
    <xf numFmtId="171" fontId="108" fillId="53" borderId="64" xfId="517" applyNumberFormat="1" applyFont="1" applyFill="1" applyBorder="1" applyAlignment="1" applyProtection="1">
      <alignment horizontal="left" vertical="center" indent="1"/>
    </xf>
    <xf numFmtId="171" fontId="9" fillId="53" borderId="65" xfId="517" applyNumberFormat="1" applyFont="1" applyFill="1" applyBorder="1" applyAlignment="1" applyProtection="1">
      <alignment horizontal="centerContinuous" vertical="center"/>
    </xf>
    <xf numFmtId="4" fontId="107" fillId="53" borderId="66" xfId="264" applyNumberFormat="1" applyFont="1" applyFill="1" applyBorder="1" applyAlignment="1" applyProtection="1">
      <alignment vertical="center"/>
    </xf>
    <xf numFmtId="0" fontId="10" fillId="48" borderId="0" xfId="418" applyFont="1"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103" fillId="52" borderId="47" xfId="0" applyNumberFormat="1" applyFont="1" applyFill="1" applyBorder="1" applyAlignment="1" applyProtection="1">
      <alignment horizontal="center" vertical="center" wrapText="1"/>
      <protection locked="0"/>
    </xf>
    <xf numFmtId="0" fontId="0" fillId="52" borderId="21" xfId="0" applyFont="1" applyFill="1" applyBorder="1" applyAlignment="1" applyProtection="1">
      <protection locked="0"/>
    </xf>
    <xf numFmtId="0" fontId="0" fillId="52" borderId="0" xfId="0" applyFont="1" applyFill="1" applyBorder="1" applyAlignment="1" applyProtection="1">
      <protection locked="0"/>
    </xf>
    <xf numFmtId="49" fontId="28" fillId="58" borderId="43" xfId="264" applyNumberFormat="1" applyFont="1" applyFill="1" applyBorder="1" applyAlignment="1">
      <alignment horizontal="center" vertical="center" wrapText="1"/>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194" fontId="81" fillId="48" borderId="25" xfId="497" applyNumberFormat="1" applyFont="1" applyFill="1" applyBorder="1" applyAlignment="1" applyProtection="1">
      <alignment horizontal="left" vertical="center"/>
    </xf>
    <xf numFmtId="49" fontId="81" fillId="48" borderId="25" xfId="497" applyNumberFormat="1" applyFont="1" applyFill="1" applyBorder="1" applyAlignment="1" applyProtection="1">
      <alignment horizontal="left" vertical="center"/>
    </xf>
    <xf numFmtId="192" fontId="81" fillId="48" borderId="25" xfId="497" applyNumberFormat="1" applyFont="1" applyFill="1" applyBorder="1" applyAlignment="1" applyProtection="1">
      <alignment horizontal="left" vertical="center"/>
    </xf>
    <xf numFmtId="171" fontId="89" fillId="55" borderId="35" xfId="565" applyNumberFormat="1" applyFont="1" applyFill="1" applyBorder="1" applyAlignment="1" applyProtection="1">
      <alignment horizontal="center"/>
    </xf>
    <xf numFmtId="10" fontId="14" fillId="48" borderId="0" xfId="497" applyNumberFormat="1" applyFont="1" applyFill="1" applyBorder="1" applyAlignment="1" applyProtection="1">
      <alignment vertical="center" wrapText="1"/>
    </xf>
    <xf numFmtId="179" fontId="67" fillId="59" borderId="52" xfId="686" applyNumberFormat="1" applyFont="1" applyFill="1" applyBorder="1" applyAlignment="1" applyProtection="1">
      <alignment horizontal="center" vertical="center" wrapText="1"/>
    </xf>
    <xf numFmtId="4" fontId="5" fillId="53" borderId="19" xfId="492" applyNumberFormat="1" applyFont="1" applyFill="1" applyBorder="1" applyAlignment="1">
      <alignment horizontal="center" vertical="center"/>
    </xf>
    <xf numFmtId="4" fontId="63" fillId="53" borderId="19" xfId="492" applyNumberFormat="1" applyFont="1" applyFill="1" applyBorder="1" applyAlignment="1">
      <alignment horizontal="center" vertical="center" wrapText="1"/>
    </xf>
    <xf numFmtId="4" fontId="5" fillId="53" borderId="0" xfId="686" applyNumberFormat="1" applyFont="1" applyFill="1" applyBorder="1" applyAlignment="1" applyProtection="1">
      <alignment horizontal="center" vertical="center"/>
    </xf>
    <xf numFmtId="0" fontId="104" fillId="52" borderId="0" xfId="0" applyFont="1" applyFill="1" applyBorder="1" applyAlignment="1" applyProtection="1">
      <alignment vertical="center" wrapText="1"/>
      <protection locked="0"/>
    </xf>
    <xf numFmtId="0" fontId="104" fillId="52" borderId="68" xfId="0" applyFont="1" applyFill="1" applyBorder="1" applyAlignment="1" applyProtection="1">
      <alignment vertical="center" wrapText="1"/>
      <protection locked="0"/>
    </xf>
    <xf numFmtId="0" fontId="104" fillId="52" borderId="0" xfId="0" applyFont="1" applyFill="1" applyAlignment="1" applyProtection="1">
      <alignment vertical="center" wrapText="1"/>
      <protection locked="0"/>
    </xf>
    <xf numFmtId="0" fontId="39" fillId="53" borderId="0" xfId="264" applyNumberFormat="1" applyFont="1" applyFill="1" applyBorder="1" applyAlignment="1" applyProtection="1">
      <alignment vertical="center" wrapText="1"/>
    </xf>
    <xf numFmtId="0" fontId="14" fillId="0" borderId="0" xfId="264" applyAlignment="1" applyProtection="1">
      <alignment horizontal="center" vertical="center" wrapText="1"/>
    </xf>
    <xf numFmtId="0" fontId="110" fillId="57" borderId="9" xfId="0" applyFont="1" applyFill="1" applyBorder="1" applyAlignment="1">
      <alignment horizontal="center" vertical="center"/>
    </xf>
    <xf numFmtId="0" fontId="110" fillId="57" borderId="9" xfId="0" applyFont="1" applyFill="1" applyBorder="1" applyAlignment="1">
      <alignment horizontal="center" vertical="center" wrapText="1"/>
    </xf>
    <xf numFmtId="0" fontId="110" fillId="48" borderId="0" xfId="0" applyFont="1" applyFill="1" applyAlignment="1">
      <alignment horizontal="center"/>
    </xf>
    <xf numFmtId="0" fontId="0" fillId="63"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39" fillId="0" borderId="0" xfId="493" applyFont="1" applyBorder="1" applyAlignment="1">
      <alignment horizontal="left" vertical="top" wrapText="1"/>
    </xf>
    <xf numFmtId="201" fontId="77" fillId="48" borderId="0" xfId="497" applyNumberFormat="1" applyFont="1" applyFill="1" applyAlignment="1" applyProtection="1">
      <alignment horizontal="left" vertical="center"/>
    </xf>
    <xf numFmtId="49" fontId="15" fillId="48" borderId="47" xfId="685" applyNumberFormat="1" applyFont="1" applyFill="1" applyBorder="1" applyAlignment="1" applyProtection="1">
      <alignment horizontal="center" vertical="center" wrapText="1"/>
    </xf>
    <xf numFmtId="49" fontId="105" fillId="52" borderId="0" xfId="0" applyNumberFormat="1" applyFont="1" applyFill="1" applyAlignment="1" applyProtection="1">
      <alignment horizontal="center" vertical="center"/>
      <protection locked="0"/>
    </xf>
    <xf numFmtId="49" fontId="101" fillId="52" borderId="0" xfId="0" applyNumberFormat="1" applyFont="1" applyFill="1" applyAlignment="1" applyProtection="1">
      <alignment horizontal="center" vertical="center"/>
      <protection locked="0"/>
    </xf>
    <xf numFmtId="49" fontId="5" fillId="53" borderId="51" xfId="686" applyNumberFormat="1" applyFont="1" applyFill="1" applyBorder="1" applyAlignment="1" applyProtection="1">
      <alignment horizontal="center" vertical="center"/>
    </xf>
    <xf numFmtId="49" fontId="5" fillId="53" borderId="52" xfId="686" applyNumberFormat="1" applyFont="1" applyFill="1" applyBorder="1" applyAlignment="1" applyProtection="1">
      <alignment horizontal="center" vertical="center"/>
    </xf>
    <xf numFmtId="49" fontId="67" fillId="59" borderId="70" xfId="686" applyNumberFormat="1" applyFont="1" applyFill="1" applyBorder="1" applyAlignment="1" applyProtection="1">
      <alignment horizontal="center" vertical="center" wrapText="1"/>
    </xf>
    <xf numFmtId="49" fontId="5" fillId="53" borderId="0" xfId="686" applyNumberFormat="1" applyFont="1" applyFill="1" applyBorder="1" applyAlignment="1" applyProtection="1">
      <alignment horizontal="center" vertical="center"/>
    </xf>
    <xf numFmtId="0" fontId="99" fillId="48" borderId="71" xfId="418" applyFont="1" applyFill="1" applyBorder="1" applyAlignment="1" applyProtection="1">
      <alignment horizontal="center"/>
    </xf>
    <xf numFmtId="0" fontId="30" fillId="48" borderId="35" xfId="0" applyFont="1" applyFill="1" applyBorder="1" applyAlignment="1">
      <alignment horizontal="center" vertical="center"/>
    </xf>
    <xf numFmtId="2" fontId="30" fillId="48" borderId="35" xfId="0" applyNumberFormat="1" applyFont="1" applyFill="1" applyBorder="1" applyAlignment="1">
      <alignment horizontal="center" vertical="center"/>
    </xf>
    <xf numFmtId="2" fontId="30"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30" fillId="0" borderId="0" xfId="0" applyFont="1" applyBorder="1"/>
    <xf numFmtId="0" fontId="97" fillId="48" borderId="21" xfId="0" applyFont="1" applyFill="1" applyBorder="1"/>
    <xf numFmtId="0" fontId="97" fillId="48" borderId="0" xfId="0" applyFont="1" applyFill="1" applyBorder="1"/>
    <xf numFmtId="0" fontId="97" fillId="48" borderId="25" xfId="0" applyFont="1" applyFill="1" applyBorder="1"/>
    <xf numFmtId="0" fontId="97" fillId="48" borderId="0" xfId="0" applyNumberFormat="1" applyFont="1" applyFill="1" applyBorder="1" applyAlignment="1">
      <alignment horizontal="justify" vertical="justify" wrapText="1" justifyLastLine="1"/>
    </xf>
    <xf numFmtId="0" fontId="97" fillId="48" borderId="26" xfId="0" applyFont="1" applyFill="1" applyBorder="1"/>
    <xf numFmtId="0" fontId="97" fillId="48" borderId="10" xfId="0" applyFont="1" applyFill="1" applyBorder="1"/>
    <xf numFmtId="0" fontId="97" fillId="48" borderId="27" xfId="0" applyFont="1" applyFill="1" applyBorder="1"/>
    <xf numFmtId="0" fontId="0" fillId="50" borderId="0" xfId="0" applyFill="1" applyBorder="1" applyAlignment="1" applyProtection="1">
      <alignment horizontal="left"/>
      <protection locked="0"/>
    </xf>
    <xf numFmtId="0" fontId="87" fillId="52" borderId="21" xfId="0" applyFont="1" applyFill="1" applyBorder="1" applyAlignment="1" applyProtection="1">
      <protection locked="0"/>
    </xf>
    <xf numFmtId="0" fontId="16" fillId="0" borderId="35" xfId="494" applyFont="1" applyBorder="1" applyAlignment="1">
      <alignment horizontal="center"/>
    </xf>
    <xf numFmtId="0" fontId="0" fillId="50" borderId="25" xfId="0" applyFill="1" applyBorder="1" applyAlignment="1" applyProtection="1">
      <alignment horizontal="left"/>
      <protection locked="0"/>
    </xf>
    <xf numFmtId="0" fontId="0" fillId="50" borderId="26" xfId="0" applyFill="1" applyBorder="1" applyAlignment="1" applyProtection="1">
      <alignment horizontal="left"/>
      <protection locked="0"/>
    </xf>
    <xf numFmtId="2" fontId="86" fillId="52" borderId="0" xfId="0" applyNumberFormat="1" applyFont="1" applyFill="1" applyAlignment="1" applyProtection="1">
      <alignment horizontal="right" vertical="center"/>
      <protection locked="0"/>
    </xf>
    <xf numFmtId="0" fontId="97" fillId="48" borderId="0" xfId="0" applyFont="1" applyFill="1" applyBorder="1" applyAlignment="1">
      <alignment horizontal="center"/>
    </xf>
    <xf numFmtId="2" fontId="15" fillId="52" borderId="47" xfId="0" applyNumberFormat="1" applyFont="1" applyFill="1" applyBorder="1" applyAlignment="1" applyProtection="1">
      <alignment horizontal="center" vertical="center" wrapText="1"/>
      <protection locked="0"/>
    </xf>
    <xf numFmtId="43" fontId="6" fillId="52" borderId="47" xfId="581" applyFont="1" applyFill="1" applyBorder="1" applyAlignment="1" applyProtection="1">
      <alignment horizontal="right" vertical="center" wrapText="1"/>
      <protection locked="0"/>
    </xf>
    <xf numFmtId="10" fontId="6" fillId="52" borderId="47" xfId="530" applyNumberFormat="1" applyFont="1" applyFill="1" applyBorder="1" applyAlignment="1" applyProtection="1">
      <alignment horizontal="right" vertical="center" wrapText="1"/>
      <protection locked="0"/>
    </xf>
    <xf numFmtId="14" fontId="83" fillId="53" borderId="72" xfId="418" applyNumberFormat="1" applyFont="1" applyFill="1" applyBorder="1" applyAlignment="1" applyProtection="1">
      <alignment horizontal="left" indent="1"/>
    </xf>
    <xf numFmtId="0" fontId="97" fillId="53" borderId="72" xfId="418" applyFont="1" applyFill="1" applyBorder="1" applyAlignment="1" applyProtection="1">
      <alignment horizontal="left" indent="1"/>
    </xf>
    <xf numFmtId="171" fontId="99" fillId="53" borderId="72" xfId="418" applyNumberFormat="1" applyFont="1" applyFill="1" applyBorder="1" applyAlignment="1" applyProtection="1">
      <alignment horizontal="left" indent="1"/>
      <protection locked="0"/>
    </xf>
    <xf numFmtId="194" fontId="81" fillId="48" borderId="0" xfId="497" applyNumberFormat="1" applyFont="1" applyFill="1" applyBorder="1" applyAlignment="1" applyProtection="1">
      <alignment horizontal="left" vertical="center"/>
    </xf>
    <xf numFmtId="193" fontId="86" fillId="48" borderId="32" xfId="497" applyNumberFormat="1" applyFont="1" applyFill="1" applyBorder="1" applyAlignment="1" applyProtection="1">
      <alignment horizontal="right"/>
    </xf>
    <xf numFmtId="44" fontId="66" fillId="55" borderId="32" xfId="296" applyFont="1" applyFill="1" applyBorder="1" applyAlignment="1" applyProtection="1">
      <alignment horizontal="right"/>
    </xf>
    <xf numFmtId="10" fontId="86" fillId="48" borderId="31" xfId="497" applyNumberFormat="1" applyFont="1" applyFill="1" applyBorder="1" applyAlignment="1" applyProtection="1">
      <alignment horizontal="right" vertical="center" wrapText="1"/>
    </xf>
    <xf numFmtId="0" fontId="6" fillId="48" borderId="0" xfId="494" applyFont="1" applyFill="1" applyBorder="1"/>
    <xf numFmtId="0" fontId="6" fillId="48" borderId="0" xfId="494" applyFont="1" applyFill="1" applyBorder="1" applyAlignment="1">
      <alignment horizontal="center"/>
    </xf>
    <xf numFmtId="0" fontId="112" fillId="52" borderId="0" xfId="0" applyFont="1" applyFill="1" applyBorder="1" applyAlignment="1" applyProtection="1">
      <alignment horizontal="left"/>
      <protection locked="0"/>
    </xf>
    <xf numFmtId="0" fontId="113" fillId="52" borderId="0" xfId="0" applyFont="1" applyFill="1" applyBorder="1" applyAlignment="1" applyProtection="1">
      <alignment horizontal="left"/>
    </xf>
    <xf numFmtId="0" fontId="11" fillId="48" borderId="0" xfId="494" applyFont="1" applyFill="1" applyBorder="1"/>
    <xf numFmtId="0" fontId="16" fillId="48" borderId="0" xfId="494" applyFont="1" applyFill="1" applyBorder="1"/>
    <xf numFmtId="0" fontId="16" fillId="0" borderId="0" xfId="494" applyFont="1"/>
    <xf numFmtId="0" fontId="16" fillId="0" borderId="35" xfId="494" applyFont="1" applyBorder="1" applyAlignment="1">
      <alignment horizontal="center" vertical="center"/>
    </xf>
    <xf numFmtId="0" fontId="16" fillId="0" borderId="0" xfId="494" applyFont="1" applyAlignment="1">
      <alignment vertical="center"/>
    </xf>
    <xf numFmtId="0" fontId="16" fillId="54" borderId="35" xfId="494" applyFont="1" applyFill="1" applyBorder="1"/>
    <xf numFmtId="164" fontId="16" fillId="54" borderId="35" xfId="494" applyNumberFormat="1" applyFont="1" applyFill="1" applyBorder="1" applyAlignment="1">
      <alignment horizontal="center"/>
    </xf>
    <xf numFmtId="10" fontId="16" fillId="65" borderId="35" xfId="494" applyNumberFormat="1" applyFont="1" applyFill="1" applyBorder="1" applyAlignment="1">
      <alignment horizontal="center"/>
    </xf>
    <xf numFmtId="10" fontId="16" fillId="0" borderId="35" xfId="564" applyNumberFormat="1" applyFont="1" applyBorder="1" applyAlignment="1">
      <alignment horizontal="center"/>
    </xf>
    <xf numFmtId="10" fontId="16" fillId="65" borderId="35" xfId="564" applyNumberFormat="1" applyFont="1" applyFill="1" applyBorder="1" applyAlignment="1">
      <alignment horizontal="center"/>
    </xf>
    <xf numFmtId="0" fontId="16" fillId="54" borderId="35" xfId="494" applyFont="1" applyFill="1" applyBorder="1" applyAlignment="1">
      <alignment horizontal="left"/>
    </xf>
    <xf numFmtId="164" fontId="16" fillId="54" borderId="35" xfId="374" applyFont="1" applyFill="1" applyBorder="1" applyAlignment="1">
      <alignment horizontal="center"/>
    </xf>
    <xf numFmtId="10" fontId="16" fillId="54" borderId="35" xfId="564" applyNumberFormat="1" applyFont="1" applyFill="1" applyBorder="1" applyAlignment="1">
      <alignment horizontal="center"/>
    </xf>
    <xf numFmtId="0" fontId="16" fillId="48" borderId="21" xfId="494" applyFont="1" applyFill="1" applyBorder="1" applyAlignment="1">
      <alignment horizontal="center"/>
    </xf>
    <xf numFmtId="10" fontId="16" fillId="48" borderId="0" xfId="494" applyNumberFormat="1" applyFont="1" applyFill="1" applyBorder="1"/>
    <xf numFmtId="10" fontId="16" fillId="48" borderId="25" xfId="494" applyNumberFormat="1" applyFont="1" applyFill="1" applyBorder="1"/>
    <xf numFmtId="0" fontId="16" fillId="0" borderId="35" xfId="494" applyFont="1" applyBorder="1" applyAlignment="1">
      <alignment horizontal="left" indent="5"/>
    </xf>
    <xf numFmtId="0" fontId="16" fillId="48" borderId="25" xfId="494" applyFont="1" applyFill="1" applyBorder="1"/>
    <xf numFmtId="10" fontId="16" fillId="65" borderId="43" xfId="564" applyNumberFormat="1" applyFont="1" applyFill="1" applyBorder="1" applyAlignment="1">
      <alignment horizontal="center"/>
    </xf>
    <xf numFmtId="164" fontId="16" fillId="0" borderId="35" xfId="494" applyNumberFormat="1" applyFont="1" applyBorder="1" applyAlignment="1">
      <alignment horizontal="center"/>
    </xf>
    <xf numFmtId="0" fontId="16" fillId="0" borderId="35" xfId="494" applyFont="1" applyBorder="1"/>
    <xf numFmtId="10" fontId="16" fillId="65" borderId="35" xfId="564" applyNumberFormat="1" applyFont="1" applyFill="1" applyBorder="1"/>
    <xf numFmtId="0" fontId="16" fillId="48" borderId="0" xfId="494" applyFont="1" applyFill="1"/>
    <xf numFmtId="0" fontId="16" fillId="48" borderId="0" xfId="494" applyFont="1" applyFill="1" applyAlignment="1">
      <alignment horizontal="center"/>
    </xf>
    <xf numFmtId="0" fontId="16" fillId="48" borderId="22" xfId="494" applyFont="1" applyFill="1" applyBorder="1"/>
    <xf numFmtId="0" fontId="16" fillId="48" borderId="23" xfId="494" applyFont="1" applyFill="1" applyBorder="1"/>
    <xf numFmtId="0" fontId="16" fillId="48" borderId="24" xfId="494" applyFont="1" applyFill="1" applyBorder="1"/>
    <xf numFmtId="0" fontId="16" fillId="48" borderId="21" xfId="494" applyFont="1" applyFill="1" applyBorder="1"/>
    <xf numFmtId="0" fontId="16" fillId="48" borderId="26" xfId="494" applyFont="1" applyFill="1" applyBorder="1"/>
    <xf numFmtId="0" fontId="16" fillId="48" borderId="10" xfId="494" applyFont="1" applyFill="1" applyBorder="1"/>
    <xf numFmtId="0" fontId="16" fillId="48" borderId="27" xfId="494" applyFont="1" applyFill="1" applyBorder="1"/>
    <xf numFmtId="0" fontId="16" fillId="0" borderId="0" xfId="494" applyFont="1" applyAlignment="1">
      <alignment horizontal="center"/>
    </xf>
    <xf numFmtId="0" fontId="115" fillId="0" borderId="9" xfId="685" applyNumberFormat="1" applyFont="1" applyFill="1" applyBorder="1" applyAlignment="1" applyProtection="1">
      <alignment horizontal="center" vertical="center"/>
    </xf>
    <xf numFmtId="0" fontId="115" fillId="53" borderId="9" xfId="492" applyFont="1" applyFill="1" applyBorder="1" applyAlignment="1">
      <alignment horizontal="left" vertical="center" wrapText="1"/>
    </xf>
    <xf numFmtId="0" fontId="116" fillId="53" borderId="9" xfId="492" applyFont="1" applyFill="1" applyBorder="1" applyAlignment="1">
      <alignment horizontal="center" vertical="center" wrapText="1"/>
    </xf>
    <xf numFmtId="4" fontId="116" fillId="53" borderId="9" xfId="492" applyNumberFormat="1" applyFont="1" applyFill="1" applyBorder="1" applyAlignment="1">
      <alignment horizontal="right" vertical="center" wrapText="1"/>
    </xf>
    <xf numFmtId="0" fontId="101" fillId="52" borderId="0" xfId="0" applyNumberFormat="1" applyFont="1" applyFill="1" applyAlignment="1" applyProtection="1">
      <alignment horizontal="center" vertical="center"/>
      <protection locked="0"/>
    </xf>
    <xf numFmtId="0" fontId="5" fillId="53" borderId="0" xfId="686" applyNumberFormat="1" applyFont="1" applyFill="1" applyBorder="1" applyAlignment="1" applyProtection="1">
      <alignment horizontal="center" vertical="center"/>
    </xf>
    <xf numFmtId="1" fontId="15" fillId="61" borderId="92" xfId="264" applyNumberFormat="1" applyFont="1" applyFill="1" applyBorder="1" applyAlignment="1">
      <alignment horizontal="center" vertical="center"/>
    </xf>
    <xf numFmtId="0" fontId="15" fillId="61" borderId="93" xfId="686" applyNumberFormat="1" applyFont="1" applyFill="1" applyBorder="1" applyAlignment="1" applyProtection="1">
      <alignment horizontal="center" vertical="center"/>
    </xf>
    <xf numFmtId="179" fontId="15" fillId="53" borderId="93" xfId="686" applyNumberFormat="1" applyFont="1" applyFill="1" applyBorder="1" applyAlignment="1" applyProtection="1">
      <alignment horizontal="center" vertical="center"/>
    </xf>
    <xf numFmtId="0" fontId="15" fillId="53" borderId="93" xfId="492" applyNumberFormat="1" applyFont="1" applyFill="1" applyBorder="1" applyAlignment="1">
      <alignment vertical="center" wrapText="1"/>
    </xf>
    <xf numFmtId="191" fontId="15" fillId="61" borderId="93" xfId="492" applyNumberFormat="1" applyFont="1" applyFill="1" applyBorder="1" applyAlignment="1">
      <alignment horizontal="center" vertical="center"/>
    </xf>
    <xf numFmtId="4" fontId="7" fillId="53" borderId="93" xfId="299" applyNumberFormat="1" applyFill="1" applyBorder="1" applyAlignment="1">
      <alignment horizontal="center" vertical="center" wrapText="1"/>
    </xf>
    <xf numFmtId="44" fontId="7" fillId="53" borderId="93" xfId="297" applyFont="1" applyFill="1" applyBorder="1" applyAlignment="1">
      <alignment horizontal="center" vertical="center" wrapText="1"/>
    </xf>
    <xf numFmtId="44" fontId="7" fillId="53" borderId="93" xfId="297" applyFont="1" applyFill="1" applyBorder="1" applyAlignment="1" applyProtection="1">
      <alignment horizontal="right" vertical="center"/>
    </xf>
    <xf numFmtId="0" fontId="76" fillId="0" borderId="34" xfId="0" applyFont="1" applyBorder="1" applyAlignment="1">
      <alignment horizontal="center" vertical="center"/>
    </xf>
    <xf numFmtId="0" fontId="78" fillId="0" borderId="89" xfId="0" applyFont="1" applyBorder="1" applyAlignment="1">
      <alignment horizontal="right"/>
    </xf>
    <xf numFmtId="0" fontId="78" fillId="0" borderId="95" xfId="0" applyFont="1" applyBorder="1" applyAlignment="1">
      <alignment horizontal="right"/>
    </xf>
    <xf numFmtId="0" fontId="76" fillId="56" borderId="74" xfId="0" applyFont="1" applyFill="1" applyBorder="1" applyAlignment="1">
      <alignment horizontal="center" wrapText="1"/>
    </xf>
    <xf numFmtId="0" fontId="77" fillId="0" borderId="36" xfId="0" applyFont="1" applyBorder="1" applyAlignment="1">
      <alignment horizontal="center" vertical="justify"/>
    </xf>
    <xf numFmtId="0" fontId="78" fillId="0" borderId="90" xfId="0" applyFont="1" applyBorder="1" applyAlignment="1"/>
    <xf numFmtId="0" fontId="78" fillId="0" borderId="96" xfId="0" applyFont="1" applyBorder="1" applyAlignment="1"/>
    <xf numFmtId="14" fontId="11" fillId="68" borderId="0" xfId="496" applyNumberFormat="1" applyFont="1" applyFill="1" applyBorder="1" applyAlignment="1">
      <alignment horizontal="center"/>
    </xf>
    <xf numFmtId="0" fontId="16" fillId="68" borderId="0" xfId="496" applyFill="1" applyBorder="1" applyAlignment="1">
      <alignment horizontal="center"/>
    </xf>
    <xf numFmtId="0" fontId="16" fillId="68" borderId="0" xfId="496" applyFill="1" applyBorder="1"/>
    <xf numFmtId="0" fontId="10" fillId="69" borderId="0" xfId="0" applyFont="1" applyFill="1" applyBorder="1" applyAlignment="1" applyProtection="1">
      <alignment horizontal="left"/>
      <protection locked="0"/>
    </xf>
    <xf numFmtId="164" fontId="16" fillId="68" borderId="35" xfId="374" applyFont="1" applyFill="1" applyBorder="1" applyAlignment="1">
      <alignment horizontal="center"/>
    </xf>
    <xf numFmtId="10" fontId="16" fillId="68" borderId="35" xfId="564" applyNumberFormat="1" applyFont="1" applyFill="1" applyBorder="1" applyAlignment="1">
      <alignment horizontal="center"/>
    </xf>
    <xf numFmtId="4" fontId="10" fillId="69" borderId="0" xfId="0" applyNumberFormat="1" applyFont="1" applyFill="1" applyBorder="1" applyAlignment="1" applyProtection="1">
      <alignment horizontal="left"/>
    </xf>
    <xf numFmtId="44" fontId="122" fillId="64" borderId="9" xfId="296" applyFont="1" applyFill="1" applyBorder="1" applyAlignment="1" applyProtection="1">
      <alignment vertical="center" wrapText="1"/>
    </xf>
    <xf numFmtId="44" fontId="122" fillId="64" borderId="9" xfId="296" applyFont="1" applyFill="1" applyBorder="1" applyAlignment="1" applyProtection="1">
      <alignment horizontal="right" vertical="center" wrapText="1"/>
      <protection locked="0"/>
    </xf>
    <xf numFmtId="1" fontId="122" fillId="52" borderId="67" xfId="0" applyNumberFormat="1" applyFont="1" applyFill="1" applyBorder="1" applyAlignment="1" applyProtection="1">
      <alignment horizontal="center" vertical="center" wrapText="1"/>
      <protection locked="0"/>
    </xf>
    <xf numFmtId="49" fontId="123" fillId="52" borderId="45" xfId="0" applyNumberFormat="1" applyFont="1" applyFill="1" applyBorder="1" applyAlignment="1" applyProtection="1">
      <alignment horizontal="center" vertical="center" wrapText="1"/>
      <protection locked="0"/>
    </xf>
    <xf numFmtId="0" fontId="122" fillId="52" borderId="45" xfId="0" applyFont="1" applyFill="1" applyBorder="1" applyAlignment="1" applyProtection="1">
      <alignment horizontal="center" vertical="center" wrapText="1"/>
      <protection locked="0"/>
    </xf>
    <xf numFmtId="2" fontId="122" fillId="52" borderId="45" xfId="0" applyNumberFormat="1" applyFont="1" applyFill="1" applyBorder="1" applyAlignment="1" applyProtection="1">
      <alignment horizontal="center" vertical="center" wrapText="1"/>
      <protection locked="0"/>
    </xf>
    <xf numFmtId="10" fontId="122" fillId="52" borderId="46" xfId="0" applyNumberFormat="1" applyFont="1" applyFill="1" applyBorder="1" applyAlignment="1" applyProtection="1">
      <alignment horizontal="center" vertical="center"/>
      <protection locked="0"/>
    </xf>
    <xf numFmtId="1" fontId="124" fillId="64" borderId="9" xfId="0" applyNumberFormat="1" applyFont="1" applyFill="1" applyBorder="1" applyAlignment="1" applyProtection="1">
      <alignment horizontal="center" vertical="center" wrapText="1"/>
      <protection locked="0"/>
    </xf>
    <xf numFmtId="1" fontId="124" fillId="65" borderId="9" xfId="685" applyNumberFormat="1" applyFont="1" applyFill="1" applyBorder="1" applyAlignment="1" applyProtection="1">
      <alignment horizontal="center" vertical="center" wrapText="1"/>
    </xf>
    <xf numFmtId="167" fontId="124" fillId="64" borderId="9" xfId="0" applyNumberFormat="1" applyFont="1" applyFill="1" applyBorder="1" applyAlignment="1" applyProtection="1">
      <alignment horizontal="left" vertical="justify" wrapText="1"/>
    </xf>
    <xf numFmtId="167" fontId="125" fillId="64" borderId="9" xfId="0" applyNumberFormat="1" applyFont="1" applyFill="1" applyBorder="1" applyAlignment="1" applyProtection="1">
      <alignment horizontal="center" vertical="center" wrapText="1"/>
    </xf>
    <xf numFmtId="2" fontId="125" fillId="64" borderId="9" xfId="0" applyNumberFormat="1" applyFont="1" applyFill="1" applyBorder="1" applyAlignment="1" applyProtection="1">
      <alignment horizontal="center" vertical="center" wrapText="1"/>
    </xf>
    <xf numFmtId="2" fontId="125" fillId="64" borderId="9" xfId="0" applyNumberFormat="1" applyFont="1" applyFill="1" applyBorder="1" applyAlignment="1" applyProtection="1">
      <alignment vertical="center" wrapText="1"/>
    </xf>
    <xf numFmtId="2" fontId="125" fillId="64" borderId="9" xfId="0" applyNumberFormat="1" applyFont="1" applyFill="1" applyBorder="1" applyAlignment="1" applyProtection="1">
      <alignment horizontal="right" vertical="center" wrapText="1"/>
    </xf>
    <xf numFmtId="1" fontId="125" fillId="52" borderId="47" xfId="0" applyNumberFormat="1" applyFont="1" applyFill="1" applyBorder="1" applyAlignment="1" applyProtection="1">
      <alignment horizontal="center" vertical="center" wrapText="1"/>
      <protection locked="0"/>
    </xf>
    <xf numFmtId="0" fontId="125" fillId="48" borderId="47" xfId="685" applyNumberFormat="1" applyFont="1" applyFill="1" applyBorder="1" applyAlignment="1" applyProtection="1">
      <alignment horizontal="center" vertical="center" wrapText="1"/>
    </xf>
    <xf numFmtId="2" fontId="125" fillId="52" borderId="47" xfId="0" applyNumberFormat="1" applyFont="1" applyFill="1" applyBorder="1" applyAlignment="1" applyProtection="1">
      <alignment horizontal="left" vertical="justify" wrapText="1"/>
    </xf>
    <xf numFmtId="2" fontId="125" fillId="52" borderId="47" xfId="0" applyNumberFormat="1" applyFont="1" applyFill="1" applyBorder="1" applyAlignment="1" applyProtection="1">
      <alignment horizontal="center" vertical="center" wrapText="1"/>
    </xf>
    <xf numFmtId="4" fontId="125" fillId="52" borderId="47" xfId="0" applyNumberFormat="1" applyFont="1" applyFill="1" applyBorder="1" applyAlignment="1" applyProtection="1">
      <alignment horizontal="center" vertical="center" wrapText="1"/>
    </xf>
    <xf numFmtId="4" fontId="125" fillId="52" borderId="47" xfId="0" applyNumberFormat="1" applyFont="1" applyFill="1" applyBorder="1" applyAlignment="1" applyProtection="1">
      <alignment horizontal="right" vertical="center" wrapText="1"/>
    </xf>
    <xf numFmtId="4" fontId="125" fillId="52" borderId="47" xfId="0" applyNumberFormat="1" applyFont="1" applyFill="1" applyBorder="1" applyAlignment="1" applyProtection="1">
      <alignment horizontal="right" vertical="center" wrapText="1"/>
      <protection locked="0"/>
    </xf>
    <xf numFmtId="44" fontId="122" fillId="64" borderId="9" xfId="296" applyFont="1" applyFill="1" applyBorder="1" applyAlignment="1" applyProtection="1">
      <alignment horizontal="right" vertical="center" wrapText="1"/>
    </xf>
    <xf numFmtId="2" fontId="86" fillId="52" borderId="0" xfId="0" applyNumberFormat="1" applyFont="1" applyFill="1" applyAlignment="1" applyProtection="1">
      <alignment horizontal="right" vertical="center"/>
    </xf>
    <xf numFmtId="170" fontId="114" fillId="52" borderId="19" xfId="0" applyNumberFormat="1" applyFont="1" applyFill="1" applyBorder="1" applyAlignment="1" applyProtection="1">
      <alignment horizontal="left" vertical="center" wrapText="1"/>
    </xf>
    <xf numFmtId="17" fontId="86" fillId="68" borderId="32" xfId="497" applyNumberFormat="1" applyFont="1" applyFill="1" applyBorder="1" applyAlignment="1" applyProtection="1">
      <alignment horizontal="left" vertical="center" wrapText="1"/>
      <protection locked="0"/>
    </xf>
    <xf numFmtId="178" fontId="86" fillId="68" borderId="32" xfId="687" quotePrefix="1" applyNumberFormat="1" applyFont="1" applyFill="1" applyBorder="1" applyAlignment="1" applyProtection="1">
      <alignment horizontal="right" vertical="center" wrapText="1"/>
      <protection locked="0"/>
    </xf>
    <xf numFmtId="1" fontId="66" fillId="59" borderId="9" xfId="686" applyNumberFormat="1" applyFont="1" applyFill="1" applyBorder="1" applyAlignment="1" applyProtection="1">
      <alignment horizontal="center" vertical="center"/>
    </xf>
    <xf numFmtId="1" fontId="66" fillId="59" borderId="9" xfId="686" applyNumberFormat="1" applyFont="1" applyFill="1" applyBorder="1" applyAlignment="1" applyProtection="1">
      <alignment horizontal="center" vertical="center" wrapText="1"/>
    </xf>
    <xf numFmtId="192" fontId="81" fillId="48" borderId="0" xfId="497" applyNumberFormat="1" applyFont="1" applyFill="1" applyBorder="1" applyAlignment="1" applyProtection="1">
      <alignment horizontal="left" vertical="center"/>
    </xf>
    <xf numFmtId="177" fontId="77" fillId="48" borderId="20" xfId="497" applyNumberFormat="1" applyFont="1" applyFill="1" applyBorder="1" applyAlignment="1" applyProtection="1">
      <alignment horizontal="left" vertical="center"/>
    </xf>
    <xf numFmtId="4" fontId="5" fillId="53" borderId="20" xfId="492" applyNumberFormat="1" applyFont="1" applyFill="1" applyBorder="1" applyAlignment="1">
      <alignment horizontal="center" vertical="center"/>
    </xf>
    <xf numFmtId="4" fontId="5" fillId="53" borderId="20" xfId="686" applyNumberFormat="1" applyFont="1" applyFill="1" applyBorder="1" applyAlignment="1" applyProtection="1">
      <alignment horizontal="center" vertical="center"/>
    </xf>
    <xf numFmtId="0" fontId="88" fillId="48" borderId="20" xfId="497" applyFont="1" applyFill="1" applyBorder="1" applyAlignment="1" applyProtection="1">
      <alignment horizontal="right" vertical="center"/>
    </xf>
    <xf numFmtId="192" fontId="81" fillId="48" borderId="20" xfId="497" applyNumberFormat="1" applyFont="1" applyFill="1" applyBorder="1" applyAlignment="1" applyProtection="1">
      <alignment horizontal="left" vertical="center"/>
    </xf>
    <xf numFmtId="0" fontId="88" fillId="48" borderId="20" xfId="497" applyFont="1" applyFill="1" applyBorder="1" applyAlignment="1" applyProtection="1">
      <alignment horizontal="center" vertical="center"/>
    </xf>
    <xf numFmtId="0" fontId="15" fillId="53" borderId="93" xfId="492" applyNumberFormat="1" applyFont="1" applyFill="1" applyBorder="1" applyAlignment="1">
      <alignment horizontal="center" vertical="center" wrapText="1"/>
    </xf>
    <xf numFmtId="0" fontId="66" fillId="69" borderId="0" xfId="0" applyFont="1" applyFill="1" applyAlignment="1" applyProtection="1">
      <alignment horizontal="center" vertical="center" wrapText="1"/>
    </xf>
    <xf numFmtId="0" fontId="14" fillId="53" borderId="0" xfId="418" applyFont="1" applyFill="1" applyBorder="1" applyAlignment="1" applyProtection="1">
      <alignment horizontal="right"/>
    </xf>
    <xf numFmtId="0" fontId="0" fillId="53" borderId="0" xfId="418" applyFont="1" applyFill="1" applyBorder="1" applyAlignment="1" applyProtection="1">
      <alignment horizontal="right"/>
    </xf>
    <xf numFmtId="0" fontId="16" fillId="48" borderId="0" xfId="496" applyFill="1" applyBorder="1" applyAlignment="1">
      <alignment horizontal="center"/>
    </xf>
    <xf numFmtId="0" fontId="24" fillId="53" borderId="9" xfId="492" applyFont="1" applyFill="1" applyBorder="1" applyAlignment="1">
      <alignment horizontal="left" vertical="center" wrapText="1"/>
    </xf>
    <xf numFmtId="0" fontId="76" fillId="0" borderId="97" xfId="0" applyFont="1" applyBorder="1" applyAlignment="1">
      <alignment horizontal="right"/>
    </xf>
    <xf numFmtId="0" fontId="76" fillId="0" borderId="98" xfId="0" applyFont="1" applyBorder="1" applyAlignment="1"/>
    <xf numFmtId="202" fontId="77" fillId="0" borderId="89" xfId="0" applyNumberFormat="1" applyFont="1" applyBorder="1" applyAlignment="1">
      <alignment horizontal="center"/>
    </xf>
    <xf numFmtId="0" fontId="77" fillId="0" borderId="89" xfId="0" applyFont="1" applyBorder="1" applyAlignment="1">
      <alignment horizontal="center"/>
    </xf>
    <xf numFmtId="0" fontId="77" fillId="0" borderId="95" xfId="0" applyFont="1" applyBorder="1" applyAlignment="1">
      <alignment horizontal="center"/>
    </xf>
    <xf numFmtId="202" fontId="77" fillId="0" borderId="54" xfId="0" applyNumberFormat="1" applyFont="1" applyBorder="1" applyAlignment="1">
      <alignment horizontal="center"/>
    </xf>
    <xf numFmtId="0" fontId="77" fillId="0" borderId="54" xfId="0" applyFont="1" applyBorder="1" applyAlignment="1">
      <alignment horizontal="center"/>
    </xf>
    <xf numFmtId="0" fontId="77" fillId="0" borderId="99" xfId="0" applyFont="1" applyBorder="1" applyAlignment="1">
      <alignment horizontal="center"/>
    </xf>
    <xf numFmtId="202" fontId="77" fillId="0" borderId="9" xfId="0" applyNumberFormat="1" applyFont="1" applyBorder="1" applyAlignment="1">
      <alignment horizontal="center"/>
    </xf>
    <xf numFmtId="0" fontId="77" fillId="0" borderId="9" xfId="0" applyFont="1" applyBorder="1" applyAlignment="1">
      <alignment horizontal="center"/>
    </xf>
    <xf numFmtId="0" fontId="77" fillId="0" borderId="30" xfId="0" applyFont="1" applyBorder="1" applyAlignment="1">
      <alignment horizontal="center"/>
    </xf>
    <xf numFmtId="0" fontId="125" fillId="68" borderId="47" xfId="685" applyNumberFormat="1" applyFont="1" applyFill="1" applyBorder="1" applyAlignment="1" applyProtection="1">
      <alignment horizontal="center" vertical="center" wrapText="1"/>
    </xf>
    <xf numFmtId="0" fontId="76" fillId="68" borderId="0" xfId="0" applyFont="1" applyFill="1" applyBorder="1" applyAlignment="1">
      <alignment horizontal="center"/>
    </xf>
    <xf numFmtId="0" fontId="16" fillId="68" borderId="0" xfId="494" applyFont="1" applyFill="1"/>
    <xf numFmtId="0" fontId="16" fillId="68" borderId="0" xfId="494" applyFont="1" applyFill="1" applyAlignment="1">
      <alignment horizontal="center"/>
    </xf>
    <xf numFmtId="0" fontId="7" fillId="52" borderId="0" xfId="0" applyFont="1" applyFill="1" applyBorder="1" applyAlignment="1" applyProtection="1">
      <alignment horizontal="left"/>
      <protection locked="0"/>
    </xf>
    <xf numFmtId="0" fontId="7" fillId="52" borderId="25" xfId="0" applyFont="1" applyFill="1" applyBorder="1" applyAlignment="1" applyProtection="1">
      <alignment horizontal="left"/>
      <protection locked="0"/>
    </xf>
    <xf numFmtId="15" fontId="88" fillId="48" borderId="48" xfId="497" applyNumberFormat="1" applyFont="1" applyFill="1" applyBorder="1" applyAlignment="1" applyProtection="1">
      <alignment horizontal="center" vertical="center"/>
    </xf>
    <xf numFmtId="15" fontId="88" fillId="48" borderId="49" xfId="497" applyNumberFormat="1" applyFont="1" applyFill="1" applyBorder="1" applyAlignment="1" applyProtection="1">
      <alignment horizontal="center" vertical="center"/>
    </xf>
    <xf numFmtId="4" fontId="14" fillId="0" borderId="0" xfId="264" applyNumberFormat="1" applyFont="1" applyAlignment="1" applyProtection="1">
      <alignment vertical="center" wrapText="1"/>
    </xf>
    <xf numFmtId="0" fontId="128" fillId="68" borderId="21" xfId="0" applyFont="1" applyFill="1" applyBorder="1" applyAlignment="1">
      <alignment horizontal="left"/>
    </xf>
    <xf numFmtId="0" fontId="66" fillId="52" borderId="0" xfId="0" applyFont="1" applyFill="1" applyAlignment="1" applyProtection="1">
      <alignment horizontal="center" vertical="center" wrapText="1"/>
    </xf>
    <xf numFmtId="176" fontId="89" fillId="55" borderId="88" xfId="497" applyNumberFormat="1" applyFont="1" applyFill="1" applyBorder="1" applyAlignment="1" applyProtection="1">
      <alignment horizontal="center" vertical="center" wrapText="1"/>
    </xf>
    <xf numFmtId="0" fontId="86" fillId="68" borderId="88" xfId="497" applyFont="1" applyFill="1" applyBorder="1" applyAlignment="1" applyProtection="1">
      <alignment horizontal="left" vertical="center" wrapText="1"/>
      <protection locked="0"/>
    </xf>
    <xf numFmtId="10" fontId="86" fillId="48" borderId="88" xfId="497" applyNumberFormat="1" applyFont="1" applyFill="1" applyBorder="1" applyAlignment="1" applyProtection="1">
      <alignment horizontal="right" vertical="center" wrapText="1"/>
    </xf>
    <xf numFmtId="177" fontId="86" fillId="48" borderId="88" xfId="497" applyNumberFormat="1" applyFont="1" applyFill="1" applyBorder="1" applyAlignment="1" applyProtection="1">
      <alignment horizontal="right" vertical="center" wrapText="1"/>
    </xf>
    <xf numFmtId="10" fontId="86" fillId="55" borderId="88" xfId="497" applyNumberFormat="1" applyFont="1" applyFill="1" applyBorder="1" applyAlignment="1" applyProtection="1">
      <alignment horizontal="right" vertical="center" wrapText="1"/>
      <protection locked="0"/>
    </xf>
    <xf numFmtId="178" fontId="86" fillId="68" borderId="88" xfId="687" quotePrefix="1" applyNumberFormat="1" applyFont="1" applyFill="1" applyBorder="1" applyAlignment="1" applyProtection="1">
      <alignment horizontal="right" vertical="center" wrapText="1"/>
      <protection locked="0"/>
    </xf>
    <xf numFmtId="4" fontId="86" fillId="48" borderId="33" xfId="497" applyNumberFormat="1" applyFont="1" applyFill="1" applyBorder="1" applyAlignment="1" applyProtection="1">
      <alignment horizontal="right"/>
    </xf>
    <xf numFmtId="0" fontId="0" fillId="48" borderId="72" xfId="0" applyFill="1" applyBorder="1" applyAlignment="1">
      <alignment wrapText="1"/>
    </xf>
    <xf numFmtId="0" fontId="0" fillId="48" borderId="53" xfId="0" applyFill="1" applyBorder="1" applyAlignment="1">
      <alignment wrapText="1"/>
    </xf>
    <xf numFmtId="0" fontId="15" fillId="61" borderId="94" xfId="686" applyNumberFormat="1" applyFont="1" applyFill="1" applyBorder="1" applyAlignment="1" applyProtection="1">
      <alignment horizontal="center" vertical="center" wrapText="1"/>
    </xf>
    <xf numFmtId="0" fontId="0" fillId="0" borderId="0" xfId="0" applyAlignment="1">
      <alignment wrapText="1"/>
    </xf>
    <xf numFmtId="0" fontId="6" fillId="48" borderId="0" xfId="496" applyFont="1" applyFill="1" applyBorder="1" applyAlignment="1">
      <alignment horizontal="center"/>
    </xf>
    <xf numFmtId="14" fontId="4" fillId="55" borderId="9" xfId="496" applyNumberFormat="1" applyFont="1" applyFill="1" applyBorder="1" applyAlignment="1">
      <alignment horizontal="center"/>
    </xf>
    <xf numFmtId="4" fontId="5" fillId="0" borderId="0" xfId="264" applyNumberFormat="1" applyFont="1" applyAlignment="1" applyProtection="1">
      <alignment horizontal="center" vertical="center"/>
    </xf>
    <xf numFmtId="4" fontId="28" fillId="58" borderId="43" xfId="264" applyNumberFormat="1" applyFont="1" applyFill="1" applyBorder="1" applyAlignment="1">
      <alignment horizontal="center" vertical="center" wrapText="1"/>
    </xf>
    <xf numFmtId="4" fontId="28" fillId="58" borderId="22" xfId="264" applyNumberFormat="1" applyFont="1" applyFill="1" applyBorder="1" applyAlignment="1">
      <alignment horizontal="center" vertical="center" wrapText="1"/>
    </xf>
    <xf numFmtId="0" fontId="130" fillId="0" borderId="9" xfId="685" applyNumberFormat="1" applyFont="1" applyFill="1" applyBorder="1" applyAlignment="1" applyProtection="1">
      <alignment horizontal="center" vertical="center"/>
    </xf>
    <xf numFmtId="0" fontId="130" fillId="53" borderId="9" xfId="492" applyFont="1" applyFill="1" applyBorder="1" applyAlignment="1">
      <alignment horizontal="left" vertical="center" wrapText="1"/>
    </xf>
    <xf numFmtId="0" fontId="131" fillId="53" borderId="9" xfId="492" applyFont="1" applyFill="1" applyBorder="1" applyAlignment="1">
      <alignment horizontal="center" vertical="center" wrapText="1"/>
    </xf>
    <xf numFmtId="4" fontId="131" fillId="53" borderId="9" xfId="492" applyNumberFormat="1" applyFont="1" applyFill="1" applyBorder="1" applyAlignment="1">
      <alignment horizontal="right" vertical="center"/>
    </xf>
    <xf numFmtId="4" fontId="14" fillId="0" borderId="0" xfId="264" applyNumberFormat="1" applyFont="1" applyBorder="1" applyAlignment="1" applyProtection="1">
      <alignment vertical="center" wrapText="1"/>
    </xf>
    <xf numFmtId="0" fontId="105" fillId="52" borderId="0" xfId="0" applyFont="1" applyFill="1" applyBorder="1" applyAlignment="1" applyProtection="1">
      <alignment horizontal="center" vertical="center"/>
      <protection locked="0"/>
    </xf>
    <xf numFmtId="0" fontId="102" fillId="52" borderId="0" xfId="0" applyFont="1" applyFill="1" applyBorder="1" applyAlignment="1" applyProtection="1">
      <alignment horizontal="center" vertical="center"/>
      <protection locked="0"/>
    </xf>
    <xf numFmtId="0" fontId="101" fillId="52" borderId="0" xfId="0" applyFont="1" applyFill="1" applyBorder="1" applyAlignment="1" applyProtection="1">
      <alignment horizontal="center" vertical="center"/>
      <protection locked="0"/>
    </xf>
    <xf numFmtId="0" fontId="82" fillId="52" borderId="108" xfId="0" applyFont="1" applyFill="1" applyBorder="1" applyAlignment="1" applyProtection="1">
      <alignment horizontal="center" vertical="center"/>
      <protection locked="0"/>
    </xf>
    <xf numFmtId="203" fontId="133" fillId="71" borderId="112" xfId="744" applyNumberFormat="1" applyFont="1" applyFill="1" applyBorder="1" applyAlignment="1" applyProtection="1">
      <alignment horizontal="right" vertical="center"/>
      <protection locked="0" hidden="1"/>
    </xf>
    <xf numFmtId="203" fontId="133" fillId="70" borderId="113" xfId="596" applyNumberFormat="1" applyFont="1" applyFill="1" applyBorder="1" applyAlignment="1" applyProtection="1">
      <alignment horizontal="right" vertical="center"/>
    </xf>
    <xf numFmtId="203" fontId="133" fillId="70" borderId="110" xfId="596" applyNumberFormat="1" applyFont="1" applyFill="1" applyBorder="1" applyAlignment="1" applyProtection="1">
      <alignment horizontal="right" vertical="center"/>
    </xf>
    <xf numFmtId="43" fontId="133" fillId="70" borderId="111" xfId="596" applyFont="1" applyFill="1" applyBorder="1" applyAlignment="1" applyProtection="1">
      <alignment horizontal="right" vertical="center"/>
    </xf>
    <xf numFmtId="43" fontId="133" fillId="70" borderId="114" xfId="596" applyFont="1" applyFill="1" applyBorder="1" applyAlignment="1" applyProtection="1">
      <alignment horizontal="right" vertical="center"/>
    </xf>
    <xf numFmtId="43" fontId="133" fillId="70" borderId="110" xfId="596" applyFont="1" applyFill="1" applyBorder="1" applyAlignment="1" applyProtection="1">
      <alignment horizontal="right" vertical="center"/>
    </xf>
    <xf numFmtId="1" fontId="124" fillId="70" borderId="50" xfId="596" applyNumberFormat="1" applyFont="1" applyFill="1" applyBorder="1" applyAlignment="1" applyProtection="1">
      <alignment vertical="center"/>
    </xf>
    <xf numFmtId="1" fontId="124" fillId="70" borderId="69" xfId="596" applyNumberFormat="1" applyFont="1" applyFill="1" applyBorder="1" applyAlignment="1" applyProtection="1">
      <alignment vertical="center"/>
    </xf>
    <xf numFmtId="1" fontId="124" fillId="70" borderId="50" xfId="596" applyNumberFormat="1" applyFont="1" applyFill="1" applyBorder="1" applyAlignment="1" applyProtection="1">
      <alignment horizontal="center" vertical="center"/>
    </xf>
    <xf numFmtId="1" fontId="124" fillId="70" borderId="69" xfId="596" applyNumberFormat="1" applyFont="1" applyFill="1" applyBorder="1" applyAlignment="1" applyProtection="1">
      <alignment horizontal="left" vertical="center"/>
    </xf>
    <xf numFmtId="204" fontId="124" fillId="70" borderId="50" xfId="596" applyNumberFormat="1" applyFont="1" applyFill="1" applyBorder="1" applyAlignment="1" applyProtection="1">
      <alignment horizontal="center" vertical="center"/>
    </xf>
    <xf numFmtId="204" fontId="124" fillId="70" borderId="19" xfId="596" applyNumberFormat="1" applyFont="1" applyFill="1" applyBorder="1" applyAlignment="1" applyProtection="1">
      <alignment horizontal="left" vertical="center"/>
    </xf>
    <xf numFmtId="204" fontId="124" fillId="70" borderId="53" xfId="596" applyNumberFormat="1" applyFont="1" applyFill="1" applyBorder="1" applyAlignment="1" applyProtection="1">
      <alignment horizontal="left" vertical="center"/>
      <protection locked="0"/>
    </xf>
    <xf numFmtId="14" fontId="125" fillId="70" borderId="109" xfId="596" applyNumberFormat="1" applyFont="1" applyFill="1" applyBorder="1" applyAlignment="1" applyProtection="1">
      <alignment horizontal="right" vertical="center"/>
    </xf>
    <xf numFmtId="14" fontId="125" fillId="70" borderId="20" xfId="596" applyNumberFormat="1" applyFont="1" applyFill="1" applyBorder="1" applyAlignment="1" applyProtection="1">
      <alignment horizontal="right" vertical="center"/>
    </xf>
    <xf numFmtId="14" fontId="125" fillId="70" borderId="115" xfId="596" applyNumberFormat="1" applyFont="1" applyFill="1" applyBorder="1" applyAlignment="1" applyProtection="1">
      <alignment horizontal="right" vertical="center"/>
    </xf>
    <xf numFmtId="4" fontId="134" fillId="68" borderId="70" xfId="417" applyNumberFormat="1" applyFont="1" applyFill="1" applyBorder="1" applyAlignment="1" applyProtection="1">
      <alignment horizontal="center" vertical="center"/>
      <protection hidden="1"/>
    </xf>
    <xf numFmtId="0" fontId="5" fillId="53" borderId="0" xfId="417" applyFont="1" applyFill="1" applyBorder="1" applyAlignment="1" applyProtection="1">
      <alignment horizontal="center" vertical="center"/>
      <protection hidden="1"/>
    </xf>
    <xf numFmtId="4" fontId="133" fillId="70" borderId="93" xfId="417" applyNumberFormat="1" applyFont="1" applyFill="1" applyBorder="1" applyAlignment="1" applyProtection="1">
      <alignment horizontal="right" vertical="center"/>
      <protection hidden="1"/>
    </xf>
    <xf numFmtId="0" fontId="82" fillId="52" borderId="109" xfId="0" applyFont="1" applyFill="1" applyBorder="1" applyAlignment="1" applyProtection="1">
      <alignment horizontal="center" vertical="center" wrapText="1"/>
      <protection locked="0"/>
    </xf>
    <xf numFmtId="14" fontId="125" fillId="72" borderId="20" xfId="596" applyNumberFormat="1" applyFont="1" applyFill="1" applyBorder="1" applyAlignment="1" applyProtection="1">
      <alignment horizontal="left" vertical="center"/>
    </xf>
    <xf numFmtId="204" fontId="135" fillId="70" borderId="115" xfId="596" applyNumberFormat="1" applyFont="1" applyFill="1" applyBorder="1" applyAlignment="1" applyProtection="1">
      <alignment horizontal="right" vertical="center"/>
      <protection locked="0"/>
    </xf>
    <xf numFmtId="14" fontId="124" fillId="70" borderId="53" xfId="596" applyNumberFormat="1" applyFont="1" applyFill="1" applyBorder="1" applyAlignment="1" applyProtection="1">
      <alignment horizontal="left" vertical="center"/>
    </xf>
    <xf numFmtId="0" fontId="0" fillId="52" borderId="0" xfId="0" applyFont="1" applyFill="1" applyBorder="1" applyAlignment="1" applyProtection="1">
      <alignment horizontal="center"/>
      <protection locked="0"/>
    </xf>
    <xf numFmtId="0" fontId="10" fillId="52" borderId="0" xfId="0" applyFont="1" applyFill="1" applyBorder="1" applyAlignment="1" applyProtection="1">
      <alignment horizontal="center"/>
      <protection locked="0"/>
    </xf>
    <xf numFmtId="0" fontId="71" fillId="52" borderId="0" xfId="0" applyFont="1" applyFill="1" applyBorder="1" applyAlignment="1" applyProtection="1">
      <alignment horizontal="left"/>
      <protection locked="0"/>
    </xf>
    <xf numFmtId="0" fontId="71" fillId="52" borderId="25" xfId="0" applyFont="1" applyFill="1" applyBorder="1" applyAlignment="1" applyProtection="1">
      <alignment horizontal="left"/>
      <protection locked="0"/>
    </xf>
    <xf numFmtId="0" fontId="10" fillId="52" borderId="0" xfId="0" applyFont="1" applyFill="1" applyBorder="1" applyAlignment="1" applyProtection="1">
      <alignment horizontal="right"/>
      <protection locked="0"/>
    </xf>
    <xf numFmtId="0" fontId="10"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64" fillId="52" borderId="23" xfId="0" applyFont="1" applyFill="1" applyBorder="1" applyAlignment="1" applyProtection="1">
      <alignment horizontal="center" vertical="center"/>
      <protection locked="0"/>
    </xf>
    <xf numFmtId="0" fontId="6" fillId="48" borderId="0" xfId="494" applyFont="1" applyFill="1" applyBorder="1" applyAlignment="1">
      <alignment horizontal="center"/>
    </xf>
    <xf numFmtId="176" fontId="14" fillId="48" borderId="21" xfId="497" applyNumberFormat="1" applyFont="1" applyFill="1" applyBorder="1" applyAlignment="1" applyProtection="1">
      <alignment horizontal="center" vertical="top"/>
    </xf>
    <xf numFmtId="177" fontId="77" fillId="48" borderId="0" xfId="497" applyNumberFormat="1" applyFont="1" applyFill="1" applyBorder="1" applyAlignment="1" applyProtection="1">
      <alignment horizontal="left" vertical="center"/>
    </xf>
    <xf numFmtId="0" fontId="76" fillId="48" borderId="21" xfId="0" applyFont="1" applyFill="1" applyBorder="1" applyAlignment="1">
      <alignment horizontal="center"/>
    </xf>
    <xf numFmtId="0" fontId="76" fillId="48" borderId="25" xfId="0" applyFont="1" applyFill="1" applyBorder="1" applyAlignment="1">
      <alignment horizontal="center"/>
    </xf>
    <xf numFmtId="168" fontId="66" fillId="52" borderId="0" xfId="0" applyNumberFormat="1" applyFont="1" applyFill="1" applyBorder="1" applyAlignment="1" applyProtection="1">
      <alignment horizontal="center" vertical="center"/>
      <protection locked="0"/>
    </xf>
    <xf numFmtId="179" fontId="96" fillId="63" borderId="108" xfId="457" applyNumberFormat="1" applyFont="1" applyFill="1" applyBorder="1" applyAlignment="1">
      <alignment horizontal="center" vertical="center"/>
    </xf>
    <xf numFmtId="179" fontId="99" fillId="63" borderId="108" xfId="461" applyNumberFormat="1" applyFont="1" applyFill="1" applyBorder="1" applyAlignment="1">
      <alignment horizontal="center" vertical="center" wrapText="1"/>
    </xf>
    <xf numFmtId="0" fontId="83" fillId="63" borderId="108" xfId="457" applyNumberFormat="1" applyFont="1" applyFill="1" applyBorder="1" applyAlignment="1">
      <alignment horizontal="left" vertical="center" wrapText="1"/>
    </xf>
    <xf numFmtId="0" fontId="83" fillId="63" borderId="108" xfId="457" applyFont="1" applyFill="1" applyBorder="1" applyAlignment="1">
      <alignment horizontal="center" vertical="center"/>
    </xf>
    <xf numFmtId="196" fontId="97" fillId="63" borderId="108" xfId="457" applyNumberFormat="1" applyFont="1" applyFill="1" applyBorder="1" applyAlignment="1">
      <alignment horizontal="right" vertical="center"/>
    </xf>
    <xf numFmtId="4" fontId="97" fillId="63" borderId="108" xfId="457" applyNumberFormat="1" applyFont="1" applyFill="1" applyBorder="1" applyAlignment="1">
      <alignment horizontal="center" vertical="center"/>
    </xf>
    <xf numFmtId="4" fontId="83" fillId="63" borderId="108" xfId="328" applyNumberFormat="1" applyFont="1" applyFill="1" applyBorder="1" applyAlignment="1">
      <alignment horizontal="center" vertical="center"/>
    </xf>
    <xf numFmtId="0" fontId="38" fillId="60" borderId="108" xfId="492" applyFont="1" applyFill="1" applyBorder="1" applyAlignment="1">
      <alignment horizontal="center" vertical="center" wrapText="1"/>
    </xf>
    <xf numFmtId="1" fontId="124" fillId="64" borderId="108" xfId="0" applyNumberFormat="1" applyFont="1" applyFill="1" applyBorder="1" applyAlignment="1" applyProtection="1">
      <alignment horizontal="center" vertical="center" wrapText="1"/>
      <protection locked="0"/>
    </xf>
    <xf numFmtId="1" fontId="124" fillId="65" borderId="108" xfId="685" applyNumberFormat="1" applyFont="1" applyFill="1" applyBorder="1" applyAlignment="1" applyProtection="1">
      <alignment horizontal="center" vertical="center" wrapText="1"/>
    </xf>
    <xf numFmtId="167" fontId="124" fillId="64" borderId="108" xfId="0" applyNumberFormat="1" applyFont="1" applyFill="1" applyBorder="1" applyAlignment="1" applyProtection="1">
      <alignment horizontal="left" vertical="justify" wrapText="1"/>
    </xf>
    <xf numFmtId="167" fontId="125" fillId="64" borderId="108" xfId="0" applyNumberFormat="1" applyFont="1" applyFill="1" applyBorder="1" applyAlignment="1" applyProtection="1">
      <alignment horizontal="center" vertical="center" wrapText="1"/>
    </xf>
    <xf numFmtId="2" fontId="125" fillId="64" borderId="108" xfId="0" applyNumberFormat="1" applyFont="1" applyFill="1" applyBorder="1" applyAlignment="1" applyProtection="1">
      <alignment horizontal="center" vertical="center" wrapText="1"/>
    </xf>
    <xf numFmtId="2" fontId="125" fillId="64" borderId="108" xfId="0" applyNumberFormat="1" applyFont="1" applyFill="1" applyBorder="1" applyAlignment="1" applyProtection="1">
      <alignment vertical="center" wrapText="1"/>
    </xf>
    <xf numFmtId="2" fontId="125" fillId="64" borderId="108" xfId="0" applyNumberFormat="1" applyFont="1" applyFill="1" applyBorder="1" applyAlignment="1" applyProtection="1">
      <alignment horizontal="right" vertical="center" wrapText="1"/>
    </xf>
    <xf numFmtId="44" fontId="122" fillId="64" borderId="108" xfId="296" applyFont="1" applyFill="1" applyBorder="1" applyAlignment="1" applyProtection="1">
      <alignment vertical="center" wrapText="1"/>
    </xf>
    <xf numFmtId="44" fontId="122" fillId="64" borderId="108" xfId="296" applyFont="1" applyFill="1" applyBorder="1" applyAlignment="1" applyProtection="1">
      <alignment horizontal="right" vertical="center" wrapText="1"/>
      <protection locked="0"/>
    </xf>
    <xf numFmtId="2" fontId="138" fillId="52" borderId="47" xfId="0" applyNumberFormat="1" applyFont="1" applyFill="1" applyBorder="1" applyAlignment="1" applyProtection="1">
      <alignment horizontal="left" vertical="justify" wrapText="1"/>
    </xf>
    <xf numFmtId="44" fontId="122" fillId="64" borderId="108" xfId="296" applyFont="1" applyFill="1" applyBorder="1" applyAlignment="1" applyProtection="1">
      <alignment horizontal="right" vertical="center" wrapText="1"/>
    </xf>
    <xf numFmtId="0" fontId="38" fillId="52" borderId="0" xfId="0" applyFont="1" applyFill="1" applyBorder="1" applyAlignment="1" applyProtection="1">
      <alignment vertical="center" wrapText="1"/>
      <protection locked="0"/>
    </xf>
    <xf numFmtId="0" fontId="38" fillId="52" borderId="118" xfId="0" applyFont="1" applyFill="1" applyBorder="1" applyAlignment="1" applyProtection="1">
      <alignment vertical="center" wrapText="1"/>
      <protection locked="0"/>
    </xf>
    <xf numFmtId="0" fontId="38" fillId="52" borderId="0" xfId="0" applyFont="1" applyFill="1" applyAlignment="1" applyProtection="1">
      <alignment vertical="center" wrapText="1"/>
      <protection locked="0"/>
    </xf>
    <xf numFmtId="0" fontId="6" fillId="52" borderId="22" xfId="1258" applyFill="1" applyBorder="1" applyAlignment="1" applyProtection="1">
      <protection locked="0"/>
    </xf>
    <xf numFmtId="0" fontId="6" fillId="52" borderId="23" xfId="1258" applyFill="1" applyBorder="1" applyProtection="1">
      <protection locked="0"/>
    </xf>
    <xf numFmtId="0" fontId="4" fillId="52" borderId="23" xfId="1258" applyFont="1" applyFill="1" applyBorder="1" applyAlignment="1" applyProtection="1">
      <alignment horizontal="center"/>
      <protection locked="0"/>
    </xf>
    <xf numFmtId="0" fontId="6" fillId="52" borderId="24" xfId="1258" applyFill="1" applyBorder="1" applyProtection="1">
      <protection locked="0"/>
    </xf>
    <xf numFmtId="0" fontId="14" fillId="53" borderId="0" xfId="497" applyFill="1" applyAlignment="1" applyProtection="1">
      <alignment vertical="center"/>
      <protection locked="0"/>
    </xf>
    <xf numFmtId="0" fontId="14" fillId="48" borderId="0" xfId="497" applyFill="1" applyProtection="1">
      <protection locked="0"/>
    </xf>
    <xf numFmtId="0" fontId="6" fillId="52" borderId="21" xfId="1258" applyFill="1" applyBorder="1" applyAlignment="1" applyProtection="1">
      <protection locked="0"/>
    </xf>
    <xf numFmtId="0" fontId="4" fillId="52" borderId="0" xfId="1258" applyFont="1" applyFill="1" applyBorder="1" applyAlignment="1" applyProtection="1">
      <alignment horizontal="left"/>
      <protection locked="0"/>
    </xf>
    <xf numFmtId="0" fontId="4" fillId="52" borderId="0" xfId="1258" applyFont="1" applyFill="1" applyBorder="1" applyAlignment="1" applyProtection="1">
      <alignment horizontal="center"/>
      <protection locked="0"/>
    </xf>
    <xf numFmtId="0" fontId="6" fillId="52" borderId="25" xfId="1258" applyFill="1" applyBorder="1" applyProtection="1">
      <protection locked="0"/>
    </xf>
    <xf numFmtId="0" fontId="14" fillId="53" borderId="0" xfId="497" applyFill="1" applyProtection="1">
      <protection locked="0"/>
    </xf>
    <xf numFmtId="0" fontId="6" fillId="52" borderId="0" xfId="1258" applyFill="1" applyBorder="1" applyProtection="1">
      <protection locked="0"/>
    </xf>
    <xf numFmtId="0" fontId="4" fillId="52" borderId="0" xfId="1258" applyFont="1" applyFill="1" applyBorder="1" applyAlignment="1" applyProtection="1">
      <alignment horizontal="center" vertical="center"/>
      <protection locked="0"/>
    </xf>
    <xf numFmtId="0" fontId="4" fillId="52" borderId="25" xfId="1258" applyFont="1" applyFill="1" applyBorder="1" applyAlignment="1" applyProtection="1">
      <alignment horizontal="center" vertical="center"/>
      <protection locked="0"/>
    </xf>
    <xf numFmtId="0" fontId="6" fillId="52" borderId="21" xfId="1258" applyFill="1" applyBorder="1" applyAlignment="1" applyProtection="1">
      <alignment vertical="center"/>
      <protection locked="0"/>
    </xf>
    <xf numFmtId="0" fontId="4" fillId="52" borderId="0" xfId="1258" applyFont="1" applyFill="1" applyBorder="1" applyAlignment="1" applyProtection="1">
      <alignment horizontal="left" vertical="center"/>
      <protection locked="0"/>
    </xf>
    <xf numFmtId="0" fontId="8" fillId="52" borderId="0" xfId="1258" applyFont="1" applyFill="1" applyBorder="1" applyAlignment="1" applyProtection="1">
      <alignment horizontal="center" vertical="center"/>
      <protection locked="0"/>
    </xf>
    <xf numFmtId="0" fontId="8" fillId="52" borderId="0" xfId="1258" applyFont="1" applyFill="1" applyBorder="1" applyAlignment="1" applyProtection="1">
      <alignment horizontal="left" vertical="center"/>
      <protection locked="0"/>
    </xf>
    <xf numFmtId="0" fontId="6" fillId="52" borderId="26" xfId="1258" applyFill="1" applyBorder="1" applyAlignment="1" applyProtection="1">
      <alignment vertical="center"/>
      <protection locked="0"/>
    </xf>
    <xf numFmtId="0" fontId="6" fillId="52" borderId="10" xfId="1258" applyFill="1" applyBorder="1" applyAlignment="1" applyProtection="1">
      <alignment vertical="center"/>
      <protection locked="0"/>
    </xf>
    <xf numFmtId="0" fontId="4" fillId="52" borderId="10" xfId="1258" applyFont="1" applyFill="1" applyBorder="1" applyAlignment="1" applyProtection="1">
      <alignment horizontal="center" vertical="center"/>
      <protection locked="0"/>
    </xf>
    <xf numFmtId="0" fontId="4" fillId="52" borderId="10" xfId="1258" applyFont="1" applyFill="1" applyBorder="1" applyAlignment="1" applyProtection="1">
      <alignment horizontal="left" vertical="center"/>
      <protection locked="0"/>
    </xf>
    <xf numFmtId="0" fontId="4" fillId="52" borderId="27" xfId="1258" applyFont="1" applyFill="1" applyBorder="1" applyAlignment="1" applyProtection="1">
      <alignment horizontal="center" vertical="center"/>
      <protection locked="0"/>
    </xf>
    <xf numFmtId="0" fontId="139" fillId="52" borderId="0" xfId="0" applyFont="1" applyFill="1" applyBorder="1" applyAlignment="1" applyProtection="1">
      <alignment horizontal="right"/>
      <protection locked="0"/>
    </xf>
    <xf numFmtId="0" fontId="139" fillId="52" borderId="0" xfId="0" applyFont="1" applyFill="1" applyBorder="1" applyAlignment="1" applyProtection="1">
      <alignment horizontal="left"/>
    </xf>
    <xf numFmtId="0" fontId="139" fillId="52" borderId="0" xfId="0" applyFont="1" applyFill="1" applyBorder="1" applyAlignment="1" applyProtection="1">
      <alignment horizontal="center"/>
    </xf>
    <xf numFmtId="0" fontId="124" fillId="48" borderId="0" xfId="494" applyFont="1" applyFill="1" applyBorder="1"/>
    <xf numFmtId="0" fontId="125" fillId="48" borderId="0" xfId="494" applyFont="1" applyFill="1" applyBorder="1"/>
    <xf numFmtId="0" fontId="125" fillId="48" borderId="0" xfId="494" applyFont="1" applyFill="1" applyBorder="1" applyAlignment="1">
      <alignment horizontal="center"/>
    </xf>
    <xf numFmtId="1" fontId="66" fillId="52" borderId="0" xfId="0" applyNumberFormat="1" applyFont="1" applyFill="1" applyBorder="1" applyAlignment="1" applyProtection="1">
      <alignment horizontal="center" vertical="center"/>
      <protection locked="0"/>
    </xf>
    <xf numFmtId="49" fontId="82" fillId="52" borderId="0" xfId="0" applyNumberFormat="1" applyFont="1" applyFill="1" applyBorder="1" applyAlignment="1" applyProtection="1">
      <alignment horizontal="center" vertical="center"/>
      <protection locked="0"/>
    </xf>
    <xf numFmtId="168" fontId="66" fillId="52" borderId="0" xfId="0" applyNumberFormat="1" applyFont="1" applyFill="1" applyBorder="1" applyAlignment="1" applyProtection="1">
      <alignment horizontal="center" vertical="center" wrapText="1"/>
      <protection locked="0"/>
    </xf>
    <xf numFmtId="2" fontId="66" fillId="52" borderId="0" xfId="0" applyNumberFormat="1" applyFont="1" applyFill="1" applyBorder="1" applyAlignment="1" applyProtection="1">
      <alignment horizontal="center" vertical="center"/>
      <protection locked="0"/>
    </xf>
    <xf numFmtId="2" fontId="66" fillId="52" borderId="0" xfId="0" applyNumberFormat="1" applyFont="1" applyFill="1" applyBorder="1" applyAlignment="1" applyProtection="1">
      <alignment horizontal="right" vertical="center"/>
      <protection locked="0"/>
    </xf>
    <xf numFmtId="2" fontId="66" fillId="0" borderId="0" xfId="0" applyNumberFormat="1" applyFont="1" applyFill="1" applyBorder="1" applyAlignment="1" applyProtection="1">
      <alignment horizontal="right" vertical="center"/>
      <protection locked="0"/>
    </xf>
    <xf numFmtId="1" fontId="82" fillId="52" borderId="0" xfId="0" applyNumberFormat="1" applyFont="1" applyFill="1" applyAlignment="1" applyProtection="1">
      <alignment horizontal="center" vertical="center"/>
      <protection locked="0"/>
    </xf>
    <xf numFmtId="49" fontId="82" fillId="52" borderId="0" xfId="0" applyNumberFormat="1" applyFont="1" applyFill="1" applyAlignment="1" applyProtection="1">
      <alignment horizontal="center" vertical="center"/>
      <protection locked="0"/>
    </xf>
    <xf numFmtId="0" fontId="86" fillId="52" borderId="0" xfId="0" applyFont="1" applyFill="1" applyAlignment="1" applyProtection="1">
      <alignment horizontal="center" vertical="center"/>
    </xf>
    <xf numFmtId="2" fontId="66" fillId="52" borderId="0" xfId="0" applyNumberFormat="1" applyFont="1" applyFill="1" applyAlignment="1" applyProtection="1">
      <alignment horizontal="left" vertical="center"/>
    </xf>
    <xf numFmtId="1" fontId="86" fillId="52" borderId="0" xfId="0" applyNumberFormat="1" applyFont="1" applyFill="1" applyAlignment="1" applyProtection="1">
      <alignment horizontal="center" vertical="center"/>
      <protection locked="0"/>
    </xf>
    <xf numFmtId="169" fontId="86" fillId="52" borderId="0" xfId="0" applyNumberFormat="1" applyFont="1" applyFill="1" applyAlignment="1" applyProtection="1">
      <alignment horizontal="left" vertical="center"/>
    </xf>
    <xf numFmtId="2" fontId="86" fillId="52" borderId="0" xfId="0" applyNumberFormat="1" applyFont="1" applyFill="1" applyBorder="1" applyAlignment="1" applyProtection="1">
      <alignment horizontal="right" vertical="center"/>
    </xf>
    <xf numFmtId="2" fontId="86" fillId="52" borderId="0" xfId="0" applyNumberFormat="1" applyFont="1" applyFill="1" applyBorder="1" applyAlignment="1" applyProtection="1">
      <alignment horizontal="left" vertical="center"/>
    </xf>
    <xf numFmtId="2" fontId="66" fillId="52" borderId="0" xfId="0" applyNumberFormat="1" applyFont="1" applyFill="1" applyBorder="1" applyAlignment="1" applyProtection="1">
      <alignment vertical="center"/>
    </xf>
    <xf numFmtId="2" fontId="86" fillId="52" borderId="0" xfId="0" applyNumberFormat="1" applyFont="1" applyFill="1" applyAlignment="1" applyProtection="1">
      <alignment horizontal="left" vertical="center"/>
    </xf>
    <xf numFmtId="2" fontId="86" fillId="52" borderId="19" xfId="0" applyNumberFormat="1" applyFont="1" applyFill="1" applyBorder="1" applyAlignment="1" applyProtection="1">
      <alignment horizontal="right" vertical="center"/>
    </xf>
    <xf numFmtId="1" fontId="66" fillId="52" borderId="19" xfId="0" applyNumberFormat="1" applyFont="1" applyFill="1" applyBorder="1" applyAlignment="1" applyProtection="1">
      <alignment horizontal="left" vertical="center"/>
    </xf>
    <xf numFmtId="200" fontId="86" fillId="52" borderId="119" xfId="0" applyNumberFormat="1" applyFont="1" applyFill="1" applyBorder="1" applyAlignment="1" applyProtection="1">
      <alignment horizontal="left" vertical="center" wrapText="1"/>
    </xf>
    <xf numFmtId="2" fontId="86" fillId="52" borderId="20" xfId="0" applyNumberFormat="1" applyFont="1" applyFill="1" applyBorder="1" applyAlignment="1" applyProtection="1">
      <alignment horizontal="right" vertical="center"/>
    </xf>
    <xf numFmtId="2" fontId="66" fillId="52" borderId="20" xfId="0" applyNumberFormat="1" applyFont="1" applyFill="1" applyBorder="1" applyAlignment="1" applyProtection="1">
      <alignment horizontal="left" vertical="center"/>
    </xf>
    <xf numFmtId="0" fontId="4" fillId="53" borderId="0" xfId="264" applyFont="1" applyFill="1" applyBorder="1" applyAlignment="1" applyProtection="1">
      <alignment horizontal="center" vertical="center" wrapText="1"/>
    </xf>
    <xf numFmtId="4" fontId="4" fillId="53" borderId="0" xfId="264" applyNumberFormat="1" applyFont="1" applyFill="1" applyBorder="1" applyAlignment="1" applyProtection="1">
      <alignment vertical="center" wrapText="1"/>
    </xf>
    <xf numFmtId="0" fontId="4" fillId="0" borderId="0" xfId="264" applyFont="1" applyBorder="1" applyAlignment="1" applyProtection="1">
      <alignment horizontal="center" vertical="center" wrapText="1"/>
    </xf>
    <xf numFmtId="49" fontId="14" fillId="53" borderId="0" xfId="264" applyNumberFormat="1" applyFont="1" applyFill="1" applyAlignment="1" applyProtection="1">
      <alignment horizontal="center" vertical="center" wrapText="1"/>
    </xf>
    <xf numFmtId="0" fontId="4" fillId="0" borderId="0" xfId="264" applyFont="1" applyAlignment="1" applyProtection="1">
      <alignment horizontal="center" vertical="center" wrapText="1"/>
    </xf>
    <xf numFmtId="0" fontId="82" fillId="52" borderId="0" xfId="0" applyFont="1" applyFill="1" applyBorder="1" applyAlignment="1" applyProtection="1">
      <alignment vertical="center"/>
      <protection locked="0"/>
    </xf>
    <xf numFmtId="0" fontId="82" fillId="52" borderId="0" xfId="0" applyFont="1" applyFill="1" applyAlignment="1" applyProtection="1">
      <alignment vertical="center"/>
      <protection locked="0"/>
    </xf>
    <xf numFmtId="0" fontId="86" fillId="52" borderId="0" xfId="0" applyFont="1" applyFill="1" applyAlignment="1" applyProtection="1">
      <alignment horizontal="center" vertical="center"/>
      <protection locked="0"/>
    </xf>
    <xf numFmtId="2" fontId="82" fillId="52" borderId="0" xfId="0" applyNumberFormat="1" applyFont="1" applyFill="1" applyAlignment="1" applyProtection="1">
      <alignment horizontal="center" vertical="center"/>
      <protection locked="0"/>
    </xf>
    <xf numFmtId="49" fontId="66" fillId="52" borderId="0" xfId="0" applyNumberFormat="1" applyFont="1" applyFill="1" applyAlignment="1" applyProtection="1">
      <alignment horizontal="left" vertical="center"/>
      <protection locked="0"/>
    </xf>
    <xf numFmtId="169" fontId="86" fillId="52" borderId="0" xfId="0" applyNumberFormat="1" applyFont="1" applyFill="1" applyAlignment="1" applyProtection="1">
      <alignment horizontal="left" vertical="center"/>
      <protection locked="0"/>
    </xf>
    <xf numFmtId="2" fontId="86" fillId="52" borderId="0" xfId="0" applyNumberFormat="1" applyFont="1" applyFill="1" applyBorder="1" applyAlignment="1" applyProtection="1">
      <alignment horizontal="right" vertical="center"/>
      <protection locked="0"/>
    </xf>
    <xf numFmtId="10" fontId="66" fillId="52" borderId="0" xfId="0" applyNumberFormat="1" applyFont="1" applyFill="1" applyBorder="1" applyAlignment="1" applyProtection="1">
      <alignment horizontal="left" vertical="center"/>
      <protection locked="0"/>
    </xf>
    <xf numFmtId="0" fontId="86" fillId="52" borderId="0" xfId="0" applyFont="1" applyFill="1" applyBorder="1" applyAlignment="1" applyProtection="1">
      <alignment vertical="center"/>
      <protection locked="0"/>
    </xf>
    <xf numFmtId="0" fontId="86" fillId="52" borderId="0" xfId="0" applyFont="1" applyFill="1" applyAlignment="1" applyProtection="1">
      <alignment vertical="center"/>
      <protection locked="0"/>
    </xf>
    <xf numFmtId="2" fontId="66" fillId="52" borderId="0" xfId="0" applyNumberFormat="1" applyFont="1" applyFill="1" applyBorder="1" applyAlignment="1" applyProtection="1">
      <alignment vertical="center"/>
      <protection locked="0"/>
    </xf>
    <xf numFmtId="169" fontId="86" fillId="52" borderId="0" xfId="0" applyNumberFormat="1" applyFont="1" applyFill="1" applyBorder="1" applyAlignment="1" applyProtection="1">
      <alignment horizontal="left" vertical="center"/>
      <protection locked="0"/>
    </xf>
    <xf numFmtId="2" fontId="86" fillId="52" borderId="19" xfId="0" applyNumberFormat="1" applyFont="1" applyFill="1" applyBorder="1" applyAlignment="1" applyProtection="1">
      <alignment horizontal="right" vertical="center"/>
      <protection locked="0"/>
    </xf>
    <xf numFmtId="10" fontId="86" fillId="52" borderId="0" xfId="0" applyNumberFormat="1" applyFont="1" applyFill="1" applyBorder="1" applyAlignment="1" applyProtection="1">
      <alignment vertical="center"/>
      <protection locked="0"/>
    </xf>
    <xf numFmtId="200" fontId="86" fillId="52" borderId="119" xfId="0" applyNumberFormat="1" applyFont="1" applyFill="1" applyBorder="1" applyAlignment="1" applyProtection="1">
      <alignment horizontal="left" vertical="center" wrapText="1"/>
      <protection locked="0"/>
    </xf>
    <xf numFmtId="2" fontId="86" fillId="52" borderId="20" xfId="0" applyNumberFormat="1" applyFont="1" applyFill="1" applyBorder="1" applyAlignment="1" applyProtection="1">
      <alignment horizontal="right" vertical="center"/>
      <protection locked="0"/>
    </xf>
    <xf numFmtId="10" fontId="86" fillId="52" borderId="0" xfId="0" applyNumberFormat="1" applyFont="1" applyFill="1" applyBorder="1" applyAlignment="1" applyProtection="1">
      <alignment horizontal="right" vertical="center"/>
      <protection locked="0"/>
    </xf>
    <xf numFmtId="0" fontId="86" fillId="52" borderId="0" xfId="0" applyFont="1" applyFill="1" applyAlignment="1" applyProtection="1">
      <alignment horizontal="justify" vertical="center" wrapText="1"/>
      <protection locked="0"/>
    </xf>
    <xf numFmtId="2" fontId="86" fillId="52" borderId="0" xfId="0" applyNumberFormat="1" applyFont="1" applyFill="1" applyAlignment="1" applyProtection="1">
      <alignment horizontal="center" vertical="center"/>
      <protection locked="0"/>
    </xf>
    <xf numFmtId="10" fontId="82" fillId="52" borderId="0" xfId="0" applyNumberFormat="1" applyFont="1" applyFill="1" applyAlignment="1" applyProtection="1">
      <alignment vertical="center"/>
      <protection locked="0"/>
    </xf>
    <xf numFmtId="49" fontId="5" fillId="53" borderId="117" xfId="686" applyNumberFormat="1" applyFont="1" applyFill="1" applyBorder="1" applyAlignment="1" applyProtection="1">
      <alignment horizontal="center" vertical="center"/>
    </xf>
    <xf numFmtId="0" fontId="0" fillId="48" borderId="116" xfId="0" applyFill="1" applyBorder="1" applyAlignment="1">
      <alignment wrapText="1"/>
    </xf>
    <xf numFmtId="0" fontId="38" fillId="48" borderId="20" xfId="0" applyNumberFormat="1" applyFont="1" applyFill="1" applyBorder="1" applyAlignment="1" applyProtection="1">
      <alignment horizontal="centerContinuous" vertical="center" wrapText="1"/>
      <protection locked="0"/>
    </xf>
    <xf numFmtId="0" fontId="0" fillId="68" borderId="22" xfId="0" applyFill="1" applyBorder="1" applyAlignment="1">
      <alignment vertical="center"/>
    </xf>
    <xf numFmtId="0" fontId="0" fillId="68" borderId="23" xfId="0" applyFill="1" applyBorder="1" applyAlignment="1">
      <alignment vertical="center"/>
    </xf>
    <xf numFmtId="0" fontId="0" fillId="68" borderId="24" xfId="0" applyFill="1" applyBorder="1" applyAlignment="1">
      <alignment vertical="center"/>
    </xf>
    <xf numFmtId="0" fontId="0" fillId="68" borderId="21" xfId="0" applyFill="1" applyBorder="1" applyAlignment="1">
      <alignment vertical="center"/>
    </xf>
    <xf numFmtId="0" fontId="0" fillId="68" borderId="0" xfId="0" applyFill="1" applyBorder="1" applyAlignment="1">
      <alignment vertical="center"/>
    </xf>
    <xf numFmtId="0" fontId="0" fillId="68" borderId="25" xfId="0" applyFill="1" applyBorder="1" applyAlignment="1">
      <alignment vertical="center"/>
    </xf>
    <xf numFmtId="2" fontId="4" fillId="0" borderId="0" xfId="264" applyNumberFormat="1" applyFont="1" applyAlignment="1" applyProtection="1">
      <alignment horizontal="center" vertical="center" wrapText="1"/>
    </xf>
    <xf numFmtId="0" fontId="86" fillId="52" borderId="0" xfId="0" applyFont="1" applyFill="1" applyAlignment="1" applyProtection="1">
      <alignment horizontal="right" vertical="center"/>
      <protection locked="0"/>
    </xf>
    <xf numFmtId="2" fontId="4" fillId="53" borderId="0" xfId="264" applyNumberFormat="1" applyFont="1" applyFill="1" applyBorder="1" applyAlignment="1" applyProtection="1">
      <alignment horizontal="center" vertical="center" wrapText="1"/>
    </xf>
    <xf numFmtId="0" fontId="4" fillId="48" borderId="0" xfId="264" applyFont="1" applyFill="1" applyBorder="1" applyAlignment="1" applyProtection="1">
      <alignment horizontal="center" vertical="center" wrapText="1"/>
    </xf>
    <xf numFmtId="2" fontId="4" fillId="48" borderId="25" xfId="264" applyNumberFormat="1" applyFont="1" applyFill="1" applyBorder="1" applyAlignment="1" applyProtection="1">
      <alignment horizontal="center" vertical="center" wrapText="1"/>
    </xf>
    <xf numFmtId="1" fontId="82" fillId="52" borderId="0" xfId="0" applyNumberFormat="1" applyFont="1" applyFill="1" applyBorder="1" applyAlignment="1" applyProtection="1">
      <alignment horizontal="center" vertical="center"/>
      <protection locked="0"/>
    </xf>
    <xf numFmtId="2" fontId="66" fillId="52" borderId="0" xfId="0" applyNumberFormat="1" applyFont="1" applyFill="1" applyAlignment="1" applyProtection="1">
      <alignment horizontal="left" vertical="center"/>
      <protection locked="0"/>
    </xf>
    <xf numFmtId="0" fontId="82" fillId="52" borderId="0" xfId="0" applyNumberFormat="1" applyFont="1" applyFill="1" applyAlignment="1" applyProtection="1">
      <alignment horizontal="left" vertical="center"/>
      <protection locked="0"/>
    </xf>
    <xf numFmtId="2" fontId="82" fillId="52" borderId="0" xfId="0" applyNumberFormat="1" applyFont="1" applyFill="1" applyBorder="1" applyAlignment="1" applyProtection="1">
      <alignment horizontal="right" vertical="center"/>
      <protection locked="0"/>
    </xf>
    <xf numFmtId="2" fontId="86" fillId="52" borderId="0" xfId="0" applyNumberFormat="1" applyFont="1" applyFill="1" applyBorder="1" applyAlignment="1" applyProtection="1">
      <alignment horizontal="left" vertical="center"/>
      <protection locked="0"/>
    </xf>
    <xf numFmtId="1" fontId="82" fillId="52" borderId="0" xfId="0" applyNumberFormat="1" applyFont="1" applyFill="1" applyBorder="1" applyAlignment="1" applyProtection="1">
      <alignment horizontal="left" vertical="center" wrapText="1"/>
      <protection locked="0"/>
    </xf>
    <xf numFmtId="1" fontId="66" fillId="52" borderId="0" xfId="0" applyNumberFormat="1" applyFont="1" applyFill="1" applyBorder="1" applyAlignment="1" applyProtection="1">
      <alignment horizontal="left" vertical="center"/>
      <protection locked="0"/>
    </xf>
    <xf numFmtId="0" fontId="66" fillId="52" borderId="0" xfId="0" applyNumberFormat="1" applyFont="1" applyFill="1" applyBorder="1" applyAlignment="1" applyProtection="1">
      <alignment vertical="center"/>
      <protection locked="0"/>
    </xf>
    <xf numFmtId="0" fontId="66" fillId="52" borderId="0" xfId="0" applyNumberFormat="1" applyFont="1" applyFill="1" applyBorder="1" applyAlignment="1" applyProtection="1">
      <alignment horizontal="left" vertical="center"/>
      <protection locked="0"/>
    </xf>
    <xf numFmtId="0" fontId="11" fillId="50" borderId="108" xfId="0" applyFont="1" applyFill="1" applyBorder="1" applyAlignment="1" applyProtection="1">
      <alignment horizontal="center"/>
      <protection locked="0"/>
    </xf>
    <xf numFmtId="0" fontId="10" fillId="48" borderId="0" xfId="418" applyFont="1" applyFill="1" applyBorder="1" applyAlignment="1" applyProtection="1">
      <alignment horizontal="center" vertical="center"/>
    </xf>
    <xf numFmtId="0" fontId="86" fillId="48" borderId="0" xfId="418" applyFont="1" applyFill="1" applyBorder="1" applyAlignment="1" applyProtection="1">
      <alignment horizontal="center" vertical="center"/>
    </xf>
    <xf numFmtId="0" fontId="82" fillId="53" borderId="20" xfId="0" applyFont="1" applyFill="1" applyBorder="1" applyAlignment="1" applyProtection="1">
      <alignment horizontal="center" vertical="center"/>
    </xf>
    <xf numFmtId="0" fontId="140" fillId="53" borderId="0" xfId="418" applyFont="1" applyFill="1" applyAlignment="1" applyProtection="1">
      <alignment vertical="center"/>
    </xf>
    <xf numFmtId="0" fontId="4" fillId="48" borderId="0" xfId="418" applyFont="1" applyFill="1" applyBorder="1" applyProtection="1"/>
    <xf numFmtId="0" fontId="99" fillId="53" borderId="54" xfId="418" applyFont="1" applyFill="1" applyBorder="1" applyAlignment="1" applyProtection="1">
      <alignment horizontal="center" vertical="center" wrapText="1"/>
    </xf>
    <xf numFmtId="0" fontId="99" fillId="53" borderId="55" xfId="418" applyFont="1" applyFill="1" applyBorder="1" applyAlignment="1" applyProtection="1">
      <alignment horizontal="center" vertical="center" wrapText="1"/>
    </xf>
    <xf numFmtId="0" fontId="99" fillId="53" borderId="46" xfId="418" applyFont="1" applyFill="1" applyBorder="1" applyAlignment="1" applyProtection="1">
      <alignment horizontal="center" vertical="center" wrapText="1"/>
    </xf>
    <xf numFmtId="197" fontId="99" fillId="53" borderId="9" xfId="302" applyNumberFormat="1" applyFont="1" applyFill="1" applyBorder="1" applyAlignment="1" applyProtection="1">
      <alignment vertical="center"/>
    </xf>
    <xf numFmtId="0" fontId="140" fillId="0" borderId="0" xfId="418" applyFont="1" applyAlignment="1" applyProtection="1">
      <alignment horizontal="right"/>
    </xf>
    <xf numFmtId="10" fontId="99" fillId="53" borderId="0" xfId="418" applyNumberFormat="1" applyFont="1" applyFill="1" applyBorder="1" applyAlignment="1" applyProtection="1">
      <alignment horizontal="center"/>
    </xf>
    <xf numFmtId="0" fontId="97" fillId="53" borderId="0" xfId="418" applyFont="1" applyFill="1" applyBorder="1" applyAlignment="1" applyProtection="1">
      <alignment horizontal="right"/>
    </xf>
    <xf numFmtId="1" fontId="124" fillId="52" borderId="47" xfId="0" applyNumberFormat="1" applyFont="1" applyFill="1" applyBorder="1" applyAlignment="1" applyProtection="1">
      <alignment horizontal="center" vertical="center" wrapText="1"/>
      <protection locked="0"/>
    </xf>
    <xf numFmtId="0" fontId="124" fillId="48" borderId="47" xfId="685" applyNumberFormat="1" applyFont="1" applyFill="1" applyBorder="1" applyAlignment="1" applyProtection="1">
      <alignment horizontal="center" vertical="center" wrapText="1"/>
    </xf>
    <xf numFmtId="2" fontId="124" fillId="52" borderId="47" xfId="0" applyNumberFormat="1" applyFont="1" applyFill="1" applyBorder="1" applyAlignment="1" applyProtection="1">
      <alignment horizontal="left" vertical="justify" wrapText="1"/>
    </xf>
    <xf numFmtId="44" fontId="122" fillId="64" borderId="91" xfId="296" applyFont="1" applyFill="1" applyBorder="1" applyAlignment="1" applyProtection="1">
      <alignment horizontal="right" vertical="center" wrapText="1"/>
      <protection locked="0"/>
    </xf>
    <xf numFmtId="44" fontId="122" fillId="64" borderId="0" xfId="296" applyFont="1" applyFill="1" applyBorder="1" applyAlignment="1" applyProtection="1">
      <alignment horizontal="right" vertical="center" wrapText="1"/>
      <protection locked="0"/>
    </xf>
    <xf numFmtId="44" fontId="122" fillId="64" borderId="51" xfId="296" applyFont="1" applyFill="1" applyBorder="1" applyAlignment="1" applyProtection="1">
      <alignment horizontal="right" vertical="center" wrapText="1"/>
      <protection locked="0"/>
    </xf>
    <xf numFmtId="44" fontId="122" fillId="64" borderId="72" xfId="296" applyFont="1" applyFill="1" applyBorder="1" applyAlignment="1" applyProtection="1">
      <alignment horizontal="right" vertical="center" wrapText="1"/>
      <protection locked="0"/>
    </xf>
    <xf numFmtId="0" fontId="71" fillId="52" borderId="21" xfId="0" applyFont="1" applyFill="1" applyBorder="1" applyAlignment="1" applyProtection="1">
      <alignment horizontal="left" vertical="center"/>
      <protection locked="0"/>
    </xf>
    <xf numFmtId="0" fontId="71" fillId="52" borderId="0" xfId="0" applyFont="1" applyFill="1" applyBorder="1" applyAlignment="1" applyProtection="1">
      <alignment horizontal="left" vertical="center"/>
      <protection locked="0"/>
    </xf>
    <xf numFmtId="0" fontId="68" fillId="52" borderId="0" xfId="0" applyFont="1" applyFill="1" applyBorder="1" applyAlignment="1" applyProtection="1">
      <alignment vertical="center"/>
      <protection locked="0"/>
    </xf>
    <xf numFmtId="0" fontId="71" fillId="52" borderId="0" xfId="0" applyFont="1" applyFill="1" applyBorder="1" applyAlignment="1" applyProtection="1">
      <alignment vertical="center"/>
      <protection locked="0"/>
    </xf>
    <xf numFmtId="0" fontId="0" fillId="52" borderId="0" xfId="0" applyFont="1" applyFill="1" applyBorder="1" applyAlignment="1" applyProtection="1">
      <alignment horizontal="right" vertical="center"/>
      <protection locked="0"/>
    </xf>
    <xf numFmtId="179" fontId="96" fillId="63" borderId="9" xfId="457" applyNumberFormat="1" applyFont="1" applyFill="1" applyBorder="1" applyAlignment="1">
      <alignment horizontal="center" vertical="center"/>
    </xf>
    <xf numFmtId="179" fontId="99" fillId="63" borderId="9" xfId="461" applyNumberFormat="1" applyFont="1" applyFill="1" applyBorder="1" applyAlignment="1">
      <alignment horizontal="center" vertical="center" wrapText="1"/>
    </xf>
    <xf numFmtId="0" fontId="83" fillId="63" borderId="9" xfId="457" applyNumberFormat="1" applyFont="1" applyFill="1" applyBorder="1" applyAlignment="1">
      <alignment horizontal="left" vertical="center" wrapText="1"/>
    </xf>
    <xf numFmtId="0" fontId="83" fillId="63" borderId="9" xfId="457" applyFont="1" applyFill="1" applyBorder="1" applyAlignment="1">
      <alignment horizontal="center" vertical="center"/>
    </xf>
    <xf numFmtId="196" fontId="97" fillId="63" borderId="9" xfId="457" applyNumberFormat="1" applyFont="1" applyFill="1" applyBorder="1" applyAlignment="1">
      <alignment horizontal="right" vertical="center"/>
    </xf>
    <xf numFmtId="4" fontId="97" fillId="63" borderId="9" xfId="457" applyNumberFormat="1" applyFont="1" applyFill="1" applyBorder="1" applyAlignment="1">
      <alignment horizontal="center" vertical="center"/>
    </xf>
    <xf numFmtId="4" fontId="83" fillId="63" borderId="9" xfId="328" applyNumberFormat="1" applyFont="1" applyFill="1" applyBorder="1" applyAlignment="1">
      <alignment horizontal="center" vertical="center"/>
    </xf>
    <xf numFmtId="0" fontId="38" fillId="60" borderId="9" xfId="492" applyFont="1" applyFill="1" applyBorder="1" applyAlignment="1">
      <alignment horizontal="center" vertical="center" wrapText="1"/>
    </xf>
    <xf numFmtId="197" fontId="38" fillId="60" borderId="9" xfId="492" applyNumberFormat="1" applyFont="1" applyFill="1" applyBorder="1" applyAlignment="1">
      <alignment horizontal="center" vertical="center" wrapText="1"/>
    </xf>
    <xf numFmtId="2" fontId="15" fillId="53" borderId="93" xfId="492" applyNumberFormat="1" applyFont="1" applyFill="1" applyBorder="1" applyAlignment="1">
      <alignment horizontal="center" vertical="center" wrapText="1"/>
    </xf>
    <xf numFmtId="4" fontId="4" fillId="53" borderId="93" xfId="777" applyNumberFormat="1" applyFill="1" applyBorder="1" applyAlignment="1">
      <alignment horizontal="center" vertical="center" wrapText="1"/>
    </xf>
    <xf numFmtId="44" fontId="4" fillId="53" borderId="93" xfId="297" applyFont="1" applyFill="1" applyBorder="1" applyAlignment="1">
      <alignment horizontal="center" vertical="center" wrapText="1"/>
    </xf>
    <xf numFmtId="44" fontId="4" fillId="53" borderId="93" xfId="297" applyFont="1" applyFill="1" applyBorder="1" applyAlignment="1" applyProtection="1">
      <alignment horizontal="right" vertical="center"/>
    </xf>
    <xf numFmtId="205" fontId="4" fillId="53" borderId="93" xfId="777" applyNumberFormat="1" applyFill="1" applyBorder="1" applyAlignment="1">
      <alignment horizontal="center" vertical="center" wrapText="1"/>
    </xf>
    <xf numFmtId="1" fontId="15" fillId="61" borderId="51" xfId="264" applyNumberFormat="1" applyFont="1" applyFill="1" applyBorder="1" applyAlignment="1">
      <alignment horizontal="center" vertical="center"/>
    </xf>
    <xf numFmtId="1" fontId="125" fillId="52" borderId="91" xfId="0" applyNumberFormat="1" applyFont="1" applyFill="1" applyBorder="1" applyAlignment="1" applyProtection="1">
      <alignment horizontal="center" vertical="center" wrapText="1"/>
      <protection locked="0"/>
    </xf>
    <xf numFmtId="0" fontId="125" fillId="48" borderId="91" xfId="685" applyNumberFormat="1" applyFont="1" applyFill="1" applyBorder="1" applyAlignment="1" applyProtection="1">
      <alignment horizontal="center" vertical="center" wrapText="1"/>
    </xf>
    <xf numFmtId="2" fontId="125" fillId="52" borderId="91" xfId="0" applyNumberFormat="1" applyFont="1" applyFill="1" applyBorder="1" applyAlignment="1" applyProtection="1">
      <alignment horizontal="left" vertical="justify" wrapText="1"/>
    </xf>
    <xf numFmtId="2" fontId="125" fillId="52" borderId="91" xfId="0" applyNumberFormat="1" applyFont="1" applyFill="1" applyBorder="1" applyAlignment="1" applyProtection="1">
      <alignment horizontal="center" vertical="center" wrapText="1"/>
    </xf>
    <xf numFmtId="4" fontId="125" fillId="52" borderId="91" xfId="0" applyNumberFormat="1" applyFont="1" applyFill="1" applyBorder="1" applyAlignment="1" applyProtection="1">
      <alignment horizontal="center" vertical="center" wrapText="1"/>
    </xf>
    <xf numFmtId="4" fontId="125" fillId="52" borderId="91" xfId="0" applyNumberFormat="1" applyFont="1" applyFill="1" applyBorder="1" applyAlignment="1" applyProtection="1">
      <alignment horizontal="right" vertical="center" wrapText="1"/>
    </xf>
    <xf numFmtId="0" fontId="104" fillId="52" borderId="118" xfId="0" applyFont="1" applyFill="1" applyBorder="1" applyAlignment="1" applyProtection="1">
      <alignment vertical="center" wrapText="1"/>
      <protection locked="0"/>
    </xf>
    <xf numFmtId="0" fontId="0" fillId="0" borderId="0" xfId="0" applyAlignment="1">
      <alignment horizontal="center" vertical="center"/>
    </xf>
    <xf numFmtId="0" fontId="30" fillId="73" borderId="0" xfId="0" applyFont="1" applyFill="1" applyAlignment="1">
      <alignment horizontal="center" vertical="center"/>
    </xf>
    <xf numFmtId="1" fontId="0" fillId="0" borderId="0" xfId="0" applyNumberFormat="1" applyAlignment="1">
      <alignment horizontal="center" vertical="center"/>
    </xf>
    <xf numFmtId="0" fontId="0" fillId="0" borderId="0" xfId="0" applyAlignment="1"/>
    <xf numFmtId="0" fontId="30" fillId="74" borderId="0" xfId="0" applyFont="1" applyFill="1"/>
    <xf numFmtId="0" fontId="38" fillId="74" borderId="0" xfId="0" applyFont="1" applyFill="1"/>
    <xf numFmtId="0" fontId="15" fillId="74" borderId="0" xfId="0" applyFont="1" applyFill="1"/>
    <xf numFmtId="0" fontId="0" fillId="74" borderId="9" xfId="0" applyFill="1" applyBorder="1"/>
    <xf numFmtId="0" fontId="0" fillId="0" borderId="0" xfId="0" applyBorder="1" applyAlignment="1">
      <alignment horizontal="center" vertical="center"/>
    </xf>
    <xf numFmtId="0" fontId="0" fillId="0" borderId="0" xfId="0" applyAlignment="1">
      <alignment horizontal="center" wrapText="1"/>
    </xf>
    <xf numFmtId="0" fontId="0" fillId="0" borderId="0" xfId="0" applyAlignment="1">
      <alignment horizontal="center" vertical="center" wrapText="1"/>
    </xf>
    <xf numFmtId="0" fontId="0" fillId="0" borderId="0" xfId="0" applyBorder="1" applyAlignment="1">
      <alignment horizontal="left" vertical="center"/>
    </xf>
    <xf numFmtId="0" fontId="15" fillId="0" borderId="0" xfId="0" applyFont="1" applyAlignment="1">
      <alignment horizontal="center" vertical="center"/>
    </xf>
    <xf numFmtId="0" fontId="15" fillId="0" borderId="0" xfId="0" applyFont="1"/>
    <xf numFmtId="0" fontId="0" fillId="0" borderId="0" xfId="0" applyFill="1" applyBorder="1"/>
    <xf numFmtId="0" fontId="142" fillId="0" borderId="0" xfId="0" applyFont="1" applyAlignment="1">
      <alignment horizontal="center" vertical="center"/>
    </xf>
    <xf numFmtId="0" fontId="143" fillId="0" borderId="0" xfId="0" applyFont="1" applyAlignment="1">
      <alignment horizontal="center" vertical="center"/>
    </xf>
    <xf numFmtId="0" fontId="144" fillId="0" borderId="0" xfId="0" applyFont="1" applyAlignment="1">
      <alignment horizontal="center" vertical="center"/>
    </xf>
    <xf numFmtId="0" fontId="145" fillId="0" borderId="0" xfId="0" applyFont="1" applyAlignment="1">
      <alignment horizontal="center" vertical="center"/>
    </xf>
    <xf numFmtId="0" fontId="146" fillId="0" borderId="0" xfId="0" applyFont="1" applyAlignment="1">
      <alignment horizontal="center" vertical="center"/>
    </xf>
    <xf numFmtId="0" fontId="30" fillId="0" borderId="0" xfId="0" applyFont="1" applyAlignment="1">
      <alignment horizontal="center" vertical="center"/>
    </xf>
    <xf numFmtId="0" fontId="147" fillId="0" borderId="0" xfId="0" applyFont="1" applyAlignment="1">
      <alignment horizontal="center" vertical="center"/>
    </xf>
    <xf numFmtId="0" fontId="0" fillId="74" borderId="0" xfId="0" applyFill="1"/>
    <xf numFmtId="0" fontId="148" fillId="0" borderId="0" xfId="0" applyFont="1" applyAlignment="1">
      <alignment horizontal="center" vertical="center"/>
    </xf>
    <xf numFmtId="0" fontId="0" fillId="0" borderId="0" xfId="0" applyAlignment="1">
      <alignment horizontal="center"/>
    </xf>
    <xf numFmtId="0" fontId="6" fillId="0" borderId="0" xfId="0" applyFont="1"/>
    <xf numFmtId="0" fontId="0" fillId="74" borderId="0" xfId="0" applyFill="1" applyAlignment="1">
      <alignment horizontal="right"/>
    </xf>
    <xf numFmtId="0" fontId="0" fillId="0" borderId="0" xfId="0" applyAlignment="1">
      <alignment horizontal="center" vertical="center"/>
    </xf>
    <xf numFmtId="0" fontId="0" fillId="0" borderId="0" xfId="0" applyAlignment="1">
      <alignment horizontal="left" vertical="center"/>
    </xf>
    <xf numFmtId="2" fontId="0" fillId="0" borderId="0" xfId="0" applyNumberFormat="1" applyAlignment="1">
      <alignment horizontal="left"/>
    </xf>
    <xf numFmtId="0" fontId="0" fillId="74" borderId="0" xfId="0" applyNumberFormat="1" applyFill="1"/>
    <xf numFmtId="0" fontId="0" fillId="0" borderId="0" xfId="0" applyAlignment="1">
      <alignment horizontal="left"/>
    </xf>
    <xf numFmtId="2" fontId="0" fillId="74" borderId="0" xfId="0" applyNumberFormat="1" applyFill="1"/>
    <xf numFmtId="2" fontId="0" fillId="0" borderId="0" xfId="0" applyNumberFormat="1" applyAlignment="1">
      <alignment horizontal="center" vertical="center"/>
    </xf>
    <xf numFmtId="2" fontId="6" fillId="0" borderId="0" xfId="0" applyNumberFormat="1" applyFont="1"/>
    <xf numFmtId="49" fontId="6" fillId="0" borderId="0" xfId="0" applyNumberFormat="1" applyFont="1" applyAlignment="1">
      <alignment horizontal="center"/>
    </xf>
    <xf numFmtId="49" fontId="6" fillId="0" borderId="0" xfId="0" applyNumberFormat="1" applyFont="1" applyAlignment="1">
      <alignment horizontal="center" vertical="center"/>
    </xf>
    <xf numFmtId="1" fontId="30" fillId="0" borderId="0" xfId="0" applyNumberFormat="1" applyFont="1" applyAlignment="1">
      <alignment horizontal="center" vertical="center"/>
    </xf>
    <xf numFmtId="2" fontId="0" fillId="0" borderId="0" xfId="0" applyNumberFormat="1" applyAlignment="1">
      <alignment horizontal="center"/>
    </xf>
    <xf numFmtId="2" fontId="30" fillId="0" borderId="0" xfId="0" applyNumberFormat="1" applyFont="1" applyAlignment="1">
      <alignment horizontal="left" wrapText="1"/>
    </xf>
    <xf numFmtId="0" fontId="30" fillId="0" borderId="0" xfId="0" applyFont="1" applyAlignment="1">
      <alignment horizontal="left" wrapText="1"/>
    </xf>
    <xf numFmtId="2" fontId="149" fillId="52" borderId="47" xfId="0" applyNumberFormat="1" applyFont="1" applyFill="1" applyBorder="1" applyAlignment="1" applyProtection="1">
      <alignment horizontal="left" vertical="justify" wrapText="1"/>
    </xf>
    <xf numFmtId="2" fontId="0" fillId="74" borderId="0" xfId="0" applyNumberFormat="1" applyFill="1" applyAlignment="1">
      <alignment horizontal="center" vertical="center"/>
    </xf>
    <xf numFmtId="10" fontId="108" fillId="53" borderId="63" xfId="264" applyNumberFormat="1" applyFont="1" applyFill="1" applyBorder="1" applyAlignment="1" applyProtection="1">
      <alignment vertical="center"/>
    </xf>
    <xf numFmtId="203" fontId="133" fillId="71" borderId="91" xfId="744" applyNumberFormat="1" applyFont="1" applyFill="1" applyBorder="1" applyAlignment="1" applyProtection="1">
      <alignment horizontal="right" vertical="center"/>
      <protection locked="0" hidden="1"/>
    </xf>
    <xf numFmtId="203" fontId="133" fillId="70" borderId="0" xfId="596" applyNumberFormat="1" applyFont="1" applyFill="1" applyBorder="1" applyAlignment="1" applyProtection="1">
      <alignment horizontal="right" vertical="center"/>
    </xf>
    <xf numFmtId="203" fontId="133" fillId="70" borderId="51" xfId="596" applyNumberFormat="1" applyFont="1" applyFill="1" applyBorder="1" applyAlignment="1" applyProtection="1">
      <alignment horizontal="right" vertical="center"/>
    </xf>
    <xf numFmtId="43" fontId="133" fillId="70" borderId="0" xfId="596" applyFont="1" applyFill="1" applyBorder="1" applyAlignment="1" applyProtection="1">
      <alignment horizontal="right" vertical="center"/>
    </xf>
    <xf numFmtId="43" fontId="133" fillId="70" borderId="72" xfId="596" applyFont="1" applyFill="1" applyBorder="1" applyAlignment="1" applyProtection="1">
      <alignment horizontal="right" vertical="center"/>
    </xf>
    <xf numFmtId="43" fontId="133" fillId="70" borderId="51" xfId="596" applyFont="1" applyFill="1" applyBorder="1" applyAlignment="1" applyProtection="1">
      <alignment horizontal="right" vertical="center"/>
    </xf>
    <xf numFmtId="4" fontId="133" fillId="70" borderId="0" xfId="417" applyNumberFormat="1" applyFont="1" applyFill="1" applyBorder="1" applyAlignment="1" applyProtection="1">
      <alignment horizontal="right" vertical="center"/>
      <protection hidden="1"/>
    </xf>
    <xf numFmtId="197" fontId="10" fillId="53" borderId="0" xfId="418" applyNumberFormat="1" applyFont="1" applyFill="1" applyBorder="1" applyAlignment="1" applyProtection="1">
      <alignment vertical="center"/>
    </xf>
    <xf numFmtId="2" fontId="0" fillId="0" borderId="0" xfId="0" applyNumberFormat="1" applyAlignment="1">
      <alignment horizontal="center"/>
    </xf>
    <xf numFmtId="0" fontId="0" fillId="0" borderId="0" xfId="0" applyAlignment="1">
      <alignment horizontal="center" vertical="center"/>
    </xf>
    <xf numFmtId="197" fontId="10" fillId="48" borderId="0" xfId="418" applyNumberFormat="1" applyFont="1" applyFill="1" applyBorder="1" applyProtection="1"/>
    <xf numFmtId="4" fontId="105" fillId="52" borderId="0" xfId="0" applyNumberFormat="1" applyFont="1" applyFill="1" applyBorder="1" applyAlignment="1" applyProtection="1">
      <alignment horizontal="center" vertical="center"/>
      <protection locked="0"/>
    </xf>
    <xf numFmtId="0" fontId="0" fillId="0" borderId="0" xfId="0" applyAlignment="1">
      <alignment horizontal="center" vertical="center"/>
    </xf>
    <xf numFmtId="0" fontId="0" fillId="0" borderId="0" xfId="0" applyAlignment="1">
      <alignment horizontal="center"/>
    </xf>
    <xf numFmtId="2" fontId="0" fillId="0" borderId="0" xfId="0" applyNumberFormat="1" applyAlignment="1">
      <alignment horizontal="center"/>
    </xf>
    <xf numFmtId="2" fontId="0" fillId="0" borderId="0" xfId="0" applyNumberFormat="1" applyAlignment="1">
      <alignment horizontal="left" wrapText="1"/>
    </xf>
    <xf numFmtId="0" fontId="0" fillId="0" borderId="0" xfId="0" applyAlignment="1">
      <alignment horizontal="left" wrapText="1"/>
    </xf>
    <xf numFmtId="0" fontId="0" fillId="0" borderId="0" xfId="0" applyAlignment="1">
      <alignment horizontal="center" vertical="center"/>
    </xf>
    <xf numFmtId="49" fontId="0" fillId="50" borderId="0" xfId="0" applyNumberFormat="1" applyFont="1" applyFill="1" applyBorder="1" applyAlignment="1" applyProtection="1">
      <alignment horizontal="center" vertical="center"/>
      <protection locked="0"/>
    </xf>
    <xf numFmtId="2" fontId="86" fillId="52" borderId="0" xfId="0" applyNumberFormat="1" applyFont="1" applyFill="1" applyAlignment="1" applyProtection="1">
      <alignment horizontal="center" vertical="center"/>
    </xf>
    <xf numFmtId="2" fontId="15" fillId="52" borderId="0" xfId="0" applyNumberFormat="1" applyFont="1" applyFill="1" applyAlignment="1" applyProtection="1">
      <alignment horizontal="center" vertical="center"/>
      <protection locked="0"/>
    </xf>
    <xf numFmtId="0" fontId="125" fillId="68" borderId="91" xfId="685" applyNumberFormat="1" applyFont="1" applyFill="1" applyBorder="1" applyAlignment="1" applyProtection="1">
      <alignment horizontal="center" vertical="center" wrapText="1"/>
    </xf>
    <xf numFmtId="0" fontId="38" fillId="52" borderId="9" xfId="0" applyFont="1" applyFill="1" applyBorder="1" applyAlignment="1" applyProtection="1">
      <alignment horizontal="center" vertical="center" wrapText="1"/>
      <protection locked="0"/>
    </xf>
    <xf numFmtId="9" fontId="38" fillId="52" borderId="9" xfId="0" applyNumberFormat="1" applyFont="1" applyFill="1" applyBorder="1" applyAlignment="1" applyProtection="1">
      <alignment horizontal="center" vertical="center" wrapText="1"/>
      <protection locked="0"/>
    </xf>
    <xf numFmtId="0" fontId="0" fillId="0" borderId="0" xfId="0" applyAlignment="1">
      <alignment vertical="center"/>
    </xf>
    <xf numFmtId="0" fontId="150" fillId="0" borderId="0" xfId="0" applyFont="1"/>
    <xf numFmtId="2" fontId="150" fillId="0" borderId="0" xfId="0" applyNumberFormat="1" applyFont="1" applyAlignment="1">
      <alignment horizontal="center"/>
    </xf>
    <xf numFmtId="0" fontId="150" fillId="0" borderId="0" xfId="0" applyFont="1" applyAlignment="1">
      <alignment horizontal="center"/>
    </xf>
    <xf numFmtId="0" fontId="0" fillId="0" borderId="0" xfId="0" applyAlignment="1">
      <alignment horizontal="right"/>
    </xf>
    <xf numFmtId="0" fontId="16" fillId="48" borderId="0" xfId="496" applyFill="1" applyBorder="1" applyAlignment="1">
      <alignment horizontal="left"/>
    </xf>
    <xf numFmtId="0" fontId="30" fillId="74" borderId="0" xfId="0" applyFont="1" applyFill="1" applyAlignment="1">
      <alignment horizontal="center" vertical="center"/>
    </xf>
    <xf numFmtId="2" fontId="30" fillId="74" borderId="0" xfId="0" applyNumberFormat="1" applyFont="1" applyFill="1"/>
    <xf numFmtId="0" fontId="0" fillId="0" borderId="0" xfId="0" applyAlignment="1">
      <alignment horizontal="center" vertical="center"/>
    </xf>
    <xf numFmtId="0" fontId="0" fillId="0" borderId="0" xfId="0" applyAlignment="1">
      <alignment horizontal="left"/>
    </xf>
    <xf numFmtId="0" fontId="66" fillId="52" borderId="0" xfId="0" applyFont="1" applyFill="1" applyAlignment="1" applyProtection="1">
      <alignment horizontal="center" vertical="center" wrapText="1"/>
      <protection locked="0"/>
    </xf>
    <xf numFmtId="4" fontId="38" fillId="52" borderId="0" xfId="0" applyNumberFormat="1" applyFont="1" applyFill="1" applyBorder="1" applyAlignment="1" applyProtection="1">
      <alignment vertical="center" wrapText="1"/>
      <protection locked="0"/>
    </xf>
    <xf numFmtId="197" fontId="6" fillId="52" borderId="47" xfId="581" applyNumberFormat="1" applyFont="1" applyFill="1" applyBorder="1" applyAlignment="1" applyProtection="1">
      <alignment horizontal="right" vertical="center" wrapText="1"/>
      <protection locked="0"/>
    </xf>
    <xf numFmtId="2" fontId="142" fillId="75" borderId="47" xfId="0" applyNumberFormat="1" applyFont="1" applyFill="1" applyBorder="1" applyAlignment="1" applyProtection="1">
      <alignment horizontal="center" vertical="center" wrapText="1"/>
      <protection locked="0"/>
    </xf>
    <xf numFmtId="2" fontId="151" fillId="76" borderId="47" xfId="0" applyNumberFormat="1" applyFont="1" applyFill="1" applyBorder="1" applyAlignment="1" applyProtection="1">
      <alignment horizontal="center" vertical="center" wrapText="1"/>
      <protection locked="0"/>
    </xf>
    <xf numFmtId="2" fontId="143" fillId="77" borderId="47" xfId="0" applyNumberFormat="1" applyFont="1" applyFill="1" applyBorder="1" applyAlignment="1" applyProtection="1">
      <alignment horizontal="center" vertical="center" wrapText="1"/>
      <protection locked="0"/>
    </xf>
    <xf numFmtId="2" fontId="125" fillId="52" borderId="47" xfId="0" applyNumberFormat="1" applyFont="1" applyFill="1" applyBorder="1" applyAlignment="1" applyProtection="1">
      <alignment horizontal="left" vertical="center" wrapText="1"/>
    </xf>
    <xf numFmtId="4" fontId="30" fillId="74" borderId="0" xfId="0" applyNumberFormat="1" applyFont="1" applyFill="1"/>
    <xf numFmtId="2" fontId="30" fillId="74" borderId="0" xfId="0" applyNumberFormat="1" applyFont="1" applyFill="1" applyAlignment="1">
      <alignment horizontal="left" wrapText="1"/>
    </xf>
    <xf numFmtId="0" fontId="30" fillId="74" borderId="0" xfId="0" applyFont="1" applyFill="1" applyAlignment="1">
      <alignment horizontal="left" wrapText="1"/>
    </xf>
    <xf numFmtId="2" fontId="30" fillId="74" borderId="0" xfId="0" applyNumberFormat="1" applyFont="1" applyFill="1" applyAlignment="1">
      <alignment horizontal="right" wrapText="1"/>
    </xf>
    <xf numFmtId="2" fontId="30" fillId="74" borderId="0" xfId="0" applyNumberFormat="1" applyFont="1" applyFill="1" applyAlignment="1">
      <alignment horizontal="center" vertical="center"/>
    </xf>
    <xf numFmtId="2" fontId="30" fillId="74" borderId="0" xfId="0" applyNumberFormat="1" applyFont="1" applyFill="1" applyAlignment="1">
      <alignment horizontal="right"/>
    </xf>
    <xf numFmtId="0" fontId="30" fillId="74" borderId="0" xfId="0" applyFont="1" applyFill="1" applyAlignment="1">
      <alignment horizontal="right"/>
    </xf>
    <xf numFmtId="0" fontId="15" fillId="0" borderId="0" xfId="0" applyFont="1" applyAlignment="1">
      <alignment horizontal="center"/>
    </xf>
    <xf numFmtId="2" fontId="15" fillId="0" borderId="0" xfId="0" applyNumberFormat="1" applyFont="1" applyAlignment="1">
      <alignment horizontal="center"/>
    </xf>
    <xf numFmtId="0" fontId="30" fillId="74" borderId="0" xfId="0" applyFont="1" applyFill="1" applyAlignment="1">
      <alignment horizontal="right" wrapText="1"/>
    </xf>
    <xf numFmtId="0" fontId="0" fillId="68" borderId="0" xfId="0" applyFont="1" applyFill="1"/>
    <xf numFmtId="2" fontId="15" fillId="52" borderId="47" xfId="0" applyNumberFormat="1" applyFont="1" applyFill="1" applyBorder="1" applyAlignment="1" applyProtection="1">
      <alignment horizontal="left" vertical="center" wrapText="1"/>
      <protection locked="0"/>
    </xf>
    <xf numFmtId="0" fontId="101" fillId="52" borderId="0" xfId="0" applyFont="1" applyFill="1" applyAlignment="1" applyProtection="1">
      <alignment vertical="center" wrapText="1"/>
      <protection locked="0"/>
    </xf>
    <xf numFmtId="0" fontId="6" fillId="48" borderId="0" xfId="496" applyFont="1" applyFill="1" applyBorder="1" applyAlignment="1">
      <alignment horizontal="center"/>
    </xf>
    <xf numFmtId="0" fontId="16" fillId="48" borderId="0" xfId="496" applyFill="1" applyBorder="1" applyAlignment="1">
      <alignment horizontal="center"/>
    </xf>
    <xf numFmtId="0" fontId="4" fillId="55" borderId="0" xfId="496" applyFont="1" applyFill="1" applyBorder="1" applyAlignment="1">
      <alignment horizontal="left"/>
    </xf>
    <xf numFmtId="0" fontId="55" fillId="55" borderId="0" xfId="287" applyFill="1" applyBorder="1" applyAlignment="1" applyProtection="1">
      <alignment horizontal="left"/>
    </xf>
    <xf numFmtId="0" fontId="129" fillId="55" borderId="0" xfId="287" applyFont="1" applyFill="1" applyBorder="1" applyAlignment="1" applyProtection="1">
      <alignment horizontal="left"/>
    </xf>
    <xf numFmtId="0" fontId="0" fillId="48" borderId="23" xfId="0" applyFill="1" applyBorder="1" applyAlignment="1">
      <alignment horizontal="center"/>
    </xf>
    <xf numFmtId="1" fontId="4" fillId="55" borderId="0" xfId="496" applyNumberFormat="1" applyFont="1" applyFill="1" applyBorder="1" applyAlignment="1">
      <alignment horizontal="left"/>
    </xf>
    <xf numFmtId="195" fontId="11" fillId="48" borderId="0" xfId="496" applyNumberFormat="1" applyFont="1" applyFill="1" applyBorder="1" applyAlignment="1">
      <alignment horizontal="left"/>
    </xf>
    <xf numFmtId="195" fontId="11" fillId="48" borderId="40" xfId="496" applyNumberFormat="1" applyFont="1" applyFill="1" applyBorder="1" applyAlignment="1">
      <alignment horizontal="left"/>
    </xf>
    <xf numFmtId="0" fontId="4" fillId="55" borderId="0" xfId="496" applyFont="1" applyFill="1" applyBorder="1" applyAlignment="1">
      <alignment horizontal="left" wrapText="1"/>
    </xf>
    <xf numFmtId="0" fontId="4" fillId="55" borderId="0" xfId="496" applyFont="1" applyFill="1" applyBorder="1" applyAlignment="1">
      <alignment horizontal="center"/>
    </xf>
    <xf numFmtId="195" fontId="4" fillId="48" borderId="0" xfId="496" applyNumberFormat="1" applyFont="1" applyFill="1" applyBorder="1" applyAlignment="1">
      <alignment horizontal="left"/>
    </xf>
    <xf numFmtId="195" fontId="4" fillId="48" borderId="40" xfId="496" applyNumberFormat="1" applyFont="1" applyFill="1" applyBorder="1" applyAlignment="1">
      <alignment horizontal="left"/>
    </xf>
    <xf numFmtId="0" fontId="10" fillId="48" borderId="38" xfId="496" applyNumberFormat="1" applyFont="1" applyFill="1" applyBorder="1" applyAlignment="1">
      <alignment horizontal="left"/>
    </xf>
    <xf numFmtId="4" fontId="4" fillId="55" borderId="0" xfId="496" applyNumberFormat="1" applyFont="1" applyFill="1" applyBorder="1" applyAlignment="1">
      <alignment horizontal="left"/>
    </xf>
    <xf numFmtId="14" fontId="4" fillId="55" borderId="0" xfId="496" applyNumberFormat="1" applyFont="1" applyFill="1" applyBorder="1" applyAlignment="1">
      <alignment horizontal="left"/>
    </xf>
    <xf numFmtId="195" fontId="10" fillId="48" borderId="38" xfId="496" applyNumberFormat="1" applyFont="1" applyFill="1" applyBorder="1" applyAlignment="1">
      <alignment horizontal="left"/>
    </xf>
    <xf numFmtId="199" fontId="4" fillId="48" borderId="0" xfId="496" applyNumberFormat="1" applyFont="1" applyFill="1" applyBorder="1" applyAlignment="1">
      <alignment horizontal="left"/>
    </xf>
    <xf numFmtId="199" fontId="4" fillId="48" borderId="40" xfId="496" applyNumberFormat="1" applyFont="1" applyFill="1" applyBorder="1" applyAlignment="1">
      <alignment horizontal="left"/>
    </xf>
    <xf numFmtId="0" fontId="64" fillId="52" borderId="22" xfId="0" applyFont="1" applyFill="1" applyBorder="1" applyAlignment="1" applyProtection="1">
      <alignment horizontal="center" vertical="center"/>
      <protection locked="0"/>
    </xf>
    <xf numFmtId="0" fontId="64" fillId="52" borderId="23" xfId="0" applyFont="1" applyFill="1" applyBorder="1" applyAlignment="1" applyProtection="1">
      <alignment horizontal="center" vertical="center"/>
      <protection locked="0"/>
    </xf>
    <xf numFmtId="0" fontId="30" fillId="55" borderId="0" xfId="0" applyFont="1" applyFill="1" applyBorder="1" applyAlignment="1" applyProtection="1">
      <alignment horizontal="left" vertical="center"/>
      <protection locked="0"/>
    </xf>
    <xf numFmtId="0" fontId="68" fillId="55" borderId="0" xfId="0" applyFont="1" applyFill="1" applyBorder="1" applyAlignment="1" applyProtection="1">
      <alignment horizontal="left" vertical="center"/>
      <protection locked="0"/>
    </xf>
    <xf numFmtId="0" fontId="68" fillId="55" borderId="25" xfId="0" applyFont="1" applyFill="1" applyBorder="1" applyAlignment="1" applyProtection="1">
      <alignment horizontal="left" vertical="center"/>
      <protection locked="0"/>
    </xf>
    <xf numFmtId="0" fontId="30" fillId="68" borderId="0" xfId="0" applyFont="1" applyFill="1" applyBorder="1" applyAlignment="1" applyProtection="1">
      <alignment horizontal="left"/>
      <protection locked="0"/>
    </xf>
    <xf numFmtId="0" fontId="68" fillId="68" borderId="0" xfId="0" applyFont="1" applyFill="1" applyBorder="1" applyAlignment="1" applyProtection="1">
      <alignment horizontal="left"/>
      <protection locked="0"/>
    </xf>
    <xf numFmtId="0" fontId="68" fillId="68" borderId="25" xfId="0" applyFont="1" applyFill="1" applyBorder="1" applyAlignment="1" applyProtection="1">
      <alignment horizontal="left"/>
      <protection locked="0"/>
    </xf>
    <xf numFmtId="194" fontId="64" fillId="52" borderId="23" xfId="0" applyNumberFormat="1" applyFont="1" applyFill="1" applyBorder="1" applyAlignment="1" applyProtection="1">
      <alignment horizontal="left" vertical="top"/>
      <protection locked="0"/>
    </xf>
    <xf numFmtId="194" fontId="64" fillId="52" borderId="24" xfId="0" applyNumberFormat="1" applyFont="1" applyFill="1" applyBorder="1" applyAlignment="1" applyProtection="1">
      <alignment horizontal="left" vertical="top"/>
      <protection locked="0"/>
    </xf>
    <xf numFmtId="0" fontId="71" fillId="52" borderId="0" xfId="0" applyFont="1" applyFill="1" applyBorder="1" applyAlignment="1" applyProtection="1">
      <alignment horizontal="left"/>
      <protection locked="0"/>
    </xf>
    <xf numFmtId="0" fontId="83" fillId="52" borderId="0" xfId="0" applyFont="1" applyFill="1" applyBorder="1" applyAlignment="1" applyProtection="1">
      <alignment horizontal="left" vertical="center" wrapText="1"/>
      <protection locked="0"/>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1" fontId="7" fillId="52" borderId="0" xfId="0" applyNumberFormat="1" applyFont="1" applyFill="1" applyBorder="1" applyAlignment="1" applyProtection="1">
      <alignment horizontal="left"/>
      <protection locked="0"/>
    </xf>
    <xf numFmtId="1" fontId="7" fillId="52" borderId="25" xfId="0" applyNumberFormat="1" applyFont="1" applyFill="1" applyBorder="1" applyAlignment="1" applyProtection="1">
      <alignment horizontal="left"/>
      <protection locked="0"/>
    </xf>
    <xf numFmtId="0" fontId="69" fillId="69" borderId="0" xfId="0" applyFont="1" applyFill="1" applyBorder="1" applyAlignment="1" applyProtection="1">
      <alignment horizontal="left"/>
      <protection locked="0"/>
    </xf>
    <xf numFmtId="0" fontId="69" fillId="69" borderId="25" xfId="0" applyFont="1" applyFill="1" applyBorder="1" applyAlignment="1" applyProtection="1">
      <alignment horizontal="left"/>
      <protection locked="0"/>
    </xf>
    <xf numFmtId="0" fontId="0" fillId="50" borderId="0" xfId="0" applyFont="1" applyFill="1" applyBorder="1" applyAlignment="1" applyProtection="1">
      <alignment horizontal="left" wrapText="1"/>
      <protection locked="0"/>
    </xf>
    <xf numFmtId="0" fontId="69" fillId="50" borderId="0" xfId="0" applyFont="1" applyFill="1" applyBorder="1" applyAlignment="1" applyProtection="1">
      <alignment horizontal="left" wrapText="1"/>
      <protection locked="0"/>
    </xf>
    <xf numFmtId="0" fontId="0" fillId="52" borderId="25" xfId="0" applyFill="1" applyBorder="1" applyAlignment="1" applyProtection="1">
      <alignment horizontal="center"/>
      <protection locked="0"/>
    </xf>
    <xf numFmtId="0" fontId="10" fillId="52" borderId="21" xfId="0" applyFont="1" applyFill="1" applyBorder="1" applyAlignment="1" applyProtection="1">
      <alignment horizontal="right"/>
      <protection locked="0"/>
    </xf>
    <xf numFmtId="0" fontId="10" fillId="52" borderId="0" xfId="0" applyFont="1" applyFill="1" applyBorder="1" applyAlignment="1" applyProtection="1">
      <alignment horizontal="right"/>
      <protection locked="0"/>
    </xf>
    <xf numFmtId="17" fontId="12" fillId="69" borderId="0" xfId="0" applyNumberFormat="1" applyFont="1" applyFill="1" applyBorder="1" applyAlignment="1" applyProtection="1">
      <alignment horizontal="center"/>
      <protection locked="0"/>
    </xf>
    <xf numFmtId="17" fontId="12" fillId="69" borderId="25" xfId="0" applyNumberFormat="1" applyFont="1" applyFill="1" applyBorder="1" applyAlignment="1" applyProtection="1">
      <alignment horizontal="center"/>
      <protection locked="0"/>
    </xf>
    <xf numFmtId="0" fontId="30" fillId="55" borderId="0" xfId="0" applyFont="1" applyFill="1" applyBorder="1" applyAlignment="1" applyProtection="1">
      <alignment horizontal="left"/>
      <protection locked="0"/>
    </xf>
    <xf numFmtId="0" fontId="68" fillId="55" borderId="0" xfId="0" applyFont="1" applyFill="1" applyBorder="1" applyAlignment="1" applyProtection="1">
      <alignment horizontal="left"/>
      <protection locked="0"/>
    </xf>
    <xf numFmtId="0" fontId="68" fillId="55" borderId="25" xfId="0" applyFont="1" applyFill="1" applyBorder="1" applyAlignment="1" applyProtection="1">
      <alignment horizontal="left"/>
      <protection locked="0"/>
    </xf>
    <xf numFmtId="10" fontId="11" fillId="69" borderId="108" xfId="0" applyNumberFormat="1" applyFont="1" applyFill="1" applyBorder="1" applyAlignment="1" applyProtection="1">
      <alignment horizontal="center"/>
    </xf>
    <xf numFmtId="0" fontId="10" fillId="52" borderId="0" xfId="0" applyFont="1" applyFill="1" applyBorder="1" applyAlignment="1" applyProtection="1">
      <alignment horizontal="center"/>
      <protection locked="0"/>
    </xf>
    <xf numFmtId="0" fontId="10" fillId="52" borderId="25" xfId="0" applyFont="1" applyFill="1" applyBorder="1" applyAlignment="1" applyProtection="1">
      <alignment horizontal="center"/>
      <protection locked="0"/>
    </xf>
    <xf numFmtId="0" fontId="71" fillId="52" borderId="25" xfId="0" applyFont="1" applyFill="1" applyBorder="1" applyAlignment="1" applyProtection="1">
      <alignment horizontal="left"/>
      <protection locked="0"/>
    </xf>
    <xf numFmtId="10" fontId="11" fillId="52" borderId="0" xfId="530" applyNumberFormat="1" applyFont="1" applyFill="1" applyBorder="1" applyAlignment="1" applyProtection="1">
      <alignment horizontal="center"/>
    </xf>
    <xf numFmtId="0" fontId="10" fillId="52" borderId="72" xfId="0" applyFont="1" applyFill="1" applyBorder="1" applyAlignment="1" applyProtection="1">
      <alignment horizontal="right"/>
      <protection locked="0"/>
    </xf>
    <xf numFmtId="0" fontId="68" fillId="52" borderId="0" xfId="0" applyFont="1" applyFill="1" applyBorder="1" applyAlignment="1" applyProtection="1">
      <alignment horizontal="left"/>
      <protection locked="0"/>
    </xf>
    <xf numFmtId="0" fontId="10" fillId="52" borderId="0" xfId="0" applyFont="1" applyFill="1" applyBorder="1" applyAlignment="1" applyProtection="1">
      <alignment horizontal="left"/>
      <protection locked="0"/>
    </xf>
    <xf numFmtId="0" fontId="69" fillId="50"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0" fillId="52" borderId="25" xfId="0" applyFont="1" applyFill="1" applyBorder="1" applyAlignment="1" applyProtection="1">
      <alignment horizontal="center"/>
      <protection locked="0"/>
    </xf>
    <xf numFmtId="0" fontId="0" fillId="52" borderId="21" xfId="0" applyFill="1" applyBorder="1" applyAlignment="1" applyProtection="1">
      <alignment horizontal="center"/>
    </xf>
    <xf numFmtId="0" fontId="0" fillId="52" borderId="0" xfId="0" applyFill="1" applyBorder="1" applyAlignment="1" applyProtection="1">
      <alignment horizontal="center"/>
    </xf>
    <xf numFmtId="0" fontId="16" fillId="0" borderId="35" xfId="494" applyFont="1" applyBorder="1" applyAlignment="1">
      <alignment horizontal="center" vertical="center"/>
    </xf>
    <xf numFmtId="0" fontId="16" fillId="0" borderId="44" xfId="494" applyFont="1" applyBorder="1" applyAlignment="1">
      <alignment horizontal="center"/>
    </xf>
    <xf numFmtId="0" fontId="16" fillId="0" borderId="73" xfId="494" applyFont="1" applyBorder="1" applyAlignment="1">
      <alignment horizontal="center"/>
    </xf>
    <xf numFmtId="0" fontId="16" fillId="0" borderId="74" xfId="494" applyFont="1" applyBorder="1" applyAlignment="1">
      <alignment horizontal="center"/>
    </xf>
    <xf numFmtId="0" fontId="7" fillId="54" borderId="44" xfId="494" applyFont="1" applyFill="1" applyBorder="1" applyAlignment="1">
      <alignment horizontal="center"/>
    </xf>
    <xf numFmtId="0" fontId="7" fillId="54" borderId="73" xfId="494" applyFont="1" applyFill="1" applyBorder="1" applyAlignment="1">
      <alignment horizontal="center"/>
    </xf>
    <xf numFmtId="0" fontId="7" fillId="54" borderId="74" xfId="494" applyFont="1" applyFill="1" applyBorder="1" applyAlignment="1">
      <alignment horizontal="center"/>
    </xf>
    <xf numFmtId="0" fontId="16" fillId="0" borderId="43" xfId="494" applyFont="1" applyBorder="1" applyAlignment="1">
      <alignment horizontal="center" vertical="center" wrapText="1"/>
    </xf>
    <xf numFmtId="0" fontId="16" fillId="0" borderId="49" xfId="494" applyFont="1" applyBorder="1" applyAlignment="1">
      <alignment horizontal="center" vertical="center" wrapText="1"/>
    </xf>
    <xf numFmtId="0" fontId="16" fillId="0" borderId="44" xfId="494" applyFont="1" applyBorder="1" applyAlignment="1">
      <alignment horizontal="left"/>
    </xf>
    <xf numFmtId="0" fontId="16" fillId="0" borderId="74" xfId="494" applyFont="1" applyBorder="1" applyAlignment="1">
      <alignment horizontal="left"/>
    </xf>
    <xf numFmtId="0" fontId="16" fillId="0" borderId="24" xfId="494" applyFont="1" applyBorder="1" applyAlignment="1">
      <alignment horizontal="left"/>
    </xf>
    <xf numFmtId="0" fontId="6" fillId="48" borderId="0" xfId="494" applyFont="1" applyFill="1" applyBorder="1" applyAlignment="1">
      <alignment horizontal="center"/>
    </xf>
    <xf numFmtId="0" fontId="6" fillId="48" borderId="0" xfId="494" applyFont="1" applyFill="1" applyBorder="1" applyAlignment="1">
      <alignment horizontal="right"/>
    </xf>
    <xf numFmtId="0" fontId="16" fillId="0" borderId="35" xfId="494" applyFont="1" applyBorder="1" applyAlignment="1">
      <alignment horizontal="center"/>
    </xf>
    <xf numFmtId="0" fontId="16" fillId="0" borderId="23" xfId="494" applyFont="1" applyBorder="1" applyAlignment="1">
      <alignment horizontal="center"/>
    </xf>
    <xf numFmtId="0" fontId="83" fillId="53" borderId="19" xfId="418" applyFont="1" applyFill="1" applyBorder="1" applyAlignment="1" applyProtection="1">
      <alignment horizontal="center"/>
    </xf>
    <xf numFmtId="0" fontId="83" fillId="53" borderId="69" xfId="418" applyFont="1" applyFill="1" applyBorder="1" applyAlignment="1" applyProtection="1">
      <alignment horizontal="center"/>
    </xf>
    <xf numFmtId="171" fontId="9" fillId="53" borderId="51" xfId="517" applyNumberFormat="1" applyFont="1" applyFill="1" applyBorder="1" applyAlignment="1" applyProtection="1">
      <alignment horizontal="center" vertical="center" wrapText="1"/>
    </xf>
    <xf numFmtId="171" fontId="9" fillId="53" borderId="0" xfId="517" applyNumberFormat="1" applyFont="1" applyFill="1" applyBorder="1" applyAlignment="1" applyProtection="1">
      <alignment horizontal="center" vertical="center" wrapText="1"/>
    </xf>
    <xf numFmtId="171" fontId="9" fillId="53" borderId="72" xfId="517" applyNumberFormat="1" applyFont="1" applyFill="1" applyBorder="1" applyAlignment="1" applyProtection="1">
      <alignment horizontal="center" vertical="center" wrapText="1"/>
    </xf>
    <xf numFmtId="171" fontId="9" fillId="53" borderId="52" xfId="517" applyNumberFormat="1" applyFont="1" applyFill="1" applyBorder="1" applyAlignment="1" applyProtection="1">
      <alignment horizontal="center" vertical="center" wrapText="1"/>
    </xf>
    <xf numFmtId="171" fontId="9" fillId="53" borderId="119" xfId="517" applyNumberFormat="1" applyFont="1" applyFill="1" applyBorder="1" applyAlignment="1" applyProtection="1">
      <alignment horizontal="center" vertical="center" wrapText="1"/>
    </xf>
    <xf numFmtId="171" fontId="9" fillId="53" borderId="120" xfId="517" applyNumberFormat="1" applyFont="1" applyFill="1" applyBorder="1" applyAlignment="1" applyProtection="1">
      <alignment horizontal="center" vertical="center" wrapText="1"/>
    </xf>
    <xf numFmtId="0" fontId="107" fillId="53" borderId="50" xfId="418" applyFont="1" applyFill="1" applyBorder="1" applyAlignment="1" applyProtection="1">
      <alignment horizontal="center" vertical="center"/>
    </xf>
    <xf numFmtId="0" fontId="107" fillId="53" borderId="78" xfId="418" applyFont="1" applyFill="1" applyBorder="1" applyAlignment="1" applyProtection="1">
      <alignment horizontal="center" vertical="center"/>
    </xf>
    <xf numFmtId="0" fontId="96" fillId="53" borderId="79" xfId="418" applyFont="1" applyFill="1" applyBorder="1" applyAlignment="1" applyProtection="1">
      <alignment horizontal="left" vertical="center" wrapText="1"/>
    </xf>
    <xf numFmtId="0" fontId="96" fillId="53" borderId="80" xfId="418" applyFont="1" applyFill="1" applyBorder="1" applyAlignment="1" applyProtection="1">
      <alignment horizontal="left" vertical="center" wrapText="1"/>
    </xf>
    <xf numFmtId="0" fontId="96" fillId="53" borderId="81" xfId="418" applyFont="1" applyFill="1" applyBorder="1" applyAlignment="1" applyProtection="1">
      <alignment horizontal="left" vertical="center" wrapText="1"/>
    </xf>
    <xf numFmtId="0" fontId="83" fillId="53" borderId="0" xfId="418" applyFont="1" applyFill="1" applyBorder="1" applyAlignment="1" applyProtection="1">
      <alignment horizontal="left"/>
    </xf>
    <xf numFmtId="0" fontId="107" fillId="53" borderId="82" xfId="418" applyFont="1" applyFill="1" applyBorder="1" applyAlignment="1" applyProtection="1">
      <alignment horizontal="center" vertical="center" wrapText="1"/>
    </xf>
    <xf numFmtId="0" fontId="107" fillId="53" borderId="70" xfId="418" applyFont="1" applyFill="1" applyBorder="1" applyAlignment="1" applyProtection="1">
      <alignment horizontal="center" vertical="center" wrapText="1"/>
    </xf>
    <xf numFmtId="0" fontId="99" fillId="53" borderId="0" xfId="418" applyFont="1" applyFill="1" applyBorder="1" applyAlignment="1" applyProtection="1">
      <alignment horizontal="left"/>
    </xf>
    <xf numFmtId="0" fontId="99" fillId="53" borderId="72" xfId="418" applyFont="1" applyFill="1" applyBorder="1" applyAlignment="1" applyProtection="1">
      <alignment horizontal="left"/>
    </xf>
    <xf numFmtId="14" fontId="83" fillId="53" borderId="0" xfId="418" applyNumberFormat="1" applyFont="1" applyFill="1" applyBorder="1" applyAlignment="1" applyProtection="1">
      <alignment horizontal="left"/>
    </xf>
    <xf numFmtId="0" fontId="96" fillId="53" borderId="75" xfId="418" applyFont="1" applyFill="1" applyBorder="1" applyAlignment="1" applyProtection="1">
      <alignment horizontal="left" vertical="center" wrapText="1"/>
    </xf>
    <xf numFmtId="0" fontId="96" fillId="53" borderId="76" xfId="418" applyFont="1" applyFill="1" applyBorder="1" applyAlignment="1" applyProtection="1">
      <alignment horizontal="left" vertical="center" wrapText="1"/>
    </xf>
    <xf numFmtId="0" fontId="96" fillId="53" borderId="77" xfId="418" applyFont="1" applyFill="1" applyBorder="1" applyAlignment="1" applyProtection="1">
      <alignment horizontal="left" vertical="center" wrapText="1"/>
    </xf>
    <xf numFmtId="0" fontId="99" fillId="53" borderId="54" xfId="418" applyFont="1" applyFill="1" applyBorder="1" applyAlignment="1" applyProtection="1">
      <alignment horizontal="center" vertical="center" wrapText="1"/>
    </xf>
    <xf numFmtId="0" fontId="99" fillId="53" borderId="121" xfId="418" applyFont="1" applyFill="1" applyBorder="1" applyAlignment="1" applyProtection="1">
      <alignment horizontal="center" vertical="center" wrapText="1"/>
    </xf>
    <xf numFmtId="0" fontId="99" fillId="53" borderId="122" xfId="418" applyFont="1" applyFill="1" applyBorder="1" applyAlignment="1" applyProtection="1">
      <alignment horizontal="center" vertical="center" wrapText="1"/>
    </xf>
    <xf numFmtId="0" fontId="99" fillId="53" borderId="123" xfId="418" applyFont="1" applyFill="1" applyBorder="1" applyAlignment="1" applyProtection="1">
      <alignment horizontal="center" vertical="center" wrapText="1"/>
    </xf>
    <xf numFmtId="0" fontId="99" fillId="53" borderId="70" xfId="418" applyFont="1" applyFill="1" applyBorder="1" applyAlignment="1" applyProtection="1">
      <alignment horizontal="center" vertical="center" wrapText="1"/>
    </xf>
    <xf numFmtId="0" fontId="86" fillId="0" borderId="0" xfId="418" applyFont="1" applyAlignment="1" applyProtection="1">
      <alignment horizontal="center" vertical="center"/>
    </xf>
    <xf numFmtId="0" fontId="99" fillId="48" borderId="64" xfId="418" applyFont="1" applyFill="1" applyBorder="1" applyAlignment="1" applyProtection="1">
      <alignment horizontal="left"/>
    </xf>
    <xf numFmtId="0" fontId="99" fillId="48" borderId="65" xfId="418" applyFont="1" applyFill="1" applyBorder="1" applyAlignment="1" applyProtection="1">
      <alignment horizontal="left"/>
    </xf>
    <xf numFmtId="0" fontId="12" fillId="53" borderId="0" xfId="418" applyFont="1" applyFill="1" applyAlignment="1" applyProtection="1">
      <alignment horizontal="center" wrapText="1"/>
    </xf>
    <xf numFmtId="0" fontId="83" fillId="53" borderId="19" xfId="418" applyFont="1" applyFill="1" applyBorder="1" applyAlignment="1" applyProtection="1">
      <alignment horizontal="left"/>
    </xf>
    <xf numFmtId="14" fontId="83" fillId="53" borderId="19" xfId="418" applyNumberFormat="1" applyFont="1" applyFill="1" applyBorder="1" applyAlignment="1" applyProtection="1">
      <alignment horizontal="left"/>
    </xf>
    <xf numFmtId="0" fontId="107" fillId="53" borderId="82" xfId="418" applyFont="1" applyFill="1" applyBorder="1" applyAlignment="1" applyProtection="1">
      <alignment horizontal="center" vertical="center"/>
    </xf>
    <xf numFmtId="0" fontId="107" fillId="53" borderId="70" xfId="418" applyFont="1" applyFill="1" applyBorder="1" applyAlignment="1" applyProtection="1">
      <alignment horizontal="center" vertical="center"/>
    </xf>
    <xf numFmtId="0" fontId="107" fillId="53" borderId="54" xfId="418" applyFont="1" applyFill="1" applyBorder="1" applyAlignment="1" applyProtection="1">
      <alignment horizontal="center" vertical="center" wrapText="1"/>
    </xf>
    <xf numFmtId="0" fontId="107" fillId="53" borderId="83" xfId="418" applyFont="1" applyFill="1" applyBorder="1" applyAlignment="1" applyProtection="1">
      <alignment horizontal="center" vertical="center" wrapText="1"/>
    </xf>
    <xf numFmtId="0" fontId="107" fillId="53" borderId="84" xfId="418" applyFont="1" applyFill="1" applyBorder="1" applyAlignment="1" applyProtection="1">
      <alignment horizontal="center" vertical="center" wrapText="1"/>
    </xf>
    <xf numFmtId="0" fontId="107" fillId="53" borderId="50" xfId="418" applyFont="1" applyFill="1" applyBorder="1" applyAlignment="1" applyProtection="1">
      <alignment horizontal="center" vertical="center" wrapText="1"/>
    </xf>
    <xf numFmtId="0" fontId="107" fillId="53" borderId="19" xfId="418" applyFont="1" applyFill="1" applyBorder="1" applyAlignment="1" applyProtection="1">
      <alignment horizontal="center" vertical="center" wrapText="1"/>
    </xf>
    <xf numFmtId="0" fontId="107" fillId="53" borderId="69" xfId="418" applyFont="1" applyFill="1" applyBorder="1" applyAlignment="1" applyProtection="1">
      <alignment horizontal="center" vertical="center" wrapText="1"/>
    </xf>
    <xf numFmtId="0" fontId="107" fillId="53" borderId="52" xfId="418" applyFont="1" applyFill="1" applyBorder="1" applyAlignment="1" applyProtection="1">
      <alignment horizontal="center" vertical="center" wrapText="1"/>
    </xf>
    <xf numFmtId="0" fontId="107" fillId="53" borderId="20" xfId="418" applyFont="1" applyFill="1" applyBorder="1" applyAlignment="1" applyProtection="1">
      <alignment horizontal="center" vertical="center" wrapText="1"/>
    </xf>
    <xf numFmtId="0" fontId="107" fillId="53" borderId="53" xfId="418" applyFont="1" applyFill="1" applyBorder="1" applyAlignment="1" applyProtection="1">
      <alignment horizontal="center" vertical="center" wrapText="1"/>
    </xf>
    <xf numFmtId="10" fontId="7" fillId="52" borderId="0" xfId="530" applyNumberFormat="1" applyFont="1" applyFill="1" applyBorder="1" applyAlignment="1" applyProtection="1">
      <alignment horizontal="left"/>
    </xf>
    <xf numFmtId="2" fontId="66" fillId="52" borderId="0" xfId="0" applyNumberFormat="1" applyFont="1" applyFill="1" applyAlignment="1" applyProtection="1">
      <alignment horizontal="left" vertical="center"/>
    </xf>
    <xf numFmtId="2" fontId="86" fillId="52" borderId="0" xfId="0" applyNumberFormat="1" applyFont="1" applyFill="1" applyBorder="1" applyAlignment="1" applyProtection="1">
      <alignment horizontal="left" vertical="center"/>
    </xf>
    <xf numFmtId="2" fontId="86" fillId="52" borderId="119" xfId="0" applyNumberFormat="1" applyFont="1" applyFill="1" applyBorder="1" applyAlignment="1" applyProtection="1">
      <alignment horizontal="left" vertical="center"/>
    </xf>
    <xf numFmtId="1" fontId="66" fillId="52" borderId="19" xfId="0" applyNumberFormat="1" applyFont="1" applyFill="1" applyBorder="1" applyAlignment="1" applyProtection="1">
      <alignment horizontal="left" vertical="center"/>
    </xf>
    <xf numFmtId="0" fontId="66" fillId="52" borderId="20" xfId="0" applyNumberFormat="1" applyFont="1" applyFill="1" applyBorder="1" applyAlignment="1" applyProtection="1">
      <alignment horizontal="left" vertical="center"/>
    </xf>
    <xf numFmtId="2" fontId="66" fillId="52" borderId="0" xfId="0" applyNumberFormat="1" applyFont="1" applyFill="1" applyBorder="1" applyAlignment="1" applyProtection="1">
      <alignment horizontal="left" vertical="center"/>
    </xf>
    <xf numFmtId="2" fontId="86" fillId="52" borderId="19" xfId="0" applyNumberFormat="1" applyFont="1" applyFill="1" applyBorder="1" applyAlignment="1" applyProtection="1">
      <alignment horizontal="left" vertical="center"/>
    </xf>
    <xf numFmtId="2" fontId="66" fillId="52" borderId="119" xfId="0" applyNumberFormat="1" applyFont="1" applyFill="1" applyBorder="1" applyAlignment="1" applyProtection="1">
      <alignment horizontal="left" vertical="center"/>
    </xf>
    <xf numFmtId="2" fontId="86" fillId="52" borderId="85" xfId="0" applyNumberFormat="1" applyFont="1" applyFill="1" applyBorder="1" applyAlignment="1" applyProtection="1">
      <alignment horizontal="left" vertical="center"/>
    </xf>
    <xf numFmtId="2" fontId="66" fillId="52" borderId="19" xfId="0" applyNumberFormat="1" applyFont="1" applyFill="1" applyBorder="1" applyAlignment="1" applyProtection="1">
      <alignment horizontal="left" vertical="center"/>
    </xf>
    <xf numFmtId="204" fontId="124" fillId="70" borderId="117" xfId="596" applyNumberFormat="1" applyFont="1" applyFill="1" applyBorder="1" applyAlignment="1" applyProtection="1">
      <alignment horizontal="center" vertical="center"/>
    </xf>
    <xf numFmtId="204" fontId="124" fillId="70" borderId="116" xfId="596" applyNumberFormat="1" applyFont="1" applyFill="1" applyBorder="1" applyAlignment="1" applyProtection="1">
      <alignment horizontal="center" vertical="center"/>
    </xf>
    <xf numFmtId="0" fontId="5" fillId="70" borderId="108" xfId="417" applyFont="1" applyFill="1" applyBorder="1" applyAlignment="1" applyProtection="1">
      <alignment horizontal="center" vertical="center" wrapText="1"/>
      <protection hidden="1"/>
    </xf>
    <xf numFmtId="171" fontId="6" fillId="68" borderId="108" xfId="417" applyNumberFormat="1" applyFont="1" applyFill="1" applyBorder="1" applyAlignment="1" applyProtection="1">
      <alignment horizontal="center" vertical="center" wrapText="1"/>
      <protection hidden="1"/>
    </xf>
    <xf numFmtId="204" fontId="124" fillId="70" borderId="52" xfId="596" applyNumberFormat="1" applyFont="1" applyFill="1" applyBorder="1" applyAlignment="1" applyProtection="1">
      <alignment horizontal="center" vertical="center"/>
    </xf>
    <xf numFmtId="204" fontId="124" fillId="70" borderId="53" xfId="596" applyNumberFormat="1" applyFont="1" applyFill="1" applyBorder="1" applyAlignment="1" applyProtection="1">
      <alignment horizontal="center" vertical="center"/>
    </xf>
    <xf numFmtId="204" fontId="124" fillId="70" borderId="20" xfId="596" applyNumberFormat="1" applyFont="1" applyFill="1" applyBorder="1" applyAlignment="1" applyProtection="1">
      <alignment horizontal="center" vertical="center"/>
    </xf>
    <xf numFmtId="2" fontId="0" fillId="0" borderId="0" xfId="0" applyNumberFormat="1" applyAlignment="1">
      <alignment horizontal="left" wrapText="1"/>
    </xf>
    <xf numFmtId="0" fontId="0" fillId="0" borderId="0" xfId="0" applyAlignment="1">
      <alignment horizontal="left" wrapText="1"/>
    </xf>
    <xf numFmtId="0" fontId="30" fillId="73" borderId="0" xfId="0" applyFont="1" applyFill="1" applyAlignment="1">
      <alignment horizontal="left"/>
    </xf>
    <xf numFmtId="0" fontId="30" fillId="74" borderId="0" xfId="0" applyFont="1" applyFill="1" applyAlignment="1">
      <alignment horizontal="right"/>
    </xf>
    <xf numFmtId="0" fontId="141" fillId="0" borderId="44" xfId="0" applyFont="1" applyBorder="1" applyAlignment="1">
      <alignment horizontal="center"/>
    </xf>
    <xf numFmtId="0" fontId="141" fillId="0" borderId="73" xfId="0" applyFont="1" applyBorder="1" applyAlignment="1">
      <alignment horizontal="center"/>
    </xf>
    <xf numFmtId="0" fontId="141" fillId="0" borderId="74" xfId="0" applyFont="1" applyBorder="1" applyAlignment="1">
      <alignment horizontal="center"/>
    </xf>
    <xf numFmtId="0" fontId="0" fillId="0" borderId="0" xfId="0" applyAlignment="1">
      <alignment horizontal="left"/>
    </xf>
    <xf numFmtId="2" fontId="30" fillId="0" borderId="0" xfId="0" applyNumberFormat="1" applyFont="1" applyAlignment="1">
      <alignment horizontal="left" wrapText="1"/>
    </xf>
    <xf numFmtId="0" fontId="30" fillId="0" borderId="0" xfId="0" applyFont="1" applyAlignment="1">
      <alignment horizontal="left" wrapText="1"/>
    </xf>
    <xf numFmtId="0" fontId="0" fillId="0" borderId="0" xfId="0" applyAlignment="1">
      <alignment horizontal="center"/>
    </xf>
    <xf numFmtId="0" fontId="30" fillId="74" borderId="0" xfId="0" applyFont="1" applyFill="1" applyAlignment="1">
      <alignment horizontal="center"/>
    </xf>
    <xf numFmtId="2" fontId="30" fillId="74" borderId="0" xfId="0" applyNumberFormat="1" applyFont="1" applyFill="1" applyAlignment="1">
      <alignment horizontal="center"/>
    </xf>
    <xf numFmtId="0" fontId="30" fillId="74" borderId="0" xfId="0" applyFont="1" applyFill="1" applyAlignment="1">
      <alignment horizontal="left"/>
    </xf>
    <xf numFmtId="2" fontId="0" fillId="0" borderId="0" xfId="0" applyNumberFormat="1" applyAlignment="1">
      <alignment horizontal="center"/>
    </xf>
    <xf numFmtId="0" fontId="38" fillId="74" borderId="0" xfId="0" applyFont="1" applyFill="1" applyAlignment="1">
      <alignment horizontal="center"/>
    </xf>
    <xf numFmtId="2" fontId="38" fillId="74" borderId="0" xfId="0" applyNumberFormat="1" applyFont="1" applyFill="1" applyAlignment="1">
      <alignment horizontal="center"/>
    </xf>
    <xf numFmtId="2" fontId="0" fillId="68" borderId="0" xfId="0" applyNumberFormat="1" applyFont="1" applyFill="1" applyAlignment="1">
      <alignment horizontal="center"/>
    </xf>
    <xf numFmtId="0" fontId="15" fillId="74" borderId="0" xfId="0" applyFont="1" applyFill="1" applyAlignment="1">
      <alignment horizontal="center"/>
    </xf>
    <xf numFmtId="2" fontId="15" fillId="74" borderId="0" xfId="0" applyNumberFormat="1" applyFont="1" applyFill="1" applyAlignment="1">
      <alignment horizontal="center"/>
    </xf>
    <xf numFmtId="2" fontId="0" fillId="0" borderId="0" xfId="0" applyNumberFormat="1" applyAlignment="1">
      <alignment horizontal="left" vertical="center" wrapText="1"/>
    </xf>
    <xf numFmtId="0" fontId="0" fillId="0" borderId="0" xfId="0" applyAlignment="1">
      <alignment horizontal="left" vertical="center" wrapText="1"/>
    </xf>
    <xf numFmtId="0" fontId="0" fillId="0" borderId="0" xfId="0" applyAlignment="1">
      <alignment horizontal="center" vertical="center"/>
    </xf>
    <xf numFmtId="0" fontId="0" fillId="74" borderId="9" xfId="0" applyFill="1" applyBorder="1" applyAlignment="1">
      <alignment horizontal="left"/>
    </xf>
    <xf numFmtId="0" fontId="6" fillId="74" borderId="0" xfId="0" applyFont="1" applyFill="1" applyAlignment="1">
      <alignment horizontal="left"/>
    </xf>
    <xf numFmtId="0" fontId="0" fillId="74" borderId="0" xfId="0" applyFill="1" applyAlignment="1">
      <alignment horizontal="left"/>
    </xf>
    <xf numFmtId="0" fontId="0" fillId="74" borderId="0" xfId="0" applyFill="1" applyAlignment="1">
      <alignment horizontal="right"/>
    </xf>
    <xf numFmtId="0" fontId="0" fillId="74" borderId="0" xfId="0" applyFill="1" applyAlignment="1">
      <alignment horizontal="center"/>
    </xf>
    <xf numFmtId="0" fontId="80" fillId="58" borderId="43" xfId="264" applyNumberFormat="1" applyFont="1" applyFill="1" applyBorder="1" applyAlignment="1">
      <alignment horizontal="center" vertical="center" wrapText="1"/>
    </xf>
    <xf numFmtId="0" fontId="80" fillId="58" borderId="48" xfId="264" applyNumberFormat="1" applyFont="1" applyFill="1" applyBorder="1" applyAlignment="1">
      <alignment horizontal="center" vertical="center" wrapText="1"/>
    </xf>
    <xf numFmtId="0" fontId="28" fillId="58" borderId="86" xfId="264" applyFont="1" applyFill="1" applyBorder="1" applyAlignment="1">
      <alignment horizontal="center" vertical="center" wrapText="1"/>
    </xf>
    <xf numFmtId="0" fontId="28" fillId="58" borderId="107" xfId="264" applyFont="1" applyFill="1" applyBorder="1" applyAlignment="1">
      <alignment horizontal="center" vertical="center" wrapText="1"/>
    </xf>
    <xf numFmtId="0" fontId="28" fillId="58" borderId="43" xfId="264" applyFont="1" applyFill="1" applyBorder="1" applyAlignment="1">
      <alignment horizontal="center" vertical="center" wrapText="1"/>
    </xf>
    <xf numFmtId="4" fontId="28" fillId="58" borderId="44" xfId="264" applyNumberFormat="1" applyFont="1" applyFill="1" applyBorder="1" applyAlignment="1">
      <alignment horizontal="center" vertical="center" wrapText="1"/>
    </xf>
    <xf numFmtId="4" fontId="28" fillId="58" borderId="73" xfId="264" applyNumberFormat="1" applyFont="1" applyFill="1" applyBorder="1" applyAlignment="1">
      <alignment horizontal="center" vertical="center" wrapText="1"/>
    </xf>
    <xf numFmtId="2" fontId="86" fillId="52" borderId="19" xfId="0" applyNumberFormat="1" applyFont="1" applyFill="1" applyBorder="1" applyAlignment="1" applyProtection="1">
      <alignment horizontal="left" vertical="center"/>
      <protection locked="0"/>
    </xf>
    <xf numFmtId="2" fontId="66" fillId="52" borderId="19" xfId="0" applyNumberFormat="1" applyFont="1" applyFill="1" applyBorder="1" applyAlignment="1" applyProtection="1">
      <alignment horizontal="left" vertical="center"/>
      <protection locked="0"/>
    </xf>
    <xf numFmtId="1" fontId="66" fillId="52" borderId="19" xfId="0" applyNumberFormat="1" applyFont="1" applyFill="1" applyBorder="1" applyAlignment="1" applyProtection="1">
      <alignment horizontal="left" vertical="center"/>
      <protection locked="0"/>
    </xf>
    <xf numFmtId="2" fontId="86" fillId="52" borderId="85" xfId="0" applyNumberFormat="1" applyFont="1" applyFill="1" applyBorder="1" applyAlignment="1" applyProtection="1">
      <alignment horizontal="left" vertical="center"/>
      <protection locked="0"/>
    </xf>
    <xf numFmtId="0" fontId="66" fillId="52" borderId="20" xfId="0" applyNumberFormat="1" applyFont="1" applyFill="1" applyBorder="1" applyAlignment="1" applyProtection="1">
      <alignment horizontal="left" vertical="center"/>
      <protection locked="0"/>
    </xf>
    <xf numFmtId="1" fontId="111" fillId="52" borderId="0" xfId="0" applyNumberFormat="1" applyFont="1" applyFill="1" applyAlignment="1" applyProtection="1">
      <alignment horizontal="center" vertical="center"/>
      <protection locked="0"/>
    </xf>
    <xf numFmtId="2" fontId="66" fillId="52" borderId="0" xfId="0" applyNumberFormat="1" applyFont="1" applyFill="1" applyAlignment="1" applyProtection="1">
      <alignment horizontal="left" vertical="center"/>
      <protection locked="0"/>
    </xf>
    <xf numFmtId="2" fontId="66" fillId="52" borderId="0" xfId="0" applyNumberFormat="1" applyFont="1" applyFill="1" applyBorder="1" applyAlignment="1" applyProtection="1">
      <alignment horizontal="left" vertical="center"/>
      <protection locked="0"/>
    </xf>
    <xf numFmtId="2" fontId="86" fillId="52" borderId="0" xfId="0" applyNumberFormat="1" applyFont="1" applyFill="1" applyBorder="1" applyAlignment="1" applyProtection="1">
      <alignment horizontal="left" vertical="center"/>
      <protection locked="0"/>
    </xf>
    <xf numFmtId="2" fontId="86" fillId="52" borderId="119" xfId="0" applyNumberFormat="1" applyFont="1" applyFill="1" applyBorder="1" applyAlignment="1" applyProtection="1">
      <alignment horizontal="left" vertical="center"/>
      <protection locked="0"/>
    </xf>
    <xf numFmtId="1" fontId="109" fillId="0" borderId="51" xfId="495" applyNumberFormat="1" applyFont="1" applyFill="1" applyBorder="1" applyAlignment="1" applyProtection="1">
      <alignment horizontal="center" vertical="center"/>
      <protection hidden="1"/>
    </xf>
    <xf numFmtId="1" fontId="109" fillId="0" borderId="0" xfId="495" applyNumberFormat="1" applyFont="1" applyFill="1" applyBorder="1" applyAlignment="1" applyProtection="1">
      <alignment horizontal="center" vertical="center"/>
      <protection hidden="1"/>
    </xf>
    <xf numFmtId="0" fontId="67" fillId="48" borderId="0" xfId="497" applyFont="1" applyFill="1" applyBorder="1" applyAlignment="1" applyProtection="1">
      <alignment horizontal="center" vertical="center"/>
    </xf>
    <xf numFmtId="0" fontId="67" fillId="48" borderId="10" xfId="497" applyFont="1" applyFill="1" applyBorder="1" applyAlignment="1" applyProtection="1">
      <alignment horizontal="center" vertical="center"/>
    </xf>
    <xf numFmtId="1" fontId="88" fillId="48" borderId="43" xfId="497" applyNumberFormat="1" applyFont="1" applyFill="1" applyBorder="1" applyAlignment="1" applyProtection="1">
      <alignment horizontal="center" vertical="center"/>
      <protection locked="0"/>
    </xf>
    <xf numFmtId="1" fontId="88" fillId="48" borderId="48" xfId="497" applyNumberFormat="1" applyFont="1" applyFill="1" applyBorder="1" applyAlignment="1" applyProtection="1">
      <alignment horizontal="center" vertical="center"/>
      <protection locked="0"/>
    </xf>
    <xf numFmtId="1" fontId="88" fillId="48" borderId="49" xfId="497" applyNumberFormat="1" applyFont="1" applyFill="1" applyBorder="1" applyAlignment="1" applyProtection="1">
      <alignment horizontal="center" vertical="center"/>
      <protection locked="0"/>
    </xf>
    <xf numFmtId="10" fontId="92" fillId="48" borderId="23" xfId="497" applyNumberFormat="1" applyFont="1" applyFill="1" applyBorder="1" applyAlignment="1" applyProtection="1">
      <alignment horizontal="center" vertical="center" wrapText="1"/>
    </xf>
    <xf numFmtId="10" fontId="92" fillId="48" borderId="0" xfId="497" applyNumberFormat="1" applyFont="1" applyFill="1" applyBorder="1" applyAlignment="1" applyProtection="1">
      <alignment horizontal="center" vertical="center" wrapText="1"/>
    </xf>
    <xf numFmtId="10" fontId="92" fillId="48" borderId="10" xfId="497" applyNumberFormat="1" applyFont="1" applyFill="1" applyBorder="1" applyAlignment="1" applyProtection="1">
      <alignment horizontal="center" vertical="center" wrapText="1"/>
    </xf>
    <xf numFmtId="176" fontId="75" fillId="66" borderId="10" xfId="497" applyNumberFormat="1" applyFont="1" applyFill="1" applyBorder="1" applyAlignment="1" applyProtection="1">
      <alignment horizontal="center" vertical="center"/>
    </xf>
    <xf numFmtId="176" fontId="14" fillId="48" borderId="22" xfId="497" applyNumberFormat="1" applyFont="1" applyFill="1" applyBorder="1" applyAlignment="1" applyProtection="1">
      <alignment horizontal="center" vertical="top"/>
    </xf>
    <xf numFmtId="176" fontId="14" fillId="48" borderId="21" xfId="497" applyNumberFormat="1" applyFont="1" applyFill="1" applyBorder="1" applyAlignment="1" applyProtection="1">
      <alignment horizontal="center" vertical="top"/>
    </xf>
    <xf numFmtId="0" fontId="67" fillId="48" borderId="23" xfId="497" applyFont="1" applyFill="1" applyBorder="1" applyAlignment="1" applyProtection="1">
      <alignment horizontal="center"/>
      <protection hidden="1"/>
    </xf>
    <xf numFmtId="0" fontId="67" fillId="48" borderId="0" xfId="497" applyFont="1" applyFill="1" applyBorder="1" applyAlignment="1" applyProtection="1">
      <alignment horizontal="center" wrapText="1"/>
      <protection hidden="1"/>
    </xf>
    <xf numFmtId="49" fontId="93" fillId="48" borderId="31" xfId="497" applyNumberFormat="1" applyFont="1" applyFill="1" applyBorder="1" applyAlignment="1" applyProtection="1">
      <alignment horizontal="center" vertical="center"/>
    </xf>
    <xf numFmtId="49" fontId="93" fillId="48" borderId="33" xfId="497" applyNumberFormat="1" applyFont="1" applyFill="1" applyBorder="1" applyAlignment="1" applyProtection="1">
      <alignment horizontal="center" vertical="center"/>
    </xf>
    <xf numFmtId="10" fontId="92" fillId="48" borderId="43" xfId="497" applyNumberFormat="1" applyFont="1" applyFill="1" applyBorder="1" applyAlignment="1" applyProtection="1">
      <alignment horizontal="center" vertical="center" wrapText="1"/>
    </xf>
    <xf numFmtId="10" fontId="92" fillId="48" borderId="48" xfId="497" applyNumberFormat="1" applyFont="1" applyFill="1" applyBorder="1" applyAlignment="1" applyProtection="1">
      <alignment horizontal="center" vertical="center" wrapText="1"/>
    </xf>
    <xf numFmtId="10" fontId="92" fillId="48" borderId="49" xfId="497" applyNumberFormat="1" applyFont="1" applyFill="1" applyBorder="1" applyAlignment="1" applyProtection="1">
      <alignment horizontal="center" vertical="center" wrapText="1"/>
    </xf>
    <xf numFmtId="15" fontId="88" fillId="48" borderId="43" xfId="497" applyNumberFormat="1" applyFont="1" applyFill="1" applyBorder="1" applyAlignment="1" applyProtection="1">
      <alignment horizontal="center" vertical="center"/>
    </xf>
    <xf numFmtId="15" fontId="88" fillId="48" borderId="48" xfId="497" applyNumberFormat="1" applyFont="1" applyFill="1" applyBorder="1" applyAlignment="1" applyProtection="1">
      <alignment horizontal="center" vertical="center"/>
    </xf>
    <xf numFmtId="15" fontId="88" fillId="48" borderId="49" xfId="497" applyNumberFormat="1" applyFont="1" applyFill="1" applyBorder="1" applyAlignment="1" applyProtection="1">
      <alignment horizontal="center" vertical="center"/>
    </xf>
    <xf numFmtId="0" fontId="95" fillId="48" borderId="0" xfId="497" applyFont="1" applyFill="1" applyBorder="1" applyAlignment="1" applyProtection="1">
      <alignment horizontal="center" vertical="justify"/>
    </xf>
    <xf numFmtId="0" fontId="94" fillId="48" borderId="0" xfId="497" applyFont="1" applyFill="1" applyBorder="1" applyAlignment="1" applyProtection="1">
      <alignment horizontal="center" vertical="justify"/>
    </xf>
    <xf numFmtId="0" fontId="94" fillId="48" borderId="0" xfId="497" quotePrefix="1" applyFont="1" applyFill="1" applyBorder="1" applyAlignment="1" applyProtection="1">
      <alignment horizontal="center" vertical="justify"/>
    </xf>
    <xf numFmtId="165" fontId="66" fillId="48" borderId="87" xfId="687" applyNumberFormat="1" applyFont="1" applyFill="1" applyBorder="1" applyAlignment="1" applyProtection="1">
      <alignment horizontal="right" vertical="center"/>
      <protection locked="0"/>
    </xf>
    <xf numFmtId="165" fontId="66" fillId="48" borderId="88" xfId="687" applyNumberFormat="1" applyFont="1" applyFill="1" applyBorder="1" applyAlignment="1" applyProtection="1">
      <alignment horizontal="right" vertical="center"/>
      <protection locked="0"/>
    </xf>
    <xf numFmtId="177" fontId="86" fillId="48" borderId="87" xfId="497" applyNumberFormat="1" applyFont="1" applyFill="1" applyBorder="1" applyAlignment="1" applyProtection="1">
      <alignment horizontal="center"/>
    </xf>
    <xf numFmtId="177" fontId="86" fillId="48" borderId="88" xfId="497" applyNumberFormat="1" applyFont="1" applyFill="1" applyBorder="1" applyAlignment="1" applyProtection="1">
      <alignment horizontal="center"/>
    </xf>
    <xf numFmtId="10" fontId="86" fillId="48" borderId="87" xfId="497" applyNumberFormat="1" applyFont="1" applyFill="1" applyBorder="1" applyAlignment="1" applyProtection="1">
      <alignment horizontal="right" vertical="center"/>
    </xf>
    <xf numFmtId="10" fontId="86" fillId="48" borderId="88" xfId="497" applyNumberFormat="1" applyFont="1" applyFill="1" applyBorder="1" applyAlignment="1" applyProtection="1">
      <alignment horizontal="right" vertical="center"/>
    </xf>
    <xf numFmtId="177" fontId="66" fillId="48" borderId="87" xfId="497" applyNumberFormat="1" applyFont="1" applyFill="1" applyBorder="1" applyAlignment="1" applyProtection="1">
      <alignment horizontal="right" vertical="center"/>
    </xf>
    <xf numFmtId="177" fontId="66" fillId="48" borderId="88" xfId="497" applyNumberFormat="1" applyFont="1" applyFill="1" applyBorder="1" applyAlignment="1" applyProtection="1">
      <alignment horizontal="right" vertical="center"/>
    </xf>
    <xf numFmtId="49" fontId="93" fillId="48" borderId="32" xfId="497" applyNumberFormat="1" applyFont="1" applyFill="1" applyBorder="1" applyAlignment="1" applyProtection="1">
      <alignment horizontal="center" vertical="center"/>
    </xf>
    <xf numFmtId="49" fontId="92" fillId="48" borderId="89" xfId="497" applyNumberFormat="1" applyFont="1" applyFill="1" applyBorder="1" applyAlignment="1" applyProtection="1">
      <alignment horizontal="center" vertical="center"/>
    </xf>
    <xf numFmtId="49" fontId="92" fillId="48" borderId="90" xfId="497" applyNumberFormat="1" applyFont="1" applyFill="1" applyBorder="1" applyAlignment="1" applyProtection="1">
      <alignment horizontal="center" vertical="center"/>
    </xf>
    <xf numFmtId="1" fontId="66" fillId="59" borderId="54" xfId="686" applyNumberFormat="1" applyFont="1" applyFill="1" applyBorder="1" applyAlignment="1" applyProtection="1">
      <alignment horizontal="center" vertical="center"/>
    </xf>
    <xf numFmtId="1" fontId="66" fillId="59" borderId="83" xfId="686" applyNumberFormat="1" applyFont="1" applyFill="1" applyBorder="1" applyAlignment="1" applyProtection="1">
      <alignment horizontal="center" vertical="center"/>
    </xf>
    <xf numFmtId="179" fontId="67" fillId="59" borderId="9" xfId="686" applyNumberFormat="1" applyFont="1" applyFill="1" applyBorder="1" applyAlignment="1" applyProtection="1">
      <alignment horizontal="center" vertical="center" wrapText="1"/>
    </xf>
    <xf numFmtId="179" fontId="67" fillId="59" borderId="9" xfId="686" applyNumberFormat="1" applyFont="1" applyFill="1" applyBorder="1" applyAlignment="1" applyProtection="1">
      <alignment horizontal="center" vertical="center"/>
    </xf>
    <xf numFmtId="4" fontId="66" fillId="59" borderId="54" xfId="686" applyNumberFormat="1" applyFont="1" applyFill="1" applyBorder="1" applyAlignment="1" applyProtection="1">
      <alignment horizontal="center" vertical="center" wrapText="1"/>
    </xf>
    <xf numFmtId="4" fontId="66" fillId="59" borderId="83" xfId="686" applyNumberFormat="1" applyFont="1" applyFill="1" applyBorder="1" applyAlignment="1" applyProtection="1">
      <alignment horizontal="center" vertical="center" wrapText="1"/>
    </xf>
    <xf numFmtId="4" fontId="66" fillId="59" borderId="84" xfId="686" applyNumberFormat="1" applyFont="1" applyFill="1" applyBorder="1" applyAlignment="1" applyProtection="1">
      <alignment horizontal="center" vertical="center" wrapText="1"/>
    </xf>
    <xf numFmtId="1" fontId="65" fillId="67" borderId="52" xfId="495" applyNumberFormat="1" applyFont="1" applyFill="1" applyBorder="1" applyAlignment="1" applyProtection="1">
      <alignment horizontal="center" vertical="center"/>
      <protection hidden="1"/>
    </xf>
    <xf numFmtId="1" fontId="65" fillId="67" borderId="20" xfId="495" applyNumberFormat="1" applyFont="1" applyFill="1" applyBorder="1" applyAlignment="1" applyProtection="1">
      <alignment horizontal="center" vertical="center"/>
      <protection hidden="1"/>
    </xf>
    <xf numFmtId="0" fontId="38" fillId="59" borderId="82" xfId="492" applyNumberFormat="1" applyFont="1" applyFill="1" applyBorder="1" applyAlignment="1">
      <alignment horizontal="center" vertical="center" wrapText="1"/>
    </xf>
    <xf numFmtId="0" fontId="38" fillId="59" borderId="70" xfId="492" applyNumberFormat="1" applyFont="1" applyFill="1" applyBorder="1" applyAlignment="1">
      <alignment horizontal="center" vertical="center" wrapText="1"/>
    </xf>
    <xf numFmtId="0" fontId="66" fillId="59" borderId="91" xfId="492" applyFont="1" applyFill="1" applyBorder="1" applyAlignment="1">
      <alignment horizontal="center" vertical="center" wrapText="1"/>
    </xf>
    <xf numFmtId="0" fontId="66" fillId="59" borderId="70" xfId="492" applyFont="1" applyFill="1" applyBorder="1" applyAlignment="1">
      <alignment horizontal="center" vertical="center" wrapText="1"/>
    </xf>
    <xf numFmtId="191" fontId="66" fillId="59" borderId="91" xfId="492" applyNumberFormat="1" applyFont="1" applyFill="1" applyBorder="1" applyAlignment="1">
      <alignment horizontal="center" vertical="center" wrapText="1"/>
    </xf>
    <xf numFmtId="191" fontId="66" fillId="59" borderId="70" xfId="492" applyNumberFormat="1" applyFont="1" applyFill="1" applyBorder="1" applyAlignment="1">
      <alignment horizontal="center" vertical="center" wrapText="1"/>
    </xf>
    <xf numFmtId="4" fontId="66" fillId="59" borderId="91" xfId="492" applyNumberFormat="1" applyFont="1" applyFill="1" applyBorder="1" applyAlignment="1">
      <alignment horizontal="center" vertical="center" wrapText="1"/>
    </xf>
    <xf numFmtId="4" fontId="66" fillId="59" borderId="70" xfId="492" applyNumberFormat="1" applyFont="1" applyFill="1" applyBorder="1" applyAlignment="1">
      <alignment horizontal="center" vertical="center" wrapText="1"/>
    </xf>
    <xf numFmtId="2" fontId="67" fillId="59" borderId="82" xfId="686" applyNumberFormat="1" applyFont="1" applyFill="1" applyBorder="1" applyAlignment="1" applyProtection="1">
      <alignment horizontal="center" vertical="center" wrapText="1"/>
    </xf>
    <xf numFmtId="2" fontId="67" fillId="59" borderId="70" xfId="686" applyNumberFormat="1" applyFont="1" applyFill="1" applyBorder="1" applyAlignment="1" applyProtection="1">
      <alignment horizontal="center" vertical="center" wrapText="1"/>
    </xf>
    <xf numFmtId="0" fontId="99" fillId="48" borderId="19" xfId="0" applyNumberFormat="1" applyFont="1" applyFill="1" applyBorder="1" applyAlignment="1" applyProtection="1">
      <alignment horizontal="center" vertical="center" wrapText="1"/>
      <protection locked="0"/>
    </xf>
    <xf numFmtId="0" fontId="38" fillId="48" borderId="0" xfId="0" applyNumberFormat="1" applyFont="1" applyFill="1" applyBorder="1" applyAlignment="1" applyProtection="1">
      <alignment horizontal="center" vertical="center" wrapText="1"/>
      <protection locked="0"/>
    </xf>
    <xf numFmtId="177" fontId="77" fillId="48" borderId="0" xfId="497" applyNumberFormat="1" applyFont="1" applyFill="1" applyBorder="1" applyAlignment="1" applyProtection="1">
      <alignment horizontal="left" vertical="center"/>
    </xf>
    <xf numFmtId="0" fontId="77" fillId="0" borderId="36" xfId="0" applyFont="1" applyBorder="1" applyAlignment="1">
      <alignment horizontal="justify" vertical="justify"/>
    </xf>
    <xf numFmtId="0" fontId="79" fillId="0" borderId="36" xfId="0" applyFont="1" applyBorder="1" applyAlignment="1">
      <alignment horizontal="justify" vertical="justify"/>
    </xf>
    <xf numFmtId="0" fontId="30" fillId="55" borderId="100" xfId="0" applyFont="1" applyFill="1" applyBorder="1" applyAlignment="1">
      <alignment horizontal="center" vertical="center"/>
    </xf>
    <xf numFmtId="0" fontId="30" fillId="55" borderId="101" xfId="0" applyFont="1" applyFill="1" applyBorder="1" applyAlignment="1">
      <alignment horizontal="center" vertical="center"/>
    </xf>
    <xf numFmtId="0" fontId="30" fillId="55" borderId="37" xfId="0" applyFont="1" applyFill="1" applyBorder="1" applyAlignment="1">
      <alignment horizontal="center" vertical="center"/>
    </xf>
    <xf numFmtId="0" fontId="78" fillId="56" borderId="44" xfId="0" applyFont="1" applyFill="1" applyBorder="1" applyAlignment="1">
      <alignment horizontal="center"/>
    </xf>
    <xf numFmtId="0" fontId="78" fillId="56" borderId="73" xfId="0" applyFont="1" applyFill="1" applyBorder="1" applyAlignment="1">
      <alignment horizontal="center"/>
    </xf>
    <xf numFmtId="0" fontId="78" fillId="56" borderId="74" xfId="0" applyFont="1" applyFill="1" applyBorder="1" applyAlignment="1">
      <alignment horizontal="center"/>
    </xf>
    <xf numFmtId="0" fontId="0" fillId="68" borderId="23" xfId="0" applyFill="1" applyBorder="1" applyAlignment="1">
      <alignment horizontal="center" vertical="center"/>
    </xf>
    <xf numFmtId="0" fontId="0" fillId="68" borderId="0" xfId="0" applyFill="1" applyBorder="1" applyAlignment="1">
      <alignment horizontal="center" vertical="center"/>
    </xf>
    <xf numFmtId="179" fontId="65" fillId="67" borderId="44" xfId="495" applyNumberFormat="1" applyFont="1" applyFill="1" applyBorder="1" applyAlignment="1" applyProtection="1">
      <alignment horizontal="center" vertical="center"/>
      <protection hidden="1"/>
    </xf>
    <xf numFmtId="179" fontId="65" fillId="67" borderId="73" xfId="495" applyNumberFormat="1" applyFont="1" applyFill="1" applyBorder="1" applyAlignment="1" applyProtection="1">
      <alignment horizontal="center" vertical="center"/>
      <protection hidden="1"/>
    </xf>
    <xf numFmtId="179" fontId="65" fillId="67" borderId="74" xfId="495" applyNumberFormat="1" applyFont="1" applyFill="1" applyBorder="1" applyAlignment="1" applyProtection="1">
      <alignment horizontal="center" vertical="center"/>
      <protection hidden="1"/>
    </xf>
    <xf numFmtId="0" fontId="97" fillId="48" borderId="0" xfId="0" applyFont="1" applyFill="1" applyBorder="1" applyAlignment="1">
      <alignment horizontal="right"/>
    </xf>
    <xf numFmtId="0" fontId="97" fillId="48" borderId="0" xfId="0" applyFont="1" applyFill="1" applyBorder="1" applyAlignment="1">
      <alignment horizontal="left"/>
    </xf>
    <xf numFmtId="49" fontId="39" fillId="53" borderId="22" xfId="264" applyNumberFormat="1" applyFont="1" applyFill="1" applyBorder="1" applyAlignment="1" applyProtection="1">
      <alignment horizontal="center" vertical="center"/>
    </xf>
    <xf numFmtId="49" fontId="39" fillId="53" borderId="23" xfId="264" applyNumberFormat="1" applyFont="1" applyFill="1" applyBorder="1" applyAlignment="1" applyProtection="1">
      <alignment horizontal="center" vertical="center"/>
    </xf>
    <xf numFmtId="49" fontId="39" fillId="53" borderId="24" xfId="264" applyNumberFormat="1" applyFont="1" applyFill="1" applyBorder="1" applyAlignment="1" applyProtection="1">
      <alignment horizontal="center"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76" fillId="48" borderId="44" xfId="0" applyFont="1" applyFill="1" applyBorder="1" applyAlignment="1">
      <alignment horizontal="center"/>
    </xf>
    <xf numFmtId="0" fontId="76" fillId="48" borderId="73" xfId="0" applyFont="1" applyFill="1" applyBorder="1" applyAlignment="1">
      <alignment horizontal="center"/>
    </xf>
    <xf numFmtId="0" fontId="76" fillId="48" borderId="74" xfId="0" applyFont="1" applyFill="1" applyBorder="1" applyAlignment="1">
      <alignment horizontal="center"/>
    </xf>
    <xf numFmtId="1" fontId="97" fillId="48" borderId="0" xfId="0" applyNumberFormat="1" applyFont="1" applyFill="1" applyBorder="1" applyAlignment="1">
      <alignment horizontal="left"/>
    </xf>
    <xf numFmtId="0" fontId="97" fillId="48" borderId="0" xfId="0" applyNumberFormat="1" applyFont="1" applyFill="1" applyBorder="1" applyAlignment="1">
      <alignment horizontal="justify" vertical="justify" wrapText="1"/>
    </xf>
    <xf numFmtId="0" fontId="83" fillId="48" borderId="0" xfId="0" applyFont="1" applyFill="1" applyBorder="1" applyAlignment="1">
      <alignment horizontal="center"/>
    </xf>
    <xf numFmtId="0" fontId="82" fillId="52" borderId="0" xfId="0" applyNumberFormat="1" applyFont="1" applyFill="1" applyAlignment="1" applyProtection="1">
      <alignment horizontal="left" vertical="center"/>
      <protection locked="0"/>
    </xf>
    <xf numFmtId="0" fontId="97" fillId="48" borderId="0" xfId="0" applyFont="1" applyFill="1" applyBorder="1" applyAlignment="1">
      <alignment horizontal="center"/>
    </xf>
    <xf numFmtId="168" fontId="66" fillId="52" borderId="0" xfId="0" applyNumberFormat="1" applyFont="1" applyFill="1" applyBorder="1" applyAlignment="1" applyProtection="1">
      <alignment horizontal="center" vertical="center"/>
      <protection locked="0"/>
    </xf>
    <xf numFmtId="1" fontId="66" fillId="52" borderId="0" xfId="0" applyNumberFormat="1" applyFont="1" applyFill="1" applyBorder="1" applyAlignment="1" applyProtection="1">
      <alignment horizontal="left" vertical="center"/>
      <protection locked="0"/>
    </xf>
    <xf numFmtId="0" fontId="66" fillId="52" borderId="0" xfId="0" applyNumberFormat="1" applyFont="1" applyFill="1" applyBorder="1" applyAlignment="1" applyProtection="1">
      <alignment horizontal="left" vertical="center"/>
      <protection locked="0"/>
    </xf>
    <xf numFmtId="0" fontId="0" fillId="63" borderId="54" xfId="0" applyFill="1" applyBorder="1" applyAlignment="1">
      <alignment horizontal="center" vertical="center"/>
    </xf>
    <xf numFmtId="0" fontId="0" fillId="63" borderId="83" xfId="0" applyFill="1" applyBorder="1" applyAlignment="1">
      <alignment horizontal="center" vertical="center"/>
    </xf>
    <xf numFmtId="0" fontId="0" fillId="63" borderId="84" xfId="0" applyFill="1" applyBorder="1" applyAlignment="1">
      <alignment horizontal="center" vertical="center"/>
    </xf>
    <xf numFmtId="0" fontId="66" fillId="52" borderId="0" xfId="0" applyFont="1" applyFill="1" applyAlignment="1" applyProtection="1">
      <alignment horizontal="center" vertical="center" wrapText="1"/>
      <protection locked="0"/>
    </xf>
    <xf numFmtId="2" fontId="86" fillId="52" borderId="0" xfId="0" applyNumberFormat="1" applyFont="1" applyFill="1" applyAlignment="1" applyProtection="1">
      <alignment horizontal="left" vertical="center"/>
      <protection locked="0"/>
    </xf>
    <xf numFmtId="2" fontId="82" fillId="52" borderId="20" xfId="0" applyNumberFormat="1" applyFont="1" applyFill="1" applyBorder="1" applyAlignment="1" applyProtection="1">
      <alignment horizontal="left" vertical="center"/>
      <protection locked="0"/>
    </xf>
    <xf numFmtId="0" fontId="110" fillId="57" borderId="9" xfId="0" applyFont="1" applyFill="1" applyBorder="1" applyAlignment="1">
      <alignment horizontal="center" vertical="center" wrapText="1"/>
    </xf>
    <xf numFmtId="0" fontId="82" fillId="57" borderId="9" xfId="0" applyFont="1" applyFill="1" applyBorder="1" applyAlignment="1">
      <alignment horizontal="center" vertical="center" wrapText="1"/>
    </xf>
    <xf numFmtId="0" fontId="110" fillId="57" borderId="9" xfId="0" applyFont="1" applyFill="1" applyBorder="1" applyAlignment="1">
      <alignment horizontal="center" vertical="center"/>
    </xf>
    <xf numFmtId="0" fontId="76" fillId="48" borderId="44" xfId="0" applyFont="1" applyFill="1" applyBorder="1" applyAlignment="1">
      <alignment horizontal="center" vertical="center"/>
    </xf>
    <xf numFmtId="0" fontId="76" fillId="48" borderId="73" xfId="0" applyFont="1" applyFill="1" applyBorder="1" applyAlignment="1">
      <alignment horizontal="center" vertical="center"/>
    </xf>
    <xf numFmtId="0" fontId="76" fillId="48" borderId="74" xfId="0" applyFont="1" applyFill="1" applyBorder="1" applyAlignment="1">
      <alignment horizontal="center" vertical="center"/>
    </xf>
    <xf numFmtId="0" fontId="0" fillId="48" borderId="23" xfId="0" applyFill="1" applyBorder="1" applyAlignment="1">
      <alignment horizontal="left" vertical="center"/>
    </xf>
    <xf numFmtId="0" fontId="30" fillId="48" borderId="44" xfId="0" applyFont="1" applyFill="1" applyBorder="1" applyAlignment="1">
      <alignment horizontal="center" vertical="center"/>
    </xf>
    <xf numFmtId="0" fontId="30" fillId="48" borderId="73" xfId="0" applyFont="1" applyFill="1" applyBorder="1" applyAlignment="1">
      <alignment horizontal="center" vertical="center"/>
    </xf>
    <xf numFmtId="0" fontId="30" fillId="48" borderId="74" xfId="0" applyFont="1" applyFill="1" applyBorder="1" applyAlignment="1">
      <alignment horizontal="center" vertical="center"/>
    </xf>
    <xf numFmtId="0" fontId="0" fillId="48" borderId="44" xfId="0" applyFill="1" applyBorder="1" applyAlignment="1">
      <alignment horizontal="left" vertical="center"/>
    </xf>
    <xf numFmtId="0" fontId="0" fillId="48" borderId="73" xfId="0" applyFill="1" applyBorder="1" applyAlignment="1">
      <alignment horizontal="left" vertical="center"/>
    </xf>
    <xf numFmtId="0" fontId="0" fillId="48" borderId="74" xfId="0" applyFill="1" applyBorder="1" applyAlignment="1">
      <alignment horizontal="left" vertical="center"/>
    </xf>
    <xf numFmtId="0" fontId="30" fillId="48" borderId="44" xfId="0" applyFont="1" applyFill="1" applyBorder="1" applyAlignment="1">
      <alignment horizontal="left" vertical="center"/>
    </xf>
    <xf numFmtId="0" fontId="30" fillId="48" borderId="73" xfId="0" applyFont="1" applyFill="1" applyBorder="1" applyAlignment="1">
      <alignment horizontal="left" vertical="center"/>
    </xf>
    <xf numFmtId="0" fontId="30" fillId="48" borderId="74" xfId="0" applyFont="1" applyFill="1" applyBorder="1" applyAlignment="1">
      <alignment horizontal="left" vertical="center"/>
    </xf>
    <xf numFmtId="0" fontId="0" fillId="48" borderId="22" xfId="0" applyFill="1" applyBorder="1" applyAlignment="1">
      <alignment horizontal="left" vertical="center"/>
    </xf>
    <xf numFmtId="0" fontId="0" fillId="48" borderId="24" xfId="0" applyFill="1" applyBorder="1" applyAlignment="1">
      <alignment horizontal="left" vertical="center"/>
    </xf>
    <xf numFmtId="0" fontId="30" fillId="0" borderId="44" xfId="0" applyFont="1" applyBorder="1" applyAlignment="1">
      <alignment horizontal="center"/>
    </xf>
    <xf numFmtId="0" fontId="30" fillId="0" borderId="73" xfId="0" applyFont="1" applyBorder="1" applyAlignment="1">
      <alignment horizontal="center"/>
    </xf>
    <xf numFmtId="0" fontId="30" fillId="0" borderId="74"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2" fontId="0" fillId="48" borderId="43" xfId="0" applyNumberFormat="1" applyFill="1" applyBorder="1" applyAlignment="1">
      <alignment horizontal="center" vertical="center"/>
    </xf>
    <xf numFmtId="2" fontId="0" fillId="48" borderId="49"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xf numFmtId="179" fontId="96" fillId="63" borderId="124" xfId="457" applyNumberFormat="1" applyFont="1" applyFill="1" applyBorder="1" applyAlignment="1">
      <alignment horizontal="center" vertical="center"/>
    </xf>
    <xf numFmtId="179" fontId="99" fillId="63" borderId="124" xfId="461" applyNumberFormat="1" applyFont="1" applyFill="1" applyBorder="1" applyAlignment="1">
      <alignment horizontal="center" vertical="center" wrapText="1"/>
    </xf>
    <xf numFmtId="0" fontId="83" fillId="63" borderId="124" xfId="457" applyFont="1" applyFill="1" applyBorder="1" applyAlignment="1">
      <alignment horizontal="left" vertical="center" wrapText="1"/>
    </xf>
    <xf numFmtId="0" fontId="83" fillId="63" borderId="124" xfId="457" applyFont="1" applyFill="1" applyBorder="1" applyAlignment="1">
      <alignment horizontal="center" vertical="center"/>
    </xf>
    <xf numFmtId="196" fontId="97" fillId="63" borderId="124" xfId="457" applyNumberFormat="1" applyFont="1" applyFill="1" applyBorder="1" applyAlignment="1">
      <alignment horizontal="right" vertical="center"/>
    </xf>
    <xf numFmtId="4" fontId="97" fillId="63" borderId="124" xfId="457" applyNumberFormat="1" applyFont="1" applyFill="1" applyBorder="1" applyAlignment="1">
      <alignment horizontal="center" vertical="center"/>
    </xf>
    <xf numFmtId="4" fontId="83" fillId="63" borderId="124" xfId="328" applyNumberFormat="1" applyFont="1" applyFill="1" applyBorder="1" applyAlignment="1">
      <alignment horizontal="center" vertical="center"/>
    </xf>
    <xf numFmtId="0" fontId="38" fillId="60" borderId="124" xfId="492" applyFont="1" applyFill="1" applyBorder="1" applyAlignment="1">
      <alignment horizontal="center" vertical="center" wrapText="1"/>
    </xf>
    <xf numFmtId="0" fontId="38" fillId="0" borderId="0" xfId="492" applyFont="1" applyAlignment="1">
      <alignment horizontal="center" vertical="center" wrapText="1"/>
    </xf>
  </cellXfs>
  <cellStyles count="1259">
    <cellStyle name="_CRONOGRAMA MODELO" xfId="1" xr:uid="{00000000-0005-0000-0000-000000000000}"/>
    <cellStyle name="_CRONOGRAMA MODELO_SERVIÇOS &amp; COMPOSIÇÕES (COR-SUDE2012) SUELY" xfId="2" xr:uid="{00000000-0005-0000-0000-000001000000}"/>
    <cellStyle name="_Teixeira Soares - EE Guarauna - REVISÃO - ADITIVO" xfId="3" xr:uid="{00000000-0005-0000-0000-000002000000}"/>
    <cellStyle name="_Teixeira Soares - EE Guarauna - REVISÃO - ADITIVO_SERVIÇOS &amp; COMPOSIÇÕES (COR-SUDE2012) SUELY" xfId="4" xr:uid="{00000000-0005-0000-0000-000003000000}"/>
    <cellStyle name="20% - Cor1" xfId="5" xr:uid="{00000000-0005-0000-0000-000004000000}"/>
    <cellStyle name="20% - Cor1 2" xfId="6" xr:uid="{00000000-0005-0000-0000-000005000000}"/>
    <cellStyle name="20% - Cor2" xfId="7" xr:uid="{00000000-0005-0000-0000-000006000000}"/>
    <cellStyle name="20% - Cor2 2" xfId="8" xr:uid="{00000000-0005-0000-0000-000007000000}"/>
    <cellStyle name="20% - Cor3" xfId="9" xr:uid="{00000000-0005-0000-0000-000008000000}"/>
    <cellStyle name="20% - Cor3 2" xfId="10" xr:uid="{00000000-0005-0000-0000-000009000000}"/>
    <cellStyle name="20% - Cor4" xfId="11" xr:uid="{00000000-0005-0000-0000-00000A000000}"/>
    <cellStyle name="20% - Cor4 2" xfId="12" xr:uid="{00000000-0005-0000-0000-00000B000000}"/>
    <cellStyle name="20% - Cor5" xfId="13" xr:uid="{00000000-0005-0000-0000-00000C000000}"/>
    <cellStyle name="20% - Cor5 2" xfId="14" xr:uid="{00000000-0005-0000-0000-00000D000000}"/>
    <cellStyle name="20% - Cor6" xfId="15" xr:uid="{00000000-0005-0000-0000-00000E000000}"/>
    <cellStyle name="20% - Cor6 2" xfId="16" xr:uid="{00000000-0005-0000-0000-00000F000000}"/>
    <cellStyle name="20% - Ênfase1 2" xfId="17" xr:uid="{00000000-0005-0000-0000-000010000000}"/>
    <cellStyle name="20% - Ênfase1 2 2" xfId="18" xr:uid="{00000000-0005-0000-0000-000011000000}"/>
    <cellStyle name="20% - Ênfase1 2 2 2" xfId="19" xr:uid="{00000000-0005-0000-0000-000012000000}"/>
    <cellStyle name="20% - Ênfase1 2 3" xfId="20" xr:uid="{00000000-0005-0000-0000-000013000000}"/>
    <cellStyle name="20% - Ênfase1 2 4" xfId="21" xr:uid="{00000000-0005-0000-0000-000014000000}"/>
    <cellStyle name="20% - Ênfase1 3" xfId="22" xr:uid="{00000000-0005-0000-0000-000015000000}"/>
    <cellStyle name="20% - Ênfase1 3 2" xfId="23" xr:uid="{00000000-0005-0000-0000-000016000000}"/>
    <cellStyle name="20% - Ênfase1 3 3" xfId="24" xr:uid="{00000000-0005-0000-0000-000017000000}"/>
    <cellStyle name="20% - Ênfase1 4" xfId="25" xr:uid="{00000000-0005-0000-0000-000018000000}"/>
    <cellStyle name="20% - Ênfase1 5" xfId="26" xr:uid="{00000000-0005-0000-0000-000019000000}"/>
    <cellStyle name="20% - Ênfase2 2" xfId="27" xr:uid="{00000000-0005-0000-0000-00001A000000}"/>
    <cellStyle name="20% - Ênfase2 2 2" xfId="28" xr:uid="{00000000-0005-0000-0000-00001B000000}"/>
    <cellStyle name="20% - Ênfase2 2 2 2" xfId="29" xr:uid="{00000000-0005-0000-0000-00001C000000}"/>
    <cellStyle name="20% - Ênfase2 2 3" xfId="30" xr:uid="{00000000-0005-0000-0000-00001D000000}"/>
    <cellStyle name="20% - Ênfase2 2 4" xfId="31" xr:uid="{00000000-0005-0000-0000-00001E000000}"/>
    <cellStyle name="20% - Ênfase2 3" xfId="32" xr:uid="{00000000-0005-0000-0000-00001F000000}"/>
    <cellStyle name="20% - Ênfase2 3 2" xfId="33" xr:uid="{00000000-0005-0000-0000-000020000000}"/>
    <cellStyle name="20% - Ênfase2 3 3" xfId="34" xr:uid="{00000000-0005-0000-0000-000021000000}"/>
    <cellStyle name="20% - Ênfase2 4" xfId="35" xr:uid="{00000000-0005-0000-0000-000022000000}"/>
    <cellStyle name="20% - Ênfase2 5" xfId="36" xr:uid="{00000000-0005-0000-0000-000023000000}"/>
    <cellStyle name="20% - Ênfase3 2" xfId="37" xr:uid="{00000000-0005-0000-0000-000024000000}"/>
    <cellStyle name="20% - Ênfase3 2 2" xfId="38" xr:uid="{00000000-0005-0000-0000-000025000000}"/>
    <cellStyle name="20% - Ênfase3 2 2 2" xfId="39" xr:uid="{00000000-0005-0000-0000-000026000000}"/>
    <cellStyle name="20% - Ênfase3 2 3" xfId="40" xr:uid="{00000000-0005-0000-0000-000027000000}"/>
    <cellStyle name="20% - Ênfase3 2 4" xfId="41" xr:uid="{00000000-0005-0000-0000-000028000000}"/>
    <cellStyle name="20% - Ênfase3 3" xfId="42" xr:uid="{00000000-0005-0000-0000-000029000000}"/>
    <cellStyle name="20% - Ênfase3 3 2" xfId="43" xr:uid="{00000000-0005-0000-0000-00002A000000}"/>
    <cellStyle name="20% - Ênfase3 3 3" xfId="44" xr:uid="{00000000-0005-0000-0000-00002B000000}"/>
    <cellStyle name="20% - Ênfase3 4" xfId="45" xr:uid="{00000000-0005-0000-0000-00002C000000}"/>
    <cellStyle name="20% - Ênfase3 5" xfId="46" xr:uid="{00000000-0005-0000-0000-00002D000000}"/>
    <cellStyle name="20% - Ênfase4 2" xfId="47" xr:uid="{00000000-0005-0000-0000-00002E000000}"/>
    <cellStyle name="20% - Ênfase4 2 2" xfId="48" xr:uid="{00000000-0005-0000-0000-00002F000000}"/>
    <cellStyle name="20% - Ênfase4 2 2 2" xfId="49" xr:uid="{00000000-0005-0000-0000-000030000000}"/>
    <cellStyle name="20% - Ênfase4 2 3" xfId="50" xr:uid="{00000000-0005-0000-0000-000031000000}"/>
    <cellStyle name="20% - Ênfase4 2 4" xfId="51" xr:uid="{00000000-0005-0000-0000-000032000000}"/>
    <cellStyle name="20% - Ênfase4 3" xfId="52" xr:uid="{00000000-0005-0000-0000-000033000000}"/>
    <cellStyle name="20% - Ênfase4 3 2" xfId="53" xr:uid="{00000000-0005-0000-0000-000034000000}"/>
    <cellStyle name="20% - Ênfase4 3 3" xfId="54" xr:uid="{00000000-0005-0000-0000-000035000000}"/>
    <cellStyle name="20% - Ênfase4 4" xfId="55" xr:uid="{00000000-0005-0000-0000-000036000000}"/>
    <cellStyle name="20% - Ênfase4 5" xfId="56" xr:uid="{00000000-0005-0000-0000-000037000000}"/>
    <cellStyle name="20% - Ênfase5 2" xfId="57" xr:uid="{00000000-0005-0000-0000-000038000000}"/>
    <cellStyle name="20% - Ênfase5 2 2" xfId="58" xr:uid="{00000000-0005-0000-0000-000039000000}"/>
    <cellStyle name="20% - Ênfase5 2 2 2" xfId="59" xr:uid="{00000000-0005-0000-0000-00003A000000}"/>
    <cellStyle name="20% - Ênfase5 2 3" xfId="60" xr:uid="{00000000-0005-0000-0000-00003B000000}"/>
    <cellStyle name="20% - Ênfase5 2 4" xfId="61" xr:uid="{00000000-0005-0000-0000-00003C000000}"/>
    <cellStyle name="20% - Ênfase5 3" xfId="62" xr:uid="{00000000-0005-0000-0000-00003D000000}"/>
    <cellStyle name="20% - Ênfase5 3 2" xfId="63" xr:uid="{00000000-0005-0000-0000-00003E000000}"/>
    <cellStyle name="20% - Ênfase5 3 3" xfId="64" xr:uid="{00000000-0005-0000-0000-00003F000000}"/>
    <cellStyle name="20% - Ênfase5 4" xfId="65" xr:uid="{00000000-0005-0000-0000-000040000000}"/>
    <cellStyle name="20% - Ênfase6 2" xfId="66" xr:uid="{00000000-0005-0000-0000-000041000000}"/>
    <cellStyle name="20% - Ênfase6 2 2" xfId="67" xr:uid="{00000000-0005-0000-0000-000042000000}"/>
    <cellStyle name="20% - Ênfase6 2 2 2" xfId="68" xr:uid="{00000000-0005-0000-0000-000043000000}"/>
    <cellStyle name="20% - Ênfase6 2 3" xfId="69" xr:uid="{00000000-0005-0000-0000-000044000000}"/>
    <cellStyle name="20% - Ênfase6 2 4" xfId="70" xr:uid="{00000000-0005-0000-0000-000045000000}"/>
    <cellStyle name="20% - Ênfase6 3" xfId="71" xr:uid="{00000000-0005-0000-0000-000046000000}"/>
    <cellStyle name="20% - Ênfase6 3 2" xfId="72" xr:uid="{00000000-0005-0000-0000-000047000000}"/>
    <cellStyle name="20% - Ênfase6 3 3" xfId="73" xr:uid="{00000000-0005-0000-0000-000048000000}"/>
    <cellStyle name="20% - Ênfase6 4" xfId="74" xr:uid="{00000000-0005-0000-0000-000049000000}"/>
    <cellStyle name="40% - Cor1" xfId="75" xr:uid="{00000000-0005-0000-0000-00004A000000}"/>
    <cellStyle name="40% - Cor1 2" xfId="76" xr:uid="{00000000-0005-0000-0000-00004B000000}"/>
    <cellStyle name="40% - Cor2" xfId="77" xr:uid="{00000000-0005-0000-0000-00004C000000}"/>
    <cellStyle name="40% - Cor2 2" xfId="78" xr:uid="{00000000-0005-0000-0000-00004D000000}"/>
    <cellStyle name="40% - Cor3" xfId="79" xr:uid="{00000000-0005-0000-0000-00004E000000}"/>
    <cellStyle name="40% - Cor3 2" xfId="80" xr:uid="{00000000-0005-0000-0000-00004F000000}"/>
    <cellStyle name="40% - Cor4" xfId="81" xr:uid="{00000000-0005-0000-0000-000050000000}"/>
    <cellStyle name="40% - Cor4 2" xfId="82" xr:uid="{00000000-0005-0000-0000-000051000000}"/>
    <cellStyle name="40% - Cor5" xfId="83" xr:uid="{00000000-0005-0000-0000-000052000000}"/>
    <cellStyle name="40% - Cor5 2" xfId="84" xr:uid="{00000000-0005-0000-0000-000053000000}"/>
    <cellStyle name="40% - Cor6" xfId="85" xr:uid="{00000000-0005-0000-0000-000054000000}"/>
    <cellStyle name="40% - Cor6 2" xfId="86" xr:uid="{00000000-0005-0000-0000-000055000000}"/>
    <cellStyle name="40% - Ênfase1 2" xfId="87" xr:uid="{00000000-0005-0000-0000-000056000000}"/>
    <cellStyle name="40% - Ênfase1 2 2" xfId="88" xr:uid="{00000000-0005-0000-0000-000057000000}"/>
    <cellStyle name="40% - Ênfase1 2 2 2" xfId="89" xr:uid="{00000000-0005-0000-0000-000058000000}"/>
    <cellStyle name="40% - Ênfase1 2 3" xfId="90" xr:uid="{00000000-0005-0000-0000-000059000000}"/>
    <cellStyle name="40% - Ênfase1 2 4" xfId="91" xr:uid="{00000000-0005-0000-0000-00005A000000}"/>
    <cellStyle name="40% - Ênfase1 3" xfId="92" xr:uid="{00000000-0005-0000-0000-00005B000000}"/>
    <cellStyle name="40% - Ênfase1 3 2" xfId="93" xr:uid="{00000000-0005-0000-0000-00005C000000}"/>
    <cellStyle name="40% - Ênfase1 3 3" xfId="94" xr:uid="{00000000-0005-0000-0000-00005D000000}"/>
    <cellStyle name="40% - Ênfase1 4" xfId="95" xr:uid="{00000000-0005-0000-0000-00005E000000}"/>
    <cellStyle name="40% - Ênfase2 2" xfId="96" xr:uid="{00000000-0005-0000-0000-00005F000000}"/>
    <cellStyle name="40% - Ênfase2 2 2" xfId="97" xr:uid="{00000000-0005-0000-0000-000060000000}"/>
    <cellStyle name="40% - Ênfase2 2 2 2" xfId="98" xr:uid="{00000000-0005-0000-0000-000061000000}"/>
    <cellStyle name="40% - Ênfase2 2 3" xfId="99" xr:uid="{00000000-0005-0000-0000-000062000000}"/>
    <cellStyle name="40% - Ênfase2 2 4" xfId="100" xr:uid="{00000000-0005-0000-0000-000063000000}"/>
    <cellStyle name="40% - Ênfase2 3" xfId="101" xr:uid="{00000000-0005-0000-0000-000064000000}"/>
    <cellStyle name="40% - Ênfase2 3 2" xfId="102" xr:uid="{00000000-0005-0000-0000-000065000000}"/>
    <cellStyle name="40% - Ênfase2 3 3" xfId="103" xr:uid="{00000000-0005-0000-0000-000066000000}"/>
    <cellStyle name="40% - Ênfase2 4" xfId="104" xr:uid="{00000000-0005-0000-0000-000067000000}"/>
    <cellStyle name="40% - Ênfase3 2" xfId="105" xr:uid="{00000000-0005-0000-0000-000068000000}"/>
    <cellStyle name="40% - Ênfase3 2 2" xfId="106" xr:uid="{00000000-0005-0000-0000-000069000000}"/>
    <cellStyle name="40% - Ênfase3 2 2 2" xfId="107" xr:uid="{00000000-0005-0000-0000-00006A000000}"/>
    <cellStyle name="40% - Ênfase3 2 3" xfId="108" xr:uid="{00000000-0005-0000-0000-00006B000000}"/>
    <cellStyle name="40% - Ênfase3 2 4" xfId="109" xr:uid="{00000000-0005-0000-0000-00006C000000}"/>
    <cellStyle name="40% - Ênfase3 3" xfId="110" xr:uid="{00000000-0005-0000-0000-00006D000000}"/>
    <cellStyle name="40% - Ênfase3 3 2" xfId="111" xr:uid="{00000000-0005-0000-0000-00006E000000}"/>
    <cellStyle name="40% - Ênfase3 3 3" xfId="112" xr:uid="{00000000-0005-0000-0000-00006F000000}"/>
    <cellStyle name="40% - Ênfase3 4" xfId="113" xr:uid="{00000000-0005-0000-0000-000070000000}"/>
    <cellStyle name="40% - Ênfase3 5" xfId="114" xr:uid="{00000000-0005-0000-0000-000071000000}"/>
    <cellStyle name="40% - Ênfase4 2" xfId="115" xr:uid="{00000000-0005-0000-0000-000072000000}"/>
    <cellStyle name="40% - Ênfase4 2 2" xfId="116" xr:uid="{00000000-0005-0000-0000-000073000000}"/>
    <cellStyle name="40% - Ênfase4 2 2 2" xfId="117" xr:uid="{00000000-0005-0000-0000-000074000000}"/>
    <cellStyle name="40% - Ênfase4 2 3" xfId="118" xr:uid="{00000000-0005-0000-0000-000075000000}"/>
    <cellStyle name="40% - Ênfase4 2 4" xfId="119" xr:uid="{00000000-0005-0000-0000-000076000000}"/>
    <cellStyle name="40% - Ênfase4 3" xfId="120" xr:uid="{00000000-0005-0000-0000-000077000000}"/>
    <cellStyle name="40% - Ênfase4 3 2" xfId="121" xr:uid="{00000000-0005-0000-0000-000078000000}"/>
    <cellStyle name="40% - Ênfase4 3 3" xfId="122" xr:uid="{00000000-0005-0000-0000-000079000000}"/>
    <cellStyle name="40% - Ênfase4 4" xfId="123" xr:uid="{00000000-0005-0000-0000-00007A000000}"/>
    <cellStyle name="40% - Ênfase5 2" xfId="124" xr:uid="{00000000-0005-0000-0000-00007B000000}"/>
    <cellStyle name="40% - Ênfase5 2 2" xfId="125" xr:uid="{00000000-0005-0000-0000-00007C000000}"/>
    <cellStyle name="40% - Ênfase5 2 2 2" xfId="126" xr:uid="{00000000-0005-0000-0000-00007D000000}"/>
    <cellStyle name="40% - Ênfase5 2 3" xfId="127" xr:uid="{00000000-0005-0000-0000-00007E000000}"/>
    <cellStyle name="40% - Ênfase5 2 4" xfId="128" xr:uid="{00000000-0005-0000-0000-00007F000000}"/>
    <cellStyle name="40% - Ênfase5 3" xfId="129" xr:uid="{00000000-0005-0000-0000-000080000000}"/>
    <cellStyle name="40% - Ênfase5 3 2" xfId="130" xr:uid="{00000000-0005-0000-0000-000081000000}"/>
    <cellStyle name="40% - Ênfase5 3 3" xfId="131" xr:uid="{00000000-0005-0000-0000-000082000000}"/>
    <cellStyle name="40% - Ênfase5 4" xfId="132" xr:uid="{00000000-0005-0000-0000-000083000000}"/>
    <cellStyle name="40% - Ênfase6 2" xfId="133" xr:uid="{00000000-0005-0000-0000-000084000000}"/>
    <cellStyle name="40% - Ênfase6 2 2" xfId="134" xr:uid="{00000000-0005-0000-0000-000085000000}"/>
    <cellStyle name="40% - Ênfase6 2 2 2" xfId="135" xr:uid="{00000000-0005-0000-0000-000086000000}"/>
    <cellStyle name="40% - Ênfase6 2 3" xfId="136" xr:uid="{00000000-0005-0000-0000-000087000000}"/>
    <cellStyle name="40% - Ênfase6 2 4" xfId="137" xr:uid="{00000000-0005-0000-0000-000088000000}"/>
    <cellStyle name="40% - Ênfase6 3" xfId="138" xr:uid="{00000000-0005-0000-0000-000089000000}"/>
    <cellStyle name="40% - Ênfase6 3 2" xfId="139" xr:uid="{00000000-0005-0000-0000-00008A000000}"/>
    <cellStyle name="40% - Ênfase6 3 3" xfId="140" xr:uid="{00000000-0005-0000-0000-00008B000000}"/>
    <cellStyle name="40% - Ênfase6 4" xfId="141" xr:uid="{00000000-0005-0000-0000-00008C000000}"/>
    <cellStyle name="60% - Cor1" xfId="142" xr:uid="{00000000-0005-0000-0000-00008D000000}"/>
    <cellStyle name="60% - Cor1 2" xfId="143" xr:uid="{00000000-0005-0000-0000-00008E000000}"/>
    <cellStyle name="60% - Cor2" xfId="144" xr:uid="{00000000-0005-0000-0000-00008F000000}"/>
    <cellStyle name="60% - Cor2 2" xfId="145" xr:uid="{00000000-0005-0000-0000-000090000000}"/>
    <cellStyle name="60% - Cor3" xfId="146" xr:uid="{00000000-0005-0000-0000-000091000000}"/>
    <cellStyle name="60% - Cor3 2" xfId="147" xr:uid="{00000000-0005-0000-0000-000092000000}"/>
    <cellStyle name="60% - Cor4" xfId="148" xr:uid="{00000000-0005-0000-0000-000093000000}"/>
    <cellStyle name="60% - Cor4 2" xfId="149" xr:uid="{00000000-0005-0000-0000-000094000000}"/>
    <cellStyle name="60% - Cor5" xfId="150" xr:uid="{00000000-0005-0000-0000-000095000000}"/>
    <cellStyle name="60% - Cor5 2" xfId="151" xr:uid="{00000000-0005-0000-0000-000096000000}"/>
    <cellStyle name="60% - Cor6" xfId="152" xr:uid="{00000000-0005-0000-0000-000097000000}"/>
    <cellStyle name="60% - Cor6 2" xfId="153" xr:uid="{00000000-0005-0000-0000-000098000000}"/>
    <cellStyle name="60% - Ênfase1 2" xfId="154" xr:uid="{00000000-0005-0000-0000-000099000000}"/>
    <cellStyle name="60% - Ênfase1 3" xfId="155" xr:uid="{00000000-0005-0000-0000-00009A000000}"/>
    <cellStyle name="60% - Ênfase2 2" xfId="156" xr:uid="{00000000-0005-0000-0000-00009B000000}"/>
    <cellStyle name="60% - Ênfase2 3" xfId="157" xr:uid="{00000000-0005-0000-0000-00009C000000}"/>
    <cellStyle name="60% - Ênfase3 2" xfId="158" xr:uid="{00000000-0005-0000-0000-00009D000000}"/>
    <cellStyle name="60% - Ênfase3 2 2" xfId="159" xr:uid="{00000000-0005-0000-0000-00009E000000}"/>
    <cellStyle name="60% - Ênfase3 3" xfId="160" xr:uid="{00000000-0005-0000-0000-00009F000000}"/>
    <cellStyle name="60% - Ênfase4 2" xfId="161" xr:uid="{00000000-0005-0000-0000-0000A0000000}"/>
    <cellStyle name="60% - Ênfase4 2 2" xfId="162" xr:uid="{00000000-0005-0000-0000-0000A1000000}"/>
    <cellStyle name="60% - Ênfase4 3" xfId="163" xr:uid="{00000000-0005-0000-0000-0000A2000000}"/>
    <cellStyle name="60% - Ênfase5 2" xfId="164" xr:uid="{00000000-0005-0000-0000-0000A3000000}"/>
    <cellStyle name="60% - Ênfase5 3" xfId="165" xr:uid="{00000000-0005-0000-0000-0000A4000000}"/>
    <cellStyle name="60% - Ênfase6 2" xfId="166" xr:uid="{00000000-0005-0000-0000-0000A5000000}"/>
    <cellStyle name="60% - Ênfase6 2 2" xfId="167" xr:uid="{00000000-0005-0000-0000-0000A6000000}"/>
    <cellStyle name="60% - Ênfase6 3" xfId="168" xr:uid="{00000000-0005-0000-0000-0000A7000000}"/>
    <cellStyle name="Bom 2" xfId="169" xr:uid="{00000000-0005-0000-0000-0000A8000000}"/>
    <cellStyle name="Bom 3" xfId="170" xr:uid="{00000000-0005-0000-0000-0000A9000000}"/>
    <cellStyle name="Cabeçalho 1" xfId="171" xr:uid="{00000000-0005-0000-0000-0000AA000000}"/>
    <cellStyle name="Cabeçalho 1 2" xfId="172" xr:uid="{00000000-0005-0000-0000-0000AB000000}"/>
    <cellStyle name="Cabeçalho 2" xfId="173" xr:uid="{00000000-0005-0000-0000-0000AC000000}"/>
    <cellStyle name="Cabeçalho 2 2" xfId="174" xr:uid="{00000000-0005-0000-0000-0000AD000000}"/>
    <cellStyle name="Cabeçalho 3" xfId="175" xr:uid="{00000000-0005-0000-0000-0000AE000000}"/>
    <cellStyle name="Cabeçalho 3 2" xfId="176" xr:uid="{00000000-0005-0000-0000-0000AF000000}"/>
    <cellStyle name="Cabeçalho 4" xfId="177" xr:uid="{00000000-0005-0000-0000-0000B0000000}"/>
    <cellStyle name="Cabeçalho 4 2" xfId="178" xr:uid="{00000000-0005-0000-0000-0000B1000000}"/>
    <cellStyle name="Cálculo 2" xfId="179" xr:uid="{00000000-0005-0000-0000-0000B2000000}"/>
    <cellStyle name="Cálculo 2 2" xfId="180" xr:uid="{00000000-0005-0000-0000-0000B3000000}"/>
    <cellStyle name="Cálculo 2 2 2" xfId="181" xr:uid="{00000000-0005-0000-0000-0000B4000000}"/>
    <cellStyle name="Cálculo 2 2_CÁLCULO DE HORAS - tabela MARÇO 2014" xfId="182" xr:uid="{00000000-0005-0000-0000-0000B5000000}"/>
    <cellStyle name="Cálculo 2 3" xfId="183" xr:uid="{00000000-0005-0000-0000-0000B6000000}"/>
    <cellStyle name="Cálculo 2 3 2" xfId="184" xr:uid="{00000000-0005-0000-0000-0000B7000000}"/>
    <cellStyle name="Cálculo 2 3_CÁLCULO DE HORAS - tabela MARÇO 2014" xfId="185" xr:uid="{00000000-0005-0000-0000-0000B8000000}"/>
    <cellStyle name="Cálculo 2 4" xfId="186" xr:uid="{00000000-0005-0000-0000-0000B9000000}"/>
    <cellStyle name="Cálculo 2_AQPNG_ORC_R01_2013_11_22(OBRA COMPLETA) 29112013-2" xfId="187" xr:uid="{00000000-0005-0000-0000-0000BA000000}"/>
    <cellStyle name="Cálculo 3" xfId="188" xr:uid="{00000000-0005-0000-0000-0000BB000000}"/>
    <cellStyle name="Cálculo 3 2" xfId="189" xr:uid="{00000000-0005-0000-0000-0000BC000000}"/>
    <cellStyle name="Cálculo 3_CÁLCULO DE HORAS - tabela MARÇO 2014" xfId="190" xr:uid="{00000000-0005-0000-0000-0000BD000000}"/>
    <cellStyle name="category" xfId="191" xr:uid="{00000000-0005-0000-0000-0000BE000000}"/>
    <cellStyle name="Célula de Verificação 2" xfId="192" xr:uid="{00000000-0005-0000-0000-0000BF000000}"/>
    <cellStyle name="Célula de Verificação 3" xfId="193" xr:uid="{00000000-0005-0000-0000-0000C0000000}"/>
    <cellStyle name="Célula Ligada" xfId="194" xr:uid="{00000000-0005-0000-0000-0000C1000000}"/>
    <cellStyle name="Célula Ligada 2" xfId="195" xr:uid="{00000000-0005-0000-0000-0000C2000000}"/>
    <cellStyle name="Célula Vinculada 2" xfId="196" xr:uid="{00000000-0005-0000-0000-0000C3000000}"/>
    <cellStyle name="Célula Vinculada 3" xfId="197" xr:uid="{00000000-0005-0000-0000-0000C4000000}"/>
    <cellStyle name="Comma" xfId="198" xr:uid="{00000000-0005-0000-0000-0000C5000000}"/>
    <cellStyle name="Comma [0]_aola" xfId="199" xr:uid="{00000000-0005-0000-0000-0000C6000000}"/>
    <cellStyle name="Comma_5 Series SW" xfId="200" xr:uid="{00000000-0005-0000-0000-0000C7000000}"/>
    <cellStyle name="Comma0" xfId="201" xr:uid="{00000000-0005-0000-0000-0000C8000000}"/>
    <cellStyle name="Comma0 - Modelo1" xfId="202" xr:uid="{00000000-0005-0000-0000-0000C9000000}"/>
    <cellStyle name="Comma0 - Style1" xfId="203" xr:uid="{00000000-0005-0000-0000-0000CA000000}"/>
    <cellStyle name="Comma1 - Modelo2" xfId="204" xr:uid="{00000000-0005-0000-0000-0000CB000000}"/>
    <cellStyle name="Comma1 - Style2" xfId="205" xr:uid="{00000000-0005-0000-0000-0000CC000000}"/>
    <cellStyle name="Cor1" xfId="206" xr:uid="{00000000-0005-0000-0000-0000CD000000}"/>
    <cellStyle name="Cor1 2" xfId="207" xr:uid="{00000000-0005-0000-0000-0000CE000000}"/>
    <cellStyle name="Cor2" xfId="208" xr:uid="{00000000-0005-0000-0000-0000CF000000}"/>
    <cellStyle name="Cor2 2" xfId="209" xr:uid="{00000000-0005-0000-0000-0000D0000000}"/>
    <cellStyle name="Cor3" xfId="210" xr:uid="{00000000-0005-0000-0000-0000D1000000}"/>
    <cellStyle name="Cor3 2" xfId="211" xr:uid="{00000000-0005-0000-0000-0000D2000000}"/>
    <cellStyle name="Cor4" xfId="212" xr:uid="{00000000-0005-0000-0000-0000D3000000}"/>
    <cellStyle name="Cor4 2" xfId="213" xr:uid="{00000000-0005-0000-0000-0000D4000000}"/>
    <cellStyle name="Cor5" xfId="214" xr:uid="{00000000-0005-0000-0000-0000D5000000}"/>
    <cellStyle name="Cor5 2" xfId="215" xr:uid="{00000000-0005-0000-0000-0000D6000000}"/>
    <cellStyle name="Cor6" xfId="216" xr:uid="{00000000-0005-0000-0000-0000D7000000}"/>
    <cellStyle name="Cor6 2" xfId="217" xr:uid="{00000000-0005-0000-0000-0000D8000000}"/>
    <cellStyle name="Correcto" xfId="218" xr:uid="{00000000-0005-0000-0000-0000D9000000}"/>
    <cellStyle name="Correcto 2" xfId="219" xr:uid="{00000000-0005-0000-0000-0000DA000000}"/>
    <cellStyle name="Currency" xfId="220" xr:uid="{00000000-0005-0000-0000-0000DB000000}"/>
    <cellStyle name="Currency $" xfId="221" xr:uid="{00000000-0005-0000-0000-0000DC000000}"/>
    <cellStyle name="Currency [0]_1995" xfId="222" xr:uid="{00000000-0005-0000-0000-0000DD000000}"/>
    <cellStyle name="Currency_1995" xfId="223" xr:uid="{00000000-0005-0000-0000-0000DE000000}"/>
    <cellStyle name="Currency0" xfId="224" xr:uid="{00000000-0005-0000-0000-0000DF000000}"/>
    <cellStyle name="Date" xfId="225" xr:uid="{00000000-0005-0000-0000-0000E0000000}"/>
    <cellStyle name="Dia" xfId="226" xr:uid="{00000000-0005-0000-0000-0000E1000000}"/>
    <cellStyle name="Encabez1" xfId="227" xr:uid="{00000000-0005-0000-0000-0000E2000000}"/>
    <cellStyle name="Encabez2" xfId="228" xr:uid="{00000000-0005-0000-0000-0000E3000000}"/>
    <cellStyle name="Ênfase1 2" xfId="229" xr:uid="{00000000-0005-0000-0000-0000E4000000}"/>
    <cellStyle name="Ênfase1 3" xfId="230" xr:uid="{00000000-0005-0000-0000-0000E5000000}"/>
    <cellStyle name="Ênfase2 2" xfId="231" xr:uid="{00000000-0005-0000-0000-0000E6000000}"/>
    <cellStyle name="Ênfase2 3" xfId="232" xr:uid="{00000000-0005-0000-0000-0000E7000000}"/>
    <cellStyle name="Ênfase3 2" xfId="233" xr:uid="{00000000-0005-0000-0000-0000E8000000}"/>
    <cellStyle name="Ênfase3 3" xfId="234" xr:uid="{00000000-0005-0000-0000-0000E9000000}"/>
    <cellStyle name="Ênfase4 2" xfId="235" xr:uid="{00000000-0005-0000-0000-0000EA000000}"/>
    <cellStyle name="Ênfase4 3" xfId="236" xr:uid="{00000000-0005-0000-0000-0000EB000000}"/>
    <cellStyle name="Ênfase5 2" xfId="237" xr:uid="{00000000-0005-0000-0000-0000EC000000}"/>
    <cellStyle name="Ênfase5 3" xfId="238" xr:uid="{00000000-0005-0000-0000-0000ED000000}"/>
    <cellStyle name="Ênfase6 2" xfId="239" xr:uid="{00000000-0005-0000-0000-0000EE000000}"/>
    <cellStyle name="Ênfase6 3" xfId="240" xr:uid="{00000000-0005-0000-0000-0000EF000000}"/>
    <cellStyle name="Entrada 2" xfId="241" xr:uid="{00000000-0005-0000-0000-0000F0000000}"/>
    <cellStyle name="Entrada 2 2" xfId="242" xr:uid="{00000000-0005-0000-0000-0000F1000000}"/>
    <cellStyle name="Entrada 2 2 2" xfId="243" xr:uid="{00000000-0005-0000-0000-0000F2000000}"/>
    <cellStyle name="Entrada 2 2_CÁLCULO DE HORAS - tabela MARÇO 2014" xfId="244" xr:uid="{00000000-0005-0000-0000-0000F3000000}"/>
    <cellStyle name="Entrada 2 3" xfId="245" xr:uid="{00000000-0005-0000-0000-0000F4000000}"/>
    <cellStyle name="Entrada 2 3 2" xfId="246" xr:uid="{00000000-0005-0000-0000-0000F5000000}"/>
    <cellStyle name="Entrada 2 3_CÁLCULO DE HORAS - tabela MARÇO 2014" xfId="247" xr:uid="{00000000-0005-0000-0000-0000F6000000}"/>
    <cellStyle name="Entrada 2 4" xfId="248" xr:uid="{00000000-0005-0000-0000-0000F7000000}"/>
    <cellStyle name="Entrada 2_AQPNG_ORC_R01_2013_11_22(OBRA COMPLETA) 29112013-2" xfId="249" xr:uid="{00000000-0005-0000-0000-0000F8000000}"/>
    <cellStyle name="Entrada 3" xfId="250" xr:uid="{00000000-0005-0000-0000-0000F9000000}"/>
    <cellStyle name="Entrada 3 2" xfId="251" xr:uid="{00000000-0005-0000-0000-0000FA000000}"/>
    <cellStyle name="Entrada 3_CÁLCULO DE HORAS - tabela MARÇO 2014" xfId="252" xr:uid="{00000000-0005-0000-0000-0000FB000000}"/>
    <cellStyle name="ESPECM" xfId="253" xr:uid="{00000000-0005-0000-0000-0000FC000000}"/>
    <cellStyle name="ESPECM 2" xfId="773" xr:uid="{00000000-0005-0000-0000-0000FD000000}"/>
    <cellStyle name="Estilo 1" xfId="254" xr:uid="{00000000-0005-0000-0000-0000FE000000}"/>
    <cellStyle name="Estilo 1 2" xfId="255" xr:uid="{00000000-0005-0000-0000-0000FF000000}"/>
    <cellStyle name="Estilo 1_AQPNG_ORC_R01_2013_11_22(OBRA COMPLETA) 29112013-2" xfId="256" xr:uid="{00000000-0005-0000-0000-000000010000}"/>
    <cellStyle name="Euro" xfId="257" xr:uid="{00000000-0005-0000-0000-000001010000}"/>
    <cellStyle name="Excel Built-in Comma" xfId="258" xr:uid="{00000000-0005-0000-0000-000002010000}"/>
    <cellStyle name="Excel Built-in Comma 2" xfId="259" xr:uid="{00000000-0005-0000-0000-000003010000}"/>
    <cellStyle name="Excel Built-in Comma 2 2" xfId="260" xr:uid="{00000000-0005-0000-0000-000004010000}"/>
    <cellStyle name="Excel Built-in Comma 3" xfId="261" xr:uid="{00000000-0005-0000-0000-000005010000}"/>
    <cellStyle name="Excel Built-in Comma 4" xfId="262" xr:uid="{00000000-0005-0000-0000-000006010000}"/>
    <cellStyle name="Excel Built-in Comma 5" xfId="263" xr:uid="{00000000-0005-0000-0000-000007010000}"/>
    <cellStyle name="Excel Built-in Normal" xfId="264" xr:uid="{00000000-0005-0000-0000-000008010000}"/>
    <cellStyle name="Excel Built-in Normal 2" xfId="265" xr:uid="{00000000-0005-0000-0000-000009010000}"/>
    <cellStyle name="Excel Built-in Normal 2 2" xfId="266" xr:uid="{00000000-0005-0000-0000-00000A010000}"/>
    <cellStyle name="Excel Built-in Normal 3" xfId="267" xr:uid="{00000000-0005-0000-0000-00000B010000}"/>
    <cellStyle name="Excel Built-in Normal 4" xfId="268" xr:uid="{00000000-0005-0000-0000-00000C010000}"/>
    <cellStyle name="Excel Built-in Normal 5" xfId="269" xr:uid="{00000000-0005-0000-0000-00000D010000}"/>
    <cellStyle name="Excel Built-in Normal_Planilha RETROFIT PALÁCIO - VRF  DEZEMBRO  2013 CRONOGRAMA 15 MESES _ R02 - 2" xfId="270" xr:uid="{00000000-0005-0000-0000-00000E010000}"/>
    <cellStyle name="F2" xfId="271" xr:uid="{00000000-0005-0000-0000-00000F010000}"/>
    <cellStyle name="F3" xfId="272" xr:uid="{00000000-0005-0000-0000-000010010000}"/>
    <cellStyle name="F4" xfId="273" xr:uid="{00000000-0005-0000-0000-000011010000}"/>
    <cellStyle name="F5" xfId="274" xr:uid="{00000000-0005-0000-0000-000012010000}"/>
    <cellStyle name="F6" xfId="275" xr:uid="{00000000-0005-0000-0000-000013010000}"/>
    <cellStyle name="F7" xfId="276" xr:uid="{00000000-0005-0000-0000-000014010000}"/>
    <cellStyle name="F8" xfId="277" xr:uid="{00000000-0005-0000-0000-000015010000}"/>
    <cellStyle name="Fijo" xfId="278" xr:uid="{00000000-0005-0000-0000-000016010000}"/>
    <cellStyle name="Financiero" xfId="279" xr:uid="{00000000-0005-0000-0000-000017010000}"/>
    <cellStyle name="Fixed" xfId="280" xr:uid="{00000000-0005-0000-0000-000018010000}"/>
    <cellStyle name="Followed Hyperlink" xfId="281" xr:uid="{00000000-0005-0000-0000-000019010000}"/>
    <cellStyle name="Grey" xfId="282" xr:uid="{00000000-0005-0000-0000-00001A010000}"/>
    <cellStyle name="HEADER" xfId="283" xr:uid="{00000000-0005-0000-0000-00001B010000}"/>
    <cellStyle name="Heading 1" xfId="284" xr:uid="{00000000-0005-0000-0000-00001C010000}"/>
    <cellStyle name="Heading 2" xfId="285" xr:uid="{00000000-0005-0000-0000-00001D010000}"/>
    <cellStyle name="Hiperlink" xfId="287" builtinId="8"/>
    <cellStyle name="Hiperlink 2" xfId="286" xr:uid="{00000000-0005-0000-0000-00001F010000}"/>
    <cellStyle name="Incorrecto" xfId="288" xr:uid="{00000000-0005-0000-0000-000020010000}"/>
    <cellStyle name="Incorrecto 2" xfId="289" xr:uid="{00000000-0005-0000-0000-000021010000}"/>
    <cellStyle name="Incorreto 2" xfId="290" xr:uid="{00000000-0005-0000-0000-000022010000}"/>
    <cellStyle name="Incorreto 3" xfId="291" xr:uid="{00000000-0005-0000-0000-000023010000}"/>
    <cellStyle name="Input [yellow]" xfId="292" xr:uid="{00000000-0005-0000-0000-000024010000}"/>
    <cellStyle name="Input [yellow] 2" xfId="928" xr:uid="{00000000-0005-0000-0000-000025010000}"/>
    <cellStyle name="Millares [0]_10 AVERIAS MASIVAS + ANT" xfId="293" xr:uid="{00000000-0005-0000-0000-000026010000}"/>
    <cellStyle name="Millares_10 AVERIAS MASIVAS + ANT" xfId="294" xr:uid="{00000000-0005-0000-0000-000027010000}"/>
    <cellStyle name="Model" xfId="295" xr:uid="{00000000-0005-0000-0000-000028010000}"/>
    <cellStyle name="Moeda" xfId="296" builtinId="4"/>
    <cellStyle name="Moeda 10" xfId="297" xr:uid="{00000000-0005-0000-0000-00002A010000}"/>
    <cellStyle name="Moeda 10 2" xfId="775" xr:uid="{00000000-0005-0000-0000-00002B010000}"/>
    <cellStyle name="Moeda 10 2 2" xfId="1101" xr:uid="{00000000-0005-0000-0000-00002C010000}"/>
    <cellStyle name="Moeda 10 3" xfId="930" xr:uid="{00000000-0005-0000-0000-00002D010000}"/>
    <cellStyle name="Moeda 11" xfId="298" xr:uid="{00000000-0005-0000-0000-00002E010000}"/>
    <cellStyle name="Moeda 11 2" xfId="776" xr:uid="{00000000-0005-0000-0000-00002F010000}"/>
    <cellStyle name="Moeda 11 2 2" xfId="1102" xr:uid="{00000000-0005-0000-0000-000030010000}"/>
    <cellStyle name="Moeda 11 3" xfId="931" xr:uid="{00000000-0005-0000-0000-000031010000}"/>
    <cellStyle name="Moeda 12" xfId="299" xr:uid="{00000000-0005-0000-0000-000032010000}"/>
    <cellStyle name="Moeda 12 2" xfId="777" xr:uid="{00000000-0005-0000-0000-000033010000}"/>
    <cellStyle name="Moeda 12 2 2" xfId="1103" xr:uid="{00000000-0005-0000-0000-000034010000}"/>
    <cellStyle name="Moeda 12 3" xfId="932" xr:uid="{00000000-0005-0000-0000-000035010000}"/>
    <cellStyle name="Moeda 13" xfId="774" xr:uid="{00000000-0005-0000-0000-000036010000}"/>
    <cellStyle name="Moeda 13 2" xfId="1100" xr:uid="{00000000-0005-0000-0000-000037010000}"/>
    <cellStyle name="Moeda 14" xfId="929" xr:uid="{00000000-0005-0000-0000-000038010000}"/>
    <cellStyle name="Moeda 2" xfId="300" xr:uid="{00000000-0005-0000-0000-000039010000}"/>
    <cellStyle name="Moeda 2 2" xfId="301" xr:uid="{00000000-0005-0000-0000-00003A010000}"/>
    <cellStyle name="Moeda 2 2 2" xfId="302" xr:uid="{00000000-0005-0000-0000-00003B010000}"/>
    <cellStyle name="Moeda 2 2 2 2" xfId="778" xr:uid="{00000000-0005-0000-0000-00003C010000}"/>
    <cellStyle name="Moeda 2 2 2 2 2" xfId="1104" xr:uid="{00000000-0005-0000-0000-00003D010000}"/>
    <cellStyle name="Moeda 2 2 2 3" xfId="933" xr:uid="{00000000-0005-0000-0000-00003E010000}"/>
    <cellStyle name="Moeda 2 2 3" xfId="303" xr:uid="{00000000-0005-0000-0000-00003F010000}"/>
    <cellStyle name="Moeda 2 2 3 2" xfId="779" xr:uid="{00000000-0005-0000-0000-000040010000}"/>
    <cellStyle name="Moeda 2 2 3 2 2" xfId="1105" xr:uid="{00000000-0005-0000-0000-000041010000}"/>
    <cellStyle name="Moeda 2 2 3 3" xfId="934" xr:uid="{00000000-0005-0000-0000-000042010000}"/>
    <cellStyle name="Moeda 2 2 4" xfId="304" xr:uid="{00000000-0005-0000-0000-000043010000}"/>
    <cellStyle name="Moeda 2 2_AQPNG_ORC_R01_2013_11_22(OBRA COMPLETA) 29112013-2" xfId="305" xr:uid="{00000000-0005-0000-0000-000044010000}"/>
    <cellStyle name="Moeda 2 3" xfId="306" xr:uid="{00000000-0005-0000-0000-000045010000}"/>
    <cellStyle name="Moeda 2 3 2" xfId="307" xr:uid="{00000000-0005-0000-0000-000046010000}"/>
    <cellStyle name="Moeda 2 3_AQPNG_ORC_R01_2013_11_22(OBRA COMPLETA) 29112013-2" xfId="308" xr:uid="{00000000-0005-0000-0000-000047010000}"/>
    <cellStyle name="Moeda 2 4" xfId="309" xr:uid="{00000000-0005-0000-0000-000048010000}"/>
    <cellStyle name="Moeda 2 4 2" xfId="780" xr:uid="{00000000-0005-0000-0000-000049010000}"/>
    <cellStyle name="Moeda 2 4 2 2" xfId="1106" xr:uid="{00000000-0005-0000-0000-00004A010000}"/>
    <cellStyle name="Moeda 2 4 3" xfId="935" xr:uid="{00000000-0005-0000-0000-00004B010000}"/>
    <cellStyle name="Moeda 2 5" xfId="310" xr:uid="{00000000-0005-0000-0000-00004C010000}"/>
    <cellStyle name="Moeda 2_AQPNG_ORC_R01_2013_11_22(OBRA COMPLETA) 29112013-2" xfId="311" xr:uid="{00000000-0005-0000-0000-00004D010000}"/>
    <cellStyle name="Moeda 3" xfId="312" xr:uid="{00000000-0005-0000-0000-00004E010000}"/>
    <cellStyle name="Moeda 3 2" xfId="313" xr:uid="{00000000-0005-0000-0000-00004F010000}"/>
    <cellStyle name="Moeda 3 2 2" xfId="314" xr:uid="{00000000-0005-0000-0000-000050010000}"/>
    <cellStyle name="Moeda 3 2 2 2" xfId="781" xr:uid="{00000000-0005-0000-0000-000051010000}"/>
    <cellStyle name="Moeda 3 2 2 2 2" xfId="1107" xr:uid="{00000000-0005-0000-0000-000052010000}"/>
    <cellStyle name="Moeda 3 2 2 3" xfId="936" xr:uid="{00000000-0005-0000-0000-000053010000}"/>
    <cellStyle name="Moeda 3 2_AQPNG_ORC_R01_2013_11_22(OBRA COMPLETA) 29112013-2" xfId="315" xr:uid="{00000000-0005-0000-0000-000054010000}"/>
    <cellStyle name="Moeda 3 3" xfId="316" xr:uid="{00000000-0005-0000-0000-000055010000}"/>
    <cellStyle name="Moeda 3 3 2" xfId="317" xr:uid="{00000000-0005-0000-0000-000056010000}"/>
    <cellStyle name="Moeda 3 3 2 2" xfId="782" xr:uid="{00000000-0005-0000-0000-000057010000}"/>
    <cellStyle name="Moeda 3 3 2 2 2" xfId="1108" xr:uid="{00000000-0005-0000-0000-000058010000}"/>
    <cellStyle name="Moeda 3 3 2 3" xfId="937" xr:uid="{00000000-0005-0000-0000-000059010000}"/>
    <cellStyle name="Moeda 3 3_AQPNG_ORC_R01_2013_11_22(OBRA COMPLETA) 29112013-2" xfId="318" xr:uid="{00000000-0005-0000-0000-00005A010000}"/>
    <cellStyle name="Moeda 3 4" xfId="319" xr:uid="{00000000-0005-0000-0000-00005B010000}"/>
    <cellStyle name="Moeda 3 4 2" xfId="783" xr:uid="{00000000-0005-0000-0000-00005C010000}"/>
    <cellStyle name="Moeda 3 4 2 2" xfId="1109" xr:uid="{00000000-0005-0000-0000-00005D010000}"/>
    <cellStyle name="Moeda 3 4 3" xfId="938" xr:uid="{00000000-0005-0000-0000-00005E010000}"/>
    <cellStyle name="Moeda 3_AQPNG_ORC_R01_2013_11_22(OBRA COMPLETA) 29112013-2" xfId="320" xr:uid="{00000000-0005-0000-0000-00005F010000}"/>
    <cellStyle name="Moeda 4" xfId="321" xr:uid="{00000000-0005-0000-0000-000060010000}"/>
    <cellStyle name="Moeda 4 2" xfId="322" xr:uid="{00000000-0005-0000-0000-000061010000}"/>
    <cellStyle name="Moeda 4 2 2" xfId="323" xr:uid="{00000000-0005-0000-0000-000062010000}"/>
    <cellStyle name="Moeda 4 2 2 2" xfId="324" xr:uid="{00000000-0005-0000-0000-000063010000}"/>
    <cellStyle name="Moeda 4 2 2 2 2" xfId="785" xr:uid="{00000000-0005-0000-0000-000064010000}"/>
    <cellStyle name="Moeda 4 2 2 2 2 2" xfId="1111" xr:uid="{00000000-0005-0000-0000-000065010000}"/>
    <cellStyle name="Moeda 4 2 2 2 3" xfId="940" xr:uid="{00000000-0005-0000-0000-000066010000}"/>
    <cellStyle name="Moeda 4 2 2 3" xfId="784" xr:uid="{00000000-0005-0000-0000-000067010000}"/>
    <cellStyle name="Moeda 4 2 2 3 2" xfId="1110" xr:uid="{00000000-0005-0000-0000-000068010000}"/>
    <cellStyle name="Moeda 4 2 2 4" xfId="939" xr:uid="{00000000-0005-0000-0000-000069010000}"/>
    <cellStyle name="Moeda 4 2 3" xfId="325" xr:uid="{00000000-0005-0000-0000-00006A010000}"/>
    <cellStyle name="Moeda 4 2 3 2" xfId="786" xr:uid="{00000000-0005-0000-0000-00006B010000}"/>
    <cellStyle name="Moeda 4 2 3 2 2" xfId="1112" xr:uid="{00000000-0005-0000-0000-00006C010000}"/>
    <cellStyle name="Moeda 4 2 3 3" xfId="941" xr:uid="{00000000-0005-0000-0000-00006D010000}"/>
    <cellStyle name="Moeda 4 2 4" xfId="326" xr:uid="{00000000-0005-0000-0000-00006E010000}"/>
    <cellStyle name="Moeda 4 2 4 2" xfId="787" xr:uid="{00000000-0005-0000-0000-00006F010000}"/>
    <cellStyle name="Moeda 4 2 4 2 2" xfId="1113" xr:uid="{00000000-0005-0000-0000-000070010000}"/>
    <cellStyle name="Moeda 4 2 4 3" xfId="942" xr:uid="{00000000-0005-0000-0000-000071010000}"/>
    <cellStyle name="Moeda 4 2_AQPNG_ORC_R01_2013_11_22(OBRA COMPLETA) 29112013-2" xfId="327" xr:uid="{00000000-0005-0000-0000-000072010000}"/>
    <cellStyle name="Moeda 4 3" xfId="328" xr:uid="{00000000-0005-0000-0000-000073010000}"/>
    <cellStyle name="Moeda 4 3 2" xfId="329" xr:uid="{00000000-0005-0000-0000-000074010000}"/>
    <cellStyle name="Moeda 4 3 2 2" xfId="789" xr:uid="{00000000-0005-0000-0000-000075010000}"/>
    <cellStyle name="Moeda 4 3 2 2 2" xfId="1115" xr:uid="{00000000-0005-0000-0000-000076010000}"/>
    <cellStyle name="Moeda 4 3 2 3" xfId="944" xr:uid="{00000000-0005-0000-0000-000077010000}"/>
    <cellStyle name="Moeda 4 3 3" xfId="330" xr:uid="{00000000-0005-0000-0000-000078010000}"/>
    <cellStyle name="Moeda 4 3 3 2" xfId="790" xr:uid="{00000000-0005-0000-0000-000079010000}"/>
    <cellStyle name="Moeda 4 3 3 2 2" xfId="1116" xr:uid="{00000000-0005-0000-0000-00007A010000}"/>
    <cellStyle name="Moeda 4 3 3 3" xfId="945" xr:uid="{00000000-0005-0000-0000-00007B010000}"/>
    <cellStyle name="Moeda 4 3 4" xfId="788" xr:uid="{00000000-0005-0000-0000-00007C010000}"/>
    <cellStyle name="Moeda 4 3 4 2" xfId="1114" xr:uid="{00000000-0005-0000-0000-00007D010000}"/>
    <cellStyle name="Moeda 4 3 5" xfId="943" xr:uid="{00000000-0005-0000-0000-00007E010000}"/>
    <cellStyle name="Moeda 4 4" xfId="331" xr:uid="{00000000-0005-0000-0000-00007F010000}"/>
    <cellStyle name="Moeda 4 4 2" xfId="791" xr:uid="{00000000-0005-0000-0000-000080010000}"/>
    <cellStyle name="Moeda 4 4 2 2" xfId="1117" xr:uid="{00000000-0005-0000-0000-000081010000}"/>
    <cellStyle name="Moeda 4 4 3" xfId="946" xr:uid="{00000000-0005-0000-0000-000082010000}"/>
    <cellStyle name="Moeda 4 5" xfId="332" xr:uid="{00000000-0005-0000-0000-000083010000}"/>
    <cellStyle name="Moeda 4 5 2" xfId="792" xr:uid="{00000000-0005-0000-0000-000084010000}"/>
    <cellStyle name="Moeda 4 5 2 2" xfId="1118" xr:uid="{00000000-0005-0000-0000-000085010000}"/>
    <cellStyle name="Moeda 4 5 3" xfId="947" xr:uid="{00000000-0005-0000-0000-000086010000}"/>
    <cellStyle name="Moeda 4_AQPNG_ORC_R01_2013_11_22(OBRA COMPLETA) 29112013-2" xfId="333" xr:uid="{00000000-0005-0000-0000-000087010000}"/>
    <cellStyle name="Moeda 5" xfId="334" xr:uid="{00000000-0005-0000-0000-000088010000}"/>
    <cellStyle name="Moeda 5 10" xfId="335" xr:uid="{00000000-0005-0000-0000-000089010000}"/>
    <cellStyle name="Moeda 5 10 2" xfId="793" xr:uid="{00000000-0005-0000-0000-00008A010000}"/>
    <cellStyle name="Moeda 5 10 2 2" xfId="1119" xr:uid="{00000000-0005-0000-0000-00008B010000}"/>
    <cellStyle name="Moeda 5 10 3" xfId="948" xr:uid="{00000000-0005-0000-0000-00008C010000}"/>
    <cellStyle name="Moeda 5 11" xfId="336" xr:uid="{00000000-0005-0000-0000-00008D010000}"/>
    <cellStyle name="Moeda 5 11 2" xfId="794" xr:uid="{00000000-0005-0000-0000-00008E010000}"/>
    <cellStyle name="Moeda 5 11 2 2" xfId="1120" xr:uid="{00000000-0005-0000-0000-00008F010000}"/>
    <cellStyle name="Moeda 5 11 3" xfId="949" xr:uid="{00000000-0005-0000-0000-000090010000}"/>
    <cellStyle name="Moeda 5 2" xfId="337" xr:uid="{00000000-0005-0000-0000-000091010000}"/>
    <cellStyle name="Moeda 5 2 2" xfId="338" xr:uid="{00000000-0005-0000-0000-000092010000}"/>
    <cellStyle name="Moeda 5 2 2 2" xfId="339" xr:uid="{00000000-0005-0000-0000-000093010000}"/>
    <cellStyle name="Moeda 5 2 2 2 2" xfId="797" xr:uid="{00000000-0005-0000-0000-000094010000}"/>
    <cellStyle name="Moeda 5 2 2 2 2 2" xfId="1123" xr:uid="{00000000-0005-0000-0000-000095010000}"/>
    <cellStyle name="Moeda 5 2 2 2 3" xfId="952" xr:uid="{00000000-0005-0000-0000-000096010000}"/>
    <cellStyle name="Moeda 5 2 2 3" xfId="340" xr:uid="{00000000-0005-0000-0000-000097010000}"/>
    <cellStyle name="Moeda 5 2 2 3 2" xfId="798" xr:uid="{00000000-0005-0000-0000-000098010000}"/>
    <cellStyle name="Moeda 5 2 2 3 2 2" xfId="1124" xr:uid="{00000000-0005-0000-0000-000099010000}"/>
    <cellStyle name="Moeda 5 2 2 3 3" xfId="953" xr:uid="{00000000-0005-0000-0000-00009A010000}"/>
    <cellStyle name="Moeda 5 2 2 4" xfId="796" xr:uid="{00000000-0005-0000-0000-00009B010000}"/>
    <cellStyle name="Moeda 5 2 2 4 2" xfId="1122" xr:uid="{00000000-0005-0000-0000-00009C010000}"/>
    <cellStyle name="Moeda 5 2 2 5" xfId="951" xr:uid="{00000000-0005-0000-0000-00009D010000}"/>
    <cellStyle name="Moeda 5 2 3" xfId="341" xr:uid="{00000000-0005-0000-0000-00009E010000}"/>
    <cellStyle name="Moeda 5 2 3 2" xfId="342" xr:uid="{00000000-0005-0000-0000-00009F010000}"/>
    <cellStyle name="Moeda 5 2 3 2 2" xfId="800" xr:uid="{00000000-0005-0000-0000-0000A0010000}"/>
    <cellStyle name="Moeda 5 2 3 2 2 2" xfId="1126" xr:uid="{00000000-0005-0000-0000-0000A1010000}"/>
    <cellStyle name="Moeda 5 2 3 2 3" xfId="955" xr:uid="{00000000-0005-0000-0000-0000A2010000}"/>
    <cellStyle name="Moeda 5 2 3 3" xfId="799" xr:uid="{00000000-0005-0000-0000-0000A3010000}"/>
    <cellStyle name="Moeda 5 2 3 3 2" xfId="1125" xr:uid="{00000000-0005-0000-0000-0000A4010000}"/>
    <cellStyle name="Moeda 5 2 3 4" xfId="954" xr:uid="{00000000-0005-0000-0000-0000A5010000}"/>
    <cellStyle name="Moeda 5 2 4" xfId="343" xr:uid="{00000000-0005-0000-0000-0000A6010000}"/>
    <cellStyle name="Moeda 5 2 4 2" xfId="801" xr:uid="{00000000-0005-0000-0000-0000A7010000}"/>
    <cellStyle name="Moeda 5 2 4 2 2" xfId="1127" xr:uid="{00000000-0005-0000-0000-0000A8010000}"/>
    <cellStyle name="Moeda 5 2 4 3" xfId="956" xr:uid="{00000000-0005-0000-0000-0000A9010000}"/>
    <cellStyle name="Moeda 5 2 5" xfId="344" xr:uid="{00000000-0005-0000-0000-0000AA010000}"/>
    <cellStyle name="Moeda 5 2 5 2" xfId="802" xr:uid="{00000000-0005-0000-0000-0000AB010000}"/>
    <cellStyle name="Moeda 5 2 5 2 2" xfId="1128" xr:uid="{00000000-0005-0000-0000-0000AC010000}"/>
    <cellStyle name="Moeda 5 2 5 3" xfId="957" xr:uid="{00000000-0005-0000-0000-0000AD010000}"/>
    <cellStyle name="Moeda 5 2 6" xfId="795" xr:uid="{00000000-0005-0000-0000-0000AE010000}"/>
    <cellStyle name="Moeda 5 2 6 2" xfId="1121" xr:uid="{00000000-0005-0000-0000-0000AF010000}"/>
    <cellStyle name="Moeda 5 2 7" xfId="950" xr:uid="{00000000-0005-0000-0000-0000B0010000}"/>
    <cellStyle name="Moeda 5 3" xfId="345" xr:uid="{00000000-0005-0000-0000-0000B1010000}"/>
    <cellStyle name="Moeda 5 3 2" xfId="346" xr:uid="{00000000-0005-0000-0000-0000B2010000}"/>
    <cellStyle name="Moeda 5 3 2 2" xfId="347" xr:uid="{00000000-0005-0000-0000-0000B3010000}"/>
    <cellStyle name="Moeda 5 3 2 2 2" xfId="805" xr:uid="{00000000-0005-0000-0000-0000B4010000}"/>
    <cellStyle name="Moeda 5 3 2 2 2 2" xfId="1131" xr:uid="{00000000-0005-0000-0000-0000B5010000}"/>
    <cellStyle name="Moeda 5 3 2 2 3" xfId="960" xr:uid="{00000000-0005-0000-0000-0000B6010000}"/>
    <cellStyle name="Moeda 5 3 2 3" xfId="804" xr:uid="{00000000-0005-0000-0000-0000B7010000}"/>
    <cellStyle name="Moeda 5 3 2 3 2" xfId="1130" xr:uid="{00000000-0005-0000-0000-0000B8010000}"/>
    <cellStyle name="Moeda 5 3 2 4" xfId="959" xr:uid="{00000000-0005-0000-0000-0000B9010000}"/>
    <cellStyle name="Moeda 5 3 3" xfId="348" xr:uid="{00000000-0005-0000-0000-0000BA010000}"/>
    <cellStyle name="Moeda 5 3 3 2" xfId="806" xr:uid="{00000000-0005-0000-0000-0000BB010000}"/>
    <cellStyle name="Moeda 5 3 3 2 2" xfId="1132" xr:uid="{00000000-0005-0000-0000-0000BC010000}"/>
    <cellStyle name="Moeda 5 3 3 3" xfId="961" xr:uid="{00000000-0005-0000-0000-0000BD010000}"/>
    <cellStyle name="Moeda 5 3 4" xfId="349" xr:uid="{00000000-0005-0000-0000-0000BE010000}"/>
    <cellStyle name="Moeda 5 3 4 2" xfId="807" xr:uid="{00000000-0005-0000-0000-0000BF010000}"/>
    <cellStyle name="Moeda 5 3 4 2 2" xfId="1133" xr:uid="{00000000-0005-0000-0000-0000C0010000}"/>
    <cellStyle name="Moeda 5 3 4 3" xfId="962" xr:uid="{00000000-0005-0000-0000-0000C1010000}"/>
    <cellStyle name="Moeda 5 3 5" xfId="803" xr:uid="{00000000-0005-0000-0000-0000C2010000}"/>
    <cellStyle name="Moeda 5 3 5 2" xfId="1129" xr:uid="{00000000-0005-0000-0000-0000C3010000}"/>
    <cellStyle name="Moeda 5 3 6" xfId="958" xr:uid="{00000000-0005-0000-0000-0000C4010000}"/>
    <cellStyle name="Moeda 5 4" xfId="350" xr:uid="{00000000-0005-0000-0000-0000C5010000}"/>
    <cellStyle name="Moeda 5 4 2" xfId="808" xr:uid="{00000000-0005-0000-0000-0000C6010000}"/>
    <cellStyle name="Moeda 5 4 2 2" xfId="1134" xr:uid="{00000000-0005-0000-0000-0000C7010000}"/>
    <cellStyle name="Moeda 5 4 3" xfId="963" xr:uid="{00000000-0005-0000-0000-0000C8010000}"/>
    <cellStyle name="Moeda 5 5" xfId="351" xr:uid="{00000000-0005-0000-0000-0000C9010000}"/>
    <cellStyle name="Moeda 5 5 2" xfId="352" xr:uid="{00000000-0005-0000-0000-0000CA010000}"/>
    <cellStyle name="Moeda 5 5 2 2" xfId="810" xr:uid="{00000000-0005-0000-0000-0000CB010000}"/>
    <cellStyle name="Moeda 5 5 2 2 2" xfId="1136" xr:uid="{00000000-0005-0000-0000-0000CC010000}"/>
    <cellStyle name="Moeda 5 5 2 3" xfId="965" xr:uid="{00000000-0005-0000-0000-0000CD010000}"/>
    <cellStyle name="Moeda 5 5 3" xfId="353" xr:uid="{00000000-0005-0000-0000-0000CE010000}"/>
    <cellStyle name="Moeda 5 5 3 2" xfId="811" xr:uid="{00000000-0005-0000-0000-0000CF010000}"/>
    <cellStyle name="Moeda 5 5 3 2 2" xfId="1137" xr:uid="{00000000-0005-0000-0000-0000D0010000}"/>
    <cellStyle name="Moeda 5 5 3 3" xfId="966" xr:uid="{00000000-0005-0000-0000-0000D1010000}"/>
    <cellStyle name="Moeda 5 5 4" xfId="809" xr:uid="{00000000-0005-0000-0000-0000D2010000}"/>
    <cellStyle name="Moeda 5 5 4 2" xfId="1135" xr:uid="{00000000-0005-0000-0000-0000D3010000}"/>
    <cellStyle name="Moeda 5 5 5" xfId="964" xr:uid="{00000000-0005-0000-0000-0000D4010000}"/>
    <cellStyle name="Moeda 5 6" xfId="354" xr:uid="{00000000-0005-0000-0000-0000D5010000}"/>
    <cellStyle name="Moeda 5 6 2" xfId="355" xr:uid="{00000000-0005-0000-0000-0000D6010000}"/>
    <cellStyle name="Moeda 5 6 2 2" xfId="813" xr:uid="{00000000-0005-0000-0000-0000D7010000}"/>
    <cellStyle name="Moeda 5 6 2 2 2" xfId="1139" xr:uid="{00000000-0005-0000-0000-0000D8010000}"/>
    <cellStyle name="Moeda 5 6 2 3" xfId="968" xr:uid="{00000000-0005-0000-0000-0000D9010000}"/>
    <cellStyle name="Moeda 5 6 3" xfId="356" xr:uid="{00000000-0005-0000-0000-0000DA010000}"/>
    <cellStyle name="Moeda 5 6 3 2" xfId="814" xr:uid="{00000000-0005-0000-0000-0000DB010000}"/>
    <cellStyle name="Moeda 5 6 3 2 2" xfId="1140" xr:uid="{00000000-0005-0000-0000-0000DC010000}"/>
    <cellStyle name="Moeda 5 6 3 3" xfId="969" xr:uid="{00000000-0005-0000-0000-0000DD010000}"/>
    <cellStyle name="Moeda 5 6 4" xfId="812" xr:uid="{00000000-0005-0000-0000-0000DE010000}"/>
    <cellStyle name="Moeda 5 6 4 2" xfId="1138" xr:uid="{00000000-0005-0000-0000-0000DF010000}"/>
    <cellStyle name="Moeda 5 6 5" xfId="967" xr:uid="{00000000-0005-0000-0000-0000E0010000}"/>
    <cellStyle name="Moeda 5 7" xfId="357" xr:uid="{00000000-0005-0000-0000-0000E1010000}"/>
    <cellStyle name="Moeda 5 7 2" xfId="358" xr:uid="{00000000-0005-0000-0000-0000E2010000}"/>
    <cellStyle name="Moeda 5 7 2 2" xfId="816" xr:uid="{00000000-0005-0000-0000-0000E3010000}"/>
    <cellStyle name="Moeda 5 7 2 2 2" xfId="1142" xr:uid="{00000000-0005-0000-0000-0000E4010000}"/>
    <cellStyle name="Moeda 5 7 2 3" xfId="971" xr:uid="{00000000-0005-0000-0000-0000E5010000}"/>
    <cellStyle name="Moeda 5 7 3" xfId="815" xr:uid="{00000000-0005-0000-0000-0000E6010000}"/>
    <cellStyle name="Moeda 5 7 3 2" xfId="1141" xr:uid="{00000000-0005-0000-0000-0000E7010000}"/>
    <cellStyle name="Moeda 5 7 4" xfId="970" xr:uid="{00000000-0005-0000-0000-0000E8010000}"/>
    <cellStyle name="Moeda 5 8" xfId="359" xr:uid="{00000000-0005-0000-0000-0000E9010000}"/>
    <cellStyle name="Moeda 5 8 2" xfId="360" xr:uid="{00000000-0005-0000-0000-0000EA010000}"/>
    <cellStyle name="Moeda 5 8 2 2" xfId="818" xr:uid="{00000000-0005-0000-0000-0000EB010000}"/>
    <cellStyle name="Moeda 5 8 2 2 2" xfId="1144" xr:uid="{00000000-0005-0000-0000-0000EC010000}"/>
    <cellStyle name="Moeda 5 8 2 3" xfId="973" xr:uid="{00000000-0005-0000-0000-0000ED010000}"/>
    <cellStyle name="Moeda 5 8 3" xfId="817" xr:uid="{00000000-0005-0000-0000-0000EE010000}"/>
    <cellStyle name="Moeda 5 8 3 2" xfId="1143" xr:uid="{00000000-0005-0000-0000-0000EF010000}"/>
    <cellStyle name="Moeda 5 8 4" xfId="972" xr:uid="{00000000-0005-0000-0000-0000F0010000}"/>
    <cellStyle name="Moeda 5 9" xfId="361" xr:uid="{00000000-0005-0000-0000-0000F1010000}"/>
    <cellStyle name="Moeda 5 9 2" xfId="819" xr:uid="{00000000-0005-0000-0000-0000F2010000}"/>
    <cellStyle name="Moeda 5 9 2 2" xfId="1145" xr:uid="{00000000-0005-0000-0000-0000F3010000}"/>
    <cellStyle name="Moeda 5 9 3" xfId="974" xr:uid="{00000000-0005-0000-0000-0000F4010000}"/>
    <cellStyle name="Moeda 5_AQPNG_ORC_R01_2013_11_22(OBRA COMPLETA) 29112013-2" xfId="362" xr:uid="{00000000-0005-0000-0000-0000F5010000}"/>
    <cellStyle name="Moeda 6" xfId="363" xr:uid="{00000000-0005-0000-0000-0000F6010000}"/>
    <cellStyle name="Moeda 6 2" xfId="364" xr:uid="{00000000-0005-0000-0000-0000F7010000}"/>
    <cellStyle name="Moeda 6 2 2" xfId="365" xr:uid="{00000000-0005-0000-0000-0000F8010000}"/>
    <cellStyle name="Moeda 6 2 2 2" xfId="821" xr:uid="{00000000-0005-0000-0000-0000F9010000}"/>
    <cellStyle name="Moeda 6 2 2 2 2" xfId="1147" xr:uid="{00000000-0005-0000-0000-0000FA010000}"/>
    <cellStyle name="Moeda 6 2 2 3" xfId="976" xr:uid="{00000000-0005-0000-0000-0000FB010000}"/>
    <cellStyle name="Moeda 6 2 3" xfId="820" xr:uid="{00000000-0005-0000-0000-0000FC010000}"/>
    <cellStyle name="Moeda 6 2 3 2" xfId="1146" xr:uid="{00000000-0005-0000-0000-0000FD010000}"/>
    <cellStyle name="Moeda 6 2 4" xfId="975" xr:uid="{00000000-0005-0000-0000-0000FE010000}"/>
    <cellStyle name="Moeda 6 3" xfId="366" xr:uid="{00000000-0005-0000-0000-0000FF010000}"/>
    <cellStyle name="Moeda 6 3 2" xfId="822" xr:uid="{00000000-0005-0000-0000-000000020000}"/>
    <cellStyle name="Moeda 6 3 2 2" xfId="1148" xr:uid="{00000000-0005-0000-0000-000001020000}"/>
    <cellStyle name="Moeda 6 3 3" xfId="977" xr:uid="{00000000-0005-0000-0000-000002020000}"/>
    <cellStyle name="Moeda 6 4" xfId="367" xr:uid="{00000000-0005-0000-0000-000003020000}"/>
    <cellStyle name="Moeda 6 4 2" xfId="823" xr:uid="{00000000-0005-0000-0000-000004020000}"/>
    <cellStyle name="Moeda 6 4 2 2" xfId="1149" xr:uid="{00000000-0005-0000-0000-000005020000}"/>
    <cellStyle name="Moeda 6 4 3" xfId="978" xr:uid="{00000000-0005-0000-0000-000006020000}"/>
    <cellStyle name="Moeda 6_AQPNG_ORC_R01_2013_11_22(OBRA COMPLETA) 29112013-2" xfId="368" xr:uid="{00000000-0005-0000-0000-000007020000}"/>
    <cellStyle name="Moeda 7" xfId="369" xr:uid="{00000000-0005-0000-0000-000008020000}"/>
    <cellStyle name="Moeda 7 2" xfId="370" xr:uid="{00000000-0005-0000-0000-000009020000}"/>
    <cellStyle name="Moeda 7 2 2" xfId="825" xr:uid="{00000000-0005-0000-0000-00000A020000}"/>
    <cellStyle name="Moeda 7 2 2 2" xfId="1151" xr:uid="{00000000-0005-0000-0000-00000B020000}"/>
    <cellStyle name="Moeda 7 2 3" xfId="980" xr:uid="{00000000-0005-0000-0000-00000C020000}"/>
    <cellStyle name="Moeda 7 3" xfId="824" xr:uid="{00000000-0005-0000-0000-00000D020000}"/>
    <cellStyle name="Moeda 7 3 2" xfId="1150" xr:uid="{00000000-0005-0000-0000-00000E020000}"/>
    <cellStyle name="Moeda 7 4" xfId="979" xr:uid="{00000000-0005-0000-0000-00000F020000}"/>
    <cellStyle name="Moeda 8" xfId="371" xr:uid="{00000000-0005-0000-0000-000010020000}"/>
    <cellStyle name="Moeda 8 2" xfId="372" xr:uid="{00000000-0005-0000-0000-000011020000}"/>
    <cellStyle name="Moeda 8 2 2" xfId="827" xr:uid="{00000000-0005-0000-0000-000012020000}"/>
    <cellStyle name="Moeda 8 2 2 2" xfId="1153" xr:uid="{00000000-0005-0000-0000-000013020000}"/>
    <cellStyle name="Moeda 8 2 3" xfId="982" xr:uid="{00000000-0005-0000-0000-000014020000}"/>
    <cellStyle name="Moeda 8 3" xfId="826" xr:uid="{00000000-0005-0000-0000-000015020000}"/>
    <cellStyle name="Moeda 8 3 2" xfId="1152" xr:uid="{00000000-0005-0000-0000-000016020000}"/>
    <cellStyle name="Moeda 8 4" xfId="981" xr:uid="{00000000-0005-0000-0000-000017020000}"/>
    <cellStyle name="Moeda 9" xfId="373" xr:uid="{00000000-0005-0000-0000-000018020000}"/>
    <cellStyle name="Moeda 9 2" xfId="828" xr:uid="{00000000-0005-0000-0000-000019020000}"/>
    <cellStyle name="Moeda 9 2 2" xfId="1154" xr:uid="{00000000-0005-0000-0000-00001A020000}"/>
    <cellStyle name="Moeda 9 3" xfId="983" xr:uid="{00000000-0005-0000-0000-00001B020000}"/>
    <cellStyle name="Moeda_pLANILHA DE BDI_MODELO v2_EXCEL" xfId="374" xr:uid="{00000000-0005-0000-0000-00001C020000}"/>
    <cellStyle name="Moneda [0]_10 AVERIAS MASIVAS + ANT" xfId="375" xr:uid="{00000000-0005-0000-0000-00001D020000}"/>
    <cellStyle name="Moneda_10 AVERIAS MASIVAS + ANT" xfId="376" xr:uid="{00000000-0005-0000-0000-00001E020000}"/>
    <cellStyle name="Monetario" xfId="377" xr:uid="{00000000-0005-0000-0000-00001F020000}"/>
    <cellStyle name="Neutra 2" xfId="378" xr:uid="{00000000-0005-0000-0000-000020020000}"/>
    <cellStyle name="Neutra 3" xfId="379" xr:uid="{00000000-0005-0000-0000-000021020000}"/>
    <cellStyle name="Neutro" xfId="380" xr:uid="{00000000-0005-0000-0000-000022020000}"/>
    <cellStyle name="Neutro 2" xfId="381" xr:uid="{00000000-0005-0000-0000-000023020000}"/>
    <cellStyle name="no dec" xfId="382" xr:uid="{00000000-0005-0000-0000-000024020000}"/>
    <cellStyle name="Normal" xfId="0" builtinId="0"/>
    <cellStyle name="Normal - Style1" xfId="383" xr:uid="{00000000-0005-0000-0000-000026020000}"/>
    <cellStyle name="Normal 10" xfId="384" xr:uid="{00000000-0005-0000-0000-000027020000}"/>
    <cellStyle name="Normal 10 2" xfId="385" xr:uid="{00000000-0005-0000-0000-000028020000}"/>
    <cellStyle name="Normal 10 3" xfId="386" xr:uid="{00000000-0005-0000-0000-000029020000}"/>
    <cellStyle name="Normal 10 3 2" xfId="387" xr:uid="{00000000-0005-0000-0000-00002A020000}"/>
    <cellStyle name="Normal 10 4" xfId="388" xr:uid="{00000000-0005-0000-0000-00002B020000}"/>
    <cellStyle name="Normal 10 5" xfId="389" xr:uid="{00000000-0005-0000-0000-00002C020000}"/>
    <cellStyle name="Normal 10_AQPNG_ORC_R01_2013_11_22(OBRA COMPLETA) 29112013-2" xfId="390" xr:uid="{00000000-0005-0000-0000-00002D020000}"/>
    <cellStyle name="Normal 11" xfId="391" xr:uid="{00000000-0005-0000-0000-00002E020000}"/>
    <cellStyle name="Normal 11 2" xfId="392" xr:uid="{00000000-0005-0000-0000-00002F020000}"/>
    <cellStyle name="Normal 11 2 2" xfId="393" xr:uid="{00000000-0005-0000-0000-000030020000}"/>
    <cellStyle name="Normal 11 3" xfId="394" xr:uid="{00000000-0005-0000-0000-000031020000}"/>
    <cellStyle name="Normal 11 4" xfId="395" xr:uid="{00000000-0005-0000-0000-000032020000}"/>
    <cellStyle name="Normal 11 5" xfId="396" xr:uid="{00000000-0005-0000-0000-000033020000}"/>
    <cellStyle name="Normal 11_AQPNG_ORC_R01_2013_11_22(OBRA COMPLETA) 29112013-2" xfId="397" xr:uid="{00000000-0005-0000-0000-000034020000}"/>
    <cellStyle name="Normal 12" xfId="398" xr:uid="{00000000-0005-0000-0000-000035020000}"/>
    <cellStyle name="Normal 12 2" xfId="399" xr:uid="{00000000-0005-0000-0000-000036020000}"/>
    <cellStyle name="Normal 12 2 2" xfId="400" xr:uid="{00000000-0005-0000-0000-000037020000}"/>
    <cellStyle name="Normal 12 2 2 2" xfId="830" xr:uid="{00000000-0005-0000-0000-000038020000}"/>
    <cellStyle name="Normal 12 2 2 2 2" xfId="1156" xr:uid="{00000000-0005-0000-0000-000039020000}"/>
    <cellStyle name="Normal 12 2 2 3" xfId="985" xr:uid="{00000000-0005-0000-0000-00003A020000}"/>
    <cellStyle name="Normal 12 2 3" xfId="401" xr:uid="{00000000-0005-0000-0000-00003B020000}"/>
    <cellStyle name="Normal 12 2 3 2" xfId="831" xr:uid="{00000000-0005-0000-0000-00003C020000}"/>
    <cellStyle name="Normal 12 2 3 2 2" xfId="1157" xr:uid="{00000000-0005-0000-0000-00003D020000}"/>
    <cellStyle name="Normal 12 2 3 3" xfId="986" xr:uid="{00000000-0005-0000-0000-00003E020000}"/>
    <cellStyle name="Normal 12 2 4" xfId="829" xr:uid="{00000000-0005-0000-0000-00003F020000}"/>
    <cellStyle name="Normal 12 2 4 2" xfId="1155" xr:uid="{00000000-0005-0000-0000-000040020000}"/>
    <cellStyle name="Normal 12 2 5" xfId="984" xr:uid="{00000000-0005-0000-0000-000041020000}"/>
    <cellStyle name="Normal 12 2_CÁLCULO DE HORAS - tabela MARÇO 2014" xfId="402" xr:uid="{00000000-0005-0000-0000-000042020000}"/>
    <cellStyle name="Normal 12 3" xfId="403" xr:uid="{00000000-0005-0000-0000-000043020000}"/>
    <cellStyle name="Normal 12 3 2" xfId="404" xr:uid="{00000000-0005-0000-0000-000044020000}"/>
    <cellStyle name="Normal 12 3 2 2" xfId="833" xr:uid="{00000000-0005-0000-0000-000045020000}"/>
    <cellStyle name="Normal 12 3 2 2 2" xfId="1159" xr:uid="{00000000-0005-0000-0000-000046020000}"/>
    <cellStyle name="Normal 12 3 2 3" xfId="988" xr:uid="{00000000-0005-0000-0000-000047020000}"/>
    <cellStyle name="Normal 12 3 3" xfId="832" xr:uid="{00000000-0005-0000-0000-000048020000}"/>
    <cellStyle name="Normal 12 3 3 2" xfId="1158" xr:uid="{00000000-0005-0000-0000-000049020000}"/>
    <cellStyle name="Normal 12 3 4" xfId="987" xr:uid="{00000000-0005-0000-0000-00004A020000}"/>
    <cellStyle name="Normal 12 3_CÁLCULO DE HORAS - tabela MARÇO 2014" xfId="405" xr:uid="{00000000-0005-0000-0000-00004B020000}"/>
    <cellStyle name="Normal 12 4" xfId="406" xr:uid="{00000000-0005-0000-0000-00004C020000}"/>
    <cellStyle name="Normal 12 4 2" xfId="834" xr:uid="{00000000-0005-0000-0000-00004D020000}"/>
    <cellStyle name="Normal 12 4 2 2" xfId="1160" xr:uid="{00000000-0005-0000-0000-00004E020000}"/>
    <cellStyle name="Normal 12 4 3" xfId="989" xr:uid="{00000000-0005-0000-0000-00004F020000}"/>
    <cellStyle name="Normal 12 5" xfId="407" xr:uid="{00000000-0005-0000-0000-000050020000}"/>
    <cellStyle name="Normal 12 5 2" xfId="835" xr:uid="{00000000-0005-0000-0000-000051020000}"/>
    <cellStyle name="Normal 12 5 2 2" xfId="1161" xr:uid="{00000000-0005-0000-0000-000052020000}"/>
    <cellStyle name="Normal 12 5 3" xfId="990" xr:uid="{00000000-0005-0000-0000-000053020000}"/>
    <cellStyle name="Normal 12_AQPNG_ORC_R01_2013_11_22(OBRA COMPLETA) 29112013-2" xfId="408" xr:uid="{00000000-0005-0000-0000-000054020000}"/>
    <cellStyle name="Normal 13" xfId="409" xr:uid="{00000000-0005-0000-0000-000055020000}"/>
    <cellStyle name="Normal 14" xfId="410" xr:uid="{00000000-0005-0000-0000-000056020000}"/>
    <cellStyle name="Normal 14 2" xfId="1253" xr:uid="{00000000-0005-0000-0000-000057020000}"/>
    <cellStyle name="Normal 15" xfId="411" xr:uid="{00000000-0005-0000-0000-000058020000}"/>
    <cellStyle name="Normal 16" xfId="412" xr:uid="{00000000-0005-0000-0000-000059020000}"/>
    <cellStyle name="Normal 17" xfId="413" xr:uid="{00000000-0005-0000-0000-00005A020000}"/>
    <cellStyle name="Normal 18" xfId="414" xr:uid="{00000000-0005-0000-0000-00005B020000}"/>
    <cellStyle name="Normal 19" xfId="415" xr:uid="{00000000-0005-0000-0000-00005C020000}"/>
    <cellStyle name="Normal 2" xfId="416" xr:uid="{00000000-0005-0000-0000-00005D020000}"/>
    <cellStyle name="Normal 2 2" xfId="417" xr:uid="{00000000-0005-0000-0000-00005E020000}"/>
    <cellStyle name="Normal 2 2 2" xfId="418" xr:uid="{00000000-0005-0000-0000-00005F020000}"/>
    <cellStyle name="Normal 2 2 3" xfId="419" xr:uid="{00000000-0005-0000-0000-000060020000}"/>
    <cellStyle name="Normal 2 2 3 2" xfId="420" xr:uid="{00000000-0005-0000-0000-000061020000}"/>
    <cellStyle name="Normal 2 2 4" xfId="421" xr:uid="{00000000-0005-0000-0000-000062020000}"/>
    <cellStyle name="Normal 2 2 4 2" xfId="422" xr:uid="{00000000-0005-0000-0000-000063020000}"/>
    <cellStyle name="Normal 2 2 5" xfId="423" xr:uid="{00000000-0005-0000-0000-000064020000}"/>
    <cellStyle name="Normal 2 2 6" xfId="424" xr:uid="{00000000-0005-0000-0000-000065020000}"/>
    <cellStyle name="Normal 2 2 7" xfId="425" xr:uid="{00000000-0005-0000-0000-000066020000}"/>
    <cellStyle name="Normal 2 2_CEEP BANDEIRANTES - REV. SUELY" xfId="426" xr:uid="{00000000-0005-0000-0000-000067020000}"/>
    <cellStyle name="Normal 2 3" xfId="427" xr:uid="{00000000-0005-0000-0000-000068020000}"/>
    <cellStyle name="Normal 2 3 2" xfId="428" xr:uid="{00000000-0005-0000-0000-000069020000}"/>
    <cellStyle name="Normal 2 3 2 2" xfId="429" xr:uid="{00000000-0005-0000-0000-00006A020000}"/>
    <cellStyle name="Normal 2 3 2 3" xfId="430" xr:uid="{00000000-0005-0000-0000-00006B020000}"/>
    <cellStyle name="Normal 2 3 3" xfId="431" xr:uid="{00000000-0005-0000-0000-00006C020000}"/>
    <cellStyle name="Normal 2 3 4" xfId="432" xr:uid="{00000000-0005-0000-0000-00006D020000}"/>
    <cellStyle name="Normal 2 4" xfId="433" xr:uid="{00000000-0005-0000-0000-00006E020000}"/>
    <cellStyle name="Normal 2 4 2" xfId="434" xr:uid="{00000000-0005-0000-0000-00006F020000}"/>
    <cellStyle name="Normal 2 5" xfId="435" xr:uid="{00000000-0005-0000-0000-000070020000}"/>
    <cellStyle name="Normal 2 6" xfId="436" xr:uid="{00000000-0005-0000-0000-000071020000}"/>
    <cellStyle name="Normal 2_0130.02.IMUNIZAÇÃO SGA_PLANILHA ORÇAMENTARIA.R05" xfId="437" xr:uid="{00000000-0005-0000-0000-000072020000}"/>
    <cellStyle name="Normal 20" xfId="438" xr:uid="{00000000-0005-0000-0000-000073020000}"/>
    <cellStyle name="Normal 21" xfId="439" xr:uid="{00000000-0005-0000-0000-000074020000}"/>
    <cellStyle name="Normal 22" xfId="440" xr:uid="{00000000-0005-0000-0000-000075020000}"/>
    <cellStyle name="Normal 23" xfId="441" xr:uid="{00000000-0005-0000-0000-000076020000}"/>
    <cellStyle name="Normal 24" xfId="442" xr:uid="{00000000-0005-0000-0000-000077020000}"/>
    <cellStyle name="Normal 25" xfId="443" xr:uid="{00000000-0005-0000-0000-000078020000}"/>
    <cellStyle name="Normal 26" xfId="444" xr:uid="{00000000-0005-0000-0000-000079020000}"/>
    <cellStyle name="Normal 27" xfId="445" xr:uid="{00000000-0005-0000-0000-00007A020000}"/>
    <cellStyle name="Normal 27 2" xfId="838" xr:uid="{00000000-0005-0000-0000-00007B020000}"/>
    <cellStyle name="Normal 28" xfId="446" xr:uid="{00000000-0005-0000-0000-00007C020000}"/>
    <cellStyle name="Normal 29" xfId="926" xr:uid="{00000000-0005-0000-0000-00007D020000}"/>
    <cellStyle name="Normal 29 2" xfId="1251" xr:uid="{00000000-0005-0000-0000-00007E020000}"/>
    <cellStyle name="Normal 3" xfId="447" xr:uid="{00000000-0005-0000-0000-00007F020000}"/>
    <cellStyle name="Normal 3 2" xfId="448" xr:uid="{00000000-0005-0000-0000-000080020000}"/>
    <cellStyle name="Normal 3 3" xfId="449" xr:uid="{00000000-0005-0000-0000-000081020000}"/>
    <cellStyle name="Normal 3 3 2" xfId="450" xr:uid="{00000000-0005-0000-0000-000082020000}"/>
    <cellStyle name="Normal 3 4" xfId="451" xr:uid="{00000000-0005-0000-0000-000083020000}"/>
    <cellStyle name="Normal 3 5" xfId="452" xr:uid="{00000000-0005-0000-0000-000084020000}"/>
    <cellStyle name="Normal 3 6" xfId="453" xr:uid="{00000000-0005-0000-0000-000085020000}"/>
    <cellStyle name="Normal 3_Planilha RETROFIT PALÁCIO - VRF  DEZEMBRO  2013 CRONOGRAMA 15 MESES _ R02 - 2" xfId="454" xr:uid="{00000000-0005-0000-0000-000086020000}"/>
    <cellStyle name="Normal 30" xfId="927" xr:uid="{00000000-0005-0000-0000-000087020000}"/>
    <cellStyle name="Normal 30 2" xfId="1252" xr:uid="{00000000-0005-0000-0000-000088020000}"/>
    <cellStyle name="Normal 31" xfId="1256" xr:uid="{00000000-0005-0000-0000-000089020000}"/>
    <cellStyle name="Normal 32" xfId="455" xr:uid="{00000000-0005-0000-0000-00008A020000}"/>
    <cellStyle name="Normal 33" xfId="1257" xr:uid="{00000000-0005-0000-0000-00008B020000}"/>
    <cellStyle name="Normal 4" xfId="456" xr:uid="{00000000-0005-0000-0000-00008C020000}"/>
    <cellStyle name="Normal 4 10" xfId="457" xr:uid="{00000000-0005-0000-0000-00008D020000}"/>
    <cellStyle name="Normal 4 10 2" xfId="1255" xr:uid="{00000000-0005-0000-0000-00008E020000}"/>
    <cellStyle name="Normal 4 2" xfId="458" xr:uid="{00000000-0005-0000-0000-00008F020000}"/>
    <cellStyle name="Normal 4 3" xfId="459" xr:uid="{00000000-0005-0000-0000-000090020000}"/>
    <cellStyle name="Normal 4 3 2" xfId="460" xr:uid="{00000000-0005-0000-0000-000091020000}"/>
    <cellStyle name="Normal 4 3 2 2" xfId="461" xr:uid="{00000000-0005-0000-0000-000092020000}"/>
    <cellStyle name="Normal 4 3 3" xfId="462" xr:uid="{00000000-0005-0000-0000-000093020000}"/>
    <cellStyle name="Normal 4 3 4" xfId="463" xr:uid="{00000000-0005-0000-0000-000094020000}"/>
    <cellStyle name="Normal 4 3_AQPNG_ORC_R01_2013_11_22(OBRA COMPLETA) 29112013-2" xfId="464" xr:uid="{00000000-0005-0000-0000-000095020000}"/>
    <cellStyle name="Normal 4 4" xfId="465" xr:uid="{00000000-0005-0000-0000-000096020000}"/>
    <cellStyle name="Normal 4 4 2" xfId="466" xr:uid="{00000000-0005-0000-0000-000097020000}"/>
    <cellStyle name="Normal 4 5" xfId="467" xr:uid="{00000000-0005-0000-0000-000098020000}"/>
    <cellStyle name="Normal 4 6" xfId="468" xr:uid="{00000000-0005-0000-0000-000099020000}"/>
    <cellStyle name="Normal 4 7" xfId="469" xr:uid="{00000000-0005-0000-0000-00009A020000}"/>
    <cellStyle name="Normal 4 8" xfId="470" xr:uid="{00000000-0005-0000-0000-00009B020000}"/>
    <cellStyle name="Normal 4_CEEP BANDEIRANTES - REV. SUELY" xfId="471" xr:uid="{00000000-0005-0000-0000-00009C020000}"/>
    <cellStyle name="Normal 40" xfId="472" xr:uid="{00000000-0005-0000-0000-00009D020000}"/>
    <cellStyle name="Normal 44" xfId="473" xr:uid="{00000000-0005-0000-0000-00009E020000}"/>
    <cellStyle name="Normal 5" xfId="474" xr:uid="{00000000-0005-0000-0000-00009F020000}"/>
    <cellStyle name="Normal 5 2" xfId="475" xr:uid="{00000000-0005-0000-0000-0000A0020000}"/>
    <cellStyle name="Normal 5 3" xfId="476" xr:uid="{00000000-0005-0000-0000-0000A1020000}"/>
    <cellStyle name="Normal 5 4" xfId="477" xr:uid="{00000000-0005-0000-0000-0000A2020000}"/>
    <cellStyle name="Normal 6" xfId="478" xr:uid="{00000000-0005-0000-0000-0000A3020000}"/>
    <cellStyle name="Normal 6 2" xfId="479" xr:uid="{00000000-0005-0000-0000-0000A4020000}"/>
    <cellStyle name="Normal 6 2 2" xfId="480" xr:uid="{00000000-0005-0000-0000-0000A5020000}"/>
    <cellStyle name="Normal 6 3" xfId="481" xr:uid="{00000000-0005-0000-0000-0000A6020000}"/>
    <cellStyle name="Normal 6_Cópia de CEEP INDÍGENA DO PARANÁ  - LICITAÇÃO" xfId="482" xr:uid="{00000000-0005-0000-0000-0000A7020000}"/>
    <cellStyle name="Normal 7" xfId="483" xr:uid="{00000000-0005-0000-0000-0000A8020000}"/>
    <cellStyle name="Normal 7 2" xfId="484" xr:uid="{00000000-0005-0000-0000-0000A9020000}"/>
    <cellStyle name="Normal 8" xfId="485" xr:uid="{00000000-0005-0000-0000-0000AA020000}"/>
    <cellStyle name="Normal 8 2" xfId="486" xr:uid="{00000000-0005-0000-0000-0000AB020000}"/>
    <cellStyle name="Normal 8 3" xfId="487" xr:uid="{00000000-0005-0000-0000-0000AC020000}"/>
    <cellStyle name="Normal 9" xfId="488" xr:uid="{00000000-0005-0000-0000-0000AD020000}"/>
    <cellStyle name="Normal 9 2" xfId="489" xr:uid="{00000000-0005-0000-0000-0000AE020000}"/>
    <cellStyle name="Normal 9 3" xfId="490" xr:uid="{00000000-0005-0000-0000-0000AF020000}"/>
    <cellStyle name="Normal 9_AQPNG_ORC_R01_2013_11_22(OBRA COMPLETA) 29112013-2" xfId="491" xr:uid="{00000000-0005-0000-0000-0000B0020000}"/>
    <cellStyle name="Normal_ELETRICA_2" xfId="492" xr:uid="{00000000-0005-0000-0000-0000B1020000}"/>
    <cellStyle name="Normal_Modelo de Folha de Fechamento BDI Diferenciado" xfId="1258" xr:uid="{00000000-0005-0000-0000-0000B2020000}"/>
    <cellStyle name="Normal_Plan4_1" xfId="493" xr:uid="{00000000-0005-0000-0000-0000B3020000}"/>
    <cellStyle name="Normal_pLANILHA DE BDI_MODELO v2_EXCEL" xfId="494" xr:uid="{00000000-0005-0000-0000-0000B4020000}"/>
    <cellStyle name="Normal_Planilha Modelo" xfId="495" xr:uid="{00000000-0005-0000-0000-0000B5020000}"/>
    <cellStyle name="Normal_Planilha RETROFIT PALÁCIO - VRF  DEZEMBRO  2013 CRONOGRAMA 15 MESES _ R02 - 2" xfId="496" xr:uid="{00000000-0005-0000-0000-0000B6020000}"/>
    <cellStyle name="Normal_SEJU" xfId="497" xr:uid="{00000000-0005-0000-0000-0000B7020000}"/>
    <cellStyle name="Nota 2" xfId="498" xr:uid="{00000000-0005-0000-0000-0000B8020000}"/>
    <cellStyle name="Nota 2 2" xfId="499" xr:uid="{00000000-0005-0000-0000-0000B9020000}"/>
    <cellStyle name="Nota 2 2 2" xfId="500" xr:uid="{00000000-0005-0000-0000-0000BA020000}"/>
    <cellStyle name="Nota 2 2 2 2" xfId="993" xr:uid="{00000000-0005-0000-0000-0000BB020000}"/>
    <cellStyle name="Nota 2 2 3" xfId="992" xr:uid="{00000000-0005-0000-0000-0000BC020000}"/>
    <cellStyle name="Nota 2 2_CÁLCULO DE HORAS - tabela MARÇO 2014" xfId="501" xr:uid="{00000000-0005-0000-0000-0000BD020000}"/>
    <cellStyle name="Nota 2 3" xfId="502" xr:uid="{00000000-0005-0000-0000-0000BE020000}"/>
    <cellStyle name="Nota 2 3 2" xfId="503" xr:uid="{00000000-0005-0000-0000-0000BF020000}"/>
    <cellStyle name="Nota 2 3 2 2" xfId="995" xr:uid="{00000000-0005-0000-0000-0000C0020000}"/>
    <cellStyle name="Nota 2 3 3" xfId="994" xr:uid="{00000000-0005-0000-0000-0000C1020000}"/>
    <cellStyle name="Nota 2 3_CÁLCULO DE HORAS - tabela MARÇO 2014" xfId="504" xr:uid="{00000000-0005-0000-0000-0000C2020000}"/>
    <cellStyle name="Nota 2 4" xfId="505" xr:uid="{00000000-0005-0000-0000-0000C3020000}"/>
    <cellStyle name="Nota 2 4 2" xfId="996" xr:uid="{00000000-0005-0000-0000-0000C4020000}"/>
    <cellStyle name="Nota 2 5" xfId="991" xr:uid="{00000000-0005-0000-0000-0000C5020000}"/>
    <cellStyle name="Nota 2_AQPNG_ORC_R01_2013_11_22(OBRA COMPLETA) 29112013-2" xfId="506" xr:uid="{00000000-0005-0000-0000-0000C6020000}"/>
    <cellStyle name="Nota 3" xfId="507" xr:uid="{00000000-0005-0000-0000-0000C7020000}"/>
    <cellStyle name="Nota 3 2" xfId="508" xr:uid="{00000000-0005-0000-0000-0000C8020000}"/>
    <cellStyle name="Nota 3 2 2" xfId="998" xr:uid="{00000000-0005-0000-0000-0000C9020000}"/>
    <cellStyle name="Nota 3 3" xfId="997" xr:uid="{00000000-0005-0000-0000-0000CA020000}"/>
    <cellStyle name="Nota 3_CÁLCULO DE HORAS - tabela MARÇO 2014" xfId="509" xr:uid="{00000000-0005-0000-0000-0000CB020000}"/>
    <cellStyle name="Nota 4" xfId="510" xr:uid="{00000000-0005-0000-0000-0000CC020000}"/>
    <cellStyle name="Nota 4 2" xfId="999" xr:uid="{00000000-0005-0000-0000-0000CD020000}"/>
    <cellStyle name="Nota 5" xfId="511" xr:uid="{00000000-0005-0000-0000-0000CE020000}"/>
    <cellStyle name="Nota 5 2" xfId="1000" xr:uid="{00000000-0005-0000-0000-0000CF020000}"/>
    <cellStyle name="Nota 6" xfId="512" xr:uid="{00000000-0005-0000-0000-0000D0020000}"/>
    <cellStyle name="Nota 6 2" xfId="513" xr:uid="{00000000-0005-0000-0000-0000D1020000}"/>
    <cellStyle name="Nota 6 2 2" xfId="1002" xr:uid="{00000000-0005-0000-0000-0000D2020000}"/>
    <cellStyle name="Nota 6 3" xfId="1001" xr:uid="{00000000-0005-0000-0000-0000D3020000}"/>
    <cellStyle name="Percent" xfId="514" xr:uid="{00000000-0005-0000-0000-0000D4020000}"/>
    <cellStyle name="Percent [2]" xfId="515" xr:uid="{00000000-0005-0000-0000-0000D5020000}"/>
    <cellStyle name="Percentagem 2" xfId="516" xr:uid="{00000000-0005-0000-0000-0000D6020000}"/>
    <cellStyle name="Percentagem 2 2" xfId="517" xr:uid="{00000000-0005-0000-0000-0000D7020000}"/>
    <cellStyle name="Percentagem 2 3" xfId="518" xr:uid="{00000000-0005-0000-0000-0000D8020000}"/>
    <cellStyle name="Percentagem 2_AQPNG_ORC_R01_2013_11_22(OBRA COMPLETA) 29112013-2" xfId="519" xr:uid="{00000000-0005-0000-0000-0000D9020000}"/>
    <cellStyle name="Percentagem 3" xfId="520" xr:uid="{00000000-0005-0000-0000-0000DA020000}"/>
    <cellStyle name="Percentagem 3 2" xfId="521" xr:uid="{00000000-0005-0000-0000-0000DB020000}"/>
    <cellStyle name="Percentagem 3_AQPNG_ORC_R01_2013_11_22(OBRA COMPLETA) 29112013-2" xfId="522" xr:uid="{00000000-0005-0000-0000-0000DC020000}"/>
    <cellStyle name="Percentagem 4" xfId="523" xr:uid="{00000000-0005-0000-0000-0000DD020000}"/>
    <cellStyle name="Percentagem 4 2" xfId="524" xr:uid="{00000000-0005-0000-0000-0000DE020000}"/>
    <cellStyle name="Percentagem 4_AQPNG_ORC_R01_2013_11_22(OBRA COMPLETA) 29112013-2" xfId="525" xr:uid="{00000000-0005-0000-0000-0000DF020000}"/>
    <cellStyle name="PLANILHA ANALITICA" xfId="526" xr:uid="{00000000-0005-0000-0000-0000E0020000}"/>
    <cellStyle name="PLANILHA ANALITICA 2" xfId="527" xr:uid="{00000000-0005-0000-0000-0000E1020000}"/>
    <cellStyle name="PLANILHA ANALITICA_AQPNG_ORC_R01_2013_11_22(OBRA COMPLETA) 29112013-2" xfId="528" xr:uid="{00000000-0005-0000-0000-0000E2020000}"/>
    <cellStyle name="planilhas" xfId="529" xr:uid="{00000000-0005-0000-0000-0000E3020000}"/>
    <cellStyle name="Porcentagem" xfId="530" builtinId="5"/>
    <cellStyle name="Porcentagem 10" xfId="836" xr:uid="{00000000-0005-0000-0000-0000E5020000}"/>
    <cellStyle name="Porcentagem 10 2" xfId="1162" xr:uid="{00000000-0005-0000-0000-0000E6020000}"/>
    <cellStyle name="Porcentagem 2" xfId="531" xr:uid="{00000000-0005-0000-0000-0000E7020000}"/>
    <cellStyle name="Porcentagem 2 10" xfId="532" xr:uid="{00000000-0005-0000-0000-0000E8020000}"/>
    <cellStyle name="Porcentagem 2 2" xfId="533" xr:uid="{00000000-0005-0000-0000-0000E9020000}"/>
    <cellStyle name="Porcentagem 2 2 2" xfId="534" xr:uid="{00000000-0005-0000-0000-0000EA020000}"/>
    <cellStyle name="Porcentagem 2 2_AQPNG_ORC_R01_2013_11_22(OBRA COMPLETA) 29112013-2" xfId="535" xr:uid="{00000000-0005-0000-0000-0000EB020000}"/>
    <cellStyle name="Porcentagem 2 3" xfId="536" xr:uid="{00000000-0005-0000-0000-0000EC020000}"/>
    <cellStyle name="Porcentagem 2 3 2" xfId="537" xr:uid="{00000000-0005-0000-0000-0000ED020000}"/>
    <cellStyle name="Porcentagem 2 3_AQPNG_ORC_R01_2013_11_22(OBRA COMPLETA) 29112013-2" xfId="538" xr:uid="{00000000-0005-0000-0000-0000EE020000}"/>
    <cellStyle name="Porcentagem 2 4" xfId="539" xr:uid="{00000000-0005-0000-0000-0000EF020000}"/>
    <cellStyle name="Porcentagem 2 4 2" xfId="540" xr:uid="{00000000-0005-0000-0000-0000F0020000}"/>
    <cellStyle name="Porcentagem 2 4_AQPNG_ORC_R01_2013_11_22(OBRA COMPLETA) 29112013-2" xfId="541" xr:uid="{00000000-0005-0000-0000-0000F1020000}"/>
    <cellStyle name="Porcentagem 2 5" xfId="542" xr:uid="{00000000-0005-0000-0000-0000F2020000}"/>
    <cellStyle name="Porcentagem 2 5 2" xfId="543" xr:uid="{00000000-0005-0000-0000-0000F3020000}"/>
    <cellStyle name="Porcentagem 2 5_AQPNG_ORC_R01_2013_11_22(OBRA COMPLETA) 29112013-2" xfId="544" xr:uid="{00000000-0005-0000-0000-0000F4020000}"/>
    <cellStyle name="Porcentagem 2 6" xfId="545" xr:uid="{00000000-0005-0000-0000-0000F5020000}"/>
    <cellStyle name="Porcentagem 2 6 2" xfId="546" xr:uid="{00000000-0005-0000-0000-0000F6020000}"/>
    <cellStyle name="Porcentagem 2 7" xfId="547" xr:uid="{00000000-0005-0000-0000-0000F7020000}"/>
    <cellStyle name="Porcentagem 2 8" xfId="548" xr:uid="{00000000-0005-0000-0000-0000F8020000}"/>
    <cellStyle name="Porcentagem 2 9" xfId="549" xr:uid="{00000000-0005-0000-0000-0000F9020000}"/>
    <cellStyle name="Porcentagem 2_AQPNG_ORC_R01_2013_11_22(OBRA COMPLETA) 29112013-2" xfId="550" xr:uid="{00000000-0005-0000-0000-0000FA020000}"/>
    <cellStyle name="Porcentagem 3" xfId="551" xr:uid="{00000000-0005-0000-0000-0000FB020000}"/>
    <cellStyle name="Porcentagem 3 2" xfId="552" xr:uid="{00000000-0005-0000-0000-0000FC020000}"/>
    <cellStyle name="Porcentagem 3 3" xfId="553" xr:uid="{00000000-0005-0000-0000-0000FD020000}"/>
    <cellStyle name="Porcentagem 3 4" xfId="554" xr:uid="{00000000-0005-0000-0000-0000FE020000}"/>
    <cellStyle name="Porcentagem 3_AQPNG_ORC_R01_2013_11_22(OBRA COMPLETA) 29112013-2" xfId="555" xr:uid="{00000000-0005-0000-0000-0000FF020000}"/>
    <cellStyle name="Porcentagem 4" xfId="556" xr:uid="{00000000-0005-0000-0000-000000030000}"/>
    <cellStyle name="Porcentagem 4 2" xfId="557" xr:uid="{00000000-0005-0000-0000-000001030000}"/>
    <cellStyle name="Porcentagem 4 2 2" xfId="558" xr:uid="{00000000-0005-0000-0000-000002030000}"/>
    <cellStyle name="Porcentagem 4 3" xfId="559" xr:uid="{00000000-0005-0000-0000-000003030000}"/>
    <cellStyle name="Porcentagem 4 4" xfId="560" xr:uid="{00000000-0005-0000-0000-000004030000}"/>
    <cellStyle name="Porcentagem 4 5" xfId="561" xr:uid="{00000000-0005-0000-0000-000005030000}"/>
    <cellStyle name="Porcentagem 4_AQPNG_ORC_R01_2013_11_22(OBRA COMPLETA) 29112013-2" xfId="562" xr:uid="{00000000-0005-0000-0000-000006030000}"/>
    <cellStyle name="Porcentagem 5" xfId="563" xr:uid="{00000000-0005-0000-0000-000007030000}"/>
    <cellStyle name="Porcentagem 6" xfId="839" xr:uid="{00000000-0005-0000-0000-000008030000}"/>
    <cellStyle name="Porcentagem 6 2" xfId="1164" xr:uid="{00000000-0005-0000-0000-000009030000}"/>
    <cellStyle name="Porcentagem 7" xfId="771" xr:uid="{00000000-0005-0000-0000-00000A030000}"/>
    <cellStyle name="Porcentagem 7 2" xfId="1098" xr:uid="{00000000-0005-0000-0000-00000B030000}"/>
    <cellStyle name="Porcentagem 8" xfId="837" xr:uid="{00000000-0005-0000-0000-00000C030000}"/>
    <cellStyle name="Porcentagem 8 2" xfId="1163" xr:uid="{00000000-0005-0000-0000-00000D030000}"/>
    <cellStyle name="Porcentagem 9" xfId="772" xr:uid="{00000000-0005-0000-0000-00000E030000}"/>
    <cellStyle name="Porcentagem 9 2" xfId="1099" xr:uid="{00000000-0005-0000-0000-00000F030000}"/>
    <cellStyle name="Porcentagem_pLANILHA DE BDI_MODELO v2_EXCEL" xfId="564" xr:uid="{00000000-0005-0000-0000-000010030000}"/>
    <cellStyle name="Porcentagem_SEJU" xfId="565" xr:uid="{00000000-0005-0000-0000-000011030000}"/>
    <cellStyle name="Porcentaje" xfId="566" xr:uid="{00000000-0005-0000-0000-000012030000}"/>
    <cellStyle name="RM" xfId="567" xr:uid="{00000000-0005-0000-0000-000013030000}"/>
    <cellStyle name="Saída 2" xfId="568" xr:uid="{00000000-0005-0000-0000-000014030000}"/>
    <cellStyle name="Saída 2 2" xfId="569" xr:uid="{00000000-0005-0000-0000-000015030000}"/>
    <cellStyle name="Saída 2 2 2" xfId="570" xr:uid="{00000000-0005-0000-0000-000016030000}"/>
    <cellStyle name="Saída 2 2 2 2" xfId="1005" xr:uid="{00000000-0005-0000-0000-000017030000}"/>
    <cellStyle name="Saída 2 2 3" xfId="1004" xr:uid="{00000000-0005-0000-0000-000018030000}"/>
    <cellStyle name="Saída 2 2_CÁLCULO DE HORAS - tabela MARÇO 2014" xfId="571" xr:uid="{00000000-0005-0000-0000-000019030000}"/>
    <cellStyle name="Saída 2 3" xfId="572" xr:uid="{00000000-0005-0000-0000-00001A030000}"/>
    <cellStyle name="Saída 2 3 2" xfId="573" xr:uid="{00000000-0005-0000-0000-00001B030000}"/>
    <cellStyle name="Saída 2 3 2 2" xfId="1007" xr:uid="{00000000-0005-0000-0000-00001C030000}"/>
    <cellStyle name="Saída 2 3 3" xfId="1006" xr:uid="{00000000-0005-0000-0000-00001D030000}"/>
    <cellStyle name="Saída 2 3_CÁLCULO DE HORAS - tabela MARÇO 2014" xfId="574" xr:uid="{00000000-0005-0000-0000-00001E030000}"/>
    <cellStyle name="Saída 2 4" xfId="575" xr:uid="{00000000-0005-0000-0000-00001F030000}"/>
    <cellStyle name="Saída 2 4 2" xfId="1008" xr:uid="{00000000-0005-0000-0000-000020030000}"/>
    <cellStyle name="Saída 2 5" xfId="1003" xr:uid="{00000000-0005-0000-0000-000021030000}"/>
    <cellStyle name="Saída 2_AQPNG_ORC_R01_2013_11_22(OBRA COMPLETA) 29112013-2" xfId="576" xr:uid="{00000000-0005-0000-0000-000022030000}"/>
    <cellStyle name="Saída 3" xfId="577" xr:uid="{00000000-0005-0000-0000-000023030000}"/>
    <cellStyle name="Saída 3 2" xfId="578" xr:uid="{00000000-0005-0000-0000-000024030000}"/>
    <cellStyle name="Saída 3 2 2" xfId="1010" xr:uid="{00000000-0005-0000-0000-000025030000}"/>
    <cellStyle name="Saída 3 3" xfId="1009" xr:uid="{00000000-0005-0000-0000-000026030000}"/>
    <cellStyle name="Saída 3_CÁLCULO DE HORAS - tabela MARÇO 2014" xfId="579" xr:uid="{00000000-0005-0000-0000-000027030000}"/>
    <cellStyle name="Separador de m" xfId="580" xr:uid="{00000000-0005-0000-0000-000028030000}"/>
    <cellStyle name="Separador de milhares 2" xfId="582" xr:uid="{00000000-0005-0000-0000-000029030000}"/>
    <cellStyle name="Separador de milhares 2 10" xfId="583" xr:uid="{00000000-0005-0000-0000-00002A030000}"/>
    <cellStyle name="Separador de milhares 2 10 2" xfId="584" xr:uid="{00000000-0005-0000-0000-00002B030000}"/>
    <cellStyle name="Separador de milhares 2 10 2 2" xfId="585" xr:uid="{00000000-0005-0000-0000-00002C030000}"/>
    <cellStyle name="Separador de milhares 2 10 2 2 2" xfId="841" xr:uid="{00000000-0005-0000-0000-00002D030000}"/>
    <cellStyle name="Separador de milhares 2 10 2 2 2 2" xfId="1166" xr:uid="{00000000-0005-0000-0000-00002E030000}"/>
    <cellStyle name="Separador de milhares 2 10 2 2 3" xfId="1013" xr:uid="{00000000-0005-0000-0000-00002F030000}"/>
    <cellStyle name="Separador de milhares 2 10 2 3" xfId="840" xr:uid="{00000000-0005-0000-0000-000030030000}"/>
    <cellStyle name="Separador de milhares 2 10 2 3 2" xfId="1165" xr:uid="{00000000-0005-0000-0000-000031030000}"/>
    <cellStyle name="Separador de milhares 2 10 2 4" xfId="1012" xr:uid="{00000000-0005-0000-0000-000032030000}"/>
    <cellStyle name="Separador de milhares 2 2" xfId="586" xr:uid="{00000000-0005-0000-0000-000033030000}"/>
    <cellStyle name="Separador de milhares 2 2 2" xfId="587" xr:uid="{00000000-0005-0000-0000-000034030000}"/>
    <cellStyle name="Separador de milhares 2 2 2 2" xfId="842" xr:uid="{00000000-0005-0000-0000-000035030000}"/>
    <cellStyle name="Separador de milhares 2 2 2 2 2" xfId="1167" xr:uid="{00000000-0005-0000-0000-000036030000}"/>
    <cellStyle name="Separador de milhares 2 2_AQPNG_ORC_R01_2013_11_22(OBRA COMPLETA) 29112013-2" xfId="588" xr:uid="{00000000-0005-0000-0000-000037030000}"/>
    <cellStyle name="Separador de milhares 2 3" xfId="589" xr:uid="{00000000-0005-0000-0000-000038030000}"/>
    <cellStyle name="Separador de milhares 2 3 2" xfId="590" xr:uid="{00000000-0005-0000-0000-000039030000}"/>
    <cellStyle name="Separador de milhares 2 3 2 2" xfId="843" xr:uid="{00000000-0005-0000-0000-00003A030000}"/>
    <cellStyle name="Separador de milhares 2 3 2 2 2" xfId="1168" xr:uid="{00000000-0005-0000-0000-00003B030000}"/>
    <cellStyle name="Separador de milhares 2 3_AQPNG_ORC_R01_2013_11_22(OBRA COMPLETA) 29112013-2" xfId="591" xr:uid="{00000000-0005-0000-0000-00003C030000}"/>
    <cellStyle name="Separador de milhares 2 4" xfId="592" xr:uid="{00000000-0005-0000-0000-00003D030000}"/>
    <cellStyle name="Separador de milhares 2 4 2" xfId="593" xr:uid="{00000000-0005-0000-0000-00003E030000}"/>
    <cellStyle name="Separador de milhares 2 4 2 2" xfId="844" xr:uid="{00000000-0005-0000-0000-00003F030000}"/>
    <cellStyle name="Separador de milhares 2 4 2 2 2" xfId="1169" xr:uid="{00000000-0005-0000-0000-000040030000}"/>
    <cellStyle name="Separador de milhares 2 4_AQPNG_ORC_R01_2013_11_22(OBRA COMPLETA) 29112013-2" xfId="594" xr:uid="{00000000-0005-0000-0000-000041030000}"/>
    <cellStyle name="Separador de milhares 2 5" xfId="595" xr:uid="{00000000-0005-0000-0000-000042030000}"/>
    <cellStyle name="Separador de milhares 2 5 2" xfId="596" xr:uid="{00000000-0005-0000-0000-000043030000}"/>
    <cellStyle name="Separador de milhares 2 5 2 2" xfId="597" xr:uid="{00000000-0005-0000-0000-000044030000}"/>
    <cellStyle name="Separador de milhares 2 5 2 2 2" xfId="846" xr:uid="{00000000-0005-0000-0000-000045030000}"/>
    <cellStyle name="Separador de milhares 2 5 2 2 2 2" xfId="1171" xr:uid="{00000000-0005-0000-0000-000046030000}"/>
    <cellStyle name="Separador de milhares 2 5 2 2 3" xfId="1015" xr:uid="{00000000-0005-0000-0000-000047030000}"/>
    <cellStyle name="Separador de milhares 2 5 2 3" xfId="845" xr:uid="{00000000-0005-0000-0000-000048030000}"/>
    <cellStyle name="Separador de milhares 2 5 2 3 2" xfId="1170" xr:uid="{00000000-0005-0000-0000-000049030000}"/>
    <cellStyle name="Separador de milhares 2 5 2 4" xfId="1014" xr:uid="{00000000-0005-0000-0000-00004A030000}"/>
    <cellStyle name="Separador de milhares 2 5 3" xfId="598" xr:uid="{00000000-0005-0000-0000-00004B030000}"/>
    <cellStyle name="Separador de milhares 2 5_AQPNG_ORC_R01_2013_11_22(OBRA COMPLETA) 29112013-2" xfId="599" xr:uid="{00000000-0005-0000-0000-00004C030000}"/>
    <cellStyle name="Separador de milhares 2 6" xfId="600" xr:uid="{00000000-0005-0000-0000-00004D030000}"/>
    <cellStyle name="Separador de milhares 2 6 2" xfId="601" xr:uid="{00000000-0005-0000-0000-00004E030000}"/>
    <cellStyle name="Separador de milhares 2 6 2 2" xfId="848" xr:uid="{00000000-0005-0000-0000-00004F030000}"/>
    <cellStyle name="Separador de milhares 2 6 2 2 2" xfId="1173" xr:uid="{00000000-0005-0000-0000-000050030000}"/>
    <cellStyle name="Separador de milhares 2 6 2 3" xfId="1017" xr:uid="{00000000-0005-0000-0000-000051030000}"/>
    <cellStyle name="Separador de milhares 2 6 3" xfId="602" xr:uid="{00000000-0005-0000-0000-000052030000}"/>
    <cellStyle name="Separador de milhares 2 6 3 2" xfId="849" xr:uid="{00000000-0005-0000-0000-000053030000}"/>
    <cellStyle name="Separador de milhares 2 6 3 2 2" xfId="1174" xr:uid="{00000000-0005-0000-0000-000054030000}"/>
    <cellStyle name="Separador de milhares 2 6 3 3" xfId="1018" xr:uid="{00000000-0005-0000-0000-000055030000}"/>
    <cellStyle name="Separador de milhares 2 6 4" xfId="847" xr:uid="{00000000-0005-0000-0000-000056030000}"/>
    <cellStyle name="Separador de milhares 2 6 4 2" xfId="1172" xr:uid="{00000000-0005-0000-0000-000057030000}"/>
    <cellStyle name="Separador de milhares 2 6 5" xfId="1016" xr:uid="{00000000-0005-0000-0000-000058030000}"/>
    <cellStyle name="Separador de milhares 2 7" xfId="603" xr:uid="{00000000-0005-0000-0000-000059030000}"/>
    <cellStyle name="Separador de milhares 2 7 2" xfId="604" xr:uid="{00000000-0005-0000-0000-00005A030000}"/>
    <cellStyle name="Separador de milhares 2 7 2 2" xfId="605" xr:uid="{00000000-0005-0000-0000-00005B030000}"/>
    <cellStyle name="Separador de milhares 2 7 2 2 2" xfId="851" xr:uid="{00000000-0005-0000-0000-00005C030000}"/>
    <cellStyle name="Separador de milhares 2 7 2 2 2 2" xfId="1176" xr:uid="{00000000-0005-0000-0000-00005D030000}"/>
    <cellStyle name="Separador de milhares 2 7 2 2 3" xfId="1020" xr:uid="{00000000-0005-0000-0000-00005E030000}"/>
    <cellStyle name="Separador de milhares 2 7 2 3" xfId="850" xr:uid="{00000000-0005-0000-0000-00005F030000}"/>
    <cellStyle name="Separador de milhares 2 7 2 3 2" xfId="1175" xr:uid="{00000000-0005-0000-0000-000060030000}"/>
    <cellStyle name="Separador de milhares 2 7 2 4" xfId="1019" xr:uid="{00000000-0005-0000-0000-000061030000}"/>
    <cellStyle name="Separador de milhares 2 8" xfId="606" xr:uid="{00000000-0005-0000-0000-000062030000}"/>
    <cellStyle name="Separador de milhares 2 8 2" xfId="607" xr:uid="{00000000-0005-0000-0000-000063030000}"/>
    <cellStyle name="Separador de milhares 2 8 2 2" xfId="608" xr:uid="{00000000-0005-0000-0000-000064030000}"/>
    <cellStyle name="Separador de milhares 2 8 2 2 2" xfId="853" xr:uid="{00000000-0005-0000-0000-000065030000}"/>
    <cellStyle name="Separador de milhares 2 8 2 2 2 2" xfId="1178" xr:uid="{00000000-0005-0000-0000-000066030000}"/>
    <cellStyle name="Separador de milhares 2 8 2 2 3" xfId="1022" xr:uid="{00000000-0005-0000-0000-000067030000}"/>
    <cellStyle name="Separador de milhares 2 8 2 3" xfId="852" xr:uid="{00000000-0005-0000-0000-000068030000}"/>
    <cellStyle name="Separador de milhares 2 8 2 3 2" xfId="1177" xr:uid="{00000000-0005-0000-0000-000069030000}"/>
    <cellStyle name="Separador de milhares 2 8 2 4" xfId="1021" xr:uid="{00000000-0005-0000-0000-00006A030000}"/>
    <cellStyle name="Separador de milhares 2 9" xfId="609" xr:uid="{00000000-0005-0000-0000-00006B030000}"/>
    <cellStyle name="Separador de milhares 2 9 2" xfId="610" xr:uid="{00000000-0005-0000-0000-00006C030000}"/>
    <cellStyle name="Separador de milhares 2 9 2 2" xfId="611" xr:uid="{00000000-0005-0000-0000-00006D030000}"/>
    <cellStyle name="Separador de milhares 2 9 2 2 2" xfId="855" xr:uid="{00000000-0005-0000-0000-00006E030000}"/>
    <cellStyle name="Separador de milhares 2 9 2 2 2 2" xfId="1180" xr:uid="{00000000-0005-0000-0000-00006F030000}"/>
    <cellStyle name="Separador de milhares 2 9 2 2 3" xfId="1024" xr:uid="{00000000-0005-0000-0000-000070030000}"/>
    <cellStyle name="Separador de milhares 2 9 2 3" xfId="854" xr:uid="{00000000-0005-0000-0000-000071030000}"/>
    <cellStyle name="Separador de milhares 2 9 2 3 2" xfId="1179" xr:uid="{00000000-0005-0000-0000-000072030000}"/>
    <cellStyle name="Separador de milhares 2 9 2 4" xfId="1023" xr:uid="{00000000-0005-0000-0000-000073030000}"/>
    <cellStyle name="Separador de milhares 2_AQPNG_ORC_R01_2013_11_22(OBRA COMPLETA) 29112013-2" xfId="612" xr:uid="{00000000-0005-0000-0000-000074030000}"/>
    <cellStyle name="Separador de milhares 3" xfId="613" xr:uid="{00000000-0005-0000-0000-000075030000}"/>
    <cellStyle name="Separador de milhares 3 2" xfId="614" xr:uid="{00000000-0005-0000-0000-000076030000}"/>
    <cellStyle name="Separador de milhares 3 2 2" xfId="615" xr:uid="{00000000-0005-0000-0000-000077030000}"/>
    <cellStyle name="Separador de milhares 3 2 3" xfId="616" xr:uid="{00000000-0005-0000-0000-000078030000}"/>
    <cellStyle name="Separador de milhares 3 2 3 2" xfId="856" xr:uid="{00000000-0005-0000-0000-000079030000}"/>
    <cellStyle name="Separador de milhares 3 2 3 2 2" xfId="1181" xr:uid="{00000000-0005-0000-0000-00007A030000}"/>
    <cellStyle name="Separador de milhares 3 2 3 3" xfId="1025" xr:uid="{00000000-0005-0000-0000-00007B030000}"/>
    <cellStyle name="Separador de milhares 3 2 4" xfId="617" xr:uid="{00000000-0005-0000-0000-00007C030000}"/>
    <cellStyle name="Separador de milhares 3 2_AQPNG_ORC_R01_2013_11_22(OBRA COMPLETA) 29112013-2" xfId="618" xr:uid="{00000000-0005-0000-0000-00007D030000}"/>
    <cellStyle name="Separador de milhares 3 3" xfId="619" xr:uid="{00000000-0005-0000-0000-00007E030000}"/>
    <cellStyle name="Separador de milhares 3 3 2" xfId="620" xr:uid="{00000000-0005-0000-0000-00007F030000}"/>
    <cellStyle name="Separador de milhares 3 3 2 2" xfId="857" xr:uid="{00000000-0005-0000-0000-000080030000}"/>
    <cellStyle name="Separador de milhares 3 3 2 2 2" xfId="1182" xr:uid="{00000000-0005-0000-0000-000081030000}"/>
    <cellStyle name="Separador de milhares 3 3_AQPNG_ORC_R01_2013_11_22(OBRA COMPLETA) 29112013-2" xfId="621" xr:uid="{00000000-0005-0000-0000-000082030000}"/>
    <cellStyle name="Separador de milhares 3 4" xfId="622" xr:uid="{00000000-0005-0000-0000-000083030000}"/>
    <cellStyle name="Separador de milhares 3 4 2" xfId="623" xr:uid="{00000000-0005-0000-0000-000084030000}"/>
    <cellStyle name="Separador de milhares 3 4 2 2" xfId="624" xr:uid="{00000000-0005-0000-0000-000085030000}"/>
    <cellStyle name="Separador de milhares 3 4 2 2 2" xfId="859" xr:uid="{00000000-0005-0000-0000-000086030000}"/>
    <cellStyle name="Separador de milhares 3 4 2 2 2 2" xfId="1184" xr:uid="{00000000-0005-0000-0000-000087030000}"/>
    <cellStyle name="Separador de milhares 3 4 2 2 3" xfId="1027" xr:uid="{00000000-0005-0000-0000-000088030000}"/>
    <cellStyle name="Separador de milhares 3 4 2 3" xfId="858" xr:uid="{00000000-0005-0000-0000-000089030000}"/>
    <cellStyle name="Separador de milhares 3 4 2 3 2" xfId="1183" xr:uid="{00000000-0005-0000-0000-00008A030000}"/>
    <cellStyle name="Separador de milhares 3 4 2 4" xfId="1026" xr:uid="{00000000-0005-0000-0000-00008B030000}"/>
    <cellStyle name="Separador de milhares 3 4 3" xfId="625" xr:uid="{00000000-0005-0000-0000-00008C030000}"/>
    <cellStyle name="Separador de milhares 3 4 3 2" xfId="626" xr:uid="{00000000-0005-0000-0000-00008D030000}"/>
    <cellStyle name="Separador de milhares 3 4 3 2 2" xfId="861" xr:uid="{00000000-0005-0000-0000-00008E030000}"/>
    <cellStyle name="Separador de milhares 3 4 3 2 2 2" xfId="1186" xr:uid="{00000000-0005-0000-0000-00008F030000}"/>
    <cellStyle name="Separador de milhares 3 4 3 2 3" xfId="1029" xr:uid="{00000000-0005-0000-0000-000090030000}"/>
    <cellStyle name="Separador de milhares 3 4 3 3" xfId="860" xr:uid="{00000000-0005-0000-0000-000091030000}"/>
    <cellStyle name="Separador de milhares 3 4 3 3 2" xfId="1185" xr:uid="{00000000-0005-0000-0000-000092030000}"/>
    <cellStyle name="Separador de milhares 3 4 3 4" xfId="1028" xr:uid="{00000000-0005-0000-0000-000093030000}"/>
    <cellStyle name="Separador de milhares 3 5" xfId="627" xr:uid="{00000000-0005-0000-0000-000094030000}"/>
    <cellStyle name="Separador de milhares 3 5 2" xfId="628" xr:uid="{00000000-0005-0000-0000-000095030000}"/>
    <cellStyle name="Separador de milhares 3 5 2 2" xfId="629" xr:uid="{00000000-0005-0000-0000-000096030000}"/>
    <cellStyle name="Separador de milhares 3 5 2 2 2" xfId="863" xr:uid="{00000000-0005-0000-0000-000097030000}"/>
    <cellStyle name="Separador de milhares 3 5 2 2 2 2" xfId="1188" xr:uid="{00000000-0005-0000-0000-000098030000}"/>
    <cellStyle name="Separador de milhares 3 5 2 2 3" xfId="1031" xr:uid="{00000000-0005-0000-0000-000099030000}"/>
    <cellStyle name="Separador de milhares 3 5 2 3" xfId="862" xr:uid="{00000000-0005-0000-0000-00009A030000}"/>
    <cellStyle name="Separador de milhares 3 5 2 3 2" xfId="1187" xr:uid="{00000000-0005-0000-0000-00009B030000}"/>
    <cellStyle name="Separador de milhares 3 5 2 4" xfId="1030" xr:uid="{00000000-0005-0000-0000-00009C030000}"/>
    <cellStyle name="Separador de milhares 3 5 3" xfId="630" xr:uid="{00000000-0005-0000-0000-00009D030000}"/>
    <cellStyle name="Separador de milhares 3 5 3 2" xfId="631" xr:uid="{00000000-0005-0000-0000-00009E030000}"/>
    <cellStyle name="Separador de milhares 3 5 3 2 2" xfId="865" xr:uid="{00000000-0005-0000-0000-00009F030000}"/>
    <cellStyle name="Separador de milhares 3 5 3 2 2 2" xfId="1190" xr:uid="{00000000-0005-0000-0000-0000A0030000}"/>
    <cellStyle name="Separador de milhares 3 5 3 2 3" xfId="1033" xr:uid="{00000000-0005-0000-0000-0000A1030000}"/>
    <cellStyle name="Separador de milhares 3 5 3 3" xfId="864" xr:uid="{00000000-0005-0000-0000-0000A2030000}"/>
    <cellStyle name="Separador de milhares 3 5 3 3 2" xfId="1189" xr:uid="{00000000-0005-0000-0000-0000A3030000}"/>
    <cellStyle name="Separador de milhares 3 5 3 4" xfId="1032" xr:uid="{00000000-0005-0000-0000-0000A4030000}"/>
    <cellStyle name="Separador de milhares 3 6" xfId="632" xr:uid="{00000000-0005-0000-0000-0000A5030000}"/>
    <cellStyle name="Separador de milhares 3 6 2" xfId="633" xr:uid="{00000000-0005-0000-0000-0000A6030000}"/>
    <cellStyle name="Separador de milhares 3 6 2 2" xfId="634" xr:uid="{00000000-0005-0000-0000-0000A7030000}"/>
    <cellStyle name="Separador de milhares 3 6 2 2 2" xfId="867" xr:uid="{00000000-0005-0000-0000-0000A8030000}"/>
    <cellStyle name="Separador de milhares 3 6 2 2 2 2" xfId="1192" xr:uid="{00000000-0005-0000-0000-0000A9030000}"/>
    <cellStyle name="Separador de milhares 3 6 2 2 3" xfId="1035" xr:uid="{00000000-0005-0000-0000-0000AA030000}"/>
    <cellStyle name="Separador de milhares 3 6 2 3" xfId="866" xr:uid="{00000000-0005-0000-0000-0000AB030000}"/>
    <cellStyle name="Separador de milhares 3 6 2 3 2" xfId="1191" xr:uid="{00000000-0005-0000-0000-0000AC030000}"/>
    <cellStyle name="Separador de milhares 3 6 2 4" xfId="1034" xr:uid="{00000000-0005-0000-0000-0000AD030000}"/>
    <cellStyle name="Separador de milhares 3 7" xfId="635" xr:uid="{00000000-0005-0000-0000-0000AE030000}"/>
    <cellStyle name="Separador de milhares 3 7 2" xfId="636" xr:uid="{00000000-0005-0000-0000-0000AF030000}"/>
    <cellStyle name="Separador de milhares 3 7 2 2" xfId="637" xr:uid="{00000000-0005-0000-0000-0000B0030000}"/>
    <cellStyle name="Separador de milhares 3 7 2 2 2" xfId="869" xr:uid="{00000000-0005-0000-0000-0000B1030000}"/>
    <cellStyle name="Separador de milhares 3 7 2 2 2 2" xfId="1194" xr:uid="{00000000-0005-0000-0000-0000B2030000}"/>
    <cellStyle name="Separador de milhares 3 7 2 2 3" xfId="1037" xr:uid="{00000000-0005-0000-0000-0000B3030000}"/>
    <cellStyle name="Separador de milhares 3 7 2 3" xfId="868" xr:uid="{00000000-0005-0000-0000-0000B4030000}"/>
    <cellStyle name="Separador de milhares 3 7 2 3 2" xfId="1193" xr:uid="{00000000-0005-0000-0000-0000B5030000}"/>
    <cellStyle name="Separador de milhares 3 7 2 4" xfId="1036" xr:uid="{00000000-0005-0000-0000-0000B6030000}"/>
    <cellStyle name="Separador de milhares 3 8" xfId="638" xr:uid="{00000000-0005-0000-0000-0000B7030000}"/>
    <cellStyle name="Separador de milhares 3_AQPNG_ORC_R01_2013_11_22(OBRA COMPLETA) 29112013-2" xfId="639" xr:uid="{00000000-0005-0000-0000-0000B8030000}"/>
    <cellStyle name="Separador de milhares 4" xfId="640" xr:uid="{00000000-0005-0000-0000-0000B9030000}"/>
    <cellStyle name="Separador de milhares 4 2" xfId="641" xr:uid="{00000000-0005-0000-0000-0000BA030000}"/>
    <cellStyle name="Separador de milhares 4 2 2" xfId="642" xr:uid="{00000000-0005-0000-0000-0000BB030000}"/>
    <cellStyle name="Separador de milhares 4 2_AQPNG_ORC_R01_2013_11_22(OBRA COMPLETA) 29112013-2" xfId="643" xr:uid="{00000000-0005-0000-0000-0000BC030000}"/>
    <cellStyle name="Separador de milhares 4 3" xfId="644" xr:uid="{00000000-0005-0000-0000-0000BD030000}"/>
    <cellStyle name="Separador de milhares 4 3 2" xfId="645" xr:uid="{00000000-0005-0000-0000-0000BE030000}"/>
    <cellStyle name="Separador de milhares 4 3 2 2" xfId="870" xr:uid="{00000000-0005-0000-0000-0000BF030000}"/>
    <cellStyle name="Separador de milhares 4 3 2 2 2" xfId="1195" xr:uid="{00000000-0005-0000-0000-0000C0030000}"/>
    <cellStyle name="Separador de milhares 4 3_AQPNG_ORC_R01_2013_11_22(OBRA COMPLETA) 29112013-2" xfId="646" xr:uid="{00000000-0005-0000-0000-0000C1030000}"/>
    <cellStyle name="Separador de milhares 4 4" xfId="647" xr:uid="{00000000-0005-0000-0000-0000C2030000}"/>
    <cellStyle name="Separador de milhares 4 4 2" xfId="648" xr:uid="{00000000-0005-0000-0000-0000C3030000}"/>
    <cellStyle name="Separador de milhares 4 4 2 2" xfId="649" xr:uid="{00000000-0005-0000-0000-0000C4030000}"/>
    <cellStyle name="Separador de milhares 4 4 2 2 2" xfId="872" xr:uid="{00000000-0005-0000-0000-0000C5030000}"/>
    <cellStyle name="Separador de milhares 4 4 2 2 2 2" xfId="1197" xr:uid="{00000000-0005-0000-0000-0000C6030000}"/>
    <cellStyle name="Separador de milhares 4 4 2 2 3" xfId="1039" xr:uid="{00000000-0005-0000-0000-0000C7030000}"/>
    <cellStyle name="Separador de milhares 4 4 2 3" xfId="871" xr:uid="{00000000-0005-0000-0000-0000C8030000}"/>
    <cellStyle name="Separador de milhares 4 4 2 3 2" xfId="1196" xr:uid="{00000000-0005-0000-0000-0000C9030000}"/>
    <cellStyle name="Separador de milhares 4 4 2 4" xfId="1038" xr:uid="{00000000-0005-0000-0000-0000CA030000}"/>
    <cellStyle name="Separador de milhares 4 4 3" xfId="650" xr:uid="{00000000-0005-0000-0000-0000CB030000}"/>
    <cellStyle name="Separador de milhares 4 4 3 2" xfId="651" xr:uid="{00000000-0005-0000-0000-0000CC030000}"/>
    <cellStyle name="Separador de milhares 4 4 3 2 2" xfId="874" xr:uid="{00000000-0005-0000-0000-0000CD030000}"/>
    <cellStyle name="Separador de milhares 4 4 3 2 2 2" xfId="1199" xr:uid="{00000000-0005-0000-0000-0000CE030000}"/>
    <cellStyle name="Separador de milhares 4 4 3 2 3" xfId="1041" xr:uid="{00000000-0005-0000-0000-0000CF030000}"/>
    <cellStyle name="Separador de milhares 4 4 3 3" xfId="873" xr:uid="{00000000-0005-0000-0000-0000D0030000}"/>
    <cellStyle name="Separador de milhares 4 4 3 3 2" xfId="1198" xr:uid="{00000000-0005-0000-0000-0000D1030000}"/>
    <cellStyle name="Separador de milhares 4 4 3 4" xfId="1040" xr:uid="{00000000-0005-0000-0000-0000D2030000}"/>
    <cellStyle name="Separador de milhares 4 5" xfId="652" xr:uid="{00000000-0005-0000-0000-0000D3030000}"/>
    <cellStyle name="Separador de milhares 4 5 2" xfId="653" xr:uid="{00000000-0005-0000-0000-0000D4030000}"/>
    <cellStyle name="Separador de milhares 4 5 2 2" xfId="654" xr:uid="{00000000-0005-0000-0000-0000D5030000}"/>
    <cellStyle name="Separador de milhares 4 5 2 2 2" xfId="876" xr:uid="{00000000-0005-0000-0000-0000D6030000}"/>
    <cellStyle name="Separador de milhares 4 5 2 2 2 2" xfId="1201" xr:uid="{00000000-0005-0000-0000-0000D7030000}"/>
    <cellStyle name="Separador de milhares 4 5 2 2 3" xfId="1043" xr:uid="{00000000-0005-0000-0000-0000D8030000}"/>
    <cellStyle name="Separador de milhares 4 5 2 3" xfId="875" xr:uid="{00000000-0005-0000-0000-0000D9030000}"/>
    <cellStyle name="Separador de milhares 4 5 2 3 2" xfId="1200" xr:uid="{00000000-0005-0000-0000-0000DA030000}"/>
    <cellStyle name="Separador de milhares 4 5 2 4" xfId="1042" xr:uid="{00000000-0005-0000-0000-0000DB030000}"/>
    <cellStyle name="Separador de milhares 4 6" xfId="655" xr:uid="{00000000-0005-0000-0000-0000DC030000}"/>
    <cellStyle name="Separador de milhares 4 6 2" xfId="656" xr:uid="{00000000-0005-0000-0000-0000DD030000}"/>
    <cellStyle name="Separador de milhares 4 6 2 2" xfId="657" xr:uid="{00000000-0005-0000-0000-0000DE030000}"/>
    <cellStyle name="Separador de milhares 4 6 2 2 2" xfId="878" xr:uid="{00000000-0005-0000-0000-0000DF030000}"/>
    <cellStyle name="Separador de milhares 4 6 2 2 2 2" xfId="1203" xr:uid="{00000000-0005-0000-0000-0000E0030000}"/>
    <cellStyle name="Separador de milhares 4 6 2 2 3" xfId="1045" xr:uid="{00000000-0005-0000-0000-0000E1030000}"/>
    <cellStyle name="Separador de milhares 4 6 2 3" xfId="877" xr:uid="{00000000-0005-0000-0000-0000E2030000}"/>
    <cellStyle name="Separador de milhares 4 6 2 3 2" xfId="1202" xr:uid="{00000000-0005-0000-0000-0000E3030000}"/>
    <cellStyle name="Separador de milhares 4 6 2 4" xfId="1044" xr:uid="{00000000-0005-0000-0000-0000E4030000}"/>
    <cellStyle name="Separador de milhares 4 7" xfId="658" xr:uid="{00000000-0005-0000-0000-0000E5030000}"/>
    <cellStyle name="Separador de milhares 4 7 2" xfId="659" xr:uid="{00000000-0005-0000-0000-0000E6030000}"/>
    <cellStyle name="Separador de milhares 4 7 2 2" xfId="660" xr:uid="{00000000-0005-0000-0000-0000E7030000}"/>
    <cellStyle name="Separador de milhares 4 7 2 2 2" xfId="880" xr:uid="{00000000-0005-0000-0000-0000E8030000}"/>
    <cellStyle name="Separador de milhares 4 7 2 2 2 2" xfId="1205" xr:uid="{00000000-0005-0000-0000-0000E9030000}"/>
    <cellStyle name="Separador de milhares 4 7 2 2 3" xfId="1047" xr:uid="{00000000-0005-0000-0000-0000EA030000}"/>
    <cellStyle name="Separador de milhares 4 7 2 3" xfId="879" xr:uid="{00000000-0005-0000-0000-0000EB030000}"/>
    <cellStyle name="Separador de milhares 4 7 2 3 2" xfId="1204" xr:uid="{00000000-0005-0000-0000-0000EC030000}"/>
    <cellStyle name="Separador de milhares 4 7 2 4" xfId="1046" xr:uid="{00000000-0005-0000-0000-0000ED030000}"/>
    <cellStyle name="Separador de milhares 4 8" xfId="661" xr:uid="{00000000-0005-0000-0000-0000EE030000}"/>
    <cellStyle name="Separador de milhares 4_AQPNG_ORC_R01_2013_11_22(OBRA COMPLETA) 29112013-2" xfId="662" xr:uid="{00000000-0005-0000-0000-0000EF030000}"/>
    <cellStyle name="Separador de milhares 5" xfId="663" xr:uid="{00000000-0005-0000-0000-0000F0030000}"/>
    <cellStyle name="Separador de milhares 5 2" xfId="664" xr:uid="{00000000-0005-0000-0000-0000F1030000}"/>
    <cellStyle name="Separador de milhares 5 2 2" xfId="881" xr:uid="{00000000-0005-0000-0000-0000F2030000}"/>
    <cellStyle name="Separador de milhares 5 2 2 2" xfId="1206" xr:uid="{00000000-0005-0000-0000-0000F3030000}"/>
    <cellStyle name="Separador de milhares 5_AQPNG_ORC_R01_2013_11_22(OBRA COMPLETA) 29112013-2" xfId="665" xr:uid="{00000000-0005-0000-0000-0000F4030000}"/>
    <cellStyle name="Separador de milhares 6" xfId="666" xr:uid="{00000000-0005-0000-0000-0000F5030000}"/>
    <cellStyle name="Separador de milhares 6 2" xfId="667" xr:uid="{00000000-0005-0000-0000-0000F6030000}"/>
    <cellStyle name="Separador de milhares 6 2 2" xfId="882" xr:uid="{00000000-0005-0000-0000-0000F7030000}"/>
    <cellStyle name="Separador de milhares 6 2 2 2" xfId="1207" xr:uid="{00000000-0005-0000-0000-0000F8030000}"/>
    <cellStyle name="Separador de milhares 6_AQPNG_ORC_R01_2013_11_22(OBRA COMPLETA) 29112013-2" xfId="668" xr:uid="{00000000-0005-0000-0000-0000F9030000}"/>
    <cellStyle name="Separador de milhares 7" xfId="669" xr:uid="{00000000-0005-0000-0000-0000FA030000}"/>
    <cellStyle name="Separador de milhares 7 2" xfId="670" xr:uid="{00000000-0005-0000-0000-0000FB030000}"/>
    <cellStyle name="Separador de milhares 7 2 2" xfId="671" xr:uid="{00000000-0005-0000-0000-0000FC030000}"/>
    <cellStyle name="Separador de milhares 7 2 2 2" xfId="885" xr:uid="{00000000-0005-0000-0000-0000FD030000}"/>
    <cellStyle name="Separador de milhares 7 2 2 2 2" xfId="1210" xr:uid="{00000000-0005-0000-0000-0000FE030000}"/>
    <cellStyle name="Separador de milhares 7 2 2 3" xfId="1050" xr:uid="{00000000-0005-0000-0000-0000FF030000}"/>
    <cellStyle name="Separador de milhares 7 2 3" xfId="884" xr:uid="{00000000-0005-0000-0000-000000040000}"/>
    <cellStyle name="Separador de milhares 7 2 3 2" xfId="1209" xr:uid="{00000000-0005-0000-0000-000001040000}"/>
    <cellStyle name="Separador de milhares 7 2 4" xfId="1049" xr:uid="{00000000-0005-0000-0000-000002040000}"/>
    <cellStyle name="Separador de milhares 7 3" xfId="672" xr:uid="{00000000-0005-0000-0000-000003040000}"/>
    <cellStyle name="Separador de milhares 7 3 2" xfId="886" xr:uid="{00000000-0005-0000-0000-000004040000}"/>
    <cellStyle name="Separador de milhares 7 3 2 2" xfId="1211" xr:uid="{00000000-0005-0000-0000-000005040000}"/>
    <cellStyle name="Separador de milhares 7 3 3" xfId="1051" xr:uid="{00000000-0005-0000-0000-000006040000}"/>
    <cellStyle name="Separador de milhares 7 4" xfId="673" xr:uid="{00000000-0005-0000-0000-000007040000}"/>
    <cellStyle name="Separador de milhares 7 4 2" xfId="887" xr:uid="{00000000-0005-0000-0000-000008040000}"/>
    <cellStyle name="Separador de milhares 7 4 2 2" xfId="1212" xr:uid="{00000000-0005-0000-0000-000009040000}"/>
    <cellStyle name="Separador de milhares 7 4 3" xfId="1052" xr:uid="{00000000-0005-0000-0000-00000A040000}"/>
    <cellStyle name="Separador de milhares 7 5" xfId="883" xr:uid="{00000000-0005-0000-0000-00000B040000}"/>
    <cellStyle name="Separador de milhares 7 5 2" xfId="1208" xr:uid="{00000000-0005-0000-0000-00000C040000}"/>
    <cellStyle name="Separador de milhares 7 6" xfId="1048" xr:uid="{00000000-0005-0000-0000-00000D040000}"/>
    <cellStyle name="Separador de milhares 8" xfId="674" xr:uid="{00000000-0005-0000-0000-00000E040000}"/>
    <cellStyle name="Separador de milhares 8 2" xfId="675" xr:uid="{00000000-0005-0000-0000-00000F040000}"/>
    <cellStyle name="Separador de milhares 8 2 2" xfId="676" xr:uid="{00000000-0005-0000-0000-000010040000}"/>
    <cellStyle name="Separador de milhares 8 2 2 2" xfId="677" xr:uid="{00000000-0005-0000-0000-000011040000}"/>
    <cellStyle name="Separador de milhares 8 2 2 2 2" xfId="891" xr:uid="{00000000-0005-0000-0000-000012040000}"/>
    <cellStyle name="Separador de milhares 8 2 2 2 2 2" xfId="1216" xr:uid="{00000000-0005-0000-0000-000013040000}"/>
    <cellStyle name="Separador de milhares 8 2 2 2 3" xfId="1056" xr:uid="{00000000-0005-0000-0000-000014040000}"/>
    <cellStyle name="Separador de milhares 8 2 2 3" xfId="890" xr:uid="{00000000-0005-0000-0000-000015040000}"/>
    <cellStyle name="Separador de milhares 8 2 2 3 2" xfId="1215" xr:uid="{00000000-0005-0000-0000-000016040000}"/>
    <cellStyle name="Separador de milhares 8 2 2 4" xfId="1055" xr:uid="{00000000-0005-0000-0000-000017040000}"/>
    <cellStyle name="Separador de milhares 8 2 3" xfId="678" xr:uid="{00000000-0005-0000-0000-000018040000}"/>
    <cellStyle name="Separador de milhares 8 2 3 2" xfId="892" xr:uid="{00000000-0005-0000-0000-000019040000}"/>
    <cellStyle name="Separador de milhares 8 2 3 2 2" xfId="1217" xr:uid="{00000000-0005-0000-0000-00001A040000}"/>
    <cellStyle name="Separador de milhares 8 2 3 3" xfId="1057" xr:uid="{00000000-0005-0000-0000-00001B040000}"/>
    <cellStyle name="Separador de milhares 8 2 4" xfId="889" xr:uid="{00000000-0005-0000-0000-00001C040000}"/>
    <cellStyle name="Separador de milhares 8 2 4 2" xfId="1214" xr:uid="{00000000-0005-0000-0000-00001D040000}"/>
    <cellStyle name="Separador de milhares 8 2 5" xfId="1054" xr:uid="{00000000-0005-0000-0000-00001E040000}"/>
    <cellStyle name="Separador de milhares 8 3" xfId="679" xr:uid="{00000000-0005-0000-0000-00001F040000}"/>
    <cellStyle name="Separador de milhares 8 3 2" xfId="680" xr:uid="{00000000-0005-0000-0000-000020040000}"/>
    <cellStyle name="Separador de milhares 8 3 2 2" xfId="894" xr:uid="{00000000-0005-0000-0000-000021040000}"/>
    <cellStyle name="Separador de milhares 8 3 2 2 2" xfId="1219" xr:uid="{00000000-0005-0000-0000-000022040000}"/>
    <cellStyle name="Separador de milhares 8 3 2 3" xfId="1059" xr:uid="{00000000-0005-0000-0000-000023040000}"/>
    <cellStyle name="Separador de milhares 8 3 3" xfId="893" xr:uid="{00000000-0005-0000-0000-000024040000}"/>
    <cellStyle name="Separador de milhares 8 3 3 2" xfId="1218" xr:uid="{00000000-0005-0000-0000-000025040000}"/>
    <cellStyle name="Separador de milhares 8 3 4" xfId="1058" xr:uid="{00000000-0005-0000-0000-000026040000}"/>
    <cellStyle name="Separador de milhares 8 4" xfId="681" xr:uid="{00000000-0005-0000-0000-000027040000}"/>
    <cellStyle name="Separador de milhares 8 4 2" xfId="682" xr:uid="{00000000-0005-0000-0000-000028040000}"/>
    <cellStyle name="Separador de milhares 8 4 2 2" xfId="896" xr:uid="{00000000-0005-0000-0000-000029040000}"/>
    <cellStyle name="Separador de milhares 8 4 2 2 2" xfId="1221" xr:uid="{00000000-0005-0000-0000-00002A040000}"/>
    <cellStyle name="Separador de milhares 8 4 2 3" xfId="1061" xr:uid="{00000000-0005-0000-0000-00002B040000}"/>
    <cellStyle name="Separador de milhares 8 4 3" xfId="895" xr:uid="{00000000-0005-0000-0000-00002C040000}"/>
    <cellStyle name="Separador de milhares 8 4 3 2" xfId="1220" xr:uid="{00000000-0005-0000-0000-00002D040000}"/>
    <cellStyle name="Separador de milhares 8 4 4" xfId="1060" xr:uid="{00000000-0005-0000-0000-00002E040000}"/>
    <cellStyle name="Separador de milhares 8 5" xfId="683" xr:uid="{00000000-0005-0000-0000-00002F040000}"/>
    <cellStyle name="Separador de milhares 8 5 2" xfId="897" xr:uid="{00000000-0005-0000-0000-000030040000}"/>
    <cellStyle name="Separador de milhares 8 5 2 2" xfId="1222" xr:uid="{00000000-0005-0000-0000-000031040000}"/>
    <cellStyle name="Separador de milhares 8 5 3" xfId="1062" xr:uid="{00000000-0005-0000-0000-000032040000}"/>
    <cellStyle name="Separador de milhares 8 6" xfId="888" xr:uid="{00000000-0005-0000-0000-000033040000}"/>
    <cellStyle name="Separador de milhares 8 6 2" xfId="1213" xr:uid="{00000000-0005-0000-0000-000034040000}"/>
    <cellStyle name="Separador de milhares 8 7" xfId="1053" xr:uid="{00000000-0005-0000-0000-000035040000}"/>
    <cellStyle name="Separador de milhares 9" xfId="684" xr:uid="{00000000-0005-0000-0000-000036040000}"/>
    <cellStyle name="Separador de milhares 9 2" xfId="898" xr:uid="{00000000-0005-0000-0000-000037040000}"/>
    <cellStyle name="Separador de milhares 9 2 2" xfId="1223" xr:uid="{00000000-0005-0000-0000-000038040000}"/>
    <cellStyle name="Separador de milhares 9 3" xfId="1063" xr:uid="{00000000-0005-0000-0000-000039040000}"/>
    <cellStyle name="Separador de milhares_ELETRICA_2 2 2" xfId="685" xr:uid="{00000000-0005-0000-0000-00003A040000}"/>
    <cellStyle name="Separador de milhares_ELETRICA_2 2_MODELO Planilha Orçamentária obra menor _ SEIL-PRED-SUDE _ JUN 2013-2" xfId="686" xr:uid="{00000000-0005-0000-0000-00003B040000}"/>
    <cellStyle name="Separador de milhares_SEJU" xfId="687" xr:uid="{00000000-0005-0000-0000-00003C040000}"/>
    <cellStyle name="subhead" xfId="688" xr:uid="{00000000-0005-0000-0000-00003D040000}"/>
    <cellStyle name="Texto de Aviso 2" xfId="689" xr:uid="{00000000-0005-0000-0000-00003E040000}"/>
    <cellStyle name="Texto de Aviso 2 2" xfId="690" xr:uid="{00000000-0005-0000-0000-00003F040000}"/>
    <cellStyle name="Texto de Aviso 2_AQPNG_ORC_R01_2013_11_22(OBRA COMPLETA) 29112013-2" xfId="691" xr:uid="{00000000-0005-0000-0000-000040040000}"/>
    <cellStyle name="Texto Explicativo 2" xfId="692" xr:uid="{00000000-0005-0000-0000-000041040000}"/>
    <cellStyle name="Texto Explicativo 2 2" xfId="693" xr:uid="{00000000-0005-0000-0000-000042040000}"/>
    <cellStyle name="Texto Explicativo 2_AQPNG_ORC_R01_2013_11_22(OBRA COMPLETA) 29112013-2" xfId="694" xr:uid="{00000000-0005-0000-0000-000043040000}"/>
    <cellStyle name="Título 1 2" xfId="695" xr:uid="{00000000-0005-0000-0000-000044040000}"/>
    <cellStyle name="Título 1 3" xfId="696" xr:uid="{00000000-0005-0000-0000-000045040000}"/>
    <cellStyle name="Título 2 2" xfId="697" xr:uid="{00000000-0005-0000-0000-000046040000}"/>
    <cellStyle name="Título 2 3" xfId="698" xr:uid="{00000000-0005-0000-0000-000047040000}"/>
    <cellStyle name="Título 3 2" xfId="699" xr:uid="{00000000-0005-0000-0000-000048040000}"/>
    <cellStyle name="Título 3 3" xfId="700" xr:uid="{00000000-0005-0000-0000-000049040000}"/>
    <cellStyle name="Título 4 2" xfId="701" xr:uid="{00000000-0005-0000-0000-00004A040000}"/>
    <cellStyle name="Título 4 3" xfId="702" xr:uid="{00000000-0005-0000-0000-00004B040000}"/>
    <cellStyle name="Título 5" xfId="703" xr:uid="{00000000-0005-0000-0000-00004C040000}"/>
    <cellStyle name="Título 5 2" xfId="704" xr:uid="{00000000-0005-0000-0000-00004D040000}"/>
    <cellStyle name="Título 5 3" xfId="705" xr:uid="{00000000-0005-0000-0000-00004E040000}"/>
    <cellStyle name="Título 5_AQPNG_ORC_R01_2013_11_22(OBRA COMPLETA) 29112013-2" xfId="706" xr:uid="{00000000-0005-0000-0000-00004F040000}"/>
    <cellStyle name="Título 6" xfId="707" xr:uid="{00000000-0005-0000-0000-000050040000}"/>
    <cellStyle name="Título 7" xfId="708" xr:uid="{00000000-0005-0000-0000-000051040000}"/>
    <cellStyle name="Total 2" xfId="709" xr:uid="{00000000-0005-0000-0000-000052040000}"/>
    <cellStyle name="Total 2 2" xfId="710" xr:uid="{00000000-0005-0000-0000-000053040000}"/>
    <cellStyle name="Total 2 2 2" xfId="711" xr:uid="{00000000-0005-0000-0000-000054040000}"/>
    <cellStyle name="Total 2 2 2 2" xfId="1066" xr:uid="{00000000-0005-0000-0000-000055040000}"/>
    <cellStyle name="Total 2 2 3" xfId="1065" xr:uid="{00000000-0005-0000-0000-000056040000}"/>
    <cellStyle name="Total 2 2_CÁLCULO DE HORAS - tabela MARÇO 2014" xfId="712" xr:uid="{00000000-0005-0000-0000-000057040000}"/>
    <cellStyle name="Total 2 3" xfId="713" xr:uid="{00000000-0005-0000-0000-000058040000}"/>
    <cellStyle name="Total 2 3 2" xfId="714" xr:uid="{00000000-0005-0000-0000-000059040000}"/>
    <cellStyle name="Total 2 3 2 2" xfId="1068" xr:uid="{00000000-0005-0000-0000-00005A040000}"/>
    <cellStyle name="Total 2 3 3" xfId="1067" xr:uid="{00000000-0005-0000-0000-00005B040000}"/>
    <cellStyle name="Total 2 3_CÁLCULO DE HORAS - tabela MARÇO 2014" xfId="715" xr:uid="{00000000-0005-0000-0000-00005C040000}"/>
    <cellStyle name="Total 2 4" xfId="716" xr:uid="{00000000-0005-0000-0000-00005D040000}"/>
    <cellStyle name="Total 2 4 2" xfId="1069" xr:uid="{00000000-0005-0000-0000-00005E040000}"/>
    <cellStyle name="Total 2 5" xfId="1064" xr:uid="{00000000-0005-0000-0000-00005F040000}"/>
    <cellStyle name="Total 2_AQPNG_ORC_R01_2013_11_22(OBRA COMPLETA) 29112013-2" xfId="717" xr:uid="{00000000-0005-0000-0000-000060040000}"/>
    <cellStyle name="Total 3" xfId="718" xr:uid="{00000000-0005-0000-0000-000061040000}"/>
    <cellStyle name="Total 3 2" xfId="719" xr:uid="{00000000-0005-0000-0000-000062040000}"/>
    <cellStyle name="Total 3 2 2" xfId="1071" xr:uid="{00000000-0005-0000-0000-000063040000}"/>
    <cellStyle name="Total 3 3" xfId="1070" xr:uid="{00000000-0005-0000-0000-000064040000}"/>
    <cellStyle name="Total 3_CÁLCULO DE HORAS - tabela MARÇO 2014" xfId="720" xr:uid="{00000000-0005-0000-0000-000065040000}"/>
    <cellStyle name="Verificar Célula" xfId="721" xr:uid="{00000000-0005-0000-0000-000066040000}"/>
    <cellStyle name="Verificar Célula 2" xfId="722" xr:uid="{00000000-0005-0000-0000-000067040000}"/>
    <cellStyle name="Vírgula" xfId="581" builtinId="3"/>
    <cellStyle name="Vírgula 10" xfId="723" xr:uid="{00000000-0005-0000-0000-000069040000}"/>
    <cellStyle name="Vírgula 10 2" xfId="900" xr:uid="{00000000-0005-0000-0000-00006A040000}"/>
    <cellStyle name="Vírgula 10 2 2" xfId="1225" xr:uid="{00000000-0005-0000-0000-00006B040000}"/>
    <cellStyle name="Vírgula 10 3" xfId="1072" xr:uid="{00000000-0005-0000-0000-00006C040000}"/>
    <cellStyle name="Vírgula 11" xfId="724" xr:uid="{00000000-0005-0000-0000-00006D040000}"/>
    <cellStyle name="Vírgula 11 2" xfId="901" xr:uid="{00000000-0005-0000-0000-00006E040000}"/>
    <cellStyle name="Vírgula 11 2 2" xfId="1226" xr:uid="{00000000-0005-0000-0000-00006F040000}"/>
    <cellStyle name="Vírgula 11 3" xfId="1073" xr:uid="{00000000-0005-0000-0000-000070040000}"/>
    <cellStyle name="Vírgula 12" xfId="899" xr:uid="{00000000-0005-0000-0000-000071040000}"/>
    <cellStyle name="Vírgula 12 2" xfId="1224" xr:uid="{00000000-0005-0000-0000-000072040000}"/>
    <cellStyle name="Vírgula 13" xfId="1011" xr:uid="{00000000-0005-0000-0000-000073040000}"/>
    <cellStyle name="Vírgula 2" xfId="725" xr:uid="{00000000-0005-0000-0000-000074040000}"/>
    <cellStyle name="Vírgula 2 10" xfId="726" xr:uid="{00000000-0005-0000-0000-000075040000}"/>
    <cellStyle name="Vírgula 2 12" xfId="1254" xr:uid="{00000000-0005-0000-0000-000076040000}"/>
    <cellStyle name="Vírgula 2 2" xfId="727" xr:uid="{00000000-0005-0000-0000-000077040000}"/>
    <cellStyle name="Vírgula 2 2 2" xfId="728" xr:uid="{00000000-0005-0000-0000-000078040000}"/>
    <cellStyle name="Vírgula 2 2 2 2" xfId="729" xr:uid="{00000000-0005-0000-0000-000079040000}"/>
    <cellStyle name="Vírgula 2 2 2 2 2" xfId="730" xr:uid="{00000000-0005-0000-0000-00007A040000}"/>
    <cellStyle name="Vírgula 2 2 2 2 2 2" xfId="903" xr:uid="{00000000-0005-0000-0000-00007B040000}"/>
    <cellStyle name="Vírgula 2 2 2 2 2 2 2" xfId="1228" xr:uid="{00000000-0005-0000-0000-00007C040000}"/>
    <cellStyle name="Vírgula 2 2 2 2 2 3" xfId="1075" xr:uid="{00000000-0005-0000-0000-00007D040000}"/>
    <cellStyle name="Vírgula 2 2 2 2 3" xfId="902" xr:uid="{00000000-0005-0000-0000-00007E040000}"/>
    <cellStyle name="Vírgula 2 2 2 2 3 2" xfId="1227" xr:uid="{00000000-0005-0000-0000-00007F040000}"/>
    <cellStyle name="Vírgula 2 2 2 2 4" xfId="1074" xr:uid="{00000000-0005-0000-0000-000080040000}"/>
    <cellStyle name="Vírgula 2 2 3" xfId="731" xr:uid="{00000000-0005-0000-0000-000081040000}"/>
    <cellStyle name="Vírgula 2 2_AQPNG_ORC_R01_2013_11_22(OBRA COMPLETA) 29112013-2" xfId="732" xr:uid="{00000000-0005-0000-0000-000082040000}"/>
    <cellStyle name="Vírgula 2 3" xfId="733" xr:uid="{00000000-0005-0000-0000-000083040000}"/>
    <cellStyle name="Vírgula 2 3 2" xfId="734" xr:uid="{00000000-0005-0000-0000-000084040000}"/>
    <cellStyle name="Vírgula 2 3 2 2" xfId="904" xr:uid="{00000000-0005-0000-0000-000085040000}"/>
    <cellStyle name="Vírgula 2 3 2 2 2" xfId="1229" xr:uid="{00000000-0005-0000-0000-000086040000}"/>
    <cellStyle name="Vírgula 2 3 2 3" xfId="1076" xr:uid="{00000000-0005-0000-0000-000087040000}"/>
    <cellStyle name="Vírgula 2 3_CÁLCULO DE HORAS - tabela MARÇO 2014" xfId="735" xr:uid="{00000000-0005-0000-0000-000088040000}"/>
    <cellStyle name="Vírgula 2 4" xfId="736" xr:uid="{00000000-0005-0000-0000-000089040000}"/>
    <cellStyle name="Vírgula 2 4 2" xfId="905" xr:uid="{00000000-0005-0000-0000-00008A040000}"/>
    <cellStyle name="Vírgula 2 4 2 2" xfId="1230" xr:uid="{00000000-0005-0000-0000-00008B040000}"/>
    <cellStyle name="Vírgula 2 4 3" xfId="1077" xr:uid="{00000000-0005-0000-0000-00008C040000}"/>
    <cellStyle name="Vírgula 2 5" xfId="737" xr:uid="{00000000-0005-0000-0000-00008D040000}"/>
    <cellStyle name="Vírgula 2 5 2" xfId="906" xr:uid="{00000000-0005-0000-0000-00008E040000}"/>
    <cellStyle name="Vírgula 2 5 2 2" xfId="1231" xr:uid="{00000000-0005-0000-0000-00008F040000}"/>
    <cellStyle name="Vírgula 2 5 3" xfId="1078" xr:uid="{00000000-0005-0000-0000-000090040000}"/>
    <cellStyle name="Vírgula 2 6" xfId="738" xr:uid="{00000000-0005-0000-0000-000091040000}"/>
    <cellStyle name="Vírgula 2 7" xfId="739" xr:uid="{00000000-0005-0000-0000-000092040000}"/>
    <cellStyle name="Vírgula 2 8" xfId="740" xr:uid="{00000000-0005-0000-0000-000093040000}"/>
    <cellStyle name="Vírgula 2 9" xfId="741" xr:uid="{00000000-0005-0000-0000-000094040000}"/>
    <cellStyle name="Vírgula 2_AQPNG_ORC_R01_2013_11_22(OBRA COMPLETA) 29112013-2" xfId="742" xr:uid="{00000000-0005-0000-0000-000095040000}"/>
    <cellStyle name="Vírgula 3" xfId="743" xr:uid="{00000000-0005-0000-0000-000096040000}"/>
    <cellStyle name="Vírgula 3 2" xfId="744" xr:uid="{00000000-0005-0000-0000-000097040000}"/>
    <cellStyle name="Vírgula 3 2 2" xfId="907" xr:uid="{00000000-0005-0000-0000-000098040000}"/>
    <cellStyle name="Vírgula 3 2 2 2" xfId="1232" xr:uid="{00000000-0005-0000-0000-000099040000}"/>
    <cellStyle name="Vírgula 3 2 3" xfId="1079" xr:uid="{00000000-0005-0000-0000-00009A040000}"/>
    <cellStyle name="Vírgula 3_AQPNG_ORC_R01_2013_11_22(OBRA COMPLETA) 29112013-2" xfId="745" xr:uid="{00000000-0005-0000-0000-00009B040000}"/>
    <cellStyle name="Vírgula 4" xfId="746" xr:uid="{00000000-0005-0000-0000-00009C040000}"/>
    <cellStyle name="Vírgula 4 2" xfId="747" xr:uid="{00000000-0005-0000-0000-00009D040000}"/>
    <cellStyle name="Vírgula 4 2 2" xfId="748" xr:uid="{00000000-0005-0000-0000-00009E040000}"/>
    <cellStyle name="Vírgula 4 2 2 2" xfId="909" xr:uid="{00000000-0005-0000-0000-00009F040000}"/>
    <cellStyle name="Vírgula 4 2 2 2 2" xfId="1234" xr:uid="{00000000-0005-0000-0000-0000A0040000}"/>
    <cellStyle name="Vírgula 4 2 2 3" xfId="1081" xr:uid="{00000000-0005-0000-0000-0000A1040000}"/>
    <cellStyle name="Vírgula 4 2 3" xfId="749" xr:uid="{00000000-0005-0000-0000-0000A2040000}"/>
    <cellStyle name="Vírgula 4 2 3 2" xfId="910" xr:uid="{00000000-0005-0000-0000-0000A3040000}"/>
    <cellStyle name="Vírgula 4 2 3 2 2" xfId="1235" xr:uid="{00000000-0005-0000-0000-0000A4040000}"/>
    <cellStyle name="Vírgula 4 2 3 3" xfId="1082" xr:uid="{00000000-0005-0000-0000-0000A5040000}"/>
    <cellStyle name="Vírgula 4 2 4" xfId="908" xr:uid="{00000000-0005-0000-0000-0000A6040000}"/>
    <cellStyle name="Vírgula 4 2 4 2" xfId="1233" xr:uid="{00000000-0005-0000-0000-0000A7040000}"/>
    <cellStyle name="Vírgula 4 2 5" xfId="1080" xr:uid="{00000000-0005-0000-0000-0000A8040000}"/>
    <cellStyle name="Vírgula 4 3" xfId="750" xr:uid="{00000000-0005-0000-0000-0000A9040000}"/>
    <cellStyle name="Vírgula 4 3 2" xfId="911" xr:uid="{00000000-0005-0000-0000-0000AA040000}"/>
    <cellStyle name="Vírgula 4 3 2 2" xfId="1236" xr:uid="{00000000-0005-0000-0000-0000AB040000}"/>
    <cellStyle name="Vírgula 4 3 3" xfId="1083" xr:uid="{00000000-0005-0000-0000-0000AC040000}"/>
    <cellStyle name="Vírgula 4 4" xfId="751" xr:uid="{00000000-0005-0000-0000-0000AD040000}"/>
    <cellStyle name="Vírgula 4 4 2" xfId="912" xr:uid="{00000000-0005-0000-0000-0000AE040000}"/>
    <cellStyle name="Vírgula 4 4 2 2" xfId="1237" xr:uid="{00000000-0005-0000-0000-0000AF040000}"/>
    <cellStyle name="Vírgula 4 4 3" xfId="1084" xr:uid="{00000000-0005-0000-0000-0000B0040000}"/>
    <cellStyle name="Vírgula 4_AQPNG_ORC_R01_2013_11_22(OBRA COMPLETA) 29112013-2" xfId="752" xr:uid="{00000000-0005-0000-0000-0000B1040000}"/>
    <cellStyle name="Vírgula 5" xfId="753" xr:uid="{00000000-0005-0000-0000-0000B2040000}"/>
    <cellStyle name="Vírgula 5 2" xfId="754" xr:uid="{00000000-0005-0000-0000-0000B3040000}"/>
    <cellStyle name="Vírgula 5_AQPNG_ORC_R01_2013_11_22(OBRA COMPLETA) 29112013-2" xfId="755" xr:uid="{00000000-0005-0000-0000-0000B4040000}"/>
    <cellStyle name="Vírgula 6" xfId="756" xr:uid="{00000000-0005-0000-0000-0000B5040000}"/>
    <cellStyle name="Vírgula 6 2" xfId="757" xr:uid="{00000000-0005-0000-0000-0000B6040000}"/>
    <cellStyle name="Vírgula 6 2 2" xfId="758" xr:uid="{00000000-0005-0000-0000-0000B7040000}"/>
    <cellStyle name="Vírgula 6 2 2 2" xfId="759" xr:uid="{00000000-0005-0000-0000-0000B8040000}"/>
    <cellStyle name="Vírgula 6 2 2 2 2" xfId="915" xr:uid="{00000000-0005-0000-0000-0000B9040000}"/>
    <cellStyle name="Vírgula 6 2 2 2 2 2" xfId="1240" xr:uid="{00000000-0005-0000-0000-0000BA040000}"/>
    <cellStyle name="Vírgula 6 2 2 2 3" xfId="1087" xr:uid="{00000000-0005-0000-0000-0000BB040000}"/>
    <cellStyle name="Vírgula 6 2 2 3" xfId="914" xr:uid="{00000000-0005-0000-0000-0000BC040000}"/>
    <cellStyle name="Vírgula 6 2 2 3 2" xfId="1239" xr:uid="{00000000-0005-0000-0000-0000BD040000}"/>
    <cellStyle name="Vírgula 6 2 2 4" xfId="1086" xr:uid="{00000000-0005-0000-0000-0000BE040000}"/>
    <cellStyle name="Vírgula 6 2 3" xfId="760" xr:uid="{00000000-0005-0000-0000-0000BF040000}"/>
    <cellStyle name="Vírgula 6 2 3 2" xfId="916" xr:uid="{00000000-0005-0000-0000-0000C0040000}"/>
    <cellStyle name="Vírgula 6 2 3 2 2" xfId="1241" xr:uid="{00000000-0005-0000-0000-0000C1040000}"/>
    <cellStyle name="Vírgula 6 2 3 3" xfId="1088" xr:uid="{00000000-0005-0000-0000-0000C2040000}"/>
    <cellStyle name="Vírgula 6 2 4" xfId="761" xr:uid="{00000000-0005-0000-0000-0000C3040000}"/>
    <cellStyle name="Vírgula 6 2 4 2" xfId="917" xr:uid="{00000000-0005-0000-0000-0000C4040000}"/>
    <cellStyle name="Vírgula 6 2 4 2 2" xfId="1242" xr:uid="{00000000-0005-0000-0000-0000C5040000}"/>
    <cellStyle name="Vírgula 6 2 4 3" xfId="1089" xr:uid="{00000000-0005-0000-0000-0000C6040000}"/>
    <cellStyle name="Vírgula 6 2 5" xfId="913" xr:uid="{00000000-0005-0000-0000-0000C7040000}"/>
    <cellStyle name="Vírgula 6 2 5 2" xfId="1238" xr:uid="{00000000-0005-0000-0000-0000C8040000}"/>
    <cellStyle name="Vírgula 6 2 6" xfId="1085" xr:uid="{00000000-0005-0000-0000-0000C9040000}"/>
    <cellStyle name="Vírgula 6 3" xfId="762" xr:uid="{00000000-0005-0000-0000-0000CA040000}"/>
    <cellStyle name="Vírgula 6 3 2" xfId="918" xr:uid="{00000000-0005-0000-0000-0000CB040000}"/>
    <cellStyle name="Vírgula 6 3 2 2" xfId="1243" xr:uid="{00000000-0005-0000-0000-0000CC040000}"/>
    <cellStyle name="Vírgula 6 3 3" xfId="1090" xr:uid="{00000000-0005-0000-0000-0000CD040000}"/>
    <cellStyle name="Vírgula 6 4" xfId="763" xr:uid="{00000000-0005-0000-0000-0000CE040000}"/>
    <cellStyle name="Vírgula 6 4 2" xfId="764" xr:uid="{00000000-0005-0000-0000-0000CF040000}"/>
    <cellStyle name="Vírgula 6 4 2 2" xfId="920" xr:uid="{00000000-0005-0000-0000-0000D0040000}"/>
    <cellStyle name="Vírgula 6 4 2 2 2" xfId="1245" xr:uid="{00000000-0005-0000-0000-0000D1040000}"/>
    <cellStyle name="Vírgula 6 4 2 3" xfId="1092" xr:uid="{00000000-0005-0000-0000-0000D2040000}"/>
    <cellStyle name="Vírgula 6 4 3" xfId="919" xr:uid="{00000000-0005-0000-0000-0000D3040000}"/>
    <cellStyle name="Vírgula 6 4 3 2" xfId="1244" xr:uid="{00000000-0005-0000-0000-0000D4040000}"/>
    <cellStyle name="Vírgula 6 4 4" xfId="1091" xr:uid="{00000000-0005-0000-0000-0000D5040000}"/>
    <cellStyle name="Vírgula 6 5" xfId="765" xr:uid="{00000000-0005-0000-0000-0000D6040000}"/>
    <cellStyle name="Vírgula 6 5 2" xfId="921" xr:uid="{00000000-0005-0000-0000-0000D7040000}"/>
    <cellStyle name="Vírgula 6 5 2 2" xfId="1246" xr:uid="{00000000-0005-0000-0000-0000D8040000}"/>
    <cellStyle name="Vírgula 6 5 3" xfId="1093" xr:uid="{00000000-0005-0000-0000-0000D9040000}"/>
    <cellStyle name="Vírgula 6 6" xfId="766" xr:uid="{00000000-0005-0000-0000-0000DA040000}"/>
    <cellStyle name="Vírgula 6 6 2" xfId="922" xr:uid="{00000000-0005-0000-0000-0000DB040000}"/>
    <cellStyle name="Vírgula 6 6 2 2" xfId="1247" xr:uid="{00000000-0005-0000-0000-0000DC040000}"/>
    <cellStyle name="Vírgula 6 6 3" xfId="1094" xr:uid="{00000000-0005-0000-0000-0000DD040000}"/>
    <cellStyle name="Vírgula 6_CÁLCULO DE HORAS - tabela MARÇO 2014" xfId="767" xr:uid="{00000000-0005-0000-0000-0000DE040000}"/>
    <cellStyle name="Vírgula 7" xfId="768" xr:uid="{00000000-0005-0000-0000-0000DF040000}"/>
    <cellStyle name="Vírgula 7 2" xfId="923" xr:uid="{00000000-0005-0000-0000-0000E0040000}"/>
    <cellStyle name="Vírgula 7 2 2" xfId="1248" xr:uid="{00000000-0005-0000-0000-0000E1040000}"/>
    <cellStyle name="Vírgula 7 3" xfId="1095" xr:uid="{00000000-0005-0000-0000-0000E2040000}"/>
    <cellStyle name="Vírgula 8" xfId="769" xr:uid="{00000000-0005-0000-0000-0000E3040000}"/>
    <cellStyle name="Vírgula 8 2" xfId="924" xr:uid="{00000000-0005-0000-0000-0000E4040000}"/>
    <cellStyle name="Vírgula 8 2 2" xfId="1249" xr:uid="{00000000-0005-0000-0000-0000E5040000}"/>
    <cellStyle name="Vírgula 8 3" xfId="1096" xr:uid="{00000000-0005-0000-0000-0000E6040000}"/>
    <cellStyle name="Vírgula 9" xfId="770" xr:uid="{00000000-0005-0000-0000-0000E7040000}"/>
    <cellStyle name="Vírgula 9 2" xfId="925" xr:uid="{00000000-0005-0000-0000-0000E8040000}"/>
    <cellStyle name="Vírgula 9 2 2" xfId="1250" xr:uid="{00000000-0005-0000-0000-0000E9040000}"/>
    <cellStyle name="Vírgula 9 3" xfId="1097" xr:uid="{00000000-0005-0000-0000-0000EA040000}"/>
  </cellStyles>
  <dxfs count="86">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fill>
        <patternFill>
          <bgColor rgb="FFFFC7CE"/>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ill>
        <patternFill>
          <bgColor theme="0"/>
        </patternFill>
      </fill>
    </dxf>
    <dxf>
      <fill>
        <patternFill>
          <bgColor theme="0"/>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ill>
        <patternFill>
          <bgColor theme="0"/>
        </patternFill>
      </fill>
    </dxf>
    <dxf>
      <fill>
        <patternFill>
          <bgColor theme="0"/>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1.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xdr:from>
      <xdr:col>1</xdr:col>
      <xdr:colOff>512233</xdr:colOff>
      <xdr:row>0</xdr:row>
      <xdr:rowOff>85725</xdr:rowOff>
    </xdr:from>
    <xdr:to>
      <xdr:col>12</xdr:col>
      <xdr:colOff>57150</xdr:colOff>
      <xdr:row>6</xdr:row>
      <xdr:rowOff>44450</xdr:rowOff>
    </xdr:to>
    <xdr:sp macro="" textlink="" fLocksText="0">
      <xdr:nvSpPr>
        <xdr:cNvPr id="7" name="Text Box 3">
          <a:extLst>
            <a:ext uri="{FF2B5EF4-FFF2-40B4-BE49-F238E27FC236}">
              <a16:creationId xmlns:a16="http://schemas.microsoft.com/office/drawing/2014/main" id="{00000000-0008-0000-0000-000007000000}"/>
            </a:ext>
          </a:extLst>
        </xdr:cNvPr>
        <xdr:cNvSpPr>
          <a:spLocks noChangeArrowheads="1"/>
        </xdr:cNvSpPr>
      </xdr:nvSpPr>
      <xdr:spPr bwMode="auto">
        <a:xfrm>
          <a:off x="1112308" y="85725"/>
          <a:ext cx="4964642" cy="1101725"/>
        </a:xfrm>
        <a:prstGeom prst="rect">
          <a:avLst/>
        </a:prstGeom>
        <a:noFill/>
        <a:ln>
          <a:noFill/>
        </a:ln>
        <a:effectLst/>
        <a:extLst/>
      </xdr:spPr>
      <xdr:txBody>
        <a:bodyPr vertOverflow="clip" wrap="square" lIns="90000" tIns="45000" rIns="90000" bIns="45000" anchor="ctr" upright="1"/>
        <a:lstStyle/>
        <a:p>
          <a:pPr algn="ctr" rtl="0"/>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75141</xdr:colOff>
      <xdr:row>0</xdr:row>
      <xdr:rowOff>33867</xdr:rowOff>
    </xdr:from>
    <xdr:to>
      <xdr:col>1</xdr:col>
      <xdr:colOff>512451</xdr:colOff>
      <xdr:row>6</xdr:row>
      <xdr:rowOff>150867</xdr:rowOff>
    </xdr:to>
    <xdr:pic>
      <xdr:nvPicPr>
        <xdr:cNvPr id="8" name="Imagem 7" descr="1_2_assinaturas_marca_2_reduzida">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141" y="33867"/>
          <a:ext cx="1037385" cy="1260000"/>
        </a:xfrm>
        <a:prstGeom prst="rect">
          <a:avLst/>
        </a:prstGeom>
        <a:noFill/>
        <a:ln>
          <a:noFill/>
        </a:ln>
      </xdr:spPr>
    </xdr:pic>
    <xdr:clientData/>
  </xdr:twoCellAnchor>
  <xdr:twoCellAnchor>
    <xdr:from>
      <xdr:col>1</xdr:col>
      <xdr:colOff>457201</xdr:colOff>
      <xdr:row>0</xdr:row>
      <xdr:rowOff>0</xdr:rowOff>
    </xdr:from>
    <xdr:to>
      <xdr:col>7</xdr:col>
      <xdr:colOff>209550</xdr:colOff>
      <xdr:row>6</xdr:row>
      <xdr:rowOff>133350</xdr:rowOff>
    </xdr:to>
    <xdr:sp macro="" textlink="" fLocksText="0">
      <xdr:nvSpPr>
        <xdr:cNvPr id="9" name="Text Box 3">
          <a:extLst>
            <a:ext uri="{FF2B5EF4-FFF2-40B4-BE49-F238E27FC236}">
              <a16:creationId xmlns:a16="http://schemas.microsoft.com/office/drawing/2014/main" id="{00000000-0008-0000-0000-000009000000}"/>
            </a:ext>
          </a:extLst>
        </xdr:cNvPr>
        <xdr:cNvSpPr>
          <a:spLocks noChangeArrowheads="1"/>
        </xdr:cNvSpPr>
      </xdr:nvSpPr>
      <xdr:spPr bwMode="auto">
        <a:xfrm>
          <a:off x="1057276" y="0"/>
          <a:ext cx="4010024" cy="1276350"/>
        </a:xfrm>
        <a:prstGeom prst="rect">
          <a:avLst/>
        </a:prstGeom>
        <a:noFill/>
        <a:ln>
          <a:noFill/>
        </a:ln>
        <a:effectLst/>
        <a:extLst/>
      </xdr:spPr>
      <xdr:txBody>
        <a:bodyPr vertOverflow="clip" wrap="square" lIns="90000" tIns="45000" rIns="90000" bIns="45000" anchor="ctr" upright="1"/>
        <a:lstStyle/>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SECRETARIA DE ESTADO DAS CIDADES</a:t>
          </a:r>
        </a:p>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DIRETORIA DE EDIFICAÇÕES</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7</xdr:col>
      <xdr:colOff>152400</xdr:colOff>
      <xdr:row>0</xdr:row>
      <xdr:rowOff>114300</xdr:rowOff>
    </xdr:from>
    <xdr:to>
      <xdr:col>15</xdr:col>
      <xdr:colOff>464185</xdr:colOff>
      <xdr:row>4</xdr:row>
      <xdr:rowOff>156845</xdr:rowOff>
    </xdr:to>
    <xdr:pic>
      <xdr:nvPicPr>
        <xdr:cNvPr id="10" name="Imagem 9">
          <a:extLst>
            <a:ext uri="{FF2B5EF4-FFF2-40B4-BE49-F238E27FC236}">
              <a16:creationId xmlns:a16="http://schemas.microsoft.com/office/drawing/2014/main" id="{00000000-0008-0000-0000-00000A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10150" y="114300"/>
          <a:ext cx="2188210" cy="80454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966955</xdr:colOff>
      <xdr:row>4</xdr:row>
      <xdr:rowOff>129600</xdr:rowOff>
    </xdr:to>
    <xdr:pic>
      <xdr:nvPicPr>
        <xdr:cNvPr id="6" name="Imagem 5" descr="1_2_assinaturas_marca_2_reduzida">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9</xdr:col>
      <xdr:colOff>627592</xdr:colOff>
      <xdr:row>0</xdr:row>
      <xdr:rowOff>29633</xdr:rowOff>
    </xdr:from>
    <xdr:to>
      <xdr:col>10</xdr:col>
      <xdr:colOff>909743</xdr:colOff>
      <xdr:row>3</xdr:row>
      <xdr:rowOff>40217</xdr:rowOff>
    </xdr:to>
    <xdr:pic>
      <xdr:nvPicPr>
        <xdr:cNvPr id="7" name="Imagem 6">
          <a:extLst>
            <a:ext uri="{FF2B5EF4-FFF2-40B4-BE49-F238E27FC236}">
              <a16:creationId xmlns:a16="http://schemas.microsoft.com/office/drawing/2014/main" id="{00000000-0008-0000-0900-000007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867092" y="29633"/>
          <a:ext cx="1358476" cy="75353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161925</xdr:colOff>
      <xdr:row>0</xdr:row>
      <xdr:rowOff>47625</xdr:rowOff>
    </xdr:from>
    <xdr:to>
      <xdr:col>1</xdr:col>
      <xdr:colOff>368513</xdr:colOff>
      <xdr:row>4</xdr:row>
      <xdr:rowOff>149625</xdr:rowOff>
    </xdr:to>
    <xdr:pic>
      <xdr:nvPicPr>
        <xdr:cNvPr id="10" name="Imagem 9" descr="1_2_assinaturas_marca_2_reduzida">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1413" cy="864000"/>
        </a:xfrm>
        <a:prstGeom prst="rect">
          <a:avLst/>
        </a:prstGeom>
        <a:noFill/>
        <a:ln>
          <a:noFill/>
        </a:ln>
      </xdr:spPr>
    </xdr:pic>
    <xdr:clientData/>
  </xdr:twoCellAnchor>
  <xdr:twoCellAnchor editAs="oneCell">
    <xdr:from>
      <xdr:col>7</xdr:col>
      <xdr:colOff>180975</xdr:colOff>
      <xdr:row>0</xdr:row>
      <xdr:rowOff>114300</xdr:rowOff>
    </xdr:from>
    <xdr:to>
      <xdr:col>8</xdr:col>
      <xdr:colOff>969010</xdr:colOff>
      <xdr:row>3</xdr:row>
      <xdr:rowOff>161925</xdr:rowOff>
    </xdr:to>
    <xdr:pic>
      <xdr:nvPicPr>
        <xdr:cNvPr id="11" name="Imagem 10">
          <a:extLst>
            <a:ext uri="{FF2B5EF4-FFF2-40B4-BE49-F238E27FC236}">
              <a16:creationId xmlns:a16="http://schemas.microsoft.com/office/drawing/2014/main" id="{00000000-0008-0000-0A00-00000B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62850" y="114300"/>
          <a:ext cx="2121535" cy="619125"/>
        </a:xfrm>
        <a:prstGeom prst="rect">
          <a:avLst/>
        </a:prstGeom>
      </xdr:spPr>
    </xdr:pic>
    <xdr:clientData/>
  </xdr:twoCellAnchor>
  <xdr:twoCellAnchor>
    <xdr:from>
      <xdr:col>0</xdr:col>
      <xdr:colOff>885824</xdr:colOff>
      <xdr:row>0</xdr:row>
      <xdr:rowOff>9526</xdr:rowOff>
    </xdr:from>
    <xdr:to>
      <xdr:col>7</xdr:col>
      <xdr:colOff>161924</xdr:colOff>
      <xdr:row>4</xdr:row>
      <xdr:rowOff>180976</xdr:rowOff>
    </xdr:to>
    <xdr:sp macro="" textlink="" fLocksText="0">
      <xdr:nvSpPr>
        <xdr:cNvPr id="12" name="Text Box 3">
          <a:extLst>
            <a:ext uri="{FF2B5EF4-FFF2-40B4-BE49-F238E27FC236}">
              <a16:creationId xmlns:a16="http://schemas.microsoft.com/office/drawing/2014/main" id="{00000000-0008-0000-0A00-00000C000000}"/>
            </a:ext>
          </a:extLst>
        </xdr:cNvPr>
        <xdr:cNvSpPr>
          <a:spLocks noChangeArrowheads="1"/>
        </xdr:cNvSpPr>
      </xdr:nvSpPr>
      <xdr:spPr bwMode="auto">
        <a:xfrm>
          <a:off x="504824" y="9526"/>
          <a:ext cx="7038975" cy="933450"/>
        </a:xfrm>
        <a:prstGeom prst="rect">
          <a:avLst/>
        </a:prstGeom>
        <a:noFill/>
        <a:ln>
          <a:noFill/>
        </a:ln>
        <a:effectLst/>
        <a:extLst/>
      </xdr:spPr>
      <xdr:txBody>
        <a:bodyPr vertOverflow="clip" wrap="square" lIns="90000" tIns="45000" rIns="90000" bIns="45000" anchor="ctr" upright="1"/>
        <a:lstStyle/>
        <a:p>
          <a:pPr algn="ctr" rtl="0">
            <a:spcBef>
              <a:spcPts val="600"/>
            </a:spcBef>
          </a:pPr>
          <a:r>
            <a:rPr lang="pt-BR" sz="1200" b="1" i="0" baseline="0">
              <a:effectLst/>
              <a:latin typeface="+mn-lt"/>
              <a:ea typeface="+mn-ea"/>
              <a:cs typeface="+mn-cs"/>
            </a:rPr>
            <a:t>SECRETARIA DE ESTADO DAS CIDADES</a:t>
          </a:r>
          <a:endParaRPr lang="pt-BR" sz="1200">
            <a:effectLst/>
            <a:latin typeface="+mn-lt"/>
          </a:endParaRPr>
        </a:p>
        <a:p>
          <a:pPr algn="ctr" rtl="0">
            <a:spcBef>
              <a:spcPts val="600"/>
            </a:spcBef>
          </a:pPr>
          <a:r>
            <a:rPr lang="pt-BR" sz="1200" b="1" i="0" baseline="0">
              <a:effectLst/>
              <a:latin typeface="+mn-lt"/>
              <a:ea typeface="+mn-ea"/>
              <a:cs typeface="+mn-cs"/>
            </a:rPr>
            <a:t>DIRETORIA DE EDIFICAÇÕES</a:t>
          </a:r>
          <a:endParaRPr lang="pt-BR" sz="1200">
            <a:effectLst/>
            <a:latin typeface="+mn-lt"/>
          </a:endParaRPr>
        </a:p>
        <a:p>
          <a:pPr algn="ctr" rtl="0"/>
          <a:endParaRPr lang="pt-BR">
            <a:effectLst/>
            <a:latin typeface="Arial" panose="020B0604020202020204" pitchFamily="34" charset="0"/>
            <a:cs typeface="Arial" panose="020B060402020202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76201</xdr:colOff>
      <xdr:row>0</xdr:row>
      <xdr:rowOff>133350</xdr:rowOff>
    </xdr:from>
    <xdr:to>
      <xdr:col>5</xdr:col>
      <xdr:colOff>523875</xdr:colOff>
      <xdr:row>0</xdr:row>
      <xdr:rowOff>742950</xdr:rowOff>
    </xdr:to>
    <xdr:sp macro="" textlink="" fLocksText="0">
      <xdr:nvSpPr>
        <xdr:cNvPr id="10" name="Text Box 3">
          <a:extLst>
            <a:ext uri="{FF2B5EF4-FFF2-40B4-BE49-F238E27FC236}">
              <a16:creationId xmlns:a16="http://schemas.microsoft.com/office/drawing/2014/main" id="{00000000-0008-0000-0B00-00000A000000}"/>
            </a:ext>
          </a:extLst>
        </xdr:cNvPr>
        <xdr:cNvSpPr>
          <a:spLocks noChangeArrowheads="1"/>
        </xdr:cNvSpPr>
      </xdr:nvSpPr>
      <xdr:spPr bwMode="auto">
        <a:xfrm>
          <a:off x="857251" y="133350"/>
          <a:ext cx="3571874" cy="609600"/>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xdr:txBody>
    </xdr:sp>
    <xdr:clientData/>
  </xdr:twoCellAnchor>
  <xdr:twoCellAnchor editAs="oneCell">
    <xdr:from>
      <xdr:col>0</xdr:col>
      <xdr:colOff>95250</xdr:colOff>
      <xdr:row>0</xdr:row>
      <xdr:rowOff>76200</xdr:rowOff>
    </xdr:from>
    <xdr:to>
      <xdr:col>1</xdr:col>
      <xdr:colOff>27730</xdr:colOff>
      <xdr:row>1</xdr:row>
      <xdr:rowOff>159150</xdr:rowOff>
    </xdr:to>
    <xdr:pic>
      <xdr:nvPicPr>
        <xdr:cNvPr id="11" name="Imagem 10" descr="1_2_assinaturas_marca_2_reduzida">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twoCellAnchor editAs="oneCell">
    <xdr:from>
      <xdr:col>5</xdr:col>
      <xdr:colOff>504825</xdr:colOff>
      <xdr:row>0</xdr:row>
      <xdr:rowOff>76201</xdr:rowOff>
    </xdr:from>
    <xdr:to>
      <xdr:col>7</xdr:col>
      <xdr:colOff>713064</xdr:colOff>
      <xdr:row>0</xdr:row>
      <xdr:rowOff>666751</xdr:rowOff>
    </xdr:to>
    <xdr:pic>
      <xdr:nvPicPr>
        <xdr:cNvPr id="12" name="Imagem 11">
          <a:extLst>
            <a:ext uri="{FF2B5EF4-FFF2-40B4-BE49-F238E27FC236}">
              <a16:creationId xmlns:a16="http://schemas.microsoft.com/office/drawing/2014/main" id="{00000000-0008-0000-0B00-00000C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10075" y="76201"/>
          <a:ext cx="1770339" cy="5905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6" name="Imagem 5" descr="1_2_assinaturas_marca_2_reduzida">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6</xdr:col>
      <xdr:colOff>57150</xdr:colOff>
      <xdr:row>0</xdr:row>
      <xdr:rowOff>114300</xdr:rowOff>
    </xdr:from>
    <xdr:to>
      <xdr:col>9</xdr:col>
      <xdr:colOff>570189</xdr:colOff>
      <xdr:row>4</xdr:row>
      <xdr:rowOff>157111</xdr:rowOff>
    </xdr:to>
    <xdr:pic>
      <xdr:nvPicPr>
        <xdr:cNvPr id="7" name="Imagem 6">
          <a:extLst>
            <a:ext uri="{FF2B5EF4-FFF2-40B4-BE49-F238E27FC236}">
              <a16:creationId xmlns:a16="http://schemas.microsoft.com/office/drawing/2014/main" id="{00000000-0008-0000-0C00-000007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81825" y="114300"/>
          <a:ext cx="2341839" cy="74766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190500</xdr:colOff>
      <xdr:row>0</xdr:row>
      <xdr:rowOff>123825</xdr:rowOff>
    </xdr:from>
    <xdr:to>
      <xdr:col>5</xdr:col>
      <xdr:colOff>542925</xdr:colOff>
      <xdr:row>1</xdr:row>
      <xdr:rowOff>0</xdr:rowOff>
    </xdr:to>
    <xdr:sp macro="" textlink="" fLocksText="0">
      <xdr:nvSpPr>
        <xdr:cNvPr id="7" name="Text Box 3">
          <a:extLst>
            <a:ext uri="{FF2B5EF4-FFF2-40B4-BE49-F238E27FC236}">
              <a16:creationId xmlns:a16="http://schemas.microsoft.com/office/drawing/2014/main" id="{00000000-0008-0000-0D00-000007000000}"/>
            </a:ext>
          </a:extLst>
        </xdr:cNvPr>
        <xdr:cNvSpPr>
          <a:spLocks noChangeArrowheads="1"/>
        </xdr:cNvSpPr>
      </xdr:nvSpPr>
      <xdr:spPr bwMode="auto">
        <a:xfrm>
          <a:off x="800100" y="123825"/>
          <a:ext cx="2790825" cy="657225"/>
        </a:xfrm>
        <a:prstGeom prst="rect">
          <a:avLst/>
        </a:prstGeom>
        <a:noFill/>
        <a:ln>
          <a:noFill/>
        </a:ln>
        <a:effectLst/>
        <a:extLst/>
      </xdr:spPr>
      <xdr:txBody>
        <a:bodyPr vertOverflow="clip" wrap="square" lIns="90000" tIns="45000" rIns="90000" bIns="45000" anchor="t" upright="1"/>
        <a:lstStyle/>
        <a:p>
          <a:pPr algn="ctr" rtl="0">
            <a:defRPr sz="1000"/>
          </a:pPr>
          <a:r>
            <a:rPr lang="pt-BR" sz="1100" b="1" i="0" u="none" strike="noStrike" baseline="0">
              <a:solidFill>
                <a:srgbClr val="000000"/>
              </a:solidFill>
              <a:latin typeface="Arial"/>
              <a:cs typeface="Arial"/>
            </a:rPr>
            <a:t>COMPOSIÇÃO DOS ENCARGOS SOCIAIS BÁSICOS</a:t>
          </a:r>
        </a:p>
        <a:p>
          <a:pPr algn="ctr" rtl="0">
            <a:defRPr sz="1000"/>
          </a:pPr>
          <a:r>
            <a:rPr lang="pt-BR" sz="1100" b="1" i="0" u="none" strike="noStrike" baseline="0">
              <a:solidFill>
                <a:srgbClr val="000000"/>
              </a:solidFill>
              <a:latin typeface="Arial"/>
              <a:cs typeface="Arial"/>
            </a:rPr>
            <a:t>REFERÊNCIA: JANEIRO/2024</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8" name="Imagem 7" descr="1_2_assinaturas_marca_2_reduzida">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5</xdr:col>
      <xdr:colOff>561975</xdr:colOff>
      <xdr:row>0</xdr:row>
      <xdr:rowOff>57150</xdr:rowOff>
    </xdr:from>
    <xdr:to>
      <xdr:col>7</xdr:col>
      <xdr:colOff>774782</xdr:colOff>
      <xdr:row>1</xdr:row>
      <xdr:rowOff>4969</xdr:rowOff>
    </xdr:to>
    <xdr:pic>
      <xdr:nvPicPr>
        <xdr:cNvPr id="9" name="Imagem 8">
          <a:extLst>
            <a:ext uri="{FF2B5EF4-FFF2-40B4-BE49-F238E27FC236}">
              <a16:creationId xmlns:a16="http://schemas.microsoft.com/office/drawing/2014/main" id="{00000000-0008-0000-0D00-000009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09975" y="57150"/>
          <a:ext cx="2022557" cy="7288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xdr:colOff>
      <xdr:row>0</xdr:row>
      <xdr:rowOff>0</xdr:rowOff>
    </xdr:from>
    <xdr:to>
      <xdr:col>1</xdr:col>
      <xdr:colOff>1076325</xdr:colOff>
      <xdr:row>0</xdr:row>
      <xdr:rowOff>0</xdr:rowOff>
    </xdr:to>
    <xdr:pic>
      <xdr:nvPicPr>
        <xdr:cNvPr id="44039" name="Figuras 1">
          <a:extLst>
            <a:ext uri="{FF2B5EF4-FFF2-40B4-BE49-F238E27FC236}">
              <a16:creationId xmlns:a16="http://schemas.microsoft.com/office/drawing/2014/main" id="{00000000-0008-0000-0100-000007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57150</xdr:colOff>
      <xdr:row>0</xdr:row>
      <xdr:rowOff>28575</xdr:rowOff>
    </xdr:from>
    <xdr:to>
      <xdr:col>2</xdr:col>
      <xdr:colOff>232950</xdr:colOff>
      <xdr:row>6</xdr:row>
      <xdr:rowOff>170156</xdr:rowOff>
    </xdr:to>
    <xdr:pic>
      <xdr:nvPicPr>
        <xdr:cNvPr id="8" name="Imagem 7" descr="1_2_assinaturas_marca_2_reduzida">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28575"/>
          <a:ext cx="1033050" cy="1284581"/>
        </a:xfrm>
        <a:prstGeom prst="rect">
          <a:avLst/>
        </a:prstGeom>
        <a:noFill/>
        <a:ln>
          <a:noFill/>
        </a:ln>
      </xdr:spPr>
    </xdr:pic>
    <xdr:clientData/>
  </xdr:twoCellAnchor>
  <xdr:twoCellAnchor editAs="oneCell">
    <xdr:from>
      <xdr:col>8</xdr:col>
      <xdr:colOff>216105</xdr:colOff>
      <xdr:row>0</xdr:row>
      <xdr:rowOff>123825</xdr:rowOff>
    </xdr:from>
    <xdr:to>
      <xdr:col>12</xdr:col>
      <xdr:colOff>449949</xdr:colOff>
      <xdr:row>4</xdr:row>
      <xdr:rowOff>109486</xdr:rowOff>
    </xdr:to>
    <xdr:pic>
      <xdr:nvPicPr>
        <xdr:cNvPr id="9" name="Imagem 8">
          <a:extLst>
            <a:ext uri="{FF2B5EF4-FFF2-40B4-BE49-F238E27FC236}">
              <a16:creationId xmlns:a16="http://schemas.microsoft.com/office/drawing/2014/main" id="{00000000-0008-0000-0100-000009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02330" y="123825"/>
          <a:ext cx="2338869" cy="747661"/>
        </a:xfrm>
        <a:prstGeom prst="rect">
          <a:avLst/>
        </a:prstGeom>
      </xdr:spPr>
    </xdr:pic>
    <xdr:clientData/>
  </xdr:twoCellAnchor>
  <xdr:twoCellAnchor>
    <xdr:from>
      <xdr:col>2</xdr:col>
      <xdr:colOff>235563</xdr:colOff>
      <xdr:row>0</xdr:row>
      <xdr:rowOff>171450</xdr:rowOff>
    </xdr:from>
    <xdr:to>
      <xdr:col>8</xdr:col>
      <xdr:colOff>235565</xdr:colOff>
      <xdr:row>6</xdr:row>
      <xdr:rowOff>102899</xdr:rowOff>
    </xdr:to>
    <xdr:sp macro="" textlink="" fLocksText="0">
      <xdr:nvSpPr>
        <xdr:cNvPr id="10" name="Text Box 3">
          <a:extLst>
            <a:ext uri="{FF2B5EF4-FFF2-40B4-BE49-F238E27FC236}">
              <a16:creationId xmlns:a16="http://schemas.microsoft.com/office/drawing/2014/main" id="{00000000-0008-0000-0100-00000A000000}"/>
            </a:ext>
          </a:extLst>
        </xdr:cNvPr>
        <xdr:cNvSpPr>
          <a:spLocks noChangeArrowheads="1"/>
        </xdr:cNvSpPr>
      </xdr:nvSpPr>
      <xdr:spPr bwMode="auto">
        <a:xfrm>
          <a:off x="1092813" y="171450"/>
          <a:ext cx="3228977" cy="1074449"/>
        </a:xfrm>
        <a:prstGeom prst="rect">
          <a:avLst/>
        </a:prstGeom>
        <a:noFill/>
        <a:ln>
          <a:noFill/>
        </a:ln>
        <a:effectLst/>
        <a:extLst/>
      </xdr:spPr>
      <xdr:txBody>
        <a:bodyPr vertOverflow="clip" wrap="square" lIns="90000" tIns="45000" rIns="90000" bIns="45000" anchor="ctr" upright="1"/>
        <a:lstStyle/>
        <a:p>
          <a:pPr algn="ctr" rtl="0">
            <a:spcBef>
              <a:spcPts val="600"/>
            </a:spcBef>
          </a:pPr>
          <a:r>
            <a:rPr lang="pt-BR" sz="1200" b="1" i="0" baseline="0">
              <a:effectLst/>
              <a:latin typeface="+mn-lt"/>
              <a:ea typeface="+mn-ea"/>
              <a:cs typeface="+mn-cs"/>
            </a:rPr>
            <a:t>SECRETARIA DE ESTADO DAS CIDADES</a:t>
          </a:r>
          <a:endParaRPr lang="pt-BR" sz="1200">
            <a:effectLst/>
            <a:latin typeface="+mn-lt"/>
          </a:endParaRPr>
        </a:p>
        <a:p>
          <a:pPr algn="ctr" rtl="0">
            <a:spcBef>
              <a:spcPts val="600"/>
            </a:spcBef>
          </a:pPr>
          <a:r>
            <a:rPr lang="pt-BR" sz="1200" b="1" i="0" baseline="0">
              <a:effectLst/>
              <a:latin typeface="+mn-lt"/>
              <a:ea typeface="+mn-ea"/>
              <a:cs typeface="+mn-cs"/>
            </a:rPr>
            <a:t>DIRETORIA DE EDIFICAÇÕES</a:t>
          </a:r>
          <a:endParaRPr lang="pt-BR" sz="1200">
            <a:effectLst/>
            <a:latin typeface="+mn-lt"/>
          </a:endParaRPr>
        </a:p>
        <a:p>
          <a:pPr algn="ctr" rtl="0"/>
          <a:endParaRPr lang="pt-BR">
            <a:effectLst/>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323850</xdr:colOff>
      <xdr:row>29</xdr:row>
      <xdr:rowOff>0</xdr:rowOff>
    </xdr:from>
    <xdr:to>
      <xdr:col>8</xdr:col>
      <xdr:colOff>914400</xdr:colOff>
      <xdr:row>33</xdr:row>
      <xdr:rowOff>76200</xdr:rowOff>
    </xdr:to>
    <xdr:pic>
      <xdr:nvPicPr>
        <xdr:cNvPr id="38233" name="Picture 4">
          <a:extLst>
            <a:ext uri="{FF2B5EF4-FFF2-40B4-BE49-F238E27FC236}">
              <a16:creationId xmlns:a16="http://schemas.microsoft.com/office/drawing/2014/main" id="{00000000-0008-0000-0200-0000599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2700" y="5762625"/>
          <a:ext cx="3752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0</xdr:row>
      <xdr:rowOff>76200</xdr:rowOff>
    </xdr:from>
    <xdr:to>
      <xdr:col>1</xdr:col>
      <xdr:colOff>211325</xdr:colOff>
      <xdr:row>8</xdr:row>
      <xdr:rowOff>62651</xdr:rowOff>
    </xdr:to>
    <xdr:pic>
      <xdr:nvPicPr>
        <xdr:cNvPr id="8" name="Imagem 7" descr="1_2_assinaturas_marca_2_reduzida">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76200"/>
          <a:ext cx="1040000" cy="1310426"/>
        </a:xfrm>
        <a:prstGeom prst="rect">
          <a:avLst/>
        </a:prstGeom>
        <a:noFill/>
        <a:ln>
          <a:noFill/>
        </a:ln>
      </xdr:spPr>
    </xdr:pic>
    <xdr:clientData/>
  </xdr:twoCellAnchor>
  <xdr:twoCellAnchor editAs="oneCell">
    <xdr:from>
      <xdr:col>6</xdr:col>
      <xdr:colOff>238125</xdr:colOff>
      <xdr:row>0</xdr:row>
      <xdr:rowOff>142875</xdr:rowOff>
    </xdr:from>
    <xdr:to>
      <xdr:col>8</xdr:col>
      <xdr:colOff>979764</xdr:colOff>
      <xdr:row>5</xdr:row>
      <xdr:rowOff>80911</xdr:rowOff>
    </xdr:to>
    <xdr:pic>
      <xdr:nvPicPr>
        <xdr:cNvPr id="9" name="Imagem 8">
          <a:extLst>
            <a:ext uri="{FF2B5EF4-FFF2-40B4-BE49-F238E27FC236}">
              <a16:creationId xmlns:a16="http://schemas.microsoft.com/office/drawing/2014/main" id="{00000000-0008-0000-0200-000009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886700" y="142875"/>
          <a:ext cx="2341839" cy="747661"/>
        </a:xfrm>
        <a:prstGeom prst="rect">
          <a:avLst/>
        </a:prstGeom>
      </xdr:spPr>
    </xdr:pic>
    <xdr:clientData/>
  </xdr:twoCellAnchor>
  <xdr:twoCellAnchor>
    <xdr:from>
      <xdr:col>1</xdr:col>
      <xdr:colOff>0</xdr:colOff>
      <xdr:row>0</xdr:row>
      <xdr:rowOff>0</xdr:rowOff>
    </xdr:from>
    <xdr:to>
      <xdr:col>6</xdr:col>
      <xdr:colOff>200025</xdr:colOff>
      <xdr:row>6</xdr:row>
      <xdr:rowOff>0</xdr:rowOff>
    </xdr:to>
    <xdr:sp macro="" textlink="" fLocksText="0">
      <xdr:nvSpPr>
        <xdr:cNvPr id="10" name="Text Box 3">
          <a:extLst>
            <a:ext uri="{FF2B5EF4-FFF2-40B4-BE49-F238E27FC236}">
              <a16:creationId xmlns:a16="http://schemas.microsoft.com/office/drawing/2014/main" id="{00000000-0008-0000-0200-00000A000000}"/>
            </a:ext>
          </a:extLst>
        </xdr:cNvPr>
        <xdr:cNvSpPr>
          <a:spLocks noChangeArrowheads="1"/>
        </xdr:cNvSpPr>
      </xdr:nvSpPr>
      <xdr:spPr bwMode="auto">
        <a:xfrm>
          <a:off x="885825" y="0"/>
          <a:ext cx="6962775" cy="971550"/>
        </a:xfrm>
        <a:prstGeom prst="rect">
          <a:avLst/>
        </a:prstGeom>
        <a:noFill/>
        <a:ln w="9525">
          <a:noFill/>
          <a:round/>
          <a:headEnd/>
          <a:tailEnd/>
        </a:ln>
        <a:effectLst/>
      </xdr:spPr>
      <xdr:txBody>
        <a:bodyPr vertOverflow="clip" wrap="square" lIns="90000" tIns="45000" rIns="90000" bIns="45000" anchor="ctr" upright="1"/>
        <a:lstStyle/>
        <a:p>
          <a:pPr algn="ctr" rtl="0">
            <a:spcBef>
              <a:spcPts val="600"/>
            </a:spcBef>
          </a:pPr>
          <a:r>
            <a:rPr lang="pt-BR" sz="1100" b="1" i="0" baseline="0">
              <a:effectLst/>
              <a:latin typeface="+mn-lt"/>
              <a:ea typeface="+mn-ea"/>
              <a:cs typeface="+mn-cs"/>
            </a:rPr>
            <a:t>SECRETARIA DE ESTADO DAS CIDADES</a:t>
          </a:r>
          <a:endParaRPr lang="pt-BR">
            <a:effectLst/>
          </a:endParaRPr>
        </a:p>
        <a:p>
          <a:pPr algn="ctr" rtl="0">
            <a:spcBef>
              <a:spcPts val="600"/>
            </a:spcBef>
          </a:pPr>
          <a:r>
            <a:rPr lang="pt-BR" sz="1100" b="1" i="0" baseline="0">
              <a:effectLst/>
              <a:latin typeface="+mn-lt"/>
              <a:ea typeface="+mn-ea"/>
              <a:cs typeface="+mn-cs"/>
            </a:rPr>
            <a:t>DIRETORIA DE EDIFICAÇÕES</a:t>
          </a:r>
          <a:endParaRPr lang="pt-BR">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640510</xdr:colOff>
      <xdr:row>5</xdr:row>
      <xdr:rowOff>145575</xdr:rowOff>
    </xdr:to>
    <xdr:pic>
      <xdr:nvPicPr>
        <xdr:cNvPr id="6" name="Imagem 5" descr="1_2_assinaturas_marca_2_reduzida">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7</xdr:col>
      <xdr:colOff>1057275</xdr:colOff>
      <xdr:row>1</xdr:row>
      <xdr:rowOff>38100</xdr:rowOff>
    </xdr:from>
    <xdr:to>
      <xdr:col>9</xdr:col>
      <xdr:colOff>807085</xdr:colOff>
      <xdr:row>3</xdr:row>
      <xdr:rowOff>271145</xdr:rowOff>
    </xdr:to>
    <xdr:pic>
      <xdr:nvPicPr>
        <xdr:cNvPr id="7" name="Imagem 6">
          <a:extLst>
            <a:ext uri="{FF2B5EF4-FFF2-40B4-BE49-F238E27FC236}">
              <a16:creationId xmlns:a16="http://schemas.microsoft.com/office/drawing/2014/main" id="{00000000-0008-0000-0300-000007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43775" y="95250"/>
          <a:ext cx="2188210" cy="804545"/>
        </a:xfrm>
        <a:prstGeom prst="rect">
          <a:avLst/>
        </a:prstGeom>
      </xdr:spPr>
    </xdr:pic>
    <xdr:clientData/>
  </xdr:twoCellAnchor>
  <xdr:twoCellAnchor>
    <xdr:from>
      <xdr:col>2</xdr:col>
      <xdr:colOff>647700</xdr:colOff>
      <xdr:row>0</xdr:row>
      <xdr:rowOff>47625</xdr:rowOff>
    </xdr:from>
    <xdr:to>
      <xdr:col>7</xdr:col>
      <xdr:colOff>1047749</xdr:colOff>
      <xdr:row>5</xdr:row>
      <xdr:rowOff>180975</xdr:rowOff>
    </xdr:to>
    <xdr:sp macro="" textlink="" fLocksText="0">
      <xdr:nvSpPr>
        <xdr:cNvPr id="8" name="Text Box 3">
          <a:extLst>
            <a:ext uri="{FF2B5EF4-FFF2-40B4-BE49-F238E27FC236}">
              <a16:creationId xmlns:a16="http://schemas.microsoft.com/office/drawing/2014/main" id="{00000000-0008-0000-0300-000008000000}"/>
            </a:ext>
          </a:extLst>
        </xdr:cNvPr>
        <xdr:cNvSpPr>
          <a:spLocks noChangeArrowheads="1"/>
        </xdr:cNvSpPr>
      </xdr:nvSpPr>
      <xdr:spPr bwMode="auto">
        <a:xfrm>
          <a:off x="1200150" y="47625"/>
          <a:ext cx="6134099" cy="1333500"/>
        </a:xfrm>
        <a:prstGeom prst="rect">
          <a:avLst/>
        </a:prstGeom>
        <a:noFill/>
        <a:ln>
          <a:noFill/>
        </a:ln>
        <a:effectLst/>
        <a:extLst/>
      </xdr:spPr>
      <xdr:txBody>
        <a:bodyPr vertOverflow="clip" wrap="square" lIns="90000" tIns="45000" rIns="90000" bIns="45000" anchor="ctr" upright="1"/>
        <a:lstStyle/>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SECRETARIA DE ESTADO DAS CIDADES</a:t>
          </a:r>
        </a:p>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DIRETORIA DE EDIFICAÇÕES</a:t>
          </a:r>
          <a:endParaRPr lang="pt-BR" sz="1000">
            <a:effectLst/>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24</xdr:col>
      <xdr:colOff>114300</xdr:colOff>
      <xdr:row>0</xdr:row>
      <xdr:rowOff>152400</xdr:rowOff>
    </xdr:from>
    <xdr:to>
      <xdr:col>24</xdr:col>
      <xdr:colOff>977016</xdr:colOff>
      <xdr:row>5</xdr:row>
      <xdr:rowOff>144300</xdr:rowOff>
    </xdr:to>
    <xdr:pic>
      <xdr:nvPicPr>
        <xdr:cNvPr id="6" name="Imagem 5" descr="pred_home">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564600" y="152400"/>
          <a:ext cx="862716" cy="792000"/>
        </a:xfrm>
        <a:prstGeom prst="rect">
          <a:avLst/>
        </a:prstGeom>
        <a:noFill/>
        <a:ln>
          <a:noFill/>
        </a:ln>
      </xdr:spPr>
    </xdr:pic>
    <xdr:clientData/>
  </xdr:twoCellAnchor>
  <xdr:twoCellAnchor editAs="oneCell">
    <xdr:from>
      <xdr:col>0</xdr:col>
      <xdr:colOff>142875</xdr:colOff>
      <xdr:row>0</xdr:row>
      <xdr:rowOff>47625</xdr:rowOff>
    </xdr:from>
    <xdr:to>
      <xdr:col>1</xdr:col>
      <xdr:colOff>633580</xdr:colOff>
      <xdr:row>5</xdr:row>
      <xdr:rowOff>146268</xdr:rowOff>
    </xdr:to>
    <xdr:pic>
      <xdr:nvPicPr>
        <xdr:cNvPr id="7" name="Imagem 6" descr="1_2_assinaturas_marca_2_reduzida">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47625"/>
          <a:ext cx="947905" cy="898743"/>
        </a:xfrm>
        <a:prstGeom prst="rect">
          <a:avLst/>
        </a:prstGeom>
        <a:noFill/>
        <a:ln>
          <a:noFill/>
        </a:ln>
      </xdr:spPr>
    </xdr:pic>
    <xdr:clientData/>
  </xdr:twoCellAnchor>
  <xdr:twoCellAnchor editAs="oneCell">
    <xdr:from>
      <xdr:col>9</xdr:col>
      <xdr:colOff>865656</xdr:colOff>
      <xdr:row>0</xdr:row>
      <xdr:rowOff>83344</xdr:rowOff>
    </xdr:from>
    <xdr:to>
      <xdr:col>11</xdr:col>
      <xdr:colOff>884266</xdr:colOff>
      <xdr:row>3</xdr:row>
      <xdr:rowOff>145256</xdr:rowOff>
    </xdr:to>
    <xdr:pic>
      <xdr:nvPicPr>
        <xdr:cNvPr id="8" name="Imagem 7">
          <a:extLst>
            <a:ext uri="{FF2B5EF4-FFF2-40B4-BE49-F238E27FC236}">
              <a16:creationId xmlns:a16="http://schemas.microsoft.com/office/drawing/2014/main" id="{00000000-0008-0000-0400-000008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438531" y="83344"/>
          <a:ext cx="1847410" cy="54768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6499" name="Text Box 3">
          <a:extLst>
            <a:ext uri="{FF2B5EF4-FFF2-40B4-BE49-F238E27FC236}">
              <a16:creationId xmlns:a16="http://schemas.microsoft.com/office/drawing/2014/main" id="{00000000-0008-0000-0500-000063190000}"/>
            </a:ext>
          </a:extLst>
        </xdr:cNvPr>
        <xdr:cNvSpPr>
          <a:spLocks noChangeArrowheads="1"/>
        </xdr:cNvSpPr>
      </xdr:nvSpPr>
      <xdr:spPr bwMode="auto">
        <a:xfrm>
          <a:off x="1685925" y="9525"/>
          <a:ext cx="6800850" cy="7620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43109" name="Figuras 1">
          <a:extLst>
            <a:ext uri="{FF2B5EF4-FFF2-40B4-BE49-F238E27FC236}">
              <a16:creationId xmlns:a16="http://schemas.microsoft.com/office/drawing/2014/main" id="{00000000-0008-0000-0500-000065A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47626</xdr:colOff>
      <xdr:row>0</xdr:row>
      <xdr:rowOff>19050</xdr:rowOff>
    </xdr:from>
    <xdr:to>
      <xdr:col>3</xdr:col>
      <xdr:colOff>552450</xdr:colOff>
      <xdr:row>0</xdr:row>
      <xdr:rowOff>752475</xdr:rowOff>
    </xdr:to>
    <xdr:sp macro="" textlink="" fLocksText="0">
      <xdr:nvSpPr>
        <xdr:cNvPr id="8" name="Text Box 3">
          <a:extLst>
            <a:ext uri="{FF2B5EF4-FFF2-40B4-BE49-F238E27FC236}">
              <a16:creationId xmlns:a16="http://schemas.microsoft.com/office/drawing/2014/main" id="{00000000-0008-0000-0500-000008000000}"/>
            </a:ext>
          </a:extLst>
        </xdr:cNvPr>
        <xdr:cNvSpPr>
          <a:spLocks noChangeArrowheads="1"/>
        </xdr:cNvSpPr>
      </xdr:nvSpPr>
      <xdr:spPr bwMode="auto">
        <a:xfrm>
          <a:off x="638176" y="19050"/>
          <a:ext cx="6800849" cy="733425"/>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SERVIÇOS DE EDIFICAÇÕES - NÃO DESONERADA</a:t>
          </a:r>
        </a:p>
        <a:p>
          <a:pPr algn="ctr" rtl="0">
            <a:defRPr sz="1000"/>
          </a:pPr>
          <a:r>
            <a:rPr lang="pt-BR" sz="1200" b="0" i="0" u="none" strike="noStrike" baseline="0">
              <a:solidFill>
                <a:schemeClr val="tx1"/>
              </a:solidFill>
              <a:latin typeface="+mn-lt"/>
              <a:cs typeface="Arial"/>
            </a:rPr>
            <a:t>RESOLUÇÃO SECID N° 016/2024</a:t>
          </a:r>
        </a:p>
        <a:p>
          <a:pPr algn="ctr" rtl="0">
            <a:defRPr sz="1000"/>
          </a:pPr>
          <a:r>
            <a:rPr lang="pt-BR" sz="1200" b="0" i="0" u="none" strike="noStrike" baseline="0">
              <a:solidFill>
                <a:srgbClr val="000000"/>
              </a:solidFill>
              <a:latin typeface="+mn-lt"/>
              <a:cs typeface="Arial"/>
            </a:rPr>
            <a:t>Referência SINAPI: JANEIRO de 2024  - Vigência: ABRIL de 2024</a:t>
          </a:r>
        </a:p>
      </xdr:txBody>
    </xdr:sp>
    <xdr:clientData/>
  </xdr:twoCellAnchor>
  <xdr:twoCellAnchor editAs="oneCell">
    <xdr:from>
      <xdr:col>0</xdr:col>
      <xdr:colOff>47625</xdr:colOff>
      <xdr:row>0</xdr:row>
      <xdr:rowOff>38100</xdr:rowOff>
    </xdr:from>
    <xdr:to>
      <xdr:col>1</xdr:col>
      <xdr:colOff>51685</xdr:colOff>
      <xdr:row>0</xdr:row>
      <xdr:rowOff>758100</xdr:rowOff>
    </xdr:to>
    <xdr:pic>
      <xdr:nvPicPr>
        <xdr:cNvPr id="10" name="Imagem 9" descr="1_2_assinaturas_marca_2_reduzida">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38100"/>
          <a:ext cx="594610" cy="720000"/>
        </a:xfrm>
        <a:prstGeom prst="rect">
          <a:avLst/>
        </a:prstGeom>
        <a:noFill/>
        <a:ln>
          <a:noFill/>
        </a:ln>
      </xdr:spPr>
    </xdr:pic>
    <xdr:clientData/>
  </xdr:twoCellAnchor>
  <xdr:twoCellAnchor editAs="oneCell">
    <xdr:from>
      <xdr:col>3</xdr:col>
      <xdr:colOff>447675</xdr:colOff>
      <xdr:row>0</xdr:row>
      <xdr:rowOff>47625</xdr:rowOff>
    </xdr:from>
    <xdr:to>
      <xdr:col>5</xdr:col>
      <xdr:colOff>797560</xdr:colOff>
      <xdr:row>0</xdr:row>
      <xdr:rowOff>666750</xdr:rowOff>
    </xdr:to>
    <xdr:pic>
      <xdr:nvPicPr>
        <xdr:cNvPr id="11" name="Imagem 10">
          <a:extLst>
            <a:ext uri="{FF2B5EF4-FFF2-40B4-BE49-F238E27FC236}">
              <a16:creationId xmlns:a16="http://schemas.microsoft.com/office/drawing/2014/main" id="{00000000-0008-0000-0500-00000B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34250" y="47625"/>
          <a:ext cx="2121535" cy="6191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114301</xdr:colOff>
      <xdr:row>0</xdr:row>
      <xdr:rowOff>66675</xdr:rowOff>
    </xdr:from>
    <xdr:to>
      <xdr:col>1</xdr:col>
      <xdr:colOff>5048251</xdr:colOff>
      <xdr:row>1</xdr:row>
      <xdr:rowOff>19050</xdr:rowOff>
    </xdr:to>
    <xdr:sp macro="" textlink="" fLocksText="0">
      <xdr:nvSpPr>
        <xdr:cNvPr id="7" name="Text Box 3">
          <a:extLst>
            <a:ext uri="{FF2B5EF4-FFF2-40B4-BE49-F238E27FC236}">
              <a16:creationId xmlns:a16="http://schemas.microsoft.com/office/drawing/2014/main" id="{00000000-0008-0000-0600-000007000000}"/>
            </a:ext>
          </a:extLst>
        </xdr:cNvPr>
        <xdr:cNvSpPr>
          <a:spLocks noChangeArrowheads="1"/>
        </xdr:cNvSpPr>
      </xdr:nvSpPr>
      <xdr:spPr bwMode="auto">
        <a:xfrm>
          <a:off x="704851" y="66675"/>
          <a:ext cx="4933950" cy="7239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INSUMOS DE EDIFICAÇÕES - NÃO DESONERADA</a:t>
          </a:r>
        </a:p>
        <a:p>
          <a:pPr algn="ctr" rtl="0">
            <a:defRPr sz="1000"/>
          </a:pPr>
          <a:r>
            <a:rPr lang="pt-BR" sz="1200" b="0" i="0" u="none" strike="noStrike" baseline="0">
              <a:solidFill>
                <a:schemeClr val="tx1"/>
              </a:solidFill>
              <a:latin typeface="+mn-lt"/>
              <a:cs typeface="Arial"/>
            </a:rPr>
            <a:t>RESOLUÇÃO SECID N° 016/2024</a:t>
          </a:r>
        </a:p>
        <a:p>
          <a:pPr algn="ctr" rtl="0">
            <a:defRPr sz="1000"/>
          </a:pPr>
          <a:r>
            <a:rPr lang="pt-BR" sz="1200" b="0" i="0" u="none" strike="noStrike" baseline="0">
              <a:solidFill>
                <a:srgbClr val="000000"/>
              </a:solidFill>
              <a:latin typeface="+mn-lt"/>
              <a:cs typeface="Arial"/>
            </a:rPr>
            <a:t>Referência SINAPI: JANEIRO de 2024  - Vigência: ABRIL de 2024</a:t>
          </a:r>
        </a:p>
      </xdr:txBody>
    </xdr:sp>
    <xdr:clientData/>
  </xdr:twoCellAnchor>
  <xdr:twoCellAnchor editAs="oneCell">
    <xdr:from>
      <xdr:col>0</xdr:col>
      <xdr:colOff>57150</xdr:colOff>
      <xdr:row>0</xdr:row>
      <xdr:rowOff>38100</xdr:rowOff>
    </xdr:from>
    <xdr:to>
      <xdr:col>1</xdr:col>
      <xdr:colOff>61210</xdr:colOff>
      <xdr:row>0</xdr:row>
      <xdr:rowOff>758100</xdr:rowOff>
    </xdr:to>
    <xdr:pic>
      <xdr:nvPicPr>
        <xdr:cNvPr id="9" name="Imagem 8" descr="1_2_assinaturas_marca_2_reduzida">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twoCellAnchor editAs="oneCell">
    <xdr:from>
      <xdr:col>1</xdr:col>
      <xdr:colOff>5029200</xdr:colOff>
      <xdr:row>0</xdr:row>
      <xdr:rowOff>47625</xdr:rowOff>
    </xdr:from>
    <xdr:to>
      <xdr:col>3</xdr:col>
      <xdr:colOff>749935</xdr:colOff>
      <xdr:row>0</xdr:row>
      <xdr:rowOff>666750</xdr:rowOff>
    </xdr:to>
    <xdr:pic>
      <xdr:nvPicPr>
        <xdr:cNvPr id="10" name="Imagem 9">
          <a:extLst>
            <a:ext uri="{FF2B5EF4-FFF2-40B4-BE49-F238E27FC236}">
              <a16:creationId xmlns:a16="http://schemas.microsoft.com/office/drawing/2014/main" id="{00000000-0008-0000-0600-00000A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19750" y="47625"/>
          <a:ext cx="2121535" cy="6191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6" name="Imagem 5" descr="1_2_assinaturas_marca_2_reduzida">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9</xdr:col>
      <xdr:colOff>276225</xdr:colOff>
      <xdr:row>2</xdr:row>
      <xdr:rowOff>76200</xdr:rowOff>
    </xdr:from>
    <xdr:to>
      <xdr:col>11</xdr:col>
      <xdr:colOff>855939</xdr:colOff>
      <xdr:row>6</xdr:row>
      <xdr:rowOff>119011</xdr:rowOff>
    </xdr:to>
    <xdr:pic>
      <xdr:nvPicPr>
        <xdr:cNvPr id="7" name="Imagem 6">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334750" y="457200"/>
          <a:ext cx="2341839" cy="74766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228600</xdr:colOff>
      <xdr:row>43</xdr:row>
      <xdr:rowOff>0</xdr:rowOff>
    </xdr:from>
    <xdr:to>
      <xdr:col>1</xdr:col>
      <xdr:colOff>638175</xdr:colOff>
      <xdr:row>43</xdr:row>
      <xdr:rowOff>0</xdr:rowOff>
    </xdr:to>
    <xdr:pic>
      <xdr:nvPicPr>
        <xdr:cNvPr id="33022" name="Picture 1278">
          <a:extLst>
            <a:ext uri="{FF2B5EF4-FFF2-40B4-BE49-F238E27FC236}">
              <a16:creationId xmlns:a16="http://schemas.microsoft.com/office/drawing/2014/main" id="{00000000-0008-0000-0800-0000FE8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xdr:row>
      <xdr:rowOff>85725</xdr:rowOff>
    </xdr:from>
    <xdr:to>
      <xdr:col>1</xdr:col>
      <xdr:colOff>776455</xdr:colOff>
      <xdr:row>6</xdr:row>
      <xdr:rowOff>139125</xdr:rowOff>
    </xdr:to>
    <xdr:pic>
      <xdr:nvPicPr>
        <xdr:cNvPr id="8" name="Imagem 7" descr="1_2_assinaturas_marca_2_reduzida">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400050"/>
          <a:ext cx="862180" cy="1044000"/>
        </a:xfrm>
        <a:prstGeom prst="rect">
          <a:avLst/>
        </a:prstGeom>
        <a:noFill/>
        <a:ln>
          <a:noFill/>
        </a:ln>
      </xdr:spPr>
    </xdr:pic>
    <xdr:clientData/>
  </xdr:twoCellAnchor>
  <xdr:twoCellAnchor editAs="oneCell">
    <xdr:from>
      <xdr:col>8</xdr:col>
      <xdr:colOff>457200</xdr:colOff>
      <xdr:row>1</xdr:row>
      <xdr:rowOff>133350</xdr:rowOff>
    </xdr:from>
    <xdr:to>
      <xdr:col>11</xdr:col>
      <xdr:colOff>827364</xdr:colOff>
      <xdr:row>5</xdr:row>
      <xdr:rowOff>99961</xdr:rowOff>
    </xdr:to>
    <xdr:pic>
      <xdr:nvPicPr>
        <xdr:cNvPr id="10" name="Imagem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515350" y="447675"/>
          <a:ext cx="2341839" cy="747661"/>
        </a:xfrm>
        <a:prstGeom prst="rect">
          <a:avLst/>
        </a:prstGeom>
      </xdr:spPr>
    </xdr:pic>
    <xdr:clientData/>
  </xdr:twoCellAnchor>
  <xdr:twoCellAnchor>
    <xdr:from>
      <xdr:col>1</xdr:col>
      <xdr:colOff>771525</xdr:colOff>
      <xdr:row>1</xdr:row>
      <xdr:rowOff>19049</xdr:rowOff>
    </xdr:from>
    <xdr:to>
      <xdr:col>8</xdr:col>
      <xdr:colOff>457200</xdr:colOff>
      <xdr:row>6</xdr:row>
      <xdr:rowOff>200024</xdr:rowOff>
    </xdr:to>
    <xdr:sp macro="" textlink="" fLocksText="0">
      <xdr:nvSpPr>
        <xdr:cNvPr id="11" name="Text Box 3">
          <a:extLst>
            <a:ext uri="{FF2B5EF4-FFF2-40B4-BE49-F238E27FC236}">
              <a16:creationId xmlns:a16="http://schemas.microsoft.com/office/drawing/2014/main" id="{00000000-0008-0000-0800-00000B000000}"/>
            </a:ext>
          </a:extLst>
        </xdr:cNvPr>
        <xdr:cNvSpPr>
          <a:spLocks noChangeArrowheads="1"/>
        </xdr:cNvSpPr>
      </xdr:nvSpPr>
      <xdr:spPr bwMode="auto">
        <a:xfrm>
          <a:off x="1085850" y="333374"/>
          <a:ext cx="7429500" cy="1171575"/>
        </a:xfrm>
        <a:prstGeom prst="rect">
          <a:avLst/>
        </a:prstGeom>
        <a:noFill/>
        <a:ln w="9525">
          <a:noFill/>
          <a:round/>
          <a:headEnd/>
          <a:tailEnd/>
        </a:ln>
        <a:effectLst/>
      </xdr:spPr>
      <xdr:txBody>
        <a:bodyPr vertOverflow="clip" wrap="square" lIns="90000" tIns="45000" rIns="90000" bIns="45000" anchor="ctr" upright="1"/>
        <a:lstStyle/>
        <a:p>
          <a:pPr algn="ctr" rtl="0">
            <a:spcBef>
              <a:spcPts val="600"/>
            </a:spcBef>
          </a:pPr>
          <a:r>
            <a:rPr lang="pt-BR" sz="1100" b="1" i="0" baseline="0">
              <a:effectLst/>
              <a:latin typeface="+mn-lt"/>
              <a:ea typeface="+mn-ea"/>
              <a:cs typeface="+mn-cs"/>
            </a:rPr>
            <a:t>SECRETARIA DE ESTADO DAS CIDADES</a:t>
          </a:r>
          <a:endParaRPr lang="pt-BR">
            <a:effectLst/>
          </a:endParaRPr>
        </a:p>
        <a:p>
          <a:pPr algn="ctr" rtl="0">
            <a:spcBef>
              <a:spcPts val="600"/>
            </a:spcBef>
          </a:pPr>
          <a:r>
            <a:rPr lang="pt-BR" sz="1100" b="1" i="0" baseline="0">
              <a:effectLst/>
              <a:latin typeface="+mn-lt"/>
              <a:ea typeface="+mn-ea"/>
              <a:cs typeface="+mn-cs"/>
            </a:rPr>
            <a:t>DIRETORIA DE EDIFICAÇÕES</a:t>
          </a:r>
          <a:endParaRPr lang="pt-BR">
            <a:effectLst/>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g-dpp-gco\PLAN-2017\Seju\Seju%20-%20Preven&#231;&#227;o%20de%20Inc&#234;ndio\CA%2070-2014\Cense%20Ponta%20Grossa\dg-dpp-gco-publico\Arquivos%20para%20o%20site\Folha%20de%20Fechament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AIANA/PROJETOS/REFORMA%20UBS%20SERRINHA/10-Planilha%20de%20Servi&#231;os%20Sint&#233;tica%20-%20JANEIRO%20DE%202024%20-%20COM%20DESONERA&#199;&#195;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 val="Auxiliar FxF"/>
      <sheetName val="cotações"/>
      <sheetName val="insumos"/>
      <sheetName val="serviços"/>
      <sheetName val="Teor"/>
      <sheetName val="compos1"/>
      <sheetName val="proposta"/>
      <sheetName val="Plan2"/>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efreshError="1"/>
      <sheetData sheetId="8">
        <row r="464">
          <cell r="F464" t="str">
            <v xml:space="preserve">                                                                                                                                                                                 1° MEDIÇÃO</v>
          </cell>
        </row>
      </sheetData>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row r="464">
          <cell r="F464" t="str">
            <v xml:space="preserve">                                                                                                                                                                                 1° MEDIÇÃO</v>
          </cell>
        </row>
      </sheetData>
      <sheetData sheetId="13">
        <row r="464">
          <cell r="F464" t="str">
            <v xml:space="preserve">                                                                                                                                                                                 1° MEDIÇÃO</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FOLHA FECHAMENTO"/>
      <sheetName val="BDI"/>
      <sheetName val="PLANILHA_SINTÉTICA"/>
      <sheetName val="RESUMO"/>
      <sheetName val="MEMÓRIA DE CÁLCULO"/>
      <sheetName val="SERVIÇOS"/>
      <sheetName val="INSUMOS"/>
      <sheetName val="CURVA ABC"/>
      <sheetName val="CRONOGRAMA"/>
      <sheetName val="COMPOSIÇÕES COMPLEMENTARES "/>
      <sheetName val="COTAÇÕES"/>
      <sheetName val="DECLARAÇÃO"/>
      <sheetName val="PROJETOS RECEBIDOS"/>
      <sheetName val="ENCARGOS SOCIAIS"/>
    </sheetNames>
    <sheetDataSet>
      <sheetData sheetId="0" refreshError="1"/>
      <sheetData sheetId="1" refreshError="1"/>
      <sheetData sheetId="2" refreshError="1"/>
      <sheetData sheetId="3" refreshError="1">
        <row r="9">
          <cell r="C9" t="str">
            <v>ADMINISTRAÇÃO LOCAL</v>
          </cell>
        </row>
        <row r="13">
          <cell r="C13" t="str">
            <v>SERVIÇOS PRELIMINARES</v>
          </cell>
        </row>
        <row r="14">
          <cell r="A14" t="str">
            <v>2.1</v>
          </cell>
        </row>
        <row r="18">
          <cell r="C18" t="str">
            <v>DEMOLIÇÕES E RETIRADAS</v>
          </cell>
        </row>
        <row r="19">
          <cell r="A19" t="str">
            <v>3.1</v>
          </cell>
        </row>
        <row r="20">
          <cell r="A20" t="str">
            <v>3.2</v>
          </cell>
        </row>
        <row r="21">
          <cell r="A21" t="str">
            <v>3.3</v>
          </cell>
        </row>
        <row r="22">
          <cell r="A22" t="str">
            <v>3.4</v>
          </cell>
        </row>
        <row r="23">
          <cell r="A23" t="str">
            <v>3.5</v>
          </cell>
        </row>
        <row r="24">
          <cell r="A24" t="str">
            <v>3.6</v>
          </cell>
        </row>
        <row r="32">
          <cell r="C32" t="str">
            <v>READEQUAÇÕES HIDROSSANITÁRIAS</v>
          </cell>
        </row>
        <row r="39">
          <cell r="C39" t="str">
            <v xml:space="preserve">PAREDES </v>
          </cell>
        </row>
        <row r="51">
          <cell r="C51" t="str">
            <v>SISTEMA DE PISOS</v>
          </cell>
        </row>
        <row r="63">
          <cell r="C63" t="str">
            <v>LOUÇAS E METAIS</v>
          </cell>
        </row>
        <row r="74">
          <cell r="C74" t="str">
            <v>ESQUADRIAS</v>
          </cell>
        </row>
        <row r="85">
          <cell r="C85" t="str">
            <v>COBERTURA</v>
          </cell>
        </row>
        <row r="95">
          <cell r="C95" t="str">
            <v>INSTALAÇÕES ELÉTRICAS</v>
          </cell>
        </row>
        <row r="124">
          <cell r="C124" t="str">
            <v>PINTURA INTERNA</v>
          </cell>
        </row>
        <row r="135">
          <cell r="C135" t="str">
            <v>PINTURA EXTERNA</v>
          </cell>
        </row>
      </sheetData>
      <sheetData sheetId="4" refreshError="1"/>
      <sheetData sheetId="5" refreshError="1"/>
      <sheetData sheetId="6" refreshError="1">
        <row r="2">
          <cell r="A2" t="str">
            <v>CODIGO</v>
          </cell>
          <cell r="B2" t="str">
            <v>DESCRIÇÃO DO SERVIÇO</v>
          </cell>
          <cell r="C2" t="str">
            <v>UNID. MEDIDA</v>
          </cell>
          <cell r="D2" t="str">
            <v>CUSTOS</v>
          </cell>
        </row>
        <row r="3">
          <cell r="D3" t="str">
            <v>MATERIAL</v>
          </cell>
          <cell r="E3" t="str">
            <v>MÃO DE OBRA</v>
          </cell>
          <cell r="F3" t="str">
            <v>TOTAL</v>
          </cell>
        </row>
        <row r="5">
          <cell r="A5">
            <v>97141</v>
          </cell>
          <cell r="B5" t="str">
            <v>ASSENTAMENTO DE TUBO DE FERRO FUNDIDO PARA REDE DE ÁGUA, DN 80 MM, JUNTA ELÁSTICA, INSTALADO EM LOCAL COM NÍVEL ALTO DE INTERFERÊNCIAS (NÃO INCLUI FORNECIMENTO). AF_11/2017</v>
          </cell>
          <cell r="C5" t="str">
            <v>M</v>
          </cell>
          <cell r="D5">
            <v>4.96</v>
          </cell>
          <cell r="E5">
            <v>3.87</v>
          </cell>
          <cell r="F5">
            <v>8.83</v>
          </cell>
        </row>
        <row r="6">
          <cell r="A6">
            <v>97142</v>
          </cell>
          <cell r="B6" t="str">
            <v>ASSENTAMENTO DE TUBO DE FERRO FUNDIDO PARA REDE DE ÁGUA, DN 100 MM, JUNTA ELÁSTICA, INSTALADO EM LOCAL COM NÍVEL ALTO DE INTERFERÊNCIAS (NÃO INCLUI FORNECIMENTO). AF_11/2017</v>
          </cell>
          <cell r="C6" t="str">
            <v>M</v>
          </cell>
          <cell r="D6">
            <v>5.4499999999999993</v>
          </cell>
          <cell r="E6">
            <v>4.34</v>
          </cell>
          <cell r="F6">
            <v>9.7899999999999991</v>
          </cell>
        </row>
        <row r="7">
          <cell r="A7">
            <v>97143</v>
          </cell>
          <cell r="B7" t="str">
            <v>ASSENTAMENTO DE TUBO DE FERRO FUNDIDO PARA REDE DE ÁGUA, DN 150 MM, JUNTA ELÁSTICA, INSTALADO EM LOCAL COM NÍVEL ALTO DE INTERFERÊNCIAS (NÃO INCLUI FORNECIMENTO). AF_11/2017</v>
          </cell>
          <cell r="C7" t="str">
            <v>M</v>
          </cell>
          <cell r="D7">
            <v>6.64</v>
          </cell>
          <cell r="E7">
            <v>5.56</v>
          </cell>
          <cell r="F7">
            <v>12.2</v>
          </cell>
        </row>
        <row r="8">
          <cell r="A8">
            <v>97144</v>
          </cell>
          <cell r="B8" t="str">
            <v>ASSENTAMENTO DE TUBO DE FERRO FUNDIDO PARA REDE DE ÁGUA, DN 200 MM, JUNTA ELÁSTICA, INSTALADO EM LOCAL COM NÍVEL ALTO DE INTERFERÊNCIAS (NÃO INCLUI FORNECIMENTO). AF_11/2017</v>
          </cell>
          <cell r="C8" t="str">
            <v>M</v>
          </cell>
          <cell r="D8">
            <v>7.84</v>
          </cell>
          <cell r="E8">
            <v>6.77</v>
          </cell>
          <cell r="F8">
            <v>14.61</v>
          </cell>
        </row>
        <row r="9">
          <cell r="A9">
            <v>97145</v>
          </cell>
          <cell r="B9" t="str">
            <v>ASSENTAMENTO DE TUBO DE FERRO FUNDIDO PARA REDE DE ÁGUA, DN 250 MM, JUNTA ELÁSTICA, INSTALADO EM LOCAL COM NÍVEL ALTO DE INTERFERÊNCIAS (NÃO INCLUI FORNECIMENTO). AF_11/2017</v>
          </cell>
          <cell r="C9" t="str">
            <v>M</v>
          </cell>
          <cell r="D9">
            <v>9.09</v>
          </cell>
          <cell r="E9">
            <v>7.97</v>
          </cell>
          <cell r="F9">
            <v>17.059999999999999</v>
          </cell>
        </row>
        <row r="10">
          <cell r="A10">
            <v>97146</v>
          </cell>
          <cell r="B10" t="str">
            <v>ASSENTAMENTO DE TUBO DE FERRO FUNDIDO PARA REDE DE ÁGUA, DN 300 MM, JUNTA ELÁSTICA, INSTALADO EM LOCAL COM NÍVEL ALTO DE INTERFERÊNCIAS (NÃO INCLUI FORNECIMENTO). AF_11/2017</v>
          </cell>
          <cell r="C10" t="str">
            <v>M</v>
          </cell>
          <cell r="D10">
            <v>10.309999999999999</v>
          </cell>
          <cell r="E10">
            <v>9.18</v>
          </cell>
          <cell r="F10">
            <v>19.489999999999998</v>
          </cell>
        </row>
        <row r="11">
          <cell r="A11">
            <v>97147</v>
          </cell>
          <cell r="B11" t="str">
            <v>ASSENTAMENTO DE TUBO DE FERRO FUNDIDO PARA REDE DE ÁGUA, DN 350 MM, JUNTA ELÁSTICA, INSTALADO EM LOCAL COM NÍVEL ALTO DE INTERFERÊNCIAS (NÃO INCLUI FORNECIMENTO). AF_11/2017</v>
          </cell>
          <cell r="C11" t="str">
            <v>M</v>
          </cell>
          <cell r="D11">
            <v>11.549999999999999</v>
          </cell>
          <cell r="E11">
            <v>10.38</v>
          </cell>
          <cell r="F11">
            <v>21.93</v>
          </cell>
        </row>
        <row r="12">
          <cell r="A12">
            <v>97148</v>
          </cell>
          <cell r="B12" t="str">
            <v>ASSENTAMENTO DE TUBO DE FERRO FUNDIDO PARA REDE DE ÁGUA, DN 400 MM, JUNTA ELÁSTICA, INSTALADO EM LOCAL COM NÍVEL ALTO DE INTERFERÊNCIAS (NÃO INCLUI FORNECIMENTO). AF_11/2017</v>
          </cell>
          <cell r="C12" t="str">
            <v>M</v>
          </cell>
          <cell r="D12">
            <v>12.79</v>
          </cell>
          <cell r="E12">
            <v>11.57</v>
          </cell>
          <cell r="F12">
            <v>24.36</v>
          </cell>
        </row>
        <row r="13">
          <cell r="A13">
            <v>97149</v>
          </cell>
          <cell r="B13" t="str">
            <v>ASSENTAMENTO DE TUBO DE FERRO FUNDIDO PARA REDE DE ÁGUA, DN 450 MM, JUNTA ELÁSTICA, INSTALADO EM LOCAL COM NÍVEL ALTO DE INTERFERÊNCIAS (NÃO INCLUI FORNECIMENTO). AF_11/2017</v>
          </cell>
          <cell r="C13" t="str">
            <v>M</v>
          </cell>
          <cell r="D13">
            <v>14.04</v>
          </cell>
          <cell r="E13">
            <v>12.79</v>
          </cell>
          <cell r="F13">
            <v>26.83</v>
          </cell>
        </row>
        <row r="14">
          <cell r="A14">
            <v>97150</v>
          </cell>
          <cell r="B14" t="str">
            <v>ASSENTAMENTO DE TUBO DE FERRO FUNDIDO PARA REDE DE ÁGUA, DN 500 MM, JUNTA ELÁSTICA, INSTALADO EM LOCAL COM NÍVEL ALTO DE INTERFERÊNCIAS (NÃO INCLUI FORNECIMENTO). AF_11/2017</v>
          </cell>
          <cell r="C14" t="str">
            <v>M</v>
          </cell>
          <cell r="D14">
            <v>19.309999999999999</v>
          </cell>
          <cell r="E14">
            <v>13.98</v>
          </cell>
          <cell r="F14">
            <v>33.29</v>
          </cell>
        </row>
        <row r="15">
          <cell r="A15">
            <v>97151</v>
          </cell>
          <cell r="B15" t="str">
            <v>ASSENTAMENTO DE TUBO DE FERRO FUNDIDO PARA REDE DE ÁGUA, DN 600 MM, JUNTA ELÁSTICA, INSTALADO EM LOCAL COM NÍVEL ALTO DE INTERFERÊNCIAS (NÃO INCLUI FORNECIMENTO). AF_11/2017</v>
          </cell>
          <cell r="C15" t="str">
            <v>M</v>
          </cell>
          <cell r="D15">
            <v>22.4</v>
          </cell>
          <cell r="E15">
            <v>16.399999999999999</v>
          </cell>
          <cell r="F15">
            <v>38.799999999999997</v>
          </cell>
        </row>
        <row r="16">
          <cell r="A16">
            <v>97152</v>
          </cell>
          <cell r="B16" t="str">
            <v>ASSENTAMENTO DE TUBO DE FERRO FUNDIDO PARA REDE DE ÁGUA, DN 700 MM, JUNTA ELÁSTICA, INSTALADO EM LOCAL COM NÍVEL ALTO DE INTERFERÊNCIAS (NÃO INCLUI FORNECIMENTO). AF_11/2017</v>
          </cell>
          <cell r="C16" t="str">
            <v>M</v>
          </cell>
          <cell r="D16">
            <v>25.22</v>
          </cell>
          <cell r="E16">
            <v>18.79</v>
          </cell>
          <cell r="F16">
            <v>44.01</v>
          </cell>
        </row>
        <row r="17">
          <cell r="A17">
            <v>97153</v>
          </cell>
          <cell r="B17" t="str">
            <v>ASSENTAMENTO DE TUBO DE FERRO FUNDIDO PARA REDE DE ÁGUA, DN 800 MM, JUNTA ELÁSTICA, INSTALADO EM LOCAL COM NÍVEL ALTO DE INTERFERÊNCIAS (NÃO INCLUI FORNECIMENTO). AF_11/2017</v>
          </cell>
          <cell r="C17" t="str">
            <v>M</v>
          </cell>
          <cell r="D17">
            <v>28.18</v>
          </cell>
          <cell r="E17">
            <v>21.21</v>
          </cell>
          <cell r="F17">
            <v>49.39</v>
          </cell>
        </row>
        <row r="18">
          <cell r="A18">
            <v>97154</v>
          </cell>
          <cell r="B18" t="str">
            <v>ASSENTAMENTO DE TUBO DE FERRO FUNDIDO PARA REDE DE ÁGUA, DN 900 MM, JUNTA ELÁSTICA, INSTALADO EM LOCAL COM NÍVEL ALTO DE INTERFERÊNCIAS (NÃO INCLUI FORNECIMENTO). AF_11/2017</v>
          </cell>
          <cell r="C18" t="str">
            <v>M</v>
          </cell>
          <cell r="D18">
            <v>31.17</v>
          </cell>
          <cell r="E18">
            <v>23.64</v>
          </cell>
          <cell r="F18">
            <v>54.81</v>
          </cell>
        </row>
        <row r="19">
          <cell r="A19">
            <v>97155</v>
          </cell>
          <cell r="B19" t="str">
            <v>ASSENTAMENTO DE TUBO DE FERRO FUNDIDO PARA REDE DE ÁGUA, DN 1000 MM, JUNTA ELÁSTICA, INSTALADO EM LOCAL COM NÍVEL ALTO DE INTERFERÊNCIAS (NÃO INCLUI FORNECIMENTO). AF_11/2017</v>
          </cell>
          <cell r="C19" t="str">
            <v>M</v>
          </cell>
          <cell r="D19">
            <v>34.21</v>
          </cell>
          <cell r="E19">
            <v>26.03</v>
          </cell>
          <cell r="F19">
            <v>60.24</v>
          </cell>
        </row>
        <row r="20">
          <cell r="A20">
            <v>97156</v>
          </cell>
          <cell r="B20" t="str">
            <v>ASSENTAMENTO DE TUBO DE FERRO FUNDIDO PARA REDE DE ÁGUA, DN 1200 MM, JUNTA ELÁSTICA, INSTALADO EM LOCAL COM NÍVEL ALTO DE INTERFERÊNCIAS (NÃO INCLUI FORNECIMENTO). AF_11/2017</v>
          </cell>
          <cell r="C20" t="str">
            <v>M</v>
          </cell>
          <cell r="D20">
            <v>40.709999999999994</v>
          </cell>
          <cell r="E20">
            <v>30.86</v>
          </cell>
          <cell r="F20">
            <v>71.569999999999993</v>
          </cell>
        </row>
        <row r="21">
          <cell r="A21">
            <v>97157</v>
          </cell>
          <cell r="B21" t="str">
            <v>ASSENTAMENTO DE TUBO DE FERRO FUNDIDO PARA REDE DE ÁGUA, DN 80 MM, JUNTA ELÁSTICA, INSTALADO EM LOCAL COM NÍVEL BAIXO DE INTERFERÊNCIAS (NÃO INCLUI FORNECIMENTO). AF_11/2017</v>
          </cell>
          <cell r="C21" t="str">
            <v>M</v>
          </cell>
          <cell r="D21">
            <v>3.1</v>
          </cell>
          <cell r="E21">
            <v>2.2200000000000002</v>
          </cell>
          <cell r="F21">
            <v>5.32</v>
          </cell>
        </row>
        <row r="22">
          <cell r="A22">
            <v>97158</v>
          </cell>
          <cell r="B22" t="str">
            <v>ASSENTAMENTO DE TUBO DE FERRO FUNDIDO PARA REDE DE ÁGUA, DN 100 MM, JUNTA ELÁSTICA, INSTALADO EM LOCAL COM NÍVEL BAIXO DE INTERFERÊNCIAS (NÃO INCLUI FORNECIMENTO). AF_11/2017</v>
          </cell>
          <cell r="C22" t="str">
            <v>M</v>
          </cell>
          <cell r="D22">
            <v>3.42</v>
          </cell>
          <cell r="E22">
            <v>2.5</v>
          </cell>
          <cell r="F22">
            <v>5.92</v>
          </cell>
        </row>
        <row r="23">
          <cell r="A23">
            <v>97159</v>
          </cell>
          <cell r="B23" t="str">
            <v>ASSENTAMENTO DE TUBO DE FERRO FUNDIDO PARA REDE DE ÁGUA, DN 150 MM, JUNTA ELÁSTICA, INSTALADO EM LOCAL COM NÍVEL BAIXO DE INTERFERÊNCIAS (NÃO INCLUI FORNECIMENTO). AF_11/2017</v>
          </cell>
          <cell r="C23" t="str">
            <v>M</v>
          </cell>
          <cell r="D23">
            <v>4.18</v>
          </cell>
          <cell r="E23">
            <v>3.19</v>
          </cell>
          <cell r="F23">
            <v>7.37</v>
          </cell>
        </row>
        <row r="24">
          <cell r="A24">
            <v>97160</v>
          </cell>
          <cell r="B24" t="str">
            <v>ASSENTAMENTO DE TUBO DE FERRO FUNDIDO PARA REDE DE ÁGUA, DN 200 MM, JUNTA ELÁSTICA, INSTALADO EM LOCAL COM NÍVEL BAIXO DE INTERFERÊNCIAS (NÃO INCLUI FORNECIMENTO). AF_11/2017</v>
          </cell>
          <cell r="C24" t="str">
            <v>M</v>
          </cell>
          <cell r="D24">
            <v>4.93</v>
          </cell>
          <cell r="E24">
            <v>3.91</v>
          </cell>
          <cell r="F24">
            <v>8.84</v>
          </cell>
        </row>
        <row r="25">
          <cell r="A25">
            <v>97161</v>
          </cell>
          <cell r="B25" t="str">
            <v>ASSENTAMENTO DE TUBO DE FERRO FUNDIDO PARA REDE DE ÁGUA, DN 250 MM, JUNTA ELÁSTICA, INSTALADO EM LOCAL COM NÍVEL BAIXO DE INTERFERÊNCIAS (NÃO INCLUI FORNECIMENTO). AF_11/2017</v>
          </cell>
          <cell r="C25" t="str">
            <v>M</v>
          </cell>
          <cell r="D25">
            <v>5.7399999999999993</v>
          </cell>
          <cell r="E25">
            <v>4.6100000000000003</v>
          </cell>
          <cell r="F25">
            <v>10.35</v>
          </cell>
        </row>
        <row r="26">
          <cell r="A26">
            <v>97162</v>
          </cell>
          <cell r="B26" t="str">
            <v>ASSENTAMENTO DE TUBO DE FERRO FUNDIDO PARA REDE DE ÁGUA, DN 300 MM, JUNTA ELÁSTICA, INSTALADO EM LOCAL COM NÍVEL BAIXO DE INTERFERÊNCIAS (NÃO INCLUI FORNECIMENTO). AF_11/2017</v>
          </cell>
          <cell r="C26" t="str">
            <v>M</v>
          </cell>
          <cell r="D26">
            <v>6.51</v>
          </cell>
          <cell r="E26">
            <v>5.33</v>
          </cell>
          <cell r="F26">
            <v>11.84</v>
          </cell>
        </row>
        <row r="27">
          <cell r="A27">
            <v>97163</v>
          </cell>
          <cell r="B27" t="str">
            <v>ASSENTAMENTO DE TUBO DE FERRO FUNDIDO PARA REDE DE ÁGUA, DN 350 MM, JUNTA ELÁSTICA, INSTALADO EM LOCAL COM NÍVEL BAIXO DE INTERFERÊNCIAS (NÃO INCLUI FORNECIMENTO). AF_11/2017</v>
          </cell>
          <cell r="C27" t="str">
            <v>M</v>
          </cell>
          <cell r="D27">
            <v>7.3</v>
          </cell>
          <cell r="E27">
            <v>6.05</v>
          </cell>
          <cell r="F27">
            <v>13.35</v>
          </cell>
        </row>
        <row r="28">
          <cell r="A28">
            <v>97164</v>
          </cell>
          <cell r="B28" t="str">
            <v>ASSENTAMENTO DE TUBO DE FERRO FUNDIDO PARA REDE DE ÁGUA, DN 400 MM, JUNTA ELÁSTICA, INSTALADO EM LOCAL COM NÍVEL BAIXO DE INTERFERÊNCIAS (NÃO INCLUI FORNECIMENTO). AF_11/2017</v>
          </cell>
          <cell r="C28" t="str">
            <v>M</v>
          </cell>
          <cell r="D28">
            <v>8.09</v>
          </cell>
          <cell r="E28">
            <v>6.72</v>
          </cell>
          <cell r="F28">
            <v>14.81</v>
          </cell>
        </row>
        <row r="29">
          <cell r="A29">
            <v>97165</v>
          </cell>
          <cell r="B29" t="str">
            <v>ASSENTAMENTO DE TUBO DE FERRO FUNDIDO PARA REDE DE ÁGUA, DN 450 MM, JUNTA ELÁSTICA, INSTALADO EM LOCAL COM NÍVEL BAIXO DE INTERFERÊNCIAS (NÃO INCLUI FORNECIMENTO). AF_11/2017</v>
          </cell>
          <cell r="C29" t="str">
            <v>M</v>
          </cell>
          <cell r="D29">
            <v>8.89</v>
          </cell>
          <cell r="E29">
            <v>7.45</v>
          </cell>
          <cell r="F29">
            <v>16.34</v>
          </cell>
        </row>
        <row r="30">
          <cell r="A30">
            <v>97166</v>
          </cell>
          <cell r="B30" t="str">
            <v>ASSENTAMENTO DE TUBO DE FERRO FUNDIDO PARA REDE DE ÁGUA, DN 500 MM, JUNTA ELÁSTICA, INSTALADO EM LOCAL COM NÍVEL BAIXO DE INTERFERÊNCIAS (NÃO INCLUI FORNECIMENTO). AF_11/2017</v>
          </cell>
          <cell r="C30" t="str">
            <v>M</v>
          </cell>
          <cell r="D30">
            <v>12.180000000000001</v>
          </cell>
          <cell r="E30">
            <v>8.1199999999999992</v>
          </cell>
          <cell r="F30">
            <v>20.3</v>
          </cell>
        </row>
        <row r="31">
          <cell r="A31">
            <v>97167</v>
          </cell>
          <cell r="B31" t="str">
            <v>ASSENTAMENTO DE TUBO DE FERRO FUNDIDO PARA REDE DE ÁGUA, DN 600 MM, JUNTA ELÁSTICA, INSTALADO EM LOCAL COM NÍVEL BAIXO DE INTERFERÊNCIAS (NÃO INCLUI FORNECIMENTO). AF_11/2017</v>
          </cell>
          <cell r="C31" t="str">
            <v>M</v>
          </cell>
          <cell r="D31">
            <v>14.14</v>
          </cell>
          <cell r="E31">
            <v>9.5399999999999991</v>
          </cell>
          <cell r="F31">
            <v>23.68</v>
          </cell>
        </row>
        <row r="32">
          <cell r="A32">
            <v>97168</v>
          </cell>
          <cell r="B32" t="str">
            <v>ASSENTAMENTO DE TUBO DE FERRO FUNDIDO PARA REDE DE ÁGUA, DN 700 MM, JUNTA ELÁSTICA, INSTALADO EM LOCAL COM NÍVEL BAIXO DE INTERFERÊNCIAS (NÃO INCLUI FORNECIMENTO). AF_11/2017</v>
          </cell>
          <cell r="C32" t="str">
            <v>M</v>
          </cell>
          <cell r="D32">
            <v>15.82</v>
          </cell>
          <cell r="E32">
            <v>10.95</v>
          </cell>
          <cell r="F32">
            <v>26.77</v>
          </cell>
        </row>
        <row r="33">
          <cell r="A33">
            <v>97169</v>
          </cell>
          <cell r="B33" t="str">
            <v>ASSENTAMENTO DE TUBO DE FERRO FUNDIDO PARA REDE DE ÁGUA, DN 800 MM, JUNTA ELÁSTICA, INSTALADO EM LOCAL COM NÍVEL BAIXO DE INTERFERÊNCIAS (NÃO INCLUI FORNECIMENTO). AF_11/2017</v>
          </cell>
          <cell r="C33" t="str">
            <v>M</v>
          </cell>
          <cell r="D33">
            <v>17.690000000000001</v>
          </cell>
          <cell r="E33">
            <v>12.36</v>
          </cell>
          <cell r="F33">
            <v>30.05</v>
          </cell>
        </row>
        <row r="34">
          <cell r="A34">
            <v>97170</v>
          </cell>
          <cell r="B34" t="str">
            <v>ASSENTAMENTO DE TUBO DE FERRO FUNDIDO PARA REDE DE ÁGUA, DN 900 MM, JUNTA ELÁSTICA, INSTALADO EM LOCAL COM NÍVEL BAIXO DE INTERFERÊNCIAS (NÃO INCLUI FORNECIMENTO). AF_11/2017</v>
          </cell>
          <cell r="C34" t="str">
            <v>M</v>
          </cell>
          <cell r="D34">
            <v>19.57</v>
          </cell>
          <cell r="E34">
            <v>13.79</v>
          </cell>
          <cell r="F34">
            <v>33.36</v>
          </cell>
        </row>
        <row r="35">
          <cell r="A35">
            <v>97171</v>
          </cell>
          <cell r="B35" t="str">
            <v>ASSENTAMENTO DE TUBO DE FERRO FUNDIDO PARA REDE DE ÁGUA, DN 1000 MM, JUNTA ELÁSTICA, INSTALADO EM LOCAL COM NÍVEL BAIXO DE INTERFERÊNCIAS (NÃO INCLUI FORNECIMENTO). AF_11/2017</v>
          </cell>
          <cell r="C35" t="str">
            <v>M</v>
          </cell>
          <cell r="D35">
            <v>21.48</v>
          </cell>
          <cell r="E35">
            <v>15.2</v>
          </cell>
          <cell r="F35">
            <v>36.68</v>
          </cell>
        </row>
        <row r="36">
          <cell r="A36">
            <v>97172</v>
          </cell>
          <cell r="B36" t="str">
            <v>ASSENTAMENTO DE TUBO DE FERRO FUNDIDO PARA REDE DE ÁGUA, DN 1200 MM, JUNTA ELÁSTICA, INSTALADO EM LOCAL COM NÍVEL BAIXO DE INTERFERÊNCIAS (NÃO INCLUI FORNECIMENTO). AF_11/2017</v>
          </cell>
          <cell r="C36" t="str">
            <v>M</v>
          </cell>
          <cell r="D36">
            <v>25.789999999999996</v>
          </cell>
          <cell r="E36">
            <v>18.010000000000002</v>
          </cell>
          <cell r="F36">
            <v>43.8</v>
          </cell>
        </row>
        <row r="37">
          <cell r="A37">
            <v>97173</v>
          </cell>
          <cell r="B37" t="str">
            <v>ASSENTAMENTO DE TUBO DE AÇO CARBONO PARA REDE DE ÁGUA, DN 600 MM (24), JUNTA SOLDADA, INSTALADO EM LOCAL COM NÍVEL ALTO DE INTERFERÊNCIAS (NÃO INCLUI FORNECIMENTO). AF_11/2017</v>
          </cell>
          <cell r="C37" t="str">
            <v>M</v>
          </cell>
          <cell r="D37">
            <v>24.02</v>
          </cell>
          <cell r="E37">
            <v>16.73</v>
          </cell>
          <cell r="F37">
            <v>40.75</v>
          </cell>
        </row>
        <row r="38">
          <cell r="A38">
            <v>97174</v>
          </cell>
          <cell r="B38" t="str">
            <v>ASSENTAMENTO DE TUBO DE AÇO CARBONO PARA REDE DE ÁGUA, DN 700 MM (28), JUNTA SOLDADA, INSTALADO EM LOCAL COM NÍVEL ALTO DE INTERFERÊNCIAS (NÃO INCLUI FORNECIMENTO). AF_11/2017</v>
          </cell>
          <cell r="C38" t="str">
            <v>M</v>
          </cell>
          <cell r="D38">
            <v>27.91</v>
          </cell>
          <cell r="E38">
            <v>19.3</v>
          </cell>
          <cell r="F38">
            <v>47.21</v>
          </cell>
        </row>
        <row r="39">
          <cell r="A39">
            <v>97175</v>
          </cell>
          <cell r="B39" t="str">
            <v>ASSENTAMENTO DE TUBO DE AÇO CARBONO PARA REDE DE ÁGUA, DN 800 MM (32), JUNTA SOLDADA, INSTALADO EM LOCAL COM NÍVEL ALTO DE INTERFERÊNCIAS (NÃO INCLUI FORNECIMENTO). AF_11/2017</v>
          </cell>
          <cell r="C39" t="str">
            <v>M</v>
          </cell>
          <cell r="D39">
            <v>31.820000000000004</v>
          </cell>
          <cell r="E39">
            <v>21.88</v>
          </cell>
          <cell r="F39">
            <v>53.7</v>
          </cell>
        </row>
        <row r="40">
          <cell r="A40">
            <v>97176</v>
          </cell>
          <cell r="B40" t="str">
            <v>ASSENTAMENTO DE TUBO DE AÇO CARBONO PARA REDE DE ÁGUA, DN 900 MM (36), JUNTA SOLDADA, INSTALADO EM LOCAL COM NÍVEL ALTO DE INTERFERÊNCIAS (NÃO INCLUI FORNECIMENTO). AF_11/2017</v>
          </cell>
          <cell r="C40" t="str">
            <v>M</v>
          </cell>
          <cell r="D40">
            <v>35.709999999999994</v>
          </cell>
          <cell r="E40">
            <v>24.44</v>
          </cell>
          <cell r="F40">
            <v>60.15</v>
          </cell>
        </row>
        <row r="41">
          <cell r="A41">
            <v>97177</v>
          </cell>
          <cell r="B41" t="str">
            <v>ASSENTAMENTO DE TUBO DE AÇO CARBONO PARA REDE DE ÁGUA, DN 1000 MM (40) OU DN 1100 MM (44), JUNTA SOLDADA, INSTALADO EM LOCAL COM NÍVEL ALTO DE INTERFERÊNCIAS (NÃO INCLUI FORNECIMENTO). AF_11/2017</v>
          </cell>
          <cell r="C41" t="str">
            <v>M</v>
          </cell>
          <cell r="D41">
            <v>43.45</v>
          </cell>
          <cell r="E41">
            <v>29.63</v>
          </cell>
          <cell r="F41">
            <v>73.08</v>
          </cell>
        </row>
        <row r="42">
          <cell r="A42">
            <v>97178</v>
          </cell>
          <cell r="B42" t="str">
            <v>ASSENTAMENTO DE TUBO DE AÇO CARBONO PARA REDE DE ÁGUA, DN 1200 MM (48) OU DN 1300 MM (52), JUNTA SOLDADA, INSTALADO EM LOCAL COM NÍVEL ALTO DE INTERFERÊNCIAS (NÃO INCLUI FORNECIMENTO). AF_11/2017</v>
          </cell>
          <cell r="C42" t="str">
            <v>M</v>
          </cell>
          <cell r="D42">
            <v>51.249999999999993</v>
          </cell>
          <cell r="E42">
            <v>34.770000000000003</v>
          </cell>
          <cell r="F42">
            <v>86.02</v>
          </cell>
        </row>
        <row r="43">
          <cell r="A43">
            <v>97179</v>
          </cell>
          <cell r="B43" t="str">
            <v>ASSENTAMENTO DE TUBO DE AÇO CARBONO PARA REDE DE ÁGUA, DN 1400 MM (56'') OU DN 1500 MM (60), JUNTA SOLDADA, INSTALADO EM LOCAL COM NÍVEL ALTO DE INTERFERÊNCIAS (NÃO INCLUI FORNECIMENTO). AF_11/2017</v>
          </cell>
          <cell r="C43" t="str">
            <v>M</v>
          </cell>
          <cell r="D43">
            <v>59.04</v>
          </cell>
          <cell r="E43">
            <v>39.9</v>
          </cell>
          <cell r="F43">
            <v>98.94</v>
          </cell>
        </row>
        <row r="44">
          <cell r="A44">
            <v>97180</v>
          </cell>
          <cell r="B44" t="str">
            <v>ASSENTAMENTO DE TUBO DE AÇO CARBONO PARA REDE DE ÁGUA, DN 1600 MM (64) OU DN 1700 MM (68), JUNTA SOLDADA, INSTALADO EM LOCAL COM NÍVEL ALTO DE INTERFERÊNCIAS (NÃO INCLUI FORNECIMENTO). AF_11/2017</v>
          </cell>
          <cell r="C44" t="str">
            <v>M</v>
          </cell>
          <cell r="D44">
            <v>66.800000000000011</v>
          </cell>
          <cell r="E44">
            <v>45.07</v>
          </cell>
          <cell r="F44">
            <v>111.87</v>
          </cell>
        </row>
        <row r="45">
          <cell r="A45">
            <v>97181</v>
          </cell>
          <cell r="B45" t="str">
            <v>ASSENTAMENTO DE TUBO DE AÇO CARBONO PARA REDE DE ÁGUA, DN 1800 MM (72) OU DN 1900 MM (76), JUNTA SOLDADA, INSTALADO EM LOCAL COM NÍVEL ALTO DE INTERFERÊNCIAS (NÃO INCLUI FORNECIMENTO). AF_11/2017</v>
          </cell>
          <cell r="C45" t="str">
            <v>M</v>
          </cell>
          <cell r="D45">
            <v>79.269999999999982</v>
          </cell>
          <cell r="E45">
            <v>50.21</v>
          </cell>
          <cell r="F45">
            <v>129.47999999999999</v>
          </cell>
        </row>
        <row r="46">
          <cell r="A46">
            <v>97182</v>
          </cell>
          <cell r="B46" t="str">
            <v>ASSENTAMENTO DE TUBO DE AÇO CARBONO PARA REDE DE ÁGUA, DN 2000 MM (80) OU DN 2100 MM (84), JUNTA SOLDADA, INSTALADO EM LOCAL COM NÍVEL ALTO DE INTERFERÊNCIAS (NÃO INCLUI FORNECIMENTO). AF_11/2017</v>
          </cell>
          <cell r="C46" t="str">
            <v>M</v>
          </cell>
          <cell r="D46">
            <v>87.53</v>
          </cell>
          <cell r="E46">
            <v>55.37</v>
          </cell>
          <cell r="F46">
            <v>142.9</v>
          </cell>
        </row>
        <row r="47">
          <cell r="A47">
            <v>97183</v>
          </cell>
          <cell r="B47" t="str">
            <v>ASSENTAMENTO DE TUBO DE AÇO CARBONO PARA REDE DE ÁGUA, DN 600 MM (24), JUNTA SOLDADA, INSTALADO EM LOCAL COM NÍVEL BAIXO DE INTERFERÊNCIAS (NÃO INCLUI FORNECIMENTO). AF_11/2017</v>
          </cell>
          <cell r="C47" t="str">
            <v>M</v>
          </cell>
          <cell r="D47">
            <v>19.269999999999996</v>
          </cell>
          <cell r="E47">
            <v>14.14</v>
          </cell>
          <cell r="F47">
            <v>33.409999999999997</v>
          </cell>
        </row>
        <row r="48">
          <cell r="A48">
            <v>97184</v>
          </cell>
          <cell r="B48" t="str">
            <v>ASSENTAMENTO DE TUBO DE AÇO CARBONO PARA REDE DE ÁGUA, DN 700 MM (28), JUNTA SOLDADA, INSTALADO EM LOCAL COM NÍVEL BAIXO DE INTERFERÊNCIAS (NÃO INCLUI FORNECIMENTO). AF_11/2017</v>
          </cell>
          <cell r="C48" t="str">
            <v>M</v>
          </cell>
          <cell r="D48">
            <v>22.42</v>
          </cell>
          <cell r="E48">
            <v>16.36</v>
          </cell>
          <cell r="F48">
            <v>38.78</v>
          </cell>
        </row>
        <row r="49">
          <cell r="A49">
            <v>97185</v>
          </cell>
          <cell r="B49" t="str">
            <v>ASSENTAMENTO DE TUBO DE AÇO CARBONO PARA REDE DE ÁGUA, DN 800 MM (32), JUNTA SOLDADA, INSTALADO EM LOCAL COM NÍVEL BAIXO DE INTERFERÊNCIAS (NÃO INCLUI FORNECIMENTO). AF_11/2017</v>
          </cell>
          <cell r="C49" t="str">
            <v>M</v>
          </cell>
          <cell r="D49">
            <v>25.549999999999997</v>
          </cell>
          <cell r="E49">
            <v>18.600000000000001</v>
          </cell>
          <cell r="F49">
            <v>44.15</v>
          </cell>
        </row>
        <row r="50">
          <cell r="A50">
            <v>97186</v>
          </cell>
          <cell r="B50" t="str">
            <v>ASSENTAMENTO DE TUBO DE AÇO CARBONO PARA REDE DE ÁGUA, DN 900 MM (36), JUNTA SOLDADA, INSTALADO EM LOCAL COM NÍVEL BAIXO DE INTERFERÊNCIAS (NÃO INCLUI FORNECIMENTO). AF_11/2017</v>
          </cell>
          <cell r="C50" t="str">
            <v>M</v>
          </cell>
          <cell r="D50">
            <v>28.73</v>
          </cell>
          <cell r="E50">
            <v>20.8</v>
          </cell>
          <cell r="F50">
            <v>49.53</v>
          </cell>
        </row>
        <row r="51">
          <cell r="A51">
            <v>97187</v>
          </cell>
          <cell r="B51" t="str">
            <v>ASSENTAMENTO DE TUBO DE AÇO CARBONO PARA REDE DE ÁGUA, DN 1000 MM (40  ) OU DN 1100 MM (44  ), JUNTA SOLDADA, INSTALADO EM LOCAL COM NÍVEL BAIXO DE INTERFERÊNCIAS (NÃO INCLUI FORNECIMENTO). AF_11/2017</v>
          </cell>
          <cell r="C51" t="str">
            <v>M</v>
          </cell>
          <cell r="D51">
            <v>34.989999999999995</v>
          </cell>
          <cell r="E51">
            <v>25.27</v>
          </cell>
          <cell r="F51">
            <v>60.26</v>
          </cell>
        </row>
        <row r="52">
          <cell r="A52">
            <v>97188</v>
          </cell>
          <cell r="B52" t="str">
            <v>ASSENTAMENTO DE TUBO DE AÇO CARBONO PARA REDE DE ÁGUA, DN 1200 MM (48) OU DN 1300 MM (52), JUNTA SOLDADA, INSTALADO EM LOCAL COM NÍVEL BAIXO DE INTERFERÊNCIAS (NÃO INCLUI FORNECIMENTO). AF_11/2017</v>
          </cell>
          <cell r="C52" t="str">
            <v>M</v>
          </cell>
          <cell r="D52">
            <v>41.269999999999996</v>
          </cell>
          <cell r="E52">
            <v>29.73</v>
          </cell>
          <cell r="F52">
            <v>71</v>
          </cell>
        </row>
        <row r="53">
          <cell r="A53">
            <v>97189</v>
          </cell>
          <cell r="B53" t="str">
            <v>ASSENTAMENTO DE TUBO DE AÇO CARBONO PARA REDE DE ÁGUA, DN 1400 MM (56'') OU DN 1500 MM (60), JUNTA SOLDADA, INSTALADO EM LOCAL COM NÍVEL BAIXO DE INTERFERÊNCIAS (NÃO INCLUI FORNECIMENTO). AF_11/2017</v>
          </cell>
          <cell r="C53" t="str">
            <v>M</v>
          </cell>
          <cell r="D53">
            <v>47.559999999999995</v>
          </cell>
          <cell r="E53">
            <v>34.18</v>
          </cell>
          <cell r="F53">
            <v>81.739999999999995</v>
          </cell>
        </row>
        <row r="54">
          <cell r="A54">
            <v>97190</v>
          </cell>
          <cell r="B54" t="str">
            <v>ASSENTAMENTO DE TUBO DE AÇO CARBONO PARA REDE DE ÁGUA, DN 1600 MM (64) OU DN 1700 MM (68), JUNTA SOLDADA, INSTALADO EM LOCAL COM NÍVEL BAIXO DE INTERFERÊNCIAS (NÃO INCLUI FORNECIMENTO). AF_11/2017</v>
          </cell>
          <cell r="C54" t="str">
            <v>M</v>
          </cell>
          <cell r="D54">
            <v>53.859999999999992</v>
          </cell>
          <cell r="E54">
            <v>38.630000000000003</v>
          </cell>
          <cell r="F54">
            <v>92.49</v>
          </cell>
        </row>
        <row r="55">
          <cell r="A55">
            <v>97191</v>
          </cell>
          <cell r="B55" t="str">
            <v>ASSENTAMENTO DE TUBO DE AÇO CARBONO PARA REDE DE ÁGUA, DN 1800 MM (72) OU DN 1900 MM (76), JUNTA SOLDADA, INSTALADO EM LOCAL COM NÍVEL BAIXO DE INTERFERÊNCIAS (NÃO INCLUI FORNECIMENTO). AF_11/2017</v>
          </cell>
          <cell r="C55" t="str">
            <v>M</v>
          </cell>
          <cell r="D55">
            <v>63.54</v>
          </cell>
          <cell r="E55">
            <v>43.07</v>
          </cell>
          <cell r="F55">
            <v>106.61</v>
          </cell>
        </row>
        <row r="56">
          <cell r="A56">
            <v>97192</v>
          </cell>
          <cell r="B56" t="str">
            <v>ASSENTAMENTO DE TUBO DE AÇO CARBONO PARA REDE DE ÁGUA, DN 2000 MM (80) OU DN 2100 MM (84), JUNTA SOLDADA, INSTALADO EM LOCAL COM NÍVEL BAIXO DE INTERFERÊNCIAS (NÃO INCLUI FORNECIMENTO). AF_11/2017</v>
          </cell>
          <cell r="C56" t="str">
            <v>M</v>
          </cell>
          <cell r="D56">
            <v>70.16</v>
          </cell>
          <cell r="E56">
            <v>47.54</v>
          </cell>
          <cell r="F56">
            <v>117.7</v>
          </cell>
        </row>
        <row r="57">
          <cell r="A57">
            <v>90694</v>
          </cell>
          <cell r="B57" t="str">
            <v>TUBO DE PVC PARA REDE COLETORA DE ESGOTO DE PAREDE MACIÇA, DN 100 MM, JUNTA ELÁSTICA - FORNECIMENTO E ASSENTAMENTO. AF_01/2021</v>
          </cell>
          <cell r="C57" t="str">
            <v>M</v>
          </cell>
          <cell r="D57">
            <v>45.55</v>
          </cell>
          <cell r="E57">
            <v>2.06</v>
          </cell>
          <cell r="F57">
            <v>47.61</v>
          </cell>
        </row>
        <row r="58">
          <cell r="A58">
            <v>90695</v>
          </cell>
          <cell r="B58" t="str">
            <v>TUBO DE PVC PARA REDE COLETORA DE ESGOTO DE PAREDE MACIÇA, DN 150 MM, JUNTA ELÁSTICA  - FORNECIMENTO E ASSENTAMENTO. AF_01/2021</v>
          </cell>
          <cell r="C58" t="str">
            <v>M</v>
          </cell>
          <cell r="D58">
            <v>88.24</v>
          </cell>
          <cell r="E58">
            <v>2.4500000000000002</v>
          </cell>
          <cell r="F58">
            <v>90.69</v>
          </cell>
        </row>
        <row r="59">
          <cell r="A59">
            <v>90696</v>
          </cell>
          <cell r="B59" t="str">
            <v>TUBO DE PVC PARA REDE COLETORA DE ESGOTO DE PAREDE MACIÇA, DN 200 MM, JUNTA ELÁSTICA - FORNECIMENTO E ASSENTAMENTO. AF_01/2021</v>
          </cell>
          <cell r="C59" t="str">
            <v>M</v>
          </cell>
          <cell r="D59">
            <v>148.86000000000001</v>
          </cell>
          <cell r="E59">
            <v>2.82</v>
          </cell>
          <cell r="F59">
            <v>151.68</v>
          </cell>
        </row>
        <row r="60">
          <cell r="A60">
            <v>90697</v>
          </cell>
          <cell r="B60" t="str">
            <v>TUBO DE PVC PARA REDE COLETORA DE ESGOTO DE PAREDE MACIÇA, DN 250 MM, JUNTA ELÁSTICA  - FORNECIMENTO E ASSENTAMENTO. AF_01/2021</v>
          </cell>
          <cell r="C60" t="str">
            <v>M</v>
          </cell>
          <cell r="D60">
            <v>232.29</v>
          </cell>
          <cell r="E60">
            <v>3.22</v>
          </cell>
          <cell r="F60">
            <v>235.51</v>
          </cell>
        </row>
        <row r="61">
          <cell r="A61">
            <v>90698</v>
          </cell>
          <cell r="B61" t="str">
            <v>TUBO DE PVC PARA REDE COLETORA DE ESGOTO DE PAREDE MACIÇA, DN 300 MM, JUNTA ELÁSTICA,  FORNECIMENTO E ASSENTAMENTO. AF_01/2021</v>
          </cell>
          <cell r="C61" t="str">
            <v>M</v>
          </cell>
          <cell r="D61">
            <v>356.56</v>
          </cell>
          <cell r="E61">
            <v>3.6</v>
          </cell>
          <cell r="F61">
            <v>360.16</v>
          </cell>
        </row>
        <row r="62">
          <cell r="A62">
            <v>90699</v>
          </cell>
          <cell r="B62" t="str">
            <v>TUBO DE PVC PARA REDE COLETORA DE ESGOTO DE PAREDE MACIÇA, DN 350 MM, JUNTA ELÁSTICA  - FORNECIMENTO E ASSENTAMENTO. AF_01/2021</v>
          </cell>
          <cell r="C62" t="str">
            <v>M</v>
          </cell>
          <cell r="D62">
            <v>503.08</v>
          </cell>
          <cell r="E62">
            <v>3.99</v>
          </cell>
          <cell r="F62">
            <v>507.07</v>
          </cell>
        </row>
        <row r="63">
          <cell r="A63">
            <v>90700</v>
          </cell>
          <cell r="B63" t="str">
            <v>TUBO DE PVC PARA REDE COLETORA DE ESGOTO DE PAREDE MACIÇA, DN 400 MM, JUNTA ELÁSTICA  FORNECIMENTO E ASSENTAMENTO. AF_01/2021</v>
          </cell>
          <cell r="C63" t="str">
            <v>M</v>
          </cell>
          <cell r="D63">
            <v>589.15</v>
          </cell>
          <cell r="E63">
            <v>3.44</v>
          </cell>
          <cell r="F63">
            <v>592.59</v>
          </cell>
        </row>
        <row r="64">
          <cell r="A64">
            <v>90701</v>
          </cell>
          <cell r="B64" t="str">
            <v>TUBO DE PVC CORRUGADO DE DUPLA PAREDE PARA REDE COLETORA DE ESGOTO, DN 150 MM, JUNTA ELÁSTICA - FORNECIMENTO E ASSENTAMENTO. AF_01/2021</v>
          </cell>
          <cell r="C64" t="str">
            <v>M</v>
          </cell>
          <cell r="D64">
            <v>68.14</v>
          </cell>
          <cell r="E64">
            <v>2.72</v>
          </cell>
          <cell r="F64">
            <v>70.86</v>
          </cell>
        </row>
        <row r="65">
          <cell r="A65">
            <v>90702</v>
          </cell>
          <cell r="B65" t="str">
            <v>TUBO DE PVC CORRUGADO DE DUPLA PAREDE PARA REDE COLETORA DE ESGOTO, DN 200 MM, JUNTA ELÁSTICA - FORNECIMENTO E ASSENTAMENTO. AF_01/2021</v>
          </cell>
          <cell r="C65" t="str">
            <v>M</v>
          </cell>
          <cell r="D65">
            <v>114.46</v>
          </cell>
          <cell r="E65">
            <v>3.11</v>
          </cell>
          <cell r="F65">
            <v>117.57</v>
          </cell>
        </row>
        <row r="66">
          <cell r="A66">
            <v>90703</v>
          </cell>
          <cell r="B66" t="str">
            <v>TUBO DE PVC CORRUGADO DE DUPLA PAREDE PARA REDE COLETORA DE ESGOTO, DN 250 MM, JUNTA ELÁSTICA - FORNECIMENTO E ASSENTAMENTO. AF_01/2021</v>
          </cell>
          <cell r="C66" t="str">
            <v>M</v>
          </cell>
          <cell r="D66">
            <v>180.47</v>
          </cell>
          <cell r="E66">
            <v>3.49</v>
          </cell>
          <cell r="F66">
            <v>183.96</v>
          </cell>
        </row>
        <row r="67">
          <cell r="A67">
            <v>90704</v>
          </cell>
          <cell r="B67" t="str">
            <v>TUBO DE PVC CORRUGADO DE DUPLA PAREDE PARA REDE COLETORA DE ESGOTO, DN 300 MM, JUNTA ELÁSTICA - FORNECIMENTO E ASSENTAMENTO. AF_01/2021</v>
          </cell>
          <cell r="C67" t="str">
            <v>M</v>
          </cell>
          <cell r="D67">
            <v>268.95999999999998</v>
          </cell>
          <cell r="E67">
            <v>3.88</v>
          </cell>
          <cell r="F67">
            <v>272.83999999999997</v>
          </cell>
        </row>
        <row r="68">
          <cell r="A68">
            <v>90705</v>
          </cell>
          <cell r="B68" t="str">
            <v>TUBO DE PVC CORRUGADO DE DUPLA PAREDE PARA REDE COLETORA DE ESGOTO, DN 350 MM, JUNTA ELÁSTICA - FORNECIMENTO E ASSENTAMENTO. AF_01/2021</v>
          </cell>
          <cell r="C68" t="str">
            <v>M</v>
          </cell>
          <cell r="D68">
            <v>353.73</v>
          </cell>
          <cell r="E68">
            <v>4.26</v>
          </cell>
          <cell r="F68">
            <v>357.99</v>
          </cell>
        </row>
        <row r="69">
          <cell r="A69">
            <v>90706</v>
          </cell>
          <cell r="B69" t="str">
            <v>TUBO DE PVC CORRUGADO DE DUPLA PAREDE PARA REDE COLETORA DE ESGOTO, DN 400 MM, JUNTA ELÁSTICA - FORNECIMENTO E ASSENTAMENTO. AF_01/2021</v>
          </cell>
          <cell r="C69" t="str">
            <v>M</v>
          </cell>
          <cell r="D69">
            <v>471.08</v>
          </cell>
          <cell r="E69">
            <v>3.82</v>
          </cell>
          <cell r="F69">
            <v>474.9</v>
          </cell>
        </row>
        <row r="70">
          <cell r="A70">
            <v>90708</v>
          </cell>
          <cell r="B70" t="str">
            <v>TUBO DE PEAD CORRUGADO DE DUPLA PAREDE PARA REDE COLETORA DE ESGOTO, DN 600 MM, JUNTA ELÁSTICA INTEGRADA - FORNECIMENTO E ASSENTAMENTO. AF_01/2021</v>
          </cell>
          <cell r="C70" t="str">
            <v>M</v>
          </cell>
          <cell r="D70">
            <v>842.25</v>
          </cell>
          <cell r="E70">
            <v>5.13</v>
          </cell>
          <cell r="F70">
            <v>847.38</v>
          </cell>
        </row>
        <row r="71">
          <cell r="A71">
            <v>90724</v>
          </cell>
          <cell r="B71" t="str">
            <v>JUNTA ARGAMASSADA ENTRE TUBO DN 100 MM E O POÇO DE VISITA/ CAIXA DE CONCRETO OU ALVENARIA EM REDES DE ESGOTO. AF_01/2021</v>
          </cell>
          <cell r="C71" t="str">
            <v>UN</v>
          </cell>
          <cell r="D71">
            <v>8.8200000000000021</v>
          </cell>
          <cell r="E71">
            <v>14.35</v>
          </cell>
          <cell r="F71">
            <v>23.17</v>
          </cell>
        </row>
        <row r="72">
          <cell r="A72">
            <v>90725</v>
          </cell>
          <cell r="B72" t="str">
            <v>JUNTA ARGAMASSADA ENTRE TUBO DN 150 MM E O POÇO DE VISITA/ CAIXA DE CONCRETO OU ALVENARIA EM REDES DE ESGOTO. AF_01/2021</v>
          </cell>
          <cell r="C72" t="str">
            <v>UN</v>
          </cell>
          <cell r="D72">
            <v>10.93</v>
          </cell>
          <cell r="E72">
            <v>17.600000000000001</v>
          </cell>
          <cell r="F72">
            <v>28.53</v>
          </cell>
        </row>
        <row r="73">
          <cell r="A73">
            <v>90726</v>
          </cell>
          <cell r="B73" t="str">
            <v>JUNTA ARGAMASSADA ENTRE TUBO DN 200 MM E O POÇO/ CAIXA DE CONCRETO OU ALVENARIA EM REDES DE ESGOTO. AF_01/2021</v>
          </cell>
          <cell r="C73" t="str">
            <v>UN</v>
          </cell>
          <cell r="D73">
            <v>13.089999999999996</v>
          </cell>
          <cell r="E73">
            <v>20.85</v>
          </cell>
          <cell r="F73">
            <v>33.94</v>
          </cell>
        </row>
        <row r="74">
          <cell r="A74">
            <v>90727</v>
          </cell>
          <cell r="B74" t="str">
            <v>JUNTA ARGAMASSADA ENTRE TUBO DN 250 MM E O POÇO DE VISITA/ CAIXA DE CONCRETO OU ALVENARIA EM REDES DE ESGOTO. AF_01/2021</v>
          </cell>
          <cell r="C74" t="str">
            <v>UN</v>
          </cell>
          <cell r="D74">
            <v>15.229999999999997</v>
          </cell>
          <cell r="E74">
            <v>24.07</v>
          </cell>
          <cell r="F74">
            <v>39.299999999999997</v>
          </cell>
        </row>
        <row r="75">
          <cell r="A75">
            <v>90728</v>
          </cell>
          <cell r="B75" t="str">
            <v>JUNTA ARGAMASSADA ENTRE TUBO DN 300 MM E O POÇO DE VISITA/ CAIXA DE CONCRETO OU ALVENARIA EM REDES DE ESGOTO. AF_01/2021</v>
          </cell>
          <cell r="C75" t="str">
            <v>UN</v>
          </cell>
          <cell r="D75">
            <v>17.359999999999996</v>
          </cell>
          <cell r="E75">
            <v>27.3</v>
          </cell>
          <cell r="F75">
            <v>44.66</v>
          </cell>
        </row>
        <row r="76">
          <cell r="A76">
            <v>90729</v>
          </cell>
          <cell r="B76" t="str">
            <v>JUNTA ARGAMASSADA ENTRE TUBO DN 350 MM E O POÇO DE VISITA/ CAIXA DE CONCRETO OU ALVENARIA EM REDES DE ESGOTO. AF_01/2021</v>
          </cell>
          <cell r="C76" t="str">
            <v>UN</v>
          </cell>
          <cell r="D76">
            <v>19.489999999999998</v>
          </cell>
          <cell r="E76">
            <v>30.52</v>
          </cell>
          <cell r="F76">
            <v>50.01</v>
          </cell>
        </row>
        <row r="77">
          <cell r="A77">
            <v>90730</v>
          </cell>
          <cell r="B77" t="str">
            <v>JUNTA ARGAMASSADA ENTRE TUBO DN 400 MM E O POÇO DE VISITA/ CAIXA DE CONCRETO OU ALVENARIA EM REDES DE ESGOTO. AF_01/2021</v>
          </cell>
          <cell r="C77" t="str">
            <v>UN</v>
          </cell>
          <cell r="D77">
            <v>21.630000000000003</v>
          </cell>
          <cell r="E77">
            <v>33.729999999999997</v>
          </cell>
          <cell r="F77">
            <v>55.36</v>
          </cell>
        </row>
        <row r="78">
          <cell r="A78">
            <v>90731</v>
          </cell>
          <cell r="B78" t="str">
            <v>JUNTA ARGAMASSADA ENTRE TUBO DN 450 MM E O POÇO DE VISITA/ CAIXA DE CONCRETO OU ALVENARIA EM REDES DE ESGOTO. AF_01/2021</v>
          </cell>
          <cell r="C78" t="str">
            <v>UN</v>
          </cell>
          <cell r="D78">
            <v>23.75</v>
          </cell>
          <cell r="E78">
            <v>36.97</v>
          </cell>
          <cell r="F78">
            <v>60.72</v>
          </cell>
        </row>
        <row r="79">
          <cell r="A79">
            <v>90732</v>
          </cell>
          <cell r="B79" t="str">
            <v>JUNTA ARGAMASSADA ENTRE TUBO DN 600 MM E O POÇO DE VISITA/ CAIXA DE CONCRETO OU ALVENARIA EM REDES DE ESGOTO. AF_01/2021</v>
          </cell>
          <cell r="C79" t="str">
            <v>UN</v>
          </cell>
          <cell r="D79">
            <v>30.130000000000003</v>
          </cell>
          <cell r="E79">
            <v>46.65</v>
          </cell>
          <cell r="F79">
            <v>76.78</v>
          </cell>
        </row>
        <row r="80">
          <cell r="A80">
            <v>90733</v>
          </cell>
          <cell r="B80" t="str">
            <v>ASSENTAMENTO DE TUBO DE PVC PARA REDE COLETORA DE ESGOTO DE PAREDE MACIÇA, DN 100 MM, JUNTA ELÁSTICA (NÃO INCLUI FORNECIMENTO). AF_01/2021</v>
          </cell>
          <cell r="C80" t="str">
            <v>M</v>
          </cell>
          <cell r="D80">
            <v>1.1499999999999999</v>
          </cell>
          <cell r="E80">
            <v>2.1</v>
          </cell>
          <cell r="F80">
            <v>3.25</v>
          </cell>
        </row>
        <row r="81">
          <cell r="A81">
            <v>90734</v>
          </cell>
          <cell r="B81" t="str">
            <v>ASSENTAMENTO DE TUBO DE PVC PARA REDE COLETORA DE ESGOTO DE PAREDE MACIÇA, DN 150 MM, JUNTA ELÁSTICA,  (NÃO INCLUI FORNECIMENTO). AF_01/2021</v>
          </cell>
          <cell r="C81" t="str">
            <v>M</v>
          </cell>
          <cell r="D81">
            <v>1.35</v>
          </cell>
          <cell r="E81">
            <v>2.5</v>
          </cell>
          <cell r="F81">
            <v>3.85</v>
          </cell>
        </row>
        <row r="82">
          <cell r="A82">
            <v>90735</v>
          </cell>
          <cell r="B82" t="str">
            <v>ASSENTAMENTO DE TUBO DE PVC PARA REDE COLETORA DE ESGOTO DE PAREDE MACIÇA, DN 200 MM, JUNTA ELÁSTICA (NÃO INCLUI FORNECIMENTO). AF_01/2021</v>
          </cell>
          <cell r="C82" t="str">
            <v>M</v>
          </cell>
          <cell r="D82">
            <v>1.5600000000000005</v>
          </cell>
          <cell r="E82">
            <v>2.88</v>
          </cell>
          <cell r="F82">
            <v>4.4400000000000004</v>
          </cell>
        </row>
        <row r="83">
          <cell r="A83">
            <v>90736</v>
          </cell>
          <cell r="B83" t="str">
            <v>ASSENTAMENTO DE TUBO DE PVC PARA REDE COLETORA DE ESGOTO DE PAREDE MACIÇA, DN 250 MM, JUNTA ELÁSTICA (NÃO INCLUI FORNECIMENTO). AF_01/2021</v>
          </cell>
          <cell r="C83" t="str">
            <v>M</v>
          </cell>
          <cell r="D83">
            <v>1.79</v>
          </cell>
          <cell r="E83">
            <v>3.26</v>
          </cell>
          <cell r="F83">
            <v>5.05</v>
          </cell>
        </row>
        <row r="84">
          <cell r="A84">
            <v>90737</v>
          </cell>
          <cell r="B84" t="str">
            <v>ASSENTAMENTO DE TUBO DE PVC PARA REDE COLETORA DE ESGOTO DE PAREDE MACIÇA, DN 300 MM, JUNTA ELÁSTICA  (NÃO INCLUI FORNECIMENTO). AF_01/2021</v>
          </cell>
          <cell r="C84" t="str">
            <v>M</v>
          </cell>
          <cell r="D84">
            <v>1.9900000000000002</v>
          </cell>
          <cell r="E84">
            <v>3.66</v>
          </cell>
          <cell r="F84">
            <v>5.65</v>
          </cell>
        </row>
        <row r="85">
          <cell r="A85">
            <v>90738</v>
          </cell>
          <cell r="B85" t="str">
            <v>ASSENTAMENTO DE TUBO DE PVC PARA REDE COLETORA DE ESGOTO DE PAREDE MACIÇA, DN 350 MM, JUNTA ELÁSTICA (NÃO INCLUI FORNECIMENTO). AF_01/2021</v>
          </cell>
          <cell r="C85" t="str">
            <v>M</v>
          </cell>
          <cell r="D85">
            <v>2.21</v>
          </cell>
          <cell r="E85">
            <v>4.04</v>
          </cell>
          <cell r="F85">
            <v>6.25</v>
          </cell>
        </row>
        <row r="86">
          <cell r="A86">
            <v>90739</v>
          </cell>
          <cell r="B86" t="str">
            <v>ASSENTAMENTO DE TUBO DE PVC PARA REDE COLETORA DE ESGOTO DE PAREDE MACIÇA, DN 400 MM, JUNTA ELÁSTICA (NÃO INCLUI FORNECIMENTO). AF_01/2021</v>
          </cell>
          <cell r="C86" t="str">
            <v>M</v>
          </cell>
          <cell r="D86">
            <v>5.84</v>
          </cell>
          <cell r="E86">
            <v>3.5</v>
          </cell>
          <cell r="F86">
            <v>9.34</v>
          </cell>
        </row>
        <row r="87">
          <cell r="A87">
            <v>90740</v>
          </cell>
          <cell r="B87" t="str">
            <v>ASSENTAMENTO DE TUBO DE PVC CORRUGADO DE DUPLA PAREDE PARA REDE COLETORA DE ESGOTO, DN 150 MM, JUNTA ELÁSTICA (NÃO INCLUI FORNECIMENTO). AF_01/2021</v>
          </cell>
          <cell r="C87" t="str">
            <v>M</v>
          </cell>
          <cell r="D87">
            <v>1.5200000000000005</v>
          </cell>
          <cell r="E87">
            <v>2.76</v>
          </cell>
          <cell r="F87">
            <v>4.28</v>
          </cell>
        </row>
        <row r="88">
          <cell r="A88">
            <v>90741</v>
          </cell>
          <cell r="B88" t="str">
            <v>ASSENTAMENTO DE TUBO DE PVC CORRUGADO DE DUPLA PAREDE PARA REDE COLETORA DE ESGOTO, DN 200 MM, JUNTA ELÁSTICA (NÃO INCLUI FORNECIMENTO). AF_01/2021</v>
          </cell>
          <cell r="C88" t="str">
            <v>M</v>
          </cell>
          <cell r="D88">
            <v>1.7199999999999998</v>
          </cell>
          <cell r="E88">
            <v>3.17</v>
          </cell>
          <cell r="F88">
            <v>4.8899999999999997</v>
          </cell>
        </row>
        <row r="89">
          <cell r="A89">
            <v>90742</v>
          </cell>
          <cell r="B89" t="str">
            <v>ASSENTAMENTO DE TUBO DE PVC CORRUGADO DE DUPLA PAREDE PARA REDE COLETORA DE ESGOTO, DN 250 MM, JUNTA ELÁSTICA (NÃO INCLUI FORNECIMENTO). AF_01/2021</v>
          </cell>
          <cell r="C89" t="str">
            <v>M</v>
          </cell>
          <cell r="D89">
            <v>1.9500000000000002</v>
          </cell>
          <cell r="E89">
            <v>3.54</v>
          </cell>
          <cell r="F89">
            <v>5.49</v>
          </cell>
        </row>
        <row r="90">
          <cell r="A90">
            <v>90743</v>
          </cell>
          <cell r="B90" t="str">
            <v>ASSENTAMENTO DE TUBO DE PVC CORRUGADO DE DUPLA PAREDE PARA REDE COLETORA DE ESGOTO, DN 300 MM, JUNTA ELÁSTICA (NÃO INCLUI FORNECIMENTO). AF_01/2021</v>
          </cell>
          <cell r="C90" t="str">
            <v>M</v>
          </cell>
          <cell r="D90">
            <v>2.15</v>
          </cell>
          <cell r="E90">
            <v>3.94</v>
          </cell>
          <cell r="F90">
            <v>6.09</v>
          </cell>
        </row>
        <row r="91">
          <cell r="A91">
            <v>90744</v>
          </cell>
          <cell r="B91" t="str">
            <v>ASSENTAMENTO DE TUBO DE PVC CORRUGADO DE DUPLA PAREDE PARA REDE COLETORA DE ESGOTO, DN 350 MM, JUNTA ELÁSTICA (NÃO INCLUI FORNECIMENTO). AF_01/2021</v>
          </cell>
          <cell r="C91" t="str">
            <v>M</v>
          </cell>
          <cell r="D91">
            <v>2.37</v>
          </cell>
          <cell r="E91">
            <v>4.32</v>
          </cell>
          <cell r="F91">
            <v>6.69</v>
          </cell>
        </row>
        <row r="92">
          <cell r="A92">
            <v>90745</v>
          </cell>
          <cell r="B92" t="str">
            <v>ASSENTAMENTO DE TUBO DE PVC CORRUGADO DE DUPLA PAREDE PARA REDE COLETORA DE ESGOTO, DN 400 MM, JUNTA ELÁSTICA  (NÃO INCLUI FORNECIMENTO). AF_01/2021</v>
          </cell>
          <cell r="C92" t="str">
            <v>M</v>
          </cell>
          <cell r="D92">
            <v>6.5299999999999994</v>
          </cell>
          <cell r="E92">
            <v>3.9</v>
          </cell>
          <cell r="F92">
            <v>10.43</v>
          </cell>
        </row>
        <row r="93">
          <cell r="A93">
            <v>90746</v>
          </cell>
          <cell r="B93" t="str">
            <v>ASSENTAMENTO DE TUBO DE PEAD CORRUGADO DE DUPLA PAREDE PARA REDE COLETORA DE ESGOTO, DN 450 MM, JUNTA ELÁSTICA INTEGRADA (NÃO INCLUI FORNECIMENTO). AF_01/2021</v>
          </cell>
          <cell r="C93" t="str">
            <v>M</v>
          </cell>
          <cell r="D93">
            <v>1.2200000000000002</v>
          </cell>
          <cell r="E93">
            <v>2.2999999999999998</v>
          </cell>
          <cell r="F93">
            <v>3.52</v>
          </cell>
        </row>
        <row r="94">
          <cell r="A94">
            <v>90747</v>
          </cell>
          <cell r="B94" t="str">
            <v>ASSENTAMENTO DE TUBO DE PEAD CORRUGADO DE DUPLA PAREDE PARA REDE COLETORA DE ESGOTO, DN 600 MM, JUNTA ELÁSTICA INTEGRADA (NÃO INCLUI FORNECIMENTO). AF_01/2021</v>
          </cell>
          <cell r="C94" t="str">
            <v>M</v>
          </cell>
          <cell r="D94">
            <v>11.750000000000002</v>
          </cell>
          <cell r="E94">
            <v>5.17</v>
          </cell>
          <cell r="F94">
            <v>16.920000000000002</v>
          </cell>
        </row>
        <row r="95">
          <cell r="A95">
            <v>94869</v>
          </cell>
          <cell r="B95" t="str">
            <v>TUBO DE PEAD CORRUGADO DE DUPLA PAREDE PARA REDE COLETORA DE ESGOTO, DN 250 MM, JUNTA ELÁSTICA INTEGRADA - FORNECIMENTO E ASSENTAMENTO. AF_01/2021</v>
          </cell>
          <cell r="C95" t="str">
            <v>M</v>
          </cell>
          <cell r="D95">
            <v>149.07</v>
          </cell>
          <cell r="E95">
            <v>0.53</v>
          </cell>
          <cell r="F95">
            <v>149.6</v>
          </cell>
        </row>
        <row r="96">
          <cell r="A96">
            <v>94870</v>
          </cell>
          <cell r="B96" t="str">
            <v>ASSENTAMENTO DE TUBO DE PEAD CORRUGADO DE DUPLA PAREDE PARA REDE COLETORA DE ESGOTO, DN 250 MM, JUNTA ELÁSTICA INTEGRADA (NÃO INCLUI FORNECIMENTO). AF_01/2021</v>
          </cell>
          <cell r="C96" t="str">
            <v>M</v>
          </cell>
          <cell r="D96">
            <v>1.4699999999999998</v>
          </cell>
          <cell r="E96">
            <v>0.54</v>
          </cell>
          <cell r="F96">
            <v>2.0099999999999998</v>
          </cell>
        </row>
        <row r="97">
          <cell r="A97">
            <v>94871</v>
          </cell>
          <cell r="B97" t="str">
            <v>TUBO DE PEAD CORRUGADO DE DUPLA PAREDE PARA REDE COLETORA DE ESGOTO, DN 300 MM, JUNTA ELÁSTICA INTEGRADA - FORNECIMENTO E ASSENTAMENTO. AF_01/2021</v>
          </cell>
          <cell r="C97" t="str">
            <v>M</v>
          </cell>
          <cell r="D97">
            <v>233.06</v>
          </cell>
          <cell r="E97">
            <v>0.95</v>
          </cell>
          <cell r="F97">
            <v>234.01</v>
          </cell>
        </row>
        <row r="98">
          <cell r="A98">
            <v>94872</v>
          </cell>
          <cell r="B98" t="str">
            <v>ASSENTAMENTO DE TUBO DE PEAD CORRUGADO DE DUPLA PAREDE PARA REDE COLETORA DE ESGOTO, DN 300 MM, JUNTA ELÁSTICA INTEGRADA  (NÃO INCLUI FORNECIMENTO). AF_01/2021</v>
          </cell>
          <cell r="C98" t="str">
            <v>M</v>
          </cell>
          <cell r="D98">
            <v>1.8199999999999998</v>
          </cell>
          <cell r="E98">
            <v>0.96</v>
          </cell>
          <cell r="F98">
            <v>2.78</v>
          </cell>
        </row>
        <row r="99">
          <cell r="A99">
            <v>94875</v>
          </cell>
          <cell r="B99" t="str">
            <v>TUBO DE PEAD CORRUGADO DE DUPLA PAREDE PARA REDE COLETORA DE ESGOTO, DN 800 MM, JUNTA ELÁSTICA INTEGRADA - FORNECIMENTO E ASSENTAMENTO. AF_01/2021</v>
          </cell>
          <cell r="C99" t="str">
            <v>M</v>
          </cell>
          <cell r="D99">
            <v>1368.31</v>
          </cell>
          <cell r="E99">
            <v>7.8</v>
          </cell>
          <cell r="F99">
            <v>1376.11</v>
          </cell>
        </row>
        <row r="100">
          <cell r="A100">
            <v>94876</v>
          </cell>
          <cell r="B100" t="str">
            <v>ASSENTAMENTO DE TUBO DE PEAD CORRUGADO DE DUPLA PAREDE PARA REDE COLETORA DE ESGOTO, DN 800 MM, JUNTA ELÁSTICA INTEGRADA  (NÃO INCLUI FORNECIMENTO). AF_01/2021</v>
          </cell>
          <cell r="C100" t="str">
            <v>M</v>
          </cell>
          <cell r="D100">
            <v>20.97</v>
          </cell>
          <cell r="E100">
            <v>7.84</v>
          </cell>
          <cell r="F100">
            <v>28.81</v>
          </cell>
        </row>
        <row r="101">
          <cell r="A101">
            <v>94878</v>
          </cell>
          <cell r="B101" t="str">
            <v>ASSENTAMENTO DE TUBO DE PEAD CORRUGADO DE DUPLA PAREDE PARA REDE COLETORA DE ESGOTO, DN 900 MM, JUNTA ELÁSTICA INTEGRADA (NÃO INCLUI FORNECIMENTO). AF_01/2021</v>
          </cell>
          <cell r="C101" t="str">
            <v>M</v>
          </cell>
          <cell r="D101">
            <v>24.06</v>
          </cell>
          <cell r="E101">
            <v>9.1999999999999993</v>
          </cell>
          <cell r="F101">
            <v>33.26</v>
          </cell>
        </row>
        <row r="102">
          <cell r="A102">
            <v>94879</v>
          </cell>
          <cell r="B102" t="str">
            <v>TUBO DE PEAD CORRUGADO DE DUPLA PAREDE PARA REDE COLETORA DE ESGOTO, DN 1000 MM, JUNTA ELÁSTICA INTEGRADA - FORNECIMENTO E ASSENTAMENTO. AF_01/2021</v>
          </cell>
          <cell r="C102" t="str">
            <v>M</v>
          </cell>
          <cell r="D102">
            <v>2107.48</v>
          </cell>
          <cell r="E102">
            <v>11.21</v>
          </cell>
          <cell r="F102">
            <v>2118.69</v>
          </cell>
        </row>
        <row r="103">
          <cell r="A103">
            <v>94880</v>
          </cell>
          <cell r="B103" t="str">
            <v>ASSENTAMENTO DE TUBO DE PEAD CORRUGADO DE DUPLA PAREDE PARA REDE COLETORA DE ESGOTO, DN 1000 MM, JUNTA ELÁSTICA INTEGRADA (NÃO INCLUI FORNECIMENTO). AF_01/2021</v>
          </cell>
          <cell r="C103" t="str">
            <v>M</v>
          </cell>
          <cell r="D103">
            <v>31.949999999999996</v>
          </cell>
          <cell r="E103">
            <v>11.24</v>
          </cell>
          <cell r="F103">
            <v>43.19</v>
          </cell>
        </row>
        <row r="104">
          <cell r="A104">
            <v>94881</v>
          </cell>
          <cell r="B104" t="str">
            <v>TUBO DE PEAD CORRUGADO DE DUPLA PAREDE PARA REDE COLETORA DE ESGOTO, DN 1200 MM, JUNTA ELÁSTICA INTEGRADA - FORNECIMENTO E ASSENTAMENTO. AF_01/2021</v>
          </cell>
          <cell r="C104" t="str">
            <v>M</v>
          </cell>
          <cell r="D104">
            <v>2905.2</v>
          </cell>
          <cell r="E104">
            <v>13.32</v>
          </cell>
          <cell r="F104">
            <v>2918.52</v>
          </cell>
        </row>
        <row r="105">
          <cell r="A105">
            <v>94882</v>
          </cell>
          <cell r="B105" t="str">
            <v>ASSENTAMENTO DE TUBO DE PEAD CORRUGADO DE DUPLA PAREDE PARA REDE COLETORA DE ESGOTO, DN 1200 MM, JUNTA ELÁSTICA INTEGRADA (NÃO INCLUI FORNECIMENTO). AF_01/2021</v>
          </cell>
          <cell r="C105" t="str">
            <v>M</v>
          </cell>
          <cell r="D105">
            <v>36.69</v>
          </cell>
          <cell r="E105">
            <v>13.36</v>
          </cell>
          <cell r="F105">
            <v>50.05</v>
          </cell>
        </row>
        <row r="106">
          <cell r="A106">
            <v>94884</v>
          </cell>
          <cell r="B106" t="str">
            <v>ASSENTAMENTO DE TUBO DE PEAD CORRUGADO DE DUPLA PAREDE PARA REDE COLETORA DE ESGOTO, DN 1500 MM, JUNTA ELÁSTICA INTEGRADA (NÃO INCLUI FORNECIMENTO). AF_01/2021</v>
          </cell>
          <cell r="C106" t="str">
            <v>M</v>
          </cell>
          <cell r="D106">
            <v>46.349999999999994</v>
          </cell>
          <cell r="E106">
            <v>17.59</v>
          </cell>
          <cell r="F106">
            <v>63.94</v>
          </cell>
        </row>
        <row r="107">
          <cell r="A107">
            <v>97121</v>
          </cell>
          <cell r="B107" t="str">
            <v>ASSENTAMENTO DE TUBO DE PVC PBA PARA REDE DE ÁGUA, DN 50 MM, JUNTA ELÁSTICA INTEGRADA, INSTALADO EM LOCAL COM NÍVEL ALTO DE INTERFERÊNCIAS (NÃO INCLUI FORNECIMENTO). AF_11/2017</v>
          </cell>
          <cell r="C107" t="str">
            <v>M</v>
          </cell>
          <cell r="D107">
            <v>0.77</v>
          </cell>
          <cell r="E107">
            <v>1.19</v>
          </cell>
          <cell r="F107">
            <v>1.96</v>
          </cell>
        </row>
        <row r="108">
          <cell r="A108">
            <v>97122</v>
          </cell>
          <cell r="B108" t="str">
            <v>ASSENTAMENTO DE TUBO DE PVC PBA PARA REDE DE ÁGUA, DN 75 MM, JUNTA ELÁSTICA INTEGRADA, INSTALADO EM LOCAL COM NÍVEL ALTO DE INTERFERÊNCIAS (NÃO INCLUI FORNECIMENTO). AF_11/2017</v>
          </cell>
          <cell r="C108" t="str">
            <v>M</v>
          </cell>
          <cell r="D108">
            <v>1.1000000000000003</v>
          </cell>
          <cell r="E108">
            <v>1.64</v>
          </cell>
          <cell r="F108">
            <v>2.74</v>
          </cell>
        </row>
        <row r="109">
          <cell r="A109">
            <v>97123</v>
          </cell>
          <cell r="B109" t="str">
            <v>ASSENTAMENTO DE TUBO DE PVC PBA PARA REDE DE ÁGUA, DN 100 MM, JUNTA ELÁSTICA INTEGRADA, INSTALADO EM LOCAL COM NÍVEL ALTO DE INTERFERÊNCIAS (NÃO INCLUI FORNECIMENTO). AF_11/2017</v>
          </cell>
          <cell r="C109" t="str">
            <v>M</v>
          </cell>
          <cell r="D109">
            <v>1.4000000000000004</v>
          </cell>
          <cell r="E109">
            <v>2.0699999999999998</v>
          </cell>
          <cell r="F109">
            <v>3.47</v>
          </cell>
        </row>
        <row r="110">
          <cell r="A110">
            <v>97124</v>
          </cell>
          <cell r="B110" t="str">
            <v>ASSENTAMENTO DE TUBO DE PVC PBA PARA REDE DE ÁGUA, DN 50 MM, JUNTA ELÁSTICA INTEGRADA, INSTALADO EM LOCAL COM NÍVEL BAIXO DE INTERFERÊNCIAS (NÃO INCLUI FORNECIMENTO). AF_11/2017</v>
          </cell>
          <cell r="C110" t="str">
            <v>M</v>
          </cell>
          <cell r="D110">
            <v>0.38</v>
          </cell>
          <cell r="E110">
            <v>0.5</v>
          </cell>
          <cell r="F110">
            <v>0.88</v>
          </cell>
        </row>
        <row r="111">
          <cell r="A111">
            <v>97125</v>
          </cell>
          <cell r="B111" t="str">
            <v>ASSENTAMENTO DE TUBO DE PVC PBA PARA REDE DE ÁGUA, DN 75 MM, JUNTA ELÁSTICA INTEGRADA, INSTALADO EM LOCAL COM NÍVEL BAIXO DE INTERFERÊNCIAS (NÃO INCLUI FORNECIMENTO). AF_11/2017</v>
          </cell>
          <cell r="C111" t="str">
            <v>M</v>
          </cell>
          <cell r="D111">
            <v>0.59</v>
          </cell>
          <cell r="E111">
            <v>0.67</v>
          </cell>
          <cell r="F111">
            <v>1.26</v>
          </cell>
        </row>
        <row r="112">
          <cell r="A112">
            <v>97126</v>
          </cell>
          <cell r="B112" t="str">
            <v>ASSENTAMENTO DE TUBO DE PVC PBA PARA REDE DE ÁGUA, DN 100 MM, JUNTA ELÁSTICA INTEGRADA, INSTALADO EM LOCAL COM NÍVEL BAIXO DE INTERFERÊNCIAS (NÃO INCLUI FORNECIMENTO). AF_11/2017</v>
          </cell>
          <cell r="C112" t="str">
            <v>M</v>
          </cell>
          <cell r="D112">
            <v>0.7400000000000001</v>
          </cell>
          <cell r="E112">
            <v>0.86</v>
          </cell>
          <cell r="F112">
            <v>1.6</v>
          </cell>
        </row>
        <row r="113">
          <cell r="A113">
            <v>102264</v>
          </cell>
          <cell r="B113" t="str">
            <v>TUBO DE PVC BRANCO PARA REDE COLETORA DE ESGOTO CONDOMINIAL DE PAREDE MACIÇA, DN 100 MM, JUNTA ELÁSTICA - FORNECIMENTO E ASSENTAMENTO. AF_01/2021</v>
          </cell>
          <cell r="C113" t="str">
            <v>M</v>
          </cell>
          <cell r="D113">
            <v>18.34</v>
          </cell>
          <cell r="E113">
            <v>2.06</v>
          </cell>
          <cell r="F113">
            <v>20.399999999999999</v>
          </cell>
        </row>
        <row r="114">
          <cell r="A114">
            <v>102265</v>
          </cell>
          <cell r="B114" t="str">
            <v>JUNTA ARGAMASSADA ENTRE TUBO DN 800 MM E O POÇO DE VISITA/ CAIXA DE CONCRETO OU ALVENARIA EM REDES DE ESGOTO. AF_01/2021</v>
          </cell>
          <cell r="C114" t="str">
            <v>UN</v>
          </cell>
          <cell r="D114">
            <v>38.65</v>
          </cell>
          <cell r="E114">
            <v>59.54</v>
          </cell>
          <cell r="F114">
            <v>98.19</v>
          </cell>
        </row>
        <row r="115">
          <cell r="A115">
            <v>102266</v>
          </cell>
          <cell r="B115" t="str">
            <v>JUNTA ARGAMASSADA ENTRE TUBO DN 900 MM E O POÇO DE VISITA/ CAIXA DE CONCRETO OU ALVENARIA EM REDES DE ESGOTO. AF_01/2021</v>
          </cell>
          <cell r="C115" t="str">
            <v>UN</v>
          </cell>
          <cell r="D115">
            <v>42.89</v>
          </cell>
          <cell r="E115">
            <v>66.02</v>
          </cell>
          <cell r="F115">
            <v>108.91</v>
          </cell>
        </row>
        <row r="116">
          <cell r="A116">
            <v>102267</v>
          </cell>
          <cell r="B116" t="str">
            <v>JUNTA ARGAMASSADA ENTRE TUBO DN 1000 MM E O POÇO DE VISITA/ CAIXA DE CONCRETO OU ALVENARIA EM REDES DE ESGOTO. AF_01/2021</v>
          </cell>
          <cell r="C116" t="str">
            <v>UN</v>
          </cell>
          <cell r="D116">
            <v>49.33</v>
          </cell>
          <cell r="E116">
            <v>75.69</v>
          </cell>
          <cell r="F116">
            <v>125.02</v>
          </cell>
        </row>
        <row r="117">
          <cell r="A117">
            <v>102268</v>
          </cell>
          <cell r="B117" t="str">
            <v>JUNTA ARGAMASSADA ENTRE TUBO DN 1200 MM E O POÇO DE VISITA/ CAIXA DE CONCRETO OU ALVENARIA EM REDES DE ESGOTO. AF_01/2021</v>
          </cell>
          <cell r="C117" t="str">
            <v>UN</v>
          </cell>
          <cell r="D117">
            <v>55.69</v>
          </cell>
          <cell r="E117">
            <v>85.4</v>
          </cell>
          <cell r="F117">
            <v>141.09</v>
          </cell>
        </row>
        <row r="118">
          <cell r="A118">
            <v>102269</v>
          </cell>
          <cell r="B118" t="str">
            <v>JUNTA ARGAMASSADA ENTRE TUBO DN 1500 MM E O POÇO DE VISITA/ CAIXA DE CONCRETO OU ALVENARIA EM REDES DE ESGOTO. AF_01/2021</v>
          </cell>
          <cell r="C118" t="str">
            <v>UN</v>
          </cell>
          <cell r="D118">
            <v>68.45</v>
          </cell>
          <cell r="E118">
            <v>104.76</v>
          </cell>
          <cell r="F118">
            <v>173.21</v>
          </cell>
        </row>
        <row r="119">
          <cell r="A119">
            <v>92833</v>
          </cell>
          <cell r="B119" t="str">
            <v>TUBO DE CONCRETO PARA REDES COLETORAS DE ESGOTO SANITÁRIO, DIÂMETRO DE 300 MM, JUNTA ELÁSTICA, INSTALADO EM LOCAL COM BAIXO NÍVEL DE INTERFERÊNCIAS - FORNECIMENTO E ASSENTAMENTO. AF_12/2015</v>
          </cell>
          <cell r="C119" t="str">
            <v>M</v>
          </cell>
          <cell r="D119">
            <v>141.96</v>
          </cell>
          <cell r="E119">
            <v>3.59</v>
          </cell>
          <cell r="F119">
            <v>145.55000000000001</v>
          </cell>
        </row>
        <row r="120">
          <cell r="A120">
            <v>92834</v>
          </cell>
          <cell r="B120" t="str">
            <v>ASSENTAMENTO DE TUBO DE CONCRETO PARA REDES COLETORAS DE ESGOTO SANITÁRIO, DIÂMETRO DE 300 MM, JUNTA ELÁSTICA, INSTALADO EM LOCAL COM BAIXO NÍVEL DE INTERFERÊNCIAS (NÃO INCLUI FORNECIMENTO). AF_12/2015</v>
          </cell>
          <cell r="C120" t="str">
            <v>M</v>
          </cell>
          <cell r="D120">
            <v>5.76</v>
          </cell>
          <cell r="E120">
            <v>3.66</v>
          </cell>
          <cell r="F120">
            <v>9.42</v>
          </cell>
        </row>
        <row r="121">
          <cell r="A121">
            <v>92835</v>
          </cell>
          <cell r="B121" t="str">
            <v>TUBO DE CONCRETO PARA REDES COLETORAS DE ESGOTO SANITÁRIO, DIÂMETRO DE 400 MM, JUNTA ELÁSTICA, INSTALADO EM LOCAL COM BAIXO NÍVEL DE INTERFERÊNCIAS - FORNECIMENTO E ASSENTAMENTO. AF_12/2015</v>
          </cell>
          <cell r="C121" t="str">
            <v>M</v>
          </cell>
          <cell r="D121">
            <v>148.69999999999999</v>
          </cell>
          <cell r="E121">
            <v>4.5599999999999996</v>
          </cell>
          <cell r="F121">
            <v>153.26</v>
          </cell>
        </row>
        <row r="122">
          <cell r="A122">
            <v>92836</v>
          </cell>
          <cell r="B122" t="str">
            <v>ASSENTAMENTO DE TUBO DE CONCRETO PARA REDES COLETORAS DE ESGOTO SANITÁRIO, DIÂMETRO DE 400 MM, JUNTA ELÁSTICA, INSTALADO EM LOCAL COM BAIXO NÍVEL DE INTERFERÊNCIAS (NÃO INCLUI FORNECIMENTO). AF_12/2015</v>
          </cell>
          <cell r="C122" t="str">
            <v>M</v>
          </cell>
          <cell r="D122">
            <v>7.3999999999999995</v>
          </cell>
          <cell r="E122">
            <v>4.62</v>
          </cell>
          <cell r="F122">
            <v>12.02</v>
          </cell>
        </row>
        <row r="123">
          <cell r="A123">
            <v>92837</v>
          </cell>
          <cell r="B123" t="str">
            <v>TUBO DE CONCRETO PARA REDES COLETORAS DE ESGOTO SANITÁRIO, DIÂMETRO DE 500 MM, JUNTA ELÁSTICA, INSTALADO EM LOCAL COM BAIXO NÍVEL DE INTERFERÊNCIAS - FORNECIMENTO E ASSENTAMENTO. AF_12/2015</v>
          </cell>
          <cell r="C123" t="str">
            <v>M</v>
          </cell>
          <cell r="D123">
            <v>262.66000000000003</v>
          </cell>
          <cell r="E123">
            <v>5.53</v>
          </cell>
          <cell r="F123">
            <v>268.19</v>
          </cell>
        </row>
        <row r="124">
          <cell r="A124">
            <v>92838</v>
          </cell>
          <cell r="B124" t="str">
            <v>ASSENTAMENTO DE TUBO DE CONCRETO PARA REDES COLETORAS DE ESGOTO SANITÁRIO, DIÂMETRO DE 500 MM, JUNTA ELÁSTICA, INSTALADO EM LOCAL COM BAIXO NÍVEL DE INTERFERÊNCIAS (NÃO INCLUI FORNECIMENTO). AF_12/2015</v>
          </cell>
          <cell r="C124" t="str">
            <v>M</v>
          </cell>
          <cell r="D124">
            <v>8.82</v>
          </cell>
          <cell r="E124">
            <v>5.58</v>
          </cell>
          <cell r="F124">
            <v>14.4</v>
          </cell>
        </row>
        <row r="125">
          <cell r="A125">
            <v>92839</v>
          </cell>
          <cell r="B125" t="str">
            <v>TUBO DE CONCRETO PARA REDES COLETORAS DE ESGOTO SANITÁRIO, DIÂMETRO DE 600 MM, JUNTA ELÁSTICA, INSTALADO EM LOCAL COM BAIXO NÍVEL DE INTERFERÊNCIAS - FORNECIMENTO E ASSENTAMENTO. AF_12/2015</v>
          </cell>
          <cell r="C125" t="str">
            <v>M</v>
          </cell>
          <cell r="D125">
            <v>321.44</v>
          </cell>
          <cell r="E125">
            <v>6.51</v>
          </cell>
          <cell r="F125">
            <v>327.95</v>
          </cell>
        </row>
        <row r="126">
          <cell r="A126">
            <v>92840</v>
          </cell>
          <cell r="B126" t="str">
            <v>ASSENTAMENTO DE TUBO DE CONCRETO PARA REDES COLETORAS DE ESGOTO SANITÁRIO, DIÂMETRO DE 600 MM, JUNTA ELÁSTICA, INSTALADO EM LOCAL COM BAIXO NÍVEL DE INTERFERÊNCIAS (NÃO INCLUI FORNECIMENTO). AF_12/2015</v>
          </cell>
          <cell r="C126" t="str">
            <v>M</v>
          </cell>
          <cell r="D126">
            <v>10.510000000000002</v>
          </cell>
          <cell r="E126">
            <v>6.59</v>
          </cell>
          <cell r="F126">
            <v>17.100000000000001</v>
          </cell>
        </row>
        <row r="127">
          <cell r="A127">
            <v>92841</v>
          </cell>
          <cell r="B127" t="str">
            <v>TUBO DE CONCRETO PARA REDES COLETORAS DE ESGOTO SANITÁRIO, DIÂMETRO DE 700 MM, JUNTA ELÁSTICA, INSTALADO EM LOCAL COM BAIXO NÍVEL DE INTERFERÊNCIAS - FORNECIMENTO E ASSENTAMENTO. AF_12/2015</v>
          </cell>
          <cell r="C127" t="str">
            <v>M</v>
          </cell>
          <cell r="D127">
            <v>418.96999999999997</v>
          </cell>
          <cell r="E127">
            <v>7.48</v>
          </cell>
          <cell r="F127">
            <v>426.45</v>
          </cell>
        </row>
        <row r="128">
          <cell r="A128">
            <v>92842</v>
          </cell>
          <cell r="B128" t="str">
            <v>ASSENTAMENTO DE TUBO DE CONCRETO PARA REDES COLETORAS DE ESGOTO SANITÁRIO, DIÂMETRO DE 700 MM, JUNTA ELÁSTICA, INSTALADO EM LOCAL COM BAIXO NÍVEL DE INTERFERÊNCIAS (NÃO INCLUI FORNECIMENTO). AF_12/2015</v>
          </cell>
          <cell r="C128" t="str">
            <v>M</v>
          </cell>
          <cell r="D128">
            <v>11.96</v>
          </cell>
          <cell r="E128">
            <v>7.54</v>
          </cell>
          <cell r="F128">
            <v>19.5</v>
          </cell>
        </row>
        <row r="129">
          <cell r="A129">
            <v>92843</v>
          </cell>
          <cell r="B129" t="str">
            <v>TUBO DE CONCRETO PARA REDES COLETORAS DE ESGOTO SANITÁRIO, DIÂMETRO DE 800 MM, JUNTA ELÁSTICA, INSTALADO EM LOCAL COM BAIXO NÍVEL DE INTERFERÊNCIAS - FORNECIMENTO E ASSENTAMENTO. AF_12/2015</v>
          </cell>
          <cell r="C129" t="str">
            <v>M</v>
          </cell>
          <cell r="D129">
            <v>434.28000000000003</v>
          </cell>
          <cell r="E129">
            <v>8.4600000000000009</v>
          </cell>
          <cell r="F129">
            <v>442.74</v>
          </cell>
        </row>
        <row r="130">
          <cell r="A130">
            <v>92844</v>
          </cell>
          <cell r="B130" t="str">
            <v>ASSENTAMENTO DE TUBO DE CONCRETO PARA REDES COLETORAS DE ESGOTO SANITÁRIO, DIÂMETRO DE 800 MM, JUNTA ELÁSTICA, INSTALADO EM LOCAL COM BAIXO NÍVEL DE INTERFERÊNCIAS (NÃO INCLUI FORNECIMENTO). AF_12/2015</v>
          </cell>
          <cell r="C130" t="str">
            <v>M</v>
          </cell>
          <cell r="D130">
            <v>13.64</v>
          </cell>
          <cell r="E130">
            <v>8.5399999999999991</v>
          </cell>
          <cell r="F130">
            <v>22.18</v>
          </cell>
        </row>
        <row r="131">
          <cell r="A131">
            <v>92845</v>
          </cell>
          <cell r="B131" t="str">
            <v>TUBO DE CONCRETO PARA REDES COLETORAS DE ESGOTO SANITÁRIO, DIÂMETRO DE 900 MM, JUNTA ELÁSTICA, INSTALADO EM LOCAL COM BAIXO NÍVEL DE INTERFERÊNCIAS - FORNECIMENTO E ASSENTAMENTO. AF_12/2015</v>
          </cell>
          <cell r="C131" t="str">
            <v>M</v>
          </cell>
          <cell r="D131">
            <v>643.16</v>
          </cell>
          <cell r="E131">
            <v>9.4499999999999993</v>
          </cell>
          <cell r="F131">
            <v>652.61</v>
          </cell>
        </row>
        <row r="132">
          <cell r="A132">
            <v>92846</v>
          </cell>
          <cell r="B132" t="str">
            <v>ASSENTAMENTO DE TUBO DE CONCRETO PARA REDES COLETORAS DE ESGOTO SANITÁRIO, DIÂMETRO DE 900 MM, JUNTA ELÁSTICA, INSTALADO EM LOCAL COM BAIXO NÍVEL DE INTERFERÊNCIAS (NÃO INCLUI FORNECIMENTO). AF_12/2015</v>
          </cell>
          <cell r="C132" t="str">
            <v>M</v>
          </cell>
          <cell r="D132">
            <v>15.069999999999999</v>
          </cell>
          <cell r="E132">
            <v>9.51</v>
          </cell>
          <cell r="F132">
            <v>24.58</v>
          </cell>
        </row>
        <row r="133">
          <cell r="A133">
            <v>92847</v>
          </cell>
          <cell r="B133" t="str">
            <v>TUBO DE CONCRETO PARA REDES COLETORAS DE ESGOTO SANITÁRIO, DIÂMETRO DE 1000 MM, JUNTA ELÁSTICA, INSTALADO EM LOCAL COM BAIXO NÍVEL DE INTERFERÊNCIAS - FORNECIMENTO E ASSENTAMENTO. AF_12/2015</v>
          </cell>
          <cell r="C133" t="str">
            <v>M</v>
          </cell>
          <cell r="D133">
            <v>661.34999999999991</v>
          </cell>
          <cell r="E133">
            <v>10.44</v>
          </cell>
          <cell r="F133">
            <v>671.79</v>
          </cell>
        </row>
        <row r="134">
          <cell r="A134">
            <v>92848</v>
          </cell>
          <cell r="B134" t="str">
            <v>ASSENTAMENTO DE TUBO DE CONCRETO PARA REDES COLETORAS DE ESGOTO SANITÁRIO, DIÂMETRO DE 1000 MM, JUNTA ELÁSTICA, INSTALADO EM LOCAL COM BAIXO NÍVEL DE INTERFERÊNCIAS (NÃO INCLUI FORNECIMENTO). AF_12/2015</v>
          </cell>
          <cell r="C134" t="str">
            <v>M</v>
          </cell>
          <cell r="D134">
            <v>16.760000000000002</v>
          </cell>
          <cell r="E134">
            <v>10.5</v>
          </cell>
          <cell r="F134">
            <v>27.26</v>
          </cell>
        </row>
        <row r="135">
          <cell r="A135">
            <v>92849</v>
          </cell>
          <cell r="B135" t="str">
            <v>TUBO DE CONCRETO PARA REDES COLETORAS DE ESGOTO SANITÁRIO, DIÂMETRO DE 300 MM, JUNTA ELÁSTICA, INSTALADO EM LOCAL COM ALTO NÍVEL DE INTERFERÊNCIAS - FORNECIMENTO E ASSENTAMENTO. AF_12/2015</v>
          </cell>
          <cell r="C135" t="str">
            <v>M</v>
          </cell>
          <cell r="D135">
            <v>147.14000000000001</v>
          </cell>
          <cell r="E135">
            <v>6.79</v>
          </cell>
          <cell r="F135">
            <v>153.93</v>
          </cell>
        </row>
        <row r="136">
          <cell r="A136">
            <v>92850</v>
          </cell>
          <cell r="B136" t="str">
            <v>ASSENTAMENTO DE TUBO DE CONCRETO PARA REDES COLETORAS DE ESGOTO SANITÁRIO, DIÂMETRO DE 300 MM, JUNTA ELÁSTICA, INSTALADO EM LOCAL COM ALTO NÍVEL DE INTERFERÊNCIAS (NÃO INCLUI FORNECIMENTO). AF_12/2015</v>
          </cell>
          <cell r="C136" t="str">
            <v>M</v>
          </cell>
          <cell r="D136">
            <v>10.950000000000001</v>
          </cell>
          <cell r="E136">
            <v>6.85</v>
          </cell>
          <cell r="F136">
            <v>17.8</v>
          </cell>
        </row>
        <row r="137">
          <cell r="A137">
            <v>92851</v>
          </cell>
          <cell r="B137" t="str">
            <v>TUBO DE CONCRETO PARA REDES COLETORAS DE ESGOTO SANITÁRIO, DIÂMETRO DE 400 MM, JUNTA ELÁSTICA, INSTALADO EM LOCAL COM ALTO NÍVEL DE INTERFERÊNCIAS - FORNECIMENTO E ASSENTAMENTO. AF_12/2015</v>
          </cell>
          <cell r="C137" t="str">
            <v>M</v>
          </cell>
          <cell r="D137">
            <v>155.09</v>
          </cell>
          <cell r="E137">
            <v>8.6300000000000008</v>
          </cell>
          <cell r="F137">
            <v>163.72</v>
          </cell>
        </row>
        <row r="138">
          <cell r="A138">
            <v>92852</v>
          </cell>
          <cell r="B138" t="str">
            <v>ASSENTAMENTO DE TUBO DE CONCRETO PARA REDES COLETORAS DE ESGOTO SANITÁRIO, DIÂMETRO DE 400 MM, JUNTA ELÁSTICA, INSTALADO EM LOCAL COM ALTO NÍVEL DE INTERFERÊNCIAS (NÃO INCLUI FORNECIMENTO). AF_12/2015</v>
          </cell>
          <cell r="C138" t="str">
            <v>M</v>
          </cell>
          <cell r="D138">
            <v>13.780000000000001</v>
          </cell>
          <cell r="E138">
            <v>8.6999999999999993</v>
          </cell>
          <cell r="F138">
            <v>22.48</v>
          </cell>
        </row>
        <row r="139">
          <cell r="A139">
            <v>92853</v>
          </cell>
          <cell r="B139" t="str">
            <v>TUBO DE CONCRETO PARA REDES COLETORAS DE ESGOTO SANITÁRIO, DIÂMETRO DE 500 MM, JUNTA ELÁSTICA, INSTALADO EM LOCAL COM ALTO NÍVEL DE INTERFERÊNCIAS - FORNECIMENTO E ASSENTAMENTO. AF_12/2015</v>
          </cell>
          <cell r="C139" t="str">
            <v>M</v>
          </cell>
          <cell r="D139">
            <v>270.64999999999998</v>
          </cell>
          <cell r="E139">
            <v>10.5</v>
          </cell>
          <cell r="F139">
            <v>281.14999999999998</v>
          </cell>
        </row>
        <row r="140">
          <cell r="A140">
            <v>92854</v>
          </cell>
          <cell r="B140" t="str">
            <v>ASSENTAMENTO DE TUBO DE CONCRETO PARA REDES COLETORAS DE ESGOTO SANITÁRIO, DIÂMETRO DE 500 MM, JUNTA ELÁSTICA, INSTALADO EM LOCAL COM ALTO NÍVEL DE INTERFERÊNCIAS (NÃO INCLUI FORNECIMENTO). AF_12/2015</v>
          </cell>
          <cell r="C140" t="str">
            <v>M</v>
          </cell>
          <cell r="D140">
            <v>16.78</v>
          </cell>
          <cell r="E140">
            <v>10.58</v>
          </cell>
          <cell r="F140">
            <v>27.36</v>
          </cell>
        </row>
        <row r="141">
          <cell r="A141">
            <v>92855</v>
          </cell>
          <cell r="B141" t="str">
            <v>TUBO DE CONCRETO PARA REDES COLETORAS DE ESGOTO SANITÁRIO, DIÂMETRO DE 600 MM, JUNTA ELÁSTICA, INSTALADO EM LOCAL COM ALTO NÍVEL DE INTERFERÊNCIAS - FORNECIMENTO E ASSENTAMENTO. AF_12/2015</v>
          </cell>
          <cell r="C141" t="str">
            <v>M</v>
          </cell>
          <cell r="D141">
            <v>330.73</v>
          </cell>
          <cell r="E141">
            <v>12.37</v>
          </cell>
          <cell r="F141">
            <v>343.1</v>
          </cell>
        </row>
        <row r="142">
          <cell r="A142">
            <v>92856</v>
          </cell>
          <cell r="B142" t="str">
            <v>ASSENTAMENTO DE TUBO DE CONCRETO PARA REDES COLETORAS DE ESGOTO SANITÁRIO, DIÂMETRO DE 600 MM, JUNTA ELÁSTICA, INSTALADO EM LOCAL COM ALTO NÍVEL DE INTERFERÊNCIAS (NÃO INCLUI FORNECIMENTO). AF_12/2015</v>
          </cell>
          <cell r="C142" t="str">
            <v>M</v>
          </cell>
          <cell r="D142">
            <v>19.82</v>
          </cell>
          <cell r="E142">
            <v>12.43</v>
          </cell>
          <cell r="F142">
            <v>32.25</v>
          </cell>
        </row>
        <row r="143">
          <cell r="A143">
            <v>92857</v>
          </cell>
          <cell r="B143" t="str">
            <v>TUBO DE CONCRETO PARA REDES COLETORAS DE ESGOTO SANITÁRIO, DIÂMETRO DE 700 MM, JUNTA ELÁSTICA, INSTALADO EM LOCAL COM ALTO NÍVEL DE INTERFERÊNCIAS - FORNECIMENTO E ASSENTAMENTO. AF_12/2015</v>
          </cell>
          <cell r="C143" t="str">
            <v>M</v>
          </cell>
          <cell r="D143">
            <v>429.66</v>
          </cell>
          <cell r="E143">
            <v>14.19</v>
          </cell>
          <cell r="F143">
            <v>443.85</v>
          </cell>
        </row>
        <row r="144">
          <cell r="A144">
            <v>92858</v>
          </cell>
          <cell r="B144" t="str">
            <v>ASSENTAMENTO DE TUBO DE CONCRETO PARA REDES COLETORAS DE ESGOTO SANITÁRIO, DIÂMETRO DE 700 MM, JUNTA ELÁSTICA, INSTALADO EM LOCAL COM ALTO NÍVEL DE INTERFERÊNCIAS (NÃO INCLUI FORNECIMENTO). AF_12/2015</v>
          </cell>
          <cell r="C144" t="str">
            <v>M</v>
          </cell>
          <cell r="D144">
            <v>22.63</v>
          </cell>
          <cell r="E144">
            <v>14.27</v>
          </cell>
          <cell r="F144">
            <v>36.9</v>
          </cell>
        </row>
        <row r="145">
          <cell r="A145">
            <v>92859</v>
          </cell>
          <cell r="B145" t="str">
            <v>TUBO DE CONCRETO PARA REDES COLETORAS DE ESGOTO SANITÁRIO, DIÂMETRO DE 800 MM, JUNTA ELÁSTICA, INSTALADO EM LOCAL COM ALTO NÍVEL DE INTERFERÊNCIAS - FORNECIMENTO E ASSENTAMENTO. AF_12/2015</v>
          </cell>
          <cell r="C145" t="str">
            <v>M</v>
          </cell>
          <cell r="D145">
            <v>446.38000000000005</v>
          </cell>
          <cell r="E145">
            <v>16.09</v>
          </cell>
          <cell r="F145">
            <v>462.47</v>
          </cell>
        </row>
        <row r="146">
          <cell r="A146">
            <v>92860</v>
          </cell>
          <cell r="B146" t="str">
            <v>ASSENTAMENTO DE TUBO DE CONCRETO PARA REDES COLETORAS DE ESGOTO SANITÁRIO, DIÂMETRO DE 800 MM, JUNTA ELÁSTICA, INSTALADO EM LOCAL COM ALTO NÍVEL DE INTERFERÊNCIAS (NÃO INCLUI FORNECIMENTO). AF_12/2015</v>
          </cell>
          <cell r="C146" t="str">
            <v>M</v>
          </cell>
          <cell r="D146">
            <v>25.739999999999995</v>
          </cell>
          <cell r="E146">
            <v>16.170000000000002</v>
          </cell>
          <cell r="F146">
            <v>41.91</v>
          </cell>
        </row>
        <row r="147">
          <cell r="A147">
            <v>92861</v>
          </cell>
          <cell r="B147" t="str">
            <v>TUBO DE CONCRETO PARA REDES COLETORAS DE ESGOTO SANITÁRIO, DIÂMETRO DE 900 MM, JUNTA ELÁSTICA, INSTALADO EM LOCAL COM ALTO NÍVEL DE INTERFERÊNCIAS - FORNECIMENTO E ASSENTAMENTO. AF_12/2015</v>
          </cell>
          <cell r="C147" t="str">
            <v>M</v>
          </cell>
          <cell r="D147">
            <v>656.8599999999999</v>
          </cell>
          <cell r="E147">
            <v>17.95</v>
          </cell>
          <cell r="F147">
            <v>674.81</v>
          </cell>
        </row>
        <row r="148">
          <cell r="A148">
            <v>92862</v>
          </cell>
          <cell r="B148" t="str">
            <v>ASSENTAMENTO DE TUBO DE CONCRETO PARA REDES COLETORAS DE ESGOTO SANITÁRIO, DIÂMETRO DE 900 MM, JUNTA ELÁSTICA, INSTALADO EM LOCAL COM ALTO NÍVEL DE INTERFERÊNCIAS (NÃO INCLUI FORNECIMENTO). AF_12/2015</v>
          </cell>
          <cell r="C148" t="str">
            <v>M</v>
          </cell>
          <cell r="D148">
            <v>28.76</v>
          </cell>
          <cell r="E148">
            <v>18.02</v>
          </cell>
          <cell r="F148">
            <v>46.78</v>
          </cell>
        </row>
        <row r="149">
          <cell r="A149">
            <v>92863</v>
          </cell>
          <cell r="B149" t="str">
            <v>TUBO DE CONCRETO PARA REDES COLETORAS DE ESGOTO SANITÁRIO, DIÂMETRO DE 1000 MM, JUNTA ELÁSTICA, INSTALADO EM LOCAL COM ALTO NÍVEL DE INTERFERÊNCIAS - FORNECIMENTO E ASSENTAMENTO. AF_12/2015</v>
          </cell>
          <cell r="C149" t="str">
            <v>M</v>
          </cell>
          <cell r="D149">
            <v>676.3599999999999</v>
          </cell>
          <cell r="E149">
            <v>19.82</v>
          </cell>
          <cell r="F149">
            <v>696.18</v>
          </cell>
        </row>
        <row r="150">
          <cell r="A150">
            <v>92864</v>
          </cell>
          <cell r="B150" t="str">
            <v>ASSENTAMENTO DE TUBO DE CONCRETO PARA REDES COLETORAS DE ESGOTO SANITÁRIO, DIÂMETRO DE 1000 MM, JUNTA ELÁSTICA, INSTALADO EM LOCAL COM ALTO NÍVEL DE INTERFERÊNCIAS (NÃO INCLUI FORNECIMENTO). AF_12/2015</v>
          </cell>
          <cell r="C150" t="str">
            <v>M</v>
          </cell>
          <cell r="D150">
            <v>31.759999999999998</v>
          </cell>
          <cell r="E150">
            <v>19.89</v>
          </cell>
          <cell r="F150">
            <v>51.65</v>
          </cell>
        </row>
        <row r="151">
          <cell r="A151">
            <v>92210</v>
          </cell>
          <cell r="B151" t="str">
            <v>TUBO DE CONCRETO PARA REDES COLETORAS DE ÁGUAS PLUVIAIS, DIÂMETRO DE 400 MM, JUNTA RÍGIDA, INSTALADO EM LOCAL COM BAIXO NÍVEL DE INTERFERÊNCIAS - FORNECIMENTO E ASSENTAMENTO. AF_12/2015</v>
          </cell>
          <cell r="C151" t="str">
            <v>M</v>
          </cell>
          <cell r="D151">
            <v>113.57</v>
          </cell>
          <cell r="E151">
            <v>20.65</v>
          </cell>
          <cell r="F151">
            <v>134.22</v>
          </cell>
        </row>
        <row r="152">
          <cell r="A152">
            <v>92211</v>
          </cell>
          <cell r="B152" t="str">
            <v>TUBO DE CONCRETO PARA REDES COLETORAS DE ÁGUAS PLUVIAIS, DIÂMETRO DE 500 MM, JUNTA RÍGIDA, INSTALADO EM LOCAL COM BAIXO NÍVEL DE INTERFERÊNCIAS - FORNECIMENTO E ASSENTAMENTO. AF_12/2015</v>
          </cell>
          <cell r="C152" t="str">
            <v>M</v>
          </cell>
          <cell r="D152">
            <v>136.48000000000002</v>
          </cell>
          <cell r="E152">
            <v>25.1</v>
          </cell>
          <cell r="F152">
            <v>161.58000000000001</v>
          </cell>
        </row>
        <row r="153">
          <cell r="A153">
            <v>92212</v>
          </cell>
          <cell r="B153" t="str">
            <v>TUBO DE CONCRETO PARA REDES COLETORAS DE ÁGUAS PLUVIAIS, DIÂMETRO DE 600 MM, JUNTA RÍGIDA, INSTALADO EM LOCAL COM BAIXO NÍVEL DE INTERFERÊNCIAS - FORNECIMENTO E ASSENTAMENTO. AF_12/2015</v>
          </cell>
          <cell r="C153" t="str">
            <v>M</v>
          </cell>
          <cell r="D153">
            <v>203.62</v>
          </cell>
          <cell r="E153">
            <v>29.7</v>
          </cell>
          <cell r="F153">
            <v>233.32</v>
          </cell>
        </row>
        <row r="154">
          <cell r="A154">
            <v>92213</v>
          </cell>
          <cell r="B154" t="str">
            <v>TUBO DE CONCRETO PARA REDES COLETORAS DE ÁGUAS PLUVIAIS, DIÂMETRO DE 700 MM, JUNTA RÍGIDA, INSTALADO EM LOCAL COM BAIXO NÍVEL DE INTERFERÊNCIAS - FORNECIMENTO E ASSENTAMENTO. AF_12/2015</v>
          </cell>
          <cell r="C154" t="str">
            <v>M</v>
          </cell>
          <cell r="D154">
            <v>267.57</v>
          </cell>
          <cell r="E154">
            <v>34.29</v>
          </cell>
          <cell r="F154">
            <v>301.86</v>
          </cell>
        </row>
        <row r="155">
          <cell r="A155">
            <v>92214</v>
          </cell>
          <cell r="B155" t="str">
            <v>TUBO DE CONCRETO PARA REDES COLETORAS DE ÁGUAS PLUVIAIS, DIÂMETRO DE 800 MM, JUNTA RÍGIDA, INSTALADO EM LOCAL COM BAIXO NÍVEL DE INTERFERÊNCIAS - FORNECIMENTO E ASSENTAMENTO. AF_12/2015</v>
          </cell>
          <cell r="C155" t="str">
            <v>M</v>
          </cell>
          <cell r="D155">
            <v>323.65000000000003</v>
          </cell>
          <cell r="E155">
            <v>39.32</v>
          </cell>
          <cell r="F155">
            <v>362.97</v>
          </cell>
        </row>
        <row r="156">
          <cell r="A156">
            <v>92215</v>
          </cell>
          <cell r="B156" t="str">
            <v>TUBO DE CONCRETO PARA REDES COLETORAS DE ÁGUAS PLUVIAIS, DIÂMETRO DE 900 MM, JUNTA RÍGIDA, INSTALADO EM LOCAL COM BAIXO NÍVEL DE INTERFERÊNCIAS - FORNECIMENTO E ASSENTAMENTO. AF_12/2015</v>
          </cell>
          <cell r="C156" t="str">
            <v>M</v>
          </cell>
          <cell r="D156">
            <v>372.08</v>
          </cell>
          <cell r="E156">
            <v>44.49</v>
          </cell>
          <cell r="F156">
            <v>416.57</v>
          </cell>
        </row>
        <row r="157">
          <cell r="A157">
            <v>92216</v>
          </cell>
          <cell r="B157" t="str">
            <v>TUBO DE CONCRETO PARA REDES COLETORAS DE ÁGUAS PLUVIAIS, DIÂMETRO DE 1000 MM, JUNTA RÍGIDA, INSTALADO EM LOCAL COM BAIXO NÍVEL DE INTERFERÊNCIAS - FORNECIMENTO E ASSENTAMENTO. AF_12/2015</v>
          </cell>
          <cell r="C157" t="str">
            <v>M</v>
          </cell>
          <cell r="D157">
            <v>389.90999999999997</v>
          </cell>
          <cell r="E157">
            <v>50.16</v>
          </cell>
          <cell r="F157">
            <v>440.07</v>
          </cell>
        </row>
        <row r="158">
          <cell r="A158">
            <v>92219</v>
          </cell>
          <cell r="B158" t="str">
            <v>TUBO DE CONCRETO PARA REDES COLETORAS DE ÁGUAS PLUVIAIS, DIÂMETRO DE 400 MM, JUNTA RÍGIDA, INSTALADO EM LOCAL COM ALTO NÍVEL DE INTERFERÊNCIAS - FORNECIMENTO E ASSENTAMENTO. AF_12/2015</v>
          </cell>
          <cell r="C158" t="str">
            <v>M</v>
          </cell>
          <cell r="D158">
            <v>119.95999999999998</v>
          </cell>
          <cell r="E158">
            <v>24.71</v>
          </cell>
          <cell r="F158">
            <v>144.66999999999999</v>
          </cell>
        </row>
        <row r="159">
          <cell r="A159">
            <v>92220</v>
          </cell>
          <cell r="B159" t="str">
            <v>TUBO DE CONCRETO PARA REDES COLETORAS DE ÁGUAS PLUVIAIS, DIÂMETRO DE 500 MM, JUNTA RÍGIDA, INSTALADO EM LOCAL COM ALTO NÍVEL DE INTERFERÊNCIAS - FORNECIMENTO E ASSENTAMENTO. AF_12/2015</v>
          </cell>
          <cell r="C159" t="str">
            <v>M</v>
          </cell>
          <cell r="D159">
            <v>144.46</v>
          </cell>
          <cell r="E159">
            <v>30.07</v>
          </cell>
          <cell r="F159">
            <v>174.53</v>
          </cell>
        </row>
        <row r="160">
          <cell r="A160">
            <v>92221</v>
          </cell>
          <cell r="B160" t="str">
            <v>TUBO DE CONCRETO PARA REDES COLETORAS DE ÁGUAS PLUVIAIS, DIÂMETRO DE 600 MM, JUNTA RÍGIDA, INSTALADO EM LOCAL COM ALTO NÍVEL DE INTERFERÊNCIAS - FORNECIMENTO E ASSENTAMENTO. AF_12/2015</v>
          </cell>
          <cell r="C160" t="str">
            <v>M</v>
          </cell>
          <cell r="D160">
            <v>212.93</v>
          </cell>
          <cell r="E160">
            <v>35.56</v>
          </cell>
          <cell r="F160">
            <v>248.49</v>
          </cell>
        </row>
        <row r="161">
          <cell r="A161">
            <v>92222</v>
          </cell>
          <cell r="B161" t="str">
            <v>TUBO DE CONCRETO PARA REDES COLETORAS DE ÁGUAS PLUVIAIS, DIÂMETRO DE 700 MM, JUNTA RÍGIDA, INSTALADO EM LOCAL COM ALTO NÍVEL DE INTERFERÊNCIAS - FORNECIMENTO E ASSENTAMENTO. AF_12/2015</v>
          </cell>
          <cell r="C161" t="str">
            <v>M</v>
          </cell>
          <cell r="D161">
            <v>278.45999999999998</v>
          </cell>
          <cell r="E161">
            <v>41.04</v>
          </cell>
          <cell r="F161">
            <v>319.5</v>
          </cell>
        </row>
        <row r="162">
          <cell r="A162">
            <v>92223</v>
          </cell>
          <cell r="B162" t="str">
            <v>TUBO DE CONCRETO PARA REDES COLETORAS DE ÁGUAS PLUVIAIS, DIÂMETRO DE 800 MM, JUNTA RÍGIDA, INSTALADO EM LOCAL COM ALTO NÍVEL DE INTERFERÊNCIAS - FORNECIMENTO E ASSENTAMENTO. AF_12/2015</v>
          </cell>
          <cell r="C162" t="str">
            <v>M</v>
          </cell>
          <cell r="D162">
            <v>335.75</v>
          </cell>
          <cell r="E162">
            <v>46.93</v>
          </cell>
          <cell r="F162">
            <v>382.68</v>
          </cell>
        </row>
        <row r="163">
          <cell r="A163">
            <v>92224</v>
          </cell>
          <cell r="B163" t="str">
            <v>TUBO DE CONCRETO PARA REDES COLETORAS DE ÁGUAS PLUVIAIS, DIÂMETRO DE 900 MM, JUNTA RÍGIDA, INSTALADO EM LOCAL COM ALTO NÍVEL DE INTERFERÊNCIAS - FORNECIMENTO E ASSENTAMENTO. AF_12/2015</v>
          </cell>
          <cell r="C163" t="str">
            <v>M</v>
          </cell>
          <cell r="D163">
            <v>385.53000000000003</v>
          </cell>
          <cell r="E163">
            <v>52.96</v>
          </cell>
          <cell r="F163">
            <v>438.49</v>
          </cell>
        </row>
        <row r="164">
          <cell r="A164">
            <v>92226</v>
          </cell>
          <cell r="B164" t="str">
            <v>TUBO DE CONCRETO PARA REDES COLETORAS DE ÁGUAS PLUVIAIS, DIÂMETRO DE 1000 MM, JUNTA RÍGIDA, INSTALADO EM LOCAL COM ALTO NÍVEL DE INTERFERÊNCIAS - FORNECIMENTO E ASSENTAMENTO. AF_12/2015</v>
          </cell>
          <cell r="C164" t="str">
            <v>M</v>
          </cell>
          <cell r="D164">
            <v>404.99</v>
          </cell>
          <cell r="E164">
            <v>59.57</v>
          </cell>
          <cell r="F164">
            <v>464.56</v>
          </cell>
        </row>
        <row r="165">
          <cell r="A165">
            <v>92808</v>
          </cell>
          <cell r="B165" t="str">
            <v>ASSENTAMENTO DE TUBO DE CONCRETO PARA REDES COLETORAS DE ÁGUAS PLUVIAIS, DIÂMETRO DE 300 MM, JUNTA RÍGIDA, INSTALADO EM LOCAL COM BAIXO NÍVEL DE INTERFERÊNCIAS (NÃO INCLUI FORNECIMENTO). AF_12/2015</v>
          </cell>
          <cell r="C165" t="str">
            <v>M</v>
          </cell>
          <cell r="D165">
            <v>26.17</v>
          </cell>
          <cell r="E165">
            <v>16.21</v>
          </cell>
          <cell r="F165">
            <v>42.38</v>
          </cell>
        </row>
        <row r="166">
          <cell r="A166">
            <v>92809</v>
          </cell>
          <cell r="B166" t="str">
            <v>ASSENTAMENTO DE TUBO DE CONCRETO PARA REDES COLETORAS DE ÁGUAS PLUVIAIS, DIÂMETRO DE 400 MM, JUNTA RÍGIDA, INSTALADO EM LOCAL COM BAIXO NÍVEL DE INTERFERÊNCIAS (NÃO INCLUI FORNECIMENTO). AF_12/2015</v>
          </cell>
          <cell r="C166" t="str">
            <v>M</v>
          </cell>
          <cell r="D166">
            <v>33.67</v>
          </cell>
          <cell r="E166">
            <v>20.71</v>
          </cell>
          <cell r="F166">
            <v>54.38</v>
          </cell>
        </row>
        <row r="167">
          <cell r="A167">
            <v>92810</v>
          </cell>
          <cell r="B167" t="str">
            <v>ASSENTAMENTO DE TUBO DE CONCRETO PARA REDES COLETORAS DE ÁGUAS PLUVIAIS, DIÂMETRO DE 500 MM, JUNTA RÍGIDA, INSTALADO EM LOCAL COM BAIXO NÍVEL DE INTERFERÊNCIAS (NÃO INCLUI FORNECIMENTO). AF_12/2015</v>
          </cell>
          <cell r="C167" t="str">
            <v>M</v>
          </cell>
          <cell r="D167">
            <v>41.010000000000005</v>
          </cell>
          <cell r="E167">
            <v>25.16</v>
          </cell>
          <cell r="F167">
            <v>66.17</v>
          </cell>
        </row>
        <row r="168">
          <cell r="A168">
            <v>92811</v>
          </cell>
          <cell r="B168" t="str">
            <v>ASSENTAMENTO DE TUBO DE CONCRETO PARA REDES COLETORAS DE ÁGUAS PLUVIAIS, DIÂMETRO DE 600 MM, JUNTA RÍGIDA, INSTALADO EM LOCAL COM BAIXO NÍVEL DE INTERFERÊNCIAS (NÃO INCLUI FORNECIMENTO). AF_12/2015</v>
          </cell>
          <cell r="C168" t="str">
            <v>M</v>
          </cell>
          <cell r="D168">
            <v>49.059999999999988</v>
          </cell>
          <cell r="E168">
            <v>29.76</v>
          </cell>
          <cell r="F168">
            <v>78.819999999999993</v>
          </cell>
        </row>
        <row r="169">
          <cell r="A169">
            <v>92812</v>
          </cell>
          <cell r="B169" t="str">
            <v>ASSENTAMENTO DE TUBO DE CONCRETO PARA REDES COLETORAS DE ÁGUAS PLUVIAIS, DIÂMETRO DE 700 MM, JUNTA RÍGIDA, INSTALADO EM LOCAL COM BAIXO NÍVEL DE INTERFERÊNCIAS (NÃO INCLUI FORNECIMENTO). AF_12/2015</v>
          </cell>
          <cell r="C169" t="str">
            <v>M</v>
          </cell>
          <cell r="D169">
            <v>56.92</v>
          </cell>
          <cell r="E169">
            <v>34.36</v>
          </cell>
          <cell r="F169">
            <v>91.28</v>
          </cell>
        </row>
        <row r="170">
          <cell r="A170">
            <v>92813</v>
          </cell>
          <cell r="B170" t="str">
            <v>ASSENTAMENTO DE TUBO DE CONCRETO PARA REDES COLETORAS DE ÁGUAS PLUVIAIS, DIÂMETRO DE 800 MM, JUNTA RÍGIDA, INSTALADO EM LOCAL COM BAIXO NÍVEL DE INTERFERÊNCIAS (NÃO INCLUI FORNECIMENTO). AF_12/2015</v>
          </cell>
          <cell r="C170" t="str">
            <v>M</v>
          </cell>
          <cell r="D170">
            <v>66.539999999999992</v>
          </cell>
          <cell r="E170">
            <v>39.380000000000003</v>
          </cell>
          <cell r="F170">
            <v>105.92</v>
          </cell>
        </row>
        <row r="171">
          <cell r="A171">
            <v>92814</v>
          </cell>
          <cell r="B171" t="str">
            <v>ASSENTAMENTO DE TUBO DE CONCRETO PARA REDES COLETORAS DE ÁGUAS PLUVIAIS, DIÂMETRO DE 900 MM, JUNTA RÍGIDA, INSTALADO EM LOCAL COM BAIXO NÍVEL DE INTERFERÊNCIAS (NÃO INCLUI FORNECIMENTO). AF_12/2015</v>
          </cell>
          <cell r="C171" t="str">
            <v>M</v>
          </cell>
          <cell r="D171">
            <v>76.66</v>
          </cell>
          <cell r="E171">
            <v>44.55</v>
          </cell>
          <cell r="F171">
            <v>121.21</v>
          </cell>
        </row>
        <row r="172">
          <cell r="A172">
            <v>92815</v>
          </cell>
          <cell r="B172" t="str">
            <v>ASSENTAMENTO DE TUBO DE CONCRETO PARA REDES COLETORAS DE ÁGUAS PLUVIAIS, DIÂMETRO DE 1000 MM, JUNTA RÍGIDA, INSTALADO EM LOCAL COM BAIXO NÍVEL DE INTERFERÊNCIAS (NÃO INCLUI FORNECIMENTO). AF_12/2015</v>
          </cell>
          <cell r="C172" t="str">
            <v>M</v>
          </cell>
          <cell r="D172">
            <v>88.640000000000015</v>
          </cell>
          <cell r="E172">
            <v>50.23</v>
          </cell>
          <cell r="F172">
            <v>138.87</v>
          </cell>
        </row>
        <row r="173">
          <cell r="A173">
            <v>92816</v>
          </cell>
          <cell r="B173" t="str">
            <v>TUBO DE CONCRETO PARA REDES COLETORAS DE ÁGUAS PLUVIAIS, DIÂMETRO DE 1200 MM, JUNTA RÍGIDA, INSTALADO EM LOCAL COM BAIXO NÍVEL DE INTERFERÊNCIAS - FORNECIMENTO E ASSENTAMENTO. AF_12/2015</v>
          </cell>
          <cell r="C173" t="str">
            <v>M</v>
          </cell>
          <cell r="D173">
            <v>560.85</v>
          </cell>
          <cell r="E173">
            <v>62.76</v>
          </cell>
          <cell r="F173">
            <v>623.61</v>
          </cell>
        </row>
        <row r="174">
          <cell r="A174">
            <v>92817</v>
          </cell>
          <cell r="B174" t="str">
            <v>ASSENTAMENTO DE TUBO DE CONCRETO PARA REDES COLETORAS DE ÁGUAS PLUVIAIS, DIÂMETRO DE 1200 MM, JUNTA RÍGIDA, INSTALADO EM LOCAL COM BAIXO NÍVEL DE INTERFERÊNCIAS (NÃO INCLUI FORNECIMENTO). AF_12/2015</v>
          </cell>
          <cell r="C174" t="str">
            <v>M</v>
          </cell>
          <cell r="D174">
            <v>110.92</v>
          </cell>
          <cell r="E174">
            <v>62.83</v>
          </cell>
          <cell r="F174">
            <v>173.75</v>
          </cell>
        </row>
        <row r="175">
          <cell r="A175">
            <v>92818</v>
          </cell>
          <cell r="B175" t="str">
            <v>TUBO DE CONCRETO PARA REDES COLETORAS DE ÁGUAS PLUVIAIS, DIÂMETRO DE 1500 MM, JUNTA RÍGIDA, INSTALADO EM LOCAL COM BAIXO NÍVEL DE INTERFERÊNCIAS - FORNECIMENTO E ASSENTAMENTO. AF_12/2015</v>
          </cell>
          <cell r="C175" t="str">
            <v>M</v>
          </cell>
          <cell r="D175">
            <v>801.15</v>
          </cell>
          <cell r="E175">
            <v>84.49</v>
          </cell>
          <cell r="F175">
            <v>885.64</v>
          </cell>
        </row>
        <row r="176">
          <cell r="A176">
            <v>92819</v>
          </cell>
          <cell r="B176" t="str">
            <v>ASSENTAMENTO DE TUBO DE CONCRETO PARA REDES COLETORAS DE ÁGUAS PLUVIAIS, DIÂMETRO DE 1500 MM, JUNTA RÍGIDA, INSTALADO EM LOCAL COM BAIXO NÍVEL DE INTERFERÊNCIAS (NÃO INCLUI FORNECIMENTO). AF_12/2015</v>
          </cell>
          <cell r="C176" t="str">
            <v>M</v>
          </cell>
          <cell r="D176">
            <v>149.33999999999997</v>
          </cell>
          <cell r="E176">
            <v>84.55</v>
          </cell>
          <cell r="F176">
            <v>233.89</v>
          </cell>
        </row>
        <row r="177">
          <cell r="A177">
            <v>92820</v>
          </cell>
          <cell r="B177" t="str">
            <v>ASSENTAMENTO DE TUBO DE CONCRETO PARA REDES COLETORAS DE ÁGUAS PLUVIAIS, DIÂMETRO DE 300 MM, JUNTA RÍGIDA, INSTALADO EM LOCAL COM ALTO NÍVEL DE INTERFERÊNCIAS (NÃO INCLUI FORNECIMENTO). AF_12/2015</v>
          </cell>
          <cell r="C177" t="str">
            <v>M</v>
          </cell>
          <cell r="D177">
            <v>31.14</v>
          </cell>
          <cell r="E177">
            <v>19.420000000000002</v>
          </cell>
          <cell r="F177">
            <v>50.56</v>
          </cell>
        </row>
        <row r="178">
          <cell r="A178">
            <v>92821</v>
          </cell>
          <cell r="B178" t="str">
            <v>ASSENTAMENTO DE TUBO DE CONCRETO PARA REDES COLETORAS DE ÁGUAS PLUVIAIS, DIÂMETRO DE 400 MM, JUNTA RÍGIDA, INSTALADO EM LOCAL COM ALTO NÍVEL DE INTERFERÊNCIAS (NÃO INCLUI FORNECIMENTO). AF_12/2015</v>
          </cell>
          <cell r="C178" t="str">
            <v>M</v>
          </cell>
          <cell r="D178">
            <v>40.049999999999997</v>
          </cell>
          <cell r="E178">
            <v>24.78</v>
          </cell>
          <cell r="F178">
            <v>64.83</v>
          </cell>
        </row>
        <row r="179">
          <cell r="A179">
            <v>92822</v>
          </cell>
          <cell r="B179" t="str">
            <v>ASSENTAMENTO DE TUBO DE CONCRETO PARA REDES COLETORAS DE ÁGUAS PLUVIAIS, DIÂMETRO DE 500 MM, JUNTA RÍGIDA, INSTALADO EM LOCAL COM ALTO NÍVEL DE INTERFERÊNCIAS (NÃO INCLUI FORNECIMENTO). AF_12/2015</v>
          </cell>
          <cell r="C179" t="str">
            <v>M</v>
          </cell>
          <cell r="D179">
            <v>48.990000000000009</v>
          </cell>
          <cell r="E179">
            <v>30.13</v>
          </cell>
          <cell r="F179">
            <v>79.12</v>
          </cell>
        </row>
        <row r="180">
          <cell r="A180">
            <v>92824</v>
          </cell>
          <cell r="B180" t="str">
            <v>ASSENTAMENTO DE TUBO DE CONCRETO PARA REDES COLETORAS DE ÁGUAS PLUVIAIS, DIÂMETRO DE 600 MM, JUNTA RÍGIDA, INSTALADO EM LOCAL COM ALTO NÍVEL DE INTERFERÊNCIAS (NÃO INCLUI FORNECIMENTO). AF_12/2015</v>
          </cell>
          <cell r="C180" t="str">
            <v>M</v>
          </cell>
          <cell r="D180">
            <v>58.349999999999994</v>
          </cell>
          <cell r="E180">
            <v>35.64</v>
          </cell>
          <cell r="F180">
            <v>93.99</v>
          </cell>
        </row>
        <row r="181">
          <cell r="A181">
            <v>92825</v>
          </cell>
          <cell r="B181" t="str">
            <v>ASSENTAMENTO DE TUBO DE CONCRETO PARA REDES COLETORAS DE ÁGUAS PLUVIAIS, DIÂMETRO DE 700 MM, JUNTA RÍGIDA, INSTALADO EM LOCAL COM ALTO NÍVEL DE INTERFERÊNCIAS (NÃO INCLUI FORNECIMENTO). AF_12/2015</v>
          </cell>
          <cell r="C181" t="str">
            <v>M</v>
          </cell>
          <cell r="D181">
            <v>67.81</v>
          </cell>
          <cell r="E181">
            <v>41.11</v>
          </cell>
          <cell r="F181">
            <v>108.92</v>
          </cell>
        </row>
        <row r="182">
          <cell r="A182">
            <v>92826</v>
          </cell>
          <cell r="B182" t="str">
            <v>ASSENTAMENTO DE TUBO DE CONCRETO PARA REDES COLETORAS DE ÁGUAS PLUVIAIS, DIÂMETRO DE 800 MM, JUNTA RÍGIDA, INSTALADO EM LOCAL COM ALTO NÍVEL DE INTERFERÊNCIAS (NÃO INCLUI FORNECIMENTO). AF_12/2015</v>
          </cell>
          <cell r="C182" t="str">
            <v>M</v>
          </cell>
          <cell r="D182">
            <v>78.639999999999986</v>
          </cell>
          <cell r="E182">
            <v>46.99</v>
          </cell>
          <cell r="F182">
            <v>125.63</v>
          </cell>
        </row>
        <row r="183">
          <cell r="A183">
            <v>92827</v>
          </cell>
          <cell r="B183" t="str">
            <v>ASSENTAMENTO DE TUBO DE CONCRETO PARA REDES COLETORAS DE ÁGUAS PLUVIAIS, DIÂMETRO DE 900 MM, JUNTA RÍGIDA, INSTALADO EM LOCAL COM ALTO NÍVEL DE INTERFERÊNCIAS (NÃO INCLUI FORNECIMENTO). AF_12/2015</v>
          </cell>
          <cell r="C183" t="str">
            <v>M</v>
          </cell>
          <cell r="D183">
            <v>90.09</v>
          </cell>
          <cell r="E183">
            <v>53.04</v>
          </cell>
          <cell r="F183">
            <v>143.13</v>
          </cell>
        </row>
        <row r="184">
          <cell r="A184">
            <v>92828</v>
          </cell>
          <cell r="B184" t="str">
            <v>ASSENTAMENTO DE TUBO DE CONCRETO PARA REDES COLETORAS DE ÁGUAS PLUVIAIS, DIÂMETRO DE 1000 MM, JUNTA RÍGIDA, INSTALADO EM LOCAL COM ALTO NÍVEL DE INTERFERÊNCIAS (NÃO INCLUI FORNECIMENTO). AF_12/2015</v>
          </cell>
          <cell r="C184" t="str">
            <v>M</v>
          </cell>
          <cell r="D184">
            <v>103.72000000000001</v>
          </cell>
          <cell r="E184">
            <v>59.64</v>
          </cell>
          <cell r="F184">
            <v>163.36000000000001</v>
          </cell>
        </row>
        <row r="185">
          <cell r="A185">
            <v>92829</v>
          </cell>
          <cell r="B185" t="str">
            <v>TUBO DE CONCRETO PARA REDES COLETORAS DE ÁGUAS PLUVIAIS, DIÂMETRO DE 1200 MM, JUNTA RÍGIDA, INSTALADO EM LOCAL COM ALTO NÍVEL DE INTERFERÊNCIAS - FORNECIMENTO E ASSENTAMENTO. AF_12/2015</v>
          </cell>
          <cell r="C185" t="str">
            <v>M</v>
          </cell>
          <cell r="D185">
            <v>578.62</v>
          </cell>
          <cell r="E185">
            <v>73.89</v>
          </cell>
          <cell r="F185">
            <v>652.51</v>
          </cell>
        </row>
        <row r="186">
          <cell r="A186">
            <v>92830</v>
          </cell>
          <cell r="B186" t="str">
            <v>ASSENTAMENTO DE TUBO DE CONCRETO PARA REDES COLETORAS DE ÁGUAS PLUVIAIS, DIÂMETRO DE 1200 MM, JUNTA RÍGIDA, INSTALADO EM LOCAL COM ALTO NÍVEL DE INTERFERÊNCIAS (NÃO INCLUI FORNECIMENTO). AF_12/2015</v>
          </cell>
          <cell r="C186" t="str">
            <v>M</v>
          </cell>
          <cell r="D186">
            <v>128.69</v>
          </cell>
          <cell r="E186">
            <v>73.959999999999994</v>
          </cell>
          <cell r="F186">
            <v>202.65</v>
          </cell>
        </row>
        <row r="187">
          <cell r="A187">
            <v>92831</v>
          </cell>
          <cell r="B187" t="str">
            <v>TUBO DE CONCRETO PARA REDES COLETORAS DE ÁGUAS PLUVIAIS, DIÂMETRO DE 1500 MM, JUNTA RÍGIDA, INSTALADO EM LOCAL COM ALTO NÍVEL DE INTERFERÊNCIAS - FORNECIMENTO E ASSENTAMENTO. AF_12/2015</v>
          </cell>
          <cell r="C187" t="str">
            <v>M</v>
          </cell>
          <cell r="D187">
            <v>822.93</v>
          </cell>
          <cell r="E187">
            <v>98.23</v>
          </cell>
          <cell r="F187">
            <v>921.16</v>
          </cell>
        </row>
        <row r="188">
          <cell r="A188">
            <v>92832</v>
          </cell>
          <cell r="B188" t="str">
            <v>ASSENTAMENTO DE TUBO DE CONCRETO PARA REDES COLETORAS DE ÁGUAS PLUVIAIS, DIÂMETRO DE 1500 MM, JUNTA RÍGIDA, INSTALADO EM LOCAL COM ALTO NÍVEL DE INTERFERÊNCIAS (NÃO INCLUI FORNECIMENTO). AF_12/2015</v>
          </cell>
          <cell r="C188" t="str">
            <v>M</v>
          </cell>
          <cell r="D188">
            <v>171.10000000000002</v>
          </cell>
          <cell r="E188">
            <v>98.31</v>
          </cell>
          <cell r="F188">
            <v>269.41000000000003</v>
          </cell>
        </row>
        <row r="189">
          <cell r="A189">
            <v>95565</v>
          </cell>
          <cell r="B189" t="str">
            <v>TUBO DE CONCRETO PARA REDES COLETORAS DE ÁGUAS PLUVIAIS, DIÂMETRO DE 300MM, JUNTA RÍGIDA, INSTALADO EM LOCAL COM BAIXO NÍVEL DE INTERFERÊNCIAS - FORNECIMENTO E ASSENTAMENTO. AF_12/2015</v>
          </cell>
          <cell r="C189" t="str">
            <v>M</v>
          </cell>
          <cell r="D189">
            <v>96.97</v>
          </cell>
          <cell r="E189">
            <v>16.16</v>
          </cell>
          <cell r="F189">
            <v>113.13</v>
          </cell>
        </row>
        <row r="190">
          <cell r="A190">
            <v>95566</v>
          </cell>
          <cell r="B190" t="str">
            <v>TUBO DE CONCRETO PARA REDES COLETORAS DE ÁGUAS PLUVIAIS, DIÂMETRO DE 300MM, JUNTA RÍGIDA, INSTALADO EM LOCAL COM ALTO NÍVEL DE INTERFERÊNCIAS - FORNECIMENTO E ASSENTAMENTO. AF_12/2015</v>
          </cell>
          <cell r="C190" t="str">
            <v>M</v>
          </cell>
          <cell r="D190">
            <v>101.95</v>
          </cell>
          <cell r="E190">
            <v>19.36</v>
          </cell>
          <cell r="F190">
            <v>121.31</v>
          </cell>
        </row>
        <row r="191">
          <cell r="A191">
            <v>95567</v>
          </cell>
          <cell r="B191" t="str">
            <v>TUBO DE CONCRETO (SIMPLES) PARA REDES COLETORAS DE ÁGUAS PLUVIAIS, DIÂMETRO DE 300 MM, JUNTA RÍGIDA, INSTALADO EM LOCAL COM BAIXO NÍVEL DE INTERFERÊNCIAS - FORNECIMENTO E ASSENTAMENTO. AF_12/2015</v>
          </cell>
          <cell r="C191" t="str">
            <v>M</v>
          </cell>
          <cell r="D191">
            <v>56.580000000000005</v>
          </cell>
          <cell r="E191">
            <v>16.18</v>
          </cell>
          <cell r="F191">
            <v>72.760000000000005</v>
          </cell>
        </row>
        <row r="192">
          <cell r="A192">
            <v>95568</v>
          </cell>
          <cell r="B192" t="str">
            <v>TUBO DE CONCRETO (SIMPLES) PARA REDES COLETORAS DE ÁGUAS PLUVIAIS, DIÂMETRO DE 400 MM, JUNTA RÍGIDA, INSTALADO EM LOCAL COM BAIXO NÍVEL DE INTERFERÊNCIAS - FORNECIMENTO E ASSENTAMENTO. AF_12/2015</v>
          </cell>
          <cell r="C192" t="str">
            <v>M</v>
          </cell>
          <cell r="D192">
            <v>69.62</v>
          </cell>
          <cell r="E192">
            <v>20.66</v>
          </cell>
          <cell r="F192">
            <v>90.28</v>
          </cell>
        </row>
        <row r="193">
          <cell r="A193">
            <v>95569</v>
          </cell>
          <cell r="B193" t="str">
            <v>TUBO DE CONCRETO (SIMPLES) PARA REDES COLETORAS DE ÁGUAS PLUVIAIS, DIÂMETRO DE 500 MM, JUNTA RÍGIDA, INSTALADO EM LOCAL COM BAIXO NÍVEL DE INTERFERÊNCIAS - FORNECIMENTO E ASSENTAMENTO. AF_12/2015</v>
          </cell>
          <cell r="C193" t="str">
            <v>M</v>
          </cell>
          <cell r="D193">
            <v>94.49</v>
          </cell>
          <cell r="E193">
            <v>25.11</v>
          </cell>
          <cell r="F193">
            <v>119.6</v>
          </cell>
        </row>
        <row r="194">
          <cell r="A194">
            <v>95570</v>
          </cell>
          <cell r="B194" t="str">
            <v>TUBO DE CONCRETO (SIMPLES) PARA REDES COLETORAS DE ÁGUAS PLUVIAIS, DIÂMETRO DE 300 MM, JUNTA RÍGIDA, INSTALADO EM LOCAL COM ALTO NÍVEL DE INTERFERÊNCIAS - FORNECIMENTO E ASSENTAMENTO. AF_12/2015</v>
          </cell>
          <cell r="C194" t="str">
            <v>M</v>
          </cell>
          <cell r="D194">
            <v>61.56</v>
          </cell>
          <cell r="E194">
            <v>19.38</v>
          </cell>
          <cell r="F194">
            <v>80.94</v>
          </cell>
        </row>
        <row r="195">
          <cell r="A195">
            <v>95571</v>
          </cell>
          <cell r="B195" t="str">
            <v>TUBO DE CONCRETO (SIMPLES) PARA REDES COLETORAS DE ÁGUAS PLUVIAIS, DIÂMETRO DE 400 MM, JUNTA RÍGIDA, INSTALADO EM LOCAL COM ALTO NÍVEL DE INTERFERÊNCIAS - FORNECIMENTO E ASSENTAMENTO. AF_12/2015</v>
          </cell>
          <cell r="C195" t="str">
            <v>M</v>
          </cell>
          <cell r="D195">
            <v>76</v>
          </cell>
          <cell r="E195">
            <v>24.73</v>
          </cell>
          <cell r="F195">
            <v>100.73</v>
          </cell>
        </row>
        <row r="196">
          <cell r="A196">
            <v>95572</v>
          </cell>
          <cell r="B196" t="str">
            <v>TUBO DE CONCRETO (SIMPLES) PARA REDES COLETORAS DE ÁGUAS PLUVIAIS, DIÂMETRO DE 500 MM, JUNTA RÍGIDA, INSTALADO EM LOCAL COM ALTO NÍVEL DE INTERFERÊNCIAS - FORNECIMENTO E ASSENTAMENTO. AF_12/2015</v>
          </cell>
          <cell r="C196" t="str">
            <v>M</v>
          </cell>
          <cell r="D196">
            <v>102.47000000000001</v>
          </cell>
          <cell r="E196">
            <v>30.08</v>
          </cell>
          <cell r="F196">
            <v>132.55000000000001</v>
          </cell>
        </row>
        <row r="197">
          <cell r="A197">
            <v>97127</v>
          </cell>
          <cell r="B197" t="str">
            <v>ASSENTAMENTO DE TUBO DE PVC DEFOFO OU PRFV OU RPVC PARA REDE DE ÁGUA, DN 150 MM, JUNTA ELÁSTICA INTEGRADA, INSTALADO EM LOCAL COM NÍVEL ALTO DE INTERFERÊNCIAS (NÃO INCLUI FORNECIMENTO). AF_11/2017</v>
          </cell>
          <cell r="C197" t="str">
            <v>M</v>
          </cell>
          <cell r="D197">
            <v>2.0800000000000005</v>
          </cell>
          <cell r="E197">
            <v>2.9</v>
          </cell>
          <cell r="F197">
            <v>4.9800000000000004</v>
          </cell>
        </row>
        <row r="198">
          <cell r="A198">
            <v>97128</v>
          </cell>
          <cell r="B198" t="str">
            <v>ASSENTAMENTO DE TUBO DE PVC DEFOFO OU PRFV OU RPVC PARA REDE DE ÁGUA, DN 200 MM, JUNTA ELÁSTICA INTEGRADA, INSTALADO EM LOCAL COM NÍVEL ALTO DE INTERFERÊNCIAS (NÃO INCLUI FORNECIMENTO). AF_11/2017</v>
          </cell>
          <cell r="C198" t="str">
            <v>M</v>
          </cell>
          <cell r="D198">
            <v>5.64</v>
          </cell>
          <cell r="E198">
            <v>4.97</v>
          </cell>
          <cell r="F198">
            <v>10.61</v>
          </cell>
        </row>
        <row r="199">
          <cell r="A199">
            <v>97129</v>
          </cell>
          <cell r="B199" t="str">
            <v>ASSENTAMENTO DE TUBO DE PVC DEFOFO OU PRFV OU RPVC PARA REDE DE ÁGUA, DN 250 MM, JUNTA ELÁSTICA INTEGRADA, INSTALADO EM LOCAL COM NÍVEL ALTO DE INTERFERÊNCIAS (NÃO INCLUI FORNECIMENTO). AF_11/2017</v>
          </cell>
          <cell r="C199" t="str">
            <v>M</v>
          </cell>
          <cell r="D199">
            <v>6.9600000000000009</v>
          </cell>
          <cell r="E199">
            <v>6.09</v>
          </cell>
          <cell r="F199">
            <v>13.05</v>
          </cell>
        </row>
        <row r="200">
          <cell r="A200">
            <v>97130</v>
          </cell>
          <cell r="B200" t="str">
            <v>ASSENTAMENTO DE TUBO DE PVC DEFOFO OU PRFV OU RPVC PARA REDE DE ÁGUA, DN 300 MM, JUNTA ELÁSTICA INTEGRADA, INSTALADO EM LOCAL COM NÍVEL ALTO DE INTERFERÊNCIAS (NÃO INCLUI FORNECIMENTO). AF_11/2017</v>
          </cell>
          <cell r="C200" t="str">
            <v>M</v>
          </cell>
          <cell r="D200">
            <v>8.2899999999999991</v>
          </cell>
          <cell r="E200">
            <v>7.19</v>
          </cell>
          <cell r="F200">
            <v>15.48</v>
          </cell>
        </row>
        <row r="201">
          <cell r="A201">
            <v>97131</v>
          </cell>
          <cell r="B201" t="str">
            <v>ASSENTAMENTO DE TUBO DE PVC DEFOFO OU PRFV OU RPVC PARA REDE DE ÁGUA, DN 350 MM, JUNTA ELÁSTICA INTEGRADA, INSTALADO EM LOCAL COM NÍVEL ALTO DE INTERFERÊNCIAS (NÃO INCLUI FORNECIMENTO). AF_11/2017</v>
          </cell>
          <cell r="C201" t="str">
            <v>M</v>
          </cell>
          <cell r="D201">
            <v>9.5700000000000021</v>
          </cell>
          <cell r="E201">
            <v>8.35</v>
          </cell>
          <cell r="F201">
            <v>17.920000000000002</v>
          </cell>
        </row>
        <row r="202">
          <cell r="A202">
            <v>97132</v>
          </cell>
          <cell r="B202" t="str">
            <v>ASSENTAMENTO DE TUBO DE PVC DEFOFO OU PRFV OU RPVC PARA REDE DE ÁGUA, DN 400 MM, JUNTA ELÁSTICA INTEGRADA, INSTALADO EM LOCAL COM NÍVEL ALTO DE INTERFERÊNCIAS (NÃO INCLUI FORNECIMENTO). AF_11/2017</v>
          </cell>
          <cell r="C202" t="str">
            <v>M</v>
          </cell>
          <cell r="D202">
            <v>10.89</v>
          </cell>
          <cell r="E202">
            <v>9.4600000000000009</v>
          </cell>
          <cell r="F202">
            <v>20.350000000000001</v>
          </cell>
        </row>
        <row r="203">
          <cell r="A203">
            <v>97133</v>
          </cell>
          <cell r="B203" t="str">
            <v>ASSENTAMENTO DE TUBO DE PVC DEFOFO OU PRFV OU RPVC PARA REDE DE ÁGUA, DN 500 MM, JUNTA ELÁSTICA INTEGRADA, INSTALADO EM LOCAL COM NÍVEL ALTO DE INTERFERÊNCIAS (NÃO INCLUI FORNECIMENTO). AF_11/2017</v>
          </cell>
          <cell r="C203" t="str">
            <v>M</v>
          </cell>
          <cell r="D203">
            <v>13.52</v>
          </cell>
          <cell r="E203">
            <v>11.7</v>
          </cell>
          <cell r="F203">
            <v>25.22</v>
          </cell>
        </row>
        <row r="204">
          <cell r="A204">
            <v>97134</v>
          </cell>
          <cell r="B204" t="str">
            <v>ASSENTAMENTO DE TUBO DE PVC DEFOFO OU PRFV OU RPVC PARA REDE DE ÁGUA, DN 150 MM, JUNTA ELÁSTICA INTEGRADA, INSTALADO EM LOCAL COM NÍVEL BAIXO DE INTERFERÊNCIAS (NÃO INCLUI FORNECIMENTO). AF_11/2017</v>
          </cell>
          <cell r="C204" t="str">
            <v>M</v>
          </cell>
          <cell r="D204">
            <v>1.1099999999999999</v>
          </cell>
          <cell r="E204">
            <v>1.21</v>
          </cell>
          <cell r="F204">
            <v>2.3199999999999998</v>
          </cell>
        </row>
        <row r="205">
          <cell r="A205">
            <v>97135</v>
          </cell>
          <cell r="B205" t="str">
            <v>ASSENTAMENTO DE TUBO DE PVC DEFOFO OU PRFV OU RPVC PARA REDE DE ÁGUA, DN 200 MM, JUNTA ELÁSTICA INTEGRADA, INSTALADO EM LOCAL COM NÍVEL BAIXO DE INTERFERÊNCIAS (NÃO INCLUI FORNECIMENTO). AF_11/2017</v>
          </cell>
          <cell r="C205" t="str">
            <v>M</v>
          </cell>
          <cell r="D205">
            <v>3.3</v>
          </cell>
          <cell r="E205">
            <v>2.16</v>
          </cell>
          <cell r="F205">
            <v>5.46</v>
          </cell>
        </row>
        <row r="206">
          <cell r="A206">
            <v>97136</v>
          </cell>
          <cell r="B206" t="str">
            <v>ASSENTAMENTO DE TUBO DE PVC DEFOFO OU PRFV OU RPVC PARA REDE DE ÁGUA, DN 250 MM, JUNTA ELÁSTICA INTEGRADA, INSTALADO EM LOCAL COM NÍVEL BAIXO DE INTERFERÊNCIAS (NÃO INCLUI FORNECIMENTO). AF_11/2017</v>
          </cell>
          <cell r="C206" t="str">
            <v>M</v>
          </cell>
          <cell r="D206">
            <v>4.0599999999999996</v>
          </cell>
          <cell r="E206">
            <v>2.66</v>
          </cell>
          <cell r="F206">
            <v>6.72</v>
          </cell>
        </row>
        <row r="207">
          <cell r="A207">
            <v>97137</v>
          </cell>
          <cell r="B207" t="str">
            <v>ASSENTAMENTO DE TUBO DE PVC DEFOFO OU PRFV OU RPVC PARA REDE DE ÁGUA, DN 300 MM, JUNTA ELÁSTICA INTEGRADA, INSTALADO EM LOCAL COM NÍVEL BAIXO DE INTERFERÊNCIAS (NÃO INCLUI FORNECIMENTO). AF_11/2017</v>
          </cell>
          <cell r="C207" t="str">
            <v>M</v>
          </cell>
          <cell r="D207">
            <v>4.84</v>
          </cell>
          <cell r="E207">
            <v>3.14</v>
          </cell>
          <cell r="F207">
            <v>7.98</v>
          </cell>
        </row>
        <row r="208">
          <cell r="A208">
            <v>97138</v>
          </cell>
          <cell r="B208" t="str">
            <v>ASSENTAMENTO DE TUBO DE PVC DEFOFO OU PRFV OU RPVC PARA REDE DE ÁGUA, DN 350 MM, JUNTA ELÁSTICA INTEGRADA, INSTALADO EM LOCAL COM NÍVEL BAIXO DE INTERFERÊNCIAS (NÃO INCLUI FORNECIMENTO). AF_11/2017</v>
          </cell>
          <cell r="C208" t="str">
            <v>M</v>
          </cell>
          <cell r="D208">
            <v>5.62</v>
          </cell>
          <cell r="E208">
            <v>3.62</v>
          </cell>
          <cell r="F208">
            <v>9.24</v>
          </cell>
        </row>
        <row r="209">
          <cell r="A209">
            <v>97139</v>
          </cell>
          <cell r="B209" t="str">
            <v>ASSENTAMENTO DE TUBO DE PVC DEFOFO OU PRFV OU RPVC PARA REDE DE ÁGUA, DN 400 MM, JUNTA ELÁSTICA INTEGRADA, INSTALADO EM LOCAL COM NÍVEL BAIXO DE INTERFERÊNCIAS (NÃO INCLUI FORNECIMENTO). AF_11/2017</v>
          </cell>
          <cell r="C209" t="str">
            <v>M</v>
          </cell>
          <cell r="D209">
            <v>6.37</v>
          </cell>
          <cell r="E209">
            <v>4.1100000000000003</v>
          </cell>
          <cell r="F209">
            <v>10.48</v>
          </cell>
        </row>
        <row r="210">
          <cell r="A210">
            <v>97140</v>
          </cell>
          <cell r="B210" t="str">
            <v>ASSENTAMENTO DE TUBO DE PVC DEFOFO OU PRFV OU RPVC PARA REDE DE ÁGUA, DN 500 MM, JUNTA ELÁSTICA INTEGRADA, INSTALADO EM LOCAL COM NÍVEL BAIXO DE INTERFERÊNCIAS (NÃO INCLUI FORNECIMENTO). AF_11/2017</v>
          </cell>
          <cell r="C210" t="str">
            <v>M</v>
          </cell>
          <cell r="D210">
            <v>7.8999999999999995</v>
          </cell>
          <cell r="E210">
            <v>5.12</v>
          </cell>
          <cell r="F210">
            <v>13.02</v>
          </cell>
        </row>
        <row r="211">
          <cell r="A211">
            <v>103089</v>
          </cell>
          <cell r="B211" t="str">
            <v>ASSENTAMENTO DE TUBO DE FERRO FUNDIDO PARA REDE DE ÁGUA, DN 80 MM, JUNTA FLANGEADA (NÃO INCLUI O FORNECIMENTO). AF_09/2021</v>
          </cell>
          <cell r="C211" t="str">
            <v>M</v>
          </cell>
          <cell r="D211">
            <v>7.28</v>
          </cell>
          <cell r="E211">
            <v>4.8099999999999996</v>
          </cell>
          <cell r="F211">
            <v>12.09</v>
          </cell>
        </row>
        <row r="212">
          <cell r="A212">
            <v>103090</v>
          </cell>
          <cell r="B212" t="str">
            <v>ASSENTAMENTO DE TUBO DE FERRO FUNDIDO PARA REDE DE ÁGUA, DN 100 MM, JUNTA FLANGEADA (NÃO INCLUI O FORNECIMENTO). AF_09/2021</v>
          </cell>
          <cell r="C212" t="str">
            <v>M</v>
          </cell>
          <cell r="D212">
            <v>8.620000000000001</v>
          </cell>
          <cell r="E212">
            <v>5.84</v>
          </cell>
          <cell r="F212">
            <v>14.46</v>
          </cell>
        </row>
        <row r="213">
          <cell r="A213">
            <v>103091</v>
          </cell>
          <cell r="B213" t="str">
            <v>ASSENTAMENTO DE TUBO DE FERRO FUNDIDO PARA REDE DE ÁGUA, DN 150 MM, JUNTA FLANGEADA (NÃO INCLUI O FORNECIMENTO). AF_09/2021</v>
          </cell>
          <cell r="C213" t="str">
            <v>M</v>
          </cell>
          <cell r="D213">
            <v>11.98</v>
          </cell>
          <cell r="E213">
            <v>8.39</v>
          </cell>
          <cell r="F213">
            <v>20.37</v>
          </cell>
        </row>
        <row r="214">
          <cell r="A214">
            <v>103092</v>
          </cell>
          <cell r="B214" t="str">
            <v>ASSENTAMENTO DE TUBO DE FERRO FUNDIDO PARA REDE DE ÁGUA, DN 200 MM, JUNTA FLANGEADA (NÃO INCLUI O FORNECIMENTO). AF_09/2021</v>
          </cell>
          <cell r="C214" t="str">
            <v>M</v>
          </cell>
          <cell r="D214">
            <v>15.34</v>
          </cell>
          <cell r="E214">
            <v>10.93</v>
          </cell>
          <cell r="F214">
            <v>26.27</v>
          </cell>
        </row>
        <row r="215">
          <cell r="A215">
            <v>103093</v>
          </cell>
          <cell r="B215" t="str">
            <v>ASSENTAMENTO DE TUBO DE FERRO FUNDIDO PARA REDE DE ÁGUA, DN 250 MM, JUNTA FLANGEADA (NÃO INCLUI O FORNECIMENTO). AF_09/2021</v>
          </cell>
          <cell r="C215" t="str">
            <v>M</v>
          </cell>
          <cell r="D215">
            <v>23.44</v>
          </cell>
          <cell r="E215">
            <v>16.739999999999998</v>
          </cell>
          <cell r="F215">
            <v>40.18</v>
          </cell>
        </row>
        <row r="216">
          <cell r="A216">
            <v>103094</v>
          </cell>
          <cell r="B216" t="str">
            <v>ASSENTAMENTO DE TUBO DE FERRO FUNDIDO PARA REDE DE ÁGUA, DN 300 MM, JUNTA FLANGEADA (NÃO INCLUI O FORNECIMENTO). AF_09/2021</v>
          </cell>
          <cell r="C216" t="str">
            <v>M</v>
          </cell>
          <cell r="D216">
            <v>26.860000000000003</v>
          </cell>
          <cell r="E216">
            <v>19.27</v>
          </cell>
          <cell r="F216">
            <v>46.13</v>
          </cell>
        </row>
        <row r="217">
          <cell r="A217">
            <v>103095</v>
          </cell>
          <cell r="B217" t="str">
            <v>ASSENTAMENTO DE TUBO DE FERRO FUNDIDO PARA REDE DE ÁGUA, DN 350 MM, JUNTA FLANGEADA (NÃO INCLUI O FORNECIMENTO). AF_09/2021</v>
          </cell>
          <cell r="C217" t="str">
            <v>M</v>
          </cell>
          <cell r="D217">
            <v>34.93</v>
          </cell>
          <cell r="E217">
            <v>25.08</v>
          </cell>
          <cell r="F217">
            <v>60.01</v>
          </cell>
        </row>
        <row r="218">
          <cell r="A218">
            <v>103096</v>
          </cell>
          <cell r="B218" t="str">
            <v>ASSENTAMENTO DE TUBO DE FERRO FUNDIDO PARA REDE DE ÁGUA, DN 400 MM, JUNTA FLANGEADA (NÃO INCLUI O FORNECIMENTO). AF_09/2021</v>
          </cell>
          <cell r="C218" t="str">
            <v>M</v>
          </cell>
          <cell r="D218">
            <v>38.320000000000007</v>
          </cell>
          <cell r="E218">
            <v>27.63</v>
          </cell>
          <cell r="F218">
            <v>65.95</v>
          </cell>
        </row>
        <row r="219">
          <cell r="A219">
            <v>103097</v>
          </cell>
          <cell r="B219" t="str">
            <v>ASSENTAMENTO DE TUBO DE FERRO FUNDIDO PARA REDE DE ÁGUA, DN 450 MM, JUNTA FLANGEADA (NÃO INCLUI O FORNECIMENTO). AF_09/2021</v>
          </cell>
          <cell r="C219" t="str">
            <v>M</v>
          </cell>
          <cell r="D219">
            <v>46.4</v>
          </cell>
          <cell r="E219">
            <v>33.43</v>
          </cell>
          <cell r="F219">
            <v>79.83</v>
          </cell>
        </row>
        <row r="220">
          <cell r="A220">
            <v>103098</v>
          </cell>
          <cell r="B220" t="str">
            <v>ASSENTAMENTO DE TUBO DE FERRO FUNDIDO PARA REDE DE ÁGUA, DN 500 MM, JUNTA FLANGEADA (NÃO INCLUI O FORNECIMENTO). AF_09/2021</v>
          </cell>
          <cell r="C220" t="str">
            <v>M</v>
          </cell>
          <cell r="D220">
            <v>49.81</v>
          </cell>
          <cell r="E220">
            <v>35.950000000000003</v>
          </cell>
          <cell r="F220">
            <v>85.76</v>
          </cell>
        </row>
        <row r="221">
          <cell r="A221">
            <v>103099</v>
          </cell>
          <cell r="B221" t="str">
            <v>ASSENTAMENTO DE TUBO DE FERRO FUNDIDO PARA REDE DE ÁGUA, DN 600 MM, JUNTA FLANGEADA (NÃO INCLUI O FORNECIMENTO). AF_09/2021</v>
          </cell>
          <cell r="C221" t="str">
            <v>M</v>
          </cell>
          <cell r="D221">
            <v>56.550000000000004</v>
          </cell>
          <cell r="E221">
            <v>41.04</v>
          </cell>
          <cell r="F221">
            <v>97.59</v>
          </cell>
        </row>
        <row r="222">
          <cell r="A222">
            <v>103100</v>
          </cell>
          <cell r="B222" t="str">
            <v>ASSENTAMENTO DE TUBO DE FERRO FUNDIDO PARA REDE DE ÁGUA, DN 700 MM, JUNTA FLANGEADA (NÃO INCLUI O FORNECIMENTO). AF_09/2021</v>
          </cell>
          <cell r="C222" t="str">
            <v>M</v>
          </cell>
          <cell r="D222">
            <v>60.18</v>
          </cell>
          <cell r="E222">
            <v>44.01</v>
          </cell>
          <cell r="F222">
            <v>104.19</v>
          </cell>
        </row>
        <row r="223">
          <cell r="A223">
            <v>103101</v>
          </cell>
          <cell r="B223" t="str">
            <v>ASSENTAMENTO DE TUBO DE FERRO FUNDIDO PARA REDE DE ÁGUA, DN 800 MM, JUNTA FLANGEADA (NÃO INCLUI O FORNECIMENTO). AF_09/2021</v>
          </cell>
          <cell r="C223" t="str">
            <v>M</v>
          </cell>
          <cell r="D223">
            <v>66.19</v>
          </cell>
          <cell r="E223">
            <v>48.59</v>
          </cell>
          <cell r="F223">
            <v>114.78</v>
          </cell>
        </row>
        <row r="224">
          <cell r="A224">
            <v>103102</v>
          </cell>
          <cell r="B224" t="str">
            <v>ASSENTAMENTO DE TUBO DE FERRO FUNDIDO PARA REDE DE ÁGUA, DN 900 MM, JUNTA FLANGEADA (NÃO INCLUI O FORNECIMENTO). AF_09/2021</v>
          </cell>
          <cell r="C224" t="str">
            <v>M</v>
          </cell>
          <cell r="D224">
            <v>76.22</v>
          </cell>
          <cell r="E224">
            <v>55.94</v>
          </cell>
          <cell r="F224">
            <v>132.16</v>
          </cell>
        </row>
        <row r="225">
          <cell r="A225">
            <v>103103</v>
          </cell>
          <cell r="B225" t="str">
            <v>ASSENTAMENTO DE TUBO DE FERRO FUNDIDO PARA REDE DE ÁGUA, DN 1000 MM, JUNTA FLANGEADA (NÃO INCLUI O FORNECIMENTO). AF_09/2021</v>
          </cell>
          <cell r="C225" t="str">
            <v>M</v>
          </cell>
          <cell r="D225">
            <v>82.22999999999999</v>
          </cell>
          <cell r="E225">
            <v>60.53</v>
          </cell>
          <cell r="F225">
            <v>142.76</v>
          </cell>
        </row>
        <row r="226">
          <cell r="A226">
            <v>103104</v>
          </cell>
          <cell r="B226" t="str">
            <v>ASSENTAMENTO DE TUBO DE FERRO FUNDIDO PARA REDE DE ÁGUA, DN 1200 MM, JUNTA FLANGEADA (NÃO INCLUI O FORNECIMENTO). AF_09/2021</v>
          </cell>
          <cell r="C226" t="str">
            <v>M</v>
          </cell>
          <cell r="D226">
            <v>98.27</v>
          </cell>
          <cell r="E226">
            <v>72.48</v>
          </cell>
          <cell r="F226">
            <v>170.75</v>
          </cell>
        </row>
        <row r="227">
          <cell r="A227">
            <v>103105</v>
          </cell>
          <cell r="B227" t="str">
            <v>ASSENTAMENTO DE CONEXÃO COM 2 ACESSOS, FERRO FUNDIDO PARA REDE DE ÁGUA, DN  80 MM, JUNTA FLANGEADA (NÃO INCLUI O FORNECIMENTO). AF_09/2021</v>
          </cell>
          <cell r="C227" t="str">
            <v>UN</v>
          </cell>
          <cell r="D227">
            <v>33.819999999999993</v>
          </cell>
          <cell r="E227">
            <v>16.34</v>
          </cell>
          <cell r="F227">
            <v>50.16</v>
          </cell>
        </row>
        <row r="228">
          <cell r="A228">
            <v>103106</v>
          </cell>
          <cell r="B228" t="str">
            <v>ASSENTAMENTO DE CONEXÃO COM 2 ACESSOS, FERRO FUNDIDO PARA REDE DE ÁGUA, DN  100 MM, JUNTA FLANGEADA (NÃO INCLUI O FORNECIMENTO). AF_09/2021</v>
          </cell>
          <cell r="C228" t="str">
            <v>UN</v>
          </cell>
          <cell r="D228">
            <v>39.69</v>
          </cell>
          <cell r="E228">
            <v>20.34</v>
          </cell>
          <cell r="F228">
            <v>60.03</v>
          </cell>
        </row>
        <row r="229">
          <cell r="A229">
            <v>103107</v>
          </cell>
          <cell r="B229" t="str">
            <v>ASSENTAMENTO DE CONEXÃO COM 2 ACESSOS, FERRO FUNDIDO PARA REDE DE ÁGUA, DN  150 MM, JUNTA FLANGEADA (NÃO INCLUI O FORNECIMENTO). AF_09/2021</v>
          </cell>
          <cell r="C229" t="str">
            <v>UN</v>
          </cell>
          <cell r="D229">
            <v>54.31</v>
          </cell>
          <cell r="E229">
            <v>30.36</v>
          </cell>
          <cell r="F229">
            <v>84.67</v>
          </cell>
        </row>
        <row r="230">
          <cell r="A230">
            <v>103108</v>
          </cell>
          <cell r="B230" t="str">
            <v>ASSENTAMENTO DE CONEXÃO COM 2 ACESSOS, FERRO FUNDIDO PARA REDE DE ÁGUA, DN  200 MM, JUNTA FLANGEADA (NÃO INCLUI O FORNECIMENTO). AF_09/2021</v>
          </cell>
          <cell r="C230" t="str">
            <v>UN</v>
          </cell>
          <cell r="D230">
            <v>68.91</v>
          </cell>
          <cell r="E230">
            <v>40.409999999999997</v>
          </cell>
          <cell r="F230">
            <v>109.32</v>
          </cell>
        </row>
        <row r="231">
          <cell r="A231">
            <v>103109</v>
          </cell>
          <cell r="B231" t="str">
            <v>ASSENTAMENTO DE CONEXÃO COM 2 ACESSOS, FERRO FUNDIDO PARA REDE DE ÁGUA, DN  250 MM, JUNTA FLANGEADA (NÃO INCLUI O FORNECIMENTO). AF_09/2021</v>
          </cell>
          <cell r="C231" t="str">
            <v>UN</v>
          </cell>
          <cell r="D231">
            <v>111.04</v>
          </cell>
          <cell r="E231">
            <v>69.239999999999995</v>
          </cell>
          <cell r="F231">
            <v>180.28</v>
          </cell>
        </row>
        <row r="232">
          <cell r="A232">
            <v>103110</v>
          </cell>
          <cell r="B232" t="str">
            <v>ASSENTAMENTO DE CONEXÃO COM 2 ACESSOS, FERRO FUNDIDO PARA REDE DE ÁGUA, DN  300 MM, JUNTA FLANGEADA (NÃO INCLUI O FORNECIMENTO). AF_09/2021</v>
          </cell>
          <cell r="C232" t="str">
            <v>UN</v>
          </cell>
          <cell r="D232">
            <v>125.63999999999999</v>
          </cell>
          <cell r="E232">
            <v>79.28</v>
          </cell>
          <cell r="F232">
            <v>204.92</v>
          </cell>
        </row>
        <row r="233">
          <cell r="A233">
            <v>103111</v>
          </cell>
          <cell r="B233" t="str">
            <v>ASSENTAMENTO DE CONEXÃO COM 2 ACESSOS, FERRO FUNDIDO PARA REDE DE ÁGUA, DN  350 MM, JUNTA FLANGEADA (NÃO INCLUI O FORNECIMENTO). AF_09/2021</v>
          </cell>
          <cell r="C233" t="str">
            <v>UN</v>
          </cell>
          <cell r="D233">
            <v>167.74</v>
          </cell>
          <cell r="E233">
            <v>108.14</v>
          </cell>
          <cell r="F233">
            <v>275.88</v>
          </cell>
        </row>
        <row r="234">
          <cell r="A234">
            <v>103112</v>
          </cell>
          <cell r="B234" t="str">
            <v>ASSENTAMENTO DE CONEXÃO COM 2 ACESSOS, FERRO FUNDIDO PARA REDE DE ÁGUA, DN  400 MM, JUNTA FLANGEADA (NÃO INCLUI O FORNECIMENTO). AF_09/2021</v>
          </cell>
          <cell r="C234" t="str">
            <v>UN</v>
          </cell>
          <cell r="D234">
            <v>182.37999999999997</v>
          </cell>
          <cell r="E234">
            <v>118.15</v>
          </cell>
          <cell r="F234">
            <v>300.52999999999997</v>
          </cell>
        </row>
        <row r="235">
          <cell r="A235">
            <v>103113</v>
          </cell>
          <cell r="B235" t="str">
            <v>ASSENTAMENTO DE CONEXÃO COM 2 ACESSOS, FERRO FUNDIDO PARA REDE DE ÁGUA, DN  450 MM, JUNTA FLANGEADA (NÃO INCLUI O FORNECIMENTO). AF_09/2021</v>
          </cell>
          <cell r="C235" t="str">
            <v>UN</v>
          </cell>
          <cell r="D235">
            <v>224.49</v>
          </cell>
          <cell r="E235">
            <v>147</v>
          </cell>
          <cell r="F235">
            <v>371.49</v>
          </cell>
        </row>
        <row r="236">
          <cell r="A236">
            <v>103114</v>
          </cell>
          <cell r="B236" t="str">
            <v>ASSENTAMENTO DE CONEXÃO COM 2 ACESSOS, FERRO FUNDIDO PARA REDE DE ÁGUA, DN  500 MM, JUNTA FLANGEADA (NÃO INCLUI O FORNECIMENTO). AF_09/2021</v>
          </cell>
          <cell r="C236" t="str">
            <v>UN</v>
          </cell>
          <cell r="D236">
            <v>239.10999999999999</v>
          </cell>
          <cell r="E236">
            <v>157.03</v>
          </cell>
          <cell r="F236">
            <v>396.14</v>
          </cell>
        </row>
        <row r="237">
          <cell r="A237">
            <v>103115</v>
          </cell>
          <cell r="B237" t="str">
            <v>ASSENTAMENTO DE CONEXÃO COM 2 ACESSOS, FERRO FUNDIDO PARA REDE DE ÁGUA, DN  600 MM, JUNTA FLANGEADA (NÃO INCLUI O FORNECIMENTO). AF_09/2021</v>
          </cell>
          <cell r="C237" t="str">
            <v>UN</v>
          </cell>
          <cell r="D237">
            <v>268.36</v>
          </cell>
          <cell r="E237">
            <v>177.06</v>
          </cell>
          <cell r="F237">
            <v>445.42</v>
          </cell>
        </row>
        <row r="238">
          <cell r="A238">
            <v>103116</v>
          </cell>
          <cell r="B238" t="str">
            <v>ASSENTAMENTO DE CONEXÃO COM 2 ACESSOS, FERRO FUNDIDO PARA REDE DE ÁGUA, DN  700 MM, JUNTA FLANGEADA (NÃO INCLUI O FORNECIMENTO). AF_09/2021</v>
          </cell>
          <cell r="C238" t="str">
            <v>UN</v>
          </cell>
          <cell r="D238">
            <v>325.11</v>
          </cell>
          <cell r="E238">
            <v>215.92</v>
          </cell>
          <cell r="F238">
            <v>541.03</v>
          </cell>
        </row>
        <row r="239">
          <cell r="A239">
            <v>103117</v>
          </cell>
          <cell r="B239" t="str">
            <v>ASSENTAMENTO DE CONEXÃO COM 2 ACESSOS, FERRO FUNDIDO PARA REDE DE ÁGUA, DN  800 MM, JUNTA FLANGEADA (NÃO INCLUI O FORNECIMENTO). AF_09/2021</v>
          </cell>
          <cell r="C239" t="str">
            <v>UN</v>
          </cell>
          <cell r="D239">
            <v>354.35</v>
          </cell>
          <cell r="E239">
            <v>235.97</v>
          </cell>
          <cell r="F239">
            <v>590.32000000000005</v>
          </cell>
        </row>
        <row r="240">
          <cell r="A240">
            <v>103118</v>
          </cell>
          <cell r="B240" t="str">
            <v>ASSENTAMENTO DE CONEXÃO COM 2 ACESSOS, FERRO FUNDIDO PARA REDE DE ÁGUA, DN  900 MM, JUNTA FLANGEADA (NÃO INCLUI O FORNECIMENTO). AF_09/2021</v>
          </cell>
          <cell r="C240" t="str">
            <v>UN</v>
          </cell>
          <cell r="D240">
            <v>411.09</v>
          </cell>
          <cell r="E240">
            <v>274.83999999999997</v>
          </cell>
          <cell r="F240">
            <v>685.93</v>
          </cell>
        </row>
        <row r="241">
          <cell r="A241">
            <v>103119</v>
          </cell>
          <cell r="B241" t="str">
            <v>ASSENTAMENTO DE CONEXÃO COM 2 ACESSOS, FERRO FUNDIDO PARA REDE DE ÁGUA, DN  1000 MM, JUNTA FLANGEADA (NÃO INCLUI O FORNECIMENTO). AF_09/2021</v>
          </cell>
          <cell r="C241" t="str">
            <v>UN</v>
          </cell>
          <cell r="D241">
            <v>440.36</v>
          </cell>
          <cell r="E241">
            <v>294.87</v>
          </cell>
          <cell r="F241">
            <v>735.23</v>
          </cell>
        </row>
        <row r="242">
          <cell r="A242">
            <v>103120</v>
          </cell>
          <cell r="B242" t="str">
            <v>ASSENTAMENTO DE CONEXÃO COM 2 ACESSOS, FERRO FUNDIDO PARA REDE DE ÁGUA, DN  1200 MM, JUNTA FLANGEADA (NÃO INCLUI O FORNECIMENTO). AF_09/2021</v>
          </cell>
          <cell r="C242" t="str">
            <v>UN</v>
          </cell>
          <cell r="D242">
            <v>526.34</v>
          </cell>
          <cell r="E242">
            <v>353.78</v>
          </cell>
          <cell r="F242">
            <v>880.12</v>
          </cell>
        </row>
        <row r="243">
          <cell r="A243">
            <v>103121</v>
          </cell>
          <cell r="B243" t="str">
            <v>ASSENTAMENTO DE CONEXÃO COM 3 ACESSOS, FERRO FUNDIDO PARA REDE DE ÁGUA, DN  80 MM, JUNTA FLANGEADA (NÃO INCLUI O FORNECIMENTO). AF_09/2021</v>
          </cell>
          <cell r="C243" t="str">
            <v>UN</v>
          </cell>
          <cell r="D243">
            <v>43.3</v>
          </cell>
          <cell r="E243">
            <v>22.83</v>
          </cell>
          <cell r="F243">
            <v>66.13</v>
          </cell>
        </row>
        <row r="244">
          <cell r="A244">
            <v>103122</v>
          </cell>
          <cell r="B244" t="str">
            <v>ASSENTAMENTO DE CONEXÃO COM 3 ACESSOS, FERRO FUNDIDO PARA REDE DE ÁGUA, DN  100 MM, JUNTA FLANGEADA (NÃO INCLUI O FORNECIMENTO). AF_09/2021</v>
          </cell>
          <cell r="C244" t="str">
            <v>UN</v>
          </cell>
          <cell r="D244">
            <v>52.080000000000005</v>
          </cell>
          <cell r="E244">
            <v>28.82</v>
          </cell>
          <cell r="F244">
            <v>80.900000000000006</v>
          </cell>
        </row>
        <row r="245">
          <cell r="A245">
            <v>103123</v>
          </cell>
          <cell r="B245" t="str">
            <v>ASSENTAMENTO DE CONEXÃO COM 3 ACESSOS, FERRO FUNDIDO PARA REDE DE ÁGUA, DN  150 MM, JUNTA FLANGEADA (NÃO INCLUI O FORNECIMENTO). AF_09/2021</v>
          </cell>
          <cell r="C245" t="str">
            <v>UN</v>
          </cell>
          <cell r="D245">
            <v>74</v>
          </cell>
          <cell r="E245">
            <v>43.89</v>
          </cell>
          <cell r="F245">
            <v>117.89</v>
          </cell>
        </row>
        <row r="246">
          <cell r="A246">
            <v>103124</v>
          </cell>
          <cell r="B246" t="str">
            <v>ASSENTAMENTO DE CONEXÃO COM 3 ACESSOS, FERRO FUNDIDO PARA REDE DE ÁGUA, DN  200 MM, JUNTA FLANGEADA (NÃO INCLUI O FORNECIMENTO). AF_09/2021</v>
          </cell>
          <cell r="C246" t="str">
            <v>UN</v>
          </cell>
          <cell r="D246">
            <v>95.92</v>
          </cell>
          <cell r="E246">
            <v>58.92</v>
          </cell>
          <cell r="F246">
            <v>154.84</v>
          </cell>
        </row>
        <row r="247">
          <cell r="A247">
            <v>103125</v>
          </cell>
          <cell r="B247" t="str">
            <v>ASSENTAMENTO DE CONEXÃO COM 3 ACESSOS, FERRO FUNDIDO PARA REDE DE ÁGUA, DN  250 MM, JUNTA FLANGEADA (NÃO INCLUI O FORNECIMENTO). AF_09/2021</v>
          </cell>
          <cell r="C247" t="str">
            <v>UN</v>
          </cell>
          <cell r="D247">
            <v>159.10000000000002</v>
          </cell>
          <cell r="E247">
            <v>102.2</v>
          </cell>
          <cell r="F247">
            <v>261.3</v>
          </cell>
        </row>
        <row r="248">
          <cell r="A248">
            <v>103126</v>
          </cell>
          <cell r="B248" t="str">
            <v>ASSENTAMENTO DE CONEXÃO COM 3 ACESSOS, FERRO FUNDIDO PARA REDE DE ÁGUA, DN  300 MM, JUNTA FLANGEADA (NÃO INCLUI O FORNECIMENTO). AF_09/2021</v>
          </cell>
          <cell r="C248" t="str">
            <v>UN</v>
          </cell>
          <cell r="D248">
            <v>181.01999999999998</v>
          </cell>
          <cell r="E248">
            <v>117.24</v>
          </cell>
          <cell r="F248">
            <v>298.26</v>
          </cell>
        </row>
        <row r="249">
          <cell r="A249">
            <v>103127</v>
          </cell>
          <cell r="B249" t="str">
            <v>ASSENTAMENTO DE CONEXÃO COM 3 ACESSOS, FERRO FUNDIDO PARA REDE DE ÁGUA, DN  350 MM, JUNTA FLANGEADA (NÃO INCLUI O FORNECIMENTO). AF_09/2021</v>
          </cell>
          <cell r="C249" t="str">
            <v>UN</v>
          </cell>
          <cell r="D249">
            <v>244.20999999999998</v>
          </cell>
          <cell r="E249">
            <v>160.5</v>
          </cell>
          <cell r="F249">
            <v>404.71</v>
          </cell>
        </row>
        <row r="250">
          <cell r="A250">
            <v>103128</v>
          </cell>
          <cell r="B250" t="str">
            <v>ASSENTAMENTO DE CONEXÃO COM 3 ACESSOS, FERRO FUNDIDO PARA REDE DE ÁGUA, DN  400 MM, JUNTA FLANGEADA (NÃO INCLUI O FORNECIMENTO). AF_09/2021</v>
          </cell>
          <cell r="C250" t="str">
            <v>UN</v>
          </cell>
          <cell r="D250">
            <v>266.13</v>
          </cell>
          <cell r="E250">
            <v>175.53</v>
          </cell>
          <cell r="F250">
            <v>441.66</v>
          </cell>
        </row>
        <row r="251">
          <cell r="A251">
            <v>103129</v>
          </cell>
          <cell r="B251" t="str">
            <v>ASSENTAMENTO DE CONEXÃO COM 3 ACESSOS, FERRO FUNDIDO PARA REDE DE ÁGUA, DN  450 MM, JUNTA FLANGEADA (NÃO INCLUI O FORNECIMENTO). AF_09/2021</v>
          </cell>
          <cell r="C251" t="str">
            <v>UN</v>
          </cell>
          <cell r="D251">
            <v>329.31</v>
          </cell>
          <cell r="E251">
            <v>218.81</v>
          </cell>
          <cell r="F251">
            <v>548.12</v>
          </cell>
        </row>
        <row r="252">
          <cell r="A252">
            <v>103130</v>
          </cell>
          <cell r="B252" t="str">
            <v>ASSENTAMENTO DE CONEXÃO COM 3 ACESSOS, FERRO FUNDIDO PARA REDE DE ÁGUA, DN  500 MM, JUNTA FLANGEADA (NÃO INCLUI O FORNECIMENTO). AF_09/2021</v>
          </cell>
          <cell r="C252" t="str">
            <v>UN</v>
          </cell>
          <cell r="D252">
            <v>351.21000000000004</v>
          </cell>
          <cell r="E252">
            <v>233.86</v>
          </cell>
          <cell r="F252">
            <v>585.07000000000005</v>
          </cell>
        </row>
        <row r="253">
          <cell r="A253">
            <v>103131</v>
          </cell>
          <cell r="B253" t="str">
            <v>ASSENTAMENTO DE CONEXÃO COM 3 ACESSOS, FERRO FUNDIDO PARA REDE DE ÁGUA, DN  600 MM, JUNTA FLANGEADA (NÃO INCLUI O FORNECIMENTO). AF_09/2021</v>
          </cell>
          <cell r="C253" t="str">
            <v>UN</v>
          </cell>
          <cell r="D253">
            <v>395.11</v>
          </cell>
          <cell r="E253">
            <v>263.89</v>
          </cell>
          <cell r="F253">
            <v>659</v>
          </cell>
        </row>
        <row r="254">
          <cell r="A254">
            <v>103132</v>
          </cell>
          <cell r="B254" t="str">
            <v>ASSENTAMENTO DE CONEXÃO COM 3 ACESSOS, FERRO FUNDIDO PARA REDE DE ÁGUA, DN  700 MM, JUNTA FLANGEADA (NÃO INCLUI O FORNECIMENTO). AF_09/2021</v>
          </cell>
          <cell r="C254" t="str">
            <v>UN</v>
          </cell>
          <cell r="D254">
            <v>480.22999999999996</v>
          </cell>
          <cell r="E254">
            <v>322.19</v>
          </cell>
          <cell r="F254">
            <v>802.42</v>
          </cell>
        </row>
        <row r="255">
          <cell r="A255">
            <v>103133</v>
          </cell>
          <cell r="B255" t="str">
            <v>ASSENTAMENTO DE CONEXÃO COM 3 ACESSOS, FERRO FUNDIDO PARA REDE DE ÁGUA, DN  800 MM, JUNTA FLANGEADA (NÃO INCLUI O FORNECIMENTO). AF_09/2021</v>
          </cell>
          <cell r="C255" t="str">
            <v>UN</v>
          </cell>
          <cell r="D255">
            <v>524.12</v>
          </cell>
          <cell r="E255">
            <v>352.25</v>
          </cell>
          <cell r="F255">
            <v>876.37</v>
          </cell>
        </row>
        <row r="256">
          <cell r="A256">
            <v>103134</v>
          </cell>
          <cell r="B256" t="str">
            <v>ASSENTAMENTO DE CONEXÃO COM 3 ACESSOS, FERRO FUNDIDO PARA REDE DE ÁGUA, DN  900 MM, JUNTA FLANGEADA (NÃO INCLUI O FORNECIMENTO). AF_09/2021</v>
          </cell>
          <cell r="C256" t="str">
            <v>UN</v>
          </cell>
          <cell r="D256">
            <v>609.20000000000005</v>
          </cell>
          <cell r="E256">
            <v>410.57</v>
          </cell>
          <cell r="F256">
            <v>1019.77</v>
          </cell>
        </row>
        <row r="257">
          <cell r="A257">
            <v>103135</v>
          </cell>
          <cell r="B257" t="str">
            <v>ASSENTAMENTO DE CONEXÃO COM 3 ACESSOS, FERRO FUNDIDO PARA REDE DE ÁGUA, DN  1000 MM, JUNTA FLANGEADA (NÃO INCLUI O FORNECIMENTO). AF_09/2021</v>
          </cell>
          <cell r="C257" t="str">
            <v>UN</v>
          </cell>
          <cell r="D257">
            <v>653.09</v>
          </cell>
          <cell r="E257">
            <v>440.62</v>
          </cell>
          <cell r="F257">
            <v>1093.71</v>
          </cell>
        </row>
        <row r="258">
          <cell r="A258">
            <v>103136</v>
          </cell>
          <cell r="B258" t="str">
            <v>ASSENTAMENTO DE CONEXÃO COM 3 ACESSOS, FERRO FUNDIDO PARA REDE DE ÁGUA, DN  1200 MM, JUNTA FLANGEADA (NÃO INCLUI O FORNECIMENTO). AF_09/2021</v>
          </cell>
          <cell r="C258" t="str">
            <v>UN</v>
          </cell>
          <cell r="D258">
            <v>782.07999999999993</v>
          </cell>
          <cell r="E258">
            <v>528.98</v>
          </cell>
          <cell r="F258">
            <v>1311.06</v>
          </cell>
        </row>
        <row r="259">
          <cell r="A259">
            <v>103137</v>
          </cell>
          <cell r="B259" t="str">
            <v>ASSENTAMENTO DE CONEXÃO COM 1 ACESSO, FERRO FUNDIDO PARA REDE DE ÁGUA, DN  80 MM, JUNTA FLANGEADA (NÃO INCLUI O FORNECIMENTO). AF_09/2021</v>
          </cell>
          <cell r="C259" t="str">
            <v>UN</v>
          </cell>
          <cell r="D259">
            <v>24.380000000000003</v>
          </cell>
          <cell r="E259">
            <v>9.83</v>
          </cell>
          <cell r="F259">
            <v>34.21</v>
          </cell>
        </row>
        <row r="260">
          <cell r="A260">
            <v>103138</v>
          </cell>
          <cell r="B260" t="str">
            <v>ASSENTAMENTO DE CONEXÃO COM 1 ACESSO, FERRO FUNDIDO PARA REDE DE ÁGUA, DN  100 MM, JUNTA FLANGEADA (NÃO INCLUI O FORNECIMENTO). AF_09/2021</v>
          </cell>
          <cell r="C260" t="str">
            <v>UN</v>
          </cell>
          <cell r="D260">
            <v>27.29</v>
          </cell>
          <cell r="E260">
            <v>11.85</v>
          </cell>
          <cell r="F260">
            <v>39.14</v>
          </cell>
        </row>
        <row r="261">
          <cell r="A261">
            <v>103139</v>
          </cell>
          <cell r="B261" t="str">
            <v>ASSENTAMENTO DE CONEXÃO COM 1 ACESSO, FERRO FUNDIDO PARA REDE DE ÁGUA, DN  150 MM, JUNTA FLANGEADA (NÃO INCLUI O FORNECIMENTO). AF_09/2021</v>
          </cell>
          <cell r="C261" t="str">
            <v>UN</v>
          </cell>
          <cell r="D261">
            <v>34.630000000000003</v>
          </cell>
          <cell r="E261">
            <v>16.86</v>
          </cell>
          <cell r="F261">
            <v>51.49</v>
          </cell>
        </row>
        <row r="262">
          <cell r="A262">
            <v>103140</v>
          </cell>
          <cell r="B262" t="str">
            <v>ASSENTAMENTO DE CONEXÃO COM 1 ACESSO, FERRO FUNDIDO PARA REDE DE ÁGUA, DN  200 MM, JUNTA FLANGEADA (NÃO INCLUI O FORNECIMENTO). AF_09/2021</v>
          </cell>
          <cell r="C262" t="str">
            <v>UN</v>
          </cell>
          <cell r="D262">
            <v>41.91</v>
          </cell>
          <cell r="E262">
            <v>21.88</v>
          </cell>
          <cell r="F262">
            <v>63.79</v>
          </cell>
        </row>
        <row r="263">
          <cell r="A263">
            <v>103141</v>
          </cell>
          <cell r="B263" t="str">
            <v>ASSENTAMENTO DE CONEXÃO COM 1 ACESSO, FERRO FUNDIDO PARA REDE DE ÁGUA, DN  250 MM, JUNTA FLANGEADA (NÃO INCLUI O FORNECIMENTO). AF_09/2021</v>
          </cell>
          <cell r="C263" t="str">
            <v>UN</v>
          </cell>
          <cell r="D263">
            <v>62.97</v>
          </cell>
          <cell r="E263">
            <v>36.31</v>
          </cell>
          <cell r="F263">
            <v>99.28</v>
          </cell>
        </row>
        <row r="264">
          <cell r="A264">
            <v>103142</v>
          </cell>
          <cell r="B264" t="str">
            <v>ASSENTAMENTO DE CONEXÃO COM 1 ACESSO, FERRO FUNDIDO PARA REDE DE ÁGUA, DN  300 MM, JUNTA FLANGEADA (NÃO INCLUI O FORNECIMENTO). AF_09/2021</v>
          </cell>
          <cell r="C264" t="str">
            <v>UN</v>
          </cell>
          <cell r="D264">
            <v>70.27000000000001</v>
          </cell>
          <cell r="E264">
            <v>41.32</v>
          </cell>
          <cell r="F264">
            <v>111.59</v>
          </cell>
        </row>
        <row r="265">
          <cell r="A265">
            <v>103143</v>
          </cell>
          <cell r="B265" t="str">
            <v>ASSENTAMENTO DE CONEXÃO COM 1 ACESSO, FERRO FUNDIDO PARA REDE DE ÁGUA, DN  350 MM, JUNTA FLANGEADA (NÃO INCLUI O FORNECIMENTO). AF_09/2021</v>
          </cell>
          <cell r="C265" t="str">
            <v>UN</v>
          </cell>
          <cell r="D265">
            <v>91.31</v>
          </cell>
          <cell r="E265">
            <v>55.78</v>
          </cell>
          <cell r="F265">
            <v>147.09</v>
          </cell>
        </row>
        <row r="266">
          <cell r="A266">
            <v>103144</v>
          </cell>
          <cell r="B266" t="str">
            <v>ASSENTAMENTO DE CONEXÃO COM 1 ACESSO, FERRO FUNDIDO PARA REDE DE ÁGUA, DN  400 MM, JUNTA FLANGEADA (NÃO INCLUI O FORNECIMENTO). AF_09/2021</v>
          </cell>
          <cell r="C266" t="str">
            <v>UN</v>
          </cell>
          <cell r="D266">
            <v>98.619999999999976</v>
          </cell>
          <cell r="E266">
            <v>60.77</v>
          </cell>
          <cell r="F266">
            <v>159.38999999999999</v>
          </cell>
        </row>
        <row r="267">
          <cell r="A267">
            <v>103145</v>
          </cell>
          <cell r="B267" t="str">
            <v>ASSENTAMENTO DE CONEXÃO COM 1 ACESSO, FERRO FUNDIDO PARA REDE DE ÁGUA, DN  450 MM, JUNTA FLANGEADA (NÃO INCLUI O FORNECIMENTO). AF_09/2021</v>
          </cell>
          <cell r="C267" t="str">
            <v>UN</v>
          </cell>
          <cell r="D267">
            <v>119.69999999999999</v>
          </cell>
          <cell r="E267">
            <v>75.19</v>
          </cell>
          <cell r="F267">
            <v>194.89</v>
          </cell>
        </row>
        <row r="268">
          <cell r="A268">
            <v>103146</v>
          </cell>
          <cell r="B268" t="str">
            <v>ASSENTAMENTO DE CONEXÃO COM 1 ACESSO, FERRO FUNDIDO PARA REDE DE ÁGUA, DN  500 MM, JUNTA FLANGEADA (NÃO INCLUI O FORNECIMENTO). AF_09/2021</v>
          </cell>
          <cell r="C268" t="str">
            <v>UN</v>
          </cell>
          <cell r="D268">
            <v>126.97999999999999</v>
          </cell>
          <cell r="E268">
            <v>80.22</v>
          </cell>
          <cell r="F268">
            <v>207.2</v>
          </cell>
        </row>
        <row r="269">
          <cell r="A269">
            <v>103147</v>
          </cell>
          <cell r="B269" t="str">
            <v>ASSENTAMENTO DE CONEXÃO COM 1 ACESSO, FERRO FUNDIDO PARA REDE DE ÁGUA, DN  600 MM, JUNTA FLANGEADA (NÃO INCLUI O FORNECIMENTO). AF_09/2021</v>
          </cell>
          <cell r="C269" t="str">
            <v>UN</v>
          </cell>
          <cell r="D269">
            <v>141.63</v>
          </cell>
          <cell r="E269">
            <v>90.22</v>
          </cell>
          <cell r="F269">
            <v>231.85</v>
          </cell>
        </row>
        <row r="270">
          <cell r="A270">
            <v>103148</v>
          </cell>
          <cell r="B270" t="str">
            <v>ASSENTAMENTO DE CONEXÃO COM 1 ACESSO, FERRO FUNDIDO PARA REDE DE ÁGUA, DN  700 MM, JUNTA FLANGEADA (NÃO INCLUI O FORNECIMENTO). AF_09/2021</v>
          </cell>
          <cell r="C270" t="str">
            <v>UN</v>
          </cell>
          <cell r="D270">
            <v>169.97999999999996</v>
          </cell>
          <cell r="E270">
            <v>109.67</v>
          </cell>
          <cell r="F270">
            <v>279.64999999999998</v>
          </cell>
        </row>
        <row r="271">
          <cell r="A271">
            <v>103149</v>
          </cell>
          <cell r="B271" t="str">
            <v>ASSENTAMENTO DE CONEXÃO COM 1 ACESSO, FERRO FUNDIDO PARA REDE DE ÁGUA, DN  800 MM, JUNTA FLANGEADA (NÃO INCLUI O FORNECIMENTO). AF_09/2021</v>
          </cell>
          <cell r="C271" t="str">
            <v>UN</v>
          </cell>
          <cell r="D271">
            <v>184.61</v>
          </cell>
          <cell r="E271">
            <v>119.69</v>
          </cell>
          <cell r="F271">
            <v>304.3</v>
          </cell>
        </row>
        <row r="272">
          <cell r="A272">
            <v>103150</v>
          </cell>
          <cell r="B272" t="str">
            <v>ASSENTAMENTO DE CONEXÃO COM 1 ACESSO, FERRO FUNDIDO PARA REDE DE ÁGUA, DN  900 MM, JUNTA FLANGEADA (NÃO INCLUI O FORNECIMENTO). AF_09/2021</v>
          </cell>
          <cell r="C272" t="str">
            <v>UN</v>
          </cell>
          <cell r="D272">
            <v>212.94</v>
          </cell>
          <cell r="E272">
            <v>139.11000000000001</v>
          </cell>
          <cell r="F272">
            <v>352.05</v>
          </cell>
        </row>
        <row r="273">
          <cell r="A273">
            <v>103151</v>
          </cell>
          <cell r="B273" t="str">
            <v>ASSENTAMENTO DE CONEXÃO COM 1 ACESSO, FERRO FUNDIDO PARA REDE DE ÁGUA, DN  1000 MM, JUNTA FLANGEADA (NÃO INCLUI O FORNECIMENTO). AF_09/2021</v>
          </cell>
          <cell r="C273" t="str">
            <v>UN</v>
          </cell>
          <cell r="D273">
            <v>227.61</v>
          </cell>
          <cell r="E273">
            <v>149.13999999999999</v>
          </cell>
          <cell r="F273">
            <v>376.75</v>
          </cell>
        </row>
        <row r="274">
          <cell r="A274">
            <v>103152</v>
          </cell>
          <cell r="B274" t="str">
            <v>ASSENTAMENTO DE CONEXÃO COM 1 ACESSO, FERRO FUNDIDO PARA REDE DE ÁGUA, DN  1200 MM, JUNTA FLANGEADA (NÃO INCLUI O FORNECIMENTO). AF_09/2021</v>
          </cell>
          <cell r="C274" t="str">
            <v>UN</v>
          </cell>
          <cell r="D274">
            <v>270.60000000000002</v>
          </cell>
          <cell r="E274">
            <v>178.59</v>
          </cell>
          <cell r="F274">
            <v>449.19</v>
          </cell>
        </row>
        <row r="275">
          <cell r="A275">
            <v>103372</v>
          </cell>
          <cell r="B275" t="str">
            <v>TUBO PEAD LISO PARA REDE DE ÁGUA OU ESGOTO, DIÂMETRO DE 20 MM, JUNTA SOLDADA (NÃO INCLUI A EXECUÇÃO DE SOLDA) - FORNECIMENTO E ASSENTAMENTO. AF_12/2021</v>
          </cell>
          <cell r="C275" t="str">
            <v>M</v>
          </cell>
          <cell r="D275">
            <v>5.29</v>
          </cell>
          <cell r="E275">
            <v>0.13</v>
          </cell>
          <cell r="F275">
            <v>5.42</v>
          </cell>
        </row>
        <row r="276">
          <cell r="A276">
            <v>103373</v>
          </cell>
          <cell r="B276" t="str">
            <v>TUBO PEAD LISO PARA REDE DE ÁGUA OU ESGOTO, DIÂMETRO DE 32 MM, JUNTA SOLDADA (NÃO INCLUI A EXECUÇÃO DE SOLDA) - FORNECIMENTO E ASSENTAMENTO. AF_12/2021</v>
          </cell>
          <cell r="C276" t="str">
            <v>M</v>
          </cell>
          <cell r="D276">
            <v>10.41</v>
          </cell>
          <cell r="E276">
            <v>0.22</v>
          </cell>
          <cell r="F276">
            <v>10.63</v>
          </cell>
        </row>
        <row r="277">
          <cell r="A277">
            <v>103376</v>
          </cell>
          <cell r="B277" t="str">
            <v>TUBO PEAD LISO PARA REDE DE ÁGUA OU ESGOTO, DIÂMETRO DE 110 MM, JUNTA SOLDADA (NÃO INCLUI A EXECUÇÃO DE SOLDA) - FORNECIMENTO E ASSENTAMENTO. AF_12/2021</v>
          </cell>
          <cell r="C277" t="str">
            <v>M</v>
          </cell>
          <cell r="D277">
            <v>125.69</v>
          </cell>
          <cell r="E277">
            <v>0.79</v>
          </cell>
          <cell r="F277">
            <v>126.48</v>
          </cell>
        </row>
        <row r="278">
          <cell r="A278">
            <v>103377</v>
          </cell>
          <cell r="B278" t="str">
            <v>TUBO PEAD LISO PARA REDE DE ÁGUA OU ESGOTO, DIÂMETRO DE 160 MM, JUNTA SOLDADA (NÃO INCLUI A EXECUÇÃO DE SOLDA) - FORNECIMENTO E ASSENTAMENTO. AF_12/2021</v>
          </cell>
          <cell r="C278" t="str">
            <v>M</v>
          </cell>
          <cell r="D278">
            <v>269.47999999999996</v>
          </cell>
          <cell r="E278">
            <v>1.1599999999999999</v>
          </cell>
          <cell r="F278">
            <v>270.64</v>
          </cell>
        </row>
        <row r="279">
          <cell r="A279">
            <v>103379</v>
          </cell>
          <cell r="B279" t="str">
            <v>TUBO PEAD LISO PARA REDE DE ÁGUA OU ESGOTO, DIÂMETRO DE 200 MM, JUNTA SOLDADA (NÃO INCLUI A EXECUÇÃO DE SOLDA) - FORNECIMENTO E ASSENTAMENTO. AF_12/2021</v>
          </cell>
          <cell r="C279" t="str">
            <v>M</v>
          </cell>
          <cell r="D279">
            <v>419.87</v>
          </cell>
          <cell r="E279">
            <v>1.45</v>
          </cell>
          <cell r="F279">
            <v>421.32</v>
          </cell>
        </row>
        <row r="280">
          <cell r="A280">
            <v>103383</v>
          </cell>
          <cell r="B280" t="str">
            <v>TUBO PEAD LISO PARA REDE DE ÁGUA OU ESGOTO, DIÂMETRO DE 315 MM, JUNTA SOLDADA (NÃO INCLUI A EXECUÇÃO DE SOLDA) - FORNECIMENTO E ASSENTAMENTO. AF_12/2021</v>
          </cell>
          <cell r="C280" t="str">
            <v>M</v>
          </cell>
          <cell r="D280">
            <v>1031.3700000000001</v>
          </cell>
          <cell r="E280">
            <v>1.6</v>
          </cell>
          <cell r="F280">
            <v>1032.97</v>
          </cell>
        </row>
        <row r="281">
          <cell r="A281">
            <v>103385</v>
          </cell>
          <cell r="B281" t="str">
            <v>TUBO PEAD LISO PARA REDE DE ÁGUA OU ESGOTO, DIÂMETRO DE 400 MM, JUNTA SOLDADA (NÃO INCLUI A EXECUÇÃO DE SOLDA) - FORNECIMENTO E ASSENTAMENTO. AF_12/2021</v>
          </cell>
          <cell r="C281" t="str">
            <v>M</v>
          </cell>
          <cell r="D281">
            <v>1662.5500000000002</v>
          </cell>
          <cell r="E281">
            <v>3.08</v>
          </cell>
          <cell r="F281">
            <v>1665.63</v>
          </cell>
        </row>
        <row r="282">
          <cell r="A282">
            <v>103387</v>
          </cell>
          <cell r="B282" t="str">
            <v>TUBO PEAD LISO PARA REDE DE ÁGUA OU ESGOTO, DIÂMETRO DE 500 MM, JUNTA SOLDADA (NÃO INCLUI A EXECUÇÃO DE SOLDA) - FORNECIMENTO E ASSENTAMENTO. AF_12/2021</v>
          </cell>
          <cell r="C282" t="str">
            <v>M</v>
          </cell>
          <cell r="D282">
            <v>2917.0899999999997</v>
          </cell>
          <cell r="E282">
            <v>4.84</v>
          </cell>
          <cell r="F282">
            <v>2921.93</v>
          </cell>
        </row>
        <row r="283">
          <cell r="A283">
            <v>103389</v>
          </cell>
          <cell r="B283" t="str">
            <v>TUBO PEAD LISO PARA REDE DE ÁGUA OU ESGOTO, DIÂMETRO DE 630 MM, JUNTA SOLDADA (NÃO INCLUI A EXECUÇÃO DE SOLDA) - FORNECIMENTO E ASSENTAMENTO. AF_12/2021</v>
          </cell>
          <cell r="C283" t="str">
            <v>M</v>
          </cell>
          <cell r="D283">
            <v>4338.21</v>
          </cell>
          <cell r="E283">
            <v>7.16</v>
          </cell>
          <cell r="F283">
            <v>4345.37</v>
          </cell>
        </row>
        <row r="284">
          <cell r="A284">
            <v>103391</v>
          </cell>
          <cell r="B284" t="str">
            <v>TUBO PEAD LISO PARA REDE DE ÁGUA OU ESGOTO, DIÂMETRO DE 800 MM, JUNTA SOLDADA (NÃO INCLUI A EXECUÇÃO DE SOLDA) - FORNECIMENTO E ASSENTAMENTO. AF_12/2021</v>
          </cell>
          <cell r="C284" t="str">
            <v>M</v>
          </cell>
          <cell r="D284">
            <v>2853.54</v>
          </cell>
          <cell r="E284">
            <v>10.15</v>
          </cell>
          <cell r="F284">
            <v>2863.69</v>
          </cell>
        </row>
        <row r="285">
          <cell r="A285">
            <v>103392</v>
          </cell>
          <cell r="B285" t="str">
            <v>TUBO PEAD LISO PARA REDE DE ÁGUA OU ESGOTO, DIÂMETRO DE 900 MM, JUNTA SOLDADA (NÃO INCLUI A EXECUÇÃO DE SOLDA) - FORNECIMENTO E ASSENTAMENTO. AF_12/2021</v>
          </cell>
          <cell r="C285" t="str">
            <v>M</v>
          </cell>
          <cell r="D285">
            <v>4667.82</v>
          </cell>
          <cell r="E285">
            <v>11.88</v>
          </cell>
          <cell r="F285">
            <v>4679.7</v>
          </cell>
        </row>
        <row r="286">
          <cell r="A286">
            <v>103393</v>
          </cell>
          <cell r="B286" t="str">
            <v>TUBO PEAD LISO PARA REDE DE ÁGUA OU ESGOTO, DIÂMETRO DE 1000 MM, JUNTA SOLDADA (NÃO INCLUI A EXECUÇÃO DE SOLDA) - FORNECIMENTO E ASSENTAMENTO. AF_12/2021</v>
          </cell>
          <cell r="C286" t="str">
            <v>M</v>
          </cell>
          <cell r="D286">
            <v>5147.9400000000005</v>
          </cell>
          <cell r="E286">
            <v>13.66</v>
          </cell>
          <cell r="F286">
            <v>5161.6000000000004</v>
          </cell>
        </row>
        <row r="287">
          <cell r="A287">
            <v>103397</v>
          </cell>
          <cell r="B287" t="str">
            <v>ASSENTAMENTO DE CONEXÃO COM 2 ACESSOS, EM PEAD LISO PARA REDE DE ÁGUA OU ESGOTO, DIÂMETRO DE 20 MM, JUNTA SOLDADA (NÃO INCLUI O FORNECIMENTO E EXECUÇÃO DE SOLDA). AF_12/2021</v>
          </cell>
          <cell r="C287" t="str">
            <v>UN</v>
          </cell>
          <cell r="D287">
            <v>1.35</v>
          </cell>
          <cell r="E287">
            <v>2.5499999999999998</v>
          </cell>
          <cell r="F287">
            <v>3.9</v>
          </cell>
        </row>
        <row r="288">
          <cell r="A288">
            <v>103398</v>
          </cell>
          <cell r="B288" t="str">
            <v>ASSENTAMENTO DE CONEXÃO COM 2 ACESSOS, EM PEAD LISO PARA REDE DE ÁGUA OU ESGOTO, DIÂMETRO DE 32 MM, JUNTA SOLDADA (NÃO INCLUI O FORNECIMENTO E EXECUÇÃO DE SOLDA). AF_12/2021</v>
          </cell>
          <cell r="C288" t="str">
            <v>UN</v>
          </cell>
          <cell r="D288">
            <v>2.16</v>
          </cell>
          <cell r="E288">
            <v>4.07</v>
          </cell>
          <cell r="F288">
            <v>6.23</v>
          </cell>
        </row>
        <row r="289">
          <cell r="A289">
            <v>103399</v>
          </cell>
          <cell r="B289" t="str">
            <v>ASSENTAMENTO DE CONEXÃO COM 2 ACESSOS, EM PEAD LISO PARA REDE DE ÁGUA OU ESGOTO, DIÂMETRO DE 63 MM, JUNTA SOLDADA (NÃO INCLUI O FORNECIMENTO E EXECUÇÃO DE SOLDA). AF_12/2021</v>
          </cell>
          <cell r="C289" t="str">
            <v>UN</v>
          </cell>
          <cell r="D289">
            <v>4.2999999999999989</v>
          </cell>
          <cell r="E289">
            <v>7.98</v>
          </cell>
          <cell r="F289">
            <v>12.28</v>
          </cell>
        </row>
        <row r="290">
          <cell r="A290">
            <v>103400</v>
          </cell>
          <cell r="B290" t="str">
            <v>ASSENTAMENTO DE CONEXÃO COM 2 ACESSOS, EM PEAD LISO PARA REDE DE ÁGUA OU ESGOTO, DIÂMETRO DE 90 MM, JUNTA SOLDADA (NÃO INCLUI O FORNECIMENTO E EXECUÇÃO DE SOLDA). AF_12/2021</v>
          </cell>
          <cell r="C290" t="str">
            <v>UN</v>
          </cell>
          <cell r="D290">
            <v>6.16</v>
          </cell>
          <cell r="E290">
            <v>11.39</v>
          </cell>
          <cell r="F290">
            <v>17.55</v>
          </cell>
        </row>
        <row r="291">
          <cell r="A291">
            <v>103401</v>
          </cell>
          <cell r="B291" t="str">
            <v>ASSENTAMENTO DE CONEXÃO COM 2 ACESSOS, EM PEAD LISO PARA REDE DE ÁGUA OU ESGOTO, DIÂMETRO DE 110 MM, JUNTA SOLDADA (NÃO INCLUI O FORNECIMENTO E EXECUÇÃO DE SOLDA). AF_12/2021</v>
          </cell>
          <cell r="C291" t="str">
            <v>UN</v>
          </cell>
          <cell r="D291">
            <v>7.5499999999999989</v>
          </cell>
          <cell r="E291">
            <v>13.9</v>
          </cell>
          <cell r="F291">
            <v>21.45</v>
          </cell>
        </row>
        <row r="292">
          <cell r="A292">
            <v>103402</v>
          </cell>
          <cell r="B292" t="str">
            <v>ASSENTAMENTO DE CONEXÃO COM 2 ACESSOS, EM PEAD LISO PARA REDE DE ÁGUA OU ESGOTO, DIÂMETRO DE 160 MM, JUNTA SOLDADA (NÃO INCLUI O FORNECIMENTO E EXECUÇÃO DE SOLDA). AF_12/2021</v>
          </cell>
          <cell r="C292" t="str">
            <v>UN</v>
          </cell>
          <cell r="D292">
            <v>10.98</v>
          </cell>
          <cell r="E292">
            <v>20.22</v>
          </cell>
          <cell r="F292">
            <v>31.2</v>
          </cell>
        </row>
        <row r="293">
          <cell r="A293">
            <v>103403</v>
          </cell>
          <cell r="B293" t="str">
            <v>ASSENTAMENTO DE CONEXÃO COM 2 ACESSOS, EM PEAD LISO PARA REDE DE ÁGUA OU ESGOTO, DIÂMETRO DE 180 MM, JUNTA SOLDADA (NÃO INCLUI O FORNECIMENTO E EXECUÇÃO DE SOLDA). AF_12/2021</v>
          </cell>
          <cell r="C293" t="str">
            <v>UN</v>
          </cell>
          <cell r="D293">
            <v>12.370000000000001</v>
          </cell>
          <cell r="E293">
            <v>22.74</v>
          </cell>
          <cell r="F293">
            <v>35.11</v>
          </cell>
        </row>
        <row r="294">
          <cell r="A294">
            <v>103404</v>
          </cell>
          <cell r="B294" t="str">
            <v>ASSENTAMENTO DE CONEXÃO COM 2 ACESSOS, EM PEAD LISO PARA REDE DE ÁGUA OU ESGOTO, DIÂMETRO DE 200 MM, JUNTA SOLDADA (NÃO INCLUI O FORNECIMENTO E EXECUÇÃO DE SOLDA). AF_12/2021</v>
          </cell>
          <cell r="C294" t="str">
            <v>UN</v>
          </cell>
          <cell r="D294">
            <v>13.759999999999998</v>
          </cell>
          <cell r="E294">
            <v>25.25</v>
          </cell>
          <cell r="F294">
            <v>39.01</v>
          </cell>
        </row>
        <row r="295">
          <cell r="A295">
            <v>103405</v>
          </cell>
          <cell r="B295" t="str">
            <v>ASSENTAMENTO DE CONEXÃO COM 2 ACESSOS, EM PEAD LISO PARA REDE DE ÁGUA OU ESGOTO, DIÂMETRO DE 225 MM, JUNTA SOLDADA (NÃO INCLUI O FORNECIMENTO E EXECUÇÃO DE SOLDA). AF_12/2021</v>
          </cell>
          <cell r="C295" t="str">
            <v>UN</v>
          </cell>
          <cell r="D295">
            <v>15.480000000000004</v>
          </cell>
          <cell r="E295">
            <v>28.4</v>
          </cell>
          <cell r="F295">
            <v>43.88</v>
          </cell>
        </row>
        <row r="296">
          <cell r="A296">
            <v>103406</v>
          </cell>
          <cell r="B296" t="str">
            <v>ASSENTAMENTO DE CONEXÃO COM 2 ACESSOS, EM PEAD LISO PARA REDE DE ÁGUA OU ESGOTO, DIÂMETRO DE 250 MM, JUNTA SOLDADA (NÃO INCLUI O FORNECIMENTO E EXECUÇÃO DE SOLDA). AF_12/2021</v>
          </cell>
          <cell r="C296" t="str">
            <v>UN</v>
          </cell>
          <cell r="D296">
            <v>17.2</v>
          </cell>
          <cell r="E296">
            <v>31.56</v>
          </cell>
          <cell r="F296">
            <v>48.76</v>
          </cell>
        </row>
        <row r="297">
          <cell r="A297">
            <v>103407</v>
          </cell>
          <cell r="B297" t="str">
            <v>ASSENTAMENTO DE CONEXÃO COM 2 ACESSOS, EM PEAD LISO PARA REDE DE ÁGUA OU ESGOTO, DIÂMETRO DE 280 MM, JUNTA SOLDADA (NÃO INCLUI O FORNECIMENTO E EXECUÇÃO DE SOLDA). AF_12/2021</v>
          </cell>
          <cell r="C297" t="str">
            <v>UN</v>
          </cell>
          <cell r="D297">
            <v>19.279999999999994</v>
          </cell>
          <cell r="E297">
            <v>35.340000000000003</v>
          </cell>
          <cell r="F297">
            <v>54.62</v>
          </cell>
        </row>
        <row r="298">
          <cell r="A298">
            <v>103408</v>
          </cell>
          <cell r="B298" t="str">
            <v>ASSENTAMENTO DE CONEXÃO COM 2 ACESSOS, EM PEAD LISO PARA REDE DE ÁGUA OU ESGOTO, DIÂMETRO DE 315 MM, JUNTA SOLDADA (NÃO INCLUI O FORNECIMENTO E EXECUÇÃO DE SOLDA). AF_12/2021</v>
          </cell>
          <cell r="C298" t="str">
            <v>UN</v>
          </cell>
          <cell r="D298">
            <v>21.669999999999995</v>
          </cell>
          <cell r="E298">
            <v>39.770000000000003</v>
          </cell>
          <cell r="F298">
            <v>61.44</v>
          </cell>
        </row>
        <row r="299">
          <cell r="A299">
            <v>103409</v>
          </cell>
          <cell r="B299" t="str">
            <v>ASSENTAMENTO DE CONEXÃO COM 2 ACESSOS, EM PEAD LISO PARA REDE DE ÁGUA OU ESGOTO, DIÂMETRO DE 355 MM, JUNTA SOLDADA (NÃO INCLUI O FORNECIMENTO E EXECUÇÃO DE SOLDA). AF_12/2021</v>
          </cell>
          <cell r="C299" t="str">
            <v>UN</v>
          </cell>
          <cell r="D299">
            <v>24.459999999999994</v>
          </cell>
          <cell r="E299">
            <v>44.78</v>
          </cell>
          <cell r="F299">
            <v>69.239999999999995</v>
          </cell>
        </row>
        <row r="300">
          <cell r="A300">
            <v>103410</v>
          </cell>
          <cell r="B300" t="str">
            <v>ASSENTAMENTO DE CONEXÃO COM 2 ACESSOS, EM PEAD LISO PARA REDE DE ÁGUA OU ESGOTO, DIÂMETRO DE 400 MM, JUNTA SOLDADA (NÃO INCLUI O FORNECIMENTO E EXECUÇÃO DE SOLDA). AF_12/2021</v>
          </cell>
          <cell r="C300" t="str">
            <v>UN</v>
          </cell>
          <cell r="D300">
            <v>27.550000000000004</v>
          </cell>
          <cell r="E300">
            <v>50.48</v>
          </cell>
          <cell r="F300">
            <v>78.03</v>
          </cell>
        </row>
        <row r="301">
          <cell r="A301">
            <v>103411</v>
          </cell>
          <cell r="B301" t="str">
            <v>ASSENTAMENTO DE CONEXÃO COM 3 ACESSOS, EM PEAD LISO PARA REDE DE ÁGUA OU ESGOTO, DIÂMETRO DE 20 MM, JUNTA SOLDADA (NÃO INCLUI O FORNECIMENTO E EXECUÇÃO DE SOLDA). AF_12/2021</v>
          </cell>
          <cell r="C301" t="str">
            <v>UN</v>
          </cell>
          <cell r="D301">
            <v>2.7199999999999998</v>
          </cell>
          <cell r="E301">
            <v>5.07</v>
          </cell>
          <cell r="F301">
            <v>7.79</v>
          </cell>
        </row>
        <row r="302">
          <cell r="A302">
            <v>103412</v>
          </cell>
          <cell r="B302" t="str">
            <v>ASSENTAMENTO DE CONEXÃO COM 3 ACESSOS, EM PEAD LISO PARA REDE DE ÁGUA OU ESGOTO, DIÂMETRO DE 32 MM, JUNTA SOLDADA (NÃO INCLUI O FORNECIMENTO E EXECUÇÃO DE SOLDA). AF_12/2021</v>
          </cell>
          <cell r="C302" t="str">
            <v>UN</v>
          </cell>
          <cell r="D302">
            <v>4.370000000000001</v>
          </cell>
          <cell r="E302">
            <v>8.1</v>
          </cell>
          <cell r="F302">
            <v>12.47</v>
          </cell>
        </row>
        <row r="303">
          <cell r="A303">
            <v>103413</v>
          </cell>
          <cell r="B303" t="str">
            <v>ASSENTAMENTO DE CONEXÃO COM 3 ACESSOS, EM PEAD LISO PARA REDE DE ÁGUA OU ESGOTO, DIÂMETRO DE 63 MM, JUNTA SOLDADA (NÃO INCLUI O FORNECIMENTO E EXECUÇÃO DE SOLDA). AF_12/2021</v>
          </cell>
          <cell r="C303" t="str">
            <v>UN</v>
          </cell>
          <cell r="D303">
            <v>8.6399999999999988</v>
          </cell>
          <cell r="E303">
            <v>15.94</v>
          </cell>
          <cell r="F303">
            <v>24.58</v>
          </cell>
        </row>
        <row r="304">
          <cell r="A304">
            <v>103414</v>
          </cell>
          <cell r="B304" t="str">
            <v>ASSENTAMENTO DE CONEXÃO COM 3 ACESSOS, EM PEAD LISO PARA REDE DE ÁGUA OU ESGOTO, DIÂMETRO DE 90 MM, JUNTA SOLDADA (NÃO INCLUI O FORNECIMENTO E EXECUÇÃO DE SOLDA). AF_12/2021</v>
          </cell>
          <cell r="C304" t="str">
            <v>UN</v>
          </cell>
          <cell r="D304">
            <v>12.370000000000001</v>
          </cell>
          <cell r="E304">
            <v>22.74</v>
          </cell>
          <cell r="F304">
            <v>35.11</v>
          </cell>
        </row>
        <row r="305">
          <cell r="A305">
            <v>103415</v>
          </cell>
          <cell r="B305" t="str">
            <v>ASSENTAMENTO DE CONEXÃO COM 3 ACESSOS, EM PEAD LISO PARA REDE DE ÁGUA OU ESGOTO, DIÂMETRO DE 110 MM, JUNTA SOLDADA (NÃO INCLUI O FORNECIMENTO E EXECUÇÃO DE SOLDA). AF_12/2021</v>
          </cell>
          <cell r="C305" t="str">
            <v>UN</v>
          </cell>
          <cell r="D305">
            <v>15.129999999999995</v>
          </cell>
          <cell r="E305">
            <v>27.78</v>
          </cell>
          <cell r="F305">
            <v>42.91</v>
          </cell>
        </row>
        <row r="306">
          <cell r="A306">
            <v>103416</v>
          </cell>
          <cell r="B306" t="str">
            <v>ASSENTAMENTO DE CONEXÃO COM 3 ACESSOS, EM PEAD LISO PARA REDE DE ÁGUA OU ESGOTO, DIÂMETRO DE 160 MM, JUNTA SOLDADA (NÃO INCLUI O FORNECIMENTO E EXECUÇÃO DE SOLDA). AF_12/2021</v>
          </cell>
          <cell r="C306" t="str">
            <v>UN</v>
          </cell>
          <cell r="D306">
            <v>22.020000000000003</v>
          </cell>
          <cell r="E306">
            <v>40.4</v>
          </cell>
          <cell r="F306">
            <v>62.42</v>
          </cell>
        </row>
        <row r="307">
          <cell r="A307">
            <v>103417</v>
          </cell>
          <cell r="B307" t="str">
            <v>ASSENTAMENTO DE CONEXÃO COM 3 ACESSOS, EM PEAD LISO PARA REDE DE ÁGUA OU ESGOTO, DIÂMETRO DE 180 MM, JUNTA SOLDADA (NÃO INCLUI O FORNECIMENTO E EXECUÇÃO DE SOLDA). AF_12/2021</v>
          </cell>
          <cell r="C307" t="str">
            <v>UN</v>
          </cell>
          <cell r="D307">
            <v>24.79</v>
          </cell>
          <cell r="E307">
            <v>45.43</v>
          </cell>
          <cell r="F307">
            <v>70.22</v>
          </cell>
        </row>
        <row r="308">
          <cell r="A308">
            <v>103418</v>
          </cell>
          <cell r="B308" t="str">
            <v>ASSENTAMENTO DE CONEXÃO COM 3 ACESSOS, EM PEAD LISO PARA REDE DE ÁGUA OU ESGOTO, DIÂMETRO DE 200 MM, JUNTA SOLDADA (NÃO INCLUI O FORNECIMENTO E EXECUÇÃO DE SOLDA). AF_12/2021</v>
          </cell>
          <cell r="C308" t="str">
            <v>UN</v>
          </cell>
          <cell r="D308">
            <v>27.550000000000004</v>
          </cell>
          <cell r="E308">
            <v>50.48</v>
          </cell>
          <cell r="F308">
            <v>78.03</v>
          </cell>
        </row>
        <row r="309">
          <cell r="A309">
            <v>103419</v>
          </cell>
          <cell r="B309" t="str">
            <v>ASSENTAMENTO DE CONEXÃO COM 3 ACESSOS, EM PEAD LISO PARA REDE DE ÁGUA OU ESGOTO, DIÂMETRO DE 225 MM, JUNTA SOLDADA (NÃO INCLUI O FORNECIMENTO E EXECUÇÃO DE SOLDA). AF_12/2021</v>
          </cell>
          <cell r="C309" t="str">
            <v>UN</v>
          </cell>
          <cell r="D309">
            <v>31</v>
          </cell>
          <cell r="E309">
            <v>56.78</v>
          </cell>
          <cell r="F309">
            <v>87.78</v>
          </cell>
        </row>
        <row r="310">
          <cell r="A310">
            <v>103420</v>
          </cell>
          <cell r="B310" t="str">
            <v>ASSENTAMENTO DE CONEXÃO COM 3 ACESSOS, EM PEAD LISO PARA REDE DE ÁGUA OU ESGOTO, DIÂMETRO DE 250 MM, JUNTA SOLDADA (NÃO INCLUI O FORNECIMENTO E EXECUÇÃO DE SOLDA). AF_12/2021</v>
          </cell>
          <cell r="C310" t="str">
            <v>UN</v>
          </cell>
          <cell r="D310">
            <v>34.44</v>
          </cell>
          <cell r="E310">
            <v>63.09</v>
          </cell>
          <cell r="F310">
            <v>97.53</v>
          </cell>
        </row>
        <row r="311">
          <cell r="A311">
            <v>103421</v>
          </cell>
          <cell r="B311" t="str">
            <v>ASSENTAMENTO DE CONEXÃO COM 3 ACESSOS, EM PEAD LISO PARA REDE DE ÁGUA OU ESGOTO, DIÂMETRO DE 280 MM, JUNTA SOLDADA (NÃO INCLUI O FORNECIMENTO E EXECUÇÃO DE SOLDA). AF_12/2021</v>
          </cell>
          <cell r="C311" t="str">
            <v>UN</v>
          </cell>
          <cell r="D311">
            <v>38.599999999999994</v>
          </cell>
          <cell r="E311">
            <v>70.64</v>
          </cell>
          <cell r="F311">
            <v>109.24</v>
          </cell>
        </row>
        <row r="312">
          <cell r="A312">
            <v>103422</v>
          </cell>
          <cell r="B312" t="str">
            <v>ASSENTAMENTO DE CONEXÃO COM 3 ACESSOS, EM PEAD LISO PARA REDE DE ÁGUA OU ESGOTO, DIÂMETRO DE 315 MM, JUNTA SOLDADA (NÃO INCLUI O FORNECIMENTO E EXECUÇÃO DE SOLDA). AF_12/2021</v>
          </cell>
          <cell r="C312" t="str">
            <v>UN</v>
          </cell>
          <cell r="D312">
            <v>43.400000000000006</v>
          </cell>
          <cell r="E312">
            <v>79.489999999999995</v>
          </cell>
          <cell r="F312">
            <v>122.89</v>
          </cell>
        </row>
        <row r="313">
          <cell r="A313">
            <v>103423</v>
          </cell>
          <cell r="B313" t="str">
            <v>ASSENTAMENTO DE CONEXÃO COM 3 ACESSOS, EM PEAD LISO PARA REDE DE ÁGUA OU ESGOTO, DIÂMETRO DE 355 MM, JUNTA SOLDADA (NÃO INCLUI O FORNECIMENTO E EXECUÇÃO DE SOLDA). AF_12/2021</v>
          </cell>
          <cell r="C313" t="str">
            <v>UN</v>
          </cell>
          <cell r="D313">
            <v>48.94</v>
          </cell>
          <cell r="E313">
            <v>89.57</v>
          </cell>
          <cell r="F313">
            <v>138.51</v>
          </cell>
        </row>
        <row r="314">
          <cell r="A314">
            <v>103424</v>
          </cell>
          <cell r="B314" t="str">
            <v>ASSENTAMENTO DE CONEXÃO COM 3 ACESSOS, EM PEAD LISO PARA REDE DE ÁGUA OU ESGOTO, DIÂMETRO DE 400 MM, JUNTA SOLDADA (NÃO INCLUI O FORNECIMENTO E EXECUÇÃO DE SOLDA). AF_12/2021</v>
          </cell>
          <cell r="C314" t="str">
            <v>UN</v>
          </cell>
          <cell r="D314">
            <v>55.14</v>
          </cell>
          <cell r="E314">
            <v>100.92</v>
          </cell>
          <cell r="F314">
            <v>156.06</v>
          </cell>
        </row>
        <row r="315">
          <cell r="A315">
            <v>103425</v>
          </cell>
          <cell r="B315" t="str">
            <v>LUVA, EM PEAD LISO PARA REDE DE ÁGUA OU ESGOTO, DIÂMETRO DE 20 MM, JUNTA SOLDADA POR ELETROFUSÃO (NÃO INCLUI A EXECUÇÃO DE SOLDA). AF_12/2021</v>
          </cell>
          <cell r="C315" t="str">
            <v>UN</v>
          </cell>
          <cell r="D315">
            <v>13.17</v>
          </cell>
          <cell r="E315">
            <v>2.5099999999999998</v>
          </cell>
          <cell r="F315">
            <v>15.68</v>
          </cell>
        </row>
        <row r="316">
          <cell r="A316">
            <v>103426</v>
          </cell>
          <cell r="B316" t="str">
            <v>LUVA, EM PEAD LISO PARA REDE DE ÁGUA OU ESGOTO, DIÂMETRO DE 32 MM, JUNTA SOLDADA POR ELETROFUSÃO (NÃO INCLUI A EXECUÇÃO DE SOLDA). AF_12/2021</v>
          </cell>
          <cell r="C316" t="str">
            <v>UN</v>
          </cell>
          <cell r="D316">
            <v>14.899999999999999</v>
          </cell>
          <cell r="E316">
            <v>4.03</v>
          </cell>
          <cell r="F316">
            <v>18.93</v>
          </cell>
        </row>
        <row r="317">
          <cell r="A317">
            <v>103427</v>
          </cell>
          <cell r="B317" t="str">
            <v>LUVA, EM PEAD LISO PARA REDE DE ÁGUA OU ESGOTO, DIÂMETRO DE 63 MM, JUNTA SOLDADA POR ELETROFUSÃO (NÃO INCLUI A EXECUÇÃO DE SOLDA). AF_12/2021</v>
          </cell>
          <cell r="C317" t="str">
            <v>UN</v>
          </cell>
          <cell r="D317">
            <v>29.990000000000002</v>
          </cell>
          <cell r="E317">
            <v>7.93</v>
          </cell>
          <cell r="F317">
            <v>37.92</v>
          </cell>
        </row>
        <row r="318">
          <cell r="A318">
            <v>103428</v>
          </cell>
          <cell r="B318" t="str">
            <v>LUVA, EM PEAD LISO PARA REDE DE ÁGUA OU ESGOTO, DIÂMETRO DE 200 MM, JUNTA SOLDADA POR ELETROFUSÃO (NÃO INCLUI A EXECUÇÃO DE SOLDA). AF_12/2021</v>
          </cell>
          <cell r="C318" t="str">
            <v>UN</v>
          </cell>
          <cell r="D318">
            <v>224.64000000000001</v>
          </cell>
          <cell r="E318">
            <v>25.19</v>
          </cell>
          <cell r="F318">
            <v>249.83</v>
          </cell>
        </row>
        <row r="319">
          <cell r="A319">
            <v>103429</v>
          </cell>
          <cell r="B319" t="str">
            <v>LUVA, EM PEAD LISO PARA REDE DE ÁGUA OU ESGOTO, DIÂMETRO DE 400 MM, JUNTA SOLDADA POR ELETROFUSÃO (NÃO INCLUI A EXECUÇÃO DE SOLDA). AF_12/2021</v>
          </cell>
          <cell r="C319" t="str">
            <v>UN</v>
          </cell>
          <cell r="D319">
            <v>2693.5699999999997</v>
          </cell>
          <cell r="E319">
            <v>50.42</v>
          </cell>
          <cell r="F319">
            <v>2743.99</v>
          </cell>
        </row>
        <row r="320">
          <cell r="A320">
            <v>103430</v>
          </cell>
          <cell r="B320" t="str">
            <v>COTOVELO 45 GRAUS, EM PEAD LISO PARA REDE DE ÁGUA OU ESGOTO, DIÂMETRO DE 32 MM, JUNTA SOLDADA POR ELETROFUSÃO (NÃO INCLUI A EXECUÇÃO DE SOLDA). AF_12/2021</v>
          </cell>
          <cell r="C320" t="str">
            <v>UN</v>
          </cell>
          <cell r="D320">
            <v>29.500000000000004</v>
          </cell>
          <cell r="E320">
            <v>4.0199999999999996</v>
          </cell>
          <cell r="F320">
            <v>33.520000000000003</v>
          </cell>
        </row>
        <row r="321">
          <cell r="A321">
            <v>103431</v>
          </cell>
          <cell r="B321" t="str">
            <v>COTOVELO 45 GRAUS, EM PEAD LISO PARA REDE DE ÁGUA OU ESGOTO, DIÂMETRO DE 63 MM, JUNTA SOLDADA POR ELETROFUSÃO (NÃO INCLUI A EXECUÇÃO DE SOLDA). AF_12/2021</v>
          </cell>
          <cell r="C321" t="str">
            <v>UN</v>
          </cell>
          <cell r="D321">
            <v>50.93</v>
          </cell>
          <cell r="E321">
            <v>7.93</v>
          </cell>
          <cell r="F321">
            <v>58.86</v>
          </cell>
        </row>
        <row r="322">
          <cell r="A322">
            <v>103432</v>
          </cell>
          <cell r="B322" t="str">
            <v>COTOVELO 45 GRAUS, EM PEAD LISO PARA REDE DE ÁGUA OU ESGOTO, DIÂMETRO DE 200 MM, JUNTA SOLDADA POR ELETROFUSÃO (NÃO INCLUI A EXECUÇÃO DE SOLDA). AF_12/2021</v>
          </cell>
          <cell r="C322" t="str">
            <v>UN</v>
          </cell>
          <cell r="D322">
            <v>1532.1399999999999</v>
          </cell>
          <cell r="E322">
            <v>25.19</v>
          </cell>
          <cell r="F322">
            <v>1557.33</v>
          </cell>
        </row>
        <row r="323">
          <cell r="A323">
            <v>103433</v>
          </cell>
          <cell r="B323" t="str">
            <v>COTOVELO 90 GRAUS, EM PEAD LISO PARA REDE DE ÁGUA OU ESGOTO, DIÂMETRO DE 20 MM, JUNTA SOLDADA POR ELETROFUSÃO (NÃO INCLUI A EXECUÇÃO DE SOLDA). AF_12/2021</v>
          </cell>
          <cell r="C323" t="str">
            <v>UN</v>
          </cell>
          <cell r="D323">
            <v>30.490000000000002</v>
          </cell>
          <cell r="E323">
            <v>2.5099999999999998</v>
          </cell>
          <cell r="F323">
            <v>33</v>
          </cell>
        </row>
        <row r="324">
          <cell r="A324">
            <v>103434</v>
          </cell>
          <cell r="B324" t="str">
            <v>COTOVELO 90 GRAUS, EM PEAD LISO PARA REDE DE ÁGUA OU ESGOTO, DIÂMETRO DE 32 MM, JUNTA SOLDADA POR ELETROFUSÃO (NÃO INCLUI A EXECUÇÃO DE SOLDA). AF_12/2021</v>
          </cell>
          <cell r="C324" t="str">
            <v>UN</v>
          </cell>
          <cell r="D324">
            <v>41.69</v>
          </cell>
          <cell r="E324">
            <v>4.0199999999999996</v>
          </cell>
          <cell r="F324">
            <v>45.71</v>
          </cell>
        </row>
        <row r="325">
          <cell r="A325">
            <v>103435</v>
          </cell>
          <cell r="B325" t="str">
            <v>COTOVELO 90 GRAUS, EM PEAD LISO PARA REDE DE ÁGUA OU ESGOTO, DIÂMETRO DE 63 MM, JUNTA SOLDADA POR ELETROFUSÃO (NÃO INCLUI A EXECUÇÃO DE SOLDA). AF_12/2021</v>
          </cell>
          <cell r="C325" t="str">
            <v>UN</v>
          </cell>
          <cell r="D325">
            <v>77.179999999999993</v>
          </cell>
          <cell r="E325">
            <v>7.92</v>
          </cell>
          <cell r="F325">
            <v>85.1</v>
          </cell>
        </row>
        <row r="326">
          <cell r="A326">
            <v>103436</v>
          </cell>
          <cell r="B326" t="str">
            <v>COTOVELO 90 GRAUS, POLIETILENO DE ALTA DENSIDADE (PEAD) PARA REDE DE ÁGUA OU ESGOTO, DIÂMETRO DE 200 MM, JUNTA SOLDADA POR ELETROFUSÃO (NÃO INCLUI A EXECUÇÃO DE SOLDA). AF_12/2021</v>
          </cell>
          <cell r="C326" t="str">
            <v>UN</v>
          </cell>
          <cell r="D326">
            <v>2179.16</v>
          </cell>
          <cell r="E326">
            <v>25.19</v>
          </cell>
          <cell r="F326">
            <v>2204.35</v>
          </cell>
        </row>
        <row r="327">
          <cell r="A327">
            <v>103437</v>
          </cell>
          <cell r="B327" t="str">
            <v>TÊ DE SERVIÇO, EM PEAD LISO PARA REDE DE ÁGUA OU ESGOTO, DIÂMETRO DE 63 X 20 MM, JUNTA SOLDADA POR ELETROFUSÃO (NÃO INCLUI A EXECUÇÃO DE SOLDA). AF_12/2021</v>
          </cell>
          <cell r="C327" t="str">
            <v>UN</v>
          </cell>
          <cell r="D327">
            <v>160.63</v>
          </cell>
          <cell r="E327">
            <v>15.87</v>
          </cell>
          <cell r="F327">
            <v>176.5</v>
          </cell>
        </row>
        <row r="328">
          <cell r="A328">
            <v>103438</v>
          </cell>
          <cell r="B328" t="str">
            <v>TÊ DE SERVIÇO, EM PEAD LISO PARA REDE DE ÁGUA OU ESGOTO, DIÂMETRO DE 63 X 32 MM, JUNTA SOLDADA POR ELETROFUSÃO (NÃO INCLUI A EXECUÇÃO DE SOLDA). AF_12/2021</v>
          </cell>
          <cell r="C328" t="str">
            <v>UN</v>
          </cell>
          <cell r="D328">
            <v>160.63</v>
          </cell>
          <cell r="E328">
            <v>15.87</v>
          </cell>
          <cell r="F328">
            <v>176.5</v>
          </cell>
        </row>
        <row r="329">
          <cell r="A329">
            <v>103439</v>
          </cell>
          <cell r="B329" t="str">
            <v>TÊ DE SERVIÇO, EM PEAD LISO PARA REDE DE ÁGUA OU ESGOTO, DIÂMETRO DE 63 X 63 MM, JUNTA SOLDADA POR ELETROFUSÃO (NÃO INCLUI A EXECUÇÃO DE SOLDA). AF_12/2021</v>
          </cell>
          <cell r="C329" t="str">
            <v>UN</v>
          </cell>
          <cell r="D329">
            <v>191.69</v>
          </cell>
          <cell r="E329">
            <v>15.87</v>
          </cell>
          <cell r="F329">
            <v>207.56</v>
          </cell>
        </row>
        <row r="330">
          <cell r="A330">
            <v>103440</v>
          </cell>
          <cell r="B330" t="str">
            <v>TÊ DE SERVIÇO, EM PEAD LISO PARA REDE DE ÁGUA OU ESGOTO, DIÂMETRO DE 200 X 20 MM, JUNTA SOLDADA POR ELETROFUSÃO (NÃO INCLUI A EXECUÇÃO DE SOLDA). AF_12/2021</v>
          </cell>
          <cell r="C330" t="str">
            <v>UN</v>
          </cell>
          <cell r="D330">
            <v>349.24</v>
          </cell>
          <cell r="E330">
            <v>50.43</v>
          </cell>
          <cell r="F330">
            <v>399.67</v>
          </cell>
        </row>
        <row r="331">
          <cell r="A331">
            <v>103441</v>
          </cell>
          <cell r="B331" t="str">
            <v>TÊ DE SERVIÇO, EM PEAD LISO PARA REDE DE ÁGUA OU ESGOTO, DIÂMETRO DE 200 X 32 MM, JUNTA SOLDADA POR ELETROFUSÃO (NÃO INCLUI A EXECUÇÃO DE SOLDA). AF_12/2021</v>
          </cell>
          <cell r="C331" t="str">
            <v>UN</v>
          </cell>
          <cell r="D331">
            <v>354.28999999999996</v>
          </cell>
          <cell r="E331">
            <v>50.42</v>
          </cell>
          <cell r="F331">
            <v>404.71</v>
          </cell>
        </row>
        <row r="332">
          <cell r="A332">
            <v>103442</v>
          </cell>
          <cell r="B332" t="str">
            <v>TÊ DE SERVIÇO, EM PEAD LISO PARA REDE DE ÁGUA OU ESGOTO, DIÂMETRO DE 200 X 63 MM, JUNTA SOLDADA POR ELETROFUSÃO (NÃO INCLUI A EXECUÇÃO DE SOLDA). AF_12/2021</v>
          </cell>
          <cell r="C332" t="str">
            <v>UN</v>
          </cell>
          <cell r="D332">
            <v>475.7</v>
          </cell>
          <cell r="E332">
            <v>50.42</v>
          </cell>
          <cell r="F332">
            <v>526.12</v>
          </cell>
        </row>
        <row r="333">
          <cell r="A333">
            <v>98441</v>
          </cell>
          <cell r="B333" t="str">
            <v>PAREDE DE MADEIRA COMPENSADA PARA CONSTRUÇÃO TEMPORÁRIA EM CHAPA SIMPLES, EXTERNA, COM ÁREA LÍQUIDA MAIOR OU IGUAL A 6 M², SEM VÃO. AF_05/2018</v>
          </cell>
          <cell r="C333" t="str">
            <v>M2</v>
          </cell>
          <cell r="D333">
            <v>131.41</v>
          </cell>
          <cell r="E333">
            <v>22.3</v>
          </cell>
          <cell r="F333">
            <v>153.71</v>
          </cell>
        </row>
        <row r="334">
          <cell r="A334">
            <v>98442</v>
          </cell>
          <cell r="B334" t="str">
            <v>PAREDE DE MADEIRA COMPENSADA PARA CONSTRUÇÃO TEMPORÁRIA EM CHAPA SIMPLES, EXTERNA, COM ÁREA LÍQUIDA MENOR QUE 6 M², SEM VÃO. AF_05/2018</v>
          </cell>
          <cell r="C334" t="str">
            <v>M2</v>
          </cell>
          <cell r="D334">
            <v>132.49</v>
          </cell>
          <cell r="E334">
            <v>25.03</v>
          </cell>
          <cell r="F334">
            <v>157.52000000000001</v>
          </cell>
        </row>
        <row r="335">
          <cell r="A335">
            <v>98443</v>
          </cell>
          <cell r="B335" t="str">
            <v>PAREDE DE MADEIRA COMPENSADA PARA CONSTRUÇÃO TEMPORÁRIA EM CHAPA SIMPLES, INTERNA, COM ÁREA LÍQUIDA MAIOR OU IGUAL A 6 M², SEM VÃO. AF_05/2018</v>
          </cell>
          <cell r="C335" t="str">
            <v>M2</v>
          </cell>
          <cell r="D335">
            <v>120.32</v>
          </cell>
          <cell r="E335">
            <v>12</v>
          </cell>
          <cell r="F335">
            <v>132.32</v>
          </cell>
        </row>
        <row r="336">
          <cell r="A336">
            <v>98444</v>
          </cell>
          <cell r="B336" t="str">
            <v>PAREDE DE MADEIRA COMPENSADA PARA CONSTRUÇÃO TEMPORÁRIA EM CHAPA SIMPLES, INTERNA, COM ÁREA LÍQUIDA MENOR QUE 6 M², SEM VÃO. AF_05/2018</v>
          </cell>
          <cell r="C336" t="str">
            <v>M2</v>
          </cell>
          <cell r="D336">
            <v>121.1</v>
          </cell>
          <cell r="E336">
            <v>13.94</v>
          </cell>
          <cell r="F336">
            <v>135.04</v>
          </cell>
        </row>
        <row r="337">
          <cell r="A337">
            <v>98445</v>
          </cell>
          <cell r="B337" t="str">
            <v>PAREDE DE MADEIRA COMPENSADA PARA CONSTRUÇÃO TEMPORÁRIA EM CHAPA SIMPLES, EXTERNA, COM ÁREA LÍQUIDA MAIOR OU IGUAL A 6 M², COM VÃO. AF_05/2018</v>
          </cell>
          <cell r="C337" t="str">
            <v>M2</v>
          </cell>
          <cell r="D337">
            <v>155.78</v>
          </cell>
          <cell r="E337">
            <v>32.380000000000003</v>
          </cell>
          <cell r="F337">
            <v>188.16</v>
          </cell>
        </row>
        <row r="338">
          <cell r="A338">
            <v>98446</v>
          </cell>
          <cell r="B338" t="str">
            <v>PAREDE DE MADEIRA COMPENSADA PARA CONSTRUÇÃO TEMPORÁRIA EM CHAPA SIMPLES, EXTERNA, COM ÁREA LÍQUIDA MENOR QUE 6 M², COM VÃO. AF_05/2018</v>
          </cell>
          <cell r="C338" t="str">
            <v>M2</v>
          </cell>
          <cell r="D338">
            <v>192.87</v>
          </cell>
          <cell r="E338">
            <v>53.1</v>
          </cell>
          <cell r="F338">
            <v>245.97</v>
          </cell>
        </row>
        <row r="339">
          <cell r="A339">
            <v>98447</v>
          </cell>
          <cell r="B339" t="str">
            <v>PAREDE DE MADEIRA COMPENSADA PARA CONSTRUÇÃO TEMPORÁRIA EM CHAPA SIMPLES, INTERNA, COM ÁREA LÍQUIDA MAIOR OU IGUAL A 6 M², COM VÃO. AF_05/2018</v>
          </cell>
          <cell r="C339" t="str">
            <v>M2</v>
          </cell>
          <cell r="D339">
            <v>140.02000000000001</v>
          </cell>
          <cell r="E339">
            <v>18.38</v>
          </cell>
          <cell r="F339">
            <v>158.4</v>
          </cell>
        </row>
        <row r="340">
          <cell r="A340">
            <v>98448</v>
          </cell>
          <cell r="B340" t="str">
            <v>PAREDE DE MADEIRA COMPENSADA PARA CONSTRUÇÃO TEMPORÁRIA EM CHAPA SIMPLES, INTERNA, COM ÁREA LÍQUIDA MENOR QUE 6 M², COM VÃO. AF_05/2018</v>
          </cell>
          <cell r="C340" t="str">
            <v>M2</v>
          </cell>
          <cell r="D340">
            <v>170.08999999999997</v>
          </cell>
          <cell r="E340">
            <v>33.08</v>
          </cell>
          <cell r="F340">
            <v>203.17</v>
          </cell>
        </row>
        <row r="341">
          <cell r="A341">
            <v>98449</v>
          </cell>
          <cell r="B341" t="str">
            <v>PAREDE DE MADEIRA COMPENSADA PARA CONSTRUÇÃO TEMPORÁRIA EM CHAPA DUPLA, EXTERNA, COM ÁREA LÍQUIDA MAIOR OU IGUAL A 6 M², SEM VÃO. AF_05/2018</v>
          </cell>
          <cell r="C341" t="str">
            <v>M2</v>
          </cell>
          <cell r="D341">
            <v>162.82000000000002</v>
          </cell>
          <cell r="E341">
            <v>26.29</v>
          </cell>
          <cell r="F341">
            <v>189.11</v>
          </cell>
        </row>
        <row r="342">
          <cell r="A342">
            <v>98450</v>
          </cell>
          <cell r="B342" t="str">
            <v>PAREDE DE MADEIRA COMPENSADA PARA CONSTRUÇÃO TEMPORÁRIA EM CHAPA DUPLA, EXTERNA, COM ÁREA LÍQUIDA MENOR QUE 6 M², SEM VÃO. AF_05/2018</v>
          </cell>
          <cell r="C342" t="str">
            <v>M2</v>
          </cell>
          <cell r="D342">
            <v>164.39</v>
          </cell>
          <cell r="E342">
            <v>30.28</v>
          </cell>
          <cell r="F342">
            <v>194.67</v>
          </cell>
        </row>
        <row r="343">
          <cell r="A343">
            <v>98451</v>
          </cell>
          <cell r="B343" t="str">
            <v>PAREDE DE MADEIRA COMPENSADA PARA CONSTRUÇÃO TEMPORÁRIA EM CHAPA DUPLA, INTERNA, COM ÁREA LÍQUIDA MAIOR OU IGUAL A 6 M², SEM VÃO. AF_05/2018</v>
          </cell>
          <cell r="C343" t="str">
            <v>M2</v>
          </cell>
          <cell r="D343">
            <v>150.81</v>
          </cell>
          <cell r="E343">
            <v>13.64</v>
          </cell>
          <cell r="F343">
            <v>164.45</v>
          </cell>
        </row>
        <row r="344">
          <cell r="A344">
            <v>98452</v>
          </cell>
          <cell r="B344" t="str">
            <v>PAREDE DE MADEIRA COMPENSADA PARA CONSTRUÇÃO TEMPORÁRIA EM CHAPA DUPLA, INTERNA, COM ÁREA LÍQUIDA MENOR QUE 6 M², SEM VÃO. AF_05/2018</v>
          </cell>
          <cell r="C344" t="str">
            <v>M2</v>
          </cell>
          <cell r="D344">
            <v>151.76</v>
          </cell>
          <cell r="E344">
            <v>16.05</v>
          </cell>
          <cell r="F344">
            <v>167.81</v>
          </cell>
        </row>
        <row r="345">
          <cell r="A345">
            <v>98453</v>
          </cell>
          <cell r="B345" t="str">
            <v>PAREDE DE MADEIRA COMPENSADA PARA CONSTRUÇÃO TEMPORÁRIA EM CHAPA DUPLA, EXTERNA, COM ÁREA LÍQUIDA MAIOR OU IGUAL A QUE 6 M², COM VÃO. AF_05/2018</v>
          </cell>
          <cell r="C345" t="str">
            <v>M2</v>
          </cell>
          <cell r="D345">
            <v>189.12</v>
          </cell>
          <cell r="E345">
            <v>40.9</v>
          </cell>
          <cell r="F345">
            <v>230.02</v>
          </cell>
        </row>
        <row r="346">
          <cell r="A346">
            <v>98454</v>
          </cell>
          <cell r="B346" t="str">
            <v>PAREDE DE MADEIRA COMPENSADA PARA CONSTRUÇÃO TEMPORÁRIA EM CHAPA DUPLA, EXTERNA, COM ÁREA LÍQUIDA MENOR QUE 6 M², COM VÃO. AF_05/2018</v>
          </cell>
          <cell r="C346" t="str">
            <v>M2</v>
          </cell>
          <cell r="D346">
            <v>230.82</v>
          </cell>
          <cell r="E346">
            <v>72.790000000000006</v>
          </cell>
          <cell r="F346">
            <v>303.61</v>
          </cell>
        </row>
        <row r="347">
          <cell r="A347">
            <v>98455</v>
          </cell>
          <cell r="B347" t="str">
            <v>PAREDE DE MADEIRA COMPENSADA PARA CONSTRUÇÃO TEMPORÁRIA EM CHAPA DUPLA, INTERNA, COM ÁREA LÍQUIDA MAIOR OU IGUAL A 6 M², COM VÃO. AF_05/2018</v>
          </cell>
          <cell r="C347" t="str">
            <v>M2</v>
          </cell>
          <cell r="D347">
            <v>172.43</v>
          </cell>
          <cell r="E347">
            <v>24.54</v>
          </cell>
          <cell r="F347">
            <v>196.97</v>
          </cell>
        </row>
        <row r="348">
          <cell r="A348">
            <v>98456</v>
          </cell>
          <cell r="B348" t="str">
            <v>PAREDE DE MADEIRA COMPENSADA PARA CONSTRUÇÃO TEMPORÁRIA EM CHAPA DUPLA, INTERNA, COM ÁREA LÍQUIDA MENOR QUE 6 M², COM VÃO. AF_05/2018</v>
          </cell>
          <cell r="C348" t="str">
            <v>M2</v>
          </cell>
          <cell r="D348">
            <v>206.81</v>
          </cell>
          <cell r="E348">
            <v>49.63</v>
          </cell>
          <cell r="F348">
            <v>256.44</v>
          </cell>
        </row>
        <row r="349">
          <cell r="A349">
            <v>98458</v>
          </cell>
          <cell r="B349" t="str">
            <v>TAPUME COM COMPENSADO DE MADEIRA. AF_05/2018</v>
          </cell>
          <cell r="C349" t="str">
            <v>M2</v>
          </cell>
          <cell r="D349">
            <v>129.47999999999999</v>
          </cell>
          <cell r="E349">
            <v>17.87</v>
          </cell>
          <cell r="F349">
            <v>147.35</v>
          </cell>
        </row>
        <row r="350">
          <cell r="A350">
            <v>98459</v>
          </cell>
          <cell r="B350" t="str">
            <v>TAPUME COM TELHA METÁLICA. AF_05/2018</v>
          </cell>
          <cell r="C350" t="str">
            <v>M2</v>
          </cell>
          <cell r="D350">
            <v>105.39</v>
          </cell>
          <cell r="E350">
            <v>16.63</v>
          </cell>
          <cell r="F350">
            <v>122.02</v>
          </cell>
        </row>
        <row r="351">
          <cell r="A351">
            <v>98460</v>
          </cell>
          <cell r="B351" t="str">
            <v>PISO PARA CONSTRUÇÃO TEMPORÁRIA EM MADEIRA, SEM REAPROVEITAMENTO. AF_05/2018</v>
          </cell>
          <cell r="C351" t="str">
            <v>M2</v>
          </cell>
          <cell r="D351">
            <v>164.92</v>
          </cell>
          <cell r="E351">
            <v>7.65</v>
          </cell>
          <cell r="F351">
            <v>172.57</v>
          </cell>
        </row>
        <row r="352">
          <cell r="A352">
            <v>98461</v>
          </cell>
          <cell r="B352" t="str">
            <v>ESTRUTURA DE MADEIRA PROVISÓRIA PARA SUPORTE DE CAIXA D ÁGUA ELEVADA DE 1000 LITROS. AF_05/2018_PS</v>
          </cell>
          <cell r="C352" t="str">
            <v>UN</v>
          </cell>
          <cell r="D352">
            <v>5496.33</v>
          </cell>
          <cell r="E352">
            <v>218.18</v>
          </cell>
          <cell r="F352">
            <v>5714.51</v>
          </cell>
        </row>
        <row r="353">
          <cell r="A353">
            <v>98462</v>
          </cell>
          <cell r="B353" t="str">
            <v>ESTRUTURA DE MADEIRA PROVISÓRIA PARA SUPORTE DE CAIXA D ÁGUA ELEVADA DE 3000 LITROS. AF_05/2018_PS</v>
          </cell>
          <cell r="C353" t="str">
            <v>UN</v>
          </cell>
          <cell r="D353">
            <v>8235.39</v>
          </cell>
          <cell r="E353">
            <v>331.58</v>
          </cell>
          <cell r="F353">
            <v>8566.9699999999993</v>
          </cell>
        </row>
        <row r="354">
          <cell r="A354">
            <v>104893</v>
          </cell>
          <cell r="B354" t="str">
            <v>COMPOSIÇÃO PARAMÉTRICA DE EXECUÇÃO DE ESCRITÓRIO EM CANTEIRO DE OBRAS, FORA DA PROJEÇÃO DA LAJE, EM ALVENARIA, NÃO INCLUSO MOBILIÁRIO E EQUIPAMENTOS. AF_01/2024_PE</v>
          </cell>
          <cell r="C354" t="str">
            <v>M2</v>
          </cell>
          <cell r="D354">
            <v>953.36999999999989</v>
          </cell>
          <cell r="E354">
            <v>272.99</v>
          </cell>
          <cell r="F354">
            <v>1226.3599999999999</v>
          </cell>
        </row>
        <row r="355">
          <cell r="A355">
            <v>104894</v>
          </cell>
          <cell r="B355" t="str">
            <v>COMPOSIÇÃO PARAMÉTRICA DE EXECUÇÃO DE ESCRITÓRIO EM CANTEIRO DE OBRAS, FORA DA PROJEÇÃO DA LAJE, EM CHAPA DE MADEIRA COMPENSADA, NÃO INCLUSO MOBILIÁRIO E EQUIPAMENTOS. AF_01/2024_PE</v>
          </cell>
          <cell r="C355" t="str">
            <v>M2</v>
          </cell>
          <cell r="D355">
            <v>1001.55</v>
          </cell>
          <cell r="E355">
            <v>258.27</v>
          </cell>
          <cell r="F355">
            <v>1259.82</v>
          </cell>
        </row>
        <row r="356">
          <cell r="A356">
            <v>104895</v>
          </cell>
          <cell r="B356" t="str">
            <v>COMPOSIÇÃO PARAMÉTRICA DE EXECUÇÃO DE ALMOXARIFADO EM CANTEIRO DE OBRAS, FORA DA PROJEÇÃO DA LAJE, EM CHAPA DE MADEIRA COMPENSADA, NÃO INCLUSO MOBILIÁRIO E EQUIPAMENTOS. AF_01/2024_PE</v>
          </cell>
          <cell r="C356" t="str">
            <v>M2</v>
          </cell>
          <cell r="D356">
            <v>675.69999999999993</v>
          </cell>
          <cell r="E356">
            <v>156.47</v>
          </cell>
          <cell r="F356">
            <v>832.17</v>
          </cell>
        </row>
        <row r="357">
          <cell r="A357">
            <v>104896</v>
          </cell>
          <cell r="B357" t="str">
            <v>COMPOSIÇÃO PARAMÉTRICA DE EXECUÇÃO DE REFEITÓRIO EM CANTEIRO DE OBRAS, FORA DA PROJEÇÃO DA LAJE, EM CHAPA DE MADEIRA COMPENSADA, NÃO INCLUSO MOBILIÁRIO E EQUIPAMENTOS. AF_01/2024_PE</v>
          </cell>
          <cell r="C357" t="str">
            <v>M2</v>
          </cell>
          <cell r="D357">
            <v>643.81000000000006</v>
          </cell>
          <cell r="E357">
            <v>167.26</v>
          </cell>
          <cell r="F357">
            <v>811.07</v>
          </cell>
        </row>
        <row r="358">
          <cell r="A358">
            <v>104897</v>
          </cell>
          <cell r="B358" t="str">
            <v>COMPOSIÇÃO PARAMÉTRICA DE EXECUÇÃO DE SANITÁRIO E VESTIÁRIO EM CANTEIRO DE OBRAS, FORA DA PROJEÇÃO DA LAJE, EM CHAPA DE MADEIRA COMPENSADA, NÃO INCLUSO MOBILIÁRIO. AF_01/2024_PE</v>
          </cell>
          <cell r="C358" t="str">
            <v>M2</v>
          </cell>
          <cell r="D358">
            <v>889.95999999999992</v>
          </cell>
          <cell r="E358">
            <v>241.08</v>
          </cell>
          <cell r="F358">
            <v>1131.04</v>
          </cell>
        </row>
        <row r="359">
          <cell r="A359">
            <v>104898</v>
          </cell>
          <cell r="B359" t="str">
            <v>COMPOSIÇÃO PARAMÉTRICA DE EXECUÇÃO DE GUARITA EM CANTEIRO DE OBRAS, EM CHAPA DE MADEIRA COMPENSADA, NÃO INCLUSO MOBILIÁRIO. AF_01/2024_PE</v>
          </cell>
          <cell r="C359" t="str">
            <v>M2</v>
          </cell>
          <cell r="D359">
            <v>1357.32</v>
          </cell>
          <cell r="E359">
            <v>312.77</v>
          </cell>
          <cell r="F359">
            <v>1670.09</v>
          </cell>
        </row>
        <row r="360">
          <cell r="A360">
            <v>104899</v>
          </cell>
          <cell r="B360" t="str">
            <v>COMPOSIÇÃO PARAMÉTRICA DE EXECUÇÃO DE RESERVATÓRIO APOIADO DE ÁGUA (7000 LITROS) EM CANTEIRO DE OBRAS. AF_01/2024</v>
          </cell>
          <cell r="C360" t="str">
            <v>UN</v>
          </cell>
          <cell r="D360">
            <v>4817.17</v>
          </cell>
          <cell r="E360">
            <v>275.13</v>
          </cell>
          <cell r="F360">
            <v>5092.3</v>
          </cell>
        </row>
        <row r="361">
          <cell r="A361">
            <v>104900</v>
          </cell>
          <cell r="B361" t="str">
            <v>COMPOSIÇÃO PARAMÉTRICA DE EXECUÇÃO DE RESERVATÓRIO ELEVADO DE ÁGUA (2000 LITROS) EM CANTEIRO DE OBRAS, APOIADO EM ESTRUTURA DE MADEIRA. AF_01/2024</v>
          </cell>
          <cell r="C361" t="str">
            <v>UN</v>
          </cell>
          <cell r="D361">
            <v>9883.93</v>
          </cell>
          <cell r="E361">
            <v>448.52</v>
          </cell>
          <cell r="F361">
            <v>10332.450000000001</v>
          </cell>
        </row>
        <row r="362">
          <cell r="A362">
            <v>104901</v>
          </cell>
          <cell r="B362" t="str">
            <v>COMPOSIÇÃO PARAMÉTRICA DE EXECUÇÃO DE CENTRAL DE ARMADURA EM CANTEIRO DE OBRAS, NÃO INCLUSO MOBILIÁRIO E EQUIPAMENTOS. AF_01/2024_PE</v>
          </cell>
          <cell r="C362" t="str">
            <v>M2</v>
          </cell>
          <cell r="D362">
            <v>705.72</v>
          </cell>
          <cell r="E362">
            <v>176.17</v>
          </cell>
          <cell r="F362">
            <v>881.89</v>
          </cell>
        </row>
        <row r="363">
          <cell r="A363">
            <v>104902</v>
          </cell>
          <cell r="B363" t="str">
            <v>COMPOSIÇÃO PARAMÉTRICA DE EXECUÇÃO DE CENTRAL DE FÔRMAS, PRODUÇÃO DE ARGAMASSA OU CONCRETO EM CANTEIRO DE OBRAS, NÃO INCLUSO MOBILIÁRIO E EQUIPAMENTOS. AF_01/2024_PE</v>
          </cell>
          <cell r="C363" t="str">
            <v>M2</v>
          </cell>
          <cell r="D363">
            <v>684.41</v>
          </cell>
          <cell r="E363">
            <v>179.61</v>
          </cell>
          <cell r="F363">
            <v>864.02</v>
          </cell>
        </row>
        <row r="364">
          <cell r="A364">
            <v>5631</v>
          </cell>
          <cell r="B364" t="str">
            <v>ESCAVADEIRA HIDRÁULICA SOBRE ESTEIRAS, CAÇAMBA 0,80 M3, PESO OPERACIONAL 17 T, POTENCIA BRUTA 111 HP - CHP DIURNO. AF_06/2014</v>
          </cell>
          <cell r="C364" t="str">
            <v>CHP</v>
          </cell>
          <cell r="D364">
            <v>188.74</v>
          </cell>
          <cell r="E364">
            <v>23.03</v>
          </cell>
          <cell r="F364">
            <v>211.77</v>
          </cell>
        </row>
        <row r="365">
          <cell r="A365">
            <v>5678</v>
          </cell>
          <cell r="B365" t="str">
            <v>RETROESCAVADEIRA SOBRE RODAS COM CARREGADEIRA, TRAÇÃO 4X4, POTÊNCIA LÍQ. 88 HP, CAÇAMBA CARREG. CAP. MÍN. 1 M3, CAÇAMBA RETRO CAP. 0,26 M3, PESO OPERACIONAL MÍN. 6.674 KG, PROFUNDIDADE ESCAVAÇÃO MÁX. 4,37 M - CHP DIURNO. AF_06/2014</v>
          </cell>
          <cell r="C365" t="str">
            <v>CHP</v>
          </cell>
          <cell r="D365">
            <v>131.72999999999999</v>
          </cell>
          <cell r="E365">
            <v>23.03</v>
          </cell>
          <cell r="F365">
            <v>154.76</v>
          </cell>
        </row>
        <row r="366">
          <cell r="A366">
            <v>5680</v>
          </cell>
          <cell r="B366" t="str">
            <v>RETROESCAVADEIRA SOBRE RODAS COM CARREGADEIRA, TRAÇÃO 4X2, POTÊNCIA LÍQ. 79 HP, CAÇAMBA CARREG. CAP. MÍN. 1 M3, CAÇAMBA RETRO CAP. 0,20 M3, PESO OPERACIONAL MÍN. 6.570 KG, PROFUNDIDADE ESCAVAÇÃO MÁX. 4,37 M - CHP DIURNO. AF_06/2014</v>
          </cell>
          <cell r="C366" t="str">
            <v>CHP</v>
          </cell>
          <cell r="D366">
            <v>118.37</v>
          </cell>
          <cell r="E366">
            <v>23.03</v>
          </cell>
          <cell r="F366">
            <v>141.4</v>
          </cell>
        </row>
        <row r="367">
          <cell r="A367">
            <v>5684</v>
          </cell>
          <cell r="B367" t="str">
            <v>ROLO COMPACTADOR VIBRATÓRIO DE UM CILINDRO AÇO LISO, POTÊNCIA 80 HP, PESO OPERACIONAL MÁXIMO 8,1 T, IMPACTO DINÂMICO 16,15 / 9,5 T, LARGURA DE TRABALHO 1,68 M - CHP DIURNO. AF_06/2014</v>
          </cell>
          <cell r="C367" t="str">
            <v>CHP</v>
          </cell>
          <cell r="D367">
            <v>142.82</v>
          </cell>
          <cell r="E367">
            <v>18.079999999999998</v>
          </cell>
          <cell r="F367">
            <v>160.9</v>
          </cell>
        </row>
        <row r="368">
          <cell r="A368">
            <v>5689</v>
          </cell>
          <cell r="B368" t="str">
            <v>GRADE DE DISCO CONTROLE REMOTO REBOCÁVEL, COM 24 DISCOS 24 X 6 MM COM PNEUS PARA TRANSPORTE - CHP DIURNO. AF_06/2014</v>
          </cell>
          <cell r="C368" t="str">
            <v>CHP</v>
          </cell>
          <cell r="D368">
            <v>6.57</v>
          </cell>
          <cell r="E368">
            <v>0</v>
          </cell>
          <cell r="F368">
            <v>6.57</v>
          </cell>
        </row>
        <row r="369">
          <cell r="A369">
            <v>5795</v>
          </cell>
          <cell r="B369" t="str">
            <v>MARTELETE OU ROMPEDOR PNEUMÁTICO MANUAL, 28 KG, COM SILENCIADOR - CHP DIURNO. AF_07/2016</v>
          </cell>
          <cell r="C369" t="str">
            <v>CHP</v>
          </cell>
          <cell r="D369">
            <v>10.919999999999998</v>
          </cell>
          <cell r="E369">
            <v>19.48</v>
          </cell>
          <cell r="F369">
            <v>30.4</v>
          </cell>
        </row>
        <row r="370">
          <cell r="A370">
            <v>5811</v>
          </cell>
          <cell r="B370" t="str">
            <v>CAMINHÃO BASCULANTE 6 M3, PESO BRUTO TOTAL 16.000 KG, CARGA ÚTIL MÁXIMA 13.071 KG, DISTÂNCIA ENTRE EIXOS 4,80 M, POTÊNCIA 230 CV INCLUSIVE CAÇAMBA METÁLICA - CHP DIURNO. AF_06/2014</v>
          </cell>
          <cell r="C370" t="str">
            <v>CHP</v>
          </cell>
          <cell r="D370">
            <v>178.31</v>
          </cell>
          <cell r="E370">
            <v>23.54</v>
          </cell>
          <cell r="F370">
            <v>201.85</v>
          </cell>
        </row>
        <row r="371">
          <cell r="A371">
            <v>5823</v>
          </cell>
          <cell r="B371" t="str">
            <v>USINA DE CONCRETO FIXA, CAPACIDADE NOMINAL DE 90 A 120 M3/H, SEM SILO - CHP DIURNO. AF_07/2016</v>
          </cell>
          <cell r="C371" t="str">
            <v>CHP</v>
          </cell>
          <cell r="D371">
            <v>135.39999999999998</v>
          </cell>
          <cell r="E371">
            <v>92.05</v>
          </cell>
          <cell r="F371">
            <v>227.45</v>
          </cell>
        </row>
        <row r="372">
          <cell r="A372">
            <v>5824</v>
          </cell>
          <cell r="B372" t="str">
            <v>CAMINHÃO TOCO, PBT 16.000 KG, CARGA ÚTIL MÁX. 10.685 KG, DIST. ENTRE EIXOS 4,8 M, POTÊNCIA 189 CV, INCLUSIVE CARROCERIA FIXA ABERTA DE MADEIRA P/ TRANSPORTE GERAL DE CARGA SECA, DIMEN. APROX. 2,5 X 7,00 X 0,50 M - CHP DIURNO. AF_06/2014</v>
          </cell>
          <cell r="C372" t="str">
            <v>CHP</v>
          </cell>
          <cell r="D372">
            <v>191.01999999999998</v>
          </cell>
          <cell r="E372">
            <v>22.65</v>
          </cell>
          <cell r="F372">
            <v>213.67</v>
          </cell>
        </row>
        <row r="373">
          <cell r="A373">
            <v>5835</v>
          </cell>
          <cell r="B373" t="str">
            <v>VIBROACABADORA DE ASFALTO SOBRE ESTEIRAS, LARGURA DE PAVIMENTAÇÃO 1,90 M A 5,30 M, POTÊNCIA 105 HP CAPACIDADE 450 T/H - CHP DIURNO. AF_11/2014</v>
          </cell>
          <cell r="C373" t="str">
            <v>CHP</v>
          </cell>
          <cell r="D373">
            <v>319.60000000000002</v>
          </cell>
          <cell r="E373">
            <v>21.75</v>
          </cell>
          <cell r="F373">
            <v>341.35</v>
          </cell>
        </row>
        <row r="374">
          <cell r="A374">
            <v>5839</v>
          </cell>
          <cell r="B374" t="str">
            <v>VASSOURA MECÂNICA REBOCÁVEL COM ESCOVA CILÍNDRICA, LARGURA ÚTIL DE VARRIMENTO DE 2,44 M - CHP DIURNO. AF_06/2014</v>
          </cell>
          <cell r="C374" t="str">
            <v>CHP</v>
          </cell>
          <cell r="D374">
            <v>9.6999999999999993</v>
          </cell>
          <cell r="E374">
            <v>0</v>
          </cell>
          <cell r="F374">
            <v>9.6999999999999993</v>
          </cell>
        </row>
        <row r="375">
          <cell r="A375">
            <v>5843</v>
          </cell>
          <cell r="B375" t="str">
            <v>TRATOR DE PNEUS, POTÊNCIA 122 CV, TRAÇÃO 4X4, PESO COM LASTRO DE 4.510 KG - CHP DIURNO. AF_06/2014</v>
          </cell>
          <cell r="C375" t="str">
            <v>CHP</v>
          </cell>
          <cell r="D375">
            <v>144.10999999999999</v>
          </cell>
          <cell r="E375">
            <v>22.02</v>
          </cell>
          <cell r="F375">
            <v>166.13</v>
          </cell>
        </row>
        <row r="376">
          <cell r="A376">
            <v>5847</v>
          </cell>
          <cell r="B376" t="str">
            <v>TRATOR DE ESTEIRAS, POTÊNCIA 170 HP, PESO OPERACIONAL 19 T, CAÇAMBA 5,2 M3 - CHP DIURNO. AF_06/2014</v>
          </cell>
          <cell r="C376" t="str">
            <v>CHP</v>
          </cell>
          <cell r="D376">
            <v>247.87999999999997</v>
          </cell>
          <cell r="E376">
            <v>22.02</v>
          </cell>
          <cell r="F376">
            <v>269.89999999999998</v>
          </cell>
        </row>
        <row r="377">
          <cell r="A377">
            <v>5851</v>
          </cell>
          <cell r="B377" t="str">
            <v>TRATOR DE ESTEIRAS, POTÊNCIA 150 HP, PESO OPERACIONAL 16,7 T, COM RODA MOTRIZ ELEVADA E LÂMINA 3,18 M3 - CHP DIURNO. AF_06/2014</v>
          </cell>
          <cell r="C377" t="str">
            <v>CHP</v>
          </cell>
          <cell r="D377">
            <v>236.73</v>
          </cell>
          <cell r="E377">
            <v>22.02</v>
          </cell>
          <cell r="F377">
            <v>258.75</v>
          </cell>
        </row>
        <row r="378">
          <cell r="A378">
            <v>5855</v>
          </cell>
          <cell r="B378" t="str">
            <v>TRATOR DE ESTEIRAS, POTÊNCIA 347 HP, PESO OPERACIONAL 38,5 T, COM LÂMINA 8,70 M3 - CHP DIURNO. AF_06/2014</v>
          </cell>
          <cell r="C378" t="str">
            <v>CHP</v>
          </cell>
          <cell r="D378">
            <v>672.36</v>
          </cell>
          <cell r="E378">
            <v>22.02</v>
          </cell>
          <cell r="F378">
            <v>694.38</v>
          </cell>
        </row>
        <row r="379">
          <cell r="A379">
            <v>5863</v>
          </cell>
          <cell r="B379" t="str">
            <v>ROLO COMPACTADOR VIBRATÓRIO REBOCÁVEL, CILINDRO DE AÇO LISO, POTÊNCIA DE TRAÇÃO DE 65 CV, PESO 4,7 T, IMPACTO DINÂMICO 18,3 T, LARGURA DE TRABALHO 1,67 M - CHP DIURNO. AF_02/2016</v>
          </cell>
          <cell r="C379" t="str">
            <v>CHP</v>
          </cell>
          <cell r="D379">
            <v>24.36</v>
          </cell>
          <cell r="E379">
            <v>0</v>
          </cell>
          <cell r="F379">
            <v>24.36</v>
          </cell>
        </row>
        <row r="380">
          <cell r="A380">
            <v>5867</v>
          </cell>
          <cell r="B380" t="str">
            <v>ROLO COMPACTADOR VIBRATÓRIO TANDEM AÇO LISO, POTÊNCIA 58 HP, PESO SEM/COM LASTRO 6,5 / 9,4 T, LARGURA DE TRABALHO 1,2 M - CHP DIURNO. AF_06/2014</v>
          </cell>
          <cell r="C380" t="str">
            <v>CHP</v>
          </cell>
          <cell r="D380">
            <v>145.63</v>
          </cell>
          <cell r="E380">
            <v>18.079999999999998</v>
          </cell>
          <cell r="F380">
            <v>163.71</v>
          </cell>
        </row>
        <row r="381">
          <cell r="A381">
            <v>5875</v>
          </cell>
          <cell r="B381" t="str">
            <v>RETROESCAVADEIRA SOBRE RODAS COM CARREGADEIRA, TRAÇÃO 4X4, POTÊNCIA LÍQ. 72 HP, CAÇAMBA CARREG. CAP. MÍN. 0,79 M3, CAÇAMBA RETRO CAP. 0,18 M3, PESO OPERACIONAL MÍN. 7.140 KG, PROFUNDIDADE ESCAVAÇÃO MÁX. 4,50 M - CHP DIURNO. AF_06/2014</v>
          </cell>
          <cell r="C381" t="str">
            <v>CHP</v>
          </cell>
          <cell r="D381">
            <v>120.16</v>
          </cell>
          <cell r="E381">
            <v>23.03</v>
          </cell>
          <cell r="F381">
            <v>143.19</v>
          </cell>
        </row>
        <row r="382">
          <cell r="A382">
            <v>5879</v>
          </cell>
          <cell r="B382" t="str">
            <v>ROLO COMPACTADOR VIBRATÓRIO PÉ DE CARNEIRO, OPERADO POR CONTROLE REMOTO, POTÊNCIA 12,5 KW, PESO OPERACIONAL 1,675 T, LARGURA DE TRABALHO 0,85 M - CHP DIURNO. AF_02/2016</v>
          </cell>
          <cell r="C382" t="str">
            <v>CHP</v>
          </cell>
          <cell r="D382">
            <v>129.08999999999997</v>
          </cell>
          <cell r="E382">
            <v>18.079999999999998</v>
          </cell>
          <cell r="F382">
            <v>147.16999999999999</v>
          </cell>
        </row>
        <row r="383">
          <cell r="A383">
            <v>5882</v>
          </cell>
          <cell r="B383" t="str">
            <v>USINA DE LAMA ASFÁLTICA, PROD 30 A 50 T/H, SILO DE AGREGADO 7 M3, RESERVATÓRIOS PARA EMULSÃO E ÁGUA DE 2,3 M3 CADA, MISTURADOR TIPO PUG MILL A SER MONTADO SOBRE CAMINHÃO - CHP DIURNO. AF_10/2014</v>
          </cell>
          <cell r="C383" t="str">
            <v>CHP</v>
          </cell>
          <cell r="D383">
            <v>109.75999999999999</v>
          </cell>
          <cell r="E383">
            <v>16.010000000000002</v>
          </cell>
          <cell r="F383">
            <v>125.77</v>
          </cell>
        </row>
        <row r="384">
          <cell r="A384">
            <v>5890</v>
          </cell>
          <cell r="B384" t="str">
            <v>CAMINHÃO TOCO, PESO BRUTO TOTAL 14.300 KG, CARGA ÚTIL MÁXIMA 9590 KG, DISTÂNCIA ENTRE EIXOS 4,76 M, POTÊNCIA 185 CV (NÃO INCLUI CARROCERIA) - CHP DIURNO. AF_06/2014</v>
          </cell>
          <cell r="C384" t="str">
            <v>CHP</v>
          </cell>
          <cell r="D384">
            <v>178.7</v>
          </cell>
          <cell r="E384">
            <v>22.65</v>
          </cell>
          <cell r="F384">
            <v>201.35</v>
          </cell>
        </row>
        <row r="385">
          <cell r="A385">
            <v>5894</v>
          </cell>
          <cell r="B385" t="str">
            <v>CAMINHÃO TOCO, PESO BRUTO TOTAL 16.000 KG, CARGA ÚTIL MÁXIMA DE 10.685 KG, DISTÂNCIA ENTRE EIXOS 4,80 M, POTÊNCIA 189 CV EXCLUSIVE CARROCERIA - CHP DIURNO. AF_06/2014</v>
          </cell>
          <cell r="C385" t="str">
            <v>CHP</v>
          </cell>
          <cell r="D385">
            <v>187.14</v>
          </cell>
          <cell r="E385">
            <v>22.65</v>
          </cell>
          <cell r="F385">
            <v>209.79</v>
          </cell>
        </row>
        <row r="386">
          <cell r="A386">
            <v>5901</v>
          </cell>
          <cell r="B386" t="str">
            <v>CAMINHÃO PIPA 10.000 L TRUCADO, PESO BRUTO TOTAL 23.000 KG, CARGA ÚTIL MÁXIMA 15.935 KG, DISTÂNCIA ENTRE EIXOS 4,8 M, POTÊNCIA 230 CV, INCLUSIVE TANQUE DE AÇO PARA TRANSPORTE DE ÁGUA - CHP DIURNO. AF_06/2014</v>
          </cell>
          <cell r="C386" t="str">
            <v>CHP</v>
          </cell>
          <cell r="D386">
            <v>289.72000000000003</v>
          </cell>
          <cell r="E386">
            <v>22.65</v>
          </cell>
          <cell r="F386">
            <v>312.37</v>
          </cell>
        </row>
        <row r="387">
          <cell r="A387">
            <v>5909</v>
          </cell>
          <cell r="B387" t="str">
            <v>ESPARGIDOR DE ASFALTO PRESSURIZADO COM TANQUE DE 2500 L, REBOCÁVEL COM MOTOR A GASOLINA POTÊNCIA 3,4 HP - CHP DIURNO. AF_07/2014</v>
          </cell>
          <cell r="C387" t="str">
            <v>CHP</v>
          </cell>
          <cell r="D387">
            <v>20.959999999999997</v>
          </cell>
          <cell r="E387">
            <v>16.010000000000002</v>
          </cell>
          <cell r="F387">
            <v>36.97</v>
          </cell>
        </row>
        <row r="388">
          <cell r="A388">
            <v>5921</v>
          </cell>
          <cell r="B388" t="str">
            <v>GRADE DE DISCO REBOCÁVEL COM 20 DISCOS 24" X 6 MM COM PNEUS PARA TRANSPORTE - CHP DIURNO. AF_06/2014</v>
          </cell>
          <cell r="C388" t="str">
            <v>CHP</v>
          </cell>
          <cell r="D388">
            <v>5.15</v>
          </cell>
          <cell r="E388">
            <v>0</v>
          </cell>
          <cell r="F388">
            <v>5.15</v>
          </cell>
        </row>
        <row r="389">
          <cell r="A389">
            <v>5928</v>
          </cell>
          <cell r="B389" t="str">
            <v>GUINDAUTO HIDRÁULICO, CAPACIDADE MÁXIMA DE CARGA 6200 KG, MOMENTO MÁXIMO DE CARGA 11,7 TM, ALCANCE MÁXIMO HORIZONTAL 9,70 M, INCLUSIVE CAMINHÃO TOCO PBT 16.000 KG, POTÊNCIA DE 189 CV - CHP DIURNO. AF_06/2014</v>
          </cell>
          <cell r="C389" t="str">
            <v>CHP</v>
          </cell>
          <cell r="D389">
            <v>247.21</v>
          </cell>
          <cell r="E389">
            <v>25.71</v>
          </cell>
          <cell r="F389">
            <v>272.92</v>
          </cell>
        </row>
        <row r="390">
          <cell r="A390">
            <v>5932</v>
          </cell>
          <cell r="B390" t="str">
            <v>MOTONIVELADORA POTÊNCIA BÁSICA LÍQUIDA (PRIMEIRA MARCHA) 125 HP, PESO BRUTO 13032 KG, LARGURA DA LÂMINA DE 3,7 M - CHP DIURNO. AF_06/2014</v>
          </cell>
          <cell r="C390" t="str">
            <v>CHP</v>
          </cell>
          <cell r="D390">
            <v>265.15000000000003</v>
          </cell>
          <cell r="E390">
            <v>28.01</v>
          </cell>
          <cell r="F390">
            <v>293.16000000000003</v>
          </cell>
        </row>
        <row r="391">
          <cell r="A391">
            <v>5940</v>
          </cell>
          <cell r="B391" t="str">
            <v>PÁ CARREGADEIRA SOBRE RODAS, POTÊNCIA LÍQUIDA 128 HP, CAPACIDADE DA CAÇAMBA 1,7 A 2,8 M3, PESO OPERACIONAL 11632 KG - CHP DIURNO. AF_06/2014</v>
          </cell>
          <cell r="C391" t="str">
            <v>CHP</v>
          </cell>
          <cell r="D391">
            <v>191.15</v>
          </cell>
          <cell r="E391">
            <v>21.75</v>
          </cell>
          <cell r="F391">
            <v>212.9</v>
          </cell>
        </row>
        <row r="392">
          <cell r="A392">
            <v>5944</v>
          </cell>
          <cell r="B392" t="str">
            <v>PÁ CARREGADEIRA SOBRE RODAS, POTÊNCIA 197 HP, CAPACIDADE DA CAÇAMBA 2,5 A 3,5 M3, PESO OPERACIONAL 18338 KG - CHP DIURNO. AF_06/2014</v>
          </cell>
          <cell r="C392" t="str">
            <v>CHP</v>
          </cell>
          <cell r="D392">
            <v>234.82999999999998</v>
          </cell>
          <cell r="E392">
            <v>21.75</v>
          </cell>
          <cell r="F392">
            <v>256.58</v>
          </cell>
        </row>
        <row r="393">
          <cell r="A393">
            <v>5953</v>
          </cell>
          <cell r="B393" t="str">
            <v>COMPRESSOR DE AR REBOCÁVEL, VAZÃO 189 PCM, PRESSÃO EFETIVA DE TRABALHO 102 PSI, MOTOR DIESEL, POTÊNCIA 63 CV - CHP DIURNO. AF_06/2015</v>
          </cell>
          <cell r="C393" t="str">
            <v>CHP</v>
          </cell>
          <cell r="D393">
            <v>58.25</v>
          </cell>
          <cell r="E393">
            <v>0</v>
          </cell>
          <cell r="F393">
            <v>58.25</v>
          </cell>
        </row>
        <row r="394">
          <cell r="A394">
            <v>6259</v>
          </cell>
          <cell r="B394" t="str">
            <v>CAMINHÃO PIPA 6.000 L, PESO BRUTO TOTAL 13.000 KG, DISTÂNCIA ENTRE EIXOS 4,80 M, POTÊNCIA 189 CV INCLUSIVE TANQUE DE AÇO PARA TRANSPORTE DE ÁGUA, CAPACIDADE 6 M3 - CHP DIURNO. AF_06/2014</v>
          </cell>
          <cell r="C394" t="str">
            <v>CHP</v>
          </cell>
          <cell r="D394">
            <v>228.98999999999998</v>
          </cell>
          <cell r="E394">
            <v>22.65</v>
          </cell>
          <cell r="F394">
            <v>251.64</v>
          </cell>
        </row>
        <row r="395">
          <cell r="A395">
            <v>6879</v>
          </cell>
          <cell r="B395" t="str">
            <v>ROLO COMPACTADOR DE PNEUS ESTÁTICO, PRESSÃO VARIÁVEL, POTÊNCIA 111 HP, PESO SEM/COM LASTRO 9,5 / 26 T, LARGURA DE TRABALHO 1,90 M - CHP DIURNO. AF_07/2014</v>
          </cell>
          <cell r="C395" t="str">
            <v>CHP</v>
          </cell>
          <cell r="D395">
            <v>195.29000000000002</v>
          </cell>
          <cell r="E395">
            <v>18.079999999999998</v>
          </cell>
          <cell r="F395">
            <v>213.37</v>
          </cell>
        </row>
        <row r="396">
          <cell r="A396">
            <v>7030</v>
          </cell>
          <cell r="B396" t="str">
            <v>TANQUE DE ASFALTO ESTACIONÁRIO COM SERPENTINA, CAPACIDADE 30.000 L - CHP DIURNO. AF_05/2023</v>
          </cell>
          <cell r="C396" t="str">
            <v>CHP</v>
          </cell>
          <cell r="D396">
            <v>257.58999999999997</v>
          </cell>
          <cell r="E396">
            <v>0</v>
          </cell>
          <cell r="F396">
            <v>257.58999999999997</v>
          </cell>
        </row>
        <row r="397">
          <cell r="A397">
            <v>7042</v>
          </cell>
          <cell r="B397" t="str">
            <v>MOTOBOMBA TRASH (PARA ÁGUA SUJA) AUTO ESCORVANTE, MOTOR GASOLINA DE 6,41 HP, DIÂMETROS DE SUCÇÃO X RECALQUE: 3" X 3", HM/Q = 10 MCA / 60 M3/H A 23 MCA / 0 M3/H - CHP DIURNO. AF_10/2014</v>
          </cell>
          <cell r="C397" t="str">
            <v>CHP</v>
          </cell>
          <cell r="D397">
            <v>24.04</v>
          </cell>
          <cell r="E397">
            <v>0</v>
          </cell>
          <cell r="F397">
            <v>24.04</v>
          </cell>
        </row>
        <row r="398">
          <cell r="A398">
            <v>7049</v>
          </cell>
          <cell r="B398" t="str">
            <v>ROLO COMPACTADOR PE DE CARNEIRO VIBRATORIO, POTENCIA 125 HP, PESO OPERACIONAL SEM/COM LASTRO 11,95 / 13,30 T, IMPACTO DINAMICO 38,5 / 22,5 T, LARGURA DE TRABALHO 2,15 M - CHP DIURNO. AF_06/2014</v>
          </cell>
          <cell r="C398" t="str">
            <v>CHP</v>
          </cell>
          <cell r="D398">
            <v>204.93</v>
          </cell>
          <cell r="E398">
            <v>18.079999999999998</v>
          </cell>
          <cell r="F398">
            <v>223.01</v>
          </cell>
        </row>
        <row r="399">
          <cell r="A399">
            <v>67826</v>
          </cell>
          <cell r="B399" t="str">
            <v>CAMINHÃO BASCULANTE 6 M3 TOCO, PESO BRUTO TOTAL 16.000 KG, CARGA ÚTIL MÁXIMA 11.130 KG, DISTÂNCIA ENTRE EIXOS 5,36 M, POTÊNCIA 185 CV, INCLUSIVE CAÇAMBA METÁLICA - CHP DIURNO. AF_06/2014</v>
          </cell>
          <cell r="C399" t="str">
            <v>CHP</v>
          </cell>
          <cell r="D399">
            <v>161.95000000000002</v>
          </cell>
          <cell r="E399">
            <v>23.54</v>
          </cell>
          <cell r="F399">
            <v>185.49</v>
          </cell>
        </row>
        <row r="400">
          <cell r="A400">
            <v>73417</v>
          </cell>
          <cell r="B400" t="str">
            <v>GRUPO GERADOR ESTACIONÁRIO, MOTOR DIESEL POTÊNCIA 170 KVA - CHP DIURNO. AF_02/2016</v>
          </cell>
          <cell r="C400" t="str">
            <v>CHP</v>
          </cell>
          <cell r="D400">
            <v>181.52</v>
          </cell>
          <cell r="E400">
            <v>0</v>
          </cell>
          <cell r="F400">
            <v>181.52</v>
          </cell>
        </row>
        <row r="401">
          <cell r="A401">
            <v>73436</v>
          </cell>
          <cell r="B401" t="str">
            <v>ROLO COMPACTADOR VIBRATÓRIO PÉ DE CARNEIRO PARA SOLOS, POTÊNCIA 80 HP, PESO OPERACIONAL SEM/COM LASTRO 7,4 / 8,8 T, LARGURA DE TRABALHO 1,68 M - CHP DIURNO. AF_02/2016</v>
          </cell>
          <cell r="C401" t="str">
            <v>CHP</v>
          </cell>
          <cell r="D401">
            <v>146.10000000000002</v>
          </cell>
          <cell r="E401">
            <v>18.079999999999998</v>
          </cell>
          <cell r="F401">
            <v>164.18</v>
          </cell>
        </row>
        <row r="402">
          <cell r="A402">
            <v>73467</v>
          </cell>
          <cell r="B402" t="str">
            <v>CAMINHÃO TOCO, PBT 14.300 KG, CARGA ÚTIL MÁX. 9.710 KG, DIST. ENTRE EIXOS 3,56 M, POTÊNCIA 185 CV, INCLUSIVE CARROCERIA FIXA ABERTA DE MADEIRA P/ TRANSPORTE GERAL DE CARGA SECA, DIMEN. APROX. 2,50 X 6,50 X 0,50 M - CHP DIURNO. AF_06/2014</v>
          </cell>
          <cell r="C402" t="str">
            <v>CHP</v>
          </cell>
          <cell r="D402">
            <v>221.42</v>
          </cell>
          <cell r="E402">
            <v>22.65</v>
          </cell>
          <cell r="F402">
            <v>244.07</v>
          </cell>
        </row>
        <row r="403">
          <cell r="A403">
            <v>73536</v>
          </cell>
          <cell r="B403" t="str">
            <v>MOTOBOMBA CENTRÍFUGA, MOTOR A GASOLINA, POTÊNCIA 5,42 HP, BOCAIS 1 1/2" X 1", DIÂMETRO ROTOR 143 MM HM/Q = 6 MCA / 16,8 M3/H A 38 MCA / 6,6 M3/H - CHP DIURNO. AF_06/2014</v>
          </cell>
          <cell r="C403" t="str">
            <v>CHP</v>
          </cell>
          <cell r="D403">
            <v>20.350000000000001</v>
          </cell>
          <cell r="E403">
            <v>0</v>
          </cell>
          <cell r="F403">
            <v>20.350000000000001</v>
          </cell>
        </row>
        <row r="404">
          <cell r="A404">
            <v>83362</v>
          </cell>
          <cell r="B404" t="str">
            <v>ESPARGIDOR DE ASFALTO PRESSURIZADO, TANQUE 6 M3 COM ISOLAÇÃO TÉRMICA, AQUECIDO COM 2 MAÇARICOS, COM BARRA ESPARGIDORA 3,60 M, MONTADO SOBRE CAMINHÃO  TOCO, PBT 14.300 KG, POTÊNCIA 185 CV - CHP DIURNO. AF_05/2023</v>
          </cell>
          <cell r="C404" t="str">
            <v>CHP</v>
          </cell>
          <cell r="D404">
            <v>248.18999999999997</v>
          </cell>
          <cell r="E404">
            <v>22.65</v>
          </cell>
          <cell r="F404">
            <v>270.83999999999997</v>
          </cell>
        </row>
        <row r="405">
          <cell r="A405">
            <v>83765</v>
          </cell>
          <cell r="B405" t="str">
            <v>GRUPO DE SOLDAGEM COM GERADOR A DIESEL 60 CV PARA SOLDA ELÉTRICA, SOBRE 04 RODAS, COM MOTOR 4 CILINDROS 600 A - CHP DIURNO. AF_02/2016</v>
          </cell>
          <cell r="C405" t="str">
            <v>CHP</v>
          </cell>
          <cell r="D405">
            <v>74.38</v>
          </cell>
          <cell r="E405">
            <v>22.72</v>
          </cell>
          <cell r="F405">
            <v>97.1</v>
          </cell>
        </row>
        <row r="406">
          <cell r="A406">
            <v>87445</v>
          </cell>
          <cell r="B406" t="str">
            <v>BETONEIRA CAPACIDADE NOMINAL 400 L, CAPACIDADE DE MISTURA 310 L, MOTOR A DIESEL POTÊNCIA 5,0 HP, SEM CARREGADOR - CHP DIURNO. AF_05/2023</v>
          </cell>
          <cell r="C406" t="str">
            <v>CHP</v>
          </cell>
          <cell r="D406">
            <v>5.0599999999999996</v>
          </cell>
          <cell r="E406">
            <v>0</v>
          </cell>
          <cell r="F406">
            <v>5.0599999999999996</v>
          </cell>
        </row>
        <row r="407">
          <cell r="A407">
            <v>88386</v>
          </cell>
          <cell r="B407" t="str">
            <v>MISTURADOR DE ARGAMASSA, EIXO HORIZONTAL, CAPACIDADE DE MISTURA 300 KG, MOTOR ELÉTRICO POTÊNCIA 5 CV - CHP DIURNO. AF_05/2023</v>
          </cell>
          <cell r="C407" t="str">
            <v>CHP</v>
          </cell>
          <cell r="D407">
            <v>4.03</v>
          </cell>
          <cell r="E407">
            <v>0</v>
          </cell>
          <cell r="F407">
            <v>4.03</v>
          </cell>
        </row>
        <row r="408">
          <cell r="A408">
            <v>88393</v>
          </cell>
          <cell r="B408" t="str">
            <v>MISTURADOR DE ARGAMASSA, EIXO HORIZONTAL, CAPACIDADE DE MISTURA 600 KG, MOTOR ELÉTRICO POTÊNCIA 7,5 CV - CHP DIURNO. AF_05/2023</v>
          </cell>
          <cell r="C408" t="str">
            <v>CHP</v>
          </cell>
          <cell r="D408">
            <v>5.48</v>
          </cell>
          <cell r="E408">
            <v>0</v>
          </cell>
          <cell r="F408">
            <v>5.48</v>
          </cell>
        </row>
        <row r="409">
          <cell r="A409">
            <v>88399</v>
          </cell>
          <cell r="B409" t="str">
            <v>MISTURADOR DE ARGAMASSA, EIXO HORIZONTAL, CAPACIDADE DE MISTURA 160 KG, MOTOR ELÉTRICO POTÊNCIA 3 CV - CHP DIURNO. AF_05/2023</v>
          </cell>
          <cell r="C409" t="str">
            <v>CHP</v>
          </cell>
          <cell r="D409">
            <v>3.05</v>
          </cell>
          <cell r="E409">
            <v>0</v>
          </cell>
          <cell r="F409">
            <v>3.05</v>
          </cell>
        </row>
        <row r="410">
          <cell r="A410">
            <v>88418</v>
          </cell>
          <cell r="B410" t="str">
            <v>PROJETOR DE ARGAMASSA, CAPACIDADE DE PROJEÇÃO 1,5 M3/H, ALCANCE DE 30 ATÉ 60 M, MOTOR ELÉTRICO POTÊNCIA 7,5 HP - CHP DIURNO. AF_06/2014</v>
          </cell>
          <cell r="C410" t="str">
            <v>CHP</v>
          </cell>
          <cell r="D410">
            <v>13.29</v>
          </cell>
          <cell r="E410">
            <v>0</v>
          </cell>
          <cell r="F410">
            <v>13.29</v>
          </cell>
        </row>
        <row r="411">
          <cell r="A411">
            <v>88433</v>
          </cell>
          <cell r="B411" t="str">
            <v>PROJETOR DE ARGAMASSA, CAPACIDADE DE PROJEÇÃO 2 M3/H, ALCANCE ATÉ 50 M, MOTOR ELÉTRICO POTÊNCIA 7,5 HP - CHP DIURNO. AF_06/2014</v>
          </cell>
          <cell r="C411" t="str">
            <v>CHP</v>
          </cell>
          <cell r="D411">
            <v>17.37</v>
          </cell>
          <cell r="E411">
            <v>0</v>
          </cell>
          <cell r="F411">
            <v>17.37</v>
          </cell>
        </row>
        <row r="412">
          <cell r="A412">
            <v>88830</v>
          </cell>
          <cell r="B412" t="str">
            <v>BETONEIRA CAPACIDADE NOMINAL DE 400 L, CAPACIDADE DE MISTURA 280 L, MOTOR ELÉTRICO TRIFÁSICO POTÊNCIA DE 2 CV, SEM CARREGADOR - CHP DIURNO. AF_05/2023</v>
          </cell>
          <cell r="C412" t="str">
            <v>CHP</v>
          </cell>
          <cell r="D412">
            <v>1.56</v>
          </cell>
          <cell r="E412">
            <v>0</v>
          </cell>
          <cell r="F412">
            <v>1.56</v>
          </cell>
        </row>
        <row r="413">
          <cell r="A413">
            <v>88843</v>
          </cell>
          <cell r="B413" t="str">
            <v>TRATOR DE ESTEIRAS, POTÊNCIA 125 HP, PESO OPERACIONAL 12,9 T, COM LÂMINA 2,7 M3 - CHP DIURNO. AF_10/2014</v>
          </cell>
          <cell r="C413" t="str">
            <v>CHP</v>
          </cell>
          <cell r="D413">
            <v>194.86999999999998</v>
          </cell>
          <cell r="E413">
            <v>22.02</v>
          </cell>
          <cell r="F413">
            <v>216.89</v>
          </cell>
        </row>
        <row r="414">
          <cell r="A414">
            <v>88907</v>
          </cell>
          <cell r="B414" t="str">
            <v>ESCAVADEIRA HIDRÁULICA SOBRE ESTEIRAS, CAÇAMBA 1,20 M3, PESO OPERACIONAL 21 T, POTÊNCIA BRUTA 155 HP - CHP DIURNO. AF_06/2014</v>
          </cell>
          <cell r="C414" t="str">
            <v>CHP</v>
          </cell>
          <cell r="D414">
            <v>226.65</v>
          </cell>
          <cell r="E414">
            <v>23.03</v>
          </cell>
          <cell r="F414">
            <v>249.68</v>
          </cell>
        </row>
        <row r="415">
          <cell r="A415">
            <v>89021</v>
          </cell>
          <cell r="B415" t="str">
            <v>BOMBA SUBMERSÍVEL ELÉTRICA TRIFÁSICA, POTÊNCIA 2,96 HP, Ø ROTOR 144 MM SEMI-ABERTO, BOCAL DE SAÍDA Ø 2, HM/Q = 2 MCA / 38,8 M3/H A 28 MCA / 5 M3/H - CHP DIURNO. AF_06/2014</v>
          </cell>
          <cell r="C415" t="str">
            <v>CHP</v>
          </cell>
          <cell r="D415">
            <v>2.3199999999999998</v>
          </cell>
          <cell r="E415">
            <v>0</v>
          </cell>
          <cell r="F415">
            <v>2.3199999999999998</v>
          </cell>
        </row>
        <row r="416">
          <cell r="A416">
            <v>89028</v>
          </cell>
          <cell r="B416" t="str">
            <v>TANQUE DE ASFALTO ESTACIONÁRIO COM MAÇARICO, CAPACIDADE 20.000 L - CHP DIURNO. AF_05/2023</v>
          </cell>
          <cell r="C416" t="str">
            <v>CHP</v>
          </cell>
          <cell r="D416">
            <v>173.41</v>
          </cell>
          <cell r="E416">
            <v>0</v>
          </cell>
          <cell r="F416">
            <v>173.41</v>
          </cell>
        </row>
        <row r="417">
          <cell r="A417">
            <v>89032</v>
          </cell>
          <cell r="B417" t="str">
            <v>TRATOR DE ESTEIRAS, POTÊNCIA 100 HP, PESO OPERACIONAL 9,4 T, COM LÂMINA 2,19 M3 - CHP DIURNO. AF_06/2014</v>
          </cell>
          <cell r="C417" t="str">
            <v>CHP</v>
          </cell>
          <cell r="D417">
            <v>174.79999999999998</v>
          </cell>
          <cell r="E417">
            <v>22.02</v>
          </cell>
          <cell r="F417">
            <v>196.82</v>
          </cell>
        </row>
        <row r="418">
          <cell r="A418">
            <v>89035</v>
          </cell>
          <cell r="B418" t="str">
            <v>TRATOR DE PNEUS, POTÊNCIA 85 CV, TRAÇÃO 4X4, PESO COM LASTRO DE 4.675 KG - CHP DIURNO. AF_06/2014</v>
          </cell>
          <cell r="C418" t="str">
            <v>CHP</v>
          </cell>
          <cell r="D418">
            <v>104.16000000000001</v>
          </cell>
          <cell r="E418">
            <v>22.02</v>
          </cell>
          <cell r="F418">
            <v>126.18</v>
          </cell>
        </row>
        <row r="419">
          <cell r="A419">
            <v>89225</v>
          </cell>
          <cell r="B419" t="str">
            <v>BETONEIRA CAPACIDADE NOMINAL DE 600 L, CAPACIDADE DE MISTURA 360 L, MOTOR ELÉTRICO TRIFÁSICO POTÊNCIA DE 4 CV, SEM CARREGADOR - CHP DIURNO. AF_05/2023</v>
          </cell>
          <cell r="C419" t="str">
            <v>CHP</v>
          </cell>
          <cell r="D419">
            <v>4.5999999999999996</v>
          </cell>
          <cell r="E419">
            <v>0</v>
          </cell>
          <cell r="F419">
            <v>4.5999999999999996</v>
          </cell>
        </row>
        <row r="420">
          <cell r="A420">
            <v>89234</v>
          </cell>
          <cell r="B420" t="str">
            <v>FRESADORA DE ASFALTO A FRIO SOBRE RODAS, LARGURA FRESAGEM DE 1,0 M, POTÊNCIA 208 HP - CHP DIURNO. AF_11/2014</v>
          </cell>
          <cell r="C420" t="str">
            <v>CHP</v>
          </cell>
          <cell r="D420">
            <v>498.02</v>
          </cell>
          <cell r="E420">
            <v>21.75</v>
          </cell>
          <cell r="F420">
            <v>519.77</v>
          </cell>
        </row>
        <row r="421">
          <cell r="A421">
            <v>89242</v>
          </cell>
          <cell r="B421" t="str">
            <v>FRESADORA DE ASFALTO A FRIO SOBRE RODAS, LARGURA FRESAGEM DE 2,0 M, POTÊNCIA 550 HP - CHP DIURNO. AF_11/2014</v>
          </cell>
          <cell r="C421" t="str">
            <v>CHP</v>
          </cell>
          <cell r="D421">
            <v>1203.17</v>
          </cell>
          <cell r="E421">
            <v>21.75</v>
          </cell>
          <cell r="F421">
            <v>1224.92</v>
          </cell>
        </row>
        <row r="422">
          <cell r="A422">
            <v>89250</v>
          </cell>
          <cell r="B422" t="str">
            <v>RECICLADORA DE ASFALTO A FRIO SOBRE RODAS, LARGURA FRESAGEM DE 2,0 M, POTÊNCIA 422 HP - CHP DIURNO. AF_11/2014</v>
          </cell>
          <cell r="C422" t="str">
            <v>CHP</v>
          </cell>
          <cell r="D422">
            <v>1039.43</v>
          </cell>
          <cell r="E422">
            <v>21.75</v>
          </cell>
          <cell r="F422">
            <v>1061.18</v>
          </cell>
        </row>
        <row r="423">
          <cell r="A423">
            <v>89257</v>
          </cell>
          <cell r="B423" t="str">
            <v>VIBROACABADORA DE ASFALTO SOBRE ESTEIRAS, LARGURA DE PAVIMENTAÇÃO 2,13 M A 4,55 M, POTÊNCIA 100 HP CAPACIDADE 400 T/H - CHP DIURNO. AF_11/2014</v>
          </cell>
          <cell r="C423" t="str">
            <v>CHP</v>
          </cell>
          <cell r="D423">
            <v>274.55</v>
          </cell>
          <cell r="E423">
            <v>21.75</v>
          </cell>
          <cell r="F423">
            <v>296.3</v>
          </cell>
        </row>
        <row r="424">
          <cell r="A424">
            <v>89272</v>
          </cell>
          <cell r="B424" t="str">
            <v>GUINDASTE HIDRÁULICO AUTOPROPELIDO, COM LANÇA TELESCÓPICA 28,80 M, CAPACIDADE MÁXIMA 30 T, POTÊNCIA 97 KW, TRAÇÃO 4 X 4 - CHP DIURNO. AF_11/2014</v>
          </cell>
          <cell r="C424" t="str">
            <v>CHP</v>
          </cell>
          <cell r="D424">
            <v>191.20999999999998</v>
          </cell>
          <cell r="E424">
            <v>29.92</v>
          </cell>
          <cell r="F424">
            <v>221.13</v>
          </cell>
        </row>
        <row r="425">
          <cell r="A425">
            <v>89278</v>
          </cell>
          <cell r="B425" t="str">
            <v>BETONEIRA CAPACIDADE NOMINAL DE 600 L, CAPACIDADE DE MISTURA 440 L, MOTOR A DIESEL POTÊNCIA 10 HP, COM CARREGADOR - CHP DIURNO. AF_05/2023</v>
          </cell>
          <cell r="C425" t="str">
            <v>CHP</v>
          </cell>
          <cell r="D425">
            <v>11.82</v>
          </cell>
          <cell r="E425">
            <v>0</v>
          </cell>
          <cell r="F425">
            <v>11.82</v>
          </cell>
        </row>
        <row r="426">
          <cell r="A426">
            <v>89843</v>
          </cell>
          <cell r="B426" t="str">
            <v>BATE-ESTACAS POR GRAVIDADE, POTÊNCIA DE 160 HP, PESO DO MARTELO ATÉ 3 TONELADAS - CHP DIURNO. AF_11/2014</v>
          </cell>
          <cell r="C426" t="str">
            <v>CHP</v>
          </cell>
          <cell r="D426">
            <v>168.54999999999998</v>
          </cell>
          <cell r="E426">
            <v>44.9</v>
          </cell>
          <cell r="F426">
            <v>213.45</v>
          </cell>
        </row>
        <row r="427">
          <cell r="A427">
            <v>89876</v>
          </cell>
          <cell r="B427" t="str">
            <v>CAMINHÃO BASCULANTE 14 M3, COM CAVALO MECÂNICO DE CAPACIDADE MÁXIMA DE TRAÇÃO COMBINADO DE 36000 KG, POTÊNCIA 286 CV, INCLUSIVE SEMIREBOQUE COM CAÇAMBA METÁLICA - CHP DIURNO. AF_12/2014</v>
          </cell>
          <cell r="C427" t="str">
            <v>CHP</v>
          </cell>
          <cell r="D427">
            <v>286.53999999999996</v>
          </cell>
          <cell r="E427">
            <v>23.54</v>
          </cell>
          <cell r="F427">
            <v>310.08</v>
          </cell>
        </row>
        <row r="428">
          <cell r="A428">
            <v>89883</v>
          </cell>
          <cell r="B428" t="str">
            <v>CAMINHÃO BASCULANTE 18 M3, COM CAVALO MECÂNICO DE CAPACIDADE MÁXIMA DE TRAÇÃO COMBINADO DE 45000 KG, POTÊNCIA 330 CV, INCLUSIVE SEMIREBOQUE COM CAÇAMBA METÁLICA - CHP DIURNO. AF_12/2014</v>
          </cell>
          <cell r="C428" t="str">
            <v>CHP</v>
          </cell>
          <cell r="D428">
            <v>319.29999999999995</v>
          </cell>
          <cell r="E428">
            <v>23.54</v>
          </cell>
          <cell r="F428">
            <v>342.84</v>
          </cell>
        </row>
        <row r="429">
          <cell r="A429">
            <v>90586</v>
          </cell>
          <cell r="B429" t="str">
            <v>VIBRADOR DE IMERSÃO, DIÂMETRO DE PONTEIRA 45MM, MOTOR ELÉTRICO TRIFÁSICO POTÊNCIA DE 2 CV - CHP DIURNO. AF_06/2015</v>
          </cell>
          <cell r="C429" t="str">
            <v>CHP</v>
          </cell>
          <cell r="D429">
            <v>1.17</v>
          </cell>
          <cell r="E429">
            <v>0</v>
          </cell>
          <cell r="F429">
            <v>1.17</v>
          </cell>
        </row>
        <row r="430">
          <cell r="A430">
            <v>90625</v>
          </cell>
          <cell r="B430" t="str">
            <v>PERFURATRIZ MANUAL, TORQUE MÁXIMO 83 N.M, POTÊNCIA 5 CV, COM DIÂMETRO MÁXIMO 4" - CHP DIURNO. AF_06/2015</v>
          </cell>
          <cell r="C430" t="str">
            <v>CHP</v>
          </cell>
          <cell r="D430">
            <v>7.08</v>
          </cell>
          <cell r="E430">
            <v>0</v>
          </cell>
          <cell r="F430">
            <v>7.08</v>
          </cell>
        </row>
        <row r="431">
          <cell r="A431">
            <v>90631</v>
          </cell>
          <cell r="B431" t="str">
            <v>PERFURATRIZ SOBRE ESTEIRA, TORQUE MÁXIMO 600 KGF, PESO MÉDIO 1000 KG, POTÊNCIA 20 HP, DIÂMETRO MÁXIMO 10" - CHP DIURNO. AF_06/2015</v>
          </cell>
          <cell r="C431" t="str">
            <v>CHP</v>
          </cell>
          <cell r="D431">
            <v>130.35999999999999</v>
          </cell>
          <cell r="E431">
            <v>22.02</v>
          </cell>
          <cell r="F431">
            <v>152.38</v>
          </cell>
        </row>
        <row r="432">
          <cell r="A432">
            <v>90637</v>
          </cell>
          <cell r="B432" t="str">
            <v>MISTURADOR DUPLO HORIZONTAL DE ALTA TURBULÊNCIA, CAPACIDADE / VOLUME 2 X 500 LITROS, MOTORES ELÉTRICOS MÍNIMO 5 CV CADA, PARA NATA CIMENTO, ARGAMASSA E OUTROS - CHP DIURNO. AF_06/2015</v>
          </cell>
          <cell r="C432" t="str">
            <v>CHP</v>
          </cell>
          <cell r="D432">
            <v>13.42</v>
          </cell>
          <cell r="E432">
            <v>0</v>
          </cell>
          <cell r="F432">
            <v>13.42</v>
          </cell>
        </row>
        <row r="433">
          <cell r="A433">
            <v>90643</v>
          </cell>
          <cell r="B433" t="str">
            <v>BOMBA TRIPLEX, PARA INJEÇÃO DE NATA DE CIMENTO, VAZÃO MÁXIMA DE 100 LITROS/MINUTO, PRESSÃO MÁXIMA DE 70 BAR - CHP DIURNO. AF_06/2015</v>
          </cell>
          <cell r="C433" t="str">
            <v>CHP</v>
          </cell>
          <cell r="D433">
            <v>25.55</v>
          </cell>
          <cell r="E433">
            <v>0</v>
          </cell>
          <cell r="F433">
            <v>25.55</v>
          </cell>
        </row>
        <row r="434">
          <cell r="A434">
            <v>90650</v>
          </cell>
          <cell r="B434" t="str">
            <v>BOMBA CENTRÍFUGA MONOESTÁGIO COM MOTOR ELÉTRICO MONOFÁSICO, POTÊNCIA 15 HP, DIÂMETRO DO ROTOR 173 MM, HM/Q = 30 MCA / 90 M3/H A 45 MCA / 55 M3/H - CHP DIURNO. AF_06/2015</v>
          </cell>
          <cell r="C434" t="str">
            <v>CHP</v>
          </cell>
          <cell r="D434">
            <v>8.6199999999999992</v>
          </cell>
          <cell r="E434">
            <v>0</v>
          </cell>
          <cell r="F434">
            <v>8.6199999999999992</v>
          </cell>
        </row>
        <row r="435">
          <cell r="A435">
            <v>90656</v>
          </cell>
          <cell r="B435" t="str">
            <v>BOMBA DE PROJEÇÃO DE CONCRETO SECO, POTÊNCIA 10 CV, VAZÃO 3 M3/H - CHP DIURNO. AF_06/2015</v>
          </cell>
          <cell r="C435" t="str">
            <v>CHP</v>
          </cell>
          <cell r="D435">
            <v>13.28</v>
          </cell>
          <cell r="E435">
            <v>0</v>
          </cell>
          <cell r="F435">
            <v>13.28</v>
          </cell>
        </row>
        <row r="436">
          <cell r="A436">
            <v>90662</v>
          </cell>
          <cell r="B436" t="str">
            <v>BOMBA DE PROJEÇÃO DE CONCRETO SECO, POTÊNCIA 10 CV, VAZÃO 6 M3/H - CHP DIURNO. AF_06/2015</v>
          </cell>
          <cell r="C436" t="str">
            <v>CHP</v>
          </cell>
          <cell r="D436">
            <v>13.91</v>
          </cell>
          <cell r="E436">
            <v>0</v>
          </cell>
          <cell r="F436">
            <v>13.91</v>
          </cell>
        </row>
        <row r="437">
          <cell r="A437">
            <v>90668</v>
          </cell>
          <cell r="B437" t="str">
            <v>PROJETOR PNEUMÁTICO DE ARGAMASSA PARA CHAPISCO E REBOCO COM RECIPIENTE ACOPLADO, TIPO CANEQUINHA, COM COMPRESSOR DE AR REBOCÁVEL VAZÃO 89 PCM E MOTOR DIESEL DE 20 CV - CHP DIURNO. AF_05/2023</v>
          </cell>
          <cell r="C437" t="str">
            <v>CHP</v>
          </cell>
          <cell r="D437">
            <v>32.28</v>
          </cell>
          <cell r="E437">
            <v>0</v>
          </cell>
          <cell r="F437">
            <v>32.28</v>
          </cell>
        </row>
        <row r="438">
          <cell r="A438">
            <v>90674</v>
          </cell>
          <cell r="B438" t="str">
            <v>PERFURATRIZ COM TORRE METÁLICA PARA EXECUÇÃO DE ESTACA HÉLICE CONTÍNUA, PROFUNDIDADE MÁXIMA DE 30 M, DIÂMETRO MÁXIMO DE 800 MM, POTÊNCIA INSTALADA DE 268 HP, MESA ROTATIVA COM TORQUE MÁXIMO DE 170 KNM - CHP DIURNO. AF_06/2015</v>
          </cell>
          <cell r="C438" t="str">
            <v>CHP</v>
          </cell>
          <cell r="D438">
            <v>682.24</v>
          </cell>
          <cell r="E438">
            <v>22.02</v>
          </cell>
          <cell r="F438">
            <v>704.26</v>
          </cell>
        </row>
        <row r="439">
          <cell r="A439">
            <v>90680</v>
          </cell>
          <cell r="B439" t="str">
            <v>PERFURATRIZ HIDRÁULICA SOBRE CAMINHÃO COM TRADO CURTO ACOPLADO, PROFUNDIDADE MÁXIMA DE 20 M, DIÂMETRO MÁXIMO DE 1500 MM, POTÊNCIA INSTALADA DE 137 HP, MESA ROTATIVA COM TORQUE MÁXIMO DE 30 KNM - CHP DIURNO. AF_06/2015</v>
          </cell>
          <cell r="C439" t="str">
            <v>CHP</v>
          </cell>
          <cell r="D439">
            <v>399.03000000000003</v>
          </cell>
          <cell r="E439">
            <v>22.02</v>
          </cell>
          <cell r="F439">
            <v>421.05</v>
          </cell>
        </row>
        <row r="440">
          <cell r="A440">
            <v>90686</v>
          </cell>
          <cell r="B440" t="str">
            <v>MANIPULADOR TELESCÓPICO, POTÊNCIA DE 85 HP, CAPACIDADE DE CARGA DE 3.500 KG, ALTURA MÁXIMA DE ELEVAÇÃO DE 12,3 M - CHP DIURNO. AF_05/2023</v>
          </cell>
          <cell r="C440" t="str">
            <v>CHP</v>
          </cell>
          <cell r="D440">
            <v>136.41</v>
          </cell>
          <cell r="E440">
            <v>21.75</v>
          </cell>
          <cell r="F440">
            <v>158.16</v>
          </cell>
        </row>
        <row r="441">
          <cell r="A441">
            <v>90692</v>
          </cell>
          <cell r="B441" t="str">
            <v>MINICARREGADEIRA SOBRE RODAS, POTÊNCIA LÍQUIDA DE 47 HP, CAPACIDADE NOMINAL DE OPERAÇÃO DE 646 KG - CHP DIURNO. AF_06/2015</v>
          </cell>
          <cell r="C441" t="str">
            <v>CHP</v>
          </cell>
          <cell r="D441">
            <v>108.12</v>
          </cell>
          <cell r="E441">
            <v>21.75</v>
          </cell>
          <cell r="F441">
            <v>129.87</v>
          </cell>
        </row>
        <row r="442">
          <cell r="A442">
            <v>90964</v>
          </cell>
          <cell r="B442" t="str">
            <v>COMPRESSOR DE AR REBOCÁVEL, VAZÃO 89 PCM, PRESSÃO EFETIVA DE TRABALHO 102 PSI, MOTOR DIESEL, POTÊNCIA 20 CV - CHP DIURNO. AF_06/2015</v>
          </cell>
          <cell r="C442" t="str">
            <v>CHP</v>
          </cell>
          <cell r="D442">
            <v>31.75</v>
          </cell>
          <cell r="E442">
            <v>0</v>
          </cell>
          <cell r="F442">
            <v>31.75</v>
          </cell>
        </row>
        <row r="443">
          <cell r="A443">
            <v>90972</v>
          </cell>
          <cell r="B443" t="str">
            <v>COMPRESSOR DE AR REBOCAVEL, VAZÃO 250 PCM, PRESSAO DE TRABALHO 102 PSI, MOTOR A DIESEL POTÊNCIA 81 CV - CHP DIURNO. AF_06/2015</v>
          </cell>
          <cell r="C443" t="str">
            <v>CHP</v>
          </cell>
          <cell r="D443">
            <v>75.59</v>
          </cell>
          <cell r="E443">
            <v>0</v>
          </cell>
          <cell r="F443">
            <v>75.59</v>
          </cell>
        </row>
        <row r="444">
          <cell r="A444">
            <v>90979</v>
          </cell>
          <cell r="B444" t="str">
            <v>COMPRESSOR DE AR REBOCÁVEL, VAZÃO 748 PCM, PRESSÃO EFETIVA DE TRABALHO 102 PSI, MOTOR DIESEL, POTÊNCIA 210 CV - CHP DIURNO. AF_06/2015</v>
          </cell>
          <cell r="C444" t="str">
            <v>CHP</v>
          </cell>
          <cell r="D444">
            <v>195.17</v>
          </cell>
          <cell r="E444">
            <v>0</v>
          </cell>
          <cell r="F444">
            <v>195.17</v>
          </cell>
        </row>
        <row r="445">
          <cell r="A445">
            <v>90991</v>
          </cell>
          <cell r="B445" t="str">
            <v>ESCAVADEIRA HIDRÁULICA SOBRE ESTEIRAS, CAÇAMBA 0,80 M3, PESO OPERACIONAL 17,8 T, POTÊNCIA LÍQUIDA 110 HP - CHP DIURNO. AF_10/2014</v>
          </cell>
          <cell r="C445" t="str">
            <v>CHP</v>
          </cell>
          <cell r="D445">
            <v>182.67</v>
          </cell>
          <cell r="E445">
            <v>23.03</v>
          </cell>
          <cell r="F445">
            <v>205.7</v>
          </cell>
        </row>
        <row r="446">
          <cell r="A446">
            <v>90999</v>
          </cell>
          <cell r="B446" t="str">
            <v>COMPRESSOR DE AR REBOCAVEL, VAZÃO 400 PCM, PRESSAO DE TRABALHO 102 PSI, MOTOR A DIESEL POTÊNCIA 110 CV - CHP DIURNO. AF_06/2015</v>
          </cell>
          <cell r="C446" t="str">
            <v>CHP</v>
          </cell>
          <cell r="D446">
            <v>99.67</v>
          </cell>
          <cell r="E446">
            <v>0</v>
          </cell>
          <cell r="F446">
            <v>99.67</v>
          </cell>
        </row>
        <row r="447">
          <cell r="A447">
            <v>91031</v>
          </cell>
          <cell r="B447" t="str">
            <v>CAMINHÃO TRUCADO (C/ TERCEIRO EIXO) ELETRÔNICO - POTÊNCIA 231CV - PBT = 22000KG - DIST. ENTRE EIXOS 5170 MM - INCLUI CARROCERIA FIXA ABERTA DE MADEIRA - CHP DIURNO. AF_06/2015</v>
          </cell>
          <cell r="C447" t="str">
            <v>CHP</v>
          </cell>
          <cell r="D447">
            <v>233.06</v>
          </cell>
          <cell r="E447">
            <v>22.65</v>
          </cell>
          <cell r="F447">
            <v>255.71</v>
          </cell>
        </row>
        <row r="448">
          <cell r="A448">
            <v>91277</v>
          </cell>
          <cell r="B448" t="str">
            <v>PLACA VIBRATÓRIA REVERSÍVEL COM MOTOR 4 TEMPOS A GASOLINA, FORÇA CENTRÍFUGA DE 25 KN (2500 KGF), POTÊNCIA 5,5 CV - CHP DIURNO. AF_08/2015</v>
          </cell>
          <cell r="C448" t="str">
            <v>CHP</v>
          </cell>
          <cell r="D448">
            <v>9.58</v>
          </cell>
          <cell r="E448">
            <v>0</v>
          </cell>
          <cell r="F448">
            <v>9.58</v>
          </cell>
        </row>
        <row r="449">
          <cell r="A449">
            <v>91283</v>
          </cell>
          <cell r="B449" t="str">
            <v>CORTADORA DE PISO COM MOTOR 4 TEMPOS A GASOLINA, POTÊNCIA DE 13 HP, COM DISCO DE CORTE DIAMANTADO SEGMENTADO PARA CONCRETO, DIÂMETRO DE 350 MM, FURO DE 1" (14 X 1") - CHP DIURNO. AF_08/2015</v>
          </cell>
          <cell r="C449" t="str">
            <v>CHP</v>
          </cell>
          <cell r="D449">
            <v>10.34</v>
          </cell>
          <cell r="E449">
            <v>0</v>
          </cell>
          <cell r="F449">
            <v>10.34</v>
          </cell>
        </row>
        <row r="450">
          <cell r="A450">
            <v>91386</v>
          </cell>
          <cell r="B450" t="str">
            <v>CAMINHÃO BASCULANTE 10 M3, TRUCADO CABINE SIMPLES, PESO BRUTO TOTAL 23.000 KG, CARGA ÚTIL MÁXIMA 15.935 KG, DISTÂNCIA ENTRE EIXOS 4,80 M, POTÊNCIA 230 CV INCLUSIVE CAÇAMBA METÁLICA - CHP DIURNO. AF_06/2014</v>
          </cell>
          <cell r="C450" t="str">
            <v>CHP</v>
          </cell>
          <cell r="D450">
            <v>240.35</v>
          </cell>
          <cell r="E450">
            <v>23.54</v>
          </cell>
          <cell r="F450">
            <v>263.89</v>
          </cell>
        </row>
        <row r="451">
          <cell r="A451">
            <v>91533</v>
          </cell>
          <cell r="B451" t="str">
            <v>COMPACTADOR DE SOLOS DE PERCUSSÃO (SOQUETE) COM MOTOR A GASOLINA 4 TEMPOS, POTÊNCIA 4 CV - CHP DIURNO. AF_08/2015</v>
          </cell>
          <cell r="C451" t="str">
            <v>CHP</v>
          </cell>
          <cell r="D451">
            <v>15.080000000000002</v>
          </cell>
          <cell r="E451">
            <v>22.02</v>
          </cell>
          <cell r="F451">
            <v>37.1</v>
          </cell>
        </row>
        <row r="452">
          <cell r="A452">
            <v>91634</v>
          </cell>
          <cell r="B452" t="str">
            <v>GUINDAUTO HIDRÁULICO, CAPACIDADE MÁXIMA DE CARGA 6500 KG, MOMENTO MÁXIMO DE CARGA 5,8 TM, ALCANCE MÁXIMO HORIZONTAL 7,60 M, INCLUSIVE CAMINHÃO TOCO PBT 9.700 KG, POTÊNCIA DE 160 CV - CHP DIURNO. AF_08/2015</v>
          </cell>
          <cell r="C452" t="str">
            <v>CHP</v>
          </cell>
          <cell r="D452">
            <v>206.15</v>
          </cell>
          <cell r="E452">
            <v>25.71</v>
          </cell>
          <cell r="F452">
            <v>231.86</v>
          </cell>
        </row>
        <row r="453">
          <cell r="A453">
            <v>91645</v>
          </cell>
          <cell r="B453" t="str">
            <v>CAMINHÃO DE TRANSPORTE DE MATERIAL ASFÁLTICO 30.000 L, COM CAVALO MECÂNICO DE CAPACIDADE MÁXIMA DE TRAÇÃO COMBINADO DE 66.000 KG, POTÊNCIA 360 CV, INCLUSIVE TANQUE DE ASFALTO COM SERPENTINA - CHP DIURNO. AF_08/2015</v>
          </cell>
          <cell r="C453" t="str">
            <v>CHP</v>
          </cell>
          <cell r="D453">
            <v>417.63</v>
          </cell>
          <cell r="E453">
            <v>28.18</v>
          </cell>
          <cell r="F453">
            <v>445.81</v>
          </cell>
        </row>
        <row r="454">
          <cell r="A454">
            <v>91692</v>
          </cell>
          <cell r="B454" t="str">
            <v>SERRA CIRCULAR DE BANCADA COM MOTOR ELÉTRICO POTÊNCIA DE 5HP, COM COIFA PARA DISCO 10" - CHP DIURNO. AF_08/2015</v>
          </cell>
          <cell r="C454" t="str">
            <v>CHP</v>
          </cell>
          <cell r="D454">
            <v>8.36</v>
          </cell>
          <cell r="E454">
            <v>22.02</v>
          </cell>
          <cell r="F454">
            <v>30.38</v>
          </cell>
        </row>
        <row r="455">
          <cell r="A455">
            <v>92043</v>
          </cell>
          <cell r="B455" t="str">
            <v>DISTRIBUIDOR DE AGREGADOS REBOCAVEL, CAPACIDADE 1,9 M³, LARGURA DE TRABALHO 3,66 M - CHP DIURNO. AF_11/2015</v>
          </cell>
          <cell r="C455" t="str">
            <v>CHP</v>
          </cell>
          <cell r="D455">
            <v>13.19</v>
          </cell>
          <cell r="E455">
            <v>0</v>
          </cell>
          <cell r="F455">
            <v>13.19</v>
          </cell>
        </row>
        <row r="456">
          <cell r="A456">
            <v>92106</v>
          </cell>
          <cell r="B456" t="str">
            <v>CAMINHÃO PARA EQUIPAMENTO DE LIMPEZA A SUCÇÃO, COM CAMINHÃO TRUCADO DE PESO BRUTO TOTAL 23000 KG, CARGA ÚTIL MÁXIMA 15935 KG, DISTÂNCIA ENTRE EIXOS 4,80 M, POTÊNCIA 230 CV, INCLUSIVE LIMPADORA A SUCÇÃO, TANQUE 12000 L - CHP DIURNO. AF_05/2023</v>
          </cell>
          <cell r="C456" t="str">
            <v>CHP</v>
          </cell>
          <cell r="D456">
            <v>310.96000000000004</v>
          </cell>
          <cell r="E456">
            <v>22.65</v>
          </cell>
          <cell r="F456">
            <v>333.61</v>
          </cell>
        </row>
        <row r="457">
          <cell r="A457">
            <v>92112</v>
          </cell>
          <cell r="B457" t="str">
            <v>PENEIRA ROTATIVA COM MOTOR ELÉTRICO TRIFÁSICO DE 2 CV, CILINDRO DE 1 M X 0,60 M, COM FUROS DE 3,17 MM - CHP DIURNO. AF_05/2023</v>
          </cell>
          <cell r="C457" t="str">
            <v>CHP</v>
          </cell>
          <cell r="D457">
            <v>3.06</v>
          </cell>
          <cell r="E457">
            <v>0</v>
          </cell>
          <cell r="F457">
            <v>3.06</v>
          </cell>
        </row>
        <row r="458">
          <cell r="A458">
            <v>92118</v>
          </cell>
          <cell r="B458" t="str">
            <v>DOSADOR DE AREIA, CAPACIDADE DE 26 LITROS - CHP DIURNO. AF_05/2023</v>
          </cell>
          <cell r="C458" t="str">
            <v>CHP</v>
          </cell>
          <cell r="D458">
            <v>0.42</v>
          </cell>
          <cell r="E458">
            <v>0</v>
          </cell>
          <cell r="F458">
            <v>0.42</v>
          </cell>
        </row>
        <row r="459">
          <cell r="A459">
            <v>92138</v>
          </cell>
          <cell r="B459" t="str">
            <v>CAMINHONETE COM MOTOR A DIESEL, POTÊNCIA 180 CV, CABINE DUPLA, 4X4 - CHP DIURNO. AF_11/2015</v>
          </cell>
          <cell r="C459" t="str">
            <v>CHP</v>
          </cell>
          <cell r="D459">
            <v>76.319999999999993</v>
          </cell>
          <cell r="E459">
            <v>20.100000000000001</v>
          </cell>
          <cell r="F459">
            <v>96.42</v>
          </cell>
        </row>
        <row r="460">
          <cell r="A460">
            <v>92145</v>
          </cell>
          <cell r="B460" t="str">
            <v>CAMINHONETE CABINE SIMPLES COM MOTOR 1.6 FLEX, CÂMBIO MANUAL, POTÊNCIA 101/104 CV, 2 PORTAS - CHP DIURNO. AF_11/2015</v>
          </cell>
          <cell r="C460" t="str">
            <v>CHP</v>
          </cell>
          <cell r="D460">
            <v>58.76</v>
          </cell>
          <cell r="E460">
            <v>20.100000000000001</v>
          </cell>
          <cell r="F460">
            <v>78.86</v>
          </cell>
        </row>
        <row r="461">
          <cell r="A461">
            <v>92242</v>
          </cell>
          <cell r="B461" t="str">
            <v>CAMINHÃO DE TRANSPORTE DE MATERIAL ASFÁLTICO 20.000 L, COM CAVALO MECÂNICO DE CAPACIDADE MÁXIMA DE TRAÇÃO COMBINADO DE 45.000 KG, POTÊNCIA 330 CV, INCLUSIVE TANQUE DE ASFALTO COM MAÇARICO - CHP DIURNO. AF_12/2015</v>
          </cell>
          <cell r="C461" t="str">
            <v>CHP</v>
          </cell>
          <cell r="D461">
            <v>360.44</v>
          </cell>
          <cell r="E461">
            <v>28.18</v>
          </cell>
          <cell r="F461">
            <v>388.62</v>
          </cell>
        </row>
        <row r="462">
          <cell r="A462">
            <v>92716</v>
          </cell>
          <cell r="B462" t="str">
            <v>APARELHO PARA CORTE E SOLDA OXI-ACETILENO SOBRE RODAS, INCLUSIVE CILINDROS E MAÇARICOS - CHP DIURNO. AF_05/2023</v>
          </cell>
          <cell r="C462" t="str">
            <v>CHP</v>
          </cell>
          <cell r="D462">
            <v>104.74</v>
          </cell>
          <cell r="E462">
            <v>0</v>
          </cell>
          <cell r="F462">
            <v>104.74</v>
          </cell>
        </row>
        <row r="463">
          <cell r="A463">
            <v>92960</v>
          </cell>
          <cell r="B463" t="str">
            <v>MÁQUINA EXTRUSORA DE CONCRETO PARA GUIAS E SARJETAS, MOTOR A DIESEL, POTÊNCIA 14 CV - CHP DIURNO. AF_12/2015</v>
          </cell>
          <cell r="C463" t="str">
            <v>CHP</v>
          </cell>
          <cell r="D463">
            <v>18.89</v>
          </cell>
          <cell r="E463">
            <v>0</v>
          </cell>
          <cell r="F463">
            <v>18.89</v>
          </cell>
        </row>
        <row r="464">
          <cell r="A464">
            <v>92966</v>
          </cell>
          <cell r="B464" t="str">
            <v>MARTELO PERFURADOR PNEUMÁTICO MANUAL, HASTE 25 X 75 MM, 21 KG - CHP DIURNO. AF_12/2015</v>
          </cell>
          <cell r="C464" t="str">
            <v>CHP</v>
          </cell>
          <cell r="D464">
            <v>11.02</v>
          </cell>
          <cell r="E464">
            <v>19.48</v>
          </cell>
          <cell r="F464">
            <v>30.5</v>
          </cell>
        </row>
        <row r="465">
          <cell r="A465">
            <v>93224</v>
          </cell>
          <cell r="B465" t="str">
            <v>PERFURATRIZ COM TORRE METÁLICA PARA EXECUÇÃO DE ESTACA HÉLICE CONTÍNUA, PROFUNDIDADE MÁXIMA DE 32 M, DIÂMETRO MÁXIMO DE 1000 MM, POTÊNCIA INSTALADA DE 350 HP, MESA ROTATIVA COM TORQUE MÁXIMO DE 263 KNM - CHP DIURNO. AF_01/2016</v>
          </cell>
          <cell r="C465" t="str">
            <v>CHP</v>
          </cell>
          <cell r="D465">
            <v>1028.29</v>
          </cell>
          <cell r="E465">
            <v>22.02</v>
          </cell>
          <cell r="F465">
            <v>1050.31</v>
          </cell>
        </row>
        <row r="466">
          <cell r="A466">
            <v>93233</v>
          </cell>
          <cell r="B466" t="str">
            <v>BETONEIRA CAPACIDADE NOMINAL 400 L, CAPACIDADE DE MISTURA 310 L, MOTOR A GASOLINA POTÊNCIA 5,5 HP, SEM CARREGADOR - CHP DIURNO. AF_02/2016</v>
          </cell>
          <cell r="C466" t="str">
            <v>CHP</v>
          </cell>
          <cell r="D466">
            <v>5.38</v>
          </cell>
          <cell r="E466">
            <v>0</v>
          </cell>
          <cell r="F466">
            <v>5.38</v>
          </cell>
        </row>
        <row r="467">
          <cell r="A467">
            <v>93272</v>
          </cell>
          <cell r="B467" t="str">
            <v>GRUA ASCENSIONAL, LANCA DE 30 M, CAPACIDADE DE 1,0 T A 30 M, ALTURA ATE 39 M - CHP DIURNO. AF_05/2023</v>
          </cell>
          <cell r="C467" t="str">
            <v>CHP</v>
          </cell>
          <cell r="D467">
            <v>81.06</v>
          </cell>
          <cell r="E467">
            <v>29.92</v>
          </cell>
          <cell r="F467">
            <v>110.98</v>
          </cell>
        </row>
        <row r="468">
          <cell r="A468">
            <v>93281</v>
          </cell>
          <cell r="B468" t="str">
            <v>GUINCHO ELÉTRICO DE COLUNA, CAPACIDADE 400 KG, COM MOTO FREIO, MOTOR TRIFÁSICO DE 1,25 CV - CHP DIURNO. AF_03/2016</v>
          </cell>
          <cell r="C468" t="str">
            <v>CHP</v>
          </cell>
          <cell r="D468">
            <v>8.43</v>
          </cell>
          <cell r="E468">
            <v>21.53</v>
          </cell>
          <cell r="F468">
            <v>29.96</v>
          </cell>
        </row>
        <row r="469">
          <cell r="A469">
            <v>93287</v>
          </cell>
          <cell r="B469" t="str">
            <v>GUINDASTE HIDRÁULICO AUTOPROPELIDO, COM LANÇA TELESCÓPICA 40 M, CAPACIDADE MÁXIMA 60 T, POTÊNCIA 260 KW - CHP DIURNO. AF_03/2016</v>
          </cell>
          <cell r="C469" t="str">
            <v>CHP</v>
          </cell>
          <cell r="D469">
            <v>316.59999999999997</v>
          </cell>
          <cell r="E469">
            <v>29.92</v>
          </cell>
          <cell r="F469">
            <v>346.52</v>
          </cell>
        </row>
        <row r="470">
          <cell r="A470">
            <v>93402</v>
          </cell>
          <cell r="B470" t="str">
            <v>GUINDAUTO HIDRÁULICO, CAPACIDADE MÁXIMA DE CARGA 3300 KG, MOMENTO MÁXIMO DE CARGA 5,8 TM, ALCANCE MÁXIMO HORIZONTAL 7,60 M, INCLUSIVE CAMINHÃO TOCO PBT 16.000 KG, POTÊNCIA DE 189 CV - CHP DIURNO. AF_03/2016</v>
          </cell>
          <cell r="C470" t="str">
            <v>CHP</v>
          </cell>
          <cell r="D470">
            <v>241.36999999999998</v>
          </cell>
          <cell r="E470">
            <v>25.71</v>
          </cell>
          <cell r="F470">
            <v>267.08</v>
          </cell>
        </row>
        <row r="471">
          <cell r="A471">
            <v>93408</v>
          </cell>
          <cell r="B471" t="str">
            <v>MÁQUINA JATO DE PRESSAO PORTÁTIL, CAMARA DE 1 SAIDA, CAPACIDADE 280 L, DIAMETRO 670 MM, BICO DE JATO CURTO VENTURI DE 5/16 , MANGUEIRA DE 1 COM COMPRESSOR DE AR REBOCÁVEL 189 PCM E MOTOR DIESEL 63 CV - CHP DIURNO. AF_05/2023</v>
          </cell>
          <cell r="C471" t="str">
            <v>CHP</v>
          </cell>
          <cell r="D471">
            <v>71.050000000000011</v>
          </cell>
          <cell r="E471">
            <v>19.899999999999999</v>
          </cell>
          <cell r="F471">
            <v>90.95</v>
          </cell>
        </row>
        <row r="472">
          <cell r="A472">
            <v>93415</v>
          </cell>
          <cell r="B472" t="str">
            <v>GERADOR PORTÁTIL MONOFÁSICO, POTÊNCIA 5500 VA, MOTOR A GASOLINA, POTÊNCIA DO MOTOR 13 CV - CHP DIURNO. AF_03/2016</v>
          </cell>
          <cell r="C472" t="str">
            <v>CHP</v>
          </cell>
          <cell r="D472">
            <v>14.96</v>
          </cell>
          <cell r="E472">
            <v>0</v>
          </cell>
          <cell r="F472">
            <v>14.96</v>
          </cell>
        </row>
        <row r="473">
          <cell r="A473">
            <v>93421</v>
          </cell>
          <cell r="B473" t="str">
            <v>GRUPO GERADOR REBOCÁVEL, POTÊNCIA 66 KVA, MOTOR A DIESEL - CHP DIURNO. AF_03/2016</v>
          </cell>
          <cell r="C473" t="str">
            <v>CHP</v>
          </cell>
          <cell r="D473">
            <v>72.28</v>
          </cell>
          <cell r="E473">
            <v>0</v>
          </cell>
          <cell r="F473">
            <v>72.28</v>
          </cell>
        </row>
        <row r="474">
          <cell r="A474">
            <v>93427</v>
          </cell>
          <cell r="B474" t="str">
            <v>GRUPO GERADOR ESTACIONÁRIO, POTÊNCIA 150 KVA, MOTOR A DIESEL- CHP DIURNO. AF_03/2016</v>
          </cell>
          <cell r="C474" t="str">
            <v>CHP</v>
          </cell>
          <cell r="D474">
            <v>165.01</v>
          </cell>
          <cell r="E474">
            <v>0</v>
          </cell>
          <cell r="F474">
            <v>165.01</v>
          </cell>
        </row>
        <row r="475">
          <cell r="A475">
            <v>93433</v>
          </cell>
          <cell r="B475" t="str">
            <v>USINA DE MISTURA ASFÁLTICA À QUENTE, TIPO CONTRA FLUXO, PROD 40 A 80 TON/HORA - CHP DIURNO. AF_05/2023</v>
          </cell>
          <cell r="C475" t="str">
            <v>CHP</v>
          </cell>
          <cell r="D475">
            <v>2479.52</v>
          </cell>
          <cell r="E475">
            <v>92.05</v>
          </cell>
          <cell r="F475">
            <v>2571.5700000000002</v>
          </cell>
        </row>
        <row r="476">
          <cell r="A476">
            <v>93439</v>
          </cell>
          <cell r="B476" t="str">
            <v>USINA DE ASFALTO À FRIO, CAPACIDADE DE 40 A 60 TON/HORA, ELÉTRICA POTÊNCIA 30 CV - CHP DIURNO. AF_05/2023</v>
          </cell>
          <cell r="C476" t="str">
            <v>CHP</v>
          </cell>
          <cell r="D476">
            <v>169.58999999999997</v>
          </cell>
          <cell r="E476">
            <v>92.05</v>
          </cell>
          <cell r="F476">
            <v>261.64</v>
          </cell>
        </row>
        <row r="477">
          <cell r="A477">
            <v>95121</v>
          </cell>
          <cell r="B477" t="str">
            <v>USINA MISTURADORA DE SOLOS, CAPACIDADE DE 200 A 500 TON/H, POTENCIA 75KW - CHP DIURNO. AF_07/2016</v>
          </cell>
          <cell r="C477" t="str">
            <v>CHP</v>
          </cell>
          <cell r="D477">
            <v>252.89999999999998</v>
          </cell>
          <cell r="E477">
            <v>92.05</v>
          </cell>
          <cell r="F477">
            <v>344.95</v>
          </cell>
        </row>
        <row r="478">
          <cell r="A478">
            <v>95127</v>
          </cell>
          <cell r="B478" t="str">
            <v>DISTRIBUIDOR DE AGREGADOS AUTOPROPELIDO, CAP 3 M3, A DIESEL, POTÊNCIA 176CV - CHP DIURNO. AF_07/2016</v>
          </cell>
          <cell r="C478" t="str">
            <v>CHP</v>
          </cell>
          <cell r="D478">
            <v>191.45</v>
          </cell>
          <cell r="E478">
            <v>22.02</v>
          </cell>
          <cell r="F478">
            <v>213.47</v>
          </cell>
        </row>
        <row r="479">
          <cell r="A479">
            <v>95133</v>
          </cell>
          <cell r="B479" t="str">
            <v>MÁQUINA DEMARCADORA DE FAIXA DE TRÁFEGO À FRIO, AUTOPROPELIDA, POTÊNCIA 38 HP - CHP DIURNO. AF_07/2016</v>
          </cell>
          <cell r="C479" t="str">
            <v>CHP</v>
          </cell>
          <cell r="D479">
            <v>159.82</v>
          </cell>
          <cell r="E479">
            <v>21.75</v>
          </cell>
          <cell r="F479">
            <v>181.57</v>
          </cell>
        </row>
        <row r="480">
          <cell r="A480">
            <v>95139</v>
          </cell>
          <cell r="B480" t="str">
            <v>TALHA MANUAL DE CORRENTE, CAPACIDADE DE 2 TON. COM ELEVAÇÃO DE 3 M - CHP DIURNO. AF_07/2016</v>
          </cell>
          <cell r="C480" t="str">
            <v>CHP</v>
          </cell>
          <cell r="D480">
            <v>0.06</v>
          </cell>
          <cell r="E480">
            <v>0</v>
          </cell>
          <cell r="F480">
            <v>0.06</v>
          </cell>
        </row>
        <row r="481">
          <cell r="A481">
            <v>95212</v>
          </cell>
          <cell r="B481" t="str">
            <v>GRUA ASCENCIONAL, LANCA DE 42 M, CAPACIDADE DE 1,5 T A 30 M, ALTURA ATE 39 M - CHP DIURNO. AF_05/2023</v>
          </cell>
          <cell r="C481" t="str">
            <v>CHP</v>
          </cell>
          <cell r="D481">
            <v>91.05</v>
          </cell>
          <cell r="E481">
            <v>29.92</v>
          </cell>
          <cell r="F481">
            <v>120.97</v>
          </cell>
        </row>
        <row r="482">
          <cell r="A482">
            <v>95258</v>
          </cell>
          <cell r="B482" t="str">
            <v>MARTELO DEMOLIDOR PNEUMÁTICO MANUAL, 32 KG - CHP DIURNO. AF_09/2016</v>
          </cell>
          <cell r="C482" t="str">
            <v>CHP</v>
          </cell>
          <cell r="D482">
            <v>10.5</v>
          </cell>
          <cell r="E482">
            <v>19.48</v>
          </cell>
          <cell r="F482">
            <v>29.98</v>
          </cell>
        </row>
        <row r="483">
          <cell r="A483">
            <v>95264</v>
          </cell>
          <cell r="B483" t="str">
            <v>COMPACTADOR DE SOLOS DE PERCUSÃO (SOQUETE) COM MOTOR A GASOLINA, POTÊNCIA 3 CV - CHP DIURNO. AF_09/2016</v>
          </cell>
          <cell r="C483" t="str">
            <v>CHP</v>
          </cell>
          <cell r="D483">
            <v>6.03</v>
          </cell>
          <cell r="E483">
            <v>0</v>
          </cell>
          <cell r="F483">
            <v>6.03</v>
          </cell>
        </row>
        <row r="484">
          <cell r="A484">
            <v>95270</v>
          </cell>
          <cell r="B484" t="str">
            <v>RÉGUA VIBRATÓRIA DUPLA PARA CONCRETO, PESO DE 60KG, COMPRIMENTO 4 M, COM MOTOR A GASOLINA, POTÊNCIA 5,5 HP - CHP DIURNO. AF_09/2016</v>
          </cell>
          <cell r="C484" t="str">
            <v>CHP</v>
          </cell>
          <cell r="D484">
            <v>9.26</v>
          </cell>
          <cell r="E484">
            <v>0</v>
          </cell>
          <cell r="F484">
            <v>9.26</v>
          </cell>
        </row>
        <row r="485">
          <cell r="A485">
            <v>95276</v>
          </cell>
          <cell r="B485" t="str">
            <v>POLIDORA DE PISO (POLITRIZ), PESO DE 100KG, DIÂMETRO 450 MM, MOTOR ELÉTRICO, POTÊNCIA 4 HP - CHP DIURNO. AF_05/2023</v>
          </cell>
          <cell r="C485" t="str">
            <v>CHP</v>
          </cell>
          <cell r="D485">
            <v>2.6</v>
          </cell>
          <cell r="E485">
            <v>0</v>
          </cell>
          <cell r="F485">
            <v>2.6</v>
          </cell>
        </row>
        <row r="486">
          <cell r="A486">
            <v>95282</v>
          </cell>
          <cell r="B486" t="str">
            <v>DESEMPENADEIRA DE CONCRETO, PESO DE 78 KG, 4 PÁS, MOTOR A GASOLINA, POTÊNCIA 5,5 HP - CHP DIURNO. AF_05/2023</v>
          </cell>
          <cell r="C486" t="str">
            <v>CHP</v>
          </cell>
          <cell r="D486">
            <v>9.4</v>
          </cell>
          <cell r="E486">
            <v>0</v>
          </cell>
          <cell r="F486">
            <v>9.4</v>
          </cell>
        </row>
        <row r="487">
          <cell r="A487">
            <v>95620</v>
          </cell>
          <cell r="B487" t="str">
            <v>PERFURATRIZ PNEUMATICA MANUAL DE PESO MEDIO, MARTELETE, 18KG, COMPRIMENTO MÁXIMO DE CURSO DE 6 M, DIAMETRO DO PISTAO DE 5,5 CM - CHP DIURNO. AF_11/2016</v>
          </cell>
          <cell r="C487" t="str">
            <v>CHP</v>
          </cell>
          <cell r="D487">
            <v>9.93</v>
          </cell>
          <cell r="E487">
            <v>19.48</v>
          </cell>
          <cell r="F487">
            <v>29.41</v>
          </cell>
        </row>
        <row r="488">
          <cell r="A488">
            <v>95631</v>
          </cell>
          <cell r="B488" t="str">
            <v>ROLO COMPACTADOR VIBRATORIO TANDEM, ACO LISO, POTENCIA 125 HP, PESO SEM/COM LASTRO 10,20/11,65 T, LARGURA DE TRABALHO 1,73 M - CHP DIURNO. AF_11/2016</v>
          </cell>
          <cell r="C488" t="str">
            <v>CHP</v>
          </cell>
          <cell r="D488">
            <v>213.70999999999998</v>
          </cell>
          <cell r="E488">
            <v>18.079999999999998</v>
          </cell>
          <cell r="F488">
            <v>231.79</v>
          </cell>
        </row>
        <row r="489">
          <cell r="A489">
            <v>95702</v>
          </cell>
          <cell r="B489" t="str">
            <v>PERFURATRIZ MANUAL, TORQUE MAXIMO 55 KGF.M, POTENCIA 5 CV, COM DIAMETRO MAXIMO 8 1/2" - CHP DIURNO. AF_11/2016</v>
          </cell>
          <cell r="C489" t="str">
            <v>CHP</v>
          </cell>
          <cell r="D489">
            <v>20.309999999999999</v>
          </cell>
          <cell r="E489">
            <v>22.02</v>
          </cell>
          <cell r="F489">
            <v>42.33</v>
          </cell>
        </row>
        <row r="490">
          <cell r="A490">
            <v>95708</v>
          </cell>
          <cell r="B490" t="str">
            <v>PERFURATRIZ SOBRE ESTEIRA, TORQUE MÁXIMO 600 KGF, POTÊNCIA ENTRE 50 E 60 HP, DIÂMETRO MÁXIMO 10 - CHP DIURNO. AF_11/2016</v>
          </cell>
          <cell r="C490" t="str">
            <v>CHP</v>
          </cell>
          <cell r="D490">
            <v>127.11</v>
          </cell>
          <cell r="E490">
            <v>22.02</v>
          </cell>
          <cell r="F490">
            <v>149.13</v>
          </cell>
        </row>
        <row r="491">
          <cell r="A491">
            <v>95714</v>
          </cell>
          <cell r="B491" t="str">
            <v>ESCAVADEIRA HIDRAULICA SOBRE ESTEIRA, COM GARRA GIRATORIA DE MANDIBULAS, PESO OPERACIONAL ENTRE 22,00 E 25,50 TON, POTENCIA LIQUIDA ENTRE 150 E 160 HP - CHP DIURNO. AF_11/2016</v>
          </cell>
          <cell r="C491" t="str">
            <v>CHP</v>
          </cell>
          <cell r="D491">
            <v>233.84</v>
          </cell>
          <cell r="E491">
            <v>23.03</v>
          </cell>
          <cell r="F491">
            <v>256.87</v>
          </cell>
        </row>
        <row r="492">
          <cell r="A492">
            <v>95720</v>
          </cell>
          <cell r="B492" t="str">
            <v>ESCAVADEIRA HIDRAULICA SOBRE ESTEIRA, EQUIPADA COM CLAMSHELL, COM CAPACIDADE DA CAÇAMBA ENTRE 1,20 E 1,50 M3, PESO OPERACIONAL ENTRE 20,00 E 22,00 TON, POTENCIA LIQUIDA ENTRE 150 E 160 HP - CHP DIURNO. AF_11/2016</v>
          </cell>
          <cell r="C492" t="str">
            <v>CHP</v>
          </cell>
          <cell r="D492">
            <v>228.6</v>
          </cell>
          <cell r="E492">
            <v>23.03</v>
          </cell>
          <cell r="F492">
            <v>251.63</v>
          </cell>
        </row>
        <row r="493">
          <cell r="A493">
            <v>95872</v>
          </cell>
          <cell r="B493" t="str">
            <v>GRUPO GERADOR COM CARENAGEM, MOTOR DIESEL POTÊNCIA STANDART ENTRE 250 E 260 KVA - CHP DIURNO. AF_12/2016</v>
          </cell>
          <cell r="C493" t="str">
            <v>CHP</v>
          </cell>
          <cell r="D493">
            <v>279.95</v>
          </cell>
          <cell r="E493">
            <v>0</v>
          </cell>
          <cell r="F493">
            <v>279.95</v>
          </cell>
        </row>
        <row r="494">
          <cell r="A494">
            <v>96013</v>
          </cell>
          <cell r="B494" t="str">
            <v>TRATOR DE PNEUS COM POTÊNCIA DE 122 CV, TRAÇÃO 4X4, COM VASSOURA MECÂNICA ACOPLADA - CHP DIURNO. AF_02/2017</v>
          </cell>
          <cell r="C494" t="str">
            <v>CHP</v>
          </cell>
          <cell r="D494">
            <v>152.73999999999998</v>
          </cell>
          <cell r="E494">
            <v>22.02</v>
          </cell>
          <cell r="F494">
            <v>174.76</v>
          </cell>
        </row>
        <row r="495">
          <cell r="A495">
            <v>96020</v>
          </cell>
          <cell r="B495" t="str">
            <v>TRATOR DE PNEUS COM POTÊNCIA DE 122 CV, TRAÇÃO 4X4, COM GRADE DE DISCOS ACOPLADA - CHP DIURNO. AF_02/2017</v>
          </cell>
          <cell r="C495" t="str">
            <v>CHP</v>
          </cell>
          <cell r="D495">
            <v>152.25</v>
          </cell>
          <cell r="E495">
            <v>22.02</v>
          </cell>
          <cell r="F495">
            <v>174.27</v>
          </cell>
        </row>
        <row r="496">
          <cell r="A496">
            <v>96028</v>
          </cell>
          <cell r="B496" t="str">
            <v>TRATOR DE PNEUS COM POTÊNCIA DE 85 CV, TRAÇÃO 4X4, COM GRADE DE DISCOS ACOPLADA - CHP DIURNO. AF_02/2017</v>
          </cell>
          <cell r="C496" t="str">
            <v>CHP</v>
          </cell>
          <cell r="D496">
            <v>112.34000000000002</v>
          </cell>
          <cell r="E496">
            <v>22.02</v>
          </cell>
          <cell r="F496">
            <v>134.36000000000001</v>
          </cell>
        </row>
        <row r="497">
          <cell r="A497">
            <v>96035</v>
          </cell>
          <cell r="B497" t="str">
            <v>CAMINHÃO BASCULANTE 10 M3, TRUCADO, POTÊNCIA 230 CV, INCLUSIVE CAÇAMBA METÁLICA, COM DISTRIBUIDOR DE AGREGADOS ACOPLADO - CHP DIURNO. AF_02/2017</v>
          </cell>
          <cell r="C497" t="str">
            <v>CHP</v>
          </cell>
          <cell r="D497">
            <v>250.79</v>
          </cell>
          <cell r="E497">
            <v>23.54</v>
          </cell>
          <cell r="F497">
            <v>274.33</v>
          </cell>
        </row>
        <row r="498">
          <cell r="A498">
            <v>96157</v>
          </cell>
          <cell r="B498" t="str">
            <v>TRATOR DE PNEUS COM POTÊNCIA DE 85 CV, TRAÇÃO 4X4, COM VASSOURA MECÂNICA ACOPLADA - CHP DIURNO. AF_03/2017</v>
          </cell>
          <cell r="C498" t="str">
            <v>CHP</v>
          </cell>
          <cell r="D498">
            <v>112.83</v>
          </cell>
          <cell r="E498">
            <v>22.02</v>
          </cell>
          <cell r="F498">
            <v>134.85</v>
          </cell>
        </row>
        <row r="499">
          <cell r="A499">
            <v>96158</v>
          </cell>
          <cell r="B499" t="str">
            <v>MINICARREGADEIRA SOBRE RODAS POTENCIA 47HP CAPACIDADE OPERACAO 646 KG, COM VASSOURA MECÂNICA ACOPLADA - CHP DIURNO. AF_03/2017</v>
          </cell>
          <cell r="C499" t="str">
            <v>CHP</v>
          </cell>
          <cell r="D499">
            <v>121.53999999999999</v>
          </cell>
          <cell r="E499">
            <v>21.75</v>
          </cell>
          <cell r="F499">
            <v>143.29</v>
          </cell>
        </row>
        <row r="500">
          <cell r="A500">
            <v>96245</v>
          </cell>
          <cell r="B500" t="str">
            <v>MINIESCAVADEIRA SOBRE ESTEIRAS, POTENCIA LIQUIDA DE *30* HP, PESO OPERACIONAL DE *3.500* KG - CHP DIURNO. AF_04/2017</v>
          </cell>
          <cell r="C500" t="str">
            <v>CHP</v>
          </cell>
          <cell r="D500">
            <v>92.33</v>
          </cell>
          <cell r="E500">
            <v>23.03</v>
          </cell>
          <cell r="F500">
            <v>115.36</v>
          </cell>
        </row>
        <row r="501">
          <cell r="A501">
            <v>96463</v>
          </cell>
          <cell r="B501" t="str">
            <v>ROLO COMPACTADOR DE PNEUS, ESTATICO, PRESSAO VARIAVEL, POTENCIA 110 HP, PESO SEM/COM LASTRO 10,8/27 T, LARGURA DE ROLAGEM 2,30 M - CHP DIURNO. AF_06/2017</v>
          </cell>
          <cell r="C501" t="str">
            <v>CHP</v>
          </cell>
          <cell r="D501">
            <v>202.48000000000002</v>
          </cell>
          <cell r="E501">
            <v>18.079999999999998</v>
          </cell>
          <cell r="F501">
            <v>220.56</v>
          </cell>
        </row>
        <row r="502">
          <cell r="A502">
            <v>98764</v>
          </cell>
          <cell r="B502" t="str">
            <v>INVERSOR DE SOLDA MONOFÁSICO DE 160 A, POTÊNCIA DE 5400 W, TENSÃO DE 220 V, PARA SOLDA COM ELETRODOS DE 2,0 A 4,0 MM E PROCESSO TIG - CHP DIURNO. AF_06/2018</v>
          </cell>
          <cell r="C502" t="str">
            <v>CHP</v>
          </cell>
          <cell r="D502">
            <v>3.37</v>
          </cell>
          <cell r="E502">
            <v>0</v>
          </cell>
          <cell r="F502">
            <v>3.37</v>
          </cell>
        </row>
        <row r="503">
          <cell r="A503">
            <v>99833</v>
          </cell>
          <cell r="B503" t="str">
            <v>LAVADORA DE ALTA PRESSAO (LAVA-JATO) PARA AGUA FRIA, PRESSAO DE OPERACAO ENTRE 1400 E 1900 LIB/POL2, VAZAO MAXIMA ENTRE 400 E 700 L/H - CHP DIURNO. AF_05/2023</v>
          </cell>
          <cell r="C503" t="str">
            <v>CHP</v>
          </cell>
          <cell r="D503">
            <v>1.65</v>
          </cell>
          <cell r="E503">
            <v>0</v>
          </cell>
          <cell r="F503">
            <v>1.65</v>
          </cell>
        </row>
        <row r="504">
          <cell r="A504">
            <v>100641</v>
          </cell>
          <cell r="B504" t="str">
            <v>USINA DE MISTURA ASFÁLTICA À QUENTE, TIPO CONTRA FLUXO, PROD 100 A 140 TON/HORA - CHP DIURNO. AF_12/2019</v>
          </cell>
          <cell r="C504" t="str">
            <v>CHP</v>
          </cell>
          <cell r="D504">
            <v>4618.46</v>
          </cell>
          <cell r="E504">
            <v>28.01</v>
          </cell>
          <cell r="F504">
            <v>4646.47</v>
          </cell>
        </row>
        <row r="505">
          <cell r="A505">
            <v>100647</v>
          </cell>
          <cell r="B505" t="str">
            <v>USINA DE ASFALTO, TIPO GRAVIMÉTRICA, PROD 150 TON/HORA - CHP DIURNO. AF_12/2019</v>
          </cell>
          <cell r="C505" t="str">
            <v>CHP</v>
          </cell>
          <cell r="D505">
            <v>6307.42</v>
          </cell>
          <cell r="E505">
            <v>28.01</v>
          </cell>
          <cell r="F505">
            <v>6335.43</v>
          </cell>
        </row>
        <row r="506">
          <cell r="A506">
            <v>102275</v>
          </cell>
          <cell r="B506" t="str">
            <v>MARTELO DEMOLIDOR ELÉTRICO, COM POTÊNCIA DE 2.000 W, 1.000 IMPACTOS POR MINUTO, PESO DE 30 KG - CHP DIURNO. AF_01/2021</v>
          </cell>
          <cell r="C506" t="str">
            <v>CHP</v>
          </cell>
          <cell r="D506">
            <v>10.050000000000001</v>
          </cell>
          <cell r="E506">
            <v>19.48</v>
          </cell>
          <cell r="F506">
            <v>29.53</v>
          </cell>
        </row>
        <row r="507">
          <cell r="A507">
            <v>104091</v>
          </cell>
          <cell r="B507" t="str">
            <v>TERMOFUSORA PARA TUBOS E CONEXÕES EM PPR COM DIÂMETROS DE 20 A 63 MM, POTÊNCIA DE 800 W, TENSAO 220 V - CHP DIURNO. AF_05/2022</v>
          </cell>
          <cell r="C507" t="str">
            <v>CHP</v>
          </cell>
          <cell r="D507">
            <v>0.61</v>
          </cell>
          <cell r="E507">
            <v>0</v>
          </cell>
          <cell r="F507">
            <v>0.61</v>
          </cell>
        </row>
        <row r="508">
          <cell r="A508">
            <v>104097</v>
          </cell>
          <cell r="B508" t="str">
            <v>TERMOFUSORA PARA TUBOS E CONEXÕES EM PPR COM DIÂMETROS DE 75 A 110 MM, POTÊNCIA DE *1100* W, TENSÃO 220 V - CHP DIURNO. AF_05/2022</v>
          </cell>
          <cell r="C508" t="str">
            <v>CHP</v>
          </cell>
          <cell r="D508">
            <v>0.86</v>
          </cell>
          <cell r="E508">
            <v>0</v>
          </cell>
          <cell r="F508">
            <v>0.86</v>
          </cell>
        </row>
        <row r="509">
          <cell r="A509">
            <v>5632</v>
          </cell>
          <cell r="B509" t="str">
            <v>ESCAVADEIRA HIDRÁULICA SOBRE ESTEIRAS, CAÇAMBA 0,80 M3, PESO OPERACIONAL 17 T, POTENCIA BRUTA 111 HP - CHI DIURNO. AF_06/2014</v>
          </cell>
          <cell r="C509" t="str">
            <v>CHI</v>
          </cell>
          <cell r="D509">
            <v>67.429999999999993</v>
          </cell>
          <cell r="E509">
            <v>23.03</v>
          </cell>
          <cell r="F509">
            <v>90.46</v>
          </cell>
        </row>
        <row r="510">
          <cell r="A510">
            <v>5679</v>
          </cell>
          <cell r="B510" t="str">
            <v>RETROESCAVADEIRA SOBRE RODAS COM CARREGADEIRA, TRAÇÃO 4X4, POTÊNCIA LÍQ. 88 HP, CAÇAMBA CARREG. CAP. MÍN. 1 M3, CAÇAMBA RETRO CAP. 0,26 M3, PESO OPERACIONAL MÍN. 6.674 KG, PROFUNDIDADE ESCAVAÇÃO MÁX. 4,37 M - CHI DIURNO. AF_06/2014</v>
          </cell>
          <cell r="C510" t="str">
            <v>CHI</v>
          </cell>
          <cell r="D510">
            <v>45.22</v>
          </cell>
          <cell r="E510">
            <v>23.03</v>
          </cell>
          <cell r="F510">
            <v>68.25</v>
          </cell>
        </row>
        <row r="511">
          <cell r="A511">
            <v>5681</v>
          </cell>
          <cell r="B511" t="str">
            <v>RETROESCAVADEIRA SOBRE RODAS COM CARREGADEIRA, TRAÇÃO 4X2, POTÊNCIA LÍQ. 79 HP, CAÇAMBA CARREG. CAP. MÍN. 1 M3, CAÇAMBA RETRO CAP. 0,20 M3, PESO OPERACIONAL MÍN. 6.570 KG, PROFUNDIDADE ESCAVAÇÃO MÁX. 4,37 M - CHI DIURNO. AF_06/2014</v>
          </cell>
          <cell r="C511" t="str">
            <v>CHI</v>
          </cell>
          <cell r="D511">
            <v>41.019999999999996</v>
          </cell>
          <cell r="E511">
            <v>23.03</v>
          </cell>
          <cell r="F511">
            <v>64.05</v>
          </cell>
        </row>
        <row r="512">
          <cell r="A512">
            <v>5685</v>
          </cell>
          <cell r="B512" t="str">
            <v>ROLO COMPACTADOR VIBRATÓRIO DE UM CILINDRO AÇO LISO, POTÊNCIA 80 HP, PESO OPERACIONAL MÁXIMO 8,1 T, IMPACTO DINÂMICO 16,15 / 9,5 T, LARGURA DE TRABALHO 1,68 M - CHI DIURNO. AF_06/2014</v>
          </cell>
          <cell r="C512" t="str">
            <v>CHI</v>
          </cell>
          <cell r="D512">
            <v>47.900000000000006</v>
          </cell>
          <cell r="E512">
            <v>18.079999999999998</v>
          </cell>
          <cell r="F512">
            <v>65.98</v>
          </cell>
        </row>
        <row r="513">
          <cell r="A513">
            <v>5690</v>
          </cell>
          <cell r="B513" t="str">
            <v>GRADE DE DISCO CONTROLE REMOTO REBOCÁVEL, COM 24 DISCOS 24 X 6 MM COM PNEUS PARA TRANSPORTE - CHI DIURNO. AF_06/2014</v>
          </cell>
          <cell r="C513" t="str">
            <v>CHI</v>
          </cell>
          <cell r="D513">
            <v>4.25</v>
          </cell>
          <cell r="E513">
            <v>0</v>
          </cell>
          <cell r="F513">
            <v>4.25</v>
          </cell>
        </row>
        <row r="514">
          <cell r="A514">
            <v>5806</v>
          </cell>
          <cell r="B514" t="str">
            <v>MOTOBOMBA CENTRÍFUGA, MOTOR A GASOLINA, POTÊNCIA 5,42 HP, BOCAIS 1 1/2" X 1", DIÂMETRO ROTOR 143 MM HM/Q = 6 MCA / 16,8 M3/H A 38 MCA / 6,6 M3/H - CHI DIURNO. AF_06/2014</v>
          </cell>
          <cell r="C514" t="str">
            <v>CHI</v>
          </cell>
          <cell r="D514">
            <v>0.27</v>
          </cell>
          <cell r="E514">
            <v>0</v>
          </cell>
          <cell r="F514">
            <v>0.27</v>
          </cell>
        </row>
        <row r="515">
          <cell r="A515">
            <v>5826</v>
          </cell>
          <cell r="B515" t="str">
            <v>CAMINHÃO TOCO, PBT 16.000 KG, CARGA ÚTIL MÁX. 10.685 KG, DIST. ENTRE EIXOS 4,8 M, POTÊNCIA 189 CV, INCLUSIVE CARROCERIA FIXA ABERTA DE MADEIRA P/ TRANSPORTE GERAL DE CARGA SECA, DIMEN. APROX. 2,5 X 7,00 X 0,50 M - CHI DIURNO. AF_06/2014</v>
          </cell>
          <cell r="C515" t="str">
            <v>CHI</v>
          </cell>
          <cell r="D515">
            <v>40.4</v>
          </cell>
          <cell r="E515">
            <v>22.65</v>
          </cell>
          <cell r="F515">
            <v>63.05</v>
          </cell>
        </row>
        <row r="516">
          <cell r="A516">
            <v>5829</v>
          </cell>
          <cell r="B516" t="str">
            <v>USINA DE CONCRETO FIXA, CAPACIDADE NOMINAL DE 90 A 120 M3/H, SEM SILO - CHI DIURNO. AF_07/2016</v>
          </cell>
          <cell r="C516" t="str">
            <v>CHI</v>
          </cell>
          <cell r="D516">
            <v>83.11999999999999</v>
          </cell>
          <cell r="E516">
            <v>92.05</v>
          </cell>
          <cell r="F516">
            <v>175.17</v>
          </cell>
        </row>
        <row r="517">
          <cell r="A517">
            <v>5837</v>
          </cell>
          <cell r="B517" t="str">
            <v>VIBROACABADORA DE ASFALTO SOBRE ESTEIRAS, LARGURA DE PAVIMENTAÇÃO 1,90 M A 5,30 M, POTÊNCIA 105 HP CAPACIDADE 450 T/H - CHI DIURNO. AF_11/2014</v>
          </cell>
          <cell r="C517" t="str">
            <v>CHI</v>
          </cell>
          <cell r="D517">
            <v>110.94</v>
          </cell>
          <cell r="E517">
            <v>21.75</v>
          </cell>
          <cell r="F517">
            <v>132.69</v>
          </cell>
        </row>
        <row r="518">
          <cell r="A518">
            <v>5841</v>
          </cell>
          <cell r="B518" t="str">
            <v>VASSOURA MECÂNICA REBOCÁVEL COM ESCOVA CILÍNDRICA, LARGURA ÚTIL DE VARRIMENTO DE 2,44 M - CHI DIURNO. AF_06/2014</v>
          </cell>
          <cell r="C518" t="str">
            <v>CHI</v>
          </cell>
          <cell r="D518">
            <v>4.88</v>
          </cell>
          <cell r="E518">
            <v>0</v>
          </cell>
          <cell r="F518">
            <v>4.88</v>
          </cell>
        </row>
        <row r="519">
          <cell r="A519">
            <v>5845</v>
          </cell>
          <cell r="B519" t="str">
            <v>TRATOR DE PNEUS, POTÊNCIA 122 CV, TRAÇÃO 4X4, PESO COM LASTRO DE 4.510 KG - CHI DIURNO. AF_06/2014</v>
          </cell>
          <cell r="C519" t="str">
            <v>CHI</v>
          </cell>
          <cell r="D519">
            <v>30.95</v>
          </cell>
          <cell r="E519">
            <v>22.02</v>
          </cell>
          <cell r="F519">
            <v>52.97</v>
          </cell>
        </row>
        <row r="520">
          <cell r="A520">
            <v>5849</v>
          </cell>
          <cell r="B520" t="str">
            <v>TRATOR DE ESTEIRAS, POTÊNCIA 170 HP, PESO OPERACIONAL 19 T, CAÇAMBA 5,2 M3 - CHI DIURNO. AF_06/2014</v>
          </cell>
          <cell r="C520" t="str">
            <v>CHI</v>
          </cell>
          <cell r="D520">
            <v>69.13000000000001</v>
          </cell>
          <cell r="E520">
            <v>22.02</v>
          </cell>
          <cell r="F520">
            <v>91.15</v>
          </cell>
        </row>
        <row r="521">
          <cell r="A521">
            <v>5853</v>
          </cell>
          <cell r="B521" t="str">
            <v>TRATOR DE ESTEIRAS, POTÊNCIA 150 HP, PESO OPERACIONAL 16,7 T, COM RODA MOTRIZ ELEVADA E LÂMINA 3,18 M3 - CHI DIURNO. AF_06/2014</v>
          </cell>
          <cell r="C521" t="str">
            <v>CHI</v>
          </cell>
          <cell r="D521">
            <v>69.510000000000005</v>
          </cell>
          <cell r="E521">
            <v>22.02</v>
          </cell>
          <cell r="F521">
            <v>91.53</v>
          </cell>
        </row>
        <row r="522">
          <cell r="A522">
            <v>5857</v>
          </cell>
          <cell r="B522" t="str">
            <v>TRATOR DE ESTEIRAS, POTÊNCIA 347 HP, PESO OPERACIONAL 38,5 T, COM LÂMINA 8,70 M3 - CHI DIURNO. AF_06/2014</v>
          </cell>
          <cell r="C522" t="str">
            <v>CHI</v>
          </cell>
          <cell r="D522">
            <v>211.20999999999998</v>
          </cell>
          <cell r="E522">
            <v>22.02</v>
          </cell>
          <cell r="F522">
            <v>233.23</v>
          </cell>
        </row>
        <row r="523">
          <cell r="A523">
            <v>5865</v>
          </cell>
          <cell r="B523" t="str">
            <v>ROLO COMPACTADOR VIBRATÓRIO REBOCÁVEL, CILINDRO DE AÇO LISO, POTÊNCIA DE TRAÇÃO DE 65 CV, PESO 4,7 T, IMPACTO DINÂMICO 18,3 T, LARGURA DE TRABALHO 1,67 M - CHI DIURNO. AF_02/2016</v>
          </cell>
          <cell r="C523" t="str">
            <v>CHI</v>
          </cell>
          <cell r="D523">
            <v>12.26</v>
          </cell>
          <cell r="E523">
            <v>0</v>
          </cell>
          <cell r="F523">
            <v>12.26</v>
          </cell>
        </row>
        <row r="524">
          <cell r="A524">
            <v>5869</v>
          </cell>
          <cell r="B524" t="str">
            <v>ROLO COMPACTADOR VIBRATÓRIO TANDEM AÇO LISO, POTÊNCIA 58 HP, PESO SEM/COM LASTRO 6,5 / 9,4 T, LARGURA DE TRABALHO 1,2 M - CHI DIURNO. AF_06/2014</v>
          </cell>
          <cell r="C524" t="str">
            <v>CHI</v>
          </cell>
          <cell r="D524">
            <v>57.17</v>
          </cell>
          <cell r="E524">
            <v>18.079999999999998</v>
          </cell>
          <cell r="F524">
            <v>75.25</v>
          </cell>
        </row>
        <row r="525">
          <cell r="A525">
            <v>5877</v>
          </cell>
          <cell r="B525" t="str">
            <v>RETROESCAVADEIRA SOBRE RODAS COM CARREGADEIRA, TRAÇÃO 4X4, POTÊNCIA LÍQ. 72 HP, CAÇAMBA CARREG. CAP. MÍN. 0,79 M3, CAÇAMBA RETRO CAP. 0,18 M3, PESO OPERACIONAL MÍN. 7.140 KG, PROFUNDIDADE ESCAVAÇÃO MÁX. 4,50 M - CHI DIURNO. AF_06/2014</v>
          </cell>
          <cell r="C525" t="str">
            <v>CHI</v>
          </cell>
          <cell r="D525">
            <v>43.879999999999995</v>
          </cell>
          <cell r="E525">
            <v>23.03</v>
          </cell>
          <cell r="F525">
            <v>66.91</v>
          </cell>
        </row>
        <row r="526">
          <cell r="A526">
            <v>5881</v>
          </cell>
          <cell r="B526" t="str">
            <v>ROLO COMPACTADOR VIBRATÓRIO PÉ DE CARNEIRO, OPERADO POR CONTROLE REMOTO, POTÊNCIA 12,5 KW, PESO OPERACIONAL 1,675 T, LARGURA DE TRABALHO 0,85 M - CHI DIURNO. AF_02/2016</v>
          </cell>
          <cell r="C526" t="str">
            <v>CHI</v>
          </cell>
          <cell r="D526">
            <v>62.8</v>
          </cell>
          <cell r="E526">
            <v>18.079999999999998</v>
          </cell>
          <cell r="F526">
            <v>80.88</v>
          </cell>
        </row>
        <row r="527">
          <cell r="A527">
            <v>5884</v>
          </cell>
          <cell r="B527" t="str">
            <v>USINA DE LAMA ASFÁLTICA, PROD 30 A 50 T/H, SILO DE AGREGADO 7 M3, RESERVATÓRIOS PARA EMULSÃO E ÁGUA DE 2,3 M3 CADA, MISTURADOR TIPO PUG MILL A SER MONTADO SOBRE CAMINHÃO - CHI DIURNO. AF_10/2014</v>
          </cell>
          <cell r="C527" t="str">
            <v>CHI</v>
          </cell>
          <cell r="D527">
            <v>40.519999999999996</v>
          </cell>
          <cell r="E527">
            <v>16.010000000000002</v>
          </cell>
          <cell r="F527">
            <v>56.53</v>
          </cell>
        </row>
        <row r="528">
          <cell r="A528">
            <v>5892</v>
          </cell>
          <cell r="B528" t="str">
            <v>CAMINHÃO TOCO, PESO BRUTO TOTAL 14.300 KG, CARGA ÚTIL MÁXIMA 9590 KG, DISTÂNCIA ENTRE EIXOS 4,76 M, POTÊNCIA 185 CV (NÃO INCLUI CARROCERIA) - CHI DIURNO. AF_06/2014</v>
          </cell>
          <cell r="C528" t="str">
            <v>CHI</v>
          </cell>
          <cell r="D528">
            <v>35.6</v>
          </cell>
          <cell r="E528">
            <v>22.65</v>
          </cell>
          <cell r="F528">
            <v>58.25</v>
          </cell>
        </row>
        <row r="529">
          <cell r="A529">
            <v>5896</v>
          </cell>
          <cell r="B529" t="str">
            <v>CAMINHÃO TOCO, PESO BRUTO TOTAL 16.000 KG, CARGA ÚTIL MÁXIMA DE 10.685 KG, DISTÂNCIA ENTRE EIXOS 4,80 M, POTÊNCIA 189 CV EXCLUSIVE CARROCERIA - CHI DIURNO. AF_06/2014</v>
          </cell>
          <cell r="C529" t="str">
            <v>CHI</v>
          </cell>
          <cell r="D529">
            <v>38.380000000000003</v>
          </cell>
          <cell r="E529">
            <v>22.65</v>
          </cell>
          <cell r="F529">
            <v>61.03</v>
          </cell>
        </row>
        <row r="530">
          <cell r="A530">
            <v>5903</v>
          </cell>
          <cell r="B530" t="str">
            <v>CAMINHÃO PIPA 10.000 L TRUCADO, PESO BRUTO TOTAL 23.000 KG, CARGA ÚTIL MÁXIMA 15.935 KG, DISTÂNCIA ENTRE EIXOS 4,8 M, POTÊNCIA 230 CV, INCLUSIVE TANQUE DE AÇO PARA TRANSPORTE DE ÁGUA - CHI DIURNO. AF_06/2014</v>
          </cell>
          <cell r="C530" t="str">
            <v>CHI</v>
          </cell>
          <cell r="D530">
            <v>52.750000000000007</v>
          </cell>
          <cell r="E530">
            <v>22.65</v>
          </cell>
          <cell r="F530">
            <v>75.400000000000006</v>
          </cell>
        </row>
        <row r="531">
          <cell r="A531">
            <v>5911</v>
          </cell>
          <cell r="B531" t="str">
            <v>ESPARGIDOR DE ASFALTO PRESSURIZADO COM TANQUE DE 2500 L, REBOCÁVEL COM MOTOR A GASOLINA POTÊNCIA 3,4 HP - CHI DIURNO. AF_07/2014</v>
          </cell>
          <cell r="C531" t="str">
            <v>CHI</v>
          </cell>
          <cell r="D531">
            <v>13.559999999999999</v>
          </cell>
          <cell r="E531">
            <v>16.010000000000002</v>
          </cell>
          <cell r="F531">
            <v>29.57</v>
          </cell>
        </row>
        <row r="532">
          <cell r="A532">
            <v>5923</v>
          </cell>
          <cell r="B532" t="str">
            <v>GRADE DE DISCO REBOCÁVEL COM 20 DISCOS 24" X 6 MM COM PNEUS PARA TRANSPORTE - CHI DIURNO. AF_06/2014</v>
          </cell>
          <cell r="C532" t="str">
            <v>CHI</v>
          </cell>
          <cell r="D532">
            <v>3.33</v>
          </cell>
          <cell r="E532">
            <v>0</v>
          </cell>
          <cell r="F532">
            <v>3.33</v>
          </cell>
        </row>
        <row r="533">
          <cell r="A533">
            <v>5930</v>
          </cell>
          <cell r="B533" t="str">
            <v>GUINDAUTO HIDRÁULICO, CAPACIDADE MÁXIMA DE CARGA 6200 KG, MOMENTO MÁXIMO DE CARGA 11,7 TM, ALCANCE MÁXIMO HORIZONTAL 9,70 M, INCLUSIVE CAMINHÃO TOCO PBT 16.000 KG, POTÊNCIA DE 189 CV - CHI DIURNO. AF_06/2014</v>
          </cell>
          <cell r="C533" t="str">
            <v>CHI</v>
          </cell>
          <cell r="D533">
            <v>48.88</v>
          </cell>
          <cell r="E533">
            <v>25.71</v>
          </cell>
          <cell r="F533">
            <v>74.59</v>
          </cell>
        </row>
        <row r="534">
          <cell r="A534">
            <v>5934</v>
          </cell>
          <cell r="B534" t="str">
            <v>MOTONIVELADORA POTÊNCIA BÁSICA LÍQUIDA (PRIMEIRA MARCHA) 125 HP, PESO BRUTO 13032 KG, LARGURA DA LÂMINA DE 3,7 M - CHI DIURNO. AF_06/2014</v>
          </cell>
          <cell r="C534" t="str">
            <v>CHI</v>
          </cell>
          <cell r="D534">
            <v>88.399999999999991</v>
          </cell>
          <cell r="E534">
            <v>28.01</v>
          </cell>
          <cell r="F534">
            <v>116.41</v>
          </cell>
        </row>
        <row r="535">
          <cell r="A535">
            <v>5942</v>
          </cell>
          <cell r="B535" t="str">
            <v>PÁ CARREGADEIRA SOBRE RODAS, POTÊNCIA LÍQUIDA 128 HP, CAPACIDADE DA CAÇAMBA 1,7 A 2,8 M3, PESO OPERACIONAL 11632 KG - CHI DIURNO. AF_06/2014</v>
          </cell>
          <cell r="C535" t="str">
            <v>CHI</v>
          </cell>
          <cell r="D535">
            <v>65.3</v>
          </cell>
          <cell r="E535">
            <v>21.75</v>
          </cell>
          <cell r="F535">
            <v>87.05</v>
          </cell>
        </row>
        <row r="536">
          <cell r="A536">
            <v>5946</v>
          </cell>
          <cell r="B536" t="str">
            <v>PÁ CARREGADEIRA SOBRE RODAS, POTÊNCIA 197 HP, CAPACIDADE DA CAÇAMBA 2,5 A 3,5 M3, PESO OPERACIONAL 18338 KG - CHI DIURNO. AF_06/2014</v>
          </cell>
          <cell r="C536" t="str">
            <v>CHI</v>
          </cell>
          <cell r="D536">
            <v>87.74</v>
          </cell>
          <cell r="E536">
            <v>21.75</v>
          </cell>
          <cell r="F536">
            <v>109.49</v>
          </cell>
        </row>
        <row r="537">
          <cell r="A537">
            <v>5952</v>
          </cell>
          <cell r="B537" t="str">
            <v>MARTELETE OU ROMPEDOR PNEUMÁTICO MANUAL, 28 KG, COM SILENCIADOR - CHI DIURNO. AF_07/2016</v>
          </cell>
          <cell r="C537" t="str">
            <v>CHI</v>
          </cell>
          <cell r="D537">
            <v>9.07</v>
          </cell>
          <cell r="E537">
            <v>19.48</v>
          </cell>
          <cell r="F537">
            <v>28.55</v>
          </cell>
        </row>
        <row r="538">
          <cell r="A538">
            <v>5954</v>
          </cell>
          <cell r="B538" t="str">
            <v>COMPRESSOR DE AR REBOCÁVEL, VAZÃO 189 PCM, PRESSÃO EFETIVA DE TRABALHO 102 PSI, MOTOR DIESEL, POTÊNCIA 63 CV - CHI DIURNO. AF_06/2015</v>
          </cell>
          <cell r="C538" t="str">
            <v>CHI</v>
          </cell>
          <cell r="D538">
            <v>6.55</v>
          </cell>
          <cell r="E538">
            <v>0</v>
          </cell>
          <cell r="F538">
            <v>6.55</v>
          </cell>
        </row>
        <row r="539">
          <cell r="A539">
            <v>5961</v>
          </cell>
          <cell r="B539" t="str">
            <v>CAMINHÃO BASCULANTE 6 M3, PESO BRUTO TOTAL 16.000 KG, CARGA ÚTIL MÁXIMA 13.071 KG, DISTÂNCIA ENTRE EIXOS 4,80 M, POTÊNCIA 230 CV INCLUSIVE CAÇAMBA METÁLICA - CHI DIURNO. AF_06/2014</v>
          </cell>
          <cell r="C539" t="str">
            <v>CHI</v>
          </cell>
          <cell r="D539">
            <v>41.24</v>
          </cell>
          <cell r="E539">
            <v>23.54</v>
          </cell>
          <cell r="F539">
            <v>64.78</v>
          </cell>
        </row>
        <row r="540">
          <cell r="A540">
            <v>6260</v>
          </cell>
          <cell r="B540" t="str">
            <v>CAMINHÃO PIPA 6.000 L, PESO BRUTO TOTAL 13.000 KG, DISTÂNCIA ENTRE EIXOS 4,80 M, POTÊNCIA 189 CV INCLUSIVE TANQUE DE AÇO PARA TRANSPORTE DE ÁGUA, CAPACIDADE 6 M3 - CHI DIURNO. AF_06/2014</v>
          </cell>
          <cell r="C540" t="str">
            <v>CHI</v>
          </cell>
          <cell r="D540">
            <v>39.9</v>
          </cell>
          <cell r="E540">
            <v>22.65</v>
          </cell>
          <cell r="F540">
            <v>62.55</v>
          </cell>
        </row>
        <row r="541">
          <cell r="A541">
            <v>6880</v>
          </cell>
          <cell r="B541" t="str">
            <v>ROLO COMPACTADOR DE PNEUS ESTÁTICO, PRESSÃO VARIÁVEL, POTÊNCIA 111 HP, PESO SEM/COM LASTRO 9,5 / 26 T, LARGURA DE TRABALHO 1,90 M - CHI DIURNO. AF_07/2014</v>
          </cell>
          <cell r="C541" t="str">
            <v>CHI</v>
          </cell>
          <cell r="D541">
            <v>70.790000000000006</v>
          </cell>
          <cell r="E541">
            <v>18.079999999999998</v>
          </cell>
          <cell r="F541">
            <v>88.87</v>
          </cell>
        </row>
        <row r="542">
          <cell r="A542">
            <v>7031</v>
          </cell>
          <cell r="B542" t="str">
            <v>TANQUE DE ASFALTO ESTACIONÁRIO COM SERPENTINA, CAPACIDADE 30.000 L - CHI DIURNO. AF_05/2023</v>
          </cell>
          <cell r="C542" t="str">
            <v>CHI</v>
          </cell>
          <cell r="D542">
            <v>5.86</v>
          </cell>
          <cell r="E542">
            <v>0</v>
          </cell>
          <cell r="F542">
            <v>5.86</v>
          </cell>
        </row>
        <row r="543">
          <cell r="A543">
            <v>7043</v>
          </cell>
          <cell r="B543" t="str">
            <v>MOTOBOMBA TRASH (PARA ÁGUA SUJA) AUTO ESCORVANTE, MOTOR GASOLINA DE 6,41 HP, DIÂMETROS DE SUCÇÃO X RECALQUE: 3" X 3", HM/Q = 10 MCA / 60 M3/H A 23 MCA / 0 M3/H - CHI DIURNO. AF_10/2014</v>
          </cell>
          <cell r="C543" t="str">
            <v>CHI</v>
          </cell>
          <cell r="D543">
            <v>0.33</v>
          </cell>
          <cell r="E543">
            <v>0</v>
          </cell>
          <cell r="F543">
            <v>0.33</v>
          </cell>
        </row>
        <row r="544">
          <cell r="A544">
            <v>7050</v>
          </cell>
          <cell r="B544" t="str">
            <v>ROLO COMPACTADOR PE DE CARNEIRO VIBRATORIO, POTENCIA 125 HP, PESO OPERACIONAL SEM/COM LASTRO 11,95 / 13,30 T, IMPACTO DINAMICO 38,5 / 22,5 T, LARGURA DE TRABALHO 2,15 M - CHI DIURNO. AF_06/2014</v>
          </cell>
          <cell r="C544" t="str">
            <v>CHI</v>
          </cell>
          <cell r="D544">
            <v>63.680000000000007</v>
          </cell>
          <cell r="E544">
            <v>18.079999999999998</v>
          </cell>
          <cell r="F544">
            <v>81.760000000000005</v>
          </cell>
        </row>
        <row r="545">
          <cell r="A545">
            <v>67827</v>
          </cell>
          <cell r="B545" t="str">
            <v>CAMINHÃO BASCULANTE 6 M3 TOCO, PESO BRUTO TOTAL 16.000 KG, CARGA ÚTIL MÁXIMA 11.130 KG, DISTÂNCIA ENTRE EIXOS 5,36 M, POTÊNCIA 185 CV, INCLUSIVE CAÇAMBA METÁLICA - CHI DIURNO. AF_06/2014</v>
          </cell>
          <cell r="C545" t="str">
            <v>CHI</v>
          </cell>
          <cell r="D545">
            <v>42.470000000000006</v>
          </cell>
          <cell r="E545">
            <v>23.54</v>
          </cell>
          <cell r="F545">
            <v>66.010000000000005</v>
          </cell>
        </row>
        <row r="546">
          <cell r="A546">
            <v>73395</v>
          </cell>
          <cell r="B546" t="str">
            <v>GRUPO GERADOR ESTACIONÁRIO, MOTOR DIESEL POTÊNCIA 170 KVA - CHI DIURNO. AF_02/2016</v>
          </cell>
          <cell r="C546" t="str">
            <v>CHI</v>
          </cell>
          <cell r="D546">
            <v>7.61</v>
          </cell>
          <cell r="E546">
            <v>0</v>
          </cell>
          <cell r="F546">
            <v>7.61</v>
          </cell>
        </row>
        <row r="547">
          <cell r="A547">
            <v>83766</v>
          </cell>
          <cell r="B547" t="str">
            <v>GRUPO DE SOLDAGEM COM GERADOR A DIESEL 60 CV PARA SOLDA ELÉTRICA, SOBRE 04 RODAS, COM MOTOR 4 CILINDROS 600 A - CHI DIURNO. AF_02/2016</v>
          </cell>
          <cell r="C547" t="str">
            <v>CHI</v>
          </cell>
          <cell r="D547">
            <v>19.54</v>
          </cell>
          <cell r="E547">
            <v>22.72</v>
          </cell>
          <cell r="F547">
            <v>42.26</v>
          </cell>
        </row>
        <row r="548">
          <cell r="A548">
            <v>84013</v>
          </cell>
          <cell r="B548" t="str">
            <v>ESCAVADEIRA HIDRÁULICA SOBRE ESTEIRAS, CAÇAMBA 0,80 M3, PESO OPERACIONAL 17,8 T, POTÊNCIA LÍQUIDA 110 HP - CHI DIURNO. AF_10/2014</v>
          </cell>
          <cell r="C548" t="str">
            <v>CHI</v>
          </cell>
          <cell r="D548">
            <v>64.66</v>
          </cell>
          <cell r="E548">
            <v>23.03</v>
          </cell>
          <cell r="F548">
            <v>87.69</v>
          </cell>
        </row>
        <row r="549">
          <cell r="A549">
            <v>87446</v>
          </cell>
          <cell r="B549" t="str">
            <v>BETONEIRA CAPACIDADE NOMINAL 400 L, CAPACIDADE DE MISTURA 310 L, MOTOR A DIESEL POTÊNCIA 5,0 HP, SEM CARREGADOR - CHI DIURNO. AF_05/2023</v>
          </cell>
          <cell r="C549" t="str">
            <v>CHI</v>
          </cell>
          <cell r="D549">
            <v>0.48</v>
          </cell>
          <cell r="E549">
            <v>0</v>
          </cell>
          <cell r="F549">
            <v>0.48</v>
          </cell>
        </row>
        <row r="550">
          <cell r="A550">
            <v>88392</v>
          </cell>
          <cell r="B550" t="str">
            <v>MISTURADOR DE ARGAMASSA, EIXO HORIZONTAL, CAPACIDADE DE MISTURA 300 KG, MOTOR ELÉTRICO POTÊNCIA 5 CV - CHI DIURNO. AF_05/2023</v>
          </cell>
          <cell r="C550" t="str">
            <v>CHI</v>
          </cell>
          <cell r="D550">
            <v>0.96</v>
          </cell>
          <cell r="E550">
            <v>0</v>
          </cell>
          <cell r="F550">
            <v>0.96</v>
          </cell>
        </row>
        <row r="551">
          <cell r="A551">
            <v>88398</v>
          </cell>
          <cell r="B551" t="str">
            <v>MISTURADOR DE ARGAMASSA, EIXO HORIZONTAL, CAPACIDADE DE MISTURA 600 KG, MOTOR ELÉTRICO POTÊNCIA 7,5 CV - CHI DIURNO. AF_05/2023</v>
          </cell>
          <cell r="C551" t="str">
            <v>CHI</v>
          </cell>
          <cell r="D551">
            <v>1.1299999999999999</v>
          </cell>
          <cell r="E551">
            <v>0</v>
          </cell>
          <cell r="F551">
            <v>1.1299999999999999</v>
          </cell>
        </row>
        <row r="552">
          <cell r="A552">
            <v>88404</v>
          </cell>
          <cell r="B552" t="str">
            <v>MISTURADOR DE ARGAMASSA, EIXO HORIZONTAL, CAPACIDADE DE MISTURA 160 KG, MOTOR ELÉTRICO POTÊNCIA 3 CV - CHI DIURNO. AF_05/2023</v>
          </cell>
          <cell r="C552" t="str">
            <v>CHI</v>
          </cell>
          <cell r="D552">
            <v>0.89</v>
          </cell>
          <cell r="E552">
            <v>0</v>
          </cell>
          <cell r="F552">
            <v>0.89</v>
          </cell>
        </row>
        <row r="553">
          <cell r="A553">
            <v>88430</v>
          </cell>
          <cell r="B553" t="str">
            <v>PROJETOR DE ARGAMASSA, CAPACIDADE DE PROJEÇÃO 1,5 M3/H, ALCANCE DE 30 ATÉ 60 M, MOTOR ELÉTRICO POTÊNCIA 7,5 HP - CHI DIURNO. AF_06/2014</v>
          </cell>
          <cell r="C553" t="str">
            <v>CHI</v>
          </cell>
          <cell r="D553">
            <v>6.23</v>
          </cell>
          <cell r="E553">
            <v>0</v>
          </cell>
          <cell r="F553">
            <v>6.23</v>
          </cell>
        </row>
        <row r="554">
          <cell r="A554">
            <v>88438</v>
          </cell>
          <cell r="B554" t="str">
            <v>PROJETOR DE ARGAMASSA, CAPACIDADE DE PROJEÇÃO 2 M3/H, ALCANCE ATÉ 50 M, MOTOR ELÉTRICO POTÊNCIA 7,5 HP - CHI DIURNO. AF_06/2014</v>
          </cell>
          <cell r="C554" t="str">
            <v>CHI</v>
          </cell>
          <cell r="D554">
            <v>8.25</v>
          </cell>
          <cell r="E554">
            <v>0</v>
          </cell>
          <cell r="F554">
            <v>8.25</v>
          </cell>
        </row>
        <row r="555">
          <cell r="A555">
            <v>88831</v>
          </cell>
          <cell r="B555" t="str">
            <v>BETONEIRA CAPACIDADE NOMINAL DE 400 L, CAPACIDADE DE MISTURA 280 L, MOTOR ELÉTRICO TRIFÁSICO POTÊNCIA DE 2 CV, SEM CARREGADOR - CHI DIURNO. AF_05/2023</v>
          </cell>
          <cell r="C555" t="str">
            <v>CHI</v>
          </cell>
          <cell r="D555">
            <v>0.36</v>
          </cell>
          <cell r="E555">
            <v>0</v>
          </cell>
          <cell r="F555">
            <v>0.36</v>
          </cell>
        </row>
        <row r="556">
          <cell r="A556">
            <v>88844</v>
          </cell>
          <cell r="B556" t="str">
            <v>TRATOR DE ESTEIRAS, POTÊNCIA 125 HP, PESO OPERACIONAL 12,9 T, COM LÂMINA 2,7 M3 - CHI DIURNO. AF_10/2014</v>
          </cell>
          <cell r="C556" t="str">
            <v>CHI</v>
          </cell>
          <cell r="D556">
            <v>57.52000000000001</v>
          </cell>
          <cell r="E556">
            <v>22.02</v>
          </cell>
          <cell r="F556">
            <v>79.540000000000006</v>
          </cell>
        </row>
        <row r="557">
          <cell r="A557">
            <v>88908</v>
          </cell>
          <cell r="B557" t="str">
            <v>ESCAVADEIRA HIDRÁULICA SOBRE ESTEIRAS, CAÇAMBA 1,20 M3, PESO OPERACIONAL 21 T, POTÊNCIA BRUTA 155 HP - CHI DIURNO. AF_06/2014</v>
          </cell>
          <cell r="C557" t="str">
            <v>CHI</v>
          </cell>
          <cell r="D557">
            <v>74.19</v>
          </cell>
          <cell r="E557">
            <v>23.03</v>
          </cell>
          <cell r="F557">
            <v>97.22</v>
          </cell>
        </row>
        <row r="558">
          <cell r="A558">
            <v>89022</v>
          </cell>
          <cell r="B558" t="str">
            <v>BOMBA SUBMERSÍVEL ELÉTRICA TRIFÁSICA, POTÊNCIA 2,96 HP, Ø ROTOR 144 MM SEMI-ABERTO, BOCAL DE SAÍDA Ø 2, HM/Q = 2 MCA / 38,8 M3/H A 28 MCA / 5 M3/H - CHI DIURNO. AF_06/2014</v>
          </cell>
          <cell r="C558" t="str">
            <v>CHI</v>
          </cell>
          <cell r="D558">
            <v>0.51</v>
          </cell>
          <cell r="E558">
            <v>0</v>
          </cell>
          <cell r="F558">
            <v>0.51</v>
          </cell>
        </row>
        <row r="559">
          <cell r="A559">
            <v>89027</v>
          </cell>
          <cell r="B559" t="str">
            <v>TANQUE DE ASFALTO ESTACIONÁRIO COM MAÇARICO, CAPACIDADE 20.000 L - CHI DIURNO. AF_05/2023</v>
          </cell>
          <cell r="C559" t="str">
            <v>CHI</v>
          </cell>
          <cell r="D559">
            <v>4.76</v>
          </cell>
          <cell r="E559">
            <v>0</v>
          </cell>
          <cell r="F559">
            <v>4.76</v>
          </cell>
        </row>
        <row r="560">
          <cell r="A560">
            <v>89031</v>
          </cell>
          <cell r="B560" t="str">
            <v>TRATOR DE ESTEIRAS, POTÊNCIA 100 HP, PESO OPERACIONAL 9,4 T, COM LÂMINA 2,19 M3 - CHI DIURNO. AF_06/2014</v>
          </cell>
          <cell r="C560" t="str">
            <v>CHI</v>
          </cell>
          <cell r="D560">
            <v>55.27000000000001</v>
          </cell>
          <cell r="E560">
            <v>22.02</v>
          </cell>
          <cell r="F560">
            <v>77.290000000000006</v>
          </cell>
        </row>
        <row r="561">
          <cell r="A561">
            <v>89036</v>
          </cell>
          <cell r="B561" t="str">
            <v>TRATOR DE PNEUS, POTÊNCIA 85 CV, TRAÇÃO 4X4, PESO COM LASTRO DE 4.675 KG - CHI DIURNO. AF_06/2014</v>
          </cell>
          <cell r="C561" t="str">
            <v>CHI</v>
          </cell>
          <cell r="D561">
            <v>24.580000000000002</v>
          </cell>
          <cell r="E561">
            <v>22.02</v>
          </cell>
          <cell r="F561">
            <v>46.6</v>
          </cell>
        </row>
        <row r="562">
          <cell r="A562">
            <v>89218</v>
          </cell>
          <cell r="B562" t="str">
            <v>BATE-ESTACAS POR GRAVIDADE, POTÊNCIA DE 160 HP, PESO DO MARTELO ATÉ 3 TONELADAS - CHI DIURNO. AF_11/2014</v>
          </cell>
          <cell r="C562" t="str">
            <v>CHI</v>
          </cell>
          <cell r="D562">
            <v>52.330000000000005</v>
          </cell>
          <cell r="E562">
            <v>44.9</v>
          </cell>
          <cell r="F562">
            <v>97.23</v>
          </cell>
        </row>
        <row r="563">
          <cell r="A563">
            <v>89226</v>
          </cell>
          <cell r="B563" t="str">
            <v>BETONEIRA CAPACIDADE NOMINAL DE 600 L, CAPACIDADE DE MISTURA 360 L, MOTOR ELÉTRICO TRIFÁSICO POTÊNCIA DE 4 CV, SEM CARREGADOR - CHI DIURNO. AF_05/2023</v>
          </cell>
          <cell r="C563" t="str">
            <v>CHI</v>
          </cell>
          <cell r="D563">
            <v>1.47</v>
          </cell>
          <cell r="E563">
            <v>0</v>
          </cell>
          <cell r="F563">
            <v>1.47</v>
          </cell>
        </row>
        <row r="564">
          <cell r="A564">
            <v>89235</v>
          </cell>
          <cell r="B564" t="str">
            <v>FRESADORA DE ASFALTO A FRIO SOBRE RODAS, LARGURA FRESAGEM DE 1,0 M, POTÊNCIA 208 HP - CHI DIURNO. AF_11/2014</v>
          </cell>
          <cell r="C564" t="str">
            <v>CHI</v>
          </cell>
          <cell r="D564">
            <v>146.94</v>
          </cell>
          <cell r="E564">
            <v>21.75</v>
          </cell>
          <cell r="F564">
            <v>168.69</v>
          </cell>
        </row>
        <row r="565">
          <cell r="A565">
            <v>89243</v>
          </cell>
          <cell r="B565" t="str">
            <v>FRESADORA DE ASFALTO A FRIO SOBRE RODAS, LARGURA FRESAGEM DE 2,0 M, POTÊNCIA 550 HP - CHI DIURNO. AF_11/2014</v>
          </cell>
          <cell r="C565" t="str">
            <v>CHI</v>
          </cell>
          <cell r="D565">
            <v>333.58</v>
          </cell>
          <cell r="E565">
            <v>21.75</v>
          </cell>
          <cell r="F565">
            <v>355.33</v>
          </cell>
        </row>
        <row r="566">
          <cell r="A566">
            <v>89251</v>
          </cell>
          <cell r="B566" t="str">
            <v>RECICLADORA DE ASFALTO A FRIO SOBRE RODAS, LARGURA FRESAGEM DE 2,0 M, POTÊNCIA 422 HP - CHI DIURNO. AF_11/2014</v>
          </cell>
          <cell r="C566" t="str">
            <v>CHI</v>
          </cell>
          <cell r="D566">
            <v>290.81</v>
          </cell>
          <cell r="E566">
            <v>21.75</v>
          </cell>
          <cell r="F566">
            <v>312.56</v>
          </cell>
        </row>
        <row r="567">
          <cell r="A567">
            <v>89258</v>
          </cell>
          <cell r="B567" t="str">
            <v>VIBROACABADORA DE ASFALTO SOBRE ESTEIRAS, LARGURA DE PAVIMENTAÇÃO 2,13 M A 4,55 M, POTÊNCIA 100 HP, CAPACIDADE 400 T/H - CHI DIURNO. AF_11/2014</v>
          </cell>
          <cell r="C567" t="str">
            <v>CHI</v>
          </cell>
          <cell r="D567">
            <v>92.22</v>
          </cell>
          <cell r="E567">
            <v>21.75</v>
          </cell>
          <cell r="F567">
            <v>113.97</v>
          </cell>
        </row>
        <row r="568">
          <cell r="A568">
            <v>89273</v>
          </cell>
          <cell r="B568" t="str">
            <v>GUINDASTE HIDRÁULICO AUTOPROPELIDO, COM LANÇA TELESCÓPICA 28,80 M, CAPACIDADE MÁXIMA 30 T, POTÊNCIA 97 KW, TRAÇÃO 4 X 4 - CHI DIURNO. AF_11/2014</v>
          </cell>
          <cell r="C568" t="str">
            <v>CHI</v>
          </cell>
          <cell r="D568">
            <v>82.48</v>
          </cell>
          <cell r="E568">
            <v>29.92</v>
          </cell>
          <cell r="F568">
            <v>112.4</v>
          </cell>
        </row>
        <row r="569">
          <cell r="A569">
            <v>89279</v>
          </cell>
          <cell r="B569" t="str">
            <v>BETONEIRA CAPACIDADE NOMINAL DE 600 L, CAPACIDADE DE MISTURA 440 L, MOTOR A DIESEL POTÊNCIA 10 HP, COM CARREGADOR - CHI DIURNO. AF_05/2023</v>
          </cell>
          <cell r="C569" t="str">
            <v>CHI</v>
          </cell>
          <cell r="D569">
            <v>1.78</v>
          </cell>
          <cell r="E569">
            <v>0</v>
          </cell>
          <cell r="F569">
            <v>1.78</v>
          </cell>
        </row>
        <row r="570">
          <cell r="A570">
            <v>89877</v>
          </cell>
          <cell r="B570" t="str">
            <v>CAMINHÃO BASCULANTE 14 M3, COM CAVALO MECÂNICO DE CAPACIDADE MÁXIMA DE TRAÇÃO COMBINADO DE 36000 KG, POTÊNCIA 286 CV, INCLUSIVE SEMIREBOQUE COM CAÇAMBA METÁLICA - CHI DIURNO. AF_12/2014</v>
          </cell>
          <cell r="C570" t="str">
            <v>CHI</v>
          </cell>
          <cell r="D570">
            <v>58.57</v>
          </cell>
          <cell r="E570">
            <v>23.54</v>
          </cell>
          <cell r="F570">
            <v>82.11</v>
          </cell>
        </row>
        <row r="571">
          <cell r="A571">
            <v>89884</v>
          </cell>
          <cell r="B571" t="str">
            <v>CAMINHÃO BASCULANTE 18 M3, COM CAVALO MECÂNICO DE CAPACIDADE MÁXIMA DE TRAÇÃO COMBINADO DE 45000 KG, POTÊNCIA 330 CV, INCLUSIVE SEMIREBOQUE COM CAÇAMBA METÁLICA - CHI DIURNO. AF_12/2014</v>
          </cell>
          <cell r="C571" t="str">
            <v>CHI</v>
          </cell>
          <cell r="D571">
            <v>61.830000000000005</v>
          </cell>
          <cell r="E571">
            <v>23.54</v>
          </cell>
          <cell r="F571">
            <v>85.37</v>
          </cell>
        </row>
        <row r="572">
          <cell r="A572">
            <v>90587</v>
          </cell>
          <cell r="B572" t="str">
            <v>VIBRADOR DE IMERSÃO, DIÂMETRO DE PONTEIRA 45MM, MOTOR ELÉTRICO TRIFÁSICO POTÊNCIA DE 2 CV - CHI DIURNO. AF_06/2015</v>
          </cell>
          <cell r="C572" t="str">
            <v>CHI</v>
          </cell>
          <cell r="D572">
            <v>0.49</v>
          </cell>
          <cell r="E572">
            <v>0</v>
          </cell>
          <cell r="F572">
            <v>0.49</v>
          </cell>
        </row>
        <row r="573">
          <cell r="A573">
            <v>90626</v>
          </cell>
          <cell r="B573" t="str">
            <v>PERFURATRIZ MANUAL, TORQUE MÁXIMO 83 N.M, POTÊNCIA 5 CV, COM DIÂMETRO MÁXIMO 4" - CHI DIURNO. AF_06/2015</v>
          </cell>
          <cell r="C573" t="str">
            <v>CHI</v>
          </cell>
          <cell r="D573">
            <v>2.42</v>
          </cell>
          <cell r="E573">
            <v>0</v>
          </cell>
          <cell r="F573">
            <v>2.42</v>
          </cell>
        </row>
        <row r="574">
          <cell r="A574">
            <v>90632</v>
          </cell>
          <cell r="B574" t="str">
            <v>PERFURATRIZ SOBRE ESTEIRA, TORQUE MÁXIMO 600 KGF, PESO MÉDIO 1000 KG, POTÊNCIA 20 HP, DIÂMETRO MÁXIMO 10" - CHI DIURNO. AF_06/2015</v>
          </cell>
          <cell r="C574" t="str">
            <v>CHI</v>
          </cell>
          <cell r="D574">
            <v>68.69</v>
          </cell>
          <cell r="E574">
            <v>22.02</v>
          </cell>
          <cell r="F574">
            <v>90.71</v>
          </cell>
        </row>
        <row r="575">
          <cell r="A575">
            <v>90638</v>
          </cell>
          <cell r="B575" t="str">
            <v>MISTURADOR DUPLO HORIZONTAL DE ALTA TURBULÊNCIA, CAPACIDADE / VOLUME 2 X 500 LITROS, MOTORES ELÉTRICOS MÍNIMO 5 CV CADA, PARA NATA CIMENTO, ARGAMASSA E OUTROS - CHI DIURNO. AF_06/2015</v>
          </cell>
          <cell r="C575" t="str">
            <v>CHI</v>
          </cell>
          <cell r="D575">
            <v>4.79</v>
          </cell>
          <cell r="E575">
            <v>0</v>
          </cell>
          <cell r="F575">
            <v>4.79</v>
          </cell>
        </row>
        <row r="576">
          <cell r="A576">
            <v>90644</v>
          </cell>
          <cell r="B576" t="str">
            <v>BOMBA TRIPLEX, PARA INJEÇÃO DE NATA DE CIMENTO, VAZÃO MÁXIMA DE 100 LITROS/MINUTO, PRESSÃO MÁXIMA DE 70 BAR - CHI DIURNO. AF_06/2015</v>
          </cell>
          <cell r="C576" t="str">
            <v>CHI</v>
          </cell>
          <cell r="D576">
            <v>7.15</v>
          </cell>
          <cell r="E576">
            <v>0</v>
          </cell>
          <cell r="F576">
            <v>7.15</v>
          </cell>
        </row>
        <row r="577">
          <cell r="A577">
            <v>90651</v>
          </cell>
          <cell r="B577" t="str">
            <v>BOMBA CENTRÍFUGA MONOESTÁGIO COM MOTOR ELÉTRICO MONOFÁSICO, POTÊNCIA 15 HP, DIÂMETRO DO ROTOR 173 MM, HM/Q = 30 MCA / 90 M3/H A 45 MCA / 55 M3/H - CHI DIURNO. AF_06/2015</v>
          </cell>
          <cell r="C577" t="str">
            <v>CHI</v>
          </cell>
          <cell r="D577">
            <v>0.94</v>
          </cell>
          <cell r="E577">
            <v>0</v>
          </cell>
          <cell r="F577">
            <v>0.94</v>
          </cell>
        </row>
        <row r="578">
          <cell r="A578">
            <v>90657</v>
          </cell>
          <cell r="B578" t="str">
            <v>BOMBA DE PROJEÇÃO DE CONCRETO SECO, POTÊNCIA 10 CV, VAZÃO 3 M3/H - CHI DIURNO. AF_06/2015</v>
          </cell>
          <cell r="C578" t="str">
            <v>CHI</v>
          </cell>
          <cell r="D578">
            <v>4.6500000000000004</v>
          </cell>
          <cell r="E578">
            <v>0</v>
          </cell>
          <cell r="F578">
            <v>4.6500000000000004</v>
          </cell>
        </row>
        <row r="579">
          <cell r="A579">
            <v>90663</v>
          </cell>
          <cell r="B579" t="str">
            <v>BOMBA DE PROJEÇÃO DE CONCRETO SECO, POTÊNCIA 10 CV, VAZÃO 6 M3/H - CHI DIURNO. AF_06/2015</v>
          </cell>
          <cell r="C579" t="str">
            <v>CHI</v>
          </cell>
          <cell r="D579">
            <v>4.9800000000000004</v>
          </cell>
          <cell r="E579">
            <v>0</v>
          </cell>
          <cell r="F579">
            <v>4.9800000000000004</v>
          </cell>
        </row>
        <row r="580">
          <cell r="A580">
            <v>90669</v>
          </cell>
          <cell r="B580" t="str">
            <v>PROJETOR PNEUMÁTICO DE ARGAMASSA PARA CHAPISCO E REBOCO COM RECIPIENTE ACOPLADO, TIPO CANEQUINHA, COM COMPRESSOR DE AR REBOCÁVEL VAZÃO 89 PCM E MOTOR DIESEL DE 20 CV - CHI DIURNO. AF_05/2023</v>
          </cell>
          <cell r="C580" t="str">
            <v>CHI</v>
          </cell>
          <cell r="D580">
            <v>8.8000000000000007</v>
          </cell>
          <cell r="E580">
            <v>0</v>
          </cell>
          <cell r="F580">
            <v>8.8000000000000007</v>
          </cell>
        </row>
        <row r="581">
          <cell r="A581">
            <v>90675</v>
          </cell>
          <cell r="B581" t="str">
            <v>PERFURATRIZ COM TORRE METÁLICA PARA EXECUÇÃO DE ESTACA HÉLICE CONTÍNUA, PROFUNDIDADE MÁXIMA DE 30 M, DIÂMETRO MÁXIMO DE 800 MM, POTÊNCIA INSTALADA DE 268 HP, MESA ROTATIVA COM TORQUE MÁXIMO DE 170 KNM - CHI DIURNO. AF_06/2015</v>
          </cell>
          <cell r="C581" t="str">
            <v>CHI</v>
          </cell>
          <cell r="D581">
            <v>289.25</v>
          </cell>
          <cell r="E581">
            <v>22.02</v>
          </cell>
          <cell r="F581">
            <v>311.27</v>
          </cell>
        </row>
        <row r="582">
          <cell r="A582">
            <v>90681</v>
          </cell>
          <cell r="B582" t="str">
            <v>PERFURATRIZ HIDRÁULICA SOBRE CAMINHÃO COM TRADO CURTO ACOPLADO, PROFUNDIDADE MÁXIMA DE 20 M, DIÂMETRO MÁXIMO DE 1500 MM, POTÊNCIA INSTALADA DE 137 HP, MESA ROTATIVA COM TORQUE MÁXIMO DE 30 KNM - CHI DIURNO. AF_06/2015</v>
          </cell>
          <cell r="C582" t="str">
            <v>CHI</v>
          </cell>
          <cell r="D582">
            <v>160.94999999999999</v>
          </cell>
          <cell r="E582">
            <v>22.02</v>
          </cell>
          <cell r="F582">
            <v>182.97</v>
          </cell>
        </row>
        <row r="583">
          <cell r="A583">
            <v>90687</v>
          </cell>
          <cell r="B583" t="str">
            <v>MANIPULADOR TELESCÓPICO, POTÊNCIA DE 85 HP, CAPACIDADE DE CARGA DE 3.500 KG, ALTURA MÁXIMA DE ELEVAÇÃO DE 12,3 M - CHI DIURNO. AF_05/2023</v>
          </cell>
          <cell r="C583" t="str">
            <v>CHI</v>
          </cell>
          <cell r="D583">
            <v>45.769999999999996</v>
          </cell>
          <cell r="E583">
            <v>21.75</v>
          </cell>
          <cell r="F583">
            <v>67.52</v>
          </cell>
        </row>
        <row r="584">
          <cell r="A584">
            <v>90693</v>
          </cell>
          <cell r="B584" t="str">
            <v>MINICARREGADEIRA SOBRE RODAS, POTÊNCIA LÍQUIDA DE 47 HP, CAPACIDADE NOMINAL DE OPERAÇÃO DE 646 KG - CHI DIURNO. AF_06/2015</v>
          </cell>
          <cell r="C584" t="str">
            <v>CHI</v>
          </cell>
          <cell r="D584">
            <v>37.9</v>
          </cell>
          <cell r="E584">
            <v>21.75</v>
          </cell>
          <cell r="F584">
            <v>59.65</v>
          </cell>
        </row>
        <row r="585">
          <cell r="A585">
            <v>90965</v>
          </cell>
          <cell r="B585" t="str">
            <v>COMPRESSOR DE AR REBOCÁVEL, VAZÃO 89 PCM, PRESSÃO EFETIVA DE TRABALHO 102 PSI, MOTOR DIESEL, POTÊNCIA 20 CV - CHI DIURNO. AF_06/2015</v>
          </cell>
          <cell r="C585" t="str">
            <v>CHI</v>
          </cell>
          <cell r="D585">
            <v>8.76</v>
          </cell>
          <cell r="E585">
            <v>0</v>
          </cell>
          <cell r="F585">
            <v>8.76</v>
          </cell>
        </row>
        <row r="586">
          <cell r="A586">
            <v>90973</v>
          </cell>
          <cell r="B586" t="str">
            <v>COMPRESSOR DE AR REBOCAVEL, VAZÃO 250 PCM, PRESSAO DE TRABALHO 102 PSI, MOTOR A DIESEL POTÊNCIA 81 CV - CHI DIURNO. AF_06/2015</v>
          </cell>
          <cell r="C586" t="str">
            <v>CHI</v>
          </cell>
          <cell r="D586">
            <v>8.7799999999999994</v>
          </cell>
          <cell r="E586">
            <v>0</v>
          </cell>
          <cell r="F586">
            <v>8.7799999999999994</v>
          </cell>
        </row>
        <row r="587">
          <cell r="A587">
            <v>90982</v>
          </cell>
          <cell r="B587" t="str">
            <v>COMPRESSOR DE AR REBOCÁVEL, VAZÃO 748 PCM, PRESSÃO EFETIVA DE TRABALHO 102 PSI, MOTOR DIESEL, POTÊNCIA 210 CV - CHI DIURNO. AF_06/2015</v>
          </cell>
          <cell r="C587" t="str">
            <v>CHI</v>
          </cell>
          <cell r="D587">
            <v>22.31</v>
          </cell>
          <cell r="E587">
            <v>0</v>
          </cell>
          <cell r="F587">
            <v>22.31</v>
          </cell>
        </row>
        <row r="588">
          <cell r="A588">
            <v>91001</v>
          </cell>
          <cell r="B588" t="str">
            <v>COMPRESSOR DE AR REBOCAVEL, VAZÃO 400 PCM, PRESSAO DE TRABALHO 102 PSI, MOTOR A DIESEL POTÊNCIA 110 CV - CHI DIURNO. AF_06/2015</v>
          </cell>
          <cell r="C588" t="str">
            <v>CHI</v>
          </cell>
          <cell r="D588">
            <v>10.41</v>
          </cell>
          <cell r="E588">
            <v>0</v>
          </cell>
          <cell r="F588">
            <v>10.41</v>
          </cell>
        </row>
        <row r="589">
          <cell r="A589">
            <v>91032</v>
          </cell>
          <cell r="B589" t="str">
            <v>CAMINHÃO TRUCADO (C/ TERCEIRO EIXO) ELETRÔNICO - POTÊNCIA 231CV - PBT = 22000KG - DIST. ENTRE EIXOS 5170 MM - INCLUI CARROCERIA FIXA ABERTA DE MADEIRA - CHI DIURNO. AF_06/2015</v>
          </cell>
          <cell r="C589" t="str">
            <v>CHI</v>
          </cell>
          <cell r="D589">
            <v>46.35</v>
          </cell>
          <cell r="E589">
            <v>22.65</v>
          </cell>
          <cell r="F589">
            <v>69</v>
          </cell>
        </row>
        <row r="590">
          <cell r="A590">
            <v>91278</v>
          </cell>
          <cell r="B590" t="str">
            <v>PLACA VIBRATÓRIA REVERSÍVEL COM MOTOR 4 TEMPOS A GASOLINA, FORÇA CENTRÍFUGA DE 25 KN (2500 KGF), POTÊNCIA 5,5 CV - CHI DIURNO. AF_08/2015</v>
          </cell>
          <cell r="C590" t="str">
            <v>CHI</v>
          </cell>
          <cell r="D590">
            <v>0.64</v>
          </cell>
          <cell r="E590">
            <v>0</v>
          </cell>
          <cell r="F590">
            <v>0.64</v>
          </cell>
        </row>
        <row r="591">
          <cell r="A591">
            <v>91285</v>
          </cell>
          <cell r="B591" t="str">
            <v>CORTADORA DE PISO COM MOTOR 4 TEMPOS A GASOLINA, POTÊNCIA DE 13 HP, COM DISCO DE CORTE DIAMANTADO SEGMENTADO PARA CONCRETO, DIÂMETRO DE 350 MM, FURO DE 1" (14 X 1") - CHI DIURNO. AF_08/2015</v>
          </cell>
          <cell r="C591" t="str">
            <v>CHI</v>
          </cell>
          <cell r="D591">
            <v>0.97</v>
          </cell>
          <cell r="E591">
            <v>0</v>
          </cell>
          <cell r="F591">
            <v>0.97</v>
          </cell>
        </row>
        <row r="592">
          <cell r="A592">
            <v>91387</v>
          </cell>
          <cell r="B592" t="str">
            <v>CAMINHÃO BASCULANTE 10 M3, TRUCADO CABINE SIMPLES, PESO BRUTO TOTAL 23.000 KG, CARGA ÚTIL MÁXIMA 15.935 KG, DISTÂNCIA ENTRE EIXOS 4,80 M, POTÊNCIA 230 CV INCLUSIVE CAÇAMBA METÁLICA - CHI DIURNO. AF_06/2014</v>
          </cell>
          <cell r="C592" t="str">
            <v>CHI</v>
          </cell>
          <cell r="D592">
            <v>51.93</v>
          </cell>
          <cell r="E592">
            <v>23.54</v>
          </cell>
          <cell r="F592">
            <v>75.47</v>
          </cell>
        </row>
        <row r="593">
          <cell r="A593">
            <v>91395</v>
          </cell>
          <cell r="B593" t="str">
            <v>CAMINHÃO TOCO, PBT 14.300 KG, CARGA ÚTIL MÁX. 9.710 KG, DIST. ENTRE EIXOS 3,56 M, POTÊNCIA 185 CV, INCLUSIVE CARROCERIA FIXA ABERTA DE MADEIRA P/ TRANSPORTE GERAL DE CARGA SECA, DIMEN. APROX. 2,50 X 6,50 X 0,50 M - CHI DIURNO. AF_06/2014</v>
          </cell>
          <cell r="C593" t="str">
            <v>CHI</v>
          </cell>
          <cell r="D593">
            <v>37.49</v>
          </cell>
          <cell r="E593">
            <v>22.65</v>
          </cell>
          <cell r="F593">
            <v>60.14</v>
          </cell>
        </row>
        <row r="594">
          <cell r="A594">
            <v>91486</v>
          </cell>
          <cell r="B594" t="str">
            <v>ESPARGIDOR DE ASFALTO PRESSURIZADO, TANQUE 6 M3 COM ISOLAÇÃO TÉRMICA, AQUECIDO COM 2 MAÇARICOS, COM BARRA ESPARGIDORA 3,60 M, MONTADO SOBRE CAMINHÃO  TOCO, PBT 14.300 KG, POTÊNCIA 185 CV - CHI DIURNO. AF_05/2023</v>
          </cell>
          <cell r="C594" t="str">
            <v>CHI</v>
          </cell>
          <cell r="D594">
            <v>48.169999999999995</v>
          </cell>
          <cell r="E594">
            <v>22.65</v>
          </cell>
          <cell r="F594">
            <v>70.819999999999993</v>
          </cell>
        </row>
        <row r="595">
          <cell r="A595">
            <v>91534</v>
          </cell>
          <cell r="B595" t="str">
            <v>COMPACTADOR DE SOLOS DE PERCUSSÃO (SOQUETE) COM MOTOR A GASOLINA 4 TEMPOS, POTÊNCIA 4 CV - CHI DIURNO. AF_08/2015</v>
          </cell>
          <cell r="C595" t="str">
            <v>CHI</v>
          </cell>
          <cell r="D595">
            <v>8.1999999999999993</v>
          </cell>
          <cell r="E595">
            <v>22.02</v>
          </cell>
          <cell r="F595">
            <v>30.22</v>
          </cell>
        </row>
        <row r="596">
          <cell r="A596">
            <v>91635</v>
          </cell>
          <cell r="B596" t="str">
            <v>GUINDAUTO HIDRÁULICO, CAPACIDADE MÁXIMA DE CARGA 6500 KG, MOMENTO MÁXIMO DE CARGA 5,8 TM, ALCANCE MÁXIMO HORIZONTAL 7,60 M, INCLUSIVE CAMINHÃO TOCO PBT 9.700 KG, POTÊNCIA DE 160 CV - CHI DIURNO. AF_08/2015</v>
          </cell>
          <cell r="C596" t="str">
            <v>CHI</v>
          </cell>
          <cell r="D596">
            <v>40.380000000000003</v>
          </cell>
          <cell r="E596">
            <v>25.71</v>
          </cell>
          <cell r="F596">
            <v>66.09</v>
          </cell>
        </row>
        <row r="597">
          <cell r="A597">
            <v>91646</v>
          </cell>
          <cell r="B597" t="str">
            <v>CAMINHÃO DE TRANSPORTE DE MATERIAL ASFÁLTICO 30.000 L, COM CAVALO MECÂNICO DE CAPACIDADE MÁXIMA DE TRAÇÃO COMBINADO DE 66.000 KG, POTÊNCIA 360 CV, INCLUSIVE TANQUE DE ASFALTO COM SERPENTINA - CHI DIURNO. AF_08/2015</v>
          </cell>
          <cell r="C597" t="str">
            <v>CHI</v>
          </cell>
          <cell r="D597">
            <v>63.800000000000004</v>
          </cell>
          <cell r="E597">
            <v>28.18</v>
          </cell>
          <cell r="F597">
            <v>91.98</v>
          </cell>
        </row>
        <row r="598">
          <cell r="A598">
            <v>91693</v>
          </cell>
          <cell r="B598" t="str">
            <v>SERRA CIRCULAR DE BANCADA COM MOTOR ELÉTRICO POTÊNCIA DE 5HP, COM COIFA PARA DISCO 10" - CHI DIURNO. AF_08/2015</v>
          </cell>
          <cell r="C598" t="str">
            <v>CHI</v>
          </cell>
          <cell r="D598">
            <v>7.3500000000000014</v>
          </cell>
          <cell r="E598">
            <v>22.02</v>
          </cell>
          <cell r="F598">
            <v>29.37</v>
          </cell>
        </row>
        <row r="599">
          <cell r="A599">
            <v>92044</v>
          </cell>
          <cell r="B599" t="str">
            <v>DISTRIBUIDOR DE AGREGADOS REBOCAVEL, CAPACIDADE 1,9 M³, LARGURA DE TRABALHO 3,66 M - CHI DIURNO. AF_11/2015</v>
          </cell>
          <cell r="C599" t="str">
            <v>CHI</v>
          </cell>
          <cell r="D599">
            <v>7.8</v>
          </cell>
          <cell r="E599">
            <v>0</v>
          </cell>
          <cell r="F599">
            <v>7.8</v>
          </cell>
        </row>
        <row r="600">
          <cell r="A600">
            <v>92107</v>
          </cell>
          <cell r="B600" t="str">
            <v>CAMINHÃO PARA EQUIPAMENTO DE LIMPEZA A SUCÇÃO COM CAMINHÃO TRUCADO DE PESO BRUTO TOTAL 23000 KG, CARGA ÚTIL MÁXIMA 15935 KG, DISTÂNCIA ENTRE EIXOS 4,80 M, POTÊNCIA 230 CV, INCLUSIVE LIMPADORA A SUCÇÃO, TANQUE 12000 L - CHI DIURNO. AF_05/2023</v>
          </cell>
          <cell r="C600" t="str">
            <v>CHI</v>
          </cell>
          <cell r="D600">
            <v>73.16</v>
          </cell>
          <cell r="E600">
            <v>22.65</v>
          </cell>
          <cell r="F600">
            <v>95.81</v>
          </cell>
        </row>
        <row r="601">
          <cell r="A601">
            <v>92113</v>
          </cell>
          <cell r="B601" t="str">
            <v>PENEIRA ROTATIVA COM MOTOR ELÉTRICO TRIFÁSICO DE 2 CV, CILINDRO DE 1 M X 0,60 M, COM FUROS DE 3,17 MM - CHI DIURNO. AF_05/2023</v>
          </cell>
          <cell r="C601" t="str">
            <v>CHI</v>
          </cell>
          <cell r="D601">
            <v>1.06</v>
          </cell>
          <cell r="E601">
            <v>0</v>
          </cell>
          <cell r="F601">
            <v>1.06</v>
          </cell>
        </row>
        <row r="602">
          <cell r="A602">
            <v>92119</v>
          </cell>
          <cell r="B602" t="str">
            <v>DOSADOR DE AREIA, CAPACIDADE DE 26 LITROS - CHI DIURNO. AF_05/2023</v>
          </cell>
          <cell r="C602" t="str">
            <v>CHI</v>
          </cell>
          <cell r="D602">
            <v>0.26</v>
          </cell>
          <cell r="E602">
            <v>0</v>
          </cell>
          <cell r="F602">
            <v>0.26</v>
          </cell>
        </row>
        <row r="603">
          <cell r="A603">
            <v>92139</v>
          </cell>
          <cell r="B603" t="str">
            <v>CAMINHONETE COM MOTOR A DIESEL, POTÊNCIA 180 CV, CABINE DUPLA, 4X4 - CHI DIURNO. AF_11/2015</v>
          </cell>
          <cell r="C603" t="str">
            <v>CHI</v>
          </cell>
          <cell r="D603">
            <v>26.089999999999996</v>
          </cell>
          <cell r="E603">
            <v>20.100000000000001</v>
          </cell>
          <cell r="F603">
            <v>46.19</v>
          </cell>
        </row>
        <row r="604">
          <cell r="A604">
            <v>92146</v>
          </cell>
          <cell r="B604" t="str">
            <v>CAMINHONETE CABINE SIMPLES COM MOTOR 1.6 FLEX, CÂMBIO MANUAL, POTÊNCIA 101/104 CV, 2 PORTAS - CHI DIURNO. AF_11/2015</v>
          </cell>
          <cell r="C604" t="str">
            <v>CHI</v>
          </cell>
          <cell r="D604">
            <v>14.14</v>
          </cell>
          <cell r="E604">
            <v>20.100000000000001</v>
          </cell>
          <cell r="F604">
            <v>34.24</v>
          </cell>
        </row>
        <row r="605">
          <cell r="A605">
            <v>92243</v>
          </cell>
          <cell r="B605" t="str">
            <v>CAMINHÃO DE TRANSPORTE DE MATERIAL ASFÁLTICO 20.000 L, COM CAVALO MECÂNICO DE CAPACIDADE MÁXIMA DE TRAÇÃO COMBINADO DE 45.000 KG, POTÊNCIA 330 CV, INCLUSIVE TANQUE DE ASFALTO COM MAÇARICO - CHI DIURNO. AF_12/2015</v>
          </cell>
          <cell r="C605" t="str">
            <v>CHI</v>
          </cell>
          <cell r="D605">
            <v>48.46</v>
          </cell>
          <cell r="E605">
            <v>28.18</v>
          </cell>
          <cell r="F605">
            <v>76.64</v>
          </cell>
        </row>
        <row r="606">
          <cell r="A606">
            <v>92717</v>
          </cell>
          <cell r="B606" t="str">
            <v>APARELHO PARA CORTE E SOLDA OXI-ACETILENO SOBRE RODAS, INCLUSIVE CILINDROS E MAÇARICOS - CHI DIURNO. AF_05/2023</v>
          </cell>
          <cell r="C606" t="str">
            <v>CHI</v>
          </cell>
          <cell r="D606">
            <v>0.21</v>
          </cell>
          <cell r="E606">
            <v>0</v>
          </cell>
          <cell r="F606">
            <v>0.21</v>
          </cell>
        </row>
        <row r="607">
          <cell r="A607">
            <v>92961</v>
          </cell>
          <cell r="B607" t="str">
            <v>MÁQUINA EXTRUSORA DE CONCRETO PARA GUIAS E SARJETAS, MOTOR A DIESEL, POTÊNCIA 14 CV - CHI DIURNO. AF_12/2015</v>
          </cell>
          <cell r="C607" t="str">
            <v>CHI</v>
          </cell>
          <cell r="D607">
            <v>5.29</v>
          </cell>
          <cell r="E607">
            <v>0</v>
          </cell>
          <cell r="F607">
            <v>5.29</v>
          </cell>
        </row>
        <row r="608">
          <cell r="A608">
            <v>92967</v>
          </cell>
          <cell r="B608" t="str">
            <v>MARTELO PERFURADOR PNEUMÁTICO MANUAL, HASTE 25 X 75 MM, 21 KG - CHI DIURNO. AF_12/2015</v>
          </cell>
          <cell r="C608" t="str">
            <v>CHI</v>
          </cell>
          <cell r="D608">
            <v>9.120000000000001</v>
          </cell>
          <cell r="E608">
            <v>19.48</v>
          </cell>
          <cell r="F608">
            <v>28.6</v>
          </cell>
        </row>
        <row r="609">
          <cell r="A609">
            <v>93225</v>
          </cell>
          <cell r="B609" t="str">
            <v>PERFURATRIZ COM TORRE METÁLICA PARA EXECUÇÃO DE ESTACA HÉLICE CONTÍNUA, PROFUNDIDADE MÁXIMA DE 32 M, DIÂMETRO MÁXIMO DE 1000 MM, POTÊNCIA INSTALADA DE 350 HP, MESA ROTATIVA COM TORQUE MÁXIMO DE 263 KNM - CHI DIURNO. AF_01/2016</v>
          </cell>
          <cell r="C609" t="str">
            <v>CHI</v>
          </cell>
          <cell r="D609">
            <v>445.75</v>
          </cell>
          <cell r="E609">
            <v>22.02</v>
          </cell>
          <cell r="F609">
            <v>467.77</v>
          </cell>
        </row>
        <row r="610">
          <cell r="A610">
            <v>93234</v>
          </cell>
          <cell r="B610" t="str">
            <v>BETONEIRA CAPACIDADE NOMINAL 400 L, CAPACIDADE DE MISTURA 310 L, MOTOR A GASOLINA POTÊNCIA 5,5 HP, SEM CARREGADOR - CHI DIURNO. AF_02/2016</v>
          </cell>
          <cell r="C610" t="str">
            <v>CHI</v>
          </cell>
          <cell r="D610">
            <v>0.46</v>
          </cell>
          <cell r="E610">
            <v>0</v>
          </cell>
          <cell r="F610">
            <v>0.46</v>
          </cell>
        </row>
        <row r="611">
          <cell r="A611">
            <v>93244</v>
          </cell>
          <cell r="B611" t="str">
            <v>ROLO COMPACTADOR VIBRATÓRIO PÉ DE CARNEIRO PARA SOLOS, POTÊNCIA 80 HP, PESO OPERACIONAL SEM/COM LASTRO 7,4 / 8,8 T, LARGURA DE TRABALHO 1,68 M - CHI DIURNO. AF_02/2016</v>
          </cell>
          <cell r="C611" t="str">
            <v>CHI</v>
          </cell>
          <cell r="D611">
            <v>49.58</v>
          </cell>
          <cell r="E611">
            <v>18.079999999999998</v>
          </cell>
          <cell r="F611">
            <v>67.66</v>
          </cell>
        </row>
        <row r="612">
          <cell r="A612">
            <v>93274</v>
          </cell>
          <cell r="B612" t="str">
            <v>GRUA ASCENSIONAL, LANÇA DE 30 M, CAPACIDADE DE 1,0 T A 30 M, ALTURA ATÉ 39 M - CHI DIURNO. AF_05/2023</v>
          </cell>
          <cell r="C612" t="str">
            <v>CHI</v>
          </cell>
          <cell r="D612">
            <v>45.739999999999995</v>
          </cell>
          <cell r="E612">
            <v>29.92</v>
          </cell>
          <cell r="F612">
            <v>75.66</v>
          </cell>
        </row>
        <row r="613">
          <cell r="A613">
            <v>93282</v>
          </cell>
          <cell r="B613" t="str">
            <v>GUINCHO ELÉTRICO DE COLUNA, CAPACIDADE 400 KG, COM MOTO FREIO, MOTOR TRIFÁSICO DE 1,25 CV - CHI DIURNO. AF_03/2016</v>
          </cell>
          <cell r="C613" t="str">
            <v>CHI</v>
          </cell>
          <cell r="D613">
            <v>7.6099999999999994</v>
          </cell>
          <cell r="E613">
            <v>21.53</v>
          </cell>
          <cell r="F613">
            <v>29.14</v>
          </cell>
        </row>
        <row r="614">
          <cell r="A614">
            <v>93288</v>
          </cell>
          <cell r="B614" t="str">
            <v>GUINDASTE HIDRÁULICO AUTOPROPELIDO, COM LANÇA TELESCÓPICA 40 M, CAPACIDADE MÁXIMA 60 T, POTÊNCIA 260 KW - CHI DIURNO. AF_03/2016</v>
          </cell>
          <cell r="C614" t="str">
            <v>CHI</v>
          </cell>
          <cell r="D614">
            <v>151.93</v>
          </cell>
          <cell r="E614">
            <v>29.92</v>
          </cell>
          <cell r="F614">
            <v>181.85</v>
          </cell>
        </row>
        <row r="615">
          <cell r="A615">
            <v>93403</v>
          </cell>
          <cell r="B615" t="str">
            <v>GUINDAUTO HIDRÁULICO, CAPACIDADE MÁXIMA DE CARGA 3300 KG, MOMENTO MÁXIMO DE CARGA 5,8 TM, ALCANCE MÁXIMO HORIZONTAL 7,60 M, INCLUSIVE CAMINHÃO TOCO PBT 16.000 KG, POTÊNCIA DE 189 CV - CHI DIURNO. AF_03/2016</v>
          </cell>
          <cell r="C615" t="str">
            <v>CHI</v>
          </cell>
          <cell r="D615">
            <v>45.830000000000005</v>
          </cell>
          <cell r="E615">
            <v>25.71</v>
          </cell>
          <cell r="F615">
            <v>71.540000000000006</v>
          </cell>
        </row>
        <row r="616">
          <cell r="A616">
            <v>93409</v>
          </cell>
          <cell r="B616" t="str">
            <v>MÁQUINA JATO DE PRESSAO PORTÁTIL, CAMARA DE 1 SAIDA, CAPACIDADE 280 L, DIAMETRO 670 MM, BICO DE JATO CURTO VENTURI DE 5/16 , MANGUEIRA DE 1 COM COMPRESSOR DE AR REBOCÁVEL 189 PCM E MOTOR DIESEL 63 CV - CHI DIURNO. AF_05/2023</v>
          </cell>
          <cell r="C616" t="str">
            <v>CHI</v>
          </cell>
          <cell r="D616">
            <v>16.340000000000003</v>
          </cell>
          <cell r="E616">
            <v>19.899999999999999</v>
          </cell>
          <cell r="F616">
            <v>36.24</v>
          </cell>
        </row>
        <row r="617">
          <cell r="A617">
            <v>93416</v>
          </cell>
          <cell r="B617" t="str">
            <v>GERADOR PORTÁTIL MONOFÁSICO, POTÊNCIA 5500 VA, MOTOR A GASOLINA, POTÊNCIA DO MOTOR 13 CV - CHI DIURNO. AF_03/2016</v>
          </cell>
          <cell r="C617" t="str">
            <v>CHI</v>
          </cell>
          <cell r="D617">
            <v>0.36</v>
          </cell>
          <cell r="E617">
            <v>0</v>
          </cell>
          <cell r="F617">
            <v>0.36</v>
          </cell>
        </row>
        <row r="618">
          <cell r="A618">
            <v>93422</v>
          </cell>
          <cell r="B618" t="str">
            <v>GRUPO GERADOR REBOCÁVEL, POTÊNCIA 66 KVA, MOTOR A DIESEL - CHI DIURNO. AF_03/2016</v>
          </cell>
          <cell r="C618" t="str">
            <v>CHI</v>
          </cell>
          <cell r="D618">
            <v>4.78</v>
          </cell>
          <cell r="E618">
            <v>0</v>
          </cell>
          <cell r="F618">
            <v>4.78</v>
          </cell>
        </row>
        <row r="619">
          <cell r="A619">
            <v>93428</v>
          </cell>
          <cell r="B619" t="str">
            <v>GRUPO GERADOR ESTACIONÁRIO, POTÊNCIA 150 KVA, MOTOR A DIESEL- CHI DIURNO. AF_03/2016</v>
          </cell>
          <cell r="C619" t="str">
            <v>CHI</v>
          </cell>
          <cell r="D619">
            <v>6.77</v>
          </cell>
          <cell r="E619">
            <v>0</v>
          </cell>
          <cell r="F619">
            <v>6.77</v>
          </cell>
        </row>
        <row r="620">
          <cell r="A620">
            <v>93434</v>
          </cell>
          <cell r="B620" t="str">
            <v>USINA DE MISTURA ASFÁLTICA À QUENTE, TIPO CONTRA FLUXO, PROD 40 A 80 TON/HORA - CHI DIURNO. AF_05/2023</v>
          </cell>
          <cell r="C620" t="str">
            <v>CHI</v>
          </cell>
          <cell r="D620">
            <v>235.40999999999997</v>
          </cell>
          <cell r="E620">
            <v>92.05</v>
          </cell>
          <cell r="F620">
            <v>327.45999999999998</v>
          </cell>
        </row>
        <row r="621">
          <cell r="A621">
            <v>93440</v>
          </cell>
          <cell r="B621" t="str">
            <v>USINA DE ASFALTO À FRIO, CAPACIDADE DE 40 A 60 TON/HORA, ELÉTRICA POTÊNCIA 30 CV - CHI DIURNO. AF_05/2023</v>
          </cell>
          <cell r="C621" t="str">
            <v>CHI</v>
          </cell>
          <cell r="D621">
            <v>52.510000000000005</v>
          </cell>
          <cell r="E621">
            <v>92.05</v>
          </cell>
          <cell r="F621">
            <v>144.56</v>
          </cell>
        </row>
        <row r="622">
          <cell r="A622">
            <v>95122</v>
          </cell>
          <cell r="B622" t="str">
            <v>USINA MISTURADORA DE SOLOS, CAPACIDADE DE 200 A 500 TON/H, POTENCIA 75KW - CHI DIURNO. AF_07/2016</v>
          </cell>
          <cell r="C622" t="str">
            <v>CHI</v>
          </cell>
          <cell r="D622">
            <v>131.88999999999999</v>
          </cell>
          <cell r="E622">
            <v>92.05</v>
          </cell>
          <cell r="F622">
            <v>223.94</v>
          </cell>
        </row>
        <row r="623">
          <cell r="A623">
            <v>95128</v>
          </cell>
          <cell r="B623" t="str">
            <v>DISTRIBUIDOR DE AGREGADOS AUTOPROPELIDO, CAP 3 M3, A DIESEL, POTÊNCIA 176CV - CHI DIURNO. AF_07/2016</v>
          </cell>
          <cell r="C623" t="str">
            <v>CHI</v>
          </cell>
          <cell r="D623">
            <v>30.63</v>
          </cell>
          <cell r="E623">
            <v>22.02</v>
          </cell>
          <cell r="F623">
            <v>52.65</v>
          </cell>
        </row>
        <row r="624">
          <cell r="A624">
            <v>95140</v>
          </cell>
          <cell r="B624" t="str">
            <v>TALHA MANUAL DE CORRENTE, CAPACIDADE DE 2 TON. COM ELEVAÇÃO DE 3 M - CHI DIURNO. AF_07/2016</v>
          </cell>
          <cell r="C624" t="str">
            <v>CHI</v>
          </cell>
          <cell r="D624">
            <v>0.04</v>
          </cell>
          <cell r="E624">
            <v>0</v>
          </cell>
          <cell r="F624">
            <v>0.04</v>
          </cell>
        </row>
        <row r="625">
          <cell r="A625">
            <v>95213</v>
          </cell>
          <cell r="B625" t="str">
            <v>GRUA ASCENCIONAL, LANÇA DE 42 M, CAPACIDADE DE 1,5 T A 30 M, ALTURA ATÉ 39 M - CHI DIURNO. AF_05/2023</v>
          </cell>
          <cell r="C625" t="str">
            <v>CHI</v>
          </cell>
          <cell r="D625">
            <v>51.91</v>
          </cell>
          <cell r="E625">
            <v>29.92</v>
          </cell>
          <cell r="F625">
            <v>81.83</v>
          </cell>
        </row>
        <row r="626">
          <cell r="A626">
            <v>95259</v>
          </cell>
          <cell r="B626" t="str">
            <v>MARTELO DEMOLIDOR PNEUMÁTICO MANUAL, 32 KG - CHI DIURNO. AF_09/2016</v>
          </cell>
          <cell r="C626" t="str">
            <v>CHI</v>
          </cell>
          <cell r="D626">
            <v>8.86</v>
          </cell>
          <cell r="E626">
            <v>19.48</v>
          </cell>
          <cell r="F626">
            <v>28.34</v>
          </cell>
        </row>
        <row r="627">
          <cell r="A627">
            <v>95265</v>
          </cell>
          <cell r="B627" t="str">
            <v>COMPACTADOR DE SOLOS DE PERCUSÃO (SOQUETE) COM MOTOR A GASOLINA, POTÊNCIA 3 CV - CHI DIURNO. AF_09/2016</v>
          </cell>
          <cell r="C627" t="str">
            <v>CHI</v>
          </cell>
          <cell r="D627">
            <v>0.77</v>
          </cell>
          <cell r="E627">
            <v>0</v>
          </cell>
          <cell r="F627">
            <v>0.77</v>
          </cell>
        </row>
        <row r="628">
          <cell r="A628">
            <v>95271</v>
          </cell>
          <cell r="B628" t="str">
            <v>RÉGUA VIBRATÓRIA DUPLA PARA CONCRETO, PESO DE 60KG, COMPRIMENTO 4 M, COM MOTOR A GASOLINA, POTÊNCIA 5,5 HP - CHI DIURNO. AF_09/2016</v>
          </cell>
          <cell r="C628" t="str">
            <v>CHI</v>
          </cell>
          <cell r="D628">
            <v>0.53</v>
          </cell>
          <cell r="E628">
            <v>0</v>
          </cell>
          <cell r="F628">
            <v>0.53</v>
          </cell>
        </row>
        <row r="629">
          <cell r="A629">
            <v>95277</v>
          </cell>
          <cell r="B629" t="str">
            <v>POLIDORA DE PISO (POLITRIZ), PESO DE 100KG, DIÂMETRO 450 MM, MOTOR ELÉTRICO, POTÊNCIA 4 HP - CHI DIURNO. AF_05/2023</v>
          </cell>
          <cell r="C629" t="str">
            <v>CHI</v>
          </cell>
          <cell r="D629">
            <v>0.5</v>
          </cell>
          <cell r="E629">
            <v>0</v>
          </cell>
          <cell r="F629">
            <v>0.5</v>
          </cell>
        </row>
        <row r="630">
          <cell r="A630">
            <v>95283</v>
          </cell>
          <cell r="B630" t="str">
            <v>DESEMPENADEIRA DE CONCRETO, PESO DE 78 KG, 4 PÁS, MOTOR A GASOLINA, POTÊNCIA 5,5 HP - CHI DIURNO. AF_05/2023</v>
          </cell>
          <cell r="C630" t="str">
            <v>CHI</v>
          </cell>
          <cell r="D630">
            <v>0.61</v>
          </cell>
          <cell r="E630">
            <v>0</v>
          </cell>
          <cell r="F630">
            <v>0.61</v>
          </cell>
        </row>
        <row r="631">
          <cell r="A631">
            <v>95621</v>
          </cell>
          <cell r="B631" t="str">
            <v>PERFURATRIZ PNEUMATICA MANUAL DE PESO MEDIO, MARTELETE, 18KG, COMPRIMENTO MÁXIMO DE CURSO DE 6 M, DIAMETRO DO PISTAO DE 5,5 CM - CHI DIURNO. AF_11/2016</v>
          </cell>
          <cell r="C631" t="str">
            <v>CHI</v>
          </cell>
          <cell r="D631">
            <v>8.5799999999999983</v>
          </cell>
          <cell r="E631">
            <v>19.48</v>
          </cell>
          <cell r="F631">
            <v>28.06</v>
          </cell>
        </row>
        <row r="632">
          <cell r="A632">
            <v>95632</v>
          </cell>
          <cell r="B632" t="str">
            <v>ROLO COMPACTADOR VIBRATORIO TANDEM, ACO LISO, POTENCIA 125 HP, PESO SEM/COM LASTRO 10,20/11,65 T, LARGURA DE TRABALHO 1,73 M - CHI DIURNO. AF_11/2016</v>
          </cell>
          <cell r="C632" t="str">
            <v>CHI</v>
          </cell>
          <cell r="D632">
            <v>68.06</v>
          </cell>
          <cell r="E632">
            <v>18.079999999999998</v>
          </cell>
          <cell r="F632">
            <v>86.14</v>
          </cell>
        </row>
        <row r="633">
          <cell r="A633">
            <v>95703</v>
          </cell>
          <cell r="B633" t="str">
            <v>PERFURATRIZ MANUAL, TORQUE MAXIMO 55 KGF.M, POTENCIA 5 CV, COM DIAMETRO MAXIMO 8 1/2" - CHI DIURNO. AF_11/2016</v>
          </cell>
          <cell r="C633" t="str">
            <v>CHI</v>
          </cell>
          <cell r="D633">
            <v>12.639999999999997</v>
          </cell>
          <cell r="E633">
            <v>22.02</v>
          </cell>
          <cell r="F633">
            <v>34.659999999999997</v>
          </cell>
        </row>
        <row r="634">
          <cell r="A634">
            <v>95709</v>
          </cell>
          <cell r="B634" t="str">
            <v>PERFURATRIZ SOBRE ESTEIRA, TORQUE MÁXIMO 600 KGF, POTÊNCIA ENTRE 50 E 60 HP, DIÂMETRO MÁXIMO 10 - CHI DIURNO. AF_11/2016</v>
          </cell>
          <cell r="C634" t="str">
            <v>CHI</v>
          </cell>
          <cell r="D634">
            <v>66.13000000000001</v>
          </cell>
          <cell r="E634">
            <v>22.02</v>
          </cell>
          <cell r="F634">
            <v>88.15</v>
          </cell>
        </row>
        <row r="635">
          <cell r="A635">
            <v>95715</v>
          </cell>
          <cell r="B635" t="str">
            <v>ESCAVADEIRA HIDRAULICA SOBRE ESTEIRA, COM GARRA GIRATORIA DE MANDIBULAS, PESO OPERACIONAL ENTRE 22,00 E 25,50 TON, POTENCIA LIQUIDA ENTRE 150 E 160 HP - CHI DIURNO. AF_11/2016</v>
          </cell>
          <cell r="C635" t="str">
            <v>CHI</v>
          </cell>
          <cell r="D635">
            <v>77.81</v>
          </cell>
          <cell r="E635">
            <v>23.03</v>
          </cell>
          <cell r="F635">
            <v>100.84</v>
          </cell>
        </row>
        <row r="636">
          <cell r="A636">
            <v>95721</v>
          </cell>
          <cell r="B636" t="str">
            <v>ESCAVADEIRA HIDRAULICA SOBRE ESTEIRA, EQUIPADA COM CLAMSHELL, COM CAPACIDADE DA CAÇAMBA ENTRE 1,20 E 1,50 M3, PESO OPERACIONAL ENTRE 20,00 E 22,00 TON, POTENCIA LIQUIDA ENTRE 150 E 160 HP - CHI DIURNO. AF_11/2016</v>
          </cell>
          <cell r="C636" t="str">
            <v>CHI</v>
          </cell>
          <cell r="D636">
            <v>75.17</v>
          </cell>
          <cell r="E636">
            <v>23.03</v>
          </cell>
          <cell r="F636">
            <v>98.2</v>
          </cell>
        </row>
        <row r="637">
          <cell r="A637">
            <v>95873</v>
          </cell>
          <cell r="B637" t="str">
            <v>GRUPO GERADOR COM CARENAGEM, MOTOR DIESEL POTÊNCIA STANDART ENTRE 250 E 260 KVA - CHI DIURNO. AF_12/2016</v>
          </cell>
          <cell r="C637" t="str">
            <v>CHI</v>
          </cell>
          <cell r="D637">
            <v>10.83</v>
          </cell>
          <cell r="E637">
            <v>0</v>
          </cell>
          <cell r="F637">
            <v>10.83</v>
          </cell>
        </row>
        <row r="638">
          <cell r="A638">
            <v>96014</v>
          </cell>
          <cell r="B638" t="str">
            <v>TRATOR DE PNEUS COM POTÊNCIA DE 122 CV, TRAÇÃO 4X4, COM VASSOURA MECÂNICA ACOPLADA - CHI DIURNO. AF_02/2017</v>
          </cell>
          <cell r="C638" t="str">
            <v>CHI</v>
          </cell>
          <cell r="D638">
            <v>35.56</v>
          </cell>
          <cell r="E638">
            <v>22.02</v>
          </cell>
          <cell r="F638">
            <v>57.58</v>
          </cell>
        </row>
        <row r="639">
          <cell r="A639">
            <v>96021</v>
          </cell>
          <cell r="B639" t="str">
            <v>TRATOR DE PNEUS COM POTÊNCIA DE 122 CV, TRAÇÃO 4X4, COM GRADE DE DISCOS ACOPLADA - CHI DIURNO. AF_02/2017</v>
          </cell>
          <cell r="C639" t="str">
            <v>CHI</v>
          </cell>
          <cell r="D639">
            <v>35.299999999999997</v>
          </cell>
          <cell r="E639">
            <v>22.02</v>
          </cell>
          <cell r="F639">
            <v>57.32</v>
          </cell>
        </row>
        <row r="640">
          <cell r="A640">
            <v>96029</v>
          </cell>
          <cell r="B640" t="str">
            <v>TRATOR DE PNEUS COM POTÊNCIA DE 85 CV, TRAÇÃO 4X4, COM GRADE DE DISCOS ACOPLADA - CHI DIURNO. AF_02/2017</v>
          </cell>
          <cell r="C640" t="str">
            <v>CHI</v>
          </cell>
          <cell r="D640">
            <v>28.970000000000002</v>
          </cell>
          <cell r="E640">
            <v>22.02</v>
          </cell>
          <cell r="F640">
            <v>50.99</v>
          </cell>
        </row>
        <row r="641">
          <cell r="A641">
            <v>96036</v>
          </cell>
          <cell r="B641" t="str">
            <v>CAMINHÃO BASCULANTE 10 M3, TRUCADO, POTÊNCIA 230 CV, INCLUSIVE CAÇAMBA METÁLICA, COM DISTRIBUIDOR DE AGREGADOS ACOPLADO - CHI DIURNO. AF_02/2017</v>
          </cell>
          <cell r="C641" t="str">
            <v>CHI</v>
          </cell>
          <cell r="D641">
            <v>57.88</v>
          </cell>
          <cell r="E641">
            <v>23.54</v>
          </cell>
          <cell r="F641">
            <v>81.42</v>
          </cell>
        </row>
        <row r="642">
          <cell r="A642">
            <v>96155</v>
          </cell>
          <cell r="B642" t="str">
            <v>TRATOR DE PNEUS COM POTÊNCIA DE 85 CV, TRAÇÃO 4X4, COM VASSOURA MECÂNICA ACOPLADA - CHI DIURNO. AF_02/2017</v>
          </cell>
          <cell r="C642" t="str">
            <v>CHI</v>
          </cell>
          <cell r="D642">
            <v>29.23</v>
          </cell>
          <cell r="E642">
            <v>22.02</v>
          </cell>
          <cell r="F642">
            <v>51.25</v>
          </cell>
        </row>
        <row r="643">
          <cell r="A643">
            <v>96156</v>
          </cell>
          <cell r="B643" t="str">
            <v>MINICARREGADEIRA SOBRE RODAS POTENCIA 47HP CAPACIDADE OPERACAO 646 KG, COM VASSOURA MECÂNICA ACOPLADA - CHI DIURNO. AF_03/2017</v>
          </cell>
          <cell r="C643" t="str">
            <v>CHI</v>
          </cell>
          <cell r="D643">
            <v>44.430000000000007</v>
          </cell>
          <cell r="E643">
            <v>21.75</v>
          </cell>
          <cell r="F643">
            <v>66.180000000000007</v>
          </cell>
        </row>
        <row r="644">
          <cell r="A644">
            <v>96159</v>
          </cell>
          <cell r="B644" t="str">
            <v>MÁQUINA DEMARCADORA DE FAIXA DE TRÁFEGO À FRIO, AUTOPROPELIDA, POTÊNCIA 38 HP - CHI DIURNO. AF_07/2016</v>
          </cell>
          <cell r="C644" t="str">
            <v>CHI</v>
          </cell>
          <cell r="D644">
            <v>72.510000000000005</v>
          </cell>
          <cell r="E644">
            <v>21.75</v>
          </cell>
          <cell r="F644">
            <v>94.26</v>
          </cell>
        </row>
        <row r="645">
          <cell r="A645">
            <v>96246</v>
          </cell>
          <cell r="B645" t="str">
            <v>MINIESCAVADEIRA SOBRE ESTEIRAS, POTENCIA LIQUIDA DE *30* HP, PESO OPERACIONAL DE *3.500* KG - CHI DIURNO. AF_04/2017</v>
          </cell>
          <cell r="C645" t="str">
            <v>CHI</v>
          </cell>
          <cell r="D645">
            <v>41.629999999999995</v>
          </cell>
          <cell r="E645">
            <v>23.03</v>
          </cell>
          <cell r="F645">
            <v>64.66</v>
          </cell>
        </row>
        <row r="646">
          <cell r="A646">
            <v>96464</v>
          </cell>
          <cell r="B646" t="str">
            <v>ROLO COMPACTADOR DE PNEUS, ESTATICO, PRESSAO VARIAVEL, POTENCIA 110 HP, PESO SEM/COM LASTRO 10,8/27 T, LARGURA DE ROLAGEM 2,30 M - CHI DIURNO. AF_06/2017</v>
          </cell>
          <cell r="C646" t="str">
            <v>CHI</v>
          </cell>
          <cell r="D646">
            <v>74.69</v>
          </cell>
          <cell r="E646">
            <v>18.079999999999998</v>
          </cell>
          <cell r="F646">
            <v>92.77</v>
          </cell>
        </row>
        <row r="647">
          <cell r="A647">
            <v>98765</v>
          </cell>
          <cell r="B647" t="str">
            <v>INVERSOR DE SOLDA MONOFÁSICO DE 160 A, POTÊNCIA DE 5400 W, TENSÃO DE 220 V, PARA SOLDA COM ELETRODOS DE 2,0 A 4,0 MM E PROCESSO TIG - CHI DIURNO. AF_06/2018</v>
          </cell>
          <cell r="C647" t="str">
            <v>CHI</v>
          </cell>
          <cell r="D647">
            <v>0.08</v>
          </cell>
          <cell r="E647">
            <v>0</v>
          </cell>
          <cell r="F647">
            <v>0.08</v>
          </cell>
        </row>
        <row r="648">
          <cell r="A648">
            <v>99834</v>
          </cell>
          <cell r="B648" t="str">
            <v>LAVADORA DE ALTA PRESSAO (LAVA-JATO) PARA AGUA FRIA, PRESSAO DE OPERACAO ENTRE 1400 E 1900 LIB/POL2, VAZAO MAXIMA ENTRE 400 E 700 L/H - CHI DIURNO. AF_05/2023</v>
          </cell>
          <cell r="C648" t="str">
            <v>CHI</v>
          </cell>
          <cell r="D648">
            <v>0.21</v>
          </cell>
          <cell r="E648">
            <v>0</v>
          </cell>
          <cell r="F648">
            <v>0.21</v>
          </cell>
        </row>
        <row r="649">
          <cell r="A649">
            <v>100642</v>
          </cell>
          <cell r="B649" t="str">
            <v>USINA DE MISTURA ASFÁLTICA À QUENTE, TIPO CONTRA FLUXO, PROD 100 A 140 TON/HORA - CHI DIURNO. AF_12/2019</v>
          </cell>
          <cell r="C649" t="str">
            <v>CHI</v>
          </cell>
          <cell r="D649">
            <v>251.73000000000002</v>
          </cell>
          <cell r="E649">
            <v>28.01</v>
          </cell>
          <cell r="F649">
            <v>279.74</v>
          </cell>
        </row>
        <row r="650">
          <cell r="A650">
            <v>100648</v>
          </cell>
          <cell r="B650" t="str">
            <v>USINA DE ASFALTO, TIPO GRAVIMÉTRICA, PROD 150 TON/HORA - CHI DIURNO. AF_12/2019</v>
          </cell>
          <cell r="C650" t="str">
            <v>CHI</v>
          </cell>
          <cell r="D650">
            <v>525.48</v>
          </cell>
          <cell r="E650">
            <v>28.01</v>
          </cell>
          <cell r="F650">
            <v>553.49</v>
          </cell>
        </row>
        <row r="651">
          <cell r="A651">
            <v>102274</v>
          </cell>
          <cell r="B651" t="str">
            <v>MARTELO DEMOLIDOR ELÉTRICO, COM POTÊNCIA DE 2.000 W, 1.000 IMPACTOS POR MINUTO, PESO DE 30 KG -  CHI DIURNO. AF_01/2021</v>
          </cell>
          <cell r="C651" t="str">
            <v>CHI</v>
          </cell>
          <cell r="D651">
            <v>8.0500000000000007</v>
          </cell>
          <cell r="E651">
            <v>19.48</v>
          </cell>
          <cell r="F651">
            <v>27.53</v>
          </cell>
        </row>
        <row r="652">
          <cell r="A652">
            <v>104092</v>
          </cell>
          <cell r="B652" t="str">
            <v>TERMOFUSORA PARA TUBOS E CONEXÕES EM PPR COM DIÂMETROS DE 20 A 63 MM, POTÊNCIA DE 800 W, TENSAO 220 V - CHI DIURNO. AF_05/2022</v>
          </cell>
          <cell r="C652" t="str">
            <v>CHI</v>
          </cell>
          <cell r="D652">
            <v>7.0000000000000007E-2</v>
          </cell>
          <cell r="E652">
            <v>0</v>
          </cell>
          <cell r="F652">
            <v>7.0000000000000007E-2</v>
          </cell>
        </row>
        <row r="653">
          <cell r="A653">
            <v>104098</v>
          </cell>
          <cell r="B653" t="str">
            <v>TERMOFUSORA PARA TUBOS E CONEXÕES EM PPR COM DIÂMETROS DE 75 A 110 MM, POTÊNCIA DE *1100* W, TENSÃO 220 V - CHI DIURNO. AF_05/2022</v>
          </cell>
          <cell r="C653" t="str">
            <v>CHI</v>
          </cell>
          <cell r="D653">
            <v>0.1</v>
          </cell>
          <cell r="E653">
            <v>0</v>
          </cell>
          <cell r="F653">
            <v>0.1</v>
          </cell>
        </row>
        <row r="654">
          <cell r="A654">
            <v>5089</v>
          </cell>
          <cell r="B654" t="str">
            <v>ROLO COMPACTADOR VIBRATÓRIO PÉ DE CARNEIRO PARA SOLOS, POTÊNCIA 80 HP, PESO OPERACIONAL SEM/COM LASTRO 7,4 / 8,8 T, LARGURA DE TRABALHO 1,68 M - MANUTENÇÃO. AF_02/2016</v>
          </cell>
          <cell r="C654" t="str">
            <v>H</v>
          </cell>
          <cell r="D654">
            <v>41.71</v>
          </cell>
          <cell r="E654">
            <v>0</v>
          </cell>
          <cell r="F654">
            <v>41.71</v>
          </cell>
        </row>
        <row r="655">
          <cell r="A655">
            <v>5627</v>
          </cell>
          <cell r="B655" t="str">
            <v>ESCAVADEIRA HIDRÁULICA SOBRE ESTEIRAS, CAÇAMBA 0,80 M3, PESO OPERACIONAL 17 T, POTENCIA BRUTA 111 HP - DEPRECIAÇÃO. AF_06/2014</v>
          </cell>
          <cell r="C655" t="str">
            <v>H</v>
          </cell>
          <cell r="D655">
            <v>47.6</v>
          </cell>
          <cell r="E655">
            <v>0</v>
          </cell>
          <cell r="F655">
            <v>47.6</v>
          </cell>
        </row>
        <row r="656">
          <cell r="A656">
            <v>5628</v>
          </cell>
          <cell r="B656" t="str">
            <v>ESCAVADEIRA HIDRÁULICA SOBRE ESTEIRAS, CAÇAMBA 0,80 M3, PESO OPERACIONAL 17 T, POTENCIA BRUTA 111 HP - JUROS. AF_06/2014</v>
          </cell>
          <cell r="C656" t="str">
            <v>H</v>
          </cell>
          <cell r="D656">
            <v>12.58</v>
          </cell>
          <cell r="E656">
            <v>0</v>
          </cell>
          <cell r="F656">
            <v>12.58</v>
          </cell>
        </row>
        <row r="657">
          <cell r="A657">
            <v>5629</v>
          </cell>
          <cell r="B657" t="str">
            <v>ESCAVADEIRA HIDRÁULICA SOBRE ESTEIRAS, CAÇAMBA 0,80 M3, PESO OPERACIONAL 17 T, POTENCIA BRUTA 111 HP - MANUTENÇÃO. AF_06/2014</v>
          </cell>
          <cell r="C657" t="str">
            <v>H</v>
          </cell>
          <cell r="D657">
            <v>59.5</v>
          </cell>
          <cell r="E657">
            <v>0</v>
          </cell>
          <cell r="F657">
            <v>59.5</v>
          </cell>
        </row>
        <row r="658">
          <cell r="A658">
            <v>5630</v>
          </cell>
          <cell r="B658" t="str">
            <v>ESCAVADEIRA HIDRÁULICA SOBRE ESTEIRAS, CAÇAMBA 0,80 M3, PESO OPERACIONAL 17 T, POTENCIA BRUTA 111 HP - MATERIAIS NA OPERAÇÃO. AF_06/2014</v>
          </cell>
          <cell r="C658" t="str">
            <v>H</v>
          </cell>
          <cell r="D658">
            <v>61.81</v>
          </cell>
          <cell r="E658">
            <v>0</v>
          </cell>
          <cell r="F658">
            <v>61.81</v>
          </cell>
        </row>
        <row r="659">
          <cell r="A659">
            <v>5658</v>
          </cell>
          <cell r="B659" t="str">
            <v>GRADE DE DISCO CONTROLE REMOTO REBOCÁVEL, COM 24 DISCOS 24 X 6 MM COM PNEUS PARA TRANSPORTE - MANUTENÇÃO. AF_06/2014</v>
          </cell>
          <cell r="C659" t="str">
            <v>H</v>
          </cell>
          <cell r="D659">
            <v>2.3199999999999998</v>
          </cell>
          <cell r="E659">
            <v>0</v>
          </cell>
          <cell r="F659">
            <v>2.3199999999999998</v>
          </cell>
        </row>
        <row r="660">
          <cell r="A660">
            <v>5664</v>
          </cell>
          <cell r="B660" t="str">
            <v>RETROESCAVADEIRA SOBRE RODAS COM CARREGADEIRA, TRAÇÃO 4X4, POTÊNCIA LÍQ. 88 HP, CAÇAMBA CARREG. CAP. MÍN. 1 M3, CAÇAMBA RETRO CAP. 0,26 M3, PESO OPERACIONAL MÍN. 6.674 KG, PROFUNDIDADE ESCAVAÇÃO MÁX. 4,37 M - MANUTENÇÃO. AF_06/2014</v>
          </cell>
          <cell r="C660" t="str">
            <v>H</v>
          </cell>
          <cell r="D660">
            <v>37.549999999999997</v>
          </cell>
          <cell r="E660">
            <v>0</v>
          </cell>
          <cell r="F660">
            <v>37.549999999999997</v>
          </cell>
        </row>
        <row r="661">
          <cell r="A661">
            <v>5667</v>
          </cell>
          <cell r="B661" t="str">
            <v>RETROESCAVADEIRA SOBRE RODAS COM CARREGADEIRA, TRAÇÃO 4X2, POTÊNCIA LÍQ. 79 HP, CAÇAMBA CARREG. CAP. MÍN. 1 M3, CAÇAMBA RETRO CAP. 0,20 M3, PESO OPERACIONAL MÍN. 6.570 KG, PROFUNDIDADE ESCAVAÇÃO MÁX. 4,37 M - MANUTENÇÃO. AF_06/2014</v>
          </cell>
          <cell r="C661" t="str">
            <v>H</v>
          </cell>
          <cell r="D661">
            <v>33.39</v>
          </cell>
          <cell r="E661">
            <v>0</v>
          </cell>
          <cell r="F661">
            <v>33.39</v>
          </cell>
        </row>
        <row r="662">
          <cell r="A662">
            <v>5668</v>
          </cell>
          <cell r="B662" t="str">
            <v>RETROESCAVADEIRA SOBRE RODAS COM CARREGADEIRA, TRAÇÃO 4X2, POTÊNCIA LÍQ. 79 HP, CAÇAMBA CARREG. CAP. MÍN. 1 M3, CAÇAMBA RETRO CAP. 0,20 M3, PESO OPERACIONAL MÍN. 6.570 KG, PROFUNDIDADE ESCAVAÇÃO MÁX. 4,37 M - MATERIAIS NA OPERAÇÃO. AF_06/2014</v>
          </cell>
          <cell r="C662" t="str">
            <v>H</v>
          </cell>
          <cell r="D662">
            <v>43.96</v>
          </cell>
          <cell r="E662">
            <v>0</v>
          </cell>
          <cell r="F662">
            <v>43.96</v>
          </cell>
        </row>
        <row r="663">
          <cell r="A663">
            <v>5674</v>
          </cell>
          <cell r="B663" t="str">
            <v>ROLO COMPACTADOR VIBRATÓRIO DE UM CILINDRO AÇO LISO, POTÊNCIA 80 HP, PESO OPERACIONAL MÁXIMO 8,1 T, IMPACTO DINÂMICO 16,15 / 9,5 T, LARGURA DE TRABALHO 1,68 M - MANUTENÇÃO. AF_06/2014</v>
          </cell>
          <cell r="C663" t="str">
            <v>H</v>
          </cell>
          <cell r="D663">
            <v>40.11</v>
          </cell>
          <cell r="E663">
            <v>0</v>
          </cell>
          <cell r="F663">
            <v>40.11</v>
          </cell>
        </row>
        <row r="664">
          <cell r="A664">
            <v>5692</v>
          </cell>
          <cell r="B664" t="str">
            <v>MOTOBOMBA CENTRÍFUGA, MOTOR A GASOLINA, POTÊNCIA 5,42 HP, BOCAIS 1 1/2" X 1", DIÂMETRO ROTOR 143 MM HM/Q = 6 MCA / 16,8 M3/H A 38 MCA / 6,6 M3/H - MANUTENÇÃO. AF_06/2014</v>
          </cell>
          <cell r="C664" t="str">
            <v>H</v>
          </cell>
          <cell r="D664">
            <v>0.24</v>
          </cell>
          <cell r="E664">
            <v>0</v>
          </cell>
          <cell r="F664">
            <v>0.24</v>
          </cell>
        </row>
        <row r="665">
          <cell r="A665">
            <v>5693</v>
          </cell>
          <cell r="B665" t="str">
            <v>MOTOBOMBA CENTRÍFUGA, MOTOR A GASOLINA, POTÊNCIA 5,42 HP, BOCAIS 1 1/2" X 1", DIÂMETRO ROTOR 143 MM HM/Q = 6 MCA / 16,8 M3/H A 38 MCA / 6,6 M3/H - MATERIAIS NA OPERAÇÃO. AF_06/2014</v>
          </cell>
          <cell r="C665" t="str">
            <v>H</v>
          </cell>
          <cell r="D665">
            <v>19.84</v>
          </cell>
          <cell r="E665">
            <v>0</v>
          </cell>
          <cell r="F665">
            <v>19.84</v>
          </cell>
        </row>
        <row r="666">
          <cell r="A666">
            <v>5695</v>
          </cell>
          <cell r="B666" t="str">
            <v>CAMINHÃO BASCULANTE 6 M3, PESO BRUTO TOTAL 16.000 KG, CARGA ÚTIL MÁXIMA 13.071 KG, DISTÂNCIA ENTRE EIXOS 4,80 M, POTÊNCIA 230 CV INCLUSIVE CAÇAMBA METÁLICA - MANUTENÇÃO. AF_06/2014</v>
          </cell>
          <cell r="C666" t="str">
            <v>H</v>
          </cell>
          <cell r="D666">
            <v>39.9</v>
          </cell>
          <cell r="E666">
            <v>0</v>
          </cell>
          <cell r="F666">
            <v>39.9</v>
          </cell>
        </row>
        <row r="667">
          <cell r="A667">
            <v>5703</v>
          </cell>
          <cell r="B667" t="str">
            <v>USINA DE CONCRETO FIXA, CAPACIDADE NOMINAL DE 90 A 120 M3/H, SEM SILO - MATERIAIS NA OPERAÇÃO. AF_07/2016</v>
          </cell>
          <cell r="C667" t="str">
            <v>H</v>
          </cell>
          <cell r="D667">
            <v>16.66</v>
          </cell>
          <cell r="E667">
            <v>0</v>
          </cell>
          <cell r="F667">
            <v>16.66</v>
          </cell>
        </row>
        <row r="668">
          <cell r="A668">
            <v>5705</v>
          </cell>
          <cell r="B668" t="str">
            <v>CAMINHÃO TOCO, PBT 16.000 KG, CARGA ÚTIL MÁX. 10.685 KG, DIST. ENTRE EIXOS 4,8 M, POTÊNCIA 189 CV, INCLUSIVE CARROCERIA FIXA ABERTA DE MADEIRA P/ TRANSPORTE GERAL DE CARGA SECA, DIMEN. APROX. 2,5 X 7,00 X 0,50 M - MANUTENÇÃO. AF_06/2014</v>
          </cell>
          <cell r="C668" t="str">
            <v>H</v>
          </cell>
          <cell r="D668">
            <v>38.869999999999997</v>
          </cell>
          <cell r="E668">
            <v>0</v>
          </cell>
          <cell r="F668">
            <v>38.869999999999997</v>
          </cell>
        </row>
        <row r="669">
          <cell r="A669">
            <v>5707</v>
          </cell>
          <cell r="B669" t="str">
            <v>USINA MISTURADORA DE SOLOS, CAPACIDADE DE 200 A 500 TON/H, POTENCIA 75KW - MANUTENÇÃO. AF_07/2016</v>
          </cell>
          <cell r="C669" t="str">
            <v>H</v>
          </cell>
          <cell r="D669">
            <v>76.39</v>
          </cell>
          <cell r="E669">
            <v>0</v>
          </cell>
          <cell r="F669">
            <v>76.39</v>
          </cell>
        </row>
        <row r="670">
          <cell r="A670">
            <v>5710</v>
          </cell>
          <cell r="B670" t="str">
            <v>VIBROACABADORA DE ASFALTO SOBRE ESTEIRAS, LARGURA DE PAVIMENTAÇÃO 1,90 M A 5,30 M, POTÊNCIA 105 HP CAPACIDADE 450 T/H - MANUTENÇÃO. AF_11/2014</v>
          </cell>
          <cell r="C670" t="str">
            <v>H</v>
          </cell>
          <cell r="D670">
            <v>123.25</v>
          </cell>
          <cell r="E670">
            <v>0</v>
          </cell>
          <cell r="F670">
            <v>123.25</v>
          </cell>
        </row>
        <row r="671">
          <cell r="A671">
            <v>5711</v>
          </cell>
          <cell r="B671" t="str">
            <v>VIBROACABADORA DE ASFALTO SOBRE ESTEIRAS, LARGURA DE PAVIMENTAÇÃO 1,90 M A 5,30 M, POTÊNCIA 105 HP CAPACIDADE 450 T/H - MATERIAIS NA OPERAÇÃO. AF_11/2014</v>
          </cell>
          <cell r="C671" t="str">
            <v>H</v>
          </cell>
          <cell r="D671">
            <v>85.41</v>
          </cell>
          <cell r="E671">
            <v>0</v>
          </cell>
          <cell r="F671">
            <v>85.41</v>
          </cell>
        </row>
        <row r="672">
          <cell r="A672">
            <v>5714</v>
          </cell>
          <cell r="B672" t="str">
            <v>TRATOR DE PNEUS, POTÊNCIA 85 CV, TRAÇÃO 4X4, PESO COM LASTRO DE 4.675 KG - MANUTENÇÃO. AF_06/2014</v>
          </cell>
          <cell r="C672" t="str">
            <v>H</v>
          </cell>
          <cell r="D672">
            <v>14.95</v>
          </cell>
          <cell r="E672">
            <v>0</v>
          </cell>
          <cell r="F672">
            <v>14.95</v>
          </cell>
        </row>
        <row r="673">
          <cell r="A673">
            <v>5715</v>
          </cell>
          <cell r="B673" t="str">
            <v>TRATOR DE PNEUS, POTÊNCIA 85 CV, TRAÇÃO 4X4, PESO COM LASTRO DE 4.675 KG - MATERIAIS NA OPERAÇÃO. AF_06/2014</v>
          </cell>
          <cell r="C673" t="str">
            <v>H</v>
          </cell>
          <cell r="D673">
            <v>64.63</v>
          </cell>
          <cell r="E673">
            <v>0</v>
          </cell>
          <cell r="F673">
            <v>64.63</v>
          </cell>
        </row>
        <row r="674">
          <cell r="A674">
            <v>5718</v>
          </cell>
          <cell r="B674" t="str">
            <v>TRATOR DE ESTEIRAS, POTÊNCIA 170 HP, PESO OPERACIONAL 19 T, CAÇAMBA 5,2 M3 - MATERIAIS NA OPERAÇÃO. AF_06/2014</v>
          </cell>
          <cell r="C674" t="str">
            <v>H</v>
          </cell>
          <cell r="D674">
            <v>101.94</v>
          </cell>
          <cell r="E674">
            <v>0</v>
          </cell>
          <cell r="F674">
            <v>101.94</v>
          </cell>
        </row>
        <row r="675">
          <cell r="A675">
            <v>5721</v>
          </cell>
          <cell r="B675" t="str">
            <v>TRATOR DE ESTEIRAS, POTÊNCIA 150 HP, PESO OPERACIONAL 16,7 T, COM RODA MOTRIZ ELEVADA E LÂMINA 3,18 M3 - MATERIAIS NA OPERAÇÃO. AF_06/2014</v>
          </cell>
          <cell r="C675" t="str">
            <v>H</v>
          </cell>
          <cell r="D675">
            <v>89.94</v>
          </cell>
          <cell r="E675">
            <v>0</v>
          </cell>
          <cell r="F675">
            <v>89.94</v>
          </cell>
        </row>
        <row r="676">
          <cell r="A676">
            <v>5722</v>
          </cell>
          <cell r="B676" t="str">
            <v>TRATOR DE ESTEIRAS, POTÊNCIA 347 HP, PESO OPERACIONAL 38,5 T, COM LÂMINA 8,70 M3 - MATERIAIS NA OPERAÇÃO. AF_06/2014</v>
          </cell>
          <cell r="C676" t="str">
            <v>H</v>
          </cell>
          <cell r="D676">
            <v>208.01</v>
          </cell>
          <cell r="E676">
            <v>0</v>
          </cell>
          <cell r="F676">
            <v>208.01</v>
          </cell>
        </row>
        <row r="677">
          <cell r="A677">
            <v>5724</v>
          </cell>
          <cell r="B677" t="str">
            <v>TRATOR DE ESTEIRAS, POTÊNCIA 100 HP, PESO OPERACIONAL 9,4 T, COM LÂMINA 2,19 M3 - MANUTENÇÃO. AF_06/2014</v>
          </cell>
          <cell r="C677" t="str">
            <v>H</v>
          </cell>
          <cell r="D677">
            <v>59.61</v>
          </cell>
          <cell r="E677">
            <v>0</v>
          </cell>
          <cell r="F677">
            <v>59.61</v>
          </cell>
        </row>
        <row r="678">
          <cell r="A678">
            <v>5727</v>
          </cell>
          <cell r="B678" t="str">
            <v>ROLO COMPACTADOR VIBRATÓRIO REBOCÁVEL, CILINDRO DE AÇO LISO, POTÊNCIA DE TRAÇÃO DE 65 CV, PESO 4,7 T, IMPACTO DINÂMICO 18,3 T, LARGURA DE TRABALHO 1,67 M - MANUTENÇÃO. AF_02/2016</v>
          </cell>
          <cell r="C678" t="str">
            <v>H</v>
          </cell>
          <cell r="D678">
            <v>12.1</v>
          </cell>
          <cell r="E678">
            <v>0</v>
          </cell>
          <cell r="F678">
            <v>12.1</v>
          </cell>
        </row>
        <row r="679">
          <cell r="A679">
            <v>5729</v>
          </cell>
          <cell r="B679" t="str">
            <v>ROLO COMPACTADOR VIBRATÓRIO TANDEM AÇO LISO, POTÊNCIA 58 HP, PESO SEM/COM LASTRO 6,5 / 9,4 T, LARGURA DE TRABALHO 1,2 M - MANUTENÇÃO. AF_06/2014</v>
          </cell>
          <cell r="C679" t="str">
            <v>H</v>
          </cell>
          <cell r="D679">
            <v>49.26</v>
          </cell>
          <cell r="E679">
            <v>0</v>
          </cell>
          <cell r="F679">
            <v>49.26</v>
          </cell>
        </row>
        <row r="680">
          <cell r="A680">
            <v>5730</v>
          </cell>
          <cell r="B680" t="str">
            <v>ROLO COMPACTADOR VIBRATÓRIO TANDEM AÇO LISO, POTÊNCIA 58 HP, PESO SEM/COM LASTRO 6,5 / 9,4 T, LARGURA DE TRABALHO 1,2 M - MATERIAIS NA OPERAÇÃO. AF_06/2014</v>
          </cell>
          <cell r="C680" t="str">
            <v>H</v>
          </cell>
          <cell r="D680">
            <v>39.200000000000003</v>
          </cell>
          <cell r="E680">
            <v>0</v>
          </cell>
          <cell r="F680">
            <v>39.200000000000003</v>
          </cell>
        </row>
        <row r="681">
          <cell r="A681">
            <v>5735</v>
          </cell>
          <cell r="B681" t="str">
            <v>RETROESCAVADEIRA SOBRE RODAS COM CARREGADEIRA, TRAÇÃO 4X4, POTÊNCIA LÍQ. 72 HP, CAÇAMBA CARREG. CAP. MÍN. 0,79 M3, CAÇAMBA RETRO CAP. 0,18 M3, PESO OPERACIONAL MÍN. 7.140 KG, PROFUNDIDADE ESCAVAÇÃO MÁX. 4,50 M - MANUTENÇÃO. AF_06/2014</v>
          </cell>
          <cell r="C681" t="str">
            <v>H</v>
          </cell>
          <cell r="D681">
            <v>36.22</v>
          </cell>
          <cell r="E681">
            <v>0</v>
          </cell>
          <cell r="F681">
            <v>36.22</v>
          </cell>
        </row>
        <row r="682">
          <cell r="A682">
            <v>5736</v>
          </cell>
          <cell r="B682" t="str">
            <v>RETROESCAVADEIRA SOBRE RODAS COM CARREGADEIRA, TRAÇÃO 4X4, POTÊNCIA LÍQ. 72 HP, CAÇAMBA CARREG. CAP. MÍN. 0,79 M3, CAÇAMBA RETRO CAP. 0,18 M3, PESO OPERACIONAL MÍN. 7.140 KG, PROFUNDIDADE ESCAVAÇÃO MÁX. 4,50 M - MATERIAIS NA OPERAÇÃO. AF_06/2014</v>
          </cell>
          <cell r="C682" t="str">
            <v>H</v>
          </cell>
          <cell r="D682">
            <v>40.06</v>
          </cell>
          <cell r="E682">
            <v>0</v>
          </cell>
          <cell r="F682">
            <v>40.06</v>
          </cell>
        </row>
        <row r="683">
          <cell r="A683">
            <v>5738</v>
          </cell>
          <cell r="B683" t="str">
            <v>ROLO COMPACTADOR VIBRATÓRIO PÉ DE CARNEIRO, OPERADO POR CONTROLE REMOTO, POTÊNCIA 12,5 KW, PESO OPERACIONAL 1,675 T, LARGURA DE TRABALHO 0,85 M - DEPRECIAÇÃO. AF_02/2016</v>
          </cell>
          <cell r="C683" t="str">
            <v>H</v>
          </cell>
          <cell r="D683">
            <v>43.8</v>
          </cell>
          <cell r="E683">
            <v>0</v>
          </cell>
          <cell r="F683">
            <v>43.8</v>
          </cell>
        </row>
        <row r="684">
          <cell r="A684">
            <v>5739</v>
          </cell>
          <cell r="B684" t="str">
            <v>ROLO COMPACTADOR VIBRATÓRIO PÉ DE CARNEIRO, OPERADO POR CONTROLE REMOTO, POTÊNCIA 12,5 KW, PESO OPERACIONAL 1,675 T, LARGURA DE TRABALHO 0,85 M - MANUTENÇÃO. AF_02/2016</v>
          </cell>
          <cell r="C684" t="str">
            <v>H</v>
          </cell>
          <cell r="D684">
            <v>54.81</v>
          </cell>
          <cell r="E684">
            <v>0</v>
          </cell>
          <cell r="F684">
            <v>54.81</v>
          </cell>
        </row>
        <row r="685">
          <cell r="A685">
            <v>5741</v>
          </cell>
          <cell r="B685" t="str">
            <v>USINA DE LAMA ASFÁLTICA, PROD 30 A 50 T/H, SILO DE AGREGADO 7 M3, RESERVATÓRIOS PARA EMULSÃO E ÁGUA DE 2,3 M3 CADA, MISTURADOR TIPO PUG MILL A SER MONTADO SOBRE CAMINHÃO - MANUTENÇÃO. AF_10/2014</v>
          </cell>
          <cell r="C685" t="str">
            <v>H</v>
          </cell>
          <cell r="D685">
            <v>42.78</v>
          </cell>
          <cell r="E685">
            <v>0</v>
          </cell>
          <cell r="F685">
            <v>42.78</v>
          </cell>
        </row>
        <row r="686">
          <cell r="A686">
            <v>5742</v>
          </cell>
          <cell r="B686" t="str">
            <v>USINA DE LAMA ASFÁLTICA, PROD 30 A 50 T/H, SILO DE AGREGADO 7 M3, RESERVATÓRIOS PARA EMULSÃO E ÁGUA DE 2,3 M3 CADA, MISTURADOR TIPO PUG MILL A SER MONTADO SOBRE CAMINHÃO - MATERIAIS NA OPERAÇÃO. AF_10/2014</v>
          </cell>
          <cell r="C686" t="str">
            <v>H</v>
          </cell>
          <cell r="D686">
            <v>26.46</v>
          </cell>
          <cell r="E686">
            <v>0</v>
          </cell>
          <cell r="F686">
            <v>26.46</v>
          </cell>
        </row>
        <row r="687">
          <cell r="A687">
            <v>5747</v>
          </cell>
          <cell r="B687" t="str">
            <v>CAMINHÃO PIPA 6.000 L, PESO BRUTO TOTAL 13.000 KG, DISTÂNCIA ENTRE EIXOS 4,80 M, POTÊNCIA 189 CV INCLUSIVE TANQUE DE AÇO PARA TRANSPORTE DE ÁGUA, CAPACIDADE 6 M3 - MATERIAIS NA OPERAÇÃO. AF_06/2014</v>
          </cell>
          <cell r="C687" t="str">
            <v>H</v>
          </cell>
          <cell r="D687">
            <v>151.69999999999999</v>
          </cell>
          <cell r="E687">
            <v>0</v>
          </cell>
          <cell r="F687">
            <v>151.69999999999999</v>
          </cell>
        </row>
        <row r="688">
          <cell r="A688">
            <v>5751</v>
          </cell>
          <cell r="B688" t="str">
            <v>CAMINHÃO TOCO, PESO BRUTO TOTAL 14.300 KG, CARGA ÚTIL MÁXIMA 9590 KG, DISTÂNCIA ENTRE EIXOS 4,76 M, POTÊNCIA 185 CV (NÃO INCLUI CARROCERIA) - MANUTENÇÃO. AF_06/2014</v>
          </cell>
          <cell r="C688" t="str">
            <v>H</v>
          </cell>
          <cell r="D688">
            <v>33.700000000000003</v>
          </cell>
          <cell r="E688">
            <v>0</v>
          </cell>
          <cell r="F688">
            <v>33.700000000000003</v>
          </cell>
        </row>
        <row r="689">
          <cell r="A689">
            <v>5754</v>
          </cell>
          <cell r="B689" t="str">
            <v>CAMINHÃO TOCO, PESO BRUTO TOTAL 16.000 KG, CARGA ÚTIL MÁXIMA DE 10.685 KG, DISTÂNCIA ENTRE EIXOS 4,80 M, POTÊNCIA 189 CV EXCLUSIVE CARROCERIA - MANUTENÇÃO. AF_06/2014</v>
          </cell>
          <cell r="C689" t="str">
            <v>H</v>
          </cell>
          <cell r="D689">
            <v>37.01</v>
          </cell>
          <cell r="E689">
            <v>0</v>
          </cell>
          <cell r="F689">
            <v>37.01</v>
          </cell>
        </row>
        <row r="690">
          <cell r="A690">
            <v>5763</v>
          </cell>
          <cell r="B690" t="str">
            <v>CAMINHÃO PIPA 10.000 L TRUCADO, PESO BRUTO TOTAL 23.000 KG, CARGA ÚTIL MÁXIMA 15.935 KG, DISTÂNCIA ENTRE EIXOS 4,8 M, POTÊNCIA 230 CV, INCLUSIVE TANQUE DE AÇO PARA TRANSPORTE DE ÁGUA - MANUTENÇÃO. AF_06/2014</v>
          </cell>
          <cell r="C690" t="str">
            <v>H</v>
          </cell>
          <cell r="D690">
            <v>52.38</v>
          </cell>
          <cell r="E690">
            <v>0</v>
          </cell>
          <cell r="F690">
            <v>52.38</v>
          </cell>
        </row>
        <row r="691">
          <cell r="A691">
            <v>5765</v>
          </cell>
          <cell r="B691" t="str">
            <v>ESPARGIDOR DE ASFALTO PRESSURIZADO COM TANQUE DE 2500 L, REBOCÁVEL COM MOTOR A GASOLINA POTÊNCIA 3,4 HP - MANUTENÇÃO. AF_07/2014</v>
          </cell>
          <cell r="C691" t="str">
            <v>H</v>
          </cell>
          <cell r="D691">
            <v>4.6399999999999997</v>
          </cell>
          <cell r="E691">
            <v>0</v>
          </cell>
          <cell r="F691">
            <v>4.6399999999999997</v>
          </cell>
        </row>
        <row r="692">
          <cell r="A692">
            <v>5766</v>
          </cell>
          <cell r="B692" t="str">
            <v>ESPARGIDOR DE ASFALTO PRESSURIZADO COM TANQUE DE 2500 L, REBOCÁVEL COM MOTOR A GASOLINA POTÊNCIA 3,4 HP - MATERIAIS NA OPERAÇÃO. AF_07/2014</v>
          </cell>
          <cell r="C692" t="str">
            <v>H</v>
          </cell>
          <cell r="D692">
            <v>2.76</v>
          </cell>
          <cell r="E692">
            <v>0</v>
          </cell>
          <cell r="F692">
            <v>2.76</v>
          </cell>
        </row>
        <row r="693">
          <cell r="A693">
            <v>5779</v>
          </cell>
          <cell r="B693" t="str">
            <v>MOTONIVELADORA POTÊNCIA BÁSICA LÍQUIDA (PRIMEIRA MARCHA) 125 HP, PESO BRUTO 13032 KG, LARGURA DA LÂMINA DE 3,7 M - MANUTENÇÃO. AF_06/2014</v>
          </cell>
          <cell r="C693" t="str">
            <v>H</v>
          </cell>
          <cell r="D693">
            <v>96.45</v>
          </cell>
          <cell r="E693">
            <v>0</v>
          </cell>
          <cell r="F693">
            <v>96.45</v>
          </cell>
        </row>
        <row r="694">
          <cell r="A694">
            <v>5787</v>
          </cell>
          <cell r="B694" t="str">
            <v>PÁ CARREGADEIRA SOBRE RODAS, POTÊNCIA 197 HP, CAPACIDADE DA CAÇAMBA 2,5 A 3,5 M3, PESO OPERACIONAL 18338 KG - MATERIAIS NA OPERAÇÃO. AF_06/2014</v>
          </cell>
          <cell r="C694" t="str">
            <v>H</v>
          </cell>
          <cell r="D694">
            <v>67.5</v>
          </cell>
          <cell r="E694">
            <v>0</v>
          </cell>
          <cell r="F694">
            <v>67.5</v>
          </cell>
        </row>
        <row r="695">
          <cell r="A695">
            <v>5797</v>
          </cell>
          <cell r="B695" t="str">
            <v>COMPRESSOR DE AR REBOCÁVEL, VAZÃO 189 PCM, PRESSÃO EFETIVA DE TRABALHO 102 PSI, MOTOR DIESEL, POTÊNCIA 63 CV - MANUTENÇÃO. AF_06/2015</v>
          </cell>
          <cell r="C695" t="str">
            <v>H</v>
          </cell>
          <cell r="D695">
            <v>6.47</v>
          </cell>
          <cell r="E695">
            <v>0</v>
          </cell>
          <cell r="F695">
            <v>6.47</v>
          </cell>
        </row>
        <row r="696">
          <cell r="A696">
            <v>5800</v>
          </cell>
          <cell r="B696" t="str">
            <v>BOMBA SUBMERSÍVEL ELÉTRICA TRIFÁSICA, POTÊNCIA 2,96 HP, Ø ROTOR 144 MM SEMI-ABERTO, BOCAL DE SAÍDA Ø 2, HM/Q = 2 MCA / 38,8 M3/H A 28 MCA / 5 M3/H - MANUTENÇÃO. AF_06/2014</v>
          </cell>
          <cell r="C696" t="str">
            <v>H</v>
          </cell>
          <cell r="D696">
            <v>0.46</v>
          </cell>
          <cell r="E696">
            <v>0</v>
          </cell>
          <cell r="F696">
            <v>0.46</v>
          </cell>
        </row>
        <row r="697">
          <cell r="A697">
            <v>7032</v>
          </cell>
          <cell r="B697" t="str">
            <v>TANQUE DE ASFALTO ESTACIONÁRIO COM SERPENTINA, CAPACIDADE 30.000 L - DEPRECIAÇÃO. AF_05/2023</v>
          </cell>
          <cell r="C697" t="str">
            <v>H</v>
          </cell>
          <cell r="D697">
            <v>4.28</v>
          </cell>
          <cell r="E697">
            <v>0</v>
          </cell>
          <cell r="F697">
            <v>4.28</v>
          </cell>
        </row>
        <row r="698">
          <cell r="A698">
            <v>7033</v>
          </cell>
          <cell r="B698" t="str">
            <v>TANQUE DE ASFALTO ESTACIONÁRIO COM SERPENTINA, CAPACIDADE 30.000 L - JUROS. AF_05/2023</v>
          </cell>
          <cell r="C698" t="str">
            <v>H</v>
          </cell>
          <cell r="D698">
            <v>1.58</v>
          </cell>
          <cell r="E698">
            <v>0</v>
          </cell>
          <cell r="F698">
            <v>1.58</v>
          </cell>
        </row>
        <row r="699">
          <cell r="A699">
            <v>7034</v>
          </cell>
          <cell r="B699" t="str">
            <v>TANQUE DE ASFALTO ESTACIONÁRIO COM SERPENTINA, CAPACIDADE 30.000 L - MANUTENÇÃO. AF_05/2023</v>
          </cell>
          <cell r="C699" t="str">
            <v>H</v>
          </cell>
          <cell r="D699">
            <v>5.71</v>
          </cell>
          <cell r="E699">
            <v>0</v>
          </cell>
          <cell r="F699">
            <v>5.71</v>
          </cell>
        </row>
        <row r="700">
          <cell r="A700">
            <v>7035</v>
          </cell>
          <cell r="B700" t="str">
            <v>TANQUE DE ASFALTO ESTACIONÁRIO COM SERPENTINA, CAPACIDADE 30.000 L - MATERIAIS NA OPERAÇÃO. AF_05/2023</v>
          </cell>
          <cell r="C700" t="str">
            <v>H</v>
          </cell>
          <cell r="D700">
            <v>246.02</v>
          </cell>
          <cell r="E700">
            <v>0</v>
          </cell>
          <cell r="F700">
            <v>246.02</v>
          </cell>
        </row>
        <row r="701">
          <cell r="A701">
            <v>7038</v>
          </cell>
          <cell r="B701" t="str">
            <v>ROLO COMPACTADOR DE PNEUS ESTÁTICO, PRESSÃO VARIÁVEL, POTÊNCIA 111 HP, PESO SEM/COM LASTRO 9,5 / 26 T, LARGURA DE TRABALHO 1,90 M - DEPRECIAÇÃO. AF_07/2014</v>
          </cell>
          <cell r="C701" t="str">
            <v>H</v>
          </cell>
          <cell r="D701">
            <v>50.1</v>
          </cell>
          <cell r="E701">
            <v>0</v>
          </cell>
          <cell r="F701">
            <v>50.1</v>
          </cell>
        </row>
        <row r="702">
          <cell r="A702">
            <v>7039</v>
          </cell>
          <cell r="B702" t="str">
            <v>ROLO COMPACTADOR DE PNEUS ESTÁTICO, PRESSÃO VARIÁVEL, POTÊNCIA 111 HP, PESO SEM/COM LASTRO 9,5 / 26 T, LARGURA DE TRABALHO 1,90 M - JUROS. AF_07/2014</v>
          </cell>
          <cell r="C702" t="str">
            <v>H</v>
          </cell>
          <cell r="D702">
            <v>13.44</v>
          </cell>
          <cell r="E702">
            <v>0</v>
          </cell>
          <cell r="F702">
            <v>13.44</v>
          </cell>
        </row>
        <row r="703">
          <cell r="A703">
            <v>7040</v>
          </cell>
          <cell r="B703" t="str">
            <v>ROLO COMPACTADOR DE PNEUS ESTÁTICO, PRESSÃO VARIÁVEL, POTÊNCIA 111 HP, PESO SEM/COM LASTRO 9,5 / 26 T, LARGURA DE TRABALHO 1,90 M - MANUTENÇÃO. AF_07/2014</v>
          </cell>
          <cell r="C703" t="str">
            <v>H</v>
          </cell>
          <cell r="D703">
            <v>62.69</v>
          </cell>
          <cell r="E703">
            <v>0</v>
          </cell>
          <cell r="F703">
            <v>62.69</v>
          </cell>
        </row>
        <row r="704">
          <cell r="A704">
            <v>7044</v>
          </cell>
          <cell r="B704" t="str">
            <v>MOTOBOMBA TRASH (PARA ÁGUA SUJA) AUTO ESCORVANTE, MOTOR GASOLINA DE 6,41 HP, DIÂMETROS DE SUCÇÃO X RECALQUE: 3" X 3", HM/Q = 10 MCA / 60 M3/H A 23 MCA / 0 M3/H - DEPRECIAÇÃO. AF_10/2014</v>
          </cell>
          <cell r="C704" t="str">
            <v>H</v>
          </cell>
          <cell r="D704">
            <v>0.27</v>
          </cell>
          <cell r="E704">
            <v>0</v>
          </cell>
          <cell r="F704">
            <v>0.27</v>
          </cell>
        </row>
        <row r="705">
          <cell r="A705">
            <v>7045</v>
          </cell>
          <cell r="B705" t="str">
            <v>MOTOBOMBA TRASH (PARA ÁGUA SUJA) AUTO ESCORVANTE, MOTOR GASOLINA DE 6,41 HP, DIÂMETROS DE SUCÇÃO X RECALQUE: 3" X 3", HM/Q = 10 MCA / 60 M3/H A 23 MCA / 0 M3/H - JUROS. AF_10/2014</v>
          </cell>
          <cell r="C705" t="str">
            <v>H</v>
          </cell>
          <cell r="D705">
            <v>0.06</v>
          </cell>
          <cell r="E705">
            <v>0</v>
          </cell>
          <cell r="F705">
            <v>0.06</v>
          </cell>
        </row>
        <row r="706">
          <cell r="A706">
            <v>7046</v>
          </cell>
          <cell r="B706" t="str">
            <v>MOTOBOMBA TRASH (PARA ÁGUA SUJA) AUTO ESCORVANTE, MOTOR GASOLINA DE 6,41 HP, DIÂMETROS DE SUCÇÃO X RECALQUE: 3" X 3", HM/Q = 10 MCA / 60 M3/H A 23 MCA / 0 M3/H - MANUTENÇÃO. AF_10/2014</v>
          </cell>
          <cell r="C706" t="str">
            <v>H</v>
          </cell>
          <cell r="D706">
            <v>0.28999999999999998</v>
          </cell>
          <cell r="E706">
            <v>0</v>
          </cell>
          <cell r="F706">
            <v>0.28999999999999998</v>
          </cell>
        </row>
        <row r="707">
          <cell r="A707">
            <v>7047</v>
          </cell>
          <cell r="B707" t="str">
            <v>MOTOBOMBA TRASH (PARA ÁGUA SUJA) AUTO ESCORVANTE, MOTOR GASOLINA DE 6,41 HP, DIÂMETROS DE SUCÇÃO X RECALQUE: 3" X 3", HM/Q = 10 MCA / 60 M3/H A 23 MCA / 0 M3/H - MATERIAIS NA OPERAÇÃO. AF_10/2014</v>
          </cell>
          <cell r="C707" t="str">
            <v>H</v>
          </cell>
          <cell r="D707">
            <v>23.42</v>
          </cell>
          <cell r="E707">
            <v>0</v>
          </cell>
          <cell r="F707">
            <v>23.42</v>
          </cell>
        </row>
        <row r="708">
          <cell r="A708">
            <v>7051</v>
          </cell>
          <cell r="B708" t="str">
            <v>ROLO COMPACTADOR PE DE CARNEIRO VIBRATORIO, POTENCIA 125 HP, PESO OPERACIONAL SEM/COM LASTRO 11,95 / 13,30 T, IMPACTO DINAMICO 38,5 / 22,5 T, LARGURA DE TRABALHO 2,15 M - DEPRECIAÇÃO. AF_06/2014</v>
          </cell>
          <cell r="C708" t="str">
            <v>H</v>
          </cell>
          <cell r="D708">
            <v>44.43</v>
          </cell>
          <cell r="E708">
            <v>0</v>
          </cell>
          <cell r="F708">
            <v>44.43</v>
          </cell>
        </row>
        <row r="709">
          <cell r="A709">
            <v>7052</v>
          </cell>
          <cell r="B709" t="str">
            <v>ROLO COMPACTADOR PE DE CARNEIRO VIBRATORIO, POTENCIA 125 HP, PESO OPERACIONAL SEM/COM LASTRO 11,95 / 13,30 T, IMPACTO DINAMICO 38,5 / 22,5 T, LARGURA DE TRABALHO 2,15 M - JUROS. AF_06/2014</v>
          </cell>
          <cell r="C709" t="str">
            <v>H</v>
          </cell>
          <cell r="D709">
            <v>12</v>
          </cell>
          <cell r="E709">
            <v>0</v>
          </cell>
          <cell r="F709">
            <v>12</v>
          </cell>
        </row>
        <row r="710">
          <cell r="A710">
            <v>7053</v>
          </cell>
          <cell r="B710" t="str">
            <v>ROLO COMPACTADOR PE DE CARNEIRO VIBRATORIO, POTENCIA 125 HP, PESO OPERACIONAL SEM/COM LASTRO 11,95 / 13,30 T, IMPACTO DINAMICO 38,5 / 22,5 T, LARGURA DE TRABALHO 2,15 M - MANUTENÇÃO. AF_06/2014</v>
          </cell>
          <cell r="C710" t="str">
            <v>H</v>
          </cell>
          <cell r="D710">
            <v>55.61</v>
          </cell>
          <cell r="E710">
            <v>0</v>
          </cell>
          <cell r="F710">
            <v>55.61</v>
          </cell>
        </row>
        <row r="711">
          <cell r="A711">
            <v>7054</v>
          </cell>
          <cell r="B711" t="str">
            <v>ROLO COMPACTADOR PE DE CARNEIRO VIBRATORIO, POTENCIA 125 HP, PESO OPERACIONAL SEM/COM LASTRO 11,95 / 13,30 T, IMPACTO DINAMICO 38,5 / 22,5 T, LARGURA DE TRABALHO 2,15 M - MATERIAIS NA OPERAÇÃO. AF_06/2014</v>
          </cell>
          <cell r="C711" t="str">
            <v>H</v>
          </cell>
          <cell r="D711">
            <v>85.64</v>
          </cell>
          <cell r="E711">
            <v>0</v>
          </cell>
          <cell r="F711">
            <v>85.64</v>
          </cell>
        </row>
        <row r="712">
          <cell r="A712">
            <v>7058</v>
          </cell>
          <cell r="B712" t="str">
            <v>CAMINHÃO BASCULANTE 6 M3 TOCO, PESO BRUTO TOTAL 16.000 KG, CARGA ÚTIL MÁXIMA 11.130 KG, DISTÂNCIA ENTRE EIXOS 5,36 M, POTÊNCIA 185 CV, INCLUSIVE CAÇAMBA METÁLICA - DEPRECIAÇÃO. AF_06/2014</v>
          </cell>
          <cell r="C712" t="str">
            <v>H</v>
          </cell>
          <cell r="D712">
            <v>22.78</v>
          </cell>
          <cell r="E712">
            <v>0</v>
          </cell>
          <cell r="F712">
            <v>22.78</v>
          </cell>
        </row>
        <row r="713">
          <cell r="A713">
            <v>7059</v>
          </cell>
          <cell r="B713" t="str">
            <v>CAMINHÃO BASCULANTE 6 M3 TOCO, PESO BRUTO TOTAL 16.000 KG, CARGA ÚTIL MÁXIMA 11.130 KG, DISTÂNCIA ENTRE EIXOS 5,36 M, POTÊNCIA 185 CV, INCLUSIVE CAÇAMBA METÁLICA - JUROS. AF_06/2014</v>
          </cell>
          <cell r="C713" t="str">
            <v>H</v>
          </cell>
          <cell r="D713">
            <v>8.86</v>
          </cell>
          <cell r="E713">
            <v>0</v>
          </cell>
          <cell r="F713">
            <v>8.86</v>
          </cell>
        </row>
        <row r="714">
          <cell r="A714">
            <v>7060</v>
          </cell>
          <cell r="B714" t="str">
            <v>CAMINHÃO BASCULANTE 6 M3 TOCO, PESO BRUTO TOTAL 16.000 KG, CARGA ÚTIL MÁXIMA 11.130 KG, DISTÂNCIA ENTRE EIXOS 5,36 M, POTÊNCIA 185 CV, INCLUSIVE CAÇAMBA METÁLICA - MANUTENÇÃO. AF_06/2014</v>
          </cell>
          <cell r="C714" t="str">
            <v>H</v>
          </cell>
          <cell r="D714">
            <v>41.31</v>
          </cell>
          <cell r="E714">
            <v>0</v>
          </cell>
          <cell r="F714">
            <v>41.31</v>
          </cell>
        </row>
        <row r="715">
          <cell r="A715">
            <v>7061</v>
          </cell>
          <cell r="B715" t="str">
            <v>CAMINHÃO BASCULANTE 6 M3 TOCO, PESO BRUTO TOTAL 16.000 KG, CARGA ÚTIL MÁXIMA 11.130 KG, DISTÂNCIA ENTRE EIXOS 5,36 M, POTÊNCIA 185 CV, INCLUSIVE CAÇAMBA METÁLICA - MATERIAIS NA OPERAÇÃO. AF_06/2014</v>
          </cell>
          <cell r="C715" t="str">
            <v>H</v>
          </cell>
          <cell r="D715">
            <v>78.17</v>
          </cell>
          <cell r="E715">
            <v>0</v>
          </cell>
          <cell r="F715">
            <v>78.17</v>
          </cell>
        </row>
        <row r="716">
          <cell r="A716">
            <v>7063</v>
          </cell>
          <cell r="B716" t="str">
            <v>TRATOR DE PNEUS, POTÊNCIA 122 CV, TRAÇÃO 4X4, PESO COM LASTRO DE 4.510 KG - DEPRECIAÇÃO. AF_06/2014</v>
          </cell>
          <cell r="C716" t="str">
            <v>H</v>
          </cell>
          <cell r="D716">
            <v>18.66</v>
          </cell>
          <cell r="E716">
            <v>0</v>
          </cell>
          <cell r="F716">
            <v>18.66</v>
          </cell>
        </row>
        <row r="717">
          <cell r="A717">
            <v>7064</v>
          </cell>
          <cell r="B717" t="str">
            <v>TRATOR DE PNEUS, POTÊNCIA 122 CV, TRAÇÃO 4X4, PESO COM LASTRO DE 4.510 KG - JUROS. AF_06/2014</v>
          </cell>
          <cell r="C717" t="str">
            <v>H</v>
          </cell>
          <cell r="D717">
            <v>5.04</v>
          </cell>
          <cell r="E717">
            <v>0</v>
          </cell>
          <cell r="F717">
            <v>5.04</v>
          </cell>
        </row>
        <row r="718">
          <cell r="A718">
            <v>7065</v>
          </cell>
          <cell r="B718" t="str">
            <v>TRATOR DE PNEUS, POTÊNCIA 122 CV, TRAÇÃO 4X4, PESO COM LASTRO DE 4.510 KG - MANUTENÇÃO. AF_06/2014</v>
          </cell>
          <cell r="C718" t="str">
            <v>H</v>
          </cell>
          <cell r="D718">
            <v>20.41</v>
          </cell>
          <cell r="E718">
            <v>0</v>
          </cell>
          <cell r="F718">
            <v>20.41</v>
          </cell>
        </row>
        <row r="719">
          <cell r="A719">
            <v>7066</v>
          </cell>
          <cell r="B719" t="str">
            <v>TRATOR DE PNEUS, POTÊNCIA 122 CV, TRAÇÃO 4X4, PESO COM LASTRO DE 4.510 KG - MATERIAIS NA OPERAÇÃO. AF_06/2014</v>
          </cell>
          <cell r="C719" t="str">
            <v>H</v>
          </cell>
          <cell r="D719">
            <v>92.75</v>
          </cell>
          <cell r="E719">
            <v>0</v>
          </cell>
          <cell r="F719">
            <v>92.75</v>
          </cell>
        </row>
        <row r="720">
          <cell r="A720">
            <v>53786</v>
          </cell>
          <cell r="B720" t="str">
            <v>RETROESCAVADEIRA SOBRE RODAS COM CARREGADEIRA, TRAÇÃO 4X4, POTÊNCIA LÍQ. 88 HP, CAÇAMBA CARREG. CAP. MÍN. 1 M3, CAÇAMBA RETRO CAP. 0,26 M3, PESO OPERACIONAL MÍN. 6.674 KG, PROFUNDIDADE ESCAVAÇÃO MÁX. 4,37 M - MATERIAIS NA OPERAÇÃO. AF_06/2014</v>
          </cell>
          <cell r="C720" t="str">
            <v>H</v>
          </cell>
          <cell r="D720">
            <v>48.96</v>
          </cell>
          <cell r="E720">
            <v>0</v>
          </cell>
          <cell r="F720">
            <v>48.96</v>
          </cell>
        </row>
        <row r="721">
          <cell r="A721">
            <v>53788</v>
          </cell>
          <cell r="B721" t="str">
            <v>ROLO COMPACTADOR VIBRATÓRIO DE UM CILINDRO AÇO LISO, POTÊNCIA 80 HP, PESO OPERACIONAL MÁXIMO 8,1 T, IMPACTO DINÂMICO 16,15 / 9,5 T, LARGURA DE TRABALHO 1,68 M - MATERIAIS NA OPERAÇÃO. AF_06/2014</v>
          </cell>
          <cell r="C721" t="str">
            <v>H</v>
          </cell>
          <cell r="D721">
            <v>54.81</v>
          </cell>
          <cell r="E721">
            <v>0</v>
          </cell>
          <cell r="F721">
            <v>54.81</v>
          </cell>
        </row>
        <row r="722">
          <cell r="A722">
            <v>53792</v>
          </cell>
          <cell r="B722" t="str">
            <v>CAMINHÃO BASCULANTE 6 M3, PESO BRUTO TOTAL 16.000 KG, CARGA ÚTIL MÁXIMA 13.071 KG, DISTÂNCIA ENTRE EIXOS 4,80 M, POTÊNCIA 230 CV INCLUSIVE CAÇAMBA METÁLICA - MATERIAIS NA OPERAÇÃO. AF_06/2014</v>
          </cell>
          <cell r="C722" t="str">
            <v>H</v>
          </cell>
          <cell r="D722">
            <v>97.17</v>
          </cell>
          <cell r="E722">
            <v>0</v>
          </cell>
          <cell r="F722">
            <v>97.17</v>
          </cell>
        </row>
        <row r="723">
          <cell r="A723">
            <v>53794</v>
          </cell>
          <cell r="B723" t="str">
            <v>USINA DE CONCRETO FIXA, CAPACIDADE NOMINAL DE 90 A 120 M3/H, SEM SILO - MANUTENÇÃO. AF_07/2016</v>
          </cell>
          <cell r="C723" t="str">
            <v>H</v>
          </cell>
          <cell r="D723">
            <v>35.619999999999997</v>
          </cell>
          <cell r="E723">
            <v>0</v>
          </cell>
          <cell r="F723">
            <v>35.619999999999997</v>
          </cell>
        </row>
        <row r="724">
          <cell r="A724">
            <v>53797</v>
          </cell>
          <cell r="B724" t="str">
            <v>CAMINHÃO TOCO, PBT 16.000 KG, CARGA ÚTIL MÁX. 10.685 KG, DIST. ENTRE EIXOS 4,8 M, POTÊNCIA 189 CV, INCLUSIVE CARROCERIA FIXA ABERTA DE MADEIRA P/ TRANSPORTE GERAL DE CARGA SECA, DIMEN. APROX. 2,5 X 7,00 X 0,50 M - MATERIAIS NA OPERAÇÃO. AF_06/2014</v>
          </cell>
          <cell r="C724" t="str">
            <v>H</v>
          </cell>
          <cell r="D724">
            <v>111.75</v>
          </cell>
          <cell r="E724">
            <v>0</v>
          </cell>
          <cell r="F724">
            <v>111.75</v>
          </cell>
        </row>
        <row r="725">
          <cell r="A725">
            <v>53804</v>
          </cell>
          <cell r="B725" t="str">
            <v>VASSOURA MECÂNICA REBOCÁVEL COM ESCOVA CILÍNDRICA, LARGURA ÚTIL DE VARRIMENTO DE 2,44 M - MANUTENÇÃO. AF_06/2014</v>
          </cell>
          <cell r="C725" t="str">
            <v>H</v>
          </cell>
          <cell r="D725">
            <v>4.82</v>
          </cell>
          <cell r="E725">
            <v>0</v>
          </cell>
          <cell r="F725">
            <v>4.82</v>
          </cell>
        </row>
        <row r="726">
          <cell r="A726">
            <v>53806</v>
          </cell>
          <cell r="B726" t="str">
            <v>TRATOR DE ESTEIRAS, POTÊNCIA 170 HP, PESO OPERACIONAL 19 T, CAÇAMBA 5,2 M3 - MANUTENÇÃO. AF_06/2014</v>
          </cell>
          <cell r="C726" t="str">
            <v>H</v>
          </cell>
          <cell r="D726">
            <v>76.81</v>
          </cell>
          <cell r="E726">
            <v>0</v>
          </cell>
          <cell r="F726">
            <v>76.81</v>
          </cell>
        </row>
        <row r="727">
          <cell r="A727">
            <v>53810</v>
          </cell>
          <cell r="B727" t="str">
            <v>TRATOR DE ESTEIRAS, POTÊNCIA 150 HP, PESO OPERACIONAL 16,7 T, COM RODA MOTRIZ ELEVADA E LÂMINA 3,18 M3 - MANUTENÇÃO. AF_06/2014</v>
          </cell>
          <cell r="C727" t="str">
            <v>H</v>
          </cell>
          <cell r="D727">
            <v>77.28</v>
          </cell>
          <cell r="E727">
            <v>0</v>
          </cell>
          <cell r="F727">
            <v>77.28</v>
          </cell>
        </row>
        <row r="728">
          <cell r="A728">
            <v>53814</v>
          </cell>
          <cell r="B728" t="str">
            <v>TRATOR DE ESTEIRAS, POTÊNCIA 347 HP, PESO OPERACIONAL 38,5 T, COM LÂMINA 8,70 M3 - MANUTENÇÃO. AF_06/2014</v>
          </cell>
          <cell r="C728" t="str">
            <v>H</v>
          </cell>
          <cell r="D728">
            <v>253.14</v>
          </cell>
          <cell r="E728">
            <v>0</v>
          </cell>
          <cell r="F728">
            <v>253.14</v>
          </cell>
        </row>
        <row r="729">
          <cell r="A729">
            <v>53817</v>
          </cell>
          <cell r="B729" t="str">
            <v>TRATOR DE ESTEIRAS, POTÊNCIA 100 HP, PESO OPERACIONAL 9,4 T, COM LÂMINA 2,19 M3 - MATERIAIS NA OPERAÇÃO. AF_06/2014</v>
          </cell>
          <cell r="C729" t="str">
            <v>H</v>
          </cell>
          <cell r="D729">
            <v>59.92</v>
          </cell>
          <cell r="E729">
            <v>0</v>
          </cell>
          <cell r="F729">
            <v>59.92</v>
          </cell>
        </row>
        <row r="730">
          <cell r="A730">
            <v>53818</v>
          </cell>
          <cell r="B730" t="str">
            <v>ROLO COMPACTADOR VIBRATÓRIO REBOCÁVEL, CILINDRO DE AÇO LISO, POTÊNCIA DE TRAÇÃO DE 65 CV, PESO 4,7 T, IMPACTO DINÂMICO 18,3 T, LARGURA DE TRABALHO 1,67 M - DEPRECIAÇÃO. AF_02/2016</v>
          </cell>
          <cell r="C730" t="str">
            <v>H</v>
          </cell>
          <cell r="D730">
            <v>9.67</v>
          </cell>
          <cell r="E730">
            <v>0</v>
          </cell>
          <cell r="F730">
            <v>9.67</v>
          </cell>
        </row>
        <row r="731">
          <cell r="A731">
            <v>53827</v>
          </cell>
          <cell r="B731" t="str">
            <v>CAMINHÃO TOCO, PESO BRUTO TOTAL 14.300 KG, CARGA ÚTIL MÁXIMA 9590 KG, DISTÂNCIA ENTRE EIXOS 4,76 M, POTÊNCIA 185 CV (NÃO INCLUI CARROCERIA) - MATERIAIS NA OPERAÇÃO. AF_06/2014</v>
          </cell>
          <cell r="C731" t="str">
            <v>H</v>
          </cell>
          <cell r="D731">
            <v>109.4</v>
          </cell>
          <cell r="E731">
            <v>0</v>
          </cell>
          <cell r="F731">
            <v>109.4</v>
          </cell>
        </row>
        <row r="732">
          <cell r="A732">
            <v>53829</v>
          </cell>
          <cell r="B732" t="str">
            <v>CAMINHÃO TOCO, PESO BRUTO TOTAL 16.000 KG, CARGA ÚTIL MÁXIMA DE 10.685 KG, DISTÂNCIA ENTRE EIXOS 4,80 M, POTÊNCIA 189 CV EXCLUSIVE CARROCERIA - MATERIAIS NA OPERAÇÃO. AF_06/2014</v>
          </cell>
          <cell r="C732" t="str">
            <v>H</v>
          </cell>
          <cell r="D732">
            <v>111.75</v>
          </cell>
          <cell r="E732">
            <v>0</v>
          </cell>
          <cell r="F732">
            <v>111.75</v>
          </cell>
        </row>
        <row r="733">
          <cell r="A733">
            <v>53831</v>
          </cell>
          <cell r="B733" t="str">
            <v>CAMINHÃO PIPA 10.000 L TRUCADO, PESO BRUTO TOTAL 23.000 KG, CARGA ÚTIL MÁXIMA 15.935 KG, DISTÂNCIA ENTRE EIXOS 4,8 M, POTÊNCIA 230 CV, INCLUSIVE TANQUE DE AÇO PARA TRANSPORTE DE ÁGUA - MATERIAIS NA OPERAÇÃO. AF_06/2014</v>
          </cell>
          <cell r="C733" t="str">
            <v>H</v>
          </cell>
          <cell r="D733">
            <v>184.59</v>
          </cell>
          <cell r="E733">
            <v>0</v>
          </cell>
          <cell r="F733">
            <v>184.59</v>
          </cell>
        </row>
        <row r="734">
          <cell r="A734">
            <v>53840</v>
          </cell>
          <cell r="B734" t="str">
            <v>GRADE DE DISCO REBOCÁVEL COM 20 DISCOS 24" X 6 MM COM PNEUS PARA TRANSPORTE - DEPRECIAÇÃO. AF_06/2014</v>
          </cell>
          <cell r="C734" t="str">
            <v>H</v>
          </cell>
          <cell r="D734">
            <v>2.62</v>
          </cell>
          <cell r="E734">
            <v>0</v>
          </cell>
          <cell r="F734">
            <v>2.62</v>
          </cell>
        </row>
        <row r="735">
          <cell r="A735">
            <v>53841</v>
          </cell>
          <cell r="B735" t="str">
            <v>GRADE DE DISCO REBOCÁVEL COM 20 DISCOS 24" X 6 MM COM PNEUS PARA TRANSPORTE - MANUTENÇÃO. AF_06/2014</v>
          </cell>
          <cell r="C735" t="str">
            <v>H</v>
          </cell>
          <cell r="D735">
            <v>1.82</v>
          </cell>
          <cell r="E735">
            <v>0</v>
          </cell>
          <cell r="F735">
            <v>1.82</v>
          </cell>
        </row>
        <row r="736">
          <cell r="A736">
            <v>53849</v>
          </cell>
          <cell r="B736" t="str">
            <v>MOTONIVELADORA POTÊNCIA BÁSICA LÍQUIDA (PRIMEIRA MARCHA) 125 HP, PESO BRUTO 13032 KG, LARGURA DA LÂMINA DE 3,7 M - MATERIAIS NA OPERAÇÃO. AF_06/2014</v>
          </cell>
          <cell r="C736" t="str">
            <v>H</v>
          </cell>
          <cell r="D736">
            <v>80.3</v>
          </cell>
          <cell r="E736">
            <v>0</v>
          </cell>
          <cell r="F736">
            <v>80.3</v>
          </cell>
        </row>
        <row r="737">
          <cell r="A737">
            <v>53857</v>
          </cell>
          <cell r="B737" t="str">
            <v>PÁ CARREGADEIRA SOBRE RODAS, POTÊNCIA LÍQUIDA 128 HP, CAPACIDADE DA CAÇAMBA 1,7 A 2,8 M3, PESO OPERACIONAL 11632 KG - MANUTENÇÃO. AF_06/2014</v>
          </cell>
          <cell r="C737" t="str">
            <v>H</v>
          </cell>
          <cell r="D737">
            <v>82</v>
          </cell>
          <cell r="E737">
            <v>0</v>
          </cell>
          <cell r="F737">
            <v>82</v>
          </cell>
        </row>
        <row r="738">
          <cell r="A738">
            <v>53858</v>
          </cell>
          <cell r="B738" t="str">
            <v>PÁ CARREGADEIRA SOBRE RODAS, POTÊNCIA LÍQUIDA 128 HP, CAPACIDADE DA CAÇAMBA 1,7 A 2,8 M3, PESO OPERACIONAL 11632 KG - MATERIAIS NA OPERAÇÃO. AF_06/2014</v>
          </cell>
          <cell r="C738" t="str">
            <v>H</v>
          </cell>
          <cell r="D738">
            <v>43.85</v>
          </cell>
          <cell r="E738">
            <v>0</v>
          </cell>
          <cell r="F738">
            <v>43.85</v>
          </cell>
        </row>
        <row r="739">
          <cell r="A739">
            <v>53861</v>
          </cell>
          <cell r="B739" t="str">
            <v>PÁ CARREGADEIRA SOBRE RODAS, POTÊNCIA 197 HP, CAPACIDADE DA CAÇAMBA 2,5 A 3,5 M3, PESO OPERACIONAL 18338 KG - MANUTENÇÃO. AF_06/2014</v>
          </cell>
          <cell r="C739" t="str">
            <v>H</v>
          </cell>
          <cell r="D739">
            <v>79.59</v>
          </cell>
          <cell r="E739">
            <v>0</v>
          </cell>
          <cell r="F739">
            <v>79.59</v>
          </cell>
        </row>
        <row r="740">
          <cell r="A740">
            <v>53863</v>
          </cell>
          <cell r="B740" t="str">
            <v>MARTELETE OU ROMPEDOR PNEUMÁTICO MANUAL, 28 KG, COM SILENCIADOR - MANUTENÇÃO. AF_07/2016</v>
          </cell>
          <cell r="C740" t="str">
            <v>H</v>
          </cell>
          <cell r="D740">
            <v>1.85</v>
          </cell>
          <cell r="E740">
            <v>0</v>
          </cell>
          <cell r="F740">
            <v>1.85</v>
          </cell>
        </row>
        <row r="741">
          <cell r="A741">
            <v>53865</v>
          </cell>
          <cell r="B741" t="str">
            <v>COMPRESSOR DE AR REBOCÁVEL, VAZÃO 189 PCM, PRESSÃO EFETIVA DE TRABALHO 102 PSI, MOTOR DIESEL, POTÊNCIA 63 CV - MATERIAIS NA OPERAÇÃO. AF_06/2015</v>
          </cell>
          <cell r="C741" t="str">
            <v>H</v>
          </cell>
          <cell r="D741">
            <v>45.23</v>
          </cell>
          <cell r="E741">
            <v>0</v>
          </cell>
          <cell r="F741">
            <v>45.23</v>
          </cell>
        </row>
        <row r="742">
          <cell r="A742">
            <v>53866</v>
          </cell>
          <cell r="B742" t="str">
            <v>BOMBA SUBMERSÍVEL ELÉTRICA TRIFÁSICA, POTÊNCIA 2,96 HP, Ø ROTOR 144 MM SEMI-ABERTO, BOCAL DE SAÍDA Ø 2, HM/Q = 2 MCA / 38,8 M3/H A 28 MCA / 5 M3/H - MATERIAIS NA OPERAÇÃO. AF_06/2014</v>
          </cell>
          <cell r="C742" t="str">
            <v>H</v>
          </cell>
          <cell r="D742">
            <v>1.35</v>
          </cell>
          <cell r="E742">
            <v>0</v>
          </cell>
          <cell r="F742">
            <v>1.35</v>
          </cell>
        </row>
        <row r="743">
          <cell r="A743">
            <v>53882</v>
          </cell>
          <cell r="B743" t="str">
            <v>CAMINHÃO PIPA 6.000 L, PESO BRUTO TOTAL 13.000 KG, DISTÂNCIA ENTRE EIXOS 4,80 M, POTÊNCIA 189 CV INCLUSIVE TANQUE DE AÇO PARA TRANSPORTE DE ÁGUA, CAPACIDADE 6 M3 - MANUTENÇÃO. AF_06/2014</v>
          </cell>
          <cell r="C743" t="str">
            <v>H</v>
          </cell>
          <cell r="D743">
            <v>37.39</v>
          </cell>
          <cell r="E743">
            <v>0</v>
          </cell>
          <cell r="F743">
            <v>37.39</v>
          </cell>
        </row>
        <row r="744">
          <cell r="A744">
            <v>55263</v>
          </cell>
          <cell r="B744" t="str">
            <v>ROLO COMPACTADOR DE PNEUS ESTÁTICO, PRESSÃO VARIÁVEL, POTÊNCIA 111 HP, PESO SEM/COM LASTRO 9,5 / 26 T, LARGURA DE TRABALHO 1,90 M - MATERIAIS NA OPERAÇÃO. AF_07/2014</v>
          </cell>
          <cell r="C744" t="str">
            <v>H</v>
          </cell>
          <cell r="D744">
            <v>61.81</v>
          </cell>
          <cell r="E744">
            <v>0</v>
          </cell>
          <cell r="F744">
            <v>61.81</v>
          </cell>
        </row>
        <row r="745">
          <cell r="A745">
            <v>73303</v>
          </cell>
          <cell r="B745" t="str">
            <v>GRUPO GERADOR ESTACIONÁRIO, MOTOR DIESEL POTÊNCIA 170 KVA - DEPRECIAÇÃO. AF_02/2016</v>
          </cell>
          <cell r="C745" t="str">
            <v>H</v>
          </cell>
          <cell r="D745">
            <v>5.63</v>
          </cell>
          <cell r="E745">
            <v>0</v>
          </cell>
          <cell r="F745">
            <v>5.63</v>
          </cell>
        </row>
        <row r="746">
          <cell r="A746">
            <v>73307</v>
          </cell>
          <cell r="B746" t="str">
            <v>GRUPO GERADOR ESTACIONÁRIO, MOTOR DIESEL POTÊNCIA 170 KVA - MANUTENÇÃO. AF_02/2016</v>
          </cell>
          <cell r="C746" t="str">
            <v>H</v>
          </cell>
          <cell r="D746">
            <v>5.0199999999999996</v>
          </cell>
          <cell r="E746">
            <v>0</v>
          </cell>
          <cell r="F746">
            <v>5.0199999999999996</v>
          </cell>
        </row>
        <row r="747">
          <cell r="A747">
            <v>73309</v>
          </cell>
          <cell r="B747" t="str">
            <v>ROLO COMPACTADOR VIBRATÓRIO PÉ DE CARNEIRO PARA SOLOS, POTÊNCIA 80 HP, PESO OPERACIONAL SEM/COM LASTRO 7,4 / 8,8 T, LARGURA DE TRABALHO 1,68 M - DEPRECIAÇÃO. AF_02/2016</v>
          </cell>
          <cell r="C747" t="str">
            <v>H</v>
          </cell>
          <cell r="D747">
            <v>33.33</v>
          </cell>
          <cell r="E747">
            <v>0</v>
          </cell>
          <cell r="F747">
            <v>33.33</v>
          </cell>
        </row>
        <row r="748">
          <cell r="A748">
            <v>73311</v>
          </cell>
          <cell r="B748" t="str">
            <v>GRUPO GERADOR ESTACIONÁRIO, MOTOR DIESEL POTÊNCIA 170 KVA - MATERIAIS NA OPERAÇÃO. AF_02/2016</v>
          </cell>
          <cell r="C748" t="str">
            <v>H</v>
          </cell>
          <cell r="D748">
            <v>170.87</v>
          </cell>
          <cell r="E748">
            <v>0</v>
          </cell>
          <cell r="F748">
            <v>170.87</v>
          </cell>
        </row>
        <row r="749">
          <cell r="A749">
            <v>73313</v>
          </cell>
          <cell r="B749" t="str">
            <v>ROLO COMPACTADOR VIBRATÓRIO PÉ DE CARNEIRO PARA SOLOS, POTÊNCIA 80 HP, PESO OPERACIONAL SEM/COM LASTRO 7,4 / 8,8 T, LARGURA DE TRABALHO 1,68 M - JUROS. AF_02/2016</v>
          </cell>
          <cell r="C749" t="str">
            <v>H</v>
          </cell>
          <cell r="D749">
            <v>9</v>
          </cell>
          <cell r="E749">
            <v>0</v>
          </cell>
          <cell r="F749">
            <v>9</v>
          </cell>
        </row>
        <row r="750">
          <cell r="A750">
            <v>73315</v>
          </cell>
          <cell r="B750" t="str">
            <v>ROLO COMPACTADOR VIBRATÓRIO PÉ DE CARNEIRO PARA SOLOS, POTÊNCIA 80 HP, PESO OPERACIONAL SEM/COM LASTRO 7,4 / 8,8 T, LARGURA DE TRABALHO 1,68 M - MATERIAIS NA OPERAÇÃO. AF_02/2016</v>
          </cell>
          <cell r="C750" t="str">
            <v>H</v>
          </cell>
          <cell r="D750">
            <v>54.81</v>
          </cell>
          <cell r="E750">
            <v>0</v>
          </cell>
          <cell r="F750">
            <v>54.81</v>
          </cell>
        </row>
        <row r="751">
          <cell r="A751">
            <v>73335</v>
          </cell>
          <cell r="B751" t="str">
            <v>CAMINHÃO TOCO, PBT 14.300 KG, CARGA ÚTIL MÁX. 9.710 KG, DIST. ENTRE EIXOS 3,56 M, POTÊNCIA 185 CV, INCLUSIVE CARROCERIA FIXA ABERTA DE MADEIRA P/ TRANSPORTE GERAL DE CARGA SECA, DIMEN. APROX. 2,50 X 6,50 X 0,50 M - MANUTENÇÃO. AF_06/2014</v>
          </cell>
          <cell r="C751" t="str">
            <v>H</v>
          </cell>
          <cell r="D751">
            <v>35.44</v>
          </cell>
          <cell r="E751">
            <v>0</v>
          </cell>
          <cell r="F751">
            <v>35.44</v>
          </cell>
        </row>
        <row r="752">
          <cell r="A752">
            <v>73340</v>
          </cell>
          <cell r="B752" t="str">
            <v>CAMINHÃO TOCO, PBT 14.300 KG, CARGA ÚTIL MÁX. 9.710 KG, DIST. ENTRE EIXOS 3,56 M, POTÊNCIA 185 CV, INCLUSIVE CARROCERIA FIXA ABERTA DE MADEIRA P/ TRANSPORTE GERAL DE CARGA SECA, DIMEN. APROX. 2,50 X 6,50 X 0,50 M - MATERIAIS NA OPERAÇÃO. AF_06/2014</v>
          </cell>
          <cell r="C752" t="str">
            <v>H</v>
          </cell>
          <cell r="D752">
            <v>148.49</v>
          </cell>
          <cell r="E752">
            <v>0</v>
          </cell>
          <cell r="F752">
            <v>148.49</v>
          </cell>
        </row>
        <row r="753">
          <cell r="A753">
            <v>83361</v>
          </cell>
          <cell r="B753" t="str">
            <v>ESPARGIDOR DE ASFALTO PRESSURIZADO, TANQUE 6 M3 COM ISOLAÇÃO TÉRMICA, AQUECIDO COM 2 MAÇARICOS, COM BARRA ESPARGIDORA 3,60 M, MONTADO SOBRE CAMINHÃO  TOCO, PBT 14.300 KG, POTÊNCIA 185 CV - MANUTENÇÃO. AF_08/2015</v>
          </cell>
          <cell r="C753" t="str">
            <v>H</v>
          </cell>
          <cell r="D753">
            <v>43.49</v>
          </cell>
          <cell r="E753">
            <v>0</v>
          </cell>
          <cell r="F753">
            <v>43.49</v>
          </cell>
        </row>
        <row r="754">
          <cell r="A754">
            <v>83761</v>
          </cell>
          <cell r="B754" t="str">
            <v>GRUPO DE SOLDAGEM COM GERADOR A DIESEL 60 CV PARA SOLDA ELÉTRICA, SOBRE 04 RODAS, COM MOTOR 4 CILINDROS 600 A - DEPRECIAÇÃO. AF_02/2016</v>
          </cell>
          <cell r="C754" t="str">
            <v>H</v>
          </cell>
          <cell r="D754">
            <v>7.5</v>
          </cell>
          <cell r="E754">
            <v>0</v>
          </cell>
          <cell r="F754">
            <v>7.5</v>
          </cell>
        </row>
        <row r="755">
          <cell r="A755">
            <v>83762</v>
          </cell>
          <cell r="B755" t="str">
            <v>GRUPO DE SOLDAGEM COM GERADOR A DIESEL 60 CV PARA SOLDA ELÉTRICA, SOBRE 04 RODAS, COM MOTOR 4 CILINDROS 600 A - MANUTENÇÃO. AF_02/2016</v>
          </cell>
          <cell r="C755" t="str">
            <v>H</v>
          </cell>
          <cell r="D755">
            <v>6.69</v>
          </cell>
          <cell r="E755">
            <v>0</v>
          </cell>
          <cell r="F755">
            <v>6.69</v>
          </cell>
        </row>
        <row r="756">
          <cell r="A756">
            <v>83763</v>
          </cell>
          <cell r="B756" t="str">
            <v>GRUPO DE SOLDAGEM COM GERADOR A DIESEL 60 CV PARA SOLDA ELÉTRICA, SOBRE 04 RODAS, COM MOTOR 4 CILINDROS 600 A - MATERIAIS NA OPERAÇÃO. AF_02/2016</v>
          </cell>
          <cell r="C756" t="str">
            <v>H</v>
          </cell>
          <cell r="D756">
            <v>48.15</v>
          </cell>
          <cell r="E756">
            <v>0</v>
          </cell>
          <cell r="F756">
            <v>48.15</v>
          </cell>
        </row>
        <row r="757">
          <cell r="A757">
            <v>83764</v>
          </cell>
          <cell r="B757" t="str">
            <v>GRUPO DE SOLDAGEM COM GERADOR A DIESEL 60 CV PARA SOLDA ELÉTRICA, SOBRE 04 RODAS, COM MOTOR 4 CILINDROS 600 A - JUROS. AF_02/2016</v>
          </cell>
          <cell r="C757" t="str">
            <v>H</v>
          </cell>
          <cell r="D757">
            <v>2.64</v>
          </cell>
          <cell r="E757">
            <v>0</v>
          </cell>
          <cell r="F757">
            <v>2.64</v>
          </cell>
        </row>
        <row r="758">
          <cell r="A758">
            <v>87026</v>
          </cell>
          <cell r="B758" t="str">
            <v>GRADE DE DISCO REBOCÁVEL COM 20 DISCOS 24" X 6 MM COM PNEUS PARA TRANSPORTE - JUROS. AF_06/2014</v>
          </cell>
          <cell r="C758" t="str">
            <v>H</v>
          </cell>
          <cell r="D758">
            <v>0.71</v>
          </cell>
          <cell r="E758">
            <v>0</v>
          </cell>
          <cell r="F758">
            <v>0.71</v>
          </cell>
        </row>
        <row r="759">
          <cell r="A759">
            <v>87441</v>
          </cell>
          <cell r="B759" t="str">
            <v>BETONEIRA CAPACIDADE NOMINAL 400 L, CAPACIDADE DE MISTURA 310 L, MOTOR A DIESEL POTÊNCIA 5,0 CV, SEM CARREGADOR - DEPRECIAÇÃO. AF_05/2023</v>
          </cell>
          <cell r="C759" t="str">
            <v>H</v>
          </cell>
          <cell r="D759">
            <v>0.39</v>
          </cell>
          <cell r="E759">
            <v>0</v>
          </cell>
          <cell r="F759">
            <v>0.39</v>
          </cell>
        </row>
        <row r="760">
          <cell r="A760">
            <v>87442</v>
          </cell>
          <cell r="B760" t="str">
            <v>BETONEIRA CAPACIDADE NOMINAL 400 L, CAPACIDADE DE MISTURA 310 L, MOTOR A DIESEL POTÊNCIA 5,0 CV, SEM CARREGADOR - JUROS. AF_05/2023</v>
          </cell>
          <cell r="C760" t="str">
            <v>H</v>
          </cell>
          <cell r="D760">
            <v>0.09</v>
          </cell>
          <cell r="E760">
            <v>0</v>
          </cell>
          <cell r="F760">
            <v>0.09</v>
          </cell>
        </row>
        <row r="761">
          <cell r="A761">
            <v>87443</v>
          </cell>
          <cell r="B761" t="str">
            <v>BETONEIRA CAPACIDADE NOMINAL 400 L, CAPACIDADE DE MISTURA 310 L, MOTOR A DIESEL POTÊNCIA 5,0 CV, SEM CARREGADOR - MANUTENÇÃO. AF_05/2023</v>
          </cell>
          <cell r="C761" t="str">
            <v>H</v>
          </cell>
          <cell r="D761">
            <v>0.52</v>
          </cell>
          <cell r="E761">
            <v>0</v>
          </cell>
          <cell r="F761">
            <v>0.52</v>
          </cell>
        </row>
        <row r="762">
          <cell r="A762">
            <v>87444</v>
          </cell>
          <cell r="B762" t="str">
            <v>BETONEIRA CAPACIDADE NOMINAL 400 L, CAPACIDADE DE MISTURA 310 L, MOTOR A DIESEL POTÊNCIA 5,0 CV, SEM CARREGADOR - MATERIAIS NA OPERAÇÃO. AF_05/2023</v>
          </cell>
          <cell r="C762" t="str">
            <v>H</v>
          </cell>
          <cell r="D762">
            <v>4.0599999999999996</v>
          </cell>
          <cell r="E762">
            <v>0</v>
          </cell>
          <cell r="F762">
            <v>4.0599999999999996</v>
          </cell>
        </row>
        <row r="763">
          <cell r="A763">
            <v>88387</v>
          </cell>
          <cell r="B763" t="str">
            <v>MISTURADOR DE ARGAMASSA, EIXO HORIZONTAL, CAPACIDADE DE MISTURA 300 KG, MOTOR ELÉTRICO POTÊNCIA 5 CV - DEPRECIAÇÃO. AF_05/2023</v>
          </cell>
          <cell r="C763" t="str">
            <v>H</v>
          </cell>
          <cell r="D763">
            <v>0.77</v>
          </cell>
          <cell r="E763">
            <v>0</v>
          </cell>
          <cell r="F763">
            <v>0.77</v>
          </cell>
        </row>
        <row r="764">
          <cell r="A764">
            <v>88389</v>
          </cell>
          <cell r="B764" t="str">
            <v>MISTURADOR DE ARGAMASSA, EIXO HORIZONTAL, CAPACIDADE DE MISTURA 300 KG, MOTOR ELÉTRICO POTÊNCIA 5 CV - JUROS. AF_05/2023</v>
          </cell>
          <cell r="C764" t="str">
            <v>H</v>
          </cell>
          <cell r="D764">
            <v>0.19</v>
          </cell>
          <cell r="E764">
            <v>0</v>
          </cell>
          <cell r="F764">
            <v>0.19</v>
          </cell>
        </row>
        <row r="765">
          <cell r="A765">
            <v>88390</v>
          </cell>
          <cell r="B765" t="str">
            <v>MISTURADOR DE ARGAMASSA, EIXO HORIZONTAL, CAPACIDADE DE MISTURA 300 KG, MOTOR ELÉTRICO POTÊNCIA 5 CV - MANUTENÇÃO. AF_05/2023</v>
          </cell>
          <cell r="C765" t="str">
            <v>H</v>
          </cell>
          <cell r="D765">
            <v>0.89</v>
          </cell>
          <cell r="E765">
            <v>0</v>
          </cell>
          <cell r="F765">
            <v>0.89</v>
          </cell>
        </row>
        <row r="766">
          <cell r="A766">
            <v>88391</v>
          </cell>
          <cell r="B766" t="str">
            <v>MISTURADOR DE ARGAMASSA, EIXO HORIZONTAL, CAPACIDADE DE MISTURA 300 KG, MOTOR ELÉTRICO POTÊNCIA 5 CV - MATERIAIS NA OPERAÇÃO. AF_05/2023</v>
          </cell>
          <cell r="C766" t="str">
            <v>H</v>
          </cell>
          <cell r="D766">
            <v>2.1800000000000002</v>
          </cell>
          <cell r="E766">
            <v>0</v>
          </cell>
          <cell r="F766">
            <v>2.1800000000000002</v>
          </cell>
        </row>
        <row r="767">
          <cell r="A767">
            <v>88394</v>
          </cell>
          <cell r="B767" t="str">
            <v>MISTURADOR DE ARGAMASSA, EIXO HORIZONTAL, CAPACIDADE DE MISTURA 600 KG, MOTOR ELÉTRICO POTÊNCIA 7,5 CV - DEPRECIAÇÃO. AF_05/2023</v>
          </cell>
          <cell r="C767" t="str">
            <v>H</v>
          </cell>
          <cell r="D767">
            <v>0.91</v>
          </cell>
          <cell r="E767">
            <v>0</v>
          </cell>
          <cell r="F767">
            <v>0.91</v>
          </cell>
        </row>
        <row r="768">
          <cell r="A768">
            <v>88395</v>
          </cell>
          <cell r="B768" t="str">
            <v>MISTURADOR DE ARGAMASSA, EIXO HORIZONTAL, CAPACIDADE DE MISTURA 600 KG, MOTOR ELÉTRICO POTÊNCIA 7,5 CV - JUROS. AF_05/2023</v>
          </cell>
          <cell r="C768" t="str">
            <v>H</v>
          </cell>
          <cell r="D768">
            <v>0.22</v>
          </cell>
          <cell r="E768">
            <v>0</v>
          </cell>
          <cell r="F768">
            <v>0.22</v>
          </cell>
        </row>
        <row r="769">
          <cell r="A769">
            <v>88396</v>
          </cell>
          <cell r="B769" t="str">
            <v>MISTURADOR DE ARGAMASSA, EIXO HORIZONTAL, CAPACIDADE DE MISTURA 600 KG, MOTOR ELÉTRICO POTÊNCIA 7,5 CV - MANUTENÇÃO. AF_05/2023</v>
          </cell>
          <cell r="C769" t="str">
            <v>H</v>
          </cell>
          <cell r="D769">
            <v>1.07</v>
          </cell>
          <cell r="E769">
            <v>0</v>
          </cell>
          <cell r="F769">
            <v>1.07</v>
          </cell>
        </row>
        <row r="770">
          <cell r="A770">
            <v>88397</v>
          </cell>
          <cell r="B770" t="str">
            <v>MISTURADOR DE ARGAMASSA, EIXO HORIZONTAL, CAPACIDADE DE MISTURA 600 KG, MOTOR ELÉTRICO POTÊNCIA 7,5 CV - MATERIAIS NA OPERAÇÃO. AF_05/2023</v>
          </cell>
          <cell r="C770" t="str">
            <v>H</v>
          </cell>
          <cell r="D770">
            <v>3.28</v>
          </cell>
          <cell r="E770">
            <v>0</v>
          </cell>
          <cell r="F770">
            <v>3.28</v>
          </cell>
        </row>
        <row r="771">
          <cell r="A771">
            <v>88400</v>
          </cell>
          <cell r="B771" t="str">
            <v>MISTURADOR DE ARGAMASSA, EIXO HORIZONTAL, CAPACIDADE DE MISTURA 160 KG, MOTOR ELÉTRICO POTÊNCIA 3 CV - DEPRECIAÇÃO. AF_05/2023</v>
          </cell>
          <cell r="C771" t="str">
            <v>H</v>
          </cell>
          <cell r="D771">
            <v>0.72</v>
          </cell>
          <cell r="E771">
            <v>0</v>
          </cell>
          <cell r="F771">
            <v>0.72</v>
          </cell>
        </row>
        <row r="772">
          <cell r="A772">
            <v>88401</v>
          </cell>
          <cell r="B772" t="str">
            <v>MISTURADOR DE ARGAMASSA, EIXO HORIZONTAL, CAPACIDADE DE MISTURA 160 KG, MOTOR ELÉTRICO POTÊNCIA 3 CV - JUROS. AF_05/2023</v>
          </cell>
          <cell r="C772" t="str">
            <v>H</v>
          </cell>
          <cell r="D772">
            <v>0.17</v>
          </cell>
          <cell r="E772">
            <v>0</v>
          </cell>
          <cell r="F772">
            <v>0.17</v>
          </cell>
        </row>
        <row r="773">
          <cell r="A773">
            <v>88402</v>
          </cell>
          <cell r="B773" t="str">
            <v>MISTURADOR DE ARGAMASSA, EIXO HORIZONTAL, CAPACIDADE DE MISTURA 160 KG, MOTOR ELÉTRICO POTÊNCIA 3 CV - MANUTENÇÃO. AF_05/2023</v>
          </cell>
          <cell r="C773" t="str">
            <v>H</v>
          </cell>
          <cell r="D773">
            <v>0.85</v>
          </cell>
          <cell r="E773">
            <v>0</v>
          </cell>
          <cell r="F773">
            <v>0.85</v>
          </cell>
        </row>
        <row r="774">
          <cell r="A774">
            <v>88403</v>
          </cell>
          <cell r="B774" t="str">
            <v>MISTURADOR DE ARGAMASSA, EIXO HORIZONTAL, CAPACIDADE DE MISTURA 160 KG, MOTOR ELÉTRICO POTÊNCIA 3 CV - MATERIAIS NA OPERAÇÃO. AF_05/2023</v>
          </cell>
          <cell r="C774" t="str">
            <v>H</v>
          </cell>
          <cell r="D774">
            <v>1.31</v>
          </cell>
          <cell r="E774">
            <v>0</v>
          </cell>
          <cell r="F774">
            <v>1.31</v>
          </cell>
        </row>
        <row r="775">
          <cell r="A775">
            <v>88419</v>
          </cell>
          <cell r="B775" t="str">
            <v>PROJETOR DE ARGAMASSA, CAPACIDADE DE PROJEÇÃO 1,5 M3/H, ALCANCE DE 30 ATÉ 60 M, MOTOR ELÉTRICO POTÊNCIA 7,5 HP - DEPRECIAÇÃO. AF_06/2014</v>
          </cell>
          <cell r="C775" t="str">
            <v>H</v>
          </cell>
          <cell r="D775">
            <v>5.0599999999999996</v>
          </cell>
          <cell r="E775">
            <v>0</v>
          </cell>
          <cell r="F775">
            <v>5.0599999999999996</v>
          </cell>
        </row>
        <row r="776">
          <cell r="A776">
            <v>88422</v>
          </cell>
          <cell r="B776" t="str">
            <v>PROJETOR DE ARGAMASSA, CAPACIDADE DE PROJEÇÃO 1,5 M3/H, ALCANCE DE 30 ATÉ 60 M, MOTOR ELÉTRICO POTÊNCIA 7,5 HP - JUROS. AF_06/2014</v>
          </cell>
          <cell r="C776" t="str">
            <v>H</v>
          </cell>
          <cell r="D776">
            <v>1.17</v>
          </cell>
          <cell r="E776">
            <v>0</v>
          </cell>
          <cell r="F776">
            <v>1.17</v>
          </cell>
        </row>
        <row r="777">
          <cell r="A777">
            <v>88425</v>
          </cell>
          <cell r="B777" t="str">
            <v>PROJETOR DE ARGAMASSA, CAPACIDADE DE PROJEÇÃO 1,5 M3/H, ALCANCE DE 30 ATÉ 60 M, MOTOR ELÉTRICO POTÊNCIA 7,5 HP - MANUTENÇÃO. AF_06/2014</v>
          </cell>
          <cell r="C777" t="str">
            <v>H</v>
          </cell>
          <cell r="D777">
            <v>6.32</v>
          </cell>
          <cell r="E777">
            <v>0</v>
          </cell>
          <cell r="F777">
            <v>6.32</v>
          </cell>
        </row>
        <row r="778">
          <cell r="A778">
            <v>88427</v>
          </cell>
          <cell r="B778" t="str">
            <v>PROJETOR DE ARGAMASSA, CAPACIDADE DE PROJEÇÃO 1,5 M3/H, ALCANCE DE 30 ATÉ 60 M, MOTOR ELÉTRICO POTÊNCIA 7,5 HP - MATERIAIS NA OPERAÇÃO. AF_06/2014</v>
          </cell>
          <cell r="C778" t="str">
            <v>H</v>
          </cell>
          <cell r="D778">
            <v>0.74</v>
          </cell>
          <cell r="E778">
            <v>0</v>
          </cell>
          <cell r="F778">
            <v>0.74</v>
          </cell>
        </row>
        <row r="779">
          <cell r="A779">
            <v>88434</v>
          </cell>
          <cell r="B779" t="str">
            <v>PROJETOR DE ARGAMASSA, CAPACIDADE DE PROJEÇÃO 2 M3/H, ALCANCE ATÉ 50 M, MOTOR ELÉTRICO POTÊNCIA 7,5 HP - DEPRECIAÇÃO. AF_06/2014</v>
          </cell>
          <cell r="C779" t="str">
            <v>H</v>
          </cell>
          <cell r="D779">
            <v>6.7</v>
          </cell>
          <cell r="E779">
            <v>0</v>
          </cell>
          <cell r="F779">
            <v>6.7</v>
          </cell>
        </row>
        <row r="780">
          <cell r="A780">
            <v>88435</v>
          </cell>
          <cell r="B780" t="str">
            <v>PROJETOR DE ARGAMASSA, CAPACIDADE DE PROJEÇÃO 2 M3/H, ALCANCE ATÉ 50 M, MOTOR ELÉTRICO POTÊNCIA 7,5 HP - JUROS. AF_06/2014</v>
          </cell>
          <cell r="C780" t="str">
            <v>H</v>
          </cell>
          <cell r="D780">
            <v>1.55</v>
          </cell>
          <cell r="E780">
            <v>0</v>
          </cell>
          <cell r="F780">
            <v>1.55</v>
          </cell>
        </row>
        <row r="781">
          <cell r="A781">
            <v>88436</v>
          </cell>
          <cell r="B781" t="str">
            <v>PROJETOR DE ARGAMASSA, CAPACIDADE DE PROJEÇÃO 2 M3/H, ALCANCE ATÉ 50 M, MOTOR ELÉTRICO POTÊNCIA 7,5 HP - MANUTENÇÃO. AF_06/2014</v>
          </cell>
          <cell r="C781" t="str">
            <v>H</v>
          </cell>
          <cell r="D781">
            <v>8.3800000000000008</v>
          </cell>
          <cell r="E781">
            <v>0</v>
          </cell>
          <cell r="F781">
            <v>8.3800000000000008</v>
          </cell>
        </row>
        <row r="782">
          <cell r="A782">
            <v>88437</v>
          </cell>
          <cell r="B782" t="str">
            <v>PROJETOR DE ARGAMASSA, CAPACIDADE DE PROJEÇÃO 2 M3/H, ALCANCE ATÉ 50 M, MOTOR ELÉTRICO POTÊNCIA 7,5 HP - MATERIAIS NA OPERAÇÃO. AF_06/2014</v>
          </cell>
          <cell r="C782" t="str">
            <v>H</v>
          </cell>
          <cell r="D782">
            <v>0.74</v>
          </cell>
          <cell r="E782">
            <v>0</v>
          </cell>
          <cell r="F782">
            <v>0.74</v>
          </cell>
        </row>
        <row r="783">
          <cell r="A783">
            <v>88569</v>
          </cell>
          <cell r="B783" t="str">
            <v>ESPARGIDOR DE ASFALTO PRESSURIZADO COM TANQUE DE 2500 L, REBOCÁVEL COM MOTOR A GASOLINA POTÊNCIA 3,4 HP - DEPRECIAÇÃO. AF_07/2014</v>
          </cell>
          <cell r="C783" t="str">
            <v>H</v>
          </cell>
          <cell r="D783">
            <v>3.96</v>
          </cell>
          <cell r="E783">
            <v>0</v>
          </cell>
          <cell r="F783">
            <v>3.96</v>
          </cell>
        </row>
        <row r="784">
          <cell r="A784">
            <v>88570</v>
          </cell>
          <cell r="B784" t="str">
            <v>ESPARGIDOR DE ASFALTO PRESSURIZADO COM TANQUE DE 2500 L, REBOCÁVEL COM MOTOR A GASOLINA POTÊNCIA 3,4 HP - JUROS. AF_07/2014</v>
          </cell>
          <cell r="C784" t="str">
            <v>H</v>
          </cell>
          <cell r="D784">
            <v>1.28</v>
          </cell>
          <cell r="E784">
            <v>0</v>
          </cell>
          <cell r="F784">
            <v>1.28</v>
          </cell>
        </row>
        <row r="785">
          <cell r="A785">
            <v>88826</v>
          </cell>
          <cell r="B785" t="str">
            <v>BETONEIRA CAPACIDADE NOMINAL DE 400 L, CAPACIDADE DE MISTURA 280 L, MOTOR ELÉTRICO TRIFÁSICO POTÊNCIA DE 2 CV, SEM CARREGADOR - DEPRECIAÇÃO. AF_05/2023</v>
          </cell>
          <cell r="C785" t="str">
            <v>H</v>
          </cell>
          <cell r="D785">
            <v>0.28999999999999998</v>
          </cell>
          <cell r="E785">
            <v>0</v>
          </cell>
          <cell r="F785">
            <v>0.28999999999999998</v>
          </cell>
        </row>
        <row r="786">
          <cell r="A786">
            <v>88827</v>
          </cell>
          <cell r="B786" t="str">
            <v>BETONEIRA CAPACIDADE NOMINAL DE 400 L, CAPACIDADE DE MISTURA 280 L, MOTOR ELÉTRICO TRIFÁSICO POTÊNCIA DE 2 CV, SEM CARREGADOR - JUROS. AF_05/2023</v>
          </cell>
          <cell r="C786" t="str">
            <v>H</v>
          </cell>
          <cell r="D786">
            <v>7.0000000000000007E-2</v>
          </cell>
          <cell r="E786">
            <v>0</v>
          </cell>
          <cell r="F786">
            <v>7.0000000000000007E-2</v>
          </cell>
        </row>
        <row r="787">
          <cell r="A787">
            <v>88828</v>
          </cell>
          <cell r="B787" t="str">
            <v>BETONEIRA CAPACIDADE NOMINAL DE 400 L, CAPACIDADE DE MISTURA 280 L, MOTOR ELÉTRICO TRIFÁSICO POTÊNCIA DE 2 CV, SEM CARREGADOR - MANUTENÇÃO. AF_05/2023</v>
          </cell>
          <cell r="C787" t="str">
            <v>H</v>
          </cell>
          <cell r="D787">
            <v>0.33</v>
          </cell>
          <cell r="E787">
            <v>0</v>
          </cell>
          <cell r="F787">
            <v>0.33</v>
          </cell>
        </row>
        <row r="788">
          <cell r="A788">
            <v>88829</v>
          </cell>
          <cell r="B788" t="str">
            <v>BETONEIRA CAPACIDADE NOMINAL DE 400 L, CAPACIDADE DE MISTURA 280 L, MOTOR ELÉTRICO TRIFÁSICO POTÊNCIA DE 2 CV, SEM CARREGADOR - MATERIAIS NA OPERAÇÃO. AF_05/2023</v>
          </cell>
          <cell r="C788" t="str">
            <v>H</v>
          </cell>
          <cell r="D788">
            <v>0.87</v>
          </cell>
          <cell r="E788">
            <v>0</v>
          </cell>
          <cell r="F788">
            <v>0.87</v>
          </cell>
        </row>
        <row r="789">
          <cell r="A789">
            <v>88832</v>
          </cell>
          <cell r="B789" t="str">
            <v>ESCAVADEIRA HIDRÁULICA SOBRE ESTEIRAS, CAÇAMBA 0,80 M3, PESO OPERACIONAL 17,8 T, POTÊNCIA LÍQUIDA 110 HP - DEPRECIAÇÃO. AF_10/2014</v>
          </cell>
          <cell r="C789" t="str">
            <v>H</v>
          </cell>
          <cell r="D789">
            <v>45.41</v>
          </cell>
          <cell r="E789">
            <v>0</v>
          </cell>
          <cell r="F789">
            <v>45.41</v>
          </cell>
        </row>
        <row r="790">
          <cell r="A790">
            <v>88834</v>
          </cell>
          <cell r="B790" t="str">
            <v>ESCAVADEIRA HIDRÁULICA SOBRE ESTEIRAS, CAÇAMBA 0,80 M3, PESO OPERACIONAL 17,8 T, POTÊNCIA LÍQUIDA 110 HP - JUROS. AF_10/2014</v>
          </cell>
          <cell r="C790" t="str">
            <v>H</v>
          </cell>
          <cell r="D790">
            <v>12</v>
          </cell>
          <cell r="E790">
            <v>0</v>
          </cell>
          <cell r="F790">
            <v>12</v>
          </cell>
        </row>
        <row r="791">
          <cell r="A791">
            <v>88835</v>
          </cell>
          <cell r="B791" t="str">
            <v>ESCAVADEIRA HIDRÁULICA SOBRE ESTEIRAS, CAÇAMBA 0,80 M3, PESO OPERACIONAL 17,8 T, POTÊNCIA LÍQUIDA 110 HP - MANUTENÇÃO. AF_10/2014</v>
          </cell>
          <cell r="C791" t="str">
            <v>H</v>
          </cell>
          <cell r="D791">
            <v>56.77</v>
          </cell>
          <cell r="E791">
            <v>0</v>
          </cell>
          <cell r="F791">
            <v>56.77</v>
          </cell>
        </row>
        <row r="792">
          <cell r="A792">
            <v>88836</v>
          </cell>
          <cell r="B792" t="str">
            <v>ESCAVADEIRA HIDRÁULICA SOBRE ESTEIRAS, CAÇAMBA 0,80 M3, PESO OPERACIONAL 17,8 T, POTÊNCIA LÍQUIDA 110 HP - MATERIAIS NA OPERAÇÃO. AF_10/2014</v>
          </cell>
          <cell r="C792" t="str">
            <v>H</v>
          </cell>
          <cell r="D792">
            <v>61.24</v>
          </cell>
          <cell r="E792">
            <v>0</v>
          </cell>
          <cell r="F792">
            <v>61.24</v>
          </cell>
        </row>
        <row r="793">
          <cell r="A793">
            <v>88839</v>
          </cell>
          <cell r="B793" t="str">
            <v>TRATOR DE ESTEIRAS, POTÊNCIA 125 HP, PESO OPERACIONAL 12,9 T, COM LÂMINA 2,7 M3 - DEPRECIAÇÃO. AF_10/2014</v>
          </cell>
          <cell r="C793" t="str">
            <v>H</v>
          </cell>
          <cell r="D793">
            <v>34.9</v>
          </cell>
          <cell r="E793">
            <v>0</v>
          </cell>
          <cell r="F793">
            <v>34.9</v>
          </cell>
        </row>
        <row r="794">
          <cell r="A794">
            <v>88840</v>
          </cell>
          <cell r="B794" t="str">
            <v>TRATOR DE ESTEIRAS, POTÊNCIA 125 HP, PESO OPERACIONAL 12,9 T, COM LÂMINA 2,7 M3 - JUROS. AF_10/2014</v>
          </cell>
          <cell r="C794" t="str">
            <v>H</v>
          </cell>
          <cell r="D794">
            <v>15.37</v>
          </cell>
          <cell r="E794">
            <v>0</v>
          </cell>
          <cell r="F794">
            <v>15.37</v>
          </cell>
        </row>
        <row r="795">
          <cell r="A795">
            <v>88841</v>
          </cell>
          <cell r="B795" t="str">
            <v>TRATOR DE ESTEIRAS, POTÊNCIA 125 HP, PESO OPERACIONAL 12,9 T, COM LÂMINA 2,7 M3 - MANUTENÇÃO. AF_10/2014</v>
          </cell>
          <cell r="C795" t="str">
            <v>H</v>
          </cell>
          <cell r="D795">
            <v>62.39</v>
          </cell>
          <cell r="E795">
            <v>0</v>
          </cell>
          <cell r="F795">
            <v>62.39</v>
          </cell>
        </row>
        <row r="796">
          <cell r="A796">
            <v>88842</v>
          </cell>
          <cell r="B796" t="str">
            <v>TRATOR DE ESTEIRAS, POTÊNCIA 125 HP, PESO OPERACIONAL 12,9 T, COM LÂMINA 2,7 M3 - MATERIAIS NA OPERAÇÃO. AF_10/2014</v>
          </cell>
          <cell r="C796" t="str">
            <v>H</v>
          </cell>
          <cell r="D796">
            <v>74.959999999999994</v>
          </cell>
          <cell r="E796">
            <v>0</v>
          </cell>
          <cell r="F796">
            <v>74.959999999999994</v>
          </cell>
        </row>
        <row r="797">
          <cell r="A797">
            <v>88847</v>
          </cell>
          <cell r="B797" t="str">
            <v>USINA DE LAMA ASFÁLTICA, PROD 30 A 50 T/H, SILO DE AGREGADO 7 M3, RESERVATÓRIOS PARA EMULSÃO E ÁGUA DE 2,3 M3 CADA, MISTURADOR TIPO PUG MILL A SER MONTADO SOBRE CAMINHÃO - DEPRECIAÇÃO. AF_10/2014</v>
          </cell>
          <cell r="C797" t="str">
            <v>H</v>
          </cell>
          <cell r="D797">
            <v>22.82</v>
          </cell>
          <cell r="E797">
            <v>0</v>
          </cell>
          <cell r="F797">
            <v>22.82</v>
          </cell>
        </row>
        <row r="798">
          <cell r="A798">
            <v>88848</v>
          </cell>
          <cell r="B798" t="str">
            <v>USINA DE LAMA ASFÁLTICA, PROD 30 A 50 T/H, SILO DE AGREGADO 7 M3, RESERVATÓRIOS PARA EMULSÃO E ÁGUA DE 2,3 M3 CADA, MISTURADOR TIPO PUG MILL A SER MONTADO SOBRE CAMINHÃO - JUROS. AF_10/2014</v>
          </cell>
          <cell r="C798" t="str">
            <v>H</v>
          </cell>
          <cell r="D798">
            <v>9.3800000000000008</v>
          </cell>
          <cell r="E798">
            <v>0</v>
          </cell>
          <cell r="F798">
            <v>9.3800000000000008</v>
          </cell>
        </row>
        <row r="799">
          <cell r="A799">
            <v>88853</v>
          </cell>
          <cell r="B799" t="str">
            <v>MOTOBOMBA CENTRÍFUGA, MOTOR A GASOLINA, POTÊNCIA 5,42 HP, BOCAIS 1 1/2" X 1", DIÂMETRO ROTOR 143 MM HM/Q = 6 MCA / 16,8 M3/H A 38 MCA / 6,6 M3/H - DEPRECIAÇÃO. AF_06/2014</v>
          </cell>
          <cell r="C799" t="str">
            <v>H</v>
          </cell>
          <cell r="D799">
            <v>0.22</v>
          </cell>
          <cell r="E799">
            <v>0</v>
          </cell>
          <cell r="F799">
            <v>0.22</v>
          </cell>
        </row>
        <row r="800">
          <cell r="A800">
            <v>88854</v>
          </cell>
          <cell r="B800" t="str">
            <v>MOTOBOMBA CENTRÍFUGA, MOTOR A GASOLINA, POTÊNCIA 5,42 HP, BOCAIS 1 1/2" X 1", DIÂMETRO ROTOR 143 MM HM/Q = 6 MCA / 16,8 M3/H A 38 MCA / 6,6 M3/H - JUROS. AF_06/2014</v>
          </cell>
          <cell r="C800" t="str">
            <v>H</v>
          </cell>
          <cell r="D800">
            <v>0.05</v>
          </cell>
          <cell r="E800">
            <v>0</v>
          </cell>
          <cell r="F800">
            <v>0.05</v>
          </cell>
        </row>
        <row r="801">
          <cell r="A801">
            <v>88855</v>
          </cell>
          <cell r="B801" t="str">
            <v>GRADE DE DISCO CONTROLE REMOTO REBOCÁVEL, COM 24 DISCOS 24 X 6 MM COM PNEUS PARA TRANSPORTE - DEPRECIAÇÃO. AF_06/2014</v>
          </cell>
          <cell r="C801" t="str">
            <v>H</v>
          </cell>
          <cell r="D801">
            <v>3.34</v>
          </cell>
          <cell r="E801">
            <v>0</v>
          </cell>
          <cell r="F801">
            <v>3.34</v>
          </cell>
        </row>
        <row r="802">
          <cell r="A802">
            <v>88856</v>
          </cell>
          <cell r="B802" t="str">
            <v>GRADE DE DISCO CONTROLE REMOTO REBOCÁVEL, COM 24 DISCOS 24 X 6 MM COM PNEUS PARA TRANSPORTE - JUROS. AF_06/2014</v>
          </cell>
          <cell r="C802" t="str">
            <v>H</v>
          </cell>
          <cell r="D802">
            <v>0.91</v>
          </cell>
          <cell r="E802">
            <v>0</v>
          </cell>
          <cell r="F802">
            <v>0.91</v>
          </cell>
        </row>
        <row r="803">
          <cell r="A803">
            <v>88857</v>
          </cell>
          <cell r="B803" t="str">
            <v>RETROESCAVADEIRA SOBRE RODAS COM CARREGADEIRA, TRAÇÃO 4X4, POTÊNCIA LÍQ. 88 HP, CAÇAMBA CARREG. CAP. MÍN. 1 M3, CAÇAMBA RETRO CAP. 0,26 M3, PESO OPERACIONAL MÍN. 6.674 KG, PROFUNDIDADE ESCAVAÇÃO MÁX. 4,37 M - DEPRECIAÇÃO. AF_06/2014</v>
          </cell>
          <cell r="C803" t="str">
            <v>H</v>
          </cell>
          <cell r="D803">
            <v>30.04</v>
          </cell>
          <cell r="E803">
            <v>0</v>
          </cell>
          <cell r="F803">
            <v>30.04</v>
          </cell>
        </row>
        <row r="804">
          <cell r="A804">
            <v>88858</v>
          </cell>
          <cell r="B804" t="str">
            <v>RETROESCAVADEIRA SOBRE RODAS COM CARREGADEIRA, TRAÇÃO 4X4, POTÊNCIA LÍQ. 88 HP, CAÇAMBA CARREG. CAP. MÍN. 1 M3, CAÇAMBA RETRO CAP. 0,26 M3, PESO OPERACIONAL MÍN. 6.674 KG, PROFUNDIDADE ESCAVAÇÃO MÁX. 4,37 M - JUROS. AF_06/2014</v>
          </cell>
          <cell r="C804" t="str">
            <v>H</v>
          </cell>
          <cell r="D804">
            <v>7.93</v>
          </cell>
          <cell r="E804">
            <v>0</v>
          </cell>
          <cell r="F804">
            <v>7.93</v>
          </cell>
        </row>
        <row r="805">
          <cell r="A805">
            <v>88859</v>
          </cell>
          <cell r="B805" t="str">
            <v>RETROESCAVADEIRA SOBRE RODAS COM CARREGADEIRA, TRAÇÃO 4X2, POTÊNCIA LÍQ. 79 HP, CAÇAMBA CARREG. CAP. MÍN. 1 M3, CAÇAMBA RETRO CAP. 0,20 M3, PESO OPERACIONAL MÍN. 6.570 KG, PROFUNDIDADE ESCAVAÇÃO MÁX. 4,37 M - DEPRECIAÇÃO. AF_06/2014</v>
          </cell>
          <cell r="C805" t="str">
            <v>H</v>
          </cell>
          <cell r="D805">
            <v>26.71</v>
          </cell>
          <cell r="E805">
            <v>0</v>
          </cell>
          <cell r="F805">
            <v>26.71</v>
          </cell>
        </row>
        <row r="806">
          <cell r="A806">
            <v>88860</v>
          </cell>
          <cell r="B806" t="str">
            <v>RETROESCAVADEIRA SOBRE RODAS COM CARREGADEIRA, TRAÇÃO 4X2, POTÊNCIA LÍQ. 79 HP, CAÇAMBA CARREG. CAP. MÍN. 1 M3, CAÇAMBA RETRO CAP. 0,20 M3, PESO OPERACIONAL MÍN. 6.570 KG, PROFUNDIDADE ESCAVAÇÃO MÁX. 4,37 M - JUROS. AF_06/2014</v>
          </cell>
          <cell r="C806" t="str">
            <v>H</v>
          </cell>
          <cell r="D806">
            <v>7.06</v>
          </cell>
          <cell r="E806">
            <v>0</v>
          </cell>
          <cell r="F806">
            <v>7.06</v>
          </cell>
        </row>
        <row r="807">
          <cell r="A807">
            <v>88900</v>
          </cell>
          <cell r="B807" t="str">
            <v>ESCAVADEIRA HIDRÁULICA SOBRE ESTEIRAS, CAÇAMBA 1,20 M3, PESO OPERACIONAL 21 T, POTÊNCIA BRUTA 155 HP - DEPRECIAÇÃO. AF_06/2014</v>
          </cell>
          <cell r="C807" t="str">
            <v>H</v>
          </cell>
          <cell r="D807">
            <v>52.95</v>
          </cell>
          <cell r="E807">
            <v>0</v>
          </cell>
          <cell r="F807">
            <v>52.95</v>
          </cell>
        </row>
        <row r="808">
          <cell r="A808">
            <v>88902</v>
          </cell>
          <cell r="B808" t="str">
            <v>ESCAVADEIRA HIDRÁULICA SOBRE ESTEIRAS, CAÇAMBA 1,20 M3, PESO OPERACIONAL 21 T, POTÊNCIA BRUTA 155 HP - JUROS. AF_06/2014</v>
          </cell>
          <cell r="C808" t="str">
            <v>H</v>
          </cell>
          <cell r="D808">
            <v>13.99</v>
          </cell>
          <cell r="E808">
            <v>0</v>
          </cell>
          <cell r="F808">
            <v>13.99</v>
          </cell>
        </row>
        <row r="809">
          <cell r="A809">
            <v>88903</v>
          </cell>
          <cell r="B809" t="str">
            <v>ESCAVADEIRA HIDRÁULICA SOBRE ESTEIRAS, CAÇAMBA 1,20 M3, PESO OPERACIONAL 21 T, POTÊNCIA BRUTA 155 HP - MANUTENÇÃO. AF_06/2014</v>
          </cell>
          <cell r="C809" t="str">
            <v>H</v>
          </cell>
          <cell r="D809">
            <v>66.19</v>
          </cell>
          <cell r="E809">
            <v>0</v>
          </cell>
          <cell r="F809">
            <v>66.19</v>
          </cell>
        </row>
        <row r="810">
          <cell r="A810">
            <v>88904</v>
          </cell>
          <cell r="B810" t="str">
            <v>ESCAVADEIRA HIDRÁULICA SOBRE ESTEIRAS, CAÇAMBA 1,20 M3, PESO OPERACIONAL 21 T, POTÊNCIA BRUTA 155 HP - MATERIAIS NA OPERAÇÃO. AF_06/2014</v>
          </cell>
          <cell r="C810" t="str">
            <v>H</v>
          </cell>
          <cell r="D810">
            <v>86.27</v>
          </cell>
          <cell r="E810">
            <v>0</v>
          </cell>
          <cell r="F810">
            <v>86.27</v>
          </cell>
        </row>
        <row r="811">
          <cell r="A811">
            <v>89009</v>
          </cell>
          <cell r="B811" t="str">
            <v>TRATOR DE ESTEIRAS, POTÊNCIA 150 HP, PESO OPERACIONAL 16,7 T, COM RODA MOTRIZ ELEVADA E LÂMINA 3,18 M3 - DEPRECIAÇÃO. AF_06/2014</v>
          </cell>
          <cell r="C811" t="str">
            <v>H</v>
          </cell>
          <cell r="D811">
            <v>43.22</v>
          </cell>
          <cell r="E811">
            <v>0</v>
          </cell>
          <cell r="F811">
            <v>43.22</v>
          </cell>
        </row>
        <row r="812">
          <cell r="A812">
            <v>89010</v>
          </cell>
          <cell r="B812" t="str">
            <v>TRATOR DE ESTEIRAS, POTÊNCIA 150 HP, PESO OPERACIONAL 16,7 T, COM RODA MOTRIZ ELEVADA E LÂMINA 3,18 M3 - JUROS. AF_06/2014</v>
          </cell>
          <cell r="C812" t="str">
            <v>H</v>
          </cell>
          <cell r="D812">
            <v>19.04</v>
          </cell>
          <cell r="E812">
            <v>0</v>
          </cell>
          <cell r="F812">
            <v>19.04</v>
          </cell>
        </row>
        <row r="813">
          <cell r="A813">
            <v>89011</v>
          </cell>
          <cell r="B813" t="str">
            <v>RETROESCAVADEIRA SOBRE RODAS COM CARREGADEIRA, TRAÇÃO 4X4, POTÊNCIA LÍQ. 72 HP, CAÇAMBA CARREG. CAP. MÍN. 0,79 M3, CAÇAMBA RETRO CAP. 0,18 M3, PESO OPERACIONAL MÍN. 7.140 KG, PROFUNDIDADE ESCAVAÇÃO MÁX. 4,50 M - DEPRECIAÇÃO. AF_06/2014</v>
          </cell>
          <cell r="C813" t="str">
            <v>H</v>
          </cell>
          <cell r="D813">
            <v>28.98</v>
          </cell>
          <cell r="E813">
            <v>0</v>
          </cell>
          <cell r="F813">
            <v>28.98</v>
          </cell>
        </row>
        <row r="814">
          <cell r="A814">
            <v>89012</v>
          </cell>
          <cell r="B814" t="str">
            <v>RETROESCAVADEIRA SOBRE RODAS COM CARREGADEIRA, TRAÇÃO 4X4, POTÊNCIA LÍQ. 72 HP, CAÇAMBA CARREG. CAP. MÍN. 0,79 M3, CAÇAMBA RETRO CAP. 0,18 M3, PESO OPERACIONAL MÍN. 7.140 KG, PROFUNDIDADE ESCAVAÇÃO MÁX. 4,50 M - JUROS. AF_06/2014</v>
          </cell>
          <cell r="C814" t="str">
            <v>H</v>
          </cell>
          <cell r="D814">
            <v>7.65</v>
          </cell>
          <cell r="E814">
            <v>0</v>
          </cell>
          <cell r="F814">
            <v>7.65</v>
          </cell>
        </row>
        <row r="815">
          <cell r="A815">
            <v>89013</v>
          </cell>
          <cell r="B815" t="str">
            <v>TRATOR DE ESTEIRAS, POTÊNCIA 347 HP, PESO OPERACIONAL 38,5 T, COM LÂMINA 8,70 M3 - DEPRECIAÇÃO. AF_06/2014</v>
          </cell>
          <cell r="C815" t="str">
            <v>H</v>
          </cell>
          <cell r="D815">
            <v>141.59</v>
          </cell>
          <cell r="E815">
            <v>0</v>
          </cell>
          <cell r="F815">
            <v>141.59</v>
          </cell>
        </row>
        <row r="816">
          <cell r="A816">
            <v>89014</v>
          </cell>
          <cell r="B816" t="str">
            <v>TRATOR DE ESTEIRAS, POTÊNCIA 347 HP, PESO OPERACIONAL 38,5 T, COM LÂMINA 8,70 M3 - JUROS. AF_06/2014</v>
          </cell>
          <cell r="C816" t="str">
            <v>H</v>
          </cell>
          <cell r="D816">
            <v>62.37</v>
          </cell>
          <cell r="E816">
            <v>0</v>
          </cell>
          <cell r="F816">
            <v>62.37</v>
          </cell>
        </row>
        <row r="817">
          <cell r="A817">
            <v>89015</v>
          </cell>
          <cell r="B817" t="str">
            <v>VASSOURA MECÂNICA REBOCÁVEL COM ESCOVA CILÍNDRICA, LARGURA ÚTIL DE VARRIMENTO DE 2,44 M - DEPRECIAÇÃO. AF_06/2014</v>
          </cell>
          <cell r="C817" t="str">
            <v>H</v>
          </cell>
          <cell r="D817">
            <v>3.86</v>
          </cell>
          <cell r="E817">
            <v>0</v>
          </cell>
          <cell r="F817">
            <v>3.86</v>
          </cell>
        </row>
        <row r="818">
          <cell r="A818">
            <v>89016</v>
          </cell>
          <cell r="B818" t="str">
            <v>VASSOURA MECÂNICA REBOCÁVEL COM ESCOVA CILÍNDRICA, LARGURA ÚTIL DE VARRIMENTO DE 2,44 M - JUROS. AF_06/2014</v>
          </cell>
          <cell r="C818" t="str">
            <v>H</v>
          </cell>
          <cell r="D818">
            <v>1.02</v>
          </cell>
          <cell r="E818">
            <v>0</v>
          </cell>
          <cell r="F818">
            <v>1.02</v>
          </cell>
        </row>
        <row r="819">
          <cell r="A819">
            <v>89017</v>
          </cell>
          <cell r="B819" t="str">
            <v>TRATOR DE ESTEIRAS, POTÊNCIA 170 HP, PESO OPERACIONAL 19 T, CAÇAMBA 5,2 M3 - DEPRECIAÇÃO. AF_06/2014</v>
          </cell>
          <cell r="C819" t="str">
            <v>H</v>
          </cell>
          <cell r="D819">
            <v>42.96</v>
          </cell>
          <cell r="E819">
            <v>0</v>
          </cell>
          <cell r="F819">
            <v>42.96</v>
          </cell>
        </row>
        <row r="820">
          <cell r="A820">
            <v>89018</v>
          </cell>
          <cell r="B820" t="str">
            <v>TRATOR DE ESTEIRAS, POTÊNCIA 170 HP, PESO OPERACIONAL 19 T, CAÇAMBA 5,2 M3 - JUROS. AF_06/2014</v>
          </cell>
          <cell r="C820" t="str">
            <v>H</v>
          </cell>
          <cell r="D820">
            <v>18.920000000000002</v>
          </cell>
          <cell r="E820">
            <v>0</v>
          </cell>
          <cell r="F820">
            <v>18.920000000000002</v>
          </cell>
        </row>
        <row r="821">
          <cell r="A821">
            <v>89019</v>
          </cell>
          <cell r="B821" t="str">
            <v>BOMBA SUBMERSÍVEL ELÉTRICA TRIFÁSICA, POTÊNCIA 2,96 HP, Ø ROTOR 144 MM SEMI-ABERTO, BOCAL DE SAÍDA Ø 2, HM/Q = 2 MCA / 38,8 M3/H A 28 MCA / 5 M3/H - DEPRECIAÇÃO. AF_06/2014</v>
          </cell>
          <cell r="C821" t="str">
            <v>H</v>
          </cell>
          <cell r="D821">
            <v>0.42</v>
          </cell>
          <cell r="E821">
            <v>0</v>
          </cell>
          <cell r="F821">
            <v>0.42</v>
          </cell>
        </row>
        <row r="822">
          <cell r="A822">
            <v>89020</v>
          </cell>
          <cell r="B822" t="str">
            <v>BOMBA SUBMERSÍVEL ELÉTRICA TRIFÁSICA, POTÊNCIA 2,96 HP, Ø ROTOR 144 MM SEMI-ABERTO, BOCAL DE SAÍDA Ø 2, HM/Q = 2 MCA / 38,8 M3/H A 28 MCA / 5 M3/H - JUROS. AF_06/2014</v>
          </cell>
          <cell r="C822" t="str">
            <v>H</v>
          </cell>
          <cell r="D822">
            <v>0.09</v>
          </cell>
          <cell r="E822">
            <v>0</v>
          </cell>
          <cell r="F822">
            <v>0.09</v>
          </cell>
        </row>
        <row r="823">
          <cell r="A823">
            <v>89023</v>
          </cell>
          <cell r="B823" t="str">
            <v>TANQUE DE ASFALTO ESTACIONÁRIO COM MAÇARICO, CAPACIDADE 20.000 L - DEPRECIAÇÃO. AF_05/2023</v>
          </cell>
          <cell r="C823" t="str">
            <v>H</v>
          </cell>
          <cell r="D823">
            <v>3.48</v>
          </cell>
          <cell r="E823">
            <v>0</v>
          </cell>
          <cell r="F823">
            <v>3.48</v>
          </cell>
        </row>
        <row r="824">
          <cell r="A824">
            <v>89024</v>
          </cell>
          <cell r="B824" t="str">
            <v>TANQUE DE ASFALTO ESTACIONÁRIO COM MAÇARICO, CAPACIDADE 20.000 L - JUROS. AF_05/2023</v>
          </cell>
          <cell r="C824" t="str">
            <v>H</v>
          </cell>
          <cell r="D824">
            <v>1.28</v>
          </cell>
          <cell r="E824">
            <v>0</v>
          </cell>
          <cell r="F824">
            <v>1.28</v>
          </cell>
        </row>
        <row r="825">
          <cell r="A825">
            <v>89025</v>
          </cell>
          <cell r="B825" t="str">
            <v>TANQUE DE ASFALTO ESTACIONÁRIO COM MAÇARICO, CAPACIDADE 20.000 L - MANUTENÇÃO. AF_05/2023</v>
          </cell>
          <cell r="C825" t="str">
            <v>H</v>
          </cell>
          <cell r="D825">
            <v>4.6399999999999997</v>
          </cell>
          <cell r="E825">
            <v>0</v>
          </cell>
          <cell r="F825">
            <v>4.6399999999999997</v>
          </cell>
        </row>
        <row r="826">
          <cell r="A826">
            <v>89026</v>
          </cell>
          <cell r="B826" t="str">
            <v>TANQUE DE ASFALTO ESTACIONÁRIO COM MAÇARICO, CAPACIDADE 20.000 L - MATERIAIS NA OPERAÇÃO. AF_05/2023</v>
          </cell>
          <cell r="C826" t="str">
            <v>H</v>
          </cell>
          <cell r="D826">
            <v>164.01</v>
          </cell>
          <cell r="E826">
            <v>0</v>
          </cell>
          <cell r="F826">
            <v>164.01</v>
          </cell>
        </row>
        <row r="827">
          <cell r="A827">
            <v>89029</v>
          </cell>
          <cell r="B827" t="str">
            <v>TRATOR DE ESTEIRAS, POTÊNCIA 100 HP, PESO OPERACIONAL 9,4 T, COM LÂMINA 2,19 M3 - DEPRECIAÇÃO. AF_06/2014</v>
          </cell>
          <cell r="C827" t="str">
            <v>H</v>
          </cell>
          <cell r="D827">
            <v>33.340000000000003</v>
          </cell>
          <cell r="E827">
            <v>0</v>
          </cell>
          <cell r="F827">
            <v>33.340000000000003</v>
          </cell>
        </row>
        <row r="828">
          <cell r="A828">
            <v>89030</v>
          </cell>
          <cell r="B828" t="str">
            <v>TRATOR DE ESTEIRAS, POTÊNCIA 100 HP, PESO OPERACIONAL 9,4 T, COM LÂMINA 2,19 M3 - JUROS. AF_06/2014</v>
          </cell>
          <cell r="C828" t="str">
            <v>H</v>
          </cell>
          <cell r="D828">
            <v>14.68</v>
          </cell>
          <cell r="E828">
            <v>0</v>
          </cell>
          <cell r="F828">
            <v>14.68</v>
          </cell>
        </row>
        <row r="829">
          <cell r="A829">
            <v>89033</v>
          </cell>
          <cell r="B829" t="str">
            <v>TRATOR DE PNEUS, POTÊNCIA 85 CV, TRAÇÃO 4X4, PESO COM LASTRO DE 4.675 KG - DEPRECIAÇÃO. AF_06/2014</v>
          </cell>
          <cell r="C829" t="str">
            <v>H</v>
          </cell>
          <cell r="D829">
            <v>13.67</v>
          </cell>
          <cell r="E829">
            <v>0</v>
          </cell>
          <cell r="F829">
            <v>13.67</v>
          </cell>
        </row>
        <row r="830">
          <cell r="A830">
            <v>89034</v>
          </cell>
          <cell r="B830" t="str">
            <v>TRATOR DE PNEUS, POTÊNCIA 85 CV, TRAÇÃO 4X4, PESO COM LASTRO DE 4.675 KG - JUROS. AF_06/2014</v>
          </cell>
          <cell r="C830" t="str">
            <v>H</v>
          </cell>
          <cell r="D830">
            <v>3.66</v>
          </cell>
          <cell r="E830">
            <v>0</v>
          </cell>
          <cell r="F830">
            <v>3.66</v>
          </cell>
        </row>
        <row r="831">
          <cell r="A831">
            <v>89128</v>
          </cell>
          <cell r="B831" t="str">
            <v>PÁ CARREGADEIRA SOBRE RODAS, POTÊNCIA LÍQUIDA 128 HP, CAPACIDADE DA CAÇAMBA 1,7 A 2,8 M3, PESO OPERACIONAL 11632 KG - DEPRECIAÇÃO. AF_06/2014</v>
          </cell>
          <cell r="C831" t="str">
            <v>H</v>
          </cell>
          <cell r="D831">
            <v>45.92</v>
          </cell>
          <cell r="E831">
            <v>0</v>
          </cell>
          <cell r="F831">
            <v>45.92</v>
          </cell>
        </row>
        <row r="832">
          <cell r="A832">
            <v>89129</v>
          </cell>
          <cell r="B832" t="str">
            <v>PÁ CARREGADEIRA SOBRE RODAS, POTÊNCIA LÍQUIDA 128 HP, CAPACIDADE DA CAÇAMBA 1,7 A 2,8 M3, PESO OPERACIONAL 11632 KG - JUROS. AF_06/2014</v>
          </cell>
          <cell r="C832" t="str">
            <v>H</v>
          </cell>
          <cell r="D832">
            <v>12.13</v>
          </cell>
          <cell r="E832">
            <v>0</v>
          </cell>
          <cell r="F832">
            <v>12.13</v>
          </cell>
        </row>
        <row r="833">
          <cell r="A833">
            <v>89130</v>
          </cell>
          <cell r="B833" t="str">
            <v>PÁ CARREGADEIRA SOBRE RODAS, POTÊNCIA 197 HP, CAPACIDADE DA CAÇAMBA 2,5 A 3,5 M3, PESO OPERACIONAL 18338 KG - DEPRECIAÇÃO. AF_06/2014</v>
          </cell>
          <cell r="C833" t="str">
            <v>H</v>
          </cell>
          <cell r="D833">
            <v>63.67</v>
          </cell>
          <cell r="E833">
            <v>0</v>
          </cell>
          <cell r="F833">
            <v>63.67</v>
          </cell>
        </row>
        <row r="834">
          <cell r="A834">
            <v>89131</v>
          </cell>
          <cell r="B834" t="str">
            <v>PÁ CARREGADEIRA SOBRE RODAS, POTÊNCIA 197 HP, CAPACIDADE DA CAÇAMBA 2,5 A 3,5 M3, PESO OPERACIONAL 18338 KG - JUROS. AF_06/2014</v>
          </cell>
          <cell r="C834" t="str">
            <v>H</v>
          </cell>
          <cell r="D834">
            <v>16.82</v>
          </cell>
          <cell r="E834">
            <v>0</v>
          </cell>
          <cell r="F834">
            <v>16.82</v>
          </cell>
        </row>
        <row r="835">
          <cell r="A835">
            <v>89210</v>
          </cell>
          <cell r="B835" t="str">
            <v>ROLO COMPACTADOR VIBRATÓRIO DE UM CILINDRO AÇO LISO, POTÊNCIA 80 HP, PESO OPERACIONAL MÁXIMO 8,1 T, IMPACTO DINÂMICO 16,15 / 9,5 T, LARGURA DE TRABALHO 1,68 M - DEPRECIAÇÃO. AF_06/2014</v>
          </cell>
          <cell r="C835" t="str">
            <v>H</v>
          </cell>
          <cell r="D835">
            <v>32.049999999999997</v>
          </cell>
          <cell r="E835">
            <v>0</v>
          </cell>
          <cell r="F835">
            <v>32.049999999999997</v>
          </cell>
        </row>
        <row r="836">
          <cell r="A836">
            <v>89211</v>
          </cell>
          <cell r="B836" t="str">
            <v>ROLO COMPACTADOR VIBRATÓRIO DE UM CILINDRO AÇO LISO, POTÊNCIA 80 HP, PESO OPERACIONAL MÁXIMO 8,1 T, IMPACTO DINÂMICO 16,15 / 9,5 T, LARGURA DE TRABALHO 1,68 M - JUROS. AF_06/2014</v>
          </cell>
          <cell r="C836" t="str">
            <v>H</v>
          </cell>
          <cell r="D836">
            <v>8.6</v>
          </cell>
          <cell r="E836">
            <v>0</v>
          </cell>
          <cell r="F836">
            <v>8.6</v>
          </cell>
        </row>
        <row r="837">
          <cell r="A837">
            <v>89212</v>
          </cell>
          <cell r="B837" t="str">
            <v>BATE-ESTACAS POR GRAVIDADE, POTÊNCIA DE 160 HP, PESO DO MARTELO ATÉ 3 TONELADAS - DEPRECIAÇÃO. AF_11/2014</v>
          </cell>
          <cell r="C837" t="str">
            <v>H</v>
          </cell>
          <cell r="D837">
            <v>28.91</v>
          </cell>
          <cell r="E837">
            <v>0</v>
          </cell>
          <cell r="F837">
            <v>28.91</v>
          </cell>
        </row>
        <row r="838">
          <cell r="A838">
            <v>89213</v>
          </cell>
          <cell r="B838" t="str">
            <v>BATE-ESTACAS POR GRAVIDADE, POTÊNCIA DE 160 HP, PESO DO MARTELO ATÉ 3 TONELADAS - JUROS. AF_11/2014</v>
          </cell>
          <cell r="C838" t="str">
            <v>H</v>
          </cell>
          <cell r="D838">
            <v>8.92</v>
          </cell>
          <cell r="E838">
            <v>0</v>
          </cell>
          <cell r="F838">
            <v>8.92</v>
          </cell>
        </row>
        <row r="839">
          <cell r="A839">
            <v>89214</v>
          </cell>
          <cell r="B839" t="str">
            <v>BATE-ESTACAS POR GRAVIDADE, POTÊNCIA DE 160 HP, PESO DO MARTELO ATÉ 3 TONELADAS - MANUTENÇÃO. AF_11/2014</v>
          </cell>
          <cell r="C839" t="str">
            <v>H</v>
          </cell>
          <cell r="D839">
            <v>27.14</v>
          </cell>
          <cell r="E839">
            <v>0</v>
          </cell>
          <cell r="F839">
            <v>27.14</v>
          </cell>
        </row>
        <row r="840">
          <cell r="A840">
            <v>89215</v>
          </cell>
          <cell r="B840" t="str">
            <v>BATE-ESTACAS POR GRAVIDADE, POTÊNCIA DE 160 HP, PESO DO MARTELO ATÉ 3 TONELADAS - MATERIAIS NA OPERAÇÃO. AF_11/2014</v>
          </cell>
          <cell r="C840" t="str">
            <v>H</v>
          </cell>
          <cell r="D840">
            <v>89.08</v>
          </cell>
          <cell r="E840">
            <v>0</v>
          </cell>
          <cell r="F840">
            <v>89.08</v>
          </cell>
        </row>
        <row r="841">
          <cell r="A841">
            <v>89221</v>
          </cell>
          <cell r="B841" t="str">
            <v>BETONEIRA CAPACIDADE NOMINAL DE 600 L, CAPACIDADE DE MISTURA 360 L, MOTOR ELÉTRICO TRIFÁSICO POTÊNCIA DE 4 CV, SEM CARREGADOR - DEPRECIAÇÃO. AF_05/2023</v>
          </cell>
          <cell r="C841" t="str">
            <v>H</v>
          </cell>
          <cell r="D841">
            <v>1.18</v>
          </cell>
          <cell r="E841">
            <v>0</v>
          </cell>
          <cell r="F841">
            <v>1.18</v>
          </cell>
        </row>
        <row r="842">
          <cell r="A842">
            <v>89222</v>
          </cell>
          <cell r="B842" t="str">
            <v>BETONEIRA CAPACIDADE NOMINAL DE 600 L, CAPACIDADE DE MISTURA 360 L, MOTOR ELÉTRICO TRIFÁSICO POTÊNCIA DE 4 CV, SEM CARREGADOR - JUROS. AF_05/2023</v>
          </cell>
          <cell r="C842" t="str">
            <v>H</v>
          </cell>
          <cell r="D842">
            <v>0.28999999999999998</v>
          </cell>
          <cell r="E842">
            <v>0</v>
          </cell>
          <cell r="F842">
            <v>0.28999999999999998</v>
          </cell>
        </row>
        <row r="843">
          <cell r="A843">
            <v>89223</v>
          </cell>
          <cell r="B843" t="str">
            <v>BETONEIRA CAPACIDADE NOMINAL DE 600 L, CAPACIDADE DE MISTURA 360 L, MOTOR ELÉTRICO TRIFÁSICO POTÊNCIA DE 4 CV, SEM CARREGADOR - MANUTENÇÃO. AF_05/2023</v>
          </cell>
          <cell r="C843" t="str">
            <v>H</v>
          </cell>
          <cell r="D843">
            <v>1.38</v>
          </cell>
          <cell r="E843">
            <v>0</v>
          </cell>
          <cell r="F843">
            <v>1.38</v>
          </cell>
        </row>
        <row r="844">
          <cell r="A844">
            <v>89224</v>
          </cell>
          <cell r="B844" t="str">
            <v>BETONEIRA CAPACIDADE NOMINAL DE 600 L, CAPACIDADE DE MISTURA 360 L, MOTOR ELÉTRICO TRIFÁSICO POTÊNCIA DE 4 CV, SEM CARREGADOR - MATERIAIS NA OPERAÇÃO. AF_05/2023</v>
          </cell>
          <cell r="C844" t="str">
            <v>H</v>
          </cell>
          <cell r="D844">
            <v>1.75</v>
          </cell>
          <cell r="E844">
            <v>0</v>
          </cell>
          <cell r="F844">
            <v>1.75</v>
          </cell>
        </row>
        <row r="845">
          <cell r="A845">
            <v>89228</v>
          </cell>
          <cell r="B845" t="str">
            <v>MOTONIVELADORA POTÊNCIA BÁSICA LÍQUIDA (PRIMEIRA MARCHA) 125 HP, PESO BRUTO 13032 KG, LARGURA DA LÂMINA DE 3,7 M - DEPRECIAÇÃO. AF_06/2014</v>
          </cell>
          <cell r="C845" t="str">
            <v>H</v>
          </cell>
          <cell r="D845">
            <v>60</v>
          </cell>
          <cell r="E845">
            <v>0</v>
          </cell>
          <cell r="F845">
            <v>60</v>
          </cell>
        </row>
        <row r="846">
          <cell r="A846">
            <v>89229</v>
          </cell>
          <cell r="B846" t="str">
            <v>MOTONIVELADORA POTÊNCIA BÁSICA LÍQUIDA (PRIMEIRA MARCHA) 125 HP, PESO BRUTO 13032 KG, LARGURA DA LÂMINA DE 3,7 M - JUROS. AF_06/2014</v>
          </cell>
          <cell r="C846" t="str">
            <v>H</v>
          </cell>
          <cell r="D846">
            <v>21.15</v>
          </cell>
          <cell r="E846">
            <v>0</v>
          </cell>
          <cell r="F846">
            <v>21.15</v>
          </cell>
        </row>
        <row r="847">
          <cell r="A847">
            <v>89230</v>
          </cell>
          <cell r="B847" t="str">
            <v>FRESADORA DE ASFALTO A FRIO SOBRE RODAS, LARGURA FRESAGEM DE 1,0 M, POTÊNCIA 208 HP - DEPRECIAÇÃO. AF_11/2014</v>
          </cell>
          <cell r="C847" t="str">
            <v>H</v>
          </cell>
          <cell r="D847">
            <v>106.95</v>
          </cell>
          <cell r="E847">
            <v>0</v>
          </cell>
          <cell r="F847">
            <v>106.95</v>
          </cell>
        </row>
        <row r="848">
          <cell r="A848">
            <v>89231</v>
          </cell>
          <cell r="B848" t="str">
            <v>FRESADORA DE ASFALTO A FRIO SOBRE RODAS, LARGURA FRESAGEM DE 1,0 M, POTÊNCIA 208 HP - JUROS. AF_11/2014</v>
          </cell>
          <cell r="C848" t="str">
            <v>H</v>
          </cell>
          <cell r="D848">
            <v>32.74</v>
          </cell>
          <cell r="E848">
            <v>0</v>
          </cell>
          <cell r="F848">
            <v>32.74</v>
          </cell>
        </row>
        <row r="849">
          <cell r="A849">
            <v>89232</v>
          </cell>
          <cell r="B849" t="str">
            <v>FRESADORA DE ASFALTO A FRIO SOBRE RODAS, LARGURA FRESAGEM DE 1,0 M, POTÊNCIA 208 HP - MANUTENÇÃO. AF_11/2014</v>
          </cell>
          <cell r="C849" t="str">
            <v>H</v>
          </cell>
          <cell r="D849">
            <v>190.77</v>
          </cell>
          <cell r="E849">
            <v>0</v>
          </cell>
          <cell r="F849">
            <v>190.77</v>
          </cell>
        </row>
        <row r="850">
          <cell r="A850">
            <v>89233</v>
          </cell>
          <cell r="B850" t="str">
            <v>FRESADORA DE ASFALTO A FRIO SOBRE RODAS, LARGURA FRESAGEM DE 1,0 M, POTÊNCIA 208 HP - MATERIAIS NA OPERAÇÃO. AF_11/2014</v>
          </cell>
          <cell r="C850" t="str">
            <v>H</v>
          </cell>
          <cell r="D850">
            <v>160.31</v>
          </cell>
          <cell r="E850">
            <v>0</v>
          </cell>
          <cell r="F850">
            <v>160.31</v>
          </cell>
        </row>
        <row r="851">
          <cell r="A851">
            <v>89236</v>
          </cell>
          <cell r="B851" t="str">
            <v>FRESADORA DE ASFALTO A FRIO SOBRE RODAS, LARGURA FRESAGEM DE 2,0 M, POTÊNCIA 550 HP - DEPRECIAÇÃO. AF_11/2014</v>
          </cell>
          <cell r="C851" t="str">
            <v>H</v>
          </cell>
          <cell r="D851">
            <v>249.83</v>
          </cell>
          <cell r="E851">
            <v>0</v>
          </cell>
          <cell r="F851">
            <v>249.83</v>
          </cell>
        </row>
        <row r="852">
          <cell r="A852">
            <v>89237</v>
          </cell>
          <cell r="B852" t="str">
            <v>FRESADORA DE ASFALTO A FRIO SOBRE RODAS, LARGURA FRESAGEM DE 2,0 M, POTÊNCIA 550 HP - JUROS. AF_11/2014</v>
          </cell>
          <cell r="C852" t="str">
            <v>H</v>
          </cell>
          <cell r="D852">
            <v>76.5</v>
          </cell>
          <cell r="E852">
            <v>0</v>
          </cell>
          <cell r="F852">
            <v>76.5</v>
          </cell>
        </row>
        <row r="853">
          <cell r="A853">
            <v>89238</v>
          </cell>
          <cell r="B853" t="str">
            <v>FRESADORA DE ASFALTO A FRIO SOBRE RODAS, LARGURA FRESAGEM DE 2,0 M, POTÊNCIA 550 HP - MANUTENÇÃO. AF_11/2014</v>
          </cell>
          <cell r="C853" t="str">
            <v>H</v>
          </cell>
          <cell r="D853">
            <v>445.64</v>
          </cell>
          <cell r="E853">
            <v>0</v>
          </cell>
          <cell r="F853">
            <v>445.64</v>
          </cell>
        </row>
        <row r="854">
          <cell r="A854">
            <v>89239</v>
          </cell>
          <cell r="B854" t="str">
            <v>FRESADORA DE ASFALTO A FRIO SOBRE RODAS, LARGURA FRESAGEM DE 2,0 M, POTÊNCIA 550 HP - MATERIAIS NA OPERAÇÃO. AF_11/2014</v>
          </cell>
          <cell r="C854" t="str">
            <v>H</v>
          </cell>
          <cell r="D854">
            <v>423.95</v>
          </cell>
          <cell r="E854">
            <v>0</v>
          </cell>
          <cell r="F854">
            <v>423.95</v>
          </cell>
        </row>
        <row r="855">
          <cell r="A855">
            <v>89240</v>
          </cell>
          <cell r="B855" t="str">
            <v>VIBROACABADORA DE ASFALTO SOBRE ESTEIRAS, LARGURA DE PAVIMENTAÇÃO 1,90 M A 5,30 M, POTÊNCIA 105 HP CAPACIDADE 450 T/H - DEPRECIAÇÃO. AF_11/2014</v>
          </cell>
          <cell r="C855" t="str">
            <v>H</v>
          </cell>
          <cell r="D855">
            <v>76.67</v>
          </cell>
          <cell r="E855">
            <v>0</v>
          </cell>
          <cell r="F855">
            <v>76.67</v>
          </cell>
        </row>
        <row r="856">
          <cell r="A856">
            <v>89241</v>
          </cell>
          <cell r="B856" t="str">
            <v>VIBROACABADORA DE ASFALTO SOBRE ESTEIRAS, LARGURA DE PAVIMENTAÇÃO 1,90 M A 5,30 M, POTÊNCIA 105 HP CAPACIDADE 450 T/H - JUROS. AF_11/2014</v>
          </cell>
          <cell r="C856" t="str">
            <v>H</v>
          </cell>
          <cell r="D856">
            <v>27.02</v>
          </cell>
          <cell r="E856">
            <v>0</v>
          </cell>
          <cell r="F856">
            <v>27.02</v>
          </cell>
        </row>
        <row r="857">
          <cell r="A857">
            <v>89246</v>
          </cell>
          <cell r="B857" t="str">
            <v>RECICLADORA DE ASFALTO A FRIO SOBRE RODAS, LARGURA FRESAGEM DE 2,0 M, POTÊNCIA 422 HP - DEPRECIAÇÃO. AF_11/2014</v>
          </cell>
          <cell r="C857" t="str">
            <v>H</v>
          </cell>
          <cell r="D857">
            <v>217.09</v>
          </cell>
          <cell r="E857">
            <v>0</v>
          </cell>
          <cell r="F857">
            <v>217.09</v>
          </cell>
        </row>
        <row r="858">
          <cell r="A858">
            <v>89247</v>
          </cell>
          <cell r="B858" t="str">
            <v>RECICLADORA DE ASFALTO A FRIO SOBRE RODAS, LARGURA FRESAGEM DE 2,0 M, POTÊNCIA 422 HP - JUROS. AF_11/2014</v>
          </cell>
          <cell r="C858" t="str">
            <v>H</v>
          </cell>
          <cell r="D858">
            <v>66.47</v>
          </cell>
          <cell r="E858">
            <v>0</v>
          </cell>
          <cell r="F858">
            <v>66.47</v>
          </cell>
        </row>
        <row r="859">
          <cell r="A859">
            <v>89248</v>
          </cell>
          <cell r="B859" t="str">
            <v>RECICLADORA DE ASFALTO A FRIO SOBRE RODAS, LARGURA FRESAGEM DE 2,0 M, POTÊNCIA 422 HP - MANUTENÇÃO. AF_11/2014</v>
          </cell>
          <cell r="C859" t="str">
            <v>H</v>
          </cell>
          <cell r="D859">
            <v>387.23</v>
          </cell>
          <cell r="E859">
            <v>0</v>
          </cell>
          <cell r="F859">
            <v>387.23</v>
          </cell>
        </row>
        <row r="860">
          <cell r="A860">
            <v>89249</v>
          </cell>
          <cell r="B860" t="str">
            <v>RECICLADORA DE ASFALTO A FRIO SOBRE RODAS, LARGURA FRESAGEM DE 2,0 M, POTÊNCIA 422 HP - MATERIAIS NA OPERAÇÃO. AF_11/2014</v>
          </cell>
          <cell r="C860" t="str">
            <v>H</v>
          </cell>
          <cell r="D860">
            <v>361.39</v>
          </cell>
          <cell r="E860">
            <v>0</v>
          </cell>
          <cell r="F860">
            <v>361.39</v>
          </cell>
        </row>
        <row r="861">
          <cell r="A861">
            <v>89253</v>
          </cell>
          <cell r="B861" t="str">
            <v>VIBROACABADORA DE ASFALTO SOBRE ESTEIRAS, LARGURA DE PAVIMENTAÇÃO 2,13 M A 4,55 M, POTÊNCIA 100 HP, CAPACIDADE 400 T/H - DEPRECIAÇÃO. AF_11/2014</v>
          </cell>
          <cell r="C861" t="str">
            <v>H</v>
          </cell>
          <cell r="D861">
            <v>62.83</v>
          </cell>
          <cell r="E861">
            <v>0</v>
          </cell>
          <cell r="F861">
            <v>62.83</v>
          </cell>
        </row>
        <row r="862">
          <cell r="A862">
            <v>89254</v>
          </cell>
          <cell r="B862" t="str">
            <v>VIBROACABADORA DE ASFALTO SOBRE ESTEIRAS, LARGURA DE PAVIMENTAÇÃO 2,13 M A 4,55 M, POTÊNCIA 100 HP, CAPACIDADE 400 T/H - JUROS. AF_11/2014</v>
          </cell>
          <cell r="C862" t="str">
            <v>H</v>
          </cell>
          <cell r="D862">
            <v>22.14</v>
          </cell>
          <cell r="E862">
            <v>0</v>
          </cell>
          <cell r="F862">
            <v>22.14</v>
          </cell>
        </row>
        <row r="863">
          <cell r="A863">
            <v>89255</v>
          </cell>
          <cell r="B863" t="str">
            <v>VIBROACABADORA DE ASFALTO SOBRE ESTEIRAS, LARGURA DE PAVIMENTAÇÃO 2,13 M A 4,55 M, POTÊNCIA 100 HP, CAPACIDADE 400 T/H - MANUTENÇÃO. AF_11/2014</v>
          </cell>
          <cell r="C863" t="str">
            <v>H</v>
          </cell>
          <cell r="D863">
            <v>101</v>
          </cell>
          <cell r="E863">
            <v>0</v>
          </cell>
          <cell r="F863">
            <v>101</v>
          </cell>
        </row>
        <row r="864">
          <cell r="A864">
            <v>89256</v>
          </cell>
          <cell r="B864" t="str">
            <v>VIBROACABADORA DE ASFALTO SOBRE ESTEIRAS, LARGURA DE PAVIMENTAÇÃO 2,13 M A 4,55 M, POTÊNCIA 100 HP, CAPACIDADE 400 T/H - MATERIAIS NA OPERAÇÃO. AF_11/2014</v>
          </cell>
          <cell r="C864" t="str">
            <v>H</v>
          </cell>
          <cell r="D864">
            <v>81.33</v>
          </cell>
          <cell r="E864">
            <v>0</v>
          </cell>
          <cell r="F864">
            <v>81.33</v>
          </cell>
        </row>
        <row r="865">
          <cell r="A865">
            <v>89259</v>
          </cell>
          <cell r="B865" t="str">
            <v>GUINDAUTO HIDRÁULICO, CAPACIDADE MÁXIMA DE CARGA 6200 KG, MOMENTO MÁXIMO DE CARGA 11,7 TM, ALCANCE MÁXIMO HORIZONTAL 9,70 M, INCLUSIVE CAMINHÃO TOCO PBT 16.000 KG, POTÊNCIA DE 189 CV - DEPRECIAÇÃO. AF_06/2014</v>
          </cell>
          <cell r="C865" t="str">
            <v>H</v>
          </cell>
          <cell r="D865">
            <v>27.43</v>
          </cell>
          <cell r="E865">
            <v>0</v>
          </cell>
          <cell r="F865">
            <v>27.43</v>
          </cell>
        </row>
        <row r="866">
          <cell r="A866">
            <v>89260</v>
          </cell>
          <cell r="B866" t="str">
            <v>GUINDAUTO HIDRÁULICO, CAPACIDADE MÁXIMA DE CARGA 6200 KG, MOMENTO MÁXIMO DE CARGA 11,7 TM, ALCANCE MÁXIMO HORIZONTAL 9,70 M, INCLUSIVE CAMINHÃO TOCO PBT 16.000 KG, POTÊNCIA DE 189 CV - JUROS. AF_06/2014</v>
          </cell>
          <cell r="C866" t="str">
            <v>H</v>
          </cell>
          <cell r="D866">
            <v>10.119999999999999</v>
          </cell>
          <cell r="E866">
            <v>0</v>
          </cell>
          <cell r="F866">
            <v>10.119999999999999</v>
          </cell>
        </row>
        <row r="867">
          <cell r="A867">
            <v>89262</v>
          </cell>
          <cell r="B867" t="str">
            <v>GUINDAUTO HIDRÁULICO, CAPACIDADE MÁXIMA DE CARGA 6200 KG, MOMENTO MÁXIMO DE CARGA 11,7 TM, ALCANCE MÁXIMO HORIZONTAL 9,70 M, INCLUSIVE CAMINHÃO TOCO PBT 16.000 KG, POTÊNCIA DE 189 CV - MANUTENÇÃO. AF_06/2014</v>
          </cell>
          <cell r="C867" t="str">
            <v>H</v>
          </cell>
          <cell r="D867">
            <v>46.63</v>
          </cell>
          <cell r="E867">
            <v>0</v>
          </cell>
          <cell r="F867">
            <v>46.63</v>
          </cell>
        </row>
        <row r="868">
          <cell r="A868">
            <v>89264</v>
          </cell>
          <cell r="B868" t="str">
            <v>CAMINHÃO TOCO, PBT 16.000 KG, CARGA ÚTIL MÁX. 10.685 KG, DIST. ENTRE EIXOS 4,8 M, POTÊNCIA 189 CV, INCLUSIVE CARROCERIA FIXA ABERTA DE MADEIRA P/ TRANSPORTE GERAL DE CARGA SECA, DIMEN. APROX. 2,5 X 7,00 X 0,50 M - DEPRECIAÇÃO. AF_06/2014</v>
          </cell>
          <cell r="C868" t="str">
            <v>H</v>
          </cell>
          <cell r="D868">
            <v>21.23</v>
          </cell>
          <cell r="E868">
            <v>0</v>
          </cell>
          <cell r="F868">
            <v>21.23</v>
          </cell>
        </row>
        <row r="869">
          <cell r="A869">
            <v>89265</v>
          </cell>
          <cell r="B869" t="str">
            <v>CAMINHÃO TOCO, PBT 16.000 KG, CARGA ÚTIL MÁX. 10.685 KG, DIST. ENTRE EIXOS 4,8 M, POTÊNCIA 189 CV, INCLUSIVE CARROCERIA FIXA ABERTA DE MADEIRA P/ TRANSPORTE GERAL DE CARGA SECA, DIMEN. APROX. 2,5 X 7,00 X 0,50 M - JUROS. AF_06/2014</v>
          </cell>
          <cell r="C869" t="str">
            <v>H</v>
          </cell>
          <cell r="D869">
            <v>8.49</v>
          </cell>
          <cell r="E869">
            <v>0</v>
          </cell>
          <cell r="F869">
            <v>8.49</v>
          </cell>
        </row>
        <row r="870">
          <cell r="A870">
            <v>89266</v>
          </cell>
          <cell r="B870" t="str">
            <v>CAMINHÃO TOCO, PBT 16.000 KG, CARGA ÚTIL MÁX. 10.685 KG, DIST. ENTRE EIXOS 4,8 M, POTÊNCIA 189 CV, INCLUSIVE CARROCERIA FIXA ABERTA DE MADEIRA P/ TRANSPORTE GERAL DE CARGA SECA, DIMEN. APROX. 2,5 X 7,00 X 0,50 M - IMPOSTOS E SEGUROS. AF_06/2014</v>
          </cell>
          <cell r="C870" t="str">
            <v>H</v>
          </cell>
          <cell r="D870">
            <v>3.43</v>
          </cell>
          <cell r="E870">
            <v>0</v>
          </cell>
          <cell r="F870">
            <v>3.43</v>
          </cell>
        </row>
        <row r="871">
          <cell r="A871">
            <v>89267</v>
          </cell>
          <cell r="B871" t="str">
            <v>GUINDASTE HIDRÁULICO AUTOPROPELIDO, COM LANÇA TELESCÓPICA 28,80 M, CAPACIDADE MÁXIMA 30 T, POTÊNCIA 97 KW, TRAÇÃO 4 X 4 - DEPRECIAÇÃO. AF_11/2014</v>
          </cell>
          <cell r="C871" t="str">
            <v>H</v>
          </cell>
          <cell r="D871">
            <v>50.32</v>
          </cell>
          <cell r="E871">
            <v>0</v>
          </cell>
          <cell r="F871">
            <v>50.32</v>
          </cell>
        </row>
        <row r="872">
          <cell r="A872">
            <v>89268</v>
          </cell>
          <cell r="B872" t="str">
            <v>GUINDASTE HIDRÁULICO AUTOPROPELIDO, COM LANÇA TELESCÓPICA 28,80 M, CAPACIDADE MÁXIMA 30 T, POTÊNCIA 97 KW, TRAÇÃO 4 X 4 - JUROS. AF_11/2014</v>
          </cell>
          <cell r="C872" t="str">
            <v>H</v>
          </cell>
          <cell r="D872">
            <v>17.739999999999998</v>
          </cell>
          <cell r="E872">
            <v>0</v>
          </cell>
          <cell r="F872">
            <v>17.739999999999998</v>
          </cell>
        </row>
        <row r="873">
          <cell r="A873">
            <v>89269</v>
          </cell>
          <cell r="B873" t="str">
            <v>GUINDASTE HIDRÁULICO AUTOPROPELIDO, COM LANÇA TELESCÓPICA 28,80 M, CAPACIDADE MÁXIMA 30 T, POTÊNCIA 97 KW, TRAÇÃO 4 X 4 - IMPOSTOS E SEGUROS. AF_11/2014</v>
          </cell>
          <cell r="C873" t="str">
            <v>H</v>
          </cell>
          <cell r="D873">
            <v>7.17</v>
          </cell>
          <cell r="E873">
            <v>0</v>
          </cell>
          <cell r="F873">
            <v>7.17</v>
          </cell>
        </row>
        <row r="874">
          <cell r="A874">
            <v>89270</v>
          </cell>
          <cell r="B874" t="str">
            <v>GUINDASTE HIDRÁULICO AUTOPROPELIDO, COM LANÇA TELESCÓPICA 28,80 M, CAPACIDADE MÁXIMA 30 T, POTÊNCIA 97 KW, TRAÇÃO 4 X 4 - MANUTENÇÃO. AF_11/2014</v>
          </cell>
          <cell r="C874" t="str">
            <v>H</v>
          </cell>
          <cell r="D874">
            <v>80.900000000000006</v>
          </cell>
          <cell r="E874">
            <v>0</v>
          </cell>
          <cell r="F874">
            <v>80.900000000000006</v>
          </cell>
        </row>
        <row r="875">
          <cell r="A875">
            <v>89271</v>
          </cell>
          <cell r="B875" t="str">
            <v>GUINDASTE HIDRÁULICO AUTOPROPELIDO, COM LANÇA TELESCÓPICA 28,80 M, CAPACIDADE MÁXIMA 30 T, POTÊNCIA 97 KW, TRAÇÃO 4 X 4 - MATERIAIS NA OPERAÇÃO. AF_11/2014</v>
          </cell>
          <cell r="C875" t="str">
            <v>H</v>
          </cell>
          <cell r="D875">
            <v>27.83</v>
          </cell>
          <cell r="E875">
            <v>0</v>
          </cell>
          <cell r="F875">
            <v>27.83</v>
          </cell>
        </row>
        <row r="876">
          <cell r="A876">
            <v>89274</v>
          </cell>
          <cell r="B876" t="str">
            <v>BETONEIRA CAPACIDADE NOMINAL DE 600 L, CAPACIDADE DE MISTURA 440 L, MOTOR A DIESEL POTÊNCIA 10 CV, COM CARREGADOR - DEPRECIAÇÃO. AF_05/2023</v>
          </cell>
          <cell r="C876" t="str">
            <v>H</v>
          </cell>
          <cell r="D876">
            <v>1.43</v>
          </cell>
          <cell r="E876">
            <v>0</v>
          </cell>
          <cell r="F876">
            <v>1.43</v>
          </cell>
        </row>
        <row r="877">
          <cell r="A877">
            <v>89275</v>
          </cell>
          <cell r="B877" t="str">
            <v>BETONEIRA CAPACIDADE NOMINAL DE 600 L, CAPACIDADE DE MISTURA 440 L, MOTOR A DIESEL POTÊNCIA 10 CV, COM CARREGADOR - JUROS. AF_05/2023</v>
          </cell>
          <cell r="C877" t="str">
            <v>H</v>
          </cell>
          <cell r="D877">
            <v>0.35</v>
          </cell>
          <cell r="E877">
            <v>0</v>
          </cell>
          <cell r="F877">
            <v>0.35</v>
          </cell>
        </row>
        <row r="878">
          <cell r="A878">
            <v>89276</v>
          </cell>
          <cell r="B878" t="str">
            <v>BETONEIRA CAPACIDADE NOMINAL DE 600 L, CAPACIDADE DE MISTURA 440 L, MOTOR A DIESEL POTÊNCIA 10 CV, COM CARREGADOR - MANUTENÇÃO. AF_05/2023</v>
          </cell>
          <cell r="C878" t="str">
            <v>H</v>
          </cell>
          <cell r="D878">
            <v>1.91</v>
          </cell>
          <cell r="E878">
            <v>0</v>
          </cell>
          <cell r="F878">
            <v>1.91</v>
          </cell>
        </row>
        <row r="879">
          <cell r="A879">
            <v>89277</v>
          </cell>
          <cell r="B879" t="str">
            <v>BETONEIRA CAPACIDADE NOMINAL DE 600 L, CAPACIDADE DE MISTURA 440 L, MOTOR A DIESEL POTÊNCIA 10 CV, COM CARREGADOR - MATERIAIS NA OPERAÇÃO. AF_05/2023</v>
          </cell>
          <cell r="C879" t="str">
            <v>H</v>
          </cell>
          <cell r="D879">
            <v>8.1300000000000008</v>
          </cell>
          <cell r="E879">
            <v>0</v>
          </cell>
          <cell r="F879">
            <v>8.1300000000000008</v>
          </cell>
        </row>
        <row r="880">
          <cell r="A880">
            <v>89280</v>
          </cell>
          <cell r="B880" t="str">
            <v>ROLO COMPACTADOR VIBRATÓRIO TANDEM AÇO LISO, POTÊNCIA 58 HP, PESO SEM/COM LASTRO 6,5 / 9,4 T, LARGURA DE TRABALHO 1,2 M - DEPRECIAÇÃO. AF_06/2014</v>
          </cell>
          <cell r="C880" t="str">
            <v>H</v>
          </cell>
          <cell r="D880">
            <v>39.36</v>
          </cell>
          <cell r="E880">
            <v>0</v>
          </cell>
          <cell r="F880">
            <v>39.36</v>
          </cell>
        </row>
        <row r="881">
          <cell r="A881">
            <v>89281</v>
          </cell>
          <cell r="B881" t="str">
            <v>ROLO COMPACTADOR VIBRATÓRIO TANDEM AÇO LISO, POTÊNCIA 58 HP, PESO SEM/COM LASTRO 6,5 / 9,4 T, LARGURA DE TRABALHO 1,2 M - JUROS. AF_06/2014</v>
          </cell>
          <cell r="C881" t="str">
            <v>H</v>
          </cell>
          <cell r="D881">
            <v>10.56</v>
          </cell>
          <cell r="E881">
            <v>0</v>
          </cell>
          <cell r="F881">
            <v>10.56</v>
          </cell>
        </row>
        <row r="882">
          <cell r="A882">
            <v>89870</v>
          </cell>
          <cell r="B882" t="str">
            <v>CAMINHÃO BASCULANTE 14 M3, COM CAVALO MECÂNICO DE CAPACIDADE MÁXIMA DE TRAÇÃO COMBINADO DE 36000 KG, POTÊNCIA 286 CV, INCLUSIVE SEMIREBOQUE COM CAÇAMBA METÁLICA - DEPRECIAÇÃO. AF_12/2014</v>
          </cell>
          <cell r="C882" t="str">
            <v>H</v>
          </cell>
          <cell r="D882">
            <v>34.340000000000003</v>
          </cell>
          <cell r="E882">
            <v>0</v>
          </cell>
          <cell r="F882">
            <v>34.340000000000003</v>
          </cell>
        </row>
        <row r="883">
          <cell r="A883">
            <v>89871</v>
          </cell>
          <cell r="B883" t="str">
            <v>CAMINHÃO BASCULANTE 14 M3, COM CAVALO MECÂNICO DE CAPACIDADE MÁXIMA DE TRAÇÃO COMBINADO DE 36000 KG, POTÊNCIA 286 CV, INCLUSIVE SEMIREBOQUE COM CAÇAMBA METÁLICA - JUROS. AF_12/2014</v>
          </cell>
          <cell r="C883" t="str">
            <v>H</v>
          </cell>
          <cell r="D883">
            <v>12.1</v>
          </cell>
          <cell r="E883">
            <v>0</v>
          </cell>
          <cell r="F883">
            <v>12.1</v>
          </cell>
        </row>
        <row r="884">
          <cell r="A884">
            <v>89872</v>
          </cell>
          <cell r="B884" t="str">
            <v>CAMINHÃO BASCULANTE 14 M3, COM CAVALO MECÂNICO DE CAPACIDADE MÁXIMA DE TRAÇÃO COMBINADO DE 36000 KG, POTÊNCIA 286 CV, INCLUSIVE SEMIREBOQUE COM CAÇAMBA METÁLICA - IMPOSTOS E SEGUROS. AF_12/2014</v>
          </cell>
          <cell r="C884" t="str">
            <v>H</v>
          </cell>
          <cell r="D884">
            <v>4.88</v>
          </cell>
          <cell r="E884">
            <v>0</v>
          </cell>
          <cell r="F884">
            <v>4.88</v>
          </cell>
        </row>
        <row r="885">
          <cell r="A885">
            <v>89873</v>
          </cell>
          <cell r="B885" t="str">
            <v>CAMINHÃO BASCULANTE 14 M3, COM CAVALO MECÂNICO DE CAPACIDADE MÁXIMA DE TRAÇÃO COMBINADO DE 36000 KG, POTÊNCIA 286 CV, INCLUSIVE SEMIREBOQUE COM CAÇAMBA METÁLICA - MANUTENÇÃO. AF_12/2014</v>
          </cell>
          <cell r="C885" t="str">
            <v>H</v>
          </cell>
          <cell r="D885">
            <v>58.82</v>
          </cell>
          <cell r="E885">
            <v>0</v>
          </cell>
          <cell r="F885">
            <v>58.82</v>
          </cell>
        </row>
        <row r="886">
          <cell r="A886">
            <v>89874</v>
          </cell>
          <cell r="B886" t="str">
            <v>CAMINHÃO BASCULANTE 14 M3, COM CAVALO MECÂNICO DE CAPACIDADE MÁXIMA DE TRAÇÃO COMBINADO DE 36000 KG, POTÊNCIA 286 CV, INCLUSIVE SEMIREBOQUE COM CAÇAMBA METÁLICA - MATERIAIS NA OPERAÇÃO. AF_12/2014</v>
          </cell>
          <cell r="C886" t="str">
            <v>H</v>
          </cell>
          <cell r="D886">
            <v>169.15</v>
          </cell>
          <cell r="E886">
            <v>0</v>
          </cell>
          <cell r="F886">
            <v>169.15</v>
          </cell>
        </row>
        <row r="887">
          <cell r="A887">
            <v>89878</v>
          </cell>
          <cell r="B887" t="str">
            <v>CAMINHÃO BASCULANTE 18 M3, COM CAVALO MECÂNICO DE CAPACIDADE MÁXIMA DE TRAÇÃO COMBINADO DE 45000 KG, POTÊNCIA 330 CV, INCLUSIVE SEMIREBOQUE COM CAÇAMBA METÁLICA - DEPRECIAÇÃO. AF_12/2014</v>
          </cell>
          <cell r="C887" t="str">
            <v>H</v>
          </cell>
          <cell r="D887">
            <v>36.72</v>
          </cell>
          <cell r="E887">
            <v>0</v>
          </cell>
          <cell r="F887">
            <v>36.72</v>
          </cell>
        </row>
        <row r="888">
          <cell r="A888">
            <v>89879</v>
          </cell>
          <cell r="B888" t="str">
            <v>CAMINHÃO BASCULANTE 18 M3, COM CAVALO MECÂNICO DE CAPACIDADE MÁXIMA DE TRAÇÃO COMBINADO DE 45000 KG, POTÊNCIA 330 CV, INCLUSIVE SEMIREBOQUE COM CAÇAMBA METÁLICA - JUROS. AF_12/2014</v>
          </cell>
          <cell r="C888" t="str">
            <v>H</v>
          </cell>
          <cell r="D888">
            <v>12.72</v>
          </cell>
          <cell r="E888">
            <v>0</v>
          </cell>
          <cell r="F888">
            <v>12.72</v>
          </cell>
        </row>
        <row r="889">
          <cell r="A889">
            <v>89880</v>
          </cell>
          <cell r="B889" t="str">
            <v>CAMINHÃO BASCULANTE 18 M3, COM CAVALO MECÂNICO DE CAPACIDADE MÁXIMA DE TRAÇÃO COMBINADO DE 45000 KG, POTÊNCIA 330 CV, INCLUSIVE SEMIREBOQUE COM CAÇAMBA METÁLICA - IMPOSTOS E SEGUROS. AF_12/2014</v>
          </cell>
          <cell r="C889" t="str">
            <v>H</v>
          </cell>
          <cell r="D889">
            <v>5.14</v>
          </cell>
          <cell r="E889">
            <v>0</v>
          </cell>
          <cell r="F889">
            <v>5.14</v>
          </cell>
        </row>
        <row r="890">
          <cell r="A890">
            <v>89881</v>
          </cell>
          <cell r="B890" t="str">
            <v>CAMINHÃO BASCULANTE 18 M3, COM CAVALO MECÂNICO DE CAPACIDADE MÁXIMA DE TRAÇÃO COMBINADO DE 45000 KG, POTÊNCIA 330 CV, INCLUSIVE SEMIREBOQUE COM CAÇAMBA METÁLICA - MANUTENÇÃO. AF_12/2014</v>
          </cell>
          <cell r="C890" t="str">
            <v>H</v>
          </cell>
          <cell r="D890">
            <v>62.31</v>
          </cell>
          <cell r="E890">
            <v>0</v>
          </cell>
          <cell r="F890">
            <v>62.31</v>
          </cell>
        </row>
        <row r="891">
          <cell r="A891">
            <v>89882</v>
          </cell>
          <cell r="B891" t="str">
            <v>CAMINHÃO BASCULANTE 18 M3, COM CAVALO MECÂNICO DE CAPACIDADE MÁXIMA DE TRAÇÃO COMBINADO DE 45000 KG, POTÊNCIA 330 CV, INCLUSIVE SEMIREBOQUE COM CAÇAMBA METÁLICA - MATERIAIS NA OPERAÇÃO. AF_12/2014</v>
          </cell>
          <cell r="C891" t="str">
            <v>H</v>
          </cell>
          <cell r="D891">
            <v>195.16</v>
          </cell>
          <cell r="E891">
            <v>0</v>
          </cell>
          <cell r="F891">
            <v>195.16</v>
          </cell>
        </row>
        <row r="892">
          <cell r="A892">
            <v>90582</v>
          </cell>
          <cell r="B892" t="str">
            <v>VIBRADOR DE IMERSÃO, DIÂMETRO DE PONTEIRA 45MM, MOTOR ELÉTRICO TRIFÁSICO POTÊNCIA DE 2 CV - DEPRECIAÇÃO. AF_06/2015</v>
          </cell>
          <cell r="C892" t="str">
            <v>H</v>
          </cell>
          <cell r="D892">
            <v>0.4</v>
          </cell>
          <cell r="E892">
            <v>0</v>
          </cell>
          <cell r="F892">
            <v>0.4</v>
          </cell>
        </row>
        <row r="893">
          <cell r="A893">
            <v>90583</v>
          </cell>
          <cell r="B893" t="str">
            <v>VIBRADOR DE IMERSÃO, DIÂMETRO DE PONTEIRA 45MM, MOTOR ELÉTRICO TRIFÁSICO POTÊNCIA DE 2 CV - JUROS. AF_06/2015</v>
          </cell>
          <cell r="C893" t="str">
            <v>H</v>
          </cell>
          <cell r="D893">
            <v>0.09</v>
          </cell>
          <cell r="E893">
            <v>0</v>
          </cell>
          <cell r="F893">
            <v>0.09</v>
          </cell>
        </row>
        <row r="894">
          <cell r="A894">
            <v>90584</v>
          </cell>
          <cell r="B894" t="str">
            <v>VIBRADOR DE IMERSÃO, DIÂMETRO DE PONTEIRA 45MM, MOTOR ELÉTRICO TRIFÁSICO POTÊNCIA DE 2 CV - MANUTENÇÃO. AF_06/2015</v>
          </cell>
          <cell r="C894" t="str">
            <v>H</v>
          </cell>
          <cell r="D894">
            <v>0.32</v>
          </cell>
          <cell r="E894">
            <v>0</v>
          </cell>
          <cell r="F894">
            <v>0.32</v>
          </cell>
        </row>
        <row r="895">
          <cell r="A895">
            <v>90585</v>
          </cell>
          <cell r="B895" t="str">
            <v>VIBRADOR DE IMERSÃO, DIÂMETRO DE PONTEIRA 45MM, MOTOR ELÉTRICO TRIFÁSICO POTÊNCIA DE 2 CV - MATERIAIS NA OPERAÇÃO. AF_06/2015</v>
          </cell>
          <cell r="C895" t="str">
            <v>H</v>
          </cell>
          <cell r="D895">
            <v>0.36</v>
          </cell>
          <cell r="E895">
            <v>0</v>
          </cell>
          <cell r="F895">
            <v>0.36</v>
          </cell>
        </row>
        <row r="896">
          <cell r="A896">
            <v>90621</v>
          </cell>
          <cell r="B896" t="str">
            <v>PERFURATRIZ MANUAL, TORQUE MÁXIMO 83 N.M, POTÊNCIA 5 CV, COM DIÂMETRO MÁXIMO 4" - DEPRECIAÇÃO. AF_06/2015</v>
          </cell>
          <cell r="C896" t="str">
            <v>H</v>
          </cell>
          <cell r="D896">
            <v>1.97</v>
          </cell>
          <cell r="E896">
            <v>0</v>
          </cell>
          <cell r="F896">
            <v>1.97</v>
          </cell>
        </row>
        <row r="897">
          <cell r="A897">
            <v>90622</v>
          </cell>
          <cell r="B897" t="str">
            <v>PERFURATRIZ MANUAL, TORQUE MÁXIMO 83 N.M, POTÊNCIA 5 CV, COM DIÂMETRO MÁXIMO 4" - JUROS. AF_06/2015</v>
          </cell>
          <cell r="C897" t="str">
            <v>H</v>
          </cell>
          <cell r="D897">
            <v>0.45</v>
          </cell>
          <cell r="E897">
            <v>0</v>
          </cell>
          <cell r="F897">
            <v>0.45</v>
          </cell>
        </row>
        <row r="898">
          <cell r="A898">
            <v>90623</v>
          </cell>
          <cell r="B898" t="str">
            <v>PERFURATRIZ MANUAL, TORQUE MÁXIMO 83 N.M, POTÊNCIA 5 CV, COM DIÂMETRO MÁXIMO 4" - MANUTENÇÃO. AF_06/2015</v>
          </cell>
          <cell r="C898" t="str">
            <v>H</v>
          </cell>
          <cell r="D898">
            <v>2.4700000000000002</v>
          </cell>
          <cell r="E898">
            <v>0</v>
          </cell>
          <cell r="F898">
            <v>2.4700000000000002</v>
          </cell>
        </row>
        <row r="899">
          <cell r="A899">
            <v>90624</v>
          </cell>
          <cell r="B899" t="str">
            <v>PERFURATRIZ MANUAL, TORQUE MÁXIMO 83 N.M, POTÊNCIA 5 CV, COM DIÂMETRO MÁXIMO 4" - MATERIAIS NA OPERAÇÃO. AF_06/2015</v>
          </cell>
          <cell r="C899" t="str">
            <v>H</v>
          </cell>
          <cell r="D899">
            <v>2.19</v>
          </cell>
          <cell r="E899">
            <v>0</v>
          </cell>
          <cell r="F899">
            <v>2.19</v>
          </cell>
        </row>
        <row r="900">
          <cell r="A900">
            <v>90627</v>
          </cell>
          <cell r="B900" t="str">
            <v>PERFURATRIZ SOBRE ESTEIRA, TORQUE MÁXIMO 600 KGF, PESO MÉDIO 1000 KG, POTÊNCIA 20 HP, DIÂMETRO MÁXIMO 10" - DEPRECIAÇÃO. AF_06/2015</v>
          </cell>
          <cell r="C900" t="str">
            <v>H</v>
          </cell>
          <cell r="D900">
            <v>48.45</v>
          </cell>
          <cell r="E900">
            <v>0</v>
          </cell>
          <cell r="F900">
            <v>48.45</v>
          </cell>
        </row>
        <row r="901">
          <cell r="A901">
            <v>90628</v>
          </cell>
          <cell r="B901" t="str">
            <v>PERFURATRIZ SOBRE ESTEIRA, TORQUE MÁXIMO 600 KGF, PESO MÉDIO 1000 KG, POTÊNCIA 20 HP, DIÂMETRO MÁXIMO 10" - JUROS. AF_06/2015</v>
          </cell>
          <cell r="C901" t="str">
            <v>H</v>
          </cell>
          <cell r="D901">
            <v>12.99</v>
          </cell>
          <cell r="E901">
            <v>0</v>
          </cell>
          <cell r="F901">
            <v>12.99</v>
          </cell>
        </row>
        <row r="902">
          <cell r="A902">
            <v>90629</v>
          </cell>
          <cell r="B902" t="str">
            <v>PERFURATRIZ SOBRE ESTEIRA, TORQUE MÁXIMO 600 KGF, PESO MÉDIO 1000 KG, POTÊNCIA 20 HP, DIÂMETRO MÁXIMO 10" - MANUTENÇÃO. AF_06/2015</v>
          </cell>
          <cell r="C902" t="str">
            <v>H</v>
          </cell>
          <cell r="D902">
            <v>60.63</v>
          </cell>
          <cell r="E902">
            <v>0</v>
          </cell>
          <cell r="F902">
            <v>60.63</v>
          </cell>
        </row>
        <row r="903">
          <cell r="A903">
            <v>90630</v>
          </cell>
          <cell r="B903" t="str">
            <v>PERFURATRIZ SOBRE ESTEIRA, TORQUE MÁXIMO 600 KGF, PESO MÉDIO 1000 KG, POTÊNCIA 20 HP, DIÂMETRO MÁXIMO 10" - MATERIAIS NA OPERAÇÃO. AF_06/2015</v>
          </cell>
          <cell r="C903" t="str">
            <v>H</v>
          </cell>
          <cell r="D903">
            <v>1.04</v>
          </cell>
          <cell r="E903">
            <v>0</v>
          </cell>
          <cell r="F903">
            <v>1.04</v>
          </cell>
        </row>
        <row r="904">
          <cell r="A904">
            <v>90633</v>
          </cell>
          <cell r="B904" t="str">
            <v>MISTURADOR DUPLO HORIZONTAL DE ALTA TURBULÊNCIA, CAPACIDADE / VOLUME 2 X 500 LITROS, MOTORES ELÉTRICOS MÍNIMO 5 CV CADA, PARA NATA CIMENTO, ARGAMASSA E OUTROS - DEPRECIAÇÃO. AF_06/2015</v>
          </cell>
          <cell r="C904" t="str">
            <v>H</v>
          </cell>
          <cell r="D904">
            <v>3.89</v>
          </cell>
          <cell r="E904">
            <v>0</v>
          </cell>
          <cell r="F904">
            <v>3.89</v>
          </cell>
        </row>
        <row r="905">
          <cell r="A905">
            <v>90634</v>
          </cell>
          <cell r="B905" t="str">
            <v>MISTURADOR DUPLO HORIZONTAL DE ALTA TURBULÊNCIA, CAPACIDADE / VOLUME 2 X 500 LITROS, MOTORES ELÉTRICOS MÍNIMO 5 CV CADA, PARA NATA CIMENTO, ARGAMASSA E OUTROS - JUROS. AF_06/2015</v>
          </cell>
          <cell r="C905" t="str">
            <v>H</v>
          </cell>
          <cell r="D905">
            <v>0.9</v>
          </cell>
          <cell r="E905">
            <v>0</v>
          </cell>
          <cell r="F905">
            <v>0.9</v>
          </cell>
        </row>
        <row r="906">
          <cell r="A906">
            <v>90635</v>
          </cell>
          <cell r="B906" t="str">
            <v>MISTURADOR DUPLO HORIZONTAL DE ALTA TURBULÊNCIA, CAPACIDADE / VOLUME 2 X 500 LITROS, MOTORES ELÉTRICOS MÍNIMO 5 CV CADA, PARA NATA CIMENTO, ARGAMASSA E OUTROS - MANUTENÇÃO. AF_06/2015</v>
          </cell>
          <cell r="C906" t="str">
            <v>H</v>
          </cell>
          <cell r="D906">
            <v>4.25</v>
          </cell>
          <cell r="E906">
            <v>0</v>
          </cell>
          <cell r="F906">
            <v>4.25</v>
          </cell>
        </row>
        <row r="907">
          <cell r="A907">
            <v>90636</v>
          </cell>
          <cell r="B907" t="str">
            <v>MISTURADOR DUPLO HORIZONTAL DE ALTA TURBULÊNCIA, CAPACIDADE / VOLUME 2 X 500 LITROS, MOTORES ELÉTRICOS MÍNIMO 5 CV CADA, PARA NATA CIMENTO, ARGAMASSA E OUTROS - MATERIAIS NA OPERAÇÃO. AF_06/2015</v>
          </cell>
          <cell r="C907" t="str">
            <v>H</v>
          </cell>
          <cell r="D907">
            <v>4.38</v>
          </cell>
          <cell r="E907">
            <v>0</v>
          </cell>
          <cell r="F907">
            <v>4.38</v>
          </cell>
        </row>
        <row r="908">
          <cell r="A908">
            <v>90639</v>
          </cell>
          <cell r="B908" t="str">
            <v>BOMBA TRIPLEX, PARA INJEÇÃO DE NATA DE CIMENTO, VAZÃO MÁXIMA DE 100 LITROS/MINUTO, PRESSÃO MÁXIMA DE 70 BAR - DEPRECIAÇÃO. AF_06/2015</v>
          </cell>
          <cell r="C908" t="str">
            <v>H</v>
          </cell>
          <cell r="D908">
            <v>5.81</v>
          </cell>
          <cell r="E908">
            <v>0</v>
          </cell>
          <cell r="F908">
            <v>5.81</v>
          </cell>
        </row>
        <row r="909">
          <cell r="A909">
            <v>90640</v>
          </cell>
          <cell r="B909" t="str">
            <v>BOMBA TRIPLEX, PARA INJEÇÃO DE NATA DE CIMENTO, VAZÃO MÁXIMA DE 100 LITROS/MINUTO, PRESSÃO MÁXIMA DE 70 BAR - JUROS. AF_06/2015</v>
          </cell>
          <cell r="C909" t="str">
            <v>H</v>
          </cell>
          <cell r="D909">
            <v>1.34</v>
          </cell>
          <cell r="E909">
            <v>0</v>
          </cell>
          <cell r="F909">
            <v>1.34</v>
          </cell>
        </row>
        <row r="910">
          <cell r="A910">
            <v>90641</v>
          </cell>
          <cell r="B910" t="str">
            <v>BOMBA TRIPLEX, PARA INJEÇÃO DE NATA DE CIMENTO, VAZÃO MÁXIMA DE 100 LITROS/MINUTO, PRESSÃO MÁXIMA DE 70 BAR - MANUTENÇÃO. AF_06/2015</v>
          </cell>
          <cell r="C910" t="str">
            <v>H</v>
          </cell>
          <cell r="D910">
            <v>6.35</v>
          </cell>
          <cell r="E910">
            <v>0</v>
          </cell>
          <cell r="F910">
            <v>6.35</v>
          </cell>
        </row>
        <row r="911">
          <cell r="A911">
            <v>90642</v>
          </cell>
          <cell r="B911" t="str">
            <v>BOMBA TRIPLEX, PARA INJEÇÃO DE NATA DE CIMENTO, VAZÃO MÁXIMA DE 100 LITROS/MINUTO, PRESSÃO MÁXIMA DE 70 BAR - MATERIAIS NA OPERAÇÃO. AF_06/2015</v>
          </cell>
          <cell r="C911" t="str">
            <v>H</v>
          </cell>
          <cell r="D911">
            <v>12.05</v>
          </cell>
          <cell r="E911">
            <v>0</v>
          </cell>
          <cell r="F911">
            <v>12.05</v>
          </cell>
        </row>
        <row r="912">
          <cell r="A912">
            <v>90646</v>
          </cell>
          <cell r="B912" t="str">
            <v>BOMBA CENTRÍFUGA MONOESTÁGIO COM MOTOR ELÉTRICO MONOFÁSICO, POTÊNCIA 15 HP, DIÂMETRO DO ROTOR 173 MM, HM/Q = 30 MCA / 90 M3/H A 45 MCA / 55 M3/H - DEPRECIAÇÃO. AF_06/2015</v>
          </cell>
          <cell r="C912" t="str">
            <v>H</v>
          </cell>
          <cell r="D912">
            <v>0.77</v>
          </cell>
          <cell r="E912">
            <v>0</v>
          </cell>
          <cell r="F912">
            <v>0.77</v>
          </cell>
        </row>
        <row r="913">
          <cell r="A913">
            <v>90647</v>
          </cell>
          <cell r="B913" t="str">
            <v>BOMBA CENTRÍFUGA MONOESTÁGIO COM MOTOR ELÉTRICO MONOFÁSICO, POTÊNCIA 15 HP, DIÂMETRO DO ROTOR 173 MM, HM/Q = 30 MCA / 90 M3/H A 45 MCA / 55 M3/H - JUROS. AF_06/2015</v>
          </cell>
          <cell r="C913" t="str">
            <v>H</v>
          </cell>
          <cell r="D913">
            <v>0.17</v>
          </cell>
          <cell r="E913">
            <v>0</v>
          </cell>
          <cell r="F913">
            <v>0.17</v>
          </cell>
        </row>
        <row r="914">
          <cell r="A914">
            <v>90648</v>
          </cell>
          <cell r="B914" t="str">
            <v>BOMBA CENTRÍFUGA MONOESTÁGIO COM MOTOR ELÉTRICO MONOFÁSICO, POTÊNCIA 15 HP, DIÂMETRO DO ROTOR 173 MM, HM/Q = 30 MCA / 90 M3/H A 45 MCA / 55 M3/H - MANUTENÇÃO. AF_06/2015</v>
          </cell>
          <cell r="C914" t="str">
            <v>H</v>
          </cell>
          <cell r="D914">
            <v>0.84</v>
          </cell>
          <cell r="E914">
            <v>0</v>
          </cell>
          <cell r="F914">
            <v>0.84</v>
          </cell>
        </row>
        <row r="915">
          <cell r="A915">
            <v>90649</v>
          </cell>
          <cell r="B915" t="str">
            <v>BOMBA CENTRÍFUGA MONOESTÁGIO COM MOTOR ELÉTRICO MONOFÁSICO, POTÊNCIA 15 HP, DIÂMETRO DO ROTOR 173 MM, HM/Q = 30 MCA / 90 M3/H A 45 MCA / 55 M3/H - MATERIAIS NA OPERAÇÃO. AF_06/2015</v>
          </cell>
          <cell r="C915" t="str">
            <v>H</v>
          </cell>
          <cell r="D915">
            <v>6.84</v>
          </cell>
          <cell r="E915">
            <v>0</v>
          </cell>
          <cell r="F915">
            <v>6.84</v>
          </cell>
        </row>
        <row r="916">
          <cell r="A916">
            <v>90652</v>
          </cell>
          <cell r="B916" t="str">
            <v>BOMBA DE PROJEÇÃO DE CONCRETO SECO, POTÊNCIA 10 CV, VAZÃO 3 M3/H - DEPRECIAÇÃO. AF_06/2015</v>
          </cell>
          <cell r="C916" t="str">
            <v>H</v>
          </cell>
          <cell r="D916">
            <v>3.78</v>
          </cell>
          <cell r="E916">
            <v>0</v>
          </cell>
          <cell r="F916">
            <v>3.78</v>
          </cell>
        </row>
        <row r="917">
          <cell r="A917">
            <v>90653</v>
          </cell>
          <cell r="B917" t="str">
            <v>BOMBA DE PROJEÇÃO DE CONCRETO SECO, POTÊNCIA 10 CV, VAZÃO 3 M3/H - JUROS. AF_06/2015</v>
          </cell>
          <cell r="C917" t="str">
            <v>H</v>
          </cell>
          <cell r="D917">
            <v>0.87</v>
          </cell>
          <cell r="E917">
            <v>0</v>
          </cell>
          <cell r="F917">
            <v>0.87</v>
          </cell>
        </row>
        <row r="918">
          <cell r="A918">
            <v>90654</v>
          </cell>
          <cell r="B918" t="str">
            <v>BOMBA DE PROJEÇÃO DE CONCRETO SECO, POTÊNCIA 10 CV, VAZÃO 3 M3/H - MANUTENÇÃO. AF_06/2015</v>
          </cell>
          <cell r="C918" t="str">
            <v>H</v>
          </cell>
          <cell r="D918">
            <v>4.13</v>
          </cell>
          <cell r="E918">
            <v>0</v>
          </cell>
          <cell r="F918">
            <v>4.13</v>
          </cell>
        </row>
        <row r="919">
          <cell r="A919">
            <v>90655</v>
          </cell>
          <cell r="B919" t="str">
            <v>BOMBA DE PROJEÇÃO DE CONCRETO SECO, POTÊNCIA 10 CV, VAZÃO 3 M3/H - MATERIAIS NA OPERAÇÃO. AF_06/2015</v>
          </cell>
          <cell r="C919" t="str">
            <v>H</v>
          </cell>
          <cell r="D919">
            <v>4.5</v>
          </cell>
          <cell r="E919">
            <v>0</v>
          </cell>
          <cell r="F919">
            <v>4.5</v>
          </cell>
        </row>
        <row r="920">
          <cell r="A920">
            <v>90658</v>
          </cell>
          <cell r="B920" t="str">
            <v>BOMBA DE PROJEÇÃO DE CONCRETO SECO, POTÊNCIA 10 CV, VAZÃO 6 M3/H - DEPRECIAÇÃO. AF_06/2015</v>
          </cell>
          <cell r="C920" t="str">
            <v>H</v>
          </cell>
          <cell r="D920">
            <v>4.05</v>
          </cell>
          <cell r="E920">
            <v>0</v>
          </cell>
          <cell r="F920">
            <v>4.05</v>
          </cell>
        </row>
        <row r="921">
          <cell r="A921">
            <v>90659</v>
          </cell>
          <cell r="B921" t="str">
            <v>BOMBA DE PROJEÇÃO DE CONCRETO SECO, POTÊNCIA 10 CV, VAZÃO 6 M3/H - JUROS. AF_06/2015</v>
          </cell>
          <cell r="C921" t="str">
            <v>H</v>
          </cell>
          <cell r="D921">
            <v>0.93</v>
          </cell>
          <cell r="E921">
            <v>0</v>
          </cell>
          <cell r="F921">
            <v>0.93</v>
          </cell>
        </row>
        <row r="922">
          <cell r="A922">
            <v>90660</v>
          </cell>
          <cell r="B922" t="str">
            <v>BOMBA DE PROJEÇÃO DE CONCRETO SECO, POTÊNCIA 10 CV, VAZÃO 6 M3/H - MANUTENÇÃO. AF_06/2015</v>
          </cell>
          <cell r="C922" t="str">
            <v>H</v>
          </cell>
          <cell r="D922">
            <v>4.43</v>
          </cell>
          <cell r="E922">
            <v>0</v>
          </cell>
          <cell r="F922">
            <v>4.43</v>
          </cell>
        </row>
        <row r="923">
          <cell r="A923">
            <v>90661</v>
          </cell>
          <cell r="B923" t="str">
            <v>BOMBA DE PROJEÇÃO DE CONCRETO SECO, POTÊNCIA 10 CV, VAZÃO 6 M3/H - MATERIAIS NA OPERAÇÃO. AF_06/2015</v>
          </cell>
          <cell r="C923" t="str">
            <v>H</v>
          </cell>
          <cell r="D923">
            <v>4.5</v>
          </cell>
          <cell r="E923">
            <v>0</v>
          </cell>
          <cell r="F923">
            <v>4.5</v>
          </cell>
        </row>
        <row r="924">
          <cell r="A924">
            <v>90664</v>
          </cell>
          <cell r="B924" t="str">
            <v>PROJETOR PNEUMÁTICO DE ARGAMASSA PARA CHAPISCO E REBOCO COM RECIPIENTE ACOPLADO, TIPO CANEQUINHA, COM COMPRESSOR DE AR REBOCÁVEL VAZÃO 89 PCM E MOTOR DIESEL DE 20 CV - DEPRECIAÇÃO. AF_05/2023</v>
          </cell>
          <cell r="C924" t="str">
            <v>H</v>
          </cell>
          <cell r="D924">
            <v>6.95</v>
          </cell>
          <cell r="E924">
            <v>0</v>
          </cell>
          <cell r="F924">
            <v>6.95</v>
          </cell>
        </row>
        <row r="925">
          <cell r="A925">
            <v>90665</v>
          </cell>
          <cell r="B925" t="str">
            <v>PROJETOR PNEUMÁTICO DE ARGAMASSA PARA CHAPISCO E REBOCO COM RECIPIENTE ACOPLADO, TIPO CANEQUINHA, COM COMPRESSOR DE AR REBOCÁVEL VAZÃO 89 PCM E MOTOR DIESEL DE 20 CV - JUROS. AF_05/2023</v>
          </cell>
          <cell r="C925" t="str">
            <v>H</v>
          </cell>
          <cell r="D925">
            <v>1.85</v>
          </cell>
          <cell r="E925">
            <v>0</v>
          </cell>
          <cell r="F925">
            <v>1.85</v>
          </cell>
        </row>
        <row r="926">
          <cell r="A926">
            <v>90666</v>
          </cell>
          <cell r="B926" t="str">
            <v>PROJETOR PNEUMÁTICO DE ARGAMASSA PARA CHAPISCO E REBOCO COM RECIPIENTE ACOPLADO, TIPO CANEQUINHA, COM COMPRESSOR DE AR REBOCÁVEL VAZÃO 89 PCM E MOTOR DIESEL DE 20 CV - MANUTENÇÃO. AF_05/2023</v>
          </cell>
          <cell r="C926" t="str">
            <v>H</v>
          </cell>
          <cell r="D926">
            <v>9.1199999999999992</v>
          </cell>
          <cell r="E926">
            <v>0</v>
          </cell>
          <cell r="F926">
            <v>9.1199999999999992</v>
          </cell>
        </row>
        <row r="927">
          <cell r="A927">
            <v>90667</v>
          </cell>
          <cell r="B927" t="str">
            <v>PROJETOR PNEUMÁTICO DE ARGAMASSA PARA CHAPISCO E REBOCO COM RECIPIENTE ACOPLADO, TIPO CANEQUINHA, COM COMPRESSOR DE AR REBOCÁVEL VAZÃO 89 PCM E MOTOR DIESEL DE 20 CV - MATERIAIS NA OPERAÇÃO. AF_05/2023</v>
          </cell>
          <cell r="C927" t="str">
            <v>H</v>
          </cell>
          <cell r="D927">
            <v>14.36</v>
          </cell>
          <cell r="E927">
            <v>0</v>
          </cell>
          <cell r="F927">
            <v>14.36</v>
          </cell>
        </row>
        <row r="928">
          <cell r="A928">
            <v>90670</v>
          </cell>
          <cell r="B928" t="str">
            <v>PERFURATRIZ COM TORRE METÁLICA PARA EXECUÇÃO DE ESTACA HÉLICE CONTÍNUA, PROFUNDIDADE MÁXIMA DE 30 M, DIÂMETRO MÁXIMO DE 800 MM, POTÊNCIA INSTALADA DE 268 HP, MESA ROTATIVA COM TORQUE MÁXIMO DE 170 KNM - DEPRECIAÇÃO. AF_06/2015</v>
          </cell>
          <cell r="C928" t="str">
            <v>H</v>
          </cell>
          <cell r="D928">
            <v>222.35</v>
          </cell>
          <cell r="E928">
            <v>0</v>
          </cell>
          <cell r="F928">
            <v>222.35</v>
          </cell>
        </row>
        <row r="929">
          <cell r="A929">
            <v>90671</v>
          </cell>
          <cell r="B929" t="str">
            <v>PERFURATRIZ COM TORRE METÁLICA PARA EXECUÇÃO DE ESTACA HÉLICE CONTÍNUA, PROFUNDIDADE MÁXIMA DE 30 M, DIÂMETRO MÁXIMO DE 800 MM, POTÊNCIA INSTALADA DE 268 HP, MESA ROTATIVA COM TORQUE MÁXIMO DE 170 KNM - JUROS. AF_06/2015</v>
          </cell>
          <cell r="C929" t="str">
            <v>H</v>
          </cell>
          <cell r="D929">
            <v>59.65</v>
          </cell>
          <cell r="E929">
            <v>0</v>
          </cell>
          <cell r="F929">
            <v>59.65</v>
          </cell>
        </row>
        <row r="930">
          <cell r="A930">
            <v>90672</v>
          </cell>
          <cell r="B930" t="str">
            <v>PERFURATRIZ COM TORRE METÁLICA PARA EXECUÇÃO DE ESTACA HÉLICE CONTÍNUA, PROFUNDIDADE MÁXIMA DE 30 M, DIÂMETRO MÁXIMO DE 800 MM, POTÊNCIA INSTALADA DE 268 HP, MESA ROTATIVA COM TORQUE MÁXIMO DE 170 KNM - MANUTENÇÃO. AF_06/2015</v>
          </cell>
          <cell r="C930" t="str">
            <v>H</v>
          </cell>
          <cell r="D930">
            <v>278.25</v>
          </cell>
          <cell r="E930">
            <v>0</v>
          </cell>
          <cell r="F930">
            <v>278.25</v>
          </cell>
        </row>
        <row r="931">
          <cell r="A931">
            <v>90673</v>
          </cell>
          <cell r="B931" t="str">
            <v>PERFURATRIZ COM TORRE METÁLICA PARA EXECUÇÃO DE ESTACA HÉLICE CONTÍNUA, PROFUNDIDADE MÁXIMA DE 30 M, DIÂMETRO MÁXIMO DE 800 MM, POTÊNCIA INSTALADA DE 268 HP, MESA ROTATIVA COM TORQUE MÁXIMO DE 170 KNM - MATERIAIS NA OPERAÇÃO. AF_06/2015</v>
          </cell>
          <cell r="C931" t="str">
            <v>H</v>
          </cell>
          <cell r="D931">
            <v>114.74</v>
          </cell>
          <cell r="E931">
            <v>0</v>
          </cell>
          <cell r="F931">
            <v>114.74</v>
          </cell>
        </row>
        <row r="932">
          <cell r="A932">
            <v>90676</v>
          </cell>
          <cell r="B932" t="str">
            <v>PERFURATRIZ HIDRÁULICA SOBRE CAMINHÃO COM TRADO CURTO ACOPLADO, PROFUNDIDADE MÁXIMA DE 20 M, DIÂMETRO MÁXIMO DE 1500 MM, POTÊNCIA INSTALADA DE 137 HP, MESA ROTATIVA COM TORQUE MÁXIMO DE 30 KNM - DEPRECIAÇÃO. AF_06/2015</v>
          </cell>
          <cell r="C932" t="str">
            <v>H</v>
          </cell>
          <cell r="D932">
            <v>108.16</v>
          </cell>
          <cell r="E932">
            <v>0</v>
          </cell>
          <cell r="F932">
            <v>108.16</v>
          </cell>
        </row>
        <row r="933">
          <cell r="A933">
            <v>90677</v>
          </cell>
          <cell r="B933" t="str">
            <v>PERFURATRIZ HIDRÁULICA SOBRE CAMINHÃO COM TRADO CURTO ACOPLADO, PROFUNDIDADE MÁXIMA DE 20 M, DIÂMETRO MÁXIMO DE 1500 MM, POTÊNCIA INSTALADA DE 137 HP, MESA ROTATIVA COM TORQUE MÁXIMO DE 30 KNM - JUROS. AF_06/2015</v>
          </cell>
          <cell r="C933" t="str">
            <v>H</v>
          </cell>
          <cell r="D933">
            <v>32.409999999999997</v>
          </cell>
          <cell r="E933">
            <v>0</v>
          </cell>
          <cell r="F933">
            <v>32.409999999999997</v>
          </cell>
        </row>
        <row r="934">
          <cell r="A934">
            <v>90678</v>
          </cell>
          <cell r="B934" t="str">
            <v>PERFURATRIZ HIDRÁULICA SOBRE CAMINHÃO COM TRADO CURTO ACOPLADO, PROFUNDIDADE MÁXIMA DE 20 M, DIÂMETRO MÁXIMO DE 1500 MM, POTÊNCIA INSTALADA DE 137 HP, MESA ROTATIVA COM TORQUE MÁXIMO DE 30 KNM - MANUTENÇÃO. AF_06/2015</v>
          </cell>
          <cell r="C934" t="str">
            <v>H</v>
          </cell>
          <cell r="D934">
            <v>150.09</v>
          </cell>
          <cell r="E934">
            <v>0</v>
          </cell>
          <cell r="F934">
            <v>150.09</v>
          </cell>
        </row>
        <row r="935">
          <cell r="A935">
            <v>90679</v>
          </cell>
          <cell r="B935" t="str">
            <v>PERFURATRIZ HIDRÁULICA SOBRE CAMINHÃO COM TRADO CURTO ACOPLADO, PROFUNDIDADE MÁXIMA DE 20 M, DIÂMETRO MÁXIMO DE 1500 MM, POTÊNCIA INSTALADA DE 137 HP, MESA ROTATIVA COM TORQUE MÁXIMO DE 30 KNM - MATERIAIS NA OPERAÇÃO. AF_06/2015</v>
          </cell>
          <cell r="C935" t="str">
            <v>H</v>
          </cell>
          <cell r="D935">
            <v>87.99</v>
          </cell>
          <cell r="E935">
            <v>0</v>
          </cell>
          <cell r="F935">
            <v>87.99</v>
          </cell>
        </row>
        <row r="936">
          <cell r="A936">
            <v>90682</v>
          </cell>
          <cell r="B936" t="str">
            <v>MANIPULADOR TELESCÓPICO, POTÊNCIA DE 85 HP, CAPACIDADE DE CARGA DE 3.500 KG, ALTURA MÁXIMA DE ELEVAÇÃO DE 12,3 M - DEPRECIAÇÃO. AF_05/2023</v>
          </cell>
          <cell r="C936" t="str">
            <v>H</v>
          </cell>
          <cell r="D936">
            <v>30.9</v>
          </cell>
          <cell r="E936">
            <v>0</v>
          </cell>
          <cell r="F936">
            <v>30.9</v>
          </cell>
        </row>
        <row r="937">
          <cell r="A937">
            <v>90683</v>
          </cell>
          <cell r="B937" t="str">
            <v>MANIPULADOR TELESCÓPICO, POTÊNCIA DE 85 HP, CAPACIDADE DE CARGA DE 3.500 KG, ALTURA MÁXIMA DE ELEVAÇÃO DE 12,3 M - JUROS. AF_05/2023</v>
          </cell>
          <cell r="C937" t="str">
            <v>H</v>
          </cell>
          <cell r="D937">
            <v>7.62</v>
          </cell>
          <cell r="E937">
            <v>0</v>
          </cell>
          <cell r="F937">
            <v>7.62</v>
          </cell>
        </row>
        <row r="938">
          <cell r="A938">
            <v>90684</v>
          </cell>
          <cell r="B938" t="str">
            <v>MANIPULADOR TELESCÓPICO, POTÊNCIA DE 85 HP, CAPACIDADE DE CARGA DE 3.500 KG, ALTURA MÁXIMA DE ELEVAÇÃO DE 12,3 M - MANUTENÇÃO. AF_05/2023</v>
          </cell>
          <cell r="C938" t="str">
            <v>H</v>
          </cell>
          <cell r="D938">
            <v>36.049999999999997</v>
          </cell>
          <cell r="E938">
            <v>0</v>
          </cell>
          <cell r="F938">
            <v>36.049999999999997</v>
          </cell>
        </row>
        <row r="939">
          <cell r="A939">
            <v>90685</v>
          </cell>
          <cell r="B939" t="str">
            <v>MANIPULADOR TELESCÓPICO, POTÊNCIA DE 85 HP, CAPACIDADE DE CARGA DE 3.500 KG, ALTURA MÁXIMA DE ELEVAÇÃO DE 12,3 M - MATERIAIS NA OPERAÇÃO. AF_05/2023</v>
          </cell>
          <cell r="C939" t="str">
            <v>H</v>
          </cell>
          <cell r="D939">
            <v>54.59</v>
          </cell>
          <cell r="E939">
            <v>0</v>
          </cell>
          <cell r="F939">
            <v>54.59</v>
          </cell>
        </row>
        <row r="940">
          <cell r="A940">
            <v>90688</v>
          </cell>
          <cell r="B940" t="str">
            <v>MINICARREGADEIRA SOBRE RODAS, POTÊNCIA LÍQUIDA DE 47 HP, CAPACIDADE NOMINAL DE OPERAÇÃO DE 646 KG - DEPRECIAÇÃO. AF_06/2015</v>
          </cell>
          <cell r="C940" t="str">
            <v>H</v>
          </cell>
          <cell r="D940">
            <v>25.6</v>
          </cell>
          <cell r="E940">
            <v>0</v>
          </cell>
          <cell r="F940">
            <v>25.6</v>
          </cell>
        </row>
        <row r="941">
          <cell r="A941">
            <v>90689</v>
          </cell>
          <cell r="B941" t="str">
            <v>MINICARREGADEIRA SOBRE RODAS, POTÊNCIA LÍQUIDA DE 47 HP, CAPACIDADE NOMINAL DE OPERAÇÃO DE 646 KG - JUROS. AF_06/2015</v>
          </cell>
          <cell r="C941" t="str">
            <v>H</v>
          </cell>
          <cell r="D941">
            <v>5.05</v>
          </cell>
          <cell r="E941">
            <v>0</v>
          </cell>
          <cell r="F941">
            <v>5.05</v>
          </cell>
        </row>
        <row r="942">
          <cell r="A942">
            <v>90690</v>
          </cell>
          <cell r="B942" t="str">
            <v>MINICARREGADEIRA SOBRE RODAS, POTÊNCIA LÍQUIDA DE 47 HP, CAPACIDADE NOMINAL DE OPERAÇÃO DE 646 KG - MANUTENÇÃO. AF_06/2015</v>
          </cell>
          <cell r="C942" t="str">
            <v>H</v>
          </cell>
          <cell r="D942">
            <v>32</v>
          </cell>
          <cell r="E942">
            <v>0</v>
          </cell>
          <cell r="F942">
            <v>32</v>
          </cell>
        </row>
        <row r="943">
          <cell r="A943">
            <v>90691</v>
          </cell>
          <cell r="B943" t="str">
            <v>MINICARREGADEIRA SOBRE RODAS, POTÊNCIA LÍQUIDA DE 47 HP, CAPACIDADE NOMINAL DE OPERAÇÃO DE 646 KG - MATERIAIS NA OPERAÇÃO. AF_06/2015</v>
          </cell>
          <cell r="C943" t="str">
            <v>H</v>
          </cell>
          <cell r="D943">
            <v>38.22</v>
          </cell>
          <cell r="E943">
            <v>0</v>
          </cell>
          <cell r="F943">
            <v>38.22</v>
          </cell>
        </row>
        <row r="944">
          <cell r="A944">
            <v>90957</v>
          </cell>
          <cell r="B944" t="str">
            <v>COMPRESSOR DE AR REBOCÁVEL, VAZÃO 189 PCM, PRESSÃO EFETIVA DE TRABALHO 102 PSI, MOTOR DIESEL, POTÊNCIA 63 CV - DEPRECIAÇÃO. AF_06/2015</v>
          </cell>
          <cell r="C944" t="str">
            <v>H</v>
          </cell>
          <cell r="D944">
            <v>5.17</v>
          </cell>
          <cell r="E944">
            <v>0</v>
          </cell>
          <cell r="F944">
            <v>5.17</v>
          </cell>
        </row>
        <row r="945">
          <cell r="A945">
            <v>90958</v>
          </cell>
          <cell r="B945" t="str">
            <v>COMPRESSOR DE AR REBOCÁVEL, VAZÃO 189 PCM, PRESSÃO EFETIVA DE TRABALHO 102 PSI, MOTOR DIESEL, POTÊNCIA 63 CV - JUROS. AF_06/2015</v>
          </cell>
          <cell r="C945" t="str">
            <v>H</v>
          </cell>
          <cell r="D945">
            <v>1.38</v>
          </cell>
          <cell r="E945">
            <v>0</v>
          </cell>
          <cell r="F945">
            <v>1.38</v>
          </cell>
        </row>
        <row r="946">
          <cell r="A946">
            <v>90960</v>
          </cell>
          <cell r="B946" t="str">
            <v>COMPRESSOR DE AR REBOCÁVEL, VAZÃO 89 PCM, PRESSÃO EFETIVA DE TRABALHO 102 PSI, MOTOR DIESEL, POTÊNCIA 20 CV - DEPRECIAÇÃO. AF_06/2015</v>
          </cell>
          <cell r="C946" t="str">
            <v>H</v>
          </cell>
          <cell r="D946">
            <v>6.91</v>
          </cell>
          <cell r="E946">
            <v>0</v>
          </cell>
          <cell r="F946">
            <v>6.91</v>
          </cell>
        </row>
        <row r="947">
          <cell r="A947">
            <v>90961</v>
          </cell>
          <cell r="B947" t="str">
            <v>COMPRESSOR DE AR REBOCÁVEL, VAZÃO 89 PCM, PRESSÃO EFETIVA DE TRABALHO 102 PSI, MOTOR DIESEL, POTÊNCIA 20 CV - JUROS. AF_06/2015</v>
          </cell>
          <cell r="C947" t="str">
            <v>H</v>
          </cell>
          <cell r="D947">
            <v>1.85</v>
          </cell>
          <cell r="E947">
            <v>0</v>
          </cell>
          <cell r="F947">
            <v>1.85</v>
          </cell>
        </row>
        <row r="948">
          <cell r="A948">
            <v>90962</v>
          </cell>
          <cell r="B948" t="str">
            <v>COMPRESSOR DE AR REBOCÁVEL, VAZÃO 89 PCM, PRESSÃO EFETIVA DE TRABALHO 102 PSI, MOTOR DIESEL, POTÊNCIA 20 CV - MANUTENÇÃO. AF_06/2015</v>
          </cell>
          <cell r="C948" t="str">
            <v>H</v>
          </cell>
          <cell r="D948">
            <v>8.64</v>
          </cell>
          <cell r="E948">
            <v>0</v>
          </cell>
          <cell r="F948">
            <v>8.64</v>
          </cell>
        </row>
        <row r="949">
          <cell r="A949">
            <v>90963</v>
          </cell>
          <cell r="B949" t="str">
            <v>COMPRESSOR DE AR REBOCÁVEL, VAZÃO 89 PCM, PRESSÃO EFETIVA DE TRABALHO 102 PSI, MOTOR DIESEL, POTÊNCIA 20 CV - MATERIAIS NA OPERAÇÃO. AF_06/2015</v>
          </cell>
          <cell r="C949" t="str">
            <v>H</v>
          </cell>
          <cell r="D949">
            <v>14.35</v>
          </cell>
          <cell r="E949">
            <v>0</v>
          </cell>
          <cell r="F949">
            <v>14.35</v>
          </cell>
        </row>
        <row r="950">
          <cell r="A950">
            <v>90968</v>
          </cell>
          <cell r="B950" t="str">
            <v>COMPRESSOR DE AR REBOCAVEL, VAZÃO 250 PCM, PRESSAO DE TRABALHO 102 PSI, MOTOR A DIESEL POTÊNCIA 81 CV - DEPRECIAÇÃO. AF_06/2015</v>
          </cell>
          <cell r="C950" t="str">
            <v>H</v>
          </cell>
          <cell r="D950">
            <v>6.93</v>
          </cell>
          <cell r="E950">
            <v>0</v>
          </cell>
          <cell r="F950">
            <v>6.93</v>
          </cell>
        </row>
        <row r="951">
          <cell r="A951">
            <v>90969</v>
          </cell>
          <cell r="B951" t="str">
            <v>COMPRESSOR DE AR REBOCAVEL, VAZÃO 250 PCM, PRESSAO DE TRABALHO 102 PSI, MOTOR A DIESEL POTÊNCIA 81 CV - JUROS. AF_06/2015</v>
          </cell>
          <cell r="C951" t="str">
            <v>H</v>
          </cell>
          <cell r="D951">
            <v>1.85</v>
          </cell>
          <cell r="E951">
            <v>0</v>
          </cell>
          <cell r="F951">
            <v>1.85</v>
          </cell>
        </row>
        <row r="952">
          <cell r="A952">
            <v>90970</v>
          </cell>
          <cell r="B952" t="str">
            <v>COMPRESSOR DE AR REBOCAVEL, VAZÃO 250 PCM, PRESSAO DE TRABALHO 102 PSI, MOTOR A DIESEL POTÊNCIA 81 CV - MANUTENÇÃO. AF_06/2015</v>
          </cell>
          <cell r="C952" t="str">
            <v>H</v>
          </cell>
          <cell r="D952">
            <v>8.67</v>
          </cell>
          <cell r="E952">
            <v>0</v>
          </cell>
          <cell r="F952">
            <v>8.67</v>
          </cell>
        </row>
        <row r="953">
          <cell r="A953">
            <v>90971</v>
          </cell>
          <cell r="B953" t="str">
            <v>COMPRESSOR DE AR REBOCAVEL, VAZÃO 250 PCM, PRESSAO DE TRABALHO 102 PSI, MOTOR A DIESEL POTÊNCIA 81 CV - MATERIAIS NA OPERAÇÃO. AF_06/2015</v>
          </cell>
          <cell r="C953" t="str">
            <v>H</v>
          </cell>
          <cell r="D953">
            <v>58.14</v>
          </cell>
          <cell r="E953">
            <v>0</v>
          </cell>
          <cell r="F953">
            <v>58.14</v>
          </cell>
        </row>
        <row r="954">
          <cell r="A954">
            <v>90975</v>
          </cell>
          <cell r="B954" t="str">
            <v>COMPRESSOR DE AR REBOCÁVEL, VAZÃO 748 PCM, PRESSÃO EFETIVA DE TRABALHO 102 PSI, MOTOR DIESEL, POTÊNCIA 210 CV - DEPRECIAÇÃO. AF_06/2015</v>
          </cell>
          <cell r="C954" t="str">
            <v>H</v>
          </cell>
          <cell r="D954">
            <v>17.59</v>
          </cell>
          <cell r="E954">
            <v>0</v>
          </cell>
          <cell r="F954">
            <v>17.59</v>
          </cell>
        </row>
        <row r="955">
          <cell r="A955">
            <v>90976</v>
          </cell>
          <cell r="B955" t="str">
            <v>COMPRESSOR DE AR REBOCÁVEL, VAZÃO 748 PCM, PRESSÃO EFETIVA DE TRABALHO 102 PSI, MOTOR DIESEL, POTÊNCIA 210 CV - JUROS. AF_06/2015</v>
          </cell>
          <cell r="C955" t="str">
            <v>H</v>
          </cell>
          <cell r="D955">
            <v>4.72</v>
          </cell>
          <cell r="E955">
            <v>0</v>
          </cell>
          <cell r="F955">
            <v>4.72</v>
          </cell>
        </row>
        <row r="956">
          <cell r="A956">
            <v>90977</v>
          </cell>
          <cell r="B956" t="str">
            <v>COMPRESSOR DE AR REBOCÁVEL, VAZÃO 748 PCM, PRESSÃO EFETIVA DE TRABALHO 102 PSI, MOTOR DIESEL, POTÊNCIA 210 CV - MANUTENÇÃO. AF_06/2015</v>
          </cell>
          <cell r="C956" t="str">
            <v>H</v>
          </cell>
          <cell r="D956">
            <v>22.02</v>
          </cell>
          <cell r="E956">
            <v>0</v>
          </cell>
          <cell r="F956">
            <v>22.02</v>
          </cell>
        </row>
        <row r="957">
          <cell r="A957">
            <v>90978</v>
          </cell>
          <cell r="B957" t="str">
            <v>COMPRESSOR DE AR REBOCÁVEL, VAZÃO 748 PCM, PRESSÃO EFETIVA DE TRABALHO 102 PSI, MOTOR DIESEL, POTÊNCIA 210 CV - MATERIAIS NA OPERAÇÃO. AF_06/2015</v>
          </cell>
          <cell r="C957" t="str">
            <v>H</v>
          </cell>
          <cell r="D957">
            <v>150.84</v>
          </cell>
          <cell r="E957">
            <v>0</v>
          </cell>
          <cell r="F957">
            <v>150.84</v>
          </cell>
        </row>
        <row r="958">
          <cell r="A958">
            <v>90992</v>
          </cell>
          <cell r="B958" t="str">
            <v>COMPRESSOR DE AR REBOCAVEL, VAZÃO 400 PCM, PRESSAO DE TRABALHO 102 PSI, MOTOR A DIESEL POTÊNCIA 110 CV - DEPRECIAÇÃO. AF_06/2015</v>
          </cell>
          <cell r="C958" t="str">
            <v>H</v>
          </cell>
          <cell r="D958">
            <v>8.2100000000000009</v>
          </cell>
          <cell r="E958">
            <v>0</v>
          </cell>
          <cell r="F958">
            <v>8.2100000000000009</v>
          </cell>
        </row>
        <row r="959">
          <cell r="A959">
            <v>90993</v>
          </cell>
          <cell r="B959" t="str">
            <v>COMPRESSOR DE AR REBOCAVEL, VAZÃO 400 PCM, PRESSAO DE TRABALHO 102 PSI, MOTOR A DIESEL POTÊNCIA 110 CV - JUROS. AF_06/2015</v>
          </cell>
          <cell r="C959" t="str">
            <v>H</v>
          </cell>
          <cell r="D959">
            <v>2.2000000000000002</v>
          </cell>
          <cell r="E959">
            <v>0</v>
          </cell>
          <cell r="F959">
            <v>2.2000000000000002</v>
          </cell>
        </row>
        <row r="960">
          <cell r="A960">
            <v>90994</v>
          </cell>
          <cell r="B960" t="str">
            <v>COMPRESSOR DE AR REBOCAVEL, VAZÃO 400 PCM, PRESSAO DE TRABALHO 102 PSI, MOTOR A DIESEL POTÊNCIA 110 CV - MANUTENÇÃO. AF_06/2015</v>
          </cell>
          <cell r="C960" t="str">
            <v>H</v>
          </cell>
          <cell r="D960">
            <v>10.28</v>
          </cell>
          <cell r="E960">
            <v>0</v>
          </cell>
          <cell r="F960">
            <v>10.28</v>
          </cell>
        </row>
        <row r="961">
          <cell r="A961">
            <v>90995</v>
          </cell>
          <cell r="B961" t="str">
            <v>COMPRESSOR DE AR REBOCAVEL, VAZÃO 400 PCM, PRESSAO DE TRABALHO 102 PSI, MOTOR A DIESEL POTÊNCIA 110 CV - MATERIAIS NA OPERAÇÃO. AF_06/2015</v>
          </cell>
          <cell r="C961" t="str">
            <v>H</v>
          </cell>
          <cell r="D961">
            <v>78.98</v>
          </cell>
          <cell r="E961">
            <v>0</v>
          </cell>
          <cell r="F961">
            <v>78.98</v>
          </cell>
        </row>
        <row r="962">
          <cell r="A962">
            <v>91021</v>
          </cell>
          <cell r="B962" t="str">
            <v>PERFURATRIZ HIDRÁULICA SOBRE CAMINHÃO COM TRADO CURTO ACOPLADO, PROFUNDIDADE MÁXIMA DE 20 M, DIÂMETRO MÁXIMO DE 1500 MM, POTÊNCIA INSTALADA DE 137 HP, MESA ROTATIVA COM TORQUE MÁXIMO DE 30 KNM - IMPOSTOS E SEGUROS. AF_06/2015</v>
          </cell>
          <cell r="C962" t="str">
            <v>H</v>
          </cell>
          <cell r="D962">
            <v>13.13</v>
          </cell>
          <cell r="E962">
            <v>0</v>
          </cell>
          <cell r="F962">
            <v>13.13</v>
          </cell>
        </row>
        <row r="963">
          <cell r="A963">
            <v>91026</v>
          </cell>
          <cell r="B963" t="str">
            <v>CAMINHÃO TRUCADO (C/ TERCEIRO EIXO) ELETRÔNICO - POTÊNCIA 231CV - PBT = 22000KG - DIST. ENTRE EIXOS 5170 MM - INCLUI CARROCERIA FIXA ABERTA DE MADEIRA - DEPRECIAÇÃO. AF_06/2015</v>
          </cell>
          <cell r="C963" t="str">
            <v>H</v>
          </cell>
          <cell r="D963">
            <v>24.98</v>
          </cell>
          <cell r="E963">
            <v>0</v>
          </cell>
          <cell r="F963">
            <v>24.98</v>
          </cell>
        </row>
        <row r="964">
          <cell r="A964">
            <v>91027</v>
          </cell>
          <cell r="B964" t="str">
            <v>CAMINHÃO TRUCADO (C/ TERCEIRO EIXO) ELETRÔNICO - POTÊNCIA 231CV - PBT = 22000KG - DIST. ENTRE EIXOS 5170 MM - INCLUI CARROCERIA FIXA ABERTA DE MADEIRA - JUROS. AF_06/2015</v>
          </cell>
          <cell r="C964" t="str">
            <v>H</v>
          </cell>
          <cell r="D964">
            <v>10.06</v>
          </cell>
          <cell r="E964">
            <v>0</v>
          </cell>
          <cell r="F964">
            <v>10.06</v>
          </cell>
        </row>
        <row r="965">
          <cell r="A965">
            <v>91028</v>
          </cell>
          <cell r="B965" t="str">
            <v>CAMINHÃO TRUCADO (C/ TERCEIRO EIXO) ELETRÔNICO - POTÊNCIA 231CV - PBT = 22000KG - DIST. ENTRE EIXOS 5170 MM - INCLUI CARROCERIA FIXA ABERTA DE MADEIRA - IMPOSTOS E SEGUROS. AF_06/2015</v>
          </cell>
          <cell r="C965" t="str">
            <v>H</v>
          </cell>
          <cell r="D965">
            <v>4.0599999999999996</v>
          </cell>
          <cell r="E965">
            <v>0</v>
          </cell>
          <cell r="F965">
            <v>4.0599999999999996</v>
          </cell>
        </row>
        <row r="966">
          <cell r="A966">
            <v>91029</v>
          </cell>
          <cell r="B966" t="str">
            <v>CAMINHÃO TRUCADO (C/ TERCEIRO EIXO) ELETRÔNICO - POTÊNCIA 231CV - PBT = 22000KG - DIST. ENTRE EIXOS 5170 MM - INCLUI CARROCERIA FIXA ABERTA DE MADEIRA - MANUTENÇÃO. AF_06/2015</v>
          </cell>
          <cell r="C966" t="str">
            <v>H</v>
          </cell>
          <cell r="D966">
            <v>45.97</v>
          </cell>
          <cell r="E966">
            <v>0</v>
          </cell>
          <cell r="F966">
            <v>45.97</v>
          </cell>
        </row>
        <row r="967">
          <cell r="A967">
            <v>91030</v>
          </cell>
          <cell r="B967" t="str">
            <v>CAMINHÃO TRUCADO (C/ TERCEIRO EIXO) ELETRÔNICO - POTÊNCIA 231CV - PBT = 22000KG - DIST. ENTRE EIXOS 5170 MM - INCLUI CARROCERIA FIXA ABERTA DE MADEIRA - MATERIAIS NA OPERAÇÃO. AF_06/2015</v>
          </cell>
          <cell r="C967" t="str">
            <v>H</v>
          </cell>
          <cell r="D967">
            <v>140.74</v>
          </cell>
          <cell r="E967">
            <v>0</v>
          </cell>
          <cell r="F967">
            <v>140.74</v>
          </cell>
        </row>
        <row r="968">
          <cell r="A968">
            <v>91273</v>
          </cell>
          <cell r="B968" t="str">
            <v>PLACA VIBRATÓRIA REVERSÍVEL COM MOTOR 4 TEMPOS A GASOLINA, FORÇA CENTRÍFUGA DE 25 KN (2500 KGF), POTÊNCIA 5,5 CV - DEPRECIAÇÃO. AF_08/2015</v>
          </cell>
          <cell r="C968" t="str">
            <v>H</v>
          </cell>
          <cell r="D968">
            <v>0.51</v>
          </cell>
          <cell r="E968">
            <v>0</v>
          </cell>
          <cell r="F968">
            <v>0.51</v>
          </cell>
        </row>
        <row r="969">
          <cell r="A969">
            <v>91274</v>
          </cell>
          <cell r="B969" t="str">
            <v>PLACA VIBRATÓRIA REVERSÍVEL COM MOTOR 4 TEMPOS A GASOLINA, FORÇA CENTRÍFUGA DE 25 KN (2500 KGF), POTÊNCIA 5,5 CV - JUROS. AF_08/2015</v>
          </cell>
          <cell r="C969" t="str">
            <v>H</v>
          </cell>
          <cell r="D969">
            <v>0.13</v>
          </cell>
          <cell r="E969">
            <v>0</v>
          </cell>
          <cell r="F969">
            <v>0.13</v>
          </cell>
        </row>
        <row r="970">
          <cell r="A970">
            <v>91275</v>
          </cell>
          <cell r="B970" t="str">
            <v>PLACA VIBRATÓRIA REVERSÍVEL COM MOTOR 4 TEMPOS A GASOLINA, FORÇA CENTRÍFUGA DE 25 KN (2500 KGF), POTÊNCIA 5,5 CV - MANUTENÇÃO. AF_08/2015</v>
          </cell>
          <cell r="C970" t="str">
            <v>H</v>
          </cell>
          <cell r="D970">
            <v>0.64</v>
          </cell>
          <cell r="E970">
            <v>0</v>
          </cell>
          <cell r="F970">
            <v>0.64</v>
          </cell>
        </row>
        <row r="971">
          <cell r="A971">
            <v>91276</v>
          </cell>
          <cell r="B971" t="str">
            <v>PLACA VIBRATÓRIA REVERSÍVEL COM MOTOR 4 TEMPOS A GASOLINA, FORÇA CENTRÍFUGA DE 25 KN (2500 KGF), POTÊNCIA 5,5 CV - MATERIAIS NA OPERAÇÃO. AF_08/2015</v>
          </cell>
          <cell r="C971" t="str">
            <v>H</v>
          </cell>
          <cell r="D971">
            <v>8.3000000000000007</v>
          </cell>
          <cell r="E971">
            <v>0</v>
          </cell>
          <cell r="F971">
            <v>8.3000000000000007</v>
          </cell>
        </row>
        <row r="972">
          <cell r="A972">
            <v>91279</v>
          </cell>
          <cell r="B972" t="str">
            <v>CORTADORA DE PISO COM MOTOR 4 TEMPOS A GASOLINA, POTÊNCIA DE 13 HP, COM DISCO DE CORTE DIAMANTADO SEGMENTADO PARA CONCRETO, DIÂMETRO DE 350 MM, FURO DE 1" (14 X 1") - DEPRECIAÇÃO. AF_08/2015</v>
          </cell>
          <cell r="C972" t="str">
            <v>H</v>
          </cell>
          <cell r="D972">
            <v>0.8</v>
          </cell>
          <cell r="E972">
            <v>0</v>
          </cell>
          <cell r="F972">
            <v>0.8</v>
          </cell>
        </row>
        <row r="973">
          <cell r="A973">
            <v>91280</v>
          </cell>
          <cell r="B973" t="str">
            <v>CORTADORA DE PISO COM MOTOR 4 TEMPOS A GASOLINA, POTÊNCIA DE 13 HP, COM DISCO DE CORTE DIAMANTADO SEGMENTADO PARA CONCRETO, DIÂMETRO DE 350 MM, FURO DE 1" (14 X 1") - JUROS. AF_08/2015</v>
          </cell>
          <cell r="C973" t="str">
            <v>H</v>
          </cell>
          <cell r="D973">
            <v>0.17</v>
          </cell>
          <cell r="E973">
            <v>0</v>
          </cell>
          <cell r="F973">
            <v>0.17</v>
          </cell>
        </row>
        <row r="974">
          <cell r="A974">
            <v>91281</v>
          </cell>
          <cell r="B974" t="str">
            <v>CORTADORA DE PISO COM MOTOR 4 TEMPOS A GASOLINA, POTÊNCIA DE 13 HP, COM DISCO DE CORTE DIAMANTADO SEGMENTADO PARA CONCRETO, DIÂMETRO DE 350 MM, FURO DE 1" (14 X 1") - MANUTENÇÃO. AF_08/2015</v>
          </cell>
          <cell r="C974" t="str">
            <v>H</v>
          </cell>
          <cell r="D974">
            <v>1.01</v>
          </cell>
          <cell r="E974">
            <v>0</v>
          </cell>
          <cell r="F974">
            <v>1.01</v>
          </cell>
        </row>
        <row r="975">
          <cell r="A975">
            <v>91282</v>
          </cell>
          <cell r="B975" t="str">
            <v>CORTADORA DE PISO COM MOTOR 4 TEMPOS A GASOLINA, POTÊNCIA DE 13 HP, COM DISCO DE CORTE DIAMANTADO SEGMENTADO PARA CONCRETO, DIÂMETRO DE 350 MM, FURO DE 1" (14 X 1") - MATERIAIS NA OPERAÇÃO. AF_08/2015</v>
          </cell>
          <cell r="C975" t="str">
            <v>H</v>
          </cell>
          <cell r="D975">
            <v>8.36</v>
          </cell>
          <cell r="E975">
            <v>0</v>
          </cell>
          <cell r="F975">
            <v>8.36</v>
          </cell>
        </row>
        <row r="976">
          <cell r="A976">
            <v>91354</v>
          </cell>
          <cell r="B976" t="str">
            <v>CAMINHÃO TOCO, PESO BRUTO TOTAL 14.300 KG, CARGA ÚTIL MÁXIMA 9590 KG, DISTÂNCIA ENTRE EIXOS 4,76 M, POTÊNCIA 185 CV (NÃO INCLUI CARROCERIA) - DEPRECIAÇÃO. AF_06/2014</v>
          </cell>
          <cell r="C976" t="str">
            <v>H</v>
          </cell>
          <cell r="D976">
            <v>17.98</v>
          </cell>
          <cell r="E976">
            <v>0</v>
          </cell>
          <cell r="F976">
            <v>17.98</v>
          </cell>
        </row>
        <row r="977">
          <cell r="A977">
            <v>91355</v>
          </cell>
          <cell r="B977" t="str">
            <v>CAMINHÃO TOCO, PESO BRUTO TOTAL 14.300 KG, CARGA ÚTIL MÁXIMA 9590 KG, DISTÂNCIA ENTRE EIXOS 4,76 M, POTÊNCIA 185 CV (NÃO INCLUI CARROCERIA) - JUROS. AF_06/2014</v>
          </cell>
          <cell r="C977" t="str">
            <v>H</v>
          </cell>
          <cell r="D977">
            <v>7.39</v>
          </cell>
          <cell r="E977">
            <v>0</v>
          </cell>
          <cell r="F977">
            <v>7.39</v>
          </cell>
        </row>
        <row r="978">
          <cell r="A978">
            <v>91356</v>
          </cell>
          <cell r="B978" t="str">
            <v>CAMINHÃO TOCO, PESO BRUTO TOTAL 14.300 KG, CARGA ÚTIL MÁXIMA 9590 KG, DISTÂNCIA ENTRE EIXOS 4,76 M, POTÊNCIA 185 CV (NÃO INCLUI CARROCERIA) - IMPOSTOS E SEGUROS. AF_06/2014</v>
          </cell>
          <cell r="C978" t="str">
            <v>H</v>
          </cell>
          <cell r="D978">
            <v>2.98</v>
          </cell>
          <cell r="E978">
            <v>0</v>
          </cell>
          <cell r="F978">
            <v>2.98</v>
          </cell>
        </row>
        <row r="979">
          <cell r="A979">
            <v>91359</v>
          </cell>
          <cell r="B979" t="str">
            <v>CAMINHÃO PIPA 6.000 L, PESO BRUTO TOTAL 13.000 KG, DISTÂNCIA ENTRE EIXOS 4,80 M, POTÊNCIA 189 CV INCLUSIVE TANQUE DE AÇO PARA TRANSPORTE DE ÁGUA, CAPACIDADE 6 M3 - DEPRECIAÇÃO. AF_06/2014</v>
          </cell>
          <cell r="C979" t="str">
            <v>H</v>
          </cell>
          <cell r="D979">
            <v>21.22</v>
          </cell>
          <cell r="E979">
            <v>0</v>
          </cell>
          <cell r="F979">
            <v>21.22</v>
          </cell>
        </row>
        <row r="980">
          <cell r="A980">
            <v>91360</v>
          </cell>
          <cell r="B980" t="str">
            <v>CAMINHÃO PIPA 6.000 L, PESO BRUTO TOTAL 13.000 KG, DISTÂNCIA ENTRE EIXOS 4,80 M, POTÊNCIA 189 CV INCLUSIVE TANQUE DE AÇO PARA TRANSPORTE DE ÁGUA, CAPACIDADE 6 M3 - JUROS. AF_06/2014</v>
          </cell>
          <cell r="C980" t="str">
            <v>H</v>
          </cell>
          <cell r="D980">
            <v>8.14</v>
          </cell>
          <cell r="E980">
            <v>0</v>
          </cell>
          <cell r="F980">
            <v>8.14</v>
          </cell>
        </row>
        <row r="981">
          <cell r="A981">
            <v>91361</v>
          </cell>
          <cell r="B981" t="str">
            <v>CAMINHÃO PIPA 6.000 L, PESO BRUTO TOTAL 13.000 KG, DISTÂNCIA ENTRE EIXOS 4,80 M, POTÊNCIA 189 CV INCLUSIVE TANQUE DE AÇO PARA TRANSPORTE DE ÁGUA, CAPACIDADE 6 M3 - IMPOSTOS E SEGUROS. AF_06/2014</v>
          </cell>
          <cell r="C981" t="str">
            <v>H</v>
          </cell>
          <cell r="D981">
            <v>3.29</v>
          </cell>
          <cell r="E981">
            <v>0</v>
          </cell>
          <cell r="F981">
            <v>3.29</v>
          </cell>
        </row>
        <row r="982">
          <cell r="A982">
            <v>91367</v>
          </cell>
          <cell r="B982" t="str">
            <v>CAMINHÃO BASCULANTE 6 M3, PESO BRUTO TOTAL 16.000 KG, CARGA ÚTIL MÁXIMA 13.071 KG, DISTÂNCIA ENTRE EIXOS 4,80 M, POTÊNCIA 230 CV INCLUSIVE CAÇAMBA METÁLICA - DEPRECIAÇÃO. AF_06/2014</v>
          </cell>
          <cell r="C982" t="str">
            <v>H</v>
          </cell>
          <cell r="D982">
            <v>22</v>
          </cell>
          <cell r="E982">
            <v>0</v>
          </cell>
          <cell r="F982">
            <v>22</v>
          </cell>
        </row>
        <row r="983">
          <cell r="A983">
            <v>91368</v>
          </cell>
          <cell r="B983" t="str">
            <v>CAMINHÃO BASCULANTE 6 M3, PESO BRUTO TOTAL 16.000 KG, CARGA ÚTIL MÁXIMA 13.071 KG, DISTÂNCIA ENTRE EIXOS 4,80 M, POTÊNCIA 230 CV INCLUSIVE CAÇAMBA METÁLICA - JUROS. AF_06/2014</v>
          </cell>
          <cell r="C983" t="str">
            <v>H</v>
          </cell>
          <cell r="D983">
            <v>8.5399999999999991</v>
          </cell>
          <cell r="E983">
            <v>0</v>
          </cell>
          <cell r="F983">
            <v>8.5399999999999991</v>
          </cell>
        </row>
        <row r="984">
          <cell r="A984">
            <v>91369</v>
          </cell>
          <cell r="B984" t="str">
            <v>CAMINHÃO BASCULANTE 6 M3, PESO BRUTO TOTAL 16.000 KG, CARGA ÚTIL MÁXIMA 13.071 KG, DISTÂNCIA ENTRE EIXOS 4,80 M, POTÊNCIA 230 CV INCLUSIVE CAÇAMBA METÁLICA - IMPOSTOS E SEGUROS. AF_06/2014</v>
          </cell>
          <cell r="C984" t="str">
            <v>H</v>
          </cell>
          <cell r="D984">
            <v>3.45</v>
          </cell>
          <cell r="E984">
            <v>0</v>
          </cell>
          <cell r="F984">
            <v>3.45</v>
          </cell>
        </row>
        <row r="985">
          <cell r="A985">
            <v>91375</v>
          </cell>
          <cell r="B985" t="str">
            <v>CAMINHÃO TOCO, PESO BRUTO TOTAL 16.000 KG, CARGA ÚTIL MÁXIMA DE 10.685 KG, DISTÂNCIA ENTRE EIXOS 4,80 M, POTÊNCIA 189 CV EXCLUSIVE CARROCERIA - DEPRECIAÇÃO. AF_06/2014</v>
          </cell>
          <cell r="C985" t="str">
            <v>H</v>
          </cell>
          <cell r="D985">
            <v>19.739999999999998</v>
          </cell>
          <cell r="E985">
            <v>0</v>
          </cell>
          <cell r="F985">
            <v>19.739999999999998</v>
          </cell>
        </row>
        <row r="986">
          <cell r="A986">
            <v>91376</v>
          </cell>
          <cell r="B986" t="str">
            <v>CAMINHÃO TOCO, PESO BRUTO TOTAL 16.000 KG, CARGA ÚTIL MÁXIMA DE 10.685 KG, DISTÂNCIA ENTRE EIXOS 4,80 M, POTÊNCIA 189 CV EXCLUSIVE CARROCERIA - JUROS. AF_06/2014</v>
          </cell>
          <cell r="C986" t="str">
            <v>H</v>
          </cell>
          <cell r="D986">
            <v>8.11</v>
          </cell>
          <cell r="E986">
            <v>0</v>
          </cell>
          <cell r="F986">
            <v>8.11</v>
          </cell>
        </row>
        <row r="987">
          <cell r="A987">
            <v>91377</v>
          </cell>
          <cell r="B987" t="str">
            <v>CAMINHÃO TOCO, PESO BRUTO TOTAL 16.000 KG, CARGA ÚTIL MÁXIMA DE 10.685 KG, DISTÂNCIA ENTRE EIXOS 4,80 M, POTÊNCIA 189 CV EXCLUSIVE CARROCERIA - IMPOSTOS E SEGUROS. AF_06/2014</v>
          </cell>
          <cell r="C987" t="str">
            <v>H</v>
          </cell>
          <cell r="D987">
            <v>3.28</v>
          </cell>
          <cell r="E987">
            <v>0</v>
          </cell>
          <cell r="F987">
            <v>3.28</v>
          </cell>
        </row>
        <row r="988">
          <cell r="A988">
            <v>91380</v>
          </cell>
          <cell r="B988" t="str">
            <v>CAMINHÃO BASCULANTE 10 M3, TRUCADO CABINE SIMPLES, PESO BRUTO TOTAL 23.000 KG, CARGA ÚTIL MÁXIMA 15.935 KG, DISTÂNCIA ENTRE EIXOS 4,80 M, POTÊNCIA 230 CV INCLUSIVE CAÇAMBA METÁLICA - DEPRECIAÇÃO. AF_06/2014</v>
          </cell>
          <cell r="C988" t="str">
            <v>H</v>
          </cell>
          <cell r="D988">
            <v>28.93</v>
          </cell>
          <cell r="E988">
            <v>0</v>
          </cell>
          <cell r="F988">
            <v>28.93</v>
          </cell>
        </row>
        <row r="989">
          <cell r="A989">
            <v>91381</v>
          </cell>
          <cell r="B989" t="str">
            <v>CAMINHÃO BASCULANTE 10 M3, TRUCADO CABINE SIMPLES, PESO BRUTO TOTAL 23.000 KG, CARGA ÚTIL MÁXIMA 15.935 KG, DISTÂNCIA ENTRE EIXOS 4,80 M, POTÊNCIA 230 CV INCLUSIVE CAÇAMBA METÁLICA - JUROS. AF_06/2014</v>
          </cell>
          <cell r="C989" t="str">
            <v>H</v>
          </cell>
          <cell r="D989">
            <v>11.22</v>
          </cell>
          <cell r="E989">
            <v>0</v>
          </cell>
          <cell r="F989">
            <v>11.22</v>
          </cell>
        </row>
        <row r="990">
          <cell r="A990">
            <v>91382</v>
          </cell>
          <cell r="B990" t="str">
            <v>CAMINHÃO BASCULANTE 10 M3, TRUCADO CABINE SIMPLES, PESO BRUTO TOTAL 23.000 KG, CARGA ÚTIL MÁXIMA 15.935 KG, DISTÂNCIA ENTRE EIXOS 4,80 M, POTÊNCIA 230 CV INCLUSIVE CAÇAMBA METÁLICA - IMPOSTOS E SEGUROS. AF_06/2014</v>
          </cell>
          <cell r="C990" t="str">
            <v>H</v>
          </cell>
          <cell r="D990">
            <v>4.53</v>
          </cell>
          <cell r="E990">
            <v>0</v>
          </cell>
          <cell r="F990">
            <v>4.53</v>
          </cell>
        </row>
        <row r="991">
          <cell r="A991">
            <v>91383</v>
          </cell>
          <cell r="B991" t="str">
            <v>CAMINHÃO BASCULANTE 10 M3, TRUCADO CABINE SIMPLES, PESO BRUTO TOTAL 23.000 KG, CARGA ÚTIL MÁXIMA 15.935 KG, DISTÂNCIA ENTRE EIXOS 4,80 M, POTÊNCIA 230 CV INCLUSIVE CAÇAMBA METÁLICA - MANUTENÇÃO. AF_06/2014</v>
          </cell>
          <cell r="C991" t="str">
            <v>H</v>
          </cell>
          <cell r="D991">
            <v>52.39</v>
          </cell>
          <cell r="E991">
            <v>0</v>
          </cell>
          <cell r="F991">
            <v>52.39</v>
          </cell>
        </row>
        <row r="992">
          <cell r="A992">
            <v>91384</v>
          </cell>
          <cell r="B992" t="str">
            <v>CAMINHÃO BASCULANTE 10 M3, TRUCADO CABINE SIMPLES, PESO BRUTO TOTAL 23.000 KG, CARGA ÚTIL MÁXIMA 15.935 KG, DISTÂNCIA ENTRE EIXOS 4,80 M, POTÊNCIA 230 CV INCLUSIVE CAÇAMBA METÁLICA - MATERIAIS NA OPERAÇÃO. AF_06/2014</v>
          </cell>
          <cell r="C992" t="str">
            <v>H</v>
          </cell>
          <cell r="D992">
            <v>136.03</v>
          </cell>
          <cell r="E992">
            <v>0</v>
          </cell>
          <cell r="F992">
            <v>136.03</v>
          </cell>
        </row>
        <row r="993">
          <cell r="A993">
            <v>91390</v>
          </cell>
          <cell r="B993" t="str">
            <v>CAMINHÃO TOCO, PBT 14.300 KG, CARGA ÚTIL MÁX. 9.710 KG, DIST. ENTRE EIXOS 3,56 M, POTÊNCIA 185 CV, INCLUSIVE CARROCERIA FIXA ABERTA DE MADEIRA P/ TRANSPORTE GERAL DE CARGA SECA, DIMEN. APROX. 2,50 X 6,50 X 0,50 M - DEPRECIAÇÃO. AF_06/2014</v>
          </cell>
          <cell r="C993" t="str">
            <v>H</v>
          </cell>
          <cell r="D993">
            <v>19.37</v>
          </cell>
          <cell r="E993">
            <v>0</v>
          </cell>
          <cell r="F993">
            <v>19.37</v>
          </cell>
        </row>
        <row r="994">
          <cell r="A994">
            <v>91391</v>
          </cell>
          <cell r="B994" t="str">
            <v>CAMINHÃO TOCO, PBT 14.300 KG, CARGA ÚTIL MÁX. 9.710 KG, DIST. ENTRE EIXOS 3,56 M, POTÊNCIA 185 CV, INCLUSIVE CARROCERIA FIXA ABERTA DE MADEIRA P/ TRANSPORTE GERAL DE CARGA SECA, DIMEN. APROX. 2,50 X 6,50 X 0,50 M - JUROS. AF_06/2014</v>
          </cell>
          <cell r="C994" t="str">
            <v>H</v>
          </cell>
          <cell r="D994">
            <v>7.75</v>
          </cell>
          <cell r="E994">
            <v>0</v>
          </cell>
          <cell r="F994">
            <v>7.75</v>
          </cell>
        </row>
        <row r="995">
          <cell r="A995">
            <v>91392</v>
          </cell>
          <cell r="B995" t="str">
            <v>CAMINHÃO TOCO, PBT 14.300 KG, CARGA ÚTIL MÁX. 9.710 KG, DIST. ENTRE EIXOS 3,56 M, POTÊNCIA 185 CV, INCLUSIVE CARROCERIA FIXA ABERTA DE MADEIRA P/ TRANSPORTE GERAL DE CARGA SECA, DIMEN. APROX. 2,50 X 6,50 X 0,50 M - IMPOSTOS E SEGUROS. AF_06/2014</v>
          </cell>
          <cell r="C995" t="str">
            <v>H</v>
          </cell>
          <cell r="D995">
            <v>3.12</v>
          </cell>
          <cell r="E995">
            <v>0</v>
          </cell>
          <cell r="F995">
            <v>3.12</v>
          </cell>
        </row>
        <row r="996">
          <cell r="A996">
            <v>91396</v>
          </cell>
          <cell r="B996" t="str">
            <v>CAMINHÃO PIPA 10.000 L TRUCADO, PESO BRUTO TOTAL 23.000 KG, CARGA ÚTIL MÁXIMA 15.935 KG, DISTÂNCIA ENTRE EIXOS 4,8 M, POTÊNCIA 230 CV, INCLUSIVE TANQUE DE AÇO PARA TRANSPORTE DE ÁGUA - DEPRECIAÇÃO. AF_06/2014</v>
          </cell>
          <cell r="C996" t="str">
            <v>H</v>
          </cell>
          <cell r="D996">
            <v>29.47</v>
          </cell>
          <cell r="E996">
            <v>0</v>
          </cell>
          <cell r="F996">
            <v>29.47</v>
          </cell>
        </row>
        <row r="997">
          <cell r="A997">
            <v>91397</v>
          </cell>
          <cell r="B997" t="str">
            <v>CAMINHÃO PIPA 10.000 L TRUCADO, PESO BRUTO TOTAL 23.000 KG, CARGA ÚTIL MÁXIMA 15.935 KG, DISTÂNCIA ENTRE EIXOS 4,8 M, POTÊNCIA 230 CV, INCLUSIVE TANQUE DE AÇO PARA TRANSPORTE DE ÁGUA - JUROS. AF_06/2014</v>
          </cell>
          <cell r="C997" t="str">
            <v>H</v>
          </cell>
          <cell r="D997">
            <v>11.42</v>
          </cell>
          <cell r="E997">
            <v>0</v>
          </cell>
          <cell r="F997">
            <v>11.42</v>
          </cell>
        </row>
        <row r="998">
          <cell r="A998">
            <v>91398</v>
          </cell>
          <cell r="B998" t="str">
            <v>CAMINHÃO PIPA 10.000 L TRUCADO, PESO BRUTO TOTAL 23.000 KG, CARGA ÚTIL MÁXIMA 15.935 KG, DISTÂNCIA ENTRE EIXOS 4,8 M, POTÊNCIA 230 CV, INCLUSIVE TANQUE DE AÇO PARA TRANSPORTE DE ÁGUA - IMPOSTOS E SEGUROS. AF_06/2014</v>
          </cell>
          <cell r="C998" t="str">
            <v>H</v>
          </cell>
          <cell r="D998">
            <v>4.6100000000000003</v>
          </cell>
          <cell r="E998">
            <v>0</v>
          </cell>
          <cell r="F998">
            <v>4.6100000000000003</v>
          </cell>
        </row>
        <row r="999">
          <cell r="A999">
            <v>91402</v>
          </cell>
          <cell r="B999" t="str">
            <v>CAMINHÃO BASCULANTE 6 M3 TOCO, PESO BRUTO TOTAL 16.000 KG, CARGA ÚTIL MÁXIMA 11.130 KG, DISTÂNCIA ENTRE EIXOS 5,36 M, POTÊNCIA 185 CV, INCLUSIVE CAÇAMBA METÁLICA - IMPOSTOS E SEGUROS. AF_06/2014</v>
          </cell>
          <cell r="C999" t="str">
            <v>H</v>
          </cell>
          <cell r="D999">
            <v>3.58</v>
          </cell>
          <cell r="E999">
            <v>0</v>
          </cell>
          <cell r="F999">
            <v>3.58</v>
          </cell>
        </row>
        <row r="1000">
          <cell r="A1000">
            <v>91466</v>
          </cell>
          <cell r="B1000" t="str">
            <v>GUINDAUTO HIDRÁULICO, CAPACIDADE MÁXIMA DE CARGA 6200 KG, MOMENTO MÁXIMO DE CARGA 11,7 TM, ALCANCE MÁXIMO HORIZONTAL 9,70 M, INCLUSIVE CAMINHÃO TOCO PBT 16.000 KG, POTÊNCIA DE 189 CV - IMPOSTOS E SEGUROS. AF_08/2015</v>
          </cell>
          <cell r="C1000" t="str">
            <v>H</v>
          </cell>
          <cell r="D1000">
            <v>4.08</v>
          </cell>
          <cell r="E1000">
            <v>0</v>
          </cell>
          <cell r="F1000">
            <v>4.08</v>
          </cell>
        </row>
        <row r="1001">
          <cell r="A1001">
            <v>91467</v>
          </cell>
          <cell r="B1001" t="str">
            <v>GUINDAUTO HIDRÁULICO, CAPACIDADE MÁXIMA DE CARGA 6200 KG, MOMENTO MÁXIMO DE CARGA 11,7 TM, ALCANCE MÁXIMO HORIZONTAL 9,70 M, INCLUSIVE CAMINHÃO TOCO PBT 16.000 KG, POTÊNCIA DE 189 CV - MATERIAIS NA OPERAÇÃO. AF_08/2015</v>
          </cell>
          <cell r="C1001" t="str">
            <v>H</v>
          </cell>
          <cell r="D1001">
            <v>151.69999999999999</v>
          </cell>
          <cell r="E1001">
            <v>0</v>
          </cell>
          <cell r="F1001">
            <v>151.69999999999999</v>
          </cell>
        </row>
        <row r="1002">
          <cell r="A1002">
            <v>91468</v>
          </cell>
          <cell r="B1002" t="str">
            <v>ESPARGIDOR DE ASFALTO PRESSURIZADO, TANQUE 6 M3 COM ISOLAÇÃO TÉRMICA, AQUECIDO COM 2 MAÇARICOS, COM BARRA ESPARGIDORA 3,60 M, MONTADO SOBRE CAMINHÃO  TOCO, PBT 14.300 KG, POTÊNCIA 185 CV - DEPRECIAÇÃO. AF_05/2023</v>
          </cell>
          <cell r="C1002" t="str">
            <v>H</v>
          </cell>
          <cell r="D1002">
            <v>23.1</v>
          </cell>
          <cell r="E1002">
            <v>0</v>
          </cell>
          <cell r="F1002">
            <v>23.1</v>
          </cell>
        </row>
        <row r="1003">
          <cell r="A1003">
            <v>91469</v>
          </cell>
          <cell r="B1003" t="str">
            <v>ESPARGIDOR DE ASFALTO PRESSURIZADO, TANQUE 6 M3 COM ISOLAÇÃO TÉRMICA, AQUECIDO COM 2 MAÇARICOS, COM BARRA ESPARGIDORA 3,60 M, MONTADO SOBRE CAMINHÃO  TOCO, PBT 14.300 KG, POTÊNCIA 185 CV - JUROS. AF_05/2023</v>
          </cell>
          <cell r="C1003" t="str">
            <v>H</v>
          </cell>
          <cell r="D1003">
            <v>10.119999999999999</v>
          </cell>
          <cell r="E1003">
            <v>0</v>
          </cell>
          <cell r="F1003">
            <v>10.119999999999999</v>
          </cell>
        </row>
        <row r="1004">
          <cell r="A1004">
            <v>91484</v>
          </cell>
          <cell r="B1004" t="str">
            <v>ESPARGIDOR DE ASFALTO PRESSURIZADO, TANQUE 6 M3 COM ISOLAÇÃO TÉRMICA, AQUECIDO COM 2 MAÇARICOS, COM BARRA ESPARGIDORA 3,60 M, MONTADO SOBRE CAMINHÃO  TOCO, PBT 14.300 KG, POTÊNCIA 185 CV - IMPOSTOS E SEGUROS. AF_05/2023</v>
          </cell>
          <cell r="C1004" t="str">
            <v>H</v>
          </cell>
          <cell r="D1004">
            <v>7.7</v>
          </cell>
          <cell r="E1004">
            <v>0</v>
          </cell>
          <cell r="F1004">
            <v>7.7</v>
          </cell>
        </row>
        <row r="1005">
          <cell r="A1005">
            <v>91485</v>
          </cell>
          <cell r="B1005" t="str">
            <v>ESPARGIDOR DE ASFALTO PRESSURIZADO, TANQUE 6 M3 COM ISOLAÇÃO TÉRMICA, AQUECIDO COM 2 MAÇARICOS, COM BARRA ESPARGIDORA 3,60 M, MONTADO SOBRE CAMINHÃO  TOCO, PBT 14.300 KG, POTÊNCIA 185 CV - MATERIAIS NA OPERAÇÃO. AF_05/2023</v>
          </cell>
          <cell r="C1005" t="str">
            <v>H</v>
          </cell>
          <cell r="D1005">
            <v>156.53</v>
          </cell>
          <cell r="E1005">
            <v>0</v>
          </cell>
          <cell r="F1005">
            <v>156.53</v>
          </cell>
        </row>
        <row r="1006">
          <cell r="A1006">
            <v>91529</v>
          </cell>
          <cell r="B1006" t="str">
            <v>COMPACTADOR DE SOLOS DE PERCUSSÃO (SOQUETE) COM MOTOR A GASOLINA 4 TEMPOS, POTÊNCIA 4 CV - DEPRECIAÇÃO. AF_08/2015</v>
          </cell>
          <cell r="C1006" t="str">
            <v>H</v>
          </cell>
          <cell r="D1006">
            <v>0.75</v>
          </cell>
          <cell r="E1006">
            <v>0</v>
          </cell>
          <cell r="F1006">
            <v>0.75</v>
          </cell>
        </row>
        <row r="1007">
          <cell r="A1007">
            <v>91530</v>
          </cell>
          <cell r="B1007" t="str">
            <v>COMPACTADOR DE SOLOS DE PERCUSSÃO (SOQUETE) COM MOTOR A GASOLINA 4 TEMPOS, POTÊNCIA 4 CV - JUROS. AF_08/2015</v>
          </cell>
          <cell r="C1007" t="str">
            <v>H</v>
          </cell>
          <cell r="D1007">
            <v>0.2</v>
          </cell>
          <cell r="E1007">
            <v>0</v>
          </cell>
          <cell r="F1007">
            <v>0.2</v>
          </cell>
        </row>
        <row r="1008">
          <cell r="A1008">
            <v>91531</v>
          </cell>
          <cell r="B1008" t="str">
            <v>COMPACTADOR DE SOLOS DE PERCUSSÃO (SOQUETE) COM MOTOR A GASOLINA 4 TEMPOS, POTÊNCIA 4 CV - MANUTENÇÃO. AF_08/2015</v>
          </cell>
          <cell r="C1008" t="str">
            <v>H</v>
          </cell>
          <cell r="D1008">
            <v>0.94</v>
          </cell>
          <cell r="E1008">
            <v>0</v>
          </cell>
          <cell r="F1008">
            <v>0.94</v>
          </cell>
        </row>
        <row r="1009">
          <cell r="A1009">
            <v>91532</v>
          </cell>
          <cell r="B1009" t="str">
            <v>COMPACTADOR DE SOLOS DE PERCUSSÃO (SOQUETE) COM MOTOR A GASOLINA 4 TEMPOS, POTÊNCIA 4 CV - MATERIAIS NA OPERAÇÃO. AF_08/2015</v>
          </cell>
          <cell r="C1009" t="str">
            <v>H</v>
          </cell>
          <cell r="D1009">
            <v>5.94</v>
          </cell>
          <cell r="E1009">
            <v>0</v>
          </cell>
          <cell r="F1009">
            <v>5.94</v>
          </cell>
        </row>
        <row r="1010">
          <cell r="A1010">
            <v>91629</v>
          </cell>
          <cell r="B1010" t="str">
            <v>GUINDAUTO HIDRÁULICO, CAPACIDADE MÁXIMA DE CARGA 6500 KG, MOMENTO MÁXIMO DE CARGA 5,8 TM, ALCANCE MÁXIMO HORIZONTAL 7,60 M, INCLUSIVE CAMINHÃO TOCO PBT 9.700 KG, POTÊNCIA DE 160 CV - DEPRECIAÇÃO. AF_08/2015</v>
          </cell>
          <cell r="C1010" t="str">
            <v>H</v>
          </cell>
          <cell r="D1010">
            <v>21.75</v>
          </cell>
          <cell r="E1010">
            <v>0</v>
          </cell>
          <cell r="F1010">
            <v>21.75</v>
          </cell>
        </row>
        <row r="1011">
          <cell r="A1011">
            <v>91630</v>
          </cell>
          <cell r="B1011" t="str">
            <v>GUINDAUTO HIDRÁULICO, CAPACIDADE MÁXIMA DE CARGA 6500 KG, MOMENTO MÁXIMO DE CARGA 5,8 TM, ALCANCE MÁXIMO HORIZONTAL 7,60 M, INCLUSIVE CAMINHÃO TOCO PBT 9.700 KG, POTÊNCIA DE 160 CV - JUROS. AF_08/2015</v>
          </cell>
          <cell r="C1011" t="str">
            <v>H</v>
          </cell>
          <cell r="D1011">
            <v>8.11</v>
          </cell>
          <cell r="E1011">
            <v>0</v>
          </cell>
          <cell r="F1011">
            <v>8.11</v>
          </cell>
        </row>
        <row r="1012">
          <cell r="A1012">
            <v>91631</v>
          </cell>
          <cell r="B1012" t="str">
            <v>GUINDAUTO HIDRÁULICO, CAPACIDADE MÁXIMA DE CARGA 6500 KG, MOMENTO MÁXIMO DE CARGA 5,8 TM, ALCANCE MÁXIMO HORIZONTAL 7,60 M, INCLUSIVE CAMINHÃO TOCO PBT 9.700 KG, POTÊNCIA DE 160 CV - IMPOSTOS E SEGUROS. AF_08/2015</v>
          </cell>
          <cell r="C1012" t="str">
            <v>H</v>
          </cell>
          <cell r="D1012">
            <v>3.27</v>
          </cell>
          <cell r="E1012">
            <v>0</v>
          </cell>
          <cell r="F1012">
            <v>3.27</v>
          </cell>
        </row>
        <row r="1013">
          <cell r="A1013">
            <v>91632</v>
          </cell>
          <cell r="B1013" t="str">
            <v>GUINDAUTO HIDRÁULICO, CAPACIDADE MÁXIMA DE CARGA 6500 KG, MOMENTO MÁXIMO DE CARGA 5,8 TM, ALCANCE MÁXIMO HORIZONTAL 7,60 M, INCLUSIVE CAMINHÃO TOCO PBT 9.700 KG, POTÊNCIA DE 160 CV - MANUTENÇÃO. AF_08/2015</v>
          </cell>
          <cell r="C1013" t="str">
            <v>H</v>
          </cell>
          <cell r="D1013">
            <v>37.369999999999997</v>
          </cell>
          <cell r="E1013">
            <v>0</v>
          </cell>
          <cell r="F1013">
            <v>37.369999999999997</v>
          </cell>
        </row>
        <row r="1014">
          <cell r="A1014">
            <v>91633</v>
          </cell>
          <cell r="B1014" t="str">
            <v>GUINDAUTO HIDRÁULICO, CAPACIDADE MÁXIMA DE CARGA 6500 KG, MOMENTO MÁXIMO DE CARGA 5,8 TM, ALCANCE MÁXIMO HORIZONTAL 7,60 M, INCLUSIVE CAMINHÃO TOCO PBT 9.700 KG, POTÊNCIA DE 160 CV - MATERIAIS NA OPERAÇÃO. AF_08/2015</v>
          </cell>
          <cell r="C1014" t="str">
            <v>H</v>
          </cell>
          <cell r="D1014">
            <v>128.4</v>
          </cell>
          <cell r="E1014">
            <v>0</v>
          </cell>
          <cell r="F1014">
            <v>128.4</v>
          </cell>
        </row>
        <row r="1015">
          <cell r="A1015">
            <v>91640</v>
          </cell>
          <cell r="B1015" t="str">
            <v>CAMINHÃO DE TRANSPORTE DE MATERIAL ASFÁLTICO 30.000 L, COM CAVALO MECÂNICO DE CAPACIDADE MÁXIMA DE TRAÇÃO COMBINADO DE 66.000 KG, POTÊNCIA 360 CV, INCLUSIVE TANQUE DE ASFALTO COM SERPENTINA - DEPRECIAÇÃO. AF_08/2015</v>
          </cell>
          <cell r="C1015" t="str">
            <v>H</v>
          </cell>
          <cell r="D1015">
            <v>36.119999999999997</v>
          </cell>
          <cell r="E1015">
            <v>0</v>
          </cell>
          <cell r="F1015">
            <v>36.119999999999997</v>
          </cell>
        </row>
        <row r="1016">
          <cell r="A1016">
            <v>91641</v>
          </cell>
          <cell r="B1016" t="str">
            <v>CAMINHÃO DE TRANSPORTE DE MATERIAL ASFÁLTICO 30.000 L, COM CAVALO MECÂNICO DE CAPACIDADE MÁXIMA DE TRAÇÃO COMBINADO DE 66.000 KG, POTÊNCIA 360 CV, INCLUSIVE TANQUE DE ASFALTO COM SERPENTINA - JUROS. AF_08/2015</v>
          </cell>
          <cell r="C1016" t="str">
            <v>H</v>
          </cell>
          <cell r="D1016">
            <v>14.55</v>
          </cell>
          <cell r="E1016">
            <v>0</v>
          </cell>
          <cell r="F1016">
            <v>14.55</v>
          </cell>
        </row>
        <row r="1017">
          <cell r="A1017">
            <v>91642</v>
          </cell>
          <cell r="B1017" t="str">
            <v>CAMINHÃO DE TRANSPORTE DE MATERIAL ASFÁLTICO 30.000 L, COM CAVALO MECÂNICO DE CAPACIDADE MÁXIMA DE TRAÇÃO COMBINADO DE 66.000 KG, POTÊNCIA 360 CV, INCLUSIVE TANQUE DE ASFALTO COM SERPENTINA - IMPOSTOS E SEGUROS. AF_08/2015</v>
          </cell>
          <cell r="C1017" t="str">
            <v>H</v>
          </cell>
          <cell r="D1017">
            <v>5.88</v>
          </cell>
          <cell r="E1017">
            <v>0</v>
          </cell>
          <cell r="F1017">
            <v>5.88</v>
          </cell>
        </row>
        <row r="1018">
          <cell r="A1018">
            <v>91643</v>
          </cell>
          <cell r="B1018" t="str">
            <v>CAMINHÃO DE TRANSPORTE DE MATERIAL ASFÁLTICO 30.000 L, COM CAVALO MECÂNICO DE CAPACIDADE MÁXIMA DE TRAÇÃO COMBINADO DE 66.000 KG, POTÊNCIA 360 CV, INCLUSIVE TANQUE DE ASFALTO COM SERPENTINA - MANUTENÇÃO. AF_08/2015</v>
          </cell>
          <cell r="C1018" t="str">
            <v>H</v>
          </cell>
          <cell r="D1018">
            <v>64.88</v>
          </cell>
          <cell r="E1018">
            <v>0</v>
          </cell>
          <cell r="F1018">
            <v>64.88</v>
          </cell>
        </row>
        <row r="1019">
          <cell r="A1019">
            <v>91644</v>
          </cell>
          <cell r="B1019" t="str">
            <v>CAMINHÃO DE TRANSPORTE DE MATERIAL ASFÁLTICO 30.000 L, COM CAVALO MECÂNICO DE CAPACIDADE MÁXIMA DE TRAÇÃO COMBINADO DE 66.000 KG, POTÊNCIA 360 CV, INCLUSIVE TANQUE DE ASFALTO COM SERPENTINA - MATERIAIS NA OPERAÇÃO. AF_08/2015</v>
          </cell>
          <cell r="C1019" t="str">
            <v>H</v>
          </cell>
          <cell r="D1019">
            <v>288.95</v>
          </cell>
          <cell r="E1019">
            <v>0</v>
          </cell>
          <cell r="F1019">
            <v>288.95</v>
          </cell>
        </row>
        <row r="1020">
          <cell r="A1020">
            <v>91688</v>
          </cell>
          <cell r="B1020" t="str">
            <v>SERRA CIRCULAR DE BANCADA COM MOTOR ELÉTRICO POTÊNCIA DE 5HP, COM COIFA PARA DISCO 10" - DEPRECIAÇÃO. AF_08/2015</v>
          </cell>
          <cell r="C1020" t="str">
            <v>H</v>
          </cell>
          <cell r="D1020">
            <v>0.09</v>
          </cell>
          <cell r="E1020">
            <v>0</v>
          </cell>
          <cell r="F1020">
            <v>0.09</v>
          </cell>
        </row>
        <row r="1021">
          <cell r="A1021">
            <v>91689</v>
          </cell>
          <cell r="B1021" t="str">
            <v>SERRA CIRCULAR DE BANCADA COM MOTOR ELÉTRICO POTÊNCIA DE 5HP, COM COIFA PARA DISCO 10" - JUROS. AF_08/2015</v>
          </cell>
          <cell r="C1021" t="str">
            <v>H</v>
          </cell>
          <cell r="D1021">
            <v>0.01</v>
          </cell>
          <cell r="E1021">
            <v>0</v>
          </cell>
          <cell r="F1021">
            <v>0.01</v>
          </cell>
        </row>
        <row r="1022">
          <cell r="A1022">
            <v>91690</v>
          </cell>
          <cell r="B1022" t="str">
            <v>SERRA CIRCULAR DE BANCADA COM MOTOR ELÉTRICO POTÊNCIA DE 5HP, COM COIFA PARA DISCO 10" - MANUTENÇÃO. AF_08/2015</v>
          </cell>
          <cell r="C1022" t="str">
            <v>H</v>
          </cell>
          <cell r="D1022">
            <v>0.06</v>
          </cell>
          <cell r="E1022">
            <v>0</v>
          </cell>
          <cell r="F1022">
            <v>0.06</v>
          </cell>
        </row>
        <row r="1023">
          <cell r="A1023">
            <v>91691</v>
          </cell>
          <cell r="B1023" t="str">
            <v>SERRA CIRCULAR DE BANCADA COM MOTOR ELÉTRICO POTÊNCIA DE 5HP, COM COIFA PARA DISCO 10" - MATERIAIS NA OPERAÇÃO. AF_08/2015</v>
          </cell>
          <cell r="C1023" t="str">
            <v>H</v>
          </cell>
          <cell r="D1023">
            <v>0.95</v>
          </cell>
          <cell r="E1023">
            <v>0</v>
          </cell>
          <cell r="F1023">
            <v>0.95</v>
          </cell>
        </row>
        <row r="1024">
          <cell r="A1024">
            <v>92040</v>
          </cell>
          <cell r="B1024" t="str">
            <v>DISTRIBUIDOR DE AGREGADOS REBOCAVEL, CAPACIDADE 1,9 M³, LARGURA DE TRABALHO 3,66 M - DEPRECIAÇÃO. AF_11/2015</v>
          </cell>
          <cell r="C1024" t="str">
            <v>H</v>
          </cell>
          <cell r="D1024">
            <v>6.47</v>
          </cell>
          <cell r="E1024">
            <v>0</v>
          </cell>
          <cell r="F1024">
            <v>6.47</v>
          </cell>
        </row>
        <row r="1025">
          <cell r="A1025">
            <v>92041</v>
          </cell>
          <cell r="B1025" t="str">
            <v>DISTRIBUIDOR DE AGREGADOS REBOCAVEL, CAPACIDADE 1,9 M³, LARGURA DE TRABALHO 3,66 M - JUROS. AF_11/2015</v>
          </cell>
          <cell r="C1025" t="str">
            <v>H</v>
          </cell>
          <cell r="D1025">
            <v>1.33</v>
          </cell>
          <cell r="E1025">
            <v>0</v>
          </cell>
          <cell r="F1025">
            <v>1.33</v>
          </cell>
        </row>
        <row r="1026">
          <cell r="A1026">
            <v>92042</v>
          </cell>
          <cell r="B1026" t="str">
            <v>DISTRIBUIDOR DE AGREGADOS REBOCAVEL, CAPACIDADE 1,9 M³, LARGURA DE TRABALHO 3,66 M - MANUTENÇÃO. AF_11/2015</v>
          </cell>
          <cell r="C1026" t="str">
            <v>H</v>
          </cell>
          <cell r="D1026">
            <v>5.39</v>
          </cell>
          <cell r="E1026">
            <v>0</v>
          </cell>
          <cell r="F1026">
            <v>5.39</v>
          </cell>
        </row>
        <row r="1027">
          <cell r="A1027">
            <v>92101</v>
          </cell>
          <cell r="B1027" t="str">
            <v>CAMINHÃO PARA EQUIPAMENTO DE LIMPEZA A SUCÇÃO COM CAMINHÃO TRUCADO DE PESO BRUTO TOTAL 23000 KG, CARGA ÚTIL MÁXIMA 15935 KG, DISTÂNCIA ENTRE EIXOS 4,80 M, POTÊNCIA 230 CV, INCLUSIVE LIMPADORA A SUCÇÃO, TANQUE 12000 L - DEPRECIAÇÃO. AF_05/2023</v>
          </cell>
          <cell r="C1027" t="str">
            <v>H</v>
          </cell>
          <cell r="D1027">
            <v>41.7</v>
          </cell>
          <cell r="E1027">
            <v>0</v>
          </cell>
          <cell r="F1027">
            <v>41.7</v>
          </cell>
        </row>
        <row r="1028">
          <cell r="A1028">
            <v>92102</v>
          </cell>
          <cell r="B1028" t="str">
            <v>CAMINHÃO PARA EQUIPAMENTO DE LIMPEZA A SUCÇÃO COM CAMINHÃO TRUCADO DE PESO BRUTO TOTAL 23000 KG, CARGA ÚTIL MÁXIMA 15935 KG, DISTÂNCIA ENTRE EIXOS 4,80 M, POTÊNCIA 230 CV, INCLUSIVE LIMPADORA A SUCÇÃO, TANQUE 12000 L - JUROS. AF_05/2023</v>
          </cell>
          <cell r="C1028" t="str">
            <v>H</v>
          </cell>
          <cell r="D1028">
            <v>14.25</v>
          </cell>
          <cell r="E1028">
            <v>0</v>
          </cell>
          <cell r="F1028">
            <v>14.25</v>
          </cell>
        </row>
        <row r="1029">
          <cell r="A1029">
            <v>92103</v>
          </cell>
          <cell r="B1029" t="str">
            <v>CAMINHÃO PARA EQUIPAMENTO DE LIMPEZA A SUCÇÃO COM CAMINHÃO TRUCADO DE PESO BRUTO TOTAL 23000 KG, CARGA ÚTIL MÁXIMA 15935 KG, DISTÂNCIA ENTRE EIXOS 4,80 M, POTÊNCIA 230 CV, INCLUSIVE LIMPADORA A SUCÇÃO, TANQUE 12000 L - IMPOSTOS E SEGUROS. AF_05/2023</v>
          </cell>
          <cell r="C1029" t="str">
            <v>H</v>
          </cell>
          <cell r="D1029">
            <v>9.9600000000000009</v>
          </cell>
          <cell r="E1029">
            <v>0</v>
          </cell>
          <cell r="F1029">
            <v>9.9600000000000009</v>
          </cell>
        </row>
        <row r="1030">
          <cell r="A1030">
            <v>92104</v>
          </cell>
          <cell r="B1030" t="str">
            <v>CAMINHÃO PARA EQUIPAMENTO DE LIMPEZA A SUCÇÃO COM CAMINHÃO TRUCADO DE PESO BRUTO TOTAL 23000 KG, CARGA ÚTIL MÁXIMA 15935 KG, DISTÂNCIA ENTRE EIXOS 4,80 M, POTÊNCIA 230 CV, INCLUSIVE LIMPADORA A SUCÇÃO, TANQUE 12000 L - MANUTENÇÃO. AF_05/2023</v>
          </cell>
          <cell r="C1030" t="str">
            <v>H</v>
          </cell>
          <cell r="D1030">
            <v>68.650000000000006</v>
          </cell>
          <cell r="E1030">
            <v>0</v>
          </cell>
          <cell r="F1030">
            <v>68.650000000000006</v>
          </cell>
        </row>
        <row r="1031">
          <cell r="A1031">
            <v>92105</v>
          </cell>
          <cell r="B1031" t="str">
            <v>CAMINHÃO PARA EQUIPAMENTO DE LIMPEZA A SUCÇÃO COM CAMINHÃO TRUCADO DE PESO BRUTO TOTAL 23000 KG, CARGA ÚTIL MÁX. 15935 KG, DISTÂNCIA ENTRE EIXOS 4,80 M, POTÊNCIA 230 CV, INCLUSIVE LIMPADORA A SUCÇÃO, TANQUE 12000 L - MATERIAIS NA OPERAÇÃO. AF_05/2023</v>
          </cell>
          <cell r="C1031" t="str">
            <v>H</v>
          </cell>
          <cell r="D1031">
            <v>169.15</v>
          </cell>
          <cell r="E1031">
            <v>0</v>
          </cell>
          <cell r="F1031">
            <v>169.15</v>
          </cell>
        </row>
        <row r="1032">
          <cell r="A1032">
            <v>92108</v>
          </cell>
          <cell r="B1032" t="str">
            <v>PENEIRA ROTATIVA COM MOTOR ELÉTRICO TRIFÁSICO DE 2 CV, CILINDRO DE 1 M X 0,60 M, COM FUROS DE 3,17 MM - DEPRECIAÇÃO. AF_05/2023</v>
          </cell>
          <cell r="C1032" t="str">
            <v>H</v>
          </cell>
          <cell r="D1032">
            <v>0.85</v>
          </cell>
          <cell r="E1032">
            <v>0</v>
          </cell>
          <cell r="F1032">
            <v>0.85</v>
          </cell>
        </row>
        <row r="1033">
          <cell r="A1033">
            <v>92109</v>
          </cell>
          <cell r="B1033" t="str">
            <v>PENEIRA ROTATIVA COM MOTOR ELÉTRICO TRIFÁSICO DE 2 CV, CILINDRO DE 1 M X 0,60 M, COM FUROS DE 3,17 MM - JUROS. AF_05/2023</v>
          </cell>
          <cell r="C1033" t="str">
            <v>H</v>
          </cell>
          <cell r="D1033">
            <v>0.21</v>
          </cell>
          <cell r="E1033">
            <v>0</v>
          </cell>
          <cell r="F1033">
            <v>0.21</v>
          </cell>
        </row>
        <row r="1034">
          <cell r="A1034">
            <v>92110</v>
          </cell>
          <cell r="B1034" t="str">
            <v>PENEIRA ROTATIVA COM MOTOR ELÉTRICO TRIFÁSICO DE 2 CV, CILINDRO DE 1 M X 0,60 M, COM FUROS DE 3,17 MM - MANUTENÇÃO. AF_05/2023</v>
          </cell>
          <cell r="C1034" t="str">
            <v>H</v>
          </cell>
          <cell r="D1034">
            <v>1.1299999999999999</v>
          </cell>
          <cell r="E1034">
            <v>0</v>
          </cell>
          <cell r="F1034">
            <v>1.1299999999999999</v>
          </cell>
        </row>
        <row r="1035">
          <cell r="A1035">
            <v>92111</v>
          </cell>
          <cell r="B1035" t="str">
            <v>PENEIRA ROTATIVA COM MOTOR ELÉTRICO TRIFÁSICO DE 2 CV, CILINDRO DE 1 M X 0,60 M, COM FUROS DE 3,17 MM - MATERIAIS NA OPERAÇÃO. AF_05/2023</v>
          </cell>
          <cell r="C1035" t="str">
            <v>H</v>
          </cell>
          <cell r="D1035">
            <v>0.87</v>
          </cell>
          <cell r="E1035">
            <v>0</v>
          </cell>
          <cell r="F1035">
            <v>0.87</v>
          </cell>
        </row>
        <row r="1036">
          <cell r="A1036">
            <v>92114</v>
          </cell>
          <cell r="B1036" t="str">
            <v>DOSADOR DE AREIA, CAPACIDADE DE 26 LITROS - DEPRECIAÇÃO. AF_05/2023</v>
          </cell>
          <cell r="C1036" t="str">
            <v>H</v>
          </cell>
          <cell r="D1036">
            <v>0.22</v>
          </cell>
          <cell r="E1036">
            <v>0</v>
          </cell>
          <cell r="F1036">
            <v>0.22</v>
          </cell>
        </row>
        <row r="1037">
          <cell r="A1037">
            <v>92115</v>
          </cell>
          <cell r="B1037" t="str">
            <v>DOSADOR DE AREIA, CAPACIDADE DE 26 LITROS - JUROS. AF_05/2023</v>
          </cell>
          <cell r="C1037" t="str">
            <v>H</v>
          </cell>
          <cell r="D1037">
            <v>0.04</v>
          </cell>
          <cell r="E1037">
            <v>0</v>
          </cell>
          <cell r="F1037">
            <v>0.04</v>
          </cell>
        </row>
        <row r="1038">
          <cell r="A1038">
            <v>92116</v>
          </cell>
          <cell r="B1038" t="str">
            <v>DOSADOR DE AREIA, CAPACIDADE DE 26 LITROS - MANUTENÇÃO. AF_05/2023</v>
          </cell>
          <cell r="C1038" t="str">
            <v>H</v>
          </cell>
          <cell r="D1038">
            <v>0.16</v>
          </cell>
          <cell r="E1038">
            <v>0</v>
          </cell>
          <cell r="F1038">
            <v>0.16</v>
          </cell>
        </row>
        <row r="1039">
          <cell r="A1039">
            <v>92133</v>
          </cell>
          <cell r="B1039" t="str">
            <v>CAMINHONETE COM MOTOR A DIESEL, POTÊNCIA 180 CV, CABINE DUPLA, 4X4 - DEPRECIAÇÃO. AF_11/2015</v>
          </cell>
          <cell r="C1039" t="str">
            <v>H</v>
          </cell>
          <cell r="D1039">
            <v>13.15</v>
          </cell>
          <cell r="E1039">
            <v>0</v>
          </cell>
          <cell r="F1039">
            <v>13.15</v>
          </cell>
        </row>
        <row r="1040">
          <cell r="A1040">
            <v>92134</v>
          </cell>
          <cell r="B1040" t="str">
            <v>CAMINHONETE COM MOTOR A DIESEL, POTÊNCIA 180 CV, CABINE DUPLA, 4X4 - JUROS. AF_11/2015</v>
          </cell>
          <cell r="C1040" t="str">
            <v>H</v>
          </cell>
          <cell r="D1040">
            <v>4.05</v>
          </cell>
          <cell r="E1040">
            <v>0</v>
          </cell>
          <cell r="F1040">
            <v>4.05</v>
          </cell>
        </row>
        <row r="1041">
          <cell r="A1041">
            <v>92135</v>
          </cell>
          <cell r="B1041" t="str">
            <v>CAMINHONETE COM MOTOR A DIESEL, POTÊNCIA 180 CV, CABINE DUPLA, 4X4 - IMPOSTOS E SEGUROS. AF_11/2015</v>
          </cell>
          <cell r="C1041" t="str">
            <v>H</v>
          </cell>
          <cell r="D1041">
            <v>1.64</v>
          </cell>
          <cell r="E1041">
            <v>0</v>
          </cell>
          <cell r="F1041">
            <v>1.64</v>
          </cell>
        </row>
        <row r="1042">
          <cell r="A1042">
            <v>92136</v>
          </cell>
          <cell r="B1042" t="str">
            <v>CAMINHONETE COM MOTOR A DIESEL, POTÊNCIA 180 CV, CABINE DUPLA, 4X4 - MANUTENÇÃO. AF_11/2015</v>
          </cell>
          <cell r="C1042" t="str">
            <v>H</v>
          </cell>
          <cell r="D1042">
            <v>16.43</v>
          </cell>
          <cell r="E1042">
            <v>0</v>
          </cell>
          <cell r="F1042">
            <v>16.43</v>
          </cell>
        </row>
        <row r="1043">
          <cell r="A1043">
            <v>92137</v>
          </cell>
          <cell r="B1043" t="str">
            <v>CAMINHONETE COM MOTOR A DIESEL, POTÊNCIA 180 CV, CABINE DUPLA, 4X4 - MATERIAIS NA OPERAÇÃO. AF_11/2015</v>
          </cell>
          <cell r="C1043" t="str">
            <v>H</v>
          </cell>
          <cell r="D1043">
            <v>33.799999999999997</v>
          </cell>
          <cell r="E1043">
            <v>0</v>
          </cell>
          <cell r="F1043">
            <v>33.799999999999997</v>
          </cell>
        </row>
        <row r="1044">
          <cell r="A1044">
            <v>92140</v>
          </cell>
          <cell r="B1044" t="str">
            <v>CAMINHONETE CABINE SIMPLES COM MOTOR 1.6 FLEX, CÂMBIO MANUAL, POTÊNCIA 101/104 CV, 2 PORTAS - DEPRECIAÇÃO. AF_11/2015</v>
          </cell>
          <cell r="C1044" t="str">
            <v>H</v>
          </cell>
          <cell r="D1044">
            <v>4.8099999999999996</v>
          </cell>
          <cell r="E1044">
            <v>0</v>
          </cell>
          <cell r="F1044">
            <v>4.8099999999999996</v>
          </cell>
        </row>
        <row r="1045">
          <cell r="A1045">
            <v>92141</v>
          </cell>
          <cell r="B1045" t="str">
            <v>CAMINHONETE CABINE SIMPLES COM MOTOR 1.6 FLEX, CÂMBIO MANUAL, POTÊNCIA 101/104 CV, 2 PORTAS - JUROS. AF_11/2015</v>
          </cell>
          <cell r="C1045" t="str">
            <v>H</v>
          </cell>
          <cell r="D1045">
            <v>1.48</v>
          </cell>
          <cell r="E1045">
            <v>0</v>
          </cell>
          <cell r="F1045">
            <v>1.48</v>
          </cell>
        </row>
        <row r="1046">
          <cell r="A1046">
            <v>92142</v>
          </cell>
          <cell r="B1046" t="str">
            <v>CAMINHONETE CABINE SIMPLES COM MOTOR 1.6 FLEX, CÂMBIO MANUAL, POTÊNCIA 101/104 CV, 2 PORTAS - IMPOSTOS E SEGUROS. AF_11/2015</v>
          </cell>
          <cell r="C1046" t="str">
            <v>H</v>
          </cell>
          <cell r="D1046">
            <v>0.6</v>
          </cell>
          <cell r="E1046">
            <v>0</v>
          </cell>
          <cell r="F1046">
            <v>0.6</v>
          </cell>
        </row>
        <row r="1047">
          <cell r="A1047">
            <v>92143</v>
          </cell>
          <cell r="B1047" t="str">
            <v>CAMINHONETE CABINE SIMPLES COM MOTOR 1.6 FLEX, CÂMBIO MANUAL, POTÊNCIA 101/104 CV, 2 PORTAS - MANUTENÇÃO. AF_11/2015</v>
          </cell>
          <cell r="C1047" t="str">
            <v>H</v>
          </cell>
          <cell r="D1047">
            <v>6.02</v>
          </cell>
          <cell r="E1047">
            <v>0</v>
          </cell>
          <cell r="F1047">
            <v>6.02</v>
          </cell>
        </row>
        <row r="1048">
          <cell r="A1048">
            <v>92144</v>
          </cell>
          <cell r="B1048" t="str">
            <v>CAMINHONETE CABINE SIMPLES COM MOTOR 1.6 FLEX, CÂMBIO MANUAL, POTÊNCIA 101/104 CV, 2 PORTAS - MATERIAIS NA OPERAÇÃO. AF_11/2015</v>
          </cell>
          <cell r="C1048" t="str">
            <v>H</v>
          </cell>
          <cell r="D1048">
            <v>38.6</v>
          </cell>
          <cell r="E1048">
            <v>0</v>
          </cell>
          <cell r="F1048">
            <v>38.6</v>
          </cell>
        </row>
        <row r="1049">
          <cell r="A1049">
            <v>92237</v>
          </cell>
          <cell r="B1049" t="str">
            <v>CAMINHÃO DE TRANSPORTE DE MATERIAL ASFÁLTICO 20.000 L, COM CAVALO MECÂNICO DE CAPACIDADE MÁXIMA DE TRAÇÃO COMBINADO DE 45.000 KG, POTÊNCIA 330 CV, INCLUSIVE TANQUE DE ASFALTO COM MAÇARICO - DEPRECIAÇÃO. AF_12/2015</v>
          </cell>
          <cell r="C1049" t="str">
            <v>H</v>
          </cell>
          <cell r="D1049">
            <v>26.35</v>
          </cell>
          <cell r="E1049">
            <v>0</v>
          </cell>
          <cell r="F1049">
            <v>26.35</v>
          </cell>
        </row>
        <row r="1050">
          <cell r="A1050">
            <v>92238</v>
          </cell>
          <cell r="B1050" t="str">
            <v>CAMINHÃO DE TRANSPORTE DE MATERIAL ASFÁLTICO 20.000 L, COM CAVALO MECÂNICO DE CAPACIDADE MÁXIMA DE TRAÇÃO COMBINADO DE 45.000 KG, POTÊNCIA 330 CV, INCLUSIVE TANQUE DE ASFALTO COM MAÇARICO - JUROS. AF_12/2015</v>
          </cell>
          <cell r="C1050" t="str">
            <v>H</v>
          </cell>
          <cell r="D1050">
            <v>10.58</v>
          </cell>
          <cell r="E1050">
            <v>0</v>
          </cell>
          <cell r="F1050">
            <v>10.58</v>
          </cell>
        </row>
        <row r="1051">
          <cell r="A1051">
            <v>92239</v>
          </cell>
          <cell r="B1051" t="str">
            <v>CAMINHÃO DE TRANSPORTE DE MATERIAL ASFÁLTICO 20.000 L, COM CAVALO MECÂNICO DE CAPACIDADE MÁXIMA DE TRAÇÃO COMBINADO DE 45.000 KG, POTÊNCIA 330 CV, INCLUSIVE TANQUE DE ASFALTO COM MAÇARICO - IMPOSTOS E SEGUROS. AF_12/2015</v>
          </cell>
          <cell r="C1051" t="str">
            <v>H</v>
          </cell>
          <cell r="D1051">
            <v>4.28</v>
          </cell>
          <cell r="E1051">
            <v>0</v>
          </cell>
          <cell r="F1051">
            <v>4.28</v>
          </cell>
        </row>
        <row r="1052">
          <cell r="A1052">
            <v>92240</v>
          </cell>
          <cell r="B1052" t="str">
            <v>CAMINHÃO DE TRANSPORTE DE MATERIAL ASFÁLTICO 20.000 L, COM CAVALO MECÂNICO DE CAPACIDADE MÁXIMA DE TRAÇÃO COMBINADO DE 45.000 KG, POTÊNCIA 330 CV, INCLUSIVE TANQUE DE ASFALTO COM MAÇARICO - MANUTENÇÃO. AF_12/2015</v>
          </cell>
          <cell r="C1052" t="str">
            <v>H</v>
          </cell>
          <cell r="D1052">
            <v>47.08</v>
          </cell>
          <cell r="E1052">
            <v>0</v>
          </cell>
          <cell r="F1052">
            <v>47.08</v>
          </cell>
        </row>
        <row r="1053">
          <cell r="A1053">
            <v>92241</v>
          </cell>
          <cell r="B1053" t="str">
            <v>CAMINHÃO DE TRANSPORTE DE MATERIAL ASFÁLTICO 20.000 L, COM CAVALO MECÂNICO DE CAPACIDADE MÁXIMA DE TRAÇÃO COMBINADO DE 45.000 KG, POTÊNCIA 330 CV, INCLUSIVE TANQUE DE ASFALTO COM MAÇARICO - MATERIAIS NA OPERAÇÃO. AF_12/2015</v>
          </cell>
          <cell r="C1053" t="str">
            <v>H</v>
          </cell>
          <cell r="D1053">
            <v>264.89999999999998</v>
          </cell>
          <cell r="E1053">
            <v>0</v>
          </cell>
          <cell r="F1053">
            <v>264.89999999999998</v>
          </cell>
        </row>
        <row r="1054">
          <cell r="A1054">
            <v>92712</v>
          </cell>
          <cell r="B1054" t="str">
            <v>APARELHO PARA CORTE E SOLDA OXI-ACETILENO SOBRE RODAS, INCLUSIVE CILINDROS E MAÇARICOS - DEPRECIAÇÃO. AF_05/2023</v>
          </cell>
          <cell r="C1054" t="str">
            <v>H</v>
          </cell>
          <cell r="D1054">
            <v>0.17</v>
          </cell>
          <cell r="E1054">
            <v>0</v>
          </cell>
          <cell r="F1054">
            <v>0.17</v>
          </cell>
        </row>
        <row r="1055">
          <cell r="A1055">
            <v>92713</v>
          </cell>
          <cell r="B1055" t="str">
            <v>APARELHO PARA CORTE E SOLDA OXI-ACETILENO SOBRE RODAS, INCLUSIVE CILINDROS E MAÇARICOS - JUROS. AF_05/2023</v>
          </cell>
          <cell r="C1055" t="str">
            <v>H</v>
          </cell>
          <cell r="D1055">
            <v>0.04</v>
          </cell>
          <cell r="E1055">
            <v>0</v>
          </cell>
          <cell r="F1055">
            <v>0.04</v>
          </cell>
        </row>
        <row r="1056">
          <cell r="A1056">
            <v>92714</v>
          </cell>
          <cell r="B1056" t="str">
            <v>APARELHO PARA CORTE E SOLDA OXI-ACETILENO SOBRE RODAS, INCLUSIVE CILINDROS E MAÇARICOS - MANUTENÇÃO. AF_05/2023</v>
          </cell>
          <cell r="C1056" t="str">
            <v>H</v>
          </cell>
          <cell r="D1056">
            <v>0.23</v>
          </cell>
          <cell r="E1056">
            <v>0</v>
          </cell>
          <cell r="F1056">
            <v>0.23</v>
          </cell>
        </row>
        <row r="1057">
          <cell r="A1057">
            <v>92715</v>
          </cell>
          <cell r="B1057" t="str">
            <v>APARELHO PARA CORTE E SOLDA OXI-ACETILENO SOBRE RODAS, INCLUSIVE CILINDROS E MAÇARICOS - MATERIAIS NA OPERAÇÃO. AF_05/2023</v>
          </cell>
          <cell r="C1057" t="str">
            <v>H</v>
          </cell>
          <cell r="D1057">
            <v>104.3</v>
          </cell>
          <cell r="E1057">
            <v>0</v>
          </cell>
          <cell r="F1057">
            <v>104.3</v>
          </cell>
        </row>
        <row r="1058">
          <cell r="A1058">
            <v>92956</v>
          </cell>
          <cell r="B1058" t="str">
            <v>MÁQUINA EXTRUSORA DE CONCRETO PARA GUIAS E SARJETAS, MOTOR A DIESEL, POTÊNCIA 14 CV - DEPRECIAÇÃO. AF_12/2015</v>
          </cell>
          <cell r="C1058" t="str">
            <v>H</v>
          </cell>
          <cell r="D1058">
            <v>4.3</v>
          </cell>
          <cell r="E1058">
            <v>0</v>
          </cell>
          <cell r="F1058">
            <v>4.3</v>
          </cell>
        </row>
        <row r="1059">
          <cell r="A1059">
            <v>92957</v>
          </cell>
          <cell r="B1059" t="str">
            <v>MÁQUINA EXTRUSORA DE CONCRETO PARA GUIAS E SARJETAS, MOTOR A DIESEL, POTÊNCIA 14 CV - JUROS. AF_12/2015</v>
          </cell>
          <cell r="C1059" t="str">
            <v>H</v>
          </cell>
          <cell r="D1059">
            <v>0.99</v>
          </cell>
          <cell r="E1059">
            <v>0</v>
          </cell>
          <cell r="F1059">
            <v>0.99</v>
          </cell>
        </row>
        <row r="1060">
          <cell r="A1060">
            <v>92958</v>
          </cell>
          <cell r="B1060" t="str">
            <v>MÁQUINA EXTRUSORA DE CONCRETO PARA GUIAS E SARJETAS, MOTOR A DIESEL, POTÊNCIA 14 CV - MANUTENÇÃO. AF_12/2015</v>
          </cell>
          <cell r="C1060" t="str">
            <v>H</v>
          </cell>
          <cell r="D1060">
            <v>4.71</v>
          </cell>
          <cell r="E1060">
            <v>0</v>
          </cell>
          <cell r="F1060">
            <v>4.71</v>
          </cell>
        </row>
        <row r="1061">
          <cell r="A1061">
            <v>92959</v>
          </cell>
          <cell r="B1061" t="str">
            <v>MÁQUINA EXTRUSORA DE CONCRETO PARA GUIAS E SARJETAS, MOTOR A DIESEL, POTÊNCIA 14 CV - MATERIAIS NA OPERAÇÃO. AF_12/2015</v>
          </cell>
          <cell r="C1061" t="str">
            <v>H</v>
          </cell>
          <cell r="D1061">
            <v>8.89</v>
          </cell>
          <cell r="E1061">
            <v>0</v>
          </cell>
          <cell r="F1061">
            <v>8.89</v>
          </cell>
        </row>
        <row r="1062">
          <cell r="A1062">
            <v>92963</v>
          </cell>
          <cell r="B1062" t="str">
            <v>MARTELO PERFURADOR PNEUMÁTICO MANUAL, HASTE 25 X 75 MM, 21 KG - DEPRECIAÇÃO. AF_12/2015</v>
          </cell>
          <cell r="C1062" t="str">
            <v>H</v>
          </cell>
          <cell r="D1062">
            <v>1.52</v>
          </cell>
          <cell r="E1062">
            <v>0</v>
          </cell>
          <cell r="F1062">
            <v>1.52</v>
          </cell>
        </row>
        <row r="1063">
          <cell r="A1063">
            <v>92964</v>
          </cell>
          <cell r="B1063" t="str">
            <v>MARTELO PERFURADOR PNEUMÁTICO MANUAL, HASTE 25 X 75 MM, 21 KG - JUROS. AF_12/2015</v>
          </cell>
          <cell r="C1063" t="str">
            <v>H</v>
          </cell>
          <cell r="D1063">
            <v>0.35</v>
          </cell>
          <cell r="E1063">
            <v>0</v>
          </cell>
          <cell r="F1063">
            <v>0.35</v>
          </cell>
        </row>
        <row r="1064">
          <cell r="A1064">
            <v>92965</v>
          </cell>
          <cell r="B1064" t="str">
            <v>MARTELO PERFURADOR PNEUMÁTICO MANUAL, HASTE 25 X 75 MM, 21 KG - MANUTENÇÃO. AF_12/2015</v>
          </cell>
          <cell r="C1064" t="str">
            <v>H</v>
          </cell>
          <cell r="D1064">
            <v>1.9</v>
          </cell>
          <cell r="E1064">
            <v>0</v>
          </cell>
          <cell r="F1064">
            <v>1.9</v>
          </cell>
        </row>
        <row r="1065">
          <cell r="A1065">
            <v>93220</v>
          </cell>
          <cell r="B1065" t="str">
            <v>PERFURATRIZ COM TORRE METÁLICA PARA EXECUÇÃO DE ESTACA HÉLICE CONTÍNUA, PROFUNDIDADE MÁXIMA DE 32 M, DIÂMETRO MÁXIMO DE 1000 MM, POTÊNCIA INSTALADA DE 350 HP, MESA ROTATIVA COM TORQUE MÁXIMO DE 263 KNM - DEPRECIAÇÃO. AF_01/2016</v>
          </cell>
          <cell r="C1065" t="str">
            <v>H</v>
          </cell>
          <cell r="D1065">
            <v>345.74</v>
          </cell>
          <cell r="E1065">
            <v>0</v>
          </cell>
          <cell r="F1065">
            <v>345.74</v>
          </cell>
        </row>
        <row r="1066">
          <cell r="A1066">
            <v>93221</v>
          </cell>
          <cell r="B1066" t="str">
            <v>PERFURATRIZ COM TORRE METÁLICA PARA EXECUÇÃO DE ESTACA HÉLICE CONTÍNUA, PROFUNDIDADE MÁXIMA DE 32 M, DIÂMETRO MÁXIMO DE 1000 MM, POTÊNCIA INSTALADA DE 350 HP, MESA ROTATIVA COM TORQUE MÁXIMO DE 263 KNM - JUROS. AF_01/2016</v>
          </cell>
          <cell r="C1066" t="str">
            <v>H</v>
          </cell>
          <cell r="D1066">
            <v>92.76</v>
          </cell>
          <cell r="E1066">
            <v>0</v>
          </cell>
          <cell r="F1066">
            <v>92.76</v>
          </cell>
        </row>
        <row r="1067">
          <cell r="A1067">
            <v>93222</v>
          </cell>
          <cell r="B1067" t="str">
            <v>PERFURATRIZ COM TORRE METÁLICA PARA EXECUÇÃO DE ESTACA HÉLICE CONTÍNUA, PROFUNDIDADE MÁXIMA DE 32 M, DIÂMETRO MÁXIMO DE 1000 MM, POTÊNCIA INSTALADA DE 350 HP, MESA ROTATIVA COM TORQUE MÁXIMO DE 263 KNM - MANUTENÇÃO. AF_01/2016</v>
          </cell>
          <cell r="C1067" t="str">
            <v>H</v>
          </cell>
          <cell r="D1067">
            <v>432.67</v>
          </cell>
          <cell r="E1067">
            <v>0</v>
          </cell>
          <cell r="F1067">
            <v>432.67</v>
          </cell>
        </row>
        <row r="1068">
          <cell r="A1068">
            <v>93223</v>
          </cell>
          <cell r="B1068" t="str">
            <v>PERFURATRIZ COM TORRE METÁLICA PARA EXECUÇÃO DE ESTACA HÉLICE CONTÍNUA, PROFUNDIDADE MÁXIMA DE 32 M, DIÂMETRO MÁXIMO DE 1000 MM, POTÊNCIA INSTALADA DE 350 HP, MESA ROTATIVA COM TORQUE MÁXIMO DE 263 KNM  MATERIAIS NA OPERAÇÃO. AF_01/2016</v>
          </cell>
          <cell r="C1068" t="str">
            <v>H</v>
          </cell>
          <cell r="D1068">
            <v>149.87</v>
          </cell>
          <cell r="E1068">
            <v>0</v>
          </cell>
          <cell r="F1068">
            <v>149.87</v>
          </cell>
        </row>
        <row r="1069">
          <cell r="A1069">
            <v>93229</v>
          </cell>
          <cell r="B1069" t="str">
            <v>BETONEIRA CAPACIDADE NOMINAL 400 L, CAPACIDADE DE MISTURA 310 L, MOTOR A GASOLINA POTÊNCIA 5,5 CV, SEM CARREGADOR - DEPRECIAÇÃO. AF_02/2016</v>
          </cell>
          <cell r="C1069" t="str">
            <v>H</v>
          </cell>
          <cell r="D1069">
            <v>0.38</v>
          </cell>
          <cell r="E1069">
            <v>0</v>
          </cell>
          <cell r="F1069">
            <v>0.38</v>
          </cell>
        </row>
        <row r="1070">
          <cell r="A1070">
            <v>93230</v>
          </cell>
          <cell r="B1070" t="str">
            <v>BETONEIRA CAPACIDADE NOMINAL 400 L, CAPACIDADE DE MISTURA 310 L, MOTOR A GASOLINA POTÊNCIA 5,5 CV, SEM CARREGADOR - JUROS. AF_02/2016</v>
          </cell>
          <cell r="C1070" t="str">
            <v>H</v>
          </cell>
          <cell r="D1070">
            <v>0.08</v>
          </cell>
          <cell r="E1070">
            <v>0</v>
          </cell>
          <cell r="F1070">
            <v>0.08</v>
          </cell>
        </row>
        <row r="1071">
          <cell r="A1071">
            <v>93231</v>
          </cell>
          <cell r="B1071" t="str">
            <v>BETONEIRA CAPACIDADE NOMINAL 400 L, CAPACIDADE DE MISTURA 310 L, MOTOR A GASOLINA POTÊNCIA 5,5 CV, SEM CARREGADOR - MANUTENÇÃO. AF_02/2016</v>
          </cell>
          <cell r="C1071" t="str">
            <v>H</v>
          </cell>
          <cell r="D1071">
            <v>0.48</v>
          </cell>
          <cell r="E1071">
            <v>0</v>
          </cell>
          <cell r="F1071">
            <v>0.48</v>
          </cell>
        </row>
        <row r="1072">
          <cell r="A1072">
            <v>93232</v>
          </cell>
          <cell r="B1072" t="str">
            <v>BETONEIRA CAPACIDADE NOMINAL 400 L, CAPACIDADE DE MISTURA 310 L, MOTOR A GASOLINA POTÊNCIA 5,5 CV, SEM CARREGADOR - MATERIAIS NA OPERAÇÃO. AF_02/2016</v>
          </cell>
          <cell r="C1072" t="str">
            <v>H</v>
          </cell>
          <cell r="D1072">
            <v>4.4400000000000004</v>
          </cell>
          <cell r="E1072">
            <v>0</v>
          </cell>
          <cell r="F1072">
            <v>4.4400000000000004</v>
          </cell>
        </row>
        <row r="1073">
          <cell r="A1073">
            <v>93235</v>
          </cell>
          <cell r="B1073" t="str">
            <v>GRUPO GERADOR ESTACIONÁRIO, MOTOR DIESEL POTÊNCIA 170 KVA - JUROS. AF_02/2016</v>
          </cell>
          <cell r="C1073" t="str">
            <v>H</v>
          </cell>
          <cell r="D1073">
            <v>1.98</v>
          </cell>
          <cell r="E1073">
            <v>0</v>
          </cell>
          <cell r="F1073">
            <v>1.98</v>
          </cell>
        </row>
        <row r="1074">
          <cell r="A1074">
            <v>93238</v>
          </cell>
          <cell r="B1074" t="str">
            <v>ROLO COMPACTADOR VIBRATÓRIO REBOCÁVEL, CILINDRO DE AÇO LISO, POTÊNCIA DE TRAÇÃO DE 65 CV, PESO 4,7 T, IMPACTO DINÂMICO 18,3 T, LARGURA DE TRABALHO 1,67 M - JUROS. AF_02/2016</v>
          </cell>
          <cell r="C1074" t="str">
            <v>H</v>
          </cell>
          <cell r="D1074">
            <v>2.59</v>
          </cell>
          <cell r="E1074">
            <v>0</v>
          </cell>
          <cell r="F1074">
            <v>2.59</v>
          </cell>
        </row>
        <row r="1075">
          <cell r="A1075">
            <v>93239</v>
          </cell>
          <cell r="B1075" t="str">
            <v>ROLO COMPACTADOR VIBRATÓRIO PÉ DE CARNEIRO, OPERADO POR CONTROLE REMOTO, POTÊNCIA 12,5 KW, PESO OPERACIONAL 1,675 T, LARGURA DE TRABALHO 0,85 M - JUROS. AF_02/2016</v>
          </cell>
          <cell r="C1075" t="str">
            <v>H</v>
          </cell>
          <cell r="D1075">
            <v>11.75</v>
          </cell>
          <cell r="E1075">
            <v>0</v>
          </cell>
          <cell r="F1075">
            <v>11.75</v>
          </cell>
        </row>
        <row r="1076">
          <cell r="A1076">
            <v>93240</v>
          </cell>
          <cell r="B1076" t="str">
            <v>ROLO COMPACTADOR VIBRATÓRIO PÉ DE CARNEIRO, OPERADO POR CONTROLE REMOTO, POTÊNCIA 12,5 KW, PESO OPERACIONAL 1,675 T, LARGURA DE TRABALHO 0,85 M - MATERIAIS NA OPERAÇÃO. AF_02/2016</v>
          </cell>
          <cell r="C1076" t="str">
            <v>H</v>
          </cell>
          <cell r="D1076">
            <v>11.48</v>
          </cell>
          <cell r="E1076">
            <v>0</v>
          </cell>
          <cell r="F1076">
            <v>11.48</v>
          </cell>
        </row>
        <row r="1077">
          <cell r="A1077">
            <v>93267</v>
          </cell>
          <cell r="B1077" t="str">
            <v>GRUA ASCENCIONAL, LANÇA DE 30 M, CAPACIDADE DE 1,0 T A 30 M, ALTURA ATÉ 39 M   DEPRECIAÇÃO. AF_05/2023</v>
          </cell>
          <cell r="C1077" t="str">
            <v>H</v>
          </cell>
          <cell r="D1077">
            <v>28.78</v>
          </cell>
          <cell r="E1077">
            <v>0</v>
          </cell>
          <cell r="F1077">
            <v>28.78</v>
          </cell>
        </row>
        <row r="1078">
          <cell r="A1078">
            <v>93269</v>
          </cell>
          <cell r="B1078" t="str">
            <v>GRUA ASCENCIONAL, LANÇA DE 30 M, CAPACIDADE DE 1,0 T A 30 M, ALTURA ATÉ 39 M   JUROS. AF_05/2023</v>
          </cell>
          <cell r="C1078" t="str">
            <v>H</v>
          </cell>
          <cell r="D1078">
            <v>9.7100000000000009</v>
          </cell>
          <cell r="E1078">
            <v>0</v>
          </cell>
          <cell r="F1078">
            <v>9.7100000000000009</v>
          </cell>
        </row>
        <row r="1079">
          <cell r="A1079">
            <v>93270</v>
          </cell>
          <cell r="B1079" t="str">
            <v>GRUA ASCENCIONAL, LANÇA DE 30 M, CAPACIDADE DE 1,0 T A 30 M, ALTURA ATÉ 39 M   MANUTENÇÃO. AF_05/2023</v>
          </cell>
          <cell r="C1079" t="str">
            <v>H</v>
          </cell>
          <cell r="D1079">
            <v>28.78</v>
          </cell>
          <cell r="E1079">
            <v>0</v>
          </cell>
          <cell r="F1079">
            <v>28.78</v>
          </cell>
        </row>
        <row r="1080">
          <cell r="A1080">
            <v>93271</v>
          </cell>
          <cell r="B1080" t="str">
            <v>GRUA ASCENCIONAL, LANÇA DE 30 M, CAPACIDADE DE 1,0 T A 30 M, ALTURA ATÉ 39 M   MATERIAIS NA OPERAÇÃO. AF_05/2023</v>
          </cell>
          <cell r="C1080" t="str">
            <v>H</v>
          </cell>
          <cell r="D1080">
            <v>6.54</v>
          </cell>
          <cell r="E1080">
            <v>0</v>
          </cell>
          <cell r="F1080">
            <v>6.54</v>
          </cell>
        </row>
        <row r="1081">
          <cell r="A1081">
            <v>93277</v>
          </cell>
          <cell r="B1081" t="str">
            <v>GUINCHO ELÉTRICO DE COLUNA, CAPACIDADE 400 KG, COM MOTO FREIO, MOTOR TRIFÁSICO DE 1,25 CV - DEPRECIAÇÃO. AF_03/2016</v>
          </cell>
          <cell r="C1081" t="str">
            <v>H</v>
          </cell>
          <cell r="D1081">
            <v>0.3</v>
          </cell>
          <cell r="E1081">
            <v>0</v>
          </cell>
          <cell r="F1081">
            <v>0.3</v>
          </cell>
        </row>
        <row r="1082">
          <cell r="A1082">
            <v>93278</v>
          </cell>
          <cell r="B1082" t="str">
            <v>GUINCHO ELÉTRICO DE COLUNA, CAPACIDADE 400 KG, COM MOTO FREIO, MOTOR TRIFÁSICO DE 1,25 CV - JUROS. AF_03/2016</v>
          </cell>
          <cell r="C1082" t="str">
            <v>H</v>
          </cell>
          <cell r="D1082">
            <v>0.06</v>
          </cell>
          <cell r="E1082">
            <v>0</v>
          </cell>
          <cell r="F1082">
            <v>0.06</v>
          </cell>
        </row>
        <row r="1083">
          <cell r="A1083">
            <v>93279</v>
          </cell>
          <cell r="B1083" t="str">
            <v>GUINCHO ELÉTRICO DE COLUNA, CAPACIDADE 400 KG, COM MOTO FREIO, MOTOR TRIFÁSICO DE 1,25 CV - MANUTENÇÃO. AF_03/2016</v>
          </cell>
          <cell r="C1083" t="str">
            <v>H</v>
          </cell>
          <cell r="D1083">
            <v>0.28000000000000003</v>
          </cell>
          <cell r="E1083">
            <v>0</v>
          </cell>
          <cell r="F1083">
            <v>0.28000000000000003</v>
          </cell>
        </row>
        <row r="1084">
          <cell r="A1084">
            <v>93280</v>
          </cell>
          <cell r="B1084" t="str">
            <v>GUINCHO ELÉTRICO DE COLUNA, CAPACIDADE 400 KG, COM MOTO FREIO, MOTOR TRIFÁSICO DE 1,25 CV - MATERIAIS NA OPERAÇÃO. AF_03/2016</v>
          </cell>
          <cell r="C1084" t="str">
            <v>H</v>
          </cell>
          <cell r="D1084">
            <v>0.54</v>
          </cell>
          <cell r="E1084">
            <v>0</v>
          </cell>
          <cell r="F1084">
            <v>0.54</v>
          </cell>
        </row>
        <row r="1085">
          <cell r="A1085">
            <v>93283</v>
          </cell>
          <cell r="B1085" t="str">
            <v>GUINDASTE HIDRÁULICO AUTOPROPELIDO, COM LANÇA TELESCÓPICA 40 M, CAPACIDADE MÁXIMA 60 T, POTÊNCIA 260 KW - DEPRECIAÇÃO. AF_03/2016</v>
          </cell>
          <cell r="C1085" t="str">
            <v>H</v>
          </cell>
          <cell r="D1085">
            <v>96.78</v>
          </cell>
          <cell r="E1085">
            <v>0</v>
          </cell>
          <cell r="F1085">
            <v>96.78</v>
          </cell>
        </row>
        <row r="1086">
          <cell r="A1086">
            <v>93284</v>
          </cell>
          <cell r="B1086" t="str">
            <v>GUINDASTE HIDRÁULICO AUTOPROPELIDO, COM LANÇA TELESCÓPICA 40 M, CAPACIDADE MÁXIMA 60 T, POTÊNCIA 260 KW - JUROS. AF_03/2016</v>
          </cell>
          <cell r="C1086" t="str">
            <v>H</v>
          </cell>
          <cell r="D1086">
            <v>34.11</v>
          </cell>
          <cell r="E1086">
            <v>0</v>
          </cell>
          <cell r="F1086">
            <v>34.11</v>
          </cell>
        </row>
        <row r="1087">
          <cell r="A1087">
            <v>93285</v>
          </cell>
          <cell r="B1087" t="str">
            <v>GUINDASTE HIDRÁULICO AUTOPROPELIDO, COM LANÇA TELESCÓPICA 40 M, CAPACIDADE MÁXIMA 60 T, POTÊNCIA 260 KW - MANUTENÇÃO. AF_03/2016</v>
          </cell>
          <cell r="C1087" t="str">
            <v>H</v>
          </cell>
          <cell r="D1087">
            <v>155.57</v>
          </cell>
          <cell r="E1087">
            <v>0</v>
          </cell>
          <cell r="F1087">
            <v>155.57</v>
          </cell>
        </row>
        <row r="1088">
          <cell r="A1088">
            <v>93286</v>
          </cell>
          <cell r="B1088" t="str">
            <v>GUINDASTE HIDRÁULICO AUTOPROPELIDO, COM LANÇA TELESCÓPICA 40 M, CAPACIDADE MÁXIMA 60 T, POTÊNCIA 260 KW - MATERIAIS NA OPERAÇÃO. AF_03/2016</v>
          </cell>
          <cell r="C1088" t="str">
            <v>H</v>
          </cell>
          <cell r="D1088">
            <v>9.1</v>
          </cell>
          <cell r="E1088">
            <v>0</v>
          </cell>
          <cell r="F1088">
            <v>9.1</v>
          </cell>
        </row>
        <row r="1089">
          <cell r="A1089">
            <v>93296</v>
          </cell>
          <cell r="B1089" t="str">
            <v>GUINDASTE HIDRÁULICO AUTOPROPELIDO, COM LANÇA TELESCÓPICA 40 M, CAPACIDADE MÁXIMA 60 T, POTÊNCIA 260 KW - IMPOSTOS E SEGUROS. AF_03/2016</v>
          </cell>
          <cell r="C1089" t="str">
            <v>H</v>
          </cell>
          <cell r="D1089">
            <v>13.79</v>
          </cell>
          <cell r="E1089">
            <v>0</v>
          </cell>
          <cell r="F1089">
            <v>13.79</v>
          </cell>
        </row>
        <row r="1090">
          <cell r="A1090">
            <v>93397</v>
          </cell>
          <cell r="B1090" t="str">
            <v>GUINDAUTO HIDRÁULICO, CAPACIDADE MÁXIMA DE CARGA 3300 KG, MOMENTO MÁXIMO DE CARGA 5,8 TM, ALCANCE MÁXIMO HORIZONTAL 7,60 M, INCLUSIVE CAMINHÃO TOCO PBT 16.000 KG, POTÊNCIA DE 189 CV - DEPRECIAÇÃO. AF_03/2016</v>
          </cell>
          <cell r="C1090" t="str">
            <v>H</v>
          </cell>
          <cell r="D1090">
            <v>25.2</v>
          </cell>
          <cell r="E1090">
            <v>0</v>
          </cell>
          <cell r="F1090">
            <v>25.2</v>
          </cell>
        </row>
        <row r="1091">
          <cell r="A1091">
            <v>93398</v>
          </cell>
          <cell r="B1091" t="str">
            <v>GUINDAUTO HIDRÁULICO, CAPACIDADE MÁXIMA DE CARGA 3300 KG, MOMENTO MÁXIMO DE CARGA 5,8 TM, ALCANCE MÁXIMO HORIZONTAL 7,60 M, INCLUSIVE CAMINHÃO TOCO PBT 16.000 KG, POTÊNCIA DE 189 CV - JUROS. AF_03/2016</v>
          </cell>
          <cell r="C1091" t="str">
            <v>H</v>
          </cell>
          <cell r="D1091">
            <v>9.5299999999999994</v>
          </cell>
          <cell r="E1091">
            <v>0</v>
          </cell>
          <cell r="F1091">
            <v>9.5299999999999994</v>
          </cell>
        </row>
        <row r="1092">
          <cell r="A1092">
            <v>93399</v>
          </cell>
          <cell r="B1092" t="str">
            <v>GUINDAUTO HIDRÁULICO, CAPACIDADE MÁXIMA DE CARGA 3300 KG, MOMENTO MÁXIMO DE CARGA 5,8 TM, ALCANCE MÁXIMO HORIZONTAL 7,60 M, INCLUSIVE CAMINHÃO TOCO PBT 16.000 KG, POTÊNCIA DE 189 CV  IMPOSTOS E SEGUROS. AF_03/2016</v>
          </cell>
          <cell r="C1092" t="str">
            <v>H</v>
          </cell>
          <cell r="D1092">
            <v>3.85</v>
          </cell>
          <cell r="E1092">
            <v>0</v>
          </cell>
          <cell r="F1092">
            <v>3.85</v>
          </cell>
        </row>
        <row r="1093">
          <cell r="A1093">
            <v>93400</v>
          </cell>
          <cell r="B1093" t="str">
            <v>GUINDAUTO HIDRÁULICO, CAPACIDADE MÁXIMA DE CARGA 3300 KG, MOMENTO MÁXIMO DE CARGA 5,8 TM, ALCANCE MÁXIMO HORIZONTAL 7,60 M, INCLUSIVE CAMINHÃO TOCO PBT 16.000 KG, POTÊNCIA DE 189 CV - MANUTENÇÃO. AF_03/2016</v>
          </cell>
          <cell r="C1093" t="str">
            <v>H</v>
          </cell>
          <cell r="D1093">
            <v>43.84</v>
          </cell>
          <cell r="E1093">
            <v>0</v>
          </cell>
          <cell r="F1093">
            <v>43.84</v>
          </cell>
        </row>
        <row r="1094">
          <cell r="A1094">
            <v>93401</v>
          </cell>
          <cell r="B1094" t="str">
            <v>GUINDAUTO HIDRÁULICO, CAPACIDADE MÁXIMA DE CARGA 3300 KG, MOMENTO MÁXIMO DE CARGA 5,8 TM, ALCANCE MÁXIMO HORIZONTAL 7,60 M, INCLUSIVE CAMINHÃO TOCO PBT 16.000 KG, POTÊNCIA DE 189 CV - MATERIAIS NA OPERAÇÃO. AF_03/2016</v>
          </cell>
          <cell r="C1094" t="str">
            <v>H</v>
          </cell>
          <cell r="D1094">
            <v>151.69999999999999</v>
          </cell>
          <cell r="E1094">
            <v>0</v>
          </cell>
          <cell r="F1094">
            <v>151.69999999999999</v>
          </cell>
        </row>
        <row r="1095">
          <cell r="A1095">
            <v>93404</v>
          </cell>
          <cell r="B1095" t="str">
            <v>MÁQUINA JATO DE PRESSAO PORTÁTIL, CAMARA DE 1 SAIDA, CAPACIDADE 280 L, DIAMETRO 670 MM, BICO DE JATO CURTO VENTURI DE 5/16 , MANGUEIRA DE 1 COM COMPRESSOR DE AR REBOCÁVEL 189 PCM E MOTOR DIESEL 63 CV - DEPRECIAÇÃO. AF_05/2023</v>
          </cell>
          <cell r="C1095" t="str">
            <v>H</v>
          </cell>
          <cell r="D1095">
            <v>7.15</v>
          </cell>
          <cell r="E1095">
            <v>0</v>
          </cell>
          <cell r="F1095">
            <v>7.15</v>
          </cell>
        </row>
        <row r="1096">
          <cell r="A1096">
            <v>93405</v>
          </cell>
          <cell r="B1096" t="str">
            <v>MÁQUINA JATO DE PRESSAO PORTÁTIL, CAMARA DE 1 SAIDA, CAPACIDADE 280 L, DIAMETRO 670 MM, BICO DE JATO CURTO VENTURI DE 5/16 , MANGUEIRA DE 1 COM COMPRESSOR DE AR REBOCÁVEL 189 PCM E MOTOR DIESEL 63 CV - JUROS. AF_05/2023</v>
          </cell>
          <cell r="C1096" t="str">
            <v>H</v>
          </cell>
          <cell r="D1096">
            <v>1.94</v>
          </cell>
          <cell r="E1096">
            <v>0</v>
          </cell>
          <cell r="F1096">
            <v>1.94</v>
          </cell>
        </row>
        <row r="1097">
          <cell r="A1097">
            <v>93406</v>
          </cell>
          <cell r="B1097" t="str">
            <v>MÁQUINA JATO DE PRESSAO PORTÁTIL, CAMARA DE 1 SAIDA, CAPACIDADE 280 L, DIAMETRO 670 MM, BICO DE JATO CURTO VENTURI DE 5/16 , MANGUEIRA DE 1 COM COMPRESSOR DE AR REBOCÁVEL 189 PCM E MOTOR DIESEL 63 CV - MANUTENÇÃO. AF_05/2023</v>
          </cell>
          <cell r="C1097" t="str">
            <v>H</v>
          </cell>
          <cell r="D1097">
            <v>9.4700000000000006</v>
          </cell>
          <cell r="E1097">
            <v>0</v>
          </cell>
          <cell r="F1097">
            <v>9.4700000000000006</v>
          </cell>
        </row>
        <row r="1098">
          <cell r="A1098">
            <v>93407</v>
          </cell>
          <cell r="B1098" t="str">
            <v>MÁQUINA JATO DE PRESSAO PORTÁTIL, CAMARA DE 1 SAIDA, CAPACIDADE 280 L, DIAMETRO 670 MM, BICO DE JATO CURTO VENTURI DE 5/16 , MANGUEIRA DE 1 COM COMPRESSOR DE AR REBOCÁVEL 189 PCM E MOTOR DIESEL 63 CV - MATERIAIS NA OPERAÇÃO. AF_05/2023</v>
          </cell>
          <cell r="C1098" t="str">
            <v>H</v>
          </cell>
          <cell r="D1098">
            <v>45.24</v>
          </cell>
          <cell r="E1098">
            <v>0</v>
          </cell>
          <cell r="F1098">
            <v>45.24</v>
          </cell>
        </row>
        <row r="1099">
          <cell r="A1099">
            <v>93411</v>
          </cell>
          <cell r="B1099" t="str">
            <v>GERADOR PORTÁTIL MONOFÁSICO, POTÊNCIA 5500 VA, MOTOR A GASOLINA, POTÊNCIA DO MOTOR 13 CV - DEPRECIAÇÃO. AF_03/2016</v>
          </cell>
          <cell r="C1099" t="str">
            <v>H</v>
          </cell>
          <cell r="D1099">
            <v>0.27</v>
          </cell>
          <cell r="E1099">
            <v>0</v>
          </cell>
          <cell r="F1099">
            <v>0.27</v>
          </cell>
        </row>
        <row r="1100">
          <cell r="A1100">
            <v>93412</v>
          </cell>
          <cell r="B1100" t="str">
            <v>GERADOR PORTÁTIL MONOFÁSICO, POTÊNCIA 5500 VA, MOTOR A GASOLINA, POTÊNCIA DO MOTOR 13 CV - JUROS. AF_03/2016</v>
          </cell>
          <cell r="C1100" t="str">
            <v>H</v>
          </cell>
          <cell r="D1100">
            <v>0.09</v>
          </cell>
          <cell r="E1100">
            <v>0</v>
          </cell>
          <cell r="F1100">
            <v>0.09</v>
          </cell>
        </row>
        <row r="1101">
          <cell r="A1101">
            <v>93413</v>
          </cell>
          <cell r="B1101" t="str">
            <v>GERADOR PORTÁTIL MONOFÁSICO, POTÊNCIA 5500 VA, MOTOR A GASOLINA, POTÊNCIA DO MOTOR 13 CV - MANUTENÇÃO. AF_03/2016</v>
          </cell>
          <cell r="C1101" t="str">
            <v>H</v>
          </cell>
          <cell r="D1101">
            <v>0.24</v>
          </cell>
          <cell r="E1101">
            <v>0</v>
          </cell>
          <cell r="F1101">
            <v>0.24</v>
          </cell>
        </row>
        <row r="1102">
          <cell r="A1102">
            <v>93414</v>
          </cell>
          <cell r="B1102" t="str">
            <v>GERADOR PORTÁTIL MONOFÁSICO, POTÊNCIA 5500 VA, MOTOR A GASOLINA, POTÊNCIA DO MOTOR 13 CV - MATERIAIS NA OPERAÇÃO. AF_03/2016</v>
          </cell>
          <cell r="C1102" t="str">
            <v>H</v>
          </cell>
          <cell r="D1102">
            <v>14.36</v>
          </cell>
          <cell r="E1102">
            <v>0</v>
          </cell>
          <cell r="F1102">
            <v>14.36</v>
          </cell>
        </row>
        <row r="1103">
          <cell r="A1103">
            <v>93417</v>
          </cell>
          <cell r="B1103" t="str">
            <v>GRUPO GERADOR REBOCÁVEL, POTÊNCIA 66 KVA, MOTOR A DIESEL - DEPRECIAÇÃO. AF_03/2016</v>
          </cell>
          <cell r="C1103" t="str">
            <v>H</v>
          </cell>
          <cell r="D1103">
            <v>3.54</v>
          </cell>
          <cell r="E1103">
            <v>0</v>
          </cell>
          <cell r="F1103">
            <v>3.54</v>
          </cell>
        </row>
        <row r="1104">
          <cell r="A1104">
            <v>93418</v>
          </cell>
          <cell r="B1104" t="str">
            <v>GRUPO GERADOR REBOCÁVEL, POTÊNCIA 66 KVA, MOTOR A DIESEL - JUROS. AF_03/2016</v>
          </cell>
          <cell r="C1104" t="str">
            <v>H</v>
          </cell>
          <cell r="D1104">
            <v>1.24</v>
          </cell>
          <cell r="E1104">
            <v>0</v>
          </cell>
          <cell r="F1104">
            <v>1.24</v>
          </cell>
        </row>
        <row r="1105">
          <cell r="A1105">
            <v>93419</v>
          </cell>
          <cell r="B1105" t="str">
            <v>GRUPO GERADOR REBOCÁVEL, POTÊNCIA 66 KVA, MOTOR A DIESEL - MANUTENÇÃO. AF_03/2016</v>
          </cell>
          <cell r="C1105" t="str">
            <v>H</v>
          </cell>
          <cell r="D1105">
            <v>3.16</v>
          </cell>
          <cell r="E1105">
            <v>0</v>
          </cell>
          <cell r="F1105">
            <v>3.16</v>
          </cell>
        </row>
        <row r="1106">
          <cell r="A1106">
            <v>93420</v>
          </cell>
          <cell r="B1106" t="str">
            <v>GRUPO GERADOR REBOCÁVEL, POTÊNCIA 66 KVA, MOTOR A DIESEL - MATERIAIS NA OPERAÇÃO. AF_03/2016</v>
          </cell>
          <cell r="C1106" t="str">
            <v>H</v>
          </cell>
          <cell r="D1106">
            <v>64.34</v>
          </cell>
          <cell r="E1106">
            <v>0</v>
          </cell>
          <cell r="F1106">
            <v>64.34</v>
          </cell>
        </row>
        <row r="1107">
          <cell r="A1107">
            <v>93423</v>
          </cell>
          <cell r="B1107" t="str">
            <v>GRUPO GERADOR ESTACIONÁRIO, POTÊNCIA 150 KVA, MOTOR A DIESEL- DEPRECIAÇÃO. AF_03/2016</v>
          </cell>
          <cell r="C1107" t="str">
            <v>H</v>
          </cell>
          <cell r="D1107">
            <v>5.01</v>
          </cell>
          <cell r="E1107">
            <v>0</v>
          </cell>
          <cell r="F1107">
            <v>5.01</v>
          </cell>
        </row>
        <row r="1108">
          <cell r="A1108">
            <v>93424</v>
          </cell>
          <cell r="B1108" t="str">
            <v>GRUPO GERADOR ESTACIONÁRIO, POTÊNCIA 150 KVA, MOTOR A DIESEL- JUROS. AF_03/2016</v>
          </cell>
          <cell r="C1108" t="str">
            <v>H</v>
          </cell>
          <cell r="D1108">
            <v>1.76</v>
          </cell>
          <cell r="E1108">
            <v>0</v>
          </cell>
          <cell r="F1108">
            <v>1.76</v>
          </cell>
        </row>
        <row r="1109">
          <cell r="A1109">
            <v>93425</v>
          </cell>
          <cell r="B1109" t="str">
            <v>GRUPO GERADOR ESTACIONÁRIO, POTÊNCIA 150 KVA, MOTOR A DIESEL- MANUTENÇÃO. AF_03/2016</v>
          </cell>
          <cell r="C1109" t="str">
            <v>H</v>
          </cell>
          <cell r="D1109">
            <v>4.47</v>
          </cell>
          <cell r="E1109">
            <v>0</v>
          </cell>
          <cell r="F1109">
            <v>4.47</v>
          </cell>
        </row>
        <row r="1110">
          <cell r="A1110">
            <v>93426</v>
          </cell>
          <cell r="B1110" t="str">
            <v>GRUPO GERADOR ESTACIONÁRIO, POTÊNCIA 150 KVA, MOTOR A DIESEL- MATERIAIS NA OPERAÇÃO. AF_03/2016</v>
          </cell>
          <cell r="C1110" t="str">
            <v>H</v>
          </cell>
          <cell r="D1110">
            <v>153.77000000000001</v>
          </cell>
          <cell r="E1110">
            <v>0</v>
          </cell>
          <cell r="F1110">
            <v>153.77000000000001</v>
          </cell>
        </row>
        <row r="1111">
          <cell r="A1111">
            <v>93429</v>
          </cell>
          <cell r="B1111" t="str">
            <v>USINA DE MISTURA ASFÁLTICA À QUENTE, TIPO CONTRA FLUXO, PROD 40 A 80 TON/HORA - DEPRECIAÇÃO. AF_05/2023</v>
          </cell>
          <cell r="C1111" t="str">
            <v>H</v>
          </cell>
          <cell r="D1111">
            <v>148.09</v>
          </cell>
          <cell r="E1111">
            <v>0</v>
          </cell>
          <cell r="F1111">
            <v>148.09</v>
          </cell>
        </row>
        <row r="1112">
          <cell r="A1112">
            <v>93430</v>
          </cell>
          <cell r="B1112" t="str">
            <v>USINA DE MISTURA ASFÁLTICA À QUENTE, TIPO CONTRA FLUXO, PROD 40 A 80 TON/HORA - JUROS. AF_05/2023</v>
          </cell>
          <cell r="C1112" t="str">
            <v>H</v>
          </cell>
          <cell r="D1112">
            <v>46.79</v>
          </cell>
          <cell r="E1112">
            <v>0</v>
          </cell>
          <cell r="F1112">
            <v>46.79</v>
          </cell>
        </row>
        <row r="1113">
          <cell r="A1113">
            <v>93431</v>
          </cell>
          <cell r="B1113" t="str">
            <v>USINA DE MISTURA ASFÁLTICA À QUENTE, TIPO CONTRA FLUXO, PROD 40 A 80 TON/HORA - MANUTENÇÃO. AF_05/2023</v>
          </cell>
          <cell r="C1113" t="str">
            <v>H</v>
          </cell>
          <cell r="D1113">
            <v>177.71</v>
          </cell>
          <cell r="E1113">
            <v>0</v>
          </cell>
          <cell r="F1113">
            <v>177.71</v>
          </cell>
        </row>
        <row r="1114">
          <cell r="A1114">
            <v>93432</v>
          </cell>
          <cell r="B1114" t="str">
            <v>USINA DE MISTURA ASFÁLTICA À QUENTE, TIPO CONTRA FLUXO, PROD 40 A 80 TON/HORA - MATERIAIS NA OPERAÇÃO. AF_05/2023</v>
          </cell>
          <cell r="C1114" t="str">
            <v>H</v>
          </cell>
          <cell r="D1114">
            <v>2066.4</v>
          </cell>
          <cell r="E1114">
            <v>0</v>
          </cell>
          <cell r="F1114">
            <v>2066.4</v>
          </cell>
        </row>
        <row r="1115">
          <cell r="A1115">
            <v>93435</v>
          </cell>
          <cell r="B1115" t="str">
            <v>USINA DE ASFALTO À FRIO, CAPACIDADE DE 40 A 60 TON/HORA, ELÉTRICA POTÊNCIA 30 CV - DEPRECIAÇÃO. AF_05/2023</v>
          </cell>
          <cell r="C1115" t="str">
            <v>H</v>
          </cell>
          <cell r="D1115">
            <v>9.35</v>
          </cell>
          <cell r="E1115">
            <v>0</v>
          </cell>
          <cell r="F1115">
            <v>9.35</v>
          </cell>
        </row>
        <row r="1116">
          <cell r="A1116">
            <v>93436</v>
          </cell>
          <cell r="B1116" t="str">
            <v>USINA DE ASFALTO À FRIO, CAPACIDADE DE 40 A 60 TON/HORA, ELÉTRICA POTÊNCIA 30 CV - JUROS. AF_05/2023</v>
          </cell>
          <cell r="C1116" t="str">
            <v>H</v>
          </cell>
          <cell r="D1116">
            <v>2.63</v>
          </cell>
          <cell r="E1116">
            <v>0</v>
          </cell>
          <cell r="F1116">
            <v>2.63</v>
          </cell>
        </row>
        <row r="1117">
          <cell r="A1117">
            <v>93437</v>
          </cell>
          <cell r="B1117" t="str">
            <v>USINA DE ASFALTO À FRIO, CAPACIDADE DE 40 A 60 TON/HORA, ELÉTRICA POTÊNCIA 30 CV - MANUTENÇÃO. AF_05/2023</v>
          </cell>
          <cell r="C1117" t="str">
            <v>H</v>
          </cell>
          <cell r="D1117">
            <v>9.35</v>
          </cell>
          <cell r="E1117">
            <v>0</v>
          </cell>
          <cell r="F1117">
            <v>9.35</v>
          </cell>
        </row>
        <row r="1118">
          <cell r="A1118">
            <v>93438</v>
          </cell>
          <cell r="B1118" t="str">
            <v>USINA DE ASFALTO À FRIO, CAPACIDADE DE 40 A 60 TON/HORA, ELÉTRICA POTÊNCIA 30 CV - MATERIAIS NA OPERAÇÃO. AF_05/2023</v>
          </cell>
          <cell r="C1118" t="str">
            <v>H</v>
          </cell>
          <cell r="D1118">
            <v>107.73</v>
          </cell>
          <cell r="E1118">
            <v>0</v>
          </cell>
          <cell r="F1118">
            <v>107.73</v>
          </cell>
        </row>
        <row r="1119">
          <cell r="A1119">
            <v>95114</v>
          </cell>
          <cell r="B1119" t="str">
            <v>MARTELETE OU ROMPEDOR PNEUMÁTICO MANUAL, 28 KG, COM SILENCIADOR - DEPRECIAÇÃO. AF_07/2016</v>
          </cell>
          <cell r="C1119" t="str">
            <v>H</v>
          </cell>
          <cell r="D1119">
            <v>1.48</v>
          </cell>
          <cell r="E1119">
            <v>0</v>
          </cell>
          <cell r="F1119">
            <v>1.48</v>
          </cell>
        </row>
        <row r="1120">
          <cell r="A1120">
            <v>95115</v>
          </cell>
          <cell r="B1120" t="str">
            <v>MARTELETE OU ROMPEDOR PNEUMÁTICO MANUAL, 28 KG, COM SILENCIADOR - JUROS. AF_07/2016</v>
          </cell>
          <cell r="C1120" t="str">
            <v>H</v>
          </cell>
          <cell r="D1120">
            <v>0.34</v>
          </cell>
          <cell r="E1120">
            <v>0</v>
          </cell>
          <cell r="F1120">
            <v>0.34</v>
          </cell>
        </row>
        <row r="1121">
          <cell r="A1121">
            <v>95116</v>
          </cell>
          <cell r="B1121" t="str">
            <v>USINA DE CONCRETO FIXA, CAPACIDADE NOMINAL DE 90 A 120 M3/H, SEM SILO - DEPRECIAÇÃO. AF_07/2016</v>
          </cell>
          <cell r="C1121" t="str">
            <v>H</v>
          </cell>
          <cell r="D1121">
            <v>32.549999999999997</v>
          </cell>
          <cell r="E1121">
            <v>0</v>
          </cell>
          <cell r="F1121">
            <v>32.549999999999997</v>
          </cell>
        </row>
        <row r="1122">
          <cell r="A1122">
            <v>95117</v>
          </cell>
          <cell r="B1122" t="str">
            <v>USINA DE CONCRETO FIXA, CAPACIDADE NOMINAL DE 90 A 120 M3/H, SEM SILO - JUROS. AF_07/2016</v>
          </cell>
          <cell r="C1122" t="str">
            <v>H</v>
          </cell>
          <cell r="D1122">
            <v>10.039999999999999</v>
          </cell>
          <cell r="E1122">
            <v>0</v>
          </cell>
          <cell r="F1122">
            <v>10.039999999999999</v>
          </cell>
        </row>
        <row r="1123">
          <cell r="A1123">
            <v>95118</v>
          </cell>
          <cell r="B1123" t="str">
            <v>USINA MISTURADORA DE SOLOS, CAPACIDADE DE 200 A 500 TON/H, POTENCIA 75KW - DEPRECIAÇÃO. AF_07/2016</v>
          </cell>
          <cell r="C1123" t="str">
            <v>H</v>
          </cell>
          <cell r="D1123">
            <v>69.819999999999993</v>
          </cell>
          <cell r="E1123">
            <v>0</v>
          </cell>
          <cell r="F1123">
            <v>69.819999999999993</v>
          </cell>
        </row>
        <row r="1124">
          <cell r="A1124">
            <v>95119</v>
          </cell>
          <cell r="B1124" t="str">
            <v>USINA MISTURADORA DE SOLOS, CAPACIDADE DE 200 A 500 TON/H, POTENCIA 75KW - JUROS. AF_07/2016</v>
          </cell>
          <cell r="C1124" t="str">
            <v>H</v>
          </cell>
          <cell r="D1124">
            <v>21.54</v>
          </cell>
          <cell r="E1124">
            <v>0</v>
          </cell>
          <cell r="F1124">
            <v>21.54</v>
          </cell>
        </row>
        <row r="1125">
          <cell r="A1125">
            <v>95120</v>
          </cell>
          <cell r="B1125" t="str">
            <v>USINA MISTURADORA DE SOLOS, CAPACIDADE DE 200 A 500 TON/H, POTENCIA 75KW - MATERIAIS NA OPERAÇÃO. AF_07/2016</v>
          </cell>
          <cell r="C1125" t="str">
            <v>H</v>
          </cell>
          <cell r="D1125">
            <v>44.62</v>
          </cell>
          <cell r="E1125">
            <v>0</v>
          </cell>
          <cell r="F1125">
            <v>44.62</v>
          </cell>
        </row>
        <row r="1126">
          <cell r="A1126">
            <v>95123</v>
          </cell>
          <cell r="B1126" t="str">
            <v>DISTRIBUIDOR DE AGREGADOS AUTOPROPELIDO, CAP 3 M3, A DIESEL, POTÊNCIA 176CV - DEPRECIAÇÃO. AF_07/2016</v>
          </cell>
          <cell r="C1126" t="str">
            <v>H</v>
          </cell>
          <cell r="D1126">
            <v>17.87</v>
          </cell>
          <cell r="E1126">
            <v>0</v>
          </cell>
          <cell r="F1126">
            <v>17.87</v>
          </cell>
        </row>
        <row r="1127">
          <cell r="A1127">
            <v>95124</v>
          </cell>
          <cell r="B1127" t="str">
            <v>DISTRIBUIDOR DE AGREGADOS AUTOPROPELIDO, C/AP 3 M3, A DIESEL, POTÊNCIA 176CV - JUROS. AF_07/2016</v>
          </cell>
          <cell r="C1127" t="str">
            <v>H</v>
          </cell>
          <cell r="D1127">
            <v>5.51</v>
          </cell>
          <cell r="E1127">
            <v>0</v>
          </cell>
          <cell r="F1127">
            <v>5.51</v>
          </cell>
        </row>
        <row r="1128">
          <cell r="A1128">
            <v>95125</v>
          </cell>
          <cell r="B1128" t="str">
            <v>DISTRIBUIDOR DE AGREGADOS AUTOPROPELIDO, CAP 3 M3, A DIESEL, POTÊNCIA 176CV - MANUTENÇÃO. AF_07/2016</v>
          </cell>
          <cell r="C1128" t="str">
            <v>H</v>
          </cell>
          <cell r="D1128">
            <v>19.559999999999999</v>
          </cell>
          <cell r="E1128">
            <v>0</v>
          </cell>
          <cell r="F1128">
            <v>19.559999999999999</v>
          </cell>
        </row>
        <row r="1129">
          <cell r="A1129">
            <v>95126</v>
          </cell>
          <cell r="B1129" t="str">
            <v>DISTRIBUIDOR DE AGREGADOS AUTOPROPELIDO, CAP 3 M3, A DIESEL, POTÊNCIA 176CV  MATERIAIS NA OPERAÇÃO. AF_07/2016</v>
          </cell>
          <cell r="C1129" t="str">
            <v>H</v>
          </cell>
          <cell r="D1129">
            <v>141.26</v>
          </cell>
          <cell r="E1129">
            <v>0</v>
          </cell>
          <cell r="F1129">
            <v>141.26</v>
          </cell>
        </row>
        <row r="1130">
          <cell r="A1130">
            <v>95129</v>
          </cell>
          <cell r="B1130" t="str">
            <v>MÁQUINA DEMARCADORA DE FAIXA DE TRÁFEGO À FRIO, AUTOPROPELIDA, POTÊNCIA 38 HP - DEPRECIAÇÃO. AF_07/2016</v>
          </cell>
          <cell r="C1130" t="str">
            <v>H</v>
          </cell>
          <cell r="D1130">
            <v>47.9</v>
          </cell>
          <cell r="E1130">
            <v>0</v>
          </cell>
          <cell r="F1130">
            <v>47.9</v>
          </cell>
        </row>
        <row r="1131">
          <cell r="A1131">
            <v>95130</v>
          </cell>
          <cell r="B1131" t="str">
            <v>MÁQUINA DEMARCADORA DE FAIXA DE TRÁFEGO À FRIO, AUTOPROPELIDA, POTÊNCIA 38 HP - JUROS. AF_07/2016</v>
          </cell>
          <cell r="C1131" t="str">
            <v>H</v>
          </cell>
          <cell r="D1131">
            <v>17.36</v>
          </cell>
          <cell r="E1131">
            <v>0</v>
          </cell>
          <cell r="F1131">
            <v>17.36</v>
          </cell>
        </row>
        <row r="1132">
          <cell r="A1132">
            <v>95131</v>
          </cell>
          <cell r="B1132" t="str">
            <v>MÁQUINA DEMARCADORA DE FAIXA DE TRÁFEGO À FRIO, AUTOPROPELIDA, POTÊNCIA 38 HP - MANUTENÇÃO. AF_07/2016</v>
          </cell>
          <cell r="C1132" t="str">
            <v>H</v>
          </cell>
          <cell r="D1132">
            <v>56.38</v>
          </cell>
          <cell r="E1132">
            <v>0</v>
          </cell>
          <cell r="F1132">
            <v>56.38</v>
          </cell>
        </row>
        <row r="1133">
          <cell r="A1133">
            <v>95132</v>
          </cell>
          <cell r="B1133" t="str">
            <v>MÁQUINA DEMARCADORA DE FAIXA DE TRÁFEGO À FRIO, AUTOPROPELIDA, POTÊNCIA 38 HP - MATERIAIS NA OPERAÇÃO. AF_07/2016</v>
          </cell>
          <cell r="C1133" t="str">
            <v>H</v>
          </cell>
          <cell r="D1133">
            <v>30.93</v>
          </cell>
          <cell r="E1133">
            <v>0</v>
          </cell>
          <cell r="F1133">
            <v>30.93</v>
          </cell>
        </row>
        <row r="1134">
          <cell r="A1134">
            <v>95136</v>
          </cell>
          <cell r="B1134" t="str">
            <v>TALHA MANUAL DE CORRENTE, CAPACIDADE DE 2 TON. COM ELEVAÇÃO DE 3 M - DEPRECIAÇÃO. AF_07/2016</v>
          </cell>
          <cell r="C1134" t="str">
            <v>H</v>
          </cell>
          <cell r="D1134">
            <v>0.03</v>
          </cell>
          <cell r="E1134">
            <v>0</v>
          </cell>
          <cell r="F1134">
            <v>0.03</v>
          </cell>
        </row>
        <row r="1135">
          <cell r="A1135">
            <v>95137</v>
          </cell>
          <cell r="B1135" t="str">
            <v>TALHA MANUAL DE CORRENTE, CAPACIDADE DE 2 TON. COM ELEVAÇÃO DE 3 M - JUROS. AF_07/2016</v>
          </cell>
          <cell r="C1135" t="str">
            <v>H</v>
          </cell>
          <cell r="D1135">
            <v>0.01</v>
          </cell>
          <cell r="E1135">
            <v>0</v>
          </cell>
          <cell r="F1135">
            <v>0.01</v>
          </cell>
        </row>
        <row r="1136">
          <cell r="A1136">
            <v>95138</v>
          </cell>
          <cell r="B1136" t="str">
            <v>TALHA MANUAL DE CORRENTE, CAPACIDADE DE 2 TON. COM ELEVAÇÃO DE 3 M - MANUTENÇÃO. AF_07/2016</v>
          </cell>
          <cell r="C1136" t="str">
            <v>H</v>
          </cell>
          <cell r="D1136">
            <v>0.02</v>
          </cell>
          <cell r="E1136">
            <v>0</v>
          </cell>
          <cell r="F1136">
            <v>0.02</v>
          </cell>
        </row>
        <row r="1137">
          <cell r="A1137">
            <v>95208</v>
          </cell>
          <cell r="B1137" t="str">
            <v>GRUA ASCENCIONAL, LANÇA DE 42 M, CAPACIDADE DE 1,5 T A 30 M, ALTURA ATÉ 39 M   DEPRECIAÇÃO. AF_05/2023</v>
          </cell>
          <cell r="C1137" t="str">
            <v>H</v>
          </cell>
          <cell r="D1137">
            <v>32.6</v>
          </cell>
          <cell r="E1137">
            <v>0</v>
          </cell>
          <cell r="F1137">
            <v>32.6</v>
          </cell>
        </row>
        <row r="1138">
          <cell r="A1138">
            <v>95209</v>
          </cell>
          <cell r="B1138" t="str">
            <v>GRUA ASCENCIONAL, LANCA DE 42 M, CAPACIDADE DE 1,5 T A 30 M, ALTURA ATE 39 M   JUROS. AF_05/2023</v>
          </cell>
          <cell r="C1138" t="str">
            <v>H</v>
          </cell>
          <cell r="D1138">
            <v>12.06</v>
          </cell>
          <cell r="E1138">
            <v>0</v>
          </cell>
          <cell r="F1138">
            <v>12.06</v>
          </cell>
        </row>
        <row r="1139">
          <cell r="A1139">
            <v>95210</v>
          </cell>
          <cell r="B1139" t="str">
            <v>GRUA ASCENCIONAL, LANCA DE 42 M, CAPACIDADE DE 1,5 T A 30 M, ALTURA ATE 39 M   MANUTENÇÃO. AF_05/2023</v>
          </cell>
          <cell r="C1139" t="str">
            <v>H</v>
          </cell>
          <cell r="D1139">
            <v>32.6</v>
          </cell>
          <cell r="E1139">
            <v>0</v>
          </cell>
          <cell r="F1139">
            <v>32.6</v>
          </cell>
        </row>
        <row r="1140">
          <cell r="A1140">
            <v>95211</v>
          </cell>
          <cell r="B1140" t="str">
            <v>GRUA ASCENCIONAL, LANCA DE 42 M, CAPACIDADE DE 1,5 T A 30 M, ALTURA ATE 39 M   MATERIAIS NA OPERAÇÃO. AF_05/2023</v>
          </cell>
          <cell r="C1140" t="str">
            <v>H</v>
          </cell>
          <cell r="D1140">
            <v>6.54</v>
          </cell>
          <cell r="E1140">
            <v>0</v>
          </cell>
          <cell r="F1140">
            <v>6.54</v>
          </cell>
        </row>
        <row r="1141">
          <cell r="A1141">
            <v>95217</v>
          </cell>
          <cell r="B1141" t="str">
            <v>PULVERIZADOR DE TINTA ELÉTRICO/MÁQUINA DE PINTURA AIRLESS, VAZÃO 2 L/MIN - MATERIAIS NA OPERAÇÃO. AF_05/2023</v>
          </cell>
          <cell r="C1141" t="str">
            <v>H</v>
          </cell>
          <cell r="D1141">
            <v>0.53</v>
          </cell>
          <cell r="E1141">
            <v>0</v>
          </cell>
          <cell r="F1141">
            <v>0.53</v>
          </cell>
        </row>
        <row r="1142">
          <cell r="A1142">
            <v>95255</v>
          </cell>
          <cell r="B1142" t="str">
            <v>MARTELO DEMOLIDOR PNEUMÁTICO MANUAL, 32 KG - DEPRECIAÇÃO. AF_09/2016</v>
          </cell>
          <cell r="C1142" t="str">
            <v>H</v>
          </cell>
          <cell r="D1142">
            <v>1.31</v>
          </cell>
          <cell r="E1142">
            <v>0</v>
          </cell>
          <cell r="F1142">
            <v>1.31</v>
          </cell>
        </row>
        <row r="1143">
          <cell r="A1143">
            <v>95256</v>
          </cell>
          <cell r="B1143" t="str">
            <v>MARTELO DEMOLIDOR PNEUMÁTICO MANUAL, 32 KG - JUROS. AF_09/2016</v>
          </cell>
          <cell r="C1143" t="str">
            <v>H</v>
          </cell>
          <cell r="D1143">
            <v>0.3</v>
          </cell>
          <cell r="E1143">
            <v>0</v>
          </cell>
          <cell r="F1143">
            <v>0.3</v>
          </cell>
        </row>
        <row r="1144">
          <cell r="A1144">
            <v>95257</v>
          </cell>
          <cell r="B1144" t="str">
            <v>MARTELO DEMOLIDOR PNEUMÁTICO MANUAL, 32 KG - MANUTENÇÃO. AF_09/2016</v>
          </cell>
          <cell r="C1144" t="str">
            <v>H</v>
          </cell>
          <cell r="D1144">
            <v>1.64</v>
          </cell>
          <cell r="E1144">
            <v>0</v>
          </cell>
          <cell r="F1144">
            <v>1.64</v>
          </cell>
        </row>
        <row r="1145">
          <cell r="A1145">
            <v>95260</v>
          </cell>
          <cell r="B1145" t="str">
            <v>COMPACTADOR DE SOLOS DE PERCUSÃO (SOQUETE) COM MOTOR A GASOLINA, POTÊNCIA 3 CV - DEPRECIAÇÃO. AF_09/2016</v>
          </cell>
          <cell r="C1145" t="str">
            <v>H</v>
          </cell>
          <cell r="D1145">
            <v>0.61</v>
          </cell>
          <cell r="E1145">
            <v>0</v>
          </cell>
          <cell r="F1145">
            <v>0.61</v>
          </cell>
        </row>
        <row r="1146">
          <cell r="A1146">
            <v>95261</v>
          </cell>
          <cell r="B1146" t="str">
            <v>COMPACTADOR DE SOLOS DE PERCUSÃO (SOQUETE) COM MOTOR A GASOLINA, POTÊNCIA 3 CV - JUROS. AF_09/2016</v>
          </cell>
          <cell r="C1146" t="str">
            <v>H</v>
          </cell>
          <cell r="D1146">
            <v>0.16</v>
          </cell>
          <cell r="E1146">
            <v>0</v>
          </cell>
          <cell r="F1146">
            <v>0.16</v>
          </cell>
        </row>
        <row r="1147">
          <cell r="A1147">
            <v>95262</v>
          </cell>
          <cell r="B1147" t="str">
            <v>COMPACTADOR DE SOLOS DE PERCUSÃO (SOQUETE) COM MOTOR A GASOLINA, POTÊNCIA 3 CV - MANUTENÇÃO. AF_09/2016</v>
          </cell>
          <cell r="C1147" t="str">
            <v>H</v>
          </cell>
          <cell r="D1147">
            <v>0.76</v>
          </cell>
          <cell r="E1147">
            <v>0</v>
          </cell>
          <cell r="F1147">
            <v>0.76</v>
          </cell>
        </row>
        <row r="1148">
          <cell r="A1148">
            <v>95263</v>
          </cell>
          <cell r="B1148" t="str">
            <v>COMPACTADOR DE SOLOS DE PERCUSÃO (SOQUETE) COM MOTOR A GASOLINA, POTÊNCIA 3 CV - MATERIAIS NA OPERAÇÃO. AF_09/2016</v>
          </cell>
          <cell r="C1148" t="str">
            <v>H</v>
          </cell>
          <cell r="D1148">
            <v>4.5</v>
          </cell>
          <cell r="E1148">
            <v>0</v>
          </cell>
          <cell r="F1148">
            <v>4.5</v>
          </cell>
        </row>
        <row r="1149">
          <cell r="A1149">
            <v>95266</v>
          </cell>
          <cell r="B1149" t="str">
            <v>RÉGUA VIBRATÓRIA DUPLA PARA CONCRETO, PESO DE 60KG, COMPRIMENTO 4 M, COM MOTOR A GASOLINA, POTÊNCIA 5,5 HP - DEPRECIAÇÃO. AF_09/2016</v>
          </cell>
          <cell r="C1149" t="str">
            <v>H</v>
          </cell>
          <cell r="D1149">
            <v>0.44</v>
          </cell>
          <cell r="E1149">
            <v>0</v>
          </cell>
          <cell r="F1149">
            <v>0.44</v>
          </cell>
        </row>
        <row r="1150">
          <cell r="A1150">
            <v>95267</v>
          </cell>
          <cell r="B1150" t="str">
            <v>RÉGUA VIBRATÓRIA DUPLA PARA CONCRETO, PESO DE 60KG, COMPRIMENTO 4 M, COM MOTOR A GASOLINA, POTÊNCIA 5,5 HP - JUROS. AF_09/2016</v>
          </cell>
          <cell r="C1150" t="str">
            <v>H</v>
          </cell>
          <cell r="D1150">
            <v>0.09</v>
          </cell>
          <cell r="E1150">
            <v>0</v>
          </cell>
          <cell r="F1150">
            <v>0.09</v>
          </cell>
        </row>
        <row r="1151">
          <cell r="A1151">
            <v>95268</v>
          </cell>
          <cell r="B1151" t="str">
            <v>RÉGUA VIBRATÓRIA DUPLA PARA CONCRETO, PESO DE 60KG, COMPRIMENTO 4 M, COM MOTOR A GASOLINA, POTÊNCIA 5,5 HP - MANUTENÇÃO. AF_09/2016</v>
          </cell>
          <cell r="C1151" t="str">
            <v>H</v>
          </cell>
          <cell r="D1151">
            <v>0.43</v>
          </cell>
          <cell r="E1151">
            <v>0</v>
          </cell>
          <cell r="F1151">
            <v>0.43</v>
          </cell>
        </row>
        <row r="1152">
          <cell r="A1152">
            <v>95269</v>
          </cell>
          <cell r="B1152" t="str">
            <v>RÉGUA VIBRATÓRIA DUPLA PARA CONCRETO, PESO DE 60KG, COMPRIMENTO 4 M, COM MOTOR A GASOLINA, POTÊNCIA 5,5 HP  MATERIAIS NA OPERAÇÃO. AF_09/2016</v>
          </cell>
          <cell r="C1152" t="str">
            <v>H</v>
          </cell>
          <cell r="D1152">
            <v>8.3000000000000007</v>
          </cell>
          <cell r="E1152">
            <v>0</v>
          </cell>
          <cell r="F1152">
            <v>8.3000000000000007</v>
          </cell>
        </row>
        <row r="1153">
          <cell r="A1153">
            <v>95272</v>
          </cell>
          <cell r="B1153" t="str">
            <v>POLIDORA DE PISO (POLITRIZ), PESO DE 100KG, DIÂMETRO 450 MM, MOTOR ELÉTRICO, POTÊNCIA 4 HP - DEPRECIAÇÃO. AF_05/2023</v>
          </cell>
          <cell r="C1153" t="str">
            <v>H</v>
          </cell>
          <cell r="D1153">
            <v>0.4</v>
          </cell>
          <cell r="E1153">
            <v>0</v>
          </cell>
          <cell r="F1153">
            <v>0.4</v>
          </cell>
        </row>
        <row r="1154">
          <cell r="A1154">
            <v>95273</v>
          </cell>
          <cell r="B1154" t="str">
            <v>POLIDORA DE PISO (POLITRIZ), PESO DE 100KG, DIÂMETRO 450 MM, MOTOR ELÉTRICO, POTÊNCIA 4 HP - JUROS. AF_05/2023</v>
          </cell>
          <cell r="C1154" t="str">
            <v>H</v>
          </cell>
          <cell r="D1154">
            <v>0.1</v>
          </cell>
          <cell r="E1154">
            <v>0</v>
          </cell>
          <cell r="F1154">
            <v>0.1</v>
          </cell>
        </row>
        <row r="1155">
          <cell r="A1155">
            <v>95274</v>
          </cell>
          <cell r="B1155" t="str">
            <v>POLIDORA DE PISO (POLITRIZ), PESO DE 100KG, DIÂMETRO 450 MM, MOTOR ELÉTRICO, POTÊNCIA 4 HP - MANUTENÇÃO. AF_05/2023</v>
          </cell>
          <cell r="C1155" t="str">
            <v>H</v>
          </cell>
          <cell r="D1155">
            <v>0.33</v>
          </cell>
          <cell r="E1155">
            <v>0</v>
          </cell>
          <cell r="F1155">
            <v>0.33</v>
          </cell>
        </row>
        <row r="1156">
          <cell r="A1156">
            <v>95275</v>
          </cell>
          <cell r="B1156" t="str">
            <v>POLIDORA DE PISO (POLITRIZ), PESO DE 100KG, DIÂMETRO 450 MM, MOTOR ELÉTRICO, POTÊNCIA 4 HP - MATERIAIS NA OPERAÇÃO. AF_05/2023</v>
          </cell>
          <cell r="C1156" t="str">
            <v>H</v>
          </cell>
          <cell r="D1156">
            <v>1.77</v>
          </cell>
          <cell r="E1156">
            <v>0</v>
          </cell>
          <cell r="F1156">
            <v>1.77</v>
          </cell>
        </row>
        <row r="1157">
          <cell r="A1157">
            <v>95278</v>
          </cell>
          <cell r="B1157" t="str">
            <v>DESEMPENADEIRA DE CONCRETO, PESO DE 78 KG, 4 PÁS, MOTOR A GASOLINA, POTÊNCIA 5,5 HP - DEPRECIAÇÃO. AF_05/2023</v>
          </cell>
          <cell r="C1157" t="str">
            <v>H</v>
          </cell>
          <cell r="D1157">
            <v>0.51</v>
          </cell>
          <cell r="E1157">
            <v>0</v>
          </cell>
          <cell r="F1157">
            <v>0.51</v>
          </cell>
        </row>
        <row r="1158">
          <cell r="A1158">
            <v>95279</v>
          </cell>
          <cell r="B1158" t="str">
            <v>DESEMPENADEIRA DE CONCRETO, PESO DE 78 KG, 4 PÁS, MOTOR A GASOLINA, POTÊNCIA 5,5 HP - JUROS. AF_05/2023</v>
          </cell>
          <cell r="C1158" t="str">
            <v>H</v>
          </cell>
          <cell r="D1158">
            <v>0.1</v>
          </cell>
          <cell r="E1158">
            <v>0</v>
          </cell>
          <cell r="F1158">
            <v>0.1</v>
          </cell>
        </row>
        <row r="1159">
          <cell r="A1159">
            <v>95280</v>
          </cell>
          <cell r="B1159" t="str">
            <v>DESEMPENADEIRA DE CONCRETO, PESO DE 78 KG, 4 PÁS, MOTOR A GASOLINA, POTÊNCIA 5,5 HP - MANUTENÇÃO. AF_05/2023</v>
          </cell>
          <cell r="C1159" t="str">
            <v>H</v>
          </cell>
          <cell r="D1159">
            <v>0.51</v>
          </cell>
          <cell r="E1159">
            <v>0</v>
          </cell>
          <cell r="F1159">
            <v>0.51</v>
          </cell>
        </row>
        <row r="1160">
          <cell r="A1160">
            <v>95281</v>
          </cell>
          <cell r="B1160" t="str">
            <v>DESEMPENADEIRA DE CONCRETO, PESO DE 78 KG, 4 PÁS, MOTOR A GASOLINA, POTÊNCIA 5,5 HP   MATERIAIS NA OPERAÇÃO. AF_05/2023</v>
          </cell>
          <cell r="C1160" t="str">
            <v>H</v>
          </cell>
          <cell r="D1160">
            <v>8.2799999999999994</v>
          </cell>
          <cell r="E1160">
            <v>0</v>
          </cell>
          <cell r="F1160">
            <v>8.2799999999999994</v>
          </cell>
        </row>
        <row r="1161">
          <cell r="A1161">
            <v>95617</v>
          </cell>
          <cell r="B1161" t="str">
            <v>PERFURATRIZ PNEUMATICA MANUAL DE PESO MEDIO, MARTELETE, 18KG, COMPRIMENTO MÁXIMO DE CURSO DE 6 M, DIAMETRO DO PISTAO DE 5,5 CM - DEPRECIAÇÃO. AF_11/2016</v>
          </cell>
          <cell r="C1161" t="str">
            <v>H</v>
          </cell>
          <cell r="D1161">
            <v>1.08</v>
          </cell>
          <cell r="E1161">
            <v>0</v>
          </cell>
          <cell r="F1161">
            <v>1.08</v>
          </cell>
        </row>
        <row r="1162">
          <cell r="A1162">
            <v>95618</v>
          </cell>
          <cell r="B1162" t="str">
            <v>PERFURATRIZ PNEUMATICA MANUAL DE PESO MEDIO, MARTELETE, 18KG, COMPRIMENTO MÁXIMO DE CURSO DE 6 M, DIAMETRO DO PISTAO DE 5,5 CM - JUROS. AF_11/2016</v>
          </cell>
          <cell r="C1162" t="str">
            <v>H</v>
          </cell>
          <cell r="D1162">
            <v>0.25</v>
          </cell>
          <cell r="E1162">
            <v>0</v>
          </cell>
          <cell r="F1162">
            <v>0.25</v>
          </cell>
        </row>
        <row r="1163">
          <cell r="A1163">
            <v>95619</v>
          </cell>
          <cell r="B1163" t="str">
            <v>PERFURATRIZ PNEUMATICA MANUAL DE PESO MEDIO, MARTELETE, 18KG, COMPRIMENTO MÁXIMO DE CURSO DE 6 M, DIAMETRO DO PISTAO DE 5,5 CM - MANUTENÇÃO. AF_11/2016</v>
          </cell>
          <cell r="C1163" t="str">
            <v>H</v>
          </cell>
          <cell r="D1163">
            <v>1.35</v>
          </cell>
          <cell r="E1163">
            <v>0</v>
          </cell>
          <cell r="F1163">
            <v>1.35</v>
          </cell>
        </row>
        <row r="1164">
          <cell r="A1164">
            <v>95627</v>
          </cell>
          <cell r="B1164" t="str">
            <v>ROLO COMPACTADOR VIBRATORIO TANDEM, ACO LISO, POTENCIA 125 HP, PESO SEM/COM LASTRO 10,20/11,65 T, LARGURA DE TRABALHO 1,73 M - DEPRECIAÇÃO. AF_11/2016</v>
          </cell>
          <cell r="C1164" t="str">
            <v>H</v>
          </cell>
          <cell r="D1164">
            <v>47.95</v>
          </cell>
          <cell r="E1164">
            <v>0</v>
          </cell>
          <cell r="F1164">
            <v>47.95</v>
          </cell>
        </row>
        <row r="1165">
          <cell r="A1165">
            <v>95628</v>
          </cell>
          <cell r="B1165" t="str">
            <v>ROLO COMPACTADOR VIBRATORIO TANDEM, ACO LISO, POTENCIA 125 HP, PESO SEM/COM LASTRO 10,20/11,65 T, LARGURA DE TRABALHO 1,73 M - JUROS. AF_11/2016</v>
          </cell>
          <cell r="C1165" t="str">
            <v>H</v>
          </cell>
          <cell r="D1165">
            <v>12.86</v>
          </cell>
          <cell r="E1165">
            <v>0</v>
          </cell>
          <cell r="F1165">
            <v>12.86</v>
          </cell>
        </row>
        <row r="1166">
          <cell r="A1166">
            <v>95629</v>
          </cell>
          <cell r="B1166" t="str">
            <v>ROLO COMPACTADOR VIBRATORIO TANDEM, ACO LISO, POTENCIA 125 HP, PESO SEM/COM LASTRO 10,20/11,65 T, LARGURA DE TRABALHO 1,73 M - MANUTENÇÃO. AF_11/2016</v>
          </cell>
          <cell r="C1166" t="str">
            <v>H</v>
          </cell>
          <cell r="D1166">
            <v>60.01</v>
          </cell>
          <cell r="E1166">
            <v>0</v>
          </cell>
          <cell r="F1166">
            <v>60.01</v>
          </cell>
        </row>
        <row r="1167">
          <cell r="A1167">
            <v>95630</v>
          </cell>
          <cell r="B1167" t="str">
            <v>ROLO COMPACTADOR VIBRATORIO TANDEM, ACO LISO, POTENCIA 125 HP, PESO SEM/COM LASTRO 10,20/11,65 T, LARGURA DE TRABALHO 1,73 M - MATERIAIS NA OPERAÇÃO. AF_11/2016</v>
          </cell>
          <cell r="C1167" t="str">
            <v>H</v>
          </cell>
          <cell r="D1167">
            <v>85.64</v>
          </cell>
          <cell r="E1167">
            <v>0</v>
          </cell>
          <cell r="F1167">
            <v>85.64</v>
          </cell>
        </row>
        <row r="1168">
          <cell r="A1168">
            <v>95698</v>
          </cell>
          <cell r="B1168" t="str">
            <v>PERFURATRIZ MANUAL, TORQUE MAXIMO 55 KGF.M, POTENCIA 5 CV, COM DIAMETRO MAXIMO 8 1/2" - DEPRECIAÇÃO. AF_11/2016</v>
          </cell>
          <cell r="C1168" t="str">
            <v>H</v>
          </cell>
          <cell r="D1168">
            <v>4.38</v>
          </cell>
          <cell r="E1168">
            <v>0</v>
          </cell>
          <cell r="F1168">
            <v>4.38</v>
          </cell>
        </row>
        <row r="1169">
          <cell r="A1169">
            <v>95699</v>
          </cell>
          <cell r="B1169" t="str">
            <v>PERFURATRIZ MANUAL, TORQUE MAXIMO 55 KGF.M, POTENCIA 5 CV, COM DIAMETRO MAXIMO 8 1/2" - JUROS. AF_11/2016</v>
          </cell>
          <cell r="C1169" t="str">
            <v>H</v>
          </cell>
          <cell r="D1169">
            <v>1.01</v>
          </cell>
          <cell r="E1169">
            <v>0</v>
          </cell>
          <cell r="F1169">
            <v>1.01</v>
          </cell>
        </row>
        <row r="1170">
          <cell r="A1170">
            <v>95700</v>
          </cell>
          <cell r="B1170" t="str">
            <v>PERFURATRIZ MANUAL, TORQUE MAXIMO 55 KGF.M, POTENCIA 5 CV, COM DIAMETRO MAXIMO 8 1/2" - MANUTENÇÃO. AF_11/2016</v>
          </cell>
          <cell r="C1170" t="str">
            <v>H</v>
          </cell>
          <cell r="D1170">
            <v>5.48</v>
          </cell>
          <cell r="E1170">
            <v>0</v>
          </cell>
          <cell r="F1170">
            <v>5.48</v>
          </cell>
        </row>
        <row r="1171">
          <cell r="A1171">
            <v>95701</v>
          </cell>
          <cell r="B1171" t="str">
            <v>PERFURATRIZ MANUAL, TORQUE MAXIMO 55 KGF.M, POTENCIA 5 CV, COM DIAMETRO MAXIMO 8 1/2" - MATERIAIS NA OPERAÇÃO. AF_11/2016</v>
          </cell>
          <cell r="C1171" t="str">
            <v>H</v>
          </cell>
          <cell r="D1171">
            <v>2.19</v>
          </cell>
          <cell r="E1171">
            <v>0</v>
          </cell>
          <cell r="F1171">
            <v>2.19</v>
          </cell>
        </row>
        <row r="1172">
          <cell r="A1172">
            <v>95704</v>
          </cell>
          <cell r="B1172" t="str">
            <v>PERFURATRIZ SOBRE ESTEIRA, TORQUE MÁXIMO 600 KGF, POTÊNCIA ENTRE 50 E 60 HP, DIÂMETRO MÁXIMO 10 - DEPRECIAÇÃO. AF_11/2016</v>
          </cell>
          <cell r="C1172" t="str">
            <v>H</v>
          </cell>
          <cell r="D1172">
            <v>46.43</v>
          </cell>
          <cell r="E1172">
            <v>0</v>
          </cell>
          <cell r="F1172">
            <v>46.43</v>
          </cell>
        </row>
        <row r="1173">
          <cell r="A1173">
            <v>95705</v>
          </cell>
          <cell r="B1173" t="str">
            <v>PERFURATRIZ SOBRE ESTEIRA, TORQUE MÁXIMO 600 KGF, POTÊNCIA ENTRE 50 E 60 HP, DIÂMETRO MÁXIMO 10 - JUROS. AF_11/2016</v>
          </cell>
          <cell r="C1173" t="str">
            <v>H</v>
          </cell>
          <cell r="D1173">
            <v>12.45</v>
          </cell>
          <cell r="E1173">
            <v>0</v>
          </cell>
          <cell r="F1173">
            <v>12.45</v>
          </cell>
        </row>
        <row r="1174">
          <cell r="A1174">
            <v>95706</v>
          </cell>
          <cell r="B1174" t="str">
            <v>PERFURATRIZ SOBRE ESTEIRA, TORQUE MÁXIMO 600 KGF, POTÊNCIA ENTRE 50 E 60 HP, DIÂMETRO MÁXIMO 10 - MANUTENÇÃO. AF_11/2016</v>
          </cell>
          <cell r="C1174" t="str">
            <v>H</v>
          </cell>
          <cell r="D1174">
            <v>58.11</v>
          </cell>
          <cell r="E1174">
            <v>0</v>
          </cell>
          <cell r="F1174">
            <v>58.11</v>
          </cell>
        </row>
        <row r="1175">
          <cell r="A1175">
            <v>95707</v>
          </cell>
          <cell r="B1175" t="str">
            <v>PERFURATRIZ SOBRE ESTEIRA, TORQUE MÁXIMO 600 KGF, POTÊNCIA ENTRE 50 E 60 HP, DIÂMETRO MÁXIMO 10 - MATERIAIS NA OPERAÇÃO. AF_11/2016</v>
          </cell>
          <cell r="C1175" t="str">
            <v>H</v>
          </cell>
          <cell r="D1175">
            <v>2.87</v>
          </cell>
          <cell r="E1175">
            <v>0</v>
          </cell>
          <cell r="F1175">
            <v>2.87</v>
          </cell>
        </row>
        <row r="1176">
          <cell r="A1176">
            <v>95710</v>
          </cell>
          <cell r="B1176" t="str">
            <v>ESCAVADEIRA HIDRAULICA SOBRE ESTEIRA, COM GARRA GIRATORIA DE MANDIBULAS, PESO OPERACIONAL ENTRE 22,00 E 25,50 TON, POTENCIA LIQUIDA ENTRE 150 E 160 HP - DEPRECIAÇÃO. AF_11/2016</v>
          </cell>
          <cell r="C1176" t="str">
            <v>H</v>
          </cell>
          <cell r="D1176">
            <v>55.81</v>
          </cell>
          <cell r="E1176">
            <v>0</v>
          </cell>
          <cell r="F1176">
            <v>55.81</v>
          </cell>
        </row>
        <row r="1177">
          <cell r="A1177">
            <v>95711</v>
          </cell>
          <cell r="B1177" t="str">
            <v>ESCAVADEIRA HIDRAULICA SOBRE ESTEIRA, COM GARRA GIRATORIA DE MANDIBULAS, PESO OPERACIONAL ENTRE 22,00 E 25,50 TON, POTENCIA LIQUIDA ENTRE 150 E 160 HP - JUROS. AF_11/2016</v>
          </cell>
          <cell r="C1177" t="str">
            <v>H</v>
          </cell>
          <cell r="D1177">
            <v>14.75</v>
          </cell>
          <cell r="E1177">
            <v>0</v>
          </cell>
          <cell r="F1177">
            <v>14.75</v>
          </cell>
        </row>
        <row r="1178">
          <cell r="A1178">
            <v>95712</v>
          </cell>
          <cell r="B1178" t="str">
            <v>ESCAVADEIRA HIDRAULICA SOBRE ESTEIRA, COM GARRA GIRATORIA DE MANDIBULAS, PESO OPERACIONAL ENTRE 22,00 E 25,50 TON, POTENCIA LIQUIDA ENTRE 150 E 160 HP - MANUTENÇÃO. AF_11/2016</v>
          </cell>
          <cell r="C1178" t="str">
            <v>H</v>
          </cell>
          <cell r="D1178">
            <v>69.760000000000005</v>
          </cell>
          <cell r="E1178">
            <v>0</v>
          </cell>
          <cell r="F1178">
            <v>69.760000000000005</v>
          </cell>
        </row>
        <row r="1179">
          <cell r="A1179">
            <v>95713</v>
          </cell>
          <cell r="B1179" t="str">
            <v>ESCAVADEIRA HIDRAULICA SOBRE ESTEIRA, COM GARRA GIRATORIA DE MANDIBULAS, PESO OPERACIONAL ENTRE 22,00 E 25,50 TON, POTENCIA LIQUIDA ENTRE 150 E 160 HP - MATERIAIS NA OPERAÇÃO. AF_11/2016</v>
          </cell>
          <cell r="C1179" t="str">
            <v>H</v>
          </cell>
          <cell r="D1179">
            <v>86.27</v>
          </cell>
          <cell r="E1179">
            <v>0</v>
          </cell>
          <cell r="F1179">
            <v>86.27</v>
          </cell>
        </row>
        <row r="1180">
          <cell r="A1180">
            <v>95716</v>
          </cell>
          <cell r="B1180" t="str">
            <v>ESCAVADEIRA HIDRAULICA SOBRE ESTEIRA, EQUIPADA COM CLAMSHELL, COM CAPACIDADE DA CAÇAMBA ENTRE 1,20 E 1,50 M3, PESO OPERACIONAL ENTRE 20,00 E 22,00 TON, POTENCIA LIQUIDA ENTRE 150 E 160 HP - DEPRECIAÇÃO. AF_11/2016</v>
          </cell>
          <cell r="C1180" t="str">
            <v>H</v>
          </cell>
          <cell r="D1180">
            <v>53.72</v>
          </cell>
          <cell r="E1180">
            <v>0</v>
          </cell>
          <cell r="F1180">
            <v>53.72</v>
          </cell>
        </row>
        <row r="1181">
          <cell r="A1181">
            <v>95717</v>
          </cell>
          <cell r="B1181" t="str">
            <v>ESCAVADEIRA HIDRAULICA SOBRE ESTEIRA, EQUIPADA COM CLAMSHELL, COM CAPACIDADE DA CAÇAMBA ENTRE 1,20 E 1,50 M3, PESO OPERACIONAL ENTRE 20,00 E 22,00 TON, POTENCIA LIQUIDA ENTRE 150 E 160 HP - JUROS. AF_11/2016</v>
          </cell>
          <cell r="C1181" t="str">
            <v>H</v>
          </cell>
          <cell r="D1181">
            <v>14.2</v>
          </cell>
          <cell r="E1181">
            <v>0</v>
          </cell>
          <cell r="F1181">
            <v>14.2</v>
          </cell>
        </row>
        <row r="1182">
          <cell r="A1182">
            <v>95718</v>
          </cell>
          <cell r="B1182" t="str">
            <v>ESCAVADEIRA HIDRAULICA SOBRE ESTEIRA, EQUIPADA COM CLAMSHELL, COM CAPACIDADE DA CAÇAMBA ENTRE 1,20 E 1,50 M3, PESO OPERACIONAL ENTRE 20,00 E 22,00 TON, POTENCIA LIQUIDA ENTRE 150 E 160 HP - MANUTENÇÃO. AF_11/2016</v>
          </cell>
          <cell r="C1182" t="str">
            <v>H</v>
          </cell>
          <cell r="D1182">
            <v>67.16</v>
          </cell>
          <cell r="E1182">
            <v>0</v>
          </cell>
          <cell r="F1182">
            <v>67.16</v>
          </cell>
        </row>
        <row r="1183">
          <cell r="A1183">
            <v>95719</v>
          </cell>
          <cell r="B1183" t="str">
            <v>ESCAVADEIRA HIDRAULICA SOBRE ESTEIRA, EQUIPADA COM CLAMSHELL, COM CAPACIDADE DA CAÇAMBA ENTRE 1,20 E 1,50 M3, PESO OPERACIONAL ENTRE 20,00 E 22,00 TON, POTENCIA LIQUIDA ENTRE 150 E 160 HP - MATERIAIS NA OPERAÇÃO. AF_11/2016</v>
          </cell>
          <cell r="C1183" t="str">
            <v>H</v>
          </cell>
          <cell r="D1183">
            <v>86.27</v>
          </cell>
          <cell r="E1183">
            <v>0</v>
          </cell>
          <cell r="F1183">
            <v>86.27</v>
          </cell>
        </row>
        <row r="1184">
          <cell r="A1184">
            <v>95869</v>
          </cell>
          <cell r="B1184" t="str">
            <v>GRUPO GERADOR COM CARENAGEM, MOTOR DIESEL POTÊNCIA STANDART ENTRE 250 E 260 KVA - JUROS. AF_12/2016</v>
          </cell>
          <cell r="C1184" t="str">
            <v>H</v>
          </cell>
          <cell r="D1184">
            <v>2.82</v>
          </cell>
          <cell r="E1184">
            <v>0</v>
          </cell>
          <cell r="F1184">
            <v>2.82</v>
          </cell>
        </row>
        <row r="1185">
          <cell r="A1185">
            <v>95870</v>
          </cell>
          <cell r="B1185" t="str">
            <v>GRUPO GERADOR COM CARENAGEM, MOTOR DIESEL POTÊNCIA STANDART ENTRE 250 E 260 KVA - MANUTENÇÃO. AF_12/2016</v>
          </cell>
          <cell r="C1185" t="str">
            <v>H</v>
          </cell>
          <cell r="D1185">
            <v>7.15</v>
          </cell>
          <cell r="E1185">
            <v>0</v>
          </cell>
          <cell r="F1185">
            <v>7.15</v>
          </cell>
        </row>
        <row r="1186">
          <cell r="A1186">
            <v>95871</v>
          </cell>
          <cell r="B1186" t="str">
            <v>GRUPO GERADOR COM CARENAGEM, MOTOR DIESEL POTÊNCIA STANDART ENTRE 250 E 260 KVA - MATERIAIS NA OPERAÇÃO. AF_12/2016</v>
          </cell>
          <cell r="C1186" t="str">
            <v>H</v>
          </cell>
          <cell r="D1186">
            <v>261.97000000000003</v>
          </cell>
          <cell r="E1186">
            <v>0</v>
          </cell>
          <cell r="F1186">
            <v>261.97000000000003</v>
          </cell>
        </row>
        <row r="1187">
          <cell r="A1187">
            <v>95874</v>
          </cell>
          <cell r="B1187" t="str">
            <v>GRUPO GERADOR COM CARENAGEM, MOTOR DIESEL POTÊNCIA STANDART ENTRE 250 E 260 KVA - DEPRECIAÇÃO. AF_12/2016</v>
          </cell>
          <cell r="C1187" t="str">
            <v>H</v>
          </cell>
          <cell r="D1187">
            <v>8.01</v>
          </cell>
          <cell r="E1187">
            <v>0</v>
          </cell>
          <cell r="F1187">
            <v>8.01</v>
          </cell>
        </row>
        <row r="1188">
          <cell r="A1188">
            <v>96008</v>
          </cell>
          <cell r="B1188" t="str">
            <v>TRATOR DE PNEUS COM POTÊNCIA DE 122 CV, TRAÇÃO 4X4, COM VASSOURA MECÂNICA ACOPLADA - DEPRECIAÇÃO. AF_02/2017</v>
          </cell>
          <cell r="C1188" t="str">
            <v>H</v>
          </cell>
          <cell r="D1188">
            <v>22.33</v>
          </cell>
          <cell r="E1188">
            <v>0</v>
          </cell>
          <cell r="F1188">
            <v>22.33</v>
          </cell>
        </row>
        <row r="1189">
          <cell r="A1189">
            <v>96009</v>
          </cell>
          <cell r="B1189" t="str">
            <v>TRATOR DE PNEUS COM POTÊNCIA DE 122 CV, TRAÇÃO 4X4, COM VASSOURA MECÂNICA ACOPLADA - JUROS. AF_02/2017</v>
          </cell>
          <cell r="C1189" t="str">
            <v>H</v>
          </cell>
          <cell r="D1189">
            <v>5.98</v>
          </cell>
          <cell r="E1189">
            <v>0</v>
          </cell>
          <cell r="F1189">
            <v>5.98</v>
          </cell>
        </row>
        <row r="1190">
          <cell r="A1190">
            <v>96011</v>
          </cell>
          <cell r="B1190" t="str">
            <v>TRATOR DE PNEUS COM POTÊNCIA DE 122 CV, TRAÇÃO 4X4, COM VASSOURA MECÂNICA ACOPLADA - MANUTENÇÃO. AF_02/2017</v>
          </cell>
          <cell r="C1190" t="str">
            <v>H</v>
          </cell>
          <cell r="D1190">
            <v>24.43</v>
          </cell>
          <cell r="E1190">
            <v>0</v>
          </cell>
          <cell r="F1190">
            <v>24.43</v>
          </cell>
        </row>
        <row r="1191">
          <cell r="A1191">
            <v>96012</v>
          </cell>
          <cell r="B1191" t="str">
            <v>TRATOR DE PNEUS COM POTÊNCIA DE 122 CV, TRAÇÃO 4X4, COM VASSOURA MECÂNICA ACOPLADA - MATERIAIS NA OPERAÇÃO. AF_02/2017</v>
          </cell>
          <cell r="C1191" t="str">
            <v>H</v>
          </cell>
          <cell r="D1191">
            <v>92.75</v>
          </cell>
          <cell r="E1191">
            <v>0</v>
          </cell>
          <cell r="F1191">
            <v>92.75</v>
          </cell>
        </row>
        <row r="1192">
          <cell r="A1192">
            <v>96015</v>
          </cell>
          <cell r="B1192" t="str">
            <v>TRATOR DE PNEUS COM POTÊNCIA DE 122 CV, TRAÇÃO 4X4, COM GRADE DE DISCOS ACOPLADA - DEPRECIAÇÃO. AF_02/2017</v>
          </cell>
          <cell r="C1192" t="str">
            <v>H</v>
          </cell>
          <cell r="D1192">
            <v>22.12</v>
          </cell>
          <cell r="E1192">
            <v>0</v>
          </cell>
          <cell r="F1192">
            <v>22.12</v>
          </cell>
        </row>
        <row r="1193">
          <cell r="A1193">
            <v>96016</v>
          </cell>
          <cell r="B1193" t="str">
            <v>TRATOR DE PNEUS COM POTÊNCIA DE 122 CV, TRAÇÃO 4X4, COM GRADE DE DISCOS ACOPLADA - JUROS. AF_02/2017</v>
          </cell>
          <cell r="C1193" t="str">
            <v>H</v>
          </cell>
          <cell r="D1193">
            <v>5.93</v>
          </cell>
          <cell r="E1193">
            <v>0</v>
          </cell>
          <cell r="F1193">
            <v>5.93</v>
          </cell>
        </row>
        <row r="1194">
          <cell r="A1194">
            <v>96018</v>
          </cell>
          <cell r="B1194" t="str">
            <v>TRATOR DE PNEUS COM POTÊNCIA DE 122 CV, TRAÇÃO 4X4, COM GRADE DE DISCOS ACOPLADA - MANUTENÇÃO. AF_02/2017</v>
          </cell>
          <cell r="C1194" t="str">
            <v>H</v>
          </cell>
          <cell r="D1194">
            <v>24.2</v>
          </cell>
          <cell r="E1194">
            <v>0</v>
          </cell>
          <cell r="F1194">
            <v>24.2</v>
          </cell>
        </row>
        <row r="1195">
          <cell r="A1195">
            <v>96019</v>
          </cell>
          <cell r="B1195" t="str">
            <v>TRATOR DE PNEUS COM POTÊNCIA DE 122 CV, TRAÇÃO 4X4, COM GRADE DE DISCOS ACOPLADA - MATERIAIS NA OPERAÇÃO. AF_02/2017</v>
          </cell>
          <cell r="C1195" t="str">
            <v>H</v>
          </cell>
          <cell r="D1195">
            <v>92.75</v>
          </cell>
          <cell r="E1195">
            <v>0</v>
          </cell>
          <cell r="F1195">
            <v>92.75</v>
          </cell>
        </row>
        <row r="1196">
          <cell r="A1196">
            <v>96023</v>
          </cell>
          <cell r="B1196" t="str">
            <v>TRATOR DE PNEUS COM POTÊNCIA DE 85 CV, TRAÇÃO 4X4, COM GRADE DE DISCOS ACOPLADA - DEPRECIAÇÃO. AF_02/2017</v>
          </cell>
          <cell r="C1196" t="str">
            <v>H</v>
          </cell>
          <cell r="D1196">
            <v>17.13</v>
          </cell>
          <cell r="E1196">
            <v>0</v>
          </cell>
          <cell r="F1196">
            <v>17.13</v>
          </cell>
        </row>
        <row r="1197">
          <cell r="A1197">
            <v>96024</v>
          </cell>
          <cell r="B1197" t="str">
            <v>TRATOR DE PNEUS COM POTÊNCIA DE 85 CV, TRAÇÃO 4X4, COM GRADE DE DISCOS ACOPLADA - JUROS. AF_02/2017</v>
          </cell>
          <cell r="C1197" t="str">
            <v>H</v>
          </cell>
          <cell r="D1197">
            <v>4.59</v>
          </cell>
          <cell r="E1197">
            <v>0</v>
          </cell>
          <cell r="F1197">
            <v>4.59</v>
          </cell>
        </row>
        <row r="1198">
          <cell r="A1198">
            <v>96026</v>
          </cell>
          <cell r="B1198" t="str">
            <v>TRATOR DE PNEUS COM POTÊNCIA DE 85 CV, TRAÇÃO 4X4, COM GRADE DE DISCOS ACOPLADA - MANUTENÇÃO. AF_02/2017</v>
          </cell>
          <cell r="C1198" t="str">
            <v>H</v>
          </cell>
          <cell r="D1198">
            <v>18.739999999999998</v>
          </cell>
          <cell r="E1198">
            <v>0</v>
          </cell>
          <cell r="F1198">
            <v>18.739999999999998</v>
          </cell>
        </row>
        <row r="1199">
          <cell r="A1199">
            <v>96027</v>
          </cell>
          <cell r="B1199" t="str">
            <v>TRATOR DE PNEUS COM POTÊNCIA DE 85 CV, TRAÇÃO 4X4, COM GRADE DE DISCOS ACOPLADA - MATERIAIS NA OPERAÇÃO. AF_02/2017</v>
          </cell>
          <cell r="C1199" t="str">
            <v>H</v>
          </cell>
          <cell r="D1199">
            <v>64.63</v>
          </cell>
          <cell r="E1199">
            <v>0</v>
          </cell>
          <cell r="F1199">
            <v>64.63</v>
          </cell>
        </row>
        <row r="1200">
          <cell r="A1200">
            <v>96030</v>
          </cell>
          <cell r="B1200" t="str">
            <v>CAMINHÃO BASCULANTE 10 M3, TRUCADO, POTÊNCIA 230 CV, INCLUSIVE CAÇAMBA METÁLICA, COM DISTRIBUIDOR DE AGREGADOS ACOPLADO - DEPRECIAÇÃO. AF_02/2017</v>
          </cell>
          <cell r="C1200" t="str">
            <v>H</v>
          </cell>
          <cell r="D1200">
            <v>33.04</v>
          </cell>
          <cell r="E1200">
            <v>0</v>
          </cell>
          <cell r="F1200">
            <v>33.04</v>
          </cell>
        </row>
        <row r="1201">
          <cell r="A1201">
            <v>96031</v>
          </cell>
          <cell r="B1201" t="str">
            <v>CAMINHÃO BASCULANTE 10 M3, TRUCADO, POTÊNCIA 230 CV, INCLUSIVE CAÇAMBA METÁLICA, COM DISTRIBUIDOR DE AGREGADOS ACOPLADO - JUROS. AF_02/2017</v>
          </cell>
          <cell r="C1201" t="str">
            <v>H</v>
          </cell>
          <cell r="D1201">
            <v>12.55</v>
          </cell>
          <cell r="E1201">
            <v>0</v>
          </cell>
          <cell r="F1201">
            <v>12.55</v>
          </cell>
        </row>
        <row r="1202">
          <cell r="A1202">
            <v>96032</v>
          </cell>
          <cell r="B1202" t="str">
            <v>CAMINHÃO BASCULANTE 10 M3, TRUCADO, POTÊNCIA 230 CV, INCLUSIVE CAÇAMBA METÁLICA, COM DISTRIBUIDOR DE AGREGADOS ACOPLADO - IMPOSTOS E SEGUROS. AF_02/2017</v>
          </cell>
          <cell r="C1202" t="str">
            <v>H</v>
          </cell>
          <cell r="D1202">
            <v>5.04</v>
          </cell>
          <cell r="E1202">
            <v>0</v>
          </cell>
          <cell r="F1202">
            <v>5.04</v>
          </cell>
        </row>
        <row r="1203">
          <cell r="A1203">
            <v>96033</v>
          </cell>
          <cell r="B1203" t="str">
            <v>CAMINHÃO BASCULANTE 10 M3, TRUCADO, POTÊNCIA 230 CV, INCLUSIVE CAÇAMBA METÁLICA, COM DISTRIBUIDOR DE AGREGADOS ACOPLADO - MANUTENÇÃO. AF_02/2017</v>
          </cell>
          <cell r="C1203" t="str">
            <v>H</v>
          </cell>
          <cell r="D1203">
            <v>56.88</v>
          </cell>
          <cell r="E1203">
            <v>0</v>
          </cell>
          <cell r="F1203">
            <v>56.88</v>
          </cell>
        </row>
        <row r="1204">
          <cell r="A1204">
            <v>96034</v>
          </cell>
          <cell r="B1204" t="str">
            <v>CAMINHÃO BASCULANTE 10 M3, TRUCADO, POTÊNCIA 230 CV, INCLUSIVE CAÇAMBA METÁLICA, COM DISTRIBUIDOR DE AGREGADOS ACOPLADO - MATERIAIS NA OPERAÇÃO. AF_02/2017</v>
          </cell>
          <cell r="C1204" t="str">
            <v>H</v>
          </cell>
          <cell r="D1204">
            <v>136.03</v>
          </cell>
          <cell r="E1204">
            <v>0</v>
          </cell>
          <cell r="F1204">
            <v>136.03</v>
          </cell>
        </row>
        <row r="1205">
          <cell r="A1205">
            <v>96053</v>
          </cell>
          <cell r="B1205" t="str">
            <v>TRATOR DE PNEUS COM POTÊNCIA DE 85 CV, TRAÇÃO 4X4, COM VASSOURA MECÂNICA ACOPLADA - DEPRECIAÇÃO. AF_03/2017</v>
          </cell>
          <cell r="C1205" t="str">
            <v>H</v>
          </cell>
          <cell r="D1205">
            <v>17.34</v>
          </cell>
          <cell r="E1205">
            <v>0</v>
          </cell>
          <cell r="F1205">
            <v>17.34</v>
          </cell>
        </row>
        <row r="1206">
          <cell r="A1206">
            <v>96054</v>
          </cell>
          <cell r="B1206" t="str">
            <v>MINICARREGADEIRA SOBRE RODAS POTENCIA 47HP CAPACIDADE OPERACAO 646 KG, COM VASSOURA MECÂNICA ACOPLADA - DEPRECIAÇÃO. AF_03/2017</v>
          </cell>
          <cell r="C1206" t="str">
            <v>H</v>
          </cell>
          <cell r="D1206">
            <v>31.11</v>
          </cell>
          <cell r="E1206">
            <v>0</v>
          </cell>
          <cell r="F1206">
            <v>31.11</v>
          </cell>
        </row>
        <row r="1207">
          <cell r="A1207">
            <v>96055</v>
          </cell>
          <cell r="B1207" t="str">
            <v>TRATOR DE PNEUS COM POTÊNCIA DE 85 CV, TRAÇÃO 4X4, COM VASSOURA MECÂNICA ACOPLADA - JUROS. AF_03/2017</v>
          </cell>
          <cell r="C1207" t="str">
            <v>H</v>
          </cell>
          <cell r="D1207">
            <v>4.6399999999999997</v>
          </cell>
          <cell r="E1207">
            <v>0</v>
          </cell>
          <cell r="F1207">
            <v>4.6399999999999997</v>
          </cell>
        </row>
        <row r="1208">
          <cell r="A1208">
            <v>96056</v>
          </cell>
          <cell r="B1208" t="str">
            <v>TRATOR DE PNEUS COM POTÊNCIA DE 85 CV, TRAÇÃO 4X4, COM VASSOURA MECÂNICA ACOPLADA - MANUTENÇÃO. AF_03/2017</v>
          </cell>
          <cell r="C1208" t="str">
            <v>H</v>
          </cell>
          <cell r="D1208">
            <v>18.97</v>
          </cell>
          <cell r="E1208">
            <v>0</v>
          </cell>
          <cell r="F1208">
            <v>18.97</v>
          </cell>
        </row>
        <row r="1209">
          <cell r="A1209">
            <v>96057</v>
          </cell>
          <cell r="B1209" t="str">
            <v>TRATOR DE PNEUS COM POTÊNCIA DE 85 CV, TRAÇÃO 4X4, COM VASSOURA MECÂNICA ACOPLADA - MATERIAIS NA OPERAÇÃO. AF_03/2017</v>
          </cell>
          <cell r="C1209" t="str">
            <v>H</v>
          </cell>
          <cell r="D1209">
            <v>64.63</v>
          </cell>
          <cell r="E1209">
            <v>0</v>
          </cell>
          <cell r="F1209">
            <v>64.63</v>
          </cell>
        </row>
        <row r="1210">
          <cell r="A1210">
            <v>96060</v>
          </cell>
          <cell r="B1210" t="str">
            <v>MINICARREGADEIRA SOBRE RODAS POTENCIA 47HP CAPACIDADE OPERACAO 646 KG, COM VASSOURA MECÂNICA ACOPLADA - JUROS. AF_03/2017</v>
          </cell>
          <cell r="C1210" t="str">
            <v>H</v>
          </cell>
          <cell r="D1210">
            <v>6.07</v>
          </cell>
          <cell r="E1210">
            <v>0</v>
          </cell>
          <cell r="F1210">
            <v>6.07</v>
          </cell>
        </row>
        <row r="1211">
          <cell r="A1211">
            <v>96061</v>
          </cell>
          <cell r="B1211" t="str">
            <v>MINICARREGADEIRA SOBRE RODAS POTENCIA 47HP CAPACIDADE OPERACAO 646 KG, COM VASSOURA MECÂNICA ACOPLADA - MANUTENÇÃO. AF_03/2017</v>
          </cell>
          <cell r="C1211" t="str">
            <v>H</v>
          </cell>
          <cell r="D1211">
            <v>38.89</v>
          </cell>
          <cell r="E1211">
            <v>0</v>
          </cell>
          <cell r="F1211">
            <v>38.89</v>
          </cell>
        </row>
        <row r="1212">
          <cell r="A1212">
            <v>96062</v>
          </cell>
          <cell r="B1212" t="str">
            <v>MINICARREGADEIRA SOBRE RODAS POTENCIA 47HP CAPACIDADE OPERACAO 646 KG, COM VASSOURA MECÂNICA ACOPLADA - MATERIAIS NA OPERAÇÃO. AF_03/2017</v>
          </cell>
          <cell r="C1212" t="str">
            <v>H</v>
          </cell>
          <cell r="D1212">
            <v>38.22</v>
          </cell>
          <cell r="E1212">
            <v>0</v>
          </cell>
          <cell r="F1212">
            <v>38.22</v>
          </cell>
        </row>
        <row r="1213">
          <cell r="A1213">
            <v>96241</v>
          </cell>
          <cell r="B1213" t="str">
            <v>MINIESCAVADEIRA SOBRE ESTEIRAS, POTENCIA LIQUIDA DE *30* HP, PESO OPERACIONAL DE *3.500* KG - DEPRECIACAO. AF_04/2017</v>
          </cell>
          <cell r="C1213" t="str">
            <v>H</v>
          </cell>
          <cell r="D1213">
            <v>27.2</v>
          </cell>
          <cell r="E1213">
            <v>0</v>
          </cell>
          <cell r="F1213">
            <v>27.2</v>
          </cell>
        </row>
        <row r="1214">
          <cell r="A1214">
            <v>96242</v>
          </cell>
          <cell r="B1214" t="str">
            <v>MINIESCAVADEIRA SOBRE ESTEIRAS, POTENCIA LIQUIDA DE *30* HP, PESO OPERACIONAL DE *3.500* KG - JUROS. AF_04/2017</v>
          </cell>
          <cell r="C1214" t="str">
            <v>H</v>
          </cell>
          <cell r="D1214">
            <v>7.18</v>
          </cell>
          <cell r="E1214">
            <v>0</v>
          </cell>
          <cell r="F1214">
            <v>7.18</v>
          </cell>
        </row>
        <row r="1215">
          <cell r="A1215">
            <v>96243</v>
          </cell>
          <cell r="B1215" t="str">
            <v>MINIESCAVADEIRA SOBRE ESTEIRAS, POTENCIA LIQUIDA DE *30* HP, PESO OPERACIONAL DE *3.500* KG - MANUTENCAO. AF_04/2017</v>
          </cell>
          <cell r="C1215" t="str">
            <v>H</v>
          </cell>
          <cell r="D1215">
            <v>34</v>
          </cell>
          <cell r="E1215">
            <v>0</v>
          </cell>
          <cell r="F1215">
            <v>34</v>
          </cell>
        </row>
        <row r="1216">
          <cell r="A1216">
            <v>96244</v>
          </cell>
          <cell r="B1216" t="str">
            <v>MINIESCAVADEIRA SOBRE ESTEIRAS, POTENCIA LIQUIDA DE *30* HP, PESO OPERACIONAL DE *3.500* KG - MATERIAIS NA OPERACAO. AF_04/2017</v>
          </cell>
          <cell r="C1216" t="str">
            <v>H</v>
          </cell>
          <cell r="D1216">
            <v>16.7</v>
          </cell>
          <cell r="E1216">
            <v>0</v>
          </cell>
          <cell r="F1216">
            <v>16.7</v>
          </cell>
        </row>
        <row r="1217">
          <cell r="A1217">
            <v>96301</v>
          </cell>
          <cell r="B1217" t="str">
            <v>PERFURATRIZ ROTATIVA SOBRE ESTEIRA, TORQUE MAXIMO 2500 KGM, POTENCIA 110 HP, MOTOR DIESEL - MATERIAIS NA OPERAÇÃO. AF_05/2017</v>
          </cell>
          <cell r="C1217" t="str">
            <v>H</v>
          </cell>
          <cell r="D1217">
            <v>47.12</v>
          </cell>
          <cell r="E1217">
            <v>0</v>
          </cell>
          <cell r="F1217">
            <v>47.12</v>
          </cell>
        </row>
        <row r="1218">
          <cell r="A1218">
            <v>96457</v>
          </cell>
          <cell r="B1218" t="str">
            <v>ROLO COMPACTADOR DE PNEUS, ESTATICO, PRESSAO VARIAVEL, POTENCIA 110 HP, PESO SEM/COM LASTRO 10,8/27 T, LARGURA DE ROLAGEM 2,30 M - MATERIAIS NA OPERACAO. AF_06/2017</v>
          </cell>
          <cell r="C1218" t="str">
            <v>H</v>
          </cell>
          <cell r="D1218">
            <v>61.24</v>
          </cell>
          <cell r="E1218">
            <v>0</v>
          </cell>
          <cell r="F1218">
            <v>61.24</v>
          </cell>
        </row>
        <row r="1219">
          <cell r="A1219">
            <v>96458</v>
          </cell>
          <cell r="B1219" t="str">
            <v>ROLO COMPACTADOR DE PNEUS, ESTATICO, PRESSAO VARIAVEL, POTENCIA 110 HP, PESO SEM/COM LASTRO 10,8/27 T, LARGURA DE ROLAGEM 2,30 M - MANUTENCAO. AF_06/2017</v>
          </cell>
          <cell r="C1219" t="str">
            <v>H</v>
          </cell>
          <cell r="D1219">
            <v>66.55</v>
          </cell>
          <cell r="E1219">
            <v>0</v>
          </cell>
          <cell r="F1219">
            <v>66.55</v>
          </cell>
        </row>
        <row r="1220">
          <cell r="A1220">
            <v>96459</v>
          </cell>
          <cell r="B1220" t="str">
            <v>ROLO COMPACTADOR DE PNEUS, ESTATICO, PRESSAO VARIAVEL, POTENCIA 110 HP, PESO SEM/COM LASTRO 10,8/27 T, LARGURA DE ROLAGEM 2,30 M - JUROS. AF_06/2017</v>
          </cell>
          <cell r="C1220" t="str">
            <v>H</v>
          </cell>
          <cell r="D1220">
            <v>14.26</v>
          </cell>
          <cell r="E1220">
            <v>0</v>
          </cell>
          <cell r="F1220">
            <v>14.26</v>
          </cell>
        </row>
        <row r="1221">
          <cell r="A1221">
            <v>96460</v>
          </cell>
          <cell r="B1221" t="str">
            <v>ROLO COMPACTADOR DE PNEUS, ESTATICO, PRESSAO VARIAVEL, POTENCIA 110 HP, PESO SEM/COM LASTRO 10,8/27 T, LARGURA DE ROLAGEM 2,30 M - DEPRECIAÇÃO. AF_06/2017</v>
          </cell>
          <cell r="C1221" t="str">
            <v>H</v>
          </cell>
          <cell r="D1221">
            <v>53.18</v>
          </cell>
          <cell r="E1221">
            <v>0</v>
          </cell>
          <cell r="F1221">
            <v>53.18</v>
          </cell>
        </row>
        <row r="1222">
          <cell r="A1222">
            <v>98760</v>
          </cell>
          <cell r="B1222" t="str">
            <v>INVERSOR DE SOLDA MONOFÁSICO DE 160 A, POTÊNCIA DE 5400 W, TENSÃO DE 220 V, PARA SOLDA COM ELETRODOS DE 2,0 A 4,0 MM E PROCESSO TIG - DEPRECIAÇÃO. AF_06/2018</v>
          </cell>
          <cell r="C1222" t="str">
            <v>H</v>
          </cell>
          <cell r="D1222">
            <v>7.0000000000000007E-2</v>
          </cell>
          <cell r="E1222">
            <v>0</v>
          </cell>
          <cell r="F1222">
            <v>7.0000000000000007E-2</v>
          </cell>
        </row>
        <row r="1223">
          <cell r="A1223">
            <v>98761</v>
          </cell>
          <cell r="B1223" t="str">
            <v>INVERSOR DE SOLDA MONOFÁSICO DE 160 A, POTÊNCIA DE 5400 W, TENSÃO DE 220 V, PARA SOLDA COM ELETRODOS DE 2,0 A 4,0 MM E PROCESSO TIG - JUROS. AF_06/2018</v>
          </cell>
          <cell r="C1223" t="str">
            <v>H</v>
          </cell>
          <cell r="D1223">
            <v>0.01</v>
          </cell>
          <cell r="E1223">
            <v>0</v>
          </cell>
          <cell r="F1223">
            <v>0.01</v>
          </cell>
        </row>
        <row r="1224">
          <cell r="A1224">
            <v>98762</v>
          </cell>
          <cell r="B1224" t="str">
            <v>INVERSOR DE SOLDA MONOFÁSICO DE 160 A, POTÊNCIA DE 5400 W, TENSÃO DE 220 V, PARA SOLDA COM ELETRODOS DE 2,0 A 4,0 MM E PROCESSO TIG - MANUTENÇÃO. AF_06/2018</v>
          </cell>
          <cell r="C1224" t="str">
            <v>H</v>
          </cell>
          <cell r="D1224">
            <v>0.08</v>
          </cell>
          <cell r="E1224">
            <v>0</v>
          </cell>
          <cell r="F1224">
            <v>0.08</v>
          </cell>
        </row>
        <row r="1225">
          <cell r="A1225">
            <v>98763</v>
          </cell>
          <cell r="B1225" t="str">
            <v>INVERSOR DE SOLDA MONOFÁSICO DE 160 A, POTÊNCIA DE 5400 W, TENSÃO DE 220 V, PARA SOLDA COM ELETRODOS DE 2,0 A 4,0 MM E PROCESSO TIG - MATERIAIS NA OPERAÇÃO. AF_06/2018</v>
          </cell>
          <cell r="C1225" t="str">
            <v>H</v>
          </cell>
          <cell r="D1225">
            <v>3.21</v>
          </cell>
          <cell r="E1225">
            <v>0</v>
          </cell>
          <cell r="F1225">
            <v>3.21</v>
          </cell>
        </row>
        <row r="1226">
          <cell r="A1226">
            <v>99829</v>
          </cell>
          <cell r="B1226" t="str">
            <v>LAVADORA DE ALTA PRESSAO (LAVA-JATO) PARA AGUA FRIA, PRESSAO DE OPERACAO ENTRE 1400 E 1900 LIB/POL2, VAZAO MAXIMA ENTRE 400 E 700 L/H - DEPRECIAÇÃO. AF_05/2023</v>
          </cell>
          <cell r="C1226" t="str">
            <v>H</v>
          </cell>
          <cell r="D1226">
            <v>0.18</v>
          </cell>
          <cell r="E1226">
            <v>0</v>
          </cell>
          <cell r="F1226">
            <v>0.18</v>
          </cell>
        </row>
        <row r="1227">
          <cell r="A1227">
            <v>99830</v>
          </cell>
          <cell r="B1227" t="str">
            <v>LAVADORA DE ALTA PRESSAO (LAVA-JATO) PARA AGUA FRIA, PRESSAO DE OPERACAO ENTRE 1400 E 1900 LIB/POL2, VAZAO MAXIMA ENTRE 400 E 700 L/H - JUROS. AF_05/2023</v>
          </cell>
          <cell r="C1227" t="str">
            <v>H</v>
          </cell>
          <cell r="D1227">
            <v>0.03</v>
          </cell>
          <cell r="E1227">
            <v>0</v>
          </cell>
          <cell r="F1227">
            <v>0.03</v>
          </cell>
        </row>
        <row r="1228">
          <cell r="A1228">
            <v>99831</v>
          </cell>
          <cell r="B1228" t="str">
            <v>LAVADORA DE ALTA PRESSAO (LAVA-JATO) PARA AGUA FRIA, PRESSAO DE OPERACAO ENTRE 1400 E 1900 LIB/POL2, VAZAO MAXIMA ENTRE 400 E 700 L/H - MANUTENÇÃO. AF_05/2023</v>
          </cell>
          <cell r="C1228" t="str">
            <v>H</v>
          </cell>
          <cell r="D1228">
            <v>0.13</v>
          </cell>
          <cell r="E1228">
            <v>0</v>
          </cell>
          <cell r="F1228">
            <v>0.13</v>
          </cell>
        </row>
        <row r="1229">
          <cell r="A1229">
            <v>99832</v>
          </cell>
          <cell r="B1229" t="str">
            <v>LAVADORA DE ALTA PRESSAO (LAVA-JATO) PARA AGUA FRIA, PRESSAO DE OPERACAO ENTRE 1400 E 1900 LIB/POL2, VAZAO MAXIMA ENTRE 400 E 700 L/H - MATERIAIS NA OPERAÇÃO. AF_05/2023</v>
          </cell>
          <cell r="C1229" t="str">
            <v>H</v>
          </cell>
          <cell r="D1229">
            <v>1.31</v>
          </cell>
          <cell r="E1229">
            <v>0</v>
          </cell>
          <cell r="F1229">
            <v>1.31</v>
          </cell>
        </row>
        <row r="1230">
          <cell r="A1230">
            <v>100637</v>
          </cell>
          <cell r="B1230" t="str">
            <v>USINA DE MISTURA ASFÁLTICA À QUENTE, TIPO CONTRA FLUXO, PROD 100 A 140 TON/HORA - DEPRECIAÇÃO. AF_12/2019</v>
          </cell>
          <cell r="C1230" t="str">
            <v>H</v>
          </cell>
          <cell r="D1230">
            <v>187</v>
          </cell>
          <cell r="E1230">
            <v>0</v>
          </cell>
          <cell r="F1230">
            <v>187</v>
          </cell>
        </row>
        <row r="1231">
          <cell r="A1231">
            <v>100638</v>
          </cell>
          <cell r="B1231" t="str">
            <v>USINA DE MISTURA ASFÁLTICA À QUENTE, TIPO CONTRA FLUXO, PROD 100 A 140 TON/HORA - JUROS. AF_12/2019</v>
          </cell>
          <cell r="C1231" t="str">
            <v>H</v>
          </cell>
          <cell r="D1231">
            <v>57.48</v>
          </cell>
          <cell r="E1231">
            <v>0</v>
          </cell>
          <cell r="F1231">
            <v>57.48</v>
          </cell>
        </row>
        <row r="1232">
          <cell r="A1232">
            <v>100639</v>
          </cell>
          <cell r="B1232" t="str">
            <v>USINA DE MISTURA ASFÁLTICA À QUENTE, TIPO CONTRA FLUXO, PROD 100 A 140 TON/HORA - MANUTENÇÃO. AF_12/2019</v>
          </cell>
          <cell r="C1232" t="str">
            <v>H</v>
          </cell>
          <cell r="D1232">
            <v>233.93</v>
          </cell>
          <cell r="E1232">
            <v>0</v>
          </cell>
          <cell r="F1232">
            <v>233.93</v>
          </cell>
        </row>
        <row r="1233">
          <cell r="A1233">
            <v>100640</v>
          </cell>
          <cell r="B1233" t="str">
            <v>USINA DE MISTURA ASFÁLTICA À QUENTE, TIPO CONTRA FLUXO, PROD 100 A 140 TON/HORA - MATERIAIS NA OPERAÇÃO. AF_12/2019</v>
          </cell>
          <cell r="C1233" t="str">
            <v>H</v>
          </cell>
          <cell r="D1233">
            <v>4132.8</v>
          </cell>
          <cell r="E1233">
            <v>0</v>
          </cell>
          <cell r="F1233">
            <v>4132.8</v>
          </cell>
        </row>
        <row r="1234">
          <cell r="A1234">
            <v>100643</v>
          </cell>
          <cell r="B1234" t="str">
            <v>USINA DE ASFALTO, TIPO GRAVIMÉTRICA, PROD 150 TON/HORA - DEPRECIAÇÃO. AF_12/2019</v>
          </cell>
          <cell r="C1234" t="str">
            <v>H</v>
          </cell>
          <cell r="D1234">
            <v>383.17</v>
          </cell>
          <cell r="E1234">
            <v>0</v>
          </cell>
          <cell r="F1234">
            <v>383.17</v>
          </cell>
        </row>
        <row r="1235">
          <cell r="A1235">
            <v>100644</v>
          </cell>
          <cell r="B1235" t="str">
            <v>USINA DE ASFALTO, TIPO GRAVIMÉTRICA, PROD 150 TON/HORA - JUROS. AF_12/2019</v>
          </cell>
          <cell r="C1235" t="str">
            <v>H</v>
          </cell>
          <cell r="D1235">
            <v>135.06</v>
          </cell>
          <cell r="E1235">
            <v>0</v>
          </cell>
          <cell r="F1235">
            <v>135.06</v>
          </cell>
        </row>
        <row r="1236">
          <cell r="A1236">
            <v>100645</v>
          </cell>
          <cell r="B1236" t="str">
            <v>USINA DE ASFALTO, TIPO GRAVIMÉTRICA, PROD 150 TON/HORA - MANUTENÇÃO. AF_12/2019</v>
          </cell>
          <cell r="C1236" t="str">
            <v>H</v>
          </cell>
          <cell r="D1236">
            <v>615.94000000000005</v>
          </cell>
          <cell r="E1236">
            <v>0</v>
          </cell>
          <cell r="F1236">
            <v>615.94000000000005</v>
          </cell>
        </row>
        <row r="1237">
          <cell r="A1237">
            <v>100646</v>
          </cell>
          <cell r="B1237" t="str">
            <v>USINA DE ASFALTO, TIPO GRAVIMÉTRICA, PROD 150 TON/HORA - MATERIAIS NA OPERAÇÃO. AF_12/2019</v>
          </cell>
          <cell r="C1237" t="str">
            <v>H</v>
          </cell>
          <cell r="D1237">
            <v>5166</v>
          </cell>
          <cell r="E1237">
            <v>0</v>
          </cell>
          <cell r="F1237">
            <v>5166</v>
          </cell>
        </row>
        <row r="1238">
          <cell r="A1238">
            <v>102270</v>
          </cell>
          <cell r="B1238" t="str">
            <v>MARTELO DEMOLIDOR ELÉTRICO, COM POTÊNCIA DE 2.000 W, 1.000 IMPACTOS POR MINUTO, PESO DE 30 KG - DEPRECIAÇÃO. AF_01/2021</v>
          </cell>
          <cell r="C1238" t="str">
            <v>H</v>
          </cell>
          <cell r="D1238">
            <v>0.65</v>
          </cell>
          <cell r="E1238">
            <v>0</v>
          </cell>
          <cell r="F1238">
            <v>0.65</v>
          </cell>
        </row>
        <row r="1239">
          <cell r="A1239">
            <v>102271</v>
          </cell>
          <cell r="B1239" t="str">
            <v>MARTELO DEMOLIDOR ELÉTRICO, COM POTÊNCIA DE 2.000 W, 1.000 IMPACTOS POR MINUTO, PESO DE 30 KG - JUROS. AF_01/2021</v>
          </cell>
          <cell r="C1239" t="str">
            <v>H</v>
          </cell>
          <cell r="D1239">
            <v>0.15</v>
          </cell>
          <cell r="E1239">
            <v>0</v>
          </cell>
          <cell r="F1239">
            <v>0.15</v>
          </cell>
        </row>
        <row r="1240">
          <cell r="A1240">
            <v>102272</v>
          </cell>
          <cell r="B1240" t="str">
            <v>MARTELO DEMOLIDOR ELÉTRICO, COM POTÊNCIA DE 2.000 W, 1.000 IMPACTOS POR MINUTO, PESO DE 30 KG - MANUTENÇÃO. AF_01/2021</v>
          </cell>
          <cell r="C1240" t="str">
            <v>H</v>
          </cell>
          <cell r="D1240">
            <v>0.81</v>
          </cell>
          <cell r="E1240">
            <v>0</v>
          </cell>
          <cell r="F1240">
            <v>0.81</v>
          </cell>
        </row>
        <row r="1241">
          <cell r="A1241">
            <v>102273</v>
          </cell>
          <cell r="B1241" t="str">
            <v>MARTELO DEMOLIDOR ELÉTRICO, COM POTÊNCIA DE 2.000 W, 1.000 IMPACTOS POR MINUTO, PESO DE 30 KG - MATERIAIS NA OPERAÇÃO. AF_01/2021</v>
          </cell>
          <cell r="C1241" t="str">
            <v>H</v>
          </cell>
          <cell r="D1241">
            <v>1.19</v>
          </cell>
          <cell r="E1241">
            <v>0</v>
          </cell>
          <cell r="F1241">
            <v>1.19</v>
          </cell>
        </row>
        <row r="1242">
          <cell r="A1242">
            <v>102809</v>
          </cell>
          <cell r="B1242" t="str">
            <v>CALDEIRA A GÁS COM TERMOSTATO, CAPACIDADE 100 LITROS - MATERIAIS NA OPERAÇÃO. AF_05/2023</v>
          </cell>
          <cell r="C1242" t="str">
            <v>H</v>
          </cell>
          <cell r="D1242">
            <v>15.96</v>
          </cell>
          <cell r="E1242">
            <v>0</v>
          </cell>
          <cell r="F1242">
            <v>15.96</v>
          </cell>
        </row>
        <row r="1243">
          <cell r="A1243">
            <v>102815</v>
          </cell>
          <cell r="B1243" t="str">
            <v>CENTRAL DE LAMA BENTONÍTICA (DEPÓSITO DE BENTONITA, MISTURADOR DE ALTA TURBULÊNCIA, SILOS DE ARMAZENAMENTO DE LAMA E ÁGUA, LABORATÓRIO DE CONTROLE DE QUALIDADE DA LAMA) - MATERIAIS NA OPERAÇÃO. AF_04/2019</v>
          </cell>
          <cell r="C1243" t="str">
            <v>H</v>
          </cell>
          <cell r="D1243">
            <v>2.38</v>
          </cell>
          <cell r="E1243">
            <v>0</v>
          </cell>
          <cell r="F1243">
            <v>2.38</v>
          </cell>
        </row>
        <row r="1244">
          <cell r="A1244">
            <v>102826</v>
          </cell>
          <cell r="B1244" t="str">
            <v>CONJUNTO MACACO E BOMBA HIDRÁULICA PARA PROTENSAO DE CORDOALHAS, ESFORÇO MAXIMO DE 115 TONELADAS - MATERIAIS NA OPERAÇÃO. AF_05/2023</v>
          </cell>
          <cell r="C1244" t="str">
            <v>H</v>
          </cell>
          <cell r="D1244">
            <v>4.46</v>
          </cell>
          <cell r="E1244">
            <v>0</v>
          </cell>
          <cell r="F1244">
            <v>4.46</v>
          </cell>
        </row>
        <row r="1245">
          <cell r="A1245">
            <v>102832</v>
          </cell>
          <cell r="B1245" t="str">
            <v>CONJUNTO CILINDRO E BOMBA HIDRÁULICA PARA PROTENSÃO DE MONOBARRAS PARA TIRANTES, ESFORÇO MÁXIMO DE 30 TONELADAS  - MATERIAIS NA OPERAÇÃO. AF_05/2023</v>
          </cell>
          <cell r="C1245" t="str">
            <v>H</v>
          </cell>
          <cell r="D1245">
            <v>5.95</v>
          </cell>
          <cell r="E1245">
            <v>0</v>
          </cell>
          <cell r="F1245">
            <v>5.95</v>
          </cell>
        </row>
        <row r="1246">
          <cell r="A1246">
            <v>102843</v>
          </cell>
          <cell r="B1246" t="str">
            <v>GUINDASTE HIDRAULICO AUTOPROPELIDO, COM LANÇA TRELIÇADA 40 M, CAPACIDADE MÁXIMA 75 T, EQUIPADO COM CLAMSHELL - MATERIAIS NA OPERAÇÃO. AF_04/2019</v>
          </cell>
          <cell r="C1246" t="str">
            <v>H</v>
          </cell>
          <cell r="D1246">
            <v>129.15</v>
          </cell>
          <cell r="E1246">
            <v>0</v>
          </cell>
          <cell r="F1246">
            <v>129.15</v>
          </cell>
        </row>
        <row r="1247">
          <cell r="A1247">
            <v>102849</v>
          </cell>
          <cell r="B1247" t="str">
            <v>GUINDASTE SOBRE ESTEIRAS, COM LANÇA TRELIÇADA 40 M, CAPACIDADE MÁXIMA 75 T - MATERIAIS NA OPERAÇÃO. AF_04/2019</v>
          </cell>
          <cell r="C1247" t="str">
            <v>H</v>
          </cell>
          <cell r="D1247">
            <v>63.14</v>
          </cell>
          <cell r="E1247">
            <v>0</v>
          </cell>
          <cell r="F1247">
            <v>63.14</v>
          </cell>
        </row>
        <row r="1248">
          <cell r="A1248">
            <v>102855</v>
          </cell>
          <cell r="B1248" t="str">
            <v>GUINDASTE SOBRE ESTEIRAS, COM LANÇA TRELIÇADA 40 M, CAPACIDADE MÁXIMA 75 T, EQUIPADO COM CLAMSHELL - MATERIAIS NA OPERAÇÃO. AF_04/2019</v>
          </cell>
          <cell r="C1248" t="str">
            <v>H</v>
          </cell>
          <cell r="D1248">
            <v>63.14</v>
          </cell>
          <cell r="E1248">
            <v>0</v>
          </cell>
          <cell r="F1248">
            <v>63.14</v>
          </cell>
        </row>
        <row r="1249">
          <cell r="A1249">
            <v>102861</v>
          </cell>
          <cell r="B1249" t="str">
            <v>MÁQUINA FORMER DOBRAS DIVERSAS: 220V/380V TRIFÁSICO OU MONOFÁSICO, CAPACIDADE 0,5-1,27MM, MOTOR 2CV - MATERIAIS NA OPERAÇÃO. AF_05/2023</v>
          </cell>
          <cell r="C1249" t="str">
            <v>H</v>
          </cell>
          <cell r="D1249">
            <v>0.87</v>
          </cell>
          <cell r="E1249">
            <v>0</v>
          </cell>
          <cell r="F1249">
            <v>0.87</v>
          </cell>
        </row>
        <row r="1250">
          <cell r="A1250">
            <v>102867</v>
          </cell>
          <cell r="B1250" t="str">
            <v>MÁQUINA SOLDA ARCO COM PISTOLA DE SOLDAGEM PARA STUD BOLT DE 5 MM A 22 MM - MATERIAIS NA OPERAÇÃO. AF_05/2023</v>
          </cell>
          <cell r="C1250" t="str">
            <v>H</v>
          </cell>
          <cell r="D1250">
            <v>0.47</v>
          </cell>
          <cell r="E1250">
            <v>0</v>
          </cell>
          <cell r="F1250">
            <v>0.47</v>
          </cell>
        </row>
        <row r="1251">
          <cell r="A1251">
            <v>102873</v>
          </cell>
          <cell r="B1251" t="str">
            <v>PERFURATRIZ HIDRÁULICA SOBRE ESTEIRA, TORQUE MÁXIMO 161 KNM, PROFUNDIDADE MÁXIMA 54 M, DIÂMETRO MÁXIMO 1500 MM, POTÊNCIA MOTOR 268 HP - MATERIAIS NA OPERAÇÃO. AF_04/2019</v>
          </cell>
          <cell r="C1251" t="str">
            <v>H</v>
          </cell>
          <cell r="D1251">
            <v>114.74</v>
          </cell>
          <cell r="E1251">
            <v>0</v>
          </cell>
          <cell r="F1251">
            <v>114.74</v>
          </cell>
        </row>
        <row r="1252">
          <cell r="A1252">
            <v>102879</v>
          </cell>
          <cell r="B1252" t="str">
            <v>PERFURATRIZ PARA EXECUÇÃO DE ESTACAS SECANTES, TIPO HÉLICE CONTÍNUA COM CABEÇOTE DUPLO E TUBO METÁLICO - MATERIAIS NA OPERAÇÃO. AF_04/2019</v>
          </cell>
          <cell r="C1252" t="str">
            <v>H</v>
          </cell>
          <cell r="D1252">
            <v>172.2</v>
          </cell>
          <cell r="E1252">
            <v>0</v>
          </cell>
          <cell r="F1252">
            <v>172.2</v>
          </cell>
        </row>
        <row r="1253">
          <cell r="A1253">
            <v>102885</v>
          </cell>
          <cell r="B1253" t="str">
            <v>PLATAFORMA ELEVATÓRIA - MATERIAIS NA OPERAÇÃO. AF_04/2019</v>
          </cell>
          <cell r="C1253" t="str">
            <v>H</v>
          </cell>
          <cell r="D1253">
            <v>0.89</v>
          </cell>
          <cell r="E1253">
            <v>0</v>
          </cell>
          <cell r="F1253">
            <v>0.89</v>
          </cell>
        </row>
        <row r="1254">
          <cell r="A1254">
            <v>102891</v>
          </cell>
          <cell r="B1254" t="str">
            <v>PÓRTICO ROLANTE MONOVIGA, PERFIL I, 4 PERNAS, CAPACIDADE 5 T  - MATERIAIS NA OPERAÇÃO. AF_04/2019</v>
          </cell>
          <cell r="C1254" t="str">
            <v>H</v>
          </cell>
          <cell r="D1254">
            <v>0.89</v>
          </cell>
          <cell r="E1254">
            <v>0</v>
          </cell>
          <cell r="F1254">
            <v>0.89</v>
          </cell>
        </row>
        <row r="1255">
          <cell r="A1255">
            <v>102897</v>
          </cell>
          <cell r="B1255" t="str">
            <v>ESCAVADEIRA HIDRÁULICA SOBRE ESTEIRA, PESO OPERACIONAL ENTRE 22,00 E 23,50 T, POTÊNCIA NOMINAL 139 HP, COM MARTELO ROMPEDOR HIDRÁULICO 1700 KG - MATERIAIS NA OPERAÇÃO. AF_04/2019</v>
          </cell>
          <cell r="C1255" t="str">
            <v>H</v>
          </cell>
          <cell r="D1255">
            <v>86.27</v>
          </cell>
          <cell r="E1255">
            <v>0</v>
          </cell>
          <cell r="F1255">
            <v>86.27</v>
          </cell>
        </row>
        <row r="1256">
          <cell r="A1256">
            <v>102903</v>
          </cell>
          <cell r="B1256" t="str">
            <v>TORRE, COMPOSTA POR GUINCHO MECÂNICO, GUINCHO MANUAL, CABOS DE AÇO, PITEIRA E SOQUETE  - MATERIAIS NA OPERAÇÃO. AF_05/2023</v>
          </cell>
          <cell r="C1256" t="str">
            <v>H</v>
          </cell>
          <cell r="D1256">
            <v>11.19</v>
          </cell>
          <cell r="E1256">
            <v>0</v>
          </cell>
          <cell r="F1256">
            <v>11.19</v>
          </cell>
        </row>
        <row r="1257">
          <cell r="A1257">
            <v>102909</v>
          </cell>
          <cell r="B1257" t="str">
            <v>UNIDADE DOSADORA AIRLESS TIPO HOT SPRAY - MATERIAIS NA OPERAÇÃO. AF_05/2023</v>
          </cell>
          <cell r="C1257" t="str">
            <v>H</v>
          </cell>
          <cell r="D1257">
            <v>2.85</v>
          </cell>
          <cell r="E1257">
            <v>0</v>
          </cell>
          <cell r="F1257">
            <v>2.85</v>
          </cell>
        </row>
        <row r="1258">
          <cell r="A1258">
            <v>102915</v>
          </cell>
          <cell r="B1258" t="str">
            <v>ENCERADEIRA INDUSTRIAL, 400 MM, 220V, 1 HP - MATERIAIS NA OPERAÇÃO. AF_05/2023</v>
          </cell>
          <cell r="C1258" t="str">
            <v>H</v>
          </cell>
          <cell r="D1258">
            <v>0.44</v>
          </cell>
          <cell r="E1258">
            <v>0</v>
          </cell>
          <cell r="F1258">
            <v>0.44</v>
          </cell>
        </row>
        <row r="1259">
          <cell r="A1259">
            <v>102927</v>
          </cell>
          <cell r="B1259" t="str">
            <v>SERRA FITA HORIZONTAL, ELÉTRICA, COM CONTROLE HIDRÁULICO, PAINEL DE COMANDO EM 24 V, MOTOR ELÉTRICO 1,5 CV, DIMENSÕES DA FITA 3880 X 27 X 0,9 MM, TRIFÁSICA - MATERIAIS NA OPERAÇÃO. AF_05/2023</v>
          </cell>
          <cell r="C1259" t="str">
            <v>H</v>
          </cell>
          <cell r="D1259">
            <v>0.65</v>
          </cell>
          <cell r="E1259">
            <v>0</v>
          </cell>
          <cell r="F1259">
            <v>0.65</v>
          </cell>
        </row>
        <row r="1260">
          <cell r="A1260">
            <v>102933</v>
          </cell>
          <cell r="B1260" t="str">
            <v>FURADEIRA ELETROMAGNÉTICA, VELOCIDADE (SEM CARGA/ COM CARGA) 450/ 270 RPM, ESPESSURA MÁXIMA DA CHAPA A SER FURADA 50 MM, PORÇA DE ADESÃO MAGNÉTICA 17000 N, POTÊNCIA 1100 W, ALIMENTÇÃO 220 - 60 HZ, MONOFÁSICA - MATERIAIS NA OPERAÇÃO. AF_08/2019</v>
          </cell>
          <cell r="C1260" t="str">
            <v>H</v>
          </cell>
          <cell r="D1260">
            <v>0.65</v>
          </cell>
          <cell r="E1260">
            <v>0</v>
          </cell>
          <cell r="F1260">
            <v>0.65</v>
          </cell>
        </row>
        <row r="1261">
          <cell r="A1261">
            <v>102939</v>
          </cell>
          <cell r="B1261" t="str">
            <v>MÁQUINA METALEIRA UNIVERSAL MODELO IW 110/180 BTD - MATERIAIS NA OPERAÇÃO. AF_05/2023</v>
          </cell>
          <cell r="C1261" t="str">
            <v>H</v>
          </cell>
          <cell r="D1261">
            <v>6.54</v>
          </cell>
          <cell r="E1261">
            <v>0</v>
          </cell>
          <cell r="F1261">
            <v>6.54</v>
          </cell>
        </row>
        <row r="1262">
          <cell r="A1262">
            <v>102945</v>
          </cell>
          <cell r="B1262" t="str">
            <v>TARTARUGA DE OXICORTE CG1, MONOFÁSICA, 220 V, FREQUÊNCIA 50 HZ, VELOCIDADE DE CORTE (MM/MIN) 50 A 750, DIÂMETRO MÍNIMO DO COMPASSO MM 200 - MATERIAIS NA OPERAÇÃO. AF_05/2023</v>
          </cell>
          <cell r="C1262" t="str">
            <v>H</v>
          </cell>
          <cell r="D1262">
            <v>0.02</v>
          </cell>
          <cell r="E1262">
            <v>0</v>
          </cell>
          <cell r="F1262">
            <v>0.02</v>
          </cell>
        </row>
        <row r="1263">
          <cell r="A1263">
            <v>102951</v>
          </cell>
          <cell r="B1263" t="str">
            <v>BETONEIRA CAPACIDADE NOMINAL DE 250 L, CAPACIDADE DE MISTURA DE 175 L, MOTOR ELÉTRICO MONOFÁSICO POTÊNCIA 1CV - MATERIAIS NA OPERAÇÃO. AF_05/2023</v>
          </cell>
          <cell r="C1263" t="str">
            <v>H</v>
          </cell>
          <cell r="D1263">
            <v>0.43</v>
          </cell>
          <cell r="E1263">
            <v>0</v>
          </cell>
          <cell r="F1263">
            <v>0.43</v>
          </cell>
        </row>
        <row r="1264">
          <cell r="A1264">
            <v>102957</v>
          </cell>
          <cell r="B1264" t="str">
            <v>RETROESCAVADEIRA SOBRE RODAS COM CARREGADEIRA , PESO OPERACIONAL MÍN. 6,674, POTÊNCIA LÍQ 88 HP, COM MARTELO ROMPEDOR HIDRÁULICO ENTRE  275 A 362 KG - MATERIAIS NA OPERAÇÃO. AF_02/2021</v>
          </cell>
          <cell r="C1264" t="str">
            <v>H</v>
          </cell>
          <cell r="D1264">
            <v>48.96</v>
          </cell>
          <cell r="E1264">
            <v>0</v>
          </cell>
          <cell r="F1264">
            <v>48.96</v>
          </cell>
        </row>
        <row r="1265">
          <cell r="A1265">
            <v>102963</v>
          </cell>
          <cell r="B1265" t="str">
            <v>PERFURATRIZ HIDRÁULICA SOBRE ESTEIRA, TORQUE MÁXIMO 98 KNM, PROFUNDIDADE MÁXIMA 25 M, DIÂMETRO MÁXIMO 115 MM, POTÊNCIA MOTOR 190 HP - MATERIAIS NA OPERAÇÃO. AF_02/2021</v>
          </cell>
          <cell r="C1265" t="str">
            <v>H</v>
          </cell>
          <cell r="D1265">
            <v>81.33</v>
          </cell>
          <cell r="E1265">
            <v>0</v>
          </cell>
          <cell r="F1265">
            <v>81.33</v>
          </cell>
        </row>
        <row r="1266">
          <cell r="A1266">
            <v>102969</v>
          </cell>
          <cell r="B1266" t="str">
            <v>COMPRESSOR DE AR, VAZAO DE 10 PCM, RESERVATORIO 100 L, PRESSAO DE TRABALHO ENTRE 6,9 E 9,7 BAR, POTENCIA 2 HP, TENSAO 110/220 V - MATERIAIS NA OPERAÇÃO. AF_05/2023</v>
          </cell>
          <cell r="C1266" t="str">
            <v>H</v>
          </cell>
          <cell r="D1266">
            <v>0.88</v>
          </cell>
          <cell r="E1266">
            <v>0</v>
          </cell>
          <cell r="F1266">
            <v>0.88</v>
          </cell>
        </row>
        <row r="1267">
          <cell r="A1267">
            <v>102985</v>
          </cell>
          <cell r="B1267" t="str">
            <v>MÁQUINA DEMARCADORA DE FAIXA DE TRÁFEGO À FRIO, TRAÇÃO MANUAL, 4 CV, PRESSÃO MAX 3300 PSI, TANQUE 20 L - MATERIAIS NA OPERAÇÃO. AF_06/2021</v>
          </cell>
          <cell r="C1267" t="str">
            <v>H</v>
          </cell>
          <cell r="D1267">
            <v>2.87</v>
          </cell>
          <cell r="E1267">
            <v>0</v>
          </cell>
          <cell r="F1267">
            <v>2.87</v>
          </cell>
        </row>
        <row r="1268">
          <cell r="A1268">
            <v>103156</v>
          </cell>
          <cell r="B1268" t="str">
            <v>MÁQUINA PARA SOLDA POR ELETROFUSÃO PARA TUBOS DE POLIETILENO DE ALTA DENSIDADE (PEAD) COM DIÂMETRO EXTERNO DE 20 A 800 MM, POTÊNCIA ENTRE 2750 E 3000 W - MATERIAIS NA OPERAÇÃO. AF_05/2023</v>
          </cell>
          <cell r="C1268" t="str">
            <v>H</v>
          </cell>
          <cell r="D1268">
            <v>1.71</v>
          </cell>
          <cell r="E1268">
            <v>0</v>
          </cell>
          <cell r="F1268">
            <v>1.71</v>
          </cell>
        </row>
        <row r="1269">
          <cell r="A1269">
            <v>103162</v>
          </cell>
          <cell r="B1269" t="str">
            <v>MÁQUINA PARA SOLDA POR ELETROFUSÃO PARA TUBOS DE POLIETILENO DE ALTA DENSIDADE (PEAD) COM DIÂMETRO EXTERNO DE 20 A 1600 MM, POTÊNCIA DE 3500 W - MATERIAIS NA OPERAÇÃO. AF_05/2023</v>
          </cell>
          <cell r="C1269" t="str">
            <v>H</v>
          </cell>
          <cell r="D1269">
            <v>2.08</v>
          </cell>
          <cell r="E1269">
            <v>0</v>
          </cell>
          <cell r="F1269">
            <v>2.08</v>
          </cell>
        </row>
        <row r="1270">
          <cell r="A1270">
            <v>103168</v>
          </cell>
          <cell r="B1270" t="str">
            <v>MÁQUINA PARA SOLDA POR TERMOFUSÃO PARA TUBOS DE POLIETILENO DE ALTA DENSIDADE (PEAD) COM DIÂMETRO EXTERNO DE 90 A 315 MM, POTÊNCIA ENTRE 2500 E 5350 W - MATERIAIS NA OPERAÇÃO. AF_05/2023</v>
          </cell>
          <cell r="C1270" t="str">
            <v>H</v>
          </cell>
          <cell r="D1270">
            <v>2.33</v>
          </cell>
          <cell r="E1270">
            <v>0</v>
          </cell>
          <cell r="F1270">
            <v>2.33</v>
          </cell>
        </row>
        <row r="1271">
          <cell r="A1271">
            <v>103174</v>
          </cell>
          <cell r="B1271" t="str">
            <v>MÁQUINA PARA SOLDA POR TERMOFUSÃO PARA TUBOS DE POLIETILENO DE ALTA DENSIDADE (PEAD) COM DIÂMETRO EXTERNO DE 315 A 630 MM, POTÊNCIA ENTRE 8000 E 12350 W - MATERIAIS NA OPERAÇÃO. AF_05/2023</v>
          </cell>
          <cell r="C1271" t="str">
            <v>H</v>
          </cell>
          <cell r="D1271">
            <v>6.05</v>
          </cell>
          <cell r="E1271">
            <v>0</v>
          </cell>
          <cell r="F1271">
            <v>6.05</v>
          </cell>
        </row>
        <row r="1272">
          <cell r="A1272">
            <v>103180</v>
          </cell>
          <cell r="B1272" t="str">
            <v>MÁQUINA PARA SOLDA POR TERMOFUSÃO PARA TUBOS DE POLIETILENO DE ALTA DENSIDADE (PEAD) COM DIÂMETRO EXTERNO DE 710 A 1200 MM, POTÊNCIA ENTRE 16000 E 29500 W - MATERIAIS NA OPERAÇÃO. AF_05/2023</v>
          </cell>
          <cell r="C1272" t="str">
            <v>H</v>
          </cell>
          <cell r="D1272">
            <v>13.53</v>
          </cell>
          <cell r="E1272">
            <v>0</v>
          </cell>
          <cell r="F1272">
            <v>13.53</v>
          </cell>
        </row>
        <row r="1273">
          <cell r="A1273">
            <v>103223</v>
          </cell>
          <cell r="B1273" t="str">
            <v>PERFURATRIZ PARA FURO DIRECIONAL HORIZONTAL (HDD) COM CAPACIDADE ATÉ 89 KN, POTÊNCIA 24,8 HP A 80 HP (INCLUSO FERRAMENTAS E LOCALIZADOR) - MATERIAIS NA OPERAÇÃO. AF_05/2023</v>
          </cell>
          <cell r="C1273" t="str">
            <v>H</v>
          </cell>
          <cell r="D1273">
            <v>33.65</v>
          </cell>
          <cell r="E1273">
            <v>0</v>
          </cell>
          <cell r="F1273">
            <v>33.65</v>
          </cell>
        </row>
        <row r="1274">
          <cell r="A1274">
            <v>103229</v>
          </cell>
          <cell r="B1274" t="str">
            <v>PERFURATRIZ PARA FURO DIRECIONAL HORIZONTAL (HDD) COM CAPACIDADE DE 90 KN A 200 KN, POTÊNCIA 100 HP A 160 HP (INCLUSO FERRAMENTAS E LOCALIZADOR) - MATERIAIS NA OPERAÇÃO. AF_05/2023</v>
          </cell>
          <cell r="C1274" t="str">
            <v>H</v>
          </cell>
          <cell r="D1274">
            <v>93.13</v>
          </cell>
          <cell r="E1274">
            <v>0</v>
          </cell>
          <cell r="F1274">
            <v>93.13</v>
          </cell>
        </row>
        <row r="1275">
          <cell r="A1275">
            <v>103235</v>
          </cell>
          <cell r="B1275" t="str">
            <v>PERFURATRIZ PARA FURO DIRECIONAL HORIZONTAL (HDD) COM CAPACIDADE DE 201 KN A 560 KN, POTÊNCIA 200 HP A 260 HP (INCLUSO FERRAMENTAS E LOCALIZADOR) - MATERIAIS NA OPERAÇÃO. AF_05/2023</v>
          </cell>
          <cell r="C1275" t="str">
            <v>H</v>
          </cell>
          <cell r="D1275">
            <v>98.48</v>
          </cell>
          <cell r="E1275">
            <v>0</v>
          </cell>
          <cell r="F1275">
            <v>98.48</v>
          </cell>
        </row>
        <row r="1276">
          <cell r="A1276">
            <v>103241</v>
          </cell>
          <cell r="B1276" t="str">
            <v>MISTURADOR PARA PREPARO DE LAMA ESTABILIZANTE COM CAPACIDADE DE *4000* L, COM BOMBA CENTRÍFUGA 5,5 HP A 23,07 HP, PARA SISTEMA DE FURO DIRECIONAL - MATERIAIS NA OPERAÇÃO. AF_05/2023</v>
          </cell>
          <cell r="C1276" t="str">
            <v>H</v>
          </cell>
          <cell r="D1276">
            <v>6.34</v>
          </cell>
          <cell r="E1276">
            <v>0</v>
          </cell>
          <cell r="F1276">
            <v>6.34</v>
          </cell>
        </row>
        <row r="1277">
          <cell r="A1277">
            <v>103660</v>
          </cell>
          <cell r="B1277" t="str">
            <v>VARREDEIRA DE GRAMA SINTÉTICA A GASOLINA, 2,4 CV, 4 TEMPOS - MATERIAIS NA OPERAÇÃO. AF_05/2023</v>
          </cell>
          <cell r="C1277" t="str">
            <v>H</v>
          </cell>
          <cell r="D1277">
            <v>11.21</v>
          </cell>
          <cell r="E1277">
            <v>0</v>
          </cell>
          <cell r="F1277">
            <v>11.21</v>
          </cell>
        </row>
        <row r="1278">
          <cell r="A1278">
            <v>103666</v>
          </cell>
          <cell r="B1278" t="str">
            <v>BATE ESTACA PARA INSTALAÇÃO DE DEFENSAS METÁLICAS (GUARD RAIL) FIXO, INCLUSIVE CAMINHÃO TOCO PBT 9.700 KG, POTÊNCIA DE 160 CV - MATERIAIS NA OPERAÇÃO. AF_05/2023</v>
          </cell>
          <cell r="C1278" t="str">
            <v>H</v>
          </cell>
          <cell r="D1278">
            <v>154.51</v>
          </cell>
          <cell r="E1278">
            <v>0</v>
          </cell>
          <cell r="F1278">
            <v>154.51</v>
          </cell>
        </row>
        <row r="1279">
          <cell r="A1279">
            <v>103792</v>
          </cell>
          <cell r="B1279" t="str">
            <v>MINI GUINDASTE ARANHA SOBRE ESTEIRAS E LANCA TELESCÓPICA, CAPACIDADE MÁXIMA DE CARGA 3,0 TON, RAIO MÁXIMO DE TRABALHO 8,25 M, ALTURA DE LANÇA DO SOLO 9,2 M, 55 M DE CABO DE AÇO 8 MM, MOTOR ELÉTRICO 220/380 VOLTS TRIFÁSICO - MATERIAIS NA OPERAÇÃO. AF_03/2022</v>
          </cell>
          <cell r="C1279" t="str">
            <v>H</v>
          </cell>
          <cell r="D1279">
            <v>0.19</v>
          </cell>
          <cell r="E1279">
            <v>0</v>
          </cell>
          <cell r="F1279">
            <v>0.19</v>
          </cell>
        </row>
        <row r="1280">
          <cell r="A1280">
            <v>103937</v>
          </cell>
          <cell r="B1280" t="str">
            <v>CONJUNTO MACACO HIDRÁULICO E CENTRAL DE BOMBEAMENTO MOTORIZADO 1,8 KW PARA PROTENSÃO DE MONOCABOS PARA CONCRETO PROTENDIDO, ESFORÇO MÁXIMO DE 20 TONELADAS  - MATERIAIS NA OPERAÇÃO. AF_05/2022</v>
          </cell>
          <cell r="C1280" t="str">
            <v>H</v>
          </cell>
          <cell r="D1280">
            <v>1.07</v>
          </cell>
          <cell r="E1280">
            <v>0</v>
          </cell>
          <cell r="F1280">
            <v>1.07</v>
          </cell>
        </row>
        <row r="1281">
          <cell r="A1281">
            <v>103943</v>
          </cell>
          <cell r="B1281" t="str">
            <v>CONJUNTO MACACO HIDRÁULICO E CENTRAL DE BOMBEAMENTO MOTORIZADO 1,8 KW PARA PROTENSÃO DE MONOCABOS PARA CONCRETO PROTENDIDO, ESFORÇO MÁXIMO DE 30 TONELADAS  - MATERIAIS NA OPERAÇÃO. AF_05/2022</v>
          </cell>
          <cell r="C1281" t="str">
            <v>H</v>
          </cell>
          <cell r="D1281">
            <v>1.07</v>
          </cell>
          <cell r="E1281">
            <v>0</v>
          </cell>
          <cell r="F1281">
            <v>1.07</v>
          </cell>
        </row>
        <row r="1282">
          <cell r="A1282">
            <v>104087</v>
          </cell>
          <cell r="B1282" t="str">
            <v>TERMOFUSORA PARA TUBOS E CONEXÕES EM PPR COM DIÂMETROS DE 20 A 63 MM, POTÊNCIA DE 800 W, TENSAO 220 V - DEPRECIAÇÃO. AF_05/2022</v>
          </cell>
          <cell r="C1282" t="str">
            <v>H</v>
          </cell>
          <cell r="D1282">
            <v>0.06</v>
          </cell>
          <cell r="E1282">
            <v>0</v>
          </cell>
          <cell r="F1282">
            <v>0.06</v>
          </cell>
        </row>
        <row r="1283">
          <cell r="A1283">
            <v>104088</v>
          </cell>
          <cell r="B1283" t="str">
            <v>TERMOFUSORA PARA TUBOS E CONEXÕES EM PPR COM DIÂMETROS DE 20 A 63 MM, POTÊNCIA DE 800 W, TENSAO 220 V - JUROS. AF_05/2022</v>
          </cell>
          <cell r="C1283" t="str">
            <v>H</v>
          </cell>
          <cell r="D1283">
            <v>0.01</v>
          </cell>
          <cell r="E1283">
            <v>0</v>
          </cell>
          <cell r="F1283">
            <v>0.01</v>
          </cell>
        </row>
        <row r="1284">
          <cell r="A1284">
            <v>104089</v>
          </cell>
          <cell r="B1284" t="str">
            <v>TERMOFUSORA PARA TUBOS E CONEXÕES EM PPR COM DIÂMETROS DE 20 A 63 MM, POTÊNCIA DE 800 W, TENSAO 220 V - MANUTENÇÃO. AF_05/2022</v>
          </cell>
          <cell r="C1284" t="str">
            <v>H</v>
          </cell>
          <cell r="D1284">
            <v>7.0000000000000007E-2</v>
          </cell>
          <cell r="E1284">
            <v>0</v>
          </cell>
          <cell r="F1284">
            <v>7.0000000000000007E-2</v>
          </cell>
        </row>
        <row r="1285">
          <cell r="A1285">
            <v>104090</v>
          </cell>
          <cell r="B1285" t="str">
            <v>TERMOFUSORA PARA TUBOS E CONEXÕES EM PPR COM DIÂMETROS DE 20 A 63 MM, POTÊNCIA DE 800 W, TENSAO 220 V - MATERIAIS NA OPERAÇÃO. AF_05/2022</v>
          </cell>
          <cell r="C1285" t="str">
            <v>H</v>
          </cell>
          <cell r="D1285">
            <v>0.47</v>
          </cell>
          <cell r="E1285">
            <v>0</v>
          </cell>
          <cell r="F1285">
            <v>0.47</v>
          </cell>
        </row>
        <row r="1286">
          <cell r="A1286">
            <v>104093</v>
          </cell>
          <cell r="B1286" t="str">
            <v>TERMOFUSORA PARA TUBOS E CONEXÕES EM PPR COM DIÂMETROS DE 75 A 110 MM, POTÊNCIA DE *1100* W, TENSÃO 220 V - DEPRECIAÇÃO. AF_05/2022</v>
          </cell>
          <cell r="C1286" t="str">
            <v>H</v>
          </cell>
          <cell r="D1286">
            <v>0.08</v>
          </cell>
          <cell r="E1286">
            <v>0</v>
          </cell>
          <cell r="F1286">
            <v>0.08</v>
          </cell>
        </row>
        <row r="1287">
          <cell r="A1287">
            <v>104094</v>
          </cell>
          <cell r="B1287" t="str">
            <v>TERMOFUSORA PARA TUBOS E CONEXÕES EM PPR COM DIÂMETROS DE 75 A 110 MM, POTÊNCIA DE *1100* W, TENSÃO 220 V - JUROS. AF_05/2022</v>
          </cell>
          <cell r="C1287" t="str">
            <v>H</v>
          </cell>
          <cell r="D1287">
            <v>0.02</v>
          </cell>
          <cell r="E1287">
            <v>0</v>
          </cell>
          <cell r="F1287">
            <v>0.02</v>
          </cell>
        </row>
        <row r="1288">
          <cell r="A1288">
            <v>104095</v>
          </cell>
          <cell r="B1288" t="str">
            <v>TERMOFUSORA PARA TUBOS E CONEXÕES EM PPR COM DIÂMETROS DE 75 A 110 MM, POTÊNCIA DE *1100* W, TENSÃO 220 V - MANUTENÇÃO. AF_05/2022</v>
          </cell>
          <cell r="C1288" t="str">
            <v>H</v>
          </cell>
          <cell r="D1288">
            <v>0.11</v>
          </cell>
          <cell r="E1288">
            <v>0</v>
          </cell>
          <cell r="F1288">
            <v>0.11</v>
          </cell>
        </row>
        <row r="1289">
          <cell r="A1289">
            <v>104096</v>
          </cell>
          <cell r="B1289" t="str">
            <v>TERMOFUSORA PARA TUBOS E CONEXÕES EM PPR COM DIÂMETROS DE 75 A 110 MM, POTÊNCIA DE *1100* W, TENSÃO 220 V - MATERIAIS NA OPERAÇÃO. AF_05/2022</v>
          </cell>
          <cell r="C1289" t="str">
            <v>H</v>
          </cell>
          <cell r="D1289">
            <v>0.65</v>
          </cell>
          <cell r="E1289">
            <v>0</v>
          </cell>
          <cell r="F1289">
            <v>0.65</v>
          </cell>
        </row>
        <row r="1290">
          <cell r="A1290">
            <v>104519</v>
          </cell>
          <cell r="B1290" t="str">
            <v>LIXADEIRA DE PAREDE, COM LED, POTÊNCIA 750 W, FREQUÊNCIA 60 HZ, VELOCIDADE 1000 A 2100 RPM, DIÂMETRO DA LIXA 225 MM - MATERIAIS NA OPERAÇÃO. AF_12/2022</v>
          </cell>
          <cell r="C1290" t="str">
            <v>H</v>
          </cell>
          <cell r="D1290">
            <v>0.44</v>
          </cell>
          <cell r="E1290">
            <v>0</v>
          </cell>
          <cell r="F1290">
            <v>0.44</v>
          </cell>
        </row>
        <row r="1291">
          <cell r="A1291">
            <v>104655</v>
          </cell>
          <cell r="B1291" t="str">
            <v>MARTELETE PERFURADOR/ ROMPEDOR ELÉTRICO, POTÊNCIA 800 W, 220 V - MATERIAIS NA OPERAÇÃO. AF_05/2023</v>
          </cell>
          <cell r="C1291" t="str">
            <v>H</v>
          </cell>
          <cell r="D1291">
            <v>0.47</v>
          </cell>
          <cell r="E1291">
            <v>0</v>
          </cell>
          <cell r="F1291">
            <v>0.47</v>
          </cell>
        </row>
        <row r="1292">
          <cell r="A1292">
            <v>104687</v>
          </cell>
          <cell r="B1292" t="str">
            <v>GRUPO GERADOR DIESEL, COM CARENAGEM, POTÊNCIA STANDART ENTRE 400 E 460 KVA, VELOCIDADE DE 1800 RPM, FREQUÊNCIA DE 60 HZ - MATERIAIS NA OPERAÇÃO. AF_05/2023</v>
          </cell>
          <cell r="C1292" t="str">
            <v>H</v>
          </cell>
          <cell r="D1292">
            <v>431.18</v>
          </cell>
          <cell r="E1292">
            <v>0</v>
          </cell>
          <cell r="F1292">
            <v>431.18</v>
          </cell>
        </row>
        <row r="1293">
          <cell r="A1293">
            <v>104694</v>
          </cell>
          <cell r="B1293" t="str">
            <v>PERFURATRIZ DE COROA DIAMANTADA PARA CONCRETO, DIÂMETRO ATÉ 250 MM, MOTOR ELÉTRICO 220 V, POTÊNCIA 2.500 W - MATERIAIS NA OPERAÇÃO. AF_05/2023</v>
          </cell>
          <cell r="C1293" t="str">
            <v>H</v>
          </cell>
          <cell r="D1293">
            <v>1.49</v>
          </cell>
          <cell r="E1293">
            <v>0</v>
          </cell>
          <cell r="F1293">
            <v>1.49</v>
          </cell>
        </row>
        <row r="1294">
          <cell r="A1294">
            <v>104703</v>
          </cell>
          <cell r="B1294" t="str">
            <v>CAMINHÃO TANQUE PARA HIDROSSEMEADURA, COM CAPACIDADE DE 8.000 LITROS, INCLUINDO BOMBA PARA LANÇAMENTO COM MOTOR DIESEL COM POTÊNCIA DE 105 CV - MATERIAIS NA OPERAÇÃO. AF_06/2023</v>
          </cell>
          <cell r="C1294" t="str">
            <v>H</v>
          </cell>
          <cell r="D1294">
            <v>88.74</v>
          </cell>
          <cell r="E1294">
            <v>0</v>
          </cell>
          <cell r="F1294">
            <v>88.74</v>
          </cell>
        </row>
        <row r="1295">
          <cell r="A1295">
            <v>104709</v>
          </cell>
          <cell r="B1295" t="str">
            <v>GUINDASTE HIDRÁULICO AUTOPROPELIDO, COM LANÇA TRELICADA 41 M, CAPACIDADE MÁXIMA DE ELEVAÇÃO 43 T, POTÊNCIA 230 KW, EQUIPADO COM CAÇAMBA DE ARRASTO (DRAGLINE) DE 0,76 M3 - MATERIAIS NA OPERAÇÃO. AF_06/2023</v>
          </cell>
          <cell r="C1295" t="str">
            <v>H</v>
          </cell>
          <cell r="D1295">
            <v>1122.17</v>
          </cell>
          <cell r="E1295">
            <v>0</v>
          </cell>
          <cell r="F1295">
            <v>1122.17</v>
          </cell>
        </row>
        <row r="1296">
          <cell r="A1296">
            <v>104715</v>
          </cell>
          <cell r="B1296" t="str">
            <v>ESCAVADEIRA HIDRÁULICA DE BRAÇO LONGO (LONGO ALCANCE) SOBRE ESTEIRAS, CAÇAMBA 0,52 M3, PESO OPERACIONAL 24 T, POTÊNCIA LÍQUIDA 155 HP  - MATERIAIS NA OPERAÇÃO. AF_06/2023</v>
          </cell>
          <cell r="C1296" t="str">
            <v>H</v>
          </cell>
          <cell r="D1296">
            <v>86.27</v>
          </cell>
          <cell r="E1296">
            <v>0</v>
          </cell>
          <cell r="F1296">
            <v>86.27</v>
          </cell>
        </row>
        <row r="1297">
          <cell r="A1297">
            <v>104906</v>
          </cell>
          <cell r="B1297" t="str">
            <v>GUINDASTE HIDRÁULICO RODOVIÁRIO, LANCA TELESCÓPICA DE *50+20* M, CAPACIDADE MÁXIMA DE 90T, 4 EIXOS, POTÊNCIA 330 KW, MOTOR DIESEL - MATERIAIS NA OPERAÇÃO. AF_01/2024</v>
          </cell>
          <cell r="C1297" t="str">
            <v>H</v>
          </cell>
          <cell r="D1297">
            <v>94.71</v>
          </cell>
          <cell r="E1297">
            <v>0</v>
          </cell>
          <cell r="F1297">
            <v>94.71</v>
          </cell>
        </row>
        <row r="1298">
          <cell r="A1298">
            <v>104912</v>
          </cell>
          <cell r="B1298" t="str">
            <v>GUINDASTE DERRICK, LANÇA DE *20* M, CARGA MÁXIMA 10T, POTÊNCIA 45 KW - MATERIAIS NA OPERAÇÃO. AF_01/2024</v>
          </cell>
          <cell r="C1298" t="str">
            <v>H</v>
          </cell>
          <cell r="D1298">
            <v>26.77</v>
          </cell>
          <cell r="E1298">
            <v>0</v>
          </cell>
          <cell r="F1298">
            <v>26.77</v>
          </cell>
        </row>
        <row r="1299">
          <cell r="A1299">
            <v>92259</v>
          </cell>
          <cell r="B1299" t="str">
            <v>INSTALAÇÃO DE TESOURA (INTEIRA OU MEIA), BIAPOIADA, EM MADEIRA NÃO APARELHADA, PARA VÃOS MAIORES OU IGUAIS A 3,0 M E MENORES QUE 6,0 M, INCLUSO IÇAMENTO. AF_07/2019</v>
          </cell>
          <cell r="C1299" t="str">
            <v>UN</v>
          </cell>
          <cell r="D1299">
            <v>397.03999999999996</v>
          </cell>
          <cell r="E1299">
            <v>110.24</v>
          </cell>
          <cell r="F1299">
            <v>507.28</v>
          </cell>
        </row>
        <row r="1300">
          <cell r="A1300">
            <v>92260</v>
          </cell>
          <cell r="B1300" t="str">
            <v>INSTALAÇÃO DE TESOURA (INTEIRA OU MEIA), BIAPOIADA, EM MADEIRA NÃO APARELHADA, PARA VÃOS MAIORES OU IGUAIS A 6,0 M E MENORES QUE 8,0 M, INCLUSO IÇAMENTO. AF_07/2019</v>
          </cell>
          <cell r="C1300" t="str">
            <v>UN</v>
          </cell>
          <cell r="D1300">
            <v>417.43999999999994</v>
          </cell>
          <cell r="E1300">
            <v>162.97999999999999</v>
          </cell>
          <cell r="F1300">
            <v>580.41999999999996</v>
          </cell>
        </row>
        <row r="1301">
          <cell r="A1301">
            <v>92261</v>
          </cell>
          <cell r="B1301" t="str">
            <v>INSTALAÇÃO DE TESOURA (INTEIRA OU MEIA), BIAPOIADA, EM MADEIRA NÃO APARELHADA, PARA VÃOS MAIORES OU IGUAIS A 8,0 M E MENORES QUE 10,0 M, INCLUSO IÇAMENTO. AF_07/2019</v>
          </cell>
          <cell r="C1301" t="str">
            <v>UN</v>
          </cell>
          <cell r="D1301">
            <v>437.23</v>
          </cell>
          <cell r="E1301">
            <v>214.09</v>
          </cell>
          <cell r="F1301">
            <v>651.32000000000005</v>
          </cell>
        </row>
        <row r="1302">
          <cell r="A1302">
            <v>92262</v>
          </cell>
          <cell r="B1302" t="str">
            <v>INSTALAÇÃO DE TESOURA (INTEIRA OU MEIA), BIAPOIADA, EM MADEIRA NÃO APARELHADA, PARA VÃOS MAIORES OU IGUAIS A 10,0 M E MENORES QUE 12,0 M, INCLUSO IÇAMENTO. AF_07/2019</v>
          </cell>
          <cell r="C1302" t="str">
            <v>UN</v>
          </cell>
          <cell r="D1302">
            <v>469.1</v>
          </cell>
          <cell r="E1302">
            <v>296.38</v>
          </cell>
          <cell r="F1302">
            <v>765.48</v>
          </cell>
        </row>
        <row r="1303">
          <cell r="A1303">
            <v>92539</v>
          </cell>
          <cell r="B1303" t="str">
            <v>TRAMA DE MADEIRA COMPOSTA POR RIPAS, CAIBROS E TERÇAS PARA TELHADOS DE ATÉ 2 ÁGUAS PARA TELHA DE ENCAIXE DE CERÂMICA OU DE CONCRETO, INCLUSO TRANSPORTE VERTICAL. AF_07/2019</v>
          </cell>
          <cell r="C1303" t="str">
            <v>M2</v>
          </cell>
          <cell r="D1303">
            <v>67.62</v>
          </cell>
          <cell r="E1303">
            <v>17.43</v>
          </cell>
          <cell r="F1303">
            <v>85.05</v>
          </cell>
        </row>
        <row r="1304">
          <cell r="A1304">
            <v>92540</v>
          </cell>
          <cell r="B1304" t="str">
            <v>TRAMA DE MADEIRA COMPOSTA POR RIPAS, CAIBROS E TERÇAS PARA TELHADOS DE MAIS QUE 2 ÁGUAS PARA TELHA DE ENCAIXE DE CERÂMICA OU DE CONCRETO, INCLUSO TRANSPORTE VERTICAL. AF_07/2019</v>
          </cell>
          <cell r="C1304" t="str">
            <v>M2</v>
          </cell>
          <cell r="D1304">
            <v>71.039999999999992</v>
          </cell>
          <cell r="E1304">
            <v>24.92</v>
          </cell>
          <cell r="F1304">
            <v>95.96</v>
          </cell>
        </row>
        <row r="1305">
          <cell r="A1305">
            <v>92541</v>
          </cell>
          <cell r="B1305" t="str">
            <v>TRAMA DE MADEIRA COMPOSTA POR RIPAS, CAIBROS E TERÇAS PARA TELHADOS DE ATÉ 2 ÁGUAS PARA TELHA CERÂMICA CAPA-CANAL, INCLUSO TRANSPORTE VERTICAL. AF_07/2019</v>
          </cell>
          <cell r="C1305" t="str">
            <v>M2</v>
          </cell>
          <cell r="D1305">
            <v>73.740000000000009</v>
          </cell>
          <cell r="E1305">
            <v>17.989999999999998</v>
          </cell>
          <cell r="F1305">
            <v>91.73</v>
          </cell>
        </row>
        <row r="1306">
          <cell r="A1306">
            <v>92542</v>
          </cell>
          <cell r="B1306" t="str">
            <v>TRAMA DE MADEIRA COMPOSTA POR RIPAS, CAIBROS E TERÇAS PARA TELHADOS DE MAIS QUE 2 ÁGUAS PARA TELHA CERÂMICA CAPA-CANAL, INCLUSO TRANSPORTE VERTICAL. AF_07/2019</v>
          </cell>
          <cell r="C1306" t="str">
            <v>M2</v>
          </cell>
          <cell r="D1306">
            <v>85.95</v>
          </cell>
          <cell r="E1306">
            <v>25.86</v>
          </cell>
          <cell r="F1306">
            <v>111.81</v>
          </cell>
        </row>
        <row r="1307">
          <cell r="A1307">
            <v>92543</v>
          </cell>
          <cell r="B1307" t="str">
            <v>TRAMA DE MADEIRA COMPOSTA POR TERÇAS PARA TELHADOS DE ATÉ 2 ÁGUAS PARA TELHA ONDULADA DE FIBROCIMENTO, METÁLICA, PLÁSTICA OU TERMOACÚSTICA, INCLUSO TRANSPORTE VERTICAL. AF_07/2019</v>
          </cell>
          <cell r="C1307" t="str">
            <v>M2</v>
          </cell>
          <cell r="D1307">
            <v>21.62</v>
          </cell>
          <cell r="E1307">
            <v>3.98</v>
          </cell>
          <cell r="F1307">
            <v>25.6</v>
          </cell>
        </row>
        <row r="1308">
          <cell r="A1308">
            <v>92544</v>
          </cell>
          <cell r="B1308" t="str">
            <v>TRAMA DE MADEIRA COMPOSTA POR TERÇAS PARA TELHADOS DE ATÉ 2 ÁGUAS PARA TELHA ESTRUTURAL DE FIBROCIMENTO, INCLUSO TRANSPORTE VERTICAL. AF_07/2019</v>
          </cell>
          <cell r="C1308" t="str">
            <v>M2</v>
          </cell>
          <cell r="D1308">
            <v>17.22</v>
          </cell>
          <cell r="E1308">
            <v>3.17</v>
          </cell>
          <cell r="F1308">
            <v>20.39</v>
          </cell>
        </row>
        <row r="1309">
          <cell r="A1309">
            <v>92545</v>
          </cell>
          <cell r="B1309" t="str">
            <v>FABRICAÇÃO E INSTALAÇÃO DE TESOURA INTEIRA EM MADEIRA NÃO APARELHADA, VÃO DE 3 M, PARA TELHA CERÂMICA OU DE CONCRETO, INCLUSO IÇAMENTO. AF_07/2019</v>
          </cell>
          <cell r="C1309" t="str">
            <v>UN</v>
          </cell>
          <cell r="D1309">
            <v>802.99000000000012</v>
          </cell>
          <cell r="E1309">
            <v>307.89</v>
          </cell>
          <cell r="F1309">
            <v>1110.8800000000001</v>
          </cell>
        </row>
        <row r="1310">
          <cell r="A1310">
            <v>92546</v>
          </cell>
          <cell r="B1310" t="str">
            <v>FABRICAÇÃO E INSTALAÇÃO DE TESOURA INTEIRA EM MADEIRA NÃO APARELHADA, VÃO DE 4 M, PARA TELHA CERÂMICA OU DE CONCRETO, INCLUSO IÇAMENTO. AF_07/2019</v>
          </cell>
          <cell r="C1310" t="str">
            <v>UN</v>
          </cell>
          <cell r="D1310">
            <v>965.22</v>
          </cell>
          <cell r="E1310">
            <v>406.72</v>
          </cell>
          <cell r="F1310">
            <v>1371.94</v>
          </cell>
        </row>
        <row r="1311">
          <cell r="A1311">
            <v>92547</v>
          </cell>
          <cell r="B1311" t="str">
            <v>FABRICAÇÃO E INSTALAÇÃO DE TESOURA INTEIRA EM MADEIRA NÃO APARELHADA, VÃO DE 5 M, PARA TELHA CERÂMICA OU DE CONCRETO, INCLUSO IÇAMENTO. AF_07/2019</v>
          </cell>
          <cell r="C1311" t="str">
            <v>UN</v>
          </cell>
          <cell r="D1311">
            <v>1042.75</v>
          </cell>
          <cell r="E1311">
            <v>406.71</v>
          </cell>
          <cell r="F1311">
            <v>1449.46</v>
          </cell>
        </row>
        <row r="1312">
          <cell r="A1312">
            <v>92548</v>
          </cell>
          <cell r="B1312" t="str">
            <v>FABRICAÇÃO E INSTALAÇÃO DE TESOURA INTEIRA EM MADEIRA NÃO APARELHADA, VÃO DE 6 M, PARA TELHA CERÂMICA OU DE CONCRETO, INCLUSO IÇAMENTO. AF_07/2019</v>
          </cell>
          <cell r="C1312" t="str">
            <v>UN</v>
          </cell>
          <cell r="D1312">
            <v>1156.1099999999999</v>
          </cell>
          <cell r="E1312">
            <v>459.44</v>
          </cell>
          <cell r="F1312">
            <v>1615.55</v>
          </cell>
        </row>
        <row r="1313">
          <cell r="A1313">
            <v>92549</v>
          </cell>
          <cell r="B1313" t="str">
            <v>FABRICAÇÃO E INSTALAÇÃO DE TESOURA INTEIRA EM MADEIRA NÃO APARELHADA, VÃO DE 7 M, PARA TELHA CERÂMICA OU DE CONCRETO, INCLUSO IÇAMENTO. AF_07/2019</v>
          </cell>
          <cell r="C1313" t="str">
            <v>UN</v>
          </cell>
          <cell r="D1313">
            <v>1375.8899999999999</v>
          </cell>
          <cell r="E1313">
            <v>657.1</v>
          </cell>
          <cell r="F1313">
            <v>2032.99</v>
          </cell>
        </row>
        <row r="1314">
          <cell r="A1314">
            <v>92550</v>
          </cell>
          <cell r="B1314" t="str">
            <v>FABRICAÇÃO E INSTALAÇÃO DE TESOURA INTEIRA EM MADEIRA NÃO APARELHADA, VÃO DE 8 M, PARA TELHA CERÂMICA OU DE CONCRETO, INCLUSO IÇAMENTO. AF_07/2019</v>
          </cell>
          <cell r="C1314" t="str">
            <v>UN</v>
          </cell>
          <cell r="D1314">
            <v>1733.61</v>
          </cell>
          <cell r="E1314">
            <v>708.2</v>
          </cell>
          <cell r="F1314">
            <v>2441.81</v>
          </cell>
        </row>
        <row r="1315">
          <cell r="A1315">
            <v>92551</v>
          </cell>
          <cell r="B1315" t="str">
            <v>FABRICAÇÃO E INSTALAÇÃO DE TESOURA INTEIRA EM MADEIRA NÃO APARELHADA, VÃO DE 9 M, PARA TELHA CERÂMICA OU DE CONCRETO, INCLUSO IÇAMENTO. AF_07/2019</v>
          </cell>
          <cell r="C1315" t="str">
            <v>UN</v>
          </cell>
          <cell r="D1315">
            <v>1833.5600000000002</v>
          </cell>
          <cell r="E1315">
            <v>708.2</v>
          </cell>
          <cell r="F1315">
            <v>2541.7600000000002</v>
          </cell>
        </row>
        <row r="1316">
          <cell r="A1316">
            <v>92552</v>
          </cell>
          <cell r="B1316" t="str">
            <v>FABRICAÇÃO E INSTALAÇÃO DE TESOURA INTEIRA EM MADEIRA NÃO APARELHADA, VÃO DE 10 M, PARA TELHA CERÂMICA OU DE CONCRETO, INCLUSO IÇAMENTO. AF_07/2019</v>
          </cell>
          <cell r="C1316" t="str">
            <v>UN</v>
          </cell>
          <cell r="D1316">
            <v>1980.8400000000001</v>
          </cell>
          <cell r="E1316">
            <v>790.48</v>
          </cell>
          <cell r="F1316">
            <v>2771.32</v>
          </cell>
        </row>
        <row r="1317">
          <cell r="A1317">
            <v>92553</v>
          </cell>
          <cell r="B1317" t="str">
            <v>FABRICAÇÃO E INSTALAÇÃO DE TESOURA INTEIRA EM MADEIRA NÃO APARELHADA, VÃO DE 11 M, PARA TELHA CERÂMICA OU DE CONCRETO, INCLUSO IÇAMENTO. AF_07/2019</v>
          </cell>
          <cell r="C1317" t="str">
            <v>UN</v>
          </cell>
          <cell r="D1317">
            <v>2209.5699999999997</v>
          </cell>
          <cell r="E1317">
            <v>988.13</v>
          </cell>
          <cell r="F1317">
            <v>3197.7</v>
          </cell>
        </row>
        <row r="1318">
          <cell r="A1318">
            <v>92554</v>
          </cell>
          <cell r="B1318" t="str">
            <v>FABRICAÇÃO E INSTALAÇÃO DE TESOURA INTEIRA EM MADEIRA NÃO APARELHADA, VÃO DE 12 M, PARA TELHA CERÂMICA OU DE CONCRETO, INCLUSO IÇAMENTO. AF_07/2019</v>
          </cell>
          <cell r="C1318" t="str">
            <v>UN</v>
          </cell>
          <cell r="D1318">
            <v>2324.27</v>
          </cell>
          <cell r="E1318">
            <v>988.13</v>
          </cell>
          <cell r="F1318">
            <v>3312.4</v>
          </cell>
        </row>
        <row r="1319">
          <cell r="A1319">
            <v>92555</v>
          </cell>
          <cell r="B1319" t="str">
            <v>FABRICAÇÃO E INSTALAÇÃO DE TESOURA INTEIRA EM MADEIRA NÃO APARELHADA, VÃO DE 3 M, PARA TELHA ONDULADA DE FIBROCIMENTO, METÁLICA, PLÁSTICA OU TERMOACÚSTICA, INCLUSO IÇAMENTO. AF_07/2019</v>
          </cell>
          <cell r="C1319" t="str">
            <v>UN</v>
          </cell>
          <cell r="D1319">
            <v>787.55000000000007</v>
          </cell>
          <cell r="E1319">
            <v>307.89999999999998</v>
          </cell>
          <cell r="F1319">
            <v>1095.45</v>
          </cell>
        </row>
        <row r="1320">
          <cell r="A1320">
            <v>92556</v>
          </cell>
          <cell r="B1320" t="str">
            <v>FABRICAÇÃO E INSTALAÇÃO DE TESOURA INTEIRA EM MADEIRA NÃO APARELHADA, VÃO DE 4 M, PARA TELHA ONDULADA DE FIBROCIMENTO, METÁLICA, PLÁSTICA OU TERMOACÚSTICA, INCLUSO IÇAMENTO. AF_07/2019</v>
          </cell>
          <cell r="C1320" t="str">
            <v>UN</v>
          </cell>
          <cell r="D1320">
            <v>938.18000000000006</v>
          </cell>
          <cell r="E1320">
            <v>406.72</v>
          </cell>
          <cell r="F1320">
            <v>1344.9</v>
          </cell>
        </row>
        <row r="1321">
          <cell r="A1321">
            <v>92557</v>
          </cell>
          <cell r="B1321" t="str">
            <v>FABRICAÇÃO E INSTALAÇÃO DE TESOURA INTEIRA EM MADEIRA NÃO APARELHADA, VÃO DE 5 M, PARA TELHA ONDULADA DE FIBROCIMENTO, METÁLICA, PLÁSTICA OU TERMOACÚSTICA, INCLUSO IÇAMENTO. AF_07/2019</v>
          </cell>
          <cell r="C1321" t="str">
            <v>UN</v>
          </cell>
          <cell r="D1321">
            <v>1015.71</v>
          </cell>
          <cell r="E1321">
            <v>406.71</v>
          </cell>
          <cell r="F1321">
            <v>1422.42</v>
          </cell>
        </row>
        <row r="1322">
          <cell r="A1322">
            <v>92558</v>
          </cell>
          <cell r="B1322" t="str">
            <v>FABRICAÇÃO E INSTALAÇÃO DE TESOURA INTEIRA EM MADEIRA NÃO APARELHADA, VÃO DE 6 M, PARA TELHA ONDULADA DE FIBROCIMENTO, METÁLICA, PLÁSTICA OU TERMOACÚSTICA, INCLUSO IÇAMENTO. AF_07/2019</v>
          </cell>
          <cell r="C1322" t="str">
            <v>UN</v>
          </cell>
          <cell r="D1322">
            <v>1140.6799999999998</v>
          </cell>
          <cell r="E1322">
            <v>459.44</v>
          </cell>
          <cell r="F1322">
            <v>1600.12</v>
          </cell>
        </row>
        <row r="1323">
          <cell r="A1323">
            <v>92559</v>
          </cell>
          <cell r="B1323" t="str">
            <v>FABRICAÇÃO E INSTALAÇÃO DE TESOURA INTEIRA EM MADEIRA NÃO APARELHADA, VÃO DE 7 M, PARA TELHA ONDULADA DE FIBROCIMENTO, METÁLICA, PLÁSTICA OU TERMOACÚSTICA, INCLUSO IÇAMENTO. AF_07/2019</v>
          </cell>
          <cell r="C1323" t="str">
            <v>UN</v>
          </cell>
          <cell r="D1323">
            <v>1347.1599999999999</v>
          </cell>
          <cell r="E1323">
            <v>657.1</v>
          </cell>
          <cell r="F1323">
            <v>2004.26</v>
          </cell>
        </row>
        <row r="1324">
          <cell r="A1324">
            <v>92560</v>
          </cell>
          <cell r="B1324" t="str">
            <v>FABRICAÇÃO E INSTALAÇÃO DE TESOURA INTEIRA EM MADEIRA NÃO APARELHADA, VÃO DE 8 M, PARA TELHA ONDULADA DE FIBROCIMENTO, METÁLICA, PLÁSTICA OU TERMOACÚSTICA, INCLUSO IÇAMENTO. AF_07/2019</v>
          </cell>
          <cell r="C1324" t="str">
            <v>UN</v>
          </cell>
          <cell r="D1324">
            <v>1694.4799999999998</v>
          </cell>
          <cell r="E1324">
            <v>708.2</v>
          </cell>
          <cell r="F1324">
            <v>2402.6799999999998</v>
          </cell>
        </row>
        <row r="1325">
          <cell r="A1325">
            <v>92561</v>
          </cell>
          <cell r="B1325" t="str">
            <v>FABRICAÇÃO E INSTALAÇÃO DE TESOURA INTEIRA EM MADEIRA NÃO APARELHADA, VÃO DE 9 M, PARA TELHA ONDULADA DE FIBROCIMENTO, METÁLICA, PLÁSTICA OU TERMOACÚSTICA, INCLUSO IÇAMENTO. AF_07/2019</v>
          </cell>
          <cell r="C1325" t="str">
            <v>UN</v>
          </cell>
          <cell r="D1325">
            <v>1795.4999999999998</v>
          </cell>
          <cell r="E1325">
            <v>708.2</v>
          </cell>
          <cell r="F1325">
            <v>2503.6999999999998</v>
          </cell>
        </row>
        <row r="1326">
          <cell r="A1326">
            <v>92562</v>
          </cell>
          <cell r="B1326" t="str">
            <v>FABRICAÇÃO E INSTALAÇÃO DE TESOURA INTEIRA EM MADEIRA NÃO APARELHADA, VÃO DE 10 M, PARA TELHA ONDULADA DE FIBROCIMENTO, METÁLICA, PLÁSTICA OU TERMOACÚSTICA, INCLUSO IÇAMENTO. AF_07/2019</v>
          </cell>
          <cell r="C1326" t="str">
            <v>UN</v>
          </cell>
          <cell r="D1326">
            <v>1915.7399999999998</v>
          </cell>
          <cell r="E1326">
            <v>790.48</v>
          </cell>
          <cell r="F1326">
            <v>2706.22</v>
          </cell>
        </row>
        <row r="1327">
          <cell r="A1327">
            <v>92563</v>
          </cell>
          <cell r="B1327" t="str">
            <v>FABRICAÇÃO E INSTALAÇÃO DE TESOURA INTEIRA EM MADEIRA NÃO APARELHADA, VÃO DE 11 M, PARA TELHA ONDULADA DE FIBROCIMENTO, METÁLICA, PLÁSTICA OU TERMOACÚSTICA, INCLUSO IÇAMENTO. AF_07/2019</v>
          </cell>
          <cell r="C1327" t="str">
            <v>UN</v>
          </cell>
          <cell r="D1327">
            <v>2133.4499999999998</v>
          </cell>
          <cell r="E1327">
            <v>988.13</v>
          </cell>
          <cell r="F1327">
            <v>3121.58</v>
          </cell>
        </row>
        <row r="1328">
          <cell r="A1328">
            <v>92564</v>
          </cell>
          <cell r="B1328" t="str">
            <v>FABRICAÇÃO E INSTALAÇÃO DE TESOURA INTEIRA EM MADEIRA NÃO APARELHADA, VÃO DE 12 M, PARA TELHA ONDULADA DE FIBROCIMENTO, METÁLICA, PLÁSTICA OU TERMOACÚSTICA, INCLUSO IÇAMENTO. AF_07/2019</v>
          </cell>
          <cell r="C1328" t="str">
            <v>UN</v>
          </cell>
          <cell r="D1328">
            <v>2231.0299999999997</v>
          </cell>
          <cell r="E1328">
            <v>988.13</v>
          </cell>
          <cell r="F1328">
            <v>3219.16</v>
          </cell>
        </row>
        <row r="1329">
          <cell r="A1329">
            <v>100379</v>
          </cell>
          <cell r="B1329" t="str">
            <v>FABRICAÇÃO E INSTALAÇÃO DE PONTALETES DE MADEIRA NÃO APARELHADA PARA TELHADOS COM ATÉ 2 ÁGUAS E COM TELHA CERÂMICA OU DE CONCRETO EM EDIFÍCIO RESIDENCIAL TÉRREO, INCLUSO TRANSPORTE VERTICAL. AF_07/2019</v>
          </cell>
          <cell r="C1329" t="str">
            <v>M2</v>
          </cell>
          <cell r="D1329">
            <v>30.13</v>
          </cell>
          <cell r="E1329">
            <v>11.09</v>
          </cell>
          <cell r="F1329">
            <v>41.22</v>
          </cell>
        </row>
        <row r="1330">
          <cell r="A1330">
            <v>100380</v>
          </cell>
          <cell r="B1330" t="str">
            <v>FABRICAÇÃO E INSTALAÇÃO DE PONTALETES DE MADEIRA NÃO APARELHADA PARA TELHADOS COM ATÉ 2 ÁGUAS E COM TELHA CERÂMICA OU DE CONCRETO EM EDIFÍCIO RESIDENCIAL DE MÚLTIPLOS PAVIMENTOS, INCLUSO TRANSPORTE VERTICAL. AF_07/2019</v>
          </cell>
          <cell r="C1330" t="str">
            <v>M2</v>
          </cell>
          <cell r="D1330">
            <v>37.370000000000005</v>
          </cell>
          <cell r="E1330">
            <v>17.62</v>
          </cell>
          <cell r="F1330">
            <v>54.99</v>
          </cell>
        </row>
        <row r="1331">
          <cell r="A1331">
            <v>100381</v>
          </cell>
          <cell r="B1331" t="str">
            <v>FABRICAÇÃO E INSTALAÇÃO DE PONTALETES DE MADEIRA NÃO APARELHADA PARA TELHADOS COM ATÉ 2 ÁGUAS E COM TELHA CERÂMICA OU DE CONCRETO EM EDIFÍCIO INSTITUCIONAL TÉRREO, INCLUSO TRANSPORTE VERTICAL. AF_07/2019</v>
          </cell>
          <cell r="C1331" t="str">
            <v>M2</v>
          </cell>
          <cell r="D1331">
            <v>39.99</v>
          </cell>
          <cell r="E1331">
            <v>22.04</v>
          </cell>
          <cell r="F1331">
            <v>62.03</v>
          </cell>
        </row>
        <row r="1332">
          <cell r="A1332">
            <v>100383</v>
          </cell>
          <cell r="B1332" t="str">
            <v>FABRICAÇÃO E INSTALAÇÃO DE PONTALETES DE MADEIRA NÃO APARELHADA PARA TELHADOS COM ATÉ 2 ÁGUAS E COM TELHA ONDULADA DE FIBROCIMENTO, ALUMÍNIO OU PLÁSTICA EM EDIFÍCIO RESIDENCIAL DE MÚLTIPLOS PAVIMENTOS, INCLUSO TRANSPORTE VERTICAL. AF_07/2019</v>
          </cell>
          <cell r="C1332" t="str">
            <v>M2</v>
          </cell>
          <cell r="D1332">
            <v>22.86</v>
          </cell>
          <cell r="E1332">
            <v>4.8</v>
          </cell>
          <cell r="F1332">
            <v>27.66</v>
          </cell>
        </row>
        <row r="1333">
          <cell r="A1333">
            <v>100384</v>
          </cell>
          <cell r="B1333" t="str">
            <v>FABRICAÇÃO E INSTALAÇÃO DE PONTALETES DE MADEIRA NÃO APARELHADA PARA TELHADOS COM ATÉ 2 ÁGUAS E COM TELHA ONDULADA DE FIBROCIMENTO, ALUMÍNIO OU PLÁSTICA EM EDIFÍCIO INSTITUCIONAL TÉRREO, INCLUSO TRANSPORTE VERTICAL. AF_07/2019</v>
          </cell>
          <cell r="C1333" t="str">
            <v>M2</v>
          </cell>
          <cell r="D1333">
            <v>23.130000000000003</v>
          </cell>
          <cell r="E1333">
            <v>6.1</v>
          </cell>
          <cell r="F1333">
            <v>29.23</v>
          </cell>
        </row>
        <row r="1334">
          <cell r="A1334">
            <v>100385</v>
          </cell>
          <cell r="B1334" t="str">
            <v>FABRICAÇÃO E INSTALAÇÃO DE PONTALETES DE MADEIRA NÃO APARELHADA PARA TELHADOS COM MAIS QUE 2 ÁGUAS E COM TELHA CERÂMICA OU DE CONCRETO EM EDIFÍCIO RESIDENCIAL TÉRREO, INCLUSO TRANSPORTE VERTICAL. AF_07/2019</v>
          </cell>
          <cell r="C1334" t="str">
            <v>M2</v>
          </cell>
          <cell r="D1334">
            <v>28.480000000000004</v>
          </cell>
          <cell r="E1334">
            <v>8.26</v>
          </cell>
          <cell r="F1334">
            <v>36.74</v>
          </cell>
        </row>
        <row r="1335">
          <cell r="A1335">
            <v>100386</v>
          </cell>
          <cell r="B1335" t="str">
            <v>FABRICAÇÃO E INSTALAÇÃO DE PONTALETES DE MADEIRA NÃO APARELHADA PARA TELHADOS COM MAIS QUE 2 ÁGUAS E COM TELHA CERÂMICA OU DE CONCRETO EM EDIFÍCIO RESIDENCIAL DE MÚLTIPLOS PAVIMENTOS. AF_07/2019</v>
          </cell>
          <cell r="C1335" t="str">
            <v>M2</v>
          </cell>
          <cell r="D1335">
            <v>35.04</v>
          </cell>
          <cell r="E1335">
            <v>12.47</v>
          </cell>
          <cell r="F1335">
            <v>47.51</v>
          </cell>
        </row>
        <row r="1336">
          <cell r="A1336">
            <v>100387</v>
          </cell>
          <cell r="B1336" t="str">
            <v>FABRICAÇÃO E INSTALAÇÃO DE PONTALETES DE MADEIRA NÃO APARELHADA PARA TELHADOS COM MAIS QUE 2 ÁGUAS E COM TELHA CERÂMICA OU DE CONCRETO EM EDIFÍCIO INSTITUCIONAL TÉRREO, INCLUSO TRANSPORTE VERTICAL. AF_07/2019</v>
          </cell>
          <cell r="C1336" t="str">
            <v>M2</v>
          </cell>
          <cell r="D1336">
            <v>42.58</v>
          </cell>
          <cell r="E1336">
            <v>15.98</v>
          </cell>
          <cell r="F1336">
            <v>58.56</v>
          </cell>
        </row>
        <row r="1337">
          <cell r="A1337">
            <v>100388</v>
          </cell>
          <cell r="B1337" t="str">
            <v>RETIRADA E RECOLOCAÇÃO DE RIPA EM TELHADOS DE ATÉ 2 ÁGUAS COM TELHA CERÂMICA OU DE CONCRETO DE ENCAIXE, INCLUSO TRANSPORTE VERTICAL. AF_07/2019</v>
          </cell>
          <cell r="C1337" t="str">
            <v>M2</v>
          </cell>
          <cell r="D1337">
            <v>13.25</v>
          </cell>
          <cell r="E1337">
            <v>8.4499999999999993</v>
          </cell>
          <cell r="F1337">
            <v>21.7</v>
          </cell>
        </row>
        <row r="1338">
          <cell r="A1338">
            <v>100389</v>
          </cell>
          <cell r="B1338" t="str">
            <v>RETIRADA E RECOLOCAÇÃO DE CAIBRO EM TELHADOS DE ATÉ 2 ÁGUAS COM TELHA CERÂMICA OU DE CONCRETO DE ENCAIXE, INCLUSO TRANSPORTE VERTICAL. AF_07/2019</v>
          </cell>
          <cell r="C1338" t="str">
            <v>M2</v>
          </cell>
          <cell r="D1338">
            <v>10.149999999999999</v>
          </cell>
          <cell r="E1338">
            <v>9.16</v>
          </cell>
          <cell r="F1338">
            <v>19.309999999999999</v>
          </cell>
        </row>
        <row r="1339">
          <cell r="A1339">
            <v>100390</v>
          </cell>
          <cell r="B1339" t="str">
            <v>RETIRADA E RECOLOCAÇÃO DE RIPA EM TELHADOS DE MAIS DE 2 ÁGUAS COM TELHA CERÂMICA OU DE CONCRETO DE ENCAIXE, INCLUSO TRANSPORTE VERTICAL. AF_07/2019</v>
          </cell>
          <cell r="C1339" t="str">
            <v>M2</v>
          </cell>
          <cell r="D1339">
            <v>14.49</v>
          </cell>
          <cell r="E1339">
            <v>11.53</v>
          </cell>
          <cell r="F1339">
            <v>26.02</v>
          </cell>
        </row>
        <row r="1340">
          <cell r="A1340">
            <v>100391</v>
          </cell>
          <cell r="B1340" t="str">
            <v>RETIRADA E RECOLOCAÇÃO DE CAIBRO EM TELHADOS DE MAIS DE 2 ÁGUAS COM TELHA CERÂMICA OU DE CONCRETO DE ENCAIXE, INCLUSO TRANSPORTE VERTICAL. AF_07/2019</v>
          </cell>
          <cell r="C1340" t="str">
            <v>M2</v>
          </cell>
          <cell r="D1340">
            <v>11.020000000000001</v>
          </cell>
          <cell r="E1340">
            <v>11.15</v>
          </cell>
          <cell r="F1340">
            <v>22.17</v>
          </cell>
        </row>
        <row r="1341">
          <cell r="A1341">
            <v>100392</v>
          </cell>
          <cell r="B1341" t="str">
            <v>RETIRADA E RECOLOCAÇÃO DE RIPA EM TELHADOS DE ATÉ 2 ÁGUAS COM TELHA CERÂMICA CAPA-CANAL, INCLUSO TRANSPORTE VERTICAL. AF_07/2019</v>
          </cell>
          <cell r="C1341" t="str">
            <v>M2</v>
          </cell>
          <cell r="D1341">
            <v>10.459999999999999</v>
          </cell>
          <cell r="E1341">
            <v>6.6</v>
          </cell>
          <cell r="F1341">
            <v>17.059999999999999</v>
          </cell>
        </row>
        <row r="1342">
          <cell r="A1342">
            <v>100393</v>
          </cell>
          <cell r="B1342" t="str">
            <v>RETIRADA E RECOLOCAÇÃO DE CAIBRO EM TELHADOS DE ATÉ 2 ÁGUAS COM TELHA CERÂMICA CAPA-CANAL, INCLUSO TRANSPORTE VERTICAL. AF_07/2019</v>
          </cell>
          <cell r="C1342" t="str">
            <v>M2</v>
          </cell>
          <cell r="D1342">
            <v>11.8</v>
          </cell>
          <cell r="E1342">
            <v>10.36</v>
          </cell>
          <cell r="F1342">
            <v>22.16</v>
          </cell>
        </row>
        <row r="1343">
          <cell r="A1343">
            <v>100394</v>
          </cell>
          <cell r="B1343" t="str">
            <v>RETIRADA E RECOLOCAÇÃO DE RIPA EM TELHADOS DE MAIS DE 2 ÁGUAS COM TELHA CERÂMICA CAPA-CANAL, INCLUSO TRANSPORTE VERTICAL. AF_07/2019</v>
          </cell>
          <cell r="C1343" t="str">
            <v>M2</v>
          </cell>
          <cell r="D1343">
            <v>11.43</v>
          </cell>
          <cell r="E1343">
            <v>9.02</v>
          </cell>
          <cell r="F1343">
            <v>20.45</v>
          </cell>
        </row>
        <row r="1344">
          <cell r="A1344">
            <v>100395</v>
          </cell>
          <cell r="B1344" t="str">
            <v>RETIRADA E RECOLOCAÇÃO DE CAIBRO EM TELHADOS DE MAIS DE 2 ÁGUAS COM TELHA CERÂMICA CAPA-CANAL, INCLUSO TRANSPORTE VERTICAL. AF_07/2019</v>
          </cell>
          <cell r="C1344" t="str">
            <v>M2</v>
          </cell>
          <cell r="D1344">
            <v>13.059999999999999</v>
          </cell>
          <cell r="E1344">
            <v>13.43</v>
          </cell>
          <cell r="F1344">
            <v>26.49</v>
          </cell>
        </row>
        <row r="1345">
          <cell r="A1345">
            <v>94189</v>
          </cell>
          <cell r="B1345" t="str">
            <v>TELHAMENTO COM TELHA DE CONCRETO DE ENCAIXE, COM ATÉ 2 ÁGUAS, INCLUSO TRANSPORTE VERTICAL. AF_07/2019</v>
          </cell>
          <cell r="C1345" t="str">
            <v>M2</v>
          </cell>
          <cell r="D1345">
            <v>31.089999999999996</v>
          </cell>
          <cell r="E1345">
            <v>4.1399999999999997</v>
          </cell>
          <cell r="F1345">
            <v>35.229999999999997</v>
          </cell>
        </row>
        <row r="1346">
          <cell r="A1346">
            <v>94192</v>
          </cell>
          <cell r="B1346" t="str">
            <v>TELHAMENTO COM TELHA DE CONCRETO DE ENCAIXE, COM MAIS DE 2 ÁGUAS, INCLUSO TRANSPORTE VERTICAL. AF_07/2019</v>
          </cell>
          <cell r="C1346" t="str">
            <v>M2</v>
          </cell>
          <cell r="D1346">
            <v>31.98</v>
          </cell>
          <cell r="E1346">
            <v>6.2</v>
          </cell>
          <cell r="F1346">
            <v>38.18</v>
          </cell>
        </row>
        <row r="1347">
          <cell r="A1347">
            <v>94195</v>
          </cell>
          <cell r="B1347" t="str">
            <v>TELHAMENTO COM TELHA CERÂMICA DE ENCAIXE, TIPO PORTUGUESA, COM ATÉ 2 ÁGUAS, INCLUSO TRANSPORTE VERTICAL. AF_07/2019</v>
          </cell>
          <cell r="C1347" t="str">
            <v>M2</v>
          </cell>
          <cell r="D1347">
            <v>31.810000000000002</v>
          </cell>
          <cell r="E1347">
            <v>7.08</v>
          </cell>
          <cell r="F1347">
            <v>38.89</v>
          </cell>
        </row>
        <row r="1348">
          <cell r="A1348">
            <v>94198</v>
          </cell>
          <cell r="B1348" t="str">
            <v>TELHAMENTO COM TELHA CERÂMICA DE ENCAIXE, TIPO PORTUGUESA, COM MAIS DE 2 ÁGUAS, INCLUSO TRANSPORTE VERTICAL. AF_07/2019</v>
          </cell>
          <cell r="C1348" t="str">
            <v>M2</v>
          </cell>
          <cell r="D1348">
            <v>33</v>
          </cell>
          <cell r="E1348">
            <v>9.8000000000000007</v>
          </cell>
          <cell r="F1348">
            <v>42.8</v>
          </cell>
        </row>
        <row r="1349">
          <cell r="A1349">
            <v>94201</v>
          </cell>
          <cell r="B1349" t="str">
            <v>TELHAMENTO COM TELHA CERÂMICA CAPA-CANAL, TIPO COLONIAL, COM ATÉ 2 ÁGUAS, INCLUSO TRANSPORTE VERTICAL. AF_07/2019</v>
          </cell>
          <cell r="C1349" t="str">
            <v>M2</v>
          </cell>
          <cell r="D1349">
            <v>44.370000000000005</v>
          </cell>
          <cell r="E1349">
            <v>11.23</v>
          </cell>
          <cell r="F1349">
            <v>55.6</v>
          </cell>
        </row>
        <row r="1350">
          <cell r="A1350">
            <v>94204</v>
          </cell>
          <cell r="B1350" t="str">
            <v>TELHAMENTO COM TELHA CERÂMICA CAPA-CANAL, TIPO COLONIAL, COM MAIS DE 2 ÁGUAS, INCLUSO TRANSPORTE VERTICAL. AF_07/2019</v>
          </cell>
          <cell r="C1350" t="str">
            <v>M2</v>
          </cell>
          <cell r="D1350">
            <v>46.38</v>
          </cell>
          <cell r="E1350">
            <v>15.87</v>
          </cell>
          <cell r="F1350">
            <v>62.25</v>
          </cell>
        </row>
        <row r="1351">
          <cell r="A1351">
            <v>94224</v>
          </cell>
          <cell r="B1351" t="str">
            <v>EMBOÇAMENTO COM ARGAMASSA TRAÇO 1:2:9 (CIMENTO, CAL E AREIA). AF_07/2019</v>
          </cell>
          <cell r="C1351" t="str">
            <v>M</v>
          </cell>
          <cell r="D1351">
            <v>11.16</v>
          </cell>
          <cell r="E1351">
            <v>17.52</v>
          </cell>
          <cell r="F1351">
            <v>28.68</v>
          </cell>
        </row>
        <row r="1352">
          <cell r="A1352">
            <v>94226</v>
          </cell>
          <cell r="B1352" t="str">
            <v>SUBCOBERTURA COM MANTA PLÁSTICA REVESTIDA POR PELÍCULA DE ALUMÍNO, INCLUSO TRANSPORTE VERTICAL. AF_07/2019</v>
          </cell>
          <cell r="C1352" t="str">
            <v>M2</v>
          </cell>
          <cell r="D1352">
            <v>12.770000000000001</v>
          </cell>
          <cell r="E1352">
            <v>6.99</v>
          </cell>
          <cell r="F1352">
            <v>19.760000000000002</v>
          </cell>
        </row>
        <row r="1353">
          <cell r="A1353">
            <v>94232</v>
          </cell>
          <cell r="B1353" t="str">
            <v>AMARRAÇÃO DE TELHAS CERÂMICAS OU DE CONCRETO. AF_07/2019</v>
          </cell>
          <cell r="C1353" t="str">
            <v>UN</v>
          </cell>
          <cell r="D1353">
            <v>0.9700000000000002</v>
          </cell>
          <cell r="E1353">
            <v>2.2999999999999998</v>
          </cell>
          <cell r="F1353">
            <v>3.27</v>
          </cell>
        </row>
        <row r="1354">
          <cell r="A1354">
            <v>94440</v>
          </cell>
          <cell r="B1354" t="str">
            <v>TELHAMENTO COM TELHA CERÂMICA DE ENCAIXE, TIPO FRANCESA, COM ATÉ 2 ÁGUAS, INCLUSO TRANSPORTE VERTICAL. AF_07/2019</v>
          </cell>
          <cell r="C1354" t="str">
            <v>M2</v>
          </cell>
          <cell r="D1354">
            <v>31.810000000000002</v>
          </cell>
          <cell r="E1354">
            <v>7.08</v>
          </cell>
          <cell r="F1354">
            <v>38.89</v>
          </cell>
        </row>
        <row r="1355">
          <cell r="A1355">
            <v>94441</v>
          </cell>
          <cell r="B1355" t="str">
            <v>TELHAMENTO COM TELHA CERÂMICA DE ENCAIXE, TIPO FRANCESA, COM MAIS DE 2 ÁGUAS, INCLUSO TRANSPORTE VERTICAL. AF_07/2019</v>
          </cell>
          <cell r="C1355" t="str">
            <v>M2</v>
          </cell>
          <cell r="D1355">
            <v>33</v>
          </cell>
          <cell r="E1355">
            <v>9.8000000000000007</v>
          </cell>
          <cell r="F1355">
            <v>42.8</v>
          </cell>
        </row>
        <row r="1356">
          <cell r="A1356">
            <v>94442</v>
          </cell>
          <cell r="B1356" t="str">
            <v>TELHAMENTO COM TELHA CERÂMICA DE ENCAIXE, TIPO ROMANA, COM ATÉ 2 ÁGUAS, INCLUSO TRANSPORTE VERTICAL. AF_07/2019</v>
          </cell>
          <cell r="C1356" t="str">
            <v>M2</v>
          </cell>
          <cell r="D1356">
            <v>31.810000000000002</v>
          </cell>
          <cell r="E1356">
            <v>7.08</v>
          </cell>
          <cell r="F1356">
            <v>38.89</v>
          </cell>
        </row>
        <row r="1357">
          <cell r="A1357">
            <v>94443</v>
          </cell>
          <cell r="B1357" t="str">
            <v>TELHAMENTO COM TELHA CERÂMICA DE ENCAIXE, TIPO ROMANA, COM MAIS DE 2 ÁGUAS, INCLUSO TRANSPORTE VERTICAL. AF_07/2019</v>
          </cell>
          <cell r="C1357" t="str">
            <v>M2</v>
          </cell>
          <cell r="D1357">
            <v>33</v>
          </cell>
          <cell r="E1357">
            <v>9.8000000000000007</v>
          </cell>
          <cell r="F1357">
            <v>42.8</v>
          </cell>
        </row>
        <row r="1358">
          <cell r="A1358">
            <v>94445</v>
          </cell>
          <cell r="B1358" t="str">
            <v>TELHAMENTO COM TELHA CERÂMICA CAPA-CANAL, TIPO PLAN, COM ATÉ 2 ÁGUAS, INCLUSO TRANSPORTE VERTICAL. AF_07/2019</v>
          </cell>
          <cell r="C1358" t="str">
            <v>M2</v>
          </cell>
          <cell r="D1358">
            <v>44.370000000000005</v>
          </cell>
          <cell r="E1358">
            <v>11.23</v>
          </cell>
          <cell r="F1358">
            <v>55.6</v>
          </cell>
        </row>
        <row r="1359">
          <cell r="A1359">
            <v>94446</v>
          </cell>
          <cell r="B1359" t="str">
            <v>TELHAMENTO COM TELHA CERÂMICA CAPA-CANAL, TIPO PLAN, COM MAIS DE 2 ÁGUAS, INCLUSO TRANSPORTE VERTICAL. AF_07/2019</v>
          </cell>
          <cell r="C1359" t="str">
            <v>M2</v>
          </cell>
          <cell r="D1359">
            <v>46.38</v>
          </cell>
          <cell r="E1359">
            <v>15.87</v>
          </cell>
          <cell r="F1359">
            <v>62.25</v>
          </cell>
        </row>
        <row r="1360">
          <cell r="A1360">
            <v>94447</v>
          </cell>
          <cell r="B1360" t="str">
            <v>TELHAMENTO COM TELHA CERÂMICA CAPA-CANAL, TIPO PAULISTA, COM ATÉ 2 ÁGUAS, INCLUSO TRANSPORTE VERTICAL. AF_07/2019</v>
          </cell>
          <cell r="C1360" t="str">
            <v>M2</v>
          </cell>
          <cell r="D1360">
            <v>44.370000000000005</v>
          </cell>
          <cell r="E1360">
            <v>11.23</v>
          </cell>
          <cell r="F1360">
            <v>55.6</v>
          </cell>
        </row>
        <row r="1361">
          <cell r="A1361">
            <v>94448</v>
          </cell>
          <cell r="B1361" t="str">
            <v>TELHAMENTO COM TELHA CERÂMICA CAPA-CANAL, TIPO PAULISTA, COM MAIS DE 2 ÁGUAS, INCLUSO TRANSPORTE VERTICAL. AF_07/2019</v>
          </cell>
          <cell r="C1361" t="str">
            <v>M2</v>
          </cell>
          <cell r="D1361">
            <v>46.38</v>
          </cell>
          <cell r="E1361">
            <v>15.87</v>
          </cell>
          <cell r="F1361">
            <v>62.25</v>
          </cell>
        </row>
        <row r="1362">
          <cell r="A1362">
            <v>94207</v>
          </cell>
          <cell r="B1362" t="str">
            <v>TELHAMENTO COM TELHA ONDULADA DE FIBROCIMENTO E = 6 MM, COM RECOBRIMENTO LATERAL DE 1/4 DE ONDA PARA TELHADO COM INCLINAÇÃO MAIOR QUE 10°, COM ATÉ 2 ÁGUAS, INCLUSO IÇAMENTO. AF_07/2019</v>
          </cell>
          <cell r="C1362" t="str">
            <v>M2</v>
          </cell>
          <cell r="D1362">
            <v>41.35</v>
          </cell>
          <cell r="E1362">
            <v>5.18</v>
          </cell>
          <cell r="F1362">
            <v>46.53</v>
          </cell>
        </row>
        <row r="1363">
          <cell r="A1363">
            <v>94210</v>
          </cell>
          <cell r="B1363" t="str">
            <v>TELHAMENTO COM TELHA ONDULADA DE FIBROCIMENTO E = 6 MM, COM RECOBRIMENTO LATERAL DE 1 1/4 DE ONDA PARA TELHADO COM INCLINAÇÃO MÁXIMA DE 10°, COM ATÉ 2 ÁGUAS, INCLUSO IÇAMENTO. AF_07/2019</v>
          </cell>
          <cell r="C1363" t="str">
            <v>M2</v>
          </cell>
          <cell r="D1363">
            <v>43.839999999999996</v>
          </cell>
          <cell r="E1363">
            <v>5.74</v>
          </cell>
          <cell r="F1363">
            <v>49.58</v>
          </cell>
        </row>
        <row r="1364">
          <cell r="A1364">
            <v>94218</v>
          </cell>
          <cell r="B1364" t="str">
            <v>TELHAMENTO COM TELHA ESTRUTURAL DE FIBROCIMENTO E= 8 MM, COM ATÉ 2 ÁGUAS, INCLUSO IÇAMENTO. AF_07/2019_PS</v>
          </cell>
          <cell r="C1364" t="str">
            <v>M2</v>
          </cell>
          <cell r="D1364">
            <v>115.83000000000001</v>
          </cell>
          <cell r="E1364">
            <v>5.68</v>
          </cell>
          <cell r="F1364">
            <v>121.51</v>
          </cell>
        </row>
        <row r="1365">
          <cell r="A1365">
            <v>94213</v>
          </cell>
          <cell r="B1365" t="str">
            <v>TELHAMENTO COM TELHA DE AÇO/ALUMÍNIO E = 0,5 MM, COM ATÉ 2 ÁGUAS, INCLUSO IÇAMENTO. AF_07/2019</v>
          </cell>
          <cell r="C1365" t="str">
            <v>M2</v>
          </cell>
          <cell r="D1365">
            <v>65.220000000000013</v>
          </cell>
          <cell r="E1365">
            <v>3.57</v>
          </cell>
          <cell r="F1365">
            <v>68.790000000000006</v>
          </cell>
        </row>
        <row r="1366">
          <cell r="A1366">
            <v>94216</v>
          </cell>
          <cell r="B1366" t="str">
            <v>TELHAMENTO COM TELHA METÁLICA TERMOACÚSTICA E = 30 MM, COM ATÉ 2 ÁGUAS, INCLUSO IÇAMENTO. AF_07/2019</v>
          </cell>
          <cell r="C1366" t="str">
            <v>M2</v>
          </cell>
          <cell r="D1366">
            <v>196.76999999999998</v>
          </cell>
          <cell r="E1366">
            <v>2.2400000000000002</v>
          </cell>
          <cell r="F1366">
            <v>199.01</v>
          </cell>
        </row>
        <row r="1367">
          <cell r="A1367">
            <v>104807</v>
          </cell>
          <cell r="B1367" t="str">
            <v>COMPOSIÇÃO PARAMÉTRICA PARA EXECUÇÃO DE COBERTURA EM CASAS COM ESTRUTURA DE TESOURA DE MADEIRA, DUAS ÁGUAS, TELHA CERÂMICA DE ENCAIXE E SEM PLATIBANDA. AF_11/2023</v>
          </cell>
          <cell r="C1367" t="str">
            <v>M2</v>
          </cell>
          <cell r="D1367">
            <v>174.78</v>
          </cell>
          <cell r="E1367">
            <v>62.79</v>
          </cell>
          <cell r="F1367">
            <v>237.57</v>
          </cell>
        </row>
        <row r="1368">
          <cell r="A1368">
            <v>104809</v>
          </cell>
          <cell r="B1368" t="str">
            <v>COMPOSIÇÃO PARAMÉTRICA PARA EXECUÇÃO DE COBERTURA EM CASAS COM ESTRUTURA DE PONTALETES DE MADEIRA, DUAS ÁGUAS, TELHA CERÂMICA DE ENCAIXE E SEM PLATIBANDA. AF_11/2023</v>
          </cell>
          <cell r="C1368" t="str">
            <v>M2</v>
          </cell>
          <cell r="D1368">
            <v>136.44</v>
          </cell>
          <cell r="E1368">
            <v>46.62</v>
          </cell>
          <cell r="F1368">
            <v>183.06</v>
          </cell>
        </row>
        <row r="1369">
          <cell r="A1369">
            <v>104810</v>
          </cell>
          <cell r="B1369" t="str">
            <v>COMPOSIÇÃO PARAMÉTRICA PARA EXECUÇÃO DE COBERTURA EM CASAS COM ESTRUTURA DE PONTALETES DE MADEIRA, DUAS ÁGUAS, TELHA DE FIBROCIMENTO E SEM PLATIBANDA. AF_11/2023</v>
          </cell>
          <cell r="C1369" t="str">
            <v>M2</v>
          </cell>
          <cell r="D1369">
            <v>94.31</v>
          </cell>
          <cell r="E1369">
            <v>13.66</v>
          </cell>
          <cell r="F1369">
            <v>107.97</v>
          </cell>
        </row>
        <row r="1370">
          <cell r="A1370">
            <v>104811</v>
          </cell>
          <cell r="B1370" t="str">
            <v>COMPOSIÇÃO PARAMÉTRICA PARA EXECUÇÃO DE COBERTURA EM CASAS COM ESTRUTURA DE TESOURA METÁLICA, DUAS ÁGUAS, TELHA CERÂMICA DE ENCAIXE E SEM PLATIBANDA. AF_11/2023</v>
          </cell>
          <cell r="C1370" t="str">
            <v>M2</v>
          </cell>
          <cell r="D1370">
            <v>230.86</v>
          </cell>
          <cell r="E1370">
            <v>39.880000000000003</v>
          </cell>
          <cell r="F1370">
            <v>270.74</v>
          </cell>
        </row>
        <row r="1371">
          <cell r="A1371">
            <v>104812</v>
          </cell>
          <cell r="B1371" t="str">
            <v>COMPOSIÇÃO PARAMÉTRICA PARA EXECUÇÃO DE COBERTURA EM CASAS COM ESTRUTURA DE TESOURA METÁLICA, DUAS ÁGUAS, TELHA DE FIBROCIMENTO E SEM PLATIBANDA. AF_11/2023</v>
          </cell>
          <cell r="C1371" t="str">
            <v>M2</v>
          </cell>
          <cell r="D1371">
            <v>162.65</v>
          </cell>
          <cell r="E1371">
            <v>23.62</v>
          </cell>
          <cell r="F1371">
            <v>186.27</v>
          </cell>
        </row>
        <row r="1372">
          <cell r="A1372">
            <v>104813</v>
          </cell>
          <cell r="B1372" t="str">
            <v>COMPOSIÇÃO PARAMÉTRICA PARA EXECUÇÃO DE COBERTURA EM CASAS SEM ESTRUTURA DE APOIO PARA A TRAMA, COM DUAS ÁGUAS, TELHA CERÂMICA E SEM PLATIBANDA. AF_11/2023</v>
          </cell>
          <cell r="C1372" t="str">
            <v>M2</v>
          </cell>
          <cell r="D1372">
            <v>106.32</v>
          </cell>
          <cell r="E1372">
            <v>35.520000000000003</v>
          </cell>
          <cell r="F1372">
            <v>141.84</v>
          </cell>
        </row>
        <row r="1373">
          <cell r="A1373">
            <v>104814</v>
          </cell>
          <cell r="B1373" t="str">
            <v>COMPOSIÇÃO PARAMÉTRICA PARA EXECUÇÃO DE COBERTURA EM CASAS SEM ESTRUTURA DE APOIO PARA A TRAMA, COM DUAS ÁGUAS, TELHA DE FIBROCIMENTO E SEM PLATIBANDA. AF_11/2023</v>
          </cell>
          <cell r="C1373" t="str">
            <v>M2</v>
          </cell>
          <cell r="D1373">
            <v>72.989999999999995</v>
          </cell>
          <cell r="E1373">
            <v>9.48</v>
          </cell>
          <cell r="F1373">
            <v>82.47</v>
          </cell>
        </row>
        <row r="1374">
          <cell r="A1374">
            <v>104815</v>
          </cell>
          <cell r="B1374" t="str">
            <v>COMPOSIÇÃO PARAMÉTRICA PARA EXECUÇÃO DE COBERTURA EM CASAS COM ESTRUTURA DE PONTALETES DE MADEIRA, UMA ÁGUA, TELHA DE FIBROCIMENTO E COM PLATIBANDA. AF_11/2023</v>
          </cell>
          <cell r="C1374" t="str">
            <v>M2</v>
          </cell>
          <cell r="D1374">
            <v>138.81</v>
          </cell>
          <cell r="E1374">
            <v>21.55</v>
          </cell>
          <cell r="F1374">
            <v>160.36000000000001</v>
          </cell>
        </row>
        <row r="1375">
          <cell r="A1375">
            <v>104808</v>
          </cell>
          <cell r="B1375" t="str">
            <v>COMPOSIÇÃO PARAMÉTRICA PARA EXECUÇÃO DE COBERTURA EM CASAS COM ESTRUTURA DE TESOURA DE MADEIRA, DUAS ÁGUAS, TELHA DE FIBROCIMENTO E SEM PLATIBANDA. AF_11/2023</v>
          </cell>
          <cell r="C1375" t="str">
            <v>M2</v>
          </cell>
          <cell r="D1375">
            <v>140.53</v>
          </cell>
          <cell r="E1375">
            <v>36.76</v>
          </cell>
          <cell r="F1375">
            <v>177.29</v>
          </cell>
        </row>
        <row r="1376">
          <cell r="A1376">
            <v>104816</v>
          </cell>
          <cell r="B1376" t="str">
            <v>COMPOSIÇÃO PARAMÉTRICA PARA EXECUÇÃO DE COBERTURA DE EDIFICAÇÕES COM ESTRUTURA EM PONTALETES DE MADEIRA, DUAS ÁGUAS, TELHA DE FIBROCIMENTO ONDULADA E COM PLATIBANDA. AF_11/2023</v>
          </cell>
          <cell r="C1376" t="str">
            <v>M2</v>
          </cell>
          <cell r="D1376">
            <v>1421.92</v>
          </cell>
          <cell r="E1376">
            <v>223.85</v>
          </cell>
          <cell r="F1376">
            <v>1645.77</v>
          </cell>
        </row>
        <row r="1377">
          <cell r="A1377">
            <v>104817</v>
          </cell>
          <cell r="B1377" t="str">
            <v>COMPOSIÇÃO PARAMÉTRICA PARA EXECUÇÃO DE COBERTURA DE EDIFICAÇÕES COM ESTRUTURA EM PONTALETES DE MADEIRA, DUAS ÁGUAS, TELHA CERÂMICA E SEM PLATIBANDA. AF_11/2023</v>
          </cell>
          <cell r="C1377" t="str">
            <v>M2</v>
          </cell>
          <cell r="D1377">
            <v>142.54</v>
          </cell>
          <cell r="E1377">
            <v>52.84</v>
          </cell>
          <cell r="F1377">
            <v>195.38</v>
          </cell>
        </row>
        <row r="1378">
          <cell r="A1378">
            <v>104819</v>
          </cell>
          <cell r="B1378" t="str">
            <v>COMPOSIÇÃO PARAMÉTRICA PARA EXECUÇÃO DE COBERTURA DE EDIFICAÇÕES COM ESTRUTURA EM TESOURA METÁLICA, DUAS ÁGUAS, TELHA CERÂMICA E SEM PLATIBANDA. AF_11/2023</v>
          </cell>
          <cell r="C1378" t="str">
            <v>M2</v>
          </cell>
          <cell r="D1378">
            <v>182.64999999999998</v>
          </cell>
          <cell r="E1378">
            <v>33.17</v>
          </cell>
          <cell r="F1378">
            <v>215.82</v>
          </cell>
        </row>
        <row r="1379">
          <cell r="A1379">
            <v>104821</v>
          </cell>
          <cell r="B1379" t="str">
            <v>COMPOSIÇÃO PARAMÉTRICA PARA EXECUÇÃO DE COBERTURA DE EDIFICAÇÕES COM ESTRUTURA EM TESOURA DE MADEIRA, DUAS ÁGUAS, TELHA CERÂMICA E SEM PLATIBANDA. AF_11/2023</v>
          </cell>
          <cell r="C1379" t="str">
            <v>M2</v>
          </cell>
          <cell r="D1379">
            <v>153.75</v>
          </cell>
          <cell r="E1379">
            <v>56.98</v>
          </cell>
          <cell r="F1379">
            <v>210.73</v>
          </cell>
        </row>
        <row r="1380">
          <cell r="A1380">
            <v>104822</v>
          </cell>
          <cell r="B1380" t="str">
            <v>COMPOSIÇÃO PARAMÉTRICA PARA EXECUÇÃO DE COBERTURA DE EDIFICAÇÕES COM ESTRUTURA EM PONTALETES DE MADEIRA, MAIS DE DUAS ÁGUAS, GEOMETRIA RECORTADA EM PLANTA, TELHA CERÂMICA E COM PLATIBANDA. AF_11/2023</v>
          </cell>
          <cell r="C1380" t="str">
            <v>M2</v>
          </cell>
          <cell r="D1380">
            <v>195.54</v>
          </cell>
          <cell r="E1380">
            <v>59.49</v>
          </cell>
          <cell r="F1380">
            <v>255.03</v>
          </cell>
        </row>
        <row r="1381">
          <cell r="A1381">
            <v>104823</v>
          </cell>
          <cell r="B1381" t="str">
            <v>COMPOSIÇÃO PARAMÉTRICA PARA EXECUÇÃO DE COBERTURA DE EDIFICAÇÕES COM ESTRUTURA EM PONTALETES DE MADEIRA, MAIS DE DUAS ÁGUAS, GEOMETRIA RECORTADA EM PLANTA, TELHA CERÂMICA E SEM PLATIBANDA. AF_11/2023</v>
          </cell>
          <cell r="C1381" t="str">
            <v>M2</v>
          </cell>
          <cell r="D1381">
            <v>164.57999999999998</v>
          </cell>
          <cell r="E1381">
            <v>64.180000000000007</v>
          </cell>
          <cell r="F1381">
            <v>228.76</v>
          </cell>
        </row>
        <row r="1382">
          <cell r="A1382">
            <v>94219</v>
          </cell>
          <cell r="B1382" t="str">
            <v>CUMEEIRA E ESPIGÃO PARA TELHA CERÂMICA EMBOÇADA COM ARGAMASSA TRAÇO 1:2:9 (CIMENTO, CAL E AREIA), PARA TELHADOS COM MAIS DE 2 ÁGUAS, INCLUSO TRANSPORTE VERTICAL. AF_07/2019</v>
          </cell>
          <cell r="C1382" t="str">
            <v>M</v>
          </cell>
          <cell r="D1382">
            <v>21.550000000000004</v>
          </cell>
          <cell r="E1382">
            <v>13.87</v>
          </cell>
          <cell r="F1382">
            <v>35.42</v>
          </cell>
        </row>
        <row r="1383">
          <cell r="A1383">
            <v>94220</v>
          </cell>
          <cell r="B1383" t="str">
            <v>CUMEEIRA E ESPIGÃO PARA TELHA DE CONCRETO EMBOÇADA COM ARGAMASSA TRAÇO 1:2:9 (CIMENTO, CAL E AREIA), PARA TELHADOS COM MAIS DE 2 ÁGUAS, INCLUSO TRANSPORTE VERTICAL. AF_07/2019</v>
          </cell>
          <cell r="C1383" t="str">
            <v>M</v>
          </cell>
          <cell r="D1383">
            <v>37.979999999999997</v>
          </cell>
          <cell r="E1383">
            <v>13.85</v>
          </cell>
          <cell r="F1383">
            <v>51.83</v>
          </cell>
        </row>
        <row r="1384">
          <cell r="A1384">
            <v>94221</v>
          </cell>
          <cell r="B1384" t="str">
            <v>CUMEEIRA PARA TELHA CERÂMICA EMBOÇADA COM ARGAMASSA TRAÇO 1:2:9 (CIMENTO, CAL E AREIA) PARA TELHADOS COM ATÉ 2 ÁGUAS, INCLUSO TRANSPORTE VERTICAL. AF_07/2019</v>
          </cell>
          <cell r="C1384" t="str">
            <v>M</v>
          </cell>
          <cell r="D1384">
            <v>19.229999999999997</v>
          </cell>
          <cell r="E1384">
            <v>8.4700000000000006</v>
          </cell>
          <cell r="F1384">
            <v>27.7</v>
          </cell>
        </row>
        <row r="1385">
          <cell r="A1385">
            <v>94222</v>
          </cell>
          <cell r="B1385" t="str">
            <v>CUMEEIRA PARA TELHA DE CONCRETO EMBOÇADA COM ARGAMASSA TRAÇO 1:2:9 (CIMENTO, CAL E AREIA) PARA TELHADOS COM ATÉ 2 ÁGUAS, INCLUSO TRANSPORTE VERTICAL. AF_07/2019</v>
          </cell>
          <cell r="C1385" t="str">
            <v>M</v>
          </cell>
          <cell r="D1385">
            <v>35.659999999999997</v>
          </cell>
          <cell r="E1385">
            <v>8.4499999999999993</v>
          </cell>
          <cell r="F1385">
            <v>44.11</v>
          </cell>
        </row>
        <row r="1386">
          <cell r="A1386">
            <v>94223</v>
          </cell>
          <cell r="B1386" t="str">
            <v>CUMEEIRA PARA TELHA DE FIBROCIMENTO ONDULADA E = 6 MM, INCLUSO ACESSÓRIOS DE FIXAÇÃO E IÇAMENTO. AF_07/2019</v>
          </cell>
          <cell r="C1386" t="str">
            <v>M</v>
          </cell>
          <cell r="D1386">
            <v>74.02</v>
          </cell>
          <cell r="E1386">
            <v>2.5499999999999998</v>
          </cell>
          <cell r="F1386">
            <v>76.569999999999993</v>
          </cell>
        </row>
        <row r="1387">
          <cell r="A1387">
            <v>94451</v>
          </cell>
          <cell r="B1387" t="str">
            <v>CUMEEIRA PARA TELHA DE FIBROCIMENTO ESTRUTURAL E = 6 MM, INCLUSO ACESSÓRIOS DE FIXAÇÃO E IÇAMENTO. AF_07/2019</v>
          </cell>
          <cell r="C1387" t="str">
            <v>M</v>
          </cell>
          <cell r="D1387">
            <v>83.33</v>
          </cell>
          <cell r="E1387">
            <v>2.61</v>
          </cell>
          <cell r="F1387">
            <v>85.94</v>
          </cell>
        </row>
        <row r="1388">
          <cell r="A1388">
            <v>100325</v>
          </cell>
          <cell r="B1388" t="str">
            <v>CUMEEIRA SHED PARA TELHA ONDULADA DE FIBROCIMENTO, E = 6 MM, INCLUSO ACESSÓRIOS DE FIXAÇÃO E IÇAMENTO. AF_07/2019</v>
          </cell>
          <cell r="C1388" t="str">
            <v>M</v>
          </cell>
          <cell r="D1388">
            <v>81.350000000000009</v>
          </cell>
          <cell r="E1388">
            <v>1.85</v>
          </cell>
          <cell r="F1388">
            <v>83.2</v>
          </cell>
        </row>
        <row r="1389">
          <cell r="A1389">
            <v>100327</v>
          </cell>
          <cell r="B1389" t="str">
            <v>RUFO EXTERNO/INTERNO EM CHAPA DE AÇO GALVANIZADO NÚMERO 26, CORTE DE 33 CM, INCLUSO IÇAMENTO. AF_07/2019</v>
          </cell>
          <cell r="C1389" t="str">
            <v>M</v>
          </cell>
          <cell r="D1389">
            <v>51.23</v>
          </cell>
          <cell r="E1389">
            <v>7.68</v>
          </cell>
          <cell r="F1389">
            <v>58.91</v>
          </cell>
        </row>
        <row r="1390">
          <cell r="A1390">
            <v>100328</v>
          </cell>
          <cell r="B1390" t="str">
            <v>RETIRADA E RECOLOCAÇÃO DE  TELHA CERÂMICA DE ENCAIXE, COM ATÉ DUAS ÁGUAS, INCLUSO IÇAMENTO. AF_07/2019</v>
          </cell>
          <cell r="C1390" t="str">
            <v>M2</v>
          </cell>
          <cell r="D1390">
            <v>8.6700000000000017</v>
          </cell>
          <cell r="E1390">
            <v>6.71</v>
          </cell>
          <cell r="F1390">
            <v>15.38</v>
          </cell>
        </row>
        <row r="1391">
          <cell r="A1391">
            <v>100329</v>
          </cell>
          <cell r="B1391" t="str">
            <v>RETIRADA E RECOLOCAÇÃO DE  TELHA CERÂMICA DE ENCAIXE, COM MAIS DE DUAS ÁGUAS, INCLUSO IÇAMENTO. AF_07/2019</v>
          </cell>
          <cell r="C1391" t="str">
            <v>M2</v>
          </cell>
          <cell r="D1391">
            <v>9.8600000000000012</v>
          </cell>
          <cell r="E1391">
            <v>9.44</v>
          </cell>
          <cell r="F1391">
            <v>19.3</v>
          </cell>
        </row>
        <row r="1392">
          <cell r="A1392">
            <v>100330</v>
          </cell>
          <cell r="B1392" t="str">
            <v>RETIRADA E RECOLOCAÇÃO DE  TELHA CERÂMICA CAPA-CANAL, COM ATÉ DUAS ÁGUAS, INCLUSO IÇAMENTO. AF_07/2019</v>
          </cell>
          <cell r="C1392" t="str">
            <v>M2</v>
          </cell>
          <cell r="D1392">
            <v>11.85</v>
          </cell>
          <cell r="E1392">
            <v>9.01</v>
          </cell>
          <cell r="F1392">
            <v>20.86</v>
          </cell>
        </row>
        <row r="1393">
          <cell r="A1393">
            <v>100331</v>
          </cell>
          <cell r="B1393" t="str">
            <v>RETIRADA E RECOLOCAÇÃO DE  TELHA CERÂMICA CAPA-CANAL, COM MAIS DE DUAS ÁGUAS, INCLUSO IÇAMENTO. AF_07/2019</v>
          </cell>
          <cell r="C1393" t="str">
            <v>M2</v>
          </cell>
          <cell r="D1393">
            <v>13.87</v>
          </cell>
          <cell r="E1393">
            <v>13.67</v>
          </cell>
          <cell r="F1393">
            <v>27.54</v>
          </cell>
        </row>
        <row r="1394">
          <cell r="A1394">
            <v>100434</v>
          </cell>
          <cell r="B1394" t="str">
            <v>CALHA DE BEIRAL, SEMICIRCULAR DE PVC, DIAMETRO 125 MM, INCLUINDO CABECEIRAS, EMENDAS, BOCAIS, SUPORTES E VEDAÇÕES, EXCLUINDO CONDUTORES, INCLUSO TRANSPORTE VERTICAL. AF_07/2019</v>
          </cell>
          <cell r="C1394" t="str">
            <v>M</v>
          </cell>
          <cell r="D1394">
            <v>161.32</v>
          </cell>
          <cell r="E1394">
            <v>8.08</v>
          </cell>
          <cell r="F1394">
            <v>169.4</v>
          </cell>
        </row>
        <row r="1395">
          <cell r="A1395">
            <v>100435</v>
          </cell>
          <cell r="B1395" t="str">
            <v>RUFO EM FIBROCIMENTO PARA TELHA ONDULADA E = 6 MM, ABA DE 26 CM, INCLUSO TRANSPORTE VERTICAL, EXCETO CONTRARRUFO. AF_07/2019</v>
          </cell>
          <cell r="C1395" t="str">
            <v>M</v>
          </cell>
          <cell r="D1395">
            <v>57.47</v>
          </cell>
          <cell r="E1395">
            <v>5.4</v>
          </cell>
          <cell r="F1395">
            <v>62.87</v>
          </cell>
        </row>
        <row r="1396">
          <cell r="A1396">
            <v>94227</v>
          </cell>
          <cell r="B1396" t="str">
            <v>CALHA EM CHAPA DE AÇO GALVANIZADO NÚMERO 24, DESENVOLVIMENTO DE 33 CM, INCLUSO TRANSPORTE VERTICAL. AF_07/2019</v>
          </cell>
          <cell r="C1396" t="str">
            <v>M</v>
          </cell>
          <cell r="D1396">
            <v>54.339999999999996</v>
          </cell>
          <cell r="E1396">
            <v>9.32</v>
          </cell>
          <cell r="F1396">
            <v>63.66</v>
          </cell>
        </row>
        <row r="1397">
          <cell r="A1397">
            <v>94228</v>
          </cell>
          <cell r="B1397" t="str">
            <v>CALHA EM CHAPA DE AÇO GALVANIZADO NÚMERO 24, DESENVOLVIMENTO DE 50 CM, INCLUSO TRANSPORTE VERTICAL. AF_07/2019</v>
          </cell>
          <cell r="C1397" t="str">
            <v>M</v>
          </cell>
          <cell r="D1397">
            <v>73.949999999999989</v>
          </cell>
          <cell r="E1397">
            <v>12.71</v>
          </cell>
          <cell r="F1397">
            <v>86.66</v>
          </cell>
        </row>
        <row r="1398">
          <cell r="A1398">
            <v>94229</v>
          </cell>
          <cell r="B1398" t="str">
            <v>CALHA EM CHAPA DE AÇO GALVANIZADO NÚMERO 24, DESENVOLVIMENTO DE 100 CM, INCLUSO TRANSPORTE VERTICAL. AF_07/2019</v>
          </cell>
          <cell r="C1398" t="str">
            <v>M</v>
          </cell>
          <cell r="D1398">
            <v>144.45999999999998</v>
          </cell>
          <cell r="E1398">
            <v>22.71</v>
          </cell>
          <cell r="F1398">
            <v>167.17</v>
          </cell>
        </row>
        <row r="1399">
          <cell r="A1399">
            <v>94231</v>
          </cell>
          <cell r="B1399" t="str">
            <v>RUFO EM CHAPA DE AÇO GALVANIZADO NÚMERO 24, CORTE DE 25 CM, INCLUSO TRANSPORTE VERTICAL. AF_07/2019</v>
          </cell>
          <cell r="C1399" t="str">
            <v>M</v>
          </cell>
          <cell r="D1399">
            <v>45.61</v>
          </cell>
          <cell r="E1399">
            <v>6.43</v>
          </cell>
          <cell r="F1399">
            <v>52.04</v>
          </cell>
        </row>
        <row r="1400">
          <cell r="A1400">
            <v>94449</v>
          </cell>
          <cell r="B1400" t="str">
            <v>TELHAMENTO COM TELHA ONDULADA DE FIBRA DE VIDRO E = 0,6 MM, PARA TELHADO COM INCLINAÇÃO MAIOR QUE 10°, COM ATÉ 2 ÁGUAS, INCLUSO IÇAMENTO. AF_07/2019</v>
          </cell>
          <cell r="C1400" t="str">
            <v>M2</v>
          </cell>
          <cell r="D1400">
            <v>71.209999999999994</v>
          </cell>
          <cell r="E1400">
            <v>5.17</v>
          </cell>
          <cell r="F1400">
            <v>76.38</v>
          </cell>
        </row>
        <row r="1401">
          <cell r="A1401">
            <v>92255</v>
          </cell>
          <cell r="B1401" t="str">
            <v>INSTALAÇÃO DE TESOURA (INTEIRA OU MEIA), EM AÇO, PARA VÃOS MAIORES OU IGUAIS A 3,0 M E MENORES QUE 6,0 M, INCLUSO IÇAMENTO. AF_07/2019</v>
          </cell>
          <cell r="C1401" t="str">
            <v>UN</v>
          </cell>
          <cell r="D1401">
            <v>113.44999999999999</v>
          </cell>
          <cell r="E1401">
            <v>81.62</v>
          </cell>
          <cell r="F1401">
            <v>195.07</v>
          </cell>
        </row>
        <row r="1402">
          <cell r="A1402">
            <v>92256</v>
          </cell>
          <cell r="B1402" t="str">
            <v>INSTALAÇÃO DE TESOURA (INTEIRA OU MEIA), EM AÇO, PARA VÃOS MAIORES OU IGUAIS A 6,0 M E MENORES QUE 8,0 M, INCLUSO IÇAMENTO. AF_07/2019</v>
          </cell>
          <cell r="C1402" t="str">
            <v>UN</v>
          </cell>
          <cell r="D1402">
            <v>127.08</v>
          </cell>
          <cell r="E1402">
            <v>116.8</v>
          </cell>
          <cell r="F1402">
            <v>243.88</v>
          </cell>
        </row>
        <row r="1403">
          <cell r="A1403">
            <v>92257</v>
          </cell>
          <cell r="B1403" t="str">
            <v>INSTALAÇÃO DE TESOURA (INTEIRA OU MEIA), EM AÇO, PARA VÃOS MAIORES OU IGUAIS A 8,0 M E MENORES QUE 10,0 M, INCLUSO IÇAMENTO. AF_07/2019</v>
          </cell>
          <cell r="C1403" t="str">
            <v>UN</v>
          </cell>
          <cell r="D1403">
            <v>140.66000000000003</v>
          </cell>
          <cell r="E1403">
            <v>151.51</v>
          </cell>
          <cell r="F1403">
            <v>292.17</v>
          </cell>
        </row>
        <row r="1404">
          <cell r="A1404">
            <v>92258</v>
          </cell>
          <cell r="B1404" t="str">
            <v>INSTALAÇÃO DE TESOURA (INTEIRA OU MEIA), EM AÇO, PARA VÃOS MAIORES OU IGUAIS A 10,0 M E MENORES QUE 12,0 M, INCLUSO IÇAMENTO. AF_07/2019</v>
          </cell>
          <cell r="C1404" t="str">
            <v>UN</v>
          </cell>
          <cell r="D1404">
            <v>162.46999999999997</v>
          </cell>
          <cell r="E1404">
            <v>207.37</v>
          </cell>
          <cell r="F1404">
            <v>369.84</v>
          </cell>
        </row>
        <row r="1405">
          <cell r="A1405">
            <v>92568</v>
          </cell>
          <cell r="B1405" t="str">
            <v>TRAMA DE AÇO COMPOSTA POR RIPAS, CAIBROS E TERÇAS PARA TELHADOS DE ATÉ 2 ÁGUAS PARA TELHA DE ENCAIXE DE CERÂMICA OU DE CONCRETO, INCLUSO TRANSPORTE VERTICAL. AF_07/2019</v>
          </cell>
          <cell r="C1405" t="str">
            <v>M2</v>
          </cell>
          <cell r="D1405">
            <v>113.71</v>
          </cell>
          <cell r="E1405">
            <v>10.53</v>
          </cell>
          <cell r="F1405">
            <v>124.24</v>
          </cell>
        </row>
        <row r="1406">
          <cell r="A1406">
            <v>92569</v>
          </cell>
          <cell r="B1406" t="str">
            <v>TRAMA DE AÇO COMPOSTA POR RIPAS E CAIBROS PARA TELHADOS DE ATÉ 2 ÁGUAS PARA TELHA DE ENCAIXE DE CERÂMICA OU DE CONCRETO, INCLUSO TRANSPORTE VERTICAL. AF_07/2019</v>
          </cell>
          <cell r="C1406" t="str">
            <v>M2</v>
          </cell>
          <cell r="D1406">
            <v>64.36</v>
          </cell>
          <cell r="E1406">
            <v>4.58</v>
          </cell>
          <cell r="F1406">
            <v>68.94</v>
          </cell>
        </row>
        <row r="1407">
          <cell r="A1407">
            <v>92570</v>
          </cell>
          <cell r="B1407" t="str">
            <v>TRAMA DE AÇO COMPOSTA POR RIPAS PARA TELHADOS DE ATÉ 2 ÁGUAS PARA TELHA DE ENCAIXE DE CERÂMICA OU DE CONCRETO, INCLUSO TRANSPORTE VERTICAL. AF_07/2019</v>
          </cell>
          <cell r="C1407" t="str">
            <v>M2</v>
          </cell>
          <cell r="D1407">
            <v>41.36</v>
          </cell>
          <cell r="E1407">
            <v>2.16</v>
          </cell>
          <cell r="F1407">
            <v>43.52</v>
          </cell>
        </row>
        <row r="1408">
          <cell r="A1408">
            <v>92571</v>
          </cell>
          <cell r="B1408" t="str">
            <v>TRAMA DE AÇO COMPOSTA POR RIPAS, CAIBROS E TERÇAS PARA TELHADOS DE MAIS DE 2 ÁGUAS PARA TELHA DE ENCAIXE DE CERÂMICA OU DE CONCRETO, INCLUSO TRANSPORTE VERTICAL. AF_07/2019</v>
          </cell>
          <cell r="C1408" t="str">
            <v>M2</v>
          </cell>
          <cell r="D1408">
            <v>117.02</v>
          </cell>
          <cell r="E1408">
            <v>16.55</v>
          </cell>
          <cell r="F1408">
            <v>133.57</v>
          </cell>
        </row>
        <row r="1409">
          <cell r="A1409">
            <v>92572</v>
          </cell>
          <cell r="B1409" t="str">
            <v>TRAMA DE AÇO COMPOSTA POR RIPAS E CAIBROS PARA TELHADOS DE MAIS DE 2 ÁGUAS PARA TELHA DE ENCAIXE DE CERÂMICA OU DE CONCRETO, INCLUSO TRANSPORTE VERTICAL. AF_07/2019</v>
          </cell>
          <cell r="C1409" t="str">
            <v>M2</v>
          </cell>
          <cell r="D1409">
            <v>71.399999999999991</v>
          </cell>
          <cell r="E1409">
            <v>8.42</v>
          </cell>
          <cell r="F1409">
            <v>79.819999999999993</v>
          </cell>
        </row>
        <row r="1410">
          <cell r="A1410">
            <v>92573</v>
          </cell>
          <cell r="B1410" t="str">
            <v>TRAMA DE AÇO COMPOSTA POR RIPAS PARA TELHADOS DE MAIS DE 2 ÁGUAS PARA TELHA DE ENCAIXE DE CERÂMICA OU DE CONCRETO, INCLUSO TRANSPORTE VERTICAL, INCLUSO TRANSPORTE VERTICAL. AF_07/2019</v>
          </cell>
          <cell r="C1410" t="str">
            <v>M2</v>
          </cell>
          <cell r="D1410">
            <v>42.650000000000006</v>
          </cell>
          <cell r="E1410">
            <v>4.87</v>
          </cell>
          <cell r="F1410">
            <v>47.52</v>
          </cell>
        </row>
        <row r="1411">
          <cell r="A1411">
            <v>92574</v>
          </cell>
          <cell r="B1411" t="str">
            <v>TRAMA DE AÇO COMPOSTA POR RIPAS, CAIBROS E TERÇAS PARA TELHADOS DE ATÉ 2 ÁGUAS PARA TELHA CERÂMICA CAPA-CANAL, INCLUSO TRANSPORTE VERTICAL. AF_07/2019</v>
          </cell>
          <cell r="C1411" t="str">
            <v>M2</v>
          </cell>
          <cell r="D1411">
            <v>115.06</v>
          </cell>
          <cell r="E1411">
            <v>11.43</v>
          </cell>
          <cell r="F1411">
            <v>126.49</v>
          </cell>
        </row>
        <row r="1412">
          <cell r="A1412">
            <v>92575</v>
          </cell>
          <cell r="B1412" t="str">
            <v>TRAMA DE AÇO COMPOSTA POR RIPAS E CAIBROS PARA TELHADOS DE ATÉ 2 ÁGUAS PARA TELHA CERÂMICA CAPA-CANAL, INCLUSO TRANSPORTE VERTICAL. AF_07/2019</v>
          </cell>
          <cell r="C1412" t="str">
            <v>M2</v>
          </cell>
          <cell r="D1412">
            <v>58.65</v>
          </cell>
          <cell r="E1412">
            <v>4.5</v>
          </cell>
          <cell r="F1412">
            <v>63.15</v>
          </cell>
        </row>
        <row r="1413">
          <cell r="A1413">
            <v>92576</v>
          </cell>
          <cell r="B1413" t="str">
            <v>TRAMA DE AÇO COMPOSTA POR RIPAS PARA TELHADOS DE ATÉ 2 ÁGUAS PARA TELHA CERÂMICA CAPA-CANAL, INCLUSO TRANSPORTE VERTICAL. AF_07/2019</v>
          </cell>
          <cell r="C1413" t="str">
            <v>M2</v>
          </cell>
          <cell r="D1413">
            <v>32.64</v>
          </cell>
          <cell r="E1413">
            <v>1.7</v>
          </cell>
          <cell r="F1413">
            <v>34.340000000000003</v>
          </cell>
        </row>
        <row r="1414">
          <cell r="A1414">
            <v>92577</v>
          </cell>
          <cell r="B1414" t="str">
            <v>TRAMA DE AÇO COMPOSTA POR RIPAS, CAIBROS E TERÇAS PARA TELHADOS DE MAIS DE 2 ÁGUAS PARA TELHA CERÂMICA CAPA-CANAL, INCLUSO TRANSPORTE VERTICAL. AF_07/2019</v>
          </cell>
          <cell r="C1414" t="str">
            <v>M2</v>
          </cell>
          <cell r="D1414">
            <v>118.82000000000001</v>
          </cell>
          <cell r="E1414">
            <v>17.39</v>
          </cell>
          <cell r="F1414">
            <v>136.21</v>
          </cell>
        </row>
        <row r="1415">
          <cell r="A1415">
            <v>92578</v>
          </cell>
          <cell r="B1415" t="str">
            <v>TRAMA DE AÇO COMPOSTA POR RIPAS E CAIBROS PARA TELHADOS DE MAIS DE 2 ÁGUAS PARA TELHA CERÂMICA CAPA-CANAL, INCLUSO TRANSPORTE VERTICAL. AF_07/2019</v>
          </cell>
          <cell r="C1415" t="str">
            <v>M2</v>
          </cell>
          <cell r="D1415">
            <v>60.65</v>
          </cell>
          <cell r="E1415">
            <v>7.93</v>
          </cell>
          <cell r="F1415">
            <v>68.58</v>
          </cell>
        </row>
        <row r="1416">
          <cell r="A1416">
            <v>92579</v>
          </cell>
          <cell r="B1416" t="str">
            <v>TRAMA DE AÇO COMPOSTA POR RIPAS PARA TELHADOS DE MAIS DE 2 ÁGUAS PARA TELHA CERÂMICA CAPA-CANAL, INCLUSO TRANSPORTE VERTICAL. AF_07/2019</v>
          </cell>
          <cell r="C1416" t="str">
            <v>M2</v>
          </cell>
          <cell r="D1416">
            <v>33.67</v>
          </cell>
          <cell r="E1416">
            <v>3.86</v>
          </cell>
          <cell r="F1416">
            <v>37.53</v>
          </cell>
        </row>
        <row r="1417">
          <cell r="A1417">
            <v>92580</v>
          </cell>
          <cell r="B1417" t="str">
            <v>TRAMA DE AÇO COMPOSTA POR TERÇAS PARA TELHADOS DE ATÉ 2 ÁGUAS PARA TELHA ONDULADA DE FIBROCIMENTO, METÁLICA, PLÁSTICA OU TERMOACÚSTICA, INCLUSO TRANSPORTE VERTICAL. AF_07/2019</v>
          </cell>
          <cell r="C1417" t="str">
            <v>M2</v>
          </cell>
          <cell r="D1417">
            <v>41.129999999999995</v>
          </cell>
          <cell r="E1417">
            <v>6.23</v>
          </cell>
          <cell r="F1417">
            <v>47.36</v>
          </cell>
        </row>
        <row r="1418">
          <cell r="A1418">
            <v>92581</v>
          </cell>
          <cell r="B1418" t="str">
            <v>TRAMA DE AÇO COMPOSTA POR TERÇAS PARA TELHADOS DE ATÉ 2 ÁGUAS PARA TELHA ESTRUTURAL DE FIBROCIMENTO, INCLUSO TRANSPORTE VERTICAL. AF_07/2019</v>
          </cell>
          <cell r="C1418" t="str">
            <v>M2</v>
          </cell>
          <cell r="D1418">
            <v>43.5</v>
          </cell>
          <cell r="E1418">
            <v>5.71</v>
          </cell>
          <cell r="F1418">
            <v>49.21</v>
          </cell>
        </row>
        <row r="1419">
          <cell r="A1419">
            <v>92582</v>
          </cell>
          <cell r="B1419" t="str">
            <v>FABRICAÇÃO E INSTALAÇÃO DE TESOURA INTEIRA EM AÇO, VÃO DE 3 M, PARA TELHA CERÂMICA OU DE CONCRETO, INCLUSO IÇAMENTO. AF_12/2015</v>
          </cell>
          <cell r="C1419" t="str">
            <v>UN</v>
          </cell>
          <cell r="D1419">
            <v>586.26</v>
          </cell>
          <cell r="E1419">
            <v>114.91</v>
          </cell>
          <cell r="F1419">
            <v>701.17</v>
          </cell>
        </row>
        <row r="1420">
          <cell r="A1420">
            <v>92584</v>
          </cell>
          <cell r="B1420" t="str">
            <v>FABRICAÇÃO E INSTALAÇÃO DE TESOURA INTEIRA EM AÇO, VÃO DE 4 M, PARA TELHA CERÂMICA OU DE CONCRETO, INCLUSO IÇAMENTO. AF_12/2015</v>
          </cell>
          <cell r="C1420" t="str">
            <v>UN</v>
          </cell>
          <cell r="D1420">
            <v>702.33</v>
          </cell>
          <cell r="E1420">
            <v>114.9</v>
          </cell>
          <cell r="F1420">
            <v>817.23</v>
          </cell>
        </row>
        <row r="1421">
          <cell r="A1421">
            <v>92586</v>
          </cell>
          <cell r="B1421" t="str">
            <v>FABRICAÇÃO E INSTALAÇÃO DE TESOURA INTEIRA EM AÇO, VÃO DE 5 M, PARA TELHA CERÂMICA OU DE CONCRETO, INCLUSO IÇAMENTO. AF_12/2015</v>
          </cell>
          <cell r="C1421" t="str">
            <v>UN</v>
          </cell>
          <cell r="D1421">
            <v>818.38</v>
          </cell>
          <cell r="E1421">
            <v>114.9</v>
          </cell>
          <cell r="F1421">
            <v>933.28</v>
          </cell>
        </row>
        <row r="1422">
          <cell r="A1422">
            <v>92588</v>
          </cell>
          <cell r="B1422" t="str">
            <v>FABRICAÇÃO E INSTALAÇÃO DE TESOURA INTEIRA EM AÇO, VÃO DE 6 M, PARA TELHA CERÂMICA OU DE CONCRETO, INCLUSO IÇAMENTO. AF_12/2015</v>
          </cell>
          <cell r="C1422" t="str">
            <v>UN</v>
          </cell>
          <cell r="D1422">
            <v>1018.76</v>
          </cell>
          <cell r="E1422">
            <v>166.73</v>
          </cell>
          <cell r="F1422">
            <v>1185.49</v>
          </cell>
        </row>
        <row r="1423">
          <cell r="A1423">
            <v>92590</v>
          </cell>
          <cell r="B1423" t="str">
            <v>FABRICAÇÃO E INSTALAÇÃO DE TESOURA INTEIRA EM AÇO, VÃO DE 7 M, PARA TELHA CERÂMICA OU DE CONCRETO, INCLUSO IÇAMENTO. AF_12/2015</v>
          </cell>
          <cell r="C1423" t="str">
            <v>UN</v>
          </cell>
          <cell r="D1423">
            <v>1134.81</v>
          </cell>
          <cell r="E1423">
            <v>166.73</v>
          </cell>
          <cell r="F1423">
            <v>1301.54</v>
          </cell>
        </row>
        <row r="1424">
          <cell r="A1424">
            <v>92592</v>
          </cell>
          <cell r="B1424" t="str">
            <v>FABRICAÇÃO E INSTALAÇÃO DE TESOURA INTEIRA EM AÇO, VÃO DE 8 M, PARA TELHA CERÂMICA OU DE CONCRETO, INCLUSO IÇAMENTO. AF_12/2015</v>
          </cell>
          <cell r="C1424" t="str">
            <v>UN</v>
          </cell>
          <cell r="D1424">
            <v>1264.45</v>
          </cell>
          <cell r="E1424">
            <v>201.44</v>
          </cell>
          <cell r="F1424">
            <v>1465.89</v>
          </cell>
        </row>
        <row r="1425">
          <cell r="A1425">
            <v>92594</v>
          </cell>
          <cell r="B1425" t="str">
            <v>FABRICAÇÃO E INSTALAÇÃO DE TESOURA INTEIRA EM AÇO, VÃO DE 9 M, PARA TELHA CERÂMICA OU DE CONCRETO, INCLUSO IÇAMENTO. AF_12/2015</v>
          </cell>
          <cell r="C1425" t="str">
            <v>UN</v>
          </cell>
          <cell r="D1425">
            <v>1480.52</v>
          </cell>
          <cell r="E1425">
            <v>218.12</v>
          </cell>
          <cell r="F1425">
            <v>1698.64</v>
          </cell>
        </row>
        <row r="1426">
          <cell r="A1426">
            <v>92596</v>
          </cell>
          <cell r="B1426" t="str">
            <v>FABRICAÇÃO E INSTALAÇÃO DE TESOURA INTEIRA EM AÇO, VÃO DE 10 M, PARA TELHA CERÂMICA OU DE CONCRETO, INCLUSO IÇAMENTO. AF_12/2015</v>
          </cell>
          <cell r="C1426" t="str">
            <v>UN</v>
          </cell>
          <cell r="D1426">
            <v>1623.36</v>
          </cell>
          <cell r="E1426">
            <v>273.97000000000003</v>
          </cell>
          <cell r="F1426">
            <v>1897.33</v>
          </cell>
        </row>
        <row r="1427">
          <cell r="A1427">
            <v>92598</v>
          </cell>
          <cell r="B1427" t="str">
            <v>FABRICAÇÃO E INSTALAÇÃO DE TESOURA INTEIRA EM AÇO, VÃO DE 11 M, PARA TELHA CERÂMICA OU DE CONCRETO, INCLUSO IÇAMENTO. AF_12/2015</v>
          </cell>
          <cell r="C1427" t="str">
            <v>UN</v>
          </cell>
          <cell r="D1427">
            <v>1739.41</v>
          </cell>
          <cell r="E1427">
            <v>273.97000000000003</v>
          </cell>
          <cell r="F1427">
            <v>2013.38</v>
          </cell>
        </row>
        <row r="1428">
          <cell r="A1428">
            <v>92600</v>
          </cell>
          <cell r="B1428" t="str">
            <v>FABRICAÇÃO E INSTALAÇÃO DE TESOURA INTEIRA EM AÇO, VÃO DE 12 M, PARA TELHA CERÂMICA OU DE CONCRETO, INCLUSO IÇAMENTO. AF_12/2015</v>
          </cell>
          <cell r="C1428" t="str">
            <v>UN</v>
          </cell>
          <cell r="D1428">
            <v>1884.82</v>
          </cell>
          <cell r="E1428">
            <v>273.97000000000003</v>
          </cell>
          <cell r="F1428">
            <v>2158.79</v>
          </cell>
        </row>
        <row r="1429">
          <cell r="A1429">
            <v>92602</v>
          </cell>
          <cell r="B1429" t="str">
            <v>FABRICAÇÃO E INSTALAÇÃO DE TESOURA INTEIRA EM AÇO, VÃO DE 3 M, PARA TELHA ONDULADA DE FIBROCIMENTO, METÁLICA, PLÁSTICA OU TERMOACÚSTICA, INCLUSO IÇAMENTO. AF_12/2015</v>
          </cell>
          <cell r="C1429" t="str">
            <v>UN</v>
          </cell>
          <cell r="D1429">
            <v>586.26</v>
          </cell>
          <cell r="E1429">
            <v>114.91</v>
          </cell>
          <cell r="F1429">
            <v>701.17</v>
          </cell>
        </row>
        <row r="1430">
          <cell r="A1430">
            <v>92604</v>
          </cell>
          <cell r="B1430" t="str">
            <v>FABRICAÇÃO E INSTALAÇÃO DE TESOURA INTEIRA EM AÇO, VÃO DE 4 M, PARA TELHA ONDULADA DE FIBROCIMENTO, METÁLICA, PLÁSTICA OU TERMOACÚSTICA, INCLUSO IÇAMENTO. AF_12/2015</v>
          </cell>
          <cell r="C1430" t="str">
            <v>UN</v>
          </cell>
          <cell r="D1430">
            <v>672.97</v>
          </cell>
          <cell r="E1430">
            <v>114.9</v>
          </cell>
          <cell r="F1430">
            <v>787.87</v>
          </cell>
        </row>
        <row r="1431">
          <cell r="A1431">
            <v>92606</v>
          </cell>
          <cell r="B1431" t="str">
            <v>FABRICAÇÃO E INSTALAÇÃO DE TESOURA INTEIRA EM AÇO, VÃO DE 5 M, PARA TELHA ONDULADA DE FIBROCIMENTO, METÁLICA, PLÁSTICA OU TERMOACÚSTICA, INCLUSO IÇAMENTO. AF_12/2015</v>
          </cell>
          <cell r="C1431" t="str">
            <v>UN</v>
          </cell>
          <cell r="D1431">
            <v>789.03</v>
          </cell>
          <cell r="E1431">
            <v>114.9</v>
          </cell>
          <cell r="F1431">
            <v>903.93</v>
          </cell>
        </row>
        <row r="1432">
          <cell r="A1432">
            <v>92608</v>
          </cell>
          <cell r="B1432" t="str">
            <v>FABRICAÇÃO E INSTALAÇÃO DE TESOURA INTEIRA EM AÇO, VÃO DE 6 M, PARA TELHA ONDULADA DE FIBROCIMENTO, METÁLICA, PLÁSTICA OU TERMOACÚSTICA, INCLUSO IÇAMENTO. AF_12/2015</v>
          </cell>
          <cell r="C1432" t="str">
            <v>UN</v>
          </cell>
          <cell r="D1432">
            <v>960.05</v>
          </cell>
          <cell r="E1432">
            <v>166.73</v>
          </cell>
          <cell r="F1432">
            <v>1126.78</v>
          </cell>
        </row>
        <row r="1433">
          <cell r="A1433">
            <v>92610</v>
          </cell>
          <cell r="B1433" t="str">
            <v>FABRICAÇÃO E INSTALAÇÃO DE TESOURA INTEIRA EM AÇO, VÃO DE 7 M, PARA TELHA ONDULADA DE FIBROCIMENTO, METÁLICA, PLÁSTICA OU TERMOACÚSTICA, INCLUSO IÇAMENTO. AF_12/2015</v>
          </cell>
          <cell r="C1433" t="str">
            <v>UN</v>
          </cell>
          <cell r="D1433">
            <v>1076.1099999999999</v>
          </cell>
          <cell r="E1433">
            <v>166.73</v>
          </cell>
          <cell r="F1433">
            <v>1242.8399999999999</v>
          </cell>
        </row>
        <row r="1434">
          <cell r="A1434">
            <v>92612</v>
          </cell>
          <cell r="B1434" t="str">
            <v>FABRICAÇÃO E INSTALAÇÃO DE TESOURA INTEIRA EM AÇO, VÃO DE 8 M, PARA TELHA ONDULADA DE FIBROCIMENTO, METÁLICA, PLÁSTICA OU TERMOACÚSTICA, INCLUSO IÇAMENTO, INCLUSO IÇAMENTO. AF_12/2015</v>
          </cell>
          <cell r="C1434" t="str">
            <v>UN</v>
          </cell>
          <cell r="D1434">
            <v>1205.74</v>
          </cell>
          <cell r="E1434">
            <v>201.44</v>
          </cell>
          <cell r="F1434">
            <v>1407.18</v>
          </cell>
        </row>
        <row r="1435">
          <cell r="A1435">
            <v>92614</v>
          </cell>
          <cell r="B1435" t="str">
            <v>FABRICAÇÃO E INSTALAÇÃO DE TESOURA INTEIRA EM AÇO, VÃO DE 9 M, PARA TELHA ONDULADA DE FIBROCIMENTO, METÁLICA, PLÁSTICA OU TERMOACÚSTICA, INCLUSO IÇAMENTO. AF_12/2015</v>
          </cell>
          <cell r="C1435" t="str">
            <v>UN</v>
          </cell>
          <cell r="D1435">
            <v>1363.1100000000001</v>
          </cell>
          <cell r="E1435">
            <v>218.12</v>
          </cell>
          <cell r="F1435">
            <v>1581.23</v>
          </cell>
        </row>
        <row r="1436">
          <cell r="A1436">
            <v>92616</v>
          </cell>
          <cell r="B1436" t="str">
            <v>FABRICAÇÃO E INSTALAÇÃO DE TESOURA INTEIRA EM AÇO, VÃO DE 10 M, PARA TELHA ONDULADA DE FIBROCIMENTO, METÁLICA, PLÁSTICA OU TERMOACÚSTICA, INCLUSO IÇAMENTO. AF_12/2015</v>
          </cell>
          <cell r="C1436" t="str">
            <v>UN</v>
          </cell>
          <cell r="D1436">
            <v>1535.3</v>
          </cell>
          <cell r="E1436">
            <v>273.97000000000003</v>
          </cell>
          <cell r="F1436">
            <v>1809.27</v>
          </cell>
        </row>
        <row r="1437">
          <cell r="A1437">
            <v>92618</v>
          </cell>
          <cell r="B1437" t="str">
            <v>FABRICAÇÃO E INSTALAÇÃO DE TESOURA INTEIRA EM AÇO, VÃO DE 11 M, PARA TELHA ONDULADA DE FIBROCIMENTO, METÁLICA, PLÁSTICA OU TERMOACÚSTICA, INCLUSO IÇAMENTO. AF_12/2015</v>
          </cell>
          <cell r="C1437" t="str">
            <v>UN</v>
          </cell>
          <cell r="D1437">
            <v>1651.35</v>
          </cell>
          <cell r="E1437">
            <v>273.97000000000003</v>
          </cell>
          <cell r="F1437">
            <v>1925.32</v>
          </cell>
        </row>
        <row r="1438">
          <cell r="A1438">
            <v>92620</v>
          </cell>
          <cell r="B1438" t="str">
            <v>FABRICAÇÃO E INSTALAÇÃO DE TESOURA INTEIRA EM AÇO, VÃO DE 12 M, PARA TELHA ONDULADA DE FIBROCIMENTO, METÁLICA, PLÁSTICA OU TERMOACÚSTICA, INCLUSO IÇAMENTO. AF_12/2015</v>
          </cell>
          <cell r="C1438" t="str">
            <v>UN</v>
          </cell>
          <cell r="D1438">
            <v>1767.3999999999999</v>
          </cell>
          <cell r="E1438">
            <v>273.97000000000003</v>
          </cell>
          <cell r="F1438">
            <v>2041.37</v>
          </cell>
        </row>
        <row r="1439">
          <cell r="A1439">
            <v>100357</v>
          </cell>
          <cell r="B1439" t="str">
            <v>FABRICAÇÃO E INSTALAÇÃO DE MEIA TESOURA DE MADEIRA NÃO APARELHADA, COM VÃO DE 3 M, PARA TELHA CERÂMICA OU DE CONCRETO, INCLUSO IÇAMENTO. AF_07/2019</v>
          </cell>
          <cell r="C1439" t="str">
            <v>UN</v>
          </cell>
          <cell r="D1439">
            <v>847.14</v>
          </cell>
          <cell r="E1439">
            <v>307.89</v>
          </cell>
          <cell r="F1439">
            <v>1155.03</v>
          </cell>
        </row>
        <row r="1440">
          <cell r="A1440">
            <v>100358</v>
          </cell>
          <cell r="B1440" t="str">
            <v>FABRICAÇÃO E INSTALAÇÃO DE MEIA TESOURA DE MADEIRA NÃO APARELHADA, COM VÃO DE 4 M, PARA TELHA CERÂMICA OU DE CONCRETO, INCLUSO IÇAMENTO. AF_07/2019</v>
          </cell>
          <cell r="C1440" t="str">
            <v>UN</v>
          </cell>
          <cell r="D1440">
            <v>1072.75</v>
          </cell>
          <cell r="E1440">
            <v>505.56</v>
          </cell>
          <cell r="F1440">
            <v>1578.31</v>
          </cell>
        </row>
        <row r="1441">
          <cell r="A1441">
            <v>100359</v>
          </cell>
          <cell r="B1441" t="str">
            <v>FABRICAÇÃO E INSTALAÇÃO DE MEIA TESOURA DE MADEIRA NÃO APARELHADA, COM VÃO DE 5 M, PARA TELHA CERÂMICA OU DE CONCRETO, INCLUSO IÇAMENTO. AF_07/2019</v>
          </cell>
          <cell r="C1441" t="str">
            <v>UN</v>
          </cell>
          <cell r="D1441">
            <v>1152.27</v>
          </cell>
          <cell r="E1441">
            <v>505.55</v>
          </cell>
          <cell r="F1441">
            <v>1657.82</v>
          </cell>
        </row>
        <row r="1442">
          <cell r="A1442">
            <v>100360</v>
          </cell>
          <cell r="B1442" t="str">
            <v>FABRICAÇÃO E INSTALAÇÃO DE MEIA TESOURA DE MADEIRA NÃO APARELHADA, COM VÃO DE 6 M, PARA TELHA CERÂMICA OU DE CONCRETO, INCLUSO IÇAMENTO. AF_07/2019</v>
          </cell>
          <cell r="C1442" t="str">
            <v>UN</v>
          </cell>
          <cell r="D1442">
            <v>1282</v>
          </cell>
          <cell r="E1442">
            <v>558.27</v>
          </cell>
          <cell r="F1442">
            <v>1840.27</v>
          </cell>
        </row>
        <row r="1443">
          <cell r="A1443">
            <v>100361</v>
          </cell>
          <cell r="B1443" t="str">
            <v>FABRICAÇÃO E INSTALAÇÃO DE MEIA TESOURA DE MADEIRA NÃO APARELHADA, COM VÃO DE 7 M, PARA TELHA CERÂMICA OU DE CONCRETO, INCLUSO IÇAMENTO. AF_07/2019</v>
          </cell>
          <cell r="C1443" t="str">
            <v>UN</v>
          </cell>
          <cell r="D1443">
            <v>1541.83</v>
          </cell>
          <cell r="E1443">
            <v>755.92</v>
          </cell>
          <cell r="F1443">
            <v>2297.75</v>
          </cell>
        </row>
        <row r="1444">
          <cell r="A1444">
            <v>100362</v>
          </cell>
          <cell r="B1444" t="str">
            <v>FABRICAÇÃO E INSTALAÇÃO DE MEIA TESOURA DE MADEIRA NÃO APARELHADA, COM VÃO DE 8 M, PARA TELHA CERÂMICA OU DE CONCRETO, INCLUSO IÇAMENTO. AF_07/2019</v>
          </cell>
          <cell r="C1444" t="str">
            <v>UN</v>
          </cell>
          <cell r="D1444">
            <v>2132.4300000000003</v>
          </cell>
          <cell r="E1444">
            <v>807.01</v>
          </cell>
          <cell r="F1444">
            <v>2939.44</v>
          </cell>
        </row>
        <row r="1445">
          <cell r="A1445">
            <v>100363</v>
          </cell>
          <cell r="B1445" t="str">
            <v>FABRICAÇÃO E INSTALAÇÃO DE MEIA TESOURA DE MADEIRA NÃO APARELHADA, COM VÃO DE 9 M, PARA TELHA CERÂMICA OU DE CONCRETO, INCLUSO IÇAMENTO. AF_07/2019</v>
          </cell>
          <cell r="C1445" t="str">
            <v>UN</v>
          </cell>
          <cell r="D1445">
            <v>2228.62</v>
          </cell>
          <cell r="E1445">
            <v>807.01</v>
          </cell>
          <cell r="F1445">
            <v>3035.63</v>
          </cell>
        </row>
        <row r="1446">
          <cell r="A1446">
            <v>100364</v>
          </cell>
          <cell r="B1446" t="str">
            <v>FABRICAÇÃO E INSTALAÇÃO DE MEIA TESOURA DE MADEIRA NÃO APARELHADA, COM VÃO DE 10 M, PARA TELHA CERÂMICA OU DE CONCRETO, INCLUSO IÇAMENTO. AF_07/2019</v>
          </cell>
          <cell r="C1446" t="str">
            <v>UN</v>
          </cell>
          <cell r="D1446">
            <v>2416.7400000000002</v>
          </cell>
          <cell r="E1446">
            <v>889.29</v>
          </cell>
          <cell r="F1446">
            <v>3306.03</v>
          </cell>
        </row>
        <row r="1447">
          <cell r="A1447">
            <v>100365</v>
          </cell>
          <cell r="B1447" t="str">
            <v>FABRICAÇÃO E INSTALAÇÃO DE MEIA TESOURA DE MADEIRA NÃO APARELHADA, COM VÃO DE 11 M, PARA TELHA CERÂMICA OU DE CONCRETO, INCLUSO IÇAMENTO. AF_07/2019</v>
          </cell>
          <cell r="C1447" t="str">
            <v>UN</v>
          </cell>
          <cell r="D1447">
            <v>2734.67</v>
          </cell>
          <cell r="E1447">
            <v>1086.96</v>
          </cell>
          <cell r="F1447">
            <v>3821.63</v>
          </cell>
        </row>
        <row r="1448">
          <cell r="A1448">
            <v>100366</v>
          </cell>
          <cell r="B1448" t="str">
            <v>FABRICAÇÃO E INSTALAÇÃO DE MEIA TESOURA DE MADEIRA NÃO APARELHADA, COM VÃO DE 12 M, PARA TELHA CERÂMICA OU DE CONCRETO, INCLUSO IÇAMENTO. AF_07/2019</v>
          </cell>
          <cell r="C1448" t="str">
            <v>UN</v>
          </cell>
          <cell r="D1448">
            <v>2996.3999999999996</v>
          </cell>
          <cell r="E1448">
            <v>1086.95</v>
          </cell>
          <cell r="F1448">
            <v>4083.35</v>
          </cell>
        </row>
        <row r="1449">
          <cell r="A1449">
            <v>100367</v>
          </cell>
          <cell r="B1449" t="str">
            <v>FABRICAÇÃO E INSTALAÇÃO DE MEIA TESOURA DE MADEIRA NÃO APARELHADA, COM VÃO DE 3 M, PARA TELHA ONDULADA DE FIBROCIMENTO, ALUMÍNIO, PLÁSTICA OU TERMOACÚSTICA, INCLUSO IÇAMENTO. AF_07/2019</v>
          </cell>
          <cell r="C1449" t="str">
            <v>UN</v>
          </cell>
          <cell r="D1449">
            <v>816.28000000000009</v>
          </cell>
          <cell r="E1449">
            <v>307.89</v>
          </cell>
          <cell r="F1449">
            <v>1124.17</v>
          </cell>
        </row>
        <row r="1450">
          <cell r="A1450">
            <v>100368</v>
          </cell>
          <cell r="B1450" t="str">
            <v>FABRICAÇÃO E INSTALAÇÃO DE MEIA TESOURA DE MADEIRA NÃO APARELHADA, COM VÃO DE 4 M, PARA TELHA ONDULADA DE FIBROCIMENTO, ALUMÍNIO, PLÁSTICA OU TERMOACÚSTICA, INCLUSO IÇAMENTO. AF_07/2019</v>
          </cell>
          <cell r="C1450" t="str">
            <v>UN</v>
          </cell>
          <cell r="D1450">
            <v>1034.69</v>
          </cell>
          <cell r="E1450">
            <v>505.56</v>
          </cell>
          <cell r="F1450">
            <v>1540.25</v>
          </cell>
        </row>
        <row r="1451">
          <cell r="A1451">
            <v>100369</v>
          </cell>
          <cell r="B1451" t="str">
            <v>FABRICAÇÃO E INSTALAÇÃO DE MEIA TESOURA DE MADEIRA NÃO APARELHADA, COM VÃO DE 5 M, PARA TELHA ONDULADA DE FIBROCIMENTO, ALUMÍNIO, PLÁSTICA OU TERMOACÚSTICA, INCLUSO IÇAMENTO. AF_07/2019</v>
          </cell>
          <cell r="C1451" t="str">
            <v>UN</v>
          </cell>
          <cell r="D1451">
            <v>1114.21</v>
          </cell>
          <cell r="E1451">
            <v>505.55</v>
          </cell>
          <cell r="F1451">
            <v>1619.76</v>
          </cell>
        </row>
        <row r="1452">
          <cell r="A1452">
            <v>100370</v>
          </cell>
          <cell r="B1452" t="str">
            <v>FABRICAÇÃO E INSTALAÇÃO DE MEIA TESOURA DE MADEIRA NÃO APARELHADA, COM VÃO DE 6 M, PARA TELHA ONDULADA DE FIBROCIMENTO, ALUMÍNIO, PLÁSTICA OU TERMOACÚSTICA, INCLUSO IÇAMENTO. AF_07/2019</v>
          </cell>
          <cell r="C1452" t="str">
            <v>UN</v>
          </cell>
          <cell r="D1452">
            <v>1361.8700000000001</v>
          </cell>
          <cell r="E1452">
            <v>558.27</v>
          </cell>
          <cell r="F1452">
            <v>1920.14</v>
          </cell>
        </row>
        <row r="1453">
          <cell r="A1453">
            <v>100371</v>
          </cell>
          <cell r="B1453" t="str">
            <v>FABRICAÇÃO E INSTALAÇÃO DE MEIA TESOURA DE MADEIRA NÃO APARELHADA, COM VÃO DE 7 M, PARA TELHA ONDULADA DE FIBROCIMENTO, ALUMÍNIO, PLÁSTICA OU TERMOACÚSTICA, INCLUSO IÇAMENTO. AF_07/2019</v>
          </cell>
          <cell r="C1453" t="str">
            <v>UN</v>
          </cell>
          <cell r="D1453">
            <v>1440.33</v>
          </cell>
          <cell r="E1453">
            <v>755.92</v>
          </cell>
          <cell r="F1453">
            <v>2196.25</v>
          </cell>
        </row>
        <row r="1454">
          <cell r="A1454">
            <v>100372</v>
          </cell>
          <cell r="B1454" t="str">
            <v>FABRICAÇÃO E INSTALAÇÃO DE MEIA TESOURA DE MADEIRA NÃO APARELHADA, COM VÃO DE 8 M, PARA TELHA ONDULADA DE FIBROCIMENTO, ALUMÍNIO, PLÁSTICA OU TERMOACÚSTICA, INCLUSO IÇAMENTO. AF_07/2019</v>
          </cell>
          <cell r="C1454" t="str">
            <v>UN</v>
          </cell>
          <cell r="D1454">
            <v>1958.5</v>
          </cell>
          <cell r="E1454">
            <v>807.02</v>
          </cell>
          <cell r="F1454">
            <v>2765.52</v>
          </cell>
        </row>
        <row r="1455">
          <cell r="A1455">
            <v>100373</v>
          </cell>
          <cell r="B1455" t="str">
            <v>FABRICAÇÃO E INSTALAÇÃO DE MEIA TESOURA DE MADEIRA NÃO APARELHADA, COM VÃO DE 9 M, PARA TELHA ONDULADA DE FIBROCIMENTO, ALUMÍNIO, PLÁSTICA OU TERMOACÚSTICA, INCLUSO IÇAMENTO. AF_07/2019</v>
          </cell>
          <cell r="C1455" t="str">
            <v>UN</v>
          </cell>
          <cell r="D1455">
            <v>2054.94</v>
          </cell>
          <cell r="E1455">
            <v>807.02</v>
          </cell>
          <cell r="F1455">
            <v>2861.96</v>
          </cell>
        </row>
        <row r="1456">
          <cell r="A1456">
            <v>100374</v>
          </cell>
          <cell r="B1456" t="str">
            <v>FABRICAÇÃO E INSTALAÇÃO DE MEIA TESOURA DE MADEIRA NÃO APARELHADA, COM VÃO DE 10 M, PARA TELHA ONDULADA DE FIBROCIMENTO, ALUMÍNIO, PLÁSTICA OU TERMOACÚSTICA, INCLUSO IÇAMENTO. AF_07/2019</v>
          </cell>
          <cell r="C1456" t="str">
            <v>UN</v>
          </cell>
          <cell r="D1456">
            <v>2188.7700000000004</v>
          </cell>
          <cell r="E1456">
            <v>889.3</v>
          </cell>
          <cell r="F1456">
            <v>3078.07</v>
          </cell>
        </row>
        <row r="1457">
          <cell r="A1457">
            <v>100375</v>
          </cell>
          <cell r="B1457" t="str">
            <v>FABRICAÇÃO E INSTALAÇÃO DE MEIA TESOURA DE MADEIRA NÃO APARELHADA, COM VÃO DE 11 M, PARA TELHA ONDULADA DE FIBROCIMENTO, ALUMÍNIO, PLÁSTICA OU TERMOACÚSTICA, INCLUSO IÇAMENTO. AF_07/2019</v>
          </cell>
          <cell r="C1457" t="str">
            <v>UN</v>
          </cell>
          <cell r="D1457">
            <v>2394.1</v>
          </cell>
          <cell r="E1457">
            <v>1086.96</v>
          </cell>
          <cell r="F1457">
            <v>3481.06</v>
          </cell>
        </row>
        <row r="1458">
          <cell r="A1458">
            <v>100376</v>
          </cell>
          <cell r="B1458" t="str">
            <v>FABRICAÇÃO E INSTALAÇÃO DE MEIA TESOURA DE MADEIRA NÃO APARELHADA, COM VÃO DE 12 M, PARA TELHA ONDULADA DE FIBROCIMENTO, ALUMÍNIO, PLÁSTICA OU TERMOACÚSTICA, INCLUSO IÇAMENTO. AF_07/2019</v>
          </cell>
          <cell r="C1458" t="str">
            <v>UN</v>
          </cell>
          <cell r="D1458">
            <v>2318.0099999999998</v>
          </cell>
          <cell r="E1458">
            <v>1086.96</v>
          </cell>
          <cell r="F1458">
            <v>3404.97</v>
          </cell>
        </row>
        <row r="1459">
          <cell r="A1459">
            <v>100377</v>
          </cell>
          <cell r="B1459" t="str">
            <v>FABRICAÇÃO E INSTALAÇÃO DE TESOURA (INTEIRA OU MEIA) EM AÇO, VÃOS MAIORES OU IGUAIS A 3,0 M E MENORES OU IGUAL A 6,0 M, INCLUSO IÇAMENTO. AF_07/2019</v>
          </cell>
          <cell r="C1459" t="str">
            <v>KG</v>
          </cell>
          <cell r="D1459">
            <v>10.110000000000001</v>
          </cell>
          <cell r="E1459">
            <v>1.45</v>
          </cell>
          <cell r="F1459">
            <v>11.56</v>
          </cell>
        </row>
        <row r="1460">
          <cell r="A1460">
            <v>100378</v>
          </cell>
          <cell r="B1460" t="str">
            <v>FABRICAÇÃO E INSTALAÇÃO DE TESOURA (INTEIRA OU MEIA) EM AÇO, VÃOS MAIORES QUE 6,0 M E MENORES QUE 12,0 M, INCLUSO IÇAMENTO. AF_07/2019</v>
          </cell>
          <cell r="C1460" t="str">
            <v>KG</v>
          </cell>
          <cell r="D1460">
            <v>9.43</v>
          </cell>
          <cell r="E1460">
            <v>1.32</v>
          </cell>
          <cell r="F1460">
            <v>10.75</v>
          </cell>
        </row>
        <row r="1461">
          <cell r="A1461">
            <v>100382</v>
          </cell>
          <cell r="B1461" t="str">
            <v>FABRICAÇÃO E INSTALAÇÃO DE PONTALETES DE MADEIRA NÃO APARELHADA PARA TELHADOS COM ATÉ 2 ÁGUAS E COM TELHA ONDULADA DE FIBROCIMENTO, ALUMÍNIO OU PLÁSTICA EM EDIFÍCIO RESIDENCIAL TÉRREO, INCLUSO TRANSPORTE VERTICAL. AF_07/2019</v>
          </cell>
          <cell r="C1461" t="str">
            <v>M2</v>
          </cell>
          <cell r="D1461">
            <v>21.32</v>
          </cell>
          <cell r="E1461">
            <v>4.18</v>
          </cell>
          <cell r="F1461">
            <v>25.5</v>
          </cell>
        </row>
        <row r="1462">
          <cell r="A1462">
            <v>104314</v>
          </cell>
          <cell r="B1462" t="str">
            <v>TRAMA DE AÇO COMPOSTA POR TERÇAS PARA TELHADOS DE ATÉ 2 ÁGUAS PARA TELHA ONDULADA DE FIBROCIMENTO, METÁLICA, PLÁSTICA OU TERMOACÚSTICA, INCLUSO TRANSPORTE VERTICAL (EM KG). AF_07/2019</v>
          </cell>
          <cell r="C1462" t="str">
            <v>KG</v>
          </cell>
          <cell r="D1462">
            <v>9.49</v>
          </cell>
          <cell r="E1462">
            <v>1.42</v>
          </cell>
          <cell r="F1462">
            <v>10.91</v>
          </cell>
        </row>
        <row r="1463">
          <cell r="A1463">
            <v>94444</v>
          </cell>
          <cell r="B1463" t="str">
            <v>TELHAMENTO COM TELHA DE ENCAIXE, TIPO FRANCESA DE VIDRO, COM ATÉ 2 ÁGUAS, INCLUSO TRANSPORTE VERTICAL. AF_07/2019</v>
          </cell>
          <cell r="C1463" t="str">
            <v>M2</v>
          </cell>
          <cell r="D1463">
            <v>634.23</v>
          </cell>
          <cell r="E1463">
            <v>7.06</v>
          </cell>
          <cell r="F1463">
            <v>641.29</v>
          </cell>
        </row>
        <row r="1464">
          <cell r="A1464">
            <v>104482</v>
          </cell>
          <cell r="B1464" t="str">
            <v>ESGOTAMENTO DE VALA COM BOMBA SUBMERSÍVEL. AF_12/2022</v>
          </cell>
          <cell r="C1464" t="str">
            <v>H</v>
          </cell>
          <cell r="D1464">
            <v>9.360000000000003</v>
          </cell>
          <cell r="E1464">
            <v>23.09</v>
          </cell>
          <cell r="F1464">
            <v>32.450000000000003</v>
          </cell>
        </row>
        <row r="1465">
          <cell r="A1465">
            <v>104184</v>
          </cell>
          <cell r="B1465" t="str">
            <v>INSTALAÇÃO E DESINSTALAÇÃO DE REGISTRO DE PVC PARA SISTEMA DE REBAIXAMENTO DE LENÇOL FREÁTICO POR PONTEIRAS FILTRANTES. AF_12/2022</v>
          </cell>
          <cell r="C1465" t="str">
            <v>UN</v>
          </cell>
          <cell r="D1465">
            <v>18.170000000000002</v>
          </cell>
          <cell r="E1465">
            <v>18.14</v>
          </cell>
          <cell r="F1465">
            <v>36.31</v>
          </cell>
        </row>
        <row r="1466">
          <cell r="A1466">
            <v>104185</v>
          </cell>
          <cell r="B1466" t="str">
            <v>INSTALAÇÃO E DESINSTALAÇÃO DE CONJUNTO DE BOMBAS, À VÁCUO E CENTRÍFUGA, PARA SISTEMA DE REBAIXAMENTO DE LENÇOL FREÁTICO POR PONTEIRAS FILTRANTES (EXCLUI O FORNECIMENTO DE BOMBAS). AF_12/2022</v>
          </cell>
          <cell r="C1466" t="str">
            <v>UN</v>
          </cell>
          <cell r="D1466">
            <v>7.5400000000000027</v>
          </cell>
          <cell r="E1466">
            <v>19.989999999999998</v>
          </cell>
          <cell r="F1466">
            <v>27.53</v>
          </cell>
        </row>
        <row r="1467">
          <cell r="A1467">
            <v>104189</v>
          </cell>
          <cell r="B1467" t="str">
            <v>INSTALAÇÃO DE MATERIAL GRANULAR FILTRANTE PARA SISTEMA DE REBAIXAMENTO DE LENÇOL FREÁTICO POR POÇOS PROFUNDOSA, DIÂMETRO DO POÇO DE 400 MM. AF_12/2022</v>
          </cell>
          <cell r="C1467" t="str">
            <v>M3</v>
          </cell>
          <cell r="D1467">
            <v>145.91000000000003</v>
          </cell>
          <cell r="E1467">
            <v>31.39</v>
          </cell>
          <cell r="F1467">
            <v>177.3</v>
          </cell>
        </row>
        <row r="1468">
          <cell r="A1468">
            <v>104190</v>
          </cell>
          <cell r="B1468" t="str">
            <v>INSTALAÇÃO E DESINSTALAÇÃO DE SISTEMA DE BOMBA PARA SISTEMA DE REBAIXAMENTO DE LENÇOL FREÁTICO POR POÇOS PROFUNDOS (EXCLUI O FORNECIMENTO DE BOMBA). AF_12/2022</v>
          </cell>
          <cell r="C1468" t="str">
            <v>UN</v>
          </cell>
          <cell r="D1468">
            <v>219.69000000000005</v>
          </cell>
          <cell r="E1468">
            <v>520.92999999999995</v>
          </cell>
          <cell r="F1468">
            <v>740.62</v>
          </cell>
        </row>
        <row r="1469">
          <cell r="A1469">
            <v>102661</v>
          </cell>
          <cell r="B1469" t="str">
            <v>DRENO SUBSUPERFICIAL (SEÇÃO 0,40 X 0,40 M), COM TUBO DE PEAD CORRUGADO PERFURADO, DN 100 MM, ENCHIMENTO COM AREIA. AF_07/2021</v>
          </cell>
          <cell r="C1469" t="str">
            <v>M</v>
          </cell>
          <cell r="D1469">
            <v>35.480000000000004</v>
          </cell>
          <cell r="E1469">
            <v>4.97</v>
          </cell>
          <cell r="F1469">
            <v>40.450000000000003</v>
          </cell>
        </row>
        <row r="1470">
          <cell r="A1470">
            <v>102662</v>
          </cell>
          <cell r="B1470" t="str">
            <v>DRENO SUBSUPERFICIAL (SEÇÃO 0,40 X 0,40 M), COM TUBO DE PVC CORRUGADO RÍGIDO PERFURADO, DN 100 MM, ENCHIMENTO COM AREIA. AF_07/2021</v>
          </cell>
          <cell r="C1470" t="str">
            <v>M</v>
          </cell>
          <cell r="D1470">
            <v>89.56</v>
          </cell>
          <cell r="E1470">
            <v>6.94</v>
          </cell>
          <cell r="F1470">
            <v>96.5</v>
          </cell>
        </row>
        <row r="1471">
          <cell r="A1471">
            <v>102663</v>
          </cell>
          <cell r="B1471" t="str">
            <v>DRENO SUBSUPERFICIAL (SEÇÃO 0,40 X 0,40 M), COM TUBO DE CONCRETO SIMPLES POROSO, DN 200 MM, ENCHIMENTO COM AREIA. AF_07/2021</v>
          </cell>
          <cell r="C1471" t="str">
            <v>M</v>
          </cell>
          <cell r="D1471">
            <v>40.769999999999996</v>
          </cell>
          <cell r="E1471">
            <v>7.67</v>
          </cell>
          <cell r="F1471">
            <v>48.44</v>
          </cell>
        </row>
        <row r="1472">
          <cell r="A1472">
            <v>102664</v>
          </cell>
          <cell r="B1472" t="str">
            <v>DRENO SUBSUPERFICIAL (SEÇÃO 0,40 X 0,40 M), CEGO, ENCHIMENTO DE BRITA, ENVOLVIDO COM MANTA GEOTÊXTIL. AF_07/2021</v>
          </cell>
          <cell r="C1472" t="str">
            <v>M</v>
          </cell>
          <cell r="D1472">
            <v>38.760000000000005</v>
          </cell>
          <cell r="E1472">
            <v>4.91</v>
          </cell>
          <cell r="F1472">
            <v>43.67</v>
          </cell>
        </row>
        <row r="1473">
          <cell r="A1473">
            <v>102665</v>
          </cell>
          <cell r="B1473" t="str">
            <v>DRENO SUBSUPERFICIAL (SEÇÃO 0,40 X 0,40 M), CEGO, ENCHIMENTO DE BRITA. AF_07/2021</v>
          </cell>
          <cell r="C1473" t="str">
            <v>M</v>
          </cell>
          <cell r="D1473">
            <v>14.479999999999999</v>
          </cell>
          <cell r="E1473">
            <v>4.58</v>
          </cell>
          <cell r="F1473">
            <v>19.059999999999999</v>
          </cell>
        </row>
        <row r="1474">
          <cell r="A1474">
            <v>102666</v>
          </cell>
          <cell r="B1474" t="str">
            <v>DRENO SUBSUPERFICIAL (SEÇÃO 0,40 X 0,40 M), COM TUBO DE PEAD CORRUGADO PERFURADO, DN 100 MM, ENCHIMENTO COM BRITA, ENVOLVIDO COM MANTA GEOTÊXTIL. AF_07/2021</v>
          </cell>
          <cell r="C1474" t="str">
            <v>M</v>
          </cell>
          <cell r="D1474">
            <v>50.46</v>
          </cell>
          <cell r="E1474">
            <v>5.31</v>
          </cell>
          <cell r="F1474">
            <v>55.77</v>
          </cell>
        </row>
        <row r="1475">
          <cell r="A1475">
            <v>102668</v>
          </cell>
          <cell r="B1475" t="str">
            <v>DRENO SUBSUPERFICIAL (SEÇÃO 0,40 X 0,40 M), COM TUBO DE PVC CORRUGADO RÍGIDO PERFURADO, DN 100 MM, ENCHIMENTO COM BRITA, ENVOLVIDO COM MANTA GEOTÊXTIL. AF_07/2021</v>
          </cell>
          <cell r="C1475" t="str">
            <v>M</v>
          </cell>
          <cell r="D1475">
            <v>104.52999999999999</v>
          </cell>
          <cell r="E1475">
            <v>7.29</v>
          </cell>
          <cell r="F1475">
            <v>111.82</v>
          </cell>
        </row>
        <row r="1476">
          <cell r="A1476">
            <v>102669</v>
          </cell>
          <cell r="B1476" t="str">
            <v>DRENO SUBSUPERFICIAL (SEÇÃO 0,40 X 0,40 M), COM TUBO DE CONCRETO SIMPLES POROSO, DN 200 MM, ENCHIMENTO COM BRITA, ENVOLVIDO COM MANTA GEOTÊXTIL. AF_07/2021</v>
          </cell>
          <cell r="C1476" t="str">
            <v>M</v>
          </cell>
          <cell r="D1476">
            <v>57.190000000000005</v>
          </cell>
          <cell r="E1476">
            <v>8.01</v>
          </cell>
          <cell r="F1476">
            <v>65.2</v>
          </cell>
        </row>
        <row r="1477">
          <cell r="A1477">
            <v>102670</v>
          </cell>
          <cell r="B1477" t="str">
            <v>DRENO PROFUNDO (SEÇÃO 0,50 X 1,50 M), COM TUBO DE PEAD CORRUGADO PERFURADO, DN 100 MM, ENCHIMENTO COM AREIA, COM SELO DE ARGILA. AF_07/2021</v>
          </cell>
          <cell r="C1477" t="str">
            <v>M</v>
          </cell>
          <cell r="D1477">
            <v>112.28999999999999</v>
          </cell>
          <cell r="E1477">
            <v>9.56</v>
          </cell>
          <cell r="F1477">
            <v>121.85</v>
          </cell>
        </row>
        <row r="1478">
          <cell r="A1478">
            <v>102672</v>
          </cell>
          <cell r="B1478" t="str">
            <v>DRENO PROFUNDO (SEÇÃO 0,50 X 1,50 M), COM TUBO DE PVC CORRUGADO RÍGIDO PERFURADO, DN 100 MM, ENCHIMENTO COM AREIA, COM SELO DE ARGILA. AF_07/2021</v>
          </cell>
          <cell r="C1478" t="str">
            <v>M</v>
          </cell>
          <cell r="D1478">
            <v>174.9</v>
          </cell>
          <cell r="E1478">
            <v>17.79</v>
          </cell>
          <cell r="F1478">
            <v>192.69</v>
          </cell>
        </row>
        <row r="1479">
          <cell r="A1479">
            <v>102673</v>
          </cell>
          <cell r="B1479" t="str">
            <v>DRENO PROFUNDO (SEÇÃO 0,50 X 1,50 M), COM TUBO DE CONCRETO SIMPLES POROSO, DN 200 MM, ENCHIMENTO COM AREIA, COM SELO DE ARGILA. AF_07/2021</v>
          </cell>
          <cell r="C1479" t="str">
            <v>M</v>
          </cell>
          <cell r="D1479">
            <v>135.35000000000002</v>
          </cell>
          <cell r="E1479">
            <v>23.76</v>
          </cell>
          <cell r="F1479">
            <v>159.11000000000001</v>
          </cell>
        </row>
        <row r="1480">
          <cell r="A1480">
            <v>102674</v>
          </cell>
          <cell r="B1480" t="str">
            <v>DRENO PROFUNDO (SEÇÃO 0,50 X 1,50 M), COM TUBO DE PEAD CORRUGADO PERFURADO, DN 100 MM, ENCHIMENTO COM AREIA. AF_07/2021</v>
          </cell>
          <cell r="C1480" t="str">
            <v>M</v>
          </cell>
          <cell r="D1480">
            <v>125.77999999999999</v>
          </cell>
          <cell r="E1480">
            <v>8.67</v>
          </cell>
          <cell r="F1480">
            <v>134.44999999999999</v>
          </cell>
        </row>
        <row r="1481">
          <cell r="A1481">
            <v>102676</v>
          </cell>
          <cell r="B1481" t="str">
            <v>DRENO PROFUNDO (SEÇÃO 0,50 X 1,50 M), COM TUBO DE PVC CORRUGADO RÍGIDO PERFURADO, DN 100 MM, ENCHIMENTO COM AREIA. AF_07/2021</v>
          </cell>
          <cell r="C1481" t="str">
            <v>M</v>
          </cell>
          <cell r="D1481">
            <v>182.38000000000002</v>
          </cell>
          <cell r="E1481">
            <v>11.95</v>
          </cell>
          <cell r="F1481">
            <v>194.33</v>
          </cell>
        </row>
        <row r="1482">
          <cell r="A1482">
            <v>102677</v>
          </cell>
          <cell r="B1482" t="str">
            <v>DRENO PROFUNDO (SEÇÃO 0,50 X 1,50 M), COM TUBO DE CONCRETO SIMPLES POROSO, DN 200 MM, ENCHIMENTO COM AREIA. AF_07/2021</v>
          </cell>
          <cell r="C1482" t="str">
            <v>M</v>
          </cell>
          <cell r="D1482">
            <v>135.16</v>
          </cell>
          <cell r="E1482">
            <v>13.9</v>
          </cell>
          <cell r="F1482">
            <v>149.06</v>
          </cell>
        </row>
        <row r="1483">
          <cell r="A1483">
            <v>102678</v>
          </cell>
          <cell r="B1483" t="str">
            <v>DRENO PROFUNDO (SEÇÃO 0,50 X 1,50 M), CEGO, ENCHIMENTO DE BRITA, ENVOLVIDO COM MANTA GEOTÊXTIL, COM SELO DE ARGILA. AF_07/2021</v>
          </cell>
          <cell r="C1483" t="str">
            <v>M</v>
          </cell>
          <cell r="D1483">
            <v>107.52</v>
          </cell>
          <cell r="E1483">
            <v>9.42</v>
          </cell>
          <cell r="F1483">
            <v>116.94</v>
          </cell>
        </row>
        <row r="1484">
          <cell r="A1484">
            <v>102679</v>
          </cell>
          <cell r="B1484" t="str">
            <v>DRENO PROFUNDO (SEÇÃO 0,50 X 1,50 M), CEGO, ENCHIMENTO DE BRITA, ENVOLVIDO COM MANTA GEOTÊXTIL. AF_07/2021</v>
          </cell>
          <cell r="C1484" t="str">
            <v>M</v>
          </cell>
          <cell r="D1484">
            <v>116.75999999999999</v>
          </cell>
          <cell r="E1484">
            <v>8.2899999999999991</v>
          </cell>
          <cell r="F1484">
            <v>125.05</v>
          </cell>
        </row>
        <row r="1485">
          <cell r="A1485">
            <v>102680</v>
          </cell>
          <cell r="B1485" t="str">
            <v>DRENO PROFUNDO (SEÇÃO 0,50 X 1,50 M), COM TUBO DE PEAD CORRUGADO PERFURADO, DN 100 MM, ENCHIMENTO COM BRITA, ENVOLVIDO COM MANTA GEOTÊXTIL, COM SELO DE ARGILA. AF_07/2021</v>
          </cell>
          <cell r="C1485" t="str">
            <v>M</v>
          </cell>
          <cell r="D1485">
            <v>120</v>
          </cell>
          <cell r="E1485">
            <v>10.37</v>
          </cell>
          <cell r="F1485">
            <v>130.37</v>
          </cell>
        </row>
        <row r="1486">
          <cell r="A1486">
            <v>102681</v>
          </cell>
          <cell r="B1486" t="str">
            <v>DRENO PROFUNDO (SEÇÃO 0,50 X 1,50 M), COM TUBO DE PVC CORRUGADO RÍGIDO PERFURADO, DN 100 MM, ENCHIMENTO COM BRITA, ENVOLVIDO COM MANTA GEOTÊXTIL, COM SELO DE ARGILA. AF_07/2021</v>
          </cell>
          <cell r="C1486" t="str">
            <v>M</v>
          </cell>
          <cell r="D1486">
            <v>176.61</v>
          </cell>
          <cell r="E1486">
            <v>13.64</v>
          </cell>
          <cell r="F1486">
            <v>190.25</v>
          </cell>
        </row>
        <row r="1487">
          <cell r="A1487">
            <v>102683</v>
          </cell>
          <cell r="B1487" t="str">
            <v>DRENO PROFUNDO (SEÇÃO 0,50 X 1,50 M), COM TUBO DE CONCRETO SIMPLES POROSO, DN 200 MM, ENCHIMENTO COM BRITA, ENVOLVIDO COM MANTA GEOTÊXTIL, COM SELO DE ARGILA. AF_07/2021</v>
          </cell>
          <cell r="C1487" t="str">
            <v>M</v>
          </cell>
          <cell r="D1487">
            <v>134.61000000000001</v>
          </cell>
          <cell r="E1487">
            <v>16.600000000000001</v>
          </cell>
          <cell r="F1487">
            <v>151.21</v>
          </cell>
        </row>
        <row r="1488">
          <cell r="A1488">
            <v>102684</v>
          </cell>
          <cell r="B1488" t="str">
            <v>DRENO PROFUNDO (SEÇÃO 0,50 X 1,50 M), COM TUBO DE PEAD CORRUGADO PERFURADO, DN 100 MM, ENCHIMENTO COM BRITA, ENVOLVIDO COM MANTA GEOTÊXTIL. AF_07/2021</v>
          </cell>
          <cell r="C1488" t="str">
            <v>M</v>
          </cell>
          <cell r="D1488">
            <v>129.21</v>
          </cell>
          <cell r="E1488">
            <v>9.26</v>
          </cell>
          <cell r="F1488">
            <v>138.47</v>
          </cell>
        </row>
        <row r="1489">
          <cell r="A1489">
            <v>102685</v>
          </cell>
          <cell r="B1489" t="str">
            <v>DRENO PROFUNDO (SEÇÃO 0,50 X 1,50 M), COM TUBO DE PVC CORRUGADO RÍGIDO PERFURADO, DN 100 MM, ENCHIMENTO COM BRITA, ENVOLVIDO COM MANTA GEOTÊXTIL. AF_07/2021</v>
          </cell>
          <cell r="C1489" t="str">
            <v>M</v>
          </cell>
          <cell r="D1489">
            <v>185.85</v>
          </cell>
          <cell r="E1489">
            <v>12.52</v>
          </cell>
          <cell r="F1489">
            <v>198.37</v>
          </cell>
        </row>
        <row r="1490">
          <cell r="A1490">
            <v>102687</v>
          </cell>
          <cell r="B1490" t="str">
            <v>DRENO PROFUNDO (SEÇÃO 0,50 X 1,50 M), COM TUBO DE CONCRETO SIMPLES POROSO, DN 200 MM, ENCHIMENTO COM BRITA, ENVOLVIDO COM MANTA GEOTÊXTIL. AF_07/2021</v>
          </cell>
          <cell r="C1490" t="str">
            <v>M</v>
          </cell>
          <cell r="D1490">
            <v>140.05000000000001</v>
          </cell>
          <cell r="E1490">
            <v>14.48</v>
          </cell>
          <cell r="F1490">
            <v>154.53</v>
          </cell>
        </row>
        <row r="1491">
          <cell r="A1491">
            <v>102688</v>
          </cell>
          <cell r="B1491" t="str">
            <v>DRENO ESPINHA DE PEIXE (SEÇÃO 0,40 X 0,40 M), COM TUBO DE PEAD CORRUGADO PERFURADO, DN 100 MM, ENCHIMENTO COM AREIA, INCLUSIVE CONEXÕES. AF_07/2021</v>
          </cell>
          <cell r="C1491" t="str">
            <v>M</v>
          </cell>
          <cell r="D1491">
            <v>39.4</v>
          </cell>
          <cell r="E1491">
            <v>7.6</v>
          </cell>
          <cell r="F1491">
            <v>47</v>
          </cell>
        </row>
        <row r="1492">
          <cell r="A1492">
            <v>102689</v>
          </cell>
          <cell r="B1492" t="str">
            <v>DRENO ESPINHA DE PEIXE (SEÇÃO 0,40 X 0,40 M), COM TUBO DE PVC CORRUGADO RÍGIDO PERFURADO, DN 100 MM, ENCHIMENTO COM AREIA, INCLUSIVE CONEXÕES. AF_07/2021</v>
          </cell>
          <cell r="C1492" t="str">
            <v>M</v>
          </cell>
          <cell r="D1492">
            <v>92.04</v>
          </cell>
          <cell r="E1492">
            <v>8.2200000000000006</v>
          </cell>
          <cell r="F1492">
            <v>100.26</v>
          </cell>
        </row>
        <row r="1493">
          <cell r="A1493">
            <v>102690</v>
          </cell>
          <cell r="B1493" t="str">
            <v>DRENO ESPINHA DE PEIXE (SEÇÃO (0,40 X 0,40 M), COM TUBO DE PEAD CORRUGADO PERFURADO, DN 100 MM, ENCHIMENTO COM BRITA, ENVOLVIDO COM MANTA GEOTÊXTIL, INCLUSIVE CONEXÕES. AF_07/2021</v>
          </cell>
          <cell r="C1493" t="str">
            <v>M</v>
          </cell>
          <cell r="D1493">
            <v>54.36</v>
          </cell>
          <cell r="E1493">
            <v>7.95</v>
          </cell>
          <cell r="F1493">
            <v>62.31</v>
          </cell>
        </row>
        <row r="1494">
          <cell r="A1494">
            <v>102693</v>
          </cell>
          <cell r="B1494" t="str">
            <v>DRENO ESPINHA DE PEIXE (SEÇÃO 0,40 X 0,40 M), COM TUBO DE PVC CORRUGADO RÍGIDO PERFURADO, DN 100 MM, ENCHIMENTO COM BRITA, ENVOLVIDO COM MANTA GEOTÊXTIL, INCLUSIVE CONEXÕES. AF_07/2021</v>
          </cell>
          <cell r="C1494" t="str">
            <v>M</v>
          </cell>
          <cell r="D1494">
            <v>106.99</v>
          </cell>
          <cell r="E1494">
            <v>8.58</v>
          </cell>
          <cell r="F1494">
            <v>115.57</v>
          </cell>
        </row>
        <row r="1495">
          <cell r="A1495">
            <v>102694</v>
          </cell>
          <cell r="B1495" t="str">
            <v>DRENO ESPINHA DE PEIXE (SEÇÃO 0,50 X 0,80 M), COM TUBO DE PEAD CORRUGADO PERFURADO, DN 100 MM, ENCHIMENTO COM AREIA, INCLUSIVE CONEXÕES. AF_07/2021</v>
          </cell>
          <cell r="C1495" t="str">
            <v>M</v>
          </cell>
          <cell r="D1495">
            <v>79.960000000000008</v>
          </cell>
          <cell r="E1495">
            <v>9.41</v>
          </cell>
          <cell r="F1495">
            <v>89.37</v>
          </cell>
        </row>
        <row r="1496">
          <cell r="A1496">
            <v>102696</v>
          </cell>
          <cell r="B1496" t="str">
            <v>DRENO ESPINHA DE PEIXE (SEÇÃO 0,50 X 0,80 M), COM TUBO DE PVC CORRUGADO RÍGIDO PERFURADO, DN 100 MM, ENCHIMENTO COM AREIA, INCLUSIVE CONEXÕES. AF_07/2021</v>
          </cell>
          <cell r="C1496" t="str">
            <v>M</v>
          </cell>
          <cell r="D1496">
            <v>132.17000000000002</v>
          </cell>
          <cell r="E1496">
            <v>10.48</v>
          </cell>
          <cell r="F1496">
            <v>142.65</v>
          </cell>
        </row>
        <row r="1497">
          <cell r="A1497">
            <v>102697</v>
          </cell>
          <cell r="B1497" t="str">
            <v>DRENO ESPINHA DE PEIXE (SEÇÃO 0,50 X 0,80 M), COM TUBO DE PEAD CORRUGADO PERFURADO, DN 100 MM, ENCHIMENTO COM BRITA, ENVOLVIDO COM MANTA GEOTÊXTIL, INCLUSIVE CONEXÕES. AF_07/2021</v>
          </cell>
          <cell r="C1497" t="str">
            <v>M</v>
          </cell>
          <cell r="D1497">
            <v>89.179999999999993</v>
          </cell>
          <cell r="E1497">
            <v>9.98</v>
          </cell>
          <cell r="F1497">
            <v>99.16</v>
          </cell>
        </row>
        <row r="1498">
          <cell r="A1498">
            <v>102703</v>
          </cell>
          <cell r="B1498" t="str">
            <v>DRENO ESPINHA DE PEIXE (SEÇÃO 0,50 X 0,80 M), COM TUBO DE PVC CORRUGADO RÍGIDO PERFURADO, DN 100 MM, ENCHIMENTO COM BRITA, ENVOLVIDO COM MANTA GEOTÊXTIL, INCLUSIVE CONEXÕES. AF_07/2021</v>
          </cell>
          <cell r="C1498" t="str">
            <v>M</v>
          </cell>
          <cell r="D1498">
            <v>141.41999999999999</v>
          </cell>
          <cell r="E1498">
            <v>11.03</v>
          </cell>
          <cell r="F1498">
            <v>152.44999999999999</v>
          </cell>
        </row>
        <row r="1499">
          <cell r="A1499">
            <v>102704</v>
          </cell>
          <cell r="B1499" t="str">
            <v>TUBO DE PEAD CORRUGADO PERFURADO, DN 100 MM, PARA DRENO - FORNECIMENTO E ASSENTAMENTO. AF_07/2021</v>
          </cell>
          <cell r="C1499" t="str">
            <v>M</v>
          </cell>
          <cell r="D1499">
            <v>12.23</v>
          </cell>
          <cell r="E1499">
            <v>0.33</v>
          </cell>
          <cell r="F1499">
            <v>12.56</v>
          </cell>
        </row>
        <row r="1500">
          <cell r="A1500">
            <v>102705</v>
          </cell>
          <cell r="B1500" t="str">
            <v>TUBO DE PVC CORRUGADO RÍGIDO PERFURADO, DN 100 MM, PARA DRENO - FORNECIMENTO E ASSENTAMENTO. AF_07/2021</v>
          </cell>
          <cell r="C1500" t="str">
            <v>M</v>
          </cell>
          <cell r="D1500">
            <v>64.23</v>
          </cell>
          <cell r="E1500">
            <v>0.33</v>
          </cell>
          <cell r="F1500">
            <v>64.56</v>
          </cell>
        </row>
        <row r="1501">
          <cell r="A1501">
            <v>102707</v>
          </cell>
          <cell r="B1501" t="str">
            <v>TUBO DE CONCRETO SIMPLES POROSO, DN 200 MM, PARA DRENO - FORNECIMENTO E ASSENTAMENTO. AF_07/2021</v>
          </cell>
          <cell r="C1501" t="str">
            <v>M</v>
          </cell>
          <cell r="D1501">
            <v>21.1</v>
          </cell>
          <cell r="E1501">
            <v>3.92</v>
          </cell>
          <cell r="F1501">
            <v>25.02</v>
          </cell>
        </row>
        <row r="1502">
          <cell r="A1502">
            <v>102708</v>
          </cell>
          <cell r="B1502" t="str">
            <v>LUVA DE PVC, SÉRIE NORMAL, PARA ESGOTO PREDIAL, DN 100 MM, INSTALADA EM DRENO  - FORNECIMENTO E INSTALAÇÃO. AF_07/2021</v>
          </cell>
          <cell r="C1502" t="str">
            <v>UN</v>
          </cell>
          <cell r="D1502">
            <v>13.19</v>
          </cell>
          <cell r="E1502">
            <v>13.53</v>
          </cell>
          <cell r="F1502">
            <v>26.72</v>
          </cell>
        </row>
        <row r="1503">
          <cell r="A1503">
            <v>102710</v>
          </cell>
          <cell r="B1503" t="str">
            <v>JUNÇÃO SIMPLES DE PVC, 45 GRAUS, SÉRIE NORMAL, PARA ESGOTO PREDIAL, DN 100 MM, INSTALADA EM DRENO - FORNECIMENTO E INSTALAÇÃO. AF_07/2021</v>
          </cell>
          <cell r="C1503" t="str">
            <v>UN</v>
          </cell>
          <cell r="D1503">
            <v>37.850000000000009</v>
          </cell>
          <cell r="E1503">
            <v>27.02</v>
          </cell>
          <cell r="F1503">
            <v>64.87</v>
          </cell>
        </row>
        <row r="1504">
          <cell r="A1504">
            <v>102711</v>
          </cell>
          <cell r="B1504" t="str">
            <v>JUNÇÃO DUPLA DE PVC, SÉRIE NORMAL, PARA ESGOTO PREDIAL, DN 100 X 100 X 100 MM, INSTALADA EM DRENO  - FORNECIMENTO E INSTALAÇÃO. AF_07/2021</v>
          </cell>
          <cell r="C1504" t="str">
            <v>UN</v>
          </cell>
          <cell r="D1504">
            <v>56.53</v>
          </cell>
          <cell r="E1504">
            <v>27.01</v>
          </cell>
          <cell r="F1504">
            <v>83.54</v>
          </cell>
        </row>
        <row r="1505">
          <cell r="A1505">
            <v>102712</v>
          </cell>
          <cell r="B1505" t="str">
            <v>GEOTÊXTIL NÃO TECIDO 100% POLIÉSTER, RESISTÊNCIA A TRAÇÃO DE 9 KN/M (RT - 9), INSTALADO EM DRENO - FORNECIMENTO E INSTALAÇÃO. AF_07/2021</v>
          </cell>
          <cell r="C1505" t="str">
            <v>M2</v>
          </cell>
          <cell r="D1505">
            <v>9.2799999999999994</v>
          </cell>
          <cell r="E1505">
            <v>0.33</v>
          </cell>
          <cell r="F1505">
            <v>9.61</v>
          </cell>
        </row>
        <row r="1506">
          <cell r="A1506">
            <v>102713</v>
          </cell>
          <cell r="B1506" t="str">
            <v>GEOTÊXTIL NÃO TECIDO 100% POLIÉSTER, RESISTÊNCIA A TRAÇÃO DE 14 KN/M (RT - 14), INSTALADO EM DRENO - FORNECIMENTO E INSTALAÇÃO. AF_07/2021</v>
          </cell>
          <cell r="C1506" t="str">
            <v>M2</v>
          </cell>
          <cell r="D1506">
            <v>12.86</v>
          </cell>
          <cell r="E1506">
            <v>0.33</v>
          </cell>
          <cell r="F1506">
            <v>13.19</v>
          </cell>
        </row>
        <row r="1507">
          <cell r="A1507">
            <v>102715</v>
          </cell>
          <cell r="B1507" t="str">
            <v>GEOTÊXTIL NÃO TECIDO 100% POLIÉSTER, RESISTÊNCIA A TRAÇÃO DE 26 KN/M (RT - 26), INSTALADO EM DRENO - FORNECIMENTO E INSTALAÇÃO. AF_07/2021</v>
          </cell>
          <cell r="C1507" t="str">
            <v>M2</v>
          </cell>
          <cell r="D1507">
            <v>25.73</v>
          </cell>
          <cell r="E1507">
            <v>0.33</v>
          </cell>
          <cell r="F1507">
            <v>26.06</v>
          </cell>
        </row>
        <row r="1508">
          <cell r="A1508">
            <v>102716</v>
          </cell>
          <cell r="B1508" t="str">
            <v>ENCHIMENTO DE AREIA PARA DRENO, LANÇAMENTO MECANIZADO. AF_07/2021</v>
          </cell>
          <cell r="C1508" t="str">
            <v>M3</v>
          </cell>
          <cell r="D1508">
            <v>150.38000000000002</v>
          </cell>
          <cell r="E1508">
            <v>10.199999999999999</v>
          </cell>
          <cell r="F1508">
            <v>160.58000000000001</v>
          </cell>
        </row>
        <row r="1509">
          <cell r="A1509">
            <v>102717</v>
          </cell>
          <cell r="B1509" t="str">
            <v>ENCHIMENTO DE BRITA PARA DRENO, LANÇAMENTO MECANIZADO. AF_07/2021</v>
          </cell>
          <cell r="C1509" t="str">
            <v>M3</v>
          </cell>
          <cell r="D1509">
            <v>89.27</v>
          </cell>
          <cell r="E1509">
            <v>10.199999999999999</v>
          </cell>
          <cell r="F1509">
            <v>99.47</v>
          </cell>
        </row>
        <row r="1510">
          <cell r="A1510">
            <v>102718</v>
          </cell>
          <cell r="B1510" t="str">
            <v>ENCHIMENTO DE AREIA PARA DRENO, LANÇAMENTO MANUAL. AF_07/2021</v>
          </cell>
          <cell r="C1510" t="str">
            <v>M3</v>
          </cell>
          <cell r="D1510">
            <v>146.1</v>
          </cell>
          <cell r="E1510">
            <v>26.22</v>
          </cell>
          <cell r="F1510">
            <v>172.32</v>
          </cell>
        </row>
        <row r="1511">
          <cell r="A1511">
            <v>102719</v>
          </cell>
          <cell r="B1511" t="str">
            <v>ENCHIMENTO DE BRITA PARA DRENO, LANÇAMENTO MANUAL. AF_07/2021</v>
          </cell>
          <cell r="C1511" t="str">
            <v>M3</v>
          </cell>
          <cell r="D1511">
            <v>84.99</v>
          </cell>
          <cell r="E1511">
            <v>26.22</v>
          </cell>
          <cell r="F1511">
            <v>111.21</v>
          </cell>
        </row>
        <row r="1512">
          <cell r="A1512">
            <v>102722</v>
          </cell>
          <cell r="B1512" t="str">
            <v>DRENO EM MURO DE CONTENÇÃO, EXECUTADO NO PÉ DO MURO, COM TUBO DE PEAD CORRUGADO FLEXÍVEL PERFURADO, ENCHIMENTO COM BRITA, ENVOLVIDO COM MANTA GEOTÊXTIL. AF_07/2021</v>
          </cell>
          <cell r="C1512" t="str">
            <v>M</v>
          </cell>
          <cell r="D1512">
            <v>45.87</v>
          </cell>
          <cell r="E1512">
            <v>8.5399999999999991</v>
          </cell>
          <cell r="F1512">
            <v>54.41</v>
          </cell>
        </row>
        <row r="1513">
          <cell r="A1513">
            <v>102723</v>
          </cell>
          <cell r="B1513" t="str">
            <v>DRENO EM MURO DE CONTENÇÃO, EXECUTADO NO PÉ DO MURO, COM TUBO DE PVC CORRUGADO RÍGIDO PERFURADO, ENCHIMENTO COM BRITA, ENVOLVIDO COM MANTA GEOTÊXTIL. AF_07/2021</v>
          </cell>
          <cell r="C1513" t="str">
            <v>M</v>
          </cell>
          <cell r="D1513">
            <v>97.88</v>
          </cell>
          <cell r="E1513">
            <v>8.5299999999999994</v>
          </cell>
          <cell r="F1513">
            <v>106.41</v>
          </cell>
        </row>
        <row r="1514">
          <cell r="A1514">
            <v>102724</v>
          </cell>
          <cell r="B1514" t="str">
            <v>DRENO BARBACÃ, DN 100 MM, COM MATERIAL DRENANTE. AF_07/2021</v>
          </cell>
          <cell r="C1514" t="str">
            <v>UN</v>
          </cell>
          <cell r="D1514">
            <v>22.57</v>
          </cell>
          <cell r="E1514">
            <v>8.18</v>
          </cell>
          <cell r="F1514">
            <v>30.75</v>
          </cell>
        </row>
        <row r="1515">
          <cell r="A1515">
            <v>102725</v>
          </cell>
          <cell r="B1515" t="str">
            <v>DRENO BARBACÃ, DN 75 MM, COM MATERIAL DRENANTE. AF_07/2021</v>
          </cell>
          <cell r="C1515" t="str">
            <v>UN</v>
          </cell>
          <cell r="D1515">
            <v>21.85</v>
          </cell>
          <cell r="E1515">
            <v>8.18</v>
          </cell>
          <cell r="F1515">
            <v>30.03</v>
          </cell>
        </row>
        <row r="1516">
          <cell r="A1516">
            <v>102726</v>
          </cell>
          <cell r="B1516" t="str">
            <v>DRENO BARBACÃ, DN 50 MM, COM MATERIAL DRENANTE. AF_07/2021</v>
          </cell>
          <cell r="C1516" t="str">
            <v>UN</v>
          </cell>
          <cell r="D1516">
            <v>19.809999999999999</v>
          </cell>
          <cell r="E1516">
            <v>8.18</v>
          </cell>
          <cell r="F1516">
            <v>27.99</v>
          </cell>
        </row>
        <row r="1517">
          <cell r="A1517">
            <v>103653</v>
          </cell>
          <cell r="B1517" t="str">
            <v>GEOTÊXTIL NÃO TECIDO 100% POLIÉSTER, RESISTÊNCIA A TRAÇÃO DE 31 KN/M (RT-31), INSTALADO EM DRENO - FORNECIMENTO E INSTALAÇÃO. AF_07/2021</v>
          </cell>
          <cell r="C1517" t="str">
            <v>M2</v>
          </cell>
          <cell r="D1517">
            <v>30.790000000000003</v>
          </cell>
          <cell r="E1517">
            <v>0.33</v>
          </cell>
          <cell r="F1517">
            <v>31.12</v>
          </cell>
        </row>
        <row r="1518">
          <cell r="A1518">
            <v>92743</v>
          </cell>
          <cell r="B1518" t="str">
            <v>MURO DE GABIÃO, ENCHIMENTO COM PEDRA DE MÃO TIPO RACHÃO, DE GRAVIDADE, COM GAIOLAS DE COMPRIMENTO IGUAL A 2 M, PARA MUROS COM ALTURA MENOR OU IGUAL A 4 M  FORNECIMENTO E EXECUÇÃO. AF_12/2015</v>
          </cell>
          <cell r="C1518" t="str">
            <v>M3</v>
          </cell>
          <cell r="D1518">
            <v>537.2700000000001</v>
          </cell>
          <cell r="E1518">
            <v>118.92</v>
          </cell>
          <cell r="F1518">
            <v>656.19</v>
          </cell>
        </row>
        <row r="1519">
          <cell r="A1519">
            <v>92744</v>
          </cell>
          <cell r="B1519" t="str">
            <v>MURO DE GABIÃO, ENCHIMENTO COM PEDRA DE MÃO TIPO RACHÃO, DE GRAVIDADE, COM GAIOLAS DE COMPRIMENTO IGUAL A 5 M, PARA MUROS COM ALTURA MENOR OU IGUAL A 4 M  FORNECIMENTO E EXECUÇÃO. AF_12/2015</v>
          </cell>
          <cell r="C1519" t="str">
            <v>M3</v>
          </cell>
          <cell r="D1519">
            <v>556.18000000000006</v>
          </cell>
          <cell r="E1519">
            <v>57.42</v>
          </cell>
          <cell r="F1519">
            <v>613.6</v>
          </cell>
        </row>
        <row r="1520">
          <cell r="A1520">
            <v>92745</v>
          </cell>
          <cell r="B1520" t="str">
            <v>MURO DE GABIÃO, ENCHIMENTO COM PEDRA DE MÃO TIPO RACHÃO, DE GRAVIDADE, COM GAIOLAS DE COMPRIMENTO IGUAL A 2 M, PARA MUROS COM ALTURA MAIOR QUE 4 M E MENOR OU IGUAL A 6 M  FORNECIMENTO E EXECUÇÃO. AF_12/2015</v>
          </cell>
          <cell r="C1520" t="str">
            <v>M3</v>
          </cell>
          <cell r="D1520">
            <v>679.57</v>
          </cell>
          <cell r="E1520">
            <v>143.12</v>
          </cell>
          <cell r="F1520">
            <v>822.69</v>
          </cell>
        </row>
        <row r="1521">
          <cell r="A1521">
            <v>92746</v>
          </cell>
          <cell r="B1521" t="str">
            <v>MURO DE GABIÃO, ENCHIMENTO COM PEDRA DE MÃO TIPO RACHÃO, DE GRAVIDADE, COM GAIOLAS DE COMPRIMENTO IGUAL A 5 M, PARA MUROS COM ALTURA MAIOR QUE 4 M E MENOR OU IGUAL A 6 M   FORNECIMENTO E EXECUÇÃO. AF_12/2015</v>
          </cell>
          <cell r="C1521" t="str">
            <v>M3</v>
          </cell>
          <cell r="D1521">
            <v>657.35</v>
          </cell>
          <cell r="E1521">
            <v>80.78</v>
          </cell>
          <cell r="F1521">
            <v>738.13</v>
          </cell>
        </row>
        <row r="1522">
          <cell r="A1522">
            <v>92747</v>
          </cell>
          <cell r="B1522" t="str">
            <v>MURO DE GABIÃO, ENCHIMENTO COM PEDRA DE MÃO TIPO RACHÃO, DE GRAVIDADE, COM GAIOLAS DE COMPRIMENTO IGUAL A 2 M, PARA MUROS COM ALTURA MAIOR QUE 6 M E MENOR OU IGUAL A 10 M   FORNECIMENTO E EXECUÇÃO. AF_12/2015</v>
          </cell>
          <cell r="C1522" t="str">
            <v>M3</v>
          </cell>
          <cell r="D1522">
            <v>760.31</v>
          </cell>
          <cell r="E1522">
            <v>157.09</v>
          </cell>
          <cell r="F1522">
            <v>917.4</v>
          </cell>
        </row>
        <row r="1523">
          <cell r="A1523">
            <v>92748</v>
          </cell>
          <cell r="B1523" t="str">
            <v>MURO DE GABIÃO, ENCHIMENTO COM PEDRA DE MÃO TIPO RACHÃO, DE GRAVIDADE, COM GAIOLAS DE COMPRIMENTO IGUAL A 5 M, PARA MUROS COM ALTURA MAIOR QUE 6 M E MENOR OU IGUAL A 10 M FORNECIMENTO E EXECUÇÃO. AF_12/2015</v>
          </cell>
          <cell r="C1523" t="str">
            <v>M3</v>
          </cell>
          <cell r="D1523">
            <v>714.78000000000009</v>
          </cell>
          <cell r="E1523">
            <v>94.66</v>
          </cell>
          <cell r="F1523">
            <v>809.44</v>
          </cell>
        </row>
        <row r="1524">
          <cell r="A1524">
            <v>92749</v>
          </cell>
          <cell r="B1524" t="str">
            <v>MURO DE GABIÃO, ENCHIMENTO COM PEDRA DE MÃO TIPO RACHÃO, COM SOLO REFORÇADO, PARA MUROS COM ALTURA MENOR OU IGUAL A 4 M   FORNECIMENTO E EXECUÇÃO. AF_12/2015</v>
          </cell>
          <cell r="C1524" t="str">
            <v>M3</v>
          </cell>
          <cell r="D1524">
            <v>826.87000000000012</v>
          </cell>
          <cell r="E1524">
            <v>117.57</v>
          </cell>
          <cell r="F1524">
            <v>944.44</v>
          </cell>
        </row>
        <row r="1525">
          <cell r="A1525">
            <v>92750</v>
          </cell>
          <cell r="B1525" t="str">
            <v>MURO DE GABIÃO, ENCHIMENTO COM PEDRA DE MÃO TIPO RACHÃO, COM SOLO REFORÇADO, PARA MUROS COM ALTURA MAIOR QUE 4 M E MENOR OU IGUAL A 12 M   FORNECIMENTO E EXECUÇÃO. AF_12/2015</v>
          </cell>
          <cell r="C1525" t="str">
            <v>M3</v>
          </cell>
          <cell r="D1525">
            <v>1481.9499999999998</v>
          </cell>
          <cell r="E1525">
            <v>161.65</v>
          </cell>
          <cell r="F1525">
            <v>1643.6</v>
          </cell>
        </row>
        <row r="1526">
          <cell r="A1526">
            <v>92751</v>
          </cell>
          <cell r="B1526" t="str">
            <v>MURO DE GABIÃO, ENCHIMENTO COM PEDRA DE MÃO TIPO RACHÃO, COM SOLO REFORÇADO, PARA MUROS COM ALTURA MAIOR QUE 12 M E MENOR OU IGUAL A 20 M    FORNECIMENTO E EXECUÇÃO. AF_12/2015</v>
          </cell>
          <cell r="C1526" t="str">
            <v>M3</v>
          </cell>
          <cell r="D1526">
            <v>1863.0399999999997</v>
          </cell>
          <cell r="E1526">
            <v>186.45</v>
          </cell>
          <cell r="F1526">
            <v>2049.4899999999998</v>
          </cell>
        </row>
        <row r="1527">
          <cell r="A1527">
            <v>92752</v>
          </cell>
          <cell r="B1527" t="str">
            <v>MURO DE GABIÃO, ENCHIMENTO COM PEDRA DE MÃO TIPO RACHÃO, COM SOLO REFORÇADO, PARA MUROS COM ALTURA MAIOR QUE 20 M E MENOR OU IGUAL A 28 M   FORNECIMENTO E EXECUÇÃO. AF_12/2015</v>
          </cell>
          <cell r="C1527" t="str">
            <v>M3</v>
          </cell>
          <cell r="D1527">
            <v>2243.17</v>
          </cell>
          <cell r="E1527">
            <v>210.44</v>
          </cell>
          <cell r="F1527">
            <v>2453.61</v>
          </cell>
        </row>
        <row r="1528">
          <cell r="A1528">
            <v>92753</v>
          </cell>
          <cell r="B1528" t="str">
            <v>MURO DE GABIÃO, ENCHIMENTO COM RESÍDUO DE CONSTRUÇÃO E DEMOLIÇÃO, DE GRAVIDADE, COM GAIOLA TRAPEZOIDAL DE COMPRIMENTO IGUAL A 2 M, PARA MUROS COM ALTURA MENOR OU IGUAL A 2 M   FORNECIMENTO E EXECUÇÃO. AF_12/2015</v>
          </cell>
          <cell r="C1528" t="str">
            <v>M3</v>
          </cell>
          <cell r="D1528">
            <v>545.49</v>
          </cell>
          <cell r="E1528">
            <v>82.94</v>
          </cell>
          <cell r="F1528">
            <v>628.42999999999995</v>
          </cell>
        </row>
        <row r="1529">
          <cell r="A1529">
            <v>92754</v>
          </cell>
          <cell r="B1529" t="str">
            <v>MURO DE GABIÃO, ENCHIMENTO COM RESÍDUO DE CONSTRUÇÃO E DEMOLIÇÃO, DE GRAVIDADE, COM GAIOLA TRAPEZOIDAL DE COMPRIMENTO IGUAL A 2 M, PARA MUROS COM ALTURA MAIOR QUE 2 M E MENOR OU IGUAL A 4 M    FORNECIMENTO E EXECUÇÃO. AF_12/2015</v>
          </cell>
          <cell r="C1529" t="str">
            <v>M3</v>
          </cell>
          <cell r="D1529">
            <v>495.16999999999996</v>
          </cell>
          <cell r="E1529">
            <v>76.349999999999994</v>
          </cell>
          <cell r="F1529">
            <v>571.52</v>
          </cell>
        </row>
        <row r="1530">
          <cell r="A1530">
            <v>92755</v>
          </cell>
          <cell r="B1530" t="str">
            <v>PROTEÇÃO SUPERFICIAL DE CANAL EM GABIÃO TIPO COLCHÃO, ALTURA DE 17 CENTÍMETROS, ENCHIMENTO COM PEDRA DE MÃO TIPO RACHÃO - FORNECIMENTO E EXECUÇÃO. AF_12/2015</v>
          </cell>
          <cell r="C1530" t="str">
            <v>M2</v>
          </cell>
          <cell r="D1530">
            <v>208.55</v>
          </cell>
          <cell r="E1530">
            <v>39.200000000000003</v>
          </cell>
          <cell r="F1530">
            <v>247.75</v>
          </cell>
        </row>
        <row r="1531">
          <cell r="A1531">
            <v>92756</v>
          </cell>
          <cell r="B1531" t="str">
            <v>PROTEÇÃO SUPERFICIAL DE CANAL EM GABIÃO TIPO COLCHÃO, ALTURA DE 23 CENTÍMETROS, ENCHIMENTO COM PEDRA DE MÃO TIPO RACHÃO - FORNECIMENTO E EXECUÇÃO. AF_12/2015</v>
          </cell>
          <cell r="C1531" t="str">
            <v>M2</v>
          </cell>
          <cell r="D1531">
            <v>233.57999999999998</v>
          </cell>
          <cell r="E1531">
            <v>46.51</v>
          </cell>
          <cell r="F1531">
            <v>280.08999999999997</v>
          </cell>
        </row>
        <row r="1532">
          <cell r="A1532">
            <v>92757</v>
          </cell>
          <cell r="B1532" t="str">
            <v>PROTEÇÃO SUPERFICIAL DE CANAL EM GABIÃO TIPO COLCHÃO, ALTURA DE 30 CENTÍMETROS, ENCHIMENTO COM PEDRA DE MÃO TIPO RACHÃO - FORNECIMENTO E EXECUÇÃO. AF_12/2015</v>
          </cell>
          <cell r="C1532" t="str">
            <v>M2</v>
          </cell>
          <cell r="D1532">
            <v>264.29000000000002</v>
          </cell>
          <cell r="E1532">
            <v>55.08</v>
          </cell>
          <cell r="F1532">
            <v>319.37</v>
          </cell>
        </row>
        <row r="1533">
          <cell r="A1533">
            <v>92758</v>
          </cell>
          <cell r="B1533" t="str">
            <v>PROTEÇÃO SUPERFICIAL DE CANAL EM GABIÃO TIPO SACO, DIÂMETRO DE 65 CENTÍMETROS, ENCHIMENTO MANUAL COM PEDRA DE MÃO TIPO RACHÃO - FORNECIMENTO E EXECUÇÃO. AF_12/2015</v>
          </cell>
          <cell r="C1533" t="str">
            <v>M3</v>
          </cell>
          <cell r="D1533">
            <v>642.68999999999994</v>
          </cell>
          <cell r="E1533">
            <v>88.97</v>
          </cell>
          <cell r="F1533">
            <v>731.66</v>
          </cell>
        </row>
        <row r="1534">
          <cell r="A1534">
            <v>91069</v>
          </cell>
          <cell r="B1534" t="str">
            <v>EXECUÇÃO DE REVESTIMENTO DE CONCRETO PROJETADO COM ESPESSURA DE 7 CM, ARMADO COM TELA, INCLINAÇÃO MENOR QUE 90°, APLICAÇÃO CONTÍNUA, UTILIZANDO EQUIPAMENTO DE PROJEÇÃO COM 6 M³/H DE CAPACIDADE. AF_01/2016</v>
          </cell>
          <cell r="C1534" t="str">
            <v>M2</v>
          </cell>
          <cell r="D1534">
            <v>93.02</v>
          </cell>
          <cell r="E1534">
            <v>23.55</v>
          </cell>
          <cell r="F1534">
            <v>116.57</v>
          </cell>
        </row>
        <row r="1535">
          <cell r="A1535">
            <v>91070</v>
          </cell>
          <cell r="B1535" t="str">
            <v>EXECUÇÃO DE REVESTIMENTO DE CONCRETO PROJETADO COM ESPESSURA DE 10 CM, ARMADO COM TELA, INCLINAÇÃO MENOR QUE 90°, APLICAÇÃO CONTÍNUA, UTILIZANDO EQUIPAMENTO DE PROJEÇÃO COM 6 M³/H DE CAPACIDADE. AF_01/2016</v>
          </cell>
          <cell r="C1535" t="str">
            <v>M2</v>
          </cell>
          <cell r="D1535">
            <v>104.26</v>
          </cell>
          <cell r="E1535">
            <v>24.98</v>
          </cell>
          <cell r="F1535">
            <v>129.24</v>
          </cell>
        </row>
        <row r="1536">
          <cell r="A1536">
            <v>91071</v>
          </cell>
          <cell r="B1536" t="str">
            <v>EXECUÇÃO DE REVESTIMENTO DE CONCRETO PROJETADO COM ESPESSURA DE 7 CM, ARMADO COM TELA, INCLINAÇÃO DE 90°, APLICAÇÃO CONTÍNUA, UTILIZANDO EQUIPAMENTO DE PROJEÇÃO COM 6 M³/H DE CAPACIDADE. AF_01/2016</v>
          </cell>
          <cell r="C1536" t="str">
            <v>M2</v>
          </cell>
          <cell r="D1536">
            <v>112.55000000000001</v>
          </cell>
          <cell r="E1536">
            <v>55.97</v>
          </cell>
          <cell r="F1536">
            <v>168.52</v>
          </cell>
        </row>
        <row r="1537">
          <cell r="A1537">
            <v>91072</v>
          </cell>
          <cell r="B1537" t="str">
            <v>EXECUÇÃO DE REVESTIMENTO DE CONCRETO PROJETADO COM ESPESSURA DE 10 CM, ARMADO COM TELA, INCLINAÇÃO DE 90°, APLICAÇÃO CONTÍNUA, UTILIZANDO EQUIPAMENTO DE PROJEÇÃO COM 6 M³/H DE CAPACIDADE. AF_01/2016</v>
          </cell>
          <cell r="C1537" t="str">
            <v>M2</v>
          </cell>
          <cell r="D1537">
            <v>123.69</v>
          </cell>
          <cell r="E1537">
            <v>57.48</v>
          </cell>
          <cell r="F1537">
            <v>181.17</v>
          </cell>
        </row>
        <row r="1538">
          <cell r="A1538">
            <v>91073</v>
          </cell>
          <cell r="B1538" t="str">
            <v>EXECUÇÃO DE REVESTIMENTO DE CONCRETO PROJETADO COM ESPESSURA DE 7 CM, ARMADO COM TELA, INCLINAÇÃO MENOR QUE 90°, APLICAÇÃO CONTÍNUA, UTILIZANDO EQUIPAMENTO DE PROJEÇÃO COM 3 M³/H DE CAPACIDADE. AF_01/2016</v>
          </cell>
          <cell r="C1538" t="str">
            <v>M2</v>
          </cell>
          <cell r="D1538">
            <v>97.860000000000014</v>
          </cell>
          <cell r="E1538">
            <v>36.01</v>
          </cell>
          <cell r="F1538">
            <v>133.87</v>
          </cell>
        </row>
        <row r="1539">
          <cell r="A1539">
            <v>91074</v>
          </cell>
          <cell r="B1539" t="str">
            <v>EXECUÇÃO DE REVESTIMENTO DE CONCRETO PROJETADO COM ESPESSURA DE 10 CM, ARMADO COM TELA, INCLINAÇÃO MENOR QUE 90°, APLICAÇÃO CONTÍNUA, UTILIZANDO EQUIPAMENTO DE PROJEÇÃO COM 3 M³/H DE CAPACIDADE. AF_01/2016</v>
          </cell>
          <cell r="C1539" t="str">
            <v>M2</v>
          </cell>
          <cell r="D1539">
            <v>109.69</v>
          </cell>
          <cell r="E1539">
            <v>38.659999999999997</v>
          </cell>
          <cell r="F1539">
            <v>148.35</v>
          </cell>
        </row>
        <row r="1540">
          <cell r="A1540">
            <v>91075</v>
          </cell>
          <cell r="B1540" t="str">
            <v>EXECUÇÃO DE REVESTIMENTO DE CONCRETO PROJETADO COM ESPESSURA DE 7 CM, ARMADO COM TELA, INCLINAÇÃO DE 90°, APLICAÇÃO CONTÍNUA, UTILIZANDO EQUIPAMENTO DE PROJEÇÃO COM 3 M³/H DE CAPACIDADE. AF_01/2016</v>
          </cell>
          <cell r="C1540" t="str">
            <v>M2</v>
          </cell>
          <cell r="D1540">
            <v>116.42999999999999</v>
          </cell>
          <cell r="E1540">
            <v>71.989999999999995</v>
          </cell>
          <cell r="F1540">
            <v>188.42</v>
          </cell>
        </row>
        <row r="1541">
          <cell r="A1541">
            <v>91076</v>
          </cell>
          <cell r="B1541" t="str">
            <v>EXECUÇÃO DE REVESTIMENTO DE CONCRETO PROJETADO COM ESPESSURA DE 10 CM, ARMADO COM TELA, INCLINAÇÃO DE 90°, APLICAÇÃO CONTÍNUA, UTILIZANDO EQUIPAMENTO DE PROJEÇÃO COM 3 M³/H DE CAPACIDADE. AF_01/2016</v>
          </cell>
          <cell r="C1541" t="str">
            <v>M2</v>
          </cell>
          <cell r="D1541">
            <v>128.14999999999998</v>
          </cell>
          <cell r="E1541">
            <v>74.8</v>
          </cell>
          <cell r="F1541">
            <v>202.95</v>
          </cell>
        </row>
        <row r="1542">
          <cell r="A1542">
            <v>91077</v>
          </cell>
          <cell r="B1542" t="str">
            <v>EXECUÇÃO DE REVESTIMENTO DE CONCRETO PROJETADO COM ESPESSURA DE 7 CM, ARMADO COM FIBRAS DE AÇO, INCLINAÇÃO MENOR QUE 90°, APLICAÇÃO CONTÍNUA, UTILIZANDO EQUIPAMENTO DE PROJEÇÃO COM 6 M³/H DE CAPACIDADE. AF_01/2016</v>
          </cell>
          <cell r="C1542" t="str">
            <v>M2</v>
          </cell>
          <cell r="D1542">
            <v>119.55000000000001</v>
          </cell>
          <cell r="E1542">
            <v>16.22</v>
          </cell>
          <cell r="F1542">
            <v>135.77000000000001</v>
          </cell>
        </row>
        <row r="1543">
          <cell r="A1543">
            <v>91078</v>
          </cell>
          <cell r="B1543" t="str">
            <v>EXECUÇÃO DE REVESTIMENTO DE CONCRETO PROJETADO COM ESPESSURA DE 10 CM, ARMADO COM FIBRAS DE AÇO, INCLINAÇÃO MENOR QUE 90°, APLICAÇÃO CONTÍNUA, UTILIZANDO EQUIPAMENTO DE PROJEÇÃO COM 6 M³/H DE CAPACIDADE. AF_01/2016</v>
          </cell>
          <cell r="C1543" t="str">
            <v>M2</v>
          </cell>
          <cell r="D1543">
            <v>141.57999999999998</v>
          </cell>
          <cell r="E1543">
            <v>17.46</v>
          </cell>
          <cell r="F1543">
            <v>159.04</v>
          </cell>
        </row>
        <row r="1544">
          <cell r="A1544">
            <v>91079</v>
          </cell>
          <cell r="B1544" t="str">
            <v>EXECUÇÃO DE REVESTIMENTO DE CONCRETO PROJETADO COM ESPESSURA DE 7 CM, ARMADO COM FIBRAS DE AÇO, INCLINAÇÃO DE 90°, APLICAÇÃO CONTÍNUA, UTILIZANDO EQUIPAMENTO DE PROJEÇÃO COM 6 M³/H DE CAPACIDADE. AF_01/2016</v>
          </cell>
          <cell r="C1544" t="str">
            <v>M2</v>
          </cell>
          <cell r="D1544">
            <v>122.28</v>
          </cell>
          <cell r="E1544">
            <v>20.72</v>
          </cell>
          <cell r="F1544">
            <v>143</v>
          </cell>
        </row>
        <row r="1545">
          <cell r="A1545">
            <v>91080</v>
          </cell>
          <cell r="B1545" t="str">
            <v>EXECUÇÃO DE REVESTIMENTO DE CONCRETO PROJETADO COM ESPESSURA DE 10 CM, ARMADO COM FIBRAS DE AÇO, INCLINAÇÃO DE 90°, APLICAÇÃO CONTÍNUA, UTILIZANDO EQUIPAMENTO DE PROJEÇÃO COM 6 M³/H DE CAPACIDADE. AF_01/2016</v>
          </cell>
          <cell r="C1545" t="str">
            <v>M2</v>
          </cell>
          <cell r="D1545">
            <v>144.09</v>
          </cell>
          <cell r="E1545">
            <v>21.95</v>
          </cell>
          <cell r="F1545">
            <v>166.04</v>
          </cell>
        </row>
        <row r="1546">
          <cell r="A1546">
            <v>91081</v>
          </cell>
          <cell r="B1546" t="str">
            <v>EXECUÇÃO DE REVESTIMENTO DE CONCRETO PROJETADO COM ESPESSURA DE 7 CM, ARMADO COM FIBRAS DE AÇO, INCLINAÇÃO MENOR QUE 90°, APLICAÇÃO CONTÍNUA, UTILIZANDO EQUIPAMENTO DE PROJEÇÃO COM 3 M³/H DE CAPACIDADE. AF_01/2016</v>
          </cell>
          <cell r="C1546" t="str">
            <v>M2</v>
          </cell>
          <cell r="D1546">
            <v>125.75000000000001</v>
          </cell>
          <cell r="E1546">
            <v>29.58</v>
          </cell>
          <cell r="F1546">
            <v>155.33000000000001</v>
          </cell>
        </row>
        <row r="1547">
          <cell r="A1547">
            <v>91082</v>
          </cell>
          <cell r="B1547" t="str">
            <v>EXECUÇÃO DE REVESTIMENTO DE CONCRETO PROJETADO COM ESPESSURA DE 10 CM, ARMADO COM FIBRAS DE AÇO, INCLINAÇÃO MENOR QUE 90°, APLICAÇÃO CONTÍNUA, UTILIZANDO EQUIPAMENTO DE PROJEÇÃO COM 3 M³/H DE CAPACIDADE. AF_01/2016</v>
          </cell>
          <cell r="C1547" t="str">
            <v>M2</v>
          </cell>
          <cell r="D1547">
            <v>148.28</v>
          </cell>
          <cell r="E1547">
            <v>31.91</v>
          </cell>
          <cell r="F1547">
            <v>180.19</v>
          </cell>
        </row>
        <row r="1548">
          <cell r="A1548">
            <v>91083</v>
          </cell>
          <cell r="B1548" t="str">
            <v>EXECUÇÃO DE REVESTIMENTO DE CONCRETO PROJETADO COM ESPESSURA DE 7 CM, ARMADO COM FIBRAS DE AÇO, INCLINAÇÃO DE 90°, APLICAÇÃO CONTÍNUA, UTILIZANDO EQUIPAMENTO DE PROJEÇÃO COM 3 M³/H DE CAPACIDADE. AF_01/2016</v>
          </cell>
          <cell r="C1548" t="str">
            <v>M2</v>
          </cell>
          <cell r="D1548">
            <v>130.03</v>
          </cell>
          <cell r="E1548">
            <v>38.020000000000003</v>
          </cell>
          <cell r="F1548">
            <v>168.05</v>
          </cell>
        </row>
        <row r="1549">
          <cell r="A1549">
            <v>91084</v>
          </cell>
          <cell r="B1549" t="str">
            <v>EXECUÇÃO DE REVESTIMENTO DE CONCRETO PROJETADO COM ESPESSURA DE 10 CM, ARMADO COM FIBRAS DE AÇO, INCLINAÇÃO DE 90°, APLICAÇÃO CONTÍNUA, UTILIZANDO EQUIPAMENTO DE PROJEÇÃO COM 3 M³/H DE CAPACIDADE. AF_01/2016</v>
          </cell>
          <cell r="C1549" t="str">
            <v>M2</v>
          </cell>
          <cell r="D1549">
            <v>152.32999999999998</v>
          </cell>
          <cell r="E1549">
            <v>40.299999999999997</v>
          </cell>
          <cell r="F1549">
            <v>192.63</v>
          </cell>
        </row>
        <row r="1550">
          <cell r="A1550">
            <v>91086</v>
          </cell>
          <cell r="B1550" t="str">
            <v>EXECUÇÃO DE REVESTIMENTO DE CONCRETO PROJETADO COM ESPESSURA DE 7 CM, ARMADO COM TELA, INCLINAÇÃO MENOR QUE 90°, APLICAÇÃO DESCONTÍNUA, UTILIZANDO EQUIPAMENTO DE PROJEÇÃO COM 6 M³/H DE CAPACIDADE. AF_01/2016</v>
          </cell>
          <cell r="C1550" t="str">
            <v>M2</v>
          </cell>
          <cell r="D1550">
            <v>98.309999999999988</v>
          </cell>
          <cell r="E1550">
            <v>31.76</v>
          </cell>
          <cell r="F1550">
            <v>130.07</v>
          </cell>
        </row>
        <row r="1551">
          <cell r="A1551">
            <v>91087</v>
          </cell>
          <cell r="B1551" t="str">
            <v>EXECUÇÃO DE REVESTIMENTO DE CONCRETO PROJETADO COM ESPESSURA DE 10 CM, ARMADO COM TELA, INCLINAÇÃO MENOR QUE 90°, APLICAÇÃO DESCONTÍNUA, UTILIZANDO EQUIPAMENTO DE PROJEÇÃO COM 6 M³/H DE CAPACIDADE. AF_01/2016</v>
          </cell>
          <cell r="C1551" t="str">
            <v>M2</v>
          </cell>
          <cell r="D1551">
            <v>109.80000000000001</v>
          </cell>
          <cell r="E1551">
            <v>33.35</v>
          </cell>
          <cell r="F1551">
            <v>143.15</v>
          </cell>
        </row>
        <row r="1552">
          <cell r="A1552">
            <v>91088</v>
          </cell>
          <cell r="B1552" t="str">
            <v>EXECUÇÃO DE REVESTIMENTO DE CONCRETO PROJETADO COM ESPESSURA DE 7 CM, ARMADO COM TELA, INCLINAÇÃO DE 90°, APLICAÇÃO DESCONTÍNUA, UTILIZANDO EQUIPAMENTO DE PROJEÇÃO COM 6 M³/H DE CAPACIDADE. AF_01/2016</v>
          </cell>
          <cell r="C1552" t="str">
            <v>M2</v>
          </cell>
          <cell r="D1552">
            <v>118.22</v>
          </cell>
          <cell r="E1552">
            <v>65.599999999999994</v>
          </cell>
          <cell r="F1552">
            <v>183.82</v>
          </cell>
        </row>
        <row r="1553">
          <cell r="A1553">
            <v>91089</v>
          </cell>
          <cell r="B1553" t="str">
            <v>EXECUÇÃO DE REVESTIMENTO DE CONCRETO PROJETADO COM ESPESSURA DE 10 CM, ARMADO COM TELA, INCLINAÇÃO DE 90°, APLICAÇÃO DESCONTÍNUA, UTILIZANDO EQUIPAMENTO DE PROJEÇÃO COM 6 M³/H DE CAPACIDADE. AF_01/2016</v>
          </cell>
          <cell r="C1553" t="str">
            <v>M2</v>
          </cell>
          <cell r="D1553">
            <v>129.68</v>
          </cell>
          <cell r="E1553">
            <v>67.39</v>
          </cell>
          <cell r="F1553">
            <v>197.07</v>
          </cell>
        </row>
        <row r="1554">
          <cell r="A1554">
            <v>91090</v>
          </cell>
          <cell r="B1554" t="str">
            <v>EXECUÇÃO DE REVESTIMENTO DE CONCRETO PROJETADO COM ESPESSURA DE 7 CM, ARMADO COM TELA, INCLINAÇÃO MENOR QUE 90°, APLICAÇÃO DESCONTÍNUA, UTILIZANDO EQUIPAMENTO DE PROJEÇÃO COM 3 M³/H DE CAPACIDADE. AF_01/2016</v>
          </cell>
          <cell r="C1554" t="str">
            <v>M2</v>
          </cell>
          <cell r="D1554">
            <v>101.61999999999999</v>
          </cell>
          <cell r="E1554">
            <v>43.05</v>
          </cell>
          <cell r="F1554">
            <v>144.66999999999999</v>
          </cell>
        </row>
        <row r="1555">
          <cell r="A1555">
            <v>91091</v>
          </cell>
          <cell r="B1555" t="str">
            <v>EXECUÇÃO DE REVESTIMENTO DE CONCRETO PROJETADO COM ESPESSURA DE 10 CM, ARMADO COM TELA, INCLINAÇÃO MENOR QUE 90°, APLICAÇÃO DESCONTÍNUA, UTILIZANDO EQUIPAMENTO DE PROJEÇÃO COM 3 M³/H DE CAPACIDADE. AF_01/2016</v>
          </cell>
          <cell r="C1555" t="str">
            <v>M2</v>
          </cell>
          <cell r="D1555">
            <v>113.75</v>
          </cell>
          <cell r="E1555">
            <v>46.06</v>
          </cell>
          <cell r="F1555">
            <v>159.81</v>
          </cell>
        </row>
        <row r="1556">
          <cell r="A1556">
            <v>91092</v>
          </cell>
          <cell r="B1556" t="str">
            <v>EXECUÇÃO DE REVESTIMENTO DE CONCRETO PROJETADO COM ESPESSURA DE 7 CM, ARMADO COM TELA, INCLINAÇÃO DE 90°, APLICAÇÃO DESCONTÍNUA, UTILIZANDO EQUIPAMENTO DE PROJEÇÃO COM 3 M³/H DE CAPACIDADE. AF_01/2016</v>
          </cell>
          <cell r="C1556" t="str">
            <v>M2</v>
          </cell>
          <cell r="D1556">
            <v>120.36000000000001</v>
          </cell>
          <cell r="E1556">
            <v>80.069999999999993</v>
          </cell>
          <cell r="F1556">
            <v>200.43</v>
          </cell>
        </row>
        <row r="1557">
          <cell r="A1557">
            <v>91093</v>
          </cell>
          <cell r="B1557" t="str">
            <v>EXECUÇÃO DE REVESTIMENTO DE CONCRETO PROJETADO COM ESPESSURA DE 10 CM, ARMADO COM TELA, INCLINAÇÃO DE 90°, APLICAÇÃO DESCONTÍNUA, UTILIZANDO EQUIPAMENTO DE PROJEÇÃO COM 3 M³/H DE CAPACIDADE. AF_01/2016</v>
          </cell>
          <cell r="C1557" t="str">
            <v>M2</v>
          </cell>
          <cell r="D1557">
            <v>132.57</v>
          </cell>
          <cell r="E1557">
            <v>83.42</v>
          </cell>
          <cell r="F1557">
            <v>215.99</v>
          </cell>
        </row>
        <row r="1558">
          <cell r="A1558">
            <v>91094</v>
          </cell>
          <cell r="B1558" t="str">
            <v>EXECUÇÃO DE REVESTIMENTO DE CONCRETO PROJETADO COM ESPESSURA DE 7 CM, ARMADO COM FIBRAS DE AÇO, INCLINAÇÃO MENOR QUE 90°, APLICAÇÃO DESCONTÍNUA, UTILIZANDO EQUIPAMENTO DE PROJEÇÃO COM 6 M³/H DE CAPACIDADE. AF_01/2016</v>
          </cell>
          <cell r="C1558" t="str">
            <v>M2</v>
          </cell>
          <cell r="D1558">
            <v>122.34000000000002</v>
          </cell>
          <cell r="E1558">
            <v>21.77</v>
          </cell>
          <cell r="F1558">
            <v>144.11000000000001</v>
          </cell>
        </row>
        <row r="1559">
          <cell r="A1559">
            <v>91095</v>
          </cell>
          <cell r="B1559" t="str">
            <v>EXECUÇÃO DE REVESTIMENTO DE CONCRETO PROJETADO COM ESPESSURA DE 10 CM, ARMADO COM FIBRAS DE AÇO, INCLINAÇÃO MENOR QUE 90°, APLICAÇÃO DESCONTÍNUA, UTILIZANDO EQUIPAMENTO DE PROJEÇÃO COM 6 M³/H DE CAPACIDADE. AF_01/2016</v>
          </cell>
          <cell r="C1559" t="str">
            <v>M2</v>
          </cell>
          <cell r="D1559">
            <v>144.66999999999999</v>
          </cell>
          <cell r="E1559">
            <v>23.22</v>
          </cell>
          <cell r="F1559">
            <v>167.89</v>
          </cell>
        </row>
        <row r="1560">
          <cell r="A1560">
            <v>91096</v>
          </cell>
          <cell r="B1560" t="str">
            <v>EXECUÇÃO DE REVESTIMENTO DE CONCRETO PROJETADO COM ESPESSURA DE 7 CM, ARMADO COM FIBRAS DE AÇO, INCLINAÇÃO DE 90°, APLICAÇÃO DESCONTÍNUA, UTILIZANDO EQUIPAMENTO DE PROJEÇÃO COM 6 M³/H DE CAPACIDADE. AF_01/2016</v>
          </cell>
          <cell r="C1560" t="str">
            <v>M2</v>
          </cell>
          <cell r="D1560">
            <v>123.41</v>
          </cell>
          <cell r="E1560">
            <v>24.19</v>
          </cell>
          <cell r="F1560">
            <v>147.6</v>
          </cell>
        </row>
        <row r="1561">
          <cell r="A1561">
            <v>91097</v>
          </cell>
          <cell r="B1561" t="str">
            <v>EXECUÇÃO DE REVESTIMENTO DE CONCRETO PROJETADO COM ESPESSURA DE 10 CM, ARMADO COM FIBRAS DE AÇO, INCLINAÇÃO DE 90°, APLICAÇÃO DESCONTÍNUA, UTILIZANDO EQUIPAMENTO DE PROJEÇÃO COM 6 M³/H DE CAPACIDADE. AF_01/2016</v>
          </cell>
          <cell r="C1561" t="str">
            <v>M2</v>
          </cell>
          <cell r="D1561">
            <v>145.54</v>
          </cell>
          <cell r="E1561">
            <v>25.63</v>
          </cell>
          <cell r="F1561">
            <v>171.17</v>
          </cell>
        </row>
        <row r="1562">
          <cell r="A1562">
            <v>91098</v>
          </cell>
          <cell r="B1562" t="str">
            <v>EXECUÇÃO DE REVESTIMENTO DE CONCRETO PROJETADO COM ESPESSURA DE 7 CM, ARMADO COM FIBRAS DE AÇO, INCLINAÇÃO MENOR QUE 90°, APLICAÇÃO DESCONTÍNUA, UTILIZANDO EQUIPAMENTO DE PROJEÇÃO COM 3 M³/H DE CAPACIDADE. AF_01/2016</v>
          </cell>
          <cell r="C1562" t="str">
            <v>M2</v>
          </cell>
          <cell r="D1562">
            <v>128.02000000000001</v>
          </cell>
          <cell r="E1562">
            <v>35.340000000000003</v>
          </cell>
          <cell r="F1562">
            <v>163.36000000000001</v>
          </cell>
        </row>
        <row r="1563">
          <cell r="A1563">
            <v>91099</v>
          </cell>
          <cell r="B1563" t="str">
            <v>EXECUÇÃO DE REVESTIMENTO DE CONCRETO PROJETADO COM ESPESSURA DE 10 CM, ARMADO COM FIBRAS DE AÇO, INCLINAÇÃO MENOR QUE 90°, APLICAÇÃO DESCONTÍNUA, UTILIZANDO EQUIPAMENTO DE PROJEÇÃO COM 3 M³/H DE CAPACIDADE. AF_01/2016</v>
          </cell>
          <cell r="C1563" t="str">
            <v>M2</v>
          </cell>
          <cell r="D1563">
            <v>150.88000000000002</v>
          </cell>
          <cell r="E1563">
            <v>37.979999999999997</v>
          </cell>
          <cell r="F1563">
            <v>188.86</v>
          </cell>
        </row>
        <row r="1564">
          <cell r="A1564">
            <v>91100</v>
          </cell>
          <cell r="B1564" t="str">
            <v>EXECUÇÃO DE REVESTIMENTO DE CONCRETO PROJETADO COM ESPESSURA DE 7 CM, ARMADO COM FIBRAS DE AÇO, INCLINAÇÃO DE 90°, APLICAÇÃO DESCONTÍNUA, UTILIZANDO EQUIPAMENTO DE PROJEÇÃO COM 3 M³/H DE CAPACIDADE. AF_01/2016</v>
          </cell>
          <cell r="C1564" t="str">
            <v>M2</v>
          </cell>
          <cell r="D1564">
            <v>131.18</v>
          </cell>
          <cell r="E1564">
            <v>42.23</v>
          </cell>
          <cell r="F1564">
            <v>173.41</v>
          </cell>
        </row>
        <row r="1565">
          <cell r="A1565">
            <v>91101</v>
          </cell>
          <cell r="B1565" t="str">
            <v>EXECUÇÃO DE REVESTIMENTO DE CONCRETO PROJETADO COM ESPESSURA DE 10 CM, ARMADO COM FIBRAS DE AÇO, INCLINAÇÃO DE 90°, APLICAÇÃO DESCONTÍNUA, UTILIZANDO EQUIPAMENTO DE PROJEÇÃO COM 3 M³/H DE CAPACIDADE. AF_01/2016</v>
          </cell>
          <cell r="C1565" t="str">
            <v>M2</v>
          </cell>
          <cell r="D1565">
            <v>153.85000000000002</v>
          </cell>
          <cell r="E1565">
            <v>44.89</v>
          </cell>
          <cell r="F1565">
            <v>198.74</v>
          </cell>
        </row>
        <row r="1566">
          <cell r="A1566">
            <v>93952</v>
          </cell>
          <cell r="B1566" t="str">
            <v>EXECUÇÃO DE GRAMPO PARA SOLO GRAMPEADO COM COMPRIMENTO MENOR OU IGUAL A 4 M, DIÂMETRO DE 10 CM, PERFURAÇÃO COM EQUIPAMENTO MANUAL E ARMADURA COM DIÂMETRO DE 16 MM. AF_05/2016</v>
          </cell>
          <cell r="C1566" t="str">
            <v>M</v>
          </cell>
          <cell r="D1566">
            <v>134.99</v>
          </cell>
          <cell r="E1566">
            <v>94.81</v>
          </cell>
          <cell r="F1566">
            <v>229.8</v>
          </cell>
        </row>
        <row r="1567">
          <cell r="A1567">
            <v>93953</v>
          </cell>
          <cell r="B1567" t="str">
            <v>EXECUÇÃO DE GRAMPO PARA SOLO GRAMPEADO COM COMPRIMENTO MAIOR QUE 4 M E MENOR OU IGUAL A 6 M, DIÂMETRO DE 10 CM, PERFURAÇÃO COM EQUIPAMENTO MANUAL E ARMADURA COM DIÂMETRO DE 16 MM. AF_05/2016</v>
          </cell>
          <cell r="C1567" t="str">
            <v>M</v>
          </cell>
          <cell r="D1567">
            <v>127.94999999999999</v>
          </cell>
          <cell r="E1567">
            <v>84.47</v>
          </cell>
          <cell r="F1567">
            <v>212.42</v>
          </cell>
        </row>
        <row r="1568">
          <cell r="A1568">
            <v>93954</v>
          </cell>
          <cell r="B1568" t="str">
            <v>EXECUÇÃO DE GRAMPO PARA SOLO GRAMPEADO COM COMPRIMENTO MAIOR QUE 6 M E MENOR OU IGUAL A 8 M, DIÂMETRO DE 10 CM, PERFURAÇÃO COM EQUIPAMENTO MANUAL E ARMADURA COM DIÂMETRO DE 16 MM. AF_05/2016</v>
          </cell>
          <cell r="C1568" t="str">
            <v>M</v>
          </cell>
          <cell r="D1568">
            <v>123.56</v>
          </cell>
          <cell r="E1568">
            <v>78.47</v>
          </cell>
          <cell r="F1568">
            <v>202.03</v>
          </cell>
        </row>
        <row r="1569">
          <cell r="A1569">
            <v>93955</v>
          </cell>
          <cell r="B1569" t="str">
            <v>EXECUÇÃO DE GRAMPO PARA SOLO GRAMPEADO COM COMPRIMENTO MAIOR QUE 8 M E MENOR OU IGUAL A 10 M, DIÂMETRO DE 10 CM, PERFURAÇÃO COM EQUIPAMENTO MANUAL E ARMADURA COM DIÂMETRO DE 16 MM. AF_05/2016</v>
          </cell>
          <cell r="C1569" t="str">
            <v>M</v>
          </cell>
          <cell r="D1569">
            <v>120.45</v>
          </cell>
          <cell r="E1569">
            <v>74.209999999999994</v>
          </cell>
          <cell r="F1569">
            <v>194.66</v>
          </cell>
        </row>
        <row r="1570">
          <cell r="A1570">
            <v>93956</v>
          </cell>
          <cell r="B1570" t="str">
            <v>EXECUÇÃO DE GRAMPO PARA SOLO GRAMPEADO COM COMPRIMENTO MAIOR QUE 10 M, DIÂMETRO DE 10 CM, PERFURAÇÃO COM EQUIPAMENTO MANUAL E ARMADURA COM DIÂMETRO DE 16 MM. AF_05/2016</v>
          </cell>
          <cell r="C1570" t="str">
            <v>M</v>
          </cell>
          <cell r="D1570">
            <v>117.89</v>
          </cell>
          <cell r="E1570">
            <v>70.959999999999994</v>
          </cell>
          <cell r="F1570">
            <v>188.85</v>
          </cell>
        </row>
        <row r="1571">
          <cell r="A1571">
            <v>93957</v>
          </cell>
          <cell r="B1571" t="str">
            <v>EXECUÇÃO DE GRAMPO PARA SOLO GRAMPEADO COM COMPRIMENTO MENOR OU IGUAL A 4 M, DIÂMETRO DE 10 CM, PERFURAÇÃO COM EQUIPAMENTO MANUAL E ARMADURA COM DIÂMETRO DE 20 MM. AF_05/2016</v>
          </cell>
          <cell r="C1571" t="str">
            <v>M</v>
          </cell>
          <cell r="D1571">
            <v>145.39999999999998</v>
          </cell>
          <cell r="E1571">
            <v>96.58</v>
          </cell>
          <cell r="F1571">
            <v>241.98</v>
          </cell>
        </row>
        <row r="1572">
          <cell r="A1572">
            <v>93958</v>
          </cell>
          <cell r="B1572" t="str">
            <v>EXECUÇÃO DE GRAMPO PARA SOLO GRAMPEADO COM COMPRIMENTO MAIOR QUE 4 M E MENOR OU IGUAL A 6 M, DIÂMETRO DE 10 CM, PERFURAÇÃO COM EQUIPAMENTO MANUAL E ARMADURA COM DIÂMETRO DE 20 MM. AF_05/2016</v>
          </cell>
          <cell r="C1572" t="str">
            <v>M</v>
          </cell>
          <cell r="D1572">
            <v>137.91000000000003</v>
          </cell>
          <cell r="E1572">
            <v>85.74</v>
          </cell>
          <cell r="F1572">
            <v>223.65</v>
          </cell>
        </row>
        <row r="1573">
          <cell r="A1573">
            <v>93959</v>
          </cell>
          <cell r="B1573" t="str">
            <v>EXECUÇÃO DE GRAMPO PARA SOLO GRAMPEADO COM COMPRIMENTO MAIOR QUE 6 M E MENOR OU IGUAL A 8 M, DIÂMETRO DE 10 CM, PERFURAÇÃO COM EQUIPAMENTO MANUAL E ARMADURA COM DIÂMETRO DE 20 MM. AF_05/2016</v>
          </cell>
          <cell r="C1573" t="str">
            <v>M</v>
          </cell>
          <cell r="D1573">
            <v>133.33000000000001</v>
          </cell>
          <cell r="E1573">
            <v>79.44</v>
          </cell>
          <cell r="F1573">
            <v>212.77</v>
          </cell>
        </row>
        <row r="1574">
          <cell r="A1574">
            <v>93960</v>
          </cell>
          <cell r="B1574" t="str">
            <v>EXECUÇÃO DE GRAMPO PARA SOLO GRAMPEADO COM COMPRIMENTO MAIOR QUE 8 M E MENOR OU IGUAL A 10 M, DIÂMETRO DE 10 CM, PERFURAÇÃO COM EQUIPAMENTO MANUAL E ARMADURA COM DIÂMETRO DE 20 MM. AF_05/2016</v>
          </cell>
          <cell r="C1574" t="str">
            <v>M</v>
          </cell>
          <cell r="D1574">
            <v>130.07</v>
          </cell>
          <cell r="E1574">
            <v>75.02</v>
          </cell>
          <cell r="F1574">
            <v>205.09</v>
          </cell>
        </row>
        <row r="1575">
          <cell r="A1575">
            <v>93961</v>
          </cell>
          <cell r="B1575" t="str">
            <v>EXECUÇÃO DE GRAMPO PARA SOLO GRAMPEADO COM COMPRIMENTO MAIOR QUE 10 M, DIÂMETRO DE 10 CM, PERFURAÇÃO COM EQUIPAMENTO MANUAL E ARMADURA COM DIÂMETRO DE 20 MM. AF_05/2016</v>
          </cell>
          <cell r="C1575" t="str">
            <v>M</v>
          </cell>
          <cell r="D1575">
            <v>127.43</v>
          </cell>
          <cell r="E1575">
            <v>71.63</v>
          </cell>
          <cell r="F1575">
            <v>199.06</v>
          </cell>
        </row>
        <row r="1576">
          <cell r="A1576">
            <v>93962</v>
          </cell>
          <cell r="B1576" t="str">
            <v>EXECUÇÃO DE GRAMPO PARA SOLO GRAMPEADO COM COMPRIMENTO MENOR OU IGUAL A 4 M, DIÂMETRO DE 7 CM, PERFURAÇÃO COM EQUIPAMENTO MANUAL E ARMADURA COM DIÂMETRO DE 16 MM. AF_05/2016</v>
          </cell>
          <cell r="C1576" t="str">
            <v>M</v>
          </cell>
          <cell r="D1576">
            <v>125.03000000000002</v>
          </cell>
          <cell r="E1576">
            <v>91.49</v>
          </cell>
          <cell r="F1576">
            <v>216.52</v>
          </cell>
        </row>
        <row r="1577">
          <cell r="A1577">
            <v>93963</v>
          </cell>
          <cell r="B1577" t="str">
            <v>EXECUÇÃO DE GRAMPO PARA SOLO GRAMPEADO COM COMPRIMENTO MAIOR QUE 4 E MENOR OU IGUAL A 6 M, DIÂMETRO DE 7 CM, PERFURAÇÃO COM EQUIPAMENTO MANUAL E ARMADURA COM DIÂMETRO DE 16 MM. AF_05/2016</v>
          </cell>
          <cell r="C1577" t="str">
            <v>M</v>
          </cell>
          <cell r="D1577">
            <v>117.97000000000001</v>
          </cell>
          <cell r="E1577">
            <v>81.209999999999994</v>
          </cell>
          <cell r="F1577">
            <v>199.18</v>
          </cell>
        </row>
        <row r="1578">
          <cell r="A1578">
            <v>93964</v>
          </cell>
          <cell r="B1578" t="str">
            <v>EXECUÇÃO DE GRAMPO PARA SOLO GRAMPEADO COM COMPRIMENTO MAIOR QUE 6 M E MENOR OU IGUAL A 8 M, DIÂMETRO DE 7 CM, PERFURAÇÃO COM EQUIPAMENTO MANUAL E ARMADURA COM DIÂMETRO DE 16 MM. AF_05/2016</v>
          </cell>
          <cell r="C1578" t="str">
            <v>M</v>
          </cell>
          <cell r="D1578">
            <v>113.61999999999999</v>
          </cell>
          <cell r="E1578">
            <v>75.23</v>
          </cell>
          <cell r="F1578">
            <v>188.85</v>
          </cell>
        </row>
        <row r="1579">
          <cell r="A1579">
            <v>93965</v>
          </cell>
          <cell r="B1579" t="str">
            <v>EXECUÇÃO DE GRAMPO PARA SOLO GRAMPEADO COM COMPRIMENTO MAIOR QUE 8 M E MENOR OU IGUAL A 10 M, DIÂMETRO DE 7 CM, PERFURAÇÃO COM EQUIPAMENTO MANUAL E ARMADURA COM DIÂMETRO DE 16 MM. AF_05/2016</v>
          </cell>
          <cell r="C1579" t="str">
            <v>M</v>
          </cell>
          <cell r="D1579">
            <v>109.82000000000001</v>
          </cell>
          <cell r="E1579">
            <v>68.77</v>
          </cell>
          <cell r="F1579">
            <v>178.59</v>
          </cell>
        </row>
        <row r="1580">
          <cell r="A1580">
            <v>93966</v>
          </cell>
          <cell r="B1580" t="str">
            <v>EXECUÇÃO DE GRAMPO PARA SOLO GRAMPEADO COM COMPRIMENTO MAIOR QUE 10 M, DIÂMETRO DE 7 CM, PERFURAÇÃO COM EQUIPAMENTO MANUAL E ARMADURA COM DIÂMETRO DE 16 MM. AF_05/2016</v>
          </cell>
          <cell r="C1580" t="str">
            <v>M</v>
          </cell>
          <cell r="D1580">
            <v>108.05</v>
          </cell>
          <cell r="E1580">
            <v>67.7</v>
          </cell>
          <cell r="F1580">
            <v>175.75</v>
          </cell>
        </row>
        <row r="1581">
          <cell r="A1581">
            <v>93967</v>
          </cell>
          <cell r="B1581" t="str">
            <v>EXECUÇÃO DE GRAMPO PARA SOLO GRAMPEADO COM COMPRIMENTO MENOR OU IGUAL A 4 M, DIÂMETRO DE 7 CM, PERFURAÇÃO COM EQUIPAMENTO MANUAL E ARMADURA COM DIÂMETRO DE 20 MM. AF_05/2016</v>
          </cell>
          <cell r="C1581" t="str">
            <v>M</v>
          </cell>
          <cell r="D1581">
            <v>135.44</v>
          </cell>
          <cell r="E1581">
            <v>93.26</v>
          </cell>
          <cell r="F1581">
            <v>228.7</v>
          </cell>
        </row>
        <row r="1582">
          <cell r="A1582">
            <v>93968</v>
          </cell>
          <cell r="B1582" t="str">
            <v>EXECUÇÃO DE GRAMPO PARA SOLO GRAMPEADO COM COMPRIMENTO MAIOR QUE 4 E MENOR OU IGUAL A 6 M, DIÂMETRO DE 7 CM, PERFURAÇÃO COM EQUIPAMENTO MANUAL E ARMADURA COM DIÂMETRO DE 20 MM. AF_05/2016</v>
          </cell>
          <cell r="C1582" t="str">
            <v>M</v>
          </cell>
          <cell r="D1582">
            <v>127.95</v>
          </cell>
          <cell r="E1582">
            <v>82.45</v>
          </cell>
          <cell r="F1582">
            <v>210.4</v>
          </cell>
        </row>
        <row r="1583">
          <cell r="A1583">
            <v>93969</v>
          </cell>
          <cell r="B1583" t="str">
            <v>EXECUÇÃO DE GRAMPO PARA SOLO GRAMPEADO COM COMPRIMENTO MAIOR QUE 6 M E MENOR OU IGUAL A 8 M, DIÂMETRO DE 7 CM, PERFURAÇÃO COM EQUIPAMENTO MANUAL E ARMADURA COM DIÂMETRO DE 20 MM. AF_05/2016</v>
          </cell>
          <cell r="C1583" t="str">
            <v>M</v>
          </cell>
          <cell r="D1583">
            <v>123.4</v>
          </cell>
          <cell r="E1583">
            <v>76.150000000000006</v>
          </cell>
          <cell r="F1583">
            <v>199.55</v>
          </cell>
        </row>
        <row r="1584">
          <cell r="A1584">
            <v>93970</v>
          </cell>
          <cell r="B1584" t="str">
            <v>EXECUÇÃO DE GRAMPO PARA SOLO GRAMPEADO COM COMPRIMENTO MAIOR QUE 8 MENOR OU IGUAL A 10 M, DIÂMETRO DE 7 CM, PERFURAÇÃO COM EQUIPAMENTO MANUAL E ARMADURA COM DIÂMETRO DE 20 MM. AF_05/2016</v>
          </cell>
          <cell r="C1584" t="str">
            <v>M</v>
          </cell>
          <cell r="D1584">
            <v>120.13999999999999</v>
          </cell>
          <cell r="E1584">
            <v>71.81</v>
          </cell>
          <cell r="F1584">
            <v>191.95</v>
          </cell>
        </row>
        <row r="1585">
          <cell r="A1585">
            <v>93971</v>
          </cell>
          <cell r="B1585" t="str">
            <v>EXECUÇÃO DE GRAMPO PARA SOLO GRAMPEADO COM COMPRIMENTO MAIOR QUE 10 M, DIÂMETRO DE 7 CM, PERFURAÇÃO COM EQUIPAMENTO MANUAL E ARMADURA COM DIÂMETRO DE 20 MM. AF_05/2016</v>
          </cell>
          <cell r="C1585" t="str">
            <v>M</v>
          </cell>
          <cell r="D1585">
            <v>112.58999999999999</v>
          </cell>
          <cell r="E1585">
            <v>66.98</v>
          </cell>
          <cell r="F1585">
            <v>179.57</v>
          </cell>
        </row>
        <row r="1586">
          <cell r="A1586">
            <v>95108</v>
          </cell>
          <cell r="B1586" t="str">
            <v>EXECUÇÃO DE PROTEÇÃO DA CABEÇA DO TIRANTE COM USO DE FÔRMAS METÁLICAS, 50 UTILIZAÇÕES, E CONCRETO FCK =15 MPA. AF_11/2023</v>
          </cell>
          <cell r="C1586" t="str">
            <v>UN</v>
          </cell>
          <cell r="D1586">
            <v>18.430000000000003</v>
          </cell>
          <cell r="E1586">
            <v>21.88</v>
          </cell>
          <cell r="F1586">
            <v>40.31</v>
          </cell>
        </row>
        <row r="1587">
          <cell r="A1587">
            <v>100332</v>
          </cell>
          <cell r="B1587" t="str">
            <v>CONTENÇÃO EM PERFIL PRANCHADO COM PRANCHÃO DE MADEIRA, PERFIS ESPAÇADOS A 1,5 M PARA 1 SUBSOLO. AF_07/2019</v>
          </cell>
          <cell r="C1587" t="str">
            <v>M2</v>
          </cell>
          <cell r="D1587">
            <v>755.62</v>
          </cell>
          <cell r="E1587">
            <v>67.209999999999994</v>
          </cell>
          <cell r="F1587">
            <v>822.83</v>
          </cell>
        </row>
        <row r="1588">
          <cell r="A1588">
            <v>100333</v>
          </cell>
          <cell r="B1588" t="str">
            <v>CONTENÇÃO EM PERFIL PRANCHADO COM PRANCHÃO DE MADEIRA, PERFIS ESPAÇADOS A 1,5 M PARA 2 OU MAIS SUBSOLOS. AF_07/2019</v>
          </cell>
          <cell r="C1588" t="str">
            <v>M2</v>
          </cell>
          <cell r="D1588">
            <v>454.16</v>
          </cell>
          <cell r="E1588">
            <v>50.75</v>
          </cell>
          <cell r="F1588">
            <v>504.91</v>
          </cell>
        </row>
        <row r="1589">
          <cell r="A1589">
            <v>100334</v>
          </cell>
          <cell r="B1589" t="str">
            <v>CONTENÇÃO EM PERFIL PRANCHADO COM PRANCHÃO DE MADEIRA, PERFIS ESPAÇADOS A 2 M PARA 1 SUBSOLO. AF_07/2019</v>
          </cell>
          <cell r="C1589" t="str">
            <v>M2</v>
          </cell>
          <cell r="D1589">
            <v>593.09999999999991</v>
          </cell>
          <cell r="E1589">
            <v>56.94</v>
          </cell>
          <cell r="F1589">
            <v>650.04</v>
          </cell>
        </row>
        <row r="1590">
          <cell r="A1590">
            <v>100335</v>
          </cell>
          <cell r="B1590" t="str">
            <v>CONTENÇÃO EM PERFIL PRANCHADO COM PRANCHÃO DE MADEIRA, PERFIS ESPAÇADOS A 2 M PARA 2 OU MAIS SUBSOLOS. AF_07/2019</v>
          </cell>
          <cell r="C1590" t="str">
            <v>M2</v>
          </cell>
          <cell r="D1590">
            <v>367.01</v>
          </cell>
          <cell r="E1590">
            <v>44.6</v>
          </cell>
          <cell r="F1590">
            <v>411.61</v>
          </cell>
        </row>
        <row r="1591">
          <cell r="A1591">
            <v>100341</v>
          </cell>
          <cell r="B1591" t="str">
            <v>FABRICAÇÃO, MONTAGEM E DESMONTAGEM DE FÔRMA PARA CORTINA DE CONTENÇÃO, EM CHAPA DE MADEIRA COMPENSADA PLASTIFICADA, E = 18 MM, 10 UTILIZAÇÕES. AF_07/2019</v>
          </cell>
          <cell r="C1591" t="str">
            <v>M2</v>
          </cell>
          <cell r="D1591">
            <v>22.819999999999997</v>
          </cell>
          <cell r="E1591">
            <v>15.34</v>
          </cell>
          <cell r="F1591">
            <v>38.159999999999997</v>
          </cell>
        </row>
        <row r="1592">
          <cell r="A1592">
            <v>100342</v>
          </cell>
          <cell r="B1592" t="str">
            <v>ARMAÇÃO DE CORTINA DE CONTENÇÃO EM CONCRETO ARMADO, COM AÇO CA-50 DE 6,3 MM - MONTAGEM. AF_07/2019</v>
          </cell>
          <cell r="C1592" t="str">
            <v>KG</v>
          </cell>
          <cell r="D1592">
            <v>10.43</v>
          </cell>
          <cell r="E1592">
            <v>3.49</v>
          </cell>
          <cell r="F1592">
            <v>13.92</v>
          </cell>
        </row>
        <row r="1593">
          <cell r="A1593">
            <v>100343</v>
          </cell>
          <cell r="B1593" t="str">
            <v>ARMAÇÃO DE CORTINA DE CONTENÇÃO EM CONCRETO ARMADO, COM AÇO CA-50 DE 8 MM - MONTAGEM. AF_07/2019</v>
          </cell>
          <cell r="C1593" t="str">
            <v>KG</v>
          </cell>
          <cell r="D1593">
            <v>10.33</v>
          </cell>
          <cell r="E1593">
            <v>2.42</v>
          </cell>
          <cell r="F1593">
            <v>12.75</v>
          </cell>
        </row>
        <row r="1594">
          <cell r="A1594">
            <v>100344</v>
          </cell>
          <cell r="B1594" t="str">
            <v>ARMAÇÃO DE CORTINA DE CONTENÇÃO EM CONCRETO ARMADO, COM AÇO CA-50 DE 10 MM - MONTAGEM. AF_07/2019</v>
          </cell>
          <cell r="C1594" t="str">
            <v>KG</v>
          </cell>
          <cell r="D1594">
            <v>9.5299999999999994</v>
          </cell>
          <cell r="E1594">
            <v>1.72</v>
          </cell>
          <cell r="F1594">
            <v>11.25</v>
          </cell>
        </row>
        <row r="1595">
          <cell r="A1595">
            <v>100345</v>
          </cell>
          <cell r="B1595" t="str">
            <v>ARMAÇÃO DE CORTINA DE CONTENÇÃO EM CONCRETO ARMADO, COM AÇO CA-50 DE 12,5 MM - MONTAGEM. AF_07/2019</v>
          </cell>
          <cell r="C1595" t="str">
            <v>KG</v>
          </cell>
          <cell r="D1595">
            <v>8.2299999999999986</v>
          </cell>
          <cell r="E1595">
            <v>1.22</v>
          </cell>
          <cell r="F1595">
            <v>9.4499999999999993</v>
          </cell>
        </row>
        <row r="1596">
          <cell r="A1596">
            <v>100346</v>
          </cell>
          <cell r="B1596" t="str">
            <v>ARMAÇÃO DE CORTINA DE CONTENÇÃO EM CONCRETO ARMADO, COM AÇO CA-50 DE 16 MM - MONTAGEM. AF_07/2019</v>
          </cell>
          <cell r="C1596" t="str">
            <v>KG</v>
          </cell>
          <cell r="D1596">
            <v>8.02</v>
          </cell>
          <cell r="E1596">
            <v>0.79</v>
          </cell>
          <cell r="F1596">
            <v>8.81</v>
          </cell>
        </row>
        <row r="1597">
          <cell r="A1597">
            <v>100347</v>
          </cell>
          <cell r="B1597" t="str">
            <v>ARMAÇÃO DE CORTINA DE CONTENÇÃO EM CONCRETO ARMADO, COM AÇO CA-50 DE 20 MM - MONTAGEM. AF_07/2019</v>
          </cell>
          <cell r="C1597" t="str">
            <v>KG</v>
          </cell>
          <cell r="D1597">
            <v>9.2100000000000009</v>
          </cell>
          <cell r="E1597">
            <v>0.5</v>
          </cell>
          <cell r="F1597">
            <v>9.7100000000000009</v>
          </cell>
        </row>
        <row r="1598">
          <cell r="A1598">
            <v>100348</v>
          </cell>
          <cell r="B1598" t="str">
            <v>ARMAÇÃO DE CORTINA DE CONTENÇÃO EM CONCRETO ARMADO, COM AÇO CA-50 DE 25 MM - MONTAGEM. AF_07/2019</v>
          </cell>
          <cell r="C1598" t="str">
            <v>KG</v>
          </cell>
          <cell r="D1598">
            <v>9.11</v>
          </cell>
          <cell r="E1598">
            <v>0.3</v>
          </cell>
          <cell r="F1598">
            <v>9.41</v>
          </cell>
        </row>
        <row r="1599">
          <cell r="A1599">
            <v>100349</v>
          </cell>
          <cell r="B1599" t="str">
            <v>CONCRETAGEM DE CORTINA DE CONTENÇÃO, ATRAVÉS DE BOMBA   LANÇAMENTO, ADENSAMENTO E ACABAMENTO. AF_07/2019</v>
          </cell>
          <cell r="C1599" t="str">
            <v>M3</v>
          </cell>
          <cell r="D1599">
            <v>552.01</v>
          </cell>
          <cell r="E1599">
            <v>24.54</v>
          </cell>
          <cell r="F1599">
            <v>576.54999999999995</v>
          </cell>
        </row>
        <row r="1600">
          <cell r="A1600">
            <v>104841</v>
          </cell>
          <cell r="B1600" t="str">
            <v>EXECUÇÃO DE PERFURAÇÃO PARA TIRANTE, COMPRIMENTO MAIOR OU IGUAL A 14 M E MENOR QUE 22 M, COM DIÂMETRO DE FURO DE 100 MM EXECUTADO COM HASTE E TUBOS DE REVESTIMENTO UTILIZANDO PERFURATRIZ SOBRE ESTEIRA. AF_11/2023</v>
          </cell>
          <cell r="C1600" t="str">
            <v>M</v>
          </cell>
          <cell r="D1600">
            <v>58.97</v>
          </cell>
          <cell r="E1600">
            <v>19.72</v>
          </cell>
          <cell r="F1600">
            <v>78.69</v>
          </cell>
        </row>
        <row r="1601">
          <cell r="A1601">
            <v>104842</v>
          </cell>
          <cell r="B1601" t="str">
            <v>EXECUÇÃO DE PERFURAÇÃO PARA TIRANTE, COMPRIMENTO MAIOR OU IGUAL A 22 M E MENOR QUE 30 M, COM DIÂMETRO DE FURO DE 100 MM EXECUTADO COM HASTE E TUBOS DE REVESTIMENTO UTILIZANDO PERFURATRIZ SOBRE ESTEIRA. AF_11/2023</v>
          </cell>
          <cell r="C1601" t="str">
            <v>M</v>
          </cell>
          <cell r="D1601">
            <v>50.599999999999994</v>
          </cell>
          <cell r="E1601">
            <v>15.97</v>
          </cell>
          <cell r="F1601">
            <v>66.569999999999993</v>
          </cell>
        </row>
        <row r="1602">
          <cell r="A1602">
            <v>104843</v>
          </cell>
          <cell r="B1602" t="str">
            <v>EXECUÇÃO DE PERFURAÇÃO PARA TIRANTE, COMPRIMENTO MAIOR OU IGUAL A 6 M E MENOR QUE 14 M, COM DIÂMETRO DE FURO DE 150 MM EXECUTADO COM HASTE E TUBOS DE REVESTIMENTO UTILIZANDO PERFURATRIZ SOBRE ESTEIRA. AF_11/2023</v>
          </cell>
          <cell r="C1602" t="str">
            <v>M</v>
          </cell>
          <cell r="D1602">
            <v>80.39</v>
          </cell>
          <cell r="E1602">
            <v>29.27</v>
          </cell>
          <cell r="F1602">
            <v>109.66</v>
          </cell>
        </row>
        <row r="1603">
          <cell r="A1603">
            <v>104844</v>
          </cell>
          <cell r="B1603" t="str">
            <v>EXECUÇÃO DE PERFURAÇÃO PARA TIRANTE, COMPRIMENTO MAIOR OU IGUAL A 14 M E MENOR QUE 22 M, COM DIÂMETRO DE FURO DE 150 MM EXECUTADO COM HASTE E TUBOS DE REVESTIMENTO UTILIZANDO PERFURATRIZ SOBRE ESTEIRA. AF_11/2023</v>
          </cell>
          <cell r="C1603" t="str">
            <v>M</v>
          </cell>
          <cell r="D1603">
            <v>64.94</v>
          </cell>
          <cell r="E1603">
            <v>22.39</v>
          </cell>
          <cell r="F1603">
            <v>87.33</v>
          </cell>
        </row>
        <row r="1604">
          <cell r="A1604">
            <v>104845</v>
          </cell>
          <cell r="B1604" t="str">
            <v>EXECUÇÃO DE PERFURAÇÃO PARA TIRANTE, COMPRIMENTO MAIOR OU IGUAL A 6 M E MENOR QUE 14 M, COM DIÂMETRO DE FURO DE 200 MM EXECUTADO COM HASTE E TUBOS DE REVESTIMENTO UTILIZANDO PERFURATRIZ SOBRE ESTEIRA. AF_11/2023</v>
          </cell>
          <cell r="C1604" t="str">
            <v>M</v>
          </cell>
          <cell r="D1604">
            <v>91.490000000000009</v>
          </cell>
          <cell r="E1604">
            <v>34.159999999999997</v>
          </cell>
          <cell r="F1604">
            <v>125.65</v>
          </cell>
        </row>
        <row r="1605">
          <cell r="A1605">
            <v>104846</v>
          </cell>
          <cell r="B1605" t="str">
            <v>EXECUÇÃO DE PERFURAÇÃO PARA TIRANTE, COMPRIMENTO MAIOR OU IGUAL A 14 M E MENOR QUE 22 M, COM DIÂMETRO DE FURO DE 200 MM EXECUTADO COM HASTE E TUBOS DE REVESTIMENTO UTILIZANDO PERFURATRIZ SOBRE ESTEIRA. AF_11/2023</v>
          </cell>
          <cell r="C1605" t="str">
            <v>M</v>
          </cell>
          <cell r="D1605">
            <v>73.86</v>
          </cell>
          <cell r="E1605">
            <v>26.31</v>
          </cell>
          <cell r="F1605">
            <v>100.17</v>
          </cell>
        </row>
        <row r="1606">
          <cell r="A1606">
            <v>104847</v>
          </cell>
          <cell r="B1606" t="str">
            <v>EXECUÇÃO DE PERFURAÇÃO PARA TIRANTE, COMPRIMENTO MAIOR OU IGUAL A 22 M E MENOR QUE 30 M, COM DIÂMETRO DE FURO DE 200 MM EXECUTADO COM HASTE E TUBOS DE REVESTIMENTO UTILIZANDO PERFURATRIZ SOBRE ESTEIRA. AF_11/2023</v>
          </cell>
          <cell r="C1606" t="str">
            <v>M</v>
          </cell>
          <cell r="D1606">
            <v>63.02</v>
          </cell>
          <cell r="E1606">
            <v>21.46</v>
          </cell>
          <cell r="F1606">
            <v>84.48</v>
          </cell>
        </row>
        <row r="1607">
          <cell r="A1607">
            <v>104848</v>
          </cell>
          <cell r="B1607" t="str">
            <v>EXECUÇÃO DE PERFURAÇÃO PARA TIRANTE, COMPRIMENTO MAIOR OU IGUAL A 6 M E MENOR QUE 14 M, COM DIÂMETRO DE FURO DE 100 MM EXECUTADO COM HASTE UTILIZANDO PERFURATRIZ MANUAL SOBRE BASE DE MONTAGEM. AF_11/2023</v>
          </cell>
          <cell r="C1607" t="str">
            <v>M</v>
          </cell>
          <cell r="D1607">
            <v>45.61</v>
          </cell>
          <cell r="E1607">
            <v>16.88</v>
          </cell>
          <cell r="F1607">
            <v>62.49</v>
          </cell>
        </row>
        <row r="1608">
          <cell r="A1608">
            <v>104849</v>
          </cell>
          <cell r="B1608" t="str">
            <v>EXECUÇÃO DE PERFURAÇÃO PARA TIRANTE, COMPRIMENTO MAIOR OU IGUAL A 14 M E MENOR QUE 22 M, COM DIÂMETRO DE FURO DE 100 MM EXECUTADO COM HASTE UTILIZANDO PERFURATRIZ MANUAL SOBRE BASE DE MONTAGEM. AF_11/2023</v>
          </cell>
          <cell r="C1608" t="str">
            <v>M</v>
          </cell>
          <cell r="D1608">
            <v>39.519999999999996</v>
          </cell>
          <cell r="E1608">
            <v>13.53</v>
          </cell>
          <cell r="F1608">
            <v>53.05</v>
          </cell>
        </row>
        <row r="1609">
          <cell r="A1609">
            <v>104850</v>
          </cell>
          <cell r="B1609" t="str">
            <v>EXECUÇÃO DE PERFURAÇÃO PARA TIRANTE, COMPRIMENTO MAIOR OU IGUAL A 22 M E MENOR QUE 30 M, COM DIÂMETRO DE FURO DE 100 MM EXECUTADO COM HASTE UTILIZANDO PERFURATRIZ MANUAL SOBRE BASE DE MONTAGEM. AF_11/2023</v>
          </cell>
          <cell r="C1609" t="str">
            <v>M</v>
          </cell>
          <cell r="D1609">
            <v>35.44</v>
          </cell>
          <cell r="E1609">
            <v>11.29</v>
          </cell>
          <cell r="F1609">
            <v>46.73</v>
          </cell>
        </row>
        <row r="1610">
          <cell r="A1610">
            <v>104851</v>
          </cell>
          <cell r="B1610" t="str">
            <v>EXECUÇÃO DE PERFURAÇÃO PARA TIRANTE, COMPRIMENTO MAIOR OU IGUAL A 6 M E MENOR QUE 14 M, COM DIÂMETRO DE FURO DE 150 MM EXECUTADO COM HASTE UTILIZANDO PERFURATRIZ MANUAL SOBRE BASE DE MONTAGEM. AF_11/2023</v>
          </cell>
          <cell r="C1610" t="str">
            <v>M</v>
          </cell>
          <cell r="D1610">
            <v>50.36</v>
          </cell>
          <cell r="E1610">
            <v>19.440000000000001</v>
          </cell>
          <cell r="F1610">
            <v>69.8</v>
          </cell>
        </row>
        <row r="1611">
          <cell r="A1611">
            <v>104852</v>
          </cell>
          <cell r="B1611" t="str">
            <v>EXECUÇÃO DE PERFURAÇÃO PARA TIRANTE, COMPRIMENTO MAIOR OU IGUAL A 14 M E MENOR QUE 22 M, COM DIÂMETRO DE FURO DE 150 MM EXECUTADO COM HASTE UTILIZANDO PERFURATRIZ MANUAL SOBRE BASE DE MONTAGEM. AF_11/2023</v>
          </cell>
          <cell r="C1611" t="str">
            <v>M</v>
          </cell>
          <cell r="D1611">
            <v>43.33</v>
          </cell>
          <cell r="E1611">
            <v>15.58</v>
          </cell>
          <cell r="F1611">
            <v>58.91</v>
          </cell>
        </row>
        <row r="1612">
          <cell r="A1612">
            <v>104853</v>
          </cell>
          <cell r="B1612" t="str">
            <v>EXECUÇÃO DE PERFURAÇÃO PARA TIRANTE, COMPRIMENTO MAIOR OU IGUAL A 22 M E MENOR QUE 30 M, COM DIÂMETRO DE FURO DE 150 MM EXECUTADO COM HASTE UTILIZANDO PERFURATRIZ MANUAL SOBRE BASE DE MONTAGEM. AF_11/2023</v>
          </cell>
          <cell r="C1612" t="str">
            <v>M</v>
          </cell>
          <cell r="D1612">
            <v>38.620000000000005</v>
          </cell>
          <cell r="E1612">
            <v>13.02</v>
          </cell>
          <cell r="F1612">
            <v>51.64</v>
          </cell>
        </row>
        <row r="1613">
          <cell r="A1613">
            <v>104854</v>
          </cell>
          <cell r="B1613" t="str">
            <v>EXECUÇÃO DE PERFURAÇÃO PARA TIRANTE, COMPRIMENTO MAIOR OU IGUAL A 14 M E MENOR QUE 22 M, COM DIÂMETRO DE FURO DE 200 MM EXECUTADO COM HASTE UTILIZANDO PERFURATRIZ MANUAL SOBRE BASE DE MONTAGEM. AF_11/2023</v>
          </cell>
          <cell r="C1613" t="str">
            <v>M</v>
          </cell>
          <cell r="D1613">
            <v>48.959999999999994</v>
          </cell>
          <cell r="E1613">
            <v>18.64</v>
          </cell>
          <cell r="F1613">
            <v>67.599999999999994</v>
          </cell>
        </row>
        <row r="1614">
          <cell r="A1614">
            <v>104855</v>
          </cell>
          <cell r="B1614" t="str">
            <v>EXECUÇÃO DE PERFURAÇÃO PARA TIRANTE, COMPRIMENTO MAIOR OU IGUAL A 22 M E MENOR QUE 30 M, COM DIÂMETRO DE FURO DE 200 MM EXECUTADO COM HASTE UTILIZANDO PERFURATRIZ MANUAL SOBRE BASE DE MONTAGEM. AF_11/2023</v>
          </cell>
          <cell r="C1614" t="str">
            <v>M</v>
          </cell>
          <cell r="D1614">
            <v>43.31</v>
          </cell>
          <cell r="E1614">
            <v>15.55</v>
          </cell>
          <cell r="F1614">
            <v>58.86</v>
          </cell>
        </row>
        <row r="1615">
          <cell r="A1615">
            <v>104876</v>
          </cell>
          <cell r="B1615" t="str">
            <v>PERFURAÇÃO DE CORTINA PRÉ-MOLDADA COM MARTELETE ROMPEDOR. AF_11/2023</v>
          </cell>
          <cell r="C1615" t="str">
            <v>UN</v>
          </cell>
          <cell r="D1615">
            <v>7.889999999999997</v>
          </cell>
          <cell r="E1615">
            <v>18.510000000000002</v>
          </cell>
          <cell r="F1615">
            <v>26.4</v>
          </cell>
        </row>
        <row r="1616">
          <cell r="A1616">
            <v>104877</v>
          </cell>
          <cell r="B1616" t="str">
            <v>EXECUÇÃO DE LONGARINA, PARA TIRANTES PROVISÓRIOS, COM PERFIL METÁLICO, INCLUINDO CUNHA E SOLIDARIZAÇÃO. AF_11/2023</v>
          </cell>
          <cell r="C1616" t="str">
            <v>UN</v>
          </cell>
          <cell r="D1616">
            <v>580.76</v>
          </cell>
          <cell r="E1616">
            <v>81.25</v>
          </cell>
          <cell r="F1616">
            <v>662.01</v>
          </cell>
        </row>
        <row r="1617">
          <cell r="A1617">
            <v>104878</v>
          </cell>
          <cell r="B1617" t="str">
            <v>EXECUÇÃO DE LONGARINA, PARA TIRANTES PERMANENTES, COM PERFIL METÁLICO, INCLUINDO CUNHA E SOLIDARIZAÇÃO. AF_11/2023</v>
          </cell>
          <cell r="C1617" t="str">
            <v>UN</v>
          </cell>
          <cell r="D1617">
            <v>2436.3900000000003</v>
          </cell>
          <cell r="E1617">
            <v>81.239999999999995</v>
          </cell>
          <cell r="F1617">
            <v>2517.63</v>
          </cell>
        </row>
        <row r="1618">
          <cell r="A1618">
            <v>104879</v>
          </cell>
          <cell r="B1618" t="str">
            <v>EXECUÇÃO DE PERFURAÇÃO PARA TIRANTE, COMPRIMENTO MAIOR OU IGUAL A 22 M E MENOR QUE 30 M, COM DIÂMETRO DE FURO DE 150 MM EXECUTADO COM HASTE E TUBOS DE REVESTIMENTO UTILIZANDO PERFURATRIZ SOBRE ESTEIRA. AF_11/2023</v>
          </cell>
          <cell r="C1618" t="str">
            <v>M</v>
          </cell>
          <cell r="D1618">
            <v>55.59</v>
          </cell>
          <cell r="E1618">
            <v>18.22</v>
          </cell>
          <cell r="F1618">
            <v>73.81</v>
          </cell>
        </row>
        <row r="1619">
          <cell r="A1619">
            <v>104880</v>
          </cell>
          <cell r="B1619" t="str">
            <v>EXECUÇÃO DE PERFURAÇÃO PARA TIRANTE, COMPRIMENTO MAIOR OU IGUAL A 6 M E MENOR QUE 14 M, COM DIÂMETRO DE FURO DE 200 MM EXECUTADO COM HASTE UTILIZANDO PERFURATRIZ MANUAL SOBRE BASE DE MONTAGEM. AF_11/2023</v>
          </cell>
          <cell r="C1619" t="str">
            <v>M</v>
          </cell>
          <cell r="D1619">
            <v>57.39</v>
          </cell>
          <cell r="E1619">
            <v>23.23</v>
          </cell>
          <cell r="F1619">
            <v>80.62</v>
          </cell>
        </row>
        <row r="1620">
          <cell r="A1620">
            <v>104886</v>
          </cell>
          <cell r="B1620" t="str">
            <v>EXECUÇÃO DE PERFURAÇÃO PARA TIRANTE, COMPRIMENTO MAIOR OU IGUAL A 6 M E MENOR QUE 14 M, COM DIÂMETRO DE FURO DE 100 MM EXECUTADO COM HASTE UTILIZANDO PERFURATRIZ SOBRE ESTEIRA. AF_11/2023</v>
          </cell>
          <cell r="C1620" t="str">
            <v>M</v>
          </cell>
          <cell r="D1620">
            <v>36.14</v>
          </cell>
          <cell r="E1620">
            <v>9.6</v>
          </cell>
          <cell r="F1620">
            <v>45.74</v>
          </cell>
        </row>
        <row r="1621">
          <cell r="A1621">
            <v>104887</v>
          </cell>
          <cell r="B1621" t="str">
            <v>EXECUÇÃO DE PERFURAÇÃO PARA TIRANTE, COMPRIMENTO MAIOR OU IGUAL A 14 M E MENOR QUE 22 M, COM DIÂMETRO DE FURO DE 100 MM EXECUTADO COM HASTE UTILIZANDO PERFURATRIZ SOBRE ESTEIRA. AF_11/2023</v>
          </cell>
          <cell r="C1621" t="str">
            <v>M</v>
          </cell>
          <cell r="D1621">
            <v>31.97</v>
          </cell>
          <cell r="E1621">
            <v>7.72</v>
          </cell>
          <cell r="F1621">
            <v>39.69</v>
          </cell>
        </row>
        <row r="1622">
          <cell r="A1622">
            <v>104888</v>
          </cell>
          <cell r="B1622" t="str">
            <v>EXECUÇÃO DE PERFURAÇÃO PARA TIRANTE, COMPRIMENTO MAIOR OU IGUAL A 22 M E MENOR QUE 30 M, COM DIÂMETRO DE FURO DE 100 MM EXECUTADO COM HASTE UTILIZANDO PERFURATRIZ SOBRE ESTEIRA. AF_11/2023</v>
          </cell>
          <cell r="C1622" t="str">
            <v>M</v>
          </cell>
          <cell r="D1622">
            <v>29.13</v>
          </cell>
          <cell r="E1622">
            <v>6.48</v>
          </cell>
          <cell r="F1622">
            <v>35.61</v>
          </cell>
        </row>
        <row r="1623">
          <cell r="A1623">
            <v>104889</v>
          </cell>
          <cell r="B1623" t="str">
            <v>EXECUÇÃO DE PERFURAÇÃO PARA TIRANTE, COMPRIMENTO MAIOR OU IGUAL A 6 M E MENOR QUE 14 M, COM DIÂMETRO DE FURO DE 200 MM EXECUTADO COM HASTE UTILIZANDO PERFURATRIZ SOBRE ESTEIRA. AF_11/2023</v>
          </cell>
          <cell r="C1623" t="str">
            <v>M</v>
          </cell>
          <cell r="D1623">
            <v>41.739999999999995</v>
          </cell>
          <cell r="E1623">
            <v>12.06</v>
          </cell>
          <cell r="F1623">
            <v>53.8</v>
          </cell>
        </row>
        <row r="1624">
          <cell r="A1624">
            <v>104890</v>
          </cell>
          <cell r="B1624" t="str">
            <v>EXECUÇÃO DE PERFURAÇÃO PARA TIRANTE, COMPRIMENTO MAIOR OU IGUAL A 14 M E MENOR QUE 22 M, COM DIÂMETRO DE FURO DE 200 MM EXECUTADO COM HASTE UTILIZANDO PERFURATRIZ SOBRE ESTEIRA. AF_11/2023</v>
          </cell>
          <cell r="C1624" t="str">
            <v>M</v>
          </cell>
          <cell r="D1624">
            <v>36.489999999999995</v>
          </cell>
          <cell r="E1624">
            <v>9.6999999999999993</v>
          </cell>
          <cell r="F1624">
            <v>46.19</v>
          </cell>
        </row>
        <row r="1625">
          <cell r="A1625">
            <v>104891</v>
          </cell>
          <cell r="B1625" t="str">
            <v>EXECUÇÃO DE PERFURAÇÃO PARA TIRANTE, COMPRIMENTO MAIOR OU IGUAL A 22 M E MENOR QUE 30 M, COM DIÂMETRO DE FURO DE 200 MM EXECUTADO COM HASTE UTILIZANDO PERFURATRIZ SOBRE ESTEIRA. AF_11/2023</v>
          </cell>
          <cell r="C1625" t="str">
            <v>M</v>
          </cell>
          <cell r="D1625">
            <v>32.950000000000003</v>
          </cell>
          <cell r="E1625">
            <v>8.1199999999999992</v>
          </cell>
          <cell r="F1625">
            <v>41.07</v>
          </cell>
        </row>
        <row r="1626">
          <cell r="A1626">
            <v>104892</v>
          </cell>
          <cell r="B1626" t="str">
            <v>EXECUÇÃO DE PERFURAÇÃO PARA TIRANTE, COMPRIMENTO MAIOR OU IGUAL A 6 M E MENOR QUE 14 M, COM DIÂMETRO DE FURO DE 100 MM EXECUTADO COM HASTE E TUBOS DE REVESTIMENTO UTILIZANDO PERFURATRIZ SOBRE ESTEIRA. AF_11/2023</v>
          </cell>
          <cell r="C1626" t="str">
            <v>M</v>
          </cell>
          <cell r="D1626">
            <v>72.94</v>
          </cell>
          <cell r="E1626">
            <v>25.96</v>
          </cell>
          <cell r="F1626">
            <v>98.9</v>
          </cell>
        </row>
        <row r="1627">
          <cell r="A1627">
            <v>102989</v>
          </cell>
          <cell r="B1627" t="str">
            <v>CANALETA MEIA CANA PRÉ-MOLDADA DE CONCRETO (D = 20 CM) - FORNECIMENTO E INSTALAÇÃO. AF_08/2021</v>
          </cell>
          <cell r="C1627" t="str">
            <v>M</v>
          </cell>
          <cell r="D1627">
            <v>16.96</v>
          </cell>
          <cell r="E1627">
            <v>9.44</v>
          </cell>
          <cell r="F1627">
            <v>26.4</v>
          </cell>
        </row>
        <row r="1628">
          <cell r="A1628">
            <v>102990</v>
          </cell>
          <cell r="B1628" t="str">
            <v>CANALETA MEIA CANA PRÉ-MOLDADA DE CONCRETO (D = 30 CM) - FORNECIMENTO E INSTALAÇÃO. AF_08/2021</v>
          </cell>
          <cell r="C1628" t="str">
            <v>M</v>
          </cell>
          <cell r="D1628">
            <v>20.79</v>
          </cell>
          <cell r="E1628">
            <v>11.14</v>
          </cell>
          <cell r="F1628">
            <v>31.93</v>
          </cell>
        </row>
        <row r="1629">
          <cell r="A1629">
            <v>102991</v>
          </cell>
          <cell r="B1629" t="str">
            <v>CANALETA MEIA CANA PRÉ-MOLDADA DE CONCRETO (D = 40 CM) - FORNECIMENTO E INSTALAÇÃO. AF_08/2021</v>
          </cell>
          <cell r="C1629" t="str">
            <v>M</v>
          </cell>
          <cell r="D1629">
            <v>27.03</v>
          </cell>
          <cell r="E1629">
            <v>14.06</v>
          </cell>
          <cell r="F1629">
            <v>41.09</v>
          </cell>
        </row>
        <row r="1630">
          <cell r="A1630">
            <v>102992</v>
          </cell>
          <cell r="B1630" t="str">
            <v>CANALETA MEIA CANA PRÉ-MOLDADA DE CONCRETO (D = 50 CM) - FORNECIMENTO E INSTALAÇÃO. AF_08/2021</v>
          </cell>
          <cell r="C1630" t="str">
            <v>M</v>
          </cell>
          <cell r="D1630">
            <v>40.449999999999996</v>
          </cell>
          <cell r="E1630">
            <v>15.85</v>
          </cell>
          <cell r="F1630">
            <v>56.3</v>
          </cell>
        </row>
        <row r="1631">
          <cell r="A1631">
            <v>102993</v>
          </cell>
          <cell r="B1631" t="str">
            <v>CANALETA MEIA CANA PRÉ-MOLDADA DE CONCRETO (D = 60 CM) - FORNECIMENTO E INSTALAÇÃO. AF_08/2021</v>
          </cell>
          <cell r="C1631" t="str">
            <v>M</v>
          </cell>
          <cell r="D1631">
            <v>52.559999999999995</v>
          </cell>
          <cell r="E1631">
            <v>21.18</v>
          </cell>
          <cell r="F1631">
            <v>73.739999999999995</v>
          </cell>
        </row>
        <row r="1632">
          <cell r="A1632">
            <v>102994</v>
          </cell>
          <cell r="B1632" t="str">
            <v>CANALETA MEIA CANA PRÉ-MOLDADA DE CONCRETO (D = 80 CM) - FORNECIMENTO E INSTALAÇÃO. AF_08/2021</v>
          </cell>
          <cell r="C1632" t="str">
            <v>M</v>
          </cell>
          <cell r="D1632">
            <v>91.39</v>
          </cell>
          <cell r="E1632">
            <v>24.87</v>
          </cell>
          <cell r="F1632">
            <v>116.26</v>
          </cell>
        </row>
        <row r="1633">
          <cell r="A1633">
            <v>102995</v>
          </cell>
          <cell r="B1633" t="str">
            <v>EXECUÇÃO DE CANALETA DE CONCRETO MOLDADO IN LOCO, ESPESSURA DE 0,07 M, GEOMETRIA TRAPEZOIDAL (DIMENSÕES INTERNAS: B=0,6 M; B=0,147 M; H=0,2 M). AF_08/2021</v>
          </cell>
          <cell r="C1633" t="str">
            <v>M</v>
          </cell>
          <cell r="D1633">
            <v>35.44</v>
          </cell>
          <cell r="E1633">
            <v>17.04</v>
          </cell>
          <cell r="F1633">
            <v>52.48</v>
          </cell>
        </row>
        <row r="1634">
          <cell r="A1634">
            <v>102996</v>
          </cell>
          <cell r="B1634" t="str">
            <v>EXECUÇÃO DE CANALETA DE CONCRETO MOLDADO IN LOCO, ESPESSURA DE 0,07 M, GEOMETRIA TRAPEZOIDAL (DIMENSÕES INTERNAS: B=0,9 M; B=0,246 M; H=0,3 M). AF_08/2021</v>
          </cell>
          <cell r="C1634" t="str">
            <v>M</v>
          </cell>
          <cell r="D1634">
            <v>50.39</v>
          </cell>
          <cell r="E1634">
            <v>23.73</v>
          </cell>
          <cell r="F1634">
            <v>74.12</v>
          </cell>
        </row>
        <row r="1635">
          <cell r="A1635">
            <v>102997</v>
          </cell>
          <cell r="B1635" t="str">
            <v>EXECUÇÃO DE CANALETA DE CONCRETO MOLDADO IN LOCO, ESPESSURA DE 0,08 M, GEOMETRIA TRAPEZOIDAL (DIMENSÕES INTERNAS: B=1M; B=0,5 M; H=0,25 M). AF_08/2021</v>
          </cell>
          <cell r="C1635" t="str">
            <v>M</v>
          </cell>
          <cell r="D1635">
            <v>69.099999999999994</v>
          </cell>
          <cell r="E1635">
            <v>28.95</v>
          </cell>
          <cell r="F1635">
            <v>98.05</v>
          </cell>
        </row>
        <row r="1636">
          <cell r="A1636">
            <v>102998</v>
          </cell>
          <cell r="B1636" t="str">
            <v>EXECUÇÃO DE CANALETA DE CONCRETO MOLDADO IN LOCO, ESPESSURA DE 0,08 M, GEOMETRIA TRAPEZOIDAL (DIMENSÕES INTERNAS: B=1,074 M; B=0,534 M; H=0,27 M). AF_08/2021</v>
          </cell>
          <cell r="C1636" t="str">
            <v>M</v>
          </cell>
          <cell r="D1636">
            <v>65.39</v>
          </cell>
          <cell r="E1636">
            <v>28.55</v>
          </cell>
          <cell r="F1636">
            <v>93.94</v>
          </cell>
        </row>
        <row r="1637">
          <cell r="A1637">
            <v>102999</v>
          </cell>
          <cell r="B1637" t="str">
            <v>EXECUÇÃO DE CANALETA DE CONCRETO MOLDADO IN LOCO, ESPESSURA DE 0,08 M, GEOMETRIA TRAPEZOIDAL (DIMENSÕES INTERNAS: B=1,4 M; B=0,7 M; H=0,35 M). AF_08/2021</v>
          </cell>
          <cell r="C1637" t="str">
            <v>M</v>
          </cell>
          <cell r="D1637">
            <v>82.919999999999987</v>
          </cell>
          <cell r="E1637">
            <v>35.9</v>
          </cell>
          <cell r="F1637">
            <v>118.82</v>
          </cell>
        </row>
        <row r="1638">
          <cell r="A1638">
            <v>103000</v>
          </cell>
          <cell r="B1638" t="str">
            <v>EXECUÇÃO DE CANALETA DE CONCRETO MOLDADO IN LOCO, ESPESSURA DE 0,08 M, GEOMETRIA TRAPEZOIDAL (DIMENSÕES INTERNAS: B=1,474 M; B=0,934 M; H=0,27 M). AF_08/2021</v>
          </cell>
          <cell r="C1638" t="str">
            <v>M</v>
          </cell>
          <cell r="D1638">
            <v>83.28</v>
          </cell>
          <cell r="E1638">
            <v>36.03</v>
          </cell>
          <cell r="F1638">
            <v>119.31</v>
          </cell>
        </row>
        <row r="1639">
          <cell r="A1639">
            <v>103001</v>
          </cell>
          <cell r="B1639" t="str">
            <v>GRELHA DE FERRO FUNDIDO SIMPLES COM REQUADRO, 150 X 1000 MM, ASSENTADA COM ARGAMASSA 1 : 3 CIMENTO: AREIA - FORNECIMENTO E INSTALAÇÃO. AF_08/2021</v>
          </cell>
          <cell r="C1639" t="str">
            <v>UN</v>
          </cell>
          <cell r="D1639">
            <v>238.75000000000003</v>
          </cell>
          <cell r="E1639">
            <v>18.23</v>
          </cell>
          <cell r="F1639">
            <v>256.98</v>
          </cell>
        </row>
        <row r="1640">
          <cell r="A1640">
            <v>103002</v>
          </cell>
          <cell r="B1640" t="str">
            <v>GRELHA DE FERRO FUNDIDO SIMPLES COM REQUADRO, 200 X 1000 MM, ASSENTADA COM ARGAMASSA 1 : 3 CIMENTO: AREIA - FORNECIMENTO E INSTALAÇÃO. AF_08/2021</v>
          </cell>
          <cell r="C1640" t="str">
            <v>UN</v>
          </cell>
          <cell r="D1640">
            <v>301.02</v>
          </cell>
          <cell r="E1640">
            <v>19</v>
          </cell>
          <cell r="F1640">
            <v>320.02</v>
          </cell>
        </row>
        <row r="1641">
          <cell r="A1641">
            <v>103003</v>
          </cell>
          <cell r="B1641" t="str">
            <v>GRELHA DE FERRO FUNDIDO SIMPLES COM REQUADRO, 300 X 1000 MM, ASSENTADA COM ARGAMASSA 1 : 3 CIMENTO: AREIA - FORNECIMENTO E INSTALAÇÃO. AF_08/2021</v>
          </cell>
          <cell r="C1641" t="str">
            <v>UN</v>
          </cell>
          <cell r="D1641">
            <v>425.62</v>
          </cell>
          <cell r="E1641">
            <v>20.55</v>
          </cell>
          <cell r="F1641">
            <v>446.17</v>
          </cell>
        </row>
        <row r="1642">
          <cell r="A1642">
            <v>103005</v>
          </cell>
          <cell r="B1642" t="str">
            <v>CAIXA COM GRELHA RETANGULAR DE FERRO FUNDIDO, EM ALVENARIA COM TIJOLOS CERÂMICOS MACIÇOS, DIMENSÕES INTERNAS: 0,15 X 1,00 X 0,3 M. AF_08/2021</v>
          </cell>
          <cell r="C1642" t="str">
            <v>UN</v>
          </cell>
          <cell r="D1642">
            <v>473.87</v>
          </cell>
          <cell r="E1642">
            <v>150.85</v>
          </cell>
          <cell r="F1642">
            <v>624.72</v>
          </cell>
        </row>
        <row r="1643">
          <cell r="A1643">
            <v>103006</v>
          </cell>
          <cell r="B1643" t="str">
            <v>CAIXA COM GRELHA RETANGULAR DE FERRO FUNDIDO, EM ALVENARIA COM TIJOLOS CERÂMICOS MACIÇOS, DIMENSÕES INTERNAS: 0,20 X 1,00 X 0,4 M. AF_08/2021</v>
          </cell>
          <cell r="C1643" t="str">
            <v>UN</v>
          </cell>
          <cell r="D1643">
            <v>650.13</v>
          </cell>
          <cell r="E1643">
            <v>207.28</v>
          </cell>
          <cell r="F1643">
            <v>857.41</v>
          </cell>
        </row>
        <row r="1644">
          <cell r="A1644">
            <v>103007</v>
          </cell>
          <cell r="B1644" t="str">
            <v>CAIXA COM GRELHA RETANGULAR DE FERRO FUNDIDO, EM ALVENARIA COM TIJOLOS CERÂMICOS MACIÇOS, DIMENSÕES INTERNAS: 0,30 X 1,00 X 0,5 M. AF_08/2021</v>
          </cell>
          <cell r="C1644" t="str">
            <v>UN</v>
          </cell>
          <cell r="D1644">
            <v>876.7299999999999</v>
          </cell>
          <cell r="E1644">
            <v>263.62</v>
          </cell>
          <cell r="F1644">
            <v>1140.3499999999999</v>
          </cell>
        </row>
        <row r="1645">
          <cell r="A1645">
            <v>97933</v>
          </cell>
          <cell r="B1645" t="str">
            <v>CAIXA COM GRELHA SIMPLES RETANGULAR, EM CONCRETO PRÉ-MOLDADO, DIMENSÕES INTERNAS: 0,6X1,0X1,0 M. AF_12/2020</v>
          </cell>
          <cell r="C1645" t="str">
            <v>UN</v>
          </cell>
          <cell r="D1645">
            <v>711.56</v>
          </cell>
          <cell r="E1645">
            <v>28.69</v>
          </cell>
          <cell r="F1645">
            <v>740.25</v>
          </cell>
        </row>
        <row r="1646">
          <cell r="A1646">
            <v>97934</v>
          </cell>
          <cell r="B1646" t="str">
            <v>CAIXA COM GRELHA DUPLA RETANGULAR, EM CONCRETO PRÉ-MOLDADO, DIMENSÕES INTERNAS: 0,5X2,2X1,0 M. AF_12/2020</v>
          </cell>
          <cell r="C1646" t="str">
            <v>UN</v>
          </cell>
          <cell r="D1646">
            <v>1606.6</v>
          </cell>
          <cell r="E1646">
            <v>457.36</v>
          </cell>
          <cell r="F1646">
            <v>2063.96</v>
          </cell>
        </row>
        <row r="1647">
          <cell r="A1647">
            <v>97935</v>
          </cell>
          <cell r="B1647" t="str">
            <v>CAIXA PARA BOCA DE LOBO SIMPLES RETANGULAR, EM CONCRETO PRÉ-MOLDADO, DIMENSÕES INTERNAS: 0,6X1,0X1,2 M. AF_12/2020</v>
          </cell>
          <cell r="C1647" t="str">
            <v>UN</v>
          </cell>
          <cell r="D1647">
            <v>577.28000000000009</v>
          </cell>
          <cell r="E1647">
            <v>134.16</v>
          </cell>
          <cell r="F1647">
            <v>711.44</v>
          </cell>
        </row>
        <row r="1648">
          <cell r="A1648">
            <v>97936</v>
          </cell>
          <cell r="B1648" t="str">
            <v>CAIXA PARA BOCA DE LOBO DUPLA RETANGULAR, EM CONCRETO PRÉ-MOLDADO, DIMENSÕES INTERNAS: 0,6X2,2X1,2 M. AF_12/2020</v>
          </cell>
          <cell r="C1648" t="str">
            <v>UN</v>
          </cell>
          <cell r="D1648">
            <v>1352.25</v>
          </cell>
          <cell r="E1648">
            <v>681.6</v>
          </cell>
          <cell r="F1648">
            <v>2033.85</v>
          </cell>
        </row>
        <row r="1649">
          <cell r="A1649">
            <v>97947</v>
          </cell>
          <cell r="B1649" t="str">
            <v>CAIXA COM GRELHA SIMPLES RETANGULAR, EM ALVENARIA COM TIJOLOS CERÂMICOS MACIÇOS, DIMENSÕES INTERNAS: 0,5X1X1 M. AF_12/2020</v>
          </cell>
          <cell r="C1649" t="str">
            <v>UN</v>
          </cell>
          <cell r="D1649">
            <v>1213.5999999999999</v>
          </cell>
          <cell r="E1649">
            <v>485.77</v>
          </cell>
          <cell r="F1649">
            <v>1699.37</v>
          </cell>
        </row>
        <row r="1650">
          <cell r="A1650">
            <v>97948</v>
          </cell>
          <cell r="B1650" t="str">
            <v>CAIXA COM GRELHA DUPLA RETANGULAR, EM ALVENARIA COM TIJOLOS CERÂMICOS MACIÇOS, DIMENSÕES INTERNAS: 0,5X2,2X1 M. AF_12/2020</v>
          </cell>
          <cell r="C1650" t="str">
            <v>UN</v>
          </cell>
          <cell r="D1650">
            <v>2213.1999999999998</v>
          </cell>
          <cell r="E1650">
            <v>882.86</v>
          </cell>
          <cell r="F1650">
            <v>3096.06</v>
          </cell>
        </row>
        <row r="1651">
          <cell r="A1651">
            <v>97949</v>
          </cell>
          <cell r="B1651" t="str">
            <v>CAIXA PARA BOCA DE LOBO SIMPLES RETANGULAR, EM ALVENARIA COM TIJOLOS CERÂMICOS MACIÇOS, DIMENSÕES INTERNAS: 0,6X1X1,2 M. AF_12/2020</v>
          </cell>
          <cell r="C1651" t="str">
            <v>UN</v>
          </cell>
          <cell r="D1651">
            <v>1218.83</v>
          </cell>
          <cell r="E1651">
            <v>660.42</v>
          </cell>
          <cell r="F1651">
            <v>1879.25</v>
          </cell>
        </row>
        <row r="1652">
          <cell r="A1652">
            <v>97950</v>
          </cell>
          <cell r="B1652" t="str">
            <v>CAIXA PARA BOCA DE LOBO DUPLA RETANGULAR, EM ALVENARIA COM TIJOLOS CERÂMICOS MACIÇOS, DIMENSÕES INTERNAS: 0,6X2,2X1,2 M. AF_12/2020</v>
          </cell>
          <cell r="C1652" t="str">
            <v>UN</v>
          </cell>
          <cell r="D1652">
            <v>2120.33</v>
          </cell>
          <cell r="E1652">
            <v>1175.6400000000001</v>
          </cell>
          <cell r="F1652">
            <v>3295.97</v>
          </cell>
        </row>
        <row r="1653">
          <cell r="A1653">
            <v>97951</v>
          </cell>
          <cell r="B1653" t="str">
            <v>CAIXA PARA BOCA DE LOBO COMBINADA COM GRELHA RETANGULAR, EM ALVENARIA COM TIJOLOS CERÂMICOS MACIÇOS, DIMENSÕES INTERNAS: 1,3X1X1,2 M. AF_12/2020</v>
          </cell>
          <cell r="C1653" t="str">
            <v>UN</v>
          </cell>
          <cell r="D1653">
            <v>1939.44</v>
          </cell>
          <cell r="E1653">
            <v>897.37</v>
          </cell>
          <cell r="F1653">
            <v>2836.81</v>
          </cell>
        </row>
        <row r="1654">
          <cell r="A1654">
            <v>97952</v>
          </cell>
          <cell r="B1654" t="str">
            <v>CAIXA PARA BOCA DE LOBO DUPLA COMBINADA COM GRELHA RETANGULAR, EM ALVENARIA COM TIJOLOS CERÂMICOS MACIÇOS, DIMENSÕES INTERNAS: 1,3X2,2X1,2 M. AF_12/2020</v>
          </cell>
          <cell r="C1654" t="str">
            <v>UN</v>
          </cell>
          <cell r="D1654">
            <v>3310.3599999999997</v>
          </cell>
          <cell r="E1654">
            <v>1530.39</v>
          </cell>
          <cell r="F1654">
            <v>4840.75</v>
          </cell>
        </row>
        <row r="1655">
          <cell r="A1655">
            <v>97953</v>
          </cell>
          <cell r="B1655" t="str">
            <v>CAIXA COM GRELHA SIMPLES RETANGULAR, EM ALVENARIA COM BLOCOS DE CONCRETO, DIMENSÕES INTERNAS: 0,5X1X1 M. AF_12/2020</v>
          </cell>
          <cell r="C1655" t="str">
            <v>UN</v>
          </cell>
          <cell r="D1655">
            <v>875.56000000000006</v>
          </cell>
          <cell r="E1655">
            <v>329.35</v>
          </cell>
          <cell r="F1655">
            <v>1204.9100000000001</v>
          </cell>
        </row>
        <row r="1656">
          <cell r="A1656">
            <v>97955</v>
          </cell>
          <cell r="B1656" t="str">
            <v>CAIXA COM GRELHA DUPLA RETANGULAR, EM ALVENARIA COM BLOCOS DE CONCRETO, DIMENSÕES INTERNAS: 0,5X2,2X1 M. AF_12/2020</v>
          </cell>
          <cell r="C1656" t="str">
            <v>UN</v>
          </cell>
          <cell r="D1656">
            <v>1952.08</v>
          </cell>
          <cell r="E1656">
            <v>685.54</v>
          </cell>
          <cell r="F1656">
            <v>2637.62</v>
          </cell>
        </row>
        <row r="1657">
          <cell r="A1657">
            <v>97956</v>
          </cell>
          <cell r="B1657" t="str">
            <v>CAIXA PARA BOCA DE LOBO SIMPLES RETANGULAR, EM ALVENARIA COM BLOCOS DE CONCRETO, DIMENSÕES INTERNAS: 0,6X1X1,2 M. AF_12/2020</v>
          </cell>
          <cell r="C1657" t="str">
            <v>UN</v>
          </cell>
          <cell r="D1657">
            <v>952.07999999999993</v>
          </cell>
          <cell r="E1657">
            <v>503.53</v>
          </cell>
          <cell r="F1657">
            <v>1455.61</v>
          </cell>
        </row>
        <row r="1658">
          <cell r="A1658">
            <v>97957</v>
          </cell>
          <cell r="B1658" t="str">
            <v>CAIXA PARA BOCA DE LOBO DUPLA RETANGULAR, EM ALVENARIA COM BLOCOS DE CONCRETO, DIMENSÕES INTERNAS: 0,6X2,2X1,2 M. AF_12/2020</v>
          </cell>
          <cell r="C1658" t="str">
            <v>UN</v>
          </cell>
          <cell r="D1658">
            <v>1683.37</v>
          </cell>
          <cell r="E1658">
            <v>927.67</v>
          </cell>
          <cell r="F1658">
            <v>2611.04</v>
          </cell>
        </row>
        <row r="1659">
          <cell r="A1659">
            <v>97961</v>
          </cell>
          <cell r="B1659" t="str">
            <v>CAIXA PARA BOCA DE LOBO COMBINADA COM GRELHA RETANGULAR, EM ALVENARIA COM BLOCOS DE CONCRETO, DIMENSÕES INTERNAS: 1,3X1X1,2 M. AF_12/2020</v>
          </cell>
          <cell r="C1659" t="str">
            <v>UN</v>
          </cell>
          <cell r="D1659">
            <v>1543.37</v>
          </cell>
          <cell r="E1659">
            <v>680.9</v>
          </cell>
          <cell r="F1659">
            <v>2224.27</v>
          </cell>
        </row>
        <row r="1660">
          <cell r="A1660">
            <v>97973</v>
          </cell>
          <cell r="B1660" t="str">
            <v>CAIXA PARA BOCA DE LOBO DUPLA COMBINADA COM GRELHA RETANGULAR, EM ALVENARIA COM BLOCOS DE CONCRETO, DIMENSÕES INTERNAS: 1,3X2,2X1,2 M. AF_12/2020</v>
          </cell>
          <cell r="C1660" t="str">
            <v>UN</v>
          </cell>
          <cell r="D1660">
            <v>2908.6</v>
          </cell>
          <cell r="E1660">
            <v>1244.23</v>
          </cell>
          <cell r="F1660">
            <v>4152.83</v>
          </cell>
        </row>
        <row r="1661">
          <cell r="A1661">
            <v>97974</v>
          </cell>
          <cell r="B1661" t="str">
            <v>POÇO DE INSPEÇÃO CIRCULAR PARA ESGOTO, EM CONCRETO PRÉ-MOLDADO, DIÂMETRO INTERNO = 0,60 M, PROFUNDIDADE = 0,90 M, EXCLUINDO TAMPÃO. AF_12/2020_PA</v>
          </cell>
          <cell r="C1661" t="str">
            <v>UN</v>
          </cell>
          <cell r="D1661">
            <v>324.35000000000002</v>
          </cell>
          <cell r="E1661">
            <v>84.64</v>
          </cell>
          <cell r="F1661">
            <v>408.99</v>
          </cell>
        </row>
        <row r="1662">
          <cell r="A1662">
            <v>97975</v>
          </cell>
          <cell r="B1662" t="str">
            <v>POÇO DE INSPEÇÃO CIRCULAR PARA ESGOTO, EM CONCRETO PRÉ-MOLDADO, DIÂMETRO INTERNO = 0,60 M, PROFUNDIDADE = 1,40 M, EXCLUINDO TAMPÃO. AF_12/2020_PA</v>
          </cell>
          <cell r="C1662" t="str">
            <v>UN</v>
          </cell>
          <cell r="D1662">
            <v>421.39000000000004</v>
          </cell>
          <cell r="E1662">
            <v>93.8</v>
          </cell>
          <cell r="F1662">
            <v>515.19000000000005</v>
          </cell>
        </row>
        <row r="1663">
          <cell r="A1663">
            <v>97976</v>
          </cell>
          <cell r="B1663" t="str">
            <v>POÇO DE INSPEÇÃO CIRCULAR PARA ESGOTO, EM ALVENARIA COM TIJOLOS CERÂMICOS MACIÇOS, DIÂMETRO INTERNO = 0,60 M, PROFUNDIDADE = 0,95 M, EXCLUINDO TAMPÃO. AF_12/2020_PA</v>
          </cell>
          <cell r="C1663" t="str">
            <v>UN</v>
          </cell>
          <cell r="D1663">
            <v>757.27</v>
          </cell>
          <cell r="E1663">
            <v>410.23</v>
          </cell>
          <cell r="F1663">
            <v>1167.5</v>
          </cell>
        </row>
        <row r="1664">
          <cell r="A1664">
            <v>97977</v>
          </cell>
          <cell r="B1664" t="str">
            <v>POÇO DE INSPEÇÃO CIRCULAR PARA ESGOTO, EM ALVENARIA COM TIJOLOS CERÂMICOS MACIÇOS, DIÂMETRO INTERNO = 0,60 M, PROFUNDIDADE = 1,45 M, EXCLUINDO TAMPÃO. AF_12/2020_PA</v>
          </cell>
          <cell r="C1664" t="str">
            <v>UN</v>
          </cell>
          <cell r="D1664">
            <v>1085.0300000000002</v>
          </cell>
          <cell r="E1664">
            <v>603.37</v>
          </cell>
          <cell r="F1664">
            <v>1688.4</v>
          </cell>
        </row>
        <row r="1665">
          <cell r="A1665">
            <v>97978</v>
          </cell>
          <cell r="B1665" t="str">
            <v>BASE PARA POÇO DE VISITA CIRCULAR PARA ESGOTO, EM CONCRETO PRÉ-MOLDADO, DIÂMETRO INTERNO = 0,80 M, PROFUNDIDADE = 1,35 M, EXCLUINDO TAMPÃO. AF_12/2020_PA</v>
          </cell>
          <cell r="C1665" t="str">
            <v>UN</v>
          </cell>
          <cell r="D1665">
            <v>627.27</v>
          </cell>
          <cell r="E1665">
            <v>214.83</v>
          </cell>
          <cell r="F1665">
            <v>842.1</v>
          </cell>
        </row>
        <row r="1666">
          <cell r="A1666">
            <v>97980</v>
          </cell>
          <cell r="B1666" t="str">
            <v>BASE PARA POÇO DE VISITA CIRCULAR PARA  ESGOTO, EM ALVENARIA COM TIJOLOS CERÂMICOS MACIÇOS, DIÂMETRO INTERNO = 0,80 M, PROFUNDIDADE = 1,40 M, EXCLUINDO TAMPÃO. AF_12/2020_PA</v>
          </cell>
          <cell r="C1666" t="str">
            <v>UN</v>
          </cell>
          <cell r="D1666">
            <v>1400.4699999999998</v>
          </cell>
          <cell r="E1666">
            <v>752.69</v>
          </cell>
          <cell r="F1666">
            <v>2153.16</v>
          </cell>
        </row>
        <row r="1667">
          <cell r="A1667">
            <v>97981</v>
          </cell>
          <cell r="B1667" t="str">
            <v>ACRÉSCIMO PARA POÇO DE VISITA CIRCULAR PARA ESGOTO, EM ALVENARIA COM TIJOLOS CERÂMICOS MACIÇOS, DIÂMETRO INTERNO = 0,8 M. AF_12/2020</v>
          </cell>
          <cell r="C1667" t="str">
            <v>M</v>
          </cell>
          <cell r="D1667">
            <v>792.45</v>
          </cell>
          <cell r="E1667">
            <v>489.56</v>
          </cell>
          <cell r="F1667">
            <v>1282.01</v>
          </cell>
        </row>
        <row r="1668">
          <cell r="A1668">
            <v>97983</v>
          </cell>
          <cell r="B1668" t="str">
            <v>ACRÉSCIMO PARA POÇO DE VISITA CIRCULAR PARA ESGOTO, EM CONCRETO PRÉ-MOLDADO, DIÂMETRO INTERNO = 1 M. AF_12/2020</v>
          </cell>
          <cell r="C1668" t="str">
            <v>M</v>
          </cell>
          <cell r="D1668">
            <v>342.15</v>
          </cell>
          <cell r="E1668">
            <v>31.6</v>
          </cell>
          <cell r="F1668">
            <v>373.75</v>
          </cell>
        </row>
        <row r="1669">
          <cell r="A1669">
            <v>97985</v>
          </cell>
          <cell r="B1669" t="str">
            <v>ACRÉSCIMO PARA POÇO DE VISITA CIRCULAR PARA  ESGOTO, EM ALVENARIA COM TIJOLOS CERÂMICOS MACIÇOS, DIÂMETRO INTERNO = 1 M. AF_12/2020</v>
          </cell>
          <cell r="C1669" t="str">
            <v>M</v>
          </cell>
          <cell r="D1669">
            <v>949.08</v>
          </cell>
          <cell r="E1669">
            <v>597.86</v>
          </cell>
          <cell r="F1669">
            <v>1546.94</v>
          </cell>
        </row>
        <row r="1670">
          <cell r="A1670">
            <v>97987</v>
          </cell>
          <cell r="B1670" t="str">
            <v>ACRÉSCIMO PARA POÇO DE VISITA CIRCULAR PARA ESGOTO, EM CONCRETO PRÉ-MOLDADO, DIÂMETRO INTERNO = 1,2 M. AF_12/2020</v>
          </cell>
          <cell r="C1670" t="str">
            <v>M</v>
          </cell>
          <cell r="D1670">
            <v>455.09</v>
          </cell>
          <cell r="E1670">
            <v>37.18</v>
          </cell>
          <cell r="F1670">
            <v>492.27</v>
          </cell>
        </row>
        <row r="1671">
          <cell r="A1671">
            <v>97988</v>
          </cell>
          <cell r="B1671" t="str">
            <v>BASE PARA POÇO DE VISITA CIRCULAR PARA  ESGOTO, EM ALVENARIA COM TIJOLOS CERÂMICOS MACIÇOS, DIÂMETRO INTERNO = 1,20 M, PROFUNDIDADE = 1,40 M, EXCLUINDO TAMPÃO. AF_12/2020_PA</v>
          </cell>
          <cell r="C1671" t="str">
            <v>UN</v>
          </cell>
          <cell r="D1671">
            <v>2077.92</v>
          </cell>
          <cell r="E1671">
            <v>1060.18</v>
          </cell>
          <cell r="F1671">
            <v>3138.1</v>
          </cell>
        </row>
        <row r="1672">
          <cell r="A1672">
            <v>97989</v>
          </cell>
          <cell r="B1672" t="str">
            <v>ACRÉSCIMO PARA POÇO DE VISITA CIRCULAR PARA ESGOTO, EM ALVENARIA COM TIJOLOS CERÂMICOS MACIÇOS, DIÂMETRO INTERNO = 1,2 M. AF_12/2020</v>
          </cell>
          <cell r="C1672" t="str">
            <v>M</v>
          </cell>
          <cell r="D1672">
            <v>1105.6799999999998</v>
          </cell>
          <cell r="E1672">
            <v>706.1</v>
          </cell>
          <cell r="F1672">
            <v>1811.78</v>
          </cell>
        </row>
        <row r="1673">
          <cell r="A1673">
            <v>97991</v>
          </cell>
          <cell r="B1673" t="str">
            <v>ACRÉSCIMO PARA POÇO DE VISITA CIRCULAR PARA  ESGOTO, EM CONCRETO PRÉ-MOLDADO, DIÂMETRO INTERNO = 1,5 M. AF_12/2020</v>
          </cell>
          <cell r="C1673" t="str">
            <v>M</v>
          </cell>
          <cell r="D1673">
            <v>624.01</v>
          </cell>
          <cell r="E1673">
            <v>47.45</v>
          </cell>
          <cell r="F1673">
            <v>671.46</v>
          </cell>
        </row>
        <row r="1674">
          <cell r="A1674">
            <v>97992</v>
          </cell>
          <cell r="B1674" t="str">
            <v>BASE PARA POÇO DE VISITA CIRCULAR PARA ESGOTO, EM ALVENARIA COM TIJOLOS CERÂMICOS MACIÇOS, DIÂMETRO INTERNO = 1,50 M, PROFUNDIDADE = 1,40 M, EXCLUINDO TAMPÃO. AF_12/2020_PA</v>
          </cell>
          <cell r="C1674" t="str">
            <v>UN</v>
          </cell>
          <cell r="D1674">
            <v>2694.8900000000003</v>
          </cell>
          <cell r="E1674">
            <v>1312.97</v>
          </cell>
          <cell r="F1674">
            <v>4007.86</v>
          </cell>
        </row>
        <row r="1675">
          <cell r="A1675">
            <v>97993</v>
          </cell>
          <cell r="B1675" t="str">
            <v>ACRÉSCIMO PARA POÇO DE VISITA CIRCULAR PARA  ESGOTO, EM ALVENARIA COM TIJOLOS CERÂMICOS MACIÇOS, DIÂMETRO INTERNO = 1,5 M. AF_12/2020</v>
          </cell>
          <cell r="C1675" t="str">
            <v>M</v>
          </cell>
          <cell r="D1675">
            <v>1340.71</v>
          </cell>
          <cell r="E1675">
            <v>868.48</v>
          </cell>
          <cell r="F1675">
            <v>2209.19</v>
          </cell>
        </row>
        <row r="1676">
          <cell r="A1676">
            <v>97994</v>
          </cell>
          <cell r="B1676" t="str">
            <v>BASE PARA POÇO DE VISITA RETANGULAR PARA  ESGOTO, EM ALVENARIA COM BLOCOS DE CONCRETO, DIMENSÕES INTERNAS = 1X1 M, PROFUNDIDADE = 1,40 M, EXCLUINDO TAMPÃO. AF_12/2020_PA</v>
          </cell>
          <cell r="C1676" t="str">
            <v>UN</v>
          </cell>
          <cell r="D1676">
            <v>1702.6699999999998</v>
          </cell>
          <cell r="E1676">
            <v>899.05</v>
          </cell>
          <cell r="F1676">
            <v>2601.7199999999998</v>
          </cell>
        </row>
        <row r="1677">
          <cell r="A1677">
            <v>97995</v>
          </cell>
          <cell r="B1677" t="str">
            <v>ACRÉSCIMO PARA POÇO DE VISITA RETANGULAR PARA ESGOTO, EM ALVENARIA COM BLOCOS DE CONCRETO, DIMENSÕES INTERNAS = 1X1 M. AF_12/2020</v>
          </cell>
          <cell r="C1677" t="str">
            <v>M</v>
          </cell>
          <cell r="D1677">
            <v>800.19999999999993</v>
          </cell>
          <cell r="E1677">
            <v>534.91999999999996</v>
          </cell>
          <cell r="F1677">
            <v>1335.12</v>
          </cell>
        </row>
        <row r="1678">
          <cell r="A1678">
            <v>97996</v>
          </cell>
          <cell r="B1678" t="str">
            <v>BASE PARA POÇO DE VISITA RETANGULAR PARA ESGOTO, EM ALVENARIA COM BLOCOS DE CONCRETO, DIMENSÕES INTERNAS = 1X1,5 M, PROFUNDIDADE = 1,40 M, EXCLUINDO TAMPÃO. AF_12/2020_PA</v>
          </cell>
          <cell r="C1678" t="str">
            <v>UN</v>
          </cell>
          <cell r="D1678">
            <v>2161.6000000000004</v>
          </cell>
          <cell r="E1678">
            <v>1127.49</v>
          </cell>
          <cell r="F1678">
            <v>3289.09</v>
          </cell>
        </row>
        <row r="1679">
          <cell r="A1679">
            <v>97997</v>
          </cell>
          <cell r="B1679" t="str">
            <v>ACRÉSCIMO PARA POÇO DE VISITA RETANGULAR PARA ESGOTO, EM ALVENARIA COM BLOCOS DE CONCRETO, DIMENSÕES INTERNAS = 1X1,5 M. AF_12/2020</v>
          </cell>
          <cell r="C1679" t="str">
            <v>M</v>
          </cell>
          <cell r="D1679">
            <v>955.39</v>
          </cell>
          <cell r="E1679">
            <v>640.91</v>
          </cell>
          <cell r="F1679">
            <v>1596.3</v>
          </cell>
        </row>
        <row r="1680">
          <cell r="A1680">
            <v>97999</v>
          </cell>
          <cell r="B1680" t="str">
            <v>ACRÉSCIMO PARA POÇO DE VISITA RETANGULAR PARA ESGOTO, EM ALVENARIA COM BLOCOS DE CONCRETO, DIMENSÕES INTERNAS = 1X2 M. AF_12/2020</v>
          </cell>
          <cell r="C1680" t="str">
            <v>M</v>
          </cell>
          <cell r="D1680">
            <v>1110.6299999999999</v>
          </cell>
          <cell r="E1680">
            <v>746.96</v>
          </cell>
          <cell r="F1680">
            <v>1857.59</v>
          </cell>
        </row>
        <row r="1681">
          <cell r="A1681">
            <v>98001</v>
          </cell>
          <cell r="B1681" t="str">
            <v>ACRÉSCIMO PARA POÇO DE VISITA RETANGULAR PARA ESGOTO, EM ALVENARIA COM BLOCOS DE CONCRETO, DIMENSÕES INTERNAS = 1X2,5 M. AF_12/2020</v>
          </cell>
          <cell r="C1681" t="str">
            <v>M</v>
          </cell>
          <cell r="D1681">
            <v>1265.82</v>
          </cell>
          <cell r="E1681">
            <v>852.95</v>
          </cell>
          <cell r="F1681">
            <v>2118.77</v>
          </cell>
        </row>
        <row r="1682">
          <cell r="A1682">
            <v>98002</v>
          </cell>
          <cell r="B1682" t="str">
            <v>BASE PARA POÇO DE VISITA RETANGULAR PARA ESGOTO, EM ALVENARIA COM BLOCOS DE CONCRETO, DIMENSÕES INTERNAS = 1X3 M, PROFUNDIDADE = 1,40 M, EXCLUINDO TAMPÃO. AF_12/2020_PA</v>
          </cell>
          <cell r="C1682" t="str">
            <v>UN</v>
          </cell>
          <cell r="D1682">
            <v>3569.3600000000006</v>
          </cell>
          <cell r="E1682">
            <v>1812.78</v>
          </cell>
          <cell r="F1682">
            <v>5382.14</v>
          </cell>
        </row>
        <row r="1683">
          <cell r="A1683">
            <v>98003</v>
          </cell>
          <cell r="B1683" t="str">
            <v>ACRÉSCIMO PARA POÇO DE VISITA RETANGULAR PARA ESGOTO, EM ALVENARIA COM BLOCOS DE CONCRETO, DIMENSÕES INTERNAS = 1X3 M. AF_12/2020</v>
          </cell>
          <cell r="C1683" t="str">
            <v>M</v>
          </cell>
          <cell r="D1683">
            <v>1421.0600000000002</v>
          </cell>
          <cell r="E1683">
            <v>958.99</v>
          </cell>
          <cell r="F1683">
            <v>2380.0500000000002</v>
          </cell>
        </row>
        <row r="1684">
          <cell r="A1684">
            <v>98005</v>
          </cell>
          <cell r="B1684" t="str">
            <v>ACRÉSCIMO PARA POÇO DE VISITA RETANGULAR PARA ESGOTO, EM ALVENARIA COM BLOCOS DE CONCRETO, DIMENSÕES INTERNAS = 1X3,5 M. AF_12/2020</v>
          </cell>
          <cell r="C1684" t="str">
            <v>M</v>
          </cell>
          <cell r="D1684">
            <v>1576.3100000000002</v>
          </cell>
          <cell r="E1684">
            <v>1064.97</v>
          </cell>
          <cell r="F1684">
            <v>2641.28</v>
          </cell>
        </row>
        <row r="1685">
          <cell r="A1685">
            <v>98006</v>
          </cell>
          <cell r="B1685" t="str">
            <v>BASE PARA POÇO DE VISITA RETANGULAR PARA ESGOTO, EM ALVENARIA COM BLOCOS DE CONCRETO, DIMENSÕES INTERNAS = 1X4 M, PROFUNDIDADE = 1,40 M, EXCLUINDO TAMPÃO. AF_12/2020_PA</v>
          </cell>
          <cell r="C1685" t="str">
            <v>UN</v>
          </cell>
          <cell r="D1685">
            <v>4495.01</v>
          </cell>
          <cell r="E1685">
            <v>2269.66</v>
          </cell>
          <cell r="F1685">
            <v>6764.67</v>
          </cell>
        </row>
        <row r="1686">
          <cell r="A1686">
            <v>98007</v>
          </cell>
          <cell r="B1686" t="str">
            <v>ACRÉSCIMO PARA POÇO DE VISITA RETANGULAR PARA ESGOTO, EM ALVENARIA COM BLOCOS DE CONCRETO, DIMENSÕES INTERNAS = 1X4 M. AF_12/2020</v>
          </cell>
          <cell r="C1686" t="str">
            <v>M</v>
          </cell>
          <cell r="D1686">
            <v>1731.47</v>
          </cell>
          <cell r="E1686">
            <v>1170.99</v>
          </cell>
          <cell r="F1686">
            <v>2902.46</v>
          </cell>
        </row>
        <row r="1687">
          <cell r="A1687">
            <v>98008</v>
          </cell>
          <cell r="B1687" t="str">
            <v>BASE PARA POÇO DE VISITA RETANGULAR PARA ESGOTO, EM ALVENARIA COM BLOCOS DE CONCRETO, DIMENSÕES INTERNAS = 1,5X1,5 M, PROFUNDIDADE = 1,45 M, EXCLUINDO TAMPÃO . AF_12/2020_PA</v>
          </cell>
          <cell r="C1687" t="str">
            <v>UN</v>
          </cell>
          <cell r="D1687">
            <v>2708.9300000000003</v>
          </cell>
          <cell r="E1687">
            <v>1350.09</v>
          </cell>
          <cell r="F1687">
            <v>4059.02</v>
          </cell>
        </row>
        <row r="1688">
          <cell r="A1688">
            <v>98009</v>
          </cell>
          <cell r="B1688" t="str">
            <v>ACRÉSCIMO PARA POÇO DE VISITA RETANGULAR PARA ESGOTO, EM ALVENARIA COM BLOCOS DE CONCRETO, DIMENSÕES INTERNAS = 1,5X1,5 M. AF_12/2020</v>
          </cell>
          <cell r="C1688" t="str">
            <v>M</v>
          </cell>
          <cell r="D1688">
            <v>1110.6299999999999</v>
          </cell>
          <cell r="E1688">
            <v>746.96</v>
          </cell>
          <cell r="F1688">
            <v>1857.59</v>
          </cell>
        </row>
        <row r="1689">
          <cell r="A1689">
            <v>98010</v>
          </cell>
          <cell r="B1689" t="str">
            <v>BASE PARA POÇO DE VISITA RETANGULAR PARA ESGOTO, EM ALVENARIA COM BLOCOS DE CONCRETO, DIMENSÕES INTERNAS = 1,5X2 M, PROFUNDIDADE = 1,40 M, EXCLUINDO TAMPÃO. AF_12/2020_PA</v>
          </cell>
          <cell r="C1689" t="str">
            <v>UN</v>
          </cell>
          <cell r="D1689">
            <v>3326.7</v>
          </cell>
          <cell r="E1689">
            <v>1620.13</v>
          </cell>
          <cell r="F1689">
            <v>4946.83</v>
          </cell>
        </row>
        <row r="1690">
          <cell r="A1690">
            <v>98011</v>
          </cell>
          <cell r="B1690" t="str">
            <v>ACRÉSCIMO PARA POÇO DE VISITA RETANGULAR PARA ESGOTO, EM ALVENARIA COM BLOCOS DE CONCRETO, DIMENSÕES INTERNAS = 1,5X2 M. AF_12/2020</v>
          </cell>
          <cell r="C1690" t="str">
            <v>M</v>
          </cell>
          <cell r="D1690">
            <v>1265.82</v>
          </cell>
          <cell r="E1690">
            <v>852.95</v>
          </cell>
          <cell r="F1690">
            <v>2118.77</v>
          </cell>
        </row>
        <row r="1691">
          <cell r="A1691">
            <v>98012</v>
          </cell>
          <cell r="B1691" t="str">
            <v>BASE PARA POÇO DE VISITA RETANGULAR PARA ESGOTO, EM ALVENARIA COM BLOCOS DE CONCRETO, DIMENSÕES INTERNAS = 1,5X2,5 M, PROFUNDIDADE = 1,40 M, EXCLUINDO TAMPÃO. AF_12/2020_PA</v>
          </cell>
          <cell r="C1691" t="str">
            <v>UN</v>
          </cell>
          <cell r="D1691">
            <v>3919.76</v>
          </cell>
          <cell r="E1691">
            <v>1890.2</v>
          </cell>
          <cell r="F1691">
            <v>5809.96</v>
          </cell>
        </row>
        <row r="1692">
          <cell r="A1692">
            <v>98013</v>
          </cell>
          <cell r="B1692" t="str">
            <v>ACRÉSCIMO PARA POÇO DE VISITA RETANGULAR PARA ESGOTO, EM ALVENARIA COM BLOCOS DE CONCRETO, DIMENSÕES INTERNAS = 1,5X2,5 M. AF_12/2020</v>
          </cell>
          <cell r="C1692" t="str">
            <v>M</v>
          </cell>
          <cell r="D1692">
            <v>1421.0600000000002</v>
          </cell>
          <cell r="E1692">
            <v>958.99</v>
          </cell>
          <cell r="F1692">
            <v>2380.0500000000002</v>
          </cell>
        </row>
        <row r="1693">
          <cell r="A1693">
            <v>98014</v>
          </cell>
          <cell r="B1693" t="str">
            <v>BASE PARA POÇO DE VISITA RETANGULAR PARA ESGOTO, EM ALVENARIA COM BLOCOS DE CONCRETO, DIMENSÕES INTERNAS = 1,5X3 M, PROFUNDIDADE = 1,40 M, EXCLUINDO TAMPÃO. AF_12/2020_PA</v>
          </cell>
          <cell r="C1693" t="str">
            <v>UN</v>
          </cell>
          <cell r="D1693">
            <v>4512.75</v>
          </cell>
          <cell r="E1693">
            <v>2160.29</v>
          </cell>
          <cell r="F1693">
            <v>6673.04</v>
          </cell>
        </row>
        <row r="1694">
          <cell r="A1694">
            <v>98015</v>
          </cell>
          <cell r="B1694" t="str">
            <v>ACRÉSCIMO PARA POÇO DE VISITA RETANGULAR PARA ESGOTO, EM ALVENARIA COM BLOCOS DE CONCRETO, DIMENSÕES INTERNAS = 1,5X3 M. AF_12/2020</v>
          </cell>
          <cell r="C1694" t="str">
            <v>M</v>
          </cell>
          <cell r="D1694">
            <v>1576.3100000000002</v>
          </cell>
          <cell r="E1694">
            <v>1064.97</v>
          </cell>
          <cell r="F1694">
            <v>2641.28</v>
          </cell>
        </row>
        <row r="1695">
          <cell r="A1695">
            <v>98016</v>
          </cell>
          <cell r="B1695" t="str">
            <v>BASE PARA POÇO DE VISITA RETANGULAR PARA ESGOTO, EM ALVENARIA COM BLOCOS DE CONCRETO, DIMENSÕES INTERNAS = 1,5X3,5 M, PROFUNDIDADE = 1,40 M, EXCLUINDO TAMPÃO. AF_12/2020_PA</v>
          </cell>
          <cell r="C1695" t="str">
            <v>UN</v>
          </cell>
          <cell r="D1695">
            <v>5105.8799999999992</v>
          </cell>
          <cell r="E1695">
            <v>2430.4</v>
          </cell>
          <cell r="F1695">
            <v>7536.28</v>
          </cell>
        </row>
        <row r="1696">
          <cell r="A1696">
            <v>98017</v>
          </cell>
          <cell r="B1696" t="str">
            <v>ACRÉSCIMO PARA POÇO DE VISITA RETANGULAR PARA ESGOTO, EM ALVENARIA COM BLOCOS DE CONCRETO, DIMENSÕES INTERNAS = 1,5X3,5 M. AF_12/2020</v>
          </cell>
          <cell r="C1696" t="str">
            <v>M</v>
          </cell>
          <cell r="D1696">
            <v>1731.47</v>
          </cell>
          <cell r="E1696">
            <v>1170.99</v>
          </cell>
          <cell r="F1696">
            <v>2902.46</v>
          </cell>
        </row>
        <row r="1697">
          <cell r="A1697">
            <v>98018</v>
          </cell>
          <cell r="B1697" t="str">
            <v>BASE PARA POÇO DE VISITA RETANGULAR PARA ESGOTO, EM ALVENARIA COM BLOCOS DE CONCRETO, DIMENSÕES INTERNAS = 1,5X4 M, PROFUNDIDADE = 1,40 M, EXCLUINDO TAMPÃO. AF_12/2020_PA</v>
          </cell>
          <cell r="C1697" t="str">
            <v>UN</v>
          </cell>
          <cell r="D1697">
            <v>5698.8700000000008</v>
          </cell>
          <cell r="E1697">
            <v>2700.48</v>
          </cell>
          <cell r="F1697">
            <v>8399.35</v>
          </cell>
        </row>
        <row r="1698">
          <cell r="A1698">
            <v>98019</v>
          </cell>
          <cell r="B1698" t="str">
            <v>ACRÉSCIMO PARA POÇO DE VISITA RETANGULAR PARA ESGOTO, EM ALVENARIA COM BLOCOS DE CONCRETO, DIMENSÕES INTERNAS = 1,5X4 M. AF_12/2020</v>
          </cell>
          <cell r="C1698" t="str">
            <v>M</v>
          </cell>
          <cell r="D1698">
            <v>1903.0300000000002</v>
          </cell>
          <cell r="E1698">
            <v>1285.52</v>
          </cell>
          <cell r="F1698">
            <v>3188.55</v>
          </cell>
        </row>
        <row r="1699">
          <cell r="A1699">
            <v>98020</v>
          </cell>
          <cell r="B1699" t="str">
            <v>BASE PARA POÇO DE VISITA RETANGULAR PARA ESGOTO, EM ALVENARIA COM BLOCOS DE CONCRETO, DIMENSÕES INTERNAS = 2X2 M, PROFUNDIDADE = 1,40 M, EXCLUINDO TAMPÃO. AF_12/2020_PA</v>
          </cell>
          <cell r="C1699" t="str">
            <v>UN</v>
          </cell>
          <cell r="D1699">
            <v>4035.3999999999996</v>
          </cell>
          <cell r="E1699">
            <v>1935.55</v>
          </cell>
          <cell r="F1699">
            <v>5970.95</v>
          </cell>
        </row>
        <row r="1700">
          <cell r="A1700">
            <v>98021</v>
          </cell>
          <cell r="B1700" t="str">
            <v>ACRÉSCIMO PARA POÇO DE VISITA RETANGULAR PARA ESGOTO, EM ALVENARIA COM BLOCOS DE CONCRETO, DIMENSÕES INTERNAS = 2X2 M. AF_12/2020</v>
          </cell>
          <cell r="C1700" t="str">
            <v>M</v>
          </cell>
          <cell r="D1700">
            <v>1437.42</v>
          </cell>
          <cell r="E1700">
            <v>967.5</v>
          </cell>
          <cell r="F1700">
            <v>2404.92</v>
          </cell>
        </row>
        <row r="1701">
          <cell r="A1701">
            <v>98022</v>
          </cell>
          <cell r="B1701" t="str">
            <v>BASE PARA POÇO DE VISITA RETANGULAR PARA ESGOTO, EM ALVENARIA COM BLOCOS DE CONCRETO, DIMENSÕES INTERNAS = 2X2,5 M, PROFUNDIDADE = 1,40 M, EXCLUINDO TAMPÃO. AF_12/2020_PA</v>
          </cell>
          <cell r="C1701" t="str">
            <v>UN</v>
          </cell>
          <cell r="D1701">
            <v>4747.17</v>
          </cell>
          <cell r="E1701">
            <v>2246.96</v>
          </cell>
          <cell r="F1701">
            <v>6994.13</v>
          </cell>
        </row>
        <row r="1702">
          <cell r="A1702">
            <v>98023</v>
          </cell>
          <cell r="B1702" t="str">
            <v>ACRÉSCIMO PARA POÇO DE VISITA RETANGULAR PARA ESGOTO, EM ALVENARIA COM BLOCOS DE CONCRETO, DIMENSÕES INTERNAS = 2X2,5 M. AF_12/2020</v>
          </cell>
          <cell r="C1702" t="str">
            <v>M</v>
          </cell>
          <cell r="D1702">
            <v>1592.6200000000001</v>
          </cell>
          <cell r="E1702">
            <v>1073.49</v>
          </cell>
          <cell r="F1702">
            <v>2666.11</v>
          </cell>
        </row>
        <row r="1703">
          <cell r="A1703">
            <v>98024</v>
          </cell>
          <cell r="B1703" t="str">
            <v>BASE PARA POÇO DE VISITA RETANGULAR PARA ESGOTO, EM ALVENARIA COM BLOCOS DE CONCRETO, DIMENSÕES INTERNAS = 2X3 M, PROFUNDIDADE = 1,40 M, EXCLUINDO TAMPÃO. AF_12/2020_PA</v>
          </cell>
          <cell r="C1703" t="str">
            <v>UN</v>
          </cell>
          <cell r="D1703">
            <v>5513.45</v>
          </cell>
          <cell r="E1703">
            <v>2558.5100000000002</v>
          </cell>
          <cell r="F1703">
            <v>8071.96</v>
          </cell>
        </row>
        <row r="1704">
          <cell r="A1704">
            <v>98025</v>
          </cell>
          <cell r="B1704" t="str">
            <v>ACRÉSCIMO PARA POÇO DE VISITA RETANGULAR PARA ESGOTO, EM ALVENARIA COM BLOCOS DE CONCRETO, DIMENSÕES INTERNAS = 2X3 M. AF_12/2020</v>
          </cell>
          <cell r="C1704" t="str">
            <v>M</v>
          </cell>
          <cell r="D1704">
            <v>1747.84</v>
          </cell>
          <cell r="E1704">
            <v>1179.51</v>
          </cell>
          <cell r="F1704">
            <v>2927.35</v>
          </cell>
        </row>
        <row r="1705">
          <cell r="A1705">
            <v>98026</v>
          </cell>
          <cell r="B1705" t="str">
            <v>BASE PARA POÇO DE VISITA RETANGULAR PARA ESGOTO, EM ALVENARIA COM BLOCOS DE CONCRETO, DIMENSÕES INTERNAS = 2X3,5 M, PROFUNDIDADE = 1,40 M, EXCLUINDO TAMPÃO. AF_12/2020_PA</v>
          </cell>
          <cell r="C1705" t="str">
            <v>UN</v>
          </cell>
          <cell r="D1705">
            <v>6232.0700000000015</v>
          </cell>
          <cell r="E1705">
            <v>2869.97</v>
          </cell>
          <cell r="F1705">
            <v>9102.0400000000009</v>
          </cell>
        </row>
        <row r="1706">
          <cell r="A1706">
            <v>98027</v>
          </cell>
          <cell r="B1706" t="str">
            <v>ACRÉSCIMO PARA POÇO DE VISITA RETANGULAR PARA ESGOTO, EM ALVENARIA COM BLOCOS DE CONCRETO, DIMENSÕES INTERNAS = 2X3,5 M. AF_12/2020</v>
          </cell>
          <cell r="C1706" t="str">
            <v>M</v>
          </cell>
          <cell r="D1706">
            <v>1903.0300000000002</v>
          </cell>
          <cell r="E1706">
            <v>1285.52</v>
          </cell>
          <cell r="F1706">
            <v>3188.55</v>
          </cell>
        </row>
        <row r="1707">
          <cell r="A1707">
            <v>98028</v>
          </cell>
          <cell r="B1707" t="str">
            <v>BASE PARA POÇO DE VISITA RETANGULAR PARA ESGOTO, EM ALVENARIA COM BLOCOS DE CONCRETO, DIMENSÕES INTERNAS = 2X4 M, PROFUNDIDADE = 1,40 M, EXCLUINDO TAMPÃO. AF_12/2020_PA</v>
          </cell>
          <cell r="C1707" t="str">
            <v>UN</v>
          </cell>
          <cell r="D1707">
            <v>6950.7300000000005</v>
          </cell>
          <cell r="E1707">
            <v>3181.46</v>
          </cell>
          <cell r="F1707">
            <v>10132.19</v>
          </cell>
        </row>
        <row r="1708">
          <cell r="A1708">
            <v>98029</v>
          </cell>
          <cell r="B1708" t="str">
            <v>ACRÉSCIMO PARA POÇO DE VISITA RETANGULAR PARA ESGOTO, EM ALVENARIA COM BLOCOS DE CONCRETO, DIMENSÕES INTERNAS = 2X4 M. AF_12/2020</v>
          </cell>
          <cell r="C1708" t="str">
            <v>M</v>
          </cell>
          <cell r="D1708">
            <v>2061.59</v>
          </cell>
          <cell r="E1708">
            <v>1393.3</v>
          </cell>
          <cell r="F1708">
            <v>3454.89</v>
          </cell>
        </row>
        <row r="1709">
          <cell r="A1709">
            <v>98030</v>
          </cell>
          <cell r="B1709" t="str">
            <v>BASE PARA POÇO DE VISITA RETANGULAR PARA ESGOTO, EM ALVENARIA COM BLOCOS DE CONCRETO, DIMENSÕES INTERNAS = 2,5X2,5 M, PROFUNDIDADE = 1,40 M, EXCLUINDO TAMPÃO. AF_12/2020_PA</v>
          </cell>
          <cell r="C1709" t="str">
            <v>UN</v>
          </cell>
          <cell r="D1709">
            <v>5699.52</v>
          </cell>
          <cell r="E1709">
            <v>2536.81</v>
          </cell>
          <cell r="F1709">
            <v>8236.33</v>
          </cell>
        </row>
        <row r="1710">
          <cell r="A1710">
            <v>98031</v>
          </cell>
          <cell r="B1710" t="str">
            <v>ACRÉSCIMO PARA POÇO DE VISITA RETANGULAR PARA ESGOTO, EM ALVENARIA COM BLOCOS DE CONCRETO, DIMENSÕES INTERNAS = 2,5X2,5 M. AF_12/2020</v>
          </cell>
          <cell r="C1710" t="str">
            <v>M</v>
          </cell>
          <cell r="D1710">
            <v>1751.2400000000002</v>
          </cell>
          <cell r="E1710">
            <v>1181.29</v>
          </cell>
          <cell r="F1710">
            <v>2932.53</v>
          </cell>
        </row>
        <row r="1711">
          <cell r="A1711">
            <v>98032</v>
          </cell>
          <cell r="B1711" t="str">
            <v>BASE PARA POÇO DE VISITA RETANGULAR PARA ESGOTO, EM ALVENARIA COM BLOCOS DE CONCRETO, DIMENSÕES INTERNAS = 2,5X3 M, PROFUNDIDADE = 1,40 M, EXCLUINDO TAMPÃO. AF_12/2020_PA</v>
          </cell>
          <cell r="C1711" t="str">
            <v>UN</v>
          </cell>
          <cell r="D1711">
            <v>6580.55</v>
          </cell>
          <cell r="E1711">
            <v>2890.79</v>
          </cell>
          <cell r="F1711">
            <v>9471.34</v>
          </cell>
        </row>
        <row r="1712">
          <cell r="A1712">
            <v>98033</v>
          </cell>
          <cell r="B1712" t="str">
            <v>ACRÉSCIMO PARA POÇO DE VISITA RETANGULAR PARA ESGOTO, EM ALVENARIA COM BLOCOS DE CONCRETO, DIMENSÕES INTERNAS = 2,5X3 M. AF_12/2020</v>
          </cell>
          <cell r="C1712" t="str">
            <v>M</v>
          </cell>
          <cell r="D1712">
            <v>1906.4399999999998</v>
          </cell>
          <cell r="E1712">
            <v>1287.3</v>
          </cell>
          <cell r="F1712">
            <v>3193.74</v>
          </cell>
        </row>
        <row r="1713">
          <cell r="A1713">
            <v>98034</v>
          </cell>
          <cell r="B1713" t="str">
            <v>BASE PARA POÇO DE VISITA RETANGULAR PARA ESGOTO, EM ALVENARIA COM BLOCOS DE CONCRETO, DIMENSÕES INTERNAS = 2,5X3,5 M, PROFUNDIDADE = 1,40 M, EXCLUINDO TAMPÃO. AF_12/2020_PA</v>
          </cell>
          <cell r="C1713" t="str">
            <v>UN</v>
          </cell>
          <cell r="D1713">
            <v>7461.59</v>
          </cell>
          <cell r="E1713">
            <v>3244.78</v>
          </cell>
          <cell r="F1713">
            <v>10706.37</v>
          </cell>
        </row>
        <row r="1714">
          <cell r="A1714">
            <v>98035</v>
          </cell>
          <cell r="B1714" t="str">
            <v>ACRÉSCIMO PARA POÇO DE VISITA RETANGULAR PARA ESGOTO, EM ALVENARIA COM BLOCOS DE CONCRETO, DIMENSÕES INTERNAS = 2,5X3,5 M. AF_12/2020</v>
          </cell>
          <cell r="C1714" t="str">
            <v>M</v>
          </cell>
          <cell r="D1714">
            <v>2061.59</v>
          </cell>
          <cell r="E1714">
            <v>1393.3</v>
          </cell>
          <cell r="F1714">
            <v>3454.89</v>
          </cell>
        </row>
        <row r="1715">
          <cell r="A1715">
            <v>98036</v>
          </cell>
          <cell r="B1715" t="str">
            <v>BASE PARA POÇO DE VISITA RETANGULAR PARA ESGOTO, EM ALVENARIA COM BLOCOS DE CONCRETO, DIMENSÕES INTERNAS = 2,5X4 M, PROFUNDIDADE = 1,40 M, EXCLUINDO TAMPÃO. AF_12/2020_PA</v>
          </cell>
          <cell r="C1715" t="str">
            <v>UN</v>
          </cell>
          <cell r="D1715">
            <v>8342.5999999999985</v>
          </cell>
          <cell r="E1715">
            <v>3598.78</v>
          </cell>
          <cell r="F1715">
            <v>11941.38</v>
          </cell>
        </row>
        <row r="1716">
          <cell r="A1716">
            <v>98037</v>
          </cell>
          <cell r="B1716" t="str">
            <v>ACRÉSCIMO PARA POÇO DE VISITA RETANGULAR PARA ESGOTO, EM ALVENARIA COM BLOCOS DE CONCRETO, DIMENSÕES INTERNAS = 2,5X4 M. AF_12/2020</v>
          </cell>
          <cell r="C1716" t="str">
            <v>M</v>
          </cell>
          <cell r="D1716">
            <v>2220.21</v>
          </cell>
          <cell r="E1716">
            <v>1501.06</v>
          </cell>
          <cell r="F1716">
            <v>3721.27</v>
          </cell>
        </row>
        <row r="1717">
          <cell r="A1717">
            <v>98038</v>
          </cell>
          <cell r="B1717" t="str">
            <v>BASE PARA POÇO DE VISITA RETANGULAR PARA ESGOTO, EM ALVENARIA COM BLOCOS DE CONCRETO, DIMENSÕES INTERNAS = 3X3 M, PROFUNDIDADE = 1,40 M, EXCLUINDO TAMPÃO. AF_12/2020_PA</v>
          </cell>
          <cell r="C1717" t="str">
            <v>UN</v>
          </cell>
          <cell r="D1717">
            <v>7637.6999999999989</v>
          </cell>
          <cell r="E1717">
            <v>3287.28</v>
          </cell>
          <cell r="F1717">
            <v>10924.98</v>
          </cell>
        </row>
        <row r="1718">
          <cell r="A1718">
            <v>98039</v>
          </cell>
          <cell r="B1718" t="str">
            <v>ACRÉSCIMO PARA POÇO DE VISITA RETANGULAR PARA ESGOTO, EM ALVENARIA COM BLOCOS DE CONCRETO, DIMENSÕES INTERNAS = 3X3 M. AF_12/2020</v>
          </cell>
          <cell r="C1718" t="str">
            <v>M</v>
          </cell>
          <cell r="D1718">
            <v>2065.0100000000002</v>
          </cell>
          <cell r="E1718">
            <v>1395.07</v>
          </cell>
          <cell r="F1718">
            <v>3460.08</v>
          </cell>
        </row>
        <row r="1719">
          <cell r="A1719">
            <v>98040</v>
          </cell>
          <cell r="B1719" t="str">
            <v>BASE PARA POÇO DE VISITA RETANGULAR PARA ESGOTO, EM ALVENARIA COM BLOCOS DE CONCRETO, DIMENSÕES INTERNAS = 3X3,5 M, PROFUNDIDADE = 1,40 M, EXCLUINDO TAMPÃO. AF_12/2020_PA</v>
          </cell>
          <cell r="C1719" t="str">
            <v>UN</v>
          </cell>
          <cell r="D1719">
            <v>8658.1299999999992</v>
          </cell>
          <cell r="E1719">
            <v>3683.03</v>
          </cell>
          <cell r="F1719">
            <v>12341.16</v>
          </cell>
        </row>
        <row r="1720">
          <cell r="A1720">
            <v>98041</v>
          </cell>
          <cell r="B1720" t="str">
            <v>ACRÉSCIMO PARA POÇO DE VISITA RETANGULAR PARA ESGOTO, EM ALVENARIA COM BLOCOS DE CONCRETO, DIMENSÕES INTERNAS = 3X3,5 M. AF_12/2020</v>
          </cell>
          <cell r="C1720" t="str">
            <v>M</v>
          </cell>
          <cell r="D1720">
            <v>2220.21</v>
          </cell>
          <cell r="E1720">
            <v>1501.06</v>
          </cell>
          <cell r="F1720">
            <v>3721.27</v>
          </cell>
        </row>
        <row r="1721">
          <cell r="A1721">
            <v>98042</v>
          </cell>
          <cell r="B1721" t="str">
            <v>BASE PARA POÇO DE VISITA RETANGULAR PARA ESGOTO, EM ALVENARIA COM BLOCOS DE CONCRETO, DIMENSÕES INTERNAS = 3X4 M, PROFUNDIDADE = 1,40 M, EXCLUINDO TAMPÃO. AF_12/2020_PA</v>
          </cell>
          <cell r="C1721" t="str">
            <v>UN</v>
          </cell>
          <cell r="D1721">
            <v>9678.6</v>
          </cell>
          <cell r="E1721">
            <v>4078.84</v>
          </cell>
          <cell r="F1721">
            <v>13757.44</v>
          </cell>
        </row>
        <row r="1722">
          <cell r="A1722">
            <v>98043</v>
          </cell>
          <cell r="B1722" t="str">
            <v>ACRÉSCIMO PARA POÇO DE VISITA RETANGULAR PARA ESGOTO, EM ALVENARIA COM BLOCOS DE CONCRETO, DIMENSÕES INTERNAS = 3X4 M. AF_12/2020</v>
          </cell>
          <cell r="C1722" t="str">
            <v>M</v>
          </cell>
          <cell r="D1722">
            <v>2378.87</v>
          </cell>
          <cell r="E1722">
            <v>1608.85</v>
          </cell>
          <cell r="F1722">
            <v>3987.72</v>
          </cell>
        </row>
        <row r="1723">
          <cell r="A1723">
            <v>98044</v>
          </cell>
          <cell r="B1723" t="str">
            <v>BASE PARA POÇO DE VISITA RETANGULAR PARA ESGOTO, EM ALVENARIA COM BLOCOS DE CONCRETO, DIMENSÕES INTERNAS = 3,5X3,5 M, PROFUNDIDADE = 1,40 M, EXCLUINDO TAMPÃO. AF_12/2020_PA</v>
          </cell>
          <cell r="C1723" t="str">
            <v>UN</v>
          </cell>
          <cell r="D1723">
            <v>9854.8300000000017</v>
          </cell>
          <cell r="E1723">
            <v>4121.29</v>
          </cell>
          <cell r="F1723">
            <v>13976.12</v>
          </cell>
        </row>
        <row r="1724">
          <cell r="A1724">
            <v>98045</v>
          </cell>
          <cell r="B1724" t="str">
            <v>ACRÉSCIMO PARA POÇO DE VISITA RETANGULAR PARA ESGOTO, EM ALVENARIA COM BLOCOS DE CONCRETO, DIMENSÕES INTERNAS = 3,5X3,5 M. AF_12/2020</v>
          </cell>
          <cell r="C1724" t="str">
            <v>M</v>
          </cell>
          <cell r="D1724">
            <v>2378.87</v>
          </cell>
          <cell r="E1724">
            <v>1608.85</v>
          </cell>
          <cell r="F1724">
            <v>3987.72</v>
          </cell>
        </row>
        <row r="1725">
          <cell r="A1725">
            <v>98046</v>
          </cell>
          <cell r="B1725" t="str">
            <v>BASE PARA POÇO DE VISITA RETANGULAR PARA ESGOTO, EM ALVENARIA COM BLOCOS DE CONCRETO, DIMENSÕES INTERNAS = 3,5X4 M, PROFUNDIDADE = 1,40 M, EXCLUINDO TAMPÃO. AF_12/2020_PA</v>
          </cell>
          <cell r="C1725" t="str">
            <v>UN</v>
          </cell>
          <cell r="D1725">
            <v>11014.66</v>
          </cell>
          <cell r="E1725">
            <v>4558.76</v>
          </cell>
          <cell r="F1725">
            <v>15573.42</v>
          </cell>
        </row>
        <row r="1726">
          <cell r="A1726">
            <v>98047</v>
          </cell>
          <cell r="B1726" t="str">
            <v>ACRÉSCIMO PARA POÇO DE VISITA RETANGULAR PARA ESGOTO, EM ALVENARIA COM BLOCOS DE CONCRETO, DIMENSÕES INTERNAS = 3,5X4 M. AF_12/2020</v>
          </cell>
          <cell r="C1726" t="str">
            <v>M</v>
          </cell>
          <cell r="D1726">
            <v>2537.46</v>
          </cell>
          <cell r="E1726">
            <v>1716.62</v>
          </cell>
          <cell r="F1726">
            <v>4254.08</v>
          </cell>
        </row>
        <row r="1727">
          <cell r="A1727">
            <v>98048</v>
          </cell>
          <cell r="B1727" t="str">
            <v>BASE PARA POÇO DE VISITA RETANGULAR PARA ESGOTO, EM ALVENARIA COM BLOCOS DE CONCRETO, DIMENSÕES INTERNAS = 4X4 M, PROFUNDIDADE = 1,45 M, EXCLUINDO TAMPÃO. AF_12/2020_PA</v>
          </cell>
          <cell r="C1727" t="str">
            <v>UN</v>
          </cell>
          <cell r="D1727">
            <v>12350.720000000001</v>
          </cell>
          <cell r="E1727">
            <v>5038.78</v>
          </cell>
          <cell r="F1727">
            <v>17389.5</v>
          </cell>
        </row>
        <row r="1728">
          <cell r="A1728">
            <v>98049</v>
          </cell>
          <cell r="B1728" t="str">
            <v>ACRÉSCIMO PARA POÇO DE VISITA RETANGULAR PARA ESGOTO, EM ALVENARIA COM BLOCOS DE CONCRETO, DIMENSÕES INTERNAS = 4X4 M. AF_12/2020</v>
          </cell>
          <cell r="C1728" t="str">
            <v>M</v>
          </cell>
          <cell r="D1728">
            <v>2662.73</v>
          </cell>
          <cell r="E1728">
            <v>1807.06</v>
          </cell>
          <cell r="F1728">
            <v>4469.79</v>
          </cell>
        </row>
        <row r="1729">
          <cell r="A1729">
            <v>98050</v>
          </cell>
          <cell r="B1729" t="str">
            <v>CHAMINÉ CIRCULAR PARA POÇO DE VISITA PARA ESGOTO, EM CONCRETO PRÉ-MOLDADO, DIÂMETRO INTERNO = 0,6 M. AF_12/2020</v>
          </cell>
          <cell r="C1729" t="str">
            <v>M</v>
          </cell>
          <cell r="D1729">
            <v>188.35</v>
          </cell>
          <cell r="E1729">
            <v>16.190000000000001</v>
          </cell>
          <cell r="F1729">
            <v>204.54</v>
          </cell>
        </row>
        <row r="1730">
          <cell r="A1730">
            <v>98051</v>
          </cell>
          <cell r="B1730" t="str">
            <v>CHAMINÉ CIRCULAR PARA POÇO DE VISITA PARA ESGOTO, EM ALVENARIA COM TIJOLOS CERÂMICOS MACIÇOS, DIÂMETRO INTERNO = 0,6 M. AF_12/2020</v>
          </cell>
          <cell r="C1730" t="str">
            <v>M</v>
          </cell>
          <cell r="D1730">
            <v>634.5</v>
          </cell>
          <cell r="E1730">
            <v>384.37</v>
          </cell>
          <cell r="F1730">
            <v>1018.87</v>
          </cell>
        </row>
        <row r="1731">
          <cell r="A1731">
            <v>98405</v>
          </cell>
          <cell r="B1731" t="str">
            <v>BASE PARA POÇO DE VISITA CIRCULAR PARA  ESGOTO, EM ALVENARIA COM TIJOLOS CERÂMICOS MACIÇOS, DIÂMETRO INTERNO = 1,0 M, PROFUNDIDADE = 1,40 M, EXCLUINDO TAMPÃO. AF_12/2020_PA</v>
          </cell>
          <cell r="C1731" t="str">
            <v>UN</v>
          </cell>
          <cell r="D1731">
            <v>1736.18</v>
          </cell>
          <cell r="E1731">
            <v>911.2</v>
          </cell>
          <cell r="F1731">
            <v>2647.38</v>
          </cell>
        </row>
        <row r="1732">
          <cell r="A1732">
            <v>98406</v>
          </cell>
          <cell r="B1732" t="str">
            <v>BASE PARA POÇO DE VISITA RETANGULAR PARA ESGOTO, EM ALVENARIA COM BLOCOS DE CONCRETO, DIMENSÕES INTERNAS = 1X3,5 M, PROFUNDIDADE = 1,40 M, EXCLUINDO TAMPÃO. AF_12/2020_PA</v>
          </cell>
          <cell r="C1732" t="str">
            <v>UN</v>
          </cell>
          <cell r="D1732">
            <v>4032.2099999999996</v>
          </cell>
          <cell r="E1732">
            <v>2041.15</v>
          </cell>
          <cell r="F1732">
            <v>6073.36</v>
          </cell>
        </row>
        <row r="1733">
          <cell r="A1733">
            <v>98407</v>
          </cell>
          <cell r="B1733" t="str">
            <v>BASE PARA POÇO DE VISITA RETANGULAR PARA ESGOTO, EM ALVENARIA COM BLOCOS DE CONCRETO, DIMENSÕES INTERNAS = 1X2 M, PROFUNDIDADE = 1,40 M, EXCLUINDO TAMPÃO. AF_12/2020_PA</v>
          </cell>
          <cell r="C1733" t="str">
            <v>UN</v>
          </cell>
          <cell r="D1733">
            <v>2620.42</v>
          </cell>
          <cell r="E1733">
            <v>1355.94</v>
          </cell>
          <cell r="F1733">
            <v>3976.36</v>
          </cell>
        </row>
        <row r="1734">
          <cell r="A1734">
            <v>98408</v>
          </cell>
          <cell r="B1734" t="str">
            <v>BASE PARA POÇO DE VISITA RETANGULAR PARA ESGOTO, EM ALVENARIA COM BLOCOS DE CONCRETO, DIMENSÕES INTERNAS = 1X2,5 M, PROFUNDIDADE = 1,40 M, EXCLUINDO TAMPÃO. AF_12/2020_PA</v>
          </cell>
          <cell r="C1734" t="str">
            <v>UN</v>
          </cell>
          <cell r="D1734">
            <v>3079.34</v>
          </cell>
          <cell r="E1734">
            <v>1584.36</v>
          </cell>
          <cell r="F1734">
            <v>4663.7</v>
          </cell>
        </row>
        <row r="1735">
          <cell r="A1735">
            <v>98409</v>
          </cell>
          <cell r="B1735" t="str">
            <v>ACRÉSCIMO PARA POÇO DE VISITA CIRCULAR PARA ESGOTO, EM CONCRETO PRÉ-MOLDADO, DIÂMETRO INTERNO = 0,8 M. AF_12/2020</v>
          </cell>
          <cell r="C1735" t="str">
            <v>M</v>
          </cell>
          <cell r="D1735">
            <v>259.31</v>
          </cell>
          <cell r="E1735">
            <v>26.48</v>
          </cell>
          <cell r="F1735">
            <v>285.79000000000002</v>
          </cell>
        </row>
        <row r="1736">
          <cell r="A1736">
            <v>98410</v>
          </cell>
          <cell r="B1736" t="str">
            <v>BASE PARA POÇO DE VISITA CIRCULAR PARA ESGOTO, EM CONCRETO PRÉ-MOLDADO, DIÂMETRO INTERNO = 1,0 M, PROFUNDIDADE = 1,35 M, EXCLUINDO TAMPÃO. AF_12/2020_PA</v>
          </cell>
          <cell r="C1736" t="str">
            <v>UN</v>
          </cell>
          <cell r="D1736">
            <v>854.48</v>
          </cell>
          <cell r="E1736">
            <v>222.94</v>
          </cell>
          <cell r="F1736">
            <v>1077.42</v>
          </cell>
        </row>
        <row r="1737">
          <cell r="A1737">
            <v>99240</v>
          </cell>
          <cell r="B1737" t="str">
            <v>ACRÉSCIMO PARA POÇO DE VISITA CIRCULAR PARA DRENAGEM, EM CONCRETO PRÉ-MOLDADO, DIÂMETRO INTERNO = 1,2 M. AF_12/2020</v>
          </cell>
          <cell r="C1737" t="str">
            <v>M</v>
          </cell>
          <cell r="D1737">
            <v>451.51</v>
          </cell>
          <cell r="E1737">
            <v>37.03</v>
          </cell>
          <cell r="F1737">
            <v>488.54</v>
          </cell>
        </row>
        <row r="1738">
          <cell r="A1738">
            <v>99241</v>
          </cell>
          <cell r="B1738" t="str">
            <v>ACRÉSCIMO PARA POÇO DE VISITA RETANGULAR PARA DRENAGEM, EM ALVENARIA COM BLOCOS DE CONCRETO, DIMENSÕES INTERNAS = 1,5X1,5 M. AF_12/2020</v>
          </cell>
          <cell r="C1738" t="str">
            <v>M</v>
          </cell>
          <cell r="D1738">
            <v>1035.55</v>
          </cell>
          <cell r="E1738">
            <v>743.77</v>
          </cell>
          <cell r="F1738">
            <v>1779.32</v>
          </cell>
        </row>
        <row r="1739">
          <cell r="A1739">
            <v>99242</v>
          </cell>
          <cell r="B1739" t="str">
            <v>BASE PARA POÇO DE VISITA CIRCULAR PARA DRENAGEM, EM ALVENARIA COM TIJOLOS CERÂMICOS MACIÇOS, DIÂMETRO INTERNO = 1,2 M, PROFUNDIDADE = 1,40 M, EXCLUINDO TAMPÃO. AF_12/2020_PA</v>
          </cell>
          <cell r="C1739" t="str">
            <v>UN</v>
          </cell>
          <cell r="D1739">
            <v>1975.8000000000002</v>
          </cell>
          <cell r="E1739">
            <v>1055.8699999999999</v>
          </cell>
          <cell r="F1739">
            <v>3031.67</v>
          </cell>
        </row>
        <row r="1740">
          <cell r="A1740">
            <v>99243</v>
          </cell>
          <cell r="B1740" t="str">
            <v>ACRÉSCIMO PARA POÇO DE VISITA CIRCULAR PARA DRENAGEM, EM ALVENARIA COM TIJOLOS CERÂMICOS MACIÇOS, DIÂMETRO INTERNO = 1,2 M. AF_12/2020</v>
          </cell>
          <cell r="C1740" t="str">
            <v>M</v>
          </cell>
          <cell r="D1740">
            <v>1009.01</v>
          </cell>
          <cell r="E1740">
            <v>701.98</v>
          </cell>
          <cell r="F1740">
            <v>1710.99</v>
          </cell>
        </row>
        <row r="1741">
          <cell r="A1741">
            <v>99244</v>
          </cell>
          <cell r="B1741" t="str">
            <v>BASE PARA POÇO DE VISITA RETANGULAR PARA DRENAGEM, EM ALVENARIA COM BLOCOS DE CONCRETO, DIMENSÕES INTERNAS = 1,5X2 M, PROFUNDIDADE = 1,40 M, EXCLUINDO TAMPÃO. AF_12/2020_PA</v>
          </cell>
          <cell r="C1741" t="str">
            <v>UN</v>
          </cell>
          <cell r="D1741">
            <v>3204.0099999999998</v>
          </cell>
          <cell r="E1741">
            <v>1614.94</v>
          </cell>
          <cell r="F1741">
            <v>4818.95</v>
          </cell>
        </row>
        <row r="1742">
          <cell r="A1742">
            <v>99246</v>
          </cell>
          <cell r="B1742" t="str">
            <v>ACRÉSCIMO PARA POÇO DE VISITA CIRCULAR PARA DRENAGEM, EM CONCRETO PRÉ-MOLDADO, DIÂMETRO INTERNO = 1,5 M. AF_12/2020</v>
          </cell>
          <cell r="C1742" t="str">
            <v>M</v>
          </cell>
          <cell r="D1742">
            <v>619.14</v>
          </cell>
          <cell r="E1742">
            <v>47.22</v>
          </cell>
          <cell r="F1742">
            <v>666.36</v>
          </cell>
        </row>
        <row r="1743">
          <cell r="A1743">
            <v>99247</v>
          </cell>
          <cell r="B1743" t="str">
            <v>ACRÉSCIMO PARA POÇO DE VISITA RETANGULAR PARA DRENAGEM, EM ALVENARIA COM BLOCOS DE CONCRETO, DIMENSÕES INTERNAS = 1,5X2 M. AF_12/2020</v>
          </cell>
          <cell r="C1743" t="str">
            <v>M</v>
          </cell>
          <cell r="D1743">
            <v>1179.72</v>
          </cell>
          <cell r="E1743">
            <v>849.28</v>
          </cell>
          <cell r="F1743">
            <v>2029</v>
          </cell>
        </row>
        <row r="1744">
          <cell r="A1744">
            <v>99248</v>
          </cell>
          <cell r="B1744" t="str">
            <v>BASE PARA POÇO DE VISITA CIRCULAR PARA DRENAGEM, EM ALVENARIA COM TIJOLOS CERÂMICOS MACIÇOS, DIÂMETRO INTERNO = 1,50 M, PROFUNDIDADE = 1,40 M, EXCLUINDO TAMPÃO. AF_12/2020_PA</v>
          </cell>
          <cell r="C1744" t="str">
            <v>UN</v>
          </cell>
          <cell r="D1744">
            <v>2571.6499999999996</v>
          </cell>
          <cell r="E1744">
            <v>1307.76</v>
          </cell>
          <cell r="F1744">
            <v>3879.41</v>
          </cell>
        </row>
        <row r="1745">
          <cell r="A1745">
            <v>99249</v>
          </cell>
          <cell r="B1745" t="str">
            <v>ACRÉSCIMO PARA POÇO DE VISITA CIRCULAR PARA DRENAGEM, EM ALVENARIA COM TIJOLOS CERÂMICOS MACIÇOS, DIÂMETRO INTERNO = 1,5 M. AF_12/2020</v>
          </cell>
          <cell r="C1745" t="str">
            <v>M</v>
          </cell>
          <cell r="D1745">
            <v>1228.99</v>
          </cell>
          <cell r="E1745">
            <v>863.72</v>
          </cell>
          <cell r="F1745">
            <v>2092.71</v>
          </cell>
        </row>
        <row r="1746">
          <cell r="A1746">
            <v>99252</v>
          </cell>
          <cell r="B1746" t="str">
            <v>BASE PARA POÇO DE VISITA RETANGULAR PARA DRENAGEM, EM ALVENARIA COM BLOCOS DE CONCRETO, DIMENSÕES INTERNAS = 1X1 M, PROFUNDIDADE = 1,40 M, EXCLUINDO TAMPÃO. AF_12/2020_PA</v>
          </cell>
          <cell r="C1746" t="str">
            <v>UN</v>
          </cell>
          <cell r="D1746">
            <v>1638.71</v>
          </cell>
          <cell r="E1746">
            <v>896.35</v>
          </cell>
          <cell r="F1746">
            <v>2535.06</v>
          </cell>
        </row>
        <row r="1747">
          <cell r="A1747">
            <v>99254</v>
          </cell>
          <cell r="B1747" t="str">
            <v>ACRÉSCIMO PARA POÇO DE VISITA RETANGULAR PARA DRENAGEM, EM ALVENARIA COM BLOCOS DE CONCRETO, DIMENSÕES INTERNAS = 1X1 M. AF_12/2020</v>
          </cell>
          <cell r="C1747" t="str">
            <v>M</v>
          </cell>
          <cell r="D1747">
            <v>747.20999999999992</v>
          </cell>
          <cell r="E1747">
            <v>532.66</v>
          </cell>
          <cell r="F1747">
            <v>1279.8699999999999</v>
          </cell>
        </row>
        <row r="1748">
          <cell r="A1748">
            <v>99256</v>
          </cell>
          <cell r="B1748" t="str">
            <v>BASE PARA POÇO DE VISITA RETANGULAR PARA DRENAGEM, EM ALVENARIA COM BLOCOS DE CONCRETO, DIMENSÕES INTERNAS = 1,5X2,5 M, PROFUNDIDADE = 1,40 M, EXCLUINDO TAMPÃO. AF_12/2020_PA</v>
          </cell>
          <cell r="C1748" t="str">
            <v>UN</v>
          </cell>
          <cell r="D1748">
            <v>3774.96</v>
          </cell>
          <cell r="E1748">
            <v>1884.07</v>
          </cell>
          <cell r="F1748">
            <v>5659.03</v>
          </cell>
        </row>
        <row r="1749">
          <cell r="A1749">
            <v>99259</v>
          </cell>
          <cell r="B1749" t="str">
            <v>BASE PARA POÇO DE VISITA RETANGULAR PARA DRENAGEM, EM ALVENARIA COM BLOCOS DE CONCRETO, DIMENSÕES INTERNAS = 1X1,5 M, PROFUNDIDADE = 1,40 M, EXCLUINDO TAMPÃO. AF_12/2020_PA</v>
          </cell>
          <cell r="C1749" t="str">
            <v>UN</v>
          </cell>
          <cell r="D1749">
            <v>2079.9800000000005</v>
          </cell>
          <cell r="E1749">
            <v>1124.05</v>
          </cell>
          <cell r="F1749">
            <v>3204.03</v>
          </cell>
        </row>
        <row r="1750">
          <cell r="A1750">
            <v>99261</v>
          </cell>
          <cell r="B1750" t="str">
            <v>ACRÉSCIMO PARA POÇO DE VISITA RETANGULAR PARA DRENAGEM, EM ALVENARIA COM BLOCOS DE CONCRETO, DIMENSÕES INTERNAS = 1X1,5 M. AF_12/2020</v>
          </cell>
          <cell r="C1750" t="str">
            <v>M</v>
          </cell>
          <cell r="D1750">
            <v>891.3599999999999</v>
          </cell>
          <cell r="E1750">
            <v>638.19000000000005</v>
          </cell>
          <cell r="F1750">
            <v>1529.55</v>
          </cell>
        </row>
        <row r="1751">
          <cell r="A1751">
            <v>99263</v>
          </cell>
          <cell r="B1751" t="str">
            <v>ACRÉSCIMO PARA POÇO DE VISITA RETANGULAR PARA DRENAGEM, EM ALVENARIA COM BLOCOS DE CONCRETO, DIMENSÕES INTERNAS = 1,5X2,5 M. AF_12/2020</v>
          </cell>
          <cell r="C1751" t="str">
            <v>M</v>
          </cell>
          <cell r="D1751">
            <v>1323.9099999999999</v>
          </cell>
          <cell r="E1751">
            <v>954.84</v>
          </cell>
          <cell r="F1751">
            <v>2278.75</v>
          </cell>
        </row>
        <row r="1752">
          <cell r="A1752">
            <v>99265</v>
          </cell>
          <cell r="B1752" t="str">
            <v>BASE PARA POÇO DE VISITA RETANGULAR PARA DRENAGEM, EM ALVENARIA COM BLOCOS DE CONCRETO, DIMENSÕES INTERNAS = 1X2 M, PROFUNDIDADE = 1,40 M, EXCLUINDO TAMPÃO. AF_12/2020_PA</v>
          </cell>
          <cell r="C1752" t="str">
            <v>UN</v>
          </cell>
          <cell r="D1752">
            <v>2521.16</v>
          </cell>
          <cell r="E1752">
            <v>1351.76</v>
          </cell>
          <cell r="F1752">
            <v>3872.92</v>
          </cell>
        </row>
        <row r="1753">
          <cell r="A1753">
            <v>99266</v>
          </cell>
          <cell r="B1753" t="str">
            <v>ACRÉSCIMO PARA POÇO DE VISITA RETANGULAR PARA DRENAGEM, EM ALVENARIA COM BLOCOS DE CONCRETO, DIMENSÕES INTERNAS = 1X2 M. AF_12/2020</v>
          </cell>
          <cell r="C1753" t="str">
            <v>M</v>
          </cell>
          <cell r="D1753">
            <v>1035.55</v>
          </cell>
          <cell r="E1753">
            <v>743.77</v>
          </cell>
          <cell r="F1753">
            <v>1779.32</v>
          </cell>
        </row>
        <row r="1754">
          <cell r="A1754">
            <v>99267</v>
          </cell>
          <cell r="B1754" t="str">
            <v>BASE PARA POÇO DE VISITA RETANGULAR PARA DRENAGEM, EM ALVENARIA COM BLOCOS DE CONCRETO, DIMENSÕES INTERNAS = 1X2,5 M, PROFUNDIDADE = 1,40 M, EXCLUINDO TAMPÃO. AF_12/2020_PA</v>
          </cell>
          <cell r="C1754" t="str">
            <v>UN</v>
          </cell>
          <cell r="D1754">
            <v>2962.4400000000005</v>
          </cell>
          <cell r="E1754">
            <v>1579.41</v>
          </cell>
          <cell r="F1754">
            <v>4541.8500000000004</v>
          </cell>
        </row>
        <row r="1755">
          <cell r="A1755">
            <v>99268</v>
          </cell>
          <cell r="B1755" t="str">
            <v>POÇO DE INSPEÇÃO CIRCULAR PARA DRENAGEM, EM CONCRETO PRÉ-MOLDADO, DIÂMETRO INTERNO = 0,60 M, PROFUNDIDADE = 0,90 M, EXCLUINDO TAMPÃO. AF_12/2020_PA</v>
          </cell>
          <cell r="C1755" t="str">
            <v>UN</v>
          </cell>
          <cell r="D1755">
            <v>319.79000000000002</v>
          </cell>
          <cell r="E1755">
            <v>84.43</v>
          </cell>
          <cell r="F1755">
            <v>404.22</v>
          </cell>
        </row>
        <row r="1756">
          <cell r="A1756">
            <v>99269</v>
          </cell>
          <cell r="B1756" t="str">
            <v>ACRÉSCIMO PARA POÇO DE VISITA RETANGULAR PARA DRENAGEM, EM ALVENARIA COM BLOCOS DE CONCRETO, DIMENSÕES INTERNAS = 1X2,5 M. AF_12/2020</v>
          </cell>
          <cell r="C1756" t="str">
            <v>M</v>
          </cell>
          <cell r="D1756">
            <v>1179.72</v>
          </cell>
          <cell r="E1756">
            <v>849.28</v>
          </cell>
          <cell r="F1756">
            <v>2029</v>
          </cell>
        </row>
        <row r="1757">
          <cell r="A1757">
            <v>99270</v>
          </cell>
          <cell r="B1757" t="str">
            <v>POÇO DE INSPEÇÃO CIRCULAR PARA DRENAGEM, EM CONCRETO PRÉ-MOLDADO, DIÂMETRO INTERNO = 0,60 M, PROFUNDIDADE = 1,40 M, EXCLUINDO TAMPÃO. AF_12/2020_PA</v>
          </cell>
          <cell r="C1757" t="str">
            <v>UN</v>
          </cell>
          <cell r="D1757">
            <v>416.05</v>
          </cell>
          <cell r="E1757">
            <v>93.57</v>
          </cell>
          <cell r="F1757">
            <v>509.62</v>
          </cell>
        </row>
        <row r="1758">
          <cell r="A1758">
            <v>99271</v>
          </cell>
          <cell r="B1758" t="str">
            <v>BASE PARA POÇO DE VISITA RETANGULAR PARA DRENAGEM, EM ALVENARIA COM BLOCOS DE CONCRETO, DIMENSÕES INTERNAS = 1,5X3 M, PROFUNDIDADE = 1,40 M, EXCLUINDO TAMPÃO. AF_12/2020_PA</v>
          </cell>
          <cell r="C1758" t="str">
            <v>UN</v>
          </cell>
          <cell r="D1758">
            <v>4345.82</v>
          </cell>
          <cell r="E1758">
            <v>2153.2199999999998</v>
          </cell>
          <cell r="F1758">
            <v>6499.04</v>
          </cell>
        </row>
        <row r="1759">
          <cell r="A1759">
            <v>99272</v>
          </cell>
          <cell r="B1759" t="str">
            <v>POÇO DE INSPEÇÃO CIRCULAR PARA DRENAGEM, EM ALVENARIA COM TIJOLOS CERÂMICOS MACIÇOS, DIÂMETRO INTERNO = 0,60 M, PROFUNDIDADE = 0,95 M, EXCLUINDO TAMPÃO. AF_12/2020_PA</v>
          </cell>
          <cell r="C1759" t="str">
            <v>UN</v>
          </cell>
          <cell r="D1759">
            <v>711.29</v>
          </cell>
          <cell r="E1759">
            <v>408.3</v>
          </cell>
          <cell r="F1759">
            <v>1119.5899999999999</v>
          </cell>
        </row>
        <row r="1760">
          <cell r="A1760">
            <v>99273</v>
          </cell>
          <cell r="B1760" t="str">
            <v>POÇO DE INSPEÇÃO CIRCULAR PARA DRENAGEM, EM ALVENARIA COM TIJOLOS CERÂMICOS MACIÇOS, DIÂMETRO INTERNO = 0,60 M, PROFUNDIDADE = 1,45 M, EXCLUINDO TAMPÃO. AF_12/2020_PA</v>
          </cell>
          <cell r="C1760" t="str">
            <v>UN</v>
          </cell>
          <cell r="D1760">
            <v>1003.5400000000001</v>
          </cell>
          <cell r="E1760">
            <v>599.92999999999995</v>
          </cell>
          <cell r="F1760">
            <v>1603.47</v>
          </cell>
        </row>
        <row r="1761">
          <cell r="A1761">
            <v>99274</v>
          </cell>
          <cell r="B1761" t="str">
            <v>BASE PARA POÇO DE VISITA RETANGULAR PARA DRENAGEM, EM ALVENARIA COM BLOCOS DE CONCRETO, DIMENSÕES INTERNAS = 1X3 M, PROFUNDIDADE = 1,40 M, EXCLUINDO TAMPÃO. AF_12/2020_PA</v>
          </cell>
          <cell r="C1761" t="str">
            <v>UN</v>
          </cell>
          <cell r="D1761">
            <v>3434.81</v>
          </cell>
          <cell r="E1761">
            <v>1807.1</v>
          </cell>
          <cell r="F1761">
            <v>5241.91</v>
          </cell>
        </row>
        <row r="1762">
          <cell r="A1762">
            <v>99275</v>
          </cell>
          <cell r="B1762" t="str">
            <v>BASE PARA POÇO DE VISITA CIRCULAR PARA DRENAGEM, EM CONCRETO PRÉ-MOLDADO, DIÂMETRO INTERNO = 0,80 M, PROFUNDIDADE = 1,35 M, EXCLUINDO TAMPÃO. AF_12/2020_PA</v>
          </cell>
          <cell r="C1762" t="str">
            <v>UN</v>
          </cell>
          <cell r="D1762">
            <v>618.29999999999995</v>
          </cell>
          <cell r="E1762">
            <v>214.45</v>
          </cell>
          <cell r="F1762">
            <v>832.75</v>
          </cell>
        </row>
        <row r="1763">
          <cell r="A1763">
            <v>99276</v>
          </cell>
          <cell r="B1763" t="str">
            <v>ACRÉSCIMO PARA POÇO DE VISITA RETANGULAR PARA DRENAGEM, EM ALVENARIA COM BLOCOS DE CONCRETO, DIMENSÕES INTERNAS = 1,5X3 M. AF_12/2020</v>
          </cell>
          <cell r="C1763" t="str">
            <v>M</v>
          </cell>
          <cell r="D1763">
            <v>1468.1</v>
          </cell>
          <cell r="E1763">
            <v>1060.3699999999999</v>
          </cell>
          <cell r="F1763">
            <v>2528.4699999999998</v>
          </cell>
        </row>
        <row r="1764">
          <cell r="A1764">
            <v>99277</v>
          </cell>
          <cell r="B1764" t="str">
            <v>ACRÉSCIMO PARA POÇO DE VISITA RETANGULAR PARA DRENAGEM, EM ALVENARIA COM BLOCOS DE CONCRETO, DIMENSÕES INTERNAS = 1X3 M. AF_12/2020</v>
          </cell>
          <cell r="C1764" t="str">
            <v>M</v>
          </cell>
          <cell r="D1764">
            <v>1323.9099999999999</v>
          </cell>
          <cell r="E1764">
            <v>954.84</v>
          </cell>
          <cell r="F1764">
            <v>2278.75</v>
          </cell>
        </row>
        <row r="1765">
          <cell r="A1765">
            <v>99278</v>
          </cell>
          <cell r="B1765" t="str">
            <v>ACRÉSCIMO PARA POÇO DE VISITA CIRCULAR PARA DRENAGEM, EM CONCRETO PRÉ-MOLDADO, DIÂMETRO INTERNO = 0,8 M. AF_12/2020</v>
          </cell>
          <cell r="C1765" t="str">
            <v>M</v>
          </cell>
          <cell r="D1765">
            <v>257.14</v>
          </cell>
          <cell r="E1765">
            <v>26.39</v>
          </cell>
          <cell r="F1765">
            <v>283.52999999999997</v>
          </cell>
        </row>
        <row r="1766">
          <cell r="A1766">
            <v>99279</v>
          </cell>
          <cell r="B1766" t="str">
            <v>BASE PARA POÇO DE VISITA RETANGULAR PARA DRENAGEM, EM ALVENARIA COM BLOCOS DE CONCRETO, DIMENSÕES INTERNAS = 1X3,5 M, PROFUNDIDADE = 1,40 M, EXCLUINDO TAMPÃO. AF_12/2020_PA</v>
          </cell>
          <cell r="C1766" t="str">
            <v>UN</v>
          </cell>
          <cell r="D1766">
            <v>3880.01</v>
          </cell>
          <cell r="E1766">
            <v>2034.71</v>
          </cell>
          <cell r="F1766">
            <v>5914.72</v>
          </cell>
        </row>
        <row r="1767">
          <cell r="A1767">
            <v>99280</v>
          </cell>
          <cell r="B1767" t="str">
            <v>BASE PARA POÇO DE VISITA CIRCULAR PARA DRENAGEM, EM ALVENARIA COM TIJOLOS CERÂMICOS MACIÇOS, DIÂMETRO INTERNO = 0,80 M, PROFUNDIDADE = 1,40 M, EXCLUINDO TAMPÃO. AF_12/2020_PA</v>
          </cell>
          <cell r="C1767" t="str">
            <v>UN</v>
          </cell>
          <cell r="D1767">
            <v>1319.9299999999998</v>
          </cell>
          <cell r="E1767">
            <v>749.29</v>
          </cell>
          <cell r="F1767">
            <v>2069.2199999999998</v>
          </cell>
        </row>
        <row r="1768">
          <cell r="A1768">
            <v>99281</v>
          </cell>
          <cell r="B1768" t="str">
            <v>ACRÉSCIMO PARA POÇO DE VISITA RETANGULAR PARA DRENAGEM, EM ALVENARIA COM BLOCOS DE CONCRETO, DIMENSÕES INTERNAS = 1X3,5 M. AF_12/2020</v>
          </cell>
          <cell r="C1768" t="str">
            <v>M</v>
          </cell>
          <cell r="D1768">
            <v>1468.1</v>
          </cell>
          <cell r="E1768">
            <v>1060.3699999999999</v>
          </cell>
          <cell r="F1768">
            <v>2528.4699999999998</v>
          </cell>
        </row>
        <row r="1769">
          <cell r="A1769">
            <v>99282</v>
          </cell>
          <cell r="B1769" t="str">
            <v>ACRÉSCIMO PARA POÇO DE VISITA RETANGULAR PARA DRENAGEM, EM ALVENARIA COM BLOCOS DE CONCRETO, DIMENSÕES INTERNAS = 2,5X2,5 M. AF_12/2020</v>
          </cell>
          <cell r="C1769" t="str">
            <v>M</v>
          </cell>
          <cell r="D1769">
            <v>1628.0100000000002</v>
          </cell>
          <cell r="E1769">
            <v>1176.02</v>
          </cell>
          <cell r="F1769">
            <v>2804.03</v>
          </cell>
        </row>
        <row r="1770">
          <cell r="A1770">
            <v>99283</v>
          </cell>
          <cell r="B1770" t="str">
            <v>ACRÉSCIMO PARA POÇO DE VISITA CIRCULAR PARA DRENAGEM, EM ALVENARIA COM TIJOLOS CERÂMICOS MACIÇOS, DIÂMETRO INTERNO = 0,8 M. AF_12/2020</v>
          </cell>
          <cell r="C1770" t="str">
            <v>M</v>
          </cell>
          <cell r="D1770">
            <v>715.81</v>
          </cell>
          <cell r="E1770">
            <v>486.3</v>
          </cell>
          <cell r="F1770">
            <v>1202.1099999999999</v>
          </cell>
        </row>
        <row r="1771">
          <cell r="A1771">
            <v>99284</v>
          </cell>
          <cell r="B1771" t="str">
            <v>BASE PARA POÇO DE VISITA RETANGULAR PARA DRENAGEM, EM ALVENARIA COM BLOCOS DE CONCRETO, DIMENSÕES INTERNAS = 1,5X3,5 M, PROFUNDIDADE = 1,40 M, EXCLUINDO TAMPÃO. AF_12/2020_PA</v>
          </cell>
          <cell r="C1771" t="str">
            <v>UN</v>
          </cell>
          <cell r="D1771">
            <v>4916.82</v>
          </cell>
          <cell r="E1771">
            <v>2422.4</v>
          </cell>
          <cell r="F1771">
            <v>7339.22</v>
          </cell>
        </row>
        <row r="1772">
          <cell r="A1772">
            <v>99285</v>
          </cell>
          <cell r="B1772" t="str">
            <v>BASE PARA POÇO DE VISITA CIRCULAR PARA DRENAGEM, EM CONCRETO PRÉ-MOLDADO, DIÂMETRO INTERNO = 1,0 M, PROFUNDIDADE = 1,35 M, EXCLUINDO TAMPÃO. AF_05/2018_PA</v>
          </cell>
          <cell r="C1772" t="str">
            <v>UN</v>
          </cell>
          <cell r="D1772">
            <v>909.29</v>
          </cell>
          <cell r="E1772">
            <v>257.98</v>
          </cell>
          <cell r="F1772">
            <v>1167.27</v>
          </cell>
        </row>
        <row r="1773">
          <cell r="A1773">
            <v>99286</v>
          </cell>
          <cell r="B1773" t="str">
            <v>BASE PARA POÇO DE VISITA RETANGULAR PARA DRENAGEM, EM ALVENARIA COM BLOCOS DE CONCRETO, DIMENSÕES INTERNAS = 1X4 M, PROFUNDIDADE = 1,40 M, EXCLUINDO TAMPÃO. AF_12/2020_PA</v>
          </cell>
          <cell r="C1773" t="str">
            <v>UN</v>
          </cell>
          <cell r="D1773">
            <v>4325.18</v>
          </cell>
          <cell r="E1773">
            <v>2262.4699999999998</v>
          </cell>
          <cell r="F1773">
            <v>6587.65</v>
          </cell>
        </row>
        <row r="1774">
          <cell r="A1774">
            <v>99287</v>
          </cell>
          <cell r="B1774" t="str">
            <v>BASE PARA POÇO DE VISITA RETANGULAR PARA DRENAGEM, EM ALVENARIA COM BLOCOS DE CONCRETO, DIMENSÕES INTERNAS = 2,5X3 M, PROFUNDIDADE = 1,40 M, EXCLUINDO TAMPÃO. AF_12/2020_PA</v>
          </cell>
          <cell r="C1774" t="str">
            <v>UN</v>
          </cell>
          <cell r="D1774">
            <v>6339.9400000000005</v>
          </cell>
          <cell r="E1774">
            <v>2880.6</v>
          </cell>
          <cell r="F1774">
            <v>9220.5400000000009</v>
          </cell>
        </row>
        <row r="1775">
          <cell r="A1775">
            <v>99288</v>
          </cell>
          <cell r="B1775" t="str">
            <v>ACRÉSCIMO PARA POÇO DE VISITA CIRCULAR PARA DRENAGEM, EM CONCRETO PRÉ-MOLDADO, DIÂMETRO INTERNO = 1 M. AF_12/2020</v>
          </cell>
          <cell r="C1775" t="str">
            <v>M</v>
          </cell>
          <cell r="D1775">
            <v>339.29999999999995</v>
          </cell>
          <cell r="E1775">
            <v>31.48</v>
          </cell>
          <cell r="F1775">
            <v>370.78</v>
          </cell>
        </row>
        <row r="1776">
          <cell r="A1776">
            <v>99289</v>
          </cell>
          <cell r="B1776" t="str">
            <v>ACRÉSCIMO PARA POÇO DE VISITA RETANGULAR PARA DRENAGEM, EM ALVENARIA COM BLOCOS DE CONCRETO, DIMENSÕES INTERNAS = 1X4 M. AF_12/2020</v>
          </cell>
          <cell r="C1776" t="str">
            <v>M</v>
          </cell>
          <cell r="D1776">
            <v>1612.23</v>
          </cell>
          <cell r="E1776">
            <v>1165.92</v>
          </cell>
          <cell r="F1776">
            <v>2778.15</v>
          </cell>
        </row>
        <row r="1777">
          <cell r="A1777">
            <v>99290</v>
          </cell>
          <cell r="B1777" t="str">
            <v>BASE PARA POÇO DE VISITA RETANGULAR PARA DRENAGEM, EM ALVENARIA COM BLOCOS DE CONCRETO, DIMENSÕES INTERNAS = 1,5X1,5 M, PROFUNDIDADE = 1,40 M, EXCLUINDO TAMPÃO. AF_12/2020_PA</v>
          </cell>
          <cell r="C1777" t="str">
            <v>UN</v>
          </cell>
          <cell r="D1777">
            <v>2608.37</v>
          </cell>
          <cell r="E1777">
            <v>1345.84</v>
          </cell>
          <cell r="F1777">
            <v>3954.21</v>
          </cell>
        </row>
        <row r="1778">
          <cell r="A1778">
            <v>99291</v>
          </cell>
          <cell r="B1778" t="str">
            <v>ACRÉSCIMO PARA POÇO DE VISITA RETANGULAR PARA DRENAGEM, EM ALVENARIA COM BLOCOS DE CONCRETO, DIMENSÕES INTERNAS = 1,5X3,5 M. AF_12/2020</v>
          </cell>
          <cell r="C1778" t="str">
            <v>M</v>
          </cell>
          <cell r="D1778">
            <v>1612.23</v>
          </cell>
          <cell r="E1778">
            <v>1165.92</v>
          </cell>
          <cell r="F1778">
            <v>2778.15</v>
          </cell>
        </row>
        <row r="1779">
          <cell r="A1779">
            <v>99292</v>
          </cell>
          <cell r="B1779" t="str">
            <v>BASE PARA POÇO DE VISITA CIRCULAR PARA DRENAGEM, EM ALVENARIA COM TIJOLOS CERÂMICOS MACIÇOS, DIÂMETRO INTERNO = 1,0 M, PROFUNDIDADE = 1,40 M, EXCLUINDO TAMPÃO. AF_12/2020_PA</v>
          </cell>
          <cell r="C1779" t="str">
            <v>UN</v>
          </cell>
          <cell r="D1779">
            <v>1644.3599999999997</v>
          </cell>
          <cell r="E1779">
            <v>907.32</v>
          </cell>
          <cell r="F1779">
            <v>2551.6799999999998</v>
          </cell>
        </row>
        <row r="1780">
          <cell r="A1780">
            <v>99293</v>
          </cell>
          <cell r="B1780" t="str">
            <v>ACRÉSCIMO PARA POÇO DE VISITA CIRCULAR PARA DRENAGEM, EM ALVENARIA COM TIJOLOS CERÂMICOS MACIÇOS, DIÂMETRO INTERNO = 1 M. AF_12/2020</v>
          </cell>
          <cell r="C1780" t="str">
            <v>M</v>
          </cell>
          <cell r="D1780">
            <v>862.42</v>
          </cell>
          <cell r="E1780">
            <v>594.16999999999996</v>
          </cell>
          <cell r="F1780">
            <v>1456.59</v>
          </cell>
        </row>
        <row r="1781">
          <cell r="A1781">
            <v>99294</v>
          </cell>
          <cell r="B1781" t="str">
            <v>BASE PARA POÇO DE VISITA RETANGULAR PARA DRENAGEM, EM ALVENARIA COM BLOCOS DE CONCRETO, DIMENSÕES INTERNAS = 1,5X4 M, PROFUNDIDADE = 1,40 M, EXCLUINDO TAMPÃO. AF_12/2020_PA</v>
          </cell>
          <cell r="C1781" t="str">
            <v>UN</v>
          </cell>
          <cell r="D1781">
            <v>5487.68</v>
          </cell>
          <cell r="E1781">
            <v>2691.56</v>
          </cell>
          <cell r="F1781">
            <v>8179.24</v>
          </cell>
        </row>
        <row r="1782">
          <cell r="A1782">
            <v>99296</v>
          </cell>
          <cell r="B1782" t="str">
            <v>ACRÉSCIMO PARA POÇO DE VISITA RETANGULAR PARA DRENAGEM, EM ALVENARIA COM BLOCOS DE CONCRETO, DIMENSÕES INTERNAS = 2,5X3 M. AF_12/2020</v>
          </cell>
          <cell r="C1782" t="str">
            <v>M</v>
          </cell>
          <cell r="D1782">
            <v>1772.1699999999998</v>
          </cell>
          <cell r="E1782">
            <v>1281.57</v>
          </cell>
          <cell r="F1782">
            <v>3053.74</v>
          </cell>
        </row>
        <row r="1783">
          <cell r="A1783">
            <v>99297</v>
          </cell>
          <cell r="B1783" t="str">
            <v>ACRÉSCIMO PARA POÇO DE VISITA RETANGULAR PARA DRENAGEM, EM ALVENARIA COM BLOCOS DE CONCRETO, DIMENSÕES INTERNAS = 1,5X4 M. AF_12/2020</v>
          </cell>
          <cell r="C1783" t="str">
            <v>M</v>
          </cell>
          <cell r="D1783">
            <v>1769.4700000000003</v>
          </cell>
          <cell r="E1783">
            <v>1279.81</v>
          </cell>
          <cell r="F1783">
            <v>3049.28</v>
          </cell>
        </row>
        <row r="1784">
          <cell r="A1784">
            <v>99298</v>
          </cell>
          <cell r="B1784" t="str">
            <v>BASE PARA POÇO DE VISITA RETANGULAR PARA DRENAGEM, EM ALVENARIA COM BLOCOS DE CONCRETO, DIMENSÕES INTERNAS = 2,5X3,5 M, PROFUNDIDADE = 1,40 M, EXCLUINDO TAMPÃO. AF_12/2020_PA</v>
          </cell>
          <cell r="C1784" t="str">
            <v>UN</v>
          </cell>
          <cell r="D1784">
            <v>7188.6400000000012</v>
          </cell>
          <cell r="E1784">
            <v>3233.23</v>
          </cell>
          <cell r="F1784">
            <v>10421.870000000001</v>
          </cell>
        </row>
        <row r="1785">
          <cell r="A1785">
            <v>99299</v>
          </cell>
          <cell r="B1785" t="str">
            <v>ACRÉSCIMO PARA POÇO DE VISITA RETANGULAR PARA DRENAGEM, EM ALVENARIA COM BLOCOS DE CONCRETO, DIMENSÕES INTERNAS = 2,5X3,5 M. AF_12/2020</v>
          </cell>
          <cell r="C1785" t="str">
            <v>M</v>
          </cell>
          <cell r="D1785">
            <v>1916.28</v>
          </cell>
          <cell r="E1785">
            <v>1387.09</v>
          </cell>
          <cell r="F1785">
            <v>3303.37</v>
          </cell>
        </row>
        <row r="1786">
          <cell r="A1786">
            <v>99300</v>
          </cell>
          <cell r="B1786" t="str">
            <v>BASE PARA POÇO DE VISITA RETANGULAR PARA DRENAGEM, EM ALVENARIA COM BLOCOS DE CONCRETO, DIMENSÕES INTERNAS = 2,5X4 M, PROFUNDIDADE = 1,40 M, EXCLUINDO TAMPÃO. AF_12/2020_PA</v>
          </cell>
          <cell r="C1786" t="str">
            <v>UN</v>
          </cell>
          <cell r="D1786">
            <v>8037.33</v>
          </cell>
          <cell r="E1786">
            <v>3585.85</v>
          </cell>
          <cell r="F1786">
            <v>11623.18</v>
          </cell>
        </row>
        <row r="1787">
          <cell r="A1787">
            <v>99301</v>
          </cell>
          <cell r="B1787" t="str">
            <v>BASE PARA POÇO DE VISITA RETANGULAR PARA DRENAGEM, EM ALVENARIA COM BLOCOS DE CONCRETO, DIMENSÕES INTERNAS = 2X2 M, PROFUNDIDADE = 1,40 M, EXCLUINDO TAMPÃO. AF_12/2020_PA</v>
          </cell>
          <cell r="C1787" t="str">
            <v>UN</v>
          </cell>
          <cell r="D1787">
            <v>3885.9500000000003</v>
          </cell>
          <cell r="E1787">
            <v>1929.23</v>
          </cell>
          <cell r="F1787">
            <v>5815.18</v>
          </cell>
        </row>
        <row r="1788">
          <cell r="A1788">
            <v>99302</v>
          </cell>
          <cell r="B1788" t="str">
            <v>ACRÉSCIMO PARA POÇO DE VISITA RETANGULAR PARA DRENAGEM, EM ALVENARIA COM BLOCOS DE CONCRETO, DIMENSÕES INTERNAS = 2,5X4 M. AF_12/2020</v>
          </cell>
          <cell r="C1788" t="str">
            <v>M</v>
          </cell>
          <cell r="D1788">
            <v>2063.1800000000003</v>
          </cell>
          <cell r="E1788">
            <v>1494.35</v>
          </cell>
          <cell r="F1788">
            <v>3557.53</v>
          </cell>
        </row>
        <row r="1789">
          <cell r="A1789">
            <v>99303</v>
          </cell>
          <cell r="B1789" t="str">
            <v>BASE PARA POÇO DE VISITA RETANGULAR PARA DRENAGEM, EM ALVENARIA COM BLOCOS DE CONCRETO, DIMENSÕES INTERNAS = 3X3 M, PROFUNDIDADE = 1,40 M, EXCLUINDO TAMPÃO. AF_12/2020_PA</v>
          </cell>
          <cell r="C1789" t="str">
            <v>UN</v>
          </cell>
          <cell r="D1789">
            <v>7358.5700000000006</v>
          </cell>
          <cell r="E1789">
            <v>3275.46</v>
          </cell>
          <cell r="F1789">
            <v>10634.03</v>
          </cell>
        </row>
        <row r="1790">
          <cell r="A1790">
            <v>99304</v>
          </cell>
          <cell r="B1790" t="str">
            <v>ACRÉSCIMO PARA POÇO DE VISITA RETANGULAR PARA DRENAGEM, EM ALVENARIA COM BLOCOS DE CONCRETO, DIMENSÕES INTERNAS = 3X3 M. AF_12/2020</v>
          </cell>
          <cell r="C1790" t="str">
            <v>M</v>
          </cell>
          <cell r="D1790">
            <v>1919.0100000000002</v>
          </cell>
          <cell r="E1790">
            <v>1388.83</v>
          </cell>
          <cell r="F1790">
            <v>3307.84</v>
          </cell>
        </row>
        <row r="1791">
          <cell r="A1791">
            <v>99305</v>
          </cell>
          <cell r="B1791" t="str">
            <v>BASE PARA POÇO DE VISITA RETANGULAR PARA DRENAGEM, EM ALVENARIA COM BLOCOS DE CONCRETO, DIMENSÕES INTERNAS = 3X3,5 M, PROFUNDIDADE = 1,40 M, EXCLUINDO TAMPÃO. AF_12/2020_PA</v>
          </cell>
          <cell r="C1791" t="str">
            <v>UN</v>
          </cell>
          <cell r="D1791">
            <v>8341.9600000000009</v>
          </cell>
          <cell r="E1791">
            <v>3669.65</v>
          </cell>
          <cell r="F1791">
            <v>12011.61</v>
          </cell>
        </row>
        <row r="1792">
          <cell r="A1792">
            <v>99306</v>
          </cell>
          <cell r="B1792" t="str">
            <v>ACRÉSCIMO PARA POÇO DE VISITA RETANGULAR PARA DRENAGEM, EM ALVENARIA COM BLOCOS DE CONCRETO, DIMENSÕES INTERNAS = 3X3,5 M. AF_12/2020</v>
          </cell>
          <cell r="C1792" t="str">
            <v>M</v>
          </cell>
          <cell r="D1792">
            <v>2063.1800000000003</v>
          </cell>
          <cell r="E1792">
            <v>1494.35</v>
          </cell>
          <cell r="F1792">
            <v>3557.53</v>
          </cell>
        </row>
        <row r="1793">
          <cell r="A1793">
            <v>99307</v>
          </cell>
          <cell r="B1793" t="str">
            <v>ACRÉSCIMO PARA POÇO DE VISITA RETANGULAR PARA DRENAGEM, EM ALVENARIA COM BLOCOS DE CONCRETO, DIMENSÕES INTERNAS = 2X2 M. AF_12/2020</v>
          </cell>
          <cell r="C1793" t="str">
            <v>M</v>
          </cell>
          <cell r="D1793">
            <v>1336.96</v>
          </cell>
          <cell r="E1793">
            <v>963.21</v>
          </cell>
          <cell r="F1793">
            <v>2300.17</v>
          </cell>
        </row>
        <row r="1794">
          <cell r="A1794">
            <v>99308</v>
          </cell>
          <cell r="B1794" t="str">
            <v>BASE PARA POÇO DE VISITA RETANGULAR PARA DRENAGEM, EM ALVENARIA COM BLOCOS DE CONCRETO, DIMENSÕES INTERNAS = 3X4 M, PROFUNDIDADE = 1,40 M, EXCLUINDO TAMPÃO. AF_12/2020_PA</v>
          </cell>
          <cell r="C1794" t="str">
            <v>UN</v>
          </cell>
          <cell r="D1794">
            <v>9325.4000000000015</v>
          </cell>
          <cell r="E1794">
            <v>4063.88</v>
          </cell>
          <cell r="F1794">
            <v>13389.28</v>
          </cell>
        </row>
        <row r="1795">
          <cell r="A1795">
            <v>99309</v>
          </cell>
          <cell r="B1795" t="str">
            <v>ACRÉSCIMO PARA POÇO DE VISITA RETANGULAR PARA DRENAGEM, EM ALVENARIA COM BLOCOS DE CONCRETO, DIMENSÕES INTERNAS = 3X4 M. AF_12/2020</v>
          </cell>
          <cell r="C1795" t="str">
            <v>M</v>
          </cell>
          <cell r="D1795">
            <v>2210.0899999999997</v>
          </cell>
          <cell r="E1795">
            <v>1601.65</v>
          </cell>
          <cell r="F1795">
            <v>3811.74</v>
          </cell>
        </row>
        <row r="1796">
          <cell r="A1796">
            <v>99310</v>
          </cell>
          <cell r="B1796" t="str">
            <v>BASE PARA POÇO DE VISITA RETANGULAR PARA DRENAGEM, EM ALVENARIA COM BLOCOS DE CONCRETO, DIMENSÕES INTERNAS = 3,5X3,5 M, PROFUNDIDADE = 1,40 M, EXCLUINDO TAMPÃO. AF_12/2020_PA</v>
          </cell>
          <cell r="C1796" t="str">
            <v>UN</v>
          </cell>
          <cell r="D1796">
            <v>9495.43</v>
          </cell>
          <cell r="E1796">
            <v>4106.07</v>
          </cell>
          <cell r="F1796">
            <v>13601.5</v>
          </cell>
        </row>
        <row r="1797">
          <cell r="A1797">
            <v>99311</v>
          </cell>
          <cell r="B1797" t="str">
            <v>ACRÉSCIMO PARA POÇO DE VISITA RETANGULAR PARA DRENAGEM, EM ALVENARIA COM BLOCOS DE CONCRETO, DIMENSÕES INTERNAS = 3,5X3,5 M. AF_12/2020</v>
          </cell>
          <cell r="C1797" t="str">
            <v>M</v>
          </cell>
          <cell r="D1797">
            <v>2210.0899999999997</v>
          </cell>
          <cell r="E1797">
            <v>1601.65</v>
          </cell>
          <cell r="F1797">
            <v>3811.74</v>
          </cell>
        </row>
        <row r="1798">
          <cell r="A1798">
            <v>99312</v>
          </cell>
          <cell r="B1798" t="str">
            <v>BASE PARA POÇO DE VISITA RETANGULAR PARA DRENAGEM, EM ALVENARIA COM BLOCOS DE CONCRETO, DIMENSÕES INTERNAS = 2X2,5 M, PROFUNDIDADE = 1,40 M, EXCLUINDO TAMPÃO. AF_12/2020_PA</v>
          </cell>
          <cell r="C1798" t="str">
            <v>UN</v>
          </cell>
          <cell r="D1798">
            <v>4571.67</v>
          </cell>
          <cell r="E1798">
            <v>2239.5300000000002</v>
          </cell>
          <cell r="F1798">
            <v>6811.2</v>
          </cell>
        </row>
        <row r="1799">
          <cell r="A1799">
            <v>99313</v>
          </cell>
          <cell r="B1799" t="str">
            <v>BASE PARA POÇO DE VISITA RETANGULAR PARA DRENAGEM, EM ALVENARIA COM BLOCOS DE CONCRETO, DIMENSÕES INTERNAS = 3,5X4 M, PROFUNDIDADE = 1,40 M, EXCLUINDO TAMPÃO. AF_12/2020_PA</v>
          </cell>
          <cell r="C1799" t="str">
            <v>UN</v>
          </cell>
          <cell r="D1799">
            <v>10613.52</v>
          </cell>
          <cell r="E1799">
            <v>4541.7700000000004</v>
          </cell>
          <cell r="F1799">
            <v>15155.29</v>
          </cell>
        </row>
        <row r="1800">
          <cell r="A1800">
            <v>99314</v>
          </cell>
          <cell r="B1800" t="str">
            <v>ACRÉSCIMO PARA POÇO DE VISITA RETANGULAR PARA DRENAGEM, EM ALVENARIA COM BLOCOS DE CONCRETO, DIMENSÕES INTERNAS = 3,5X4 M. AF_12/2020</v>
          </cell>
          <cell r="C1800" t="str">
            <v>M</v>
          </cell>
          <cell r="D1800">
            <v>2356.9499999999998</v>
          </cell>
          <cell r="E1800">
            <v>1708.92</v>
          </cell>
          <cell r="F1800">
            <v>4065.87</v>
          </cell>
        </row>
        <row r="1801">
          <cell r="A1801">
            <v>99315</v>
          </cell>
          <cell r="B1801" t="str">
            <v>BASE PARA POÇO DE VISITA RETANGULAR PARA DRENAGEM, EM ALVENARIA COM BLOCOS DE CONCRETO, DIMENSÕES INTERNAS = 4X4 M, PROFUNDIDADE = 1,40 M, EXCLUINDO TAMPÃO. AF_12/2020_PA</v>
          </cell>
          <cell r="C1801" t="str">
            <v>UN</v>
          </cell>
          <cell r="D1801">
            <v>11901.66</v>
          </cell>
          <cell r="E1801">
            <v>5019.75</v>
          </cell>
          <cell r="F1801">
            <v>16921.41</v>
          </cell>
        </row>
        <row r="1802">
          <cell r="A1802">
            <v>99317</v>
          </cell>
          <cell r="B1802" t="str">
            <v>ACRÉSCIMO PARA POÇO DE VISITA RETANGULAR PARA DRENAGEM, EM ALVENARIA COM BLOCOS DE CONCRETO, DIMENSÕES INTERNAS = 2X2,5 M. AF_12/2020</v>
          </cell>
          <cell r="C1802" t="str">
            <v>M</v>
          </cell>
          <cell r="D1802">
            <v>1481.12</v>
          </cell>
          <cell r="E1802">
            <v>1068.73</v>
          </cell>
          <cell r="F1802">
            <v>2549.85</v>
          </cell>
        </row>
        <row r="1803">
          <cell r="A1803">
            <v>99318</v>
          </cell>
          <cell r="B1803" t="str">
            <v>CHAMINÉ CIRCULAR PARA POÇO DE VISITA PARA DRENAGEM, EM CONCRETO PRÉ-MOLDADO, DIÂMETRO INTERNO = 0,6 M. AF_12/2020</v>
          </cell>
          <cell r="C1803" t="str">
            <v>M</v>
          </cell>
          <cell r="D1803">
            <v>187.38</v>
          </cell>
          <cell r="E1803">
            <v>16.14</v>
          </cell>
          <cell r="F1803">
            <v>203.52</v>
          </cell>
        </row>
        <row r="1804">
          <cell r="A1804">
            <v>99319</v>
          </cell>
          <cell r="B1804" t="str">
            <v>CHAMINÉ CIRCULAR PARA POÇO DE VISITA PARA DRENAGEM, EM ALVENARIA COM TIJOLOS CERÂMICOS MACIÇOS, DIÂMETRO INTERNO = 0,6 M. AF_12/2020</v>
          </cell>
          <cell r="C1804" t="str">
            <v>M</v>
          </cell>
          <cell r="D1804">
            <v>570.39</v>
          </cell>
          <cell r="E1804">
            <v>381.64</v>
          </cell>
          <cell r="F1804">
            <v>952.03</v>
          </cell>
        </row>
        <row r="1805">
          <cell r="A1805">
            <v>99320</v>
          </cell>
          <cell r="B1805" t="str">
            <v>BASE PARA POÇO DE VISITA RETANGULAR PARA DRENAGEM, EM ALVENARIA COM BLOCOS DE CONCRETO, DIMENSÕES INTERNAS = 2X3 M, PROFUNDIDADE = 1,40 M, EXCLUINDO TAMPÃO. AF_12/2020_PA</v>
          </cell>
          <cell r="C1805" t="str">
            <v>UN</v>
          </cell>
          <cell r="D1805">
            <v>5311.880000000001</v>
          </cell>
          <cell r="E1805">
            <v>2549.9699999999998</v>
          </cell>
          <cell r="F1805">
            <v>7861.85</v>
          </cell>
        </row>
        <row r="1806">
          <cell r="A1806">
            <v>99321</v>
          </cell>
          <cell r="B1806" t="str">
            <v>ACRÉSCIMO PARA POÇO DE VISITA RETANGULAR PARA DRENAGEM, EM ALVENARIA COM BLOCOS DE CONCRETO, DIMENSÕES INTERNAS = 2X3 M. AF_12/2020</v>
          </cell>
          <cell r="C1806" t="str">
            <v>M</v>
          </cell>
          <cell r="D1806">
            <v>1625.2900000000002</v>
          </cell>
          <cell r="E1806">
            <v>1174.28</v>
          </cell>
          <cell r="F1806">
            <v>2799.57</v>
          </cell>
        </row>
        <row r="1807">
          <cell r="A1807">
            <v>99322</v>
          </cell>
          <cell r="B1807" t="str">
            <v>BASE PARA POÇO DE VISITA RETANGULAR PARA DRENAGEM, EM ALVENARIA COM BLOCOS DE CONCRETO, DIMENSÕES INTERNAS = 2X3,5 M, PROFUNDIDADE = 1,40 M, EXCLUINDO TAMPÃO. AF_12/2020_PA</v>
          </cell>
          <cell r="C1807" t="str">
            <v>UN</v>
          </cell>
          <cell r="D1807">
            <v>6004.43</v>
          </cell>
          <cell r="E1807">
            <v>2860.34</v>
          </cell>
          <cell r="F1807">
            <v>8864.77</v>
          </cell>
        </row>
        <row r="1808">
          <cell r="A1808">
            <v>99323</v>
          </cell>
          <cell r="B1808" t="str">
            <v>ACRÉSCIMO PARA POÇO DE VISITA RETANGULAR PARA DRENAGEM, EM ALVENARIA COM BLOCOS DE CONCRETO, DIMENSÕES INTERNAS = 2X3,5 M. AF_12/2020</v>
          </cell>
          <cell r="C1808" t="str">
            <v>M</v>
          </cell>
          <cell r="D1808">
            <v>1769.4700000000003</v>
          </cell>
          <cell r="E1808">
            <v>1279.81</v>
          </cell>
          <cell r="F1808">
            <v>3049.28</v>
          </cell>
        </row>
        <row r="1809">
          <cell r="A1809">
            <v>99324</v>
          </cell>
          <cell r="B1809" t="str">
            <v>BASE PARA POÇO DE VISITA RETANGULAR PARA DRENAGEM, EM ALVENARIA COM BLOCOS DE CONCRETO, DIMENSÕES INTERNAS = 2X4 M, PROFUNDIDADE = 1,40 M, EXCLUINDO TAMPÃO. AF_12/2020_PA</v>
          </cell>
          <cell r="C1809" t="str">
            <v>UN</v>
          </cell>
          <cell r="D1809">
            <v>6697.0300000000007</v>
          </cell>
          <cell r="E1809">
            <v>3170.72</v>
          </cell>
          <cell r="F1809">
            <v>9867.75</v>
          </cell>
        </row>
        <row r="1810">
          <cell r="A1810">
            <v>99325</v>
          </cell>
          <cell r="B1810" t="str">
            <v>ACRÉSCIMO PARA POÇO DE VISITA RETANGULAR PARA DRENAGEM, EM ALVENARIA COM BLOCOS DE CONCRETO, DIMENSÕES INTERNAS = 2X4 M. AF_12/2020</v>
          </cell>
          <cell r="C1810" t="str">
            <v>M</v>
          </cell>
          <cell r="D1810">
            <v>1916.28</v>
          </cell>
          <cell r="E1810">
            <v>1387.09</v>
          </cell>
          <cell r="F1810">
            <v>3303.37</v>
          </cell>
        </row>
        <row r="1811">
          <cell r="A1811">
            <v>99326</v>
          </cell>
          <cell r="B1811" t="str">
            <v>BASE PARA POÇO DE VISITA RETANGULAR PARA DRENAGEM, EM ALVENARIA COM BLOCOS DE CONCRETO, DIMENSÕES INTERNAS = 2,5X2,5 M, PROFUNDIDADE = 1,40 M, EXCLUINDO TAMPÃO. AF_12/2020_PA</v>
          </cell>
          <cell r="C1811" t="str">
            <v>UN</v>
          </cell>
          <cell r="D1811">
            <v>5491.2300000000005</v>
          </cell>
          <cell r="E1811">
            <v>2527.9899999999998</v>
          </cell>
          <cell r="F1811">
            <v>8019.22</v>
          </cell>
        </row>
        <row r="1812">
          <cell r="A1812">
            <v>99327</v>
          </cell>
          <cell r="B1812" t="str">
            <v>ACRÉSCIMO PARA POÇO DE VISITA RETANGULAR PARA DRENAGEM, EM ALVENARIA COM BLOCOS DE CONCRETO, DIMENSÕES INTERNAS = 4X4 M. AF_12/2020</v>
          </cell>
          <cell r="C1812" t="str">
            <v>M</v>
          </cell>
          <cell r="D1812">
            <v>2477.2699999999995</v>
          </cell>
          <cell r="E1812">
            <v>1799.14</v>
          </cell>
          <cell r="F1812">
            <v>4276.41</v>
          </cell>
        </row>
        <row r="1813">
          <cell r="A1813">
            <v>101800</v>
          </cell>
          <cell r="B1813" t="str">
            <v>CAIXA COM GRELHA RETANGULAR DE FERRO FUNDIDO, EM ALVENARIA COM TIJOLOS CERÂMICOS MACIÇOS, DIMENSÕES INTERNAS: 0,30 X 1,00 X 1,00. AF_12/2020</v>
          </cell>
          <cell r="C1813" t="str">
            <v>UN</v>
          </cell>
          <cell r="D1813">
            <v>1182.26</v>
          </cell>
          <cell r="E1813">
            <v>408.76</v>
          </cell>
          <cell r="F1813">
            <v>1591.02</v>
          </cell>
        </row>
        <row r="1814">
          <cell r="A1814">
            <v>101801</v>
          </cell>
          <cell r="B1814" t="str">
            <v>CAIXA COM GRELHA RETANGULAR DE FERRO FUNDIDO, EM ALVENARIA COM BLOCOS DE CONCRETO, DIMENSÕES INTERNAS: 0,30 X 1,00 X 1,00. AF_12/2020</v>
          </cell>
          <cell r="C1814" t="str">
            <v>UN</v>
          </cell>
          <cell r="D1814">
            <v>846.8900000000001</v>
          </cell>
          <cell r="E1814">
            <v>253.76</v>
          </cell>
          <cell r="F1814">
            <v>1100.6500000000001</v>
          </cell>
        </row>
        <row r="1815">
          <cell r="A1815">
            <v>101806</v>
          </cell>
          <cell r="B1815" t="str">
            <v>CAIXA ENTERRADA DISTRIBUIDORA DE VAZÃO (SUMIDOUROS MÚLTIPLOS), RETANGULAR, EM ALVENARIA COM TIJOLOS MACIÇOS, DIMENSÕES INTERNAS: 0,60 X 0,60 X H=0,50 M. AF_12/2020</v>
          </cell>
          <cell r="C1815" t="str">
            <v>UN</v>
          </cell>
          <cell r="D1815">
            <v>321.10999999999996</v>
          </cell>
          <cell r="E1815">
            <v>256.8</v>
          </cell>
          <cell r="F1815">
            <v>577.91</v>
          </cell>
        </row>
        <row r="1816">
          <cell r="A1816">
            <v>101807</v>
          </cell>
          <cell r="B1816" t="str">
            <v>CAIXA ENTERRADA DISTRIBUIDORA DE VAZÃO (SUMIDOUROS MÚLTIPLOS), RETANGULAR, EM ALVENARIA COM BLOCOS DE CONCRETO, DIMENSÕES INTERNAS: 0,60 X 0,60 X H=0,50 M. AF_12/2020</v>
          </cell>
          <cell r="C1816" t="str">
            <v>UN</v>
          </cell>
          <cell r="D1816">
            <v>277.89</v>
          </cell>
          <cell r="E1816">
            <v>233.18</v>
          </cell>
          <cell r="F1816">
            <v>511.07</v>
          </cell>
        </row>
        <row r="1817">
          <cell r="A1817">
            <v>101808</v>
          </cell>
          <cell r="B1817" t="str">
            <v>CAIXA ENTERRADA DISTRIBUIDORA DE VAZÃO (SUMIDOUROS MÚLTIPLOS), RETANGULAR, EM CONCRETO PRÉ-MOLDADO, DIMENSÕES INTERNAS: 0,60 X 0,60 X H=0,50 M. AF_12/2020</v>
          </cell>
          <cell r="C1817" t="str">
            <v>UN</v>
          </cell>
          <cell r="D1817">
            <v>340.73</v>
          </cell>
          <cell r="E1817">
            <v>56.77</v>
          </cell>
          <cell r="F1817">
            <v>397.5</v>
          </cell>
        </row>
        <row r="1818">
          <cell r="A1818">
            <v>101809</v>
          </cell>
          <cell r="B1818" t="str">
            <v>BASE PARA POCO DE VISITA RETANGULAR PARA ESGOTO E DRENAGEM, EM CONCRETO ESTRUTURAL, DIMENSÕES INTERNAS DE 90X150 M, PROFUNDIDADE DE 1,25 M, EXCLUINDO TAMPÃO. AF_12/2020_PA</v>
          </cell>
          <cell r="C1818" t="str">
            <v>UN</v>
          </cell>
          <cell r="D1818">
            <v>1874.8</v>
          </cell>
          <cell r="E1818">
            <v>927.7</v>
          </cell>
          <cell r="F1818">
            <v>2802.5</v>
          </cell>
        </row>
        <row r="1819">
          <cell r="A1819">
            <v>102139</v>
          </cell>
          <cell r="B1819" t="str">
            <v>BASE PARA POÇO DE VISITA CIRCULAR PARA  ESGOTO, EM CONCRETO PRÉ-MOLDADO, DIÂMETRO INTERNO = 1,20 M, PROFUNDIDADE = 1,60 M, EXCLUINDO TAMPÃO. AF_12/2020_PA</v>
          </cell>
          <cell r="C1819" t="str">
            <v>UN</v>
          </cell>
          <cell r="D1819">
            <v>1187.79</v>
          </cell>
          <cell r="E1819">
            <v>292.02999999999997</v>
          </cell>
          <cell r="F1819">
            <v>1479.82</v>
          </cell>
        </row>
        <row r="1820">
          <cell r="A1820">
            <v>102141</v>
          </cell>
          <cell r="B1820" t="str">
            <v>BASE PARA POÇO DE VISITA CIRCULAR PARA  ESGOTO, EM CONCRETO PRÉ-MOLDADO, DIÂMETRO INTERNO = 1,50 M, PROFUNDIDADE = 1,35 M, EXCLUINDO TAMPÃO. AF_12/2020_PA</v>
          </cell>
          <cell r="C1820" t="str">
            <v>UN</v>
          </cell>
          <cell r="D1820">
            <v>1856.4299999999998</v>
          </cell>
          <cell r="E1820">
            <v>420.94</v>
          </cell>
          <cell r="F1820">
            <v>2277.37</v>
          </cell>
        </row>
        <row r="1821">
          <cell r="A1821">
            <v>102142</v>
          </cell>
          <cell r="B1821" t="str">
            <v>BASE PARA POÇO DE VISITA CIRCULAR PARA DRENAGEM, EM CONCRETO PRÉ-MOLDADO, DIÂMETRO INTERNO = 1,50 M, PROFUNDIDADE = 1,35 M, EXCLUINDO TAMPÃO. AF_12/2020_PA</v>
          </cell>
          <cell r="C1821" t="str">
            <v>UN</v>
          </cell>
          <cell r="D1821">
            <v>1815.93</v>
          </cell>
          <cell r="E1821">
            <v>419.22</v>
          </cell>
          <cell r="F1821">
            <v>2235.15</v>
          </cell>
        </row>
        <row r="1822">
          <cell r="A1822">
            <v>102457</v>
          </cell>
          <cell r="B1822" t="str">
            <v>BASE PARA POÇO DE VISITA CIRCULAR PARA DRENAGEM, EM CONCRETO PRÉ-MOLDADO, DIÂMETRO INTERNO = 1,20 M, PROFUNDIDADE = 1,60 M, EXCLUINDO TAMPÃO. AF_05/2021_PA</v>
          </cell>
          <cell r="C1822" t="str">
            <v>UN</v>
          </cell>
          <cell r="D1822">
            <v>1170.75</v>
          </cell>
          <cell r="E1822">
            <v>274.51</v>
          </cell>
          <cell r="F1822">
            <v>1445.26</v>
          </cell>
        </row>
        <row r="1823">
          <cell r="A1823">
            <v>94263</v>
          </cell>
          <cell r="B1823" t="str">
            <v>GUIA (MEIO-FIO) CONCRETO, MOLDADA  IN LOCO  EM TRECHO RETO COM EXTRUSORA, 13 CM BASE X 22 CM ALTURA. AF_01/2024</v>
          </cell>
          <cell r="C1823" t="str">
            <v>M</v>
          </cell>
          <cell r="D1823">
            <v>21.450000000000003</v>
          </cell>
          <cell r="E1823">
            <v>12.83</v>
          </cell>
          <cell r="F1823">
            <v>34.28</v>
          </cell>
        </row>
        <row r="1824">
          <cell r="A1824">
            <v>94264</v>
          </cell>
          <cell r="B1824" t="str">
            <v>GUIA (MEIO-FIO) CONCRETO, MOLDADA  IN LOCO  EM TRECHO CURVO COM EXTRUSORA, 13 CM BASE X 22 CM ALTURA. AF_01/2024</v>
          </cell>
          <cell r="C1824" t="str">
            <v>M</v>
          </cell>
          <cell r="D1824">
            <v>23.279999999999998</v>
          </cell>
          <cell r="E1824">
            <v>16.05</v>
          </cell>
          <cell r="F1824">
            <v>39.33</v>
          </cell>
        </row>
        <row r="1825">
          <cell r="A1825">
            <v>94265</v>
          </cell>
          <cell r="B1825" t="str">
            <v>GUIA (MEIO-FIO) CONCRETO, MOLDADA  IN LOCO  EM TRECHO RETO COM EXTRUSORA, 15 CM BASE X 30 CM ALTURA. AF_01/2024</v>
          </cell>
          <cell r="C1825" t="str">
            <v>M</v>
          </cell>
          <cell r="D1825">
            <v>31.62</v>
          </cell>
          <cell r="E1825">
            <v>13.8</v>
          </cell>
          <cell r="F1825">
            <v>45.42</v>
          </cell>
        </row>
        <row r="1826">
          <cell r="A1826">
            <v>94266</v>
          </cell>
          <cell r="B1826" t="str">
            <v>GUIA (MEIO-FIO) CONCRETO, MOLDADA  IN LOCO  EM TRECHO CURVO COM EXTRUSORA, 15 CM BASE X 30 CM ALTURA. AF_01/2024</v>
          </cell>
          <cell r="C1826" t="str">
            <v>M</v>
          </cell>
          <cell r="D1826">
            <v>33.72</v>
          </cell>
          <cell r="E1826">
            <v>17.489999999999998</v>
          </cell>
          <cell r="F1826">
            <v>51.21</v>
          </cell>
        </row>
        <row r="1827">
          <cell r="A1827">
            <v>94267</v>
          </cell>
          <cell r="B1827" t="str">
            <v>GUIA (MEIO-FIO) E SARJETA CONJUGADOS DE CONCRETO, MOLDADA  IN LOCO  EM TRECHO RETO COM EXTRUSORA, 45 CM BASE (15 CM BASE DA GUIA + 30 CM BASE DA SARJETA) X 22 CM ALTURA. AF_01/2024</v>
          </cell>
          <cell r="C1827" t="str">
            <v>M</v>
          </cell>
          <cell r="D1827">
            <v>39.53</v>
          </cell>
          <cell r="E1827">
            <v>14.67</v>
          </cell>
          <cell r="F1827">
            <v>54.2</v>
          </cell>
        </row>
        <row r="1828">
          <cell r="A1828">
            <v>94268</v>
          </cell>
          <cell r="B1828" t="str">
            <v>GUIA (MEIO-FIO) E SARJETA CONJUGADOS DE CONCRETO, MOLDADA  IN LOCO  EM TRECHO CURVO COM EXTRUSORA, 45 CM BASE (15 CM BASE DA GUIA + 30 CM BASE DA SARJETA) X 22 CM ALTURA. AF_01/2024</v>
          </cell>
          <cell r="C1828" t="str">
            <v>M</v>
          </cell>
          <cell r="D1828">
            <v>41.870000000000005</v>
          </cell>
          <cell r="E1828">
            <v>18.72</v>
          </cell>
          <cell r="F1828">
            <v>60.59</v>
          </cell>
        </row>
        <row r="1829">
          <cell r="A1829">
            <v>94269</v>
          </cell>
          <cell r="B1829" t="str">
            <v>GUIA (MEIO-FIO) E SARJETA CONJUGADOS DE CONCRETO, MOLDADA  IN LOCO  EM TRECHO RETO COM EXTRUSORA, 60 CM BASE (15 CM BASE DA GUIA + 45 CM BASE DA SARJETA) X 26 CM ALTURA. AF_01/2024</v>
          </cell>
          <cell r="C1829" t="str">
            <v>M</v>
          </cell>
          <cell r="D1829">
            <v>58.94</v>
          </cell>
          <cell r="E1829">
            <v>17.86</v>
          </cell>
          <cell r="F1829">
            <v>76.8</v>
          </cell>
        </row>
        <row r="1830">
          <cell r="A1830">
            <v>94270</v>
          </cell>
          <cell r="B1830" t="str">
            <v>GUIA (MEIO-FIO) E SARJETA CONJUGADOS DE CONCRETO, MOLDADA IN LOCO  EM TRECHO CURVO COM EXTRUSORA, 60 CM BASE (15 CM BASE DA GUIA + 45 CM BASE DA SARJETA) X 26 CM ALTURA. AF_01/2024</v>
          </cell>
          <cell r="C1830" t="str">
            <v>M</v>
          </cell>
          <cell r="D1830">
            <v>62.17</v>
          </cell>
          <cell r="E1830">
            <v>23.51</v>
          </cell>
          <cell r="F1830">
            <v>85.68</v>
          </cell>
        </row>
        <row r="1831">
          <cell r="A1831">
            <v>94271</v>
          </cell>
          <cell r="B1831" t="str">
            <v>GUIA (MEIO-FIO) E SARJETA CONJUGADOS DE CONCRETO, MOLDADA  IN LOCO  EM TRECHO RETO COM EXTRUSORA, 65 CM BASE (15 CM BASE DA GUIA + 50 CM BASE DA SARJETA) X 26 CM ALTURA. AF_01/2024</v>
          </cell>
          <cell r="C1831" t="str">
            <v>M</v>
          </cell>
          <cell r="D1831">
            <v>72.11</v>
          </cell>
          <cell r="E1831">
            <v>21.56</v>
          </cell>
          <cell r="F1831">
            <v>93.67</v>
          </cell>
        </row>
        <row r="1832">
          <cell r="A1832">
            <v>94272</v>
          </cell>
          <cell r="B1832" t="str">
            <v>GUIA (MEIO-FIO) E SARJETA CONJUGADOS DE CONCRETO, MOLDADA  IN LOCO  EM TRECHO CURVO COM EXTRUSORA, 65 CM BASE (15 CM BASE DA GUIA + 50 CM BASE DA SARJETA) X 26 CM ALTURA. AF_01/2024</v>
          </cell>
          <cell r="C1832" t="str">
            <v>M</v>
          </cell>
          <cell r="D1832">
            <v>76.400000000000006</v>
          </cell>
          <cell r="E1832">
            <v>29.11</v>
          </cell>
          <cell r="F1832">
            <v>105.51</v>
          </cell>
        </row>
        <row r="1833">
          <cell r="A1833">
            <v>94273</v>
          </cell>
          <cell r="B1833" t="str">
            <v>ASSENTAMENTO DE GUIA (MEIO-FIO) EM TRECHO RETO, CONFECCIONADA EM CONCRETO PRÉ-FABRICADO, DIMENSÕES 100X15X13X30 CM (COMPRIMENTO X BASE INFERIOR X BASE SUPERIOR X ALTURA). AF_01/2024</v>
          </cell>
          <cell r="C1833" t="str">
            <v>M</v>
          </cell>
          <cell r="D1833">
            <v>39.159999999999997</v>
          </cell>
          <cell r="E1833">
            <v>9.1</v>
          </cell>
          <cell r="F1833">
            <v>48.26</v>
          </cell>
        </row>
        <row r="1834">
          <cell r="A1834">
            <v>94274</v>
          </cell>
          <cell r="B1834" t="str">
            <v>ASSENTAMENTO DE GUIA (MEIO-FIO) EM TRECHO CURVO, CONFECCIONADA EM CONCRETO PRÉ-FABRICADO, DIMENSÕES 100X15X13X30 CM (COMPRIMENTO X BASE INFERIOR X BASE SUPERIOR X ALTURA). AF_01/2024</v>
          </cell>
          <cell r="C1834" t="str">
            <v>M</v>
          </cell>
          <cell r="D1834">
            <v>40.090000000000003</v>
          </cell>
          <cell r="E1834">
            <v>11.29</v>
          </cell>
          <cell r="F1834">
            <v>51.38</v>
          </cell>
        </row>
        <row r="1835">
          <cell r="A1835">
            <v>94275</v>
          </cell>
          <cell r="B1835" t="str">
            <v>ASSENTAMENTO DE GUIA (MEIO-FIO) EM TRECHO RETO, CONFECCIONADA EM CONCRETO PRÉ-FABRICADO, DIMENSÕES 100X15X13X20 CM (COMPRIMENTO X BASE INFERIOR X BASE SUPERIOR X ALTURA). AF_01/2024</v>
          </cell>
          <cell r="C1835" t="str">
            <v>M</v>
          </cell>
          <cell r="D1835">
            <v>35.42</v>
          </cell>
          <cell r="E1835">
            <v>8.48</v>
          </cell>
          <cell r="F1835">
            <v>43.9</v>
          </cell>
        </row>
        <row r="1836">
          <cell r="A1836">
            <v>94276</v>
          </cell>
          <cell r="B1836" t="str">
            <v>ASSENTAMENTO DE GUIA (MEIO-FIO) EM TRECHO CURVO, CONFECCIONADA EM CONCRETO PRÉ-FABRICADO, DIMENSÕES 100X15X13X20 CM (COMPRIMENTO X BASE INFERIOR X BASE SUPERIOR X ALTURA). AF_01/2024</v>
          </cell>
          <cell r="C1836" t="str">
            <v>M</v>
          </cell>
          <cell r="D1836">
            <v>36.370000000000005</v>
          </cell>
          <cell r="E1836">
            <v>10.65</v>
          </cell>
          <cell r="F1836">
            <v>47.02</v>
          </cell>
        </row>
        <row r="1837">
          <cell r="A1837">
            <v>94277</v>
          </cell>
          <cell r="B1837" t="str">
            <v>ASSENTAMENTO DE GUIA (MEIO-FIO) EM TRECHO RETO, CONFECCIONADA EM CONCRETO PRÉ-FABRICADO, DIMENSÕES 80X08X08X25 CM (COMPRIMENTO X BASE INFERIOR X BASE SUPERIOR X ALTURA). AF_01/2024</v>
          </cell>
          <cell r="C1837" t="str">
            <v>M</v>
          </cell>
          <cell r="D1837">
            <v>30.770000000000003</v>
          </cell>
          <cell r="E1837">
            <v>7.97</v>
          </cell>
          <cell r="F1837">
            <v>38.74</v>
          </cell>
        </row>
        <row r="1838">
          <cell r="A1838">
            <v>94278</v>
          </cell>
          <cell r="B1838" t="str">
            <v>ASSENTAMENTO DE GUIA (MEIO-FIO) EM TRECHO CURVO, CONFECCIONADA EM CONCRETO PRÉ-FABRICADO, DIMENSÕES 80X08X08X25 CM (COMPRIMENTO X BASE INFERIOR X BASE SUPERIOR X ALTURA). AF_01/2024</v>
          </cell>
          <cell r="C1838" t="str">
            <v>M</v>
          </cell>
          <cell r="D1838">
            <v>31.72</v>
          </cell>
          <cell r="E1838">
            <v>10.14</v>
          </cell>
          <cell r="F1838">
            <v>41.86</v>
          </cell>
        </row>
        <row r="1839">
          <cell r="A1839">
            <v>94279</v>
          </cell>
          <cell r="B1839" t="str">
            <v>ASSENTAMENTO DE GUIA (MEIO-FIO) EM TRECHO RETO, CONFECCIONADA EM CONCRETO PRÉ-FABRICADO, DIMENSÕES 39X6,5X6,5X19 CM (COMPRIMENTO X BASE INFERIOR X BASE SUPERIOR X ALTURA), PARA DELIMITAÇÃO DE JARDINS, PRAÇAS OU PASSEIOS. AF_01/2024</v>
          </cell>
          <cell r="C1839" t="str">
            <v>M</v>
          </cell>
          <cell r="D1839">
            <v>38.83</v>
          </cell>
          <cell r="E1839">
            <v>7.58</v>
          </cell>
          <cell r="F1839">
            <v>46.41</v>
          </cell>
        </row>
        <row r="1840">
          <cell r="A1840">
            <v>94280</v>
          </cell>
          <cell r="B1840" t="str">
            <v>ASSENTAMENTO DE GUIA (MEIO-FIO) EM TRECHO CURVO, CONFECCIONADA EM CONCRETO PRÉ-FABRICADO, DIMENSÕES 39X6,5X6,5X19 CM (COMPRIMENTO X BASE INFERIOR X BASE SUPERIOR X ALTURA), PARA DELIMITAÇÃO DE JARDINS, PRAÇAS OU PASSEIOS. AF_01/2024</v>
          </cell>
          <cell r="C1840" t="str">
            <v>M</v>
          </cell>
          <cell r="D1840">
            <v>39.770000000000003</v>
          </cell>
          <cell r="E1840">
            <v>9.76</v>
          </cell>
          <cell r="F1840">
            <v>49.53</v>
          </cell>
        </row>
        <row r="1841">
          <cell r="A1841">
            <v>94281</v>
          </cell>
          <cell r="B1841" t="str">
            <v>EXECUÇÃO DE SARJETA DE CONCRETO USINADO, MOLDADA  IN LOCO  EM TRECHO RETO, 30 CM BASE X 15 CM ALTURA. AF_01/2024</v>
          </cell>
          <cell r="C1841" t="str">
            <v>M</v>
          </cell>
          <cell r="D1841">
            <v>31.37</v>
          </cell>
          <cell r="E1841">
            <v>9.66</v>
          </cell>
          <cell r="F1841">
            <v>41.03</v>
          </cell>
        </row>
        <row r="1842">
          <cell r="A1842">
            <v>94282</v>
          </cell>
          <cell r="B1842" t="str">
            <v>EXECUÇÃO DE SARJETA DE CONCRETO USINADO, MOLDADA  IN LOCO  EM TRECHO CURVO, 30 CM BASE X 15 CM ALTURA. AF_01/2024</v>
          </cell>
          <cell r="C1842" t="str">
            <v>M</v>
          </cell>
          <cell r="D1842">
            <v>33.869999999999997</v>
          </cell>
          <cell r="E1842">
            <v>15.42</v>
          </cell>
          <cell r="F1842">
            <v>49.29</v>
          </cell>
        </row>
        <row r="1843">
          <cell r="A1843">
            <v>94283</v>
          </cell>
          <cell r="B1843" t="str">
            <v>EXECUÇÃO DE SARJETA DE CONCRETO USINADO, MOLDADA  IN LOCO  EM TRECHO RETO, 45 CM BASE X 15 CM ALTURA. AF_01/2024</v>
          </cell>
          <cell r="C1843" t="str">
            <v>M</v>
          </cell>
          <cell r="D1843">
            <v>44.519999999999996</v>
          </cell>
          <cell r="E1843">
            <v>10.71</v>
          </cell>
          <cell r="F1843">
            <v>55.23</v>
          </cell>
        </row>
        <row r="1844">
          <cell r="A1844">
            <v>94284</v>
          </cell>
          <cell r="B1844" t="str">
            <v>EXECUÇÃO DE SARJETA DE CONCRETO USINADO, MOLDADA  IN LOCO  EM TRECHO CURVO, 45 CM BASE X 15 CM ALTURA. AF_01/2024</v>
          </cell>
          <cell r="C1844" t="str">
            <v>M</v>
          </cell>
          <cell r="D1844">
            <v>47</v>
          </cell>
          <cell r="E1844">
            <v>16.48</v>
          </cell>
          <cell r="F1844">
            <v>63.48</v>
          </cell>
        </row>
        <row r="1845">
          <cell r="A1845">
            <v>94285</v>
          </cell>
          <cell r="B1845" t="str">
            <v>EXECUÇÃO DE SARJETA DE CONCRETO USINADO, MOLDADA  IN LOCO  EM TRECHO RETO, 60 CM BASE X 15 CM ALTURA. AF_01/2024</v>
          </cell>
          <cell r="C1845" t="str">
            <v>M</v>
          </cell>
          <cell r="D1845">
            <v>58.430000000000007</v>
          </cell>
          <cell r="E1845">
            <v>13.58</v>
          </cell>
          <cell r="F1845">
            <v>72.010000000000005</v>
          </cell>
        </row>
        <row r="1846">
          <cell r="A1846">
            <v>94286</v>
          </cell>
          <cell r="B1846" t="str">
            <v>EXECUÇÃO DE SARJETA DE CONCRETO USINADO, MOLDADA  IN LOCO  EM TRECHO CURVO, 60 CM BASE X 15 CM ALTURA. AF_01/2024</v>
          </cell>
          <cell r="C1846" t="str">
            <v>M</v>
          </cell>
          <cell r="D1846">
            <v>60.930000000000007</v>
          </cell>
          <cell r="E1846">
            <v>19.329999999999998</v>
          </cell>
          <cell r="F1846">
            <v>80.260000000000005</v>
          </cell>
        </row>
        <row r="1847">
          <cell r="A1847">
            <v>94287</v>
          </cell>
          <cell r="B1847" t="str">
            <v>EXECUÇÃO DE SARJETA DE CONCRETO USINADO, MOLDADA  IN LOCO  EM TRECHO RETO, 30 CM BASE X 10 CM ALTURA. AF_01/2024</v>
          </cell>
          <cell r="C1847" t="str">
            <v>M</v>
          </cell>
          <cell r="D1847">
            <v>22.59</v>
          </cell>
          <cell r="E1847">
            <v>8.98</v>
          </cell>
          <cell r="F1847">
            <v>31.57</v>
          </cell>
        </row>
        <row r="1848">
          <cell r="A1848">
            <v>94288</v>
          </cell>
          <cell r="B1848" t="str">
            <v>EXECUÇÃO DE SARJETA DE CONCRETO USINADO, MOLDADA  IN LOCO  EM TRECHO CURVO, 30 CM BASE X 10 CM ALTURA. AF_01/2024</v>
          </cell>
          <cell r="C1848" t="str">
            <v>M</v>
          </cell>
          <cell r="D1848">
            <v>24.810000000000002</v>
          </cell>
          <cell r="E1848">
            <v>14.11</v>
          </cell>
          <cell r="F1848">
            <v>38.92</v>
          </cell>
        </row>
        <row r="1849">
          <cell r="A1849">
            <v>94289</v>
          </cell>
          <cell r="B1849" t="str">
            <v>EXECUÇÃO DE SARJETA DE CONCRETO USINADO, MOLDADA  IN LOCO  EM TRECHO RETO, 45 CM BASE X 10 CM ALTURA. AF_01/2024</v>
          </cell>
          <cell r="C1849" t="str">
            <v>M</v>
          </cell>
          <cell r="D1849">
            <v>31.290000000000003</v>
          </cell>
          <cell r="E1849">
            <v>9.1999999999999993</v>
          </cell>
          <cell r="F1849">
            <v>40.49</v>
          </cell>
        </row>
        <row r="1850">
          <cell r="A1850">
            <v>94290</v>
          </cell>
          <cell r="B1850" t="str">
            <v>EXECUÇÃO DE SARJETA DE CONCRETO USINADO, MOLDADA  IN LOCO  EM TRECHO CURVO, 45 CM BASE X 10 CM ALTURA. AF_01/2024</v>
          </cell>
          <cell r="C1850" t="str">
            <v>M</v>
          </cell>
          <cell r="D1850">
            <v>33.5</v>
          </cell>
          <cell r="E1850">
            <v>14.33</v>
          </cell>
          <cell r="F1850">
            <v>47.83</v>
          </cell>
        </row>
        <row r="1851">
          <cell r="A1851">
            <v>94291</v>
          </cell>
          <cell r="B1851" t="str">
            <v>EXECUÇÃO DE SARJETA DE CONCRETO USINADO, MOLDADA  IN LOCO  EM TRECHO RETO, 60 CM BASE X 10 CM ALTURA. AF_01/2024</v>
          </cell>
          <cell r="C1851" t="str">
            <v>M</v>
          </cell>
          <cell r="D1851">
            <v>40.200000000000003</v>
          </cell>
          <cell r="E1851">
            <v>9.75</v>
          </cell>
          <cell r="F1851">
            <v>49.95</v>
          </cell>
        </row>
        <row r="1852">
          <cell r="A1852">
            <v>94292</v>
          </cell>
          <cell r="B1852" t="str">
            <v>EXECUÇÃO DE SARJETA DE CONCRETO USINADO, MOLDADA  IN LOCO  EM TRECHO CURVO, 60 CM BASE X 10 CM ALTURA. AF_01/2024</v>
          </cell>
          <cell r="C1852" t="str">
            <v>M</v>
          </cell>
          <cell r="D1852">
            <v>42.4</v>
          </cell>
          <cell r="E1852">
            <v>14.88</v>
          </cell>
          <cell r="F1852">
            <v>57.28</v>
          </cell>
        </row>
        <row r="1853">
          <cell r="A1853">
            <v>94293</v>
          </cell>
          <cell r="B1853" t="str">
            <v>EXECUÇÃO DE SARJETÃO DE CONCRETO USINADO, MOLDADA  IN LOCO  EM TRECHO RETO, 100 CM BASE X 20 CM ALTURA. AF_01/2024</v>
          </cell>
          <cell r="C1853" t="str">
            <v>M</v>
          </cell>
          <cell r="D1853">
            <v>130.80000000000001</v>
          </cell>
          <cell r="E1853">
            <v>29.91</v>
          </cell>
          <cell r="F1853">
            <v>160.71</v>
          </cell>
        </row>
        <row r="1854">
          <cell r="A1854">
            <v>94294</v>
          </cell>
          <cell r="B1854" t="str">
            <v>EXECUÇÃO DE ESCORAS DE CONCRETO PARA CONTENÇÃO DE GUIAS PRÉ-FABRICADAS. AF_01/2024</v>
          </cell>
          <cell r="C1854" t="str">
            <v>M</v>
          </cell>
          <cell r="D1854">
            <v>5.8599999999999994</v>
          </cell>
          <cell r="E1854">
            <v>1.9</v>
          </cell>
          <cell r="F1854">
            <v>7.76</v>
          </cell>
        </row>
        <row r="1855">
          <cell r="A1855">
            <v>104491</v>
          </cell>
          <cell r="B1855" t="str">
            <v>ADUELA/ GALERIA FECHADA PRE-MOLDADA DE CONCRETO ARMADO, SECAO QUADRANGULAR INTERNA DE 1,50 X 1,50 M (L X A), MISULA DE 20 X 20 CM, C = 1,00 M, ESPESSURA MIN = 15 CM, TB-45 E FCK DO CONCRETO = 30 MPA   FORNECIMENTO E ASSENTAMENTO. AF_01/2023</v>
          </cell>
          <cell r="C1855" t="str">
            <v>M</v>
          </cell>
          <cell r="D1855">
            <v>2572.3200000000002</v>
          </cell>
          <cell r="E1855">
            <v>54.52</v>
          </cell>
          <cell r="F1855">
            <v>2626.84</v>
          </cell>
        </row>
        <row r="1856">
          <cell r="A1856">
            <v>104492</v>
          </cell>
          <cell r="B1856" t="str">
            <v>ADUELA/ GALERIA FECHADA PRE-MOLDADA DE CONCRETO ARMADO, SECAO QUADRANGULAR INTERNA DE 2,00 X 2,00 M (L X A), MISULA DE 20 X 20 CM, C = 1,00 M, ESPESSURA MIN = 15 CM, TB-45 E FCK DO CONCRETO = 30 MPA   FORNECIMENTO E ASSENTAMENTO. AF_01/2023</v>
          </cell>
          <cell r="C1856" t="str">
            <v>M</v>
          </cell>
          <cell r="D1856">
            <v>3213.84</v>
          </cell>
          <cell r="E1856">
            <v>67.08</v>
          </cell>
          <cell r="F1856">
            <v>3280.92</v>
          </cell>
        </row>
        <row r="1857">
          <cell r="A1857">
            <v>104494</v>
          </cell>
          <cell r="B1857" t="str">
            <v>ADUELA/ GALERIA FECHADA PRE-MOLDADA DE CONCRETO ARMADO, SECAO QUADRANGULAR INTERNA DE 2,50 X 2,50 M (L X A), MISULA DE 20 X 20 CM, C = 1,00 M, ESPESSURA MIN = 15 CM, TB-45 E FCK DO CONCRETO = 30 MPA   FORNECIMENTO E ASSENTAMENTO. AF_01/2023</v>
          </cell>
          <cell r="C1857" t="str">
            <v>M</v>
          </cell>
          <cell r="D1857">
            <v>4343.08</v>
          </cell>
          <cell r="E1857">
            <v>78.989999999999995</v>
          </cell>
          <cell r="F1857">
            <v>4422.07</v>
          </cell>
        </row>
        <row r="1858">
          <cell r="A1858">
            <v>104497</v>
          </cell>
          <cell r="B1858" t="str">
            <v>ADUELA/ GALERIA FECHADA PRE-MOLDADA DE CONCRETO ARMADO, SECAO QUADRANGULAR INTERNA DE 3,00 X 3,00 M (L X A), MISULA DE 20 X 20 CM, C = 1,00 M, ESPESSURA MIN = 20 CM, TB-45 E FCK DO CONCRETO = 30 MPA   FORNECIMENTO E ASSENTAMENTO. AF_01/2023</v>
          </cell>
          <cell r="C1858" t="str">
            <v>M</v>
          </cell>
          <cell r="D1858">
            <v>5226.68</v>
          </cell>
          <cell r="E1858">
            <v>106.12</v>
          </cell>
          <cell r="F1858">
            <v>5332.8</v>
          </cell>
        </row>
        <row r="1859">
          <cell r="A1859">
            <v>104515</v>
          </cell>
          <cell r="B1859" t="str">
            <v>APLICAÇÃO DE MANTA GEOTÊXTIL NAS JUNTAS RÍGIDAS DE ADUELAS PRÉ-MOLDADAS DE CONCRETO ARMADO. AF_01/2023</v>
          </cell>
          <cell r="C1859" t="str">
            <v>M2</v>
          </cell>
          <cell r="D1859">
            <v>26.57</v>
          </cell>
          <cell r="E1859">
            <v>0.32</v>
          </cell>
          <cell r="F1859">
            <v>26.89</v>
          </cell>
        </row>
        <row r="1860">
          <cell r="A1860">
            <v>102727</v>
          </cell>
          <cell r="B1860" t="str">
            <v>FABRICAÇÃO, MONTAGEM E DESMONTAGEM DE FÔRMA PARA BOCA PARA BUEIRO, EM CHAPA DE MADEIRA COMPENSADA RESINADA, E = 17 MM, 2 UTILIZAÇÕES. AF_07/2021</v>
          </cell>
          <cell r="C1860" t="str">
            <v>M2</v>
          </cell>
          <cell r="D1860">
            <v>57.759999999999991</v>
          </cell>
          <cell r="E1860">
            <v>36.81</v>
          </cell>
          <cell r="F1860">
            <v>94.57</v>
          </cell>
        </row>
        <row r="1861">
          <cell r="A1861">
            <v>102728</v>
          </cell>
          <cell r="B1861" t="str">
            <v>ARMAÇÃO DE MURO ALA E MURO TESTA UTILIZANDO AÇO CA-50 DE 6,3 MM - MONTAGEM. AF_07/2021</v>
          </cell>
          <cell r="C1861" t="str">
            <v>KG</v>
          </cell>
          <cell r="D1861">
            <v>10.58</v>
          </cell>
          <cell r="E1861">
            <v>3.81</v>
          </cell>
          <cell r="F1861">
            <v>14.39</v>
          </cell>
        </row>
        <row r="1862">
          <cell r="A1862">
            <v>102729</v>
          </cell>
          <cell r="B1862" t="str">
            <v>ARMAÇÃO DE MURO ALA E MURO TESTA UTILIZANDO AÇO CA-50 DE 8 MM - MONTAGEM. AF_07/2021</v>
          </cell>
          <cell r="C1862" t="str">
            <v>KG</v>
          </cell>
          <cell r="D1862">
            <v>10.45</v>
          </cell>
          <cell r="E1862">
            <v>2.65</v>
          </cell>
          <cell r="F1862">
            <v>13.1</v>
          </cell>
        </row>
        <row r="1863">
          <cell r="A1863">
            <v>102730</v>
          </cell>
          <cell r="B1863" t="str">
            <v>ARMAÇÃO DE MURO ALA E MURO TESTA UTILIZANDO AÇO CA-50 DE 10 MM - MONTAGEM. AF_07/2021</v>
          </cell>
          <cell r="C1863" t="str">
            <v>KG</v>
          </cell>
          <cell r="D1863">
            <v>9.629999999999999</v>
          </cell>
          <cell r="E1863">
            <v>1.89</v>
          </cell>
          <cell r="F1863">
            <v>11.52</v>
          </cell>
        </row>
        <row r="1864">
          <cell r="A1864">
            <v>102731</v>
          </cell>
          <cell r="B1864" t="str">
            <v>ARMAÇÃO DE MURO ALA E MURO TESTA UTILIZANDO AÇO CA-50 DE 12,5 MM - MONTAGEM. AF_07/2021</v>
          </cell>
          <cell r="C1864" t="str">
            <v>KG</v>
          </cell>
          <cell r="D1864">
            <v>8.2799999999999994</v>
          </cell>
          <cell r="E1864">
            <v>1.34</v>
          </cell>
          <cell r="F1864">
            <v>9.6199999999999992</v>
          </cell>
        </row>
        <row r="1865">
          <cell r="A1865">
            <v>102732</v>
          </cell>
          <cell r="B1865" t="str">
            <v>ARMAÇÃO DE MURO ALA E MURO TESTA UTILIZANDO AÇO CA-50 DE 16 MM - MONTAGEM. AF_07/2021</v>
          </cell>
          <cell r="C1865" t="str">
            <v>KG</v>
          </cell>
          <cell r="D1865">
            <v>8.06</v>
          </cell>
          <cell r="E1865">
            <v>0.87</v>
          </cell>
          <cell r="F1865">
            <v>8.93</v>
          </cell>
        </row>
        <row r="1866">
          <cell r="A1866">
            <v>102733</v>
          </cell>
          <cell r="B1866" t="str">
            <v>ARMAÇÃO DE MURO ALA E MURO TESTA UTILIZANDO AÇO CA-50 DE 20 MM - MONTAGEM. AF_07/2021</v>
          </cell>
          <cell r="C1866" t="str">
            <v>KG</v>
          </cell>
          <cell r="D1866">
            <v>9.2299999999999986</v>
          </cell>
          <cell r="E1866">
            <v>0.56000000000000005</v>
          </cell>
          <cell r="F1866">
            <v>9.7899999999999991</v>
          </cell>
        </row>
        <row r="1867">
          <cell r="A1867">
            <v>102734</v>
          </cell>
          <cell r="B1867" t="str">
            <v>ARMAÇÃO DE SOLEIRA UTILIZANDO AÇO CA-50 DE 6,3 MM - MONTAGEM. AF_07/2021</v>
          </cell>
          <cell r="C1867" t="str">
            <v>KG</v>
          </cell>
          <cell r="D1867">
            <v>10.48</v>
          </cell>
          <cell r="E1867">
            <v>2.83</v>
          </cell>
          <cell r="F1867">
            <v>13.31</v>
          </cell>
        </row>
        <row r="1868">
          <cell r="A1868">
            <v>102735</v>
          </cell>
          <cell r="B1868" t="str">
            <v>ARMAÇÃO DE SOLEIRA UTILIZANDO AÇO CA-50 DE 8 MM - MONTAGEM. AF_07/2021</v>
          </cell>
          <cell r="C1868" t="str">
            <v>KG</v>
          </cell>
          <cell r="D1868">
            <v>10.27</v>
          </cell>
          <cell r="E1868">
            <v>1.9</v>
          </cell>
          <cell r="F1868">
            <v>12.17</v>
          </cell>
        </row>
        <row r="1869">
          <cell r="A1869">
            <v>102736</v>
          </cell>
          <cell r="B1869" t="str">
            <v>CONCRETAGEM DE BOCA PARA BUEIRO, FCK = 20 MPA, COM USO DE BOMBA - LANÇAMENTO, ADENSAMENTO E ACABAMENTO. AF_07/2021</v>
          </cell>
          <cell r="C1869" t="str">
            <v>M3</v>
          </cell>
          <cell r="D1869">
            <v>526.16999999999996</v>
          </cell>
          <cell r="E1869">
            <v>36</v>
          </cell>
          <cell r="F1869">
            <v>562.16999999999996</v>
          </cell>
        </row>
        <row r="1870">
          <cell r="A1870">
            <v>102737</v>
          </cell>
          <cell r="B1870" t="str">
            <v>BOCA PARA BUEIRO SIMPLES TUBULAR D = 40 CM EM CONCRETO, ALAS COM ESCONSIDADE DE 0°, INCLUINDO FÔRMAS E MATERIAIS. AF_07/2021</v>
          </cell>
          <cell r="C1870" t="str">
            <v>UN</v>
          </cell>
          <cell r="D1870">
            <v>773.51</v>
          </cell>
          <cell r="E1870">
            <v>253.95</v>
          </cell>
          <cell r="F1870">
            <v>1027.46</v>
          </cell>
        </row>
        <row r="1871">
          <cell r="A1871">
            <v>102738</v>
          </cell>
          <cell r="B1871" t="str">
            <v>BOCA PARA BUEIRO SIMPLES TUBULAR D = 60 CM EM CONCRETO, ALAS COM ESCONSIDADE DE 0°, INCLUINDO FÔRMAS E MATERIAIS. AF_07/2021</v>
          </cell>
          <cell r="C1871" t="str">
            <v>UN</v>
          </cell>
          <cell r="D1871">
            <v>1602.56</v>
          </cell>
          <cell r="E1871">
            <v>496.87</v>
          </cell>
          <cell r="F1871">
            <v>2099.4299999999998</v>
          </cell>
        </row>
        <row r="1872">
          <cell r="A1872">
            <v>102739</v>
          </cell>
          <cell r="B1872" t="str">
            <v>BOCA PARA BUEIRO SIMPLES TUBULAR D = 80 CM EM CONCRETO, ALAS COM ESCONSIDADE DE 0°, INCLUINDO FÔRMAS E MATERIAIS. AF_07/2021</v>
          </cell>
          <cell r="C1872" t="str">
            <v>UN</v>
          </cell>
          <cell r="D1872">
            <v>2696.72</v>
          </cell>
          <cell r="E1872">
            <v>811.86</v>
          </cell>
          <cell r="F1872">
            <v>3508.58</v>
          </cell>
        </row>
        <row r="1873">
          <cell r="A1873">
            <v>102740</v>
          </cell>
          <cell r="B1873" t="str">
            <v>BOCA PARA BUEIRO SIMPLES TUBULAR D = 100 CM EM CONCRETO, ALAS COM ESCONSIDADE DE 0°, INCLUINDO FÔRMAS E MATERIAIS. AF_07/2021</v>
          </cell>
          <cell r="C1873" t="str">
            <v>UN</v>
          </cell>
          <cell r="D1873">
            <v>4063.02</v>
          </cell>
          <cell r="E1873">
            <v>1187.69</v>
          </cell>
          <cell r="F1873">
            <v>5250.71</v>
          </cell>
        </row>
        <row r="1874">
          <cell r="A1874">
            <v>102741</v>
          </cell>
          <cell r="B1874" t="str">
            <v>BOCA PARA BUEIRO SIMPLES TUBULAR D = 120 CM EM CONCRETO, ALAS COM ESCONSIDADE DE 0°, INCLUINDO FÔRMAS E MATERIAIS. AF_07/2021</v>
          </cell>
          <cell r="C1874" t="str">
            <v>UN</v>
          </cell>
          <cell r="D1874">
            <v>5731.2899999999991</v>
          </cell>
          <cell r="E1874">
            <v>1628.69</v>
          </cell>
          <cell r="F1874">
            <v>7359.98</v>
          </cell>
        </row>
        <row r="1875">
          <cell r="A1875">
            <v>102742</v>
          </cell>
          <cell r="B1875" t="str">
            <v>BOCA PARA BUEIRO SIMPLES TUBULAR D = 150 CM EM CONCRETO, ALAS COM ESCONSIDADE DE 0°, INCLUINDO FÔRMAS E MATERIAIS. AF_07/2021</v>
          </cell>
          <cell r="C1875" t="str">
            <v>UN</v>
          </cell>
          <cell r="D1875">
            <v>9977.5099999999984</v>
          </cell>
          <cell r="E1875">
            <v>2751.38</v>
          </cell>
          <cell r="F1875">
            <v>12728.89</v>
          </cell>
        </row>
        <row r="1876">
          <cell r="A1876">
            <v>102743</v>
          </cell>
          <cell r="B1876" t="str">
            <v>BOCA PARA BUEIRO DUPLO TUBULAR D = 80 CM EM CONCRETO, ALAS COM ESCONSIDADE DE 0°, INCLUINDO FÔRMAS E MATERIAIS. AF_07/2021</v>
          </cell>
          <cell r="C1876" t="str">
            <v>UN</v>
          </cell>
          <cell r="D1876">
            <v>3281.15</v>
          </cell>
          <cell r="E1876">
            <v>979.64</v>
          </cell>
          <cell r="F1876">
            <v>4260.79</v>
          </cell>
        </row>
        <row r="1877">
          <cell r="A1877">
            <v>102744</v>
          </cell>
          <cell r="B1877" t="str">
            <v>BOCA PARA BUEIRO DUPLO TUBULAR D = 100 CM EM CONCRETO, ALAS COM ESCONSIDADE DE 0°, INCLUINDO FÔRMAS E MATERIAIS. AF_07/2021</v>
          </cell>
          <cell r="C1877" t="str">
            <v>UN</v>
          </cell>
          <cell r="D1877">
            <v>4940.6899999999996</v>
          </cell>
          <cell r="E1877">
            <v>1430.59</v>
          </cell>
          <cell r="F1877">
            <v>6371.28</v>
          </cell>
        </row>
        <row r="1878">
          <cell r="A1878">
            <v>102745</v>
          </cell>
          <cell r="B1878" t="str">
            <v>BOCA PARA BUEIRO DUPLO TUBULAR D = 120 CM EM CONCRETO, ALAS COM ESCONSIDADE DE 0°, INCLUINDO FÔRMAS E MATERIAIS. AF_07/2021</v>
          </cell>
          <cell r="C1878" t="str">
            <v>UN</v>
          </cell>
          <cell r="D1878">
            <v>6979.1400000000012</v>
          </cell>
          <cell r="E1878">
            <v>1962.23</v>
          </cell>
          <cell r="F1878">
            <v>8941.3700000000008</v>
          </cell>
        </row>
        <row r="1879">
          <cell r="A1879">
            <v>102746</v>
          </cell>
          <cell r="B1879" t="str">
            <v>BOCA PARA BUEIRO DUPLO TUBULAR D = 150 CM EM CONCRETO, ALAS COM ESCONSIDADE DE 0°, INCLUINDO FÔRMAS E MATERIAIS. AF_07/2021</v>
          </cell>
          <cell r="C1879" t="str">
            <v>UN</v>
          </cell>
          <cell r="D1879">
            <v>12167.720000000001</v>
          </cell>
          <cell r="E1879">
            <v>3313.2</v>
          </cell>
          <cell r="F1879">
            <v>15480.92</v>
          </cell>
        </row>
        <row r="1880">
          <cell r="A1880">
            <v>102747</v>
          </cell>
          <cell r="B1880" t="str">
            <v>BOCA PARA BUEIRO TRIPLO TUBULAR D = 100 CM EM CONCRETO, ALAS COM ESCONSIDADE DE 0°, INCLUINDO FÔRMAS E MATERIAIS. AF_07/2021</v>
          </cell>
          <cell r="C1880" t="str">
            <v>UN</v>
          </cell>
          <cell r="D1880">
            <v>6160.36</v>
          </cell>
          <cell r="E1880">
            <v>1753.96</v>
          </cell>
          <cell r="F1880">
            <v>7914.32</v>
          </cell>
        </row>
        <row r="1881">
          <cell r="A1881">
            <v>102748</v>
          </cell>
          <cell r="B1881" t="str">
            <v>BOCA PARA BUEIRO TRIPLO TUBULAR D = 120 CM EM CONCRETO, ALAS COM ESCONSIDADE DE 0°, INCLUINDO FÔRMAS E MATERIAIS. AF_07/2021</v>
          </cell>
          <cell r="C1881" t="str">
            <v>UN</v>
          </cell>
          <cell r="D1881">
            <v>8661.57</v>
          </cell>
          <cell r="E1881">
            <v>2397.27</v>
          </cell>
          <cell r="F1881">
            <v>11058.84</v>
          </cell>
        </row>
        <row r="1882">
          <cell r="A1882">
            <v>102749</v>
          </cell>
          <cell r="B1882" t="str">
            <v>BOCA PARA BUEIRO TRIPLO TUBULAR D = 150 CM EM CONCRETO, ALAS COM ESCONSIDADE DE 0°, INCLUINDO FÔRMAS E MATERIAIS. AF_07/2021</v>
          </cell>
          <cell r="C1882" t="str">
            <v>UN</v>
          </cell>
          <cell r="D1882">
            <v>14955.95</v>
          </cell>
          <cell r="E1882">
            <v>4008.43</v>
          </cell>
          <cell r="F1882">
            <v>18964.38</v>
          </cell>
        </row>
        <row r="1883">
          <cell r="A1883">
            <v>102750</v>
          </cell>
          <cell r="B1883" t="str">
            <v>BOCA PARA BUEIRO SIMPLES TUBULAR D = 60 CM EM CONCRETO, ALAS COM ESCONSIDADE DE 30°, INCLUINDO FÔRMAS E MATERIAIS. AF_07/2021</v>
          </cell>
          <cell r="C1883" t="str">
            <v>UN</v>
          </cell>
          <cell r="D1883">
            <v>1961.8999999999999</v>
          </cell>
          <cell r="E1883">
            <v>595.74</v>
          </cell>
          <cell r="F1883">
            <v>2557.64</v>
          </cell>
        </row>
        <row r="1884">
          <cell r="A1884">
            <v>102751</v>
          </cell>
          <cell r="B1884" t="str">
            <v>BOCA PARA BUEIRO SIMPLES TUBULAR D = 80 CM EM CONCRETO, ALAS COM ESCONSIDADE DE 30°, INCLUINDO FÔRMAS E MATERIAIS. AF_07/2021</v>
          </cell>
          <cell r="C1884" t="str">
            <v>UN</v>
          </cell>
          <cell r="D1884">
            <v>3441.47</v>
          </cell>
          <cell r="E1884">
            <v>989.32</v>
          </cell>
          <cell r="F1884">
            <v>4430.79</v>
          </cell>
        </row>
        <row r="1885">
          <cell r="A1885">
            <v>102752</v>
          </cell>
          <cell r="B1885" t="str">
            <v>BOCA PARA BUEIRO SIMPLES TUBULAR D = 100 CM EM CONCRETO, ALAS COM ESCONSIDADE DE 30°, INCLUINDO FÔRMAS E MATERIAIS. AF_07/2021</v>
          </cell>
          <cell r="C1885" t="str">
            <v>UN</v>
          </cell>
          <cell r="D1885">
            <v>5521.71</v>
          </cell>
          <cell r="E1885">
            <v>1522.83</v>
          </cell>
          <cell r="F1885">
            <v>7044.54</v>
          </cell>
        </row>
        <row r="1886">
          <cell r="A1886">
            <v>102753</v>
          </cell>
          <cell r="B1886" t="str">
            <v>BOCA PARA BUEIRO SIMPLES TUBULAR D = 120 CM EM CONCRETO, ALAS COM ESCONSIDADE DE 30°, INCLUINDO FÔRMAS E MATERIAIS. AF_07/2021</v>
          </cell>
          <cell r="C1886" t="str">
            <v>UN</v>
          </cell>
          <cell r="D1886">
            <v>8223.34</v>
          </cell>
          <cell r="E1886">
            <v>2186.38</v>
          </cell>
          <cell r="F1886">
            <v>10409.719999999999</v>
          </cell>
        </row>
        <row r="1887">
          <cell r="A1887">
            <v>102754</v>
          </cell>
          <cell r="B1887" t="str">
            <v>BOCA PARA BUEIRO SIMPLES TUBULAR D = 150 CM EM CONCRETO, ALAS COM ESCONSIDADE DE 30°, INCLUINDO FÔRMAS E MATERIAIS. AF_07/2021</v>
          </cell>
          <cell r="C1887" t="str">
            <v>UN</v>
          </cell>
          <cell r="D1887">
            <v>15738.029999999999</v>
          </cell>
          <cell r="E1887">
            <v>4029.79</v>
          </cell>
          <cell r="F1887">
            <v>19767.82</v>
          </cell>
        </row>
        <row r="1888">
          <cell r="A1888">
            <v>102755</v>
          </cell>
          <cell r="B1888" t="str">
            <v>BOCA PARA BUEIRO DUPLO TUBULAR D = 100 CM EM CONCRETO, ALAS COM ESCONSIDADE DE 30°, INCLUINDO FÔRMAS E MATERIAIS. AF_07/2021</v>
          </cell>
          <cell r="C1888" t="str">
            <v>UN</v>
          </cell>
          <cell r="D1888">
            <v>7763.76</v>
          </cell>
          <cell r="E1888">
            <v>2074.98</v>
          </cell>
          <cell r="F1888">
            <v>9838.74</v>
          </cell>
        </row>
        <row r="1889">
          <cell r="A1889">
            <v>102756</v>
          </cell>
          <cell r="B1889" t="str">
            <v>BOCA PARA BUEIRO DUPLO TUBULAR D = 120 CM EM CONCRETO, ALAS COM ESCONSIDADE DE 30°, INCLUINDO FÔRMAS E MATERIAIS. AF_07/2021</v>
          </cell>
          <cell r="C1889" t="str">
            <v>UN</v>
          </cell>
          <cell r="D1889">
            <v>11598.12</v>
          </cell>
          <cell r="E1889">
            <v>2985.48</v>
          </cell>
          <cell r="F1889">
            <v>14583.6</v>
          </cell>
        </row>
        <row r="1890">
          <cell r="A1890">
            <v>102757</v>
          </cell>
          <cell r="B1890" t="str">
            <v>BOCA PARA BUEIRO DUPLO TUBULAR D = 150 CM EM CONCRETO, ALAS COM ESCONSIDADE DE 30°, INCLUINDO FÔRMAS E MATERIAIS. AF_07/2021</v>
          </cell>
          <cell r="C1890" t="str">
            <v>UN</v>
          </cell>
          <cell r="D1890">
            <v>21717.7</v>
          </cell>
          <cell r="E1890">
            <v>5381.45</v>
          </cell>
          <cell r="F1890">
            <v>27099.15</v>
          </cell>
        </row>
        <row r="1891">
          <cell r="A1891">
            <v>102758</v>
          </cell>
          <cell r="B1891" t="str">
            <v>BOCA PARA BUEIRO TRIPLO TUBULAR D = 100 CM EM CONCRETO, ALAS COM ESCONSIDADE DE 30°, INCLUINDO FÔRMAS E MATERIAIS. AF_07/2021</v>
          </cell>
          <cell r="C1891" t="str">
            <v>UN</v>
          </cell>
          <cell r="D1891">
            <v>10015.740000000002</v>
          </cell>
          <cell r="E1891">
            <v>2630.88</v>
          </cell>
          <cell r="F1891">
            <v>12646.62</v>
          </cell>
        </row>
        <row r="1892">
          <cell r="A1892">
            <v>102759</v>
          </cell>
          <cell r="B1892" t="str">
            <v>BOCA PARA BUEIRO TRIPLO TUBULAR D = 120 CM EM CONCRETO, ALAS COM ESCONSIDADE DE 30°, INCLUINDO FÔRMAS E MATERIAIS. AF_07/2021</v>
          </cell>
          <cell r="C1892" t="str">
            <v>UN</v>
          </cell>
          <cell r="D1892">
            <v>14987.920000000002</v>
          </cell>
          <cell r="E1892">
            <v>3790.3</v>
          </cell>
          <cell r="F1892">
            <v>18778.22</v>
          </cell>
        </row>
        <row r="1893">
          <cell r="A1893">
            <v>102760</v>
          </cell>
          <cell r="B1893" t="str">
            <v>BOCA PARA BUEIRO TRIPLO TUBULAR D = 150 CM EM CONCRETO, ALAS COM ESCONSIDADE DE 30°, INCLUINDO FÔRMAS E MATERIAIS. AF_07/2021</v>
          </cell>
          <cell r="C1893" t="str">
            <v>UN</v>
          </cell>
          <cell r="D1893">
            <v>27802.920000000002</v>
          </cell>
          <cell r="E1893">
            <v>6768.7</v>
          </cell>
          <cell r="F1893">
            <v>34571.620000000003</v>
          </cell>
        </row>
        <row r="1894">
          <cell r="A1894">
            <v>102761</v>
          </cell>
          <cell r="B1894" t="str">
            <v>BOCA PARA BUEIRO SIMPLES CELULAR 150 X 150 CM EM CONCRETO, ALAS COM ESCONSIDADE DE 30°, INCLUINDO FÔRMAS E MATERIAIS. AF_07/2021</v>
          </cell>
          <cell r="C1894" t="str">
            <v>UN</v>
          </cell>
          <cell r="D1894">
            <v>9208.66</v>
          </cell>
          <cell r="E1894">
            <v>2987.92</v>
          </cell>
          <cell r="F1894">
            <v>12196.58</v>
          </cell>
        </row>
        <row r="1895">
          <cell r="A1895">
            <v>102762</v>
          </cell>
          <cell r="B1895" t="str">
            <v>BOCA PARA BUEIRO SIMPLES CELULAR 200 X 200 CM EM CONCRETO, ALAS COM ESCONSIDADE DE 30°, INCLUINDO FÔRMAS E MATERIAIS. AF_07/2021</v>
          </cell>
          <cell r="C1895" t="str">
            <v>UN</v>
          </cell>
          <cell r="D1895">
            <v>14496.53</v>
          </cell>
          <cell r="E1895">
            <v>4268.24</v>
          </cell>
          <cell r="F1895">
            <v>18764.77</v>
          </cell>
        </row>
        <row r="1896">
          <cell r="A1896">
            <v>102763</v>
          </cell>
          <cell r="B1896" t="str">
            <v>BOCA PARA BUEIRO SIMPLES CELULAR 250 X 250 CM EM CONCRETO, ALAS COM ESCONSIDADE DE 30°, INCLUINDO FÔRMAS E MATERIAIS. AF_07/2021</v>
          </cell>
          <cell r="C1896" t="str">
            <v>UN</v>
          </cell>
          <cell r="D1896">
            <v>20301.71</v>
          </cell>
          <cell r="E1896">
            <v>5756.68</v>
          </cell>
          <cell r="F1896">
            <v>26058.39</v>
          </cell>
        </row>
        <row r="1897">
          <cell r="A1897">
            <v>102764</v>
          </cell>
          <cell r="B1897" t="str">
            <v>BOCA PARA BUEIRO SIMPLES CELULAR 300 X 300 CM EM CONCRETO, ALAS COM ESCONSIDADE DE 30°, INCLUINDO FÔRMAS E MATERIAIS. AF_07/2021</v>
          </cell>
          <cell r="C1897" t="str">
            <v>UN</v>
          </cell>
          <cell r="D1897">
            <v>29090.54</v>
          </cell>
          <cell r="E1897">
            <v>7514.01</v>
          </cell>
          <cell r="F1897">
            <v>36604.550000000003</v>
          </cell>
        </row>
        <row r="1898">
          <cell r="A1898">
            <v>102765</v>
          </cell>
          <cell r="B1898" t="str">
            <v>BOCA PARA BUEIRO DUPLO CELULAR 150 X 150 CM EM CONCRETO, ALAS COM ESCONSIDADE DE 30°, INCLUINDO FÔRMAS E MATERIAIS. AF_07/2021</v>
          </cell>
          <cell r="C1898" t="str">
            <v>UN</v>
          </cell>
          <cell r="D1898">
            <v>11502.37</v>
          </cell>
          <cell r="E1898">
            <v>3702.47</v>
          </cell>
          <cell r="F1898">
            <v>15204.84</v>
          </cell>
        </row>
        <row r="1899">
          <cell r="A1899">
            <v>102766</v>
          </cell>
          <cell r="B1899" t="str">
            <v>BOCA PARA BUEIRO DUPLO CELULAR 200 X 200 CM EM CONCRETO, ALAS COM ESCONSIDADE DE 30°, INCLUINDO FÔRMAS E MATERIAIS. AF_07/2021</v>
          </cell>
          <cell r="C1899" t="str">
            <v>UN</v>
          </cell>
          <cell r="D1899">
            <v>17665.39</v>
          </cell>
          <cell r="E1899">
            <v>5163.58</v>
          </cell>
          <cell r="F1899">
            <v>22828.97</v>
          </cell>
        </row>
        <row r="1900">
          <cell r="A1900">
            <v>102767</v>
          </cell>
          <cell r="B1900" t="str">
            <v>BOCA PARA BUEIRO DUPLO CELULAR 250 X 250 CM EM CONCRETO, ALAS COM ESCONSIDADE DE 30°, INCLUINDO FÔRMAS E MATERIAIS. AF_07/2021</v>
          </cell>
          <cell r="C1900" t="str">
            <v>UN</v>
          </cell>
          <cell r="D1900">
            <v>24914.36</v>
          </cell>
          <cell r="E1900">
            <v>6985.38</v>
          </cell>
          <cell r="F1900">
            <v>31899.74</v>
          </cell>
        </row>
        <row r="1901">
          <cell r="A1901">
            <v>102768</v>
          </cell>
          <cell r="B1901" t="str">
            <v>BOCA PARA BUEIRO DUPLO CELULAR 300 X 300 CM EM CONCRETO, ALAS COM ESCONSIDADE DE 30°, INCLUINDO FÔRMAS E MATERIAIS. AF_07/2021</v>
          </cell>
          <cell r="C1901" t="str">
            <v>UN</v>
          </cell>
          <cell r="D1901">
            <v>35383.24</v>
          </cell>
          <cell r="E1901">
            <v>9019.93</v>
          </cell>
          <cell r="F1901">
            <v>44403.17</v>
          </cell>
        </row>
        <row r="1902">
          <cell r="A1902">
            <v>102769</v>
          </cell>
          <cell r="B1902" t="str">
            <v>BOCA PARA BUEIRO TRIPLO CELULAR 150 X 150 CM EM CONCRETO, ALAS COM ESCONSIDADE DE 30°, INCLUINDO FÔRMAS E MATERIAIS. AF_07/2021</v>
          </cell>
          <cell r="C1902" t="str">
            <v>UN</v>
          </cell>
          <cell r="D1902">
            <v>13407.96</v>
          </cell>
          <cell r="E1902">
            <v>4190.71</v>
          </cell>
          <cell r="F1902">
            <v>17598.669999999998</v>
          </cell>
        </row>
        <row r="1903">
          <cell r="A1903">
            <v>102770</v>
          </cell>
          <cell r="B1903" t="str">
            <v>BOCA PARA BUEIRO TRIPLO CELULAR 200 X 200 CM EM CONCRETO, ALAS COM ESCONSIDADE DE 30°, INCLUINDO FÔRMAS E MATERIAIS. AF_07/2021</v>
          </cell>
          <cell r="C1903" t="str">
            <v>UN</v>
          </cell>
          <cell r="D1903">
            <v>20879.38</v>
          </cell>
          <cell r="E1903">
            <v>6062.18</v>
          </cell>
          <cell r="F1903">
            <v>26941.56</v>
          </cell>
        </row>
        <row r="1904">
          <cell r="A1904">
            <v>102771</v>
          </cell>
          <cell r="B1904" t="str">
            <v>BOCA PARA BUEIRO TRIPLO CELULAR 250 X 250 CM EM CONCRETO, ALAS COM ESCONSIDADE DE 30°, INCLUINDO FÔRMAS E MATERIAIS. AF_07/2021</v>
          </cell>
          <cell r="C1904" t="str">
            <v>UN</v>
          </cell>
          <cell r="D1904">
            <v>29433.32</v>
          </cell>
          <cell r="E1904">
            <v>8196.2900000000009</v>
          </cell>
          <cell r="F1904">
            <v>37629.61</v>
          </cell>
        </row>
        <row r="1905">
          <cell r="A1905">
            <v>102772</v>
          </cell>
          <cell r="B1905" t="str">
            <v>BOCA PARA BUEIRO TRIPLO CELULAR 300 X 300 CM EM CONCRETO, ALAS COM ESCONSIDADE DE 30°, INCLUINDO FÔRMAS E MATERIAIS. AF_07/2021</v>
          </cell>
          <cell r="C1905" t="str">
            <v>UN</v>
          </cell>
          <cell r="D1905">
            <v>42128.53</v>
          </cell>
          <cell r="E1905">
            <v>10591.76</v>
          </cell>
          <cell r="F1905">
            <v>52720.29</v>
          </cell>
        </row>
        <row r="1906">
          <cell r="A1906">
            <v>102773</v>
          </cell>
          <cell r="B1906" t="str">
            <v>BOCA PARA BUEIRO SIMPLES TUBULAR D = 40 CM EM GABIÃO, ALAS COM ESCONSIDADE DE 45°, INCLUINDO FÔRMAS E MATERIAIS. AF_07/2021</v>
          </cell>
          <cell r="C1906" t="str">
            <v>UN</v>
          </cell>
          <cell r="D1906">
            <v>6633.78</v>
          </cell>
          <cell r="E1906">
            <v>1416.64</v>
          </cell>
          <cell r="F1906">
            <v>8050.42</v>
          </cell>
        </row>
        <row r="1907">
          <cell r="A1907">
            <v>102774</v>
          </cell>
          <cell r="B1907" t="str">
            <v>BOCA PARA BUEIRO SIMPLES TUBULAR D = 60 CM EM GABIÃO, ALAS COM ESCONSIDADE DE 45°, INCLUINDO FÔRMAS E MATERIAIS. AF_07/2021</v>
          </cell>
          <cell r="C1907" t="str">
            <v>UN</v>
          </cell>
          <cell r="D1907">
            <v>6633.78</v>
          </cell>
          <cell r="E1907">
            <v>1416.64</v>
          </cell>
          <cell r="F1907">
            <v>8050.42</v>
          </cell>
        </row>
        <row r="1908">
          <cell r="A1908">
            <v>102775</v>
          </cell>
          <cell r="B1908" t="str">
            <v>BOCA PARA BUEIRO SIMPLES TUBULAR D = 80 CM EM GABIÃO, ALAS COM ESCONSIDADE DE 45°, INCLUINDO FÔRMAS E MATERIAIS. AF_07/2021</v>
          </cell>
          <cell r="C1908" t="str">
            <v>UN</v>
          </cell>
          <cell r="D1908">
            <v>9857.3499999999985</v>
          </cell>
          <cell r="E1908">
            <v>2130.21</v>
          </cell>
          <cell r="F1908">
            <v>11987.56</v>
          </cell>
        </row>
        <row r="1909">
          <cell r="A1909">
            <v>102776</v>
          </cell>
          <cell r="B1909" t="str">
            <v>BOCA PARA BUEIRO SIMPLES TUBULAR D = 100 CM EM GABIÃO, ALAS COM ESCONSIDADE DE 45°, INCLUINDO FÔRMAS E MATERIAIS. AF_07/2021</v>
          </cell>
          <cell r="C1909" t="str">
            <v>UN</v>
          </cell>
          <cell r="D1909">
            <v>9857.3499999999985</v>
          </cell>
          <cell r="E1909">
            <v>2130.21</v>
          </cell>
          <cell r="F1909">
            <v>11987.56</v>
          </cell>
        </row>
        <row r="1910">
          <cell r="A1910">
            <v>102777</v>
          </cell>
          <cell r="B1910" t="str">
            <v>BOCA PARA BUEIRO SIMPLES TUBULAR D = 120 CM EM GABIÃO, ALAS COM ESCONSIDADE DE 45°, INCLUINDO FÔRMAS E MATERIAIS. AF_07/2021</v>
          </cell>
          <cell r="C1910" t="str">
            <v>UN</v>
          </cell>
          <cell r="D1910">
            <v>14891.21</v>
          </cell>
          <cell r="E1910">
            <v>3234.14</v>
          </cell>
          <cell r="F1910">
            <v>18125.349999999999</v>
          </cell>
        </row>
        <row r="1911">
          <cell r="A1911">
            <v>102778</v>
          </cell>
          <cell r="B1911" t="str">
            <v>BOCA PARA BUEIRO SIMPLES TUBULAR D = 150 CM EM GABIÃO, ALAS COM ESCONSIDADE DE 45°, INCLUINDO FÔRMAS E MATERIAIS. AF_07/2021</v>
          </cell>
          <cell r="C1911" t="str">
            <v>UN</v>
          </cell>
          <cell r="D1911">
            <v>23539.590000000004</v>
          </cell>
          <cell r="E1911">
            <v>3443.99</v>
          </cell>
          <cell r="F1911">
            <v>26983.58</v>
          </cell>
        </row>
        <row r="1912">
          <cell r="A1912">
            <v>102779</v>
          </cell>
          <cell r="B1912" t="str">
            <v>BOCA PARA BUEIRO DUPLO TUBULAR D = 40 CM EM GABIÃO, ALAS COM ESCONSIDADE DE 45°, INCLUINDO FÔRMAS E MATERIAIS. AF_07/2021</v>
          </cell>
          <cell r="C1912" t="str">
            <v>UN</v>
          </cell>
          <cell r="D1912">
            <v>6633.78</v>
          </cell>
          <cell r="E1912">
            <v>1416.64</v>
          </cell>
          <cell r="F1912">
            <v>8050.42</v>
          </cell>
        </row>
        <row r="1913">
          <cell r="A1913">
            <v>102780</v>
          </cell>
          <cell r="B1913" t="str">
            <v>BOCA PARA BUEIRO DUPLO TUBULAR D = 60 CM EM GABIÃO, ALAS COM ESCONSIDADE DE 45°, INCLUINDO FÔRMAS E MATERIAIS. AF_07/2021</v>
          </cell>
          <cell r="C1913" t="str">
            <v>UN</v>
          </cell>
          <cell r="D1913">
            <v>7638.1800000000012</v>
          </cell>
          <cell r="E1913">
            <v>1628.61</v>
          </cell>
          <cell r="F1913">
            <v>9266.7900000000009</v>
          </cell>
        </row>
        <row r="1914">
          <cell r="A1914">
            <v>102781</v>
          </cell>
          <cell r="B1914" t="str">
            <v>BOCA PARA BUEIRO DUPLO TUBULAR D = 80 CM EM GABIÃO, ALAS COM ESCONSIDADE DE 45°, INCLUINDO FÔRMAS E MATERIAIS. AF_07/2021</v>
          </cell>
          <cell r="C1914" t="str">
            <v>UN</v>
          </cell>
          <cell r="D1914">
            <v>11264.7</v>
          </cell>
          <cell r="E1914">
            <v>2431.37</v>
          </cell>
          <cell r="F1914">
            <v>13696.07</v>
          </cell>
        </row>
        <row r="1915">
          <cell r="A1915">
            <v>102782</v>
          </cell>
          <cell r="B1915" t="str">
            <v>BOCA PARA BUEIRO DUPLO TUBULAR D = 100 CM EM GABIÃO, ALAS COM ESCONSIDADE DE 45°, INCLUINDO FÔRMAS E MATERIAIS. AF_07/2021</v>
          </cell>
          <cell r="C1915" t="str">
            <v>UN</v>
          </cell>
          <cell r="D1915">
            <v>12747.71</v>
          </cell>
          <cell r="E1915">
            <v>2486.5100000000002</v>
          </cell>
          <cell r="F1915">
            <v>15234.22</v>
          </cell>
        </row>
        <row r="1916">
          <cell r="A1916">
            <v>102783</v>
          </cell>
          <cell r="B1916" t="str">
            <v>BOCA PARA BUEIRO DUPLO TUBULAR D = 120 CM EM GABIÃO, ALAS COM ESCONSIDADE DE 45°, INCLUINDO FÔRMAS E MATERIAIS. AF_07/2021</v>
          </cell>
          <cell r="C1916" t="str">
            <v>UN</v>
          </cell>
          <cell r="D1916">
            <v>16777.160000000003</v>
          </cell>
          <cell r="E1916">
            <v>3378.49</v>
          </cell>
          <cell r="F1916">
            <v>20155.650000000001</v>
          </cell>
        </row>
        <row r="1917">
          <cell r="A1917">
            <v>102784</v>
          </cell>
          <cell r="B1917" t="str">
            <v>BOCA PARA BUEIRO DUPLO TUBULAR D = 150 CM EM GABIÃO, ALAS COM ESCONSIDADE DE 45°, INCLUINDO FÔRMAS E MATERIAIS. AF_07/2021</v>
          </cell>
          <cell r="C1917" t="str">
            <v>UN</v>
          </cell>
          <cell r="D1917">
            <v>27863.81</v>
          </cell>
          <cell r="E1917">
            <v>3548.89</v>
          </cell>
          <cell r="F1917">
            <v>31412.7</v>
          </cell>
        </row>
        <row r="1918">
          <cell r="A1918">
            <v>102785</v>
          </cell>
          <cell r="B1918" t="str">
            <v>BOCA PARA BUEIRO TRIPLO TUBULAR D = 40 CM EM GABIÃO, ALAS COM ESCONSIDADE DE 45°, INCLUINDO FÔRMAS E MATERIAIS. AF_07/2021</v>
          </cell>
          <cell r="C1918" t="str">
            <v>UN</v>
          </cell>
          <cell r="D1918">
            <v>7638.1800000000012</v>
          </cell>
          <cell r="E1918">
            <v>1628.61</v>
          </cell>
          <cell r="F1918">
            <v>9266.7900000000009</v>
          </cell>
        </row>
        <row r="1919">
          <cell r="A1919">
            <v>102786</v>
          </cell>
          <cell r="B1919" t="str">
            <v>BOCA PARA BUEIRO TRIPLO TUBULAR D = 60 CM EM GABIÃO, ALAS COM ESCONSIDADE DE 45°, INCLUINDO FÔRMAS E MATERIAIS. AF_07/2021</v>
          </cell>
          <cell r="C1919" t="str">
            <v>UN</v>
          </cell>
          <cell r="D1919">
            <v>8718.2599999999984</v>
          </cell>
          <cell r="E1919">
            <v>1594.54</v>
          </cell>
          <cell r="F1919">
            <v>10312.799999999999</v>
          </cell>
        </row>
        <row r="1920">
          <cell r="A1920">
            <v>102787</v>
          </cell>
          <cell r="B1920" t="str">
            <v>BOCA PARA BUEIRO TRIPLO TUBULAR D = 80 CM EM GABIÃO, ALAS COM ESCONSIDADE DE 45°, INCLUINDO FÔRMAS E MATERIAIS. AF_07/2021</v>
          </cell>
          <cell r="C1920" t="str">
            <v>UN</v>
          </cell>
          <cell r="D1920">
            <v>12747.71</v>
          </cell>
          <cell r="E1920">
            <v>2486.5100000000002</v>
          </cell>
          <cell r="F1920">
            <v>15234.22</v>
          </cell>
        </row>
        <row r="1921">
          <cell r="A1921">
            <v>102788</v>
          </cell>
          <cell r="B1921" t="str">
            <v>BOCA PARA BUEIRO TRIPLO TUBULAR D = 100 CM EM GABIÃO, ALAS COM ESCONSIDADE DE 45°, INCLUINDO FÔRMAS E MATERIAIS. AF_07/2021</v>
          </cell>
          <cell r="C1921" t="str">
            <v>UN</v>
          </cell>
          <cell r="D1921">
            <v>14244.93</v>
          </cell>
          <cell r="E1921">
            <v>2495.5</v>
          </cell>
          <cell r="F1921">
            <v>16740.43</v>
          </cell>
        </row>
        <row r="1922">
          <cell r="A1922">
            <v>102789</v>
          </cell>
          <cell r="B1922" t="str">
            <v>BOCA PARA BUEIRO TRIPLO TUBULAR D = 120 CM EM GABIÃO, ALAS COM ESCONSIDADE DE 45°, INCLUINDO FÔRMAS E MATERIAIS. AF_07/2021</v>
          </cell>
          <cell r="C1922" t="str">
            <v>UN</v>
          </cell>
          <cell r="D1922">
            <v>18748.240000000002</v>
          </cell>
          <cell r="E1922">
            <v>3246.05</v>
          </cell>
          <cell r="F1922">
            <v>21994.29</v>
          </cell>
        </row>
        <row r="1923">
          <cell r="A1923">
            <v>102790</v>
          </cell>
          <cell r="B1923" t="str">
            <v>BOCA PARA BUEIRO TRIPLO TUBULAR D = 150 CM EM GABIÃO, ALAS COM ESCONSIDADE DE 45°, INCLUINDO FÔRMAS E MATERIAIS. AF_07/2021</v>
          </cell>
          <cell r="C1923" t="str">
            <v>UN</v>
          </cell>
          <cell r="D1923">
            <v>31951.530000000002</v>
          </cell>
          <cell r="E1923">
            <v>4422.66</v>
          </cell>
          <cell r="F1923">
            <v>36374.19</v>
          </cell>
        </row>
        <row r="1924">
          <cell r="A1924">
            <v>102791</v>
          </cell>
          <cell r="B1924" t="str">
            <v>BOCA PARA BUEIRO SIMPLES CELULAR 150 X 150 CM EM GABIÃO, ALAS COM ESCONSIDADE DE 45°, INCLUINDO FÔRMAS E MATERIAIS. AF_07/2021</v>
          </cell>
          <cell r="C1924" t="str">
            <v>UN</v>
          </cell>
          <cell r="D1924">
            <v>24598.959999999999</v>
          </cell>
          <cell r="E1924">
            <v>4663.95</v>
          </cell>
          <cell r="F1924">
            <v>29262.91</v>
          </cell>
        </row>
        <row r="1925">
          <cell r="A1925">
            <v>102792</v>
          </cell>
          <cell r="B1925" t="str">
            <v>BOCA PARA BUEIRO SIMPLES CELULAR 200 X 200 CM EM GABIÃO, ALAS COM ESCONSIDADE DE 45°, INCLUINDO FÔRMAS E MATERIAIS. AF_07/2021</v>
          </cell>
          <cell r="C1925" t="str">
            <v>UN</v>
          </cell>
          <cell r="D1925">
            <v>40445.490000000005</v>
          </cell>
          <cell r="E1925">
            <v>7124.16</v>
          </cell>
          <cell r="F1925">
            <v>47569.65</v>
          </cell>
        </row>
        <row r="1926">
          <cell r="A1926">
            <v>102793</v>
          </cell>
          <cell r="B1926" t="str">
            <v>BOCA PARA BUEIRO SIMPLES CELULAR 250 X 250 CM EM GABIÃO, ALAS COM ESCONSIDADE DE 45°, INCLUINDO FÔRMAS E MATERIAIS. AF_07/2021</v>
          </cell>
          <cell r="C1926" t="str">
            <v>UN</v>
          </cell>
          <cell r="D1926">
            <v>55219.14</v>
          </cell>
          <cell r="E1926">
            <v>8833.43</v>
          </cell>
          <cell r="F1926">
            <v>64052.57</v>
          </cell>
        </row>
        <row r="1927">
          <cell r="A1927">
            <v>102794</v>
          </cell>
          <cell r="B1927" t="str">
            <v>BOCA PARA BUEIRO SIMPLES CELULAR 300 X 300 CM EM GABIÃO, ALAS COM ESCONSIDADE DE 45°, INCLUINDO FÔRMAS E MATERIAIS. AF_07/2021</v>
          </cell>
          <cell r="C1927" t="str">
            <v>UN</v>
          </cell>
          <cell r="D1927">
            <v>79293.259999999995</v>
          </cell>
          <cell r="E1927">
            <v>12357.75</v>
          </cell>
          <cell r="F1927">
            <v>91651.01</v>
          </cell>
        </row>
        <row r="1928">
          <cell r="A1928">
            <v>102795</v>
          </cell>
          <cell r="B1928" t="str">
            <v>BOCA PARA BUEIRO DUPLO CELULAR 150 X 150 CM EM GABIÃO, ALAS COM ESCONSIDADE DE 45°, INCLUINDO FÔRMAS E MATERIAIS. AF_07/2021</v>
          </cell>
          <cell r="C1928" t="str">
            <v>UN</v>
          </cell>
          <cell r="D1928">
            <v>26278.48</v>
          </cell>
          <cell r="E1928">
            <v>4971.7700000000004</v>
          </cell>
          <cell r="F1928">
            <v>31250.25</v>
          </cell>
        </row>
        <row r="1929">
          <cell r="A1929">
            <v>102796</v>
          </cell>
          <cell r="B1929" t="str">
            <v>BOCA PARA BUEIRO DUPLO CELULAR 200 X 200 CM EM GABIÃO, ALAS COM ESCONSIDADE DE 45°, INCLUINDO FÔRMAS E MATERIAIS. AF_07/2021</v>
          </cell>
          <cell r="C1929" t="str">
            <v>UN</v>
          </cell>
          <cell r="D1929">
            <v>42898.61</v>
          </cell>
          <cell r="E1929">
            <v>7461.47</v>
          </cell>
          <cell r="F1929">
            <v>50360.08</v>
          </cell>
        </row>
        <row r="1930">
          <cell r="A1930">
            <v>102797</v>
          </cell>
          <cell r="B1930" t="str">
            <v>BOCA PARA BUEIRO DUPLO CELULAR 250 X 250 CM EM GABIÃO, ALAS COM ESCONSIDADE DE 45°, INCLUINDO FÔRMAS E MATERIAIS. AF_07/2021</v>
          </cell>
          <cell r="C1930" t="str">
            <v>UN</v>
          </cell>
          <cell r="D1930">
            <v>61192.349999999991</v>
          </cell>
          <cell r="E1930">
            <v>10236.94</v>
          </cell>
          <cell r="F1930">
            <v>71429.289999999994</v>
          </cell>
        </row>
        <row r="1931">
          <cell r="A1931">
            <v>102798</v>
          </cell>
          <cell r="B1931" t="str">
            <v>BOCA PARA BUEIRO DUPLO CELULAR 300 X 300 CM EM GABIÃO, ALAS COM ESCONSIDADE DE 45°, INCLUINDO FÔRMAS E MATERIAIS. AF_07/2021</v>
          </cell>
          <cell r="C1931" t="str">
            <v>UN</v>
          </cell>
          <cell r="D1931">
            <v>75026.51999999999</v>
          </cell>
          <cell r="E1931">
            <v>12326.04</v>
          </cell>
          <cell r="F1931">
            <v>87352.56</v>
          </cell>
        </row>
        <row r="1932">
          <cell r="A1932">
            <v>102799</v>
          </cell>
          <cell r="B1932" t="str">
            <v>BOCA PARA BUEIRO TRIPLO CELULAR 150 X 150 CM EM GABIÃO, ALAS COM ESCONSIDADE DE 45°, INCLUINDO FÔRMAS E MATERIAIS. AF_07/2021</v>
          </cell>
          <cell r="C1932" t="str">
            <v>UN</v>
          </cell>
          <cell r="D1932">
            <v>26815.73</v>
          </cell>
          <cell r="E1932">
            <v>5090.71</v>
          </cell>
          <cell r="F1932">
            <v>31906.44</v>
          </cell>
        </row>
        <row r="1933">
          <cell r="A1933">
            <v>102800</v>
          </cell>
          <cell r="B1933" t="str">
            <v>BOCA PARA BUEIRO TRIPLO CELULAR 200 X 200 CM EM GABIÃO, ALAS COM ESCONSIDADE DE 45°, INCLUINDO FÔRMAS E MATERIAIS. AF_07/2021</v>
          </cell>
          <cell r="C1933" t="str">
            <v>UN</v>
          </cell>
          <cell r="D1933">
            <v>47088.37</v>
          </cell>
          <cell r="E1933">
            <v>8216.06</v>
          </cell>
          <cell r="F1933">
            <v>55304.43</v>
          </cell>
        </row>
        <row r="1934">
          <cell r="A1934">
            <v>102801</v>
          </cell>
          <cell r="B1934" t="str">
            <v>BOCA PARA BUEIRO TRIPLO CELULAR 250 X 250 CM EM GABIÃO, ALAS COM ESCONSIDADE DE 45°, INCLUINDO FÔRMAS E MATERIAIS. AF_07/2021</v>
          </cell>
          <cell r="C1934" t="str">
            <v>UN</v>
          </cell>
          <cell r="D1934">
            <v>66443.25</v>
          </cell>
          <cell r="E1934">
            <v>11018.99</v>
          </cell>
          <cell r="F1934">
            <v>77462.240000000005</v>
          </cell>
        </row>
        <row r="1935">
          <cell r="A1935">
            <v>102802</v>
          </cell>
          <cell r="B1935" t="str">
            <v>BOCA PARA BUEIRO TRIPLO CELULAR 300 X 300 CM EM GABIÃO, ALAS COM ESCONSIDADE DE 45°, INCLUINDO FÔRMAS E MATERIAIS. AF_07/2021</v>
          </cell>
          <cell r="C1935" t="str">
            <v>UN</v>
          </cell>
          <cell r="D1935">
            <v>79760.63</v>
          </cell>
          <cell r="E1935">
            <v>13093.93</v>
          </cell>
          <cell r="F1935">
            <v>92854.56</v>
          </cell>
        </row>
        <row r="1936">
          <cell r="A1936">
            <v>101570</v>
          </cell>
          <cell r="B1936" t="str">
            <v>ESCORAMENTO DE VALA, TIPO PONTALETEAMENTO, COM PROFUNDIDADE DE 0 A 1,5 M, LARGURA MENOR QUE 1,5 M. AF_08/2020</v>
          </cell>
          <cell r="C1936" t="str">
            <v>M2</v>
          </cell>
          <cell r="D1936">
            <v>12.669999999999998</v>
          </cell>
          <cell r="E1936">
            <v>13.46</v>
          </cell>
          <cell r="F1936">
            <v>26.13</v>
          </cell>
        </row>
        <row r="1937">
          <cell r="A1937">
            <v>101571</v>
          </cell>
          <cell r="B1937" t="str">
            <v>ESCORAMENTO DE VALA, TIPO PONTALETEAMENTO, COM PROFUNDIDADE DE 0 A 1,5 M, LARGURA MAIOR OU IGUAL A 1,5 M E MENOR QUE 2,5 M. AF_08/2020</v>
          </cell>
          <cell r="C1937" t="str">
            <v>M2</v>
          </cell>
          <cell r="D1937">
            <v>15.880000000000003</v>
          </cell>
          <cell r="E1937">
            <v>19.899999999999999</v>
          </cell>
          <cell r="F1937">
            <v>35.78</v>
          </cell>
        </row>
        <row r="1938">
          <cell r="A1938">
            <v>101572</v>
          </cell>
          <cell r="B1938" t="str">
            <v>ESCORAMENTO DE VALA, TIPO PONTALETEAMENTO, COM PROFUNDIDADE DE 1,5 A 3,0 M, LARGURA MENOR QUE 1,5 M. AF_08/2020</v>
          </cell>
          <cell r="C1938" t="str">
            <v>M2</v>
          </cell>
          <cell r="D1938">
            <v>10.48</v>
          </cell>
          <cell r="E1938">
            <v>9.98</v>
          </cell>
          <cell r="F1938">
            <v>20.46</v>
          </cell>
        </row>
        <row r="1939">
          <cell r="A1939">
            <v>101573</v>
          </cell>
          <cell r="B1939" t="str">
            <v>ESCORAMENTO DE VALA, TIPO PONTALETEAMENTO, COM PROFUNDIDADE DE 1,5 A 3,0 M, LARGURA MAIOR OU IGUAL A 1,5 M E MENOR QUE 2,5 M. AF_08/2020</v>
          </cell>
          <cell r="C1939" t="str">
            <v>M2</v>
          </cell>
          <cell r="D1939">
            <v>13.66</v>
          </cell>
          <cell r="E1939">
            <v>16.46</v>
          </cell>
          <cell r="F1939">
            <v>30.12</v>
          </cell>
        </row>
        <row r="1940">
          <cell r="A1940">
            <v>101574</v>
          </cell>
          <cell r="B1940" t="str">
            <v>ESCORAMENTO DE VALA, TIPO PONTALETEAMENTO, COM PROFUNDIDADE DE 3,0 A 4,5 M, LARGURA MENOR QUE 1,5 M. AF_08/2020</v>
          </cell>
          <cell r="C1940" t="str">
            <v>M2</v>
          </cell>
          <cell r="D1940">
            <v>9.0300000000000011</v>
          </cell>
          <cell r="E1940">
            <v>6.53</v>
          </cell>
          <cell r="F1940">
            <v>15.56</v>
          </cell>
        </row>
        <row r="1941">
          <cell r="A1941">
            <v>101575</v>
          </cell>
          <cell r="B1941" t="str">
            <v>ESCORAMENTO DE VALA, TIPO PONTALETEAMENTO, COM PROFUNDIDADE DE 3,0 A 4,5 M, LARGURA MAIOR OU IGUAL A 1,5 M E MENOR QUE 2,5 M. AF_08/2020</v>
          </cell>
          <cell r="C1941" t="str">
            <v>M2</v>
          </cell>
          <cell r="D1941">
            <v>12.44</v>
          </cell>
          <cell r="E1941">
            <v>12.99</v>
          </cell>
          <cell r="F1941">
            <v>25.43</v>
          </cell>
        </row>
        <row r="1942">
          <cell r="A1942">
            <v>101576</v>
          </cell>
          <cell r="B1942" t="str">
            <v>ESCORAMENTO DE VALA, TIPO DESCONTÍNUO, COM PROFUNDIDADE DE 0 A 1,5 M, LARGURA MENOR QUE 1,5 M. AF_08/2020</v>
          </cell>
          <cell r="C1942" t="str">
            <v>M2</v>
          </cell>
          <cell r="D1942">
            <v>28.39</v>
          </cell>
          <cell r="E1942">
            <v>17.420000000000002</v>
          </cell>
          <cell r="F1942">
            <v>45.81</v>
          </cell>
        </row>
        <row r="1943">
          <cell r="A1943">
            <v>101577</v>
          </cell>
          <cell r="B1943" t="str">
            <v>ESCORAMENTO DE VALA, TIPO DESCONTÍNUO, COM PROFUNDIDADE DE 0 A 1,5 M, LARGURA MAIOR OU IGUAL A 1,5 M E MENOR QUE 2,5 M. AF_08/2020</v>
          </cell>
          <cell r="C1943" t="str">
            <v>M2</v>
          </cell>
          <cell r="D1943">
            <v>32.369999999999997</v>
          </cell>
          <cell r="E1943">
            <v>25.78</v>
          </cell>
          <cell r="F1943">
            <v>58.15</v>
          </cell>
        </row>
        <row r="1944">
          <cell r="A1944">
            <v>101578</v>
          </cell>
          <cell r="B1944" t="str">
            <v>ESCORAMENTO DE VALA, TIPO DESCONTÍNUO, COM PROFUNDIDADE DE 1,5 M A 3,0 M, LARGURA MENOR QUE 1,5 M. AF_08/2020</v>
          </cell>
          <cell r="C1944" t="str">
            <v>M2</v>
          </cell>
          <cell r="D1944">
            <v>24.730000000000004</v>
          </cell>
          <cell r="E1944">
            <v>12.94</v>
          </cell>
          <cell r="F1944">
            <v>37.67</v>
          </cell>
        </row>
        <row r="1945">
          <cell r="A1945">
            <v>101579</v>
          </cell>
          <cell r="B1945" t="str">
            <v>ESCORAMENTO DE VALA, TIPO DESCONTÍNUO, COM PROFUNDIDADE DE 1,5 A 3,0 M, LARGURA MAIOR OU IGUAL A 1,5 M E MENOR QUE 2,5 M. AF_08/2020</v>
          </cell>
          <cell r="C1945" t="str">
            <v>M2</v>
          </cell>
          <cell r="D1945">
            <v>28.710000000000004</v>
          </cell>
          <cell r="E1945">
            <v>21.31</v>
          </cell>
          <cell r="F1945">
            <v>50.02</v>
          </cell>
        </row>
        <row r="1946">
          <cell r="A1946">
            <v>101580</v>
          </cell>
          <cell r="B1946" t="str">
            <v>ESCORAMENTO DE VALA, TIPO DESCONTÍNUO, COM PROFUNDIDADE DE 3,0 A 4,5 M, LARGURA MENOR QUE 1,5 M. AF_08/2020</v>
          </cell>
          <cell r="C1946" t="str">
            <v>M2</v>
          </cell>
          <cell r="D1946">
            <v>24.51</v>
          </cell>
          <cell r="E1946">
            <v>8.4499999999999993</v>
          </cell>
          <cell r="F1946">
            <v>32.96</v>
          </cell>
        </row>
        <row r="1947">
          <cell r="A1947">
            <v>101581</v>
          </cell>
          <cell r="B1947" t="str">
            <v>ESCORAMENTO DE VALA, TIPO DESCONTÍNUO, COM PROFUNDIDADE DE 3,0 A 4,5 M, LARGURA MAIOR OU IGUAL A 1,5 E MENOR QUE 2,5 M. AF_08/2020</v>
          </cell>
          <cell r="C1947" t="str">
            <v>M2</v>
          </cell>
          <cell r="D1947">
            <v>28.689999999999998</v>
          </cell>
          <cell r="E1947">
            <v>16.82</v>
          </cell>
          <cell r="F1947">
            <v>45.51</v>
          </cell>
        </row>
        <row r="1948">
          <cell r="A1948">
            <v>101582</v>
          </cell>
          <cell r="B1948" t="str">
            <v>ESCORAMENTO DE VALA, TIPO CONTÍNUO, COM PROFUNDIDADE DE 0 A 1,5 M, LARGURA MENOR QUE 1,5 M. AF_08/2020</v>
          </cell>
          <cell r="C1948" t="str">
            <v>M2</v>
          </cell>
          <cell r="D1948">
            <v>47.47</v>
          </cell>
          <cell r="E1948">
            <v>27.59</v>
          </cell>
          <cell r="F1948">
            <v>75.06</v>
          </cell>
        </row>
        <row r="1949">
          <cell r="A1949">
            <v>101583</v>
          </cell>
          <cell r="B1949" t="str">
            <v>ESCORAMENTO DE VALA, TIPO CONTÍNUO, COM PROFUNDIDADE DE 0 A 1,5 M, LARGURA MAIOR OU IGUAL A 1,5 M E MENOR QUE 2,5 M. AF_08/2020</v>
          </cell>
          <cell r="C1949" t="str">
            <v>M2</v>
          </cell>
          <cell r="D1949">
            <v>53.41</v>
          </cell>
          <cell r="E1949">
            <v>40.840000000000003</v>
          </cell>
          <cell r="F1949">
            <v>94.25</v>
          </cell>
        </row>
        <row r="1950">
          <cell r="A1950">
            <v>101584</v>
          </cell>
          <cell r="B1950" t="str">
            <v>ESCORAMENTO DE VALA, TIPO CONTÍNUO, COM PROFUNDIDADE DE 1,5 M A 3,0 M, LARGURA MENOR QUE 1,5 M. AF_08/2020</v>
          </cell>
          <cell r="C1950" t="str">
            <v>M2</v>
          </cell>
          <cell r="D1950">
            <v>40.9</v>
          </cell>
          <cell r="E1950">
            <v>20.5</v>
          </cell>
          <cell r="F1950">
            <v>61.4</v>
          </cell>
        </row>
        <row r="1951">
          <cell r="A1951">
            <v>101585</v>
          </cell>
          <cell r="B1951" t="str">
            <v>ESCORAMENTO DE VALA, TIPO CONTÍNUO, COM PROFUNDIDADE DE 1,5 A 3,0 M, LARGURA MAIOR OU IGUAL A 1,5 M E MENOR QUE 2,5 M. AF_08/2020</v>
          </cell>
          <cell r="C1951" t="str">
            <v>M2</v>
          </cell>
          <cell r="D1951">
            <v>46.860000000000007</v>
          </cell>
          <cell r="E1951">
            <v>33.729999999999997</v>
          </cell>
          <cell r="F1951">
            <v>80.59</v>
          </cell>
        </row>
        <row r="1952">
          <cell r="A1952">
            <v>101586</v>
          </cell>
          <cell r="B1952" t="str">
            <v>ESCORAMENTO DE VALA, TIPO CONTÍNUO, COM PROFUNDIDADE DE 3,0 A 4,5 M, LARGURA MENOR QUE 1,5 M. AF_08/2020</v>
          </cell>
          <cell r="C1952" t="str">
            <v>M2</v>
          </cell>
          <cell r="D1952">
            <v>39.089999999999996</v>
          </cell>
          <cell r="E1952">
            <v>13.39</v>
          </cell>
          <cell r="F1952">
            <v>52.48</v>
          </cell>
        </row>
        <row r="1953">
          <cell r="A1953">
            <v>101587</v>
          </cell>
          <cell r="B1953" t="str">
            <v>ESCORAMENTO DE VALA, TIPO CONTÍNUO, COM PROFUNDIDADE DE 3,0 A 4,5 M, LARGURA MAIOR OU IGUAL A 1,5 E MENOR QUE 2,5 M. AF_08/2020</v>
          </cell>
          <cell r="C1953" t="str">
            <v>M2</v>
          </cell>
          <cell r="D1953">
            <v>45.25</v>
          </cell>
          <cell r="E1953">
            <v>26.64</v>
          </cell>
          <cell r="F1953">
            <v>71.89</v>
          </cell>
        </row>
        <row r="1954">
          <cell r="A1954">
            <v>101588</v>
          </cell>
          <cell r="B1954" t="str">
            <v>ESCORAMENTO DE VALA, TIPO CONTÍNUO COM PERFIL METÁLICO "U", COM PROFUNDIDADE DE 0 A 1,5 M, LARGURA MENOR QUE 1,5 M. AF_08/2020</v>
          </cell>
          <cell r="C1954" t="str">
            <v>M2</v>
          </cell>
          <cell r="D1954">
            <v>65.610000000000014</v>
          </cell>
          <cell r="E1954">
            <v>32.07</v>
          </cell>
          <cell r="F1954">
            <v>97.68</v>
          </cell>
        </row>
        <row r="1955">
          <cell r="A1955">
            <v>101589</v>
          </cell>
          <cell r="B1955" t="str">
            <v>ESCORAMENTO DE VALA,TIPO CONTÍNUO COM PERFIL METÁLICO "U", COM PROFUNDIDADE DE 0 A 1,5 M, LARGURA MAIOR OU IGUAL A 1,5 E MENOR QUE 2,5 M. AF_08/2020</v>
          </cell>
          <cell r="C1955" t="str">
            <v>M2</v>
          </cell>
          <cell r="D1955">
            <v>94.949999999999989</v>
          </cell>
          <cell r="E1955">
            <v>47.47</v>
          </cell>
          <cell r="F1955">
            <v>142.41999999999999</v>
          </cell>
        </row>
        <row r="1956">
          <cell r="A1956">
            <v>101590</v>
          </cell>
          <cell r="B1956" t="str">
            <v>ESCORAMENTO DE VALA, TIPO CONTÍNUO COM PERFIL METÁLICO "U", COM PROFUNDIDADE DE 1,5 A 3,0 M, LARGURA MENOR QUE 1,5 M. AF_08/2020</v>
          </cell>
          <cell r="C1956" t="str">
            <v>M2</v>
          </cell>
          <cell r="D1956">
            <v>50.120000000000005</v>
          </cell>
          <cell r="E1956">
            <v>23.83</v>
          </cell>
          <cell r="F1956">
            <v>73.95</v>
          </cell>
        </row>
        <row r="1957">
          <cell r="A1957">
            <v>101591</v>
          </cell>
          <cell r="B1957" t="str">
            <v>ESCORAMENTO DE VALA, TIPO CONTÍNUO COM PERFIL METÁLICO "U", COM PROFUNDIDADE DE 1,5 A 3,0 M, LARGURA MAIOR OU IGUAL 1,5 M E MENOR QUE 2,5 M. AF_08/2020</v>
          </cell>
          <cell r="C1957" t="str">
            <v>M2</v>
          </cell>
          <cell r="D1957">
            <v>79.47999999999999</v>
          </cell>
          <cell r="E1957">
            <v>39.21</v>
          </cell>
          <cell r="F1957">
            <v>118.69</v>
          </cell>
        </row>
        <row r="1958">
          <cell r="A1958">
            <v>101592</v>
          </cell>
          <cell r="B1958" t="str">
            <v>ESCORAMENTO DE VALA, TIPO CONTÍNUO COM PERFIL METÁLICO "U", COM PROFUNDIDADE DE 3,0 A 4,5 M, LARGURA MENOR QUE 1,5 M. AF_08/2020</v>
          </cell>
          <cell r="C1958" t="str">
            <v>M2</v>
          </cell>
          <cell r="D1958">
            <v>36.43</v>
          </cell>
          <cell r="E1958">
            <v>15.57</v>
          </cell>
          <cell r="F1958">
            <v>52</v>
          </cell>
        </row>
        <row r="1959">
          <cell r="A1959">
            <v>101593</v>
          </cell>
          <cell r="B1959" t="str">
            <v>ESCORAMENTO DE VALA, TIPO CONTÍNUO COM PERFIL METÁLICO "U", COM PROFUNDIDADE DE 3,0 A 4,5 M, LARGURA MAIOR OU IGUAL A 1,5 M E MENOR QUE 2,5 M. AF_08/2020</v>
          </cell>
          <cell r="C1959" t="str">
            <v>M2</v>
          </cell>
          <cell r="D1959">
            <v>65.97</v>
          </cell>
          <cell r="E1959">
            <v>30.95</v>
          </cell>
          <cell r="F1959">
            <v>96.92</v>
          </cell>
        </row>
        <row r="1960">
          <cell r="A1960">
            <v>101600</v>
          </cell>
          <cell r="B1960" t="str">
            <v>ESCORAMENTO DE VALA, TIPO BLINDAGEM, COM PROFUNDIDADE DE 0 A 1,5 M, LARGURA MENOR QUE 1,5 M - EXECUÇÃO, NÃO INCLUI MATERIAL. AF_08/2020</v>
          </cell>
          <cell r="C1960" t="str">
            <v>M2</v>
          </cell>
          <cell r="D1960">
            <v>11.9</v>
          </cell>
          <cell r="E1960">
            <v>6.4</v>
          </cell>
          <cell r="F1960">
            <v>18.3</v>
          </cell>
        </row>
        <row r="1961">
          <cell r="A1961">
            <v>101601</v>
          </cell>
          <cell r="B1961" t="str">
            <v>ESCORAMENTO DE VALA, TIPO BLINDAGEM COM PROFUNDIDADE DE 0 A 1,5 M, LARGURA MAIOR OU IGUAL A 1,5 M E MENOR QUE 2,5 M - EXECUÇÃO, NÃO INCLUI MATERIAL. AF_08/2020</v>
          </cell>
          <cell r="C1961" t="str">
            <v>M2</v>
          </cell>
          <cell r="D1961">
            <v>17.649999999999999</v>
          </cell>
          <cell r="E1961">
            <v>9.44</v>
          </cell>
          <cell r="F1961">
            <v>27.09</v>
          </cell>
        </row>
        <row r="1962">
          <cell r="A1962">
            <v>101602</v>
          </cell>
          <cell r="B1962" t="str">
            <v>ESCORAMENTO DE VALA, TIPO BLINDAGEM, COM PROFUNDIDADE DE 1,5 A 3,0 M, LARGURA MENOR QUE 1,5 M - EXECUÇÃO, NÃO INCLUI MATERIAL. AF_08/2020</v>
          </cell>
          <cell r="C1962" t="str">
            <v>M2</v>
          </cell>
          <cell r="D1962">
            <v>8.82</v>
          </cell>
          <cell r="E1962">
            <v>4.75</v>
          </cell>
          <cell r="F1962">
            <v>13.57</v>
          </cell>
        </row>
        <row r="1963">
          <cell r="A1963">
            <v>101603</v>
          </cell>
          <cell r="B1963" t="str">
            <v>ESCORAMENTO DE VALA, TIPO BLINDAGEM, COM PROFUNDIDADE DE 1,5 A 3,0 M, LARGURA MAIOR OU IGUAL A 1,5 M E MENOR QUE 2,5 M - EXECUÇÃO, NÃO INCLUI MATERIAL. AF_08/2020</v>
          </cell>
          <cell r="C1963" t="str">
            <v>M2</v>
          </cell>
          <cell r="D1963">
            <v>14.55</v>
          </cell>
          <cell r="E1963">
            <v>7.81</v>
          </cell>
          <cell r="F1963">
            <v>22.36</v>
          </cell>
        </row>
        <row r="1964">
          <cell r="A1964">
            <v>101604</v>
          </cell>
          <cell r="B1964" t="str">
            <v>ESCORAMENTO DE VALA, TIPO BLINDAGEM, COM PROFUNDIDADE DE 3,0 A 4,5 M, LARGURA MENOR QUE 1,5 M - EXECUÇÃO, NÃO INCLUI MATERIAL. AF_08/2020</v>
          </cell>
          <cell r="C1964" t="str">
            <v>M2</v>
          </cell>
          <cell r="D1964">
            <v>5.7800000000000011</v>
          </cell>
          <cell r="E1964">
            <v>3.1</v>
          </cell>
          <cell r="F1964">
            <v>8.8800000000000008</v>
          </cell>
        </row>
        <row r="1965">
          <cell r="A1965">
            <v>101605</v>
          </cell>
          <cell r="B1965" t="str">
            <v>ESCORAMENTO DE VALA, TIPO BLINDAGEM, COM PROFUNDIDADE DE 3,0 A 4,5 M, LARGURA MAIOR OU IGUAL A 1,5 M E MENOR QUE 2,5 M - EXECUÇÃO, NÃO INCLUI MATERIAL. AF_08/2020</v>
          </cell>
          <cell r="C1965" t="str">
            <v>M2</v>
          </cell>
          <cell r="D1965">
            <v>11.500000000000002</v>
          </cell>
          <cell r="E1965">
            <v>6.17</v>
          </cell>
          <cell r="F1965">
            <v>17.670000000000002</v>
          </cell>
        </row>
        <row r="1966">
          <cell r="A1966">
            <v>90788</v>
          </cell>
          <cell r="B1966" t="str">
            <v>KIT DE PORTA-PRONTA DE MADEIRA EM ACABAMENTO MELAMÍNICO BRANCO, FOLHA LEVE OU MÉDIA, 60X210CM, EXCLUSIVE FECHADURA, FIXAÇÃO COM PREENCHIMENTO PARCIAL DE ESPUMA EXPANSIVA - FORNECIMENTO E INSTALAÇÃO. AF_12/2019</v>
          </cell>
          <cell r="C1966" t="str">
            <v>UN</v>
          </cell>
          <cell r="D1966">
            <v>810.95</v>
          </cell>
          <cell r="E1966">
            <v>13.4</v>
          </cell>
          <cell r="F1966">
            <v>824.35</v>
          </cell>
        </row>
        <row r="1967">
          <cell r="A1967">
            <v>90789</v>
          </cell>
          <cell r="B1967" t="str">
            <v>KIT DE PORTA-PRONTA DE MADEIRA EM ACABAMENTO MELAMÍNICO BRANCO, FOLHA LEVE OU MÉDIA, 70X210CM, EXCLUSIVE FECHADURA, FIXAÇÃO COM PREENCHIMENTO PARCIAL DE ESPUMA EXPANSIVA - FORNECIMENTO E INSTALAÇÃO. AF_12/2019</v>
          </cell>
          <cell r="C1967" t="str">
            <v>UN</v>
          </cell>
          <cell r="D1967">
            <v>811.55000000000007</v>
          </cell>
          <cell r="E1967">
            <v>14.8</v>
          </cell>
          <cell r="F1967">
            <v>826.35</v>
          </cell>
        </row>
        <row r="1968">
          <cell r="A1968">
            <v>90790</v>
          </cell>
          <cell r="B1968" t="str">
            <v>KIT DE PORTA-PRONTA DE MADEIRA EM ACABAMENTO MELAMÍNICO BRANCO, FOLHA LEVE OU MÉDIA, 80X210CM, EXCLUSIVE FECHADURA, FIXAÇÃO COM PREENCHIMENTO PARCIAL DE ESPUMA EXPANSIVA - FORNECIMENTO E INSTALAÇÃO. AF_12/2019</v>
          </cell>
          <cell r="C1968" t="str">
            <v>UN</v>
          </cell>
          <cell r="D1968">
            <v>836.37</v>
          </cell>
          <cell r="E1968">
            <v>16.18</v>
          </cell>
          <cell r="F1968">
            <v>852.55</v>
          </cell>
        </row>
        <row r="1969">
          <cell r="A1969">
            <v>90791</v>
          </cell>
          <cell r="B1969" t="str">
            <v>KIT DE PORTA-PRONTA DE MADEIRA EM ACABAMENTO MELAMÍNICO BRANCO, FOLHA PESADA OU SUPERPESADA, 80X210CM, FIXAÇÃO COM PREENCHIMENTO PARCIAL DE ESPUMA EXPANSIVA - FORNECIMENTO E INSTALAÇÃO. AF_12/2019</v>
          </cell>
          <cell r="C1969" t="str">
            <v>UN</v>
          </cell>
          <cell r="D1969">
            <v>978.24</v>
          </cell>
          <cell r="E1969">
            <v>21.89</v>
          </cell>
          <cell r="F1969">
            <v>1000.13</v>
          </cell>
        </row>
        <row r="1970">
          <cell r="A1970">
            <v>90793</v>
          </cell>
          <cell r="B1970" t="str">
            <v>KIT DE PORTA-PRONTA DE MADEIRA EM ACABAMENTO MELAMÍNICO BRANCO, FOLHA PESADA OU SUPERPESADA, 90X210CM, FIXAÇÃO COM PREENCHIMENTO TOTAL DE ESPUMA EXPANSIVA - FORNECIMENTO E INSTALAÇÃO. AF_12/2019</v>
          </cell>
          <cell r="C1970" t="str">
            <v>UN</v>
          </cell>
          <cell r="D1970">
            <v>1027.76</v>
          </cell>
          <cell r="E1970">
            <v>27.09</v>
          </cell>
          <cell r="F1970">
            <v>1054.8499999999999</v>
          </cell>
        </row>
        <row r="1971">
          <cell r="A1971">
            <v>90794</v>
          </cell>
          <cell r="B1971" t="str">
            <v>KIT DE PORTA-PRONTA DE MADEIRA EM ACABAMENTO MELAMÍNICO BRANCO, FOLHA LEVE OU MÉDIA, E BATENTE METÁLICO, 60X210CM, FIXAÇÃO COM ARGAMASSA - FORNECIMENTO E INSTALAÇÃO. AF_12/2019</v>
          </cell>
          <cell r="C1971" t="str">
            <v>UN</v>
          </cell>
          <cell r="D1971">
            <v>665.97</v>
          </cell>
          <cell r="E1971">
            <v>56.99</v>
          </cell>
          <cell r="F1971">
            <v>722.96</v>
          </cell>
        </row>
        <row r="1972">
          <cell r="A1972">
            <v>90795</v>
          </cell>
          <cell r="B1972" t="str">
            <v>KIT DE PORTA-PRONTA DE MADEIRA EM ACABAMENTO MELAMÍNICO BRANCO, FOLHA LEVE OU MÉDIA, E BATENTE METÁLICO, 70X210CM, FIXAÇÃO COM ARGAMASSA - FORNECIMENTO E INSTALAÇÃO. AF_12/2019</v>
          </cell>
          <cell r="C1972" t="str">
            <v>UN</v>
          </cell>
          <cell r="D1972">
            <v>668.54000000000008</v>
          </cell>
          <cell r="E1972">
            <v>62.9</v>
          </cell>
          <cell r="F1972">
            <v>731.44</v>
          </cell>
        </row>
        <row r="1973">
          <cell r="A1973">
            <v>90796</v>
          </cell>
          <cell r="B1973" t="str">
            <v>KIT DE PORTA-PRONTA DE MADEIRA EM ACABAMENTO MELAMÍNICO BRANCO, FOLHA LEVE OU MÉDIA, E BATENTE METÁLICO, 80X210CM, FIXAÇÃO COM ARGAMASSA - FORNECIMENTO E INSTALAÇÃO. AF_12/2019</v>
          </cell>
          <cell r="C1973" t="str">
            <v>UN</v>
          </cell>
          <cell r="D1973">
            <v>671.12</v>
          </cell>
          <cell r="E1973">
            <v>68.8</v>
          </cell>
          <cell r="F1973">
            <v>739.92</v>
          </cell>
        </row>
        <row r="1974">
          <cell r="A1974">
            <v>90797</v>
          </cell>
          <cell r="B1974" t="str">
            <v>KIT DE PORTA-PRONTA DE MADEIRA EM ACABAMENTO MELAMÍNICO BRANCO, FOLHA LEVE OU MÉDIA, E BATENTE METÁLICO, 90X210CM, FIXAÇÃO COM ARGAMASSA - FORNECIMENTO E INSTALAÇÃO. AF_12/2019</v>
          </cell>
          <cell r="C1974" t="str">
            <v>UN</v>
          </cell>
          <cell r="D1974">
            <v>673.7</v>
          </cell>
          <cell r="E1974">
            <v>74.69</v>
          </cell>
          <cell r="F1974">
            <v>748.39</v>
          </cell>
        </row>
        <row r="1975">
          <cell r="A1975">
            <v>90798</v>
          </cell>
          <cell r="B1975" t="str">
            <v>KIT DE PORTA-PRONTA DE MADEIRA EM ACABAMENTO MELAMÍNICO BRANCO, FOLHA PESADA OU SUPERPESADA, E BATENTE METÁLICO, 80X210CM, FIXAÇÃO COM ARGAMASSA - FORNECIMENTO E INSTALAÇÃO. AF_12/2019</v>
          </cell>
          <cell r="C1975" t="str">
            <v>UN</v>
          </cell>
          <cell r="D1975">
            <v>1000.87</v>
          </cell>
          <cell r="E1975">
            <v>77.42</v>
          </cell>
          <cell r="F1975">
            <v>1078.29</v>
          </cell>
        </row>
        <row r="1976">
          <cell r="A1976">
            <v>90799</v>
          </cell>
          <cell r="B1976" t="str">
            <v>KIT DE PORTA-PRONTA DE MADEIRA EM ACABAMENTO MELAMÍNICO BRANCO, FOLHA PESADA OU SUPERPESADA, E BATENTE METÁLICO, 90X210CM, FIXAÇÃO COM ARGAMASSA - FORNECIMENTO E INSTALAÇÃO. AF_12/2019</v>
          </cell>
          <cell r="C1976" t="str">
            <v>UN</v>
          </cell>
          <cell r="D1976">
            <v>1029.72</v>
          </cell>
          <cell r="E1976">
            <v>84.04</v>
          </cell>
          <cell r="F1976">
            <v>1113.76</v>
          </cell>
        </row>
        <row r="1977">
          <cell r="A1977">
            <v>90801</v>
          </cell>
          <cell r="B1977" t="str">
            <v>BATENTE PARA PORTA DE MADEIRA, PADRÃO MÉDIO - FORNECIMENTO E MONTAGEM. AF_12/2019</v>
          </cell>
          <cell r="C1977" t="str">
            <v>UN</v>
          </cell>
          <cell r="D1977">
            <v>314.63</v>
          </cell>
          <cell r="E1977">
            <v>79.73</v>
          </cell>
          <cell r="F1977">
            <v>394.36</v>
          </cell>
        </row>
        <row r="1978">
          <cell r="A1978">
            <v>90806</v>
          </cell>
          <cell r="B1978" t="str">
            <v>BATENTE PARA PORTA DE MADEIRA, FIXAÇÃO COM ARGAMASSA, PADRÃO MÉDIO - FORNECIMENTO E INSTALAÇÃO. AF_12/2019</v>
          </cell>
          <cell r="C1978" t="str">
            <v>UN</v>
          </cell>
          <cell r="D1978">
            <v>355.18999999999994</v>
          </cell>
          <cell r="E1978">
            <v>140.65</v>
          </cell>
          <cell r="F1978">
            <v>495.84</v>
          </cell>
        </row>
        <row r="1979">
          <cell r="A1979">
            <v>90820</v>
          </cell>
          <cell r="B1979" t="str">
            <v>PORTA DE MADEIRA PARA PINTURA, SEMI-OCA (LEVE OU MÉDIA), 60X210CM, ESPESSURA DE 3,5CM, INCLUSO DOBRADIÇAS - FORNECIMENTO E INSTALAÇÃO. AF_12/2019</v>
          </cell>
          <cell r="C1979" t="str">
            <v>UN</v>
          </cell>
          <cell r="D1979">
            <v>305.22000000000003</v>
          </cell>
          <cell r="E1979">
            <v>37.380000000000003</v>
          </cell>
          <cell r="F1979">
            <v>342.6</v>
          </cell>
        </row>
        <row r="1980">
          <cell r="A1980">
            <v>90821</v>
          </cell>
          <cell r="B1980" t="str">
            <v>PORTA DE MADEIRA PARA PINTURA, SEMI-OCA (LEVE OU MÉDIA), 70X210CM, ESPESSURA DE 3,5CM, INCLUSO DOBRADIÇAS - FORNECIMENTO E INSTALAÇÃO. AF_12/2019</v>
          </cell>
          <cell r="C1980" t="str">
            <v>UN</v>
          </cell>
          <cell r="D1980">
            <v>308.7</v>
          </cell>
          <cell r="E1980">
            <v>41.23</v>
          </cell>
          <cell r="F1980">
            <v>349.93</v>
          </cell>
        </row>
        <row r="1981">
          <cell r="A1981">
            <v>90822</v>
          </cell>
          <cell r="B1981" t="str">
            <v>PORTA DE MADEIRA PARA PINTURA, SEMI-OCA (LEVE OU MÉDIA), 80X210CM, ESPESSURA DE 3,5CM, INCLUSO DOBRADIÇAS - FORNECIMENTO E INSTALAÇÃO. AF_12/2019</v>
          </cell>
          <cell r="C1981" t="str">
            <v>UN</v>
          </cell>
          <cell r="D1981">
            <v>329.17999999999995</v>
          </cell>
          <cell r="E1981">
            <v>45.09</v>
          </cell>
          <cell r="F1981">
            <v>374.27</v>
          </cell>
        </row>
        <row r="1982">
          <cell r="A1982">
            <v>90823</v>
          </cell>
          <cell r="B1982" t="str">
            <v>PORTA DE MADEIRA PARA PINTURA, SEMI-OCA (LEVE OU MÉDIA), 90X210CM, ESPESSURA DE 3,5CM, INCLUSO DOBRADIÇAS - FORNECIMENTO E INSTALAÇÃO. AF_12/2019</v>
          </cell>
          <cell r="C1982" t="str">
            <v>UN</v>
          </cell>
          <cell r="D1982">
            <v>405.7</v>
          </cell>
          <cell r="E1982">
            <v>48.93</v>
          </cell>
          <cell r="F1982">
            <v>454.63</v>
          </cell>
        </row>
        <row r="1983">
          <cell r="A1983">
            <v>90824</v>
          </cell>
          <cell r="B1983" t="str">
            <v>PORTA DE MADEIRA PARA PINTURA, SEMI-OCA (PESADA OU SUPERPESADA), 80X210CM, ESPESSURA DE 3,5CM, INCLUSO DOBRADIÇAS - FORNECIMENTO E INSTALAÇÃO. AF_12/2019</v>
          </cell>
          <cell r="C1983" t="str">
            <v>UN</v>
          </cell>
          <cell r="D1983">
            <v>578.43999999999994</v>
          </cell>
          <cell r="E1983">
            <v>62.57</v>
          </cell>
          <cell r="F1983">
            <v>641.01</v>
          </cell>
        </row>
        <row r="1984">
          <cell r="A1984">
            <v>90825</v>
          </cell>
          <cell r="B1984" t="str">
            <v>PORTA DE MADEIRA, MACIÇA (PESADA OU SUPERPESADA), 90X210CM, ESPESSURA DE 3,5CM, INCLUSO DOBRADIÇAS - FORNECIMENTO E INSTALAÇÃO. AF_12/2019</v>
          </cell>
          <cell r="C1984" t="str">
            <v>UN</v>
          </cell>
          <cell r="D1984">
            <v>643.64</v>
          </cell>
          <cell r="E1984">
            <v>67.900000000000006</v>
          </cell>
          <cell r="F1984">
            <v>711.54</v>
          </cell>
        </row>
        <row r="1985">
          <cell r="A1985">
            <v>90830</v>
          </cell>
          <cell r="B1985" t="str">
            <v>FECHADURA DE EMBUTIR COM CILINDRO, EXTERNA, COMPLETA, ACABAMENTO PADRÃO MÉDIO, INCLUSO EXECUÇÃO DE FURO - FORNECIMENTO E INSTALAÇÃO. AF_12/2019</v>
          </cell>
          <cell r="C1985" t="str">
            <v>UN</v>
          </cell>
          <cell r="D1985">
            <v>141.07000000000002</v>
          </cell>
          <cell r="E1985">
            <v>29.23</v>
          </cell>
          <cell r="F1985">
            <v>170.3</v>
          </cell>
        </row>
        <row r="1986">
          <cell r="A1986">
            <v>90831</v>
          </cell>
          <cell r="B1986" t="str">
            <v>FECHADURA DE EMBUTIR PARA PORTA DE BANHEIRO, COMPLETA, ACABAMENTO PADRÃO MÉDIO, INCLUSO EXECUÇÃO DE FURO - FORNECIMENTO E INSTALAÇÃO. AF_12/2019</v>
          </cell>
          <cell r="C1986" t="str">
            <v>UN</v>
          </cell>
          <cell r="D1986">
            <v>126.1</v>
          </cell>
          <cell r="E1986">
            <v>22.37</v>
          </cell>
          <cell r="F1986">
            <v>148.47</v>
          </cell>
        </row>
        <row r="1987">
          <cell r="A1987">
            <v>90841</v>
          </cell>
          <cell r="B1987" t="str">
            <v>KIT DE PORTA DE MADEIRA PARA PINTURA, SEMI-OCA (LEVE OU MÉDIA), PADRÃO MÉDIO, 60X210CM, ESPESSURA DE 3,5CM, ITENS INCLUSOS: DOBRADIÇAS, MONTAGEM E INSTALAÇÃO DO BATENTE, FECHADURA COM EXECUÇÃO DO FURO - FORNECIMENTO E INSTALAÇÃO. AF_12/2019</v>
          </cell>
          <cell r="C1987" t="str">
            <v>UN</v>
          </cell>
          <cell r="D1987">
            <v>909.11</v>
          </cell>
          <cell r="E1987">
            <v>219.4</v>
          </cell>
          <cell r="F1987">
            <v>1128.51</v>
          </cell>
        </row>
        <row r="1988">
          <cell r="A1988">
            <v>90842</v>
          </cell>
          <cell r="B1988" t="str">
            <v>KIT DE PORTA DE MADEIRA PARA PINTURA, SEMI-OCA (LEVE OU MÉDIA), PADRÃO MÉDIO, 70X210CM, ESPESSURA DE 3,5CM, ITENS INCLUSOS: DOBRADIÇAS, MONTAGEM E INSTALAÇÃO DO BATENTE, FECHADURA COM EXECUÇÃO DO FURO - FORNECIMENTO E INSTALAÇÃO. AF_12/2019</v>
          </cell>
          <cell r="C1988" t="str">
            <v>UN</v>
          </cell>
          <cell r="D1988">
            <v>915.15</v>
          </cell>
          <cell r="E1988">
            <v>223.64</v>
          </cell>
          <cell r="F1988">
            <v>1138.79</v>
          </cell>
        </row>
        <row r="1989">
          <cell r="A1989">
            <v>90843</v>
          </cell>
          <cell r="B1989" t="str">
            <v>KIT DE PORTA DE MADEIRA PARA PINTURA, SEMI-OCA (LEVE OU MÉDIA), PADRÃO MÉDIO, 80X210CM, ESPESSURA DE 3,5CM, ITENS INCLUSOS: DOBRADIÇAS, MONTAGEM E INSTALAÇÃO DO BATENTE, FECHADURA COM EXECUÇÃO DO FURO - FORNECIMENTO E INSTALAÇÃO. AF_12/2019</v>
          </cell>
          <cell r="C1989" t="str">
            <v>UN</v>
          </cell>
          <cell r="D1989">
            <v>953.15000000000009</v>
          </cell>
          <cell r="E1989">
            <v>234.76</v>
          </cell>
          <cell r="F1989">
            <v>1187.9100000000001</v>
          </cell>
        </row>
        <row r="1990">
          <cell r="A1990">
            <v>90844</v>
          </cell>
          <cell r="B1990" t="str">
            <v>KIT DE PORTA DE MADEIRA PARA PINTURA, SEMI-OCA (LEVE OU MÉDIA), PADRÃO MÉDIO, 90X210CM, ESPESSURA DE 3,5CM, ITENS INCLUSOS: DOBRADIÇAS, MONTAGEM E INSTALAÇÃO DO BATENTE, FECHADURA COM EXECUÇÃO DO FURO - FORNECIMENTO E INSTALAÇÃO. AF_12/2019</v>
          </cell>
          <cell r="C1990" t="str">
            <v>UN</v>
          </cell>
          <cell r="D1990">
            <v>1032.22</v>
          </cell>
          <cell r="E1990">
            <v>239</v>
          </cell>
          <cell r="F1990">
            <v>1271.22</v>
          </cell>
        </row>
        <row r="1991">
          <cell r="A1991">
            <v>90845</v>
          </cell>
          <cell r="B1991" t="str">
            <v>KIT DE PORTA DE MADEIRA PARA PINTURA, SEMI-OCA (PESADA OU SUPERPESADA), PADRÃO MÉDIO, 80X210CM, ESPESSURA DE 3,5CM, ITENS INCLUSOS: DOBRADIÇAS, MONTAGEM E INSTALAÇÃO DO BATENTE, FECHADURA COM EXECUÇÃO DO FURO - FORNECIMENTO E INSTALAÇÃO. AF_12/2019</v>
          </cell>
          <cell r="C1991" t="str">
            <v>UN</v>
          </cell>
          <cell r="D1991">
            <v>1202.42</v>
          </cell>
          <cell r="E1991">
            <v>252.23</v>
          </cell>
          <cell r="F1991">
            <v>1454.65</v>
          </cell>
        </row>
        <row r="1992">
          <cell r="A1992">
            <v>90846</v>
          </cell>
          <cell r="B1992" t="str">
            <v>KIT DE PORTA DE MADEIRA PARA PINTURA, SEMI-OCA (PESADA OU SUPERPESADA), PADRÃO MÉDIO, 90X210CM, ESPESSURA DE 3,5CM, ITENS INCLUSOS: DOBRADIÇAS, MONTAGEM E INSTALAÇÃO DO BATENTE, FECHADURA COM EXECUÇÃO DO FURO - FORNECIMENTO E INSTALAÇÃO. AF_12/2019</v>
          </cell>
          <cell r="C1992" t="str">
            <v>UN</v>
          </cell>
          <cell r="D1992">
            <v>1270.18</v>
          </cell>
          <cell r="E1992">
            <v>257.95</v>
          </cell>
          <cell r="F1992">
            <v>1528.13</v>
          </cell>
        </row>
        <row r="1993">
          <cell r="A1993">
            <v>90847</v>
          </cell>
          <cell r="B1993" t="str">
            <v>KIT DE PORTA DE MADEIRA PARA PINTURA, SEMI-OCA (LEVE OU MÉDIA), PADRÃO MÉDIO, 60X210CM, ESPESSURA DE 3,5CM, ITENS INCLUSOS: DOBRADIÇAS, MONTAGEM E INSTALAÇÃO DO BATENTE, SEM FECHADURA - FORNECIMENTO E INSTALAÇÃO. AF_12/2019</v>
          </cell>
          <cell r="C1993" t="str">
            <v>UN</v>
          </cell>
          <cell r="D1993">
            <v>783.01</v>
          </cell>
          <cell r="E1993">
            <v>197.03</v>
          </cell>
          <cell r="F1993">
            <v>980.04</v>
          </cell>
        </row>
        <row r="1994">
          <cell r="A1994">
            <v>90848</v>
          </cell>
          <cell r="B1994" t="str">
            <v>KIT DE PORTA DE MADEIRA PARA PINTURA, SEMI-OCA (LEVE OU MÉDIA), PADRÃO MÉDIO, 70X210CM, ESPESSURA DE 3,5CM, ITENS INCLUSOS: DOBRADIÇAS, MONTAGEM E INSTALAÇÃO DO BATENTE, SEM FECHADURA - FORNECIMENTO E INSTALAÇÃO. AF_12/2019</v>
          </cell>
          <cell r="C1994" t="str">
            <v>UN</v>
          </cell>
          <cell r="D1994">
            <v>789.05000000000007</v>
          </cell>
          <cell r="E1994">
            <v>201.27</v>
          </cell>
          <cell r="F1994">
            <v>990.32</v>
          </cell>
        </row>
        <row r="1995">
          <cell r="A1995">
            <v>90849</v>
          </cell>
          <cell r="B1995" t="str">
            <v>KIT DE PORTA DE MADEIRA PARA PINTURA, SEMI-OCA (LEVE OU MÉDIA), PADRÃO MÉDIO, 80X210CM, ESPESSURA DE 3,5CM, ITENS INCLUSOS: DOBRADIÇAS, MONTAGEM E INSTALAÇÃO DO BATENTE, SEM FECHADURA - FORNECIMENTO E INSTALAÇÃO. AF_12/2019</v>
          </cell>
          <cell r="C1995" t="str">
            <v>UN</v>
          </cell>
          <cell r="D1995">
            <v>812.08</v>
          </cell>
          <cell r="E1995">
            <v>205.53</v>
          </cell>
          <cell r="F1995">
            <v>1017.61</v>
          </cell>
        </row>
        <row r="1996">
          <cell r="A1996">
            <v>90850</v>
          </cell>
          <cell r="B1996" t="str">
            <v>KIT DE PORTA DE MADEIRA PARA PINTURA, SEMI-OCA (LEVE OU MÉDIA), PADRÃO MÉDIO, 90X210CM, ESPESSURA DE 3,5CM, ITENS INCLUSOS: DOBRADIÇAS, MONTAGEM E INSTALAÇÃO DO BATENTE, SEM FECHADURA - FORNECIMENTO E INSTALAÇÃO. AF_12/2019</v>
          </cell>
          <cell r="C1996" t="str">
            <v>UN</v>
          </cell>
          <cell r="D1996">
            <v>891.15000000000009</v>
          </cell>
          <cell r="E1996">
            <v>209.77</v>
          </cell>
          <cell r="F1996">
            <v>1100.92</v>
          </cell>
        </row>
        <row r="1997">
          <cell r="A1997">
            <v>90851</v>
          </cell>
          <cell r="B1997" t="str">
            <v>KIT DE PORTA DE MADEIRA PARA PINTURA, SEMI-OCA (PESADA OU SUPERPESADA), PADRÃO MÉDIO, 80X210CM, ESPESSURA DE 3,5CM, ITENS INCLUSOS: DOBRADIÇAS, MONTAGEM E INSTALAÇÃO DO BATENTE, SEM FECHADURA - FORNECIMENTO E INSTALAÇÃO. AF_12/2019</v>
          </cell>
          <cell r="C1997" t="str">
            <v>UN</v>
          </cell>
          <cell r="D1997">
            <v>1061.3599999999999</v>
          </cell>
          <cell r="E1997">
            <v>222.99</v>
          </cell>
          <cell r="F1997">
            <v>1284.3499999999999</v>
          </cell>
        </row>
        <row r="1998">
          <cell r="A1998">
            <v>90852</v>
          </cell>
          <cell r="B1998" t="str">
            <v>KIT DE PORTA DE MADEIRA PARA PINTURA, SEMI-OCA (PESADA OU SUPERPESADA), PADRÃO MÉDIO, 90X210CM, ESPESSURA DE 3,5CM, ITENS INCLUSOS: DOBRADIÇAS, MONTAGEM E INSTALAÇÃO DO BATENTE, SEM FECHADURA - FORNECIMENTO E INSTALAÇÃO. AF_12/2019</v>
          </cell>
          <cell r="C1998" t="str">
            <v>UN</v>
          </cell>
          <cell r="D1998">
            <v>1129.1099999999999</v>
          </cell>
          <cell r="E1998">
            <v>228.72</v>
          </cell>
          <cell r="F1998">
            <v>1357.83</v>
          </cell>
        </row>
        <row r="1999">
          <cell r="A1999">
            <v>91009</v>
          </cell>
          <cell r="B1999" t="str">
            <v>PORTA DE MADEIRA PARA VERNIZ, SEMI-OCA (LEVE OU MÉDIA), 60X210CM, ESPESSURA DE 3,5CM, INCLUSO DOBRADIÇAS - FORNECIMENTO E INSTALAÇÃO. AF_12/2019</v>
          </cell>
          <cell r="C1999" t="str">
            <v>UN</v>
          </cell>
          <cell r="D1999">
            <v>316.43</v>
          </cell>
          <cell r="E1999">
            <v>37.380000000000003</v>
          </cell>
          <cell r="F1999">
            <v>353.81</v>
          </cell>
        </row>
        <row r="2000">
          <cell r="A2000">
            <v>91010</v>
          </cell>
          <cell r="B2000" t="str">
            <v>PORTA DE MADEIRA PARA VERNIZ, SEMI-OCA (LEVE OU MÉDIA), 70X210CM, ESPESSURA DE 3,5CM, INCLUSO DOBRADIÇAS - FORNECIMENTO E INSTALAÇÃO. AF_12/2019</v>
          </cell>
          <cell r="C2000" t="str">
            <v>UN</v>
          </cell>
          <cell r="D2000">
            <v>320.44</v>
          </cell>
          <cell r="E2000">
            <v>41.23</v>
          </cell>
          <cell r="F2000">
            <v>361.67</v>
          </cell>
        </row>
        <row r="2001">
          <cell r="A2001">
            <v>91011</v>
          </cell>
          <cell r="B2001" t="str">
            <v>PORTA DE MADEIRA PARA VERNIZ, SEMI-OCA (LEVE OU MÉDIA), 80X210CM, ESPESSURA DE 3,5CM, INCLUSO DOBRADIÇAS - FORNECIMENTO E INSTALAÇÃO. AF_12/2019</v>
          </cell>
          <cell r="C2001" t="str">
            <v>UN</v>
          </cell>
          <cell r="D2001">
            <v>374.70000000000005</v>
          </cell>
          <cell r="E2001">
            <v>45.09</v>
          </cell>
          <cell r="F2001">
            <v>419.79</v>
          </cell>
        </row>
        <row r="2002">
          <cell r="A2002">
            <v>91012</v>
          </cell>
          <cell r="B2002" t="str">
            <v>PORTA DE MADEIRA PARA VERNIZ, SEMI-OCA (LEVE OU MÉDIA), 90X210CM, ESPESSURA DE 3,5CM, INCLUSO DOBRADIÇAS - FORNECIMENTO E INSTALAÇÃO. AF_12/2019</v>
          </cell>
          <cell r="C2002" t="str">
            <v>UN</v>
          </cell>
          <cell r="D2002">
            <v>415.63</v>
          </cell>
          <cell r="E2002">
            <v>48.93</v>
          </cell>
          <cell r="F2002">
            <v>464.56</v>
          </cell>
        </row>
        <row r="2003">
          <cell r="A2003">
            <v>91013</v>
          </cell>
          <cell r="B2003" t="str">
            <v>KIT DE PORTA DE MADEIRA PARA VERNIZ, SEMI-OCA (LEVE OU MÉDIA), PADRÃO MÉDIO, 60X210CM, ESPESSURA DE 3,5CM, ITENS INCLUSOS: DOBRADIÇAS, MONTAGEM E INSTALAÇÃO DO BATENTE, SEM FECHADURA - FORNECIMENTO E INSTALAÇÃO. AF_12/2019</v>
          </cell>
          <cell r="C2003" t="str">
            <v>UN</v>
          </cell>
          <cell r="D2003">
            <v>794.22</v>
          </cell>
          <cell r="E2003">
            <v>197.03</v>
          </cell>
          <cell r="F2003">
            <v>991.25</v>
          </cell>
        </row>
        <row r="2004">
          <cell r="A2004">
            <v>91014</v>
          </cell>
          <cell r="B2004" t="str">
            <v>KIT DE PORTA DE MADEIRA PARA VERNIZ, SEMI-OCA (LEVE OU MÉDIA), PADRÃO MÉDIO, 70X210CM, ESPESSURA DE 3,5CM, ITENS INCLUSOS: DOBRADIÇAS, MONTAGEM E INSTALAÇÃO DO BATENTE, SEM FECHADURA - FORNECIMENTO E INSTALAÇÃO. AF_12/2019</v>
          </cell>
          <cell r="C2004" t="str">
            <v>UN</v>
          </cell>
          <cell r="D2004">
            <v>800.79</v>
          </cell>
          <cell r="E2004">
            <v>201.27</v>
          </cell>
          <cell r="F2004">
            <v>1002.06</v>
          </cell>
        </row>
        <row r="2005">
          <cell r="A2005">
            <v>91015</v>
          </cell>
          <cell r="B2005" t="str">
            <v>KIT DE PORTA DE MADEIRA PARA VERNIZ, SEMI-OCA (LEVE OU MÉDIA), PADRÃO MÉDIO, 80X210CM, ESPESSURA DE 3,5CM, ITENS INCLUSOS: DOBRADIÇAS, MONTAGEM E INSTALAÇÃO DO BATENTE, SEM FECHADURA - FORNECIMENTO E INSTALAÇÃO. AF_12/2019</v>
          </cell>
          <cell r="C2005" t="str">
            <v>UN</v>
          </cell>
          <cell r="D2005">
            <v>857.60000000000014</v>
          </cell>
          <cell r="E2005">
            <v>205.53</v>
          </cell>
          <cell r="F2005">
            <v>1063.1300000000001</v>
          </cell>
        </row>
        <row r="2006">
          <cell r="A2006">
            <v>91016</v>
          </cell>
          <cell r="B2006" t="str">
            <v>KIT DE PORTA DE MADEIRA PARA VERNIZ, SEMI-OCA (LEVE OU MÉDIA), PADRÃO MÉDIO, 90X210CM, ESPESSURA DE 3,5CM, ITENS INCLUSOS: DOBRADIÇAS, MONTAGEM E INSTALAÇÃO DO BATENTE, SEM FECHADURA - FORNECIMENTO E INSTALAÇÃO. AF_12/2019</v>
          </cell>
          <cell r="C2006" t="str">
            <v>UN</v>
          </cell>
          <cell r="D2006">
            <v>901.07999999999993</v>
          </cell>
          <cell r="E2006">
            <v>209.77</v>
          </cell>
          <cell r="F2006">
            <v>1110.8499999999999</v>
          </cell>
        </row>
        <row r="2007">
          <cell r="A2007">
            <v>91287</v>
          </cell>
          <cell r="B2007" t="str">
            <v>BATENTE PARA PORTA DE MADEIRA, PADRÃO POPULAR - FORNECIMENTO E MONTAGEM. AF_12/2019</v>
          </cell>
          <cell r="C2007" t="str">
            <v>UN</v>
          </cell>
          <cell r="D2007">
            <v>208.17999999999998</v>
          </cell>
          <cell r="E2007">
            <v>80.03</v>
          </cell>
          <cell r="F2007">
            <v>288.20999999999998</v>
          </cell>
        </row>
        <row r="2008">
          <cell r="A2008">
            <v>91292</v>
          </cell>
          <cell r="B2008" t="str">
            <v>BATENTE PARA PORTA DE MADEIRA, FIXAÇÃO COM ARGAMASSA, PADRÃO POPULAR. FORNECIMENTO E INSTALAÇÃO. AF_12/2019</v>
          </cell>
          <cell r="C2008" t="str">
            <v>UN</v>
          </cell>
          <cell r="D2008">
            <v>248.73</v>
          </cell>
          <cell r="E2008">
            <v>140.96</v>
          </cell>
          <cell r="F2008">
            <v>389.69</v>
          </cell>
        </row>
        <row r="2009">
          <cell r="A2009">
            <v>91295</v>
          </cell>
          <cell r="B2009" t="str">
            <v>PORTA DE MADEIRA FRISADA, SEMI-OCA (LEVE OU MÉDIA), 60X210CM, ESPESSURA DE 3CM, INCLUSO DOBRADIÇAS - FORNECIMENTO E INSTALAÇÃO. AF_12/2019</v>
          </cell>
          <cell r="C2009" t="str">
            <v>UN</v>
          </cell>
          <cell r="D2009">
            <v>326.13</v>
          </cell>
          <cell r="E2009">
            <v>37.380000000000003</v>
          </cell>
          <cell r="F2009">
            <v>363.51</v>
          </cell>
        </row>
        <row r="2010">
          <cell r="A2010">
            <v>91296</v>
          </cell>
          <cell r="B2010" t="str">
            <v>PORTA DE MADEIRA FRISADA, SEMI-OCA (LEVE OU MÉDIA), 70X210CM, ESPESSURA DE 3CM, INCLUSO DOBRADIÇAS - FORNECIMENTO E INSTALAÇÃO. AF_12/2019</v>
          </cell>
          <cell r="C2010" t="str">
            <v>UN</v>
          </cell>
          <cell r="D2010">
            <v>347.56</v>
          </cell>
          <cell r="E2010">
            <v>41.23</v>
          </cell>
          <cell r="F2010">
            <v>388.79</v>
          </cell>
        </row>
        <row r="2011">
          <cell r="A2011">
            <v>91297</v>
          </cell>
          <cell r="B2011" t="str">
            <v>PORTA DE MADEIRA FRISADA, SEMI-OCA (LEVE OU MÉDIA), 80X210CM, ESPESSURA DE 3,5CM, INCLUSO DOBRADIÇAS - FORNECIMENTO E INSTALAÇÃO. AF_12/2019</v>
          </cell>
          <cell r="C2011" t="str">
            <v>UN</v>
          </cell>
          <cell r="D2011">
            <v>381.16999999999996</v>
          </cell>
          <cell r="E2011">
            <v>45.09</v>
          </cell>
          <cell r="F2011">
            <v>426.26</v>
          </cell>
        </row>
        <row r="2012">
          <cell r="A2012">
            <v>91298</v>
          </cell>
          <cell r="B2012" t="str">
            <v>PORTA DE MADEIRA TIPO VENEZIANA, 80X210CM, ESPESSURA DE 3CM, INCLUSO DOBRADIÇAS - FORNECIMENTO E INSTALAÇÃO. AF_12/2019</v>
          </cell>
          <cell r="C2012" t="str">
            <v>UN</v>
          </cell>
          <cell r="D2012">
            <v>996.94999999999993</v>
          </cell>
          <cell r="E2012">
            <v>45.09</v>
          </cell>
          <cell r="F2012">
            <v>1042.04</v>
          </cell>
        </row>
        <row r="2013">
          <cell r="A2013">
            <v>91299</v>
          </cell>
          <cell r="B2013" t="str">
            <v>PORTA DE MADEIRA, TIPO MEXICANA, MACIÇA (PESADA OU SUPERPESADA), 80X210CM, ESPESSURA DE 3,5CM, INCLUSO DOBRADIÇAS - FORNECIMENTO E INSTALAÇÃO. AF_12/2019</v>
          </cell>
          <cell r="C2013" t="str">
            <v>UN</v>
          </cell>
          <cell r="D2013">
            <v>1395.3600000000001</v>
          </cell>
          <cell r="E2013">
            <v>62.57</v>
          </cell>
          <cell r="F2013">
            <v>1457.93</v>
          </cell>
        </row>
        <row r="2014">
          <cell r="A2014">
            <v>91304</v>
          </cell>
          <cell r="B2014" t="str">
            <v>FECHADURA DE EMBUTIR COM CILINDRO, EXTERNA, COMPLETA, ACABAMENTO PADRÃO POPULAR, INCLUSO EXECUÇÃO DE FURO - FORNECIMENTO E INSTALAÇÃO. AF_12/2019</v>
          </cell>
          <cell r="C2014" t="str">
            <v>UN</v>
          </cell>
          <cell r="D2014">
            <v>77.47</v>
          </cell>
          <cell r="E2014">
            <v>29.23</v>
          </cell>
          <cell r="F2014">
            <v>106.7</v>
          </cell>
        </row>
        <row r="2015">
          <cell r="A2015">
            <v>91305</v>
          </cell>
          <cell r="B2015" t="str">
            <v>FECHADURA DE EMBUTIR PARA PORTA DE BANHEIRO, COMPLETA, ACABAMENTO PADRÃO POPULAR, INCLUSO EXECUÇÃO DE FURO - FORNECIMENTO E INSTALAÇÃO. AF_12/2019</v>
          </cell>
          <cell r="C2015" t="str">
            <v>UN</v>
          </cell>
          <cell r="D2015">
            <v>82.339999999999989</v>
          </cell>
          <cell r="E2015">
            <v>22.37</v>
          </cell>
          <cell r="F2015">
            <v>104.71</v>
          </cell>
        </row>
        <row r="2016">
          <cell r="A2016">
            <v>91306</v>
          </cell>
          <cell r="B2016" t="str">
            <v>FECHADURA DE EMBUTIR PARA PORTAS INTERNAS, COMPLETA, ACABAMENTO PADRÃO MÉDIO, COM EXECUÇÃO DE FURO - FORNECIMENTO E INSTALAÇÃO. AF_12/2019</v>
          </cell>
          <cell r="C2016" t="str">
            <v>UN</v>
          </cell>
          <cell r="D2016">
            <v>126.1</v>
          </cell>
          <cell r="E2016">
            <v>22.37</v>
          </cell>
          <cell r="F2016">
            <v>148.47</v>
          </cell>
        </row>
        <row r="2017">
          <cell r="A2017">
            <v>91307</v>
          </cell>
          <cell r="B2017" t="str">
            <v>FECHADURA DE EMBUTIR PARA PORTAS INTERNAS, COMPLETA, ACABAMENTO PADRÃO POPULAR, COM EXECUÇÃO DE FURO - FORNECIMENTO E INSTALAÇÃO. AF_12/2019</v>
          </cell>
          <cell r="C2017" t="str">
            <v>UN</v>
          </cell>
          <cell r="D2017">
            <v>67.58</v>
          </cell>
          <cell r="E2017">
            <v>22.37</v>
          </cell>
          <cell r="F2017">
            <v>89.95</v>
          </cell>
        </row>
        <row r="2018">
          <cell r="A2018">
            <v>91312</v>
          </cell>
          <cell r="B2018" t="str">
            <v>KIT DE PORTA DE MADEIRA PARA PINTURA, SEMI-OCA (LEVE OU MÉDIA), PADRÃO POPULAR, 60X210CM, ESPESSURA DE 3,5CM, ITENS INCLUSOS: DOBRADIÇAS, MONTAGEM E INSTALAÇÃO DO BATENTE, FECHADURA COM EXECUÇÃO DO FURO - FORNECIMENTO E INSTALAÇÃO. AF_12/2019</v>
          </cell>
          <cell r="C2018" t="str">
            <v>UN</v>
          </cell>
          <cell r="D2018">
            <v>712.98</v>
          </cell>
          <cell r="E2018">
            <v>219.73</v>
          </cell>
          <cell r="F2018">
            <v>932.71</v>
          </cell>
        </row>
        <row r="2019">
          <cell r="A2019">
            <v>91313</v>
          </cell>
          <cell r="B2019" t="str">
            <v>KIT DE PORTA DE MADEIRA PARA PINTURA, SEMI-OCA (LEVE OU MÉDIA), PADRÃO POPULAR, 70X210CM, ESPESSURA DE 3,5CM, ITENS INCLUSOS: DOBRADIÇAS, MONTAGEM E INSTALAÇÃO DO BATENTE, FECHADURA COM EXECUÇÃO DO FURO - FORNECIMENTO E INSTALAÇÃO. AF_12/2019</v>
          </cell>
          <cell r="C2019" t="str">
            <v>UN</v>
          </cell>
          <cell r="D2019">
            <v>703.29</v>
          </cell>
          <cell r="E2019">
            <v>223.98</v>
          </cell>
          <cell r="F2019">
            <v>927.27</v>
          </cell>
        </row>
        <row r="2020">
          <cell r="A2020">
            <v>91314</v>
          </cell>
          <cell r="B2020" t="str">
            <v>KIT DE PORTA DE MADEIRA PARA PINTURA, SEMI-OCA (LEVE OU MÉDIA), PADRÃO POPULAR, 80X210CM, ESPESSURA DE 3,5CM, ITENS INCLUSOS: DOBRADIÇAS, MONTAGEM E INSTALAÇÃO DO BATENTE, FECHADURA COM EXECUÇÃO DO FURO - FORNECIMENTO E INSTALAÇÃO. AF_12/2019</v>
          </cell>
          <cell r="C2020" t="str">
            <v>UN</v>
          </cell>
          <cell r="D2020">
            <v>735.26</v>
          </cell>
          <cell r="E2020">
            <v>235.1</v>
          </cell>
          <cell r="F2020">
            <v>970.36</v>
          </cell>
        </row>
        <row r="2021">
          <cell r="A2021">
            <v>91315</v>
          </cell>
          <cell r="B2021" t="str">
            <v>KIT DE PORTA DE MADEIRA PARA PINTURA, SEMI-OCA (LEVE OU MÉDIA), PADRÃO POPULAR, 90X210CM, ESPESSURA DE 3,5CM, ITENS INCLUSOS: DOBRADIÇAS, MONTAGEM E INSTALAÇÃO DO BATENTE, FECHADURA COM EXECUÇÃO DO FURO - FORNECIMENTO E INSTALAÇÃO. AF_12/2019</v>
          </cell>
          <cell r="C2021" t="str">
            <v>UN</v>
          </cell>
          <cell r="D2021">
            <v>813.38</v>
          </cell>
          <cell r="E2021">
            <v>239.33</v>
          </cell>
          <cell r="F2021">
            <v>1052.71</v>
          </cell>
        </row>
        <row r="2022">
          <cell r="A2022">
            <v>91316</v>
          </cell>
          <cell r="B2022" t="str">
            <v>KIT DE PORTA DE MADEIRA PARA PINTURA, SEMI-OCA (PESADA OU SUPERPESADA), PADRÃO POPULAR, 80X210CM, ESPESSURA DE 3,5CM, ITENS INCLUSOS: DOBRADIÇAS, MONTAGEM E INSTALAÇÃO DO BATENTE, FECHADURA COM EXECUÇÃO DO FURO - FORNECIMENTO E INSTALAÇÃO. AF_12/2019</v>
          </cell>
          <cell r="C2022" t="str">
            <v>UN</v>
          </cell>
          <cell r="D2022">
            <v>984.55</v>
          </cell>
          <cell r="E2022">
            <v>252.55</v>
          </cell>
          <cell r="F2022">
            <v>1237.0999999999999</v>
          </cell>
        </row>
        <row r="2023">
          <cell r="A2023">
            <v>91317</v>
          </cell>
          <cell r="B2023" t="str">
            <v>KIT DE PORTA DE MADEIRA PARA PINTURA, SEMI-OCA (PESADA OU SUPERPESADA), PADRÃO POPULAR, 90X210CM, ESPESSURA DE 3,5CM, ITENS INCLUSOS: DOBRADIÇAS, MONTAGEM E INSTALAÇÃO DO BATENTE, FECHADURA COM EXECUÇÃO DO FURO - FORNECIMENTO E INSTALAÇÃO. AF_12/2019</v>
          </cell>
          <cell r="C2023" t="str">
            <v>UN</v>
          </cell>
          <cell r="D2023">
            <v>1051.3499999999999</v>
          </cell>
          <cell r="E2023">
            <v>258.27</v>
          </cell>
          <cell r="F2023">
            <v>1309.6199999999999</v>
          </cell>
        </row>
        <row r="2024">
          <cell r="A2024">
            <v>91318</v>
          </cell>
          <cell r="B2024" t="str">
            <v>KIT DE PORTA DE MADEIRA PARA PINTURA, SEMI-OCA (LEVE OU MÉDIA), PADRÃO POPULAR, 60X210CM, ESPESSURA DE 3,5CM, ITENS INCLUSOS: DOBRADIÇAS, MONTAGEM E INSTALAÇÃO DO BATENTE, SEM FECHADURA - FORNECIMENTO E INSTALAÇÃO. AF_12/2019</v>
          </cell>
          <cell r="C2024" t="str">
            <v>UN</v>
          </cell>
          <cell r="D2024">
            <v>630.64</v>
          </cell>
          <cell r="E2024">
            <v>197.36</v>
          </cell>
          <cell r="F2024">
            <v>828</v>
          </cell>
        </row>
        <row r="2025">
          <cell r="A2025">
            <v>91319</v>
          </cell>
          <cell r="B2025" t="str">
            <v>KIT DE PORTA DE MADEIRA PARA PINTURA, SEMI-OCA (LEVE OU MÉDIA), PADRÃO POPULAR, 70X210CM, ESPESSURA DE 3,5CM, ITENS INCLUSOS: DOBRADIÇAS, MONTAGEM E INSTALAÇÃO DO BATENTE, SEM FECHADURA - FORNECIMENTO E INSTALAÇÃO. AF_12/2019</v>
          </cell>
          <cell r="C2025" t="str">
            <v>UN</v>
          </cell>
          <cell r="D2025">
            <v>635.72</v>
          </cell>
          <cell r="E2025">
            <v>201.6</v>
          </cell>
          <cell r="F2025">
            <v>837.32</v>
          </cell>
        </row>
        <row r="2026">
          <cell r="A2026">
            <v>91320</v>
          </cell>
          <cell r="B2026" t="str">
            <v>KIT DE PORTA DE MADEIRA PARA PINTURA, SEMI-OCA (LEVE OU MÉDIA), PADRÃO POPULAR, 80X210CM, ESPESSURA DE 3,5CM, ITENS INCLUSOS: DOBRADIÇAS, MONTAGEM E INSTALAÇÃO DO BATENTE, SEM FECHADURA - FORNECIMENTO E INSTALAÇÃO. AF_12/2019</v>
          </cell>
          <cell r="C2026" t="str">
            <v>UN</v>
          </cell>
          <cell r="D2026">
            <v>657.8</v>
          </cell>
          <cell r="E2026">
            <v>205.86</v>
          </cell>
          <cell r="F2026">
            <v>863.66</v>
          </cell>
        </row>
        <row r="2027">
          <cell r="A2027">
            <v>91321</v>
          </cell>
          <cell r="B2027" t="str">
            <v>KIT DE PORTA DE MADEIRA PARA PINTURA, SEMI-OCA (LEVE OU MÉDIA), PADRÃO POPULAR, 90X210CM, ESPESSURA DE 3,5CM, ITENS INCLUSOS: DOBRADIÇAS, MONTAGEM E INSTALAÇÃO DO BATENTE, SEM FECHADURA - FORNECIMENTO E INSTALAÇÃO. AF_12/2019</v>
          </cell>
          <cell r="C2027" t="str">
            <v>UN</v>
          </cell>
          <cell r="D2027">
            <v>735.92</v>
          </cell>
          <cell r="E2027">
            <v>210.09</v>
          </cell>
          <cell r="F2027">
            <v>946.01</v>
          </cell>
        </row>
        <row r="2028">
          <cell r="A2028">
            <v>91322</v>
          </cell>
          <cell r="B2028" t="str">
            <v>KIT DE PORTA DE MADEIRA PARA PINTURA, SEMI-OCA (PESADA OU SUPERPESADA), PADRÃO POPULAR, 80X210CM, ESPESSURA DE 3,5CM, ITENS INCLUSOS: DOBRADIÇAS, MONTAGEM E INSTALAÇÃO DO BATENTE, SEM FECHADURA - FORNECIMENTO E INSTALAÇÃO. AF_12/2019</v>
          </cell>
          <cell r="C2028" t="str">
            <v>UN</v>
          </cell>
          <cell r="D2028">
            <v>907.09000000000015</v>
          </cell>
          <cell r="E2028">
            <v>223.31</v>
          </cell>
          <cell r="F2028">
            <v>1130.4000000000001</v>
          </cell>
        </row>
        <row r="2029">
          <cell r="A2029">
            <v>91323</v>
          </cell>
          <cell r="B2029" t="str">
            <v>KIT DE PORTA DE MADEIRA PARA PINTURA, SEMI-OCA (PESADA OU SUPERPESADA), PADRÃO POPULAR, 90X210CM, ESPESSURA DE 3,5CM, ITENS INCLUSOS: DOBRADIÇAS, MONTAGEM E INSTALAÇÃO DO BATENTE, SEM FECHADURA - FORNECIMENTO E INSTALAÇÃO. AF_12/2019</v>
          </cell>
          <cell r="C2029" t="str">
            <v>UN</v>
          </cell>
          <cell r="D2029">
            <v>973.8900000000001</v>
          </cell>
          <cell r="E2029">
            <v>229.03</v>
          </cell>
          <cell r="F2029">
            <v>1202.92</v>
          </cell>
        </row>
        <row r="2030">
          <cell r="A2030">
            <v>91324</v>
          </cell>
          <cell r="B2030" t="str">
            <v>KIT DE PORTA DE MADEIRA PARA VERNIZ, SEMI-OCA (LEVE OU MÉDIA), PADRÃO POPULAR, 60X210CM, ESPESSURA DE 3,5CM, ITENS INCLUSOS: DOBRADIÇAS, MONTAGEM E INSTALAÇÃO DO BATENTE, SEM FECHADURA - FORNECIMENTO E INSTALAÇÃO. AF_12/2019</v>
          </cell>
          <cell r="C2030" t="str">
            <v>UN</v>
          </cell>
          <cell r="D2030">
            <v>641.86</v>
          </cell>
          <cell r="E2030">
            <v>197.35</v>
          </cell>
          <cell r="F2030">
            <v>839.21</v>
          </cell>
        </row>
        <row r="2031">
          <cell r="A2031">
            <v>91325</v>
          </cell>
          <cell r="B2031" t="str">
            <v>KIT DE PORTA DE MADEIRA PARA VERNIZ, SEMI-OCA (LEVE OU MÉDIA), PADRÃO POPULAR, 70X210CM, ESPESSURA DE 3,5CM, ITENS INCLUSOS: DOBRADIÇAS, MONTAGEM E INSTALAÇÃO DO BATENTE, SEM FECHADURA - FORNECIMENTO E INSTALAÇÃO. AF_12/2019</v>
          </cell>
          <cell r="C2031" t="str">
            <v>UN</v>
          </cell>
          <cell r="D2031">
            <v>647.45999999999992</v>
          </cell>
          <cell r="E2031">
            <v>201.6</v>
          </cell>
          <cell r="F2031">
            <v>849.06</v>
          </cell>
        </row>
        <row r="2032">
          <cell r="A2032">
            <v>91326</v>
          </cell>
          <cell r="B2032" t="str">
            <v>KIT DE PORTA DE MADEIRA PARA VERNIZ, SEMI-OCA (LEVE OU MÉDIA), PADRÃO POPULAR, 80X210CM, ESPESSURA DE 3,5CM, ITENS INCLUSOS: DOBRADIÇAS, MONTAGEM E INSTALAÇÃO DO BATENTE, SEM FECHADURA - FORNECIMENTO E INSTALAÇÃO. AF_12/2019</v>
          </cell>
          <cell r="C2032" t="str">
            <v>UN</v>
          </cell>
          <cell r="D2032">
            <v>703.32999999999993</v>
          </cell>
          <cell r="E2032">
            <v>205.85</v>
          </cell>
          <cell r="F2032">
            <v>909.18</v>
          </cell>
        </row>
        <row r="2033">
          <cell r="A2033">
            <v>91327</v>
          </cell>
          <cell r="B2033" t="str">
            <v>KIT DE PORTA DE MADEIRA PARA VERNIZ, SEMI-OCA (LEVE OU MÉDIA), PADRÃO POPULAR, 90X210CM, ESPESSURA DE 3,5CM, ITENS INCLUSOS: DOBRADIÇAS, MONTAGEM E INSTALAÇÃO DO BATENTE, SEM FECHADURA - FORNECIMENTO E INSTALAÇÃO. AF_12/2019</v>
          </cell>
          <cell r="C2033" t="str">
            <v>UN</v>
          </cell>
          <cell r="D2033">
            <v>745.85</v>
          </cell>
          <cell r="E2033">
            <v>210.09</v>
          </cell>
          <cell r="F2033">
            <v>955.94</v>
          </cell>
        </row>
        <row r="2034">
          <cell r="A2034">
            <v>91328</v>
          </cell>
          <cell r="B2034" t="str">
            <v>KIT DE PORTA DE MADEIRA FRISADA, SEMI-OCA (LEVE OU MÉDIA), PADRÃO MÉDIO 60X210CM, ESPESSURA DE 3CM, ITENS INCLUSOS: DOBRADIÇAS, MONTAGEM E INSTALAÇÃO DO BATENTE, SEM FECHADURA - FORNECIMENTO E INSTALAÇÃO. AF_12/2019</v>
          </cell>
          <cell r="C2034" t="str">
            <v>UN</v>
          </cell>
          <cell r="D2034">
            <v>803.92000000000007</v>
          </cell>
          <cell r="E2034">
            <v>197.03</v>
          </cell>
          <cell r="F2034">
            <v>1000.95</v>
          </cell>
        </row>
        <row r="2035">
          <cell r="A2035">
            <v>91329</v>
          </cell>
          <cell r="B2035" t="str">
            <v>KIT DE PORTA DE MADEIRA FRISADA, SEMI-OCA (LEVE OU MÉDIA), PADRÃO POPULAR, 60X210CM, ESPESSURA DE 3CM, ITENS INCLUSOS: DOBRADIÇAS, MONTAGEM E INSTALAÇÃO DO BATENTE, SEM FECHADURA - FORNECIMENTO E INSTALAÇÃO. AF_12/2019</v>
          </cell>
          <cell r="C2035" t="str">
            <v>UN</v>
          </cell>
          <cell r="D2035">
            <v>651.55999999999995</v>
          </cell>
          <cell r="E2035">
            <v>197.35</v>
          </cell>
          <cell r="F2035">
            <v>848.91</v>
          </cell>
        </row>
        <row r="2036">
          <cell r="A2036">
            <v>91330</v>
          </cell>
          <cell r="B2036" t="str">
            <v>KIT DE PORTA DE MADEIRA FRISADA, SEMI-OCA (LEVE OU MÉDIA), PADRÃO MÉDIO, 70X210CM, ESPESSURA DE 3CM, ITENS INCLUSOS: DOBRADIÇAS, MONTAGEM E INSTALAÇÃO DO BATENTE, SEM FECHADURA - FORNECIMENTO E INSTALAÇÃO. AF_12/2019</v>
          </cell>
          <cell r="C2036" t="str">
            <v>UN</v>
          </cell>
          <cell r="D2036">
            <v>827.91000000000008</v>
          </cell>
          <cell r="E2036">
            <v>201.27</v>
          </cell>
          <cell r="F2036">
            <v>1029.18</v>
          </cell>
        </row>
        <row r="2037">
          <cell r="A2037">
            <v>91331</v>
          </cell>
          <cell r="B2037" t="str">
            <v>KIT DE PORTA DE MADEIRA FRISADA, SEMI-OCA (LEVE OU MÉDIA), PADRÃO POPULAR, 70X210CM, ESPESSURA DE 3CM, ITENS INCLUSOS: DOBRADIÇAS, MONTAGEM E INSTALAÇÃO DO BATENTE, SEM FECHADURA - FORNECIMENTO E INSTALAÇÃO. AF_12/2019</v>
          </cell>
          <cell r="C2037" t="str">
            <v>UN</v>
          </cell>
          <cell r="D2037">
            <v>674.58999999999992</v>
          </cell>
          <cell r="E2037">
            <v>201.59</v>
          </cell>
          <cell r="F2037">
            <v>876.18</v>
          </cell>
        </row>
        <row r="2038">
          <cell r="A2038">
            <v>91332</v>
          </cell>
          <cell r="B2038" t="str">
            <v>KIT DE PORTA DE MADEIRA FRISADA, SEMI-OCA (LEVE OU MÉDIA), PADRÃO MÉDIO, 80X210CM, ESPESSURA DE 3,5CM, ITENS INCLUSOS: DOBRADIÇAS, MONTAGEM E INSTALAÇÃO DO BATENTE, SEM FECHADURA - FORNECIMENTO E INSTALAÇÃO. AF_12/2019</v>
          </cell>
          <cell r="C2038" t="str">
            <v>UN</v>
          </cell>
          <cell r="D2038">
            <v>864.07999999999993</v>
          </cell>
          <cell r="E2038">
            <v>205.52</v>
          </cell>
          <cell r="F2038">
            <v>1069.5999999999999</v>
          </cell>
        </row>
        <row r="2039">
          <cell r="A2039">
            <v>91333</v>
          </cell>
          <cell r="B2039" t="str">
            <v>KIT DE PORTA DE MADEIRA FRISADA, SEMI-OCA (LEVE OU MÉDIA), PADRÃO POPULAR, 80X210CM, ESPESSURA DE 3,5CM, ITENS INCLUSOS: DOBRADIÇAS, MONTAGEM E INSTALAÇÃO DO BATENTE, SEM FECHADURA - FORNECIMENTO E INSTALAÇÃO. AF_12/2019</v>
          </cell>
          <cell r="C2039" t="str">
            <v>UN</v>
          </cell>
          <cell r="D2039">
            <v>709.8</v>
          </cell>
          <cell r="E2039">
            <v>205.85</v>
          </cell>
          <cell r="F2039">
            <v>915.65</v>
          </cell>
        </row>
        <row r="2040">
          <cell r="A2040">
            <v>91334</v>
          </cell>
          <cell r="B2040" t="str">
            <v>KIT DE PORTA DE MADEIRA TIPO VENEZIANA, PADRÃO MÉDIO, 80X210CM, ESPESSURA DE 3CM, ITENS INCLUSOS: DOBRADIÇAS, MONTAGEM E INSTALAÇÃO DO BATENTE, SEM FECHADURA - FORNECIMENTO E INSTALAÇÃO. AF_12/2019</v>
          </cell>
          <cell r="C2040" t="str">
            <v>UN</v>
          </cell>
          <cell r="D2040">
            <v>1479.91</v>
          </cell>
          <cell r="E2040">
            <v>205.47</v>
          </cell>
          <cell r="F2040">
            <v>1685.38</v>
          </cell>
        </row>
        <row r="2041">
          <cell r="A2041">
            <v>91335</v>
          </cell>
          <cell r="B2041" t="str">
            <v>KIT DE PORTA DE MADEIRA TIPO VENEZIANA, PADRÃO POPULAR, 80X210CM, ESPESSURA DE 3CM, ITENS INCLUSOS: DOBRADIÇAS, MONTAGEM E INSTALAÇÃO DO BATENTE, SEM FECHADURA - FORNECIMENTO E INSTALAÇÃO. AF_12/2019</v>
          </cell>
          <cell r="C2041" t="str">
            <v>UN</v>
          </cell>
          <cell r="D2041">
            <v>1325.65</v>
          </cell>
          <cell r="E2041">
            <v>205.78</v>
          </cell>
          <cell r="F2041">
            <v>1531.43</v>
          </cell>
        </row>
        <row r="2042">
          <cell r="A2042">
            <v>91336</v>
          </cell>
          <cell r="B2042" t="str">
            <v>KIT DE PORTA DE MADEIRA TIPO MEXICANA, MACIÇA (PESADA OU SUPERPESADA), PADRÃO MÉDIO, 80X210CM, ESPESSURA DE 3CM, ITENS INCLUSOS: DOBRADIÇAS, MONTAGEM E INSTALAÇÃO DO BATENTE, SEM FECHADURA - FORNECIMENTO E INSTALAÇÃO. AF_12/2019</v>
          </cell>
          <cell r="C2042" t="str">
            <v>UN</v>
          </cell>
          <cell r="D2042">
            <v>1878.33</v>
          </cell>
          <cell r="E2042">
            <v>222.94</v>
          </cell>
          <cell r="F2042">
            <v>2101.27</v>
          </cell>
        </row>
        <row r="2043">
          <cell r="A2043">
            <v>91337</v>
          </cell>
          <cell r="B2043" t="str">
            <v>KIT DE PORTA DE MADEIRA TIPO MEXICANA, MACIÇA (PESADA OU SUPERPESADA), PADRÃO POPULAR, 80X210CM, ESPESSURA DE 3CM, ITENS INCLUSOS: DOBRADIÇAS, MONTAGEM E INSTALAÇÃO DO BATENTE, SEM FECHADURA - FORNECIMENTO E INSTALAÇÃO. AF_12/2019</v>
          </cell>
          <cell r="C2043" t="str">
            <v>UN</v>
          </cell>
          <cell r="D2043">
            <v>1724.07</v>
          </cell>
          <cell r="E2043">
            <v>223.25</v>
          </cell>
          <cell r="F2043">
            <v>1947.32</v>
          </cell>
        </row>
        <row r="2044">
          <cell r="A2044">
            <v>100659</v>
          </cell>
          <cell r="B2044" t="str">
            <v>ALIZAR DE 5X1,5CM PARA PORTA FIXADO COM PREGOS, PADRÃO MÉDIO - FORNECIMENTO E INSTALAÇÃO. AF_12/2019</v>
          </cell>
          <cell r="C2044" t="str">
            <v>M</v>
          </cell>
          <cell r="D2044">
            <v>12.78</v>
          </cell>
          <cell r="E2044">
            <v>1.97</v>
          </cell>
          <cell r="F2044">
            <v>14.75</v>
          </cell>
        </row>
        <row r="2045">
          <cell r="A2045">
            <v>100660</v>
          </cell>
          <cell r="B2045" t="str">
            <v>ALIZAR DE 5X1,5CM PARA PORTA FIXADO COM PREGOS, PADRÃO POPULAR - FORNECIMENTO E INSTALAÇÃO. AF_12/2019</v>
          </cell>
          <cell r="C2045" t="str">
            <v>M</v>
          </cell>
          <cell r="D2045">
            <v>8</v>
          </cell>
          <cell r="E2045">
            <v>1.97</v>
          </cell>
          <cell r="F2045">
            <v>9.9700000000000006</v>
          </cell>
        </row>
        <row r="2046">
          <cell r="A2046">
            <v>100675</v>
          </cell>
          <cell r="B2046" t="str">
            <v>KIT DE PORTA-PRONTA DE MADEIRA EM ACABAMENTO MELAMÍNICO BRANCO, FOLHA LEVE OU MÉDIA, 90X210, EXCLUSIVE FECHADURA, FIXAÇÃO COM PREENCHIMENTO TOTAL DE ESPUMA EXPANSIVA - FORNECIMENTO E INSTALAÇÃO. AF_12/2019</v>
          </cell>
          <cell r="C2046" t="str">
            <v>UN</v>
          </cell>
          <cell r="D2046">
            <v>918.71</v>
          </cell>
          <cell r="E2046">
            <v>19.88</v>
          </cell>
          <cell r="F2046">
            <v>938.59</v>
          </cell>
        </row>
        <row r="2047">
          <cell r="A2047">
            <v>100676</v>
          </cell>
          <cell r="B2047" t="str">
            <v>BATENTE PARA PORTA COM BANDEIRA, FIXAÇÃO COM PARAFUSO E BUCHA. AF_12/2019</v>
          </cell>
          <cell r="C2047" t="str">
            <v>UN</v>
          </cell>
          <cell r="D2047">
            <v>174.3</v>
          </cell>
          <cell r="E2047">
            <v>63.53</v>
          </cell>
          <cell r="F2047">
            <v>237.83</v>
          </cell>
        </row>
        <row r="2048">
          <cell r="A2048">
            <v>100678</v>
          </cell>
          <cell r="B2048" t="str">
            <v>KIT DE PORTA DE MADEIRA PARA VERNIZ, SEMI-OCA (LEVE OU MÉDIA), PADRÃO MÉDIO, 60X210CM, ESPESSURA DE 3,5CM, ITENS INCLUSOS: DOBRADIÇAS, MONTAGEM E INSTALAÇÃO DE BATENTE, FECHADURA COM EXECUÇÃO DO FURO - FORNECIMENTO E INSTALAÇÃO. AF_12/2019</v>
          </cell>
          <cell r="C2048" t="str">
            <v>UN</v>
          </cell>
          <cell r="D2048">
            <v>920.32</v>
          </cell>
          <cell r="E2048">
            <v>219.4</v>
          </cell>
          <cell r="F2048">
            <v>1139.72</v>
          </cell>
        </row>
        <row r="2049">
          <cell r="A2049">
            <v>100679</v>
          </cell>
          <cell r="B2049" t="str">
            <v>KIT DE PORTA DE MADEIRA PARA VERNIZ, SEMI-OCA (LEVE OU MÉDIA), PADRÃO POPULAR, 60X210CM, ESPESSURA DE 3,5CM, ITENS INCLUSOS: DOBRADIÇAS, MONTAGEM E INSTALAÇÃO DE BATENTE, FECHADURA COM EXECUÇÃO DO FURO - FORNECIMENTO E INSTALAÇÃO. AF_12/2019</v>
          </cell>
          <cell r="C2049" t="str">
            <v>UN</v>
          </cell>
          <cell r="D2049">
            <v>724.18999999999994</v>
          </cell>
          <cell r="E2049">
            <v>219.73</v>
          </cell>
          <cell r="F2049">
            <v>943.92</v>
          </cell>
        </row>
        <row r="2050">
          <cell r="A2050">
            <v>100680</v>
          </cell>
          <cell r="B2050" t="str">
            <v>KIT DE PORTA DE MADEIRA PARA VERNIZ, SEMI-OCA (LEVE OU MÉDIA), PADRÃO MÉDIO, 70X210CM, ESPESSURA DE 3,5CM, ITENS INCLUSOS: DOBRADIÇAS, MONTAGEM E INSTALAÇÃO DE BATENTE, FECHADURA COM EXECUÇÃO DO FURO - FORNECIMENTO E INSTALAÇÃO. AF_12/2019</v>
          </cell>
          <cell r="C2050" t="str">
            <v>UN</v>
          </cell>
          <cell r="D2050">
            <v>926.89</v>
          </cell>
          <cell r="E2050">
            <v>223.64</v>
          </cell>
          <cell r="F2050">
            <v>1150.53</v>
          </cell>
        </row>
        <row r="2051">
          <cell r="A2051">
            <v>100681</v>
          </cell>
          <cell r="B2051" t="str">
            <v>KIT DE PORTA DE MADEIRA FRISADA, SEMI-OCA (LEVE OU MÉDIA), PADRÃO MÉDIO, 70X210CM, ESPESSURA DE 3CM, ITENS INCLUSOS: DOBRADIÇAS, MONTAGEM E INSTALAÇÃO DE BATENTE, FECHADURA COM EXECUÇÃO DO FURO - FORNECIMENTO E INSTALAÇÃO. AF_12/2019</v>
          </cell>
          <cell r="C2051" t="str">
            <v>UN</v>
          </cell>
          <cell r="D2051">
            <v>954.0100000000001</v>
          </cell>
          <cell r="E2051">
            <v>223.64</v>
          </cell>
          <cell r="F2051">
            <v>1177.6500000000001</v>
          </cell>
        </row>
        <row r="2052">
          <cell r="A2052">
            <v>100682</v>
          </cell>
          <cell r="B2052" t="str">
            <v>KIT DE PORTA DE MADEIRA FRISADA, SEMI-OCA (LEVE OU MÉDIA), PADRÃO POPULAR, 70X210CM, ESPESSURA DE 3CM, ITENS INCLUSOS: DOBRADIÇAS, MONTAGEM E INSTALAÇÃO DE BATENTE, FECHADURA COM EXECUÇÃO DO FURO - FORNECIMENTO E INSTALAÇÃO. AF_12/2019</v>
          </cell>
          <cell r="C2052" t="str">
            <v>UN</v>
          </cell>
          <cell r="D2052">
            <v>742.16</v>
          </cell>
          <cell r="E2052">
            <v>223.97</v>
          </cell>
          <cell r="F2052">
            <v>966.13</v>
          </cell>
        </row>
        <row r="2053">
          <cell r="A2053">
            <v>100683</v>
          </cell>
          <cell r="B2053" t="str">
            <v>KIT DE PORTA DE MADEIRA PARA VERNIZ, SEMI-OCA (LEVE OU MÉDIA), PADRÃO MÉDIO, 80X210CM, ESPESSURA DE 3,5CM, ITENS INCLUSOS: DOBRADIÇAS, MONTAGEM E INSTALAÇÃO DE BATENTE, FECHADURA COM EXECUÇÃO DO FURO - FORNECIMENTO E INSTALAÇÃO. AF_12/2019</v>
          </cell>
          <cell r="C2053" t="str">
            <v>UN</v>
          </cell>
          <cell r="D2053">
            <v>998.67000000000007</v>
          </cell>
          <cell r="E2053">
            <v>234.76</v>
          </cell>
          <cell r="F2053">
            <v>1233.43</v>
          </cell>
        </row>
        <row r="2054">
          <cell r="A2054">
            <v>100684</v>
          </cell>
          <cell r="B2054" t="str">
            <v>KIT DE PORTA DE MADEIRA PARA VERNIZ, SEMI-OCA (LEVE OU MÉDIA), PADRÃO POPULAR, 80X210CM, ESPESSURA DE 3,5CM, ITENS INCLUSOS: DOBRADIÇAS, MONTAGEM E INSTALAÇÃO DE BATENTE, FECHADURA COM EXECUÇÃO DO FURO - FORNECIMENTO E INSTALAÇÃO. AF_12/2019</v>
          </cell>
          <cell r="C2054" t="str">
            <v>UN</v>
          </cell>
          <cell r="D2054">
            <v>780.79</v>
          </cell>
          <cell r="E2054">
            <v>235.09</v>
          </cell>
          <cell r="F2054">
            <v>1015.88</v>
          </cell>
        </row>
        <row r="2055">
          <cell r="A2055">
            <v>100685</v>
          </cell>
          <cell r="B2055" t="str">
            <v>KIT DE PORTA DE MADEIRA PARA VERNIZ, SEMI-OCA (LEVE OU MÉDIA), PADRÃO MÉDIO, 90X210CM, ESPESSURA DE 3,5CM, ITENS INCLUSOS: DOBRADIÇAS, MONTAGEM E INSTALAÇÃO DE BATENTE, FECHADURA COM EXECUÇÃO DO FURO - FORNECIMENTO E INSTALAÇÃO. AF_12/2019</v>
          </cell>
          <cell r="C2055" t="str">
            <v>UN</v>
          </cell>
          <cell r="D2055">
            <v>1042.1500000000001</v>
          </cell>
          <cell r="E2055">
            <v>239</v>
          </cell>
          <cell r="F2055">
            <v>1281.1500000000001</v>
          </cell>
        </row>
        <row r="2056">
          <cell r="A2056">
            <v>100686</v>
          </cell>
          <cell r="B2056" t="str">
            <v>KIT DE PORTA DE MADEIRA PARA VERNIZ, SEMI-OCA (LEVE OU MÉDIA), PADRÃO POPULAR, 90X210CM, ESPESSURA DE 3CM, ITENS INCLUSOS: DOBRADIÇAS, MONTAGEM E INSTALAÇÃO DE BATENTE, FECHADURA COM EXECUÇÃO DO FURO - FORNECIMENTO E INSTALAÇÃO. AF_12/2019</v>
          </cell>
          <cell r="C2056" t="str">
            <v>UN</v>
          </cell>
          <cell r="D2056">
            <v>823.31000000000006</v>
          </cell>
          <cell r="E2056">
            <v>239.33</v>
          </cell>
          <cell r="F2056">
            <v>1062.6400000000001</v>
          </cell>
        </row>
        <row r="2057">
          <cell r="A2057">
            <v>100687</v>
          </cell>
          <cell r="B2057" t="str">
            <v>KIT DE PORTA DE MADEIRA FRISADA, SEMI-OCA (LEVE OU MÉDIA), PADRÃO MÉDIO, 60X210CM, ESPESSURA DE 3,5CM, ITENS INCLUSOS: DOBRADIÇAS, MONTAGEM E INSTALAÇÃO DE BATENTE, FECHADURA COM EXECUÇÃO DO FURO - FORNECIMENTO E INSTALAÇÃO. AF_12/2019</v>
          </cell>
          <cell r="C2057" t="str">
            <v>UN</v>
          </cell>
          <cell r="D2057">
            <v>930.0200000000001</v>
          </cell>
          <cell r="E2057">
            <v>219.4</v>
          </cell>
          <cell r="F2057">
            <v>1149.42</v>
          </cell>
        </row>
        <row r="2058">
          <cell r="A2058">
            <v>100688</v>
          </cell>
          <cell r="B2058" t="str">
            <v>KIT DE PORTA DE MADEIRA FRISADA, SEMI-OCA (LEVE OU MÉDIA), PADRÃO POPULAR, 60X210CM, ESPESSURA DE 3CM, ITENS INCLUSOS: DOBRADIÇAS, MONTAGEM E INSTALAÇÃO DE BATENTE, FECHADURA COM EXECUÇÃO DO FURO - FORNECIMENTO E INSTALAÇÃO. AF_12/2019</v>
          </cell>
          <cell r="C2058" t="str">
            <v>UN</v>
          </cell>
          <cell r="D2058">
            <v>733.89</v>
          </cell>
          <cell r="E2058">
            <v>219.73</v>
          </cell>
          <cell r="F2058">
            <v>953.62</v>
          </cell>
        </row>
        <row r="2059">
          <cell r="A2059">
            <v>100689</v>
          </cell>
          <cell r="B2059" t="str">
            <v>KIT DE PORTA DE MADEIRA FRISADA, SEMI-OCA (LEVE OU MÉDIA), PADRÃO MÉDIO, 80X210CM, ESPESSURA DE 3,5CM, ITENS INCLUSOS: DOBRADIÇAS, MONTAGEM E INSTALAÇÃO DE BATENTE, FECHADURA COM EXECUÇÃO DO FURO - FORNECIMENTO E INSTALAÇÃO. AF_12/2019</v>
          </cell>
          <cell r="C2059" t="str">
            <v>UN</v>
          </cell>
          <cell r="D2059">
            <v>1005.1400000000001</v>
          </cell>
          <cell r="E2059">
            <v>234.76</v>
          </cell>
          <cell r="F2059">
            <v>1239.9000000000001</v>
          </cell>
        </row>
        <row r="2060">
          <cell r="A2060">
            <v>100690</v>
          </cell>
          <cell r="B2060" t="str">
            <v>KIT DE PORTA DE MADEIRA FRISADA, SEMI-OCA (LEVE OU MÉDIA), PADRÃO POPULAR, 80X210CM, ESPESSURA DE 3,5CM, ITENS INCLUSOS: DOBRADIÇAS, MONTAGEM E INSTALAÇÃO DE BATENTE, FECHADURA COM EXECUÇÃO DO FURO - FORNECIMENTO E INSTALAÇÃO. AF_12/2019</v>
          </cell>
          <cell r="C2060" t="str">
            <v>UN</v>
          </cell>
          <cell r="D2060">
            <v>787.26</v>
          </cell>
          <cell r="E2060">
            <v>235.09</v>
          </cell>
          <cell r="F2060">
            <v>1022.35</v>
          </cell>
        </row>
        <row r="2061">
          <cell r="A2061">
            <v>100691</v>
          </cell>
          <cell r="B2061" t="str">
            <v>KIT DE PORTA DE MADEIRA TIPO VENEZIANA, 80X210CM (ESPESSURA DE 3CM), PADRÃO MÉDIO, ITENS INCLUSOS: DOBRADIÇAS, MONTAGEM E INSTALAÇÃO DE BATENTE, FECHADURA COM EXECUÇÃO DO FURO - FORNECIMENTO E INSTALAÇÃO. AF_12/2019</v>
          </cell>
          <cell r="C2061" t="str">
            <v>UN</v>
          </cell>
          <cell r="D2061">
            <v>1620.97</v>
          </cell>
          <cell r="E2061">
            <v>234.71</v>
          </cell>
          <cell r="F2061">
            <v>1855.68</v>
          </cell>
        </row>
        <row r="2062">
          <cell r="A2062">
            <v>100692</v>
          </cell>
          <cell r="B2062" t="str">
            <v>KIT DE PORTA DE MADEIRA TIPO VENEZIANA, 80X210CM (ESPESSURA DE 3CM), PADRÃO POPULAR, ITENS INCLUSOS: DOBRADIÇAS, MONTAGEM E INSTALAÇÃO DE BATENTE, FECHADURA COM EXECUÇÃO DO FURO - FORNECIMENTO E INSTALAÇÃO. AF_12/2019</v>
          </cell>
          <cell r="C2062" t="str">
            <v>UN</v>
          </cell>
          <cell r="D2062">
            <v>1403.1100000000001</v>
          </cell>
          <cell r="E2062">
            <v>235.02</v>
          </cell>
          <cell r="F2062">
            <v>1638.13</v>
          </cell>
        </row>
        <row r="2063">
          <cell r="A2063">
            <v>100693</v>
          </cell>
          <cell r="B2063" t="str">
            <v>KIT DE PORTA DE MADEIRA TIPO MEXICANA, MACIÇA (PESADA OU SUPERPESADA), PADRÃO MÉDIO, 80X210CM, ESPESSURA DE 3,5CM, ITENS INCLUSOS: DOBRADIÇAS, MONTAGEM E INSTALAÇÃO DE BATENTE, FECHADURA COM EXECUÇÃO DO FURO - FORNECIMENTO E INSTALAÇÃO. AF_12/2019</v>
          </cell>
          <cell r="C2063" t="str">
            <v>UN</v>
          </cell>
          <cell r="D2063">
            <v>2019.39</v>
          </cell>
          <cell r="E2063">
            <v>252.18</v>
          </cell>
          <cell r="F2063">
            <v>2271.5700000000002</v>
          </cell>
        </row>
        <row r="2064">
          <cell r="A2064">
            <v>100694</v>
          </cell>
          <cell r="B2064" t="str">
            <v>KIT DE PORTA DE MADEIRA TIPO MEXICANA, MACIÇA (PESADA OU SUPERPESADA), PADRÃO POPULAR, 80X210CM, ESPESSURA DE 3,5CM, ITENS INCLUSOS: DOBRADIÇAS, MONTAGEM E INSTALAÇÃO DE BATENTE, FECHADURA COM EXECUÇÃO DO FURO - FORNECIMENTO E INSTALAÇÃO. AF_12/2019</v>
          </cell>
          <cell r="C2064" t="str">
            <v>UN</v>
          </cell>
          <cell r="D2064">
            <v>1801.54</v>
          </cell>
          <cell r="E2064">
            <v>252.48</v>
          </cell>
          <cell r="F2064">
            <v>2054.02</v>
          </cell>
        </row>
        <row r="2065">
          <cell r="A2065">
            <v>100695</v>
          </cell>
          <cell r="B2065" t="str">
            <v>RECOLOCAÇÃO DE FOLHAS DE PORTA DE MADEIRA LEVE OU MÉDIA DE 60CM DE LARGURA, CONSIDERANDO REAPROVEITAMENTO DO MATERIAL. AF_12/2019</v>
          </cell>
          <cell r="C2065" t="str">
            <v>UN</v>
          </cell>
          <cell r="D2065">
            <v>21</v>
          </cell>
          <cell r="E2065">
            <v>46.42</v>
          </cell>
          <cell r="F2065">
            <v>67.42</v>
          </cell>
        </row>
        <row r="2066">
          <cell r="A2066">
            <v>100696</v>
          </cell>
          <cell r="B2066" t="str">
            <v>RECOLOCAÇÃO DE FOLHAS DE PORTA DE MADEIRA LEVE OU MÉDIA DE 70CM DE LARGURA, CONSIDERANDO REAPROVEITAMENTO DO MATERIAL. AF_12/2019</v>
          </cell>
          <cell r="C2066" t="str">
            <v>UN</v>
          </cell>
          <cell r="D2066">
            <v>23.319999999999993</v>
          </cell>
          <cell r="E2066">
            <v>51.75</v>
          </cell>
          <cell r="F2066">
            <v>75.069999999999993</v>
          </cell>
        </row>
        <row r="2067">
          <cell r="A2067">
            <v>100697</v>
          </cell>
          <cell r="B2067" t="str">
            <v>RECOLOCAÇÃO DE FOLHAS DE PORTA DE MADEIRA LEVE OU MÉDIA DE 80CM DE LARGURA, CONSIDERANDO REAPROVEITAMENTO DO MATERIAL. AF_12/2019</v>
          </cell>
          <cell r="C2067" t="str">
            <v>UN</v>
          </cell>
          <cell r="D2067">
            <v>25.669999999999995</v>
          </cell>
          <cell r="E2067">
            <v>57.1</v>
          </cell>
          <cell r="F2067">
            <v>82.77</v>
          </cell>
        </row>
        <row r="2068">
          <cell r="A2068">
            <v>100698</v>
          </cell>
          <cell r="B2068" t="str">
            <v>RECOLOCAÇÃO DE FOLHAS DE PORTA DE MADEIRA LEVE OU MÉDIA DE 90CM DE LARGURA, CONSIDERANDO REAPROVEITAMENTO DO MATERIAL. AF_12/2019</v>
          </cell>
          <cell r="C2068" t="str">
            <v>UN</v>
          </cell>
          <cell r="D2068">
            <v>27.980000000000004</v>
          </cell>
          <cell r="E2068">
            <v>62.47</v>
          </cell>
          <cell r="F2068">
            <v>90.45</v>
          </cell>
        </row>
        <row r="2069">
          <cell r="A2069">
            <v>100699</v>
          </cell>
          <cell r="B2069" t="str">
            <v>RECOLOCAÇÃO DE FOLHAS DE PORTA DE MADEIRA PESADA OU SUPERPESADA DE 80CM DE LARGURA, CONSIDERANDO REAPROVEITAMENTO DO MATERIAL. AF_12/2019</v>
          </cell>
          <cell r="C2069" t="str">
            <v>UN</v>
          </cell>
          <cell r="D2069">
            <v>33.13000000000001</v>
          </cell>
          <cell r="E2069">
            <v>74.569999999999993</v>
          </cell>
          <cell r="F2069">
            <v>107.7</v>
          </cell>
        </row>
        <row r="2070">
          <cell r="A2070">
            <v>100700</v>
          </cell>
          <cell r="B2070" t="str">
            <v>PORTA DE MADEIRA COMPENSADA LISA PARA PINTURA, 120X210X3,5CM, 2 FOLHAS, INCLUSO ADUELA 2A, ALIZAR 2A E DOBRADIÇAS. AF_12/2019</v>
          </cell>
          <cell r="C2070" t="str">
            <v>UN</v>
          </cell>
          <cell r="D2070">
            <v>784.8</v>
          </cell>
          <cell r="E2070">
            <v>146.97</v>
          </cell>
          <cell r="F2070">
            <v>931.77</v>
          </cell>
        </row>
        <row r="2071">
          <cell r="A2071">
            <v>100712</v>
          </cell>
          <cell r="B2071" t="str">
            <v>KIT DE PORTA DE MADEIRA PARA VERNIZ, SEMI-OCA (LEVE OU MÉDIA), PADRÃO POPULAR, 70X210CM, ESPESSURA DE 3,5CM, ITENS INCLUSOS: DOBRADIÇAS, MONTAGEM E INSTALAÇÃO DE BATENTE, FECHADURA COM EXECUÇÃO DO FURO - FORNECIMENTO E INSTALAÇÃO. AF_12/2019</v>
          </cell>
          <cell r="C2071" t="str">
            <v>UN</v>
          </cell>
          <cell r="D2071">
            <v>715.03</v>
          </cell>
          <cell r="E2071">
            <v>223.98</v>
          </cell>
          <cell r="F2071">
            <v>939.01</v>
          </cell>
        </row>
        <row r="2072">
          <cell r="A2072">
            <v>100665</v>
          </cell>
          <cell r="B2072" t="str">
            <v>JANELA DE MADEIRA - CEDRINHO/ANGELIM OU EQUIVALENTE DA REGIÃO - DE ABRIR COM 4 FOLHAS (2 VENEZIANAS E 2 GUILHOTINAS PARA VIDRO), COM BATENTE, ALIZAR E FERRAGENS. EXCLUSIVE VIDROS, ACABAMENTO E CONTRAMARCO. FORNECIMENTO E INSTALAÇÃO. AF_12/2019</v>
          </cell>
          <cell r="C2072" t="str">
            <v>M2</v>
          </cell>
          <cell r="D2072">
            <v>762.74</v>
          </cell>
          <cell r="E2072">
            <v>50.54</v>
          </cell>
          <cell r="F2072">
            <v>813.28</v>
          </cell>
        </row>
        <row r="2073">
          <cell r="A2073">
            <v>100666</v>
          </cell>
          <cell r="B2073" t="str">
            <v>JANELA DE MADEIRA (PINUS/EUCALIPTO OU EQUIV.) DE ABRIR COM 4 FOLHAS (2 VENEZIANAS E 2 GUILHOTINAS PARA VIDRO), COM BATENTE, ALIZAR E FERRAGENS. EXCLUSIVE VIDROS, ACABAMENTO E CONTRAMARCO. FORNECIMENTO E INSTALAÇÃO. AF_12/2019</v>
          </cell>
          <cell r="C2073" t="str">
            <v>M2</v>
          </cell>
          <cell r="D2073">
            <v>600.56000000000006</v>
          </cell>
          <cell r="E2073">
            <v>50.54</v>
          </cell>
          <cell r="F2073">
            <v>651.1</v>
          </cell>
        </row>
        <row r="2074">
          <cell r="A2074">
            <v>100667</v>
          </cell>
          <cell r="B2074" t="str">
            <v>JANELA DE MADEIRA (IMBUIA/CEDRO OU EQUIV.) DE ABRIR COM 4 FOLHAS (2 VENEZIANAS E 2 GUILHOTINAS PARA VIDRO), COM BATENTE, ALIZAR E FERRAGENS. EXCLUSIVE VIDROS, ACABAMENTO E CONTRAMARCO. FORNECIMENTO E INSTALAÇÃO. AF_12/2019</v>
          </cell>
          <cell r="C2074" t="str">
            <v>M2</v>
          </cell>
          <cell r="D2074">
            <v>992.01</v>
          </cell>
          <cell r="E2074">
            <v>50.54</v>
          </cell>
          <cell r="F2074">
            <v>1042.55</v>
          </cell>
        </row>
        <row r="2075">
          <cell r="A2075">
            <v>100668</v>
          </cell>
          <cell r="B2075" t="str">
            <v>JANELA DE MADEIRA (CEDRINHO/ANGELIM OU EQUIV.) TIPO MAXIM-AR, PARA VIDRO, COM BATENTE, ALIZAR E FERRAGENS. EXCLUSIVE VIDRO, ACABAMENTO E CONTRAMARCO. FORNECIMENTO E INSTALAÇÃO. AF_12/2019</v>
          </cell>
          <cell r="C2075" t="str">
            <v>M2</v>
          </cell>
          <cell r="D2075">
            <v>1198.22</v>
          </cell>
          <cell r="E2075">
            <v>113.72</v>
          </cell>
          <cell r="F2075">
            <v>1311.94</v>
          </cell>
        </row>
        <row r="2076">
          <cell r="A2076">
            <v>100669</v>
          </cell>
          <cell r="B2076" t="str">
            <v>JANELA DE MADEIRA (PINUS/EUCALIPTO OU EQUIV.) TIPO BASCULANTE COM 2 FOLHAS PARA VIDRO, COM BATENTE, ALIZAR E FERRAGENS. EXCLUSIVE VIDROS, ACABAMENTO E CONTRAMARCO. FORNECIMENTO E INSTALAÇÃO. AF_12/2019</v>
          </cell>
          <cell r="C2076" t="str">
            <v>M2</v>
          </cell>
          <cell r="D2076">
            <v>700.82</v>
          </cell>
          <cell r="E2076">
            <v>72.790000000000006</v>
          </cell>
          <cell r="F2076">
            <v>773.61</v>
          </cell>
        </row>
        <row r="2077">
          <cell r="A2077">
            <v>100670</v>
          </cell>
          <cell r="B2077" t="str">
            <v>JANELA DE MADEIRA (CEDRINHO/ANGELIM OU EQUIV.) DE CORRER COM 6 FOLHAS (2 VENEZ. FIXAS, 2 VENEZ. DE CORRER E 2 DE CORRER PARA VIDRO), COM BATENTE, ALIZAR E FERRAGENS. EXCLUSIVE VIDROS, ACABAMENTO E CONTRAMARCO. FORNECIMENTO E INSTALAÇÃO. AF_12/2019</v>
          </cell>
          <cell r="C2077" t="str">
            <v>M2</v>
          </cell>
          <cell r="D2077">
            <v>959.07</v>
          </cell>
          <cell r="E2077">
            <v>56.17</v>
          </cell>
          <cell r="F2077">
            <v>1015.24</v>
          </cell>
        </row>
        <row r="2078">
          <cell r="A2078">
            <v>100671</v>
          </cell>
          <cell r="B2078" t="str">
            <v>JANELA DE MADEIRA (IMBUIA/CEDRO OU EQUIV) DE CORRER COM 6 FOLHAS (2 VENEZIANAS FIXAS, 2 VENEZIANAS DE CORRER E 2 DE CORRER PARA VIDRO), COM BATENTE, ALIZAR E FERRAGENS. EXCLUSIVE VIDROS, ACABAMENTO E CONTRAMARCO. FORNECIMENTO E INSTALAÇÃO. AF_12/2019</v>
          </cell>
          <cell r="C2078" t="str">
            <v>M2</v>
          </cell>
          <cell r="D2078">
            <v>1192.3399999999999</v>
          </cell>
          <cell r="E2078">
            <v>56.17</v>
          </cell>
          <cell r="F2078">
            <v>1248.51</v>
          </cell>
        </row>
        <row r="2079">
          <cell r="A2079">
            <v>100672</v>
          </cell>
          <cell r="B2079" t="str">
            <v>JANELA DE MADEIRA (PINUS/EUCALIPTO OU EQUIV.) DE CORRER COM 6 FOLHAS (2 VENEZ. FIXAS, 2 VENEZ. DE CORRER E 2 DE CORRER PARA VIDRO), COM BATENTE, ALIZAR E FERRAGENS. EXCLUSIVE VIDROS, ACABAMENTO E CONTRAMARCO. FORNECIMENTO EINSTALAÇÃO. AF_12/2019</v>
          </cell>
          <cell r="C2079" t="str">
            <v>M2</v>
          </cell>
          <cell r="D2079">
            <v>767.14</v>
          </cell>
          <cell r="E2079">
            <v>56.17</v>
          </cell>
          <cell r="F2079">
            <v>823.31</v>
          </cell>
        </row>
        <row r="2080">
          <cell r="A2080">
            <v>100701</v>
          </cell>
          <cell r="B2080" t="str">
            <v>PORTA DE FERRO, DE ABRIR, TIPO GRADE COM CHAPA, COM GUARNIÇÕES. AF_12/2019</v>
          </cell>
          <cell r="C2080" t="str">
            <v>M2</v>
          </cell>
          <cell r="D2080">
            <v>1032.3999999999999</v>
          </cell>
          <cell r="E2080">
            <v>15.66</v>
          </cell>
          <cell r="F2080">
            <v>1048.06</v>
          </cell>
        </row>
        <row r="2081">
          <cell r="A2081">
            <v>94559</v>
          </cell>
          <cell r="B2081" t="str">
            <v>JANELA DE AÇO TIPO BASCULANTE PARA VIDROS, COM BATENTE, FERRAGENS E PINTURA ANTICORROSIVA. EXCLUSIVE VIDROS, ACABAMENTO, ALIZAR E CONTRAMARCO. FORNECIMENTO E INSTALAÇÃO. AF_12/2019</v>
          </cell>
          <cell r="C2081" t="str">
            <v>M2</v>
          </cell>
          <cell r="D2081">
            <v>517.21</v>
          </cell>
          <cell r="E2081">
            <v>143.27000000000001</v>
          </cell>
          <cell r="F2081">
            <v>660.48</v>
          </cell>
        </row>
        <row r="2082">
          <cell r="A2082">
            <v>94562</v>
          </cell>
          <cell r="B2082" t="str">
            <v>JANELA DE AÇO DE CORRER COM 4 FOLHAS PARA VIDRO, COM BATENTE, FERRAGENS E PINTURA ANTICORROSIVA. EXCLUSIVE VIDROS, ALIZAR E CONTRAMARCO. FORNECIMENTO E INSTALAÇÃO. AF_12/2019</v>
          </cell>
          <cell r="C2082" t="str">
            <v>M2</v>
          </cell>
          <cell r="D2082">
            <v>526.22</v>
          </cell>
          <cell r="E2082">
            <v>65.39</v>
          </cell>
          <cell r="F2082">
            <v>591.61</v>
          </cell>
        </row>
        <row r="2083">
          <cell r="A2083">
            <v>94587</v>
          </cell>
          <cell r="B2083" t="str">
            <v>CONTRAMARCO DE AÇO, FIXAÇÃO COM ARGAMASSA - FORNECIMENTO E INSTALAÇÃO. AF_12/2019</v>
          </cell>
          <cell r="C2083" t="str">
            <v>M</v>
          </cell>
          <cell r="D2083">
            <v>46</v>
          </cell>
          <cell r="E2083">
            <v>20.47</v>
          </cell>
          <cell r="F2083">
            <v>66.47</v>
          </cell>
        </row>
        <row r="2084">
          <cell r="A2084">
            <v>94588</v>
          </cell>
          <cell r="B2084" t="str">
            <v>CONTRAMARCO DE AÇO, FIXAÇÃO COM PARAFUSO - FORNECIMENTO E INSTALAÇÃO. AF_12/2019</v>
          </cell>
          <cell r="C2084" t="str">
            <v>M</v>
          </cell>
          <cell r="D2084">
            <v>46.419999999999995</v>
          </cell>
          <cell r="E2084">
            <v>10.63</v>
          </cell>
          <cell r="F2084">
            <v>57.05</v>
          </cell>
        </row>
        <row r="2085">
          <cell r="A2085">
            <v>99837</v>
          </cell>
          <cell r="B2085" t="str">
            <v>GUARDA-CORPO DE AÇO GALVANIZADO DE 1,10M, MONTANTES TUBULARES DE 1.1/4 ESPAÇADOS DE 1,20M, TRAVESSA SUPERIOR DE 1.1/2, GRADIL FORMADO POR TUBOS HORIZONTAIS DE 1 E VERTICAIS DE 3/4, FIXADO COM CHUMBADOR MECÂNICO. AF_04/2019_PS</v>
          </cell>
          <cell r="C2085" t="str">
            <v>M</v>
          </cell>
          <cell r="D2085">
            <v>368.05999999999995</v>
          </cell>
          <cell r="E2085">
            <v>201.08</v>
          </cell>
          <cell r="F2085">
            <v>569.14</v>
          </cell>
        </row>
        <row r="2086">
          <cell r="A2086">
            <v>99839</v>
          </cell>
          <cell r="B2086" t="str">
            <v>GUARDA-CORPO DE AÇO GALVANIZADO DE 1,10M DE ALTURA, MONTANTES TUBULARES DE 1.1/2  ESPAÇADOS DE 1,20M, TRAVESSA SUPERIOR DE 2 , GRADIL FORMADO POR BARRAS CHATAS EM FERRO DE 32X4,8MM, FIXADO COM CHUMBADOR MECÂNICO. AF_04/2019_PS</v>
          </cell>
          <cell r="C2086" t="str">
            <v>M</v>
          </cell>
          <cell r="D2086">
            <v>283.95</v>
          </cell>
          <cell r="E2086">
            <v>210.95</v>
          </cell>
          <cell r="F2086">
            <v>494.9</v>
          </cell>
        </row>
        <row r="2087">
          <cell r="A2087">
            <v>99841</v>
          </cell>
          <cell r="B2087" t="str">
            <v>GUARDA-CORPO PANORÂMICO COM PERFIS DE ALUMÍNIO E VIDRO LAMINADO 8 MM, FIXADO COM CHUMBADOR MECÂNICO. AF_04/2019_PS</v>
          </cell>
          <cell r="C2087" t="str">
            <v>M</v>
          </cell>
          <cell r="D2087">
            <v>903.85</v>
          </cell>
          <cell r="E2087">
            <v>122.35</v>
          </cell>
          <cell r="F2087">
            <v>1026.2</v>
          </cell>
        </row>
        <row r="2088">
          <cell r="A2088">
            <v>99855</v>
          </cell>
          <cell r="B2088" t="str">
            <v>CORRIMÃO SIMPLES, DIÂMETRO EXTERNO = 1 1/2, EM AÇO GALVANIZADO. AF_04/2019_PS</v>
          </cell>
          <cell r="C2088" t="str">
            <v>M</v>
          </cell>
          <cell r="D2088">
            <v>67.569999999999993</v>
          </cell>
          <cell r="E2088">
            <v>34.590000000000003</v>
          </cell>
          <cell r="F2088">
            <v>102.16</v>
          </cell>
        </row>
        <row r="2089">
          <cell r="A2089">
            <v>99857</v>
          </cell>
          <cell r="B2089" t="str">
            <v>CORRIMÃO SIMPLES, DIÂMETRO EXTERNO = 1 1/2, EM ALUMÍNIO. AF_04/2019_PS</v>
          </cell>
          <cell r="C2089" t="str">
            <v>M</v>
          </cell>
          <cell r="D2089">
            <v>49.08</v>
          </cell>
          <cell r="E2089">
            <v>48.56</v>
          </cell>
          <cell r="F2089">
            <v>97.64</v>
          </cell>
        </row>
        <row r="2090">
          <cell r="A2090">
            <v>99861</v>
          </cell>
          <cell r="B2090" t="str">
            <v>GRADIL EM FERRO FIXADO EM VÃOS DE JANELAS, FORMADO POR BARRAS CHATAS DE 25X4,8 MM. AF_04/2019</v>
          </cell>
          <cell r="C2090" t="str">
            <v>M2</v>
          </cell>
          <cell r="D2090">
            <v>334.23999999999995</v>
          </cell>
          <cell r="E2090">
            <v>310.57</v>
          </cell>
          <cell r="F2090">
            <v>644.80999999999995</v>
          </cell>
        </row>
        <row r="2091">
          <cell r="A2091">
            <v>99862</v>
          </cell>
          <cell r="B2091" t="str">
            <v>GRADIL EM ALUMÍNIO FIXADO EM VÃOS DE JANELAS, FORMADO POR TUBOS DE 3/4". AF_04/2019</v>
          </cell>
          <cell r="C2091" t="str">
            <v>M2</v>
          </cell>
          <cell r="D2091">
            <v>339.93000000000006</v>
          </cell>
          <cell r="E2091">
            <v>322.52</v>
          </cell>
          <cell r="F2091">
            <v>662.45</v>
          </cell>
        </row>
        <row r="2092">
          <cell r="A2092">
            <v>90838</v>
          </cell>
          <cell r="B2092" t="str">
            <v>PORTA CORTA-FOGO 90X210X4CM - FORNECIMENTO E INSTALAÇÃO. AF_12/2019</v>
          </cell>
          <cell r="C2092" t="str">
            <v>UN</v>
          </cell>
          <cell r="D2092">
            <v>2475.3700000000003</v>
          </cell>
          <cell r="E2092">
            <v>111.91</v>
          </cell>
          <cell r="F2092">
            <v>2587.2800000000002</v>
          </cell>
        </row>
        <row r="2093">
          <cell r="A2093">
            <v>91338</v>
          </cell>
          <cell r="B2093" t="str">
            <v>PORTA DE ALUMÍNIO DE ABRIR COM LAMBRI, COM GUARNIÇÃO, FIXAÇÃO COM PARAFUSOS - FORNECIMENTO E INSTALAÇÃO. AF_12/2019</v>
          </cell>
          <cell r="C2093" t="str">
            <v>M2</v>
          </cell>
          <cell r="D2093">
            <v>1537.9399999999998</v>
          </cell>
          <cell r="E2093">
            <v>10.89</v>
          </cell>
          <cell r="F2093">
            <v>1548.83</v>
          </cell>
        </row>
        <row r="2094">
          <cell r="A2094">
            <v>91341</v>
          </cell>
          <cell r="B2094" t="str">
            <v>PORTA EM ALUMÍNIO DE ABRIR TIPO VENEZIANA COM GUARNIÇÃO, FIXAÇÃO COM PARAFUSOS - FORNECIMENTO E INSTALAÇÃO. AF_12/2019</v>
          </cell>
          <cell r="C2094" t="str">
            <v>M2</v>
          </cell>
          <cell r="D2094">
            <v>1199.27</v>
          </cell>
          <cell r="E2094">
            <v>11.7</v>
          </cell>
          <cell r="F2094">
            <v>1210.97</v>
          </cell>
        </row>
        <row r="2095">
          <cell r="A2095">
            <v>94805</v>
          </cell>
          <cell r="B2095" t="str">
            <v>PORTA DE ALUMÍNIO DE ABRIR PARA VIDRO SEM GUARNIÇÃO, 87X210CM, FIXAÇÃO COM PARAFUSOS, INCLUSIVE VIDROS - FORNECIMENTO E INSTALAÇÃO. AF_12/2019</v>
          </cell>
          <cell r="C2095" t="str">
            <v>UN</v>
          </cell>
          <cell r="D2095">
            <v>1431.07</v>
          </cell>
          <cell r="E2095">
            <v>19.920000000000002</v>
          </cell>
          <cell r="F2095">
            <v>1450.99</v>
          </cell>
        </row>
        <row r="2096">
          <cell r="A2096">
            <v>94806</v>
          </cell>
          <cell r="B2096" t="str">
            <v>PORTA EM AÇO DE ABRIR PARA VIDRO SEM GUARNIÇÃO, 87X210CM, FIXAÇÃO COM PARAFUSOS, EXCLUSIVE VIDROS - FORNECIMENTO E INSTALAÇÃO. AF_12/2019</v>
          </cell>
          <cell r="C2096" t="str">
            <v>UN</v>
          </cell>
          <cell r="D2096">
            <v>1161.6699999999998</v>
          </cell>
          <cell r="E2096">
            <v>28.14</v>
          </cell>
          <cell r="F2096">
            <v>1189.81</v>
          </cell>
        </row>
        <row r="2097">
          <cell r="A2097">
            <v>94807</v>
          </cell>
          <cell r="B2097" t="str">
            <v>PORTA EM AÇO DE ABRIR TIPO VENEZIANA SEM GUARNIÇÃO, 87X210CM, FIXAÇÃO COM PARAFUSOS - FORNECIMENTO E INSTALAÇÃO. AF_12/2019</v>
          </cell>
          <cell r="C2097" t="str">
            <v>UN</v>
          </cell>
          <cell r="D2097">
            <v>1049.0999999999999</v>
          </cell>
          <cell r="E2097">
            <v>29.65</v>
          </cell>
          <cell r="F2097">
            <v>1078.75</v>
          </cell>
        </row>
        <row r="2098">
          <cell r="A2098">
            <v>100702</v>
          </cell>
          <cell r="B2098" t="str">
            <v>PORTA DE CORRER DE ALUMÍNIO, COM DUAS FOLHAS PARA VIDRO, INCLUSO VIDRO LISO INCOLOR, FECHADURA E PUXADOR, SEM ALIZAR. AF_12/2019</v>
          </cell>
          <cell r="C2098" t="str">
            <v>M2</v>
          </cell>
          <cell r="D2098">
            <v>841.18999999999994</v>
          </cell>
          <cell r="E2098">
            <v>8.6199999999999992</v>
          </cell>
          <cell r="F2098">
            <v>849.81</v>
          </cell>
        </row>
        <row r="2099">
          <cell r="A2099">
            <v>102188</v>
          </cell>
          <cell r="B2099" t="str">
            <v>MOLA HIDRAULICA DE PISO PARA PORTA DE VIDRO TEMPERADO. AF_01/2021</v>
          </cell>
          <cell r="C2099" t="str">
            <v>UN</v>
          </cell>
          <cell r="D2099">
            <v>837.43</v>
          </cell>
          <cell r="E2099">
            <v>69.739999999999995</v>
          </cell>
          <cell r="F2099">
            <v>907.17</v>
          </cell>
        </row>
        <row r="2100">
          <cell r="A2100">
            <v>102189</v>
          </cell>
          <cell r="B2100" t="str">
            <v>JOGO DE FERRAGENS CROMADAS PARA PORTA DE VIDRO TEMPERADO, UMA FOLHA COMPOSTO DE DOBRADICAS SUPERIOR E INFERIOR, TRINCO, FECHADURA, CONTRA FECHADURA COM CAPUCHINHO SEM MOLA E PUXADOR. AF_01/2021</v>
          </cell>
          <cell r="C2100" t="str">
            <v>UN</v>
          </cell>
          <cell r="D2100">
            <v>183.24</v>
          </cell>
          <cell r="E2100">
            <v>77.42</v>
          </cell>
          <cell r="F2100">
            <v>260.66000000000003</v>
          </cell>
        </row>
        <row r="2101">
          <cell r="A2101">
            <v>100703</v>
          </cell>
          <cell r="B2101" t="str">
            <v>PUXADOR CENTRAL PARA ESQUADRIA DE MADEIRA. AF_12/2019</v>
          </cell>
          <cell r="C2101" t="str">
            <v>UN</v>
          </cell>
          <cell r="D2101">
            <v>24.33</v>
          </cell>
          <cell r="E2101">
            <v>9.68</v>
          </cell>
          <cell r="F2101">
            <v>34.01</v>
          </cell>
        </row>
        <row r="2102">
          <cell r="A2102">
            <v>100704</v>
          </cell>
          <cell r="B2102" t="str">
            <v>PORTA CADEADO ZINCADO OXIDADO PRETO COM CADEADO DE AÇO INOX, LARGURA DE *50* MM. AF_12/2019</v>
          </cell>
          <cell r="C2102" t="str">
            <v>UN</v>
          </cell>
          <cell r="D2102">
            <v>55.64</v>
          </cell>
          <cell r="E2102">
            <v>15.47</v>
          </cell>
          <cell r="F2102">
            <v>71.11</v>
          </cell>
        </row>
        <row r="2103">
          <cell r="A2103">
            <v>100705</v>
          </cell>
          <cell r="B2103" t="str">
            <v>TARJETA TIPO LIVRE/OCUPADO PARA PORTA DE BANHEIRO. AF_12/2019</v>
          </cell>
          <cell r="C2103" t="str">
            <v>UN</v>
          </cell>
          <cell r="D2103">
            <v>56.990000000000009</v>
          </cell>
          <cell r="E2103">
            <v>26.66</v>
          </cell>
          <cell r="F2103">
            <v>83.65</v>
          </cell>
        </row>
        <row r="2104">
          <cell r="A2104">
            <v>100706</v>
          </cell>
          <cell r="B2104" t="str">
            <v>CREMONA EM LATÃO CROMADO OU POLIDO, COMPLETA. AF_12/2019</v>
          </cell>
          <cell r="C2104" t="str">
            <v>UN</v>
          </cell>
          <cell r="D2104">
            <v>42.16</v>
          </cell>
          <cell r="E2104">
            <v>34.590000000000003</v>
          </cell>
          <cell r="F2104">
            <v>76.75</v>
          </cell>
        </row>
        <row r="2105">
          <cell r="A2105">
            <v>100707</v>
          </cell>
          <cell r="B2105" t="str">
            <v>FECHO DE EMBUTIR TIPO UNHA 22CM. AF_12/2019</v>
          </cell>
          <cell r="C2105" t="str">
            <v>UN</v>
          </cell>
          <cell r="D2105">
            <v>117.63</v>
          </cell>
          <cell r="E2105">
            <v>32.840000000000003</v>
          </cell>
          <cell r="F2105">
            <v>150.47</v>
          </cell>
        </row>
        <row r="2106">
          <cell r="A2106">
            <v>100708</v>
          </cell>
          <cell r="B2106" t="str">
            <v>FECHO DE EMBUTIR TIPO UNHA 40CM. AF_12/2019</v>
          </cell>
          <cell r="C2106" t="str">
            <v>UN</v>
          </cell>
          <cell r="D2106">
            <v>151.06</v>
          </cell>
          <cell r="E2106">
            <v>36.42</v>
          </cell>
          <cell r="F2106">
            <v>187.48</v>
          </cell>
        </row>
        <row r="2107">
          <cell r="A2107">
            <v>100709</v>
          </cell>
          <cell r="B2107" t="str">
            <v>DOBRADIÇA EM AÇO/FERRO, 3" X 21/2", E=1,9 A 2MM, SEN ANEL, CROMADO OU ZINCADO, TAMPA BOLA, COM PARAFUSOS. AF_12/2019</v>
          </cell>
          <cell r="C2107" t="str">
            <v>UN</v>
          </cell>
          <cell r="D2107">
            <v>27.240000000000002</v>
          </cell>
          <cell r="E2107">
            <v>26.75</v>
          </cell>
          <cell r="F2107">
            <v>53.99</v>
          </cell>
        </row>
        <row r="2108">
          <cell r="A2108">
            <v>100710</v>
          </cell>
          <cell r="B2108" t="str">
            <v>DOBRADIÇA TIPO VAI E VEM EM LATÃO POLIDO 3". AF_12/2019</v>
          </cell>
          <cell r="C2108" t="str">
            <v>UN</v>
          </cell>
          <cell r="D2108">
            <v>99.28</v>
          </cell>
          <cell r="E2108">
            <v>35.65</v>
          </cell>
          <cell r="F2108">
            <v>134.93</v>
          </cell>
        </row>
        <row r="2109">
          <cell r="A2109">
            <v>102151</v>
          </cell>
          <cell r="B2109" t="str">
            <v>INSTALAÇÃO DE VIDRO LISO INCOLOR, E = 3 MM, EM ESQUADRIA DE MADEIRA, FIXADO COM BAGUETE. AF_01/2021</v>
          </cell>
          <cell r="C2109" t="str">
            <v>M2</v>
          </cell>
          <cell r="D2109">
            <v>137.67999999999998</v>
          </cell>
          <cell r="E2109">
            <v>24.77</v>
          </cell>
          <cell r="F2109">
            <v>162.44999999999999</v>
          </cell>
        </row>
        <row r="2110">
          <cell r="A2110">
            <v>102152</v>
          </cell>
          <cell r="B2110" t="str">
            <v>INSTALAÇÃO DE VIDRO LISO, E = 4 MM, EM ESQUADRIA DE MADEIRA, FIXADO COM BAGUETE. AF_01/2021</v>
          </cell>
          <cell r="C2110" t="str">
            <v>M2</v>
          </cell>
          <cell r="D2110">
            <v>153.76000000000002</v>
          </cell>
          <cell r="E2110">
            <v>24.76</v>
          </cell>
          <cell r="F2110">
            <v>178.52</v>
          </cell>
        </row>
        <row r="2111">
          <cell r="A2111">
            <v>102153</v>
          </cell>
          <cell r="B2111" t="str">
            <v>INSTALAÇÃO DE VIDRO LISO FUME, E = 4 MM, EM ESQUADRIA DE MADEIRA, FIXADO COM BAGUETE. AF_01/2021</v>
          </cell>
          <cell r="C2111" t="str">
            <v>M2</v>
          </cell>
          <cell r="D2111">
            <v>196.59</v>
          </cell>
          <cell r="E2111">
            <v>24.76</v>
          </cell>
          <cell r="F2111">
            <v>221.35</v>
          </cell>
        </row>
        <row r="2112">
          <cell r="A2112">
            <v>102154</v>
          </cell>
          <cell r="B2112" t="str">
            <v>INSTALAÇÃO DE VIDRO LISO INCOLOR, E = 5 MM, EM ESQUADRIA DE MADEIRA, FIXADO COM BAGUETE. AF_01/2021</v>
          </cell>
          <cell r="C2112" t="str">
            <v>M2</v>
          </cell>
          <cell r="D2112">
            <v>170.34</v>
          </cell>
          <cell r="E2112">
            <v>19.79</v>
          </cell>
          <cell r="F2112">
            <v>190.13</v>
          </cell>
        </row>
        <row r="2113">
          <cell r="A2113">
            <v>102155</v>
          </cell>
          <cell r="B2113" t="str">
            <v>INSTALAÇÃO DE VIDRO LISO FUME, E = 5 MM, EM ESQUADRIA DE MADEIRA, FIXADO COM BAGUETE. AF_01/2021</v>
          </cell>
          <cell r="C2113" t="str">
            <v>M2</v>
          </cell>
          <cell r="D2113">
            <v>205.38</v>
          </cell>
          <cell r="E2113">
            <v>19.79</v>
          </cell>
          <cell r="F2113">
            <v>225.17</v>
          </cell>
        </row>
        <row r="2114">
          <cell r="A2114">
            <v>102156</v>
          </cell>
          <cell r="B2114" t="str">
            <v>INSTALAÇÃO DE VIDRO LISO INCOLOR, E = 6 MM, EM ESQUADRIA DE MADEIRA, FIXADO COM BAGUETE. AF_01/2021</v>
          </cell>
          <cell r="C2114" t="str">
            <v>M2</v>
          </cell>
          <cell r="D2114">
            <v>197.78</v>
          </cell>
          <cell r="E2114">
            <v>15.09</v>
          </cell>
          <cell r="F2114">
            <v>212.87</v>
          </cell>
        </row>
        <row r="2115">
          <cell r="A2115">
            <v>102157</v>
          </cell>
          <cell r="B2115" t="str">
            <v>INSTALAÇÃO DE VIDRO LISO FUME, E = 6 MM, EM ESQUADRIA DE MADEIRA, FIXADO COM BAGUETE. AF_01/2021</v>
          </cell>
          <cell r="C2115" t="str">
            <v>M2</v>
          </cell>
          <cell r="D2115">
            <v>272.74</v>
          </cell>
          <cell r="E2115">
            <v>15.09</v>
          </cell>
          <cell r="F2115">
            <v>287.83</v>
          </cell>
        </row>
        <row r="2116">
          <cell r="A2116">
            <v>102158</v>
          </cell>
          <cell r="B2116" t="str">
            <v>INSTALAÇÃO DE VIDRO LISO INCOLOR, E = 8 MM, EM ESQUADRIA DE MADEIRA, FIXADO COM BAGUETE. AF_01/2021</v>
          </cell>
          <cell r="C2116" t="str">
            <v>M2</v>
          </cell>
          <cell r="D2116">
            <v>277.22999999999996</v>
          </cell>
          <cell r="E2116">
            <v>11.23</v>
          </cell>
          <cell r="F2116">
            <v>288.45999999999998</v>
          </cell>
        </row>
        <row r="2117">
          <cell r="A2117">
            <v>102159</v>
          </cell>
          <cell r="B2117" t="str">
            <v>INSTALAÇÃO DE VIDRO LISO INCOLOR, E = 10 MM, EM ESQUADRIA DE MADEIRA, FIXADO COM BAGUETE. AF_01/2021</v>
          </cell>
          <cell r="C2117" t="str">
            <v>M2</v>
          </cell>
          <cell r="D2117">
            <v>331.47</v>
          </cell>
          <cell r="E2117">
            <v>9.84</v>
          </cell>
          <cell r="F2117">
            <v>341.31</v>
          </cell>
        </row>
        <row r="2118">
          <cell r="A2118">
            <v>102160</v>
          </cell>
          <cell r="B2118" t="str">
            <v>INSTALAÇÃO DE VIDRO IMPRESSO, E = 4 MM, EM ESQUADRIA DE MADEIRA, FIXADO COM BAGUETE. AF_01/2021</v>
          </cell>
          <cell r="C2118" t="str">
            <v>M2</v>
          </cell>
          <cell r="D2118">
            <v>132.32999999999998</v>
          </cell>
          <cell r="E2118">
            <v>24.77</v>
          </cell>
          <cell r="F2118">
            <v>157.1</v>
          </cell>
        </row>
        <row r="2119">
          <cell r="A2119">
            <v>102161</v>
          </cell>
          <cell r="B2119" t="str">
            <v>INSTALAÇÃO DE VIDRO LISO INCOLOR, E = 3 MM, EM ESQUADRIA DE ALUMÍNIO OU PVC, FIXADO COM BAGUETE. AF_01/2021_PS</v>
          </cell>
          <cell r="C2119" t="str">
            <v>M2</v>
          </cell>
          <cell r="D2119">
            <v>237.04999999999998</v>
          </cell>
          <cell r="E2119">
            <v>30.02</v>
          </cell>
          <cell r="F2119">
            <v>267.07</v>
          </cell>
        </row>
        <row r="2120">
          <cell r="A2120">
            <v>102162</v>
          </cell>
          <cell r="B2120" t="str">
            <v>INSTALAÇÃO DE VIDRO LISO INCOLOR, E = 4 MM, EM ESQUADRIA DE ALUMÍNIO OU PVC, FIXADO COM BAGUETE. AF_01/2021_PS</v>
          </cell>
          <cell r="C2120" t="str">
            <v>M2</v>
          </cell>
          <cell r="D2120">
            <v>253.11999999999998</v>
          </cell>
          <cell r="E2120">
            <v>30.02</v>
          </cell>
          <cell r="F2120">
            <v>283.14</v>
          </cell>
        </row>
        <row r="2121">
          <cell r="A2121">
            <v>102163</v>
          </cell>
          <cell r="B2121" t="str">
            <v>INSTALAÇÃO DE VIDRO LISO FUME, E = 4 MM, EM ESQUADRIA DE ALUMÍNIO OU PVC, FIXADO COM BAGUETE. AF_01/2021_PS</v>
          </cell>
          <cell r="C2121" t="str">
            <v>M2</v>
          </cell>
          <cell r="D2121">
            <v>295.95000000000005</v>
          </cell>
          <cell r="E2121">
            <v>30.02</v>
          </cell>
          <cell r="F2121">
            <v>325.97000000000003</v>
          </cell>
        </row>
        <row r="2122">
          <cell r="A2122">
            <v>102164</v>
          </cell>
          <cell r="B2122" t="str">
            <v>INSTALAÇÃO DE VIDRO LISO INCOLOR, E = 5 MM, EM ESQUADRIA DE ALUMÍNIO OU PVC, FIXADO COM BAGUETE. AF_01/2021_PS</v>
          </cell>
          <cell r="C2122" t="str">
            <v>M2</v>
          </cell>
          <cell r="D2122">
            <v>251.46</v>
          </cell>
          <cell r="E2122">
            <v>24.03</v>
          </cell>
          <cell r="F2122">
            <v>275.49</v>
          </cell>
        </row>
        <row r="2123">
          <cell r="A2123">
            <v>102165</v>
          </cell>
          <cell r="B2123" t="str">
            <v>INSTALAÇÃO DE VIDRO LISO FUME, E = 5 MM, EM ESQUADRIA DE ALUMÍNIO OU PVC, FIXADO COM BAGUETE. AF_01/2021_PS</v>
          </cell>
          <cell r="C2123" t="str">
            <v>M2</v>
          </cell>
          <cell r="D2123">
            <v>286.5</v>
          </cell>
          <cell r="E2123">
            <v>24.03</v>
          </cell>
          <cell r="F2123">
            <v>310.52999999999997</v>
          </cell>
        </row>
        <row r="2124">
          <cell r="A2124">
            <v>102166</v>
          </cell>
          <cell r="B2124" t="str">
            <v>INSTALAÇÃO DE VIDRO LISO INCOLOR, E = 6 MM, EM ESQUADRIA DE ALUMÍNIO OU PVC, FIXADO COM BAGUETE. AF_01/2021_PS</v>
          </cell>
          <cell r="C2124" t="str">
            <v>M2</v>
          </cell>
          <cell r="D2124">
            <v>260.58</v>
          </cell>
          <cell r="E2124">
            <v>18.37</v>
          </cell>
          <cell r="F2124">
            <v>278.95</v>
          </cell>
        </row>
        <row r="2125">
          <cell r="A2125">
            <v>102167</v>
          </cell>
          <cell r="B2125" t="str">
            <v>INSTALAÇÃO DE VIDRO LISO FUME, E = 6 MM, EM ESQUADRIA DE ALUMÍNIO OU PVC, FIXADO COM BAGUETE. AF_01/2021_PS</v>
          </cell>
          <cell r="C2125" t="str">
            <v>M2</v>
          </cell>
          <cell r="D2125">
            <v>335.54</v>
          </cell>
          <cell r="E2125">
            <v>18.37</v>
          </cell>
          <cell r="F2125">
            <v>353.91</v>
          </cell>
        </row>
        <row r="2126">
          <cell r="A2126">
            <v>102168</v>
          </cell>
          <cell r="B2126" t="str">
            <v>INSTALAÇÃO DE VIDRO LISO INCOLOR, E = 8 MM, EM ESQUADRIA DE ALUMÍNIO OU PVC, FIXADO COM BAGUETE. AF_01/2021_PS</v>
          </cell>
          <cell r="C2126" t="str">
            <v>M2</v>
          </cell>
          <cell r="D2126">
            <v>323.79000000000002</v>
          </cell>
          <cell r="E2126">
            <v>13.64</v>
          </cell>
          <cell r="F2126">
            <v>337.43</v>
          </cell>
        </row>
        <row r="2127">
          <cell r="A2127">
            <v>102169</v>
          </cell>
          <cell r="B2127" t="str">
            <v>INSTALAÇÃO DE VIDRO LISO INCOLOR, E = 10 MM, EM ESQUADRIA DE ALUMÍNIO OU PVC, FIXADO COM BAGUETE. AF_01/2021_PS</v>
          </cell>
          <cell r="C2127" t="str">
            <v>M2</v>
          </cell>
          <cell r="D2127">
            <v>372.01</v>
          </cell>
          <cell r="E2127">
            <v>11.94</v>
          </cell>
          <cell r="F2127">
            <v>383.95</v>
          </cell>
        </row>
        <row r="2128">
          <cell r="A2128">
            <v>102170</v>
          </cell>
          <cell r="B2128" t="str">
            <v>INSTALAÇÃO DE VIDRO IMPRESSO, E = 4 MM, EM ESQUADRIA DE ALUMÍNIO OU PVC, FIXADO COM BAGUETE. AF_01/2021_PS</v>
          </cell>
          <cell r="C2128" t="str">
            <v>M2</v>
          </cell>
          <cell r="D2128">
            <v>231.70000000000002</v>
          </cell>
          <cell r="E2128">
            <v>30.02</v>
          </cell>
          <cell r="F2128">
            <v>261.72000000000003</v>
          </cell>
        </row>
        <row r="2129">
          <cell r="A2129">
            <v>102171</v>
          </cell>
          <cell r="B2129" t="str">
            <v>INSTALAÇÃO DE VIDRO ARAMADO, E = 6 MM, EM ESQUADRIA DE ALUMÍNIO OU PVC, FIXADO COM BAGUETE. AF_01/2021_PS</v>
          </cell>
          <cell r="C2129" t="str">
            <v>M2</v>
          </cell>
          <cell r="D2129">
            <v>422.79999999999995</v>
          </cell>
          <cell r="E2129">
            <v>24.03</v>
          </cell>
          <cell r="F2129">
            <v>446.83</v>
          </cell>
        </row>
        <row r="2130">
          <cell r="A2130">
            <v>102172</v>
          </cell>
          <cell r="B2130" t="str">
            <v>INSTALAÇÃO DE VIDRO ARAMADO, E = 7 MM, EM ESQUADRIA DE ALUMÍNIO OU PVC, FIXADO COM BAGUETE. AF_01/2021_PS</v>
          </cell>
          <cell r="C2130" t="str">
            <v>M2</v>
          </cell>
          <cell r="D2130">
            <v>410.49</v>
          </cell>
          <cell r="E2130">
            <v>18.37</v>
          </cell>
          <cell r="F2130">
            <v>428.86</v>
          </cell>
        </row>
        <row r="2131">
          <cell r="A2131">
            <v>102176</v>
          </cell>
          <cell r="B2131" t="str">
            <v>INSTALAÇÃO DE VIDRO LAMINADO, E = 8 MM (4+4), ENCAIXADO EM PERFIL U. AF_01/2021_PS</v>
          </cell>
          <cell r="C2131" t="str">
            <v>M2</v>
          </cell>
          <cell r="D2131">
            <v>739.38</v>
          </cell>
          <cell r="E2131">
            <v>63.9</v>
          </cell>
          <cell r="F2131">
            <v>803.28</v>
          </cell>
        </row>
        <row r="2132">
          <cell r="A2132">
            <v>102177</v>
          </cell>
          <cell r="B2132" t="str">
            <v>INSTALAÇÃO DE VIDRO LAMINADO, E = 12 MM (4+4+4), ENCAIXADO EM PERFIL U. AF_01/2021_PS</v>
          </cell>
          <cell r="C2132" t="str">
            <v>M2</v>
          </cell>
          <cell r="D2132">
            <v>1501.2600000000002</v>
          </cell>
          <cell r="E2132">
            <v>58.12</v>
          </cell>
          <cell r="F2132">
            <v>1559.38</v>
          </cell>
        </row>
        <row r="2133">
          <cell r="A2133">
            <v>102178</v>
          </cell>
          <cell r="B2133" t="str">
            <v>INSTALAÇÃO DE VIDRO LAMINADO, E = 15 MM (5+5+5), ENCAIXADO EM PERFIL U. AF_01/2021_PS</v>
          </cell>
          <cell r="C2133" t="str">
            <v>M2</v>
          </cell>
          <cell r="D2133">
            <v>1725.62</v>
          </cell>
          <cell r="E2133">
            <v>53.24</v>
          </cell>
          <cell r="F2133">
            <v>1778.86</v>
          </cell>
        </row>
        <row r="2134">
          <cell r="A2134">
            <v>102179</v>
          </cell>
          <cell r="B2134" t="str">
            <v>INSTALAÇÃO DE VIDRO TEMPERADO, E = 6 MM, ENCAIXADO EM PERFIL U. AF_01/2021_PS</v>
          </cell>
          <cell r="C2134" t="str">
            <v>M2</v>
          </cell>
          <cell r="D2134">
            <v>328.67999999999995</v>
          </cell>
          <cell r="E2134">
            <v>60.85</v>
          </cell>
          <cell r="F2134">
            <v>389.53</v>
          </cell>
        </row>
        <row r="2135">
          <cell r="A2135">
            <v>102180</v>
          </cell>
          <cell r="B2135" t="str">
            <v>INSTALAÇÃO DE VIDRO TEMPERADO, E = 8 MM, ENCAIXADO EM PERFIL U. AF_01/2021_PS</v>
          </cell>
          <cell r="C2135" t="str">
            <v>M2</v>
          </cell>
          <cell r="D2135">
            <v>392.66999999999996</v>
          </cell>
          <cell r="E2135">
            <v>57.97</v>
          </cell>
          <cell r="F2135">
            <v>450.64</v>
          </cell>
        </row>
        <row r="2136">
          <cell r="A2136">
            <v>102181</v>
          </cell>
          <cell r="B2136" t="str">
            <v>INSTALAÇÃO DE VIDRO TEMPERADO, E = 10 MM, ENCAIXADO EM PERFIL U. AF_01/2021_PS</v>
          </cell>
          <cell r="C2136" t="str">
            <v>M2</v>
          </cell>
          <cell r="D2136">
            <v>478.71000000000004</v>
          </cell>
          <cell r="E2136">
            <v>54.38</v>
          </cell>
          <cell r="F2136">
            <v>533.09</v>
          </cell>
        </row>
        <row r="2137">
          <cell r="A2137">
            <v>102182</v>
          </cell>
          <cell r="B2137" t="str">
            <v>PORTA PIVOTANTE DE VIDRO TEMPERADO, 90X210 CM, ESPESSURA 10 MM, INCLUSIVE ACESSÓRIOS. AF_01/2021</v>
          </cell>
          <cell r="C2137" t="str">
            <v>UN</v>
          </cell>
          <cell r="D2137">
            <v>1013.17</v>
          </cell>
          <cell r="E2137">
            <v>73.66</v>
          </cell>
          <cell r="F2137">
            <v>1086.83</v>
          </cell>
        </row>
        <row r="2138">
          <cell r="A2138">
            <v>102183</v>
          </cell>
          <cell r="B2138" t="str">
            <v>PORTA PIVOTANTE DE VIDRO TEMPERADO, 2 FOLHAS DE 90X210 CM, ESPESSURA DE 10MM, INCLUSIVE ACESSÓRIOS. AF_01/2021</v>
          </cell>
          <cell r="C2138" t="str">
            <v>UN</v>
          </cell>
          <cell r="D2138">
            <v>2030.6100000000001</v>
          </cell>
          <cell r="E2138">
            <v>157.35</v>
          </cell>
          <cell r="F2138">
            <v>2187.96</v>
          </cell>
        </row>
        <row r="2139">
          <cell r="A2139">
            <v>102184</v>
          </cell>
          <cell r="B2139" t="str">
            <v>PORTA DE ABRIR COM MOLA HIDRÁULICA, EM VIDRO TEMPERADO, 90X210 CM, ESPESSURA 10 MM, INCLUSIVE ACESSÓRIOS. AF_01/2021</v>
          </cell>
          <cell r="C2139" t="str">
            <v>UN</v>
          </cell>
          <cell r="D2139">
            <v>1842.55</v>
          </cell>
          <cell r="E2139">
            <v>124.81</v>
          </cell>
          <cell r="F2139">
            <v>1967.36</v>
          </cell>
        </row>
        <row r="2140">
          <cell r="A2140">
            <v>102185</v>
          </cell>
          <cell r="B2140" t="str">
            <v>PORTA DE ABRIR COM MOLA HIDRÁULICA, EM VIDRO TEMPERADO, 2 FOLHAS DE 90X210 CM, ESPESSURA DD 10MM, INCLUSIVE ACESSÓRIOS. AF_01/2021</v>
          </cell>
          <cell r="C2140" t="str">
            <v>UN</v>
          </cell>
          <cell r="D2140">
            <v>3689.3</v>
          </cell>
          <cell r="E2140">
            <v>259.35000000000002</v>
          </cell>
          <cell r="F2140">
            <v>3948.65</v>
          </cell>
        </row>
        <row r="2141">
          <cell r="A2141">
            <v>102190</v>
          </cell>
          <cell r="B2141" t="str">
            <v>REMOÇÃO DE VIDRO LISO COMUM DE ESQUADRIA COM BAGUETE DE MADEIRA. AF_01/2021</v>
          </cell>
          <cell r="C2141" t="str">
            <v>M2</v>
          </cell>
          <cell r="D2141">
            <v>6.5800000000000018</v>
          </cell>
          <cell r="E2141">
            <v>15.43</v>
          </cell>
          <cell r="F2141">
            <v>22.01</v>
          </cell>
        </row>
        <row r="2142">
          <cell r="A2142">
            <v>102191</v>
          </cell>
          <cell r="B2142" t="str">
            <v>REMOÇÃO DE VIDRO LISO COMUM DE ESQUADRIA COM BAGUETE DE ALUMÍNIO OU PVC. AF_01/2021</v>
          </cell>
          <cell r="C2142" t="str">
            <v>M2</v>
          </cell>
          <cell r="D2142">
            <v>8</v>
          </cell>
          <cell r="E2142">
            <v>18.739999999999998</v>
          </cell>
          <cell r="F2142">
            <v>26.74</v>
          </cell>
        </row>
        <row r="2143">
          <cell r="A2143">
            <v>102192</v>
          </cell>
          <cell r="B2143" t="str">
            <v>REMOÇÃO DE VIDRO TEMPERADO FIXADO EM PERFIL U. AF_01/2021</v>
          </cell>
          <cell r="C2143" t="str">
            <v>M2</v>
          </cell>
          <cell r="D2143">
            <v>5.7099999999999991</v>
          </cell>
          <cell r="E2143">
            <v>13.38</v>
          </cell>
          <cell r="F2143">
            <v>19.09</v>
          </cell>
        </row>
        <row r="2144">
          <cell r="A2144">
            <v>94569</v>
          </cell>
          <cell r="B2144" t="str">
            <v>JANELA DE ALUMÍNIO TIPO MAXIM-AR, COM VIDROS, BATENTE E FERRAGENS. EXCLUSIVE ALIZAR, ACABAMENTO E CONTRAMARCO. FORNECIMENTO E INSTALAÇÃO. AF_12/2019</v>
          </cell>
          <cell r="C2144" t="str">
            <v>M2</v>
          </cell>
          <cell r="D2144">
            <v>1268.08</v>
          </cell>
          <cell r="E2144">
            <v>52.29</v>
          </cell>
          <cell r="F2144">
            <v>1320.37</v>
          </cell>
        </row>
        <row r="2145">
          <cell r="A2145">
            <v>94570</v>
          </cell>
          <cell r="B2145" t="str">
            <v>JANELA DE ALUMÍNIO DE CORRER COM 2 FOLHAS PARA VIDROS, COM VIDROS, BATENTE, ACABAMENTO COM ACETATO OU BRILHANTE E FERRAGENS. EXCLUSIVE ALIZAR E CONTRAMARCO. FORNECIMENTO E INSTALAÇÃO. AF_12/2019</v>
          </cell>
          <cell r="C2145" t="str">
            <v>M2</v>
          </cell>
          <cell r="D2145">
            <v>681.7</v>
          </cell>
          <cell r="E2145">
            <v>15.87</v>
          </cell>
          <cell r="F2145">
            <v>697.57</v>
          </cell>
        </row>
        <row r="2146">
          <cell r="A2146">
            <v>94572</v>
          </cell>
          <cell r="B2146" t="str">
            <v>JANELA DE ALUMÍNIO DE CORRER COM 3 FOLHAS (2 VENEZIANAS E 1 PARA VIDRO), COM VIDROS, BATENTE E FERRAGENS. EXCLUSIVE ACABAMENTO, ALIZAR E CONTRAMARCO. FORNECIMENTO E INSTALAÇÃO. AF_12/2019</v>
          </cell>
          <cell r="C2146" t="str">
            <v>M2</v>
          </cell>
          <cell r="D2146">
            <v>981.01</v>
          </cell>
          <cell r="E2146">
            <v>21.33</v>
          </cell>
          <cell r="F2146">
            <v>1002.34</v>
          </cell>
        </row>
        <row r="2147">
          <cell r="A2147">
            <v>94573</v>
          </cell>
          <cell r="B2147" t="str">
            <v>JANELA DE ALUMÍNIO DE CORRER COM 4 FOLHAS PARA VIDROS, COM VIDROS, BATENTE, ACABAMENTO COM ACETATO OU BRILHANTE E FERRAGENS. EXCLUSIVE ALIZAR E CONTRAMARCO. FORNECIMENTO E INSTALAÇÃO. AF_12/2019</v>
          </cell>
          <cell r="C2147" t="str">
            <v>M2</v>
          </cell>
          <cell r="D2147">
            <v>771.21</v>
          </cell>
          <cell r="E2147">
            <v>29.4</v>
          </cell>
          <cell r="F2147">
            <v>800.61</v>
          </cell>
        </row>
        <row r="2148">
          <cell r="A2148">
            <v>94580</v>
          </cell>
          <cell r="B2148" t="str">
            <v>JANELA DE ALUMÍNIO DE CORRER COM 6 FOLHAS (2 VENEZIANAS FIXAS, 2 VENEZIANAS DE CORRER E 2 PARA VIDRO), COM VIDROS, BATENTE, ACABAMENTO COM ACETATO OU BRILHANTE E FERRAGENS. EXCLUSIVE ALIZAR E CONTRAMARCO. FORNECIMENTO E INSTALAÇÃO. AF_12/2019</v>
          </cell>
          <cell r="C2148" t="str">
            <v>M2</v>
          </cell>
          <cell r="D2148">
            <v>1074.96</v>
          </cell>
          <cell r="E2148">
            <v>34.31</v>
          </cell>
          <cell r="F2148">
            <v>1109.27</v>
          </cell>
        </row>
        <row r="2149">
          <cell r="A2149">
            <v>94589</v>
          </cell>
          <cell r="B2149" t="str">
            <v>CONTRAMARCO DE ALUMÍNIO, FIXAÇÃO COM ARGAMASSA - FORNECIMENTO E INSTALAÇÃO. AF_12/2019</v>
          </cell>
          <cell r="C2149" t="str">
            <v>M</v>
          </cell>
          <cell r="D2149">
            <v>20.61</v>
          </cell>
          <cell r="E2149">
            <v>10.91</v>
          </cell>
          <cell r="F2149">
            <v>31.52</v>
          </cell>
        </row>
        <row r="2150">
          <cell r="A2150">
            <v>94590</v>
          </cell>
          <cell r="B2150" t="str">
            <v>CONTRAMARCO DE ALUMÍNIO, FIXAÇÃO COM PARAFUSO - FORNECIMENTO E INSTALAÇÃO. AF_12/2019</v>
          </cell>
          <cell r="C2150" t="str">
            <v>M</v>
          </cell>
          <cell r="D2150">
            <v>22.490000000000002</v>
          </cell>
          <cell r="E2150">
            <v>4.6500000000000004</v>
          </cell>
          <cell r="F2150">
            <v>27.14</v>
          </cell>
        </row>
        <row r="2151">
          <cell r="A2151">
            <v>100674</v>
          </cell>
          <cell r="B2151" t="str">
            <v>JANELA FIXA DE ALUMÍNIO PARA VIDRO, COM VIDRO, BATENTE E FERRAGENS. EXCLUSIVE ACABAMENTO, ALIZAR E CONTRAMARCO. FORNECIMENTO E INSTALAÇÃO. AF_12/2019</v>
          </cell>
          <cell r="C2151" t="str">
            <v>M2</v>
          </cell>
          <cell r="D2151">
            <v>1462.99</v>
          </cell>
          <cell r="E2151">
            <v>22.04</v>
          </cell>
          <cell r="F2151">
            <v>1485.03</v>
          </cell>
        </row>
        <row r="2152">
          <cell r="A2152">
            <v>101096</v>
          </cell>
          <cell r="B2152" t="str">
            <v>TUBULÃO A CÉU ABERTO, DIÂMETRO DO FUSTE DE 70CM, ESCAVAÇÃO MANUAL, SEM ALARGAMENTO DE BASE, CONCRETO FEITO EM OBRA E LANÇADO COM JERICA. AF_05/2020_PA</v>
          </cell>
          <cell r="C2152" t="str">
            <v>M3</v>
          </cell>
          <cell r="D2152">
            <v>734.94999999999993</v>
          </cell>
          <cell r="E2152">
            <v>502.37</v>
          </cell>
          <cell r="F2152">
            <v>1237.32</v>
          </cell>
        </row>
        <row r="2153">
          <cell r="A2153">
            <v>101097</v>
          </cell>
          <cell r="B2153" t="str">
            <v>TUBULÃO A CÉU ABERTO, DIÂMETRO DO FUSTE DE 80CM, ESCAVAÇÃO MANUAL, SEM ALARGAMENTO DE BASE, CONCRETO FEITO EM OBRA E LANÇADO COM JERICA. AF_05/2020_PA</v>
          </cell>
          <cell r="C2153" t="str">
            <v>M3</v>
          </cell>
          <cell r="D2153">
            <v>717.93999999999994</v>
          </cell>
          <cell r="E2153">
            <v>450.4</v>
          </cell>
          <cell r="F2153">
            <v>1168.3399999999999</v>
          </cell>
        </row>
        <row r="2154">
          <cell r="A2154">
            <v>101098</v>
          </cell>
          <cell r="B2154" t="str">
            <v>TUBULÃO A CÉU ABERTO, DIÂMETRO DO FUSTE DE 100CM, ESCAVAÇÃO MANUAL, SEM ALARGAMENTO DE BASE, CONCRETO FEITO EM OBRA E LANÇADO COM JERICA. AF_05/2020_PA</v>
          </cell>
          <cell r="C2154" t="str">
            <v>M3</v>
          </cell>
          <cell r="D2154">
            <v>701.16</v>
          </cell>
          <cell r="E2154">
            <v>377.87</v>
          </cell>
          <cell r="F2154">
            <v>1079.03</v>
          </cell>
        </row>
        <row r="2155">
          <cell r="A2155">
            <v>101099</v>
          </cell>
          <cell r="B2155" t="str">
            <v>TUBULÃO A CÉU ABERTO, DIÂMETRO DO FUSTE DE 120CM, ESCAVAÇÃO MANUAL, SEM ALARGAMENTO DE BASE, CONCRETO FEITO EM OBRA E LANÇADO COM JERICA. AF_05/2020_PA</v>
          </cell>
          <cell r="C2155" t="str">
            <v>M3</v>
          </cell>
          <cell r="D2155">
            <v>658.27</v>
          </cell>
          <cell r="E2155">
            <v>329.83</v>
          </cell>
          <cell r="F2155">
            <v>988.1</v>
          </cell>
        </row>
        <row r="2156">
          <cell r="A2156">
            <v>101100</v>
          </cell>
          <cell r="B2156" t="str">
            <v>TUBULÃO A CÉU ABERTO, DIÂMETRO DO FUSTE DE 70CM, ESCAVAÇÃO MECÂNICA, SEM ALARGAMENTO DE BASE, CONCRETO FEITO EM OBRA E LANÇADO COM JERICA. AF_05/2020_PA</v>
          </cell>
          <cell r="C2156" t="str">
            <v>M3</v>
          </cell>
          <cell r="D2156">
            <v>737.21</v>
          </cell>
          <cell r="E2156">
            <v>161.87</v>
          </cell>
          <cell r="F2156">
            <v>899.08</v>
          </cell>
        </row>
        <row r="2157">
          <cell r="A2157">
            <v>101101</v>
          </cell>
          <cell r="B2157" t="str">
            <v>TUBULÃO A CÉU ABERTO, DIÂMETRO DO FUSTE DE 80CM, ESCAVAÇÃO MECÂNICA, SEM ALARGAMENTO DE BASE, CONCRETO FEITO EM OBRA E LANÇADO COM JERICA (EXCLUSIVE MOBILIZAÇÃO E DESMOBILIZAÇÃO). AF_05/2020_PA</v>
          </cell>
          <cell r="C2157" t="str">
            <v>M3</v>
          </cell>
          <cell r="D2157">
            <v>722.52</v>
          </cell>
          <cell r="E2157">
            <v>153.62</v>
          </cell>
          <cell r="F2157">
            <v>876.14</v>
          </cell>
        </row>
        <row r="2158">
          <cell r="A2158">
            <v>101102</v>
          </cell>
          <cell r="B2158" t="str">
            <v>TUBULÃO A CÉU ABERTO, DIÂMETRO DO FUSTE DE 100CM, ESCAVAÇÃO MECÂNICA, SEM ALARGAMENTO DE BASE, CONCRETO FEITO EM OBRA E LANÇADO COM JERICA (EXCLUSIVE MOBILIZAÇÃO E DESMOBILIZAÇÃO). AF_05/2020_PA</v>
          </cell>
          <cell r="C2158" t="str">
            <v>M3</v>
          </cell>
          <cell r="D2158">
            <v>709.62</v>
          </cell>
          <cell r="E2158">
            <v>140.76</v>
          </cell>
          <cell r="F2158">
            <v>850.38</v>
          </cell>
        </row>
        <row r="2159">
          <cell r="A2159">
            <v>101103</v>
          </cell>
          <cell r="B2159" t="str">
            <v>TUBULÃO A CÉU ABERTO, DIÂMETRO DO FUSTE DE 120CM, ESCAVAÇÃO MECÂNICA, SEM ALARGAMENTO DE BASE, CONCRETO FEITO EM OBRA E LANÇADO COM JERICA (EXCLUSIVE MOBILIZAÇÃO E DESMOBILIZAÇÃO). AF_05/2020_PA</v>
          </cell>
          <cell r="C2159" t="str">
            <v>M3</v>
          </cell>
          <cell r="D2159">
            <v>669.29</v>
          </cell>
          <cell r="E2159">
            <v>131.47</v>
          </cell>
          <cell r="F2159">
            <v>800.76</v>
          </cell>
        </row>
        <row r="2160">
          <cell r="A2160">
            <v>101104</v>
          </cell>
          <cell r="B2160" t="str">
            <v>TUBULÃO A CÉU ABERTO, DIÂMETRO DO FUSTE DE 70CM, ESCAVAÇÃO MANUAL, SEM ALARGAMENTO DE BASE, CONCRETO USINADO E LANÇADO COM BOMBA OU DIRETAMENTE DO CAMINHÃO (EXCLUSIVE BOMBEAMENTO). AF_05/2020_PA</v>
          </cell>
          <cell r="C2160" t="str">
            <v>M3</v>
          </cell>
          <cell r="D2160">
            <v>793.2600000000001</v>
          </cell>
          <cell r="E2160">
            <v>408.15</v>
          </cell>
          <cell r="F2160">
            <v>1201.4100000000001</v>
          </cell>
        </row>
        <row r="2161">
          <cell r="A2161">
            <v>101105</v>
          </cell>
          <cell r="B2161" t="str">
            <v>TUBULÃO A CÉU ABERTO, DIÂMETRO DO FUSTE DE 80CM, ESCAVAÇÃO MANUAL, SEM ALARGAMENTO DE BASE, CONCRETO USINADO E LANÇADO COM BOMBA OU DIRETAMENTE DO CAMINHÃO (EXCLUSIVE BOMBEAMENTO). AF_05/2020_PA</v>
          </cell>
          <cell r="C2161" t="str">
            <v>M3</v>
          </cell>
          <cell r="D2161">
            <v>775.4</v>
          </cell>
          <cell r="E2161">
            <v>357.85</v>
          </cell>
          <cell r="F2161">
            <v>1133.25</v>
          </cell>
        </row>
        <row r="2162">
          <cell r="A2162">
            <v>101106</v>
          </cell>
          <cell r="B2162" t="str">
            <v>TUBULÃO A CÉU ABERTO, DIÂMETRO DO FUSTE DE 100CM, ESCAVAÇÃO MANUAL, SEM ALARGAMENTO DE BASE, CONCRETO USINADO E LANÇADO COM BOMBA OU DIRETAMENTE DO CAMINHÃO (EXCLUSIVE BOMBEAMENTO). AF_05/2020_PA</v>
          </cell>
          <cell r="C2162" t="str">
            <v>M3</v>
          </cell>
          <cell r="D2162">
            <v>757.51</v>
          </cell>
          <cell r="E2162">
            <v>288.17</v>
          </cell>
          <cell r="F2162">
            <v>1045.68</v>
          </cell>
        </row>
        <row r="2163">
          <cell r="A2163">
            <v>101107</v>
          </cell>
          <cell r="B2163" t="str">
            <v>TUBULÃO A CÉU ABERTO, DIÂMETRO DO FUSTE DE 120CM, ESCAVAÇÃO MANUAL, SEM ALARGAMENTO DE BASE, CONCRETO USINADO E LANÇADO COM BOMBA OU DIRETAMENTE DO CAMINHÃO (EXCLUSIVE BOMBEAMENTO). AF_05/2020_PA</v>
          </cell>
          <cell r="C2163" t="str">
            <v>M3</v>
          </cell>
          <cell r="D2163">
            <v>712.89</v>
          </cell>
          <cell r="E2163">
            <v>243.5</v>
          </cell>
          <cell r="F2163">
            <v>956.39</v>
          </cell>
        </row>
        <row r="2164">
          <cell r="A2164">
            <v>101108</v>
          </cell>
          <cell r="B2164" t="str">
            <v>TUBULÃO A CÉU ABERTO, DIÂMETRO DO FUSTE DE 70CM, ESCAVAÇÃO MECÂNICA, SEM ALARGAMENTO DE BASE, CONCRETO USINADO E LANÇADO COM BOMBA OU DIRETAMENTE DO CAMINHÃO (EXCLUSIVE BOMBEAMENTO, MOBILIZAÇÃO E DESMOBILIZAÇÃO). AF_05/2020_PA</v>
          </cell>
          <cell r="C2164" t="str">
            <v>M3</v>
          </cell>
          <cell r="D2164">
            <v>795.3</v>
          </cell>
          <cell r="E2164">
            <v>62.32</v>
          </cell>
          <cell r="F2164">
            <v>857.62</v>
          </cell>
        </row>
        <row r="2165">
          <cell r="A2165">
            <v>101109</v>
          </cell>
          <cell r="B2165" t="str">
            <v>TUBULÃO A CÉU ABERTO, DIÂMETRO DO FUSTE DE 80CM, ESCAVAÇÃO MECÂNICA, SEM ALARGAMENTO DE BASE, CONCRETO USINADO E LANÇADO COM BOMBA OU DIRETAMENTE DO CAMINHÃO (EXCLUSIVE BOMBEAMENTO, MOBILIZAÇÃO E DESMOBILIZAÇÃO). AF_05/2020_PA</v>
          </cell>
          <cell r="C2165" t="str">
            <v>M3</v>
          </cell>
          <cell r="D2165">
            <v>779.77</v>
          </cell>
          <cell r="E2165">
            <v>56.02</v>
          </cell>
          <cell r="F2165">
            <v>835.79</v>
          </cell>
        </row>
        <row r="2166">
          <cell r="A2166">
            <v>101110</v>
          </cell>
          <cell r="B2166" t="str">
            <v>TUBULÃO A CÉU ABERTO, DIÂMETRO DO FUSTE DE 100CM, ESCAVAÇÃO MECÂNICA, SEM ALARGAMENTO DE BASE, CONCRETO USINADO E LANÇADO COM BOMBA OU DIRETAMENTE DO CAMINHÃO (EXCLUSIVE BOMBEAMENTO, MOBILIZAÇÃO E DESMOBILIZAÇÃO). AF_05/2020_PA</v>
          </cell>
          <cell r="C2166" t="str">
            <v>M3</v>
          </cell>
          <cell r="D2166">
            <v>765.79</v>
          </cell>
          <cell r="E2166">
            <v>46.61</v>
          </cell>
          <cell r="F2166">
            <v>812.4</v>
          </cell>
        </row>
        <row r="2167">
          <cell r="A2167">
            <v>101111</v>
          </cell>
          <cell r="B2167" t="str">
            <v>TUBULÃO A CÉU ABERTO, DIÂMETRO DO FUSTE DE 120CM, ESCAVAÇÃO MECÂNICA, SEM ALARGAMENTO DE BASE, CONCRETO USINADO E LANÇADO COM BOMBA OU DIRETAMENTE DO CAMINHÃO (EXCLUSIVE BOMBEAMENTO, MOBILIZAÇÃO E DESMOBILIZAÇÃO). AF_05/2020_PA</v>
          </cell>
          <cell r="C2167" t="str">
            <v>M3</v>
          </cell>
          <cell r="D2167">
            <v>723.74</v>
          </cell>
          <cell r="E2167">
            <v>41.31</v>
          </cell>
          <cell r="F2167">
            <v>765.05</v>
          </cell>
        </row>
        <row r="2168">
          <cell r="A2168">
            <v>101112</v>
          </cell>
          <cell r="B2168" t="str">
            <v>ALARGAMENTO DE BASE DE TUBULÃO A CÉU ABERTO, ESCAVAÇÃO MANUAL, CONCRETO FEITO EM OBRA E LANÇADO COM JERICA. AF_05/2020</v>
          </cell>
          <cell r="C2168" t="str">
            <v>M3</v>
          </cell>
          <cell r="D2168">
            <v>578.98</v>
          </cell>
          <cell r="E2168">
            <v>308.01</v>
          </cell>
          <cell r="F2168">
            <v>886.99</v>
          </cell>
        </row>
        <row r="2169">
          <cell r="A2169">
            <v>101113</v>
          </cell>
          <cell r="B2169" t="str">
            <v>ALARGAMENTO DE BASE DE TUBULÃO A CÉU ABERTO, ESCAVAÇÃO MANUAL, CONCRETO USINADO E LANÇADO COM BOMBA OU DIRETAMENTE DO CAMINHÃO (EXCLUSIVE BOMBEAMENTO). AF_05/2020</v>
          </cell>
          <cell r="C2169" t="str">
            <v>M3</v>
          </cell>
          <cell r="D2169">
            <v>639.79</v>
          </cell>
          <cell r="E2169">
            <v>215.88</v>
          </cell>
          <cell r="F2169">
            <v>855.67</v>
          </cell>
        </row>
        <row r="2170">
          <cell r="A2170">
            <v>95601</v>
          </cell>
          <cell r="B2170" t="str">
            <v>ARRASAMENTO MECANICO DE ESTACA DE CONCRETO ARMADO, DIAMETROS DE ATÉ 40 CM. AF_05/2021</v>
          </cell>
          <cell r="C2170" t="str">
            <v>UN</v>
          </cell>
          <cell r="D2170">
            <v>6.1900000000000013</v>
          </cell>
          <cell r="E2170">
            <v>12.95</v>
          </cell>
          <cell r="F2170">
            <v>19.14</v>
          </cell>
        </row>
        <row r="2171">
          <cell r="A2171">
            <v>95602</v>
          </cell>
          <cell r="B2171" t="str">
            <v>ARRASAMENTO MECANICO DE ESTACA DE CONCRETO ARMADO, DIAMETROS DE 41 CM A 60 CM. AF_05/2021</v>
          </cell>
          <cell r="C2171" t="str">
            <v>UN</v>
          </cell>
          <cell r="D2171">
            <v>9.93</v>
          </cell>
          <cell r="E2171">
            <v>20.7</v>
          </cell>
          <cell r="F2171">
            <v>30.63</v>
          </cell>
        </row>
        <row r="2172">
          <cell r="A2172">
            <v>95603</v>
          </cell>
          <cell r="B2172" t="str">
            <v>ARRASAMENTO MECANICO DE ESTACA DE CONCRETO ARMADO, DIAMETROS DE 61 CM A 80 CM. AF_05/2021</v>
          </cell>
          <cell r="C2172" t="str">
            <v>UN</v>
          </cell>
          <cell r="D2172">
            <v>17.019999999999996</v>
          </cell>
          <cell r="E2172">
            <v>35.24</v>
          </cell>
          <cell r="F2172">
            <v>52.26</v>
          </cell>
        </row>
        <row r="2173">
          <cell r="A2173">
            <v>95604</v>
          </cell>
          <cell r="B2173" t="str">
            <v>ARRASAMENTO MECANICO DE ESTACA DE CONCRETO ARMADO, DIAMETROS DE 81 CM A 100 CM. AF_05/2021</v>
          </cell>
          <cell r="C2173" t="str">
            <v>UN</v>
          </cell>
          <cell r="D2173">
            <v>26.46</v>
          </cell>
          <cell r="E2173">
            <v>54.63</v>
          </cell>
          <cell r="F2173">
            <v>81.09</v>
          </cell>
        </row>
        <row r="2174">
          <cell r="A2174">
            <v>95605</v>
          </cell>
          <cell r="B2174" t="str">
            <v>ARRASAMENTO MECANICO DE ESTACA DE CONCRETO ARMADO, DIAMETROS DE 101 CM A 150 CM. AF_05/2021</v>
          </cell>
          <cell r="C2174" t="str">
            <v>UN</v>
          </cell>
          <cell r="D2174">
            <v>48.66</v>
          </cell>
          <cell r="E2174">
            <v>100.25</v>
          </cell>
          <cell r="F2174">
            <v>148.91</v>
          </cell>
        </row>
        <row r="2175">
          <cell r="A2175">
            <v>95607</v>
          </cell>
          <cell r="B2175" t="str">
            <v>ARRASAMENTO DE ESTACA METÁLICA, PERFIL LAMINADO TIPO  I  FAMÍLIA 250. AF_05/2021</v>
          </cell>
          <cell r="C2175" t="str">
            <v>UN</v>
          </cell>
          <cell r="D2175">
            <v>15.680000000000001</v>
          </cell>
          <cell r="E2175">
            <v>9.42</v>
          </cell>
          <cell r="F2175">
            <v>25.1</v>
          </cell>
        </row>
        <row r="2176">
          <cell r="A2176">
            <v>95608</v>
          </cell>
          <cell r="B2176" t="str">
            <v>ARRASAMENTO MECÂNICO DE ESTACA METÁLICA, PERFIL LAMINADO TIPO  H - FAMÍLIA 250. AF_05/2021</v>
          </cell>
          <cell r="C2176" t="str">
            <v>UN</v>
          </cell>
          <cell r="D2176">
            <v>22.78</v>
          </cell>
          <cell r="E2176">
            <v>13.64</v>
          </cell>
          <cell r="F2176">
            <v>36.42</v>
          </cell>
        </row>
        <row r="2177">
          <cell r="A2177">
            <v>95609</v>
          </cell>
          <cell r="B2177" t="str">
            <v>ARRASAMENTO MECÂNICO DE ESTACA METÁLICA, PERFIL LAMINADO TIPO  H - FAMÍLIA 310. AF_05/2021</v>
          </cell>
          <cell r="C2177" t="str">
            <v>UN</v>
          </cell>
          <cell r="D2177">
            <v>28.890000000000004</v>
          </cell>
          <cell r="E2177">
            <v>17.309999999999999</v>
          </cell>
          <cell r="F2177">
            <v>46.2</v>
          </cell>
        </row>
        <row r="2178">
          <cell r="A2178">
            <v>100651</v>
          </cell>
          <cell r="B2178" t="str">
            <v>ESTACA HÉLICE CONTÍNUA, DIÂMETRO DE 30 CM, INCLUSO CONCRETO FCK=30MPA E ARMADURA MÍNIMA (EXCLUSIVE BOMBEAMENTO, MOBILIZAÇÃO E DESMOBILIZAÇÃO). AF_12/2019_PA</v>
          </cell>
          <cell r="C2178" t="str">
            <v>M</v>
          </cell>
          <cell r="D2178">
            <v>116.66000000000001</v>
          </cell>
          <cell r="E2178">
            <v>11.92</v>
          </cell>
          <cell r="F2178">
            <v>128.58000000000001</v>
          </cell>
        </row>
        <row r="2179">
          <cell r="A2179">
            <v>100652</v>
          </cell>
          <cell r="B2179" t="str">
            <v>ESTACA HÉLICE CONTÍNUA , DIÂMETRO DE 50 CM, INCLUSO CONCRETO FCK=30MPA E ARMADURA MÍNIMA (EXCLUSIVE BOMBEAMENTO, MOBILIZAÇÃO E DESMOBILIZAÇÃO). AF_12/2019_PA</v>
          </cell>
          <cell r="C2179" t="str">
            <v>M</v>
          </cell>
          <cell r="D2179">
            <v>224.95</v>
          </cell>
          <cell r="E2179">
            <v>15.77</v>
          </cell>
          <cell r="F2179">
            <v>240.72</v>
          </cell>
        </row>
        <row r="2180">
          <cell r="A2180">
            <v>100653</v>
          </cell>
          <cell r="B2180" t="str">
            <v>ESTACA HÉLICE CONTÍNUA, DIÂMETRO DE 70 CM, INCLUSO CONCRETO FCK=30MPA E ARMADURA MÍNIMA (EXCLUSIVE BOMBEAMENTO, MOBILIZAÇÃO E DESMOBILIZAÇÃO). AF_12/2019_PA</v>
          </cell>
          <cell r="C2180" t="str">
            <v>M</v>
          </cell>
          <cell r="D2180">
            <v>376</v>
          </cell>
          <cell r="E2180">
            <v>19.86</v>
          </cell>
          <cell r="F2180">
            <v>395.86</v>
          </cell>
        </row>
        <row r="2181">
          <cell r="A2181">
            <v>100654</v>
          </cell>
          <cell r="B2181" t="str">
            <v>ESTACA HÉLICE CONTÍNUA, DIÂMETRO DE 80 CM, INCLUSO CONCRETO FCK=30MPA E ARMADURA MÍNIMA (EXCLUSIVE BOMBEAMENTO, MOBILIZAÇÃO E DESMOBILIZAÇÃO). AF_12/2019_PA</v>
          </cell>
          <cell r="C2181" t="str">
            <v>M</v>
          </cell>
          <cell r="D2181">
            <v>506.21999999999997</v>
          </cell>
          <cell r="E2181">
            <v>22.58</v>
          </cell>
          <cell r="F2181">
            <v>528.79999999999995</v>
          </cell>
        </row>
        <row r="2182">
          <cell r="A2182">
            <v>100655</v>
          </cell>
          <cell r="B2182" t="str">
            <v>ESTACA HÉLICE CONTÍNUA, DIÂMETRO DE 90 CM, INCLUSO CONCRETO FCK=30MPA E ARMADURA MÍNIMA (EXCLUSIVE BOMBEAMENTO, MOBILIZAÇÃO E DESMOBILIZAÇÃO). AF_12/2019_PA</v>
          </cell>
          <cell r="C2182" t="str">
            <v>M</v>
          </cell>
          <cell r="D2182">
            <v>593.17999999999995</v>
          </cell>
          <cell r="E2182">
            <v>19.440000000000001</v>
          </cell>
          <cell r="F2182">
            <v>612.62</v>
          </cell>
        </row>
        <row r="2183">
          <cell r="A2183">
            <v>100656</v>
          </cell>
          <cell r="B2183" t="str">
            <v>ESTACA PRÉ-MOLDADA DE CONCRETO, SEÇÃO QUADRADA, CAPACIDADE DE 25 TONELADAS, INCLUSO EMENDA (EXCLUSIVE MOBILIZAÇÃO E DESMOBILIZAÇÃO). AF_12/2019</v>
          </cell>
          <cell r="C2183" t="str">
            <v>M</v>
          </cell>
          <cell r="D2183">
            <v>101.32</v>
          </cell>
          <cell r="E2183">
            <v>12.73</v>
          </cell>
          <cell r="F2183">
            <v>114.05</v>
          </cell>
        </row>
        <row r="2184">
          <cell r="A2184">
            <v>100657</v>
          </cell>
          <cell r="B2184" t="str">
            <v>ESTACA PRÉ-MOLDADA DE CONCRETO SEÇÃO QUADRADA, CAPACIDADE DE 50 TONELADAS, INCLUSO EMENDA (EXCLUSIVE MOBILIZAÇÃO E DESMOBILIZAÇÃO). AF_12/2019</v>
          </cell>
          <cell r="C2184" t="str">
            <v>M</v>
          </cell>
          <cell r="D2184">
            <v>133.45000000000002</v>
          </cell>
          <cell r="E2184">
            <v>13.41</v>
          </cell>
          <cell r="F2184">
            <v>146.86000000000001</v>
          </cell>
        </row>
        <row r="2185">
          <cell r="A2185">
            <v>100658</v>
          </cell>
          <cell r="B2185" t="str">
            <v>ESTACA PRÉ-MOLDADA DE CONCRETO CENTRIFUGADO, SEÇÃO CIRCULAR, CAPACIDADE DE 100 TONELADAS, INCLUSO EMENDA (EXCLUSIVE MOBILIZAÇÃO E DESMOBILIZAÇÃO). AF_12/2019</v>
          </cell>
          <cell r="C2185" t="str">
            <v>M</v>
          </cell>
          <cell r="D2185">
            <v>319.39999999999998</v>
          </cell>
          <cell r="E2185">
            <v>18.11</v>
          </cell>
          <cell r="F2185">
            <v>337.51</v>
          </cell>
        </row>
        <row r="2186">
          <cell r="A2186">
            <v>100889</v>
          </cell>
          <cell r="B2186" t="str">
            <v>ESTACA METÁLICA PARA FUNDAÇÃO, UTILIZANDO PERFIL LAMINADO HP250X62 (EXCLUSIVE MOBILIZAÇÃO E DESMOBILIZAÇÃO). AF_01/2020</v>
          </cell>
          <cell r="C2186" t="str">
            <v>KG</v>
          </cell>
          <cell r="D2186">
            <v>12.639999999999999</v>
          </cell>
          <cell r="E2186">
            <v>0.39</v>
          </cell>
          <cell r="F2186">
            <v>13.03</v>
          </cell>
        </row>
        <row r="2187">
          <cell r="A2187">
            <v>100890</v>
          </cell>
          <cell r="B2187" t="str">
            <v>ESTACA METÁLICA PARA FUNDAÇÃO, UTILIZANDO PERFIL LAMINADO HP310X79 (EXCLUSIVE MOBILIZAÇÃO E DESMOBILIZAÇÃO). AF_01/2020</v>
          </cell>
          <cell r="C2187" t="str">
            <v>KG</v>
          </cell>
          <cell r="D2187">
            <v>12.53</v>
          </cell>
          <cell r="E2187">
            <v>0.31</v>
          </cell>
          <cell r="F2187">
            <v>12.84</v>
          </cell>
        </row>
        <row r="2188">
          <cell r="A2188">
            <v>100892</v>
          </cell>
          <cell r="B2188" t="str">
            <v>ESTACA METÁLICA PARA CONTENÇÃO, UTILIZANDO PERFIL LAMINADO W250X32,7 (EXCLUSIVE MOBILIZAÇÃO E DESMOBILIZAÇÃO). AF_01/2020</v>
          </cell>
          <cell r="C2188" t="str">
            <v>KG</v>
          </cell>
          <cell r="D2188">
            <v>11.86</v>
          </cell>
          <cell r="E2188">
            <v>0.64</v>
          </cell>
          <cell r="F2188">
            <v>12.5</v>
          </cell>
        </row>
        <row r="2189">
          <cell r="A2189">
            <v>100893</v>
          </cell>
          <cell r="B2189" t="str">
            <v>ESTACA METÁLICA PARA CONTENÇÃO, UTILIZANDO PERFIL LAMINADO W250X38,5 (EXCLUSIVE MOBILIZAÇÃO E DESMOBILIZAÇÃO). AF_01/2020</v>
          </cell>
          <cell r="C2189" t="str">
            <v>KG</v>
          </cell>
          <cell r="D2189">
            <v>11.77</v>
          </cell>
          <cell r="E2189">
            <v>0.54</v>
          </cell>
          <cell r="F2189">
            <v>12.31</v>
          </cell>
        </row>
        <row r="2190">
          <cell r="A2190">
            <v>100894</v>
          </cell>
          <cell r="B2190" t="str">
            <v>ESTACA METÁLICA PARA CONTENÇÃO, UTILIZANDO PERFIL LAMINADO W250X44,8 (EXCLUSIVE MOBILIZAÇÃO E DESMOBILIZAÇÃO). AF_01/2020</v>
          </cell>
          <cell r="C2190" t="str">
            <v>KG</v>
          </cell>
          <cell r="D2190">
            <v>11.709999999999999</v>
          </cell>
          <cell r="E2190">
            <v>0.47</v>
          </cell>
          <cell r="F2190">
            <v>12.18</v>
          </cell>
        </row>
        <row r="2191">
          <cell r="A2191">
            <v>100896</v>
          </cell>
          <cell r="B2191" t="str">
            <v>ESTACA ESCAVADA MECANICAMENTE, SEM FLUIDO ESTABILIZANTE, COM 25CM DE DIÂMETRO, CONCRETO LANÇADO POR CAMINHÃO BETONEIRA (EXCLUSIVE MOBILIZAÇÃO E DESMOBILIZAÇÃO). AF_01/2020_PA</v>
          </cell>
          <cell r="C2191" t="str">
            <v>M</v>
          </cell>
          <cell r="D2191">
            <v>52.33</v>
          </cell>
          <cell r="E2191">
            <v>6.33</v>
          </cell>
          <cell r="F2191">
            <v>58.66</v>
          </cell>
        </row>
        <row r="2192">
          <cell r="A2192">
            <v>100897</v>
          </cell>
          <cell r="B2192" t="str">
            <v>ESTACA ESCAVADA MECANICAMENTE, SEM FLUIDO ESTABILIZANTE, COM 40CM DE DIÂMETRO, CONCRETO LANÇADO POR CAMINHÃO BETONEIRA (EXCLUSIVE MOBILIZAÇÃO E DESMOBILIZAÇÃO). AF_01/2020_PA</v>
          </cell>
          <cell r="C2192" t="str">
            <v>M</v>
          </cell>
          <cell r="D2192">
            <v>103.19000000000001</v>
          </cell>
          <cell r="E2192">
            <v>7.96</v>
          </cell>
          <cell r="F2192">
            <v>111.15</v>
          </cell>
        </row>
        <row r="2193">
          <cell r="A2193">
            <v>100898</v>
          </cell>
          <cell r="B2193" t="str">
            <v>ESTACA ESCAVADA MECANICAMENTE, SEM FLUIDO ESTABILIZANTE, COM 60CM DE DIÂMETRO, CONCRETO LANÇADO POR CAMINHÃO BETONEIRA (EXCLUSIVE MOBILIZAÇÃO E DESMOBILIZAÇÃO). AF_01/2020_PA</v>
          </cell>
          <cell r="C2193" t="str">
            <v>M</v>
          </cell>
          <cell r="D2193">
            <v>199.98000000000002</v>
          </cell>
          <cell r="E2193">
            <v>9.85</v>
          </cell>
          <cell r="F2193">
            <v>209.83</v>
          </cell>
        </row>
        <row r="2194">
          <cell r="A2194">
            <v>100899</v>
          </cell>
          <cell r="B2194" t="str">
            <v>ESTACA ESCAVADA MECANICAMENTE, SEM FLUIDO ESTABILIZANTE, COM 25CM DE DIÂMETRO, CONCRETO LANÇADO MANUALMENTE (EXCLUSIVE MOBILIZAÇÃO E DESMOBILIZAÇÃO). AF_01/2020_PA</v>
          </cell>
          <cell r="C2194" t="str">
            <v>M</v>
          </cell>
          <cell r="D2194">
            <v>61.569999999999993</v>
          </cell>
          <cell r="E2194">
            <v>25.01</v>
          </cell>
          <cell r="F2194">
            <v>86.58</v>
          </cell>
        </row>
        <row r="2195">
          <cell r="A2195">
            <v>100900</v>
          </cell>
          <cell r="B2195" t="str">
            <v>ESTACA ESCAVADA MECANICAMENTE, SEM FLUIDO ESTABILIZANTE, COM 60CM DE DIÂMETRO, CONCRETO LANÇADO POR BOMBA LANÇA (EXCLUSIVE BOMBEAMENTO, MOBILIZAÇÃO E DESMOBILIZAÇÃO). AF_01/2020_PA</v>
          </cell>
          <cell r="C2195" t="str">
            <v>M</v>
          </cell>
          <cell r="D2195">
            <v>227.83</v>
          </cell>
          <cell r="E2195">
            <v>13.25</v>
          </cell>
          <cell r="F2195">
            <v>241.08</v>
          </cell>
        </row>
        <row r="2196">
          <cell r="A2196">
            <v>101173</v>
          </cell>
          <cell r="B2196" t="str">
            <v>ESTACA BROCA DE CONCRETO, DIÂMETRO DE 20CM, ESCAVAÇÃO MANUAL COM TRADO CONCHA, COM ARMADURA DE ARRANQUE. AF_05/2020</v>
          </cell>
          <cell r="C2196" t="str">
            <v>M</v>
          </cell>
          <cell r="D2196">
            <v>36.959999999999994</v>
          </cell>
          <cell r="E2196">
            <v>24.51</v>
          </cell>
          <cell r="F2196">
            <v>61.47</v>
          </cell>
        </row>
        <row r="2197">
          <cell r="A2197">
            <v>101174</v>
          </cell>
          <cell r="B2197" t="str">
            <v>ESTACA BROCA DE CONCRETO, DIÂMETRO DE 25CM, ESCAVAÇÃO MANUAL COM TRADO CONCHA, COM ARMADURA DE ARRANQUE. AF_05/2020</v>
          </cell>
          <cell r="C2197" t="str">
            <v>M</v>
          </cell>
          <cell r="D2197">
            <v>49.519999999999996</v>
          </cell>
          <cell r="E2197">
            <v>37.950000000000003</v>
          </cell>
          <cell r="F2197">
            <v>87.47</v>
          </cell>
        </row>
        <row r="2198">
          <cell r="A2198">
            <v>101175</v>
          </cell>
          <cell r="B2198" t="str">
            <v>ESTACA BROCA DE CONCRETO, DIÂMETRO DE 30CM, ESCAVAÇÃO MANUAL COM TRADO CONCHA, COM ARMADURA DE ARRANQUE. AF_05/2020</v>
          </cell>
          <cell r="C2198" t="str">
            <v>M</v>
          </cell>
          <cell r="D2198">
            <v>67.8</v>
          </cell>
          <cell r="E2198">
            <v>51.61</v>
          </cell>
          <cell r="F2198">
            <v>119.41</v>
          </cell>
        </row>
        <row r="2199">
          <cell r="A2199">
            <v>101176</v>
          </cell>
          <cell r="B2199" t="str">
            <v>ESTACA BROCA DE CONCRETO, DIÂMETRO DE 30CM, ESCAVAÇÃO MANUAL COM TRADO CONCHA, INTEIRAMENTE ARMADA. AF_05/2020_PA</v>
          </cell>
          <cell r="C2199" t="str">
            <v>M</v>
          </cell>
          <cell r="D2199">
            <v>89.47</v>
          </cell>
          <cell r="E2199">
            <v>57.15</v>
          </cell>
          <cell r="F2199">
            <v>146.62</v>
          </cell>
        </row>
        <row r="2200">
          <cell r="A2200">
            <v>102521</v>
          </cell>
          <cell r="B2200" t="str">
            <v>ARRASAMENTO MECÂNICO DE ESTACA BARRETE DE CONCRETO ARMADO, SEÇÃO DE 0,40 X 2,50 M. AF_05/2021</v>
          </cell>
          <cell r="C2200" t="str">
            <v>UN</v>
          </cell>
          <cell r="D2200">
            <v>40.129999999999995</v>
          </cell>
          <cell r="E2200">
            <v>82.7</v>
          </cell>
          <cell r="F2200">
            <v>122.83</v>
          </cell>
        </row>
        <row r="2201">
          <cell r="A2201">
            <v>102522</v>
          </cell>
          <cell r="B2201" t="str">
            <v>ARRASAMENTO MECÂNICO DE ESTACA BARRETE DE CONCRETO ARMADO, SEÇÃO DE 0,60 X 2,50 M. AF_05/2021</v>
          </cell>
          <cell r="C2201" t="str">
            <v>UN</v>
          </cell>
          <cell r="D2201">
            <v>58.900000000000006</v>
          </cell>
          <cell r="E2201">
            <v>121.32</v>
          </cell>
          <cell r="F2201">
            <v>180.22</v>
          </cell>
        </row>
        <row r="2202">
          <cell r="A2202">
            <v>102523</v>
          </cell>
          <cell r="B2202" t="str">
            <v>ARRASAMENTO MECÂNICO DE ESTACA BARRETE DE CONCRETO ARMADO, SEÇÃO DE 0,80 X 2,50 M. AF_05/2021</v>
          </cell>
          <cell r="C2202" t="str">
            <v>UN</v>
          </cell>
          <cell r="D2202">
            <v>77.69</v>
          </cell>
          <cell r="E2202">
            <v>159.9</v>
          </cell>
          <cell r="F2202">
            <v>237.59</v>
          </cell>
        </row>
        <row r="2203">
          <cell r="A2203">
            <v>95240</v>
          </cell>
          <cell r="B2203" t="str">
            <v>LASTRO DE CONCRETO MAGRO, APLICADO EM PISOS, LAJES SOBRE SOLO OU RADIERS, ESPESSURA DE 3 CM. AF_01/2024</v>
          </cell>
          <cell r="C2203" t="str">
            <v>M2</v>
          </cell>
          <cell r="D2203">
            <v>12.299999999999999</v>
          </cell>
          <cell r="E2203">
            <v>6.49</v>
          </cell>
          <cell r="F2203">
            <v>18.79</v>
          </cell>
        </row>
        <row r="2204">
          <cell r="A2204">
            <v>95241</v>
          </cell>
          <cell r="B2204" t="str">
            <v>LASTRO DE CONCRETO MAGRO, APLICADO EM PISOS, LAJES SOBRE SOLO OU RADIERS, ESPESSURA DE 5 CM. AF_01/2024</v>
          </cell>
          <cell r="C2204" t="str">
            <v>M2</v>
          </cell>
          <cell r="D2204">
            <v>24.439999999999998</v>
          </cell>
          <cell r="E2204">
            <v>11.43</v>
          </cell>
          <cell r="F2204">
            <v>35.869999999999997</v>
          </cell>
        </row>
        <row r="2205">
          <cell r="A2205">
            <v>96616</v>
          </cell>
          <cell r="B2205" t="str">
            <v>LASTRO DE CONCRETO MAGRO, APLICADO EM BLOCOS DE COROAMENTO OU SAPATAS. AF_01/2024</v>
          </cell>
          <cell r="C2205" t="str">
            <v>M3</v>
          </cell>
          <cell r="D2205">
            <v>508.67000000000007</v>
          </cell>
          <cell r="E2205">
            <v>276.89999999999998</v>
          </cell>
          <cell r="F2205">
            <v>785.57</v>
          </cell>
        </row>
        <row r="2206">
          <cell r="A2206">
            <v>96617</v>
          </cell>
          <cell r="B2206" t="str">
            <v>LASTRO DE CONCRETO MAGRO, APLICADO EM BLOCOS DE COROAMENTO OU SAPATAS, ESPESSURA DE 3 CM. AF_01/2024</v>
          </cell>
          <cell r="C2206" t="str">
            <v>M2</v>
          </cell>
          <cell r="D2206">
            <v>12.560000000000002</v>
          </cell>
          <cell r="E2206">
            <v>7.11</v>
          </cell>
          <cell r="F2206">
            <v>19.670000000000002</v>
          </cell>
        </row>
        <row r="2207">
          <cell r="A2207">
            <v>96619</v>
          </cell>
          <cell r="B2207" t="str">
            <v>LASTRO DE CONCRETO MAGRO, APLICADO EM BLOCOS DE COROAMENTO OU SAPATAS, ESPESSURA DE 5 CM. AF_01/2024</v>
          </cell>
          <cell r="C2207" t="str">
            <v>M2</v>
          </cell>
          <cell r="D2207">
            <v>25.4</v>
          </cell>
          <cell r="E2207">
            <v>13.86</v>
          </cell>
          <cell r="F2207">
            <v>39.26</v>
          </cell>
        </row>
        <row r="2208">
          <cell r="A2208">
            <v>96620</v>
          </cell>
          <cell r="B2208" t="str">
            <v>LASTRO DE CONCRETO MAGRO, APLICADO EM PISOS, LAJES SOBRE SOLO OU RADIERS. AF_01/2024</v>
          </cell>
          <cell r="C2208" t="str">
            <v>M3</v>
          </cell>
          <cell r="D2208">
            <v>489.23</v>
          </cell>
          <cell r="E2208">
            <v>228.59</v>
          </cell>
          <cell r="F2208">
            <v>717.82</v>
          </cell>
        </row>
        <row r="2209">
          <cell r="A2209">
            <v>96621</v>
          </cell>
          <cell r="B2209" t="str">
            <v>LASTRO COM MATERIAL GRANULAR, APLICAÇÃO EM BLOCOS DE COROAMENTO, ESPESSURA DE *5 CM*. AF_01/2024</v>
          </cell>
          <cell r="C2209" t="str">
            <v>M3</v>
          </cell>
          <cell r="D2209">
            <v>119.17000000000002</v>
          </cell>
          <cell r="E2209">
            <v>67.38</v>
          </cell>
          <cell r="F2209">
            <v>186.55</v>
          </cell>
        </row>
        <row r="2210">
          <cell r="A2210">
            <v>96622</v>
          </cell>
          <cell r="B2210" t="str">
            <v>LASTRO COM MATERIAL GRANULAR, APLICADO EM PISOS OU LAJES SOBRE SOLO, ESPESSURA DE *5 CM*. AF_01/2024</v>
          </cell>
          <cell r="C2210" t="str">
            <v>M3</v>
          </cell>
          <cell r="D2210">
            <v>114.13999999999999</v>
          </cell>
          <cell r="E2210">
            <v>56.21</v>
          </cell>
          <cell r="F2210">
            <v>170.35</v>
          </cell>
        </row>
        <row r="2211">
          <cell r="A2211">
            <v>96623</v>
          </cell>
          <cell r="B2211" t="str">
            <v>LASTRO COM MATERIAL GRANULAR, APLICADO EM BLOCOS DE COROAMENTO, ESPESSURA DE *10 CM*. AF_01/2024</v>
          </cell>
          <cell r="C2211" t="str">
            <v>M3</v>
          </cell>
          <cell r="D2211">
            <v>102.47999999999999</v>
          </cell>
          <cell r="E2211">
            <v>57.06</v>
          </cell>
          <cell r="F2211">
            <v>159.54</v>
          </cell>
        </row>
        <row r="2212">
          <cell r="A2212">
            <v>96624</v>
          </cell>
          <cell r="B2212" t="str">
            <v>LASTRO COM MATERIAL GRANULAR (PEDRA BRITADA N.2), APLICADO EM PISOS OU LAJES SOBRE SOLO, ESPESSURA DE *10 CM*. AF_01/2024</v>
          </cell>
          <cell r="C2212" t="str">
            <v>M3</v>
          </cell>
          <cell r="D2212">
            <v>97.44</v>
          </cell>
          <cell r="E2212">
            <v>45.9</v>
          </cell>
          <cell r="F2212">
            <v>143.34</v>
          </cell>
        </row>
        <row r="2213">
          <cell r="A2213">
            <v>97082</v>
          </cell>
          <cell r="B2213" t="str">
            <v>ESCAVAÇÃO MANUAL DE VIGA DE BORDA PARA RADIER. AF_09/2021</v>
          </cell>
          <cell r="C2213" t="str">
            <v>M3</v>
          </cell>
          <cell r="D2213">
            <v>24.150000000000006</v>
          </cell>
          <cell r="E2213">
            <v>46.5</v>
          </cell>
          <cell r="F2213">
            <v>70.650000000000006</v>
          </cell>
        </row>
        <row r="2214">
          <cell r="A2214">
            <v>97083</v>
          </cell>
          <cell r="B2214" t="str">
            <v>COMPACTAÇÃO MECÂNICA DE SOLO PARA EXECUÇÃO DE RADIER, PISO DE CONCRETO OU LAJE SOBRE SOLO, COM COMPACTADOR DE SOLOS A PERCUSSÃO. AF_09/2021</v>
          </cell>
          <cell r="C2214" t="str">
            <v>M2</v>
          </cell>
          <cell r="D2214">
            <v>1.23</v>
          </cell>
          <cell r="E2214">
            <v>2.5</v>
          </cell>
          <cell r="F2214">
            <v>3.73</v>
          </cell>
        </row>
        <row r="2215">
          <cell r="A2215">
            <v>97084</v>
          </cell>
          <cell r="B2215" t="str">
            <v>COMPACTAÇÃO MECÂNICA DE SOLO PARA EXECUÇÃO DE RADIER, PISO DE CONCRETO OU LAJE SOBRE SOLO, COM COMPACTADOR DE SOLOS TIPO PLACA VIBRATÓRIA. AF_09/2021</v>
          </cell>
          <cell r="C2215" t="str">
            <v>M2</v>
          </cell>
          <cell r="D2215">
            <v>0.24</v>
          </cell>
          <cell r="E2215">
            <v>0.53</v>
          </cell>
          <cell r="F2215">
            <v>0.77</v>
          </cell>
        </row>
        <row r="2216">
          <cell r="A2216">
            <v>97086</v>
          </cell>
          <cell r="B2216" t="str">
            <v>FABRICAÇÃO, MONTAGEM E DESMONTAGEM DE FORMA PARA RADIER, PISO DE CONCRETO OU LAJE SOBRE SOLO, EM MADEIRA SERRADA, 4 UTILIZAÇÕES. AF_09/2021</v>
          </cell>
          <cell r="C2216" t="str">
            <v>M2</v>
          </cell>
          <cell r="D2216">
            <v>65.06</v>
          </cell>
          <cell r="E2216">
            <v>77.69</v>
          </cell>
          <cell r="F2216">
            <v>142.75</v>
          </cell>
        </row>
        <row r="2217">
          <cell r="A2217">
            <v>97087</v>
          </cell>
          <cell r="B2217" t="str">
            <v>CAMADA SEPARADORA PARA EXECUÇÃO DE RADIER, PISO DE CONCRETO OU LAJE SOBRE SOLO, EM LONA PLÁSTICA. AF_09/2021</v>
          </cell>
          <cell r="C2217" t="str">
            <v>M2</v>
          </cell>
          <cell r="D2217">
            <v>2.1100000000000003</v>
          </cell>
          <cell r="E2217">
            <v>0.38</v>
          </cell>
          <cell r="F2217">
            <v>2.4900000000000002</v>
          </cell>
        </row>
        <row r="2218">
          <cell r="A2218">
            <v>97088</v>
          </cell>
          <cell r="B2218" t="str">
            <v>ARMAÇÃO PARA EXECUÇÃO DE RADIER, PISO DE CONCRETO OU LAJE SOBRE SOLO, COM USO DE TELA Q-92. AF_09/2021</v>
          </cell>
          <cell r="C2218" t="str">
            <v>KG</v>
          </cell>
          <cell r="D2218">
            <v>15.059999999999999</v>
          </cell>
          <cell r="E2218">
            <v>1.18</v>
          </cell>
          <cell r="F2218">
            <v>16.239999999999998</v>
          </cell>
        </row>
        <row r="2219">
          <cell r="A2219">
            <v>97089</v>
          </cell>
          <cell r="B2219" t="str">
            <v>ARMAÇÃO PARA EXECUÇÃO DE RADIER, PISO DE CONCRETO OU LAJE SOBRE SOLO, COM USO DE TELA Q-113. AF_09/2021</v>
          </cell>
          <cell r="C2219" t="str">
            <v>KG</v>
          </cell>
          <cell r="D2219">
            <v>13.82</v>
          </cell>
          <cell r="E2219">
            <v>1.02</v>
          </cell>
          <cell r="F2219">
            <v>14.84</v>
          </cell>
        </row>
        <row r="2220">
          <cell r="A2220">
            <v>97090</v>
          </cell>
          <cell r="B2220" t="str">
            <v>ARMAÇÃO PARA EXECUÇÃO DE RADIER, PISO DE CONCRETO OU LAJE SOBRE SOLO, COM USO DE TELA Q-138. AF_09/2021</v>
          </cell>
          <cell r="C2220" t="str">
            <v>KG</v>
          </cell>
          <cell r="D2220">
            <v>13.66</v>
          </cell>
          <cell r="E2220">
            <v>0.86</v>
          </cell>
          <cell r="F2220">
            <v>14.52</v>
          </cell>
        </row>
        <row r="2221">
          <cell r="A2221">
            <v>97091</v>
          </cell>
          <cell r="B2221" t="str">
            <v>ARMAÇÃO PARA EXECUÇÃO DE RADIER, PISO DE CONCRETO OU LAJE SOBRE SOLO, COM USO DE TELA Q-159. AF_09/2021</v>
          </cell>
          <cell r="C2221" t="str">
            <v>KG</v>
          </cell>
          <cell r="D2221">
            <v>13.280000000000001</v>
          </cell>
          <cell r="E2221">
            <v>0.77</v>
          </cell>
          <cell r="F2221">
            <v>14.05</v>
          </cell>
        </row>
        <row r="2222">
          <cell r="A2222">
            <v>97092</v>
          </cell>
          <cell r="B2222" t="str">
            <v>ARMAÇÃO PARA EXECUÇÃO DE RADIER, PISO DE CONCRETO OU LAJE SOBRE SOLO, COM USO DE TELA Q-196. AF_09/2021</v>
          </cell>
          <cell r="C2222" t="str">
            <v>KG</v>
          </cell>
          <cell r="D2222">
            <v>12.89</v>
          </cell>
          <cell r="E2222">
            <v>0.66</v>
          </cell>
          <cell r="F2222">
            <v>13.55</v>
          </cell>
        </row>
        <row r="2223">
          <cell r="A2223">
            <v>97093</v>
          </cell>
          <cell r="B2223" t="str">
            <v>ARMAÇÃO PARA EXECUÇÃO DE RADIER, PISO DE CONCRETO OU LAJE SOBRE SOLO, COM USO DE TELA Q-283. AF_09/2021</v>
          </cell>
          <cell r="C2223" t="str">
            <v>KG</v>
          </cell>
          <cell r="D2223">
            <v>12.16</v>
          </cell>
          <cell r="E2223">
            <v>0.5</v>
          </cell>
          <cell r="F2223">
            <v>12.66</v>
          </cell>
        </row>
        <row r="2224">
          <cell r="A2224">
            <v>97096</v>
          </cell>
          <cell r="B2224" t="str">
            <v>CONCRETAGEM DE RADIER, PISO DE CONCRETO OU LAJE SOBRE SOLO, FCK 30 MPA - LANÇAMENTO, ADENSAMENTO E ACABAMENTO. AF_09/2021</v>
          </cell>
          <cell r="C2224" t="str">
            <v>M3</v>
          </cell>
          <cell r="D2224">
            <v>528.46</v>
          </cell>
          <cell r="E2224">
            <v>15.86</v>
          </cell>
          <cell r="F2224">
            <v>544.32000000000005</v>
          </cell>
        </row>
        <row r="2225">
          <cell r="A2225">
            <v>97097</v>
          </cell>
          <cell r="B2225" t="str">
            <v>ACABAMENTO POLIDO PARA PISO DE CONCRETO ARMADO OU LAJE SOBRE SOLO DE ALTA RESISTÊNCIA. AF_09/2021</v>
          </cell>
          <cell r="C2225" t="str">
            <v>M2</v>
          </cell>
          <cell r="D2225">
            <v>39.370000000000005</v>
          </cell>
          <cell r="E2225">
            <v>1.98</v>
          </cell>
          <cell r="F2225">
            <v>41.35</v>
          </cell>
        </row>
        <row r="2226">
          <cell r="A2226">
            <v>97101</v>
          </cell>
          <cell r="B2226" t="str">
            <v>EXECUÇÃO DE RADIER, ESPESSURA DE 10 CM, FCK = 30 MPA, COM USO DE FORMAS EM MADEIRA SERRADA. AF_09/2021</v>
          </cell>
          <cell r="C2226" t="str">
            <v>M2</v>
          </cell>
          <cell r="D2226">
            <v>140.79000000000002</v>
          </cell>
          <cell r="E2226">
            <v>21.14</v>
          </cell>
          <cell r="F2226">
            <v>161.93</v>
          </cell>
        </row>
        <row r="2227">
          <cell r="A2227">
            <v>97102</v>
          </cell>
          <cell r="B2227" t="str">
            <v>EXECUÇÃO DE RADIER, ESPESSURA DE 15 CM, FCK = 30 MPA, COM USO DE FORMAS EM MADEIRA SERRADA. AF_09/2021</v>
          </cell>
          <cell r="C2227" t="str">
            <v>M2</v>
          </cell>
          <cell r="D2227">
            <v>178.85</v>
          </cell>
          <cell r="E2227">
            <v>23.6</v>
          </cell>
          <cell r="F2227">
            <v>202.45</v>
          </cell>
        </row>
        <row r="2228">
          <cell r="A2228">
            <v>97103</v>
          </cell>
          <cell r="B2228" t="str">
            <v>EXECUÇÃO DE RADIER, ESPESSURA DE 20 CM, FCK = 30 MPA, COM USO DE FORMAS EM MADEIRA SERRADA. AF_09/2021</v>
          </cell>
          <cell r="C2228" t="str">
            <v>M2</v>
          </cell>
          <cell r="D2228">
            <v>213.42000000000002</v>
          </cell>
          <cell r="E2228">
            <v>26.04</v>
          </cell>
          <cell r="F2228">
            <v>239.46</v>
          </cell>
        </row>
        <row r="2229">
          <cell r="A2229">
            <v>100322</v>
          </cell>
          <cell r="B2229" t="str">
            <v>LASTRO COM MATERIAL GRANULAR (PEDRA BRITADA N.3), APLICADO EM PISOS OU LAJES SOBRE SOLO, ESPESSURA DE *10 CM*. AF_01/2024</v>
          </cell>
          <cell r="C2229" t="str">
            <v>M3</v>
          </cell>
          <cell r="D2229">
            <v>92.69</v>
          </cell>
          <cell r="E2229">
            <v>45.9</v>
          </cell>
          <cell r="F2229">
            <v>138.59</v>
          </cell>
        </row>
        <row r="2230">
          <cell r="A2230">
            <v>100323</v>
          </cell>
          <cell r="B2230" t="str">
            <v>LASTRO COM MATERIAL GRANULAR (AREIA MÉDIA), APLICADO EM PISOS OU LAJES SOBRE SOLO, ESPESSURA DE *10 CM*. AF_01/2024</v>
          </cell>
          <cell r="C2230" t="str">
            <v>M3</v>
          </cell>
          <cell r="D2230">
            <v>161.70999999999998</v>
          </cell>
          <cell r="E2230">
            <v>45.89</v>
          </cell>
          <cell r="F2230">
            <v>207.6</v>
          </cell>
        </row>
        <row r="2231">
          <cell r="A2231">
            <v>100324</v>
          </cell>
          <cell r="B2231" t="str">
            <v>LASTRO COM MATERIAL GRANULAR (PEDRA BRITADA N.1 E PEDRA BRITADA N.2), APLICADO EM PISOS OU LAJES SOBRE SOLO, ESPESSURA DE *10 CM*. AF_01/2024</v>
          </cell>
          <cell r="C2231" t="str">
            <v>M3</v>
          </cell>
          <cell r="D2231">
            <v>97.22999999999999</v>
          </cell>
          <cell r="E2231">
            <v>45.9</v>
          </cell>
          <cell r="F2231">
            <v>143.13</v>
          </cell>
        </row>
        <row r="2232">
          <cell r="A2232">
            <v>103072</v>
          </cell>
          <cell r="B2232" t="str">
            <v>EXECUÇÃO DE RADIER, ESPESSURA DE 25 CM, FCK = 30 MPA, COM USO DE FORMAS EM MADEIRA SERRADA. AF_09/2021</v>
          </cell>
          <cell r="C2232" t="str">
            <v>M2</v>
          </cell>
          <cell r="D2232">
            <v>254.4</v>
          </cell>
          <cell r="E2232">
            <v>28.6</v>
          </cell>
          <cell r="F2232">
            <v>283</v>
          </cell>
        </row>
        <row r="2233">
          <cell r="A2233">
            <v>103073</v>
          </cell>
          <cell r="B2233" t="str">
            <v>EXECUÇÃO DE RADIER, ESPESSURA DE 30 CM, FCK = 30 MPA, COM USO DE FORMAS EM MADEIRA SERRADA. AF_09/2021</v>
          </cell>
          <cell r="C2233" t="str">
            <v>M2</v>
          </cell>
          <cell r="D2233">
            <v>310.86</v>
          </cell>
          <cell r="E2233">
            <v>31.36</v>
          </cell>
          <cell r="F2233">
            <v>342.22</v>
          </cell>
        </row>
        <row r="2234">
          <cell r="A2234">
            <v>103074</v>
          </cell>
          <cell r="B2234" t="str">
            <v>EXECUÇÃO DE PISO DE CONCRETO, SEM ACABAMENTO SUPERFICIAL, ESPESSURA DE 15 CM, FCK = 30 MPA, COM USO DE FORMAS EM MADEIRA SERRADA. AF_09/2021</v>
          </cell>
          <cell r="C2234" t="str">
            <v>M2</v>
          </cell>
          <cell r="D2234">
            <v>138.97999999999999</v>
          </cell>
          <cell r="E2234">
            <v>19.62</v>
          </cell>
          <cell r="F2234">
            <v>158.6</v>
          </cell>
        </row>
        <row r="2235">
          <cell r="A2235">
            <v>103075</v>
          </cell>
          <cell r="B2235" t="str">
            <v>EXECUÇÃO DE PISO DE CONCRETO, COM ACABAMENTO SUPERFICIAL, ESPESSURA DE 15 CM, FCK = 30 MPA, COM USO DE FORMAS EM MADEIRA SERRADA. AF_09/2021</v>
          </cell>
          <cell r="C2235" t="str">
            <v>M2</v>
          </cell>
          <cell r="D2235">
            <v>178.35999999999999</v>
          </cell>
          <cell r="E2235">
            <v>21.59</v>
          </cell>
          <cell r="F2235">
            <v>199.95</v>
          </cell>
        </row>
        <row r="2236">
          <cell r="A2236">
            <v>103076</v>
          </cell>
          <cell r="B2236" t="str">
            <v>EXECUÇÃO DE LAJE SOBRE SOLO, ESPESSURA DE 10 CM, FCK = 30 MPA, COM USO DE FORMAS EM MADEIRA SERRADA. AF_09/2021</v>
          </cell>
          <cell r="C2236" t="str">
            <v>M2</v>
          </cell>
          <cell r="D2236">
            <v>120.92999999999999</v>
          </cell>
          <cell r="E2236">
            <v>18.89</v>
          </cell>
          <cell r="F2236">
            <v>139.82</v>
          </cell>
        </row>
        <row r="2237">
          <cell r="A2237">
            <v>103077</v>
          </cell>
          <cell r="B2237" t="str">
            <v>EXECUÇÃO DE LAJE SOBRE SOLO, ESPESSURA DE 15 CM, FCK = 30 MPA, COM USO DE FORMAS EM MADEIRA SERRADA. AF_09/2021</v>
          </cell>
          <cell r="C2237" t="str">
            <v>M2</v>
          </cell>
          <cell r="D2237">
            <v>158.97</v>
          </cell>
          <cell r="E2237">
            <v>21.37</v>
          </cell>
          <cell r="F2237">
            <v>180.34</v>
          </cell>
        </row>
        <row r="2238">
          <cell r="A2238">
            <v>103078</v>
          </cell>
          <cell r="B2238" t="str">
            <v>EXECUÇÃO DE LAJE SOBRE SOLO, ESPESSURA DE 20 CM, FCK = 30 MPA, COM USO DE FORMAS EM MADEIRA SERRADA. AF_09/2021</v>
          </cell>
          <cell r="C2238" t="str">
            <v>M2</v>
          </cell>
          <cell r="D2238">
            <v>193.56</v>
          </cell>
          <cell r="E2238">
            <v>23.79</v>
          </cell>
          <cell r="F2238">
            <v>217.35</v>
          </cell>
        </row>
        <row r="2239">
          <cell r="A2239">
            <v>103079</v>
          </cell>
          <cell r="B2239" t="str">
            <v>EXECUÇÃO DE LAJE SOBRE SOLO, ESPESSURA DE 25 CM, FCK = 30 MPA, COM USO DE FORMAS EM MADEIRA SERRADA. AF_09/2021</v>
          </cell>
          <cell r="C2239" t="str">
            <v>M2</v>
          </cell>
          <cell r="D2239">
            <v>234.52999999999997</v>
          </cell>
          <cell r="E2239">
            <v>26.36</v>
          </cell>
          <cell r="F2239">
            <v>260.89</v>
          </cell>
        </row>
        <row r="2240">
          <cell r="A2240">
            <v>103080</v>
          </cell>
          <cell r="B2240" t="str">
            <v>EXECUÇÃO DE LAJE SOBRE SOLO, ESPESSURA DE 30 CM, FCK = 30 MPA, COM USO DE FORMAS EM MADEIRA SERRADA. AF_09/2021</v>
          </cell>
          <cell r="C2240" t="str">
            <v>M2</v>
          </cell>
          <cell r="D2240">
            <v>291.02000000000004</v>
          </cell>
          <cell r="E2240">
            <v>29.09</v>
          </cell>
          <cell r="F2240">
            <v>320.11</v>
          </cell>
        </row>
        <row r="2241">
          <cell r="A2241">
            <v>92263</v>
          </cell>
          <cell r="B2241" t="str">
            <v>FABRICAÇÃO DE FÔRMA PARA PILARES E ESTRUTURAS SIMILARES, EM CHAPA DE MADEIRA COMPENSADA RESINADA, E = 17 MM. AF_09/2020</v>
          </cell>
          <cell r="C2241" t="str">
            <v>M2</v>
          </cell>
          <cell r="D2241">
            <v>113.81</v>
          </cell>
          <cell r="E2241">
            <v>37.729999999999997</v>
          </cell>
          <cell r="F2241">
            <v>151.54</v>
          </cell>
        </row>
        <row r="2242">
          <cell r="A2242">
            <v>92264</v>
          </cell>
          <cell r="B2242" t="str">
            <v>FABRICAÇÃO DE FÔRMA PARA PILARES E ESTRUTURAS SIMILARES, EM CHAPA DE MADEIRA COMPENSADA PLASTIFICADA, E = 18 MM. AF_09/2020</v>
          </cell>
          <cell r="C2242" t="str">
            <v>M2</v>
          </cell>
          <cell r="D2242">
            <v>154.52000000000001</v>
          </cell>
          <cell r="E2242">
            <v>37.72</v>
          </cell>
          <cell r="F2242">
            <v>192.24</v>
          </cell>
        </row>
        <row r="2243">
          <cell r="A2243">
            <v>92265</v>
          </cell>
          <cell r="B2243" t="str">
            <v>FABRICAÇÃO DE FÔRMA PARA VIGAS, EM CHAPA DE MADEIRA COMPENSADA RESINADA, E = 17 MM. AF_09/2020</v>
          </cell>
          <cell r="C2243" t="str">
            <v>M2</v>
          </cell>
          <cell r="D2243">
            <v>81.800000000000011</v>
          </cell>
          <cell r="E2243">
            <v>30.21</v>
          </cell>
          <cell r="F2243">
            <v>112.01</v>
          </cell>
        </row>
        <row r="2244">
          <cell r="A2244">
            <v>92266</v>
          </cell>
          <cell r="B2244" t="str">
            <v>FABRICAÇÃO DE FÔRMA PARA VIGAS, EM CHAPA DE MADEIRA COMPENSADA PLASTIFICADA, E = 18 MM. AF_09/2020</v>
          </cell>
          <cell r="C2244" t="str">
            <v>M2</v>
          </cell>
          <cell r="D2244">
            <v>116.73</v>
          </cell>
          <cell r="E2244">
            <v>30.2</v>
          </cell>
          <cell r="F2244">
            <v>146.93</v>
          </cell>
        </row>
        <row r="2245">
          <cell r="A2245">
            <v>92267</v>
          </cell>
          <cell r="B2245" t="str">
            <v>FABRICAÇÃO DE FÔRMA PARA LAJES, EM CHAPA DE MADEIRA COMPENSADA RESINADA, E = 17 MM. AF_09/2020</v>
          </cell>
          <cell r="C2245" t="str">
            <v>M2</v>
          </cell>
          <cell r="D2245">
            <v>46.42</v>
          </cell>
          <cell r="E2245">
            <v>0.76</v>
          </cell>
          <cell r="F2245">
            <v>47.18</v>
          </cell>
        </row>
        <row r="2246">
          <cell r="A2246">
            <v>92268</v>
          </cell>
          <cell r="B2246" t="str">
            <v>FABRICAÇÃO DE FÔRMA PARA LAJES, EM CHAPA DE MADEIRA COMPENSADA PLASTIFICADA, E = 18 MM. AF_09/2020</v>
          </cell>
          <cell r="C2246" t="str">
            <v>M2</v>
          </cell>
          <cell r="D2246">
            <v>78.42</v>
          </cell>
          <cell r="E2246">
            <v>0.76</v>
          </cell>
          <cell r="F2246">
            <v>79.180000000000007</v>
          </cell>
        </row>
        <row r="2247">
          <cell r="A2247">
            <v>92269</v>
          </cell>
          <cell r="B2247" t="str">
            <v>FABRICAÇÃO DE FÔRMA PARA PILARES E ESTRUTURAS SIMILARES, EM MADEIRA SERRADA, E=25 MM. AF_09/2020</v>
          </cell>
          <cell r="C2247" t="str">
            <v>M2</v>
          </cell>
          <cell r="D2247">
            <v>93.68</v>
          </cell>
          <cell r="E2247">
            <v>21.57</v>
          </cell>
          <cell r="F2247">
            <v>115.25</v>
          </cell>
        </row>
        <row r="2248">
          <cell r="A2248">
            <v>92270</v>
          </cell>
          <cell r="B2248" t="str">
            <v>FABRICAÇÃO DE FÔRMA PARA VIGAS, COM MADEIRA SERRADA, E = 25 MM. AF_09/2020</v>
          </cell>
          <cell r="C2248" t="str">
            <v>M2</v>
          </cell>
          <cell r="D2248">
            <v>156.02000000000001</v>
          </cell>
          <cell r="E2248">
            <v>26.97</v>
          </cell>
          <cell r="F2248">
            <v>182.99</v>
          </cell>
        </row>
        <row r="2249">
          <cell r="A2249">
            <v>92271</v>
          </cell>
          <cell r="B2249" t="str">
            <v>FABRICAÇÃO DE FÔRMA PARA LAJES, EM MADEIRA SERRADA, E=25 MM. AF_09/2020</v>
          </cell>
          <cell r="C2249" t="str">
            <v>M2</v>
          </cell>
          <cell r="D2249">
            <v>116.15</v>
          </cell>
          <cell r="E2249">
            <v>0.39</v>
          </cell>
          <cell r="F2249">
            <v>116.54</v>
          </cell>
        </row>
        <row r="2250">
          <cell r="A2250">
            <v>92272</v>
          </cell>
          <cell r="B2250" t="str">
            <v>FABRICAÇÃO DE ESCORAS DE VIGA DO TIPO GARFO, EM MADEIRA. AF_09/2020</v>
          </cell>
          <cell r="C2250" t="str">
            <v>M</v>
          </cell>
          <cell r="D2250">
            <v>28.01</v>
          </cell>
          <cell r="E2250">
            <v>4.8099999999999996</v>
          </cell>
          <cell r="F2250">
            <v>32.82</v>
          </cell>
        </row>
        <row r="2251">
          <cell r="A2251">
            <v>92273</v>
          </cell>
          <cell r="B2251" t="str">
            <v>FABRICAÇÃO DE ESCORAS DO TIPO PONTALETE, EM MADEIRA, PARA PÉ-DIREITO SIMPLES. AF_09/2020</v>
          </cell>
          <cell r="C2251" t="str">
            <v>M</v>
          </cell>
          <cell r="D2251">
            <v>10.48</v>
          </cell>
          <cell r="E2251">
            <v>3.2</v>
          </cell>
          <cell r="F2251">
            <v>13.68</v>
          </cell>
        </row>
        <row r="2252">
          <cell r="A2252">
            <v>92409</v>
          </cell>
          <cell r="B2252" t="str">
            <v>MONTAGEM E DESMONTAGEM DE FÔRMA DE PILARES RETANGULARES E ESTRUTURAS SIMILARES, PÉ-DIREITO SIMPLES, EM MADEIRA SERRADA, 1 UTILIZAÇÃO. AF_09/2020</v>
          </cell>
          <cell r="C2252" t="str">
            <v>M2</v>
          </cell>
          <cell r="D2252">
            <v>125.8</v>
          </cell>
          <cell r="E2252">
            <v>99.3</v>
          </cell>
          <cell r="F2252">
            <v>225.1</v>
          </cell>
        </row>
        <row r="2253">
          <cell r="A2253">
            <v>92411</v>
          </cell>
          <cell r="B2253" t="str">
            <v>MONTAGEM E DESMONTAGEM DE FÔRMA DE PILARES RETANGULARES E ESTRUTURAS SIMILARES, PÉ-DIREITO SIMPLES, EM MADEIRA SERRADA, 2 UTILIZAÇÕES. AF_09/2020</v>
          </cell>
          <cell r="C2253" t="str">
            <v>M2</v>
          </cell>
          <cell r="D2253">
            <v>76.36</v>
          </cell>
          <cell r="E2253">
            <v>79.709999999999994</v>
          </cell>
          <cell r="F2253">
            <v>156.07</v>
          </cell>
        </row>
        <row r="2254">
          <cell r="A2254">
            <v>92413</v>
          </cell>
          <cell r="B2254" t="str">
            <v>MONTAGEM E DESMONTAGEM DE FÔRMA DE PILARES RETANGULARES E ESTRUTURAS SIMILARES, PÉ-DIREITO SIMPLES, EM MADEIRA SERRADA, 4 UTILIZAÇÕES. AF_09/2020</v>
          </cell>
          <cell r="C2254" t="str">
            <v>M2</v>
          </cell>
          <cell r="D2254">
            <v>46.44</v>
          </cell>
          <cell r="E2254">
            <v>58.45</v>
          </cell>
          <cell r="F2254">
            <v>104.89</v>
          </cell>
        </row>
        <row r="2255">
          <cell r="A2255">
            <v>92415</v>
          </cell>
          <cell r="B2255" t="str">
            <v>MONTAGEM E DESMONTAGEM DE FÔRMA DE PILARES RETANGULARES E ESTRUTURAS SIMILARES, PÉ-DIREITO SIMPLES, EM CHAPA DE MADEIRA COMPENSADA RESINADA, 2 UTILIZAÇÕES. AF_09/2020</v>
          </cell>
          <cell r="C2255" t="str">
            <v>M2</v>
          </cell>
          <cell r="D2255">
            <v>86.110000000000014</v>
          </cell>
          <cell r="E2255">
            <v>48.57</v>
          </cell>
          <cell r="F2255">
            <v>134.68</v>
          </cell>
        </row>
        <row r="2256">
          <cell r="A2256">
            <v>92417</v>
          </cell>
          <cell r="B2256" t="str">
            <v>MONTAGEM E DESMONTAGEM DE FÔRMA DE PILARES RETANGULARES E ESTRUTURAS SIMILARES, PÉ-DIREITO DUPLO, EM CHAPA DE MADEIRA COMPENSADA RESINADA, 2 UTILIZAÇÕES. AF_09/2020</v>
          </cell>
          <cell r="C2256" t="str">
            <v>M2</v>
          </cell>
          <cell r="D2256">
            <v>93.239999999999981</v>
          </cell>
          <cell r="E2256">
            <v>67.180000000000007</v>
          </cell>
          <cell r="F2256">
            <v>160.41999999999999</v>
          </cell>
        </row>
        <row r="2257">
          <cell r="A2257">
            <v>92419</v>
          </cell>
          <cell r="B2257" t="str">
            <v>MONTAGEM E DESMONTAGEM DE FÔRMA DE PILARES RETANGULARES E ESTRUTURAS SIMILARES, PÉ-DIREITO SIMPLES, EM CHAPA DE MADEIRA COMPENSADA RESINADA, 4 UTILIZAÇÕES. AF_09/2020</v>
          </cell>
          <cell r="C2257" t="str">
            <v>M2</v>
          </cell>
          <cell r="D2257">
            <v>53.76</v>
          </cell>
          <cell r="E2257">
            <v>32.07</v>
          </cell>
          <cell r="F2257">
            <v>85.83</v>
          </cell>
        </row>
        <row r="2258">
          <cell r="A2258">
            <v>92421</v>
          </cell>
          <cell r="B2258" t="str">
            <v>MONTAGEM E DESMONTAGEM DE FÔRMA DE PILARES RETANGULARES E ESTRUTURAS SIMILARES, PÉ-DIREITO DUPLO, EM CHAPA DE MADEIRA COMPENSADA RESINADA, 4 UTILIZAÇÕES. AF_09/2020</v>
          </cell>
          <cell r="C2258" t="str">
            <v>M2</v>
          </cell>
          <cell r="D2258">
            <v>59.199999999999996</v>
          </cell>
          <cell r="E2258">
            <v>46.37</v>
          </cell>
          <cell r="F2258">
            <v>105.57</v>
          </cell>
        </row>
        <row r="2259">
          <cell r="A2259">
            <v>92423</v>
          </cell>
          <cell r="B2259" t="str">
            <v>MONTAGEM E DESMONTAGEM DE FÔRMA DE PILARES RETANGULARES E ESTRUTURAS SIMILARES, PÉ-DIREITO SIMPLES, EM CHAPA DE MADEIRA COMPENSADA RESINADA, 6 UTILIZAÇÕES. AF_09/2020</v>
          </cell>
          <cell r="C2259" t="str">
            <v>M2</v>
          </cell>
          <cell r="D2259">
            <v>44.080000000000005</v>
          </cell>
          <cell r="E2259">
            <v>26.35</v>
          </cell>
          <cell r="F2259">
            <v>70.430000000000007</v>
          </cell>
        </row>
        <row r="2260">
          <cell r="A2260">
            <v>92425</v>
          </cell>
          <cell r="B2260" t="str">
            <v>MONTAGEM E DESMONTAGEM DE FÔRMA DE PILARES RETANGULARES E ESTRUTURAS SIMILARES, PÉ-DIREITO DUPLO, EM CHAPA DE MADEIRA COMPENSADA RESINADA, 6 UTILIZAÇÕES. AF_09/2020</v>
          </cell>
          <cell r="C2260" t="str">
            <v>M2</v>
          </cell>
          <cell r="D2260">
            <v>48.800000000000004</v>
          </cell>
          <cell r="E2260">
            <v>38.79</v>
          </cell>
          <cell r="F2260">
            <v>87.59</v>
          </cell>
        </row>
        <row r="2261">
          <cell r="A2261">
            <v>92427</v>
          </cell>
          <cell r="B2261" t="str">
            <v>MONTAGEM E DESMONTAGEM DE FÔRMA DE PILARES RETANGULARES E ESTRUTURAS SIMILARES, PÉ-DIREITO SIMPLES, EM CHAPA DE MADEIRA COMPENSADA RESINADA, 8 UTILIZAÇÕES. AF_09/2020</v>
          </cell>
          <cell r="C2261" t="str">
            <v>M2</v>
          </cell>
          <cell r="D2261">
            <v>39.19</v>
          </cell>
          <cell r="E2261">
            <v>23.46</v>
          </cell>
          <cell r="F2261">
            <v>62.65</v>
          </cell>
        </row>
        <row r="2262">
          <cell r="A2262">
            <v>92429</v>
          </cell>
          <cell r="B2262" t="str">
            <v>MONTAGEM E DESMONTAGEM DE FÔRMA DE PILARES RETANGULARES E ESTRUTURAS SIMILARES, PÉ-DIREITO DUPLO, EM CHAPA DE MADEIRA COMPENSADA RESINADA, 8 UTILIZAÇÕES. AF_09/2020</v>
          </cell>
          <cell r="C2262" t="str">
            <v>M2</v>
          </cell>
          <cell r="D2262">
            <v>43.58</v>
          </cell>
          <cell r="E2262">
            <v>34.97</v>
          </cell>
          <cell r="F2262">
            <v>78.55</v>
          </cell>
        </row>
        <row r="2263">
          <cell r="A2263">
            <v>92431</v>
          </cell>
          <cell r="B2263" t="str">
            <v>MONTAGEM E DESMONTAGEM DE FÔRMA DE PILARES RETANGULARES E ESTRUTURAS SIMILARES, PÉ-DIREITO SIMPLES, EM CHAPA DE MADEIRA COMPENSADA PLASTIFICADA, 10 UTILIZAÇÕES. AF_09/2020</v>
          </cell>
          <cell r="C2263" t="str">
            <v>M2</v>
          </cell>
          <cell r="D2263">
            <v>37.980000000000004</v>
          </cell>
          <cell r="E2263">
            <v>20.88</v>
          </cell>
          <cell r="F2263">
            <v>58.86</v>
          </cell>
        </row>
        <row r="2264">
          <cell r="A2264">
            <v>92433</v>
          </cell>
          <cell r="B2264" t="str">
            <v>MONTAGEM E DESMONTAGEM DE FÔRMA DE PILARES RETANGULARES E ESTRUTURAS SIMILARES, PÉ-DIREITO DUPLO, EM CHAPA DE MADEIRA COMPENSADA PLASTIFICADA, 10 UTILIZAÇÕES. AF_09/2020</v>
          </cell>
          <cell r="C2264" t="str">
            <v>M2</v>
          </cell>
          <cell r="D2264">
            <v>42.129999999999995</v>
          </cell>
          <cell r="E2264">
            <v>31.83</v>
          </cell>
          <cell r="F2264">
            <v>73.959999999999994</v>
          </cell>
        </row>
        <row r="2265">
          <cell r="A2265">
            <v>92435</v>
          </cell>
          <cell r="B2265" t="str">
            <v>MONTAGEM E DESMONTAGEM DE FÔRMA DE PILARES RETANGULARES E ESTRUTURAS SIMILARES, PÉ-DIREITO SIMPLES, EM CHAPA DE MADEIRA COMPENSADA PLASTIFICADA, 12 UTILIZAÇÕES. AF_09/2020</v>
          </cell>
          <cell r="C2265" t="str">
            <v>M2</v>
          </cell>
          <cell r="D2265">
            <v>36.06</v>
          </cell>
          <cell r="E2265">
            <v>19.88</v>
          </cell>
          <cell r="F2265">
            <v>55.94</v>
          </cell>
        </row>
        <row r="2266">
          <cell r="A2266">
            <v>92437</v>
          </cell>
          <cell r="B2266" t="str">
            <v>MONTAGEM E DESMONTAGEM DE FÔRMA DE PILARES RETANGULARES E ESTRUTURAS SIMILARES, PÉ-DIREITO DUPLO, EM CHAPA DE MADEIRA COMPENSADA PLASTIFICADA, 12 UTILIZAÇÕES. AF_09/2020</v>
          </cell>
          <cell r="C2266" t="str">
            <v>M2</v>
          </cell>
          <cell r="D2266">
            <v>40.08</v>
          </cell>
          <cell r="E2266">
            <v>30.45</v>
          </cell>
          <cell r="F2266">
            <v>70.53</v>
          </cell>
        </row>
        <row r="2267">
          <cell r="A2267">
            <v>92439</v>
          </cell>
          <cell r="B2267" t="str">
            <v>MONTAGEM E DESMONTAGEM DE FÔRMA DE PILARES RETANGULARES E ESTRUTURAS SIMILARES, PÉ-DIREITO SIMPLES, EM CHAPA DE MADEIRA COMPENSADA PLASTIFICADA, 14 UTILIZAÇÕES. AF_09/2020</v>
          </cell>
          <cell r="C2267" t="str">
            <v>M2</v>
          </cell>
          <cell r="D2267">
            <v>34.67</v>
          </cell>
          <cell r="E2267">
            <v>19.16</v>
          </cell>
          <cell r="F2267">
            <v>53.83</v>
          </cell>
        </row>
        <row r="2268">
          <cell r="A2268">
            <v>92441</v>
          </cell>
          <cell r="B2268" t="str">
            <v>MONTAGEM E DESMONTAGEM DE FÔRMA DE PILARES RETANGULARES E ESTRUTURAS SIMILARES, PÉ-DIREITO DUPLO, EM CHAPA DE MADEIRA COMPENSADA PLASTIFICADA, 14 UTILIZAÇÕES. AF_09/2020</v>
          </cell>
          <cell r="C2268" t="str">
            <v>M2</v>
          </cell>
          <cell r="D2268">
            <v>38.590000000000003</v>
          </cell>
          <cell r="E2268">
            <v>29.47</v>
          </cell>
          <cell r="F2268">
            <v>68.06</v>
          </cell>
        </row>
        <row r="2269">
          <cell r="A2269">
            <v>92443</v>
          </cell>
          <cell r="B2269" t="str">
            <v>MONTAGEM E DESMONTAGEM DE FÔRMA DE PILARES RETANGULARES E ESTRUTURAS SIMILARES, PÉ-DIREITO SIMPLES, EM CHAPA DE MADEIRA COMPENSADA PLASTIFICADA, 18 UTILIZAÇÕES. AF_09/2020</v>
          </cell>
          <cell r="C2269" t="str">
            <v>M2</v>
          </cell>
          <cell r="D2269">
            <v>31.489999999999995</v>
          </cell>
          <cell r="E2269">
            <v>17.920000000000002</v>
          </cell>
          <cell r="F2269">
            <v>49.41</v>
          </cell>
        </row>
        <row r="2270">
          <cell r="A2270">
            <v>92445</v>
          </cell>
          <cell r="B2270" t="str">
            <v>MONTAGEM E DESMONTAGEM DE FÔRMA DE PILARES RETANGULARES E ESTRUTURAS SIMILARES, PÉ-DIREITO DUPLO, EM CHAPA DE MADEIRA COMPENSADA PLASTIFICADA, 18 UTILIZAÇÕES. AF_09/2020</v>
          </cell>
          <cell r="C2270" t="str">
            <v>M2</v>
          </cell>
          <cell r="D2270">
            <v>35.290000000000006</v>
          </cell>
          <cell r="E2270">
            <v>27.84</v>
          </cell>
          <cell r="F2270">
            <v>63.13</v>
          </cell>
        </row>
        <row r="2271">
          <cell r="A2271">
            <v>92446</v>
          </cell>
          <cell r="B2271" t="str">
            <v>MONTAGEM E DESMONTAGEM DE FÔRMA DE VIGA, ESCORAMENTO COM PONTALETE DE MADEIRA, PÉ-DIREITO SIMPLES, EM MADEIRA SERRADA, 1 UTILIZAÇÃO. AF_09/2020</v>
          </cell>
          <cell r="C2271" t="str">
            <v>M2</v>
          </cell>
          <cell r="D2271">
            <v>221.20999999999998</v>
          </cell>
          <cell r="E2271">
            <v>96.38</v>
          </cell>
          <cell r="F2271">
            <v>317.58999999999997</v>
          </cell>
        </row>
        <row r="2272">
          <cell r="A2272">
            <v>92447</v>
          </cell>
          <cell r="B2272" t="str">
            <v>MONTAGEM E DESMONTAGEM DE FÔRMA DE VIGA, ESCORAMENTO COM PONTALETE DE MADEIRA, PÉ-DIREITO SIMPLES, EM MADEIRA SERRADA, 2 UTILIZAÇÕES. AF_09/2020</v>
          </cell>
          <cell r="C2272" t="str">
            <v>M2</v>
          </cell>
          <cell r="D2272">
            <v>145.76</v>
          </cell>
          <cell r="E2272">
            <v>74.28</v>
          </cell>
          <cell r="F2272">
            <v>220.04</v>
          </cell>
        </row>
        <row r="2273">
          <cell r="A2273">
            <v>92448</v>
          </cell>
          <cell r="B2273" t="str">
            <v>MONTAGEM E DESMONTAGEM DE FÔRMA DE VIGA, ESCORAMENTO COM PONTALETE DE MADEIRA, PÉ-DIREITO SIMPLES, EM MADEIRA SERRADA, 4 UTILIZAÇÕES. AF_09/2020</v>
          </cell>
          <cell r="C2273" t="str">
            <v>M2</v>
          </cell>
          <cell r="D2273">
            <v>109.63999999999999</v>
          </cell>
          <cell r="E2273">
            <v>60.49</v>
          </cell>
          <cell r="F2273">
            <v>170.13</v>
          </cell>
        </row>
        <row r="2274">
          <cell r="A2274">
            <v>92449</v>
          </cell>
          <cell r="B2274" t="str">
            <v>MONTAGEM E DESMONTAGEM DE FÔRMA DE VIGA, ESCORAMENTO COM GARFO DE MADEIRA, PÉ-DIREITO DUPLO, EM CHAPA DE MADEIRA RESINADA, 2 UTILIZAÇÕES. AF_09/2020</v>
          </cell>
          <cell r="C2274" t="str">
            <v>M2</v>
          </cell>
          <cell r="D2274">
            <v>184.45999999999998</v>
          </cell>
          <cell r="E2274">
            <v>78.819999999999993</v>
          </cell>
          <cell r="F2274">
            <v>263.27999999999997</v>
          </cell>
        </row>
        <row r="2275">
          <cell r="A2275">
            <v>92450</v>
          </cell>
          <cell r="B2275" t="str">
            <v>MONTAGEM E DESMONTAGEM DE FÔRMA DE VIGA, ESCORAMENTO METÁLICO, PÉ-DIREITO DUPLO, EM CHAPA DE MADEIRA RESINADA, 2 UTILIZAÇÕES. AF_09/2020</v>
          </cell>
          <cell r="C2275" t="str">
            <v>M2</v>
          </cell>
          <cell r="D2275">
            <v>214.35</v>
          </cell>
          <cell r="E2275">
            <v>79.150000000000006</v>
          </cell>
          <cell r="F2275">
            <v>293.5</v>
          </cell>
        </row>
        <row r="2276">
          <cell r="A2276">
            <v>92451</v>
          </cell>
          <cell r="B2276" t="str">
            <v>MONTAGEM E DESMONTAGEM DE FÔRMA DE VIGA, ESCORAMENTO COM GARFO DE MADEIRA, PÉ-DIREITO SIMPLES, EM CHAPA DE MADEIRA RESINADA, 2 UTILIZAÇÕES. AF_09/2020</v>
          </cell>
          <cell r="C2276" t="str">
            <v>M2</v>
          </cell>
          <cell r="D2276">
            <v>123.72</v>
          </cell>
          <cell r="E2276">
            <v>56.35</v>
          </cell>
          <cell r="F2276">
            <v>180.07</v>
          </cell>
        </row>
        <row r="2277">
          <cell r="A2277">
            <v>92452</v>
          </cell>
          <cell r="B2277" t="str">
            <v>MONTAGEM E DESMONTAGEM DE FÔRMA DE VIGA, ESCORAMENTO METÁLICO, PÉ-DIREITO SIMPLES, EM CHAPA DE MADEIRA RESINADA, 2 UTILIZAÇÕES. AF_09/2020</v>
          </cell>
          <cell r="C2277" t="str">
            <v>M2</v>
          </cell>
          <cell r="D2277">
            <v>112.72999999999999</v>
          </cell>
          <cell r="E2277">
            <v>64.150000000000006</v>
          </cell>
          <cell r="F2277">
            <v>176.88</v>
          </cell>
        </row>
        <row r="2278">
          <cell r="A2278">
            <v>92453</v>
          </cell>
          <cell r="B2278" t="str">
            <v>MONTAGEM E DESMONTAGEM DE FÔRMA DE VIGA, ESCORAMENTO COM GARFO DE MADEIRA, PÉ-DIREITO DUPLO, EM CHAPA DE MADEIRA RESINADA, 4 UTILIZAÇÕES. AF_09/2020</v>
          </cell>
          <cell r="C2278" t="str">
            <v>M2</v>
          </cell>
          <cell r="D2278">
            <v>156.64999999999998</v>
          </cell>
          <cell r="E2278">
            <v>68.36</v>
          </cell>
          <cell r="F2278">
            <v>225.01</v>
          </cell>
        </row>
        <row r="2279">
          <cell r="A2279">
            <v>92454</v>
          </cell>
          <cell r="B2279" t="str">
            <v>MONTAGEM E DESMONTAGEM DE FÔRMA DE VIGA, ESCORAMENTO METÁLICO, PÉ-DIREITO DUPLO, EM CHAPA DE MADEIRA RESINADA, 4 UTILIZAÇÕES. AF_09/2020</v>
          </cell>
          <cell r="C2279" t="str">
            <v>M2</v>
          </cell>
          <cell r="D2279">
            <v>195.28000000000003</v>
          </cell>
          <cell r="E2279">
            <v>68.2</v>
          </cell>
          <cell r="F2279">
            <v>263.48</v>
          </cell>
        </row>
        <row r="2280">
          <cell r="A2280">
            <v>92455</v>
          </cell>
          <cell r="B2280" t="str">
            <v>MONTAGEM E DESMONTAGEM DE FÔRMA DE VIGA, ESCORAMENTO COM GARFO DE MADEIRA, PÉ-DIREITO SIMPLES, EM CHAPA DE MADEIRA RESINADA, 4 UTILIZAÇÕES. AF_09/2020</v>
          </cell>
          <cell r="C2280" t="str">
            <v>M2</v>
          </cell>
          <cell r="D2280">
            <v>100.13</v>
          </cell>
          <cell r="E2280">
            <v>47.34</v>
          </cell>
          <cell r="F2280">
            <v>147.47</v>
          </cell>
        </row>
        <row r="2281">
          <cell r="A2281">
            <v>92456</v>
          </cell>
          <cell r="B2281" t="str">
            <v>MONTAGEM E DESMONTAGEM DE FÔRMA DE VIGA, ESCORAMENTO METÁLICO, PÉ-DIREITO SIMPLES, EM CHAPA DE MADEIRA RESINADA, 4 UTILIZAÇÕES. AF_09/2020</v>
          </cell>
          <cell r="C2281" t="str">
            <v>M2</v>
          </cell>
          <cell r="D2281">
            <v>92.669999999999987</v>
          </cell>
          <cell r="E2281">
            <v>54.34</v>
          </cell>
          <cell r="F2281">
            <v>147.01</v>
          </cell>
        </row>
        <row r="2282">
          <cell r="A2282">
            <v>92457</v>
          </cell>
          <cell r="B2282" t="str">
            <v>MONTAGEM E DESMONTAGEM DE FÔRMA DE VIGA, ESCORAMENTO COM GARFO DE MADEIRA, PÉ-DIREITO DUPLO, EM CHAPA DE MADEIRA RESINADA, 6 UTILIZAÇÕES. AF_09/2020</v>
          </cell>
          <cell r="C2282" t="str">
            <v>M2</v>
          </cell>
          <cell r="D2282">
            <v>135.95000000000002</v>
          </cell>
          <cell r="E2282">
            <v>60.13</v>
          </cell>
          <cell r="F2282">
            <v>196.08</v>
          </cell>
        </row>
        <row r="2283">
          <cell r="A2283">
            <v>92458</v>
          </cell>
          <cell r="B2283" t="str">
            <v>MONTAGEM E DESMONTAGEM DE FÔRMA DE VIGA, ESCORAMENTO METÁLICO, PÉ-DIREITO DUPLO, EM CHAPA DE MADEIRA RESINADA, 6 UTILIZAÇÕES. AF_12/2015</v>
          </cell>
          <cell r="C2283" t="str">
            <v>M2</v>
          </cell>
          <cell r="D2283">
            <v>184.08999999999997</v>
          </cell>
          <cell r="E2283">
            <v>60.42</v>
          </cell>
          <cell r="F2283">
            <v>244.51</v>
          </cell>
        </row>
        <row r="2284">
          <cell r="A2284">
            <v>92459</v>
          </cell>
          <cell r="B2284" t="str">
            <v>MONTAGEM E DESMONTAGEM DE FÔRMA DE VIGA, ESCORAMENTO COM GARFO DE MADEIRA, PÉ-DIREITO SIMPLES, EM CHAPA DE MADEIRA RESINADA, 6 UTILIZAÇÕES. AF_09/2020</v>
          </cell>
          <cell r="C2284" t="str">
            <v>M2</v>
          </cell>
          <cell r="D2284">
            <v>84.81</v>
          </cell>
          <cell r="E2284">
            <v>40.93</v>
          </cell>
          <cell r="F2284">
            <v>125.74</v>
          </cell>
        </row>
        <row r="2285">
          <cell r="A2285">
            <v>92460</v>
          </cell>
          <cell r="B2285" t="str">
            <v>MONTAGEM E DESMONTAGEM DE FÔRMA DE VIGA, ESCORAMENTO METÁLICO, PÉ-DIREITO SIMPLES, EM CHAPA DE MADEIRA RESINADA, 6 UTILIZAÇÕES. AF_09/2020</v>
          </cell>
          <cell r="C2285" t="str">
            <v>M2</v>
          </cell>
          <cell r="D2285">
            <v>76.320000000000007</v>
          </cell>
          <cell r="E2285">
            <v>47.61</v>
          </cell>
          <cell r="F2285">
            <v>123.93</v>
          </cell>
        </row>
        <row r="2286">
          <cell r="A2286">
            <v>92461</v>
          </cell>
          <cell r="B2286" t="str">
            <v>MONTAGEM E DESMONTAGEM DE FÔRMA DE VIGA, ESCORAMENTO COM GARFO DE MADEIRA, PÉ-DIREITO DUPLO, EM CHAPA DE MADEIRA RESINADA, 8 UTILIZAÇÕES. AF_09/2020</v>
          </cell>
          <cell r="C2286" t="str">
            <v>M2</v>
          </cell>
          <cell r="D2286">
            <v>126.02999999999999</v>
          </cell>
          <cell r="E2286">
            <v>54.92</v>
          </cell>
          <cell r="F2286">
            <v>180.95</v>
          </cell>
        </row>
        <row r="2287">
          <cell r="A2287">
            <v>92462</v>
          </cell>
          <cell r="B2287" t="str">
            <v>MONTAGEM E DESMONTAGEM DE FÔRMA DE VIGA, ESCORAMENTO METÁLICO, PÉ-DIREITO DUPLO, EM CHAPA DE MADEIRA RESINADA, 8 UTILIZAÇÕES. AF_09/2020</v>
          </cell>
          <cell r="C2287" t="str">
            <v>M2</v>
          </cell>
          <cell r="D2287">
            <v>177.6</v>
          </cell>
          <cell r="E2287">
            <v>54.68</v>
          </cell>
          <cell r="F2287">
            <v>232.28</v>
          </cell>
        </row>
        <row r="2288">
          <cell r="A2288">
            <v>92463</v>
          </cell>
          <cell r="B2288" t="str">
            <v>MONTAGEM E DESMONTAGEM DE FÔRMA DE VIGA, ESCORAMENTO COM GARFO DE MADEIRA, PÉ-DIREITO SIMPLES, EM CHAPA DE MADEIRA RESINADA, 8 UTILIZAÇÕES. AF_09/2020</v>
          </cell>
          <cell r="C2288" t="str">
            <v>M2</v>
          </cell>
          <cell r="D2288">
            <v>77.139999999999986</v>
          </cell>
          <cell r="E2288">
            <v>36.93</v>
          </cell>
          <cell r="F2288">
            <v>114.07</v>
          </cell>
        </row>
        <row r="2289">
          <cell r="A2289">
            <v>92464</v>
          </cell>
          <cell r="B2289" t="str">
            <v>MONTAGEM E DESMONTAGEM DE FÔRMA DE VIGA, ESCORAMENTO METÁLICO, PÉ-DIREITO SIMPLES, EM CHAPA DE MADEIRA RESINADA, 8 UTILIZAÇÕES. AF_09/2020</v>
          </cell>
          <cell r="C2289" t="str">
            <v>M2</v>
          </cell>
          <cell r="D2289">
            <v>74.25</v>
          </cell>
          <cell r="E2289">
            <v>42.87</v>
          </cell>
          <cell r="F2289">
            <v>117.12</v>
          </cell>
        </row>
        <row r="2290">
          <cell r="A2290">
            <v>92465</v>
          </cell>
          <cell r="B2290" t="str">
            <v>MONTAGEM E DESMONTAGEM DE FÔRMA DE VIGA, ESCORAMENTO COM GARFO DE MADEIRA, PÉ-DIREITO DUPLO, EM CHAPA DE MADEIRA PLASTIFICADA, 10 UTILIZAÇÕES. AF_09/2020</v>
          </cell>
          <cell r="C2290" t="str">
            <v>M2</v>
          </cell>
          <cell r="D2290">
            <v>100.09</v>
          </cell>
          <cell r="E2290">
            <v>45.96</v>
          </cell>
          <cell r="F2290">
            <v>146.05000000000001</v>
          </cell>
        </row>
        <row r="2291">
          <cell r="A2291">
            <v>92466</v>
          </cell>
          <cell r="B2291" t="str">
            <v>MONTAGEM E DESMONTAGEM DE FÔRMA DE VIGA, ESCORAMENTO METÁLICO, PÉ-DIREITO DUPLO, EM CHAPA DE MADEIRA PLASTIFICADA, 10 UTILIZAÇÕES. AF_09/2020</v>
          </cell>
          <cell r="C2291" t="str">
            <v>M2</v>
          </cell>
          <cell r="D2291">
            <v>176.15</v>
          </cell>
          <cell r="E2291">
            <v>48.93</v>
          </cell>
          <cell r="F2291">
            <v>225.08</v>
          </cell>
        </row>
        <row r="2292">
          <cell r="A2292">
            <v>92467</v>
          </cell>
          <cell r="B2292" t="str">
            <v>MONTAGEM E DESMONTAGEM DE FÔRMA DE VIGA, ESCORAMENTO COM GARFO DE MADEIRA, PÉ-DIREITO SIMPLES, EM CHAPA DE MADEIRA PLASTIFICADA, 10 UTILIZAÇÕES. AF_09/2020</v>
          </cell>
          <cell r="C2292" t="str">
            <v>M2</v>
          </cell>
          <cell r="D2292">
            <v>64.009999999999991</v>
          </cell>
          <cell r="E2292">
            <v>30.9</v>
          </cell>
          <cell r="F2292">
            <v>94.91</v>
          </cell>
        </row>
        <row r="2293">
          <cell r="A2293">
            <v>92468</v>
          </cell>
          <cell r="B2293" t="str">
            <v>MONTAGEM E DESMONTAGEM DE FÔRMA DE VIGA, ESCORAMENTO METÁLICO, PÉ-DIREITO SIMPLES, EM CHAPA DE MADEIRA PLASTIFICADA, 10 UTILIZAÇÕES. AF_09/2020</v>
          </cell>
          <cell r="C2293" t="str">
            <v>M2</v>
          </cell>
          <cell r="D2293">
            <v>72.55</v>
          </cell>
          <cell r="E2293">
            <v>38</v>
          </cell>
          <cell r="F2293">
            <v>110.55</v>
          </cell>
        </row>
        <row r="2294">
          <cell r="A2294">
            <v>92469</v>
          </cell>
          <cell r="B2294" t="str">
            <v>MONTAGEM E DESMONTAGEM DE FÔRMA DE VIGA, ESCORAMENTO COM GARFO DE MADEIRA, PÉ-DIREITO DUPLO, EM CHAPA DE MADEIRA PLASTIFICADA, 12 UTILIZAÇÕES. AF_09/2020</v>
          </cell>
          <cell r="C2294" t="str">
            <v>M2</v>
          </cell>
          <cell r="D2294">
            <v>91.230000000000018</v>
          </cell>
          <cell r="E2294">
            <v>42.04</v>
          </cell>
          <cell r="F2294">
            <v>133.27000000000001</v>
          </cell>
        </row>
        <row r="2295">
          <cell r="A2295">
            <v>92470</v>
          </cell>
          <cell r="B2295" t="str">
            <v>MONTAGEM E DESMONTAGEM DE FÔRMA DE VIGA, ESCORAMENTO METÁLICO, PÉ-DIREITO DUPLO, EM CHAPA DE MADEIRA PLASTIFICADA, 12 UTILIZAÇÕES. AF_09/2020</v>
          </cell>
          <cell r="C2295" t="str">
            <v>M2</v>
          </cell>
          <cell r="D2295">
            <v>172.88</v>
          </cell>
          <cell r="E2295">
            <v>45.1</v>
          </cell>
          <cell r="F2295">
            <v>217.98</v>
          </cell>
        </row>
        <row r="2296">
          <cell r="A2296">
            <v>92471</v>
          </cell>
          <cell r="B2296" t="str">
            <v>MONTAGEM E DESMONTAGEM DE FÔRMA DE VIGA, ESCORAMENTO COM GARFO DE MADEIRA, PÉ-DIREITO SIMPLES, EM CHAPA DE MADEIRA PLASTIFICADA, 12 UTILIZAÇÕES. AF_09/2020</v>
          </cell>
          <cell r="C2296" t="str">
            <v>M2</v>
          </cell>
          <cell r="D2296">
            <v>58.41</v>
          </cell>
          <cell r="E2296">
            <v>28.3</v>
          </cell>
          <cell r="F2296">
            <v>86.71</v>
          </cell>
        </row>
        <row r="2297">
          <cell r="A2297">
            <v>92472</v>
          </cell>
          <cell r="B2297" t="str">
            <v>MONTAGEM E DESMONTAGEM DE FÔRMA DE VIGA, ESCORAMENTO METÁLICO, PÉ-DIREITO SIMPLES, EM CHAPA DE MADEIRA PLASTIFICADA, 12 UTILIZAÇÕES. AF_09/2020</v>
          </cell>
          <cell r="C2297" t="str">
            <v>M2</v>
          </cell>
          <cell r="D2297">
            <v>69.450000000000017</v>
          </cell>
          <cell r="E2297">
            <v>34.979999999999997</v>
          </cell>
          <cell r="F2297">
            <v>104.43</v>
          </cell>
        </row>
        <row r="2298">
          <cell r="A2298">
            <v>92473</v>
          </cell>
          <cell r="B2298" t="str">
            <v>MONTAGEM E DESMONTAGEM DE FÔRMA DE VIGA, ESCORAMENTO COM GARFO DE MADEIRA, PÉ-DIREITO DUPLO, EM CHAPA DE MADEIRA PLASTIFICADA, 14 UTILIZAÇÕES. AF_09/2020</v>
          </cell>
          <cell r="C2298" t="str">
            <v>M2</v>
          </cell>
          <cell r="D2298">
            <v>84.19</v>
          </cell>
          <cell r="E2298">
            <v>38.67</v>
          </cell>
          <cell r="F2298">
            <v>122.86</v>
          </cell>
        </row>
        <row r="2299">
          <cell r="A2299">
            <v>92474</v>
          </cell>
          <cell r="B2299" t="str">
            <v>MONTAGEM E DESMONTAGEM DE FÔRMA DE VIGA, ESCORAMENTO METÁLICO, PÉ-DIREITO DUPLO, EM CHAPA DE MADEIRA PLASTIFICADA, 14 UTILIZAÇÕES. AF_09/2020</v>
          </cell>
          <cell r="C2299" t="str">
            <v>M2</v>
          </cell>
          <cell r="D2299">
            <v>170.18</v>
          </cell>
          <cell r="E2299">
            <v>41.64</v>
          </cell>
          <cell r="F2299">
            <v>211.82</v>
          </cell>
        </row>
        <row r="2300">
          <cell r="A2300">
            <v>92475</v>
          </cell>
          <cell r="B2300" t="str">
            <v>MONTAGEM E DESMONTAGEM DE FÔRMA DE VIGA, ESCORAMENTO COM GARFO DE MADEIRA, PÉ-DIREITO SIMPLES, EM CHAPA DE MADEIRA PLASTIFICADA, 14 UTILIZAÇÕES. AF_09/2020</v>
          </cell>
          <cell r="C2300" t="str">
            <v>M2</v>
          </cell>
          <cell r="D2300">
            <v>53.970000000000006</v>
          </cell>
          <cell r="E2300">
            <v>26.04</v>
          </cell>
          <cell r="F2300">
            <v>80.010000000000005</v>
          </cell>
        </row>
        <row r="2301">
          <cell r="A2301">
            <v>92476</v>
          </cell>
          <cell r="B2301" t="str">
            <v>MONTAGEM E DESMONTAGEM DE FÔRMA DE VIGA, ESCORAMENTO METÁLICO, PÉ-DIREITO SIMPLES, EM CHAPA DE MADEIRA PLASTIFICADA, 14 UTILIZAÇÕES. AF_09/2020</v>
          </cell>
          <cell r="C2301" t="str">
            <v>M2</v>
          </cell>
          <cell r="D2301">
            <v>66.94</v>
          </cell>
          <cell r="E2301">
            <v>32.28</v>
          </cell>
          <cell r="F2301">
            <v>99.22</v>
          </cell>
        </row>
        <row r="2302">
          <cell r="A2302">
            <v>92477</v>
          </cell>
          <cell r="B2302" t="str">
            <v>MONTAGEM E DESMONTAGEM DE FÔRMA DE VIGA, ESCORAMENTO COM GARFO DE MADEIRA, PÉ-DIREITO DUPLO, EM CHAPA DE MADEIRA PLASTIFICADA, 18 UTILIZAÇÕES. AF_09/2020</v>
          </cell>
          <cell r="C2302" t="str">
            <v>M2</v>
          </cell>
          <cell r="D2302">
            <v>68.7</v>
          </cell>
          <cell r="E2302">
            <v>32.11</v>
          </cell>
          <cell r="F2302">
            <v>100.81</v>
          </cell>
        </row>
        <row r="2303">
          <cell r="A2303">
            <v>92478</v>
          </cell>
          <cell r="B2303" t="str">
            <v>MONTAGEM E DESMONTAGEM DE FÔRMA DE VIGA, ESCORAMENTO METÁLICO, PÉ-DIREITO DUPLO, EM CHAPA DE MADEIRA PLASTIFICADA, 18 UTILIZAÇÕES. AF_09/2020</v>
          </cell>
          <cell r="C2303" t="str">
            <v>M2</v>
          </cell>
          <cell r="D2303">
            <v>164.56</v>
          </cell>
          <cell r="E2303">
            <v>35.22</v>
          </cell>
          <cell r="F2303">
            <v>199.78</v>
          </cell>
        </row>
        <row r="2304">
          <cell r="A2304">
            <v>92479</v>
          </cell>
          <cell r="B2304" t="str">
            <v>MONTAGEM E DESMONTAGEM DE FÔRMA DE VIGA, ESCORAMENTO COM GARFO DE MADEIRA, PÉ-DIREITO SIMPLES, EM CHAPA DE MADEIRA PLASTIFICADA, 18 UTILIZAÇÕES. AF_09/2020</v>
          </cell>
          <cell r="C2304" t="str">
            <v>M2</v>
          </cell>
          <cell r="D2304">
            <v>44.209999999999994</v>
          </cell>
          <cell r="E2304">
            <v>21.61</v>
          </cell>
          <cell r="F2304">
            <v>65.819999999999993</v>
          </cell>
        </row>
        <row r="2305">
          <cell r="A2305">
            <v>92480</v>
          </cell>
          <cell r="B2305" t="str">
            <v>MONTAGEM E DESMONTAGEM DE FÔRMA DE VIGA, ESCORAMENTO METÁLICO, PÉ-DIREITO SIMPLES, EM CHAPA DE MADEIRA PLASTIFICADA, 18 UTILIZAÇÕES. AF_09/2020</v>
          </cell>
          <cell r="C2305" t="str">
            <v>M2</v>
          </cell>
          <cell r="D2305">
            <v>61.599999999999994</v>
          </cell>
          <cell r="E2305">
            <v>27.26</v>
          </cell>
          <cell r="F2305">
            <v>88.86</v>
          </cell>
        </row>
        <row r="2306">
          <cell r="A2306">
            <v>92482</v>
          </cell>
          <cell r="B2306" t="str">
            <v>MONTAGEM E DESMONTAGEM DE FÔRMA DE LAJE MACIÇA, PÉ-DIREITO SIMPLES, EM MADEIRA SERRADA, 1 UTILIZAÇÃO. AF_09/2020</v>
          </cell>
          <cell r="C2306" t="str">
            <v>M2</v>
          </cell>
          <cell r="D2306">
            <v>252.11</v>
          </cell>
          <cell r="E2306">
            <v>106.46</v>
          </cell>
          <cell r="F2306">
            <v>358.57</v>
          </cell>
        </row>
        <row r="2307">
          <cell r="A2307">
            <v>92484</v>
          </cell>
          <cell r="B2307" t="str">
            <v>MONTAGEM E DESMONTAGEM DE FÔRMA DE LAJE MACIÇA, PÉ-DIREITO SIMPLES, EM MADEIRA SERRADA, 2 UTILIZAÇÕES. AF_09/2020</v>
          </cell>
          <cell r="C2307" t="str">
            <v>M2</v>
          </cell>
          <cell r="D2307">
            <v>159.35999999999999</v>
          </cell>
          <cell r="E2307">
            <v>88.03</v>
          </cell>
          <cell r="F2307">
            <v>247.39</v>
          </cell>
        </row>
        <row r="2308">
          <cell r="A2308">
            <v>92486</v>
          </cell>
          <cell r="B2308" t="str">
            <v>MONTAGEM E DESMONTAGEM DE FÔRMA DE LAJE MACIÇA, PÉ-DIREITO SIMPLES, EM MADEIRA SERRADA, 4 UTILIZAÇÕES. AF_09/2020</v>
          </cell>
          <cell r="C2308" t="str">
            <v>M2</v>
          </cell>
          <cell r="D2308">
            <v>103.64999999999999</v>
          </cell>
          <cell r="E2308">
            <v>72.760000000000005</v>
          </cell>
          <cell r="F2308">
            <v>176.41</v>
          </cell>
        </row>
        <row r="2309">
          <cell r="A2309">
            <v>92488</v>
          </cell>
          <cell r="B2309" t="str">
            <v>MONTAGEM E DESMONTAGEM DE FÔRMA DE LAJE NERVURADA COM CUBETA E ASSOALHO, PÉ-DIREITO DUPLO, EM CHAPA DE MADEIRA COMPENSADA RESINADA, 8 UTILIZAÇÕES. AF_09/2020</v>
          </cell>
          <cell r="C2309" t="str">
            <v>M2</v>
          </cell>
          <cell r="D2309">
            <v>65.930000000000007</v>
          </cell>
          <cell r="E2309">
            <v>39.58</v>
          </cell>
          <cell r="F2309">
            <v>105.51</v>
          </cell>
        </row>
        <row r="2310">
          <cell r="A2310">
            <v>92490</v>
          </cell>
          <cell r="B2310" t="str">
            <v>MONTAGEM E DESMONTAGEM DE FÔRMA DE LAJE NERVURADA COM CUBETA E ASSOALHO, PÉ-DIREITO SIMPLES, EM CHAPA DE MADEIRA COMPENSADA RESINADA, 8 UTILIZAÇÕES. AF_09/2020</v>
          </cell>
          <cell r="C2310" t="str">
            <v>M2</v>
          </cell>
          <cell r="D2310">
            <v>42.3</v>
          </cell>
          <cell r="E2310">
            <v>28.31</v>
          </cell>
          <cell r="F2310">
            <v>70.61</v>
          </cell>
        </row>
        <row r="2311">
          <cell r="A2311">
            <v>92492</v>
          </cell>
          <cell r="B2311" t="str">
            <v>MONTAGEM E DESMONTAGEM DE FÔRMA DE LAJE NERVURADA COM CUBETA E ASSOALHO, PÉ-DIREITO DUPLO, EM CHAPA DE MADEIRA COMPENSADA RESINADA, 10 UTILIZAÇÕES. AF_09/2020</v>
          </cell>
          <cell r="C2311" t="str">
            <v>M2</v>
          </cell>
          <cell r="D2311">
            <v>63.12</v>
          </cell>
          <cell r="E2311">
            <v>36.54</v>
          </cell>
          <cell r="F2311">
            <v>99.66</v>
          </cell>
        </row>
        <row r="2312">
          <cell r="A2312">
            <v>92494</v>
          </cell>
          <cell r="B2312" t="str">
            <v>MONTAGEM E DESMONTAGEM DE FÔRMA DE LAJE NERVURADA COM CUBETA E ASSOALHO, PÉ-DIREITO SIMPLES, EM CHAPA DE MADEIRA COMPENSADA RESINADA, 10 UTILIZAÇÕES. AF_09/2020</v>
          </cell>
          <cell r="C2312" t="str">
            <v>M2</v>
          </cell>
          <cell r="D2312">
            <v>39.820000000000007</v>
          </cell>
          <cell r="E2312">
            <v>26.16</v>
          </cell>
          <cell r="F2312">
            <v>65.98</v>
          </cell>
        </row>
        <row r="2313">
          <cell r="A2313">
            <v>92496</v>
          </cell>
          <cell r="B2313" t="str">
            <v>MONTAGEM E DESMONTAGEM DE FÔRMA DE LAJE NERVURADA COM CUBETA E ASSOALHO, PÉ-DIREITO DUPLO, EM CHAPA DE MADEIRA COMPENSADA RESINADA, 12 UTILIZAÇÕES. AF_09/2020</v>
          </cell>
          <cell r="C2313" t="str">
            <v>M2</v>
          </cell>
          <cell r="D2313">
            <v>60.929999999999993</v>
          </cell>
          <cell r="E2313">
            <v>33.78</v>
          </cell>
          <cell r="F2313">
            <v>94.71</v>
          </cell>
        </row>
        <row r="2314">
          <cell r="A2314">
            <v>92498</v>
          </cell>
          <cell r="B2314" t="str">
            <v>MONTAGEM E DESMONTAGEM DE FÔRMA DE LAJE NERVURADA COM CUBETA E ASSOALHO, PÉ-DIREITO SIMPLES, EM CHAPA DE MADEIRA COMPENSADA RESINADA, 12 UTILIZAÇÕES. AF_09/2020</v>
          </cell>
          <cell r="C2314" t="str">
            <v>M2</v>
          </cell>
          <cell r="D2314">
            <v>37.9</v>
          </cell>
          <cell r="E2314">
            <v>24.17</v>
          </cell>
          <cell r="F2314">
            <v>62.07</v>
          </cell>
        </row>
        <row r="2315">
          <cell r="A2315">
            <v>92500</v>
          </cell>
          <cell r="B2315" t="str">
            <v>MONTAGEM E DESMONTAGEM DE FÔRMA DE LAJE NERVURADA COM CUBETA E ASSOALHO, PÉ-DIREITO DUPLO, EM CHAPA DE MADEIRA COMPENSADA RESINADA, 14 UTILIZAÇÕES. AF_09/2020</v>
          </cell>
          <cell r="C2315" t="str">
            <v>M2</v>
          </cell>
          <cell r="D2315">
            <v>59.43</v>
          </cell>
          <cell r="E2315">
            <v>31.21</v>
          </cell>
          <cell r="F2315">
            <v>90.64</v>
          </cell>
        </row>
        <row r="2316">
          <cell r="A2316">
            <v>92502</v>
          </cell>
          <cell r="B2316" t="str">
            <v>MONTAGEM E DESMONTAGEM DE FÔRMA DE LAJE NERVURADA COM CUBETA E ASSOALHO, PÉ-DIREITO SIMPLES, EM CHAPA DE MADEIRA COMPENSADA RESINADA, 14 UTILIZAÇÕES. AF_09/2020</v>
          </cell>
          <cell r="C2316" t="str">
            <v>M2</v>
          </cell>
          <cell r="D2316">
            <v>36.68</v>
          </cell>
          <cell r="E2316">
            <v>22.33</v>
          </cell>
          <cell r="F2316">
            <v>59.01</v>
          </cell>
        </row>
        <row r="2317">
          <cell r="A2317">
            <v>92504</v>
          </cell>
          <cell r="B2317" t="str">
            <v>MONTAGEM E DESMONTAGEM DE FÔRMA DE LAJE NERVURADA COM CUBETA E ASSOALHO, PÉ-DIREITO DUPLO, EM CHAPA DE MADEIRA COMPENSADA RESINADA, 18 UTILIZAÇÕES. AF_09/2020</v>
          </cell>
          <cell r="C2317" t="str">
            <v>M2</v>
          </cell>
          <cell r="D2317">
            <v>56.59</v>
          </cell>
          <cell r="E2317">
            <v>26.66</v>
          </cell>
          <cell r="F2317">
            <v>83.25</v>
          </cell>
        </row>
        <row r="2318">
          <cell r="A2318">
            <v>92506</v>
          </cell>
          <cell r="B2318" t="str">
            <v>MONTAGEM E DESMONTAGEM DE FÔRMA DE LAJE NERVURADA COM CUBETA E ASSOALHO, PÉ-DIREITO SIMPLES, EM CHAPA DE MADEIRA COMPENSADA RESINADA, 18 UTILIZAÇÕES. AF_09/2020</v>
          </cell>
          <cell r="C2318" t="str">
            <v>M2</v>
          </cell>
          <cell r="D2318">
            <v>34.349999999999994</v>
          </cell>
          <cell r="E2318">
            <v>19.059999999999999</v>
          </cell>
          <cell r="F2318">
            <v>53.41</v>
          </cell>
        </row>
        <row r="2319">
          <cell r="A2319">
            <v>92508</v>
          </cell>
          <cell r="B2319" t="str">
            <v>MONTAGEM E DESMONTAGEM DE FÔRMA DE LAJE MACIÇA, PÉ-DIREITO DUPLO, EM CHAPA DE MADEIRA COMPENSADA RESINADA, 2 UTILIZAÇÕES. AF_09/2020</v>
          </cell>
          <cell r="C2319" t="str">
            <v>M2</v>
          </cell>
          <cell r="D2319">
            <v>70.150000000000006</v>
          </cell>
          <cell r="E2319">
            <v>30.82</v>
          </cell>
          <cell r="F2319">
            <v>100.97</v>
          </cell>
        </row>
        <row r="2320">
          <cell r="A2320">
            <v>92510</v>
          </cell>
          <cell r="B2320" t="str">
            <v>MONTAGEM E DESMONTAGEM DE FÔRMA DE LAJE MACIÇA, PÉ-DIREITO SIMPLES, EM CHAPA DE MADEIRA COMPENSADA RESINADA, 2 UTILIZAÇÕES. AF_09/2020</v>
          </cell>
          <cell r="C2320" t="str">
            <v>M2</v>
          </cell>
          <cell r="D2320">
            <v>45.94</v>
          </cell>
          <cell r="E2320">
            <v>18</v>
          </cell>
          <cell r="F2320">
            <v>63.94</v>
          </cell>
        </row>
        <row r="2321">
          <cell r="A2321">
            <v>92512</v>
          </cell>
          <cell r="B2321" t="str">
            <v>MONTAGEM E DESMONTAGEM DE FÔRMA DE LAJE MACIÇA, PÉ-DIREITO DUPLO, EM CHAPA DE MADEIRA COMPENSADA RESINADA, 4 UTILIZAÇÕES. AF_09/2020</v>
          </cell>
          <cell r="C2321" t="str">
            <v>M2</v>
          </cell>
          <cell r="D2321">
            <v>58.31</v>
          </cell>
          <cell r="E2321">
            <v>28.34</v>
          </cell>
          <cell r="F2321">
            <v>86.65</v>
          </cell>
        </row>
        <row r="2322">
          <cell r="A2322">
            <v>92514</v>
          </cell>
          <cell r="B2322" t="str">
            <v>MONTAGEM E DESMONTAGEM DE FÔRMA DE LAJE MACIÇA, PÉ-DIREITO SIMPLES, EM CHAPA DE MADEIRA COMPENSADA RESINADA, 4 UTILIZAÇÕES. AF_09/2020</v>
          </cell>
          <cell r="C2322" t="str">
            <v>M2</v>
          </cell>
          <cell r="D2322">
            <v>34.460000000000008</v>
          </cell>
          <cell r="E2322">
            <v>16.489999999999998</v>
          </cell>
          <cell r="F2322">
            <v>50.95</v>
          </cell>
        </row>
        <row r="2323">
          <cell r="A2323">
            <v>92515</v>
          </cell>
          <cell r="B2323" t="str">
            <v>MONTAGEM E DESMONTAGEM DE FÔRMA DE LAJE MACIÇA, PÉ-DIREITO DUPLO, EM CHAPA DE MADEIRA COMPENSADA RESINADA, 6 UTILIZAÇÕES. AF_09/2020</v>
          </cell>
          <cell r="C2323" t="str">
            <v>M2</v>
          </cell>
          <cell r="D2323">
            <v>53.050000000000004</v>
          </cell>
          <cell r="E2323">
            <v>26.15</v>
          </cell>
          <cell r="F2323">
            <v>79.2</v>
          </cell>
        </row>
        <row r="2324">
          <cell r="A2324">
            <v>92518</v>
          </cell>
          <cell r="B2324" t="str">
            <v>MONTAGEM E DESMONTAGEM DE FÔRMA DE LAJE MACIÇA, PÉ-DIREITO SIMPLES, EM CHAPA DE MADEIRA COMPENSADA RESINADA, 6 UTILIZAÇÕES. AF_09/2020</v>
          </cell>
          <cell r="C2324" t="str">
            <v>M2</v>
          </cell>
          <cell r="D2324">
            <v>29.540000000000003</v>
          </cell>
          <cell r="E2324">
            <v>15.2</v>
          </cell>
          <cell r="F2324">
            <v>44.74</v>
          </cell>
        </row>
        <row r="2325">
          <cell r="A2325">
            <v>92520</v>
          </cell>
          <cell r="B2325" t="str">
            <v>MONTAGEM E DESMONTAGEM DE FÔRMA DE LAJE MACIÇA, PÉ-DIREITO DUPLO, EM CHAPA DE MADEIRA COMPENSADA RESINADA, 8 UTILIZAÇÕES. AF_09/2020</v>
          </cell>
          <cell r="C2325" t="str">
            <v>M2</v>
          </cell>
          <cell r="D2325">
            <v>49.980000000000004</v>
          </cell>
          <cell r="E2325">
            <v>24.14</v>
          </cell>
          <cell r="F2325">
            <v>74.12</v>
          </cell>
        </row>
        <row r="2326">
          <cell r="A2326">
            <v>92522</v>
          </cell>
          <cell r="B2326" t="str">
            <v>MONTAGEM E DESMONTAGEM DE FÔRMA DE LAJE MACIÇA, PÉ-DIREITO SIMPLES, EM CHAPA DE MADEIRA COMPENSADA RESINADA, 8 UTILIZAÇÕES. AF_09/2020</v>
          </cell>
          <cell r="C2326" t="str">
            <v>M2</v>
          </cell>
          <cell r="D2326">
            <v>26.790000000000003</v>
          </cell>
          <cell r="E2326">
            <v>14.02</v>
          </cell>
          <cell r="F2326">
            <v>40.81</v>
          </cell>
        </row>
        <row r="2327">
          <cell r="A2327">
            <v>92524</v>
          </cell>
          <cell r="B2327" t="str">
            <v>MONTAGEM E DESMONTAGEM DE FÔRMA DE LAJE MACIÇA, PÉ-DIREITO DUPLO, EM CHAPA DE MADEIRA COMPENSADA PLASTIFICADA, 10 UTILIZAÇÕES. AF_09/2020</v>
          </cell>
          <cell r="C2327" t="str">
            <v>M2</v>
          </cell>
          <cell r="D2327">
            <v>50.849999999999994</v>
          </cell>
          <cell r="E2327">
            <v>22.28</v>
          </cell>
          <cell r="F2327">
            <v>73.13</v>
          </cell>
        </row>
        <row r="2328">
          <cell r="A2328">
            <v>92526</v>
          </cell>
          <cell r="B2328" t="str">
            <v>MONTAGEM E DESMONTAGEM DE FÔRMA DE LAJE MACIÇA, PÉ-DIREITO SIMPLES, EM CHAPA DE MADEIRA COMPENSADA PLASTIFICADA, 10 UTILIZAÇÕES. AF_09/2020</v>
          </cell>
          <cell r="C2328" t="str">
            <v>M2</v>
          </cell>
          <cell r="D2328">
            <v>27.97</v>
          </cell>
          <cell r="E2328">
            <v>12.92</v>
          </cell>
          <cell r="F2328">
            <v>40.89</v>
          </cell>
        </row>
        <row r="2329">
          <cell r="A2329">
            <v>92528</v>
          </cell>
          <cell r="B2329" t="str">
            <v>MONTAGEM E DESMONTAGEM DE FÔRMA DE LAJE MACIÇA, PÉ-DIREITO DUPLO, EM CHAPA DE MADEIRA COMPENSADA PLASTIFICADA, 12 UTILIZAÇÕES. AF_09/2020</v>
          </cell>
          <cell r="C2329" t="str">
            <v>M2</v>
          </cell>
          <cell r="D2329">
            <v>49.120000000000005</v>
          </cell>
          <cell r="E2329">
            <v>20.58</v>
          </cell>
          <cell r="F2329">
            <v>69.7</v>
          </cell>
        </row>
        <row r="2330">
          <cell r="A2330">
            <v>92530</v>
          </cell>
          <cell r="B2330" t="str">
            <v>MONTAGEM E DESMONTAGEM DE FÔRMA DE LAJE MACIÇA, PÉ-DIREITO SIMPLES, EM CHAPA DE MADEIRA COMPENSADA PLASTIFICADA, 12 UTILIZAÇÕES. AF_09/2020</v>
          </cell>
          <cell r="C2330" t="str">
            <v>M2</v>
          </cell>
          <cell r="D2330">
            <v>26.5</v>
          </cell>
          <cell r="E2330">
            <v>11.93</v>
          </cell>
          <cell r="F2330">
            <v>38.43</v>
          </cell>
        </row>
        <row r="2331">
          <cell r="A2331">
            <v>92532</v>
          </cell>
          <cell r="B2331" t="str">
            <v>MONTAGEM E DESMONTAGEM DE FÔRMA DE LAJE MACIÇA, PÉ-DIREITO DUPLO, EM CHAPA DE MADEIRA COMPENSADA PLASTIFICADA, 14 UTILIZAÇÕES. AF_09/2020</v>
          </cell>
          <cell r="C2331" t="str">
            <v>M2</v>
          </cell>
          <cell r="D2331">
            <v>47.660000000000004</v>
          </cell>
          <cell r="E2331">
            <v>19.04</v>
          </cell>
          <cell r="F2331">
            <v>66.7</v>
          </cell>
        </row>
        <row r="2332">
          <cell r="A2332">
            <v>92534</v>
          </cell>
          <cell r="B2332" t="str">
            <v>MONTAGEM E DESMONTAGEM DE FÔRMA DE LAJE MACIÇA, PÉ-DIREITO SIMPLES, EM CHAPA DE MADEIRA COMPENSADA PLASTIFICADA, 14 UTILIZAÇÕES. AF_09/2020</v>
          </cell>
          <cell r="C2332" t="str">
            <v>M2</v>
          </cell>
          <cell r="D2332">
            <v>25.290000000000003</v>
          </cell>
          <cell r="E2332">
            <v>11.05</v>
          </cell>
          <cell r="F2332">
            <v>36.340000000000003</v>
          </cell>
        </row>
        <row r="2333">
          <cell r="A2333">
            <v>92536</v>
          </cell>
          <cell r="B2333" t="str">
            <v>MONTAGEM E DESMONTAGEM DE FÔRMA DE LAJE MACIÇA, PÉ-DIREITO DUPLO, EM CHAPA DE MADEIRA COMPENSADA PLASTIFICADA, 18 UTILIZAÇÕES. AF_09/2020</v>
          </cell>
          <cell r="C2333" t="str">
            <v>M2</v>
          </cell>
          <cell r="D2333">
            <v>44.73</v>
          </cell>
          <cell r="E2333">
            <v>16.25</v>
          </cell>
          <cell r="F2333">
            <v>60.98</v>
          </cell>
        </row>
        <row r="2334">
          <cell r="A2334">
            <v>92538</v>
          </cell>
          <cell r="B2334" t="str">
            <v>MONTAGEM E DESMONTAGEM DE FÔRMA DE LAJE MACIÇA, PÉ-DIREITO SIMPLES, EM CHAPA DE MADEIRA COMPENSADA PLASTIFICADA, 18 UTILIZAÇÕES. AF_09/2020</v>
          </cell>
          <cell r="C2334" t="str">
            <v>M2</v>
          </cell>
          <cell r="D2334">
            <v>22.79</v>
          </cell>
          <cell r="E2334">
            <v>9.4</v>
          </cell>
          <cell r="F2334">
            <v>32.19</v>
          </cell>
        </row>
        <row r="2335">
          <cell r="A2335">
            <v>96252</v>
          </cell>
          <cell r="B2335" t="str">
            <v>FABRICAÇÃO DE FÔRMA PARA PILARES CIRCULARES, EM CHAPA DE MADEIRA COMPENSADA RESINADA. AF_06/2017</v>
          </cell>
          <cell r="C2335" t="str">
            <v>M2</v>
          </cell>
          <cell r="D2335">
            <v>179.81</v>
          </cell>
          <cell r="E2335">
            <v>59.85</v>
          </cell>
          <cell r="F2335">
            <v>239.66</v>
          </cell>
        </row>
        <row r="2336">
          <cell r="A2336">
            <v>96257</v>
          </cell>
          <cell r="B2336" t="str">
            <v>MONTAGEM E DESMONTAGEM DE FÔRMA DE PILARES CIRCULARES, COM ÁREA MÉDIA DAS SEÇÕES MENOR OU IGUAL A 0,28 M², PÉ-DIREITO SIMPLES, EM MADEIRA, 2 UTILIZAÇÕES. AF_06/2017</v>
          </cell>
          <cell r="C2336" t="str">
            <v>M2</v>
          </cell>
          <cell r="D2336">
            <v>122.75</v>
          </cell>
          <cell r="E2336">
            <v>84.16</v>
          </cell>
          <cell r="F2336">
            <v>206.91</v>
          </cell>
        </row>
        <row r="2337">
          <cell r="A2337">
            <v>96258</v>
          </cell>
          <cell r="B2337" t="str">
            <v>MONTAGEM E DESMONTAGEM DE FÔRMA DE PILARES CIRCULARES, COM ÁREA MÉDIA DAS SEÇÕES MAIOR QUE 0,28 M², PÉ-DIREITO SIMPLES, EM MADEIRA, 2 UTILIZAÇÕES. AF_06/2017</v>
          </cell>
          <cell r="C2337" t="str">
            <v>M2</v>
          </cell>
          <cell r="D2337">
            <v>116.89999999999999</v>
          </cell>
          <cell r="E2337">
            <v>76.2</v>
          </cell>
          <cell r="F2337">
            <v>193.1</v>
          </cell>
        </row>
        <row r="2338">
          <cell r="A2338">
            <v>96259</v>
          </cell>
          <cell r="B2338" t="str">
            <v>MONTAGEM E DESMONTAGEM DE FÔRMA DE PILARES CIRCULARES, COM ÁREA MÉDIA DAS SEÇÕES MENOR OU IGUAL A 0,28 M², PÉ-DIREITO DUPLO, EM MADEIRA, 2 UTILIZAÇÕES. AF_06/2017</v>
          </cell>
          <cell r="C2338" t="str">
            <v>M2</v>
          </cell>
          <cell r="D2338">
            <v>128.13</v>
          </cell>
          <cell r="E2338">
            <v>105.93</v>
          </cell>
          <cell r="F2338">
            <v>234.06</v>
          </cell>
        </row>
        <row r="2339">
          <cell r="A2339">
            <v>96529</v>
          </cell>
          <cell r="B2339" t="str">
            <v>FABRICAÇÃO, MONTAGEM E DESMONTAGEM DE FÔRMA PARA SAPATA, EM MADEIRA SERRADA, E=25 MM, 1 UTILIZAÇÃO. AF_01/2024</v>
          </cell>
          <cell r="C2339" t="str">
            <v>M2</v>
          </cell>
          <cell r="D2339">
            <v>132.51</v>
          </cell>
          <cell r="E2339">
            <v>119.04</v>
          </cell>
          <cell r="F2339">
            <v>251.55</v>
          </cell>
        </row>
        <row r="2340">
          <cell r="A2340">
            <v>96530</v>
          </cell>
          <cell r="B2340" t="str">
            <v>FABRICAÇÃO, MONTAGEM E DESMONTAGEM DE FÔRMA PARA VIGA BALDRAME, EM MADEIRA SERRADA, E=25 MM, 1 UTILIZAÇÃO. AF_01/2024</v>
          </cell>
          <cell r="C2340" t="str">
            <v>M2</v>
          </cell>
          <cell r="D2340">
            <v>87.839999999999989</v>
          </cell>
          <cell r="E2340">
            <v>45.3</v>
          </cell>
          <cell r="F2340">
            <v>133.13999999999999</v>
          </cell>
        </row>
        <row r="2341">
          <cell r="A2341">
            <v>96531</v>
          </cell>
          <cell r="B2341" t="str">
            <v>FABRICAÇÃO, MONTAGEM E DESMONTAGEM DE FÔRMA PARA BLOCO DE COROAMENTO, EM MADEIRA SERRADA, E=25 MM, 2 UTILIZAÇÕES. AF_01/2024</v>
          </cell>
          <cell r="C2341" t="str">
            <v>M2</v>
          </cell>
          <cell r="D2341">
            <v>56.879999999999995</v>
          </cell>
          <cell r="E2341">
            <v>44.78</v>
          </cell>
          <cell r="F2341">
            <v>101.66</v>
          </cell>
        </row>
        <row r="2342">
          <cell r="A2342">
            <v>96532</v>
          </cell>
          <cell r="B2342" t="str">
            <v>FABRICAÇÃO, MONTAGEM E DESMONTAGEM DE FÔRMA PARA SAPATA, EM MADEIRA SERRADA, E=25 MM, 2 UTILIZAÇÕES. AF_01/2024</v>
          </cell>
          <cell r="C2342" t="str">
            <v>M2</v>
          </cell>
          <cell r="D2342">
            <v>81.849999999999994</v>
          </cell>
          <cell r="E2342">
            <v>93.37</v>
          </cell>
          <cell r="F2342">
            <v>175.22</v>
          </cell>
        </row>
        <row r="2343">
          <cell r="A2343">
            <v>96533</v>
          </cell>
          <cell r="B2343" t="str">
            <v>FABRICAÇÃO, MONTAGEM E DESMONTAGEM DE FÔRMA PARA VIGA BALDRAME, EM MADEIRA SERRADA, E=25 MM, 2 UTILIZAÇÕES. AF_01/2024</v>
          </cell>
          <cell r="C2343" t="str">
            <v>M2</v>
          </cell>
          <cell r="D2343">
            <v>51.87</v>
          </cell>
          <cell r="E2343">
            <v>37.93</v>
          </cell>
          <cell r="F2343">
            <v>89.8</v>
          </cell>
        </row>
        <row r="2344">
          <cell r="A2344">
            <v>96534</v>
          </cell>
          <cell r="B2344" t="str">
            <v>FABRICAÇÃO, MONTAGEM E DESMONTAGEM DE FÔRMA PARA BLOCO DE COROAMENTO, EM MADEIRA SERRADA, E=25 MM, 4 UTILIZAÇÕES. AF_01/2024</v>
          </cell>
          <cell r="C2344" t="str">
            <v>M2</v>
          </cell>
          <cell r="D2344">
            <v>36.96</v>
          </cell>
          <cell r="E2344">
            <v>41.26</v>
          </cell>
          <cell r="F2344">
            <v>78.22</v>
          </cell>
        </row>
        <row r="2345">
          <cell r="A2345">
            <v>96535</v>
          </cell>
          <cell r="B2345" t="str">
            <v>FABRICAÇÃO, MONTAGEM E DESMONTAGEM DE FÔRMA PARA SAPATA, EM MADEIRA SERRADA, E=25 MM, 4 UTILIZAÇÕES. AF_01/2024</v>
          </cell>
          <cell r="C2345" t="str">
            <v>M2</v>
          </cell>
          <cell r="D2345">
            <v>55.509999999999991</v>
          </cell>
          <cell r="E2345">
            <v>80</v>
          </cell>
          <cell r="F2345">
            <v>135.51</v>
          </cell>
        </row>
        <row r="2346">
          <cell r="A2346">
            <v>96536</v>
          </cell>
          <cell r="B2346" t="str">
            <v>FABRICAÇÃO, MONTAGEM E DESMONTAGEM DE FÔRMA PARA VIGA BALDRAME, EM MADEIRA SERRADA, E=25 MM, 4 UTILIZAÇÕES. AF_01/2024</v>
          </cell>
          <cell r="C2346" t="str">
            <v>M2</v>
          </cell>
          <cell r="D2346">
            <v>33.159999999999997</v>
          </cell>
          <cell r="E2346">
            <v>34.08</v>
          </cell>
          <cell r="F2346">
            <v>67.239999999999995</v>
          </cell>
        </row>
        <row r="2347">
          <cell r="A2347">
            <v>96537</v>
          </cell>
          <cell r="B2347" t="str">
            <v>FABRICAÇÃO, MONTAGEM E DESMONTAGEM DE FÔRMA PARA BLOCO DE COROAMENTO, EM CHAPA DE MADEIRA COMPENSADA RESINADA, E=17 MM, 2 UTILIZAÇÕES. AF_01/2024</v>
          </cell>
          <cell r="C2347" t="str">
            <v>M2</v>
          </cell>
          <cell r="D2347">
            <v>100.70000000000002</v>
          </cell>
          <cell r="E2347">
            <v>77.319999999999993</v>
          </cell>
          <cell r="F2347">
            <v>178.02</v>
          </cell>
        </row>
        <row r="2348">
          <cell r="A2348">
            <v>96538</v>
          </cell>
          <cell r="B2348" t="str">
            <v>FABRICAÇÃO, MONTAGEM E DESMONTAGEM DE FÔRMA PARA SAPATA, EM CHAPA DE MADEIRA COMPENSADA RESINADA, E=17 MM, 2 UTILIZAÇÕES. AF_01/2024</v>
          </cell>
          <cell r="C2348" t="str">
            <v>M2</v>
          </cell>
          <cell r="D2348">
            <v>116.50999999999999</v>
          </cell>
          <cell r="E2348">
            <v>129.05000000000001</v>
          </cell>
          <cell r="F2348">
            <v>245.56</v>
          </cell>
        </row>
        <row r="2349">
          <cell r="A2349">
            <v>96539</v>
          </cell>
          <cell r="B2349" t="str">
            <v>FABRICAÇÃO, MONTAGEM E DESMONTAGEM DE FÔRMA PARA VIGA BALDRAME, EM CHAPA DE MADEIRA COMPENSADA RESINADA, E=17 MM, 2 UTILIZAÇÕES. AF_01/2024</v>
          </cell>
          <cell r="C2349" t="str">
            <v>M2</v>
          </cell>
          <cell r="D2349">
            <v>68.97999999999999</v>
          </cell>
          <cell r="E2349">
            <v>58.99</v>
          </cell>
          <cell r="F2349">
            <v>127.97</v>
          </cell>
        </row>
        <row r="2350">
          <cell r="A2350">
            <v>96540</v>
          </cell>
          <cell r="B2350" t="str">
            <v>FABRICAÇÃO, MONTAGEM E DESMONTAGEM DE FÔRMA PARA BLOCO DE COROAMENTO, EM CHAPA DE MADEIRA COMPENSADA RESINADA, E=17 MM, 4 UTILIZAÇÕES. AF_01/2024</v>
          </cell>
          <cell r="C2350" t="str">
            <v>M2</v>
          </cell>
          <cell r="D2350">
            <v>63.650000000000006</v>
          </cell>
          <cell r="E2350">
            <v>65.88</v>
          </cell>
          <cell r="F2350">
            <v>129.53</v>
          </cell>
        </row>
        <row r="2351">
          <cell r="A2351">
            <v>96541</v>
          </cell>
          <cell r="B2351" t="str">
            <v>FABRICAÇÃO, MONTAGEM E DESMONTAGEM DE FÔRMA PARA SAPATA, EM CHAPA DE MADEIRA COMPENSADA RESINADA, E=17 MM, 4 UTILIZAÇÕES. AF_01/2024</v>
          </cell>
          <cell r="C2351" t="str">
            <v>M2</v>
          </cell>
          <cell r="D2351">
            <v>78.080000000000013</v>
          </cell>
          <cell r="E2351">
            <v>106.57</v>
          </cell>
          <cell r="F2351">
            <v>184.65</v>
          </cell>
        </row>
        <row r="2352">
          <cell r="A2352">
            <v>96542</v>
          </cell>
          <cell r="B2352" t="str">
            <v>FABRICAÇÃO, MONTAGEM E DESMONTAGEM DE FÔRMA PARA VIGA BALDRAME, EM CHAPA DE MADEIRA COMPENSADA RESINADA, E=17 MM, 4 UTILIZAÇÕES. AF_01/2024</v>
          </cell>
          <cell r="C2352" t="str">
            <v>M2</v>
          </cell>
          <cell r="D2352">
            <v>45.240000000000009</v>
          </cell>
          <cell r="E2352">
            <v>52.66</v>
          </cell>
          <cell r="F2352">
            <v>97.9</v>
          </cell>
        </row>
        <row r="2353">
          <cell r="A2353">
            <v>96543</v>
          </cell>
          <cell r="B2353" t="str">
            <v>ARMAÇÃO DE BLOCO UTILIZANDO AÇO CA-60 DE 5 MM - MONTAGEM. AF_01/2024</v>
          </cell>
          <cell r="C2353" t="str">
            <v>KG</v>
          </cell>
          <cell r="D2353">
            <v>11.77</v>
          </cell>
          <cell r="E2353">
            <v>8.8000000000000007</v>
          </cell>
          <cell r="F2353">
            <v>20.57</v>
          </cell>
        </row>
        <row r="2354">
          <cell r="A2354">
            <v>97747</v>
          </cell>
          <cell r="B2354" t="str">
            <v>MONTAGEM E DESMONTAGEM DE FÔRMA DE PILARES CIRCULARES, COM ÁREA MÉDIA DAS SEÇÕES MAIOR QUE 0,28 M², PÉ-DIREITO DUPLO, EM MADEIRA, 2 UTILIZAÇÕES.  AF_06/2017</v>
          </cell>
          <cell r="C2354" t="str">
            <v>M2</v>
          </cell>
          <cell r="D2354">
            <v>122.10000000000001</v>
          </cell>
          <cell r="E2354">
            <v>94.36</v>
          </cell>
          <cell r="F2354">
            <v>216.46</v>
          </cell>
        </row>
        <row r="2355">
          <cell r="A2355">
            <v>101791</v>
          </cell>
          <cell r="B2355" t="str">
            <v>FABRICAÇÃO DE ESCORAS DO TIPO PONTALETE, EM MADEIRA, PARA PÉ-DIREITO DUPLO. AF_09/2020</v>
          </cell>
          <cell r="C2355" t="str">
            <v>M</v>
          </cell>
          <cell r="D2355">
            <v>20.34</v>
          </cell>
          <cell r="E2355">
            <v>1.78</v>
          </cell>
          <cell r="F2355">
            <v>22.12</v>
          </cell>
        </row>
        <row r="2356">
          <cell r="A2356">
            <v>101792</v>
          </cell>
          <cell r="B2356" t="str">
            <v>ESCORAMENTO DE FÔRMAS DE LAJE EM MADEIRA NÃO APARELHADA, PÉ-DIREITO SIMPLES, INCLUSO TRAVAMENTO, 4 UTILIZAÇÕES. AF_09/2020</v>
          </cell>
          <cell r="C2356" t="str">
            <v>M3</v>
          </cell>
          <cell r="D2356">
            <v>10.62</v>
          </cell>
          <cell r="E2356">
            <v>6.15</v>
          </cell>
          <cell r="F2356">
            <v>16.77</v>
          </cell>
        </row>
        <row r="2357">
          <cell r="A2357">
            <v>101793</v>
          </cell>
          <cell r="B2357" t="str">
            <v>ESCORAMENTO DE FÔRMAS DE LAJE EM MADEIRA NÃO APARELHADA, PÉ-DIREITO DUPLO, INCLUSO TRAVAMENTO, 4 UTILIZAÇÕES. AF_09/2020</v>
          </cell>
          <cell r="C2357" t="str">
            <v>M3</v>
          </cell>
          <cell r="D2357">
            <v>16.43</v>
          </cell>
          <cell r="E2357">
            <v>8.33</v>
          </cell>
          <cell r="F2357">
            <v>24.76</v>
          </cell>
        </row>
        <row r="2358">
          <cell r="A2358">
            <v>101969</v>
          </cell>
          <cell r="B2358" t="str">
            <v>FABRICAÇÃO DE FÔRMA PARA ESCADAS, COM 2 LANCES EM "U" E LAJE PLANA, EM CHAPA DE MADEIRA COMPENSADA PLASTIFICADA, E=18 MM. AF_11/2020</v>
          </cell>
          <cell r="C2358" t="str">
            <v>M2</v>
          </cell>
          <cell r="D2358">
            <v>147.58000000000001</v>
          </cell>
          <cell r="E2358">
            <v>23.57</v>
          </cell>
          <cell r="F2358">
            <v>171.15</v>
          </cell>
        </row>
        <row r="2359">
          <cell r="A2359">
            <v>101971</v>
          </cell>
          <cell r="B2359" t="str">
            <v>FABRICAÇÃO DE FÔRMA PARA ESCADAS, COM 2 LANCES EM "U" E LAJE PLANA, EM CHAPA DE MADEIRA COMPENSADA RESINADA, E= 17 MM. AF_11/2020</v>
          </cell>
          <cell r="C2359" t="str">
            <v>M2</v>
          </cell>
          <cell r="D2359">
            <v>111.07</v>
          </cell>
          <cell r="E2359">
            <v>23.57</v>
          </cell>
          <cell r="F2359">
            <v>134.63999999999999</v>
          </cell>
        </row>
        <row r="2360">
          <cell r="A2360">
            <v>101973</v>
          </cell>
          <cell r="B2360" t="str">
            <v>FABRICAÇÃO DE FÔRMA PARA ESCADAS, COM 2 LANCES EM "U" E LAJE PLANA, EM MADEIRA SERRADA, E=25 MM. AF_11/2020</v>
          </cell>
          <cell r="C2360" t="str">
            <v>M2</v>
          </cell>
          <cell r="D2360">
            <v>196.45000000000002</v>
          </cell>
          <cell r="E2360">
            <v>25.63</v>
          </cell>
          <cell r="F2360">
            <v>222.08</v>
          </cell>
        </row>
        <row r="2361">
          <cell r="A2361">
            <v>101974</v>
          </cell>
          <cell r="B2361" t="str">
            <v>MONTAGEM E DESMONTAGEM DE FÔRMA PARA ESCADAS, COM 2 LANCES EM "U" E LAJE PLANA, EM MADEIRA SERRADA, 1 UTILIZAÇÃO. AF_11/2020</v>
          </cell>
          <cell r="C2361" t="str">
            <v>M2</v>
          </cell>
          <cell r="D2361">
            <v>316.56000000000006</v>
          </cell>
          <cell r="E2361">
            <v>198.41</v>
          </cell>
          <cell r="F2361">
            <v>514.97</v>
          </cell>
        </row>
        <row r="2362">
          <cell r="A2362">
            <v>101975</v>
          </cell>
          <cell r="B2362" t="str">
            <v>MONTAGEM E DESMONTAGEM DE FÔRMA PARA ESCADAS, COM 2 LANCES EM "U"  E LAJE PLANA, EM MADEIRA SERRADA, 2 UTILIZAÇÕES. AF_11/2020</v>
          </cell>
          <cell r="C2362" t="str">
            <v>M2</v>
          </cell>
          <cell r="D2362">
            <v>277.95</v>
          </cell>
          <cell r="E2362">
            <v>157.87</v>
          </cell>
          <cell r="F2362">
            <v>435.82</v>
          </cell>
        </row>
        <row r="2363">
          <cell r="A2363">
            <v>101977</v>
          </cell>
          <cell r="B2363" t="str">
            <v>MONTAGEM E DESMONTAGEM DE FÔRMA PARA ESCADAS, COM 2 LANCES EM "U" E LAJE PLANA, EM CHAPA DE MADEIRA COMPENSADA RESINADA, 2 UTILIZAÇÕES. AF_11/2020</v>
          </cell>
          <cell r="C2363" t="str">
            <v>M2</v>
          </cell>
          <cell r="D2363">
            <v>171.23999999999998</v>
          </cell>
          <cell r="E2363">
            <v>136.29</v>
          </cell>
          <cell r="F2363">
            <v>307.52999999999997</v>
          </cell>
        </row>
        <row r="2364">
          <cell r="A2364">
            <v>101980</v>
          </cell>
          <cell r="B2364" t="str">
            <v>MONTAGEM E DESMONTAGEM DE FÔRMA PARA ESCADAS, COM 2 LANCES EM "U" E LAJE PLANA, EM CHAPA DE MADEIRA COMPENSADA RESINADA, 4 UTILIZAÇÕES. AF_11/2020</v>
          </cell>
          <cell r="C2364" t="str">
            <v>M2</v>
          </cell>
          <cell r="D2364">
            <v>170.6</v>
          </cell>
          <cell r="E2364">
            <v>109.41</v>
          </cell>
          <cell r="F2364">
            <v>280.01</v>
          </cell>
        </row>
        <row r="2365">
          <cell r="A2365">
            <v>101981</v>
          </cell>
          <cell r="B2365" t="str">
            <v>MONTAGEM E DESMONTAGEM DE FÔRMA PARA ESCADAS, COM 2 LANCES EM "U" E LAJE PLANA, EM CHAPA DE MADEIRA COMPENSADA PLASTIFICADA, 6 UTILIZAÇÕES. AF_11/2020</v>
          </cell>
          <cell r="C2365" t="str">
            <v>M2</v>
          </cell>
          <cell r="D2365">
            <v>149.87</v>
          </cell>
          <cell r="E2365">
            <v>92.48</v>
          </cell>
          <cell r="F2365">
            <v>242.35</v>
          </cell>
        </row>
        <row r="2366">
          <cell r="A2366">
            <v>101982</v>
          </cell>
          <cell r="B2366" t="str">
            <v>MONTAGEM E DESMONTAGEM DE FÔRMA PARA ESCADAS, COM 2 LANCES EM "U" E LAJE PLANA, EM CHAPA DE MADEIRA COMPENSADA PLASTIFICADA, 8 UTILIZAÇÕES. AF_11/2020</v>
          </cell>
          <cell r="C2366" t="str">
            <v>M2</v>
          </cell>
          <cell r="D2366">
            <v>131.94999999999999</v>
          </cell>
          <cell r="E2366">
            <v>85.44</v>
          </cell>
          <cell r="F2366">
            <v>217.39</v>
          </cell>
        </row>
        <row r="2367">
          <cell r="A2367">
            <v>101983</v>
          </cell>
          <cell r="B2367" t="str">
            <v>MONTAGEM E DESMONTAGEM DE FÔRMA PARA ESCADAS, COM 2 LANCES EM "U" E LAJE PLANA, EM CHAPA DE MADEIRA COMPENSADA PLASTIFICADA, 10 UTILIZAÇÕES. AF_11/2020</v>
          </cell>
          <cell r="C2367" t="str">
            <v>M2</v>
          </cell>
          <cell r="D2367">
            <v>120.55000000000001</v>
          </cell>
          <cell r="E2367">
            <v>81.16</v>
          </cell>
          <cell r="F2367">
            <v>201.71</v>
          </cell>
        </row>
        <row r="2368">
          <cell r="A2368">
            <v>101985</v>
          </cell>
          <cell r="B2368" t="str">
            <v>FABRICAÇÃO DE FÔRMA PARA ESCADAS, COM 2 LANCES EM "U" E LAJE CASCATA, EM CHAPA DE MADEIRA COMPENSADA PLASTIFICADA, E=18 MM. AF_11/2020</v>
          </cell>
          <cell r="C2368" t="str">
            <v>M2</v>
          </cell>
          <cell r="D2368">
            <v>153.35000000000002</v>
          </cell>
          <cell r="E2368">
            <v>27.67</v>
          </cell>
          <cell r="F2368">
            <v>181.02</v>
          </cell>
        </row>
        <row r="2369">
          <cell r="A2369">
            <v>101986</v>
          </cell>
          <cell r="B2369" t="str">
            <v>FABRICAÇÃO DE FÔRMA PARA ESCADAS, COM 2 LANCES EM "U" E LAJE CASCATA, EM CHAPA DE MADEIRA COMPENSADA RESINADA, E= 17 MM. AF_11/2020</v>
          </cell>
          <cell r="C2369" t="str">
            <v>M2</v>
          </cell>
          <cell r="D2369">
            <v>106.93</v>
          </cell>
          <cell r="E2369">
            <v>27.68</v>
          </cell>
          <cell r="F2369">
            <v>134.61000000000001</v>
          </cell>
        </row>
        <row r="2370">
          <cell r="A2370">
            <v>101987</v>
          </cell>
          <cell r="B2370" t="str">
            <v>FABRICAÇÃO DE FÔRMA PARA ESCADAS, COM 2 LANCES EM "U" E LAJE CASCATA, EM MADEIRA SERRADA, E=25 MM. AF_11/2020</v>
          </cell>
          <cell r="C2370" t="str">
            <v>M2</v>
          </cell>
          <cell r="D2370">
            <v>236.27</v>
          </cell>
          <cell r="E2370">
            <v>26.96</v>
          </cell>
          <cell r="F2370">
            <v>263.23</v>
          </cell>
        </row>
        <row r="2371">
          <cell r="A2371">
            <v>101988</v>
          </cell>
          <cell r="B2371" t="str">
            <v>FABRICAÇÃO DE FÔRMA PARA ESCADAS, COM 2 LANCES EM "L" E LAJE PLANA, EM CHAPA DE MADEIRA COMPENSADA PLASTIFICADA, E=18 MM. AF_11/2020</v>
          </cell>
          <cell r="C2371" t="str">
            <v>M2</v>
          </cell>
          <cell r="D2371">
            <v>150.66</v>
          </cell>
          <cell r="E2371">
            <v>28.31</v>
          </cell>
          <cell r="F2371">
            <v>178.97</v>
          </cell>
        </row>
        <row r="2372">
          <cell r="A2372">
            <v>101989</v>
          </cell>
          <cell r="B2372" t="str">
            <v>FABRICAÇÃO DE FÔRMA PARA ESCADAS, COM 2 LANCES EM "L" E LAJE PLANA, EM CHAPA DE MADEIRA COMPENSADA RESINADA, E= 17 MM. AF_11/2020</v>
          </cell>
          <cell r="C2372" t="str">
            <v>M2</v>
          </cell>
          <cell r="D2372">
            <v>114.6</v>
          </cell>
          <cell r="E2372">
            <v>28.32</v>
          </cell>
          <cell r="F2372">
            <v>142.91999999999999</v>
          </cell>
        </row>
        <row r="2373">
          <cell r="A2373">
            <v>101990</v>
          </cell>
          <cell r="B2373" t="str">
            <v>FABRICAÇÃO DE FÔRMA PARA ESCADAS, COM 2 LANCES EM "L" E LAJE PLANA, EM MADEIRA SERRADA, E=25 MM. AF_11/2020</v>
          </cell>
          <cell r="C2373" t="str">
            <v>M2</v>
          </cell>
          <cell r="D2373">
            <v>211.28</v>
          </cell>
          <cell r="E2373">
            <v>27.88</v>
          </cell>
          <cell r="F2373">
            <v>239.16</v>
          </cell>
        </row>
        <row r="2374">
          <cell r="A2374">
            <v>101991</v>
          </cell>
          <cell r="B2374" t="str">
            <v>FABRICAÇÃO DE FÔRMA PARA ESCADAS, COM 2 LANCES EM "L" E LAJE CASCATA, EM CHAPA DE MADEIRA COMPENSADA PLASTIFICADA, E=18 MM. AF_11/2020</v>
          </cell>
          <cell r="C2374" t="str">
            <v>M2</v>
          </cell>
          <cell r="D2374">
            <v>150.77000000000001</v>
          </cell>
          <cell r="E2374">
            <v>31.73</v>
          </cell>
          <cell r="F2374">
            <v>182.5</v>
          </cell>
        </row>
        <row r="2375">
          <cell r="A2375">
            <v>101992</v>
          </cell>
          <cell r="B2375" t="str">
            <v>FABRICAÇÃO DE FÔRMA PARA ESCADAS, COM 2 LANCES EM "L" E LAJE CASCATA, EM CHAPA DE MADEIRA COMPENSADA RESINADA, E= 17 MM. AF_11/2020</v>
          </cell>
          <cell r="C2375" t="str">
            <v>M2</v>
          </cell>
          <cell r="D2375">
            <v>106.39999999999999</v>
          </cell>
          <cell r="E2375">
            <v>31.74</v>
          </cell>
          <cell r="F2375">
            <v>138.13999999999999</v>
          </cell>
        </row>
        <row r="2376">
          <cell r="A2376">
            <v>101993</v>
          </cell>
          <cell r="B2376" t="str">
            <v>FABRICAÇÃO DE FÔRMA PARA ESCADAS, COM 2 LANCES EM "L" E LAJE CASCATA, EM MADEIRA SERRADA, E=25 MM. AF_11/2020</v>
          </cell>
          <cell r="C2376" t="str">
            <v>M2</v>
          </cell>
          <cell r="D2376">
            <v>280.24</v>
          </cell>
          <cell r="E2376">
            <v>29.09</v>
          </cell>
          <cell r="F2376">
            <v>309.33</v>
          </cell>
        </row>
        <row r="2377">
          <cell r="A2377">
            <v>101994</v>
          </cell>
          <cell r="B2377" t="str">
            <v>FABRICAÇÃO DE FÔRMA PARA ESCADAS, COM 1 LANCE E LAJE PLANA, EM CHAPA DE MADEIRA COMPENSADA PLASTIFICADA, E=18 MM. AF_11/2020</v>
          </cell>
          <cell r="C2377" t="str">
            <v>M2</v>
          </cell>
          <cell r="D2377">
            <v>162.48000000000002</v>
          </cell>
          <cell r="E2377">
            <v>26.33</v>
          </cell>
          <cell r="F2377">
            <v>188.81</v>
          </cell>
        </row>
        <row r="2378">
          <cell r="A2378">
            <v>101995</v>
          </cell>
          <cell r="B2378" t="str">
            <v>FABRICAÇÃO DE FÔRMA PARA ESCADAS, COM 1 LANCE E LAJE PLANA, EM CHAPA DE MADEIRA COMPENSADA RESINADA, E= 17 MM. AF_11/2020</v>
          </cell>
          <cell r="C2378" t="str">
            <v>M2</v>
          </cell>
          <cell r="D2378">
            <v>122</v>
          </cell>
          <cell r="E2378">
            <v>26.34</v>
          </cell>
          <cell r="F2378">
            <v>148.34</v>
          </cell>
        </row>
        <row r="2379">
          <cell r="A2379">
            <v>101996</v>
          </cell>
          <cell r="B2379" t="str">
            <v>FABRICAÇÃO DE FÔRMA PARA ESCADAS, COM 1 LANCE E LAJE PLANA, EM MADEIRA SERRADA, E=25 MM. AF_11/2020</v>
          </cell>
          <cell r="C2379" t="str">
            <v>M2</v>
          </cell>
          <cell r="D2379">
            <v>229.29999999999998</v>
          </cell>
          <cell r="E2379">
            <v>27.78</v>
          </cell>
          <cell r="F2379">
            <v>257.08</v>
          </cell>
        </row>
        <row r="2380">
          <cell r="A2380">
            <v>101997</v>
          </cell>
          <cell r="B2380" t="str">
            <v>FABRICAÇÃO DE FÔRMA PARA ESCADAS, COM 1 LANCE E LAJE CASCATA, EM CHAPA DE MADEIRA COMPENSADA PLASTIFICADA, E=18 MM. AF_11/2020</v>
          </cell>
          <cell r="C2380" t="str">
            <v>M2</v>
          </cell>
          <cell r="D2380">
            <v>150.87</v>
          </cell>
          <cell r="E2380">
            <v>31.41</v>
          </cell>
          <cell r="F2380">
            <v>182.28</v>
          </cell>
        </row>
        <row r="2381">
          <cell r="A2381">
            <v>101998</v>
          </cell>
          <cell r="B2381" t="str">
            <v>FABRICAÇÃO DE FÔRMA PARA ESCADAS, COM 1 LANCE E LAJE CASCATA, EM CHAPA DE MADEIRA COMPENSADA RESINADA, E= 17 MM. AF_11/2020</v>
          </cell>
          <cell r="C2381" t="str">
            <v>M2</v>
          </cell>
          <cell r="D2381">
            <v>105.49</v>
          </cell>
          <cell r="E2381">
            <v>31.42</v>
          </cell>
          <cell r="F2381">
            <v>136.91</v>
          </cell>
        </row>
        <row r="2382">
          <cell r="A2382">
            <v>101999</v>
          </cell>
          <cell r="B2382" t="str">
            <v>FABRICAÇÃO DE FÔRMA PARA ESCADAS, COM 1 LANCE E LAJE CASCATA, EM MADEIRA SERRADA, E=25 MM. AF_11/2020</v>
          </cell>
          <cell r="C2382" t="str">
            <v>M2</v>
          </cell>
          <cell r="D2382">
            <v>301.82</v>
          </cell>
          <cell r="E2382">
            <v>29.76</v>
          </cell>
          <cell r="F2382">
            <v>331.58</v>
          </cell>
        </row>
        <row r="2383">
          <cell r="A2383">
            <v>102000</v>
          </cell>
          <cell r="B2383" t="str">
            <v>MONTAGEM E DESMONTAGEM DE FÔRMA PARA ESCADAS, COM 2 LANCES EM "U" E LAJE CASCATA, EM MADEIRA SERRADA, 1 UTILIZAÇÃO. AF_11/2020</v>
          </cell>
          <cell r="C2383" t="str">
            <v>M2</v>
          </cell>
          <cell r="D2383">
            <v>339.56</v>
          </cell>
          <cell r="E2383">
            <v>193.55</v>
          </cell>
          <cell r="F2383">
            <v>533.11</v>
          </cell>
        </row>
        <row r="2384">
          <cell r="A2384">
            <v>102001</v>
          </cell>
          <cell r="B2384" t="str">
            <v>MONTAGEM E DESMONTAGEM DE FÔRMA PARA ESCADAS, COM 2 LANCES EM "U" E LAJE CASCATA, EM MADEIRA SERRADA, 2 UTILIZAÇÕES. AF_11/2020</v>
          </cell>
          <cell r="C2384" t="str">
            <v>M2</v>
          </cell>
          <cell r="D2384">
            <v>303.33000000000004</v>
          </cell>
          <cell r="E2384">
            <v>153.97</v>
          </cell>
          <cell r="F2384">
            <v>457.3</v>
          </cell>
        </row>
        <row r="2385">
          <cell r="A2385">
            <v>102002</v>
          </cell>
          <cell r="B2385" t="str">
            <v>MONTAGEM E DESMONTAGEM DE FÔRMA PARA ESCADAS, COM 2 LANCES EM "U" E LAJE CASCATA, EM CHAPA DE MADEIRA COMPENSADA RESINADA, 2 UTILIZAÇÕES. AF_11/2020</v>
          </cell>
          <cell r="C2385" t="str">
            <v>M2</v>
          </cell>
          <cell r="D2385">
            <v>161.37000000000003</v>
          </cell>
          <cell r="E2385">
            <v>140.6</v>
          </cell>
          <cell r="F2385">
            <v>301.97000000000003</v>
          </cell>
        </row>
        <row r="2386">
          <cell r="A2386">
            <v>102003</v>
          </cell>
          <cell r="B2386" t="str">
            <v>MONTAGEM E DESMONTAGEM DE FÔRMA PARA ESCADAS, COM 2 LANCES EM "U" E LAJE CASCATA, EM CHAPA DE MADEIRA COMPENSADA RESINADA, 4 UTILIZAÇÕES. AF_11/2020</v>
          </cell>
          <cell r="C2386" t="str">
            <v>M2</v>
          </cell>
          <cell r="D2386">
            <v>159.28999999999996</v>
          </cell>
          <cell r="E2386">
            <v>114.23</v>
          </cell>
          <cell r="F2386">
            <v>273.52</v>
          </cell>
        </row>
        <row r="2387">
          <cell r="A2387">
            <v>102004</v>
          </cell>
          <cell r="B2387" t="str">
            <v>MONTAGEM E DESMONTAGEM DE FÔRMA PARA ESCADAS, COM 2 LANCES EM "U" E LAJE CASCATA, EM CHAPA DE MADEIRA COMPENSADA PLASTIFICADA, 6 UTILIZAÇÕES. AF_11/2020</v>
          </cell>
          <cell r="C2387" t="str">
            <v>M2</v>
          </cell>
          <cell r="D2387">
            <v>144.30000000000001</v>
          </cell>
          <cell r="E2387">
            <v>95.35</v>
          </cell>
          <cell r="F2387">
            <v>239.65</v>
          </cell>
        </row>
        <row r="2388">
          <cell r="A2388">
            <v>102005</v>
          </cell>
          <cell r="B2388" t="str">
            <v>MONTAGEM E DESMONTAGEM DE FÔRMA PARA ESCADAS, COM 2 LANCES EM "U" E LAJE CASCATA, EM CHAPA DE MADEIRA COMPENSADA PLASTIFICADA, 8 UTILIZAÇÕES. AF_11/2020</v>
          </cell>
          <cell r="C2388" t="str">
            <v>M2</v>
          </cell>
          <cell r="D2388">
            <v>125.74</v>
          </cell>
          <cell r="E2388">
            <v>87.86</v>
          </cell>
          <cell r="F2388">
            <v>213.6</v>
          </cell>
        </row>
        <row r="2389">
          <cell r="A2389">
            <v>102006</v>
          </cell>
          <cell r="B2389" t="str">
            <v>MONTAGEM E DESMONTAGEM DE FÔRMA PARA ESCADAS, COM 2 LANCES EM "U" E LAJE CASCATA, EM CHAPA DE MADEIRA COMPENSADA PLASTIFICADA, 10 UTILIZAÇÕES. AF_11/2020</v>
          </cell>
          <cell r="C2389" t="str">
            <v>M2</v>
          </cell>
          <cell r="D2389">
            <v>113.96999999999998</v>
          </cell>
          <cell r="E2389">
            <v>83.26</v>
          </cell>
          <cell r="F2389">
            <v>197.23</v>
          </cell>
        </row>
        <row r="2390">
          <cell r="A2390">
            <v>102007</v>
          </cell>
          <cell r="B2390" t="str">
            <v>MONTAGEM E DESMONTAGEM DE FÔRMA PARA ESCADAS, COM 2 LANCES EM "L" E LAJE PLANA, EM MADEIRA SERRADA, 1 UTILIZAÇÃO. AF_11/2020</v>
          </cell>
          <cell r="C2390" t="str">
            <v>M2</v>
          </cell>
          <cell r="D2390">
            <v>313.57</v>
          </cell>
          <cell r="E2390">
            <v>197.7</v>
          </cell>
          <cell r="F2390">
            <v>511.27</v>
          </cell>
        </row>
        <row r="2391">
          <cell r="A2391">
            <v>102008</v>
          </cell>
          <cell r="B2391" t="str">
            <v>MONTAGEM E DESMONTAGEM DE FÔRMA PARA ESCADAS, COM 2 LANCES EM "L" E LAJE PLANA, EM MADEIRA SERRADA, 2 UTILIZAÇÕES. AF_11/2020</v>
          </cell>
          <cell r="C2391" t="str">
            <v>M2</v>
          </cell>
          <cell r="D2391">
            <v>268.84000000000003</v>
          </cell>
          <cell r="E2391">
            <v>156.35</v>
          </cell>
          <cell r="F2391">
            <v>425.19</v>
          </cell>
        </row>
        <row r="2392">
          <cell r="A2392">
            <v>102009</v>
          </cell>
          <cell r="B2392" t="str">
            <v>MONTAGEM E DESMONTAGEM DE FÔRMA PARA ESCADAS, COM 2 LANCES EM "L" E LAJE PLANA, EM CHAPA DE MADEIRA COMPENSADA RESINADA, 2 UTILIZAÇÕES. AF_11/2020</v>
          </cell>
          <cell r="C2392" t="str">
            <v>M2</v>
          </cell>
          <cell r="D2392">
            <v>169.75</v>
          </cell>
          <cell r="E2392">
            <v>140.05000000000001</v>
          </cell>
          <cell r="F2392">
            <v>309.8</v>
          </cell>
        </row>
        <row r="2393">
          <cell r="A2393">
            <v>102010</v>
          </cell>
          <cell r="B2393" t="str">
            <v>MONTAGEM E DESMONTAGEM DE FÔRMA PARA ESCADAS, COM 2 LANCES EM "L" E LAJE PLANA, EM CHAPA DE MADEIRA COMPENSADA RESINADA, 4 UTILIZAÇÕES. AF_11/2020</v>
          </cell>
          <cell r="C2393" t="str">
            <v>M2</v>
          </cell>
          <cell r="D2393">
            <v>166.82000000000002</v>
          </cell>
          <cell r="E2393">
            <v>112.85</v>
          </cell>
          <cell r="F2393">
            <v>279.67</v>
          </cell>
        </row>
        <row r="2394">
          <cell r="A2394">
            <v>102011</v>
          </cell>
          <cell r="B2394" t="str">
            <v>MONTAGEM E DESMONTAGEM DE FÔRMA PARA ESCADAS, COM 2 LANCES EM "L" E LAJE PLANA, EM CHAPA DE MADEIRA COMPENSADA PLASTIFICADA, 6 UTILIZAÇÕES. AF_11/2020</v>
          </cell>
          <cell r="C2394" t="str">
            <v>M2</v>
          </cell>
          <cell r="D2394">
            <v>145.06</v>
          </cell>
          <cell r="E2394">
            <v>94.58</v>
          </cell>
          <cell r="F2394">
            <v>239.64</v>
          </cell>
        </row>
        <row r="2395">
          <cell r="A2395">
            <v>102012</v>
          </cell>
          <cell r="B2395" t="str">
            <v>MONTAGEM E DESMONTAGEM DE FÔRMA PARA ESCADAS, COM 2 LANCES EM "L" E LAJE PLANA, EM CHAPA DE MADEIRA COMPENSADA PLASTIFICADA, 8 UTILIZAÇÕES. AF_11/2020</v>
          </cell>
          <cell r="C2395" t="str">
            <v>M2</v>
          </cell>
          <cell r="D2395">
            <v>126.80999999999999</v>
          </cell>
          <cell r="E2395">
            <v>87.01</v>
          </cell>
          <cell r="F2395">
            <v>213.82</v>
          </cell>
        </row>
        <row r="2396">
          <cell r="A2396">
            <v>102013</v>
          </cell>
          <cell r="B2396" t="str">
            <v>MONTAGEM E DESMONTAGEM DE FÔRMA PARA ESCADAS, COM 2 LANCES EM "L" E LAJE PLANA, EM CHAPA DE MADEIRA COMPENSADA PLASTIFICADA, 10 UTILIZAÇÕES. AF_11/2020</v>
          </cell>
          <cell r="C2396" t="str">
            <v>M2</v>
          </cell>
          <cell r="D2396">
            <v>116.72</v>
          </cell>
          <cell r="E2396">
            <v>82.66</v>
          </cell>
          <cell r="F2396">
            <v>199.38</v>
          </cell>
        </row>
        <row r="2397">
          <cell r="A2397">
            <v>102014</v>
          </cell>
          <cell r="B2397" t="str">
            <v>MONTAGEM E DESMONTAGEM DE FÔRMA PARA ESCADAS, COM 2 LANCES EM "L" E LAJE CASCATA, EM MADEIRA SERRADA, 1 UTILIZAÇÃO. AF_11/2020</v>
          </cell>
          <cell r="C2397" t="str">
            <v>M2</v>
          </cell>
          <cell r="D2397">
            <v>383.94000000000005</v>
          </cell>
          <cell r="E2397">
            <v>195.42</v>
          </cell>
          <cell r="F2397">
            <v>579.36</v>
          </cell>
        </row>
        <row r="2398">
          <cell r="A2398">
            <v>102015</v>
          </cell>
          <cell r="B2398" t="str">
            <v>MONTAGEM E DESMONTAGEM DE FÔRMA PARA ESCADAS, COM 2 LANCES EM "L" E LAJE CASCATA, EM MADEIRA SERRADA, 2 UTILIZAÇÕES. AF_11/2020</v>
          </cell>
          <cell r="C2398" t="str">
            <v>M2</v>
          </cell>
          <cell r="D2398">
            <v>328.66999999999996</v>
          </cell>
          <cell r="E2398">
            <v>155.09</v>
          </cell>
          <cell r="F2398">
            <v>483.76</v>
          </cell>
        </row>
        <row r="2399">
          <cell r="A2399">
            <v>102016</v>
          </cell>
          <cell r="B2399" t="str">
            <v>MONTAGEM E DESMONTAGEM DE FÔRMA PARA ESCADAS, COM 2 LANCES EM "L" E LAJE CASCATA, EM CHAPA DE MADEIRA COMPENSADA RESINADA, 2 UTILIZAÇÕES. AF_11/2020</v>
          </cell>
          <cell r="C2399" t="str">
            <v>M2</v>
          </cell>
          <cell r="D2399">
            <v>157.45999999999998</v>
          </cell>
          <cell r="E2399">
            <v>143.75</v>
          </cell>
          <cell r="F2399">
            <v>301.20999999999998</v>
          </cell>
        </row>
        <row r="2400">
          <cell r="A2400">
            <v>102017</v>
          </cell>
          <cell r="B2400" t="str">
            <v>MONTAGEM E DESMONTAGEM DE FÔRMA PARA ESCADAS, COM 2 LANCES EM "L" E LAJE CASCATA, EM CHAPA DE MADEIRA COMPENSADA RESINADA, 4 UTILIZAÇÕES. AF_11/2020</v>
          </cell>
          <cell r="C2400" t="str">
            <v>M2</v>
          </cell>
          <cell r="D2400">
            <v>153.71</v>
          </cell>
          <cell r="E2400">
            <v>117.09</v>
          </cell>
          <cell r="F2400">
            <v>270.8</v>
          </cell>
        </row>
        <row r="2401">
          <cell r="A2401">
            <v>102036</v>
          </cell>
          <cell r="B2401" t="str">
            <v>MONTAGEM E DESMONTAGEM DE FÔRMA PARA ESCADAS, COM 2 LANCES EM "L" E LAJE CASCATA, EM CHAPA DE MADEIRA COMPENSADA PLASTIFICADA, 6 UTILIZAÇÕES. AF_11/2020</v>
          </cell>
          <cell r="C2401" t="str">
            <v>M2</v>
          </cell>
          <cell r="D2401">
            <v>137.91</v>
          </cell>
          <cell r="E2401">
            <v>97.06</v>
          </cell>
          <cell r="F2401">
            <v>234.97</v>
          </cell>
        </row>
        <row r="2402">
          <cell r="A2402">
            <v>102037</v>
          </cell>
          <cell r="B2402" t="str">
            <v>MONTAGEM E DESMONTAGEM DE FÔRMA PARA ESCADAS, COM 2 LANCES EM "L" E LAJE CASCATA, EM CHAPA DE MADEIRA COMPENSADA PLASTIFICADA, 8 UTILIZAÇÕES. AF_11/2020</v>
          </cell>
          <cell r="C2402" t="str">
            <v>M2</v>
          </cell>
          <cell r="D2402">
            <v>119.61999999999999</v>
          </cell>
          <cell r="E2402">
            <v>89.14</v>
          </cell>
          <cell r="F2402">
            <v>208.76</v>
          </cell>
        </row>
        <row r="2403">
          <cell r="A2403">
            <v>102038</v>
          </cell>
          <cell r="B2403" t="str">
            <v>MONTAGEM E DESMONTAGEM DE FÔRMA PARA ESCADAS, COM 2 LANCES EM "L" E LAJE CASCATA, EM CHAPA DE MADEIRA COMPENSADA PLASTIFICADA, 10 UTILIZAÇÕES. AF_11/2020</v>
          </cell>
          <cell r="C2403" t="str">
            <v>M2</v>
          </cell>
          <cell r="D2403">
            <v>109.52000000000001</v>
          </cell>
          <cell r="E2403">
            <v>84.59</v>
          </cell>
          <cell r="F2403">
            <v>194.11</v>
          </cell>
        </row>
        <row r="2404">
          <cell r="A2404">
            <v>102039</v>
          </cell>
          <cell r="B2404" t="str">
            <v>MONTAGEM E DESMONTAGEM DE FÔRMA PARA ESCADAS, COM 1 LANCE E LAJE PLANA, EM MADEIRA SERRADA, 1 UTILIZAÇÃO. AF_11/2020</v>
          </cell>
          <cell r="C2404" t="str">
            <v>M2</v>
          </cell>
          <cell r="D2404">
            <v>337.7</v>
          </cell>
          <cell r="E2404">
            <v>197.44</v>
          </cell>
          <cell r="F2404">
            <v>535.14</v>
          </cell>
        </row>
        <row r="2405">
          <cell r="A2405">
            <v>102040</v>
          </cell>
          <cell r="B2405" t="str">
            <v>MONTAGEM E DESMONTAGEM DE FÔRMA PARA ESCADAS, COM 1 LANCE E LAJE PLANA, EM MADEIRA SERRADA, 2 UTILIZAÇÕES. AF_11/2020</v>
          </cell>
          <cell r="C2405" t="str">
            <v>M2</v>
          </cell>
          <cell r="D2405">
            <v>287.94</v>
          </cell>
          <cell r="E2405">
            <v>155.86000000000001</v>
          </cell>
          <cell r="F2405">
            <v>443.8</v>
          </cell>
        </row>
        <row r="2406">
          <cell r="A2406">
            <v>102041</v>
          </cell>
          <cell r="B2406" t="str">
            <v>MONTAGEM E DESMONTAGEM DE FÔRMA PARA ESCADAS, COM 1 LANCE E LAJE PLANA, EM CHAPA DE MADEIRA COMPENSADA RESINADA, 2 UTILIZAÇÕES. AF_11/2020</v>
          </cell>
          <cell r="C2406" t="str">
            <v>M2</v>
          </cell>
          <cell r="D2406">
            <v>171.61999999999998</v>
          </cell>
          <cell r="E2406">
            <v>137.77000000000001</v>
          </cell>
          <cell r="F2406">
            <v>309.39</v>
          </cell>
        </row>
        <row r="2407">
          <cell r="A2407">
            <v>102042</v>
          </cell>
          <cell r="B2407" t="str">
            <v>MONTAGEM E DESMONTAGEM DE FÔRMA PARA ESCADAS, COM 1 LANCE E LAJE PLANA, EM CHAPA DE MADEIRA COMPENSADA RESINADA, 4 UTILIZAÇÕES. AF_11/2020</v>
          </cell>
          <cell r="C2407" t="str">
            <v>M2</v>
          </cell>
          <cell r="D2407">
            <v>166.26</v>
          </cell>
          <cell r="E2407">
            <v>110.33</v>
          </cell>
          <cell r="F2407">
            <v>276.58999999999997</v>
          </cell>
        </row>
        <row r="2408">
          <cell r="A2408">
            <v>102043</v>
          </cell>
          <cell r="B2408" t="str">
            <v>MONTAGEM E DESMONTAGEM DE FÔRMA PARA ESCADAS, COM 1 LANCE E LAJE PLANA, EM CHAPA DE MADEIRA COMPENSADA PLASTIFICADA, 6 UTILIZAÇÕES. AF_11/2020</v>
          </cell>
          <cell r="C2408" t="str">
            <v>M2</v>
          </cell>
          <cell r="D2408">
            <v>144.86000000000001</v>
          </cell>
          <cell r="E2408">
            <v>92.98</v>
          </cell>
          <cell r="F2408">
            <v>237.84</v>
          </cell>
        </row>
        <row r="2409">
          <cell r="A2409">
            <v>102044</v>
          </cell>
          <cell r="B2409" t="str">
            <v>MONTAGEM E DESMONTAGEM DE FÔRMA PARA ESCADAS, COM 1 LANCE E LAJE PLANA, EM CHAPA DE MADEIRA COMPENSADA PLASTIFICADA, 8 UTILIZAÇÕES. AF_11/2020</v>
          </cell>
          <cell r="C2409" t="str">
            <v>M2</v>
          </cell>
          <cell r="D2409">
            <v>126.91000000000001</v>
          </cell>
          <cell r="E2409">
            <v>85.92</v>
          </cell>
          <cell r="F2409">
            <v>212.83</v>
          </cell>
        </row>
        <row r="2410">
          <cell r="A2410">
            <v>102045</v>
          </cell>
          <cell r="B2410" t="str">
            <v>MONTAGEM E DESMONTAGEM DE FÔRMA PARA ESCADAS, COM 1 LANCE E LAJE PLANA, EM CHAPA DE MADEIRA COMPENSADA PLASTIFICADA, 10 UTILIZAÇÕES. AF_11/2020</v>
          </cell>
          <cell r="C2410" t="str">
            <v>M2</v>
          </cell>
          <cell r="D2410">
            <v>116.12</v>
          </cell>
          <cell r="E2410">
            <v>81.680000000000007</v>
          </cell>
          <cell r="F2410">
            <v>197.8</v>
          </cell>
        </row>
        <row r="2411">
          <cell r="A2411">
            <v>102046</v>
          </cell>
          <cell r="B2411" t="str">
            <v>MONTAGEM E DESMONTAGEM DE FÔRMA PARA ESCADAS, COM 1 LANCE E LAJE CASCATA, EM MADEIRA SERRADA, 1 UTILIZAÇÃO. AF_11/2020</v>
          </cell>
          <cell r="C2411" t="str">
            <v>M2</v>
          </cell>
          <cell r="D2411">
            <v>397.95</v>
          </cell>
          <cell r="E2411">
            <v>194.19</v>
          </cell>
          <cell r="F2411">
            <v>592.14</v>
          </cell>
        </row>
        <row r="2412">
          <cell r="A2412">
            <v>102047</v>
          </cell>
          <cell r="B2412" t="str">
            <v>MONTAGEM E DESMONTAGEM DE FÔRMA PARA ESCADAS, COM 1 LANCE E LAJE CASCATA, EM MADEIRA SERRADA, 2 UTILIZAÇÕES. AF_11/2020</v>
          </cell>
          <cell r="C2412" t="str">
            <v>M2</v>
          </cell>
          <cell r="D2412">
            <v>349.59000000000003</v>
          </cell>
          <cell r="E2412">
            <v>153.66999999999999</v>
          </cell>
          <cell r="F2412">
            <v>503.26</v>
          </cell>
        </row>
        <row r="2413">
          <cell r="A2413">
            <v>102048</v>
          </cell>
          <cell r="B2413" t="str">
            <v>MONTAGEM E DESMONTAGEM DE FÔRMA PARA ESCADAS, COM 1 LANCE E LAJE CASCATA, EM CHAPA DE MADEIRA COMPENSADA RESINADA, 2 UTILIZAÇÕES. AF_11/2020</v>
          </cell>
          <cell r="C2413" t="str">
            <v>M2</v>
          </cell>
          <cell r="D2413">
            <v>151.03000000000003</v>
          </cell>
          <cell r="E2413">
            <v>143.13</v>
          </cell>
          <cell r="F2413">
            <v>294.16000000000003</v>
          </cell>
        </row>
        <row r="2414">
          <cell r="A2414">
            <v>102049</v>
          </cell>
          <cell r="B2414" t="str">
            <v>MONTAGEM E DESMONTAGEM DE FÔRMA PARA ESCADAS, COM 1 LANCE E LAJE CASCATA, EM CHAPA DE MADEIRA COMPENSADA RESINADA, 4 UTILIZAÇÕES. AF_11/2020</v>
          </cell>
          <cell r="C2414" t="str">
            <v>M2</v>
          </cell>
          <cell r="D2414">
            <v>144.13999999999999</v>
          </cell>
          <cell r="E2414">
            <v>116.18</v>
          </cell>
          <cell r="F2414">
            <v>260.32</v>
          </cell>
        </row>
        <row r="2415">
          <cell r="A2415">
            <v>102050</v>
          </cell>
          <cell r="B2415" t="str">
            <v>MONTAGEM E DESMONTAGEM DE FÔRMA PARA ESCADAS, COM 1 LANCE E LAJE CASCATA, EM CHAPA DE MADEIRA COMPENSADA PLASTIFICADA, 6 UTILIZAÇÕES. AF_11/2020</v>
          </cell>
          <cell r="C2415" t="str">
            <v>M2</v>
          </cell>
          <cell r="D2415">
            <v>129.81</v>
          </cell>
          <cell r="E2415">
            <v>96.59</v>
          </cell>
          <cell r="F2415">
            <v>226.4</v>
          </cell>
        </row>
        <row r="2416">
          <cell r="A2416">
            <v>102051</v>
          </cell>
          <cell r="B2416" t="str">
            <v>MONTAGEM E DESMONTAGEM DE FÔRMA PARA ESCADAS, COM 1 LANCE E LAJE CASCATA, EM CHAPA DE MADEIRA COMPENSADA PLASTIFICADA, 8 UTILIZAÇÕES. AF_11/2020</v>
          </cell>
          <cell r="C2416" t="str">
            <v>M2</v>
          </cell>
          <cell r="D2416">
            <v>111.52</v>
          </cell>
          <cell r="E2416">
            <v>88.7</v>
          </cell>
          <cell r="F2416">
            <v>200.22</v>
          </cell>
        </row>
        <row r="2417">
          <cell r="A2417">
            <v>102052</v>
          </cell>
          <cell r="B2417" t="str">
            <v>MONTAGEM E DESMONTAGEM DE FÔRMA PARA ESCADAS, COM 1 LANCE E LAJE CASCATA, EM CHAPA DE MADEIRA COMPENSADA PLASTIFICADA, 10 UTILIZAÇÕES. AF_11/2020</v>
          </cell>
          <cell r="C2417" t="str">
            <v>M2</v>
          </cell>
          <cell r="D2417">
            <v>101.45000000000002</v>
          </cell>
          <cell r="E2417">
            <v>84.13</v>
          </cell>
          <cell r="F2417">
            <v>185.58</v>
          </cell>
        </row>
        <row r="2418">
          <cell r="A2418">
            <v>102059</v>
          </cell>
          <cell r="B2418" t="str">
            <v>MONTAGEM E DESMONTAGEM DE FÔRMA PARA ESCADA DUPLA COM 2 LANCES EM "X" E LAJE PLANA, EM MADEIRA SERRADA, 1 UTILIZAÇÃO. AF_11/2020</v>
          </cell>
          <cell r="C2418" t="str">
            <v>M2</v>
          </cell>
          <cell r="D2418">
            <v>316.02</v>
          </cell>
          <cell r="E2418">
            <v>179.69</v>
          </cell>
          <cell r="F2418">
            <v>495.71</v>
          </cell>
        </row>
        <row r="2419">
          <cell r="A2419">
            <v>102060</v>
          </cell>
          <cell r="B2419" t="str">
            <v>MONTAGEM E DESMONTAGEM DE FÔRMA PARA ESCADA DUPLA COM 2 LANCES EM "X" E LAJE PLANA, EM MADEIRA SERRADA, 2 UTILIZAÇÕES. AF_11/2020</v>
          </cell>
          <cell r="C2419" t="str">
            <v>M2</v>
          </cell>
          <cell r="D2419">
            <v>272.05</v>
          </cell>
          <cell r="E2419">
            <v>142.61000000000001</v>
          </cell>
          <cell r="F2419">
            <v>414.66</v>
          </cell>
        </row>
        <row r="2420">
          <cell r="A2420">
            <v>102061</v>
          </cell>
          <cell r="B2420" t="str">
            <v>MONTAGEM E DESMONTAGEM DE FÔRMA PARA ESCADA DUPLA COM 2 LANCES EM "X" E LAJE PLANA, EM CHAPA DE MADEIRA COMPENSADA RESINADA, 2 UTILIZAÇÕES. AF_11/2020</v>
          </cell>
          <cell r="C2420" t="str">
            <v>M2</v>
          </cell>
          <cell r="D2420">
            <v>164.89000000000004</v>
          </cell>
          <cell r="E2420">
            <v>119.71</v>
          </cell>
          <cell r="F2420">
            <v>284.60000000000002</v>
          </cell>
        </row>
        <row r="2421">
          <cell r="A2421">
            <v>102062</v>
          </cell>
          <cell r="B2421" t="str">
            <v>MONTAGEM E DESMONTAGEM DE FÔRMA PARA ESCADA DUPLA COM 2 LANCES EM "X" E LAJE PLANA, EM CHAPA DE MADEIRA COMPENSADA RESINADA, 4 UTILIZAÇÕES. AF_11/2020</v>
          </cell>
          <cell r="C2421" t="str">
            <v>M2</v>
          </cell>
          <cell r="D2421">
            <v>163.57</v>
          </cell>
          <cell r="E2421">
            <v>96.86</v>
          </cell>
          <cell r="F2421">
            <v>260.43</v>
          </cell>
        </row>
        <row r="2422">
          <cell r="A2422">
            <v>102063</v>
          </cell>
          <cell r="B2422" t="str">
            <v>MONTAGEM E DESMONTAGEM DE FÔRMA PARA ESCADA DUPLA COM 2 LANCES EM "X" E LAJE PLANA, EM CHAPA DE MADEIRA COMPENSADA PLASTIFICADA, 6 UTILIZAÇÕES. AF_11/2020</v>
          </cell>
          <cell r="C2422" t="str">
            <v>M2</v>
          </cell>
          <cell r="D2422">
            <v>142.48000000000002</v>
          </cell>
          <cell r="E2422">
            <v>80.7</v>
          </cell>
          <cell r="F2422">
            <v>223.18</v>
          </cell>
        </row>
        <row r="2423">
          <cell r="A2423">
            <v>102064</v>
          </cell>
          <cell r="B2423" t="str">
            <v>MONTAGEM E DESMONTAGEM DE FÔRMA PARA ESCADA DUPLA COM 2 LANCES EM "X" E LAJE PLANA, EM CHAPA DE MADEIRA COMPENSADA PLASTIFICADA, 8 UTILIZAÇÕES. AF_11/2020</v>
          </cell>
          <cell r="C2423" t="str">
            <v>M2</v>
          </cell>
          <cell r="D2423">
            <v>124.04</v>
          </cell>
          <cell r="E2423">
            <v>74.05</v>
          </cell>
          <cell r="F2423">
            <v>198.09</v>
          </cell>
        </row>
        <row r="2424">
          <cell r="A2424">
            <v>102065</v>
          </cell>
          <cell r="B2424" t="str">
            <v>MONTAGEM E DESMONTAGEM DE FÔRMA PARA ESCADA DUPLA COM 2 LANCES EM "X" E LAJE PLANA, EM CHAPA DE MADEIRA COMPENSADA PLASTIFICADA, 10 UTILIZAÇÕES. AF_11/2020</v>
          </cell>
          <cell r="C2424" t="str">
            <v>M2</v>
          </cell>
          <cell r="D2424">
            <v>113.87</v>
          </cell>
          <cell r="E2424">
            <v>70.25</v>
          </cell>
          <cell r="F2424">
            <v>184.12</v>
          </cell>
        </row>
        <row r="2425">
          <cell r="A2425">
            <v>102066</v>
          </cell>
          <cell r="B2425" t="str">
            <v>MONTAGEM E DESMONTAGEM DE FÔRMA PARA ESCADA DUPLA COM 2 LANCES EM "X" E LAJE CASCATA, EM MADEIRA SERRADA, 1 UTILIZAÇÃO. AF_11/2020</v>
          </cell>
          <cell r="C2425" t="str">
            <v>M2</v>
          </cell>
          <cell r="D2425">
            <v>347.36</v>
          </cell>
          <cell r="E2425">
            <v>176.58</v>
          </cell>
          <cell r="F2425">
            <v>523.94000000000005</v>
          </cell>
        </row>
        <row r="2426">
          <cell r="A2426">
            <v>102067</v>
          </cell>
          <cell r="B2426" t="str">
            <v>MONTAGEM E DESMONTAGEM DE FÔRMA PARA ESCADA DUPLA COM 2 LANCES EM "X" E LAJE CASCATA, EM MADEIRA SERRADA, 2 UTILIZAÇÕES. AF_11/2020</v>
          </cell>
          <cell r="C2426" t="str">
            <v>M2</v>
          </cell>
          <cell r="D2426">
            <v>306.64</v>
          </cell>
          <cell r="E2426">
            <v>140.58000000000001</v>
          </cell>
          <cell r="F2426">
            <v>447.22</v>
          </cell>
        </row>
        <row r="2427">
          <cell r="A2427">
            <v>102068</v>
          </cell>
          <cell r="B2427" t="str">
            <v>MONTAGEM E DESMONTAGEM DE FÔRMA PARA ESCADA DUPLA COM 2 LANCES EM "X" E LAJE CASCATA, EM CHAPA DE MADEIRA COMPENSADA RESINADA, 2 UTILIZAÇÕES. AF_11/2020</v>
          </cell>
          <cell r="C2427" t="str">
            <v>M2</v>
          </cell>
          <cell r="D2427">
            <v>145.51999999999998</v>
          </cell>
          <cell r="E2427">
            <v>122.23</v>
          </cell>
          <cell r="F2427">
            <v>267.75</v>
          </cell>
        </row>
        <row r="2428">
          <cell r="A2428">
            <v>102069</v>
          </cell>
          <cell r="B2428" t="str">
            <v>MONTAGEM E DESMONTAGEM DE FÔRMA PARA ESCADA DUPLA COM 2 LANCES EM "X" E LAJE CASCATA, EM CHAPA DE MADEIRA COMPENSADA RESINADA, 4 UTILIZAÇÕES. AF_11/2020</v>
          </cell>
          <cell r="C2428" t="str">
            <v>M2</v>
          </cell>
          <cell r="D2428">
            <v>143.41999999999999</v>
          </cell>
          <cell r="E2428">
            <v>99.9</v>
          </cell>
          <cell r="F2428">
            <v>243.32</v>
          </cell>
        </row>
        <row r="2429">
          <cell r="A2429">
            <v>102070</v>
          </cell>
          <cell r="B2429" t="str">
            <v>MONTAGEM E DESMONTAGEM DE FÔRMA PARA ESCADA DUPLA COM 2 LANCES EM "X" E LAJE CASCATA, EM CHAPA DE MADEIRA COMPENSADA PLASTIFICADA, 6 UTILIZAÇÕES. AF_11/2020</v>
          </cell>
          <cell r="C2429" t="str">
            <v>M2</v>
          </cell>
          <cell r="D2429">
            <v>129.22999999999999</v>
          </cell>
          <cell r="E2429">
            <v>82.43</v>
          </cell>
          <cell r="F2429">
            <v>211.66</v>
          </cell>
        </row>
        <row r="2430">
          <cell r="A2430">
            <v>102071</v>
          </cell>
          <cell r="B2430" t="str">
            <v>MONTAGEM E DESMONTAGEM DE FÔRMA PARA ESCADA DUPLA COM 2 LANCES EM "X" E LAJE CASCATA, EM CHAPA DE MADEIRA COMPENSADA PLASTIFICADA, 8 UTILIZAÇÕES. AF_11/2020</v>
          </cell>
          <cell r="C2430" t="str">
            <v>M2</v>
          </cell>
          <cell r="D2430">
            <v>111.96000000000001</v>
          </cell>
          <cell r="E2430">
            <v>75.569999999999993</v>
          </cell>
          <cell r="F2430">
            <v>187.53</v>
          </cell>
        </row>
        <row r="2431">
          <cell r="A2431">
            <v>102072</v>
          </cell>
          <cell r="B2431" t="str">
            <v>MONTAGEM E DESMONTAGEM DE FÔRMA PARA ESCADA DUPLA COM 2 LANCES EM "X" E LAJE CASCATA, EM CHAPA DE MADEIRA COMPENSADA PLASTIFICADA, 10 UTILIZAÇÕES. AF_11/2020</v>
          </cell>
          <cell r="C2431" t="str">
            <v>M2</v>
          </cell>
          <cell r="D2431">
            <v>106.63</v>
          </cell>
          <cell r="E2431">
            <v>70.59</v>
          </cell>
          <cell r="F2431">
            <v>177.22</v>
          </cell>
        </row>
        <row r="2432">
          <cell r="A2432">
            <v>102073</v>
          </cell>
          <cell r="B2432" t="str">
            <v>ESCADA EM CONCRETO ARMADO MOLDADO IN LOCO, FCK 25 MPA, COM 1 LANCE E LAJE PLANA, FÔRMA EM CHAPA DE MADEIRA COMPENSADA RESINADA. AF_11/2020_PA</v>
          </cell>
          <cell r="C2432" t="str">
            <v>M3</v>
          </cell>
          <cell r="D2432">
            <v>2446.8199999999997</v>
          </cell>
          <cell r="E2432">
            <v>1111.01</v>
          </cell>
          <cell r="F2432">
            <v>3557.83</v>
          </cell>
        </row>
        <row r="2433">
          <cell r="A2433">
            <v>102074</v>
          </cell>
          <cell r="B2433" t="str">
            <v>ESCADA EM CONCRETO ARMADO MOLDADO IN LOCO, FCK 25 MPA, COM 2 LANCES EM  U  E LAJE PLANA, FÔRMA EM CHAPA DE MADEIRA COMPENSADA RESINADA. AF_11/2020_PA</v>
          </cell>
          <cell r="C2433" t="str">
            <v>M3</v>
          </cell>
          <cell r="D2433">
            <v>3002.4399999999996</v>
          </cell>
          <cell r="E2433">
            <v>1243.97</v>
          </cell>
          <cell r="F2433">
            <v>4246.41</v>
          </cell>
        </row>
        <row r="2434">
          <cell r="A2434">
            <v>102075</v>
          </cell>
          <cell r="B2434" t="str">
            <v>ESCADA EM CONCRETO ARMADO MOLDADO IN LOCO, FCK 25 MPA, COM 2 LANCES EM  L  E LAJE PLANA, FÔRMA EM CHAPA DE MADEIRA COMPENSADA RESINADA. AF_11/2020_PA</v>
          </cell>
          <cell r="C2434" t="str">
            <v>M3</v>
          </cell>
          <cell r="D2434">
            <v>3123.0699999999997</v>
          </cell>
          <cell r="E2434">
            <v>1291.6199999999999</v>
          </cell>
          <cell r="F2434">
            <v>4414.6899999999996</v>
          </cell>
        </row>
        <row r="2435">
          <cell r="A2435">
            <v>102076</v>
          </cell>
          <cell r="B2435" t="str">
            <v>ESCADA EM CONCRETO ARMADO MOLDADO IN LOCO, FCK 25 MPA, COM 2 LANCES EM  X  E LAJE PLANA, FÔRMA EM CHAPA DE MADEIRA COMPENSADA RESINADA. AF_11/2020_PA</v>
          </cell>
          <cell r="C2435" t="str">
            <v>M3</v>
          </cell>
          <cell r="D2435">
            <v>3250.8199999999997</v>
          </cell>
          <cell r="E2435">
            <v>1260.42</v>
          </cell>
          <cell r="F2435">
            <v>4511.24</v>
          </cell>
        </row>
        <row r="2436">
          <cell r="A2436">
            <v>102077</v>
          </cell>
          <cell r="B2436" t="str">
            <v>ESCADA EM CONCRETO ARMADO MOLDADO IN LOCO, FCK 25 MPA, COM 1 LANCE E LAJE CASCATA, FÔRMA EM CHAPA DE MADEIRA COMPENSADA RESINADA. AF_11/2020_PA</v>
          </cell>
          <cell r="C2436" t="str">
            <v>M3</v>
          </cell>
          <cell r="D2436">
            <v>3316.92</v>
          </cell>
          <cell r="E2436">
            <v>1669.3</v>
          </cell>
          <cell r="F2436">
            <v>4986.22</v>
          </cell>
        </row>
        <row r="2437">
          <cell r="A2437">
            <v>102078</v>
          </cell>
          <cell r="B2437" t="str">
            <v>ESCADA EM CONCRETO ARMADO MOLDADO IN LOCO, FCK 25 MPA, COM 2 LANCES EM  U  E LAJE CASCATA, FÔRMA EM CHAPA DE MADEIRA COMPENSADA RESINADA. AF_11/2020_PA</v>
          </cell>
          <cell r="C2437" t="str">
            <v>M3</v>
          </cell>
          <cell r="D2437">
            <v>3442.4400000000005</v>
          </cell>
          <cell r="E2437">
            <v>1644.24</v>
          </cell>
          <cell r="F2437">
            <v>5086.68</v>
          </cell>
        </row>
        <row r="2438">
          <cell r="A2438">
            <v>102079</v>
          </cell>
          <cell r="B2438" t="str">
            <v>ESCADA EM CONCRETO ARMADO MOLDADO IN LOCO, FCK 25 MPA, COM 2 LANCES EM  L  E LAJE CASCATA, FÔRMA EM CHAPA DE MADEIRA COMPENSADA RESINADA. AF_11/2020_PA</v>
          </cell>
          <cell r="C2438" t="str">
            <v>M3</v>
          </cell>
          <cell r="D2438">
            <v>3307.4399999999996</v>
          </cell>
          <cell r="E2438">
            <v>1572.84</v>
          </cell>
          <cell r="F2438">
            <v>4880.28</v>
          </cell>
        </row>
        <row r="2439">
          <cell r="A2439">
            <v>102080</v>
          </cell>
          <cell r="B2439" t="str">
            <v>ESCADA EM CONCRETO ARMADO MOLDADO IN LOCO, FCK 25 MPA, COM 2 LANCES EM  X  E LAJE CASCATA, FÔRMA EM CHAPA DE MADEIRA COMPENSADA RESINADA. AF_11/2020_PA</v>
          </cell>
          <cell r="C2439" t="str">
            <v>M3</v>
          </cell>
          <cell r="D2439">
            <v>2989.5</v>
          </cell>
          <cell r="E2439">
            <v>1257.24</v>
          </cell>
          <cell r="F2439">
            <v>4246.74</v>
          </cell>
        </row>
        <row r="2440">
          <cell r="A2440">
            <v>102086</v>
          </cell>
          <cell r="B2440" t="str">
            <v>FABRICAÇÃO DE FÔRMA PARA ESCADA DUPLA COM 2 LANCES EM "X" E LAJE PLANA, EM CHAPA DE MADEIRA COMPENSADA PLASTIFICADA, E=18 MM. AF_11/2020</v>
          </cell>
          <cell r="C2440" t="str">
            <v>M2</v>
          </cell>
          <cell r="D2440">
            <v>154.93</v>
          </cell>
          <cell r="E2440">
            <v>26.42</v>
          </cell>
          <cell r="F2440">
            <v>181.35</v>
          </cell>
        </row>
        <row r="2441">
          <cell r="A2441">
            <v>102087</v>
          </cell>
          <cell r="B2441" t="str">
            <v>FABRICAÇÃO DE FÔRMA PARA ESCADA DUPLA COM 2 LANCES EM "X" E LAJE PLANA, EM CHAPA DE MADEIRA COMPENSADA RESINADA, E= 17 MM. AF_11/2020</v>
          </cell>
          <cell r="C2441" t="str">
            <v>M2</v>
          </cell>
          <cell r="D2441">
            <v>117.07999999999998</v>
          </cell>
          <cell r="E2441">
            <v>26.43</v>
          </cell>
          <cell r="F2441">
            <v>143.51</v>
          </cell>
        </row>
        <row r="2442">
          <cell r="A2442">
            <v>102088</v>
          </cell>
          <cell r="B2442" t="str">
            <v>FABRICAÇÃO DE FÔRMA PARA ESCADA DUPLA COM 2 LANCES EM X E LAJE PLANA, EM MADEIRA SERRADA, E=25 MM. AF_11/2020</v>
          </cell>
          <cell r="C2442" t="str">
            <v>M2</v>
          </cell>
          <cell r="D2442">
            <v>211.59</v>
          </cell>
          <cell r="E2442">
            <v>27.68</v>
          </cell>
          <cell r="F2442">
            <v>239.27</v>
          </cell>
        </row>
        <row r="2443">
          <cell r="A2443">
            <v>102089</v>
          </cell>
          <cell r="B2443" t="str">
            <v>FABRICAÇÃO DE FÔRMA PARA ESCADA DUPLA COM 2 LANCES EM "X" E LAJE CASCATA, EM CHAPA DE MADEIRA COMPENSADA PLASTIFICADA, E=18 MM. AF_11/2020</v>
          </cell>
          <cell r="C2443" t="str">
            <v>M2</v>
          </cell>
          <cell r="D2443">
            <v>144.01</v>
          </cell>
          <cell r="E2443">
            <v>28.59</v>
          </cell>
          <cell r="F2443">
            <v>172.6</v>
          </cell>
        </row>
        <row r="2444">
          <cell r="A2444">
            <v>102090</v>
          </cell>
          <cell r="B2444" t="str">
            <v>FABRICAÇÃO DE FÔRMA PARA ESCADA DUPLA COM 2 LANCES EM "X" E LAJE CASCATA, EM CHAPA DE MADEIRA COMPENSADA RESINADA, E= 17 MM. AF_11/2020</v>
          </cell>
          <cell r="C2444" t="str">
            <v>M2</v>
          </cell>
          <cell r="D2444">
            <v>101.07</v>
          </cell>
          <cell r="E2444">
            <v>28.6</v>
          </cell>
          <cell r="F2444">
            <v>129.66999999999999</v>
          </cell>
        </row>
        <row r="2445">
          <cell r="A2445">
            <v>102091</v>
          </cell>
          <cell r="B2445" t="str">
            <v>FABRICAÇÃO DE FÔRMA PARA ESCADA DUPLA COM 2 LANCES EM X E LAJE CASCATA, EM MADEIRA SERRADA, E=25 MM. AF_11/2020</v>
          </cell>
          <cell r="C2445" t="str">
            <v>M2</v>
          </cell>
          <cell r="D2445">
            <v>251.47000000000003</v>
          </cell>
          <cell r="E2445">
            <v>28.88</v>
          </cell>
          <cell r="F2445">
            <v>280.35000000000002</v>
          </cell>
        </row>
        <row r="2446">
          <cell r="A2446">
            <v>103760</v>
          </cell>
          <cell r="B2446" t="str">
            <v>MONTAGEM E DESMONTAGEM DE FÔRMA DE LAJE MACIÇA, PÉ-DIREITO SIMPLES, EM CHAPA DE MADEIRA COMPENSADA RESINADA E CIMBRAMENTO DE MADEIRA, 2 UTILIZAÇÕES. AF_03/2022</v>
          </cell>
          <cell r="C2446" t="str">
            <v>M2</v>
          </cell>
          <cell r="D2446">
            <v>89.22999999999999</v>
          </cell>
          <cell r="E2446">
            <v>29.21</v>
          </cell>
          <cell r="F2446">
            <v>118.44</v>
          </cell>
        </row>
        <row r="2447">
          <cell r="A2447">
            <v>103761</v>
          </cell>
          <cell r="B2447" t="str">
            <v>MONTAGEM E DESMONTAGEM DE FÔRMA DE LAJE MACIÇA, PÉ-DIREITO SIMPLES, EM CHAPA DE MADEIRA COMPENSADA RESINADA E CIMBRAMENTO DE MADEIRA, 4 UTILIZAÇÕES. AF_03/2022</v>
          </cell>
          <cell r="C2447" t="str">
            <v>M2</v>
          </cell>
          <cell r="D2447">
            <v>53.53</v>
          </cell>
          <cell r="E2447">
            <v>26.98</v>
          </cell>
          <cell r="F2447">
            <v>80.510000000000005</v>
          </cell>
        </row>
        <row r="2448">
          <cell r="A2448">
            <v>103762</v>
          </cell>
          <cell r="B2448" t="str">
            <v>MONTAGEM E DESMONTAGEM DE FÔRMA DE LAJE MACIÇA, PÉ-DIREITO SIMPLES, EM CHAPA DE MADEIRA COMPENSADA RESINADA E CIMBRAMENTO DE MADEIRA, 6 UTILIZAÇÕES. AF_03/2022</v>
          </cell>
          <cell r="C2448" t="str">
            <v>M2</v>
          </cell>
          <cell r="D2448">
            <v>44.35</v>
          </cell>
          <cell r="E2448">
            <v>24.79</v>
          </cell>
          <cell r="F2448">
            <v>69.14</v>
          </cell>
        </row>
        <row r="2449">
          <cell r="A2449">
            <v>103763</v>
          </cell>
          <cell r="B2449" t="str">
            <v>MONTAGEM E DESMONTAGEM DE FÔRMA DE LAJE MACIÇA, PÉ-DIREITO SIMPLES, EM CHAPA DE MADEIRA COMPENSADA RESINADA E CIMBRAMENTO DE MADEIRA, 8 UTILIZAÇÕES. AF_03/2022</v>
          </cell>
          <cell r="C2449" t="str">
            <v>M2</v>
          </cell>
          <cell r="D2449">
            <v>37.979999999999997</v>
          </cell>
          <cell r="E2449">
            <v>23</v>
          </cell>
          <cell r="F2449">
            <v>60.98</v>
          </cell>
        </row>
        <row r="2450">
          <cell r="A2450">
            <v>104925</v>
          </cell>
          <cell r="B2450" t="str">
            <v>FABRICAÇÃO, MONTAGEM E DESMONTAGEM DE FÔRMA PARA SAPATA CORRIDA, EM MADEIRA SERRADA, E=25 MM, 1 UTILIZAÇÃO. AF_01/2024</v>
          </cell>
          <cell r="C2450" t="str">
            <v>M2</v>
          </cell>
          <cell r="D2450">
            <v>99.949999999999989</v>
          </cell>
          <cell r="E2450">
            <v>48.43</v>
          </cell>
          <cell r="F2450">
            <v>148.38</v>
          </cell>
        </row>
        <row r="2451">
          <cell r="A2451">
            <v>104926</v>
          </cell>
          <cell r="B2451" t="str">
            <v>FABRICAÇÃO, MONTAGEM E DESMONTAGEM DE FÔRMA PARA SAPATA CORRIDA, EM MADEIRA SERRADA, E=25 MM, 2 UTILIZAÇÕES. AF_01/2024</v>
          </cell>
          <cell r="C2451" t="str">
            <v>M2</v>
          </cell>
          <cell r="D2451">
            <v>58.46</v>
          </cell>
          <cell r="E2451">
            <v>39.520000000000003</v>
          </cell>
          <cell r="F2451">
            <v>97.98</v>
          </cell>
        </row>
        <row r="2452">
          <cell r="A2452">
            <v>104927</v>
          </cell>
          <cell r="B2452" t="str">
            <v>FABRICAÇÃO, MONTAGEM E DESMONTAGEM DE FÔRMA PARA SAPATA CORRIDA, EM MADEIRA SERRADA, E=25 MM, 4 UTILIZAÇÕES. AF_01/2024</v>
          </cell>
          <cell r="C2452" t="str">
            <v>M2</v>
          </cell>
          <cell r="D2452">
            <v>36.870000000000005</v>
          </cell>
          <cell r="E2452">
            <v>34.909999999999997</v>
          </cell>
          <cell r="F2452">
            <v>71.78</v>
          </cell>
        </row>
        <row r="2453">
          <cell r="A2453">
            <v>104928</v>
          </cell>
          <cell r="B2453" t="str">
            <v>FABRICAÇÃO, MONTAGEM E DESMONTAGEM DE FÔRMA PARA SAPATA CORRIDA, EM CHAPA DE MADEIRA COMPENSADA RESINADA, E=17 MM, 2 UTILIZAÇÕES. AF_01/2024</v>
          </cell>
          <cell r="C2453" t="str">
            <v>M2</v>
          </cell>
          <cell r="D2453">
            <v>77.650000000000006</v>
          </cell>
          <cell r="E2453">
            <v>68.78</v>
          </cell>
          <cell r="F2453">
            <v>146.43</v>
          </cell>
        </row>
        <row r="2454">
          <cell r="A2454">
            <v>104929</v>
          </cell>
          <cell r="B2454" t="str">
            <v>FABRICAÇÃO, MONTAGEM E DESMONTAGEM DE FÔRMA PARA SAPATA CORRIDA, EM CHAPA DE MADEIRA COMPENSADA RESINADA, E=17 MM, 4 UTILIZAÇÕES. AF_01/2024</v>
          </cell>
          <cell r="C2454" t="str">
            <v>M2</v>
          </cell>
          <cell r="D2454">
            <v>44.68</v>
          </cell>
          <cell r="E2454">
            <v>45.98</v>
          </cell>
          <cell r="F2454">
            <v>90.66</v>
          </cell>
        </row>
        <row r="2455">
          <cell r="A2455">
            <v>89996</v>
          </cell>
          <cell r="B2455" t="str">
            <v>ARMAÇÃO VERTICAL DE ALVENARIA ESTRUTURAL; DIÂMETRO DE 10,0 MM. AF_09/2021</v>
          </cell>
          <cell r="C2455" t="str">
            <v>KG</v>
          </cell>
          <cell r="D2455">
            <v>8.18</v>
          </cell>
          <cell r="E2455">
            <v>2.06</v>
          </cell>
          <cell r="F2455">
            <v>10.24</v>
          </cell>
        </row>
        <row r="2456">
          <cell r="A2456">
            <v>89997</v>
          </cell>
          <cell r="B2456" t="str">
            <v>ARMAÇÃO VERTICAL DE ALVENARIA ESTRUTURAL; DIÂMETRO DE 12,5 MM. AF_09/2021</v>
          </cell>
          <cell r="C2456" t="str">
            <v>KG</v>
          </cell>
          <cell r="D2456">
            <v>6.8900000000000006</v>
          </cell>
          <cell r="E2456">
            <v>1.32</v>
          </cell>
          <cell r="F2456">
            <v>8.2100000000000009</v>
          </cell>
        </row>
        <row r="2457">
          <cell r="A2457">
            <v>89998</v>
          </cell>
          <cell r="B2457" t="str">
            <v>ARMAÇÃO DE CINTA DE ALVENARIA ESTRUTURAL; DIÂMETRO DE 10,0 MM. AF_09/2021</v>
          </cell>
          <cell r="C2457" t="str">
            <v>KG</v>
          </cell>
          <cell r="D2457">
            <v>8.0100000000000016</v>
          </cell>
          <cell r="E2457">
            <v>1.63</v>
          </cell>
          <cell r="F2457">
            <v>9.64</v>
          </cell>
        </row>
        <row r="2458">
          <cell r="A2458">
            <v>89999</v>
          </cell>
          <cell r="B2458" t="str">
            <v>ARMAÇÃO DE VERGA E CONTRAVERGA DE ALVENARIA ESTRUTURAL; DIÂMETRO DE 8,0 MM. AF_09/2021</v>
          </cell>
          <cell r="C2458" t="str">
            <v>KG</v>
          </cell>
          <cell r="D2458">
            <v>10.260000000000002</v>
          </cell>
          <cell r="E2458">
            <v>6.06</v>
          </cell>
          <cell r="F2458">
            <v>16.32</v>
          </cell>
        </row>
        <row r="2459">
          <cell r="A2459">
            <v>90000</v>
          </cell>
          <cell r="B2459" t="str">
            <v>ARMAÇÃO DE VERGA E CONTRAVERGA DE ALVENARIA ESTRUTURAL; DIÂMETRO DE 10,0 MM. AF_09/2021</v>
          </cell>
          <cell r="C2459" t="str">
            <v>KG</v>
          </cell>
          <cell r="D2459">
            <v>8.9199999999999982</v>
          </cell>
          <cell r="E2459">
            <v>3.87</v>
          </cell>
          <cell r="F2459">
            <v>12.79</v>
          </cell>
        </row>
        <row r="2460">
          <cell r="A2460">
            <v>91593</v>
          </cell>
          <cell r="B2460" t="str">
            <v>ARMAÇÃO DO SISTEMA DE PAREDES DE CONCRETO, EXECUTADA EM PAREDES DE EDIFICAÇÕES DE MÚLTIPLOS PAVIMENTOS, TELA Q-138. AF_06/2019</v>
          </cell>
          <cell r="C2460" t="str">
            <v>KG</v>
          </cell>
          <cell r="D2460">
            <v>9.6</v>
          </cell>
          <cell r="E2460">
            <v>0.65</v>
          </cell>
          <cell r="F2460">
            <v>10.25</v>
          </cell>
        </row>
        <row r="2461">
          <cell r="A2461">
            <v>91594</v>
          </cell>
          <cell r="B2461" t="str">
            <v>ARMAÇÃO DO SISTEMA DE PAREDES DE CONCRETO, EXECUTADA EM PAREDES DE EDIFICAÇÕES TÉRREAS OU DE MÚLTIPLOS PAVIMENTOS, TELA Q-92. AF_06/2019</v>
          </cell>
          <cell r="C2461" t="str">
            <v>KG</v>
          </cell>
          <cell r="D2461">
            <v>9.77</v>
          </cell>
          <cell r="E2461">
            <v>0.97</v>
          </cell>
          <cell r="F2461">
            <v>10.74</v>
          </cell>
        </row>
        <row r="2462">
          <cell r="A2462">
            <v>91595</v>
          </cell>
          <cell r="B2462" t="str">
            <v>ARMAÇÃO DO SISTEMA DE PAREDES DE CONCRETO, EXECUTADA EM PAREDES DE EDIFICAÇÕES TÉRREAS, TELA Q-61. AF_06/2019</v>
          </cell>
          <cell r="C2462" t="str">
            <v>KG</v>
          </cell>
          <cell r="D2462">
            <v>10.039999999999999</v>
          </cell>
          <cell r="E2462">
            <v>1.54</v>
          </cell>
          <cell r="F2462">
            <v>11.58</v>
          </cell>
        </row>
        <row r="2463">
          <cell r="A2463">
            <v>91596</v>
          </cell>
          <cell r="B2463" t="str">
            <v>ARMAÇÃO DO SISTEMA DE PAREDES DE CONCRETO, EXECUTADA COMO ARMADURA POSITIVA DE LAJES, TELA Q-138. AF_06/2019</v>
          </cell>
          <cell r="C2463" t="str">
            <v>KG</v>
          </cell>
          <cell r="D2463">
            <v>9.6999999999999993</v>
          </cell>
          <cell r="E2463">
            <v>0.92</v>
          </cell>
          <cell r="F2463">
            <v>10.62</v>
          </cell>
        </row>
        <row r="2464">
          <cell r="A2464">
            <v>91597</v>
          </cell>
          <cell r="B2464" t="str">
            <v>ARMAÇÃO DO SISTEMA DE PAREDES DE CONCRETO, EXECUTADA COMO ARMADURA NEGATIVA DE LAJES, TELA T-196. AF_06/2019</v>
          </cell>
          <cell r="C2464" t="str">
            <v>KG</v>
          </cell>
          <cell r="D2464">
            <v>6.7</v>
          </cell>
          <cell r="E2464">
            <v>0.97</v>
          </cell>
          <cell r="F2464">
            <v>7.67</v>
          </cell>
        </row>
        <row r="2465">
          <cell r="A2465">
            <v>91598</v>
          </cell>
          <cell r="B2465" t="str">
            <v>ARMAÇÃO DO SISTEMA DE PAREDES DE CONCRETO, EXECUTADA COMO ARMADURA POSITIVA DE LAJES, TELA Q-113. AF_06/2019</v>
          </cell>
          <cell r="C2465" t="str">
            <v>KG</v>
          </cell>
          <cell r="D2465">
            <v>9.39</v>
          </cell>
          <cell r="E2465">
            <v>1.1100000000000001</v>
          </cell>
          <cell r="F2465">
            <v>10.5</v>
          </cell>
        </row>
        <row r="2466">
          <cell r="A2466">
            <v>91599</v>
          </cell>
          <cell r="B2466" t="str">
            <v>ARMAÇÃO DO SISTEMA DE PAREDES DE CONCRETO, EXECUTADA COMO ARMADURA NEGATIVA DE LAJES, TELA L-159. AF_06/2019</v>
          </cell>
          <cell r="C2466" t="str">
            <v>KG</v>
          </cell>
          <cell r="D2466">
            <v>6.88</v>
          </cell>
          <cell r="E2466">
            <v>1.21</v>
          </cell>
          <cell r="F2466">
            <v>8.09</v>
          </cell>
        </row>
        <row r="2467">
          <cell r="A2467">
            <v>91600</v>
          </cell>
          <cell r="B2467" t="str">
            <v>ARMAÇÃO DO SISTEMA DE PAREDES DE CONCRETO, EXECUTADA EM PLATIBANDAS, TELA Q-92. AF_06/2019</v>
          </cell>
          <cell r="C2467" t="str">
            <v>KG</v>
          </cell>
          <cell r="D2467">
            <v>10.65</v>
          </cell>
          <cell r="E2467">
            <v>2.92</v>
          </cell>
          <cell r="F2467">
            <v>13.57</v>
          </cell>
        </row>
        <row r="2468">
          <cell r="A2468">
            <v>91601</v>
          </cell>
          <cell r="B2468" t="str">
            <v>ARMAÇÃO DO SISTEMA DE PAREDES DE CONCRETO, EXECUTADA COMO REFORÇO, VERGALHÃO DE 6,3 MM DE DIÂMETRO. AF_06/2019</v>
          </cell>
          <cell r="C2468" t="str">
            <v>KG</v>
          </cell>
          <cell r="D2468">
            <v>9.68</v>
          </cell>
          <cell r="E2468">
            <v>2.16</v>
          </cell>
          <cell r="F2468">
            <v>11.84</v>
          </cell>
        </row>
        <row r="2469">
          <cell r="A2469">
            <v>91602</v>
          </cell>
          <cell r="B2469" t="str">
            <v>ARMAÇÃO DO SISTEMA DE PAREDES DE CONCRETO, EXECUTADA COMO REFORÇO, VERGALHÃO DE 8,0 MM DE DIÂMETRO. AF_06/2019</v>
          </cell>
          <cell r="C2469" t="str">
            <v>KG</v>
          </cell>
          <cell r="D2469">
            <v>9.41</v>
          </cell>
          <cell r="E2469">
            <v>1.28</v>
          </cell>
          <cell r="F2469">
            <v>10.69</v>
          </cell>
        </row>
        <row r="2470">
          <cell r="A2470">
            <v>91603</v>
          </cell>
          <cell r="B2470" t="str">
            <v>ARMAÇÃO DO SISTEMA DE PAREDES DE CONCRETO, EXECUTADA COMO REFORÇO, VERGALHÃO DE 10,0 MM DE DIÂMETRO. AF_06/2019</v>
          </cell>
          <cell r="C2470" t="str">
            <v>KG</v>
          </cell>
          <cell r="D2470">
            <v>8.8899999999999988</v>
          </cell>
          <cell r="E2470">
            <v>1.22</v>
          </cell>
          <cell r="F2470">
            <v>10.11</v>
          </cell>
        </row>
        <row r="2471">
          <cell r="A2471">
            <v>92759</v>
          </cell>
          <cell r="B2471" t="str">
            <v>ARMAÇÃO DE PILAR OU VIGA DE ESTRUTURA CONVENCIONAL DE CONCRETO ARMADO UTILIZANDO AÇO CA-60 DE 5,0 MM - MONTAGEM. AF_06/2022</v>
          </cell>
          <cell r="C2471" t="str">
            <v>KG</v>
          </cell>
          <cell r="D2471">
            <v>9.9</v>
          </cell>
          <cell r="E2471">
            <v>4.16</v>
          </cell>
          <cell r="F2471">
            <v>14.06</v>
          </cell>
        </row>
        <row r="2472">
          <cell r="A2472">
            <v>92760</v>
          </cell>
          <cell r="B2472" t="str">
            <v>ARMAÇÃO DE PILAR OU VIGA DE ESTRUTURA CONVENCIONAL DE CONCRETO ARMADO UTILIZANDO AÇO CA-50 DE 6,3 MM - MONTAGEM. AF_06/2022</v>
          </cell>
          <cell r="C2472" t="str">
            <v>KG</v>
          </cell>
          <cell r="D2472">
            <v>10.19</v>
          </cell>
          <cell r="E2472">
            <v>2.75</v>
          </cell>
          <cell r="F2472">
            <v>12.94</v>
          </cell>
        </row>
        <row r="2473">
          <cell r="A2473">
            <v>92761</v>
          </cell>
          <cell r="B2473" t="str">
            <v>ARMAÇÃO DE PILAR OU VIGA DE ESTRUTURA CONVENCIONAL DE CONCRETO ARMADO UTILIZANDO AÇO CA-50 DE 8,0 MM - MONTAGEM. AF_06/2022</v>
          </cell>
          <cell r="C2473" t="str">
            <v>KG</v>
          </cell>
          <cell r="D2473">
            <v>10.119999999999999</v>
          </cell>
          <cell r="E2473">
            <v>1.8</v>
          </cell>
          <cell r="F2473">
            <v>11.92</v>
          </cell>
        </row>
        <row r="2474">
          <cell r="A2474">
            <v>92762</v>
          </cell>
          <cell r="B2474" t="str">
            <v>ARMAÇÃO DE PILAR OU VIGA DE ESTRUTURA CONVENCIONAL DE CONCRETO ARMADO UTILIZANDO AÇO CA-50 DE 10,0 MM - MONTAGEM. AF_06/2022</v>
          </cell>
          <cell r="C2474" t="str">
            <v>KG</v>
          </cell>
          <cell r="D2474">
            <v>9.34</v>
          </cell>
          <cell r="E2474">
            <v>1.19</v>
          </cell>
          <cell r="F2474">
            <v>10.53</v>
          </cell>
        </row>
        <row r="2475">
          <cell r="A2475">
            <v>92763</v>
          </cell>
          <cell r="B2475" t="str">
            <v>ARMAÇÃO DE PILAR OU VIGA DE ESTRUTURA CONVENCIONAL DE CONCRETO ARMADO UTILIZANDO AÇO CA-50 DE 12,5 MM - MONTAGEM. AF_06/2022</v>
          </cell>
          <cell r="C2475" t="str">
            <v>KG</v>
          </cell>
          <cell r="D2475">
            <v>8.06</v>
          </cell>
          <cell r="E2475">
            <v>0.74</v>
          </cell>
          <cell r="F2475">
            <v>8.8000000000000007</v>
          </cell>
        </row>
        <row r="2476">
          <cell r="A2476">
            <v>92764</v>
          </cell>
          <cell r="B2476" t="str">
            <v>ARMAÇÃO DE PILAR OU VIGA DE ESTRUTURA CONVENCIONAL DE CONCRETO ARMADO UTILIZANDO AÇO CA-50 DE 16,0 MM - MONTAGEM. AF_06/2022</v>
          </cell>
          <cell r="C2476" t="str">
            <v>KG</v>
          </cell>
          <cell r="D2476">
            <v>7.93</v>
          </cell>
          <cell r="E2476">
            <v>0.52</v>
          </cell>
          <cell r="F2476">
            <v>8.4499999999999993</v>
          </cell>
        </row>
        <row r="2477">
          <cell r="A2477">
            <v>92765</v>
          </cell>
          <cell r="B2477" t="str">
            <v>ARMAÇÃO DE PILAR OU VIGA DE ESTRUTURA CONVENCIONAL DE CONCRETO ARMADO UTILIZANDO AÇO CA-50 DE 20,0 MM - MONTAGEM. AF_06/2022</v>
          </cell>
          <cell r="C2477" t="str">
            <v>KG</v>
          </cell>
          <cell r="D2477">
            <v>9.16</v>
          </cell>
          <cell r="E2477">
            <v>0.39</v>
          </cell>
          <cell r="F2477">
            <v>9.5500000000000007</v>
          </cell>
        </row>
        <row r="2478">
          <cell r="A2478">
            <v>92766</v>
          </cell>
          <cell r="B2478" t="str">
            <v>ARMAÇÃO DE PILAR OU VIGA DE ESTRUTURA CONVENCIONAL DE CONCRETO ARMADO UTILIZANDO AÇO CA-50 DE 25,0 MM - MONTAGEM. AF_06/2022</v>
          </cell>
          <cell r="C2478" t="str">
            <v>KG</v>
          </cell>
          <cell r="D2478">
            <v>9.1199999999999992</v>
          </cell>
          <cell r="E2478">
            <v>0.31</v>
          </cell>
          <cell r="F2478">
            <v>9.43</v>
          </cell>
        </row>
        <row r="2479">
          <cell r="A2479">
            <v>92767</v>
          </cell>
          <cell r="B2479" t="str">
            <v>ARMAÇÃO DE LAJE DE ESTRUTURA CONVENCIONAL DE CONCRETO ARMADO UTILIZANDO AÇO CA-60 DE 4,2 MM - MONTAGEM. AF_06/2022</v>
          </cell>
          <cell r="C2479" t="str">
            <v>KG</v>
          </cell>
          <cell r="D2479">
            <v>10.58</v>
          </cell>
          <cell r="E2479">
            <v>5.01</v>
          </cell>
          <cell r="F2479">
            <v>15.59</v>
          </cell>
        </row>
        <row r="2480">
          <cell r="A2480">
            <v>92768</v>
          </cell>
          <cell r="B2480" t="str">
            <v>ARMAÇÃO DE LAJE DE ESTRUTURA CONVENCIONAL DE CONCRETO ARMADO UTILIZANDO AÇO CA-60 DE 5,0 MM - MONTAGEM. AF_06/2022</v>
          </cell>
          <cell r="C2480" t="str">
            <v>KG</v>
          </cell>
          <cell r="D2480">
            <v>9.8699999999999992</v>
          </cell>
          <cell r="E2480">
            <v>3.57</v>
          </cell>
          <cell r="F2480">
            <v>13.44</v>
          </cell>
        </row>
        <row r="2481">
          <cell r="A2481">
            <v>92769</v>
          </cell>
          <cell r="B2481" t="str">
            <v>ARMAÇÃO DE LAJE DE ESTRUTURA CONVENCIONAL DE CONCRETO ARMADO UTILIZANDO AÇO CA-50 DE 6,3 MM - MONTAGEM. AF_06/2022</v>
          </cell>
          <cell r="C2481" t="str">
            <v>KG</v>
          </cell>
          <cell r="D2481">
            <v>10.09</v>
          </cell>
          <cell r="E2481">
            <v>2.2599999999999998</v>
          </cell>
          <cell r="F2481">
            <v>12.35</v>
          </cell>
        </row>
        <row r="2482">
          <cell r="A2482">
            <v>92770</v>
          </cell>
          <cell r="B2482" t="str">
            <v>ARMAÇÃO DE LAJE DE ESTRUTURA CONVENCIONAL DE CONCRETO ARMADO UTILIZANDO AÇO CA-50 DE 8,0 MM - MONTAGEM. AF_06/2022</v>
          </cell>
          <cell r="C2482" t="str">
            <v>KG</v>
          </cell>
          <cell r="D2482">
            <v>9.9499999999999993</v>
          </cell>
          <cell r="E2482">
            <v>1.41</v>
          </cell>
          <cell r="F2482">
            <v>11.36</v>
          </cell>
        </row>
        <row r="2483">
          <cell r="A2483">
            <v>92771</v>
          </cell>
          <cell r="B2483" t="str">
            <v>ARMAÇÃO DE LAJE DE ESTRUTURA CONVENCIONAL DE CONCRETO ARMADO UTILIZANDO AÇO CA-50 DE 10,0 MM - MONTAGEM. AF_06/2022</v>
          </cell>
          <cell r="C2483" t="str">
            <v>KG</v>
          </cell>
          <cell r="D2483">
            <v>9.17</v>
          </cell>
          <cell r="E2483">
            <v>0.85</v>
          </cell>
          <cell r="F2483">
            <v>10.02</v>
          </cell>
        </row>
        <row r="2484">
          <cell r="A2484">
            <v>92772</v>
          </cell>
          <cell r="B2484" t="str">
            <v>ARMAÇÃO DE LAJE DE ESTRUTURA CONVENCIONAL DE CONCRETO ARMADO UTILIZANDO AÇO CA-50 DE 12,5 MM - MONTAGEM. AF_06/2022</v>
          </cell>
          <cell r="C2484" t="str">
            <v>KG</v>
          </cell>
          <cell r="D2484">
            <v>7.8999999999999995</v>
          </cell>
          <cell r="E2484">
            <v>0.45</v>
          </cell>
          <cell r="F2484">
            <v>8.35</v>
          </cell>
        </row>
        <row r="2485">
          <cell r="A2485">
            <v>92773</v>
          </cell>
          <cell r="B2485" t="str">
            <v>ARMAÇÃO DE LAJE DE ESTRUTURA CONVENCIONAL DE CONCRETO ARMADO UTILIZANDO AÇO CA-50 DE 16,0 MM - MONTAGEM. AF_06/2022</v>
          </cell>
          <cell r="C2485" t="str">
            <v>KG</v>
          </cell>
          <cell r="D2485">
            <v>7.82</v>
          </cell>
          <cell r="E2485">
            <v>0.34</v>
          </cell>
          <cell r="F2485">
            <v>8.16</v>
          </cell>
        </row>
        <row r="2486">
          <cell r="A2486">
            <v>92774</v>
          </cell>
          <cell r="B2486" t="str">
            <v>ARMAÇÃO DE LAJE DE ESTRUTURA CONVENCIONAL DE CONCRETO ARMADO UTILIZANDO AÇO CA-50 DE 20,0 MM - MONTAGEM. AF_06/2022</v>
          </cell>
          <cell r="C2486" t="str">
            <v>KG</v>
          </cell>
          <cell r="D2486">
            <v>9.1000000000000014</v>
          </cell>
          <cell r="E2486">
            <v>0.28000000000000003</v>
          </cell>
          <cell r="F2486">
            <v>9.3800000000000008</v>
          </cell>
        </row>
        <row r="2487">
          <cell r="A2487">
            <v>92798</v>
          </cell>
          <cell r="B2487" t="str">
            <v>CORTE E DOBRA DE AÇO CA-50, DIÂMETRO DE 25,0 MM. AF_06/2022</v>
          </cell>
          <cell r="C2487" t="str">
            <v>KG</v>
          </cell>
          <cell r="D2487">
            <v>8.33</v>
          </cell>
          <cell r="E2487">
            <v>0.02</v>
          </cell>
          <cell r="F2487">
            <v>8.35</v>
          </cell>
        </row>
        <row r="2488">
          <cell r="A2488">
            <v>92799</v>
          </cell>
          <cell r="B2488" t="str">
            <v>CORTE E DOBRA DE AÇO CA-60, DIÂMETRO DE 4,2 MM. AF_06/2022</v>
          </cell>
          <cell r="C2488" t="str">
            <v>KG</v>
          </cell>
          <cell r="D2488">
            <v>8.3000000000000007</v>
          </cell>
          <cell r="E2488">
            <v>2.34</v>
          </cell>
          <cell r="F2488">
            <v>10.64</v>
          </cell>
        </row>
        <row r="2489">
          <cell r="A2489">
            <v>92800</v>
          </cell>
          <cell r="B2489" t="str">
            <v>CORTE E DOBRA DE AÇO CA-60, DIÂMETRO DE 5,0 MM. AF_06/2022</v>
          </cell>
          <cell r="C2489" t="str">
            <v>KG</v>
          </cell>
          <cell r="D2489">
            <v>7.96</v>
          </cell>
          <cell r="E2489">
            <v>1.46</v>
          </cell>
          <cell r="F2489">
            <v>9.42</v>
          </cell>
        </row>
        <row r="2490">
          <cell r="A2490">
            <v>92801</v>
          </cell>
          <cell r="B2490" t="str">
            <v>CORTE E DOBRA DE AÇO CA-50, DIÂMETRO DE 6,3 MM. AF_06/2022</v>
          </cell>
          <cell r="C2490" t="str">
            <v>KG</v>
          </cell>
          <cell r="D2490">
            <v>8.56</v>
          </cell>
          <cell r="E2490">
            <v>0.76</v>
          </cell>
          <cell r="F2490">
            <v>9.32</v>
          </cell>
        </row>
        <row r="2491">
          <cell r="A2491">
            <v>92802</v>
          </cell>
          <cell r="B2491" t="str">
            <v>CORTE E DOBRA DE AÇO CA-50, DIÂMETRO DE 8,0 MM. AF_06/2022</v>
          </cell>
          <cell r="C2491" t="str">
            <v>KG</v>
          </cell>
          <cell r="D2491">
            <v>8.76</v>
          </cell>
          <cell r="E2491">
            <v>0.39</v>
          </cell>
          <cell r="F2491">
            <v>9.15</v>
          </cell>
        </row>
        <row r="2492">
          <cell r="A2492">
            <v>92803</v>
          </cell>
          <cell r="B2492" t="str">
            <v>CORTE E DOBRA DE AÇO CA-50, DIÂMETRO DE 10,0 MM. AF_06/2022</v>
          </cell>
          <cell r="C2492" t="str">
            <v>KG</v>
          </cell>
          <cell r="D2492">
            <v>8.1999999999999993</v>
          </cell>
          <cell r="E2492">
            <v>0.21</v>
          </cell>
          <cell r="F2492">
            <v>8.41</v>
          </cell>
        </row>
        <row r="2493">
          <cell r="A2493">
            <v>92804</v>
          </cell>
          <cell r="B2493" t="str">
            <v>CORTE E DOBRA DE AÇO CA-50, DIÂMETRO DE 12,5 MM. AF_06/2022</v>
          </cell>
          <cell r="C2493" t="str">
            <v>KG</v>
          </cell>
          <cell r="D2493">
            <v>7.0699999999999994</v>
          </cell>
          <cell r="E2493">
            <v>0.11</v>
          </cell>
          <cell r="F2493">
            <v>7.18</v>
          </cell>
        </row>
        <row r="2494">
          <cell r="A2494">
            <v>92805</v>
          </cell>
          <cell r="B2494" t="str">
            <v>CORTE E DOBRA DE AÇO CA-50, DIÂMETRO DE 16,0 MM. AF_06/2022</v>
          </cell>
          <cell r="C2494" t="str">
            <v>KG</v>
          </cell>
          <cell r="D2494">
            <v>7.04</v>
          </cell>
          <cell r="E2494">
            <v>0.05</v>
          </cell>
          <cell r="F2494">
            <v>7.09</v>
          </cell>
        </row>
        <row r="2495">
          <cell r="A2495">
            <v>92806</v>
          </cell>
          <cell r="B2495" t="str">
            <v>CORTE E DOBRA DE AÇO CA-50, DIÂMETRO DE 20,0 MM. AF_06/2022</v>
          </cell>
          <cell r="C2495" t="str">
            <v>KG</v>
          </cell>
          <cell r="D2495">
            <v>8.34</v>
          </cell>
          <cell r="E2495">
            <v>0.02</v>
          </cell>
          <cell r="F2495">
            <v>8.36</v>
          </cell>
        </row>
        <row r="2496">
          <cell r="A2496">
            <v>92875</v>
          </cell>
          <cell r="B2496" t="str">
            <v>CORTE E DOBRA DE AÇO CA-25, DIÂMETRO DE 6,3 MM. AF_06/2022</v>
          </cell>
          <cell r="C2496" t="str">
            <v>KG</v>
          </cell>
          <cell r="D2496">
            <v>7.92</v>
          </cell>
          <cell r="E2496">
            <v>1.02</v>
          </cell>
          <cell r="F2496">
            <v>8.94</v>
          </cell>
        </row>
        <row r="2497">
          <cell r="A2497">
            <v>92876</v>
          </cell>
          <cell r="B2497" t="str">
            <v>CORTE E DOBRA DE AÇO CA-25, DIÂMETRO DE 8,0 MM. AF_06/2022</v>
          </cell>
          <cell r="C2497" t="str">
            <v>KG</v>
          </cell>
          <cell r="D2497">
            <v>8.0100000000000016</v>
          </cell>
          <cell r="E2497">
            <v>0.54</v>
          </cell>
          <cell r="F2497">
            <v>8.5500000000000007</v>
          </cell>
        </row>
        <row r="2498">
          <cell r="A2498">
            <v>92877</v>
          </cell>
          <cell r="B2498" t="str">
            <v>CORTE E DOBRA DE AÇO CA-25, DIÂMETRO DE 10,0 MM. AF_06/2022</v>
          </cell>
          <cell r="C2498" t="str">
            <v>KG</v>
          </cell>
          <cell r="D2498">
            <v>8.83</v>
          </cell>
          <cell r="E2498">
            <v>0.3</v>
          </cell>
          <cell r="F2498">
            <v>9.1300000000000008</v>
          </cell>
        </row>
        <row r="2499">
          <cell r="A2499">
            <v>92878</v>
          </cell>
          <cell r="B2499" t="str">
            <v>CORTE E DOBRA DE AÇO CA-25, DIÂMETRO DE 12,5 MM. AF_06/2022</v>
          </cell>
          <cell r="C2499" t="str">
            <v>KG</v>
          </cell>
          <cell r="D2499">
            <v>8.7799999999999994</v>
          </cell>
          <cell r="E2499">
            <v>0.16</v>
          </cell>
          <cell r="F2499">
            <v>8.94</v>
          </cell>
        </row>
        <row r="2500">
          <cell r="A2500">
            <v>92879</v>
          </cell>
          <cell r="B2500" t="str">
            <v>CORTE E DOBRA DE AÇO CA-25, DIÂMETRO DE 16,0 MM. AF_06/2022</v>
          </cell>
          <cell r="C2500" t="str">
            <v>KG</v>
          </cell>
          <cell r="D2500">
            <v>8.74</v>
          </cell>
          <cell r="E2500">
            <v>0.08</v>
          </cell>
          <cell r="F2500">
            <v>8.82</v>
          </cell>
        </row>
        <row r="2501">
          <cell r="A2501">
            <v>92880</v>
          </cell>
          <cell r="B2501" t="str">
            <v>CORTE E DOBRA DE AÇO CA-25, DIÂMETRO DE 20,0 MM. AF_06/2022</v>
          </cell>
          <cell r="C2501" t="str">
            <v>KG</v>
          </cell>
          <cell r="D2501">
            <v>8.9600000000000009</v>
          </cell>
          <cell r="E2501">
            <v>0.04</v>
          </cell>
          <cell r="F2501">
            <v>9</v>
          </cell>
        </row>
        <row r="2502">
          <cell r="A2502">
            <v>92881</v>
          </cell>
          <cell r="B2502" t="str">
            <v>CORTE E DOBRA DE AÇO CA-25, DIÂMETRO DE 25,0 MM. AF_06/2022</v>
          </cell>
          <cell r="C2502" t="str">
            <v>KG</v>
          </cell>
          <cell r="D2502">
            <v>8.9500000000000011</v>
          </cell>
          <cell r="E2502">
            <v>0.02</v>
          </cell>
          <cell r="F2502">
            <v>8.9700000000000006</v>
          </cell>
        </row>
        <row r="2503">
          <cell r="A2503">
            <v>92882</v>
          </cell>
          <cell r="B2503" t="str">
            <v>ARMAÇÃO UTILIZANDO AÇO CA-25 DE 6,3 MM - MONTAGEM. AF_06/2022</v>
          </cell>
          <cell r="C2503" t="str">
            <v>KG</v>
          </cell>
          <cell r="D2503">
            <v>9.69</v>
          </cell>
          <cell r="E2503">
            <v>3.42</v>
          </cell>
          <cell r="F2503">
            <v>13.11</v>
          </cell>
        </row>
        <row r="2504">
          <cell r="A2504">
            <v>92883</v>
          </cell>
          <cell r="B2504" t="str">
            <v>ARMAÇÃO UTILIZANDO AÇO CA-25 DE 8,0 MM - MONTAGEM. AF_06/2022</v>
          </cell>
          <cell r="C2504" t="str">
            <v>KG</v>
          </cell>
          <cell r="D2504">
            <v>9.5</v>
          </cell>
          <cell r="E2504">
            <v>2.33</v>
          </cell>
          <cell r="F2504">
            <v>11.83</v>
          </cell>
        </row>
        <row r="2505">
          <cell r="A2505">
            <v>92884</v>
          </cell>
          <cell r="B2505" t="str">
            <v>ARMAÇÃO UTILIZANDO AÇO CA-25 DE 10,0 MM - MONTAGEM. AF_06/2022</v>
          </cell>
          <cell r="C2505" t="str">
            <v>KG</v>
          </cell>
          <cell r="D2505">
            <v>10.120000000000001</v>
          </cell>
          <cell r="E2505">
            <v>1.62</v>
          </cell>
          <cell r="F2505">
            <v>11.74</v>
          </cell>
        </row>
        <row r="2506">
          <cell r="A2506">
            <v>92885</v>
          </cell>
          <cell r="B2506" t="str">
            <v>ARMAÇÃO UTILIZANDO AÇO CA-25 DE 12,5 MM - MONTAGEM. AF_06/2022</v>
          </cell>
          <cell r="C2506" t="str">
            <v>KG</v>
          </cell>
          <cell r="D2506">
            <v>9.89</v>
          </cell>
          <cell r="E2506">
            <v>1.1299999999999999</v>
          </cell>
          <cell r="F2506">
            <v>11.02</v>
          </cell>
        </row>
        <row r="2507">
          <cell r="A2507">
            <v>92886</v>
          </cell>
          <cell r="B2507" t="str">
            <v>ARMAÇÃO UTILIZANDO AÇO CA-25 DE 16,0 MM - MONTAGEM. AF_06/2022</v>
          </cell>
          <cell r="C2507" t="str">
            <v>KG</v>
          </cell>
          <cell r="D2507">
            <v>9.6999999999999993</v>
          </cell>
          <cell r="E2507">
            <v>0.72</v>
          </cell>
          <cell r="F2507">
            <v>10.42</v>
          </cell>
        </row>
        <row r="2508">
          <cell r="A2508">
            <v>92887</v>
          </cell>
          <cell r="B2508" t="str">
            <v>ARMAÇÃO UTILIZANDO AÇO CA-25 DE 20,0 MM - MONTAGEM. AF_06/2022</v>
          </cell>
          <cell r="C2508" t="str">
            <v>KG</v>
          </cell>
          <cell r="D2508">
            <v>9.8099999999999987</v>
          </cell>
          <cell r="E2508">
            <v>0.46</v>
          </cell>
          <cell r="F2508">
            <v>10.27</v>
          </cell>
        </row>
        <row r="2509">
          <cell r="A2509">
            <v>92888</v>
          </cell>
          <cell r="B2509" t="str">
            <v>ARMAÇÃO UTILIZANDO AÇO CA-25 DE 25,0 MM - MONTAGEM. AF_06/2022</v>
          </cell>
          <cell r="C2509" t="str">
            <v>KG</v>
          </cell>
          <cell r="D2509">
            <v>9.7100000000000009</v>
          </cell>
          <cell r="E2509">
            <v>0.26</v>
          </cell>
          <cell r="F2509">
            <v>9.9700000000000006</v>
          </cell>
        </row>
        <row r="2510">
          <cell r="A2510">
            <v>92915</v>
          </cell>
          <cell r="B2510" t="str">
            <v>ARMAÇÃO DE ESTRUTURAS DIVERSAS DE CONCRETO ARMADO, EXCETO VIGAS, PILARES, LAJES E FUNDAÇÕES, UTILIZANDO AÇO CA-60 DE 5,0 MM - MONTAGEM. AF_06/2022</v>
          </cell>
          <cell r="C2510" t="str">
            <v>KG</v>
          </cell>
          <cell r="D2510">
            <v>10.74</v>
          </cell>
          <cell r="E2510">
            <v>6.35</v>
          </cell>
          <cell r="F2510">
            <v>17.09</v>
          </cell>
        </row>
        <row r="2511">
          <cell r="A2511">
            <v>92916</v>
          </cell>
          <cell r="B2511" t="str">
            <v>ARMAÇÃO DE ESTRUTURAS DIVERSAS DE CONCRETO ARMADO, EXCETO VIGAS, PILARES, LAJES E FUNDAÇÕES, UTILIZANDO AÇO CA-50 DE 6,3 MM - MONTAGEM. AF_06/2022</v>
          </cell>
          <cell r="C2511" t="str">
            <v>KG</v>
          </cell>
          <cell r="D2511">
            <v>10.79</v>
          </cell>
          <cell r="E2511">
            <v>4.38</v>
          </cell>
          <cell r="F2511">
            <v>15.17</v>
          </cell>
        </row>
        <row r="2512">
          <cell r="A2512">
            <v>92917</v>
          </cell>
          <cell r="B2512" t="str">
            <v>ARMAÇÃO DE ESTRUTURAS DIVERSAS DE CONCRETO ARMADO, EXCETO VIGAS, PILARES, LAJES E FUNDAÇÕES, UTILIZANDO AÇO CA-50 DE 8,0 MM - MONTAGEM. AF_06/2022</v>
          </cell>
          <cell r="C2512" t="str">
            <v>KG</v>
          </cell>
          <cell r="D2512">
            <v>10.57</v>
          </cell>
          <cell r="E2512">
            <v>2.94</v>
          </cell>
          <cell r="F2512">
            <v>13.51</v>
          </cell>
        </row>
        <row r="2513">
          <cell r="A2513">
            <v>92919</v>
          </cell>
          <cell r="B2513" t="str">
            <v>ARMAÇÃO DE ESTRUTURAS DIVERSAS DE CONCRETO ARMADO, EXCETO VIGAS, PILARES, LAJES E FUNDAÇÕES, UTILIZANDO AÇO CA-50 DE 10,0 MM - MONTAGEM. AF_06/2022</v>
          </cell>
          <cell r="C2513" t="str">
            <v>KG</v>
          </cell>
          <cell r="D2513">
            <v>9.65</v>
          </cell>
          <cell r="E2513">
            <v>1.99</v>
          </cell>
          <cell r="F2513">
            <v>11.64</v>
          </cell>
        </row>
        <row r="2514">
          <cell r="A2514">
            <v>92921</v>
          </cell>
          <cell r="B2514" t="str">
            <v>ARMAÇÃO DE ESTRUTURAS DIVERSAS DE CONCRETO ARMADO, EXCETO VIGAS, PILARES, LAJES E FUNDAÇÕES, UTILIZANDO AÇO CA-50 DE 12,5 MM - MONTAGEM. AF_06/2022</v>
          </cell>
          <cell r="C2514" t="str">
            <v>KG</v>
          </cell>
          <cell r="D2514">
            <v>8.26</v>
          </cell>
          <cell r="E2514">
            <v>1.27</v>
          </cell>
          <cell r="F2514">
            <v>9.5299999999999994</v>
          </cell>
        </row>
        <row r="2515">
          <cell r="A2515">
            <v>92922</v>
          </cell>
          <cell r="B2515" t="str">
            <v>ARMAÇÃO DE ESTRUTURAS DIVERSAS DE CONCRETO ARMADO, EXCETO VIGAS, PILARES, LAJES E FUNDAÇÕES, UTILIZANDO AÇO CA-50 DE 16,0 MM - MONTAGEM. AF_06/2022</v>
          </cell>
          <cell r="C2515" t="str">
            <v>KG</v>
          </cell>
          <cell r="D2515">
            <v>8.08</v>
          </cell>
          <cell r="E2515">
            <v>0.92</v>
          </cell>
          <cell r="F2515">
            <v>9</v>
          </cell>
        </row>
        <row r="2516">
          <cell r="A2516">
            <v>92923</v>
          </cell>
          <cell r="B2516" t="str">
            <v>ARMAÇÃO DE ESTRUTURAS DIVERSAS DE CONCRETO ARMADO, EXCETO VIGAS, PILARES, LAJES E FUNDAÇÕES, UTILIZANDO AÇO CA-50 DE 20,0 MM - MONTAGEM. AF_06/2022</v>
          </cell>
          <cell r="C2516" t="str">
            <v>KG</v>
          </cell>
          <cell r="D2516">
            <v>9.2900000000000009</v>
          </cell>
          <cell r="E2516">
            <v>0.69</v>
          </cell>
          <cell r="F2516">
            <v>9.98</v>
          </cell>
        </row>
        <row r="2517">
          <cell r="A2517">
            <v>92924</v>
          </cell>
          <cell r="B2517" t="str">
            <v>ARMAÇÃO DE ESTRUTURAS DIVERSAS DE CONCRETO ARMADO, EXCETO VIGAS, PILARES, LAJES E FUNDAÇÕES, UTILIZANDO AÇO CA-50 DE 25,0 MM - MONTAGEM. AF_06/2022</v>
          </cell>
          <cell r="C2517" t="str">
            <v>KG</v>
          </cell>
          <cell r="D2517">
            <v>9.2100000000000009</v>
          </cell>
          <cell r="E2517">
            <v>0.54</v>
          </cell>
          <cell r="F2517">
            <v>9.75</v>
          </cell>
        </row>
        <row r="2518">
          <cell r="A2518">
            <v>95448</v>
          </cell>
          <cell r="B2518" t="str">
            <v>CORTE E DOBRA DE AÇO CA-50, DIÂMERO DE 32 MM. AF_06/2022</v>
          </cell>
          <cell r="C2518" t="str">
            <v>KG</v>
          </cell>
          <cell r="D2518">
            <v>9.14</v>
          </cell>
          <cell r="E2518">
            <v>0.01</v>
          </cell>
          <cell r="F2518">
            <v>9.15</v>
          </cell>
        </row>
        <row r="2519">
          <cell r="A2519">
            <v>95576</v>
          </cell>
          <cell r="B2519" t="str">
            <v>MONTAGEM DE ARMADURA DE ESTACAS, DIÂMETRO = 8,0 MM. AF_09/2021_PS</v>
          </cell>
          <cell r="C2519" t="str">
            <v>KG</v>
          </cell>
          <cell r="D2519">
            <v>10.100000000000001</v>
          </cell>
          <cell r="E2519">
            <v>2.04</v>
          </cell>
          <cell r="F2519">
            <v>12.14</v>
          </cell>
        </row>
        <row r="2520">
          <cell r="A2520">
            <v>95577</v>
          </cell>
          <cell r="B2520" t="str">
            <v>MONTAGEM DE ARMADURA DE ESTACAS, DIÂMETRO = 10,0 MM. AF_09/2021_PS</v>
          </cell>
          <cell r="C2520" t="str">
            <v>KG</v>
          </cell>
          <cell r="D2520">
            <v>9.14</v>
          </cell>
          <cell r="E2520">
            <v>0.99</v>
          </cell>
          <cell r="F2520">
            <v>10.130000000000001</v>
          </cell>
        </row>
        <row r="2521">
          <cell r="A2521">
            <v>95578</v>
          </cell>
          <cell r="B2521" t="str">
            <v>MONTAGEM DE ARMADURA DE ESTACAS, DIÂMETRO = 12,5 MM. AF_09/2021_PS</v>
          </cell>
          <cell r="C2521" t="str">
            <v>KG</v>
          </cell>
          <cell r="D2521">
            <v>7.85</v>
          </cell>
          <cell r="E2521">
            <v>0.52</v>
          </cell>
          <cell r="F2521">
            <v>8.3699999999999992</v>
          </cell>
        </row>
        <row r="2522">
          <cell r="A2522">
            <v>95579</v>
          </cell>
          <cell r="B2522" t="str">
            <v>MONTAGEM DE ARMADURA DE ESTACAS, DIÂMETRO = 16,0 MM. AF_09/2021_PS</v>
          </cell>
          <cell r="C2522" t="str">
            <v>KG</v>
          </cell>
          <cell r="D2522">
            <v>7.71</v>
          </cell>
          <cell r="E2522">
            <v>0.31</v>
          </cell>
          <cell r="F2522">
            <v>8.02</v>
          </cell>
        </row>
        <row r="2523">
          <cell r="A2523">
            <v>95580</v>
          </cell>
          <cell r="B2523" t="str">
            <v>MONTAGEM DE ARMADURA DE ESTACAS, DIÂMETRO = 20,0 MM. AF_09/2021_PS</v>
          </cell>
          <cell r="C2523" t="str">
            <v>KG</v>
          </cell>
          <cell r="D2523">
            <v>8.9799999999999986</v>
          </cell>
          <cell r="E2523">
            <v>0.22</v>
          </cell>
          <cell r="F2523">
            <v>9.1999999999999993</v>
          </cell>
        </row>
        <row r="2524">
          <cell r="A2524">
            <v>95581</v>
          </cell>
          <cell r="B2524" t="str">
            <v>MONTAGEM DE ARMADURA DE ESTACAS, DIÂMETRO = 25,0 MM. AF_09/2021_PS</v>
          </cell>
          <cell r="C2524" t="str">
            <v>KG</v>
          </cell>
          <cell r="D2524">
            <v>8.93</v>
          </cell>
          <cell r="E2524">
            <v>0.21</v>
          </cell>
          <cell r="F2524">
            <v>9.14</v>
          </cell>
        </row>
        <row r="2525">
          <cell r="A2525">
            <v>95582</v>
          </cell>
          <cell r="B2525" t="str">
            <v>MONTAGEM DE ARMADURA DE ESTACAS, DIÂMETRO = 32,0 MM. AF_09/2021_PS</v>
          </cell>
          <cell r="C2525" t="str">
            <v>KG</v>
          </cell>
          <cell r="D2525">
            <v>9.73</v>
          </cell>
          <cell r="E2525">
            <v>0.19</v>
          </cell>
          <cell r="F2525">
            <v>9.92</v>
          </cell>
        </row>
        <row r="2526">
          <cell r="A2526">
            <v>95583</v>
          </cell>
          <cell r="B2526" t="str">
            <v>MONTAGEM DE ARMADURA TRANSVERSAL DE ESTACAS DE SEÇÃO CIRCULAR, DIÂMETRO = 5,0 MM. AF_09/2021_PS</v>
          </cell>
          <cell r="C2526" t="str">
            <v>KG</v>
          </cell>
          <cell r="D2526">
            <v>10.399999999999999</v>
          </cell>
          <cell r="E2526">
            <v>5.73</v>
          </cell>
          <cell r="F2526">
            <v>16.13</v>
          </cell>
        </row>
        <row r="2527">
          <cell r="A2527">
            <v>95584</v>
          </cell>
          <cell r="B2527" t="str">
            <v>MONTAGEM DE ARMADURA TRANSVERSAL DE ESTACAS DE SEÇÃO CIRCULAR, DIÂMETRO = 6,30 MM. AF_09/2021_PS</v>
          </cell>
          <cell r="C2527" t="str">
            <v>KG</v>
          </cell>
          <cell r="D2527">
            <v>10.32</v>
          </cell>
          <cell r="E2527">
            <v>3.46</v>
          </cell>
          <cell r="F2527">
            <v>13.78</v>
          </cell>
        </row>
        <row r="2528">
          <cell r="A2528">
            <v>95592</v>
          </cell>
          <cell r="B2528" t="str">
            <v>MONTAGEM DE ARMADURA TRANVERSAL DE ESTACAS DE SEÇÃO RETANGULAR, DIÂMETRO = 5,0 MM. AF_09/2021_PS</v>
          </cell>
          <cell r="C2528" t="str">
            <v>KG</v>
          </cell>
          <cell r="D2528">
            <v>10.399999999999999</v>
          </cell>
          <cell r="E2528">
            <v>5.73</v>
          </cell>
          <cell r="F2528">
            <v>16.13</v>
          </cell>
        </row>
        <row r="2529">
          <cell r="A2529">
            <v>95593</v>
          </cell>
          <cell r="B2529" t="str">
            <v>MONTAGEM DE ARMADURA TRANSVERSAL DE ESTACAS DE SEÇÃO RETANGULAR, DIÂMETRO = 6,30 MM. AF_09/2021_PS</v>
          </cell>
          <cell r="C2529" t="str">
            <v>KG</v>
          </cell>
          <cell r="D2529">
            <v>10.32</v>
          </cell>
          <cell r="E2529">
            <v>3.46</v>
          </cell>
          <cell r="F2529">
            <v>13.78</v>
          </cell>
        </row>
        <row r="2530">
          <cell r="A2530">
            <v>95943</v>
          </cell>
          <cell r="B2530" t="str">
            <v>ARMAÇÃO DE ESCADA, DE UMA ESTRUTURA CONVENCIONAL DE CONCRETO ARMADO UTILIZANDO AÇO CA-60 DE 5,0 MM - MONTAGEM. AF_11/2020</v>
          </cell>
          <cell r="C2530" t="str">
            <v>KG</v>
          </cell>
          <cell r="D2530">
            <v>12.370000000000001</v>
          </cell>
          <cell r="E2530">
            <v>10.68</v>
          </cell>
          <cell r="F2530">
            <v>23.05</v>
          </cell>
        </row>
        <row r="2531">
          <cell r="A2531">
            <v>95944</v>
          </cell>
          <cell r="B2531" t="str">
            <v>ARMAÇÃO DE ESCADA, DE UMA ESTRUTURA CONVENCIONAL DE CONCRETO ARMADO UTILIZANDO AÇO CA-50 DE 6,3 MM - MONTAGEM. AF_11/2020</v>
          </cell>
          <cell r="C2531" t="str">
            <v>KG</v>
          </cell>
          <cell r="D2531">
            <v>12.24</v>
          </cell>
          <cell r="E2531">
            <v>8.26</v>
          </cell>
          <cell r="F2531">
            <v>20.5</v>
          </cell>
        </row>
        <row r="2532">
          <cell r="A2532">
            <v>95945</v>
          </cell>
          <cell r="B2532" t="str">
            <v>ARMAÇÃO DE ESCADA, DE UMA ESTRUTURA CONVENCIONAL DE CONCRETO ARMADO UTILIZANDO AÇO CA-50 DE 8,0 MM - MONTAGEM. AF_11/2020</v>
          </cell>
          <cell r="C2532" t="str">
            <v>KG</v>
          </cell>
          <cell r="D2532">
            <v>11.240000000000002</v>
          </cell>
          <cell r="E2532">
            <v>4.79</v>
          </cell>
          <cell r="F2532">
            <v>16.03</v>
          </cell>
        </row>
        <row r="2533">
          <cell r="A2533">
            <v>95946</v>
          </cell>
          <cell r="B2533" t="str">
            <v>ARMAÇÃO DE ESCADA, DE UMA ESTRUTURA CONVENCIONAL DE CONCRETO ARMADO UTILIZANDO AÇO CA-50 DE 10,0 MM - MONTAGEM. AF_11/2020</v>
          </cell>
          <cell r="C2533" t="str">
            <v>KG</v>
          </cell>
          <cell r="D2533">
            <v>9.85</v>
          </cell>
          <cell r="E2533">
            <v>2.57</v>
          </cell>
          <cell r="F2533">
            <v>12.42</v>
          </cell>
        </row>
        <row r="2534">
          <cell r="A2534">
            <v>95947</v>
          </cell>
          <cell r="B2534" t="str">
            <v>ARMAÇÃO DE ESCADA, DE UMA ESTRUTURA CONVENCIONAL DE CONCRETO ARMADO UTILIZANDO AÇO CA-50 DE 12,5 MM - MONTAGEM. AF_11/2020</v>
          </cell>
          <cell r="C2534" t="str">
            <v>KG</v>
          </cell>
          <cell r="D2534">
            <v>8.19</v>
          </cell>
          <cell r="E2534">
            <v>1.1599999999999999</v>
          </cell>
          <cell r="F2534">
            <v>9.35</v>
          </cell>
        </row>
        <row r="2535">
          <cell r="A2535">
            <v>95948</v>
          </cell>
          <cell r="B2535" t="str">
            <v>ARMAÇÃO DE ESCADA, DE UMA ESTRUTURA CONVENCIONAL DE CONCRETO ARMADO UTILIZANDO AÇO CA-50 DE 16,0 MM - MONTAGEM. AF_11/2020</v>
          </cell>
          <cell r="C2535" t="str">
            <v>KG</v>
          </cell>
          <cell r="D2535">
            <v>7.79</v>
          </cell>
          <cell r="E2535">
            <v>0.21</v>
          </cell>
          <cell r="F2535">
            <v>8</v>
          </cell>
        </row>
        <row r="2536">
          <cell r="A2536">
            <v>96544</v>
          </cell>
          <cell r="B2536" t="str">
            <v>ARMAÇÃO DE BLOCO UTILIZANDO AÇO CA-50 DE 6,3 MM - MONTAGEM. AF_01/2024</v>
          </cell>
          <cell r="C2536" t="str">
            <v>KG</v>
          </cell>
          <cell r="D2536">
            <v>11.649999999999999</v>
          </cell>
          <cell r="E2536">
            <v>6.46</v>
          </cell>
          <cell r="F2536">
            <v>18.11</v>
          </cell>
        </row>
        <row r="2537">
          <cell r="A2537">
            <v>96545</v>
          </cell>
          <cell r="B2537" t="str">
            <v>ARMAÇÃO DE BLOCO UTILIZANDO AÇO CA-50 DE 8 MM - MONTAGEM. AF_01/2024</v>
          </cell>
          <cell r="C2537" t="str">
            <v>KG</v>
          </cell>
          <cell r="D2537">
            <v>11.27</v>
          </cell>
          <cell r="E2537">
            <v>4.7300000000000004</v>
          </cell>
          <cell r="F2537">
            <v>16</v>
          </cell>
        </row>
        <row r="2538">
          <cell r="A2538">
            <v>96546</v>
          </cell>
          <cell r="B2538" t="str">
            <v>ARMAÇÃO DE BLOCO UTILIZANDO AÇO CA-50 DE 10 MM - MONTAGEM. AF_01/2024</v>
          </cell>
          <cell r="C2538" t="str">
            <v>KG</v>
          </cell>
          <cell r="D2538">
            <v>10.29</v>
          </cell>
          <cell r="E2538">
            <v>3.56</v>
          </cell>
          <cell r="F2538">
            <v>13.85</v>
          </cell>
        </row>
        <row r="2539">
          <cell r="A2539">
            <v>100064</v>
          </cell>
          <cell r="B2539" t="str">
            <v>ARMAÇÃO DO SISTEMA DE PAREDES DE CONCRETO, EXECUTADA COMO ARMADURA POSITIVA DE LAJES, TELA Q-159. AF_06/2019</v>
          </cell>
          <cell r="C2539" t="str">
            <v>KG</v>
          </cell>
          <cell r="D2539">
            <v>9.76</v>
          </cell>
          <cell r="E2539">
            <v>0.78</v>
          </cell>
          <cell r="F2539">
            <v>10.54</v>
          </cell>
        </row>
        <row r="2540">
          <cell r="A2540">
            <v>100066</v>
          </cell>
          <cell r="B2540" t="str">
            <v>ARMAÇÃO DO SISTEMA DE PAREDES DE CONCRETO, EXECUTADA COMO ARMADURA POSITIVA DE LAJES, TELA Q-196. AF_06/2019</v>
          </cell>
          <cell r="C2540" t="str">
            <v>KG</v>
          </cell>
          <cell r="D2540">
            <v>9.7799999999999994</v>
          </cell>
          <cell r="E2540">
            <v>0.63</v>
          </cell>
          <cell r="F2540">
            <v>10.41</v>
          </cell>
        </row>
        <row r="2541">
          <cell r="A2541">
            <v>100067</v>
          </cell>
          <cell r="B2541" t="str">
            <v>ARMAÇÃO DO SISTEMA DE PAREDES DE CONCRETO, EXECUTADA COMO REFORÇO, VERGALHÃO DE 5,0 MM DE DIÂMETRO. AF_06/2019</v>
          </cell>
          <cell r="C2541" t="str">
            <v>KG</v>
          </cell>
          <cell r="D2541">
            <v>9.0100000000000016</v>
          </cell>
          <cell r="E2541">
            <v>2.7</v>
          </cell>
          <cell r="F2541">
            <v>11.71</v>
          </cell>
        </row>
        <row r="2542">
          <cell r="A2542">
            <v>100068</v>
          </cell>
          <cell r="B2542" t="str">
            <v>ARMAÇÃO DO SISTEMA DE PAREDES DE CONCRETO, EXECUTADA COMO REFORÇO, VERGALHÃO DE 12,5 MM DE DIÂMETRO. AF_06/2019</v>
          </cell>
          <cell r="C2542" t="str">
            <v>KG</v>
          </cell>
          <cell r="D2542">
            <v>7.669999999999999</v>
          </cell>
          <cell r="E2542">
            <v>0.95</v>
          </cell>
          <cell r="F2542">
            <v>8.6199999999999992</v>
          </cell>
        </row>
        <row r="2543">
          <cell r="A2543">
            <v>102920</v>
          </cell>
          <cell r="B2543" t="str">
            <v>ARMAÇÃO DE CINTA DE ALVENARIA ESTRUTURAL; DIÂMETRO DE 12,5 MM. AF_09/2021</v>
          </cell>
          <cell r="C2543" t="str">
            <v>KG</v>
          </cell>
          <cell r="D2543">
            <v>6.78</v>
          </cell>
          <cell r="E2543">
            <v>1.04</v>
          </cell>
          <cell r="F2543">
            <v>7.82</v>
          </cell>
        </row>
        <row r="2544">
          <cell r="A2544">
            <v>102921</v>
          </cell>
          <cell r="B2544" t="str">
            <v>ARMAÇÃO VERTICAL DE ALVENARIA ESTRUTURAL; DIÂMETRO DE 16,0 MM. AF_09/2021</v>
          </cell>
          <cell r="C2544" t="str">
            <v>KG</v>
          </cell>
          <cell r="D2544">
            <v>6.67</v>
          </cell>
          <cell r="E2544">
            <v>0.8</v>
          </cell>
          <cell r="F2544">
            <v>7.47</v>
          </cell>
        </row>
        <row r="2545">
          <cell r="A2545">
            <v>102922</v>
          </cell>
          <cell r="B2545" t="str">
            <v>ARMAÇÃO DE VERGA E CONTRAVERGA DE ALVENARIA ESTRUTURAL; DIÂMETRO DE 16,0 MM. AF_09/2021</v>
          </cell>
          <cell r="C2545" t="str">
            <v>KG</v>
          </cell>
          <cell r="D2545">
            <v>6.9700000000000006</v>
          </cell>
          <cell r="E2545">
            <v>1.5</v>
          </cell>
          <cell r="F2545">
            <v>8.4700000000000006</v>
          </cell>
        </row>
        <row r="2546">
          <cell r="A2546">
            <v>102923</v>
          </cell>
          <cell r="B2546" t="str">
            <v>ARMAÇÃO DE CINTA DE ALVENARIA ESTRUTURAL; DIÂMETRO DE 16,0 MM. AF_09/2021</v>
          </cell>
          <cell r="C2546" t="str">
            <v>KG</v>
          </cell>
          <cell r="D2546">
            <v>6.6000000000000005</v>
          </cell>
          <cell r="E2546">
            <v>0.63</v>
          </cell>
          <cell r="F2546">
            <v>7.23</v>
          </cell>
        </row>
        <row r="2547">
          <cell r="A2547">
            <v>103088</v>
          </cell>
          <cell r="B2547" t="str">
            <v>ARMAÇÃO DE VERGA E CONTRAVERGA DE ALVENARIA ESTRUTURAL; DIÂMETRO DE 12,5 MM. AF_09/2021</v>
          </cell>
          <cell r="C2547" t="str">
            <v>KG</v>
          </cell>
          <cell r="D2547">
            <v>7.35</v>
          </cell>
          <cell r="E2547">
            <v>2.4900000000000002</v>
          </cell>
          <cell r="F2547">
            <v>9.84</v>
          </cell>
        </row>
        <row r="2548">
          <cell r="A2548">
            <v>104104</v>
          </cell>
          <cell r="B2548" t="str">
            <v>ARMAÇÃO DE ESTRUTURAS DIVERSAS DE CONCRETO ARMADO, EXCETO VIGAS, PILARES, LAJES E FUNDAÇÕES, UTILIZANDO AÇO CA-50 DE 32,0 MM - MONTAGEM. AF_06/2022</v>
          </cell>
          <cell r="C2548" t="str">
            <v>KG</v>
          </cell>
          <cell r="D2548">
            <v>9.879999999999999</v>
          </cell>
          <cell r="E2548">
            <v>0.22</v>
          </cell>
          <cell r="F2548">
            <v>10.1</v>
          </cell>
        </row>
        <row r="2549">
          <cell r="A2549">
            <v>104105</v>
          </cell>
          <cell r="B2549" t="str">
            <v>ARMAÇÃO DE PILAR OU VIGA DE ESTRUTURA CONVENCIONAL DE CONCRETO ARMADO UTILIZANDO AÇO CA-50 DE 32,0 MM. AF_06/2022</v>
          </cell>
          <cell r="C2549" t="str">
            <v>KG</v>
          </cell>
          <cell r="D2549">
            <v>9.879999999999999</v>
          </cell>
          <cell r="E2549">
            <v>0.23</v>
          </cell>
          <cell r="F2549">
            <v>10.11</v>
          </cell>
        </row>
        <row r="2550">
          <cell r="A2550">
            <v>104106</v>
          </cell>
          <cell r="B2550" t="str">
            <v>ARMAÇÃO DE PILAR OU VIGA DE ESTRUTURA DE CONCRETO ARMADO EMBUTIDA EM ALVENARIA DE VEDAÇÃO UTILIZANDO AÇO CA-50 DE 16,0 MM - MONTAGEM. AF_06/2022</v>
          </cell>
          <cell r="C2550" t="str">
            <v>KG</v>
          </cell>
          <cell r="D2550">
            <v>8.2800000000000011</v>
          </cell>
          <cell r="E2550">
            <v>1.46</v>
          </cell>
          <cell r="F2550">
            <v>9.74</v>
          </cell>
        </row>
        <row r="2551">
          <cell r="A2551">
            <v>104107</v>
          </cell>
          <cell r="B2551" t="str">
            <v>ARMAÇÃO DE PILAR OU VIGA DE ESTRUTURA DE CONCRETO ARMADO EMBUTIDA EM ALVENARIA DE VEDAÇÃO UTILIZANDO AÇO CA-50 DE 12,5 MM - MONTAGEM. AF_06/2022</v>
          </cell>
          <cell r="C2551" t="str">
            <v>KG</v>
          </cell>
          <cell r="D2551">
            <v>8.52</v>
          </cell>
          <cell r="E2551">
            <v>1.98</v>
          </cell>
          <cell r="F2551">
            <v>10.5</v>
          </cell>
        </row>
        <row r="2552">
          <cell r="A2552">
            <v>104108</v>
          </cell>
          <cell r="B2552" t="str">
            <v>ARMAÇÃO DE PILAR OU VIGA DE ESTRUTURA DE CONCRETO ARMADO EMBUTIDA EM ALVENARIA DE VEDAÇÃO UTILIZANDO AÇO CA-50 DE 10,0 MM - MONTAGEM. AF_06/2022</v>
          </cell>
          <cell r="C2552" t="str">
            <v>KG</v>
          </cell>
          <cell r="D2552">
            <v>9.879999999999999</v>
          </cell>
          <cell r="E2552">
            <v>2.62</v>
          </cell>
          <cell r="F2552">
            <v>12.5</v>
          </cell>
        </row>
        <row r="2553">
          <cell r="A2553">
            <v>104109</v>
          </cell>
          <cell r="B2553" t="str">
            <v>ARMAÇÃO DE PILAR OU VIGA DE ESTRUTURA DE CONCRETO ARMADO EMBUTIDA EM ALVENARIA DE VEDAÇÃO UTILIZANDO AÇO CA-50 DE 8,0 MM - MONTAGEM. AF_06/2022</v>
          </cell>
          <cell r="C2553" t="str">
            <v>KG</v>
          </cell>
          <cell r="D2553">
            <v>11.16</v>
          </cell>
          <cell r="E2553">
            <v>4.4800000000000004</v>
          </cell>
          <cell r="F2553">
            <v>15.64</v>
          </cell>
        </row>
        <row r="2554">
          <cell r="A2554">
            <v>104110</v>
          </cell>
          <cell r="B2554" t="str">
            <v>ARMAÇÃO DE PILAR OU VIGA DE ESTRUTURA DE CONCRETO ARMADO EMBUTIDA EM ALVENARIA DE VEDAÇÃO UTILIZANDO AÇO CA-50 DE 6,3 MM - MONTAGEM. AF_06/2022</v>
          </cell>
          <cell r="C2554" t="str">
            <v>KG</v>
          </cell>
          <cell r="D2554">
            <v>11.629999999999999</v>
          </cell>
          <cell r="E2554">
            <v>6.55</v>
          </cell>
          <cell r="F2554">
            <v>18.18</v>
          </cell>
        </row>
        <row r="2555">
          <cell r="A2555">
            <v>104111</v>
          </cell>
          <cell r="B2555" t="str">
            <v>ARMAÇÃO DE PILAR OU VIGA DE ESTRUTURA DE CONCRETO ARMADO EMBUTIDA EM ALVENARIA DE VEDAÇÃO UTILIZANDO AÇO CA-60 DE 5,0 MM - MONTAGEM. AF_06/2022</v>
          </cell>
          <cell r="C2555" t="str">
            <v>KG</v>
          </cell>
          <cell r="D2555">
            <v>11.870000000000001</v>
          </cell>
          <cell r="E2555">
            <v>9.2899999999999991</v>
          </cell>
          <cell r="F2555">
            <v>21.16</v>
          </cell>
        </row>
        <row r="2556">
          <cell r="A2556">
            <v>104915</v>
          </cell>
          <cell r="B2556" t="str">
            <v>ARMAÇÃO DE BLOCO E SAPATA UTILIZANDO AÇO CA-50 DE 25 MM - MONTAGEM. AF_01/2024</v>
          </cell>
          <cell r="C2556" t="str">
            <v>KG</v>
          </cell>
          <cell r="D2556">
            <v>9.14</v>
          </cell>
          <cell r="E2556">
            <v>0.36</v>
          </cell>
          <cell r="F2556">
            <v>9.5</v>
          </cell>
        </row>
        <row r="2557">
          <cell r="A2557">
            <v>104917</v>
          </cell>
          <cell r="B2557" t="str">
            <v>ARMAÇÃO DE SAPATA ISOLADA, VIGA BALDRAME E SAPATA CORRIDA UTILIZANDO AÇO CA-50 DE 6,3 MM - MONTAGEM. AF_01/2024</v>
          </cell>
          <cell r="C2557" t="str">
            <v>KG</v>
          </cell>
          <cell r="D2557">
            <v>10.86</v>
          </cell>
          <cell r="E2557">
            <v>4.57</v>
          </cell>
          <cell r="F2557">
            <v>15.43</v>
          </cell>
        </row>
        <row r="2558">
          <cell r="A2558">
            <v>104918</v>
          </cell>
          <cell r="B2558" t="str">
            <v>ARMAÇÃO DE SAPATA ISOLADA, VIGA BALDRAME E SAPATA CORRIDA UTILIZANDO AÇO CA-50 DE 8 MM - MONTAGEM. AF_01/2024</v>
          </cell>
          <cell r="C2558" t="str">
            <v>KG</v>
          </cell>
          <cell r="D2558">
            <v>10.7</v>
          </cell>
          <cell r="E2558">
            <v>3.34</v>
          </cell>
          <cell r="F2558">
            <v>14.04</v>
          </cell>
        </row>
        <row r="2559">
          <cell r="A2559">
            <v>104919</v>
          </cell>
          <cell r="B2559" t="str">
            <v>ARMAÇÃO DE SAPATA ISOLADA, VIGA BALDRAME E SAPATA CORRIDA UTILIZANDO AÇO CA-50 DE 10 MM - MONTAGEM. AF_01/2024</v>
          </cell>
          <cell r="C2559" t="str">
            <v>KG</v>
          </cell>
          <cell r="D2559">
            <v>9.86</v>
          </cell>
          <cell r="E2559">
            <v>2.56</v>
          </cell>
          <cell r="F2559">
            <v>12.42</v>
          </cell>
        </row>
        <row r="2560">
          <cell r="A2560">
            <v>104920</v>
          </cell>
          <cell r="B2560" t="str">
            <v>ARMAÇÃO DE BLOCO, SAPATA ISOLADA, VIGA BALDRAME E SAPATA CORRIDA UTILIZANDO AÇO CA-50 DE 12,5 MM - MONTAGEM. AF_01/2024</v>
          </cell>
          <cell r="C2560" t="str">
            <v>KG</v>
          </cell>
          <cell r="D2560">
            <v>8.5399999999999991</v>
          </cell>
          <cell r="E2560">
            <v>1.96</v>
          </cell>
          <cell r="F2560">
            <v>10.5</v>
          </cell>
        </row>
        <row r="2561">
          <cell r="A2561">
            <v>104921</v>
          </cell>
          <cell r="B2561" t="str">
            <v>ARMAÇÃO DE BLOCO, SAPATA ISOLADA, VIGA BALDRAME E SAPATA CORRIDA UTILIZANDO AÇO CA-50 DE 16 MM - MONTAGEM. AF_01/2024</v>
          </cell>
          <cell r="C2561" t="str">
            <v>KG</v>
          </cell>
          <cell r="D2561">
            <v>8.3099999999999987</v>
          </cell>
          <cell r="E2561">
            <v>1.47</v>
          </cell>
          <cell r="F2561">
            <v>9.7799999999999994</v>
          </cell>
        </row>
        <row r="2562">
          <cell r="A2562">
            <v>104922</v>
          </cell>
          <cell r="B2562" t="str">
            <v>ARMAÇÃO DE BLOCO, SAPATA ISOLADA E SAPATA CORRIDA UTILIZANDO AÇO CA-50 DE 20 MM - MONTAGEM. AF_01/2024</v>
          </cell>
          <cell r="C2562" t="str">
            <v>KG</v>
          </cell>
          <cell r="D2562">
            <v>9.49</v>
          </cell>
          <cell r="E2562">
            <v>1.1399999999999999</v>
          </cell>
          <cell r="F2562">
            <v>10.63</v>
          </cell>
        </row>
        <row r="2563">
          <cell r="A2563">
            <v>89993</v>
          </cell>
          <cell r="B2563" t="str">
            <v>GRAUTEAMENTO VERTICAL EM ALVENARIA ESTRUTURAL. AF_09/2021</v>
          </cell>
          <cell r="C2563" t="str">
            <v>M3</v>
          </cell>
          <cell r="D2563">
            <v>657.15000000000009</v>
          </cell>
          <cell r="E2563">
            <v>365.04</v>
          </cell>
          <cell r="F2563">
            <v>1022.19</v>
          </cell>
        </row>
        <row r="2564">
          <cell r="A2564">
            <v>89994</v>
          </cell>
          <cell r="B2564" t="str">
            <v>GRAUTEAMENTO DE CINTA INTERMEDIÁRIA OU DE CONTRAVERGA EM ALVENARIA ESTRUTURAL. AF_09/2021</v>
          </cell>
          <cell r="C2564" t="str">
            <v>M3</v>
          </cell>
          <cell r="D2564">
            <v>608.91000000000008</v>
          </cell>
          <cell r="E2564">
            <v>250.07</v>
          </cell>
          <cell r="F2564">
            <v>858.98</v>
          </cell>
        </row>
        <row r="2565">
          <cell r="A2565">
            <v>89995</v>
          </cell>
          <cell r="B2565" t="str">
            <v>GRAUTEAMENTO DE CINTA SUPERIOR OU DE VERGA EM ALVENARIA ESTRUTURAL. AF_09/2021</v>
          </cell>
          <cell r="C2565" t="str">
            <v>M3</v>
          </cell>
          <cell r="D2565">
            <v>644.81000000000006</v>
          </cell>
          <cell r="E2565">
            <v>335.63</v>
          </cell>
          <cell r="F2565">
            <v>980.44</v>
          </cell>
        </row>
        <row r="2566">
          <cell r="A2566">
            <v>90278</v>
          </cell>
          <cell r="B2566" t="str">
            <v>GRAUTE FGK=15 MPA; TRAÇO 1:0,04:2,2:2,5 (EM MASSA SECA DE CIMENTO/CAL/AREIA GROSSA/BRITA 0) - PREPARO MECÂNICO COM BETONEIRA 400 L. AF_09/2021</v>
          </cell>
          <cell r="C2566" t="str">
            <v>M3</v>
          </cell>
          <cell r="D2566">
            <v>407.65000000000003</v>
          </cell>
          <cell r="E2566">
            <v>67.209999999999994</v>
          </cell>
          <cell r="F2566">
            <v>474.86</v>
          </cell>
        </row>
        <row r="2567">
          <cell r="A2567">
            <v>90279</v>
          </cell>
          <cell r="B2567" t="str">
            <v>GRAUTE FGK=20 MPA; TRAÇO 1:0,04:1,8:2,1 (EM MASSA SECA DE CIMENTO/ CAL/ AREIA GROSSA/ BRITA 0) - PREPARO MECÂNICO COM BETONEIRA 400 L. AF_09/2021</v>
          </cell>
          <cell r="C2567" t="str">
            <v>M3</v>
          </cell>
          <cell r="D2567">
            <v>449.84000000000003</v>
          </cell>
          <cell r="E2567">
            <v>73.63</v>
          </cell>
          <cell r="F2567">
            <v>523.47</v>
          </cell>
        </row>
        <row r="2568">
          <cell r="A2568">
            <v>90280</v>
          </cell>
          <cell r="B2568" t="str">
            <v>GRAUTE FGK=25 MPA; TRAÇO 1:0,02:1,3:1,6 (EM MASSA SECA DE CIMENTO/ CAL/ AREIA GROSSA/ BRITA 0) - PREPARO MECÂNICO COM BETONEIRA 400 L. AF_09/2021</v>
          </cell>
          <cell r="C2568" t="str">
            <v>M3</v>
          </cell>
          <cell r="D2568">
            <v>503.68000000000006</v>
          </cell>
          <cell r="E2568">
            <v>73.64</v>
          </cell>
          <cell r="F2568">
            <v>577.32000000000005</v>
          </cell>
        </row>
        <row r="2569">
          <cell r="A2569">
            <v>90281</v>
          </cell>
          <cell r="B2569" t="str">
            <v>GRAUTE FGK=30 MPA; TRAÇO 1:0,02:0,9:1,2 (EM MASSA SECA DE CIMENTO/ CAL/ AREIA GROSSA/ BRITA 0) - PREPARO MECÂNICO COM BETONEIRA 400 L. AF_09/2021</v>
          </cell>
          <cell r="C2569" t="str">
            <v>M3</v>
          </cell>
          <cell r="D2569">
            <v>593.39</v>
          </cell>
          <cell r="E2569">
            <v>71.78</v>
          </cell>
          <cell r="F2569">
            <v>665.17</v>
          </cell>
        </row>
        <row r="2570">
          <cell r="A2570">
            <v>90282</v>
          </cell>
          <cell r="B2570" t="str">
            <v>GRAUTE FGK=15 MPA; TRAÇO 1:2,2:2,5:0,3 (EM MASSA SECA DE CIMENTO/ AREIA GROSSA/ BRITA 0/ ADITIVO) - PREPARO MECÂNICO COM BETONEIRA 400 L. AF_09/2021</v>
          </cell>
          <cell r="C2570" t="str">
            <v>M3</v>
          </cell>
          <cell r="D2570">
            <v>402.05</v>
          </cell>
          <cell r="E2570">
            <v>64.959999999999994</v>
          </cell>
          <cell r="F2570">
            <v>467.01</v>
          </cell>
        </row>
        <row r="2571">
          <cell r="A2571">
            <v>90283</v>
          </cell>
          <cell r="B2571" t="str">
            <v>GRAUTE FGK=20 MPA; TRAÇO 1:1,8:2,1:0,4 (EM MASSA SECA DE CIMENTO/ AREIA GROSSA/ BRITA 0/ ADITIVO) - PREPARO MECÂNICO COM BETONEIRA 400 L. AF_09/2021</v>
          </cell>
          <cell r="C2571" t="str">
            <v>M3</v>
          </cell>
          <cell r="D2571">
            <v>445.32000000000005</v>
          </cell>
          <cell r="E2571">
            <v>71.03</v>
          </cell>
          <cell r="F2571">
            <v>516.35</v>
          </cell>
        </row>
        <row r="2572">
          <cell r="A2572">
            <v>90284</v>
          </cell>
          <cell r="B2572" t="str">
            <v>GRAUTE FGK=25 MPA; TRAÇO 1:1,3:1,6:0,4 (EM MASSA SECA DE CIMENTO/ AREIA GROSSA/ BRITA 0/ ADITIVO) - PREPARO MECÂNICO COM BETONEIRA 400 L. AF_09/2021</v>
          </cell>
          <cell r="C2572" t="str">
            <v>M3</v>
          </cell>
          <cell r="D2572">
            <v>502.81000000000006</v>
          </cell>
          <cell r="E2572">
            <v>71.03</v>
          </cell>
          <cell r="F2572">
            <v>573.84</v>
          </cell>
        </row>
        <row r="2573">
          <cell r="A2573">
            <v>90285</v>
          </cell>
          <cell r="B2573" t="str">
            <v>GRAUTE FGK=30 MPA; TRAÇO 1:0,9:1,2:0,6 (EM MASSA SECA DE CIMENTO/ AREIA GROSSA/ BRITA 0/ ADITIVO) - PREPARO MECÂNICO COM BETONEIRA 400 L. AF_09/2021</v>
          </cell>
          <cell r="C2573" t="str">
            <v>M3</v>
          </cell>
          <cell r="D2573">
            <v>599.20000000000005</v>
          </cell>
          <cell r="E2573">
            <v>69.930000000000007</v>
          </cell>
          <cell r="F2573">
            <v>669.13</v>
          </cell>
        </row>
        <row r="2574">
          <cell r="A2574">
            <v>94962</v>
          </cell>
          <cell r="B2574" t="str">
            <v>CONCRETO MAGRO PARA LASTRO, TRAÇO 1:4,5:4,5 (EM MASSA SECA DE CIMENTO/ AREIA MÉDIA/ BRITA 1) - PREPARO MECÂNICO COM BETONEIRA 400 L. AF_05/2021</v>
          </cell>
          <cell r="C2574" t="str">
            <v>M3</v>
          </cell>
          <cell r="D2574">
            <v>310.88</v>
          </cell>
          <cell r="E2574">
            <v>67.77</v>
          </cell>
          <cell r="F2574">
            <v>378.65</v>
          </cell>
        </row>
        <row r="2575">
          <cell r="A2575">
            <v>94963</v>
          </cell>
          <cell r="B2575" t="str">
            <v>CONCRETO FCK = 15MPA, TRAÇO 1:3,4:3,5 (EM MASSA SECA DE CIMENTO/ AREIA MÉDIA/ BRITA 1) - PREPARO MECÂNICO COM BETONEIRA 400 L. AF_05/2021</v>
          </cell>
          <cell r="C2575" t="str">
            <v>M3</v>
          </cell>
          <cell r="D2575">
            <v>348.96000000000004</v>
          </cell>
          <cell r="E2575">
            <v>67.27</v>
          </cell>
          <cell r="F2575">
            <v>416.23</v>
          </cell>
        </row>
        <row r="2576">
          <cell r="A2576">
            <v>94964</v>
          </cell>
          <cell r="B2576" t="str">
            <v>CONCRETO FCK = 20MPA, TRAÇO 1:2,7:3 (EM MASSA SECA DE CIMENTO/ AREIA MÉDIA/ BRITA 1) - PREPARO MECÂNICO COM BETONEIRA 400 L. AF_05/2021</v>
          </cell>
          <cell r="C2576" t="str">
            <v>M3</v>
          </cell>
          <cell r="D2576">
            <v>379.89000000000004</v>
          </cell>
          <cell r="E2576">
            <v>73.33</v>
          </cell>
          <cell r="F2576">
            <v>453.22</v>
          </cell>
        </row>
        <row r="2577">
          <cell r="A2577">
            <v>94965</v>
          </cell>
          <cell r="B2577" t="str">
            <v>CONCRETO FCK = 25MPA, TRAÇO 1:2,3:2,7 (EM MASSA SECA DE CIMENTO/ AREIA MÉDIA/ BRITA 1) - PREPARO MECÂNICO COM BETONEIRA 400 L. AF_05/2021</v>
          </cell>
          <cell r="C2577" t="str">
            <v>M3</v>
          </cell>
          <cell r="D2577">
            <v>399.93999999999994</v>
          </cell>
          <cell r="E2577">
            <v>66.900000000000006</v>
          </cell>
          <cell r="F2577">
            <v>466.84</v>
          </cell>
        </row>
        <row r="2578">
          <cell r="A2578">
            <v>94966</v>
          </cell>
          <cell r="B2578" t="str">
            <v>CONCRETO FCK = 30MPA, TRAÇO 1:2,1:2,5 (EM MASSA SECA DE CIMENTO/ AREIA MÉDIA/ BRITA 1) - PREPARO MECÂNICO COM BETONEIRA 400 L. AF_05/2021</v>
          </cell>
          <cell r="C2578" t="str">
            <v>M3</v>
          </cell>
          <cell r="D2578">
            <v>415.16999999999996</v>
          </cell>
          <cell r="E2578">
            <v>66.349999999999994</v>
          </cell>
          <cell r="F2578">
            <v>481.52</v>
          </cell>
        </row>
        <row r="2579">
          <cell r="A2579">
            <v>94967</v>
          </cell>
          <cell r="B2579" t="str">
            <v>CONCRETO FCK = 40MPA, TRAÇO 1:1,6:1,9 (EM MASSA SECA DE CIMENTO/ AREIA MÉDIA/ BRITA 1) - PREPARO MECÂNICO COM BETONEIRA 400 L. AF_05/2021</v>
          </cell>
          <cell r="C2579" t="str">
            <v>M3</v>
          </cell>
          <cell r="D2579">
            <v>476.95000000000005</v>
          </cell>
          <cell r="E2579">
            <v>70.52</v>
          </cell>
          <cell r="F2579">
            <v>547.47</v>
          </cell>
        </row>
        <row r="2580">
          <cell r="A2580">
            <v>94968</v>
          </cell>
          <cell r="B2580" t="str">
            <v>CONCRETO MAGRO PARA LASTRO, TRAÇO 1:4,5:4,5 (EM MASSA SECA DE CIMENTO/ AREIA MÉDIA/ BRITA 1) - PREPARO MECÂNICO COM BETONEIRA 600 L. AF_05/2021</v>
          </cell>
          <cell r="C2580" t="str">
            <v>M3</v>
          </cell>
          <cell r="D2580">
            <v>312.38</v>
          </cell>
          <cell r="E2580">
            <v>60.91</v>
          </cell>
          <cell r="F2580">
            <v>373.29</v>
          </cell>
        </row>
        <row r="2581">
          <cell r="A2581">
            <v>94969</v>
          </cell>
          <cell r="B2581" t="str">
            <v>CONCRETO FCK = 15MPA, TRAÇO 1:3,4:3,5 (EM MASSA SECA DE CIMENTO/ AREIA MÉDIA/ BRITA 1) - PREPARO MECÂNICO COM BETONEIRA 600 L. AF_05/2021</v>
          </cell>
          <cell r="C2581" t="str">
            <v>M3</v>
          </cell>
          <cell r="D2581">
            <v>348.79</v>
          </cell>
          <cell r="E2581">
            <v>58.63</v>
          </cell>
          <cell r="F2581">
            <v>407.42</v>
          </cell>
        </row>
        <row r="2582">
          <cell r="A2582">
            <v>94970</v>
          </cell>
          <cell r="B2582" t="str">
            <v>CONCRETO FCK = 20MPA, TRAÇO 1:2,7:3 (EM MASSA SECA DE CIMENTO/ AREIA MÉDIA/ BRITA 1) - PREPARO MECÂNICO COM BETONEIRA 600 L. AF_05/2021</v>
          </cell>
          <cell r="C2582" t="str">
            <v>M3</v>
          </cell>
          <cell r="D2582">
            <v>378</v>
          </cell>
          <cell r="E2582">
            <v>58.53</v>
          </cell>
          <cell r="F2582">
            <v>436.53</v>
          </cell>
        </row>
        <row r="2583">
          <cell r="A2583">
            <v>94971</v>
          </cell>
          <cell r="B2583" t="str">
            <v>CONCRETO FCK = 25MPA, TRAÇO 1:2,3:2,7 (EM MASSA SECA DE CIMENTO/ AREIA MÉDIA/ BRITA 1) - PREPARO MECÂNICO COM BETONEIRA 600 L. AF_05/2021</v>
          </cell>
          <cell r="C2583" t="str">
            <v>M3</v>
          </cell>
          <cell r="D2583">
            <v>400.38</v>
          </cell>
          <cell r="E2583">
            <v>57.22</v>
          </cell>
          <cell r="F2583">
            <v>457.6</v>
          </cell>
        </row>
        <row r="2584">
          <cell r="A2584">
            <v>94972</v>
          </cell>
          <cell r="B2584" t="str">
            <v>CONCRETO FCK = 30MPA, TRAÇO 1:2,1:2,5 (EM MASSA SECA DE CIMENTO/ AREIA MÉDIA/ BRITA 1) - PREPARO MECÂNICO COM BETONEIRA 600 L. AF_05/2021</v>
          </cell>
          <cell r="C2584" t="str">
            <v>M3</v>
          </cell>
          <cell r="D2584">
            <v>415.56</v>
          </cell>
          <cell r="E2584">
            <v>56.74</v>
          </cell>
          <cell r="F2584">
            <v>472.3</v>
          </cell>
        </row>
        <row r="2585">
          <cell r="A2585">
            <v>94973</v>
          </cell>
          <cell r="B2585" t="str">
            <v>CONCRETO FCK = 40MPA, TRAÇO 1:1,6:1,9 (EM MASSA SECA DE CIMENTO/ AREIA MÉDIA/ BRITA 1) - PREPARO MECÂNICO COM BETONEIRA 600 L. AF_05/2021</v>
          </cell>
          <cell r="C2585" t="str">
            <v>M3</v>
          </cell>
          <cell r="D2585">
            <v>477.22999999999996</v>
          </cell>
          <cell r="E2585">
            <v>58.55</v>
          </cell>
          <cell r="F2585">
            <v>535.78</v>
          </cell>
        </row>
        <row r="2586">
          <cell r="A2586">
            <v>94974</v>
          </cell>
          <cell r="B2586" t="str">
            <v>CONCRETO MAGRO PARA LASTRO, TRAÇO 1:4,5:4,5 (EM MASSA SECA DE CIMENTO/ AREIA MÉDIA/ BRITA 1) - PREPARO MANUAL. AF_05/2021</v>
          </cell>
          <cell r="C2586" t="str">
            <v>M3</v>
          </cell>
          <cell r="D2586">
            <v>340.63</v>
          </cell>
          <cell r="E2586">
            <v>100.62</v>
          </cell>
          <cell r="F2586">
            <v>441.25</v>
          </cell>
        </row>
        <row r="2587">
          <cell r="A2587">
            <v>94975</v>
          </cell>
          <cell r="B2587" t="str">
            <v>CONCRETO FCK = 15MPA, TRAÇO 1:3,4:3,5 (EM MASSA SECA DE CIMENTO/ AREIA MÉDIA/ BRITA 1) - PREPARO MANUAL. AF_05/2021</v>
          </cell>
          <cell r="C2587" t="str">
            <v>M3</v>
          </cell>
          <cell r="D2587">
            <v>374.71999999999997</v>
          </cell>
          <cell r="E2587">
            <v>99.36</v>
          </cell>
          <cell r="F2587">
            <v>474.08</v>
          </cell>
        </row>
        <row r="2588">
          <cell r="A2588">
            <v>96555</v>
          </cell>
          <cell r="B2588" t="str">
            <v>CONCRETAGEM DE BLOCO DE COROAMENTO OU VIGA BALDRAME, FCK 30 MPA, COM USO DE JERICA - LANÇAMENTO, ADENSAMENTO E ACABAMENTO. AF_01/2024</v>
          </cell>
          <cell r="C2588" t="str">
            <v>M3</v>
          </cell>
          <cell r="D2588">
            <v>527.38</v>
          </cell>
          <cell r="E2588">
            <v>166.87</v>
          </cell>
          <cell r="F2588">
            <v>694.25</v>
          </cell>
        </row>
        <row r="2589">
          <cell r="A2589">
            <v>96556</v>
          </cell>
          <cell r="B2589" t="str">
            <v>CONCRETAGEM DE SAPATA, FCK 30 MPA, COM USO DE JERICA - LANÇAMENTO, ADENSAMENTO E ACABAMENTO. AF_01/2024</v>
          </cell>
          <cell r="C2589" t="str">
            <v>M3</v>
          </cell>
          <cell r="D2589">
            <v>585.53</v>
          </cell>
          <cell r="E2589">
            <v>275.48</v>
          </cell>
          <cell r="F2589">
            <v>861.01</v>
          </cell>
        </row>
        <row r="2590">
          <cell r="A2590">
            <v>96557</v>
          </cell>
          <cell r="B2590" t="str">
            <v>CONCRETAGEM DE BLOCO DE COROAMENTO OU VIGA BALDRAME, FCK 30 MPA, COM USO DE BOMBA - LANÇAMENTO, ADENSAMENTO E ACABAMENTO. AF_01/2024</v>
          </cell>
          <cell r="C2590" t="str">
            <v>M3</v>
          </cell>
          <cell r="D2590">
            <v>612.2399999999999</v>
          </cell>
          <cell r="E2590">
            <v>15.57</v>
          </cell>
          <cell r="F2590">
            <v>627.80999999999995</v>
          </cell>
        </row>
        <row r="2591">
          <cell r="A2591">
            <v>96558</v>
          </cell>
          <cell r="B2591" t="str">
            <v>CONCRETAGEM DE SAPATA, FCK 30 MPA, COM USO DE BOMBA - LANÇAMENTO, ADENSAMENTO E ACABAMENTO. AF_01/2024</v>
          </cell>
          <cell r="C2591" t="str">
            <v>M3</v>
          </cell>
          <cell r="D2591">
            <v>632.41</v>
          </cell>
          <cell r="E2591">
            <v>27.38</v>
          </cell>
          <cell r="F2591">
            <v>659.79</v>
          </cell>
        </row>
        <row r="2592">
          <cell r="A2592">
            <v>99235</v>
          </cell>
          <cell r="B2592" t="str">
            <v>CONCRETAGEM DE EDIFICAÇÕES (PAREDES E LAJES) FEITAS COM SISTEMA DE FÔRMAS MANUSEÁVEIS, COM CONCRETO USINADO AUTOADENSÁVEL FCK 25 MPA - LANÇAMENTO E ACABAMENTO. AF_10/2021</v>
          </cell>
          <cell r="C2592" t="str">
            <v>M3</v>
          </cell>
          <cell r="D2592">
            <v>558</v>
          </cell>
          <cell r="E2592">
            <v>13.25</v>
          </cell>
          <cell r="F2592">
            <v>571.25</v>
          </cell>
        </row>
        <row r="2593">
          <cell r="A2593">
            <v>99431</v>
          </cell>
          <cell r="B2593" t="str">
            <v>CONCRETAGEM DE LAJES EM EDIFICAÇÕES UNIFAMILIARES FEITAS COM SISTEMA DE FÔRMAS MANUSEÁVEIS, COM CONCRETO USINADO BOMBEÁVEL FCK 25 MPA - LANÇAMENTO, ADENSAMENTO E ACABAMENTO (EXCLUSIVE BOMBA LANÇA). AF_10/2021</v>
          </cell>
          <cell r="C2593" t="str">
            <v>M3</v>
          </cell>
          <cell r="D2593">
            <v>571.87</v>
          </cell>
          <cell r="E2593">
            <v>22.36</v>
          </cell>
          <cell r="F2593">
            <v>594.23</v>
          </cell>
        </row>
        <row r="2594">
          <cell r="A2594">
            <v>99432</v>
          </cell>
          <cell r="B2594" t="str">
            <v>CONCRETAGEM DE PAREDES EM EDIFICAÇÕES UNIFAMILIARES FEITAS COM SISTEMA DE FÔRMAS MANUSEÁVEIS, COM CONCRETO USINADO BOMBEÁVEL FCK 25 MPA - LANÇAMENTO, ADENSAMENTO E ACABAMENTO (EXCLUSIVE BOMBA LANÇA). AF_10/2021</v>
          </cell>
          <cell r="C2594" t="str">
            <v>M3</v>
          </cell>
          <cell r="D2594">
            <v>555.96</v>
          </cell>
          <cell r="E2594">
            <v>20.73</v>
          </cell>
          <cell r="F2594">
            <v>576.69000000000005</v>
          </cell>
        </row>
        <row r="2595">
          <cell r="A2595">
            <v>99433</v>
          </cell>
          <cell r="B2595" t="str">
            <v>CONCRETAGEM DE PLATIBANDA EM EDIFICAÇÕES UNIFAMILIARES FEITAS COM SISTEMA DE FÔRMAS MANUSEÁVEIS, COM CONCRETO USINADO BOMBEÁVEL FCK 25 MPA, - LANÇAMENTO, ADENSAMENTO E ACABAMENTO (EXCLUSIVE BOMBA LANÇA). AF_10/2021</v>
          </cell>
          <cell r="C2595" t="str">
            <v>M3</v>
          </cell>
          <cell r="D2595">
            <v>596.49</v>
          </cell>
          <cell r="E2595">
            <v>32.47</v>
          </cell>
          <cell r="F2595">
            <v>628.96</v>
          </cell>
        </row>
        <row r="2596">
          <cell r="A2596">
            <v>99434</v>
          </cell>
          <cell r="B2596" t="str">
            <v>CONCRETAGEM DE LAJES EM EDIFICAÇÕES MULTIFAMILIARES FEITAS COM SISTEMA DE FÔRMAS MANUSEÁVEIS, COM CONCRETO USINADO BOMBEÁVEL FCK 25 MPA - LANÇAMENTO, ADENSAMENTO E ACABAMENTO (EXCLUSIVE BOMBA LANÇA). AF_10/2021</v>
          </cell>
          <cell r="C2596" t="str">
            <v>M3</v>
          </cell>
          <cell r="D2596">
            <v>573.30999999999995</v>
          </cell>
          <cell r="E2596">
            <v>25.7</v>
          </cell>
          <cell r="F2596">
            <v>599.01</v>
          </cell>
        </row>
        <row r="2597">
          <cell r="A2597">
            <v>99435</v>
          </cell>
          <cell r="B2597" t="str">
            <v>CONCRETAGEM DE PAREDES EM EDIFICAÇÕES MULTIFAMILIARES FEITAS COM SISTEMA DE FÔRMAS MANUSEÁVEIS, COM CONCRETO USINADO BOMBEÁVEL FCK 25 MPA - LANÇAMENTO, ADENSAMENTO E ACABAMENTO (EXCLUSIVE BOMBA LANÇA). AF_10/2021</v>
          </cell>
          <cell r="C2597" t="str">
            <v>M3</v>
          </cell>
          <cell r="D2597">
            <v>556.95000000000005</v>
          </cell>
          <cell r="E2597">
            <v>23.02</v>
          </cell>
          <cell r="F2597">
            <v>579.97</v>
          </cell>
        </row>
        <row r="2598">
          <cell r="A2598">
            <v>99436</v>
          </cell>
          <cell r="B2598" t="str">
            <v>CONCRETAGEM DE PLATIBANDA EM EDIFICAÇÕES MULTIFAMILIARES FEITAS COM SISTEMA DE FÔRMAS MANUSEÁVEIS, COM CONCRETO USINADO BOMBEÁVEL FCK 25 MPA - LANÇAMENTO, ADENSAMENTO E ACABAMENTO (EXCLUSIVE BOMBA LANÇA). AF_10/2021</v>
          </cell>
          <cell r="C2598" t="str">
            <v>M3</v>
          </cell>
          <cell r="D2598">
            <v>604.04999999999995</v>
          </cell>
          <cell r="E2598">
            <v>49.82</v>
          </cell>
          <cell r="F2598">
            <v>653.87</v>
          </cell>
        </row>
        <row r="2599">
          <cell r="A2599">
            <v>99437</v>
          </cell>
          <cell r="B2599" t="str">
            <v>CONCRETAGEM DE PLATIBANDA EM EDIFICAÇÕES UNIFAMILIARES FEITAS COM SISTEMA DE FÔRMAS MANUSEÁVEIS, COM CONCRETO USINADO AUTOADENSÁVEL FCK 25 MPA - LANÇAMENTO E ACABAMENTO. AF_10/2021</v>
          </cell>
          <cell r="C2599" t="str">
            <v>M3</v>
          </cell>
          <cell r="D2599">
            <v>589.95000000000005</v>
          </cell>
          <cell r="E2599">
            <v>16.79</v>
          </cell>
          <cell r="F2599">
            <v>606.74</v>
          </cell>
        </row>
        <row r="2600">
          <cell r="A2600">
            <v>99438</v>
          </cell>
          <cell r="B2600" t="str">
            <v>CONCRETAGEM DE PLATIBANDA EM EDIFICAÇÕES MULTIFAMILIARES FEITAS COM SISTEMA DE FÔRMAS MANUSEÁVEIS, COM CONCRETO USINADO AUTOADENSÁVEL FCK 25 MPA - LANÇAMENTO E ACABAMENTO. AF_10/2021</v>
          </cell>
          <cell r="C2600" t="str">
            <v>M3</v>
          </cell>
          <cell r="D2600">
            <v>592.03</v>
          </cell>
          <cell r="E2600">
            <v>21.57</v>
          </cell>
          <cell r="F2600">
            <v>613.6</v>
          </cell>
        </row>
        <row r="2601">
          <cell r="A2601">
            <v>99439</v>
          </cell>
          <cell r="B2601" t="str">
            <v>CONCRETAGEM DE EDIFICAÇÕES (PAREDES E LAJES) FEITAS COM SISTEMA DE FÔRMAS MANUSEÁVEIS, COM CONCRETO USINADO BOMBEÁVEL FCK 25 MPA - LANÇAMENTO, ADENSAMENTO E ACABAMENTO (EXCLUSIVE BOMBA LANÇA). AF_10/2021</v>
          </cell>
          <cell r="C2601" t="str">
            <v>M3</v>
          </cell>
          <cell r="D2601">
            <v>562.16000000000008</v>
          </cell>
          <cell r="E2601">
            <v>23.31</v>
          </cell>
          <cell r="F2601">
            <v>585.47</v>
          </cell>
        </row>
        <row r="2602">
          <cell r="A2602">
            <v>102473</v>
          </cell>
          <cell r="B2602" t="str">
            <v>CONCRETO MAGRO PARA LASTRO, TRAÇO 1:4,5:4,5 (EM MASSA SECA DE CIMENTO/ AREIA MÉDIA/ SEIXO ROLADO) - PREPARO MECÂNICO COM BETONEIRA 400 L. AF_05/2021</v>
          </cell>
          <cell r="C2602" t="str">
            <v>M3</v>
          </cell>
          <cell r="D2602">
            <v>407.07</v>
          </cell>
          <cell r="E2602">
            <v>69.040000000000006</v>
          </cell>
          <cell r="F2602">
            <v>476.11</v>
          </cell>
        </row>
        <row r="2603">
          <cell r="A2603">
            <v>102474</v>
          </cell>
          <cell r="B2603" t="str">
            <v>CONCRETO FCK = 15MPA, TRAÇO 1:3,4:3,4 (EM MASSA SECA DE CIMENTO/ AREIA MÉDIA/ SEIXO ROLADO) - PREPARO MECÂNICO COM BETONEIRA 400 L. AF_05/2021</v>
          </cell>
          <cell r="C2603" t="str">
            <v>M3</v>
          </cell>
          <cell r="D2603">
            <v>443.45000000000005</v>
          </cell>
          <cell r="E2603">
            <v>68.650000000000006</v>
          </cell>
          <cell r="F2603">
            <v>512.1</v>
          </cell>
        </row>
        <row r="2604">
          <cell r="A2604">
            <v>102475</v>
          </cell>
          <cell r="B2604" t="str">
            <v>CONCRETO FCK = 20MPA, TRAÇO 1:2,6:2,9 (EM MASSA SECA DE CIMENTO/ AREIA MÉDIA/ SEIXO ROLADO) - PREPARO MECÂNICO COM BETONEIRA 400 L. AF_05/2021</v>
          </cell>
          <cell r="C2604" t="str">
            <v>M3</v>
          </cell>
          <cell r="D2604">
            <v>477.05999999999995</v>
          </cell>
          <cell r="E2604">
            <v>75.61</v>
          </cell>
          <cell r="F2604">
            <v>552.66999999999996</v>
          </cell>
        </row>
        <row r="2605">
          <cell r="A2605">
            <v>102476</v>
          </cell>
          <cell r="B2605" t="str">
            <v>CONCRETO FCK = 25MPA, TRAÇO 1:2,2:2,5 (EM MASSA SECA DE CIMENTO/ AREIA MÉDIA/ SEIXO ROLADO) - PREPARO MECÂNICO COM BETONEIRA 400 L. AF_05/2021</v>
          </cell>
          <cell r="C2605" t="str">
            <v>M3</v>
          </cell>
          <cell r="D2605">
            <v>500.55</v>
          </cell>
          <cell r="E2605">
            <v>65.040000000000006</v>
          </cell>
          <cell r="F2605">
            <v>565.59</v>
          </cell>
        </row>
        <row r="2606">
          <cell r="A2606">
            <v>102477</v>
          </cell>
          <cell r="B2606" t="str">
            <v>CONCRETO FCK = 30MPA, TRAÇO 1:1,9:2,3 (EM MASSA SECA DE CIMENTO/ AREIA MÉDIA/ SEIXO ROLADO) - PREPARO MECÂNICO COM BETONEIRA 400 L. AF_05/2021</v>
          </cell>
          <cell r="C2606" t="str">
            <v>M3</v>
          </cell>
          <cell r="D2606">
            <v>526.71</v>
          </cell>
          <cell r="E2606">
            <v>71.75</v>
          </cell>
          <cell r="F2606">
            <v>598.46</v>
          </cell>
        </row>
        <row r="2607">
          <cell r="A2607">
            <v>102478</v>
          </cell>
          <cell r="B2607" t="str">
            <v>CONCRETO FCK = 40MPA, TRAÇO 1:1,4:1,8 (EM MASSA SECA DE CIMENTO/ AREIA MÉDIA/ SEIXO ROLADO) - PREPARO MECÂNICO COM BETONEIRA 400 L. AF_05/2021</v>
          </cell>
          <cell r="C2607" t="str">
            <v>M3</v>
          </cell>
          <cell r="D2607">
            <v>578.04999999999995</v>
          </cell>
          <cell r="E2607">
            <v>65.06</v>
          </cell>
          <cell r="F2607">
            <v>643.11</v>
          </cell>
        </row>
        <row r="2608">
          <cell r="A2608">
            <v>102479</v>
          </cell>
          <cell r="B2608" t="str">
            <v>CONCRETO MAGRO PARA LASTRO, TRAÇO 1:4,5:4,5 (EM MASSA SECA DE CIMENTO/ AREIA MÉDIA/ SEIXO ROLADO) - PREPARO MECÂNICO COM BETONEIRA 600 L. AF_05/2021</v>
          </cell>
          <cell r="C2608" t="str">
            <v>M3</v>
          </cell>
          <cell r="D2608">
            <v>409.08</v>
          </cell>
          <cell r="E2608">
            <v>61.87</v>
          </cell>
          <cell r="F2608">
            <v>470.95</v>
          </cell>
        </row>
        <row r="2609">
          <cell r="A2609">
            <v>102480</v>
          </cell>
          <cell r="B2609" t="str">
            <v>CONCRETO FCK = 15MPA, TRAÇO 1:3,4:3,4 (EM MASSA SECA DE CIMENTO/ AREIA MÉDIA/ SEIXO ROLADO) - PREPARO MECÂNICO COM BETONEIRA 600 L. AF_05/2021</v>
          </cell>
          <cell r="C2609" t="str">
            <v>M3</v>
          </cell>
          <cell r="D2609">
            <v>443.66999999999996</v>
          </cell>
          <cell r="E2609">
            <v>59.91</v>
          </cell>
          <cell r="F2609">
            <v>503.58</v>
          </cell>
        </row>
        <row r="2610">
          <cell r="A2610">
            <v>102481</v>
          </cell>
          <cell r="B2610" t="str">
            <v>CONCRETO FCK = 20MPA, TRAÇO 1:2,6:2,9 (EM MASSA SECA DE CIMENTO/ AREIA MÉDIA/ SEIXO ROLADO) - PREPARO MECÂNICO COM BETONEIRA 600 L. AF_05/2021</v>
          </cell>
          <cell r="C2610" t="str">
            <v>M3</v>
          </cell>
          <cell r="D2610">
            <v>475.69999999999993</v>
          </cell>
          <cell r="E2610">
            <v>60.34</v>
          </cell>
          <cell r="F2610">
            <v>536.04</v>
          </cell>
        </row>
        <row r="2611">
          <cell r="A2611">
            <v>102482</v>
          </cell>
          <cell r="B2611" t="str">
            <v>CONCRETO FCK = 25MPA, TRAÇO 1:2,2:2,5 (EM MASSA SECA DE CIMENTO/ AREIA MÉDIA/ SEIXO ROLADO) - PREPARO MECÂNICO COM BETONEIRA 600 L. AF_05/2021</v>
          </cell>
          <cell r="C2611" t="str">
            <v>M3</v>
          </cell>
          <cell r="D2611">
            <v>502.93999999999994</v>
          </cell>
          <cell r="E2611">
            <v>57.6</v>
          </cell>
          <cell r="F2611">
            <v>560.54</v>
          </cell>
        </row>
        <row r="2612">
          <cell r="A2612">
            <v>102483</v>
          </cell>
          <cell r="B2612" t="str">
            <v>CONCRETO FCK = 30MPA, TRAÇO 1:1,9:2,3 (EM MASSA SECA DE CIMENTO/ AREIA MÉDIA/ SEIXO ROLADO) - PREPARO MECÂNICO COM BETONEIRA 600 L. AF_05/2021</v>
          </cell>
          <cell r="C2612" t="str">
            <v>M3</v>
          </cell>
          <cell r="D2612">
            <v>528.32000000000005</v>
          </cell>
          <cell r="E2612">
            <v>59.51</v>
          </cell>
          <cell r="F2612">
            <v>587.83000000000004</v>
          </cell>
        </row>
        <row r="2613">
          <cell r="A2613">
            <v>102484</v>
          </cell>
          <cell r="B2613" t="str">
            <v>CONCRETO FCK = 40MPA, TRAÇO 1:1,4:1,8 (EM MASSA SECA DE CIMENTO/ AREIA MÉDIA/ SEIXO ROLADO) - PREPARO MECÂNICO COM BETONEIRA 600 L. AF_05/2021</v>
          </cell>
          <cell r="C2613" t="str">
            <v>M3</v>
          </cell>
          <cell r="D2613">
            <v>580.89</v>
          </cell>
          <cell r="E2613">
            <v>59.49</v>
          </cell>
          <cell r="F2613">
            <v>640.38</v>
          </cell>
        </row>
        <row r="2614">
          <cell r="A2614">
            <v>102485</v>
          </cell>
          <cell r="B2614" t="str">
            <v>CONCRETO MAGRO PARA LASTRO, TRAÇO 1:4,5:4,5 (EM MASSA SECA DE CIMENTO/ AREIA MÉDIA/ SEIXO ROLADO) - PREPARO MANUAL. AF_05/2021</v>
          </cell>
          <cell r="C2614" t="str">
            <v>M3</v>
          </cell>
          <cell r="D2614">
            <v>439.17999999999995</v>
          </cell>
          <cell r="E2614">
            <v>100.88</v>
          </cell>
          <cell r="F2614">
            <v>540.05999999999995</v>
          </cell>
        </row>
        <row r="2615">
          <cell r="A2615">
            <v>102486</v>
          </cell>
          <cell r="B2615" t="str">
            <v>CONCRETO FCK = 15MPA, TRAÇO 1:3,4:3,4 (EM MASSA SECA DE CIMENTO/ AREIA MÉDIA/ SEIXO ROLADO) - PREPARO MANUAL. AF_05/2021</v>
          </cell>
          <cell r="C2615" t="str">
            <v>M3</v>
          </cell>
          <cell r="D2615">
            <v>470.20000000000005</v>
          </cell>
          <cell r="E2615">
            <v>99.87</v>
          </cell>
          <cell r="F2615">
            <v>570.07000000000005</v>
          </cell>
        </row>
        <row r="2616">
          <cell r="A2616">
            <v>102487</v>
          </cell>
          <cell r="B2616" t="str">
            <v>CONCRETO CICLÓPICO FCK = 15MPA, 30% PEDRA DE MÃO EM VOLUME REAL, INCLUSIVE LANÇAMENTO. AF_05/2021</v>
          </cell>
          <cell r="C2616" t="str">
            <v>M3</v>
          </cell>
          <cell r="D2616">
            <v>377.34999999999997</v>
          </cell>
          <cell r="E2616">
            <v>195.57</v>
          </cell>
          <cell r="F2616">
            <v>572.91999999999996</v>
          </cell>
        </row>
        <row r="2617">
          <cell r="A2617">
            <v>103183</v>
          </cell>
          <cell r="B2617" t="str">
            <v>CONCRETAGEM DE ESCADAS EM EDIFICAÇÕES MULTIFAMILIARES FEITAS COM SISTEMA DE FÔRMAS MANUSEÁVEIS - CONCRETO USINADO BOMBEÁVEL, FCK 25 MPA - LANÇAMENTO, ADENSAMENTO E ACABAMENTO (EXCLUSIVE BOMBA LANÇA). AF_10/2021</v>
          </cell>
          <cell r="C2617" t="str">
            <v>M3</v>
          </cell>
          <cell r="D2617">
            <v>576.39</v>
          </cell>
          <cell r="E2617">
            <v>56.15</v>
          </cell>
          <cell r="F2617">
            <v>632.54</v>
          </cell>
        </row>
        <row r="2618">
          <cell r="A2618">
            <v>103184</v>
          </cell>
          <cell r="B2618" t="str">
            <v>CONCRETAGEM DE ESCADAS EM EDIFICAÇÕES MULTIFAMILIARES FEITAS COM SISTEMA DE FÔRMAS MANUSEÁVEIS - CONCRETO USINADO AUTOADENSÁVEL, FCK 25 MPA - LANÇAMENTO, ADENSAMENTO E ACABAMENTO. AF_10/2021</v>
          </cell>
          <cell r="C2618" t="str">
            <v>M3</v>
          </cell>
          <cell r="D2618">
            <v>562.21</v>
          </cell>
          <cell r="E2618">
            <v>22.88</v>
          </cell>
          <cell r="F2618">
            <v>585.09</v>
          </cell>
        </row>
        <row r="2619">
          <cell r="A2619">
            <v>103669</v>
          </cell>
          <cell r="B2619" t="str">
            <v>CONCRETAGEM DE PILARES, FCK = 25 MPA,  COM USO DE BALDES - LANÇAMENTO, ADENSAMENTO E ACABAMENTO. AF_02/2022</v>
          </cell>
          <cell r="C2619" t="str">
            <v>M3</v>
          </cell>
          <cell r="D2619">
            <v>663.03</v>
          </cell>
          <cell r="E2619">
            <v>228.86</v>
          </cell>
          <cell r="F2619">
            <v>891.89</v>
          </cell>
        </row>
        <row r="2620">
          <cell r="A2620">
            <v>103670</v>
          </cell>
          <cell r="B2620" t="str">
            <v>LANÇAMENTO COM USO DE BALDES, ADENSAMENTO E ACABAMENTO DE CONCRETO EM ESTRUTURAS. AF_02/2022</v>
          </cell>
          <cell r="C2620" t="str">
            <v>M3</v>
          </cell>
          <cell r="D2620">
            <v>104.36000000000001</v>
          </cell>
          <cell r="E2620">
            <v>228.93</v>
          </cell>
          <cell r="F2620">
            <v>333.29</v>
          </cell>
        </row>
        <row r="2621">
          <cell r="A2621">
            <v>103671</v>
          </cell>
          <cell r="B2621" t="str">
            <v>CONCRETAGEM DE PILARES, FCK = 25 MPA, COM USO DE GRUA - LANÇAMENTO, ADENSAMENTO E ACABAMENTO. AF_02/2022</v>
          </cell>
          <cell r="C2621" t="str">
            <v>M3</v>
          </cell>
          <cell r="D2621">
            <v>575.53</v>
          </cell>
          <cell r="E2621">
            <v>37.1</v>
          </cell>
          <cell r="F2621">
            <v>612.63</v>
          </cell>
        </row>
        <row r="2622">
          <cell r="A2622">
            <v>103672</v>
          </cell>
          <cell r="B2622" t="str">
            <v>CONCRETAGEM DE PILARES, FCK = 25 MPA, COM USO DE BOMBA - LANÇAMENTO, ADENSAMENTO E ACABAMENTO. AF_02/2022_PS</v>
          </cell>
          <cell r="C2622" t="str">
            <v>M3</v>
          </cell>
          <cell r="D2622">
            <v>541.55999999999995</v>
          </cell>
          <cell r="E2622">
            <v>31.6</v>
          </cell>
          <cell r="F2622">
            <v>573.16</v>
          </cell>
        </row>
        <row r="2623">
          <cell r="A2623">
            <v>103673</v>
          </cell>
          <cell r="B2623" t="str">
            <v>LANÇAMENTO COM USO DE BOMBA, ADENSAMENTO E ACABAMENTO DE CONCRETO EM ESTRUTURAS. AF_02/2022</v>
          </cell>
          <cell r="C2623" t="str">
            <v>M3</v>
          </cell>
          <cell r="D2623">
            <v>15.04</v>
          </cell>
          <cell r="E2623">
            <v>31.67</v>
          </cell>
          <cell r="F2623">
            <v>46.71</v>
          </cell>
        </row>
        <row r="2624">
          <cell r="A2624">
            <v>103674</v>
          </cell>
          <cell r="B2624" t="str">
            <v>CONCRETAGEM DE VIGAS E LAJES, FCK=25 MPA, PARA LAJES PREMOLDADAS COM USO DE BOMBA - LANÇAMENTO, ADENSAMENTO E ACABAMENTO. AF_02/2022_PS</v>
          </cell>
          <cell r="C2624" t="str">
            <v>M3</v>
          </cell>
          <cell r="D2624">
            <v>547.65</v>
          </cell>
          <cell r="E2624">
            <v>48.58</v>
          </cell>
          <cell r="F2624">
            <v>596.23</v>
          </cell>
        </row>
        <row r="2625">
          <cell r="A2625">
            <v>103675</v>
          </cell>
          <cell r="B2625" t="str">
            <v>CONCRETAGEM DE VIGAS E LAJES, FCK=25 MPA, PARA LAJES MACIÇAS OU NERVURADAS COM USO DE BOMBA - LANÇAMENTO, ADENSAMENTO E ACABAMENTO. AF_02/2022_PS</v>
          </cell>
          <cell r="C2625" t="str">
            <v>M3</v>
          </cell>
          <cell r="D2625">
            <v>540.93000000000006</v>
          </cell>
          <cell r="E2625">
            <v>33.04</v>
          </cell>
          <cell r="F2625">
            <v>573.97</v>
          </cell>
        </row>
        <row r="2626">
          <cell r="A2626">
            <v>103676</v>
          </cell>
          <cell r="B2626" t="str">
            <v>CONCRETAGEM DE VIGAS E LAJES, FCK=25 MPA, PARA LAJES PREMOLDADAS COM JERICAS EM ELEVADOR DE CABO EM EDIFICAÇÃO DE MULTIPAVIMENTOS ATÉ 16 ANDARES - LANÇAMENTO, ADENSAMENTO E ACABAMENTO. AF_02/2022</v>
          </cell>
          <cell r="C2626" t="str">
            <v>M3</v>
          </cell>
          <cell r="D2626">
            <v>684.69</v>
          </cell>
          <cell r="E2626">
            <v>270.13</v>
          </cell>
          <cell r="F2626">
            <v>954.82</v>
          </cell>
        </row>
        <row r="2627">
          <cell r="A2627">
            <v>103677</v>
          </cell>
          <cell r="B2627" t="str">
            <v>CONCRETAGEM DE VIGAS E LAJES, FCK=25 MPA, PARA LAJES MACIÇAS OU NERVURADAS COM JERICAS EM ELEVADOR DE CABO EM EDIFICAÇÃO DE MULTIPAVIMENTOS ATÉ 16 ANDARES  - LANÇAMENTO, ADENSAMENTO E ACABAMENTO. AF_02/2022</v>
          </cell>
          <cell r="C2627" t="str">
            <v>M3</v>
          </cell>
          <cell r="D2627">
            <v>623.98</v>
          </cell>
          <cell r="E2627">
            <v>140</v>
          </cell>
          <cell r="F2627">
            <v>763.98</v>
          </cell>
        </row>
        <row r="2628">
          <cell r="A2628">
            <v>103678</v>
          </cell>
          <cell r="B2628" t="str">
            <v>CONCRETAGEM DE VIGAS E LAJES, FCK=25 MPA, PARA LAJES PREMOLDADAS COM JERICAS EM CREMALHEIRA EM EDIFICAÇÃO DE MULTIPAVIMENTOS ATÉ 16 ANDARES  - LANÇAMENTO, ADENSAMENTO E ACABAMENTO. AF_02/2022</v>
          </cell>
          <cell r="C2628" t="str">
            <v>M3</v>
          </cell>
          <cell r="D2628">
            <v>651.56000000000006</v>
          </cell>
          <cell r="E2628">
            <v>196.29</v>
          </cell>
          <cell r="F2628">
            <v>847.85</v>
          </cell>
        </row>
        <row r="2629">
          <cell r="A2629">
            <v>103679</v>
          </cell>
          <cell r="B2629" t="str">
            <v>CONCRETAGEM DE VIGAS E LAJES, FCK=25 MPA, PARA LAJES MACIÇAS OU NERVURADAS COM JERICAS EM CREMALHEIRA EM EDIFICAÇÃO DE MULTIPAVIMENTOS ATÉ 16 ANDARES - LANÇAMENTO, ADENSAMENTO E ACABAMENTO. AF_02/2022</v>
          </cell>
          <cell r="C2629" t="str">
            <v>M3</v>
          </cell>
          <cell r="D2629">
            <v>609.37</v>
          </cell>
          <cell r="E2629">
            <v>107.12</v>
          </cell>
          <cell r="F2629">
            <v>716.49</v>
          </cell>
        </row>
        <row r="2630">
          <cell r="A2630">
            <v>103680</v>
          </cell>
          <cell r="B2630" t="str">
            <v>CONCRETAGEM DE VIGAS E LAJES, FCK=25 MPA, PARA LAJES PREMOLDADAS COM GRUA DE CAÇAMBA DE 350 L EM EDIFICAÇÃO DE MULTIPAVIMENTOS ATÉ 16 ANDARES - LANÇAMENTO, ADENSAMENTO E ACABAMENTO. AF_02/2022</v>
          </cell>
          <cell r="C2630" t="str">
            <v>M3</v>
          </cell>
          <cell r="D2630">
            <v>621.59999999999991</v>
          </cell>
          <cell r="E2630">
            <v>149.08000000000001</v>
          </cell>
          <cell r="F2630">
            <v>770.68</v>
          </cell>
        </row>
        <row r="2631">
          <cell r="A2631">
            <v>103681</v>
          </cell>
          <cell r="B2631" t="str">
            <v>CONCRETAGEM DE VIGAS E LAJES, FCK=25 MPA, PARA LAJES MACIÇAS OU NERVURADAS COM GRUA DE CAÇAMBA DE 500 L EM EDIFICAÇÃO DE MULTIPAVIMENTOS ATÉ 16 ANDARES - LANÇAMENTO, ADENSAMENTO E ACABAMENTO. AF_02/2022</v>
          </cell>
          <cell r="C2631" t="str">
            <v>M3</v>
          </cell>
          <cell r="D2631">
            <v>583.45000000000005</v>
          </cell>
          <cell r="E2631">
            <v>58.63</v>
          </cell>
          <cell r="F2631">
            <v>642.08000000000004</v>
          </cell>
        </row>
        <row r="2632">
          <cell r="A2632">
            <v>103682</v>
          </cell>
          <cell r="B2632" t="str">
            <v>CONCRETAGEM DE VIGAS E LAJES, FCK=25 MPA, PARA QUALQUER TIPO DE LAJE COM BALDES EM EDIFICAÇÃO TÉRREA - LANÇAMENTO, ADENSAMENTO E ACABAMENTO. AF_02/2022</v>
          </cell>
          <cell r="C2632" t="str">
            <v>M3</v>
          </cell>
          <cell r="D2632">
            <v>669.76</v>
          </cell>
          <cell r="E2632">
            <v>242.11</v>
          </cell>
          <cell r="F2632">
            <v>911.87</v>
          </cell>
        </row>
        <row r="2633">
          <cell r="A2633">
            <v>103683</v>
          </cell>
          <cell r="B2633" t="str">
            <v>CONCRETAGEM DE VIGAS E LAJES, FCK=25 MPA, PARA QUALQUER TIPO DE LAJE COM BALDES EM EDIFICAÇÃO DE MULTIPAVIMENTOS ATÉ 04 ANDARES - LANÇAMENTO, ADENSAMENTO E ACABAMENTO. AF_02/2022</v>
          </cell>
          <cell r="C2633" t="str">
            <v>M3</v>
          </cell>
          <cell r="D2633">
            <v>771.51</v>
          </cell>
          <cell r="E2633">
            <v>463.8</v>
          </cell>
          <cell r="F2633">
            <v>1235.31</v>
          </cell>
        </row>
        <row r="2634">
          <cell r="A2634">
            <v>103684</v>
          </cell>
          <cell r="B2634" t="str">
            <v>CONCRETAGEM DE RESERVATÓRIOS, FCK=25 MPA, COM USO DE BOMBA - LANÇAMENTO, ADENSAMENTO E ACABAMENTO. AF_02/2022_PS</v>
          </cell>
          <cell r="C2634" t="str">
            <v>M3</v>
          </cell>
          <cell r="D2634">
            <v>546.79</v>
          </cell>
          <cell r="E2634">
            <v>46.45</v>
          </cell>
          <cell r="F2634">
            <v>593.24</v>
          </cell>
        </row>
        <row r="2635">
          <cell r="A2635">
            <v>103685</v>
          </cell>
          <cell r="B2635" t="str">
            <v>CONCRETAGEM DE MURETAS, FCK=25 MPA, COM USO DE BOMBA - LANÇAMENTO, ADENSAMENTO E ACABAMENTO. AF_02/2022_PS</v>
          </cell>
          <cell r="C2635" t="str">
            <v>M3</v>
          </cell>
          <cell r="D2635">
            <v>542.41</v>
          </cell>
          <cell r="E2635">
            <v>36.729999999999997</v>
          </cell>
          <cell r="F2635">
            <v>579.14</v>
          </cell>
        </row>
        <row r="2636">
          <cell r="A2636">
            <v>103686</v>
          </cell>
          <cell r="B2636" t="str">
            <v>CONCRETAGEM DE ESCADAS, FCK=25 MPA, COM USO DE BOMBA - LANÇAMENTO, ADENSAMENTO E ACABAMENTO. AF_02/2022_PS</v>
          </cell>
          <cell r="C2636" t="str">
            <v>M3</v>
          </cell>
          <cell r="D2636">
            <v>560.71</v>
          </cell>
          <cell r="E2636">
            <v>86.42</v>
          </cell>
          <cell r="F2636">
            <v>647.13</v>
          </cell>
        </row>
        <row r="2637">
          <cell r="A2637">
            <v>103687</v>
          </cell>
          <cell r="B2637" t="str">
            <v>CONCRETAGEM DE PILARES, FCK=25 MPA, COM USO DE JERICAS EM ELEVADOR DE CABO - LANÇAMENTO, ADENSAMENTO E ACABAMENTO. AF_02/2022</v>
          </cell>
          <cell r="C2637" t="str">
            <v>M3</v>
          </cell>
          <cell r="D2637">
            <v>706.75</v>
          </cell>
          <cell r="E2637">
            <v>323.7</v>
          </cell>
          <cell r="F2637">
            <v>1030.45</v>
          </cell>
        </row>
        <row r="2638">
          <cell r="A2638">
            <v>103688</v>
          </cell>
          <cell r="B2638" t="str">
            <v>CONCRETAGEM DE PILARES, FCK=25 MPA, COM USO DE JERICAS EM CREMALHEIRA - LANÇAMENTO, ADENSAMENTO E ACABAMENTO. AF_02/2022</v>
          </cell>
          <cell r="C2638" t="str">
            <v>M3</v>
          </cell>
          <cell r="D2638">
            <v>621.36</v>
          </cell>
          <cell r="E2638">
            <v>135.38999999999999</v>
          </cell>
          <cell r="F2638">
            <v>756.75</v>
          </cell>
        </row>
        <row r="2639">
          <cell r="A2639">
            <v>104916</v>
          </cell>
          <cell r="B2639" t="str">
            <v>ARMAÇÃO DE SAPATA ISOLADA, VIGA BALDRAME E SAPATA CORRIDA UTILIZANDO AÇO CA-60 DE 5 MM - MONTAGEM. AF_01/2024</v>
          </cell>
          <cell r="C2639" t="str">
            <v>KG</v>
          </cell>
          <cell r="D2639">
            <v>10.7</v>
          </cell>
          <cell r="E2639">
            <v>6.29</v>
          </cell>
          <cell r="F2639">
            <v>16.989999999999998</v>
          </cell>
        </row>
        <row r="2640">
          <cell r="A2640">
            <v>104923</v>
          </cell>
          <cell r="B2640" t="str">
            <v>CONCRETAGEM DE SAPATA CORRIDA, FCK 30 MPA, COM USO DE JERICA - LANÇAMENTO, ADENSAMENTO E ACABAMENTO. AF_01/2024</v>
          </cell>
          <cell r="C2640" t="str">
            <v>M3</v>
          </cell>
          <cell r="D2640">
            <v>553.70000000000005</v>
          </cell>
          <cell r="E2640">
            <v>199.18</v>
          </cell>
          <cell r="F2640">
            <v>752.88</v>
          </cell>
        </row>
        <row r="2641">
          <cell r="A2641">
            <v>104924</v>
          </cell>
          <cell r="B2641" t="str">
            <v>CONCRETAGEM DE SAPATA CORRIDA, FCK 30 MPA, COM USO DE BOMBA - LANÇAMENTO, ADENSAMENTO E ACABAMENTO. AF_01/2024</v>
          </cell>
          <cell r="C2641" t="str">
            <v>M3</v>
          </cell>
          <cell r="D2641">
            <v>629.27</v>
          </cell>
          <cell r="E2641">
            <v>20.51</v>
          </cell>
          <cell r="F2641">
            <v>649.78</v>
          </cell>
        </row>
        <row r="2642">
          <cell r="A2642">
            <v>101963</v>
          </cell>
          <cell r="B2642" t="str">
            <v>LAJE PRÉ-MOLDADA UNIDIRECIONAL, BIAPOIADA, PARA PISO, ENCHIMENTO EM CERÂMICA, VIGOTA CONVENCIONAL, ALTURA TOTAL DA LAJE (ENCHIMENTO+CAPA) = (8+4). AF_11/2020_PA</v>
          </cell>
          <cell r="C2642" t="str">
            <v>M2</v>
          </cell>
          <cell r="D2642">
            <v>150.63</v>
          </cell>
          <cell r="E2642">
            <v>28.64</v>
          </cell>
          <cell r="F2642">
            <v>179.27</v>
          </cell>
        </row>
        <row r="2643">
          <cell r="A2643">
            <v>101964</v>
          </cell>
          <cell r="B2643" t="str">
            <v>LAJE PRÉ-MOLDADA UNIDIRECIONAL, BIAPOIADA, PARA FORRO, ENCHIMENTO EM CERÂMICA, VIGOTA CONVENCIONAL, ALTURA TOTAL DA LAJE (ENCHIMENTO+CAPA) = (8+3). AF_11/2020_PA</v>
          </cell>
          <cell r="C2643" t="str">
            <v>M2</v>
          </cell>
          <cell r="D2643">
            <v>140.93</v>
          </cell>
          <cell r="E2643">
            <v>27.03</v>
          </cell>
          <cell r="F2643">
            <v>167.96</v>
          </cell>
        </row>
        <row r="2644">
          <cell r="A2644">
            <v>101165</v>
          </cell>
          <cell r="B2644" t="str">
            <v>ALVENARIA DE EMBASAMENTO COM BLOCO ESTRUTURAL DE CONCRETO, DE 14X19X29CM E ARGAMASSA DE ASSENTAMENTO COM PREPARO EM BETONEIRA. AF_05/2020</v>
          </cell>
          <cell r="C2644" t="str">
            <v>M3</v>
          </cell>
          <cell r="D2644">
            <v>593.54</v>
          </cell>
          <cell r="E2644">
            <v>326.49</v>
          </cell>
          <cell r="F2644">
            <v>920.03</v>
          </cell>
        </row>
        <row r="2645">
          <cell r="A2645">
            <v>101166</v>
          </cell>
          <cell r="B2645" t="str">
            <v>ALVENARIA DE EMBASAMENTO COM BLOCO ESTRUTURAL DE CERÂMICA, DE 14X19X29CM E ARGAMASSA DE ASSENTAMENTO COM PREPARO EM BETONEIRA. AF_05/2020</v>
          </cell>
          <cell r="C2645" t="str">
            <v>M3</v>
          </cell>
          <cell r="D2645">
            <v>437.3</v>
          </cell>
          <cell r="E2645">
            <v>267.68</v>
          </cell>
          <cell r="F2645">
            <v>704.98</v>
          </cell>
        </row>
        <row r="2646">
          <cell r="A2646">
            <v>98575</v>
          </cell>
          <cell r="B2646" t="str">
            <v>TRATAMENTO DE JUNTA DE DILATAÇÃO, COM TARUGO DE POLIETILENO E SELANTE PU, INCLUSO PREENCHIMENTO COM ESPUMA EXPANSIVA PU. AF_09/2023</v>
          </cell>
          <cell r="C2646" t="str">
            <v>M</v>
          </cell>
          <cell r="D2646">
            <v>42.02</v>
          </cell>
          <cell r="E2646">
            <v>34.369999999999997</v>
          </cell>
          <cell r="F2646">
            <v>76.39</v>
          </cell>
        </row>
        <row r="2647">
          <cell r="A2647">
            <v>98576</v>
          </cell>
          <cell r="B2647" t="str">
            <v>TRATAMENTO DE JUNTA DE DILATAÇÃO COM MANTA ASFÁLTICA ADERIDA COM MAÇARICO. AF_09/2023</v>
          </cell>
          <cell r="C2647" t="str">
            <v>M</v>
          </cell>
          <cell r="D2647">
            <v>23.720000000000002</v>
          </cell>
          <cell r="E2647">
            <v>0.74</v>
          </cell>
          <cell r="F2647">
            <v>24.46</v>
          </cell>
        </row>
        <row r="2648">
          <cell r="A2648">
            <v>98577</v>
          </cell>
          <cell r="B2648" t="str">
            <v>TRATAMENTO DE JUNTA SERRADA, COM TARUGO DE POLIETILENO E SELANTE À BASE DE SILICONE. AF_09/2023</v>
          </cell>
          <cell r="C2648" t="str">
            <v>M</v>
          </cell>
          <cell r="D2648">
            <v>21.7</v>
          </cell>
          <cell r="E2648">
            <v>30.19</v>
          </cell>
          <cell r="F2648">
            <v>51.89</v>
          </cell>
        </row>
        <row r="2649">
          <cell r="A2649">
            <v>93182</v>
          </cell>
          <cell r="B2649" t="str">
            <v>VERGA PRÉ-MOLDADA PARA JANELAS COM ATÉ 1,5 M DE VÃO. AF_03/2016</v>
          </cell>
          <cell r="C2649" t="str">
            <v>M</v>
          </cell>
          <cell r="D2649">
            <v>41.239999999999995</v>
          </cell>
          <cell r="E2649">
            <v>9.6999999999999993</v>
          </cell>
          <cell r="F2649">
            <v>50.94</v>
          </cell>
        </row>
        <row r="2650">
          <cell r="A2650">
            <v>93183</v>
          </cell>
          <cell r="B2650" t="str">
            <v>VERGA PRÉ-MOLDADA PARA JANELAS COM MAIS DE 1,5 M DE VÃO. AF_03/2016</v>
          </cell>
          <cell r="C2650" t="str">
            <v>M</v>
          </cell>
          <cell r="D2650">
            <v>53.37</v>
          </cell>
          <cell r="E2650">
            <v>10.76</v>
          </cell>
          <cell r="F2650">
            <v>64.13</v>
          </cell>
        </row>
        <row r="2651">
          <cell r="A2651">
            <v>93184</v>
          </cell>
          <cell r="B2651" t="str">
            <v>VERGA PRÉ-MOLDADA PARA PORTAS COM ATÉ 1,5 M DE VÃO. AF_03/2016</v>
          </cell>
          <cell r="C2651" t="str">
            <v>M</v>
          </cell>
          <cell r="D2651">
            <v>29.849999999999998</v>
          </cell>
          <cell r="E2651">
            <v>8.4499999999999993</v>
          </cell>
          <cell r="F2651">
            <v>38.299999999999997</v>
          </cell>
        </row>
        <row r="2652">
          <cell r="A2652">
            <v>93185</v>
          </cell>
          <cell r="B2652" t="str">
            <v>VERGA PRÉ-MOLDADA PARA PORTAS COM MAIS DE 1,5 M DE VÃO. AF_03/2016</v>
          </cell>
          <cell r="C2652" t="str">
            <v>M</v>
          </cell>
          <cell r="D2652">
            <v>52.75</v>
          </cell>
          <cell r="E2652">
            <v>10.33</v>
          </cell>
          <cell r="F2652">
            <v>63.08</v>
          </cell>
        </row>
        <row r="2653">
          <cell r="A2653">
            <v>93186</v>
          </cell>
          <cell r="B2653" t="str">
            <v>VERGA MOLDADA IN LOCO EM CONCRETO PARA JANELAS COM ATÉ 1,5 M DE VÃO. AF_03/2016</v>
          </cell>
          <cell r="C2653" t="str">
            <v>M</v>
          </cell>
          <cell r="D2653">
            <v>74.050000000000011</v>
          </cell>
          <cell r="E2653">
            <v>22.4</v>
          </cell>
          <cell r="F2653">
            <v>96.45</v>
          </cell>
        </row>
        <row r="2654">
          <cell r="A2654">
            <v>93187</v>
          </cell>
          <cell r="B2654" t="str">
            <v>VERGA MOLDADA IN LOCO EM CONCRETO PARA JANELAS COM MAIS DE 1,5 M DE VÃO. AF_03/2016</v>
          </cell>
          <cell r="C2654" t="str">
            <v>M</v>
          </cell>
          <cell r="D2654">
            <v>85.75</v>
          </cell>
          <cell r="E2654">
            <v>23.54</v>
          </cell>
          <cell r="F2654">
            <v>109.29</v>
          </cell>
        </row>
        <row r="2655">
          <cell r="A2655">
            <v>93188</v>
          </cell>
          <cell r="B2655" t="str">
            <v>VERGA MOLDADA IN LOCO EM CONCRETO PARA PORTAS COM ATÉ 1,5 M DE VÃO. AF_03/2016</v>
          </cell>
          <cell r="C2655" t="str">
            <v>M</v>
          </cell>
          <cell r="D2655">
            <v>68.300000000000011</v>
          </cell>
          <cell r="E2655">
            <v>21.07</v>
          </cell>
          <cell r="F2655">
            <v>89.37</v>
          </cell>
        </row>
        <row r="2656">
          <cell r="A2656">
            <v>93189</v>
          </cell>
          <cell r="B2656" t="str">
            <v>VERGA MOLDADA IN LOCO EM CONCRETO PARA PORTAS COM MAIS DE 1,5 M DE VÃO. AF_03/2016</v>
          </cell>
          <cell r="C2656" t="str">
            <v>M</v>
          </cell>
          <cell r="D2656">
            <v>86.72</v>
          </cell>
          <cell r="E2656">
            <v>23.23</v>
          </cell>
          <cell r="F2656">
            <v>109.95</v>
          </cell>
        </row>
        <row r="2657">
          <cell r="A2657">
            <v>93190</v>
          </cell>
          <cell r="B2657" t="str">
            <v>VERGA MOLDADA IN LOCO COM UTILIZAÇÃO DE BLOCOS CANALETA PARA JANELAS COM ATÉ 1,5 M DE VÃO. AF_03/2016</v>
          </cell>
          <cell r="C2657" t="str">
            <v>M</v>
          </cell>
          <cell r="D2657">
            <v>35.14</v>
          </cell>
          <cell r="E2657">
            <v>9.82</v>
          </cell>
          <cell r="F2657">
            <v>44.96</v>
          </cell>
        </row>
        <row r="2658">
          <cell r="A2658">
            <v>93191</v>
          </cell>
          <cell r="B2658" t="str">
            <v>VERGA MOLDADA IN LOCO COM UTILIZAÇÃO DE BLOCOS CANALETA PARA JANELAS COM MAIS DE 1,5 M DE VÃO. AF_03/2016</v>
          </cell>
          <cell r="C2658" t="str">
            <v>M</v>
          </cell>
          <cell r="D2658">
            <v>36.92</v>
          </cell>
          <cell r="E2658">
            <v>9.25</v>
          </cell>
          <cell r="F2658">
            <v>46.17</v>
          </cell>
        </row>
        <row r="2659">
          <cell r="A2659">
            <v>93192</v>
          </cell>
          <cell r="B2659" t="str">
            <v>VERGA MOLDADA IN LOCO COM UTILIZAÇÃO DE BLOCOS CANALETA PARA PORTAS COM ATÉ 1,5 M DE VÃO. AF_03/2016</v>
          </cell>
          <cell r="C2659" t="str">
            <v>M</v>
          </cell>
          <cell r="D2659">
            <v>39.380000000000003</v>
          </cell>
          <cell r="E2659">
            <v>10.18</v>
          </cell>
          <cell r="F2659">
            <v>49.56</v>
          </cell>
        </row>
        <row r="2660">
          <cell r="A2660">
            <v>93193</v>
          </cell>
          <cell r="B2660" t="str">
            <v>VERGA MOLDADA IN LOCO COM UTILIZAÇÃO DE BLOCOS CANALETA PARA PORTAS COM MAIS DE 1,5 M DE VÃO. AF_03/2016</v>
          </cell>
          <cell r="C2660" t="str">
            <v>M</v>
          </cell>
          <cell r="D2660">
            <v>38.03</v>
          </cell>
          <cell r="E2660">
            <v>8.94</v>
          </cell>
          <cell r="F2660">
            <v>46.97</v>
          </cell>
        </row>
        <row r="2661">
          <cell r="A2661">
            <v>93194</v>
          </cell>
          <cell r="B2661" t="str">
            <v>CONTRAVERGA PRÉ-MOLDADA PARA VÃOS DE ATÉ 1,5 M DE COMPRIMENTO. AF_03/2016</v>
          </cell>
          <cell r="C2661" t="str">
            <v>M</v>
          </cell>
          <cell r="D2661">
            <v>40.31</v>
          </cell>
          <cell r="E2661">
            <v>9.5399999999999991</v>
          </cell>
          <cell r="F2661">
            <v>49.85</v>
          </cell>
        </row>
        <row r="2662">
          <cell r="A2662">
            <v>93195</v>
          </cell>
          <cell r="B2662" t="str">
            <v>CONTRAVERGA PRÉ-MOLDADA PARA VÃOS DE MAIS DE 1,5 M DE COMPRIMENTO. AF_03/2016</v>
          </cell>
          <cell r="C2662" t="str">
            <v>M</v>
          </cell>
          <cell r="D2662">
            <v>50.02</v>
          </cell>
          <cell r="E2662">
            <v>10.72</v>
          </cell>
          <cell r="F2662">
            <v>60.74</v>
          </cell>
        </row>
        <row r="2663">
          <cell r="A2663">
            <v>93196</v>
          </cell>
          <cell r="B2663" t="str">
            <v>CONTRAVERGA MOLDADA IN LOCO EM CONCRETO PARA VÃOS DE ATÉ 1,5 M DE COMPRIMENTO. AF_03/2016</v>
          </cell>
          <cell r="C2663" t="str">
            <v>M</v>
          </cell>
          <cell r="D2663">
            <v>71.66</v>
          </cell>
          <cell r="E2663">
            <v>22.4</v>
          </cell>
          <cell r="F2663">
            <v>94.06</v>
          </cell>
        </row>
        <row r="2664">
          <cell r="A2664">
            <v>93197</v>
          </cell>
          <cell r="B2664" t="str">
            <v>CONTRAVERGA MOLDADA IN LOCO EM CONCRETO PARA VÃOS DE MAIS DE 1,5 M DE COMPRIMENTO. AF_03/2016</v>
          </cell>
          <cell r="C2664" t="str">
            <v>M</v>
          </cell>
          <cell r="D2664">
            <v>81.53</v>
          </cell>
          <cell r="E2664">
            <v>23.61</v>
          </cell>
          <cell r="F2664">
            <v>105.14</v>
          </cell>
        </row>
        <row r="2665">
          <cell r="A2665">
            <v>93198</v>
          </cell>
          <cell r="B2665" t="str">
            <v>CONTRAVERGA MOLDADA IN LOCO COM UTILIZAÇÃO DE BLOCOS CANALETA PARA VÃOS DE ATÉ 1,5 M DE COMPRIMENTO. AF_03/2016</v>
          </cell>
          <cell r="C2665" t="str">
            <v>M</v>
          </cell>
          <cell r="D2665">
            <v>29.120000000000005</v>
          </cell>
          <cell r="E2665">
            <v>9.83</v>
          </cell>
          <cell r="F2665">
            <v>38.950000000000003</v>
          </cell>
        </row>
        <row r="2666">
          <cell r="A2666">
            <v>93199</v>
          </cell>
          <cell r="B2666" t="str">
            <v>CONTRAVERGA MOLDADA IN LOCO COM UTILIZAÇÃO DE BLOCOS CANALETA PARA VÃOS DE MAIS DE 1,5 M DE COMPRIMENTO. AF_03/2016</v>
          </cell>
          <cell r="C2666" t="str">
            <v>M</v>
          </cell>
          <cell r="D2666">
            <v>28.92</v>
          </cell>
          <cell r="E2666">
            <v>9.33</v>
          </cell>
          <cell r="F2666">
            <v>38.25</v>
          </cell>
        </row>
        <row r="2667">
          <cell r="A2667">
            <v>93200</v>
          </cell>
          <cell r="B2667" t="str">
            <v>FIXAÇÃO (ENCUNHAMENTO) DE ALVENARIA DE VEDAÇÃO COM ARGAMASSA APLICADA COM BISNAGA. AF_03/2016</v>
          </cell>
          <cell r="C2667" t="str">
            <v>M</v>
          </cell>
          <cell r="D2667">
            <v>1.9100000000000001</v>
          </cell>
          <cell r="E2667">
            <v>1.44</v>
          </cell>
          <cell r="F2667">
            <v>3.35</v>
          </cell>
        </row>
        <row r="2668">
          <cell r="A2668">
            <v>93201</v>
          </cell>
          <cell r="B2668" t="str">
            <v>FIXAÇÃO (ENCUNHAMENTO) DE ALVENARIA DE VEDAÇÃO COM ARGAMASSA APLICADA COM COLHER. AF_03/2016</v>
          </cell>
          <cell r="C2668" t="str">
            <v>M</v>
          </cell>
          <cell r="D2668">
            <v>2.96</v>
          </cell>
          <cell r="E2668">
            <v>4.2300000000000004</v>
          </cell>
          <cell r="F2668">
            <v>7.19</v>
          </cell>
        </row>
        <row r="2669">
          <cell r="A2669">
            <v>93202</v>
          </cell>
          <cell r="B2669" t="str">
            <v>FIXAÇÃO (ENCUNHAMENTO) DE ALVENARIA DE VEDAÇÃO COM TIJOLO MACIÇO. AF_03/2016</v>
          </cell>
          <cell r="C2669" t="str">
            <v>M</v>
          </cell>
          <cell r="D2669">
            <v>15.129999999999999</v>
          </cell>
          <cell r="E2669">
            <v>14.18</v>
          </cell>
          <cell r="F2669">
            <v>29.31</v>
          </cell>
        </row>
        <row r="2670">
          <cell r="A2670">
            <v>93203</v>
          </cell>
          <cell r="B2670" t="str">
            <v>FIXAÇÃO (ENCUNHAMENTO) DE ALVENARIA DE VEDAÇÃO COM ESPUMA DE POLIURETANO EXPANSIVA. AF_03/2016</v>
          </cell>
          <cell r="C2670" t="str">
            <v>M</v>
          </cell>
          <cell r="D2670">
            <v>12.08</v>
          </cell>
          <cell r="E2670">
            <v>1.98</v>
          </cell>
          <cell r="F2670">
            <v>14.06</v>
          </cell>
        </row>
        <row r="2671">
          <cell r="A2671">
            <v>93204</v>
          </cell>
          <cell r="B2671" t="str">
            <v>CINTA DE AMARRAÇÃO DE ALVENARIA MOLDADA IN LOCO EM CONCRETO. AF_03/2016</v>
          </cell>
          <cell r="C2671" t="str">
            <v>M</v>
          </cell>
          <cell r="D2671">
            <v>49.760000000000005</v>
          </cell>
          <cell r="E2671">
            <v>17.66</v>
          </cell>
          <cell r="F2671">
            <v>67.42</v>
          </cell>
        </row>
        <row r="2672">
          <cell r="A2672">
            <v>93205</v>
          </cell>
          <cell r="B2672" t="str">
            <v>CINTA DE AMARRAÇÃO DE ALVENARIA MOLDADA IN LOCO COM UTILIZAÇÃO DE BLOCOS CANALETA. AF_03/2016</v>
          </cell>
          <cell r="C2672" t="str">
            <v>M</v>
          </cell>
          <cell r="D2672">
            <v>27.85</v>
          </cell>
          <cell r="E2672">
            <v>9.0299999999999994</v>
          </cell>
          <cell r="F2672">
            <v>36.880000000000003</v>
          </cell>
        </row>
        <row r="2673">
          <cell r="A2673">
            <v>97733</v>
          </cell>
          <cell r="B2673" t="str">
            <v>PEÇA RETANGULAR PRÉ-MOLDADA, VOLUME DE CONCRETO DE ATÉ 10 LITROS, TAXA DE AÇO APROXIMADA DE 30KG/M³. AF_01/2018</v>
          </cell>
          <cell r="C2673" t="str">
            <v>M3</v>
          </cell>
          <cell r="D2673">
            <v>1733.6299999999999</v>
          </cell>
          <cell r="E2673">
            <v>1791.03</v>
          </cell>
          <cell r="F2673">
            <v>3524.66</v>
          </cell>
        </row>
        <row r="2674">
          <cell r="A2674">
            <v>97734</v>
          </cell>
          <cell r="B2674" t="str">
            <v>PEÇA RETANGULAR PRÉ-MOLDADA, VOLUME DE CONCRETO DE 10 A 30 LITROS, TAXA DE AÇO APROXIMADA DE 30KG/M³. AF_01/2018</v>
          </cell>
          <cell r="C2674" t="str">
            <v>M3</v>
          </cell>
          <cell r="D2674">
            <v>1495.28</v>
          </cell>
          <cell r="E2674">
            <v>1601.59</v>
          </cell>
          <cell r="F2674">
            <v>3096.87</v>
          </cell>
        </row>
        <row r="2675">
          <cell r="A2675">
            <v>97735</v>
          </cell>
          <cell r="B2675" t="str">
            <v>PEÇA RETANGULAR PRÉ-MOLDADA, VOLUME DE CONCRETO DE 30 A 100 LITROS, TAXA DE AÇO APROXIMADA DE 30KG/M³. AF_01/2018</v>
          </cell>
          <cell r="C2675" t="str">
            <v>M3</v>
          </cell>
          <cell r="D2675">
            <v>1314.9699999999998</v>
          </cell>
          <cell r="E2675">
            <v>1205.27</v>
          </cell>
          <cell r="F2675">
            <v>2520.2399999999998</v>
          </cell>
        </row>
        <row r="2676">
          <cell r="A2676">
            <v>97736</v>
          </cell>
          <cell r="B2676" t="str">
            <v>PEÇA RETANGULAR PRÉ-MOLDADA, VOLUME DE CONCRETO ACIMA DE 100 LITROS, TAXA DE AÇO APROXIMADA DE 30KG/M³. AF_01/2018</v>
          </cell>
          <cell r="C2676" t="str">
            <v>M3</v>
          </cell>
          <cell r="D2676">
            <v>1047.3399999999999</v>
          </cell>
          <cell r="E2676">
            <v>464.02</v>
          </cell>
          <cell r="F2676">
            <v>1511.36</v>
          </cell>
        </row>
        <row r="2677">
          <cell r="A2677">
            <v>97737</v>
          </cell>
          <cell r="B2677" t="str">
            <v>PEÇA RETANGULAR PRÉ-MOLDADA, VOLUME DE CONCRETO DE 30 A 70 LITROS , TAXA DE AÇO APROXIMADA DE 70KG/M³. AF_01/2018</v>
          </cell>
          <cell r="C2677" t="str">
            <v>M3</v>
          </cell>
          <cell r="D2677">
            <v>1838.4199999999998</v>
          </cell>
          <cell r="E2677">
            <v>1434.78</v>
          </cell>
          <cell r="F2677">
            <v>3273.2</v>
          </cell>
        </row>
        <row r="2678">
          <cell r="A2678">
            <v>97738</v>
          </cell>
          <cell r="B2678" t="str">
            <v>PEÇA CIRCULAR PRÉ-MOLDADA, VOLUME DE CONCRETO DE 10 A 30 LITROS, TAXA DE FIBRA DE POLIPROPILENO APROXIMADA DE 6 KG/M³. AF_01/2018_PS</v>
          </cell>
          <cell r="C2678" t="str">
            <v>M3</v>
          </cell>
          <cell r="D2678">
            <v>3126.35</v>
          </cell>
          <cell r="E2678">
            <v>1928.65</v>
          </cell>
          <cell r="F2678">
            <v>5055</v>
          </cell>
        </row>
        <row r="2679">
          <cell r="A2679">
            <v>97739</v>
          </cell>
          <cell r="B2679" t="str">
            <v>PEÇA CIRCULAR PRÉ-MOLDADA, VOLUME DE CONCRETO DE 30 A 100 LITROS, TAXA DE AÇO APROXIMADA DE 30KG/M³. AF_01/2018</v>
          </cell>
          <cell r="C2679" t="str">
            <v>M3</v>
          </cell>
          <cell r="D2679">
            <v>1655.04</v>
          </cell>
          <cell r="E2679">
            <v>1271.75</v>
          </cell>
          <cell r="F2679">
            <v>2926.79</v>
          </cell>
        </row>
        <row r="2680">
          <cell r="A2680">
            <v>97740</v>
          </cell>
          <cell r="B2680" t="str">
            <v>PEÇA CIRCULAR PRÉ-MOLDADA, VOLUME DE CONCRETO ACIMA DE 100 LITROS, TAXA DE AÇO APROXIMADA DE 30KG/M³. AF_01/2018</v>
          </cell>
          <cell r="C2680" t="str">
            <v>M3</v>
          </cell>
          <cell r="D2680">
            <v>1451.6299999999999</v>
          </cell>
          <cell r="E2680">
            <v>606.22</v>
          </cell>
          <cell r="F2680">
            <v>2057.85</v>
          </cell>
        </row>
        <row r="2681">
          <cell r="A2681">
            <v>98615</v>
          </cell>
          <cell r="B2681" t="str">
            <v>CONTENÇÃO EM CORTINA COM ESTACAS ESPAÇADAS COM 30 CM DE DIÂMETRO E PROFUNDIDADE MENOR OU IGUAL A 10 M. AF_06/2018</v>
          </cell>
          <cell r="C2681" t="str">
            <v>M2</v>
          </cell>
          <cell r="D2681">
            <v>126.76</v>
          </cell>
          <cell r="E2681">
            <v>16.45</v>
          </cell>
          <cell r="F2681">
            <v>143.21</v>
          </cell>
        </row>
        <row r="2682">
          <cell r="A2682">
            <v>98616</v>
          </cell>
          <cell r="B2682" t="str">
            <v>CONTENÇÃO EM CORTINA COM ESTACAS ESPAÇADAS COM 30 CM DE DIÂMETRO E PROFUNDIDADE MAIOR QUE 10 M E MENOR OU IGUAL A 15 M. AF_06/2018</v>
          </cell>
          <cell r="C2682" t="str">
            <v>M2</v>
          </cell>
          <cell r="D2682">
            <v>99.240000000000009</v>
          </cell>
          <cell r="E2682">
            <v>10.35</v>
          </cell>
          <cell r="F2682">
            <v>109.59</v>
          </cell>
        </row>
        <row r="2683">
          <cell r="A2683">
            <v>98617</v>
          </cell>
          <cell r="B2683" t="str">
            <v>CONTENÇÃO EM CORTINA COM ESTACAS ESPAÇADAS COM 30 CM DE DIÂMETRO E PROFUNDIDADE MAIOR QUE 15 M. AF_06/2018</v>
          </cell>
          <cell r="C2683" t="str">
            <v>M2</v>
          </cell>
          <cell r="D2683">
            <v>92.01</v>
          </cell>
          <cell r="E2683">
            <v>8.14</v>
          </cell>
          <cell r="F2683">
            <v>100.15</v>
          </cell>
        </row>
        <row r="2684">
          <cell r="A2684">
            <v>98618</v>
          </cell>
          <cell r="B2684" t="str">
            <v>CONTENÇÃO EM CORTINA COM ESTACAS ESPAÇADAS COM 40 CM DE DIÂMETRO E PROFUNDIDADE MENOR OU IGUAL A 10 M. AF_06/2018</v>
          </cell>
          <cell r="C2684" t="str">
            <v>M2</v>
          </cell>
          <cell r="D2684">
            <v>126.10000000000001</v>
          </cell>
          <cell r="E2684">
            <v>12.01</v>
          </cell>
          <cell r="F2684">
            <v>138.11000000000001</v>
          </cell>
        </row>
        <row r="2685">
          <cell r="A2685">
            <v>98619</v>
          </cell>
          <cell r="B2685" t="str">
            <v>CONTENÇÃO EM CORTINA COM ESTACAS ESPAÇADAS COM 40 CM DE DIÂMETRO E PROFUNDIDADE MAIOR QUE 10 M E MENOR OU IGUAL A 15 M. AF_06/2018</v>
          </cell>
          <cell r="C2685" t="str">
            <v>M2</v>
          </cell>
          <cell r="D2685">
            <v>115.14999999999999</v>
          </cell>
          <cell r="E2685">
            <v>8.65</v>
          </cell>
          <cell r="F2685">
            <v>123.8</v>
          </cell>
        </row>
        <row r="2686">
          <cell r="A2686">
            <v>98620</v>
          </cell>
          <cell r="B2686" t="str">
            <v>CONTENÇÃO EM CORTINA COM ESTACAS ESPAÇADAS COM 40 CM DE DIÂMETRO E PROFUNDIDADE MAIOR QUE 15 M. AF_06/2018</v>
          </cell>
          <cell r="C2686" t="str">
            <v>M2</v>
          </cell>
          <cell r="D2686">
            <v>109.6</v>
          </cell>
          <cell r="E2686">
            <v>7</v>
          </cell>
          <cell r="F2686">
            <v>116.6</v>
          </cell>
        </row>
        <row r="2687">
          <cell r="A2687">
            <v>98621</v>
          </cell>
          <cell r="B2687" t="str">
            <v>CONTENÇÃO EM CORTINA COM ESTACAS ESPAÇADAS COM 50 CM DE DIÂMETRO E PROFUNDIDADE MENOR OU IGUAL A 10 M. AF_06/2018</v>
          </cell>
          <cell r="C2687" t="str">
            <v>M2</v>
          </cell>
          <cell r="D2687">
            <v>143.52000000000001</v>
          </cell>
          <cell r="E2687">
            <v>10.51</v>
          </cell>
          <cell r="F2687">
            <v>154.03</v>
          </cell>
        </row>
        <row r="2688">
          <cell r="A2688">
            <v>98622</v>
          </cell>
          <cell r="B2688" t="str">
            <v>CONTENÇÃO EM CORTINA COM ESTACAS ESPAÇADAS COM 50 CM DE DIÂMETRO E PROFUNDIDADE MAIOR QUE 10 M E MENOR OU IGUAL A 15 M. AF_06/2018</v>
          </cell>
          <cell r="C2688" t="str">
            <v>M2</v>
          </cell>
          <cell r="D2688">
            <v>134.69999999999999</v>
          </cell>
          <cell r="E2688">
            <v>7.84</v>
          </cell>
          <cell r="F2688">
            <v>142.54</v>
          </cell>
        </row>
        <row r="2689">
          <cell r="A2689">
            <v>98623</v>
          </cell>
          <cell r="B2689" t="str">
            <v>CONTENÇÃO EM CORTINA COM ESTACAS ESPAÇADAS COM 50 CM DE DIÂMETRO E PROFUNDIDADE MAIOR QUE 15 M. AF_06/2018</v>
          </cell>
          <cell r="C2689" t="str">
            <v>M2</v>
          </cell>
          <cell r="D2689">
            <v>130.22</v>
          </cell>
          <cell r="E2689">
            <v>6.48</v>
          </cell>
          <cell r="F2689">
            <v>136.69999999999999</v>
          </cell>
        </row>
        <row r="2690">
          <cell r="A2690">
            <v>98624</v>
          </cell>
          <cell r="B2690" t="str">
            <v>CONTENÇÃO EM CORTINA COM ESTACAS ESPAÇADAS COM 60 CM DE DIÂMETRO E PROFUNDIDADE MENOR OU IGUAL A 10 M. AF_06/2018</v>
          </cell>
          <cell r="C2690" t="str">
            <v>M2</v>
          </cell>
          <cell r="D2690">
            <v>162.34</v>
          </cell>
          <cell r="E2690">
            <v>9.67</v>
          </cell>
          <cell r="F2690">
            <v>172.01</v>
          </cell>
        </row>
        <row r="2691">
          <cell r="A2691">
            <v>98625</v>
          </cell>
          <cell r="B2691" t="str">
            <v>CONTENÇÃO EM CORTINA COM ESTACAS ESPAÇADAS COM 60 CM DE DIÂMETRO E PROFUNDIDADE MAIOR QUE 10 M E MENOR OU IGUAL A 15 M. AF_06/2018</v>
          </cell>
          <cell r="C2691" t="str">
            <v>M2</v>
          </cell>
          <cell r="D2691">
            <v>154.89000000000001</v>
          </cell>
          <cell r="E2691">
            <v>7.45</v>
          </cell>
          <cell r="F2691">
            <v>162.34</v>
          </cell>
        </row>
        <row r="2692">
          <cell r="A2692">
            <v>98626</v>
          </cell>
          <cell r="B2692" t="str">
            <v>CONTENÇÃO EM CORTINA COM ESTACAS ESPAÇADAS COM 60 CM DE DIÂMETRO E PROFUNDIDADE MAIOR QUE 15 M. AF_06/2018</v>
          </cell>
          <cell r="C2692" t="str">
            <v>M2</v>
          </cell>
          <cell r="D2692">
            <v>151.05000000000001</v>
          </cell>
          <cell r="E2692">
            <v>6.32</v>
          </cell>
          <cell r="F2692">
            <v>157.37</v>
          </cell>
        </row>
        <row r="2693">
          <cell r="A2693">
            <v>98655</v>
          </cell>
          <cell r="B2693" t="str">
            <v>EXECUÇÃO DE MURETA GUIA PARA CONTENÇÃO/ FUNDAÇÃO COM 30 CM DE ESPESSURA. AF_06/2018</v>
          </cell>
          <cell r="C2693" t="str">
            <v>M</v>
          </cell>
          <cell r="D2693">
            <v>464.80999999999995</v>
          </cell>
          <cell r="E2693">
            <v>196.21</v>
          </cell>
          <cell r="F2693">
            <v>661.02</v>
          </cell>
        </row>
        <row r="2694">
          <cell r="A2694">
            <v>98656</v>
          </cell>
          <cell r="B2694" t="str">
            <v>EXECUÇÃO DE MURETA GUIA PARA CONTENÇÃO/ FUNDAÇÃO COM 40 CM DE ESPESSURA. AF_06/2018</v>
          </cell>
          <cell r="C2694" t="str">
            <v>M</v>
          </cell>
          <cell r="D2694">
            <v>473.64</v>
          </cell>
          <cell r="E2694">
            <v>197.9</v>
          </cell>
          <cell r="F2694">
            <v>671.54</v>
          </cell>
        </row>
        <row r="2695">
          <cell r="A2695">
            <v>98657</v>
          </cell>
          <cell r="B2695" t="str">
            <v>EXECUÇÃO DE MURETA GUIA PARA CONTENÇÃO/ FUNDAÇÃO COM 50 CM DE ESPESSURA. AF_06/2018</v>
          </cell>
          <cell r="C2695" t="str">
            <v>M</v>
          </cell>
          <cell r="D2695">
            <v>482.48</v>
          </cell>
          <cell r="E2695">
            <v>199.59</v>
          </cell>
          <cell r="F2695">
            <v>682.07</v>
          </cell>
        </row>
        <row r="2696">
          <cell r="A2696">
            <v>98658</v>
          </cell>
          <cell r="B2696" t="str">
            <v>EXECUÇÃO DE MURETA GUIA PARA CONTENÇÃO/ FUNDAÇÃO COM 60 CM DE ESPESSURA. AF_06/2018</v>
          </cell>
          <cell r="C2696" t="str">
            <v>M</v>
          </cell>
          <cell r="D2696">
            <v>491.31000000000006</v>
          </cell>
          <cell r="E2696">
            <v>201.29</v>
          </cell>
          <cell r="F2696">
            <v>692.6</v>
          </cell>
        </row>
        <row r="2697">
          <cell r="A2697">
            <v>98659</v>
          </cell>
          <cell r="B2697" t="str">
            <v>EXECUÇÃO DE MURETA GUIA PARA CONTENÇÃO/ FUNDAÇÃO COM 80 CM DE ESPESSURA. AF_06/2018</v>
          </cell>
          <cell r="C2697" t="str">
            <v>M</v>
          </cell>
          <cell r="D2697">
            <v>508.99</v>
          </cell>
          <cell r="E2697">
            <v>204.67</v>
          </cell>
          <cell r="F2697">
            <v>713.66</v>
          </cell>
        </row>
        <row r="2698">
          <cell r="A2698">
            <v>98746</v>
          </cell>
          <cell r="B2698" t="str">
            <v>SOLDA DE TOPO EM CHAPA/PERFIL/TUBO DE AÇO CHANFRADO, ESPESSURA=1/4''. AF_06/2018</v>
          </cell>
          <cell r="C2698" t="str">
            <v>M</v>
          </cell>
          <cell r="D2698">
            <v>38.049999999999997</v>
          </cell>
          <cell r="E2698">
            <v>35.44</v>
          </cell>
          <cell r="F2698">
            <v>73.489999999999995</v>
          </cell>
        </row>
        <row r="2699">
          <cell r="A2699">
            <v>98749</v>
          </cell>
          <cell r="B2699" t="str">
            <v>SOLDA DE TOPO EM CHAPA/PERFIL/TUBO DE AÇO CHANFRADO, ESPESSURA=5/16''. AF_06/2018</v>
          </cell>
          <cell r="C2699" t="str">
            <v>M</v>
          </cell>
          <cell r="D2699">
            <v>50.519999999999996</v>
          </cell>
          <cell r="E2699">
            <v>36.799999999999997</v>
          </cell>
          <cell r="F2699">
            <v>87.32</v>
          </cell>
        </row>
        <row r="2700">
          <cell r="A2700">
            <v>98750</v>
          </cell>
          <cell r="B2700" t="str">
            <v>SOLDA DE TOPO EM CHAPA/PERFIL/TUBO DE AÇO CHANFRADO, ESPESSURA=3/8''. AF_06/2018</v>
          </cell>
          <cell r="C2700" t="str">
            <v>M</v>
          </cell>
          <cell r="D2700">
            <v>66.06</v>
          </cell>
          <cell r="E2700">
            <v>37.94</v>
          </cell>
          <cell r="F2700">
            <v>104</v>
          </cell>
        </row>
        <row r="2701">
          <cell r="A2701">
            <v>98751</v>
          </cell>
          <cell r="B2701" t="str">
            <v>SOLDA DE TOPO EM CHAPA/PERFIL/TUBO DE AÇO CHANFRADO, ESPESSURA=1/2''. AF_06/2018</v>
          </cell>
          <cell r="C2701" t="str">
            <v>M</v>
          </cell>
          <cell r="D2701">
            <v>106.85</v>
          </cell>
          <cell r="E2701">
            <v>40.659999999999997</v>
          </cell>
          <cell r="F2701">
            <v>147.51</v>
          </cell>
        </row>
        <row r="2702">
          <cell r="A2702">
            <v>98752</v>
          </cell>
          <cell r="B2702" t="str">
            <v>SOLDA DE TOPO EM CHAPA/PERFIL/TUBO DE AÇO CHANFRADO, ESPESSURA=5/8''. AF_06/2018</v>
          </cell>
          <cell r="C2702" t="str">
            <v>M</v>
          </cell>
          <cell r="D2702">
            <v>156.67000000000002</v>
          </cell>
          <cell r="E2702">
            <v>43.16</v>
          </cell>
          <cell r="F2702">
            <v>199.83</v>
          </cell>
        </row>
        <row r="2703">
          <cell r="A2703">
            <v>98753</v>
          </cell>
          <cell r="B2703" t="str">
            <v>SOLDA DE TOPO EM CHAPA/PERFIL/TUBO DE AÇO CHANFRADO, ESPESSURA=3/4''. AF_06/2018</v>
          </cell>
          <cell r="C2703" t="str">
            <v>M</v>
          </cell>
          <cell r="D2703">
            <v>219.17999999999998</v>
          </cell>
          <cell r="E2703">
            <v>45.66</v>
          </cell>
          <cell r="F2703">
            <v>264.83999999999997</v>
          </cell>
        </row>
        <row r="2704">
          <cell r="A2704">
            <v>100763</v>
          </cell>
          <cell r="B2704" t="str">
            <v>VIGA METÁLICA EM PERFIL LAMINADO OU SOLDADO EM AÇO ESTRUTURAL, COM CONEXÕES PARAFUSADAS, INCLUSOS MÃO DE OBRA, TRANSPORTE E IÇAMENTO UTILIZANDO GUINDASTE - FORNECIMENTO E INSTALAÇÃO. AF_01/2020_PSA</v>
          </cell>
          <cell r="C2704" t="str">
            <v>KG</v>
          </cell>
          <cell r="D2704">
            <v>14.91</v>
          </cell>
          <cell r="E2704">
            <v>1</v>
          </cell>
          <cell r="F2704">
            <v>15.91</v>
          </cell>
        </row>
        <row r="2705">
          <cell r="A2705">
            <v>100764</v>
          </cell>
          <cell r="B2705" t="str">
            <v>VIGA METÁLICA EM PERFIL LAMINADO OU SOLDADO EM AÇO ESTRUTURAL, COM CONEXÕES SOLDADAS, INCLUSOS MÃO DE OBRA, TRANSPORTE E IÇAMENTO UTILIZANDO GUINDASTE - FORNECIMENTO E INSTALAÇÃO. AF_01/2020_PA</v>
          </cell>
          <cell r="C2705" t="str">
            <v>KG</v>
          </cell>
          <cell r="D2705">
            <v>14.57</v>
          </cell>
          <cell r="E2705">
            <v>1.1000000000000001</v>
          </cell>
          <cell r="F2705">
            <v>15.67</v>
          </cell>
        </row>
        <row r="2706">
          <cell r="A2706">
            <v>100765</v>
          </cell>
          <cell r="B2706" t="str">
            <v>PILAR METÁLICO PERFIL LAMINADO/SOLDADO EM AÇO ESTRUTURAL, COM CONEXÕES PARAFUSADAS, INCLUSOS MÃO DE OBRA, TRANSPORTE E IÇAMENTO UTILIZANDO GUINDASTE - FORNECIMENTO E INSTALAÇÃO. AF_01/2020_PSA</v>
          </cell>
          <cell r="C2706" t="str">
            <v>KG</v>
          </cell>
          <cell r="D2706">
            <v>14.459999999999999</v>
          </cell>
          <cell r="E2706">
            <v>0.46</v>
          </cell>
          <cell r="F2706">
            <v>14.92</v>
          </cell>
        </row>
        <row r="2707">
          <cell r="A2707">
            <v>100766</v>
          </cell>
          <cell r="B2707" t="str">
            <v>PILAR METÁLICO PERFIL LAMINADO OU SOLDADO EM AÇO ESTRUTURAL, COM CONEXÕES SOLDADAS, INCLUSOS MÃO DE OBRA, TRANSPORTE E IÇAMENTO UTILIZANDO GUINDASTE - FORNECIMENTO E INSTALAÇÃO. AF_01/2020_PA</v>
          </cell>
          <cell r="C2707" t="str">
            <v>KG</v>
          </cell>
          <cell r="D2707">
            <v>14.26</v>
          </cell>
          <cell r="E2707">
            <v>0.9</v>
          </cell>
          <cell r="F2707">
            <v>15.16</v>
          </cell>
        </row>
        <row r="2708">
          <cell r="A2708">
            <v>100767</v>
          </cell>
          <cell r="B2708" t="str">
            <v>CONTRAVENTAMENTO COM CANTONEIRAS DE AÇO, ABAS IGUAIS, COM CONEXÕES PARAFUSADAS, INCLUSOS MÃO DE OBRA, TRANSPORTE E IÇAMENTO UTILIZANDO TALHA MANUAL, PARA EDIFÍCIOS DE ATÉ 2 PAVIMENTOS - FORNECIMENTO E INSTALAÇÃO. AF_01/2020_PSA</v>
          </cell>
          <cell r="C2708" t="str">
            <v>KG</v>
          </cell>
          <cell r="D2708">
            <v>13.36</v>
          </cell>
          <cell r="E2708">
            <v>3.3</v>
          </cell>
          <cell r="F2708">
            <v>16.66</v>
          </cell>
        </row>
        <row r="2709">
          <cell r="A2709">
            <v>100768</v>
          </cell>
          <cell r="B2709" t="str">
            <v>CONTRAVENTAMENTO COM CANTONEIRAS DE AÇO, ABAS IGUAIS, COM CONEXÕES SOLDADAS, INCLUSOS MÃO DE OBRA, TRANSPORTE E IÇAMENTO UTILIZANDO TALHA MANUAL, PARA EDIFÍCIOS DE ATÉ 2 PAVIMENTOS - FORNECIMENTO E INSTALAÇÃO. AF_01/2020_PA</v>
          </cell>
          <cell r="C2709" t="str">
            <v>KG</v>
          </cell>
          <cell r="D2709">
            <v>12.33</v>
          </cell>
          <cell r="E2709">
            <v>3.56</v>
          </cell>
          <cell r="F2709">
            <v>15.89</v>
          </cell>
        </row>
        <row r="2710">
          <cell r="A2710">
            <v>100769</v>
          </cell>
          <cell r="B2710" t="str">
            <v>CONTRAVENTAMENTO COM CANTONEIRAS DE AÇO, ABAS IGUAIS, COM CONEXÕES PARAFUSADAS, INCLUSOS MÃO DE OBRA, TRANSPORTE E IÇAMENTO UTILIZANDO GUINDASTE, PARA EDIFÍCIOS DE 3 A 5 PAVIMENTOS - FORNECIMENTO E INSTALAÇÃO. AF_01/2020_PSA</v>
          </cell>
          <cell r="C2710" t="str">
            <v>KG</v>
          </cell>
          <cell r="D2710">
            <v>19.619999999999997</v>
          </cell>
          <cell r="E2710">
            <v>2.92</v>
          </cell>
          <cell r="F2710">
            <v>22.54</v>
          </cell>
        </row>
        <row r="2711">
          <cell r="A2711">
            <v>100770</v>
          </cell>
          <cell r="B2711" t="str">
            <v>CONTRAVENTAMENTO COM CANTONEIRAS DE AÇO, ABAS IGUAIS, COM CONEXÕES SOLDADAS, INCLUSOS MÃO DE OBRA, TRANSPORTE E IÇAMENTO UTILIZANDO GUINDASTE, PARA EDIFÍCIOS DE 3 A 5 PAVIMENTOS - FORNECIMENTO E INSTALAÇÃO. AF_01/2020_PA</v>
          </cell>
          <cell r="C2711" t="str">
            <v>KG</v>
          </cell>
          <cell r="D2711">
            <v>18.419999999999998</v>
          </cell>
          <cell r="E2711">
            <v>3.1</v>
          </cell>
          <cell r="F2711">
            <v>21.52</v>
          </cell>
        </row>
        <row r="2712">
          <cell r="A2712">
            <v>100771</v>
          </cell>
          <cell r="B2712" t="str">
            <v>CONTRAVENTAMENTO COM CANTONEIRAS DE AÇO, ABAS IGUAIS, COM CONEXÕES PARAFUSADAS, INCLUSOS MÃO DE OBRA, TRANSPORTE E IÇAMENTO UTILIZANDO GRUA, PARA EDIFÍCIOS DE 6 A 10 PAVIMENTOS - FORNECIMENTO E INSTALAÇÃO. AF_01/2020_PSA</v>
          </cell>
          <cell r="C2712" t="str">
            <v>KG</v>
          </cell>
          <cell r="D2712">
            <v>14.27</v>
          </cell>
          <cell r="E2712">
            <v>2.5499999999999998</v>
          </cell>
          <cell r="F2712">
            <v>16.82</v>
          </cell>
        </row>
        <row r="2713">
          <cell r="A2713">
            <v>100772</v>
          </cell>
          <cell r="B2713" t="str">
            <v>CONTRAVENTAMENTO COM CANTONEIRAS DE AÇO, ABAS IGUAIS, COM CONEXÕES SOLDADAS, INCLUSOS MÃO DE OBRA, TRANSPORTE E IÇAMENTO UTILIZANDO GRUA, PARA EDIFÍCIOS DE 6 A 10 PAVIMENTOS - FORNECIMENTO E INSTALAÇÃO. AF_01/2020_PA</v>
          </cell>
          <cell r="C2713" t="str">
            <v>KG</v>
          </cell>
          <cell r="D2713">
            <v>13.17</v>
          </cell>
          <cell r="E2713">
            <v>2.72</v>
          </cell>
          <cell r="F2713">
            <v>15.89</v>
          </cell>
        </row>
        <row r="2714">
          <cell r="A2714">
            <v>100773</v>
          </cell>
          <cell r="B2714" t="str">
            <v>ESTRUTURA TRELIÇADA DE COBERTURA, TIPO ARCO, COM LIGAÇÕES SOLDADAS, INCLUSOS PERFIS METÁLICOS, CHAPAS METÁLICAS, MÃO DE OBRA E TRANSPORTE COM GUINDASTE - FORNECIMENTO E INSTALAÇÃO. AF_01/2020_PSA</v>
          </cell>
          <cell r="C2714" t="str">
            <v>KG</v>
          </cell>
          <cell r="D2714">
            <v>18.05</v>
          </cell>
          <cell r="E2714">
            <v>1.3</v>
          </cell>
          <cell r="F2714">
            <v>19.350000000000001</v>
          </cell>
        </row>
        <row r="2715">
          <cell r="A2715">
            <v>100774</v>
          </cell>
          <cell r="B2715" t="str">
            <v>ESTRUTURA TRELIÇADA DE COBERTURA, TIPO SHED, COM LIGAÇÕES SOLDADAS, INCLUSOS PERFIS METÁLICOS, CHAPAS METÁLICAS, MÃO DE OBRA E TRANSPORTE COM GUINDASTE - FORNECIMENTO E INSTALAÇÃO. AF_01/2020_PSA</v>
          </cell>
          <cell r="C2715" t="str">
            <v>KG</v>
          </cell>
          <cell r="D2715">
            <v>11.13</v>
          </cell>
          <cell r="E2715">
            <v>0.33</v>
          </cell>
          <cell r="F2715">
            <v>11.46</v>
          </cell>
        </row>
        <row r="2716">
          <cell r="A2716">
            <v>100775</v>
          </cell>
          <cell r="B2716" t="str">
            <v>ESTRUTURA TRELIÇADA DE COBERTURA, TIPO FINK, COM LIGAÇÕES SOLDADAS, INCLUSOS PERFIS METÁLICOS, CHAPAS METÁLICAS, MÃO DE OBRA E TRANSPORTE COM GUINDASTE - FORNECIMENTO E INSTALAÇÃO. AF_01/2020_PSA</v>
          </cell>
          <cell r="C2716" t="str">
            <v>KG</v>
          </cell>
          <cell r="D2716">
            <v>12.63</v>
          </cell>
          <cell r="E2716">
            <v>0.95</v>
          </cell>
          <cell r="F2716">
            <v>13.58</v>
          </cell>
        </row>
        <row r="2717">
          <cell r="A2717">
            <v>100776</v>
          </cell>
          <cell r="B2717" t="str">
            <v>ESTRUTURA TRELIÇADA DE COBERTURA, TIPO ARCO, COM LIGAÇÕES PARAFUSADAS, INCLUSOS PERFIS METÁLICOS, CHAPAS METÁLICAS, MÃO DE OBRA E TRANSPORTE COM GUINDASTE - FORNECIMENTO E INSTALAÇÃO. AF_01/2020_PSA</v>
          </cell>
          <cell r="C2717" t="str">
            <v>KG</v>
          </cell>
          <cell r="D2717">
            <v>18.200000000000003</v>
          </cell>
          <cell r="E2717">
            <v>1.24</v>
          </cell>
          <cell r="F2717">
            <v>19.440000000000001</v>
          </cell>
        </row>
        <row r="2718">
          <cell r="A2718">
            <v>100777</v>
          </cell>
          <cell r="B2718" t="str">
            <v>ESTRUTURA TRELIÇADA DE COBERTURA, TIPO SHED, COM LIGAÇÕES PARAFUSADAS, INCLUSOS PERFIS METÁLICOS, CHAPAS METÁLICAS, MÃO DE OBRA E TRANSPORTE COM GUINDASTE - FORNECIMENTO E INSTALAÇÃO. AF_01/2020_PSA</v>
          </cell>
          <cell r="C2718" t="str">
            <v>KG</v>
          </cell>
          <cell r="D2718">
            <v>12.92</v>
          </cell>
          <cell r="E2718">
            <v>1.1000000000000001</v>
          </cell>
          <cell r="F2718">
            <v>14.02</v>
          </cell>
        </row>
        <row r="2719">
          <cell r="A2719">
            <v>100778</v>
          </cell>
          <cell r="B2719" t="str">
            <v>ESTRUTURA TRELIÇADA DE COBERTURA, TIPO FINK, COM LIGAÇÕES PARAFUSADAS, INCLUSOS PERFIS METÁLICOS, CHAPAS METÁLICAS, MÃO DE OBRA E TRANSPORTE COM GUINDASTE - FORNECIMENTO E INSTALAÇÃO. AF_01/2020_PSA</v>
          </cell>
          <cell r="C2719" t="str">
            <v>KG</v>
          </cell>
          <cell r="D2719">
            <v>10.02</v>
          </cell>
          <cell r="E2719">
            <v>0.14000000000000001</v>
          </cell>
          <cell r="F2719">
            <v>10.16</v>
          </cell>
        </row>
        <row r="2720">
          <cell r="A2720">
            <v>103795</v>
          </cell>
          <cell r="B2720" t="str">
            <v>FABRICAÇÃO, MONTAGEM E DESMONTAGEM DE FÔRMA PARA ESCADA HIDRÁULICA, EM CHAPA DE MADEIRA COMPENSADA RESINADA, E = 17 MM, 3 UTILIZAÇÕES. AF_08/2022</v>
          </cell>
          <cell r="C2720" t="str">
            <v>M2</v>
          </cell>
          <cell r="D2720">
            <v>47.929999999999993</v>
          </cell>
          <cell r="E2720">
            <v>34.17</v>
          </cell>
          <cell r="F2720">
            <v>82.1</v>
          </cell>
        </row>
        <row r="2721">
          <cell r="A2721">
            <v>103796</v>
          </cell>
          <cell r="B2721" t="str">
            <v>FABRICAÇÃO, MONTAGEM E DESMONTAGEM DE FÔRMA PARA BACIA DE DISSIPAÇÃO, EM MADEIRA SERRADA, E = 25 MM, 2 UTILIZAÇÕES. AF_08/2022</v>
          </cell>
          <cell r="C2721" t="str">
            <v>M2</v>
          </cell>
          <cell r="D2721">
            <v>39.57</v>
          </cell>
          <cell r="E2721">
            <v>12.4</v>
          </cell>
          <cell r="F2721">
            <v>51.97</v>
          </cell>
        </row>
        <row r="2722">
          <cell r="A2722">
            <v>103797</v>
          </cell>
          <cell r="B2722" t="str">
            <v>ARMAÇÃO DE DESCIDA DÁGUA UTILIZANDO AÇO CA-60 DE 5 MM - MONTAGEM. AF_08/2022</v>
          </cell>
          <cell r="C2722" t="str">
            <v>KG</v>
          </cell>
          <cell r="D2722">
            <v>10.440000000000001</v>
          </cell>
          <cell r="E2722">
            <v>6</v>
          </cell>
          <cell r="F2722">
            <v>16.440000000000001</v>
          </cell>
        </row>
        <row r="2723">
          <cell r="A2723">
            <v>103798</v>
          </cell>
          <cell r="B2723" t="str">
            <v>CONCRETAGEM DE DISSIPADOR DE ENERGIA, CONCRETO USINADO, FCK = 20 MPA, COM USO DE BOMBA - LANÇAMENTO, ADENSAMENTO E ACABAMENTO. AF_08/2022</v>
          </cell>
          <cell r="C2723" t="str">
            <v>M3</v>
          </cell>
          <cell r="D2723">
            <v>532.85</v>
          </cell>
          <cell r="E2723">
            <v>48.77</v>
          </cell>
          <cell r="F2723">
            <v>581.62</v>
          </cell>
        </row>
        <row r="2724">
          <cell r="A2724">
            <v>103799</v>
          </cell>
          <cell r="B2724" t="str">
            <v>PEDRA DE MÃO FIXADA COM CONCRETO PARA BACIA DE DISSIPAÇÃO, 40% DE CONCRETO EM VOLUME, FCK = 20 MPA, COM USO DE JERICA E PREPARO EM BETONEIRA DE 600 L - AREIA, BRITA E PEDRA DE MÃO COMERCIAIS - LANÇAMENTO, ADENSAMENTO E ACABAMENTO. AF_08/2022</v>
          </cell>
          <cell r="C2724" t="str">
            <v>M3</v>
          </cell>
          <cell r="D2724">
            <v>267.3</v>
          </cell>
          <cell r="E2724">
            <v>125.68</v>
          </cell>
          <cell r="F2724">
            <v>392.98</v>
          </cell>
        </row>
        <row r="2725">
          <cell r="A2725">
            <v>103800</v>
          </cell>
          <cell r="B2725" t="str">
            <v>PEDRA ARGAMASSADA COM CIMENTO E AREIA 1:3, 40% DE ARGAMASSA EM VOLUME - AREIA E PEDRA DE MÃO COMERCIAIS - FORNECIMENTO E ASSENTAMENTO. AF_08/2022</v>
          </cell>
          <cell r="C2725" t="str">
            <v>M3</v>
          </cell>
          <cell r="D2725">
            <v>331.42</v>
          </cell>
          <cell r="E2725">
            <v>160.37</v>
          </cell>
          <cell r="F2725">
            <v>491.79</v>
          </cell>
        </row>
        <row r="2726">
          <cell r="A2726">
            <v>103801</v>
          </cell>
          <cell r="B2726" t="str">
            <v>CONCRETAGEM DE DISSIPADOR DE ENERGIA, FCK = 20 MPA, COM USO DE JERICAS E PREPARO EM BETONEIRA DE 600 L - AREIA E BRITA COMERCIAIS - LANÇAMENTO, ADENSAMENTO E ACABAMENTO. AF_08/2022</v>
          </cell>
          <cell r="C2726" t="str">
            <v>M3</v>
          </cell>
          <cell r="D2726">
            <v>463.98</v>
          </cell>
          <cell r="E2726">
            <v>165.29</v>
          </cell>
          <cell r="F2726">
            <v>629.27</v>
          </cell>
        </row>
        <row r="2727">
          <cell r="A2727">
            <v>103925</v>
          </cell>
          <cell r="B2727" t="str">
            <v>ESCADA HIDRÁULICA, LARGURA ATÉ 1M, TIPO DESCIDA DÁGUA DE CORTE OU ATERRO EM DEGRAUS (DCD 02, 04 E DAD 02), EM CONCRETO USINADO, FCK = 20 MPA, LANÇADO COM BOMBA, INCLUINDO ARMAÇÃO, MATERIAIS E FÔRMAS (3 UTILIZAÇÕES). AF_08/2022</v>
          </cell>
          <cell r="C2727" t="str">
            <v>M3</v>
          </cell>
          <cell r="D2727">
            <v>1157.04</v>
          </cell>
          <cell r="E2727">
            <v>450.88</v>
          </cell>
          <cell r="F2727">
            <v>1607.92</v>
          </cell>
        </row>
        <row r="2728">
          <cell r="A2728">
            <v>103926</v>
          </cell>
          <cell r="B2728" t="str">
            <v>ESCADA HIDRÁULICA, LARGURA DE 1 A 4,1 M, TIPO DESCIDA DÁGUA DE ATERRO EM DEGRAUS (DAD 04, 06, 08, 10, 12, 14, 16, 18), EM CONCRETO USINADO, FCK = 20 MPA, LANÇADO COM BOMBA, INCLUINDO ARMAÇÃO, MATERIAIS E FÔRMAS (3 UTILIZAÇÕES). AF_08/2022</v>
          </cell>
          <cell r="C2728" t="str">
            <v>M3</v>
          </cell>
          <cell r="D2728">
            <v>964.37999999999988</v>
          </cell>
          <cell r="E2728">
            <v>324.74</v>
          </cell>
          <cell r="F2728">
            <v>1289.1199999999999</v>
          </cell>
        </row>
        <row r="2729">
          <cell r="A2729">
            <v>103928</v>
          </cell>
          <cell r="B2729" t="str">
            <v>BACIA DE DISSIPAÇÃO, TIPO BACIA EM PEDRA DE MÃO ARGAMASSADA (DES 01, 02, 03, 04), LANÇADO MANUALMENTE, INCLUINDO MATERIAIS E FÔRMAS (2 UTILIZAÇÕES). AF_08/2022</v>
          </cell>
          <cell r="C2729" t="str">
            <v>M3</v>
          </cell>
          <cell r="D2729">
            <v>331.42</v>
          </cell>
          <cell r="E2729">
            <v>160.37</v>
          </cell>
          <cell r="F2729">
            <v>491.79</v>
          </cell>
        </row>
        <row r="2730">
          <cell r="A2730">
            <v>103929</v>
          </cell>
          <cell r="B2730" t="str">
            <v>BACIA DE DISSIPAÇÃO, TIPO BACIA COM DENTES DE CONCRETO (01), COM PREPARO MANUAL, FCK = 20 MPA, LANÇADO MANUALMENTE, INCLUINDO MATERIAIS E FÔRMAS (2 UTILIZAÇÕES). AF_08/2022</v>
          </cell>
          <cell r="C2730" t="str">
            <v>M3</v>
          </cell>
          <cell r="D2730">
            <v>859.67</v>
          </cell>
          <cell r="E2730">
            <v>289.35000000000002</v>
          </cell>
          <cell r="F2730">
            <v>1149.02</v>
          </cell>
        </row>
        <row r="2731">
          <cell r="A2731">
            <v>103930</v>
          </cell>
          <cell r="B2731" t="str">
            <v>BACIA DE DISSIPAÇÃO, LARGURA ATÉ 1 M, TIPO BACIA EM PEDRA DE MÃO FIXADA COM CONCRETO (DEB 01, 02), COM PREPARO MANUAL, FCK = 20 MPA, LANÇADO MANUALMENTE, INCLUINDO MATERIAIS E FÔRMAS (2 UTILIZAÇÕES). AF_08/2022</v>
          </cell>
          <cell r="C2731" t="str">
            <v>M3</v>
          </cell>
          <cell r="D2731">
            <v>521.11</v>
          </cell>
          <cell r="E2731">
            <v>195.15</v>
          </cell>
          <cell r="F2731">
            <v>716.26</v>
          </cell>
        </row>
        <row r="2732">
          <cell r="A2732">
            <v>103931</v>
          </cell>
          <cell r="B2732" t="str">
            <v>BACIA DE DISSIPAÇÃO, LARGURA DE 1 A 4 M, TIPO BACIA EM PEDRA DE MÃO FIXADA COM CONCRETO (DEB 03, 04, 05, 06), COM PREPARO MANUAL, FCK = 20 MPA, LANÇADO MANUALMENTE, INCLUINDO MATERIAIS E FÔRMAS (2 UTILIZAÇÕES). AF_08/2022</v>
          </cell>
          <cell r="C2732" t="str">
            <v>M3</v>
          </cell>
          <cell r="D2732">
            <v>380.57999999999993</v>
          </cell>
          <cell r="E2732">
            <v>153.83000000000001</v>
          </cell>
          <cell r="F2732">
            <v>534.41</v>
          </cell>
        </row>
        <row r="2733">
          <cell r="A2733">
            <v>103932</v>
          </cell>
          <cell r="B2733" t="str">
            <v>BACIA DE DISSIPAÇÃO, LARGURA DE 4 A 9,2 M, TIPO BACIA EM PEDRA DE MÃO FIXADA COM CONCRETO (DEB 07, 08, 09, 10, 11, 12, 13), COM PREPARO MANUAL, FCK = 20 MPA, LANÇADO MANUALMENTE, INCLUINDO MATERIAIS E FÔRMAS (2 UTILIZAÇÕES). AF_08/2022</v>
          </cell>
          <cell r="C2733" t="str">
            <v>M3</v>
          </cell>
          <cell r="D2733">
            <v>360</v>
          </cell>
          <cell r="E2733">
            <v>147.78</v>
          </cell>
          <cell r="F2733">
            <v>507.78</v>
          </cell>
        </row>
        <row r="2734">
          <cell r="A2734">
            <v>103933</v>
          </cell>
          <cell r="B2734" t="str">
            <v>DESCIDA D'ÁGUA RÁPIDA (DAR 03), EM CONCRETO USINADO, FCK = 20 MPA, LANÇADO COM BOMBA, INCLUINDO ARMAÇÃO, MATERIAIS E FÔRMAS (2 UTILIZAÇÕES). AF_08/2022</v>
          </cell>
          <cell r="C2734" t="str">
            <v>M3</v>
          </cell>
          <cell r="D2734">
            <v>1120.4399999999998</v>
          </cell>
          <cell r="E2734">
            <v>298.41000000000003</v>
          </cell>
          <cell r="F2734">
            <v>1418.85</v>
          </cell>
        </row>
        <row r="2735">
          <cell r="A2735">
            <v>104466</v>
          </cell>
          <cell r="B2735" t="str">
            <v>COMPOSIÇÃO PARAMÉTRICA PARA FORNECIMENTO E MONTAGEM DE ESTRUTURA METÁLICA PARA ESTRUTURA PRINCIPAL DE EDIFICAÇÕES (PILARES, VIGAS E CONTRAVENTAMENTO). AF_11/2022</v>
          </cell>
          <cell r="C2735" t="str">
            <v>KG</v>
          </cell>
          <cell r="D2735">
            <v>25.47</v>
          </cell>
          <cell r="E2735">
            <v>2.6</v>
          </cell>
          <cell r="F2735">
            <v>28.07</v>
          </cell>
        </row>
        <row r="2736">
          <cell r="A2736">
            <v>104467</v>
          </cell>
          <cell r="B2736" t="str">
            <v>COMPOSIÇÃO PARAMÉTRICA PARA FORNECIMENTO E MONTAGEM DE ESTRUTURA METÁLICA PARA COBERTURA DE EDIFICAÇÕES COM ESTRUTURA DE APOIO. AF_11/2022</v>
          </cell>
          <cell r="C2736" t="str">
            <v>KG</v>
          </cell>
          <cell r="D2736">
            <v>34.5</v>
          </cell>
          <cell r="E2736">
            <v>4.49</v>
          </cell>
          <cell r="F2736">
            <v>38.99</v>
          </cell>
        </row>
        <row r="2737">
          <cell r="A2737">
            <v>104468</v>
          </cell>
          <cell r="B2737" t="str">
            <v>COMPOSIÇÃO PARAMÉTRICA PARA FORNECIMENTO E MONTAGEM DE ESTRUTURA METÁLICA PARA GALPÕES SEM PONTE ROLANTE. AF_11/2022</v>
          </cell>
          <cell r="C2737" t="str">
            <v>KG</v>
          </cell>
          <cell r="D2737">
            <v>47.19</v>
          </cell>
          <cell r="E2737">
            <v>5.67</v>
          </cell>
          <cell r="F2737">
            <v>52.86</v>
          </cell>
        </row>
        <row r="2738">
          <cell r="A2738">
            <v>104469</v>
          </cell>
          <cell r="B2738" t="str">
            <v>COMPOSIÇÃO PARAMÉTRICA PARA FORNECIMENTO E MONTAGEM DE ESTRUTURA METÁLICA PARA GALPÕES COM PONTE ROLANTE. AF_11/2022</v>
          </cell>
          <cell r="C2738" t="str">
            <v>KG</v>
          </cell>
          <cell r="D2738">
            <v>48.49</v>
          </cell>
          <cell r="E2738">
            <v>5.69</v>
          </cell>
          <cell r="F2738">
            <v>54.18</v>
          </cell>
        </row>
        <row r="2739">
          <cell r="A2739">
            <v>104470</v>
          </cell>
          <cell r="B2739" t="str">
            <v>COMPOSIÇÃO PARAMÉTRICA PARA FORNECIMENTO E MONTAGEM DE ESTRUTURA METÁLICA PARA COBERTURA DE GALPÕES COM ESTRUTURA DE APOIO EM VIGAS. AF_11/2022</v>
          </cell>
          <cell r="C2739" t="str">
            <v>KG</v>
          </cell>
          <cell r="D2739">
            <v>27.01</v>
          </cell>
          <cell r="E2739">
            <v>3.22</v>
          </cell>
          <cell r="F2739">
            <v>30.23</v>
          </cell>
        </row>
        <row r="2740">
          <cell r="A2740">
            <v>104471</v>
          </cell>
          <cell r="B2740" t="str">
            <v>COMPOSIÇÃO PARAMÉTRICA PARA FORNECIMENTO E MONTAGEM DE ESTRUTURA METÁLICA PARA COBERTURA DE GALPÕES COM ESTRUTURA DE APOIO EM TRELIÇA TIPO FINK. AF_11/2022</v>
          </cell>
          <cell r="C2740" t="str">
            <v>KG</v>
          </cell>
          <cell r="D2740">
            <v>24.099999999999998</v>
          </cell>
          <cell r="E2740">
            <v>2.85</v>
          </cell>
          <cell r="F2740">
            <v>26.95</v>
          </cell>
        </row>
        <row r="2741">
          <cell r="A2741">
            <v>104472</v>
          </cell>
          <cell r="B2741" t="str">
            <v>COMPOSIÇÃO PARAMÉTRICA PARA FORNECIMENTO E MONTAGEM DE ESTRUTURA METÁLICA PARA COBERTURA DE GALPÕES COM ESTRUTURA DE APOIO EM TRELIÇA TIPO ARCO. AF_11/2022</v>
          </cell>
          <cell r="C2741" t="str">
            <v>KG</v>
          </cell>
          <cell r="D2741">
            <v>36</v>
          </cell>
          <cell r="E2741">
            <v>4.3</v>
          </cell>
          <cell r="F2741">
            <v>40.299999999999997</v>
          </cell>
        </row>
        <row r="2742">
          <cell r="A2742">
            <v>104483</v>
          </cell>
          <cell r="B2742" t="str">
            <v>COMPOSIÇÃO PARAMÉTRICA PARA EXECUÇÃO DE ESTRUTURAS DE CONCRETO ARMADO CONVENCIONAL, PARA EDIFICAÇÃO HABITACIONAL MULTIFAMILIAR (PRÉDIO), ATÉ 4 PAVIMENTOS, FCK = 25 MPA. AF_11/2022</v>
          </cell>
          <cell r="C2742" t="str">
            <v>M3</v>
          </cell>
          <cell r="D2742">
            <v>1669.1399999999999</v>
          </cell>
          <cell r="E2742">
            <v>436.5</v>
          </cell>
          <cell r="F2742">
            <v>2105.64</v>
          </cell>
        </row>
        <row r="2743">
          <cell r="A2743">
            <v>104484</v>
          </cell>
          <cell r="B2743" t="str">
            <v>COMPOSIÇÃO PARAMÉTRICA PARA EXECUÇÃO DE ESTRUTURAS DE CONCRETO ARMADO, PARA EDIFICAÇÃO HABITACIONAL UNIFAMILIAR COM DOIS PAVIMENTOS (CASA ISOLADA), FCK = 25 MPA. AF_11/2022</v>
          </cell>
          <cell r="C2743" t="str">
            <v>M3</v>
          </cell>
          <cell r="D2743">
            <v>2504.62</v>
          </cell>
          <cell r="E2743">
            <v>1180.5</v>
          </cell>
          <cell r="F2743">
            <v>3685.12</v>
          </cell>
        </row>
        <row r="2744">
          <cell r="A2744">
            <v>104485</v>
          </cell>
          <cell r="B2744" t="str">
            <v>COMPOSIÇÃO PARAMÉTRICA EXECUÇÃO DE ESTRUTURAS DE CONCRETO ARMADO, PARA EDIFICAÇÃO HABITACIONAL UNIFAMILIAR COM DOIS PAVIMENTOS (CASA EM EMPREENDIMENTOS), FCK = 25 MPA. AF_11/2022</v>
          </cell>
          <cell r="C2744" t="str">
            <v>M3</v>
          </cell>
          <cell r="D2744">
            <v>2080.96</v>
          </cell>
          <cell r="E2744">
            <v>764.44</v>
          </cell>
          <cell r="F2744">
            <v>2845.4</v>
          </cell>
        </row>
        <row r="2745">
          <cell r="A2745">
            <v>104486</v>
          </cell>
          <cell r="B2745" t="str">
            <v>COMPOSIÇÃO PARAMÉTRICA PARA EXECUÇÃO DE ESTRUTURAS DE CONCRETO ARMADO, PARA EDIFICAÇÃO HABITACIONAL UNIFAMILIAR TÉRREA (CASA ISOLADA), FCK = 25 MPA. AF_11/2022</v>
          </cell>
          <cell r="C2745" t="str">
            <v>M3</v>
          </cell>
          <cell r="D2745">
            <v>2203.29</v>
          </cell>
          <cell r="E2745">
            <v>881.67</v>
          </cell>
          <cell r="F2745">
            <v>3084.96</v>
          </cell>
        </row>
        <row r="2746">
          <cell r="A2746">
            <v>104487</v>
          </cell>
          <cell r="B2746" t="str">
            <v>COMPOSIÇÃO PARAMÉTRICA PARA EXECUÇÃO DE ESTRUTURAS DE CONCRETO ARMADO, PARA EDIFICAÇÃO HABITACIONAL UNIFAMILIAR TÉRREA (CASA EM EMPREENDIMENTOS), FCK = 25 MPA. AF_11/2022</v>
          </cell>
          <cell r="C2746" t="str">
            <v>M3</v>
          </cell>
          <cell r="D2746">
            <v>1854.67</v>
          </cell>
          <cell r="E2746">
            <v>605.04</v>
          </cell>
          <cell r="F2746">
            <v>2459.71</v>
          </cell>
        </row>
        <row r="2747">
          <cell r="A2747">
            <v>104488</v>
          </cell>
          <cell r="B2747" t="str">
            <v>COMPOSIÇÃO PARAMÉTRICA PARA EXECUÇÃO DE ESTRUTURAS DE CONCRETO ARMADO, PARA EDIFICAÇÃO INSTITUCIONAL TÉRREA, FCK = 25 MPA. AF_11/2022</v>
          </cell>
          <cell r="C2747" t="str">
            <v>M3</v>
          </cell>
          <cell r="D2747">
            <v>1874.9400000000003</v>
          </cell>
          <cell r="E2747">
            <v>470.59</v>
          </cell>
          <cell r="F2747">
            <v>2345.5300000000002</v>
          </cell>
        </row>
        <row r="2748">
          <cell r="A2748">
            <v>104489</v>
          </cell>
          <cell r="B2748" t="str">
            <v>COMPOSIÇÃO PARAMÉTRICA PARA EXECUÇÃO DE ESCADA EM CONCRETO ARMADO, MOLDADA IN LOCO, FCK = 25 MPA. AF_11/2022</v>
          </cell>
          <cell r="C2748" t="str">
            <v>M3</v>
          </cell>
          <cell r="D2748">
            <v>2614.36</v>
          </cell>
          <cell r="E2748">
            <v>1283.56</v>
          </cell>
          <cell r="F2748">
            <v>3897.92</v>
          </cell>
        </row>
        <row r="2749">
          <cell r="A2749">
            <v>104490</v>
          </cell>
          <cell r="B2749" t="str">
            <v>COMPOSIÇÃO PARAMÉTRICA PARA EXECUÇÃO DE ESTRUTURAS DE CONCRETO ARMADO CONVENCIONAL, PARA EDIFICAÇÃO HABITACIONAL MULTIFAMILIAR (PRÉDIO), DE 5 A 8 PAVIMENTOS, FCK = 25 MPA. AF_11/2022</v>
          </cell>
          <cell r="C2749" t="str">
            <v>M3</v>
          </cell>
          <cell r="D2749">
            <v>1822.8</v>
          </cell>
          <cell r="E2749">
            <v>450.97</v>
          </cell>
          <cell r="F2749">
            <v>2273.77</v>
          </cell>
        </row>
        <row r="2750">
          <cell r="A2750">
            <v>98562</v>
          </cell>
          <cell r="B2750" t="str">
            <v>IMPERMEABILIZAÇÃO DE SUPERFÍCIE COM ARGAMASSA DE CIMENTO E AREIA, COM ADITIVO IMPERMEABILIZANTE, E = 1,5CM. AF_09/2023</v>
          </cell>
          <cell r="C2750" t="str">
            <v>M2</v>
          </cell>
          <cell r="D2750">
            <v>25.01</v>
          </cell>
          <cell r="E2750">
            <v>27.84</v>
          </cell>
          <cell r="F2750">
            <v>52.85</v>
          </cell>
        </row>
        <row r="2751">
          <cell r="A2751">
            <v>98555</v>
          </cell>
          <cell r="B2751" t="str">
            <v>IMPERMEABILIZAÇÃO DE SUPERFÍCIE COM ARGAMASSA POLIMÉRICA / MEMBRANA ACRÍLICA, 3 DEMÃOS. AF_09/2023</v>
          </cell>
          <cell r="C2751" t="str">
            <v>M2</v>
          </cell>
          <cell r="D2751">
            <v>18.630000000000003</v>
          </cell>
          <cell r="E2751">
            <v>15.97</v>
          </cell>
          <cell r="F2751">
            <v>34.6</v>
          </cell>
        </row>
        <row r="2752">
          <cell r="A2752">
            <v>98556</v>
          </cell>
          <cell r="B2752" t="str">
            <v>IMPERMEABILIZIMPERMEABILIZAÇÃO DE SUPERFÍCIE COM ARGAMASSA POLIMÉRICA / MEMBRANA ACRÍLICA, 4 DEMÃOS, REFORÇADA COM VÉU DE POLIÉSTER (MAV). AF_09/2023</v>
          </cell>
          <cell r="C2752" t="str">
            <v>M2</v>
          </cell>
          <cell r="D2752">
            <v>37.28</v>
          </cell>
          <cell r="E2752">
            <v>26.13</v>
          </cell>
          <cell r="F2752">
            <v>63.41</v>
          </cell>
        </row>
        <row r="2753">
          <cell r="A2753">
            <v>98558</v>
          </cell>
          <cell r="B2753" t="str">
            <v>TRATAMENTO DE RALO OU PONTO EMERGENTE COM ARGAMASSA POLIMÉRICA / MEMBRANA ACRÍLICA REFORÇADO COM TELA DE POLIÉSTER (MAV). AF_09/2023</v>
          </cell>
          <cell r="C2753" t="str">
            <v>UN</v>
          </cell>
          <cell r="D2753">
            <v>6.82</v>
          </cell>
          <cell r="E2753">
            <v>3.6</v>
          </cell>
          <cell r="F2753">
            <v>10.42</v>
          </cell>
        </row>
        <row r="2754">
          <cell r="A2754">
            <v>98559</v>
          </cell>
          <cell r="B2754" t="str">
            <v>TRATAMENTO DE RODAPÉ COM TELA DE POLIÉSTER. AF_09/2023</v>
          </cell>
          <cell r="C2754" t="str">
            <v>M</v>
          </cell>
          <cell r="D2754">
            <v>3.77</v>
          </cell>
          <cell r="E2754">
            <v>1.6</v>
          </cell>
          <cell r="F2754">
            <v>5.37</v>
          </cell>
        </row>
        <row r="2755">
          <cell r="A2755">
            <v>98546</v>
          </cell>
          <cell r="B2755" t="str">
            <v>IMPERMEABILIZAÇÃO DE SUPERFÍCIE COM MANTA ASFÁLTICA, UMA CAMADA, INCLUSIVE APLICAÇÃO DE PRIMER ASFÁLTICO, E=4MM. AF_09/2023</v>
          </cell>
          <cell r="C2755" t="str">
            <v>M2</v>
          </cell>
          <cell r="D2755">
            <v>105.3</v>
          </cell>
          <cell r="E2755">
            <v>24.64</v>
          </cell>
          <cell r="F2755">
            <v>129.94</v>
          </cell>
        </row>
        <row r="2756">
          <cell r="A2756">
            <v>98547</v>
          </cell>
          <cell r="B2756" t="str">
            <v>IMPERMEABILIZAÇÃO DE SUPERFÍCIE COM MANTA ASFÁLTICA, DUAS CAMADAS, INCLUSIVE APLICAÇÃO DE PRIMER ASFÁLTICO, E=3MM E E=4MM. AF_09/2023</v>
          </cell>
          <cell r="C2756" t="str">
            <v>M2</v>
          </cell>
          <cell r="D2756">
            <v>180.31</v>
          </cell>
          <cell r="E2756">
            <v>39.25</v>
          </cell>
          <cell r="F2756">
            <v>219.56</v>
          </cell>
        </row>
        <row r="2757">
          <cell r="A2757">
            <v>98553</v>
          </cell>
          <cell r="B2757" t="str">
            <v>IMPERMEABILIZAÇÃO DE SUPERFÍCIE COM MEMBRANA À BASE DE POLIURETANO, 2 DEMÃOS. AF_09/2023</v>
          </cell>
          <cell r="C2757" t="str">
            <v>M2</v>
          </cell>
          <cell r="D2757">
            <v>169.26999999999998</v>
          </cell>
          <cell r="E2757">
            <v>13.15</v>
          </cell>
          <cell r="F2757">
            <v>182.42</v>
          </cell>
        </row>
        <row r="2758">
          <cell r="A2758">
            <v>98554</v>
          </cell>
          <cell r="B2758" t="str">
            <v>IMPERMEABILIZAÇÃO DE SUPERFÍCIE COM MEMBRANA À BASE DE RESINA ACRÍLICA, 3 DEMÃOS. AF_09/2023</v>
          </cell>
          <cell r="C2758" t="str">
            <v>M2</v>
          </cell>
          <cell r="D2758">
            <v>36.14</v>
          </cell>
          <cell r="E2758">
            <v>15.07</v>
          </cell>
          <cell r="F2758">
            <v>51.21</v>
          </cell>
        </row>
        <row r="2759">
          <cell r="A2759">
            <v>98557</v>
          </cell>
          <cell r="B2759" t="str">
            <v>IMPERMEABILIZAÇÃO DE SUPERFÍCIE COM EMULSÃO ASFÁLTICA, 2 DEMÃOS. AF_09/2023</v>
          </cell>
          <cell r="C2759" t="str">
            <v>M2</v>
          </cell>
          <cell r="D2759">
            <v>30.6</v>
          </cell>
          <cell r="E2759">
            <v>11.36</v>
          </cell>
          <cell r="F2759">
            <v>41.96</v>
          </cell>
        </row>
        <row r="2760">
          <cell r="A2760">
            <v>98563</v>
          </cell>
          <cell r="B2760" t="str">
            <v>PROTEÇÃO MECÂNICA DE SUPERFÍCIE HORIZONTAL COM ARGAMASSA DE CIMENTO E AREIA, TRAÇO 1:3, E=2CM. AF_09/2023</v>
          </cell>
          <cell r="C2760" t="str">
            <v>M2</v>
          </cell>
          <cell r="D2760">
            <v>22.65</v>
          </cell>
          <cell r="E2760">
            <v>16.61</v>
          </cell>
          <cell r="F2760">
            <v>39.26</v>
          </cell>
        </row>
        <row r="2761">
          <cell r="A2761">
            <v>98564</v>
          </cell>
          <cell r="B2761" t="str">
            <v>PROTEÇÃO MECÂNICA DE SUPERFÍCIE VERTICAL COM ARGAMASSA DE CIMENTO E AREIA, TRAÇO 1:3, E=2CM. AF_09/2023</v>
          </cell>
          <cell r="C2761" t="str">
            <v>M2</v>
          </cell>
          <cell r="D2761">
            <v>36.36</v>
          </cell>
          <cell r="E2761">
            <v>18.190000000000001</v>
          </cell>
          <cell r="F2761">
            <v>54.55</v>
          </cell>
        </row>
        <row r="2762">
          <cell r="A2762">
            <v>98565</v>
          </cell>
          <cell r="B2762" t="str">
            <v>PROTEÇÃO MECÂNICA DE SUPERFICIE HORIZONTAL COM ARGAMASSA DE CIMENTO E AREIA, TRAÇO 1:3, E=3CM. AF_09/2023</v>
          </cell>
          <cell r="C2762" t="str">
            <v>M2</v>
          </cell>
          <cell r="D2762">
            <v>31.34</v>
          </cell>
          <cell r="E2762">
            <v>24.7</v>
          </cell>
          <cell r="F2762">
            <v>56.04</v>
          </cell>
        </row>
        <row r="2763">
          <cell r="A2763">
            <v>98566</v>
          </cell>
          <cell r="B2763" t="str">
            <v>PROTEÇÃO MECÂNICA DE SUPERFÍCIE VERTICAL COM ARGAMASSA DE CIMENTO E AREIA, TRAÇO 1:3, E=3CM. AF_09/2023</v>
          </cell>
          <cell r="C2763" t="str">
            <v>M2</v>
          </cell>
          <cell r="D2763">
            <v>45.05</v>
          </cell>
          <cell r="E2763">
            <v>26.28</v>
          </cell>
          <cell r="F2763">
            <v>71.33</v>
          </cell>
        </row>
        <row r="2764">
          <cell r="A2764">
            <v>98567</v>
          </cell>
          <cell r="B2764" t="str">
            <v>PROTEÇÃO MECÂNICA DE SUPERFICIE HORIZONTAL COM ARGAMASSA DE CIMENTO E AREIA, TRAÇO 1:3, E=4CM. AF_09/2023</v>
          </cell>
          <cell r="C2764" t="str">
            <v>M2</v>
          </cell>
          <cell r="D2764">
            <v>39.42</v>
          </cell>
          <cell r="E2764">
            <v>32.58</v>
          </cell>
          <cell r="F2764">
            <v>72</v>
          </cell>
        </row>
        <row r="2765">
          <cell r="A2765">
            <v>98568</v>
          </cell>
          <cell r="B2765" t="str">
            <v>PROTEÇÃO MECÂNICA DE SUPERFÍCIE VERTICAL COM ARGAMASSA DE CIMENTO E AREIA, TRAÇO 1:3, E=4CM. AF_09/2023</v>
          </cell>
          <cell r="C2765" t="str">
            <v>M2</v>
          </cell>
          <cell r="D2765">
            <v>53.11</v>
          </cell>
          <cell r="E2765">
            <v>34.19</v>
          </cell>
          <cell r="F2765">
            <v>87.3</v>
          </cell>
        </row>
        <row r="2766">
          <cell r="A2766">
            <v>98569</v>
          </cell>
          <cell r="B2766" t="str">
            <v>PROTEÇÃO MECÂNICA DE SUPERFICIE HORIZONTAL COM ARGAMASSA DE CIMENTO E AREIA, TRAÇO 1:3, E=5CM. AF_09/2023</v>
          </cell>
          <cell r="C2766" t="str">
            <v>M2</v>
          </cell>
          <cell r="D2766">
            <v>48.120000000000005</v>
          </cell>
          <cell r="E2766">
            <v>40.659999999999997</v>
          </cell>
          <cell r="F2766">
            <v>88.78</v>
          </cell>
        </row>
        <row r="2767">
          <cell r="A2767">
            <v>98570</v>
          </cell>
          <cell r="B2767" t="str">
            <v>PROTEÇÃO MECÂNICA DE SUPERFÍCIE VERTICAL COM ARGAMASSA DE CIMENTO E AREIA, TRAÇO 1:3, E=5CM. AF_09/2023</v>
          </cell>
          <cell r="C2767" t="str">
            <v>M2</v>
          </cell>
          <cell r="D2767">
            <v>61.8</v>
          </cell>
          <cell r="E2767">
            <v>42.28</v>
          </cell>
          <cell r="F2767">
            <v>104.08</v>
          </cell>
        </row>
        <row r="2768">
          <cell r="A2768">
            <v>98571</v>
          </cell>
          <cell r="B2768" t="str">
            <v>PROTEÇÃO MECÂNICA DE SUPERFICIE HORIZONTAL COM CONCRETO 15 MPA, E=4CM. AF_09/2023</v>
          </cell>
          <cell r="C2768" t="str">
            <v>M2</v>
          </cell>
          <cell r="D2768">
            <v>27.34</v>
          </cell>
          <cell r="E2768">
            <v>17.48</v>
          </cell>
          <cell r="F2768">
            <v>44.82</v>
          </cell>
        </row>
        <row r="2769">
          <cell r="A2769">
            <v>98572</v>
          </cell>
          <cell r="B2769" t="str">
            <v>PROTEÇÃO MECÂNICA DE SUPERFICIE HORIZONTAL COM CONCRETO 15 MPA, E=5CM. AF_09/2023</v>
          </cell>
          <cell r="C2769" t="str">
            <v>M2</v>
          </cell>
          <cell r="D2769">
            <v>33.159999999999997</v>
          </cell>
          <cell r="E2769">
            <v>21.85</v>
          </cell>
          <cell r="F2769">
            <v>55.01</v>
          </cell>
        </row>
        <row r="2770">
          <cell r="A2770">
            <v>98573</v>
          </cell>
          <cell r="B2770" t="str">
            <v>PROTEÇÃO MECÂNICA DE SUPERFÍCIE VERTICAL COM CONCRETO 15 MPA, E=5CM. AF_09/2023</v>
          </cell>
          <cell r="C2770" t="str">
            <v>M2</v>
          </cell>
          <cell r="D2770">
            <v>46.680000000000007</v>
          </cell>
          <cell r="E2770">
            <v>23</v>
          </cell>
          <cell r="F2770">
            <v>69.680000000000007</v>
          </cell>
        </row>
        <row r="2771">
          <cell r="A2771">
            <v>91831</v>
          </cell>
          <cell r="B2771" t="str">
            <v>ELETRODUTO FLEXÍVEL CORRUGADO, PVC, DN 20 MM (1/2"), PARA CIRCUITOS TERMINAIS, INSTALADO EM FORRO - FORNECIMENTO E INSTALAÇÃO. AF_03/2023</v>
          </cell>
          <cell r="C2771" t="str">
            <v>M</v>
          </cell>
          <cell r="D2771">
            <v>11.19</v>
          </cell>
          <cell r="E2771">
            <v>8.8699999999999992</v>
          </cell>
          <cell r="F2771">
            <v>20.059999999999999</v>
          </cell>
        </row>
        <row r="2772">
          <cell r="A2772">
            <v>91833</v>
          </cell>
          <cell r="B2772" t="str">
            <v>ELETRODUTO FLEXÍVEL CORRUGADO REFORÇADO, PVC, DN 20 MM (1/2"), PARA CIRCUITOS TERMINAIS, INSTALADO EM FORRO - FORNECIMENTO E INSTALAÇÃO. AF_03/2023</v>
          </cell>
          <cell r="C2772" t="str">
            <v>M</v>
          </cell>
          <cell r="D2772">
            <v>11.89</v>
          </cell>
          <cell r="E2772">
            <v>8.86</v>
          </cell>
          <cell r="F2772">
            <v>20.75</v>
          </cell>
        </row>
        <row r="2773">
          <cell r="A2773">
            <v>91834</v>
          </cell>
          <cell r="B2773" t="str">
            <v>ELETRODUTO FLEXÍVEL CORRUGADO, PVC, DN 25 MM (3/4"), PARA CIRCUITOS TERMINAIS, INSTALADO EM FORRO - FORNECIMENTO E INSTALAÇÃO. AF_03/2023</v>
          </cell>
          <cell r="C2773" t="str">
            <v>M</v>
          </cell>
          <cell r="D2773">
            <v>11.63</v>
          </cell>
          <cell r="E2773">
            <v>9.33</v>
          </cell>
          <cell r="F2773">
            <v>20.96</v>
          </cell>
        </row>
        <row r="2774">
          <cell r="A2774">
            <v>91835</v>
          </cell>
          <cell r="B2774" t="str">
            <v>ELETRODUTO FLEXÍVEL CORRUGADO REFORÇADO, PVC, DN 25 MM (3/4"), PARA CIRCUITOS TERMINAIS, INSTALADO EM FORRO - FORNECIMENTO E INSTALAÇÃO. AF_03/2023</v>
          </cell>
          <cell r="C2774" t="str">
            <v>M</v>
          </cell>
          <cell r="D2774">
            <v>13.399999999999999</v>
          </cell>
          <cell r="E2774">
            <v>9.32</v>
          </cell>
          <cell r="F2774">
            <v>22.72</v>
          </cell>
        </row>
        <row r="2775">
          <cell r="A2775">
            <v>91836</v>
          </cell>
          <cell r="B2775" t="str">
            <v>ELETRODUTO FLEXÍVEL CORRUGADO, PVC, DN 32 MM (1"), PARA CIRCUITOS TERMINAIS, INSTALADO EM FORRO - FORNECIMENTO E INSTALAÇÃO. AF_03/2023</v>
          </cell>
          <cell r="C2775" t="str">
            <v>M</v>
          </cell>
          <cell r="D2775">
            <v>14.28</v>
          </cell>
          <cell r="E2775">
            <v>9.8699999999999992</v>
          </cell>
          <cell r="F2775">
            <v>24.15</v>
          </cell>
        </row>
        <row r="2776">
          <cell r="A2776">
            <v>91837</v>
          </cell>
          <cell r="B2776" t="str">
            <v>ELETRODUTO FLEXÍVEL CORRUGADO REFORÇADO, PVC, DN 32 MM (1"), PARA CIRCUITOS TERMINAIS, INSTALADO EM FORRO - FORNECIMENTO E INSTALAÇÃO. AF_03/2023</v>
          </cell>
          <cell r="C2776" t="str">
            <v>M</v>
          </cell>
          <cell r="D2776">
            <v>18.380000000000003</v>
          </cell>
          <cell r="E2776">
            <v>9.8699999999999992</v>
          </cell>
          <cell r="F2776">
            <v>28.25</v>
          </cell>
        </row>
        <row r="2777">
          <cell r="A2777">
            <v>91839</v>
          </cell>
          <cell r="B2777" t="str">
            <v>ELETRODUTO FLEXÍVEL LISO, PEAD, DN 32 MM (1"), PARA CIRCUITOS TERMINAIS, INSTALADO EM FORRO - FORNECIMENTO E INSTALAÇÃO. AF_03/2023</v>
          </cell>
          <cell r="C2777" t="str">
            <v>M</v>
          </cell>
          <cell r="D2777">
            <v>11.9</v>
          </cell>
          <cell r="E2777">
            <v>9.8800000000000008</v>
          </cell>
          <cell r="F2777">
            <v>21.78</v>
          </cell>
        </row>
        <row r="2778">
          <cell r="A2778">
            <v>91840</v>
          </cell>
          <cell r="B2778" t="str">
            <v>ELETRODUTO FLEXÍVEL CORRUGADO, PEAD, DN 40 MM (1 1/4"), PARA CIRCUITOS TERMINAIS, INSTALADO EM FORRO - FORNECIMENTO E INSTALAÇÃO. AF_03/2023</v>
          </cell>
          <cell r="C2778" t="str">
            <v>M</v>
          </cell>
          <cell r="D2778">
            <v>13.930000000000001</v>
          </cell>
          <cell r="E2778">
            <v>10.62</v>
          </cell>
          <cell r="F2778">
            <v>24.55</v>
          </cell>
        </row>
        <row r="2779">
          <cell r="A2779">
            <v>91841</v>
          </cell>
          <cell r="B2779" t="str">
            <v>ELETRODUTO FLEXÍVEL LISO, PEAD, DN 40 MM (1 1/4"), PARA CIRCUITOS TERMINAIS, INSTALADO EM FORRO - FORNECIMENTO E INSTALAÇÃO. AF_03/2023</v>
          </cell>
          <cell r="C2779" t="str">
            <v>M</v>
          </cell>
          <cell r="D2779">
            <v>13.15</v>
          </cell>
          <cell r="E2779">
            <v>10.62</v>
          </cell>
          <cell r="F2779">
            <v>23.77</v>
          </cell>
        </row>
        <row r="2780">
          <cell r="A2780">
            <v>91842</v>
          </cell>
          <cell r="B2780" t="str">
            <v>ELETRODUTO FLEXÍVEL CORRUGADO, PVC, DN 20 MM (1/2"), PARA CIRCUITOS TERMINAIS, INSTALADO EM LAJE - FORNECIMENTO E INSTALAÇÃO. AF_03/2023</v>
          </cell>
          <cell r="C2780" t="str">
            <v>M</v>
          </cell>
          <cell r="D2780">
            <v>4.16</v>
          </cell>
          <cell r="E2780">
            <v>2.48</v>
          </cell>
          <cell r="F2780">
            <v>6.64</v>
          </cell>
        </row>
        <row r="2781">
          <cell r="A2781">
            <v>91843</v>
          </cell>
          <cell r="B2781" t="str">
            <v>ELETRODUTO FLEXÍVEL CORRUGADO REFORÇADO, PVC, DN 20 MM (1/2"), PARA CIRCUITOS TERMINAIS, INSTALADO EM LAJE - FORNECIMENTO E INSTALAÇÃO. AF_03/2023</v>
          </cell>
          <cell r="C2781" t="str">
            <v>M</v>
          </cell>
          <cell r="D2781">
            <v>4.8499999999999996</v>
          </cell>
          <cell r="E2781">
            <v>2.48</v>
          </cell>
          <cell r="F2781">
            <v>7.33</v>
          </cell>
        </row>
        <row r="2782">
          <cell r="A2782">
            <v>91844</v>
          </cell>
          <cell r="B2782" t="str">
            <v>ELETRODUTO FLEXÍVEL CORRUGADO, PVC, DN 25 MM (3/4"), PARA CIRCUITOS TERMINAIS, INSTALADO EM LAJE - FORNECIMENTO E INSTALAÇÃO. AF_03/2023</v>
          </cell>
          <cell r="C2782" t="str">
            <v>M</v>
          </cell>
          <cell r="D2782">
            <v>4.58</v>
          </cell>
          <cell r="E2782">
            <v>2.89</v>
          </cell>
          <cell r="F2782">
            <v>7.47</v>
          </cell>
        </row>
        <row r="2783">
          <cell r="A2783">
            <v>91845</v>
          </cell>
          <cell r="B2783" t="str">
            <v>ELETRODUTO FLEXÍVEL CORRUGADO REFORÇADO, PVC, DN 25 MM (3/4"), PARA CIRCUITOS TERMINAIS, INSTALADO EM LAJE - FORNECIMENTO E INSTALAÇÃO. AF_03/2023</v>
          </cell>
          <cell r="C2783" t="str">
            <v>M</v>
          </cell>
          <cell r="D2783">
            <v>6.34</v>
          </cell>
          <cell r="E2783">
            <v>2.89</v>
          </cell>
          <cell r="F2783">
            <v>9.23</v>
          </cell>
        </row>
        <row r="2784">
          <cell r="A2784">
            <v>91846</v>
          </cell>
          <cell r="B2784" t="str">
            <v>ELETRODUTO FLEXÍVEL CORRUGADO, PVC, DN 32 MM (1"), PARA CIRCUITOS TERMINAIS, INSTALADO EM LAJE - FORNECIMENTO E INSTALAÇÃO. AF_03/2023</v>
          </cell>
          <cell r="C2784" t="str">
            <v>M</v>
          </cell>
          <cell r="D2784">
            <v>7.23</v>
          </cell>
          <cell r="E2784">
            <v>3.5</v>
          </cell>
          <cell r="F2784">
            <v>10.73</v>
          </cell>
        </row>
        <row r="2785">
          <cell r="A2785">
            <v>91847</v>
          </cell>
          <cell r="B2785" t="str">
            <v>ELETRODUTO FLEXÍVEL CORRUGADO REFORÇADO, PVC, DN 32 MM (1"), PARA CIRCUITOS TERMINAIS, INSTALADO EM LAJE - FORNECIMENTO E INSTALAÇÃO. AF_03/2023</v>
          </cell>
          <cell r="C2785" t="str">
            <v>M</v>
          </cell>
          <cell r="D2785">
            <v>11.33</v>
          </cell>
          <cell r="E2785">
            <v>3.5</v>
          </cell>
          <cell r="F2785">
            <v>14.83</v>
          </cell>
        </row>
        <row r="2786">
          <cell r="A2786">
            <v>91849</v>
          </cell>
          <cell r="B2786" t="str">
            <v>ELETRODUTO FLEXÍVEL LISO, PEAD, DN 32 MM (1"), PARA CIRCUITOS TERMINAIS, INSTALADO EM LAJE - FORNECIMENTO E INSTALAÇÃO. AF_03/2023</v>
          </cell>
          <cell r="C2786" t="str">
            <v>M</v>
          </cell>
          <cell r="D2786">
            <v>4.8499999999999996</v>
          </cell>
          <cell r="E2786">
            <v>3.51</v>
          </cell>
          <cell r="F2786">
            <v>8.36</v>
          </cell>
        </row>
        <row r="2787">
          <cell r="A2787">
            <v>91850</v>
          </cell>
          <cell r="B2787" t="str">
            <v>ELETRODUTO FLEXÍVEL CORRUGADO, PEAD, DN 40 MM (1 1/4"), PARA CIRCUITOS TERMINAIS, INSTALADO EM LAJE - FORNECIMENTO E INSTALAÇÃO. AF_03/2023</v>
          </cell>
          <cell r="C2787" t="str">
            <v>M</v>
          </cell>
          <cell r="D2787">
            <v>6.88</v>
          </cell>
          <cell r="E2787">
            <v>4.2</v>
          </cell>
          <cell r="F2787">
            <v>11.08</v>
          </cell>
        </row>
        <row r="2788">
          <cell r="A2788">
            <v>91851</v>
          </cell>
          <cell r="B2788" t="str">
            <v>ELETRODUTO FLEXÍVEL LISO, PEAD, DN 40 MM (1 1/4"), PARA CIRCUITOS TERMINAIS, INSTALADO EM LAJE - FORNECIMENTO E INSTALAÇÃO. AF_03/2023</v>
          </cell>
          <cell r="C2788" t="str">
            <v>M</v>
          </cell>
          <cell r="D2788">
            <v>6.1000000000000005</v>
          </cell>
          <cell r="E2788">
            <v>4.2</v>
          </cell>
          <cell r="F2788">
            <v>10.3</v>
          </cell>
        </row>
        <row r="2789">
          <cell r="A2789">
            <v>91852</v>
          </cell>
          <cell r="B2789" t="str">
            <v>ELETRODUTO FLEXÍVEL CORRUGADO, PVC, DN 20 MM (1/2"), PARA CIRCUITOS TERMINAIS, INSTALADO EM PAREDE - FORNECIMENTO E INSTALAÇÃO. AF_03/2023</v>
          </cell>
          <cell r="C2789" t="str">
            <v>M</v>
          </cell>
          <cell r="D2789">
            <v>4.9000000000000004</v>
          </cell>
          <cell r="E2789">
            <v>5.08</v>
          </cell>
          <cell r="F2789">
            <v>9.98</v>
          </cell>
        </row>
        <row r="2790">
          <cell r="A2790">
            <v>91853</v>
          </cell>
          <cell r="B2790" t="str">
            <v>ELETRODUTO FLEXÍVEL CORRUGADO REFORÇADO, PVC, DN 20 MM (1/2"), PARA CIRCUITOS TERMINAIS, INSTALADO EM PAREDE - FORNECIMENTO E INSTALAÇÃO. AF_03/2023</v>
          </cell>
          <cell r="C2790" t="str">
            <v>M</v>
          </cell>
          <cell r="D2790">
            <v>5.56</v>
          </cell>
          <cell r="E2790">
            <v>5.0599999999999996</v>
          </cell>
          <cell r="F2790">
            <v>10.62</v>
          </cell>
        </row>
        <row r="2791">
          <cell r="A2791">
            <v>91854</v>
          </cell>
          <cell r="B2791" t="str">
            <v>ELETRODUTO FLEXÍVEL CORRUGADO, PVC, DN 25 MM (3/4"), PARA CIRCUITOS TERMINAIS, INSTALADO EM PAREDE - FORNECIMENTO E INSTALAÇÃO. AF_03/2023</v>
          </cell>
          <cell r="C2791" t="str">
            <v>M</v>
          </cell>
          <cell r="D2791">
            <v>5.330000000000001</v>
          </cell>
          <cell r="E2791">
            <v>5.47</v>
          </cell>
          <cell r="F2791">
            <v>10.8</v>
          </cell>
        </row>
        <row r="2792">
          <cell r="A2792">
            <v>91855</v>
          </cell>
          <cell r="B2792" t="str">
            <v>ELETRODUTO FLEXÍVEL CORRUGADO REFORÇADO, PVC, DN 25 MM (3/4"), PARA CIRCUITOS TERMINAIS, INSTALADO EM PAREDE - FORNECIMENTO E INSTALAÇÃO. AF_03/2023</v>
          </cell>
          <cell r="C2792" t="str">
            <v>M</v>
          </cell>
          <cell r="D2792">
            <v>6.96</v>
          </cell>
          <cell r="E2792">
            <v>5.46</v>
          </cell>
          <cell r="F2792">
            <v>12.42</v>
          </cell>
        </row>
        <row r="2793">
          <cell r="A2793">
            <v>91856</v>
          </cell>
          <cell r="B2793" t="str">
            <v>ELETRODUTO FLEXÍVEL CORRUGADO, PVC, DN 32 MM (1"), PARA CIRCUITOS TERMINAIS, INSTALADO EM PAREDE - FORNECIMENTO E INSTALAÇÃO. AF_03/2023</v>
          </cell>
          <cell r="C2793" t="str">
            <v>M</v>
          </cell>
          <cell r="D2793">
            <v>7.7899999999999991</v>
          </cell>
          <cell r="E2793">
            <v>6.08</v>
          </cell>
          <cell r="F2793">
            <v>13.87</v>
          </cell>
        </row>
        <row r="2794">
          <cell r="A2794">
            <v>91857</v>
          </cell>
          <cell r="B2794" t="str">
            <v>ELETRODUTO FLEXÍVEL CORRUGADO REFORÇADO, PVC, DN 32 MM (1"), PARA CIRCUITOS TERMINAIS, INSTALADO EM PAREDE - FORNECIMENTO E INSTALAÇÃO. AF_03/2023</v>
          </cell>
          <cell r="C2794" t="str">
            <v>M</v>
          </cell>
          <cell r="D2794">
            <v>11.600000000000001</v>
          </cell>
          <cell r="E2794">
            <v>6.07</v>
          </cell>
          <cell r="F2794">
            <v>17.670000000000002</v>
          </cell>
        </row>
        <row r="2795">
          <cell r="A2795">
            <v>91859</v>
          </cell>
          <cell r="B2795" t="str">
            <v>ELETRODUTO FLEXÍVEL LISO, PEAD, DN 32 MM (1"), PARA CIRCUITOS TERMINAIS, INSTALADO EM PAREDE - FORNECIMENTO E INSTALAÇÃO. AF_03/2023</v>
          </cell>
          <cell r="C2795" t="str">
            <v>M</v>
          </cell>
          <cell r="D2795">
            <v>5.59</v>
          </cell>
          <cell r="E2795">
            <v>6.1</v>
          </cell>
          <cell r="F2795">
            <v>11.69</v>
          </cell>
        </row>
        <row r="2796">
          <cell r="A2796">
            <v>91860</v>
          </cell>
          <cell r="B2796" t="str">
            <v>ELETRODUTO FLEXÍVEL CORRUGADO, PEAD, DN 40 MM (1 1/4"), PARA CIRCUITOS TERMINAIS, INSTALADO EM PAREDE - FORNECIMENTO E INSTALAÇÃO. AF_03/2023</v>
          </cell>
          <cell r="C2796" t="str">
            <v>M</v>
          </cell>
          <cell r="D2796">
            <v>7.49</v>
          </cell>
          <cell r="E2796">
            <v>6.77</v>
          </cell>
          <cell r="F2796">
            <v>14.26</v>
          </cell>
        </row>
        <row r="2797">
          <cell r="A2797">
            <v>91861</v>
          </cell>
          <cell r="B2797" t="str">
            <v>ELETRODUTO FLEXÍVEL LISO, PEAD, DN 40 MM (1 1/4"), PARA CIRCUITOS TERMINAIS, INSTALADO EM PAREDE - FORNECIMENTO E INSTALAÇÃO. AF_03/2023</v>
          </cell>
          <cell r="C2797" t="str">
            <v>M</v>
          </cell>
          <cell r="D2797">
            <v>6.7599999999999989</v>
          </cell>
          <cell r="E2797">
            <v>6.78</v>
          </cell>
          <cell r="F2797">
            <v>13.54</v>
          </cell>
        </row>
        <row r="2798">
          <cell r="A2798">
            <v>91862</v>
          </cell>
          <cell r="B2798" t="str">
            <v>ELETRODUTO RÍGIDO ROSCÁVEL, PVC, DN 20 MM (1/2"), PARA CIRCUITOS TERMINAIS, INSTALADO EM FORRO - FORNECIMENTO E INSTALAÇÃO. AF_03/2023</v>
          </cell>
          <cell r="C2798" t="str">
            <v>M</v>
          </cell>
          <cell r="D2798">
            <v>6.49</v>
          </cell>
          <cell r="E2798">
            <v>4.2699999999999996</v>
          </cell>
          <cell r="F2798">
            <v>10.76</v>
          </cell>
        </row>
        <row r="2799">
          <cell r="A2799">
            <v>91863</v>
          </cell>
          <cell r="B2799" t="str">
            <v>ELETRODUTO RÍGIDO ROSCÁVEL, PVC, DN 25 MM (3/4"), PARA CIRCUITOS TERMINAIS, INSTALADO EM FORRO - FORNECIMENTO E INSTALAÇÃO. AF_03/2023</v>
          </cell>
          <cell r="C2799" t="str">
            <v>M</v>
          </cell>
          <cell r="D2799">
            <v>7.8900000000000006</v>
          </cell>
          <cell r="E2799">
            <v>4.84</v>
          </cell>
          <cell r="F2799">
            <v>12.73</v>
          </cell>
        </row>
        <row r="2800">
          <cell r="A2800">
            <v>91864</v>
          </cell>
          <cell r="B2800" t="str">
            <v>ELETRODUTO RÍGIDO ROSCÁVEL, PVC, DN 32 MM (1"), PARA CIRCUITOS TERMINAIS, INSTALADO EM FORRO - FORNECIMENTO E INSTALAÇÃO. AF_03/2023</v>
          </cell>
          <cell r="C2800" t="str">
            <v>M</v>
          </cell>
          <cell r="D2800">
            <v>11.55</v>
          </cell>
          <cell r="E2800">
            <v>5.66</v>
          </cell>
          <cell r="F2800">
            <v>17.21</v>
          </cell>
        </row>
        <row r="2801">
          <cell r="A2801">
            <v>91865</v>
          </cell>
          <cell r="B2801" t="str">
            <v>ELETRODUTO RÍGIDO ROSCÁVEL, PVC, DN 40 MM (1 1/4"), PARA CIRCUITOS TERMINAIS, INSTALADO EM FORRO - FORNECIMENTO E INSTALAÇÃO. AF_03/2023</v>
          </cell>
          <cell r="C2801" t="str">
            <v>M</v>
          </cell>
          <cell r="D2801">
            <v>14.99</v>
          </cell>
          <cell r="E2801">
            <v>6.6</v>
          </cell>
          <cell r="F2801">
            <v>21.59</v>
          </cell>
        </row>
        <row r="2802">
          <cell r="A2802">
            <v>91866</v>
          </cell>
          <cell r="B2802" t="str">
            <v>ELETRODUTO RÍGIDO ROSCÁVEL, PVC, DN 20 MM (1/2"), PARA CIRCUITOS TERMINAIS, INSTALADO EM LAJE - FORNECIMENTO E INSTALAÇÃO. AF_03/2023</v>
          </cell>
          <cell r="C2802" t="str">
            <v>M</v>
          </cell>
          <cell r="D2802">
            <v>6.1099999999999994</v>
          </cell>
          <cell r="E2802">
            <v>3.25</v>
          </cell>
          <cell r="F2802">
            <v>9.36</v>
          </cell>
        </row>
        <row r="2803">
          <cell r="A2803">
            <v>91867</v>
          </cell>
          <cell r="B2803" t="str">
            <v>ELETRODUTO RÍGIDO ROSCÁVEL, PVC, DN 25 MM (3/4"), PARA CIRCUITOS TERMINAIS, INSTALADO EM LAJE - FORNECIMENTO E INSTALAÇÃO. AF_03/2023</v>
          </cell>
          <cell r="C2803" t="str">
            <v>M</v>
          </cell>
          <cell r="D2803">
            <v>7.51</v>
          </cell>
          <cell r="E2803">
            <v>3.83</v>
          </cell>
          <cell r="F2803">
            <v>11.34</v>
          </cell>
        </row>
        <row r="2804">
          <cell r="A2804">
            <v>91868</v>
          </cell>
          <cell r="B2804" t="str">
            <v>ELETRODUTO RÍGIDO ROSCÁVEL, PVC, DN 32 MM (1"), PARA CIRCUITOS TERMINAIS, INSTALADO EM LAJE - FORNECIMENTO E INSTALAÇÃO. AF_03/2023</v>
          </cell>
          <cell r="C2804" t="str">
            <v>M</v>
          </cell>
          <cell r="D2804">
            <v>11.18</v>
          </cell>
          <cell r="E2804">
            <v>4.6399999999999997</v>
          </cell>
          <cell r="F2804">
            <v>15.82</v>
          </cell>
        </row>
        <row r="2805">
          <cell r="A2805">
            <v>91869</v>
          </cell>
          <cell r="B2805" t="str">
            <v>ELETRODUTO RÍGIDO ROSCÁVEL, PVC, DN 40 MM (1 1/4"), PARA CIRCUITOS TERMINAIS, INSTALADO EM LAJE - FORNECIMENTO E INSTALAÇÃO. AF_03/2023</v>
          </cell>
          <cell r="C2805" t="str">
            <v>M</v>
          </cell>
          <cell r="D2805">
            <v>14.629999999999999</v>
          </cell>
          <cell r="E2805">
            <v>5.52</v>
          </cell>
          <cell r="F2805">
            <v>20.149999999999999</v>
          </cell>
        </row>
        <row r="2806">
          <cell r="A2806">
            <v>91870</v>
          </cell>
          <cell r="B2806" t="str">
            <v>ELETRODUTO RÍGIDO ROSCÁVEL, PVC, DN 20 MM (1/2"), PARA CIRCUITOS TERMINAIS, INSTALADO EM PAREDE - FORNECIMENTO E INSTALAÇÃO. AF_03/2023</v>
          </cell>
          <cell r="C2806" t="str">
            <v>M</v>
          </cell>
          <cell r="D2806">
            <v>7.4499999999999993</v>
          </cell>
          <cell r="E2806">
            <v>6.66</v>
          </cell>
          <cell r="F2806">
            <v>14.11</v>
          </cell>
        </row>
        <row r="2807">
          <cell r="A2807">
            <v>91871</v>
          </cell>
          <cell r="B2807" t="str">
            <v>ELETRODUTO RÍGIDO ROSCÁVEL, PVC, DN 25 MM (3/4"), PARA CIRCUITOS TERMINAIS, INSTALADO EM PAREDE - FORNECIMENTO E INSTALAÇÃO. AF_03/2023</v>
          </cell>
          <cell r="C2807" t="str">
            <v>M</v>
          </cell>
          <cell r="D2807">
            <v>8.86</v>
          </cell>
          <cell r="E2807">
            <v>7.21</v>
          </cell>
          <cell r="F2807">
            <v>16.07</v>
          </cell>
        </row>
        <row r="2808">
          <cell r="A2808">
            <v>91872</v>
          </cell>
          <cell r="B2808" t="str">
            <v>ELETRODUTO RÍGIDO ROSCÁVEL, PVC, DN 32 MM (1"), PARA CIRCUITOS TERMINAIS, INSTALADO EM PAREDE - FORNECIMENTO E INSTALAÇÃO. AF_03/2023</v>
          </cell>
          <cell r="C2808" t="str">
            <v>M</v>
          </cell>
          <cell r="D2808">
            <v>12.520000000000001</v>
          </cell>
          <cell r="E2808">
            <v>8.0299999999999994</v>
          </cell>
          <cell r="F2808">
            <v>20.55</v>
          </cell>
        </row>
        <row r="2809">
          <cell r="A2809">
            <v>91873</v>
          </cell>
          <cell r="B2809" t="str">
            <v>ELETRODUTO RÍGIDO ROSCÁVEL, PVC, DN 40 MM (1 1/4"), PARA CIRCUITOS TERMINAIS, INSTALADO EM PAREDE - FORNECIMENTO E INSTALAÇÃO. AF_03/2023</v>
          </cell>
          <cell r="C2809" t="str">
            <v>M</v>
          </cell>
          <cell r="D2809">
            <v>15.96</v>
          </cell>
          <cell r="E2809">
            <v>8.91</v>
          </cell>
          <cell r="F2809">
            <v>24.87</v>
          </cell>
        </row>
        <row r="2810">
          <cell r="A2810">
            <v>93008</v>
          </cell>
          <cell r="B2810" t="str">
            <v>ELETRODUTO RÍGIDO ROSCÁVEL, PVC, DN 50 MM (1 1/2"), PARA REDE ENTERRADA DE DISTRIBUIÇÃO DE ENERGIA ELÉTRICA - FORNECIMENTO E INSTALAÇÃO. AF_12/2021</v>
          </cell>
          <cell r="C2810" t="str">
            <v>M</v>
          </cell>
          <cell r="D2810">
            <v>16.47</v>
          </cell>
          <cell r="E2810">
            <v>4.57</v>
          </cell>
          <cell r="F2810">
            <v>21.04</v>
          </cell>
        </row>
        <row r="2811">
          <cell r="A2811">
            <v>93009</v>
          </cell>
          <cell r="B2811" t="str">
            <v>ELETRODUTO RÍGIDO ROSCÁVEL, PVC, DN 60 MM (2"), PARA REDE ENTERRADA DE DISTRIBUIÇÃO DE ENERGIA ELÉTRICA - FORNECIMENTO E INSTALAÇÃO. AF_12/2021</v>
          </cell>
          <cell r="C2811" t="str">
            <v>M</v>
          </cell>
          <cell r="D2811">
            <v>26.01</v>
          </cell>
          <cell r="E2811">
            <v>5.25</v>
          </cell>
          <cell r="F2811">
            <v>31.26</v>
          </cell>
        </row>
        <row r="2812">
          <cell r="A2812">
            <v>93010</v>
          </cell>
          <cell r="B2812" t="str">
            <v>ELETRODUTO RÍGIDO ROSCÁVEL, PVC, DN 75 MM (2 1/2"), PARA REDE ENTERRADA DE DISTRIBUIÇÃO DE ENERGIA ELÉTRICA - FORNECIMENTO E INSTALAÇÃO. AF_12/2021</v>
          </cell>
          <cell r="C2812" t="str">
            <v>M</v>
          </cell>
          <cell r="D2812">
            <v>37.400000000000006</v>
          </cell>
          <cell r="E2812">
            <v>6.27</v>
          </cell>
          <cell r="F2812">
            <v>43.67</v>
          </cell>
        </row>
        <row r="2813">
          <cell r="A2813">
            <v>93011</v>
          </cell>
          <cell r="B2813" t="str">
            <v>ELETRODUTO RÍGIDO ROSCÁVEL, PVC, DN 85 MM (3"), PARA REDE ENTERRADA DE DISTRIBUIÇÃO DE ENERGIA ELÉTRICA - FORNECIMENTO E INSTALAÇÃO. AF_12/2021</v>
          </cell>
          <cell r="C2813" t="str">
            <v>M</v>
          </cell>
          <cell r="D2813">
            <v>46.519999999999996</v>
          </cell>
          <cell r="E2813">
            <v>6.95</v>
          </cell>
          <cell r="F2813">
            <v>53.47</v>
          </cell>
        </row>
        <row r="2814">
          <cell r="A2814">
            <v>93012</v>
          </cell>
          <cell r="B2814" t="str">
            <v>ELETRODUTO RÍGIDO ROSCÁVEL, PVC, DN 110 MM (4"), PARA REDE ENTERRADA DE DISTRIBUIÇÃO DE ENERGIA ELÉTRICA - FORNECIMENTO E INSTALAÇÃO. AF_12/2021</v>
          </cell>
          <cell r="C2814" t="str">
            <v>M</v>
          </cell>
          <cell r="D2814">
            <v>72.36</v>
          </cell>
          <cell r="E2814">
            <v>8.65</v>
          </cell>
          <cell r="F2814">
            <v>81.010000000000005</v>
          </cell>
        </row>
        <row r="2815">
          <cell r="A2815">
            <v>95726</v>
          </cell>
          <cell r="B2815" t="str">
            <v>ELETRODUTO RÍGIDO SOLDÁVEL, PVC, DN 20 MM (½''), APARENTE - FORNECIMENTO E INSTALAÇÃO. AF_10/2022</v>
          </cell>
          <cell r="C2815" t="str">
            <v>M</v>
          </cell>
          <cell r="D2815">
            <v>10.679999999999998</v>
          </cell>
          <cell r="E2815">
            <v>8.2200000000000006</v>
          </cell>
          <cell r="F2815">
            <v>18.899999999999999</v>
          </cell>
        </row>
        <row r="2816">
          <cell r="A2816">
            <v>95727</v>
          </cell>
          <cell r="B2816" t="str">
            <v>ELETRODUTO RÍGIDO SOLDÁVEL, PVC, DN 25 MM (3/4''), APARENTE - FORNECIMENTO E INSTALAÇÃO. AF_10/2022</v>
          </cell>
          <cell r="C2816" t="str">
            <v>M</v>
          </cell>
          <cell r="D2816">
            <v>12.389999999999999</v>
          </cell>
          <cell r="E2816">
            <v>10.58</v>
          </cell>
          <cell r="F2816">
            <v>22.97</v>
          </cell>
        </row>
        <row r="2817">
          <cell r="A2817">
            <v>95728</v>
          </cell>
          <cell r="B2817" t="str">
            <v>ELETRODUTO RÍGIDO SOLDÁVEL, PVC, DN 32 MM (1''), APARENTE - FORNECIMENTO E INSTALAÇÃO. AF_10/2022</v>
          </cell>
          <cell r="C2817" t="str">
            <v>M</v>
          </cell>
          <cell r="D2817">
            <v>15.700000000000001</v>
          </cell>
          <cell r="E2817">
            <v>13.87</v>
          </cell>
          <cell r="F2817">
            <v>29.57</v>
          </cell>
        </row>
        <row r="2818">
          <cell r="A2818">
            <v>97667</v>
          </cell>
          <cell r="B2818" t="str">
            <v>ELETRODUTO FLEXÍVEL CORRUGADO, PEAD, DN 50 (1 1/2"), PARA REDE ENTERRADA DE DISTRIBUIÇÃO DE ENERGIA ELÉTRICA - FORNECIMENTO E INSTALAÇÃO. AF_12/2021</v>
          </cell>
          <cell r="C2818" t="str">
            <v>M</v>
          </cell>
          <cell r="D2818">
            <v>7</v>
          </cell>
          <cell r="E2818">
            <v>2.72</v>
          </cell>
          <cell r="F2818">
            <v>9.7200000000000006</v>
          </cell>
        </row>
        <row r="2819">
          <cell r="A2819">
            <v>97668</v>
          </cell>
          <cell r="B2819" t="str">
            <v>ELETRODUTO FLEXÍVEL CORRUGADO, PEAD, DN 63 (2"), PARA REDE ENTERRADA DE DISTRIBUIÇÃO DE ENERGIA ELÉTRICA - FORNECIMENTO E INSTALAÇÃO. AF_12/2021</v>
          </cell>
          <cell r="C2819" t="str">
            <v>M</v>
          </cell>
          <cell r="D2819">
            <v>10.01</v>
          </cell>
          <cell r="E2819">
            <v>3.83</v>
          </cell>
          <cell r="F2819">
            <v>13.84</v>
          </cell>
        </row>
        <row r="2820">
          <cell r="A2820">
            <v>97669</v>
          </cell>
          <cell r="B2820" t="str">
            <v>ELETRODUTO FLEXÍVEL CORRUGADO, PEAD, DN 90 (3"), PARA REDE ENTERRADA DE DISTRIBUIÇÃO DE ENERGIA ELÉTRICA - FORNECIMENTO E INSTALAÇÃO. AF_12/2021</v>
          </cell>
          <cell r="C2820" t="str">
            <v>M</v>
          </cell>
          <cell r="D2820">
            <v>14.34</v>
          </cell>
          <cell r="E2820">
            <v>6.14</v>
          </cell>
          <cell r="F2820">
            <v>20.48</v>
          </cell>
        </row>
        <row r="2821">
          <cell r="A2821">
            <v>97670</v>
          </cell>
          <cell r="B2821" t="str">
            <v>ELETRODUTO FLEXÍVEL CORRUGADO, PEAD, DN 100 (4"), PARA REDE ENTERRADA DE DISTRIBUIÇÃO DE ENERGIA ELÉTRICA - FORNECIMENTO E INSTALAÇÃO. AF_12/2021</v>
          </cell>
          <cell r="C2821" t="str">
            <v>M</v>
          </cell>
          <cell r="D2821">
            <v>19.329999999999998</v>
          </cell>
          <cell r="E2821">
            <v>7</v>
          </cell>
          <cell r="F2821">
            <v>26.33</v>
          </cell>
        </row>
        <row r="2822">
          <cell r="A2822">
            <v>91874</v>
          </cell>
          <cell r="B2822" t="str">
            <v>LUVA PARA ELETRODUTO, PVC, ROSCÁVEL, DN 20 MM (1/2"), PARA CIRCUITOS TERMINAIS, INSTALADA EM FORRO - FORNECIMENTO E INSTALAÇÃO. AF_03/2023</v>
          </cell>
          <cell r="C2822" t="str">
            <v>UN</v>
          </cell>
          <cell r="D2822">
            <v>3.05</v>
          </cell>
          <cell r="E2822">
            <v>4.95</v>
          </cell>
          <cell r="F2822">
            <v>8</v>
          </cell>
        </row>
        <row r="2823">
          <cell r="A2823">
            <v>91875</v>
          </cell>
          <cell r="B2823" t="str">
            <v>LUVA PARA ELETRODUTO, PVC, ROSCÁVEL, DN 25 MM (3/4"), PARA CIRCUITOS TERMINAIS, INSTALADA EM FORRO - FORNECIMENTO E INSTALAÇÃO. AF_03/2023</v>
          </cell>
          <cell r="C2823" t="str">
            <v>UN</v>
          </cell>
          <cell r="D2823">
            <v>3.8200000000000003</v>
          </cell>
          <cell r="E2823">
            <v>5.6</v>
          </cell>
          <cell r="F2823">
            <v>9.42</v>
          </cell>
        </row>
        <row r="2824">
          <cell r="A2824">
            <v>91876</v>
          </cell>
          <cell r="B2824" t="str">
            <v>LUVA PARA ELETRODUTO, PVC, ROSCÁVEL, DN 32 MM (1"), PARA CIRCUITOS TERMINAIS, INSTALADA EM FORRO - FORNECIMENTO E INSTALAÇÃO. AF_03/2023</v>
          </cell>
          <cell r="C2824" t="str">
            <v>UN</v>
          </cell>
          <cell r="D2824">
            <v>4.8099999999999996</v>
          </cell>
          <cell r="E2824">
            <v>6.54</v>
          </cell>
          <cell r="F2824">
            <v>11.35</v>
          </cell>
        </row>
        <row r="2825">
          <cell r="A2825">
            <v>91877</v>
          </cell>
          <cell r="B2825" t="str">
            <v>LUVA PARA ELETRODUTO, PVC, ROSCÁVEL, DN 40 MM (1 1/4"), PARA CIRCUITOS TERMINAIS, INSTALADA EM FORRO - FORNECIMENTO E INSTALAÇÃO. AF_03/2023</v>
          </cell>
          <cell r="C2825" t="str">
            <v>UN</v>
          </cell>
          <cell r="D2825">
            <v>6.4299999999999988</v>
          </cell>
          <cell r="E2825">
            <v>7.61</v>
          </cell>
          <cell r="F2825">
            <v>14.04</v>
          </cell>
        </row>
        <row r="2826">
          <cell r="A2826">
            <v>91878</v>
          </cell>
          <cell r="B2826" t="str">
            <v>LUVA PARA ELETRODUTO, PVC, ROSCÁVEL, DN 20 MM (1/2"), PARA CIRCUITOS TERMINAIS, INSTALADA EM LAJE - FORNECIMENTO E INSTALAÇÃO. AF_03/2023</v>
          </cell>
          <cell r="C2826" t="str">
            <v>UN</v>
          </cell>
          <cell r="D2826">
            <v>2.56</v>
          </cell>
          <cell r="E2826">
            <v>3.77</v>
          </cell>
          <cell r="F2826">
            <v>6.33</v>
          </cell>
        </row>
        <row r="2827">
          <cell r="A2827">
            <v>91879</v>
          </cell>
          <cell r="B2827" t="str">
            <v>LUVA PARA ELETRODUTO, PVC, ROSCÁVEL, DN 25 MM (3/4"), PARA CIRCUITOS TERMINAIS, INSTALADA EM LAJE - FORNECIMENTO E INSTALAÇÃO. AF_03/2023</v>
          </cell>
          <cell r="C2827" t="str">
            <v>UN</v>
          </cell>
          <cell r="D2827">
            <v>3.33</v>
          </cell>
          <cell r="E2827">
            <v>4.42</v>
          </cell>
          <cell r="F2827">
            <v>7.75</v>
          </cell>
        </row>
        <row r="2828">
          <cell r="A2828">
            <v>91880</v>
          </cell>
          <cell r="B2828" t="str">
            <v>LUVA PARA ELETRODUTO, PVC, ROSCÁVEL, DN 32 MM (1"), PARA CIRCUITOS TERMINAIS, INSTALADA EM LAJE - FORNECIMENTO E INSTALAÇÃO. AF_03/2023</v>
          </cell>
          <cell r="C2828" t="str">
            <v>UN</v>
          </cell>
          <cell r="D2828">
            <v>4.3199999999999994</v>
          </cell>
          <cell r="E2828">
            <v>5.36</v>
          </cell>
          <cell r="F2828">
            <v>9.68</v>
          </cell>
        </row>
        <row r="2829">
          <cell r="A2829">
            <v>91881</v>
          </cell>
          <cell r="B2829" t="str">
            <v>LUVA PARA ELETRODUTO, PVC, ROSCÁVEL, DN 40 MM (1 1/4"), PARA CIRCUITOS TERMINAIS, INSTALADA EM LAJE - FORNECIMENTO E INSTALAÇÃO. AF_03/2023</v>
          </cell>
          <cell r="C2829" t="str">
            <v>UN</v>
          </cell>
          <cell r="D2829">
            <v>5.9599999999999991</v>
          </cell>
          <cell r="E2829">
            <v>6.41</v>
          </cell>
          <cell r="F2829">
            <v>12.37</v>
          </cell>
        </row>
        <row r="2830">
          <cell r="A2830">
            <v>91882</v>
          </cell>
          <cell r="B2830" t="str">
            <v>LUVA PARA ELETRODUTO, PVC, ROSCÁVEL, DN 20 MM (1/2"), PARA CIRCUITOS TERMINAIS, INSTALADA EM PAREDE - FORNECIMENTO E INSTALAÇÃO. AF_03/2023</v>
          </cell>
          <cell r="C2830" t="str">
            <v>UN</v>
          </cell>
          <cell r="D2830">
            <v>4.0499999999999989</v>
          </cell>
          <cell r="E2830">
            <v>7.4</v>
          </cell>
          <cell r="F2830">
            <v>11.45</v>
          </cell>
        </row>
        <row r="2831">
          <cell r="A2831">
            <v>91884</v>
          </cell>
          <cell r="B2831" t="str">
            <v>LUVA PARA ELETRODUTO, PVC, ROSCÁVEL, DN 25 MM (3/4"), PARA CIRCUITOS TERMINAIS, INSTALADA EM PAREDE - FORNECIMENTO E INSTALAÇÃO. AF_03/2023</v>
          </cell>
          <cell r="C2831" t="str">
            <v>UN</v>
          </cell>
          <cell r="D2831">
            <v>4.8099999999999987</v>
          </cell>
          <cell r="E2831">
            <v>8.06</v>
          </cell>
          <cell r="F2831">
            <v>12.87</v>
          </cell>
        </row>
        <row r="2832">
          <cell r="A2832">
            <v>91885</v>
          </cell>
          <cell r="B2832" t="str">
            <v>LUVA PARA ELETRODUTO, PVC, ROSCÁVEL, DN 32 MM (1"), PARA CIRCUITOS TERMINAIS, INSTALADA EM PAREDE - FORNECIMENTO E INSTALAÇÃO. AF_03/2023</v>
          </cell>
          <cell r="C2832" t="str">
            <v>UN</v>
          </cell>
          <cell r="D2832">
            <v>5.8100000000000005</v>
          </cell>
          <cell r="E2832">
            <v>8.94</v>
          </cell>
          <cell r="F2832">
            <v>14.75</v>
          </cell>
        </row>
        <row r="2833">
          <cell r="A2833">
            <v>91886</v>
          </cell>
          <cell r="B2833" t="str">
            <v>LUVA PARA ELETRODUTO, PVC, ROSCÁVEL, DN 40 MM (1 1/4"), PARA CIRCUITOS TERMINAIS, INSTALADA EM PAREDE - FORNECIMENTO E INSTALAÇÃO. AF_03/2023</v>
          </cell>
          <cell r="C2833" t="str">
            <v>UN</v>
          </cell>
          <cell r="D2833">
            <v>7.4099999999999984</v>
          </cell>
          <cell r="E2833">
            <v>9.9700000000000006</v>
          </cell>
          <cell r="F2833">
            <v>17.38</v>
          </cell>
        </row>
        <row r="2834">
          <cell r="A2834">
            <v>91887</v>
          </cell>
          <cell r="B2834" t="str">
            <v>CURVA 90 GRAUS PARA ELETRODUTO, PVC, ROSCÁVEL, DN 20 MM (1/2"), PARA CIRCUITOS TERMINAIS, INSTALADA EM FORRO - FORNECIMENTO E INSTALAÇÃO. AF_03/2023</v>
          </cell>
          <cell r="C2834" t="str">
            <v>UN</v>
          </cell>
          <cell r="D2834">
            <v>6.54</v>
          </cell>
          <cell r="E2834">
            <v>7.44</v>
          </cell>
          <cell r="F2834">
            <v>13.98</v>
          </cell>
        </row>
        <row r="2835">
          <cell r="A2835">
            <v>91889</v>
          </cell>
          <cell r="B2835" t="str">
            <v>CURVA 180 GRAUS PARA ELETRODUTO, PVC, ROSCÁVEL, DN 20 MM (1/2"), PARA CIRCUITOS TERMINAIS, INSTALADA EM FORRO - FORNECIMENTO E INSTALAÇÃO. AF_03/2023</v>
          </cell>
          <cell r="C2835" t="str">
            <v>UN</v>
          </cell>
          <cell r="D2835">
            <v>6.1599999999999993</v>
          </cell>
          <cell r="E2835">
            <v>7.44</v>
          </cell>
          <cell r="F2835">
            <v>13.6</v>
          </cell>
        </row>
        <row r="2836">
          <cell r="A2836">
            <v>91890</v>
          </cell>
          <cell r="B2836" t="str">
            <v>CURVA 90 GRAUS PARA ELETRODUTO, PVC, ROSCÁVEL, DN 25 MM (3/4"), PARA CIRCUITOS TERMINAIS, INSTALADA EM FORRO - FORNECIMENTO E INSTALAÇÃO. AF_03/2023</v>
          </cell>
          <cell r="C2836" t="str">
            <v>UN</v>
          </cell>
          <cell r="D2836">
            <v>7</v>
          </cell>
          <cell r="E2836">
            <v>8.41</v>
          </cell>
          <cell r="F2836">
            <v>15.41</v>
          </cell>
        </row>
        <row r="2837">
          <cell r="A2837">
            <v>91892</v>
          </cell>
          <cell r="B2837" t="str">
            <v>CURVA 180 GRAUS PARA ELETRODUTO, PVC, ROSCÁVEL, DN 25 MM (3/4"), PARA CIRCUITOS TERMINAIS, INSTALADA EM FORRO - FORNECIMENTO E INSTALAÇÃO. AF_03/2023</v>
          </cell>
          <cell r="C2837" t="str">
            <v>UN</v>
          </cell>
          <cell r="D2837">
            <v>9.5499999999999989</v>
          </cell>
          <cell r="E2837">
            <v>8.4</v>
          </cell>
          <cell r="F2837">
            <v>17.95</v>
          </cell>
        </row>
        <row r="2838">
          <cell r="A2838">
            <v>91893</v>
          </cell>
          <cell r="B2838" t="str">
            <v>CURVA 90 GRAUS PARA ELETRODUTO, PVC, ROSCÁVEL, DN 32 MM (1"), PARA CIRCUITOS TERMINAIS, INSTALADA EM FORRO - FORNECIMENTO E INSTALAÇÃO. AF_03/2023</v>
          </cell>
          <cell r="C2838" t="str">
            <v>UN</v>
          </cell>
          <cell r="D2838">
            <v>9.3999999999999986</v>
          </cell>
          <cell r="E2838">
            <v>9.8000000000000007</v>
          </cell>
          <cell r="F2838">
            <v>19.2</v>
          </cell>
        </row>
        <row r="2839">
          <cell r="A2839">
            <v>91895</v>
          </cell>
          <cell r="B2839" t="str">
            <v>CURVA 180 GRAUS PARA ELETRODUTO, PVC, ROSCÁVEL, DN 32 MM (1"), PARA CIRCUITOS TERMINAIS, INSTALADA EM FORRO - FORNECIMENTO E INSTALAÇÃO. AF_03/2023</v>
          </cell>
          <cell r="C2839" t="str">
            <v>UN</v>
          </cell>
          <cell r="D2839">
            <v>12.000000000000002</v>
          </cell>
          <cell r="E2839">
            <v>9.7799999999999994</v>
          </cell>
          <cell r="F2839">
            <v>21.78</v>
          </cell>
        </row>
        <row r="2840">
          <cell r="A2840">
            <v>91896</v>
          </cell>
          <cell r="B2840" t="str">
            <v>CURVA 90 GRAUS PARA ELETRODUTO, PVC, ROSCÁVEL, DN 40 MM (1 1/4"), PARA CIRCUITOS TERMINAIS, INSTALADA EM FORRO - FORNECIMENTO E INSTALAÇÃO. AF_03/2023</v>
          </cell>
          <cell r="C2840" t="str">
            <v>UN</v>
          </cell>
          <cell r="D2840">
            <v>10.739999999999998</v>
          </cell>
          <cell r="E2840">
            <v>11.34</v>
          </cell>
          <cell r="F2840">
            <v>22.08</v>
          </cell>
        </row>
        <row r="2841">
          <cell r="A2841">
            <v>91898</v>
          </cell>
          <cell r="B2841" t="str">
            <v>CURVA 180 GRAUS PARA ELETRODUTO, PVC, ROSCÁVEL, DN 40 MM (1 1/4"), PARA CIRCUITOS TERMINAIS, INSTALADA EM FORRO - FORNECIMENTO E INSTALAÇÃO. AF_03/2023</v>
          </cell>
          <cell r="C2841" t="str">
            <v>UN</v>
          </cell>
          <cell r="D2841">
            <v>13.530000000000001</v>
          </cell>
          <cell r="E2841">
            <v>11.32</v>
          </cell>
          <cell r="F2841">
            <v>24.85</v>
          </cell>
        </row>
        <row r="2842">
          <cell r="A2842">
            <v>91899</v>
          </cell>
          <cell r="B2842" t="str">
            <v>CURVA 90 GRAUS PARA ELETRODUTO, PVC, ROSCÁVEL, DN 20 MM (1/2"), PARA CIRCUITOS TERMINAIS, INSTALADA EM LAJE - FORNECIMENTO E INSTALAÇÃO. AF_03/2023</v>
          </cell>
          <cell r="C2842" t="str">
            <v>UN</v>
          </cell>
          <cell r="D2842">
            <v>5.8199999999999994</v>
          </cell>
          <cell r="E2842">
            <v>5.63</v>
          </cell>
          <cell r="F2842">
            <v>11.45</v>
          </cell>
        </row>
        <row r="2843">
          <cell r="A2843">
            <v>91901</v>
          </cell>
          <cell r="B2843" t="str">
            <v>CURVA 180 GRAUS PARA ELETRODUTO, PVC, ROSCÁVEL, DN 20 MM (1/2"), PARA CIRCUITOS TERMINAIS, INSTALADA EM LAJE - FORNECIMENTO E INSTALAÇÃO. AF_03/2023</v>
          </cell>
          <cell r="C2843" t="str">
            <v>UN</v>
          </cell>
          <cell r="D2843">
            <v>5.42</v>
          </cell>
          <cell r="E2843">
            <v>5.65</v>
          </cell>
          <cell r="F2843">
            <v>11.07</v>
          </cell>
        </row>
        <row r="2844">
          <cell r="A2844">
            <v>91902</v>
          </cell>
          <cell r="B2844" t="str">
            <v>CURVA 90 GRAUS PARA ELETRODUTO, PVC, ROSCÁVEL, DN 25 MM (3/4"), PARA CIRCUITOS TERMINAIS, INSTALADA EM LAJE - FORNECIMENTO E INSTALAÇÃO. AF_03/2023</v>
          </cell>
          <cell r="C2844" t="str">
            <v>UN</v>
          </cell>
          <cell r="D2844">
            <v>6.2500000000000009</v>
          </cell>
          <cell r="E2844">
            <v>6.63</v>
          </cell>
          <cell r="F2844">
            <v>12.88</v>
          </cell>
        </row>
        <row r="2845">
          <cell r="A2845">
            <v>91904</v>
          </cell>
          <cell r="B2845" t="str">
            <v>CURVA 180 GRAUS PARA ELETRODUTO, PVC, ROSCÁVEL, DN 25 MM (3/4"), PARA CIRCUITOS TERMINAIS, INSTALADA EM LAJE - FORNECIMENTO E INSTALAÇÃO. AF_03/2023</v>
          </cell>
          <cell r="C2845" t="str">
            <v>UN</v>
          </cell>
          <cell r="D2845">
            <v>8.8099999999999987</v>
          </cell>
          <cell r="E2845">
            <v>6.61</v>
          </cell>
          <cell r="F2845">
            <v>15.42</v>
          </cell>
        </row>
        <row r="2846">
          <cell r="A2846">
            <v>91905</v>
          </cell>
          <cell r="B2846" t="str">
            <v>CURVA 90 GRAUS PARA ELETRODUTO, PVC, ROSCÁVEL, DN 32 MM (1"), PARA CIRCUITOS TERMINAIS, INSTALADA EM LAJE - FORNECIMENTO E INSTALAÇÃO. AF_03/2023</v>
          </cell>
          <cell r="C2846" t="str">
            <v>UN</v>
          </cell>
          <cell r="D2846">
            <v>8.6700000000000017</v>
          </cell>
          <cell r="E2846">
            <v>8</v>
          </cell>
          <cell r="F2846">
            <v>16.670000000000002</v>
          </cell>
        </row>
        <row r="2847">
          <cell r="A2847">
            <v>91907</v>
          </cell>
          <cell r="B2847" t="str">
            <v>CURVA 180 GRAUS PARA ELETRODUTO, PVC, ROSCÁVEL, DN 32 MM (1"), PARA CIRCUITOS TERMINAIS, INSTALADA EM LAJE - FORNECIMENTO E INSTALAÇÃO. AF_03/2023</v>
          </cell>
          <cell r="C2847" t="str">
            <v>UN</v>
          </cell>
          <cell r="D2847">
            <v>11.26</v>
          </cell>
          <cell r="E2847">
            <v>7.99</v>
          </cell>
          <cell r="F2847">
            <v>19.25</v>
          </cell>
        </row>
        <row r="2848">
          <cell r="A2848">
            <v>91908</v>
          </cell>
          <cell r="B2848" t="str">
            <v>CURVA 90 GRAUS PARA ELETRODUTO, PVC, ROSCÁVEL, DN 40 MM (1 1/4"), PARA CIRCUITOS TERMINAIS, INSTALADA EM LAJE - FORNECIMENTO E INSTALAÇÃO. AF_03/2023</v>
          </cell>
          <cell r="C2848" t="str">
            <v>UN</v>
          </cell>
          <cell r="D2848">
            <v>10.02</v>
          </cell>
          <cell r="E2848">
            <v>9.59</v>
          </cell>
          <cell r="F2848">
            <v>19.61</v>
          </cell>
        </row>
        <row r="2849">
          <cell r="A2849">
            <v>91910</v>
          </cell>
          <cell r="B2849" t="str">
            <v>CURVA 180 GRAUS PARA ELETRODUTO, PVC, ROSCÁVEL, DN 40 MM (1 1/4"), PARA CIRCUITOS TERMINAIS, INSTALADA EM LAJE - FORNECIMENTO E INSTALAÇÃO. AF_03/2023</v>
          </cell>
          <cell r="C2849" t="str">
            <v>UN</v>
          </cell>
          <cell r="D2849">
            <v>12.79</v>
          </cell>
          <cell r="E2849">
            <v>9.59</v>
          </cell>
          <cell r="F2849">
            <v>22.38</v>
          </cell>
        </row>
        <row r="2850">
          <cell r="A2850">
            <v>91911</v>
          </cell>
          <cell r="B2850" t="str">
            <v>CURVA 90 GRAUS PARA ELETRODUTO, PVC, ROSCÁVEL, DN 20 MM (1/2"), PARA CIRCUITOS TERMINAIS, INSTALADA EM PAREDE - FORNECIMENTO E INSTALAÇÃO. AF_03/2023</v>
          </cell>
          <cell r="C2850" t="str">
            <v>UN</v>
          </cell>
          <cell r="D2850">
            <v>8.07</v>
          </cell>
          <cell r="E2850">
            <v>11.09</v>
          </cell>
          <cell r="F2850">
            <v>19.16</v>
          </cell>
        </row>
        <row r="2851">
          <cell r="A2851">
            <v>91913</v>
          </cell>
          <cell r="B2851" t="str">
            <v>CURVA 180 GRAUS PARA ELETRODUTO, PVC, ROSCÁVEL, DN 20 MM (1/2"), PARA CIRCUITOS TERMINAIS, INSTALADA EM PAREDE - FORNECIMENTO E INSTALAÇÃO. AF_03/2023</v>
          </cell>
          <cell r="C2851" t="str">
            <v>UN</v>
          </cell>
          <cell r="D2851">
            <v>7.6900000000000013</v>
          </cell>
          <cell r="E2851">
            <v>11.09</v>
          </cell>
          <cell r="F2851">
            <v>18.78</v>
          </cell>
        </row>
        <row r="2852">
          <cell r="A2852">
            <v>91914</v>
          </cell>
          <cell r="B2852" t="str">
            <v>CURVA 90 GRAUS PARA ELETRODUTO, PVC, ROSCÁVEL, DN 25 MM (3/4"), PARA CIRCUITOS TERMINAIS, INSTALADA EM PAREDE - FORNECIMENTO E INSTALAÇÃO. AF_03/2023</v>
          </cell>
          <cell r="C2852" t="str">
            <v>UN</v>
          </cell>
          <cell r="D2852">
            <v>8.5100000000000016</v>
          </cell>
          <cell r="E2852">
            <v>12.02</v>
          </cell>
          <cell r="F2852">
            <v>20.53</v>
          </cell>
        </row>
        <row r="2853">
          <cell r="A2853">
            <v>91916</v>
          </cell>
          <cell r="B2853" t="str">
            <v>CURVA 180 GRAUS PARA ELETRODUTO, PVC, ROSCÁVEL, DN 25 MM (3/4"), PARA CIRCUITOS TERMINAIS, INSTALADA EM PAREDE - FORNECIMENTO E INSTALAÇÃO. AF_03/2023</v>
          </cell>
          <cell r="C2853" t="str">
            <v>UN</v>
          </cell>
          <cell r="D2853">
            <v>11.05</v>
          </cell>
          <cell r="E2853">
            <v>12.02</v>
          </cell>
          <cell r="F2853">
            <v>23.07</v>
          </cell>
        </row>
        <row r="2854">
          <cell r="A2854">
            <v>91917</v>
          </cell>
          <cell r="B2854" t="str">
            <v>CURVA 90 GRAUS PARA ELETRODUTO, PVC, ROSCÁVEL, DN 32 MM (1"), PARA CIRCUITOS TERMINAIS, INSTALADA EM PAREDE - FORNECIMENTO E INSTALAÇÃO. AF_03/2023</v>
          </cell>
          <cell r="C2854" t="str">
            <v>UN</v>
          </cell>
          <cell r="D2854">
            <v>10.88</v>
          </cell>
          <cell r="E2854">
            <v>13.38</v>
          </cell>
          <cell r="F2854">
            <v>24.26</v>
          </cell>
        </row>
        <row r="2855">
          <cell r="A2855">
            <v>91919</v>
          </cell>
          <cell r="B2855" t="str">
            <v>CURVA 180 GRAUS PARA ELETRODUTO, PVC, ROSCÁVEL, DN 32 MM (1"), PARA CIRCUITOS TERMINAIS, INSTALADA EM PAREDE - FORNECIMENTO E INSTALAÇÃO. AF_03/2023</v>
          </cell>
          <cell r="C2855" t="str">
            <v>UN</v>
          </cell>
          <cell r="D2855">
            <v>13.47</v>
          </cell>
          <cell r="E2855">
            <v>13.37</v>
          </cell>
          <cell r="F2855">
            <v>26.84</v>
          </cell>
        </row>
        <row r="2856">
          <cell r="A2856">
            <v>91920</v>
          </cell>
          <cell r="B2856" t="str">
            <v>CURVA 90 GRAUS PARA ELETRODUTO, PVC, ROSCÁVEL, DN 40 MM (1 1/4"), PARA CIRCUITOS TERMINAIS, INSTALADA EM PAREDE - FORNECIMENTO E INSTALAÇÃO. AF_03/2023</v>
          </cell>
          <cell r="C2856" t="str">
            <v>UN</v>
          </cell>
          <cell r="D2856">
            <v>12.2</v>
          </cell>
          <cell r="E2856">
            <v>14.89</v>
          </cell>
          <cell r="F2856">
            <v>27.09</v>
          </cell>
        </row>
        <row r="2857">
          <cell r="A2857">
            <v>91922</v>
          </cell>
          <cell r="B2857" t="str">
            <v>CURVA 180 GRAUS PARA ELETRODUTO, PVC, ROSCÁVEL, DN 40 MM (1 1/4"), PARA CIRCUITOS TERMINAIS, INSTALADA EM PAREDE - FORNECIMENTO E INSTALAÇÃO. AF_03/2023</v>
          </cell>
          <cell r="C2857" t="str">
            <v>UN</v>
          </cell>
          <cell r="D2857">
            <v>14.99</v>
          </cell>
          <cell r="E2857">
            <v>14.87</v>
          </cell>
          <cell r="F2857">
            <v>29.86</v>
          </cell>
        </row>
        <row r="2858">
          <cell r="A2858">
            <v>93013</v>
          </cell>
          <cell r="B2858" t="str">
            <v>LUVA PARA ELETRODUTO, PVC, ROSCÁVEL, DN 50 MM (1 1/2"), PARA REDE ENTERRADA DE DISTRIBUIÇÃO DE ENERGIA ELÉTRICA - FORNECIMENTO E INSTALAÇÃO. AF_12/2021</v>
          </cell>
          <cell r="C2858" t="str">
            <v>UN</v>
          </cell>
          <cell r="D2858">
            <v>8.34</v>
          </cell>
          <cell r="E2858">
            <v>9.16</v>
          </cell>
          <cell r="F2858">
            <v>17.5</v>
          </cell>
        </row>
        <row r="2859">
          <cell r="A2859">
            <v>93014</v>
          </cell>
          <cell r="B2859" t="str">
            <v>LUVA PARA ELETRODUTO, PVC, ROSCÁVEL, DN 60 MM (2"), PARA REDE ENTERRADA DE DISTRIBUIÇÃO DE ENERGIA ELÉTRICA - FORNECIMENTO E INSTALAÇÃO. AF_12/2021</v>
          </cell>
          <cell r="C2859" t="str">
            <v>UN</v>
          </cell>
          <cell r="D2859">
            <v>10.979999999999999</v>
          </cell>
          <cell r="E2859">
            <v>10.51</v>
          </cell>
          <cell r="F2859">
            <v>21.49</v>
          </cell>
        </row>
        <row r="2860">
          <cell r="A2860">
            <v>93015</v>
          </cell>
          <cell r="B2860" t="str">
            <v>LUVA PARA ELETRODUTO, PVC, ROSCÁVEL, DN 75 MM (2 1/2"), PARA REDE ENTERRADA DE DISTRIBUIÇÃO DE ENERGIA ELÉTRICA - FORNECIMENTO E INSTALAÇÃO. AF_12/2021</v>
          </cell>
          <cell r="C2860" t="str">
            <v>UN</v>
          </cell>
          <cell r="D2860">
            <v>19.989999999999998</v>
          </cell>
          <cell r="E2860">
            <v>12.55</v>
          </cell>
          <cell r="F2860">
            <v>32.54</v>
          </cell>
        </row>
        <row r="2861">
          <cell r="A2861">
            <v>93016</v>
          </cell>
          <cell r="B2861" t="str">
            <v>LUVA PARA ELETRODUTO, PVC, ROSCÁVEL, DN 85 MM (3"), PARA REDE ENTERRADA DE DISTRIBUIÇÃO DE ENERGIA ELÉTRICA - FORNECIMENTO E INSTALAÇÃO. AF_12/2021</v>
          </cell>
          <cell r="C2861" t="str">
            <v>UN</v>
          </cell>
          <cell r="D2861">
            <v>25.61</v>
          </cell>
          <cell r="E2861">
            <v>13.92</v>
          </cell>
          <cell r="F2861">
            <v>39.53</v>
          </cell>
        </row>
        <row r="2862">
          <cell r="A2862">
            <v>93017</v>
          </cell>
          <cell r="B2862" t="str">
            <v>LUVA PARA ELETRODUTO, PVC, ROSCÁVEL, DN 110 MM (4"), PARA REDE ENTERRADA DE DISTRIBUIÇÃO DE ENERGIA ELÉTRICA - FORNECIMENTO E INSTALAÇÃO. AF_12/2021</v>
          </cell>
          <cell r="C2862" t="str">
            <v>UN</v>
          </cell>
          <cell r="D2862">
            <v>42.08</v>
          </cell>
          <cell r="E2862">
            <v>17.329999999999998</v>
          </cell>
          <cell r="F2862">
            <v>59.41</v>
          </cell>
        </row>
        <row r="2863">
          <cell r="A2863">
            <v>93018</v>
          </cell>
          <cell r="B2863" t="str">
            <v>CURVA 90 GRAUS PARA ELETRODUTO, PVC, ROSCÁVEL, DN 50 MM (1 1/2"), PARA REDE ENTERRADA DE DISTRIBUIÇÃO DE ENERGIA ELÉTRICA - FORNECIMENTO E INSTALAÇÃO. AF_12/2021</v>
          </cell>
          <cell r="C2863" t="str">
            <v>UN</v>
          </cell>
          <cell r="D2863">
            <v>12.999999999999998</v>
          </cell>
          <cell r="E2863">
            <v>13.72</v>
          </cell>
          <cell r="F2863">
            <v>26.72</v>
          </cell>
        </row>
        <row r="2864">
          <cell r="A2864">
            <v>93020</v>
          </cell>
          <cell r="B2864" t="str">
            <v>CURVA 90 GRAUS PARA ELETRODUTO, PVC, ROSCÁVEL, DN 60 MM (2"), PARA REDE ENTERRADA DE DISTRIBUIÇÃO DE ENERGIA ELÉTRICA - FORNECIMENTO E INSTALAÇÃO. AF_12/2021</v>
          </cell>
          <cell r="C2864" t="str">
            <v>UN</v>
          </cell>
          <cell r="D2864">
            <v>18.47</v>
          </cell>
          <cell r="E2864">
            <v>15.76</v>
          </cell>
          <cell r="F2864">
            <v>34.229999999999997</v>
          </cell>
        </row>
        <row r="2865">
          <cell r="A2865">
            <v>93022</v>
          </cell>
          <cell r="B2865" t="str">
            <v>CURVA 90 GRAUS PARA ELETRODUTO, PVC, ROSCÁVEL, DN 75 MM (2 1/2"), PARA REDE ENTERRADA DE DISTRIBUIÇÃO DE ENERGIA ELÉTRICA - FORNECIMENTO E INSTALAÇÃO. AF_12/2021</v>
          </cell>
          <cell r="C2865" t="str">
            <v>UN</v>
          </cell>
          <cell r="D2865">
            <v>38.31</v>
          </cell>
          <cell r="E2865">
            <v>18.829999999999998</v>
          </cell>
          <cell r="F2865">
            <v>57.14</v>
          </cell>
        </row>
        <row r="2866">
          <cell r="A2866">
            <v>93024</v>
          </cell>
          <cell r="B2866" t="str">
            <v>CURVA 90 GRAUS PARA ELETRODUTO, PVC, ROSCÁVEL, DN 85 MM (3"), PARA REDE ENTERRADA DE DISTRIBUIÇÃO DE ENERGIA ELÉTRICA - FORNECIMENTO E INSTALAÇÃO. AF_12/2021</v>
          </cell>
          <cell r="C2866" t="str">
            <v>UN</v>
          </cell>
          <cell r="D2866">
            <v>39.200000000000003</v>
          </cell>
          <cell r="E2866">
            <v>20.89</v>
          </cell>
          <cell r="F2866">
            <v>60.09</v>
          </cell>
        </row>
        <row r="2867">
          <cell r="A2867">
            <v>93026</v>
          </cell>
          <cell r="B2867" t="str">
            <v>CURVA 90 GRAUS PARA ELETRODUTO, PVC, ROSCÁVEL, DN 110 MM (4"), PARA REDE ENTERRADA DE DISTRIBUIÇÃO DE ENERGIA ELÉTRICA - FORNECIMENTO E INSTALAÇÃO. AF_12/2021</v>
          </cell>
          <cell r="C2867" t="str">
            <v>UN</v>
          </cell>
          <cell r="D2867">
            <v>72.17</v>
          </cell>
          <cell r="E2867">
            <v>26.01</v>
          </cell>
          <cell r="F2867">
            <v>98.18</v>
          </cell>
        </row>
        <row r="2868">
          <cell r="A2868">
            <v>97559</v>
          </cell>
          <cell r="B2868" t="str">
            <v>CURVA 135 GRAUS PARA ELETRODUTO, PVC, ROSCÁVEL, DN 25 MM (3/4"), PARA CIRCUITOS TERMINAIS, INSTALADA EM FORRO - FORNECIMENTO E INSTALAÇÃO. AF_03/2023</v>
          </cell>
          <cell r="C2868" t="str">
            <v>UN</v>
          </cell>
          <cell r="D2868">
            <v>6.6999999999999993</v>
          </cell>
          <cell r="E2868">
            <v>8.42</v>
          </cell>
          <cell r="F2868">
            <v>15.12</v>
          </cell>
        </row>
        <row r="2869">
          <cell r="A2869">
            <v>97562</v>
          </cell>
          <cell r="B2869" t="str">
            <v>CURVA 135 GRAUS PARA ELETRODUTO, PVC, ROSCÁVEL, DN 25 MM (3/4"), PARA CIRCUITOS TERMINAIS, INSTALADA EM LAJE - FORNECIMENTO E INSTALAÇÃO. AF_03/2023</v>
          </cell>
          <cell r="C2869" t="str">
            <v>UN</v>
          </cell>
          <cell r="D2869">
            <v>5.96</v>
          </cell>
          <cell r="E2869">
            <v>6.63</v>
          </cell>
          <cell r="F2869">
            <v>12.59</v>
          </cell>
        </row>
        <row r="2870">
          <cell r="A2870">
            <v>97564</v>
          </cell>
          <cell r="B2870" t="str">
            <v>CURVA 135 GRAUS PARA ELETRODUTO, PVC, ROSCÁVEL, DN 25 MM (3/4"), PARA CIRCUITOS TERMINAIS, INSTALADA EM PAREDE - FORNECIMENTO E INSTALAÇÃO. AF_03/2023</v>
          </cell>
          <cell r="C2870" t="str">
            <v>UN</v>
          </cell>
          <cell r="D2870">
            <v>8.2199999999999989</v>
          </cell>
          <cell r="E2870">
            <v>12.02</v>
          </cell>
          <cell r="F2870">
            <v>20.239999999999998</v>
          </cell>
        </row>
        <row r="2871">
          <cell r="A2871">
            <v>104395</v>
          </cell>
          <cell r="B2871" t="str">
            <v>CONDULETE DE PVC, TIPO E, PARA ELETRODUTO DE PVC SOLDÁVEL DN 20 MM (1/2''), APARENTE - FORNECIMENTO E INSTALAÇÃO. AF_10/2022</v>
          </cell>
          <cell r="C2871" t="str">
            <v>UN</v>
          </cell>
          <cell r="D2871">
            <v>16.239999999999998</v>
          </cell>
          <cell r="E2871">
            <v>8.75</v>
          </cell>
          <cell r="F2871">
            <v>24.99</v>
          </cell>
        </row>
        <row r="2872">
          <cell r="A2872">
            <v>91924</v>
          </cell>
          <cell r="B2872" t="str">
            <v>CABO DE COBRE FLEXÍVEL ISOLADO, 1,5 MM², ANTI-CHAMA 450/750 V, PARA CIRCUITOS TERMINAIS - FORNECIMENTO E INSTALAÇÃO. AF_03/2023</v>
          </cell>
          <cell r="C2872" t="str">
            <v>M</v>
          </cell>
          <cell r="D2872">
            <v>2.0999999999999996</v>
          </cell>
          <cell r="E2872">
            <v>0.93</v>
          </cell>
          <cell r="F2872">
            <v>3.03</v>
          </cell>
        </row>
        <row r="2873">
          <cell r="A2873">
            <v>91925</v>
          </cell>
          <cell r="B2873" t="str">
            <v>CABO DE COBRE FLEXÍVEL ISOLADO, 1,5 MM², ANTI-CHAMA 0,6/1,0 KV, PARA CIRCUITOS TERMINAIS - FORNECIMENTO E INSTALAÇÃO. AF_03/2023</v>
          </cell>
          <cell r="C2873" t="str">
            <v>M</v>
          </cell>
          <cell r="D2873">
            <v>2.7</v>
          </cell>
          <cell r="E2873">
            <v>0.92</v>
          </cell>
          <cell r="F2873">
            <v>3.62</v>
          </cell>
        </row>
        <row r="2874">
          <cell r="A2874">
            <v>91926</v>
          </cell>
          <cell r="B2874" t="str">
            <v>CABO DE COBRE FLEXÍVEL ISOLADO, 2,5 MM², ANTI-CHAMA 450/750 V, PARA CIRCUITOS TERMINAIS - FORNECIMENTO E INSTALAÇÃO. AF_03/2023</v>
          </cell>
          <cell r="C2874" t="str">
            <v>M</v>
          </cell>
          <cell r="D2874">
            <v>3.1800000000000006</v>
          </cell>
          <cell r="E2874">
            <v>1.18</v>
          </cell>
          <cell r="F2874">
            <v>4.3600000000000003</v>
          </cell>
        </row>
        <row r="2875">
          <cell r="A2875">
            <v>91927</v>
          </cell>
          <cell r="B2875" t="str">
            <v>CABO DE COBRE FLEXÍVEL ISOLADO, 2,5 MM², ANTI-CHAMA 0,6/1,0 KV, PARA CIRCUITOS TERMINAIS - FORNECIMENTO E INSTALAÇÃO. AF_03/2023</v>
          </cell>
          <cell r="C2875" t="str">
            <v>M</v>
          </cell>
          <cell r="D2875">
            <v>3.67</v>
          </cell>
          <cell r="E2875">
            <v>1.18</v>
          </cell>
          <cell r="F2875">
            <v>4.8499999999999996</v>
          </cell>
        </row>
        <row r="2876">
          <cell r="A2876">
            <v>91928</v>
          </cell>
          <cell r="B2876" t="str">
            <v>CABO DE COBRE FLEXÍVEL ISOLADO, 4 MM², ANTI-CHAMA 450/750 V, PARA CIRCUITOS TERMINAIS - FORNECIMENTO E INSTALAÇÃO. AF_03/2023</v>
          </cell>
          <cell r="C2876" t="str">
            <v>M</v>
          </cell>
          <cell r="D2876">
            <v>5.0999999999999996</v>
          </cell>
          <cell r="E2876">
            <v>1.58</v>
          </cell>
          <cell r="F2876">
            <v>6.68</v>
          </cell>
        </row>
        <row r="2877">
          <cell r="A2877">
            <v>91929</v>
          </cell>
          <cell r="B2877" t="str">
            <v>CABO DE COBRE FLEXÍVEL ISOLADO, 4 MM², ANTI-CHAMA 0,6/1,0 KV, PARA CIRCUITOS TERMINAIS - FORNECIMENTO E INSTALAÇÃO. AF_03/2023</v>
          </cell>
          <cell r="C2877" t="str">
            <v>M</v>
          </cell>
          <cell r="D2877">
            <v>5.53</v>
          </cell>
          <cell r="E2877">
            <v>1.58</v>
          </cell>
          <cell r="F2877">
            <v>7.11</v>
          </cell>
        </row>
        <row r="2878">
          <cell r="A2878">
            <v>91930</v>
          </cell>
          <cell r="B2878" t="str">
            <v>CABO DE COBRE FLEXÍVEL ISOLADO, 6 MM², ANTI-CHAMA 450/750 V, PARA CIRCUITOS TERMINAIS - FORNECIMENTO E INSTALAÇÃO. AF_03/2023</v>
          </cell>
          <cell r="C2878" t="str">
            <v>M</v>
          </cell>
          <cell r="D2878">
            <v>7.25</v>
          </cell>
          <cell r="E2878">
            <v>2.06</v>
          </cell>
          <cell r="F2878">
            <v>9.31</v>
          </cell>
        </row>
        <row r="2879">
          <cell r="A2879">
            <v>91931</v>
          </cell>
          <cell r="B2879" t="str">
            <v>CABO DE COBRE FLEXÍVEL ISOLADO, 6 MM², ANTI-CHAMA 0,6/1,0 KV, PARA CIRCUITOS TERMINAIS - FORNECIMENTO E INSTALAÇÃO. AF_03/2023</v>
          </cell>
          <cell r="C2879" t="str">
            <v>M</v>
          </cell>
          <cell r="D2879">
            <v>7.9599999999999991</v>
          </cell>
          <cell r="E2879">
            <v>2.06</v>
          </cell>
          <cell r="F2879">
            <v>10.02</v>
          </cell>
        </row>
        <row r="2880">
          <cell r="A2880">
            <v>91932</v>
          </cell>
          <cell r="B2880" t="str">
            <v>CABO DE COBRE FLEXÍVEL ISOLADO, 10 MM², ANTI-CHAMA 450/750 V, PARA CIRCUITOS TERMINAIS - FORNECIMENTO E INSTALAÇÃO. AF_03/2023</v>
          </cell>
          <cell r="C2880" t="str">
            <v>M</v>
          </cell>
          <cell r="D2880">
            <v>13.450000000000001</v>
          </cell>
          <cell r="E2880">
            <v>3.08</v>
          </cell>
          <cell r="F2880">
            <v>16.53</v>
          </cell>
        </row>
        <row r="2881">
          <cell r="A2881">
            <v>91933</v>
          </cell>
          <cell r="B2881" t="str">
            <v>CABO DE COBRE FLEXÍVEL ISOLADO, 10 MM², ANTI-CHAMA 0,6/1,0 KV, PARA CIRCUITOS TERMINAIS - FORNECIMENTO E INSTALAÇÃO. AF_03/2023</v>
          </cell>
          <cell r="C2881" t="str">
            <v>M</v>
          </cell>
          <cell r="D2881">
            <v>12.89</v>
          </cell>
          <cell r="E2881">
            <v>3.08</v>
          </cell>
          <cell r="F2881">
            <v>15.97</v>
          </cell>
        </row>
        <row r="2882">
          <cell r="A2882">
            <v>91934</v>
          </cell>
          <cell r="B2882" t="str">
            <v>CABO DE COBRE FLEXÍVEL ISOLADO, 16 MM², ANTI-CHAMA 450/750 V, PARA CIRCUITOS TERMINAIS - FORNECIMENTO E INSTALAÇÃO. AF_03/2023</v>
          </cell>
          <cell r="C2882" t="str">
            <v>M</v>
          </cell>
          <cell r="D2882">
            <v>19.27</v>
          </cell>
          <cell r="E2882">
            <v>4.6399999999999997</v>
          </cell>
          <cell r="F2882">
            <v>23.91</v>
          </cell>
        </row>
        <row r="2883">
          <cell r="A2883">
            <v>91935</v>
          </cell>
          <cell r="B2883" t="str">
            <v>CABO DE COBRE FLEXÍVEL ISOLADO, 16 MM², ANTI-CHAMA 0,6/1,0 KV, PARA CIRCUITOS TERMINAIS - FORNECIMENTO E INSTALAÇÃO. AF_03/2023</v>
          </cell>
          <cell r="C2883" t="str">
            <v>M</v>
          </cell>
          <cell r="D2883">
            <v>20.36</v>
          </cell>
          <cell r="E2883">
            <v>4.6399999999999997</v>
          </cell>
          <cell r="F2883">
            <v>25</v>
          </cell>
        </row>
        <row r="2884">
          <cell r="A2884">
            <v>92979</v>
          </cell>
          <cell r="B2884" t="str">
            <v>CABO DE COBRE FLEXÍVEL ISOLADO, 10 MM², ANTI-CHAMA 450/750 V, PARA DISTRIBUIÇÃO - FORNECIMENTO E INSTALAÇÃO. AF_12/2015</v>
          </cell>
          <cell r="C2884" t="str">
            <v>M</v>
          </cell>
          <cell r="D2884">
            <v>10.220000000000001</v>
          </cell>
          <cell r="E2884">
            <v>0.34</v>
          </cell>
          <cell r="F2884">
            <v>10.56</v>
          </cell>
        </row>
        <row r="2885">
          <cell r="A2885">
            <v>92980</v>
          </cell>
          <cell r="B2885" t="str">
            <v>CABO DE COBRE FLEXÍVEL ISOLADO, 10 MM², ANTI-CHAMA 0,6/1,0 KV, PARA DISTRIBUIÇÃO - FORNECIMENTO E INSTALAÇÃO. AF_12/2015</v>
          </cell>
          <cell r="C2885" t="str">
            <v>M</v>
          </cell>
          <cell r="D2885">
            <v>9.76</v>
          </cell>
          <cell r="E2885">
            <v>0.34</v>
          </cell>
          <cell r="F2885">
            <v>10.1</v>
          </cell>
        </row>
        <row r="2886">
          <cell r="A2886">
            <v>92981</v>
          </cell>
          <cell r="B2886" t="str">
            <v>CABO DE COBRE FLEXÍVEL ISOLADO, 16 MM², ANTI-CHAMA 450/750 V, PARA DISTRIBUIÇÃO - FORNECIMENTO E INSTALAÇÃO. AF_12/2015</v>
          </cell>
          <cell r="C2886" t="str">
            <v>M</v>
          </cell>
          <cell r="D2886">
            <v>14.56</v>
          </cell>
          <cell r="E2886">
            <v>0.51</v>
          </cell>
          <cell r="F2886">
            <v>15.07</v>
          </cell>
        </row>
        <row r="2887">
          <cell r="A2887">
            <v>92982</v>
          </cell>
          <cell r="B2887" t="str">
            <v>CABO DE COBRE FLEXÍVEL ISOLADO, 16 MM², ANTI-CHAMA 0,6/1,0 KV, PARA DISTRIBUIÇÃO - FORNECIMENTO E INSTALAÇÃO. AF_12/2015</v>
          </cell>
          <cell r="C2887" t="str">
            <v>M</v>
          </cell>
          <cell r="D2887">
            <v>15.46</v>
          </cell>
          <cell r="E2887">
            <v>0.51</v>
          </cell>
          <cell r="F2887">
            <v>15.97</v>
          </cell>
        </row>
        <row r="2888">
          <cell r="A2888">
            <v>92984</v>
          </cell>
          <cell r="B2888" t="str">
            <v>CABO DE COBRE FLEXÍVEL ISOLADO, 25 MM², ANTI-CHAMA 0,6/1,0 KV, PARA REDE ENTERRADA DE DISTRIBUIÇÃO DE ENERGIA ELÉTRICA - FORNECIMENTO E INSTALAÇÃO. AF_12/2021</v>
          </cell>
          <cell r="C2888" t="str">
            <v>M</v>
          </cell>
          <cell r="D2888">
            <v>24.38</v>
          </cell>
          <cell r="E2888">
            <v>2.4500000000000002</v>
          </cell>
          <cell r="F2888">
            <v>26.83</v>
          </cell>
        </row>
        <row r="2889">
          <cell r="A2889">
            <v>92986</v>
          </cell>
          <cell r="B2889" t="str">
            <v>CABO DE COBRE FLEXÍVEL ISOLADO, 35 MM², ANTI-CHAMA 0,6/1,0 KV, PARA REDE ENTERRADA DE DISTRIBUIÇÃO DE ENERGIA ELÉTRICA - FORNECIMENTO E INSTALAÇÃO. AF_12/2021</v>
          </cell>
          <cell r="C2889" t="str">
            <v>M</v>
          </cell>
          <cell r="D2889">
            <v>34.14</v>
          </cell>
          <cell r="E2889">
            <v>2.83</v>
          </cell>
          <cell r="F2889">
            <v>36.97</v>
          </cell>
        </row>
        <row r="2890">
          <cell r="A2890">
            <v>92988</v>
          </cell>
          <cell r="B2890" t="str">
            <v>CABO DE COBRE FLEXÍVEL ISOLADO, 50 MM², ANTI-CHAMA 0,6/1,0 KV, PARA REDE ENTERRADA DE DISTRIBUIÇÃO DE ENERGIA ELÉTRICA - FORNECIMENTO E INSTALAÇÃO. AF_12/2021</v>
          </cell>
          <cell r="C2890" t="str">
            <v>M</v>
          </cell>
          <cell r="D2890">
            <v>50.15</v>
          </cell>
          <cell r="E2890">
            <v>3.35</v>
          </cell>
          <cell r="F2890">
            <v>53.5</v>
          </cell>
        </row>
        <row r="2891">
          <cell r="A2891">
            <v>92990</v>
          </cell>
          <cell r="B2891" t="str">
            <v>CABO DE COBRE FLEXÍVEL ISOLADO, 70 MM², ANTI-CHAMA 0,6/1,0 KV, PARA REDE ENTERRADA DE DISTRIBUIÇÃO DE ENERGIA ELÉTRICA - FORNECIMENTO E INSTALAÇÃO. AF_12/2021</v>
          </cell>
          <cell r="C2891" t="str">
            <v>M</v>
          </cell>
          <cell r="D2891">
            <v>69.87</v>
          </cell>
          <cell r="E2891">
            <v>4.08</v>
          </cell>
          <cell r="F2891">
            <v>73.95</v>
          </cell>
        </row>
        <row r="2892">
          <cell r="A2892">
            <v>92992</v>
          </cell>
          <cell r="B2892" t="str">
            <v>CABO DE COBRE FLEXÍVEL ISOLADO, 95 MM², ANTI-CHAMA 0,6/1,0 KV, PARA REDE ENTERRADA DE DISTRIBUIÇÃO DE ENERGIA ELÉTRICA - FORNECIMENTO E INSTALAÇÃO. AF_12/2021</v>
          </cell>
          <cell r="C2892" t="str">
            <v>M</v>
          </cell>
          <cell r="D2892">
            <v>90.57</v>
          </cell>
          <cell r="E2892">
            <v>4.9800000000000004</v>
          </cell>
          <cell r="F2892">
            <v>95.55</v>
          </cell>
        </row>
        <row r="2893">
          <cell r="A2893">
            <v>92994</v>
          </cell>
          <cell r="B2893" t="str">
            <v>CABO DE COBRE FLEXÍVEL ISOLADO, 120 MM², ANTI-CHAMA 0,6/1,0 KV, PARA REDE ENTERRADA DE DISTRIBUIÇÃO DE ENERGIA ELÉTRICA - FORNECIMENTO E INSTALAÇÃO. AF_12/2021</v>
          </cell>
          <cell r="C2893" t="str">
            <v>M</v>
          </cell>
          <cell r="D2893">
            <v>118.17</v>
          </cell>
          <cell r="E2893">
            <v>5.88</v>
          </cell>
          <cell r="F2893">
            <v>124.05</v>
          </cell>
        </row>
        <row r="2894">
          <cell r="A2894">
            <v>92996</v>
          </cell>
          <cell r="B2894" t="str">
            <v>CABO DE COBRE FLEXÍVEL ISOLADO, 150 MM², ANTI-CHAMA 0,6/1,0 KV, PARA REDE ENTERRADA DE DISTRIBUIÇÃO DE ENERGIA ELÉTRICA - FORNECIMENTO E INSTALAÇÃO. AF_12/2021</v>
          </cell>
          <cell r="C2894" t="str">
            <v>M</v>
          </cell>
          <cell r="D2894">
            <v>143.08000000000001</v>
          </cell>
          <cell r="E2894">
            <v>6.97</v>
          </cell>
          <cell r="F2894">
            <v>150.05000000000001</v>
          </cell>
        </row>
        <row r="2895">
          <cell r="A2895">
            <v>92998</v>
          </cell>
          <cell r="B2895" t="str">
            <v>CABO DE COBRE FLEXÍVEL ISOLADO, 185 MM², ANTI-CHAMA 0,6/1,0 KV, PARA REDE ENTERRADA DE DISTRIBUIÇÃO DE ENERGIA ELÉTRICA - FORNECIMENTO E INSTALAÇÃO. AF_12/2021</v>
          </cell>
          <cell r="C2895" t="str">
            <v>M</v>
          </cell>
          <cell r="D2895">
            <v>175.60000000000002</v>
          </cell>
          <cell r="E2895">
            <v>8.23</v>
          </cell>
          <cell r="F2895">
            <v>183.83</v>
          </cell>
        </row>
        <row r="2896">
          <cell r="A2896">
            <v>93000</v>
          </cell>
          <cell r="B2896" t="str">
            <v>CABO DE COBRE FLEXÍVEL ISOLADO, 240 MM², ANTI-CHAMA 0,6/1,0 KV, PARA REDE ENTERRADA DE DISTRIBUIÇÃO DE ENERGIA ELÉTRICA - FORNECIMENTO E INSTALAÇÃO. AF_12/2021</v>
          </cell>
          <cell r="C2896" t="str">
            <v>M</v>
          </cell>
          <cell r="D2896">
            <v>233.04</v>
          </cell>
          <cell r="E2896">
            <v>10.210000000000001</v>
          </cell>
          <cell r="F2896">
            <v>243.25</v>
          </cell>
        </row>
        <row r="2897">
          <cell r="A2897">
            <v>93002</v>
          </cell>
          <cell r="B2897" t="str">
            <v>CABO DE COBRE FLEXÍVEL ISOLADO, 300 MM², ANTI-CHAMA 0,6/1,0 KV, PARA REDE ENTERRADA DE DISTRIBUIÇÃO DE ENERGIA ELÉTRICA - FORNECIMENTO E INSTALAÇÃO. AF_12/2021</v>
          </cell>
          <cell r="C2897" t="str">
            <v>M</v>
          </cell>
          <cell r="D2897">
            <v>301.98</v>
          </cell>
          <cell r="E2897">
            <v>12.37</v>
          </cell>
          <cell r="F2897">
            <v>314.35000000000002</v>
          </cell>
        </row>
        <row r="2898">
          <cell r="A2898">
            <v>101884</v>
          </cell>
          <cell r="B2898" t="str">
            <v>CABO DE COBRE ISOLADO, 10 MM², ANTI-CHAMA 450/750 V, INSTALADO EM ELETROCALHA OU PERFILADO - FORNECIMENTO E INSTALAÇÃO. AF_10/2020</v>
          </cell>
          <cell r="C2898" t="str">
            <v>M</v>
          </cell>
          <cell r="D2898">
            <v>10.11</v>
          </cell>
          <cell r="E2898">
            <v>0.14000000000000001</v>
          </cell>
          <cell r="F2898">
            <v>10.25</v>
          </cell>
        </row>
        <row r="2899">
          <cell r="A2899">
            <v>101885</v>
          </cell>
          <cell r="B2899" t="str">
            <v>CABO DE COBRE ISOLADO, 10 MM², ANTI-CHAMA 0,6/1 KV, INSTALADO EM ELETROCALHA OU PERFILADO - FORNECIMENTO E INSTALAÇÃO. AF_10/2020</v>
          </cell>
          <cell r="C2899" t="str">
            <v>M</v>
          </cell>
          <cell r="D2899">
            <v>9.6499999999999986</v>
          </cell>
          <cell r="E2899">
            <v>0.14000000000000001</v>
          </cell>
          <cell r="F2899">
            <v>9.7899999999999991</v>
          </cell>
        </row>
        <row r="2900">
          <cell r="A2900">
            <v>101886</v>
          </cell>
          <cell r="B2900" t="str">
            <v>CABO DE COBRE ISOLADO, 16 MM², ANTI-CHAMA 450/750 V, INSTALADO EM ELETROCALHA OU PERFILADO - FORNECIMENTO E INSTALAÇÃO. AF_10/2020</v>
          </cell>
          <cell r="C2900" t="str">
            <v>M</v>
          </cell>
          <cell r="D2900">
            <v>14.47</v>
          </cell>
          <cell r="E2900">
            <v>0.27</v>
          </cell>
          <cell r="F2900">
            <v>14.74</v>
          </cell>
        </row>
        <row r="2901">
          <cell r="A2901">
            <v>101887</v>
          </cell>
          <cell r="B2901" t="str">
            <v>CABO DE COBRE ISOLADO, 16 MM², ANTI-CHAMA 0,6/1 KV, INSTALADO EM ELETROCALHA OU PERFILADO - FORNECIMENTO E INSTALAÇÃO. AF_10/2020</v>
          </cell>
          <cell r="C2901" t="str">
            <v>M</v>
          </cell>
          <cell r="D2901">
            <v>15.370000000000001</v>
          </cell>
          <cell r="E2901">
            <v>0.27</v>
          </cell>
          <cell r="F2901">
            <v>15.64</v>
          </cell>
        </row>
        <row r="2902">
          <cell r="A2902">
            <v>101888</v>
          </cell>
          <cell r="B2902" t="str">
            <v>CABO DE COBRE ISOLADO, 25 MM², ANTI-CHAMA 450/750 V, INSTALADO EM ELETROCALHA OU PERFILADO - FORNECIMENTO E INSTALAÇÃO. AF_10/2020</v>
          </cell>
          <cell r="C2902" t="str">
            <v>M</v>
          </cell>
          <cell r="D2902">
            <v>22.650000000000002</v>
          </cell>
          <cell r="E2902">
            <v>0.47</v>
          </cell>
          <cell r="F2902">
            <v>23.12</v>
          </cell>
        </row>
        <row r="2903">
          <cell r="A2903">
            <v>101889</v>
          </cell>
          <cell r="B2903" t="str">
            <v>CABO DE COBRE ISOLADO, 25 MM², ANTI-CHAMA 0,6/1 KV, INSTALADO EM ELETROCALHA OU PERFILADO - FORNECIMENTO E INSTALAÇÃO. AF_10/2020</v>
          </cell>
          <cell r="C2903" t="str">
            <v>M</v>
          </cell>
          <cell r="D2903">
            <v>23.82</v>
          </cell>
          <cell r="E2903">
            <v>0.47</v>
          </cell>
          <cell r="F2903">
            <v>24.29</v>
          </cell>
        </row>
        <row r="2904">
          <cell r="A2904">
            <v>91936</v>
          </cell>
          <cell r="B2904" t="str">
            <v>CAIXA OCTOGONAL 4" X 4", PVC, INSTALADA EM LAJE - FORNECIMENTO E INSTALAÇÃO. AF_03/2023</v>
          </cell>
          <cell r="C2904" t="str">
            <v>UN</v>
          </cell>
          <cell r="D2904">
            <v>11.65</v>
          </cell>
          <cell r="E2904">
            <v>9.06</v>
          </cell>
          <cell r="F2904">
            <v>20.71</v>
          </cell>
        </row>
        <row r="2905">
          <cell r="A2905">
            <v>91937</v>
          </cell>
          <cell r="B2905" t="str">
            <v>CAIXA OCTOGONAL 3" X 3", PVC, INSTALADA EM LAJE - FORNECIMENTO E INSTALAÇÃO. AF_03/2023</v>
          </cell>
          <cell r="C2905" t="str">
            <v>UN</v>
          </cell>
          <cell r="D2905">
            <v>9.2099999999999991</v>
          </cell>
          <cell r="E2905">
            <v>9.06</v>
          </cell>
          <cell r="F2905">
            <v>18.27</v>
          </cell>
        </row>
        <row r="2906">
          <cell r="A2906">
            <v>91939</v>
          </cell>
          <cell r="B2906" t="str">
            <v>CAIXA RETANGULAR 4" X 2" ALTA (2,00 M DO PISO), PVC, INSTALADA EM PAREDE - FORNECIMENTO E INSTALAÇÃO. AF_03/2023</v>
          </cell>
          <cell r="C2906" t="str">
            <v>UN</v>
          </cell>
          <cell r="D2906">
            <v>12.760000000000002</v>
          </cell>
          <cell r="E2906">
            <v>22.55</v>
          </cell>
          <cell r="F2906">
            <v>35.31</v>
          </cell>
        </row>
        <row r="2907">
          <cell r="A2907">
            <v>91940</v>
          </cell>
          <cell r="B2907" t="str">
            <v>CAIXA RETANGULAR 4" X 2" MÉDIA (1,30 M DO PISO), PVC, INSTALADA EM PAREDE - FORNECIMENTO E INSTALAÇÃO. AF_03/2023</v>
          </cell>
          <cell r="C2907" t="str">
            <v>UN</v>
          </cell>
          <cell r="D2907">
            <v>8.39</v>
          </cell>
          <cell r="E2907">
            <v>12.02</v>
          </cell>
          <cell r="F2907">
            <v>20.41</v>
          </cell>
        </row>
        <row r="2908">
          <cell r="A2908">
            <v>91941</v>
          </cell>
          <cell r="B2908" t="str">
            <v>CAIXA RETANGULAR 4" X 2" BAIXA (0,30 M DO PISO), PVC, INSTALADA EM PAREDE - FORNECIMENTO E INSTALAÇÃO. AF_03/2023</v>
          </cell>
          <cell r="C2908" t="str">
            <v>UN</v>
          </cell>
          <cell r="D2908">
            <v>6.25</v>
          </cell>
          <cell r="E2908">
            <v>6.84</v>
          </cell>
          <cell r="F2908">
            <v>13.09</v>
          </cell>
        </row>
        <row r="2909">
          <cell r="A2909">
            <v>91942</v>
          </cell>
          <cell r="B2909" t="str">
            <v>CAIXA RETANGULAR 4" X 4" ALTA (2,00 M DO PISO), PVC, INSTALADA EM PAREDE - FORNECIMENTO E INSTALAÇÃO. AF_03/2023</v>
          </cell>
          <cell r="C2909" t="str">
            <v>UN</v>
          </cell>
          <cell r="D2909">
            <v>16.27</v>
          </cell>
          <cell r="E2909">
            <v>23.37</v>
          </cell>
          <cell r="F2909">
            <v>39.64</v>
          </cell>
        </row>
        <row r="2910">
          <cell r="A2910">
            <v>91943</v>
          </cell>
          <cell r="B2910" t="str">
            <v>CAIXA RETANGULAR 4" X 4" MÉDIA (1,30 M DO PISO), PVC, INSTALADA EM PAREDE - FORNECIMENTO E INSTALAÇÃO. AF_03/2023</v>
          </cell>
          <cell r="C2910" t="str">
            <v>UN</v>
          </cell>
          <cell r="D2910">
            <v>11.760000000000002</v>
          </cell>
          <cell r="E2910">
            <v>12.45</v>
          </cell>
          <cell r="F2910">
            <v>24.21</v>
          </cell>
        </row>
        <row r="2911">
          <cell r="A2911">
            <v>91944</v>
          </cell>
          <cell r="B2911" t="str">
            <v>CAIXA RETANGULAR 4" X 4" BAIXA (0,30 M DO PISO), PVC, INSTALADA EM PAREDE - FORNECIMENTO E INSTALAÇÃO. AF_03/2023</v>
          </cell>
          <cell r="C2911" t="str">
            <v>UN</v>
          </cell>
          <cell r="D2911">
            <v>9.5500000000000007</v>
          </cell>
          <cell r="E2911">
            <v>7.06</v>
          </cell>
          <cell r="F2911">
            <v>16.61</v>
          </cell>
        </row>
        <row r="2912">
          <cell r="A2912">
            <v>92865</v>
          </cell>
          <cell r="B2912" t="str">
            <v>CAIXA OCTOGONAL 4" X 4", METÁLICA, INSTALADA EM LAJE - FORNECIMENTO E INSTALAÇÃO. AF_03/2023</v>
          </cell>
          <cell r="C2912" t="str">
            <v>UN</v>
          </cell>
          <cell r="D2912">
            <v>6.8800000000000008</v>
          </cell>
          <cell r="E2912">
            <v>9.08</v>
          </cell>
          <cell r="F2912">
            <v>15.96</v>
          </cell>
        </row>
        <row r="2913">
          <cell r="A2913">
            <v>92866</v>
          </cell>
          <cell r="B2913" t="str">
            <v>CAIXA SEXTAVADA 3" X 3", METÁLICA, INSTALADA EM LAJE - FORNECIMENTO E INSTALAÇÃO. AF_03/2023</v>
          </cell>
          <cell r="C2913" t="str">
            <v>UN</v>
          </cell>
          <cell r="D2913">
            <v>5.1400000000000006</v>
          </cell>
          <cell r="E2913">
            <v>9.09</v>
          </cell>
          <cell r="F2913">
            <v>14.23</v>
          </cell>
        </row>
        <row r="2914">
          <cell r="A2914">
            <v>92867</v>
          </cell>
          <cell r="B2914" t="str">
            <v>CAIXA RETANGULAR 4" X 2" ALTA (2,00 M DO PISO), METÁLICA, INSTALADA EM PAREDE - FORNECIMENTO E INSTALAÇÃO. AF_03/2023</v>
          </cell>
          <cell r="C2914" t="str">
            <v>UN</v>
          </cell>
          <cell r="D2914">
            <v>11.190000000000001</v>
          </cell>
          <cell r="E2914">
            <v>22.55</v>
          </cell>
          <cell r="F2914">
            <v>33.74</v>
          </cell>
        </row>
        <row r="2915">
          <cell r="A2915">
            <v>92868</v>
          </cell>
          <cell r="B2915" t="str">
            <v>CAIXA RETANGULAR 4" X 2" MÉDIA (1,30 M DO PISO), METÁLICA, INSTALADA EM PAREDE - FORNECIMENTO E INSTALAÇÃO. AF_03/2023</v>
          </cell>
          <cell r="C2915" t="str">
            <v>UN</v>
          </cell>
          <cell r="D2915">
            <v>6.8100000000000005</v>
          </cell>
          <cell r="E2915">
            <v>12.03</v>
          </cell>
          <cell r="F2915">
            <v>18.84</v>
          </cell>
        </row>
        <row r="2916">
          <cell r="A2916">
            <v>92869</v>
          </cell>
          <cell r="B2916" t="str">
            <v>CAIXA RETANGULAR 4" X 2" BAIXA (0,30 M DO PISO), METÁLICA, INSTALADA EM PAREDE - FORNECIMENTO E INSTALAÇÃO. AF_03/2023</v>
          </cell>
          <cell r="C2916" t="str">
            <v>UN</v>
          </cell>
          <cell r="D2916">
            <v>4.67</v>
          </cell>
          <cell r="E2916">
            <v>6.85</v>
          </cell>
          <cell r="F2916">
            <v>11.52</v>
          </cell>
        </row>
        <row r="2917">
          <cell r="A2917">
            <v>92870</v>
          </cell>
          <cell r="B2917" t="str">
            <v>CAIXA RETANGULAR 4" X 4" ALTA (2,00 M DO PISO), METÁLICA, INSTALADA EM PAREDE - FORNECIMENTO E INSTALAÇÃO. AF_03/2023</v>
          </cell>
          <cell r="C2917" t="str">
            <v>UN</v>
          </cell>
          <cell r="D2917">
            <v>13.34</v>
          </cell>
          <cell r="E2917">
            <v>23.38</v>
          </cell>
          <cell r="F2917">
            <v>36.72</v>
          </cell>
        </row>
        <row r="2918">
          <cell r="A2918">
            <v>92871</v>
          </cell>
          <cell r="B2918" t="str">
            <v>CAIXA RETANGULAR 4" X 4" MÉDIA (1,30 M DO PISO), METÁLICA, INSTALADA EM PAREDE - FORNECIMENTO E INSTALAÇÃO. AF_03/2023</v>
          </cell>
          <cell r="C2918" t="str">
            <v>UN</v>
          </cell>
          <cell r="D2918">
            <v>8.8299999999999983</v>
          </cell>
          <cell r="E2918">
            <v>12.46</v>
          </cell>
          <cell r="F2918">
            <v>21.29</v>
          </cell>
        </row>
        <row r="2919">
          <cell r="A2919">
            <v>92872</v>
          </cell>
          <cell r="B2919" t="str">
            <v>CAIXA RETANGULAR 4" X 4" BAIXA (0,30 M DO PISO), METÁLICA, INSTALADA EM PAREDE - FORNECIMENTO E INSTALAÇÃO. AF_03/2023</v>
          </cell>
          <cell r="C2919" t="str">
            <v>UN</v>
          </cell>
          <cell r="D2919">
            <v>6.6099999999999994</v>
          </cell>
          <cell r="E2919">
            <v>7.08</v>
          </cell>
          <cell r="F2919">
            <v>13.69</v>
          </cell>
        </row>
        <row r="2920">
          <cell r="A2920">
            <v>95777</v>
          </cell>
          <cell r="B2920" t="str">
            <v>CONDULETE DE ALUMÍNIO, TIPO B, PARA ELETRODUTO DE AÇO GALVANIZADO DN 20 MM (3/4''), APARENTE - FORNECIMENTO E INSTALAÇÃO. AF_10/2022</v>
          </cell>
          <cell r="C2920" t="str">
            <v>UN</v>
          </cell>
          <cell r="D2920">
            <v>16.509999999999998</v>
          </cell>
          <cell r="E2920">
            <v>9.3699999999999992</v>
          </cell>
          <cell r="F2920">
            <v>25.88</v>
          </cell>
        </row>
        <row r="2921">
          <cell r="A2921">
            <v>95778</v>
          </cell>
          <cell r="B2921" t="str">
            <v>CONDULETE DE ALUMÍNIO, TIPO C, PARA ELETRODUTO DE AÇO GALVANIZADO DN 20 MM (3/4''), APARENTE - FORNECIMENTO E INSTALAÇÃO. AF_10/2022</v>
          </cell>
          <cell r="C2921" t="str">
            <v>UN</v>
          </cell>
          <cell r="D2921">
            <v>17.98</v>
          </cell>
          <cell r="E2921">
            <v>11.09</v>
          </cell>
          <cell r="F2921">
            <v>29.07</v>
          </cell>
        </row>
        <row r="2922">
          <cell r="A2922">
            <v>95779</v>
          </cell>
          <cell r="B2922" t="str">
            <v>CONDULETE DE ALUMÍNIO, TIPO E, PARA ELETRODUTO DE AÇO GALVANIZADO DN 20 MM (3/4''), APARENTE - FORNECIMENTO E INSTALAÇÃO. AF_10/2022</v>
          </cell>
          <cell r="C2922" t="str">
            <v>UN</v>
          </cell>
          <cell r="D2922">
            <v>14.770000000000001</v>
          </cell>
          <cell r="E2922">
            <v>9.3699999999999992</v>
          </cell>
          <cell r="F2922">
            <v>24.14</v>
          </cell>
        </row>
        <row r="2923">
          <cell r="A2923">
            <v>95780</v>
          </cell>
          <cell r="B2923" t="str">
            <v>CONDULETE DE ALUMÍNIO, TIPO B, PARA ELETRODUTO DE AÇO GALVANIZADO DN 25 MM (1''), APARENTE - FORNECIMENTO E INSTALAÇÃO. AF_10/2022</v>
          </cell>
          <cell r="C2923" t="str">
            <v>UN</v>
          </cell>
          <cell r="D2923">
            <v>20.399999999999999</v>
          </cell>
          <cell r="E2923">
            <v>10.37</v>
          </cell>
          <cell r="F2923">
            <v>30.77</v>
          </cell>
        </row>
        <row r="2924">
          <cell r="A2924">
            <v>95781</v>
          </cell>
          <cell r="B2924" t="str">
            <v>CONDULETE DE ALUMÍNIO, TIPO C, PARA ELETRODUTO DE AÇO GALVANIZADO DN 25 MM (1''), APARENTE - FORNECIMENTO E INSTALAÇÃO. AF_10/2022</v>
          </cell>
          <cell r="C2924" t="str">
            <v>UN</v>
          </cell>
          <cell r="D2924">
            <v>22.07</v>
          </cell>
          <cell r="E2924">
            <v>13.14</v>
          </cell>
          <cell r="F2924">
            <v>35.21</v>
          </cell>
        </row>
        <row r="2925">
          <cell r="A2925">
            <v>95782</v>
          </cell>
          <cell r="B2925" t="str">
            <v>CONDULETE DE ALUMÍNIO, TIPO E, ELETRODUTO DE AÇO GALVANIZADO DN 25 MM (1''), APARENTE - FORNECIMENTO E INSTALAÇÃO. AF_10/2022</v>
          </cell>
          <cell r="C2925" t="str">
            <v>UN</v>
          </cell>
          <cell r="D2925">
            <v>22.39</v>
          </cell>
          <cell r="E2925">
            <v>10.37</v>
          </cell>
          <cell r="F2925">
            <v>32.76</v>
          </cell>
        </row>
        <row r="2926">
          <cell r="A2926">
            <v>95785</v>
          </cell>
          <cell r="B2926" t="str">
            <v>CONDULETE DE ALUMÍNIO, TIPO E, PARA ELETRODUTO DE AÇO GALVANIZADO DN 32 MM (1 1/4''), APARENTE - FORNECIMENTO E INSTALAÇÃO. AF_10/2022</v>
          </cell>
          <cell r="C2926" t="str">
            <v>UN</v>
          </cell>
          <cell r="D2926">
            <v>27</v>
          </cell>
          <cell r="E2926">
            <v>11.79</v>
          </cell>
          <cell r="F2926">
            <v>38.79</v>
          </cell>
        </row>
        <row r="2927">
          <cell r="A2927">
            <v>95787</v>
          </cell>
          <cell r="B2927" t="str">
            <v>CONDULETE DE ALUMÍNIO, TIPO LR, PARA ELETRODUTO DE AÇO GALVANIZADO DN 20 MM (3/4''), APARENTE - FORNECIMENTO E INSTALAÇÃO. AF_10/2022</v>
          </cell>
          <cell r="C2927" t="str">
            <v>UN</v>
          </cell>
          <cell r="D2927">
            <v>16.549999999999997</v>
          </cell>
          <cell r="E2927">
            <v>12.85</v>
          </cell>
          <cell r="F2927">
            <v>29.4</v>
          </cell>
        </row>
        <row r="2928">
          <cell r="A2928">
            <v>95789</v>
          </cell>
          <cell r="B2928" t="str">
            <v>CONDULETE DE ALUMÍNIO, TIPO LR, PARA ELETRODUTO DE AÇO GALVANIZADO DN 25 MM (1''), APARENTE - FORNECIMENTO E INSTALAÇÃO. AF_10/2022</v>
          </cell>
          <cell r="C2928" t="str">
            <v>UN</v>
          </cell>
          <cell r="D2928">
            <v>24.07</v>
          </cell>
          <cell r="E2928">
            <v>15.89</v>
          </cell>
          <cell r="F2928">
            <v>39.96</v>
          </cell>
        </row>
        <row r="2929">
          <cell r="A2929">
            <v>95791</v>
          </cell>
          <cell r="B2929" t="str">
            <v>CONDULETE DE ALUMÍNIO, TIPO LR, PARA ELETRODUTO DE AÇO GALVANIZADO DN 32 MM (1 1/4''), APARENTE - FORNECIMENTO E INSTALAÇÃO. AF_10/2022</v>
          </cell>
          <cell r="C2929" t="str">
            <v>UN</v>
          </cell>
          <cell r="D2929">
            <v>35.239999999999995</v>
          </cell>
          <cell r="E2929">
            <v>20.16</v>
          </cell>
          <cell r="F2929">
            <v>55.4</v>
          </cell>
        </row>
        <row r="2930">
          <cell r="A2930">
            <v>95795</v>
          </cell>
          <cell r="B2930" t="str">
            <v>CONDULETE DE ALUMÍNIO, TIPO T, PARA ELETRODUTO DE AÇO GALVANIZADO DN 20 MM (3/4''), APARENTE - FORNECIMENTO E INSTALAÇÃO. AF_10/2022</v>
          </cell>
          <cell r="C2930" t="str">
            <v>UN</v>
          </cell>
          <cell r="D2930">
            <v>18.95</v>
          </cell>
          <cell r="E2930">
            <v>14.59</v>
          </cell>
          <cell r="F2930">
            <v>33.54</v>
          </cell>
        </row>
        <row r="2931">
          <cell r="A2931">
            <v>95796</v>
          </cell>
          <cell r="B2931" t="str">
            <v>CONDULETE DE ALUMÍNIO, TIPO T, PARA ELETRODUTO DE AÇO GALVANIZADO DN 25 MM (1''), APARENTE - FORNECIMENTO E INSTALAÇÃO. AF_10/2022</v>
          </cell>
          <cell r="C2931" t="str">
            <v>UN</v>
          </cell>
          <cell r="D2931">
            <v>28.31</v>
          </cell>
          <cell r="E2931">
            <v>18.66</v>
          </cell>
          <cell r="F2931">
            <v>46.97</v>
          </cell>
        </row>
        <row r="2932">
          <cell r="A2932">
            <v>95797</v>
          </cell>
          <cell r="B2932" t="str">
            <v>CONDULETE DE ALUMÍNIO, TIPO T, PARA ELETRODUTO DE AÇO GALVANIZADO DN 32 MM (1 1/4''), APARENTE - FORNECIMENTO E INSTALAÇÃO. AF_10/2022</v>
          </cell>
          <cell r="C2932" t="str">
            <v>UN</v>
          </cell>
          <cell r="D2932">
            <v>40.54</v>
          </cell>
          <cell r="E2932">
            <v>24.32</v>
          </cell>
          <cell r="F2932">
            <v>64.86</v>
          </cell>
        </row>
        <row r="2933">
          <cell r="A2933">
            <v>95801</v>
          </cell>
          <cell r="B2933" t="str">
            <v>CONDULETE DE ALUMÍNIO, TIPO X, PARA ELETRODUTO DE AÇO GALVANIZADO DN 20 MM (3/4''), APARENTE - FORNECIMENTO E INSTALAÇÃO. AF_10/2022</v>
          </cell>
          <cell r="C2933" t="str">
            <v>UN</v>
          </cell>
          <cell r="D2933">
            <v>23.71</v>
          </cell>
          <cell r="E2933">
            <v>16.32</v>
          </cell>
          <cell r="F2933">
            <v>40.03</v>
          </cell>
        </row>
        <row r="2934">
          <cell r="A2934">
            <v>95802</v>
          </cell>
          <cell r="B2934" t="str">
            <v>CONDULETE DE ALUMÍNIO, TIPO X, PARA ELETRODUTO DE AÇO GALVANIZADO DN 25 MM (1''), APARENTE - FORNECIMENTO E INSTALAÇÃO. AF_10/2022</v>
          </cell>
          <cell r="C2934" t="str">
            <v>UN</v>
          </cell>
          <cell r="D2934">
            <v>28.6</v>
          </cell>
          <cell r="E2934">
            <v>21.39</v>
          </cell>
          <cell r="F2934">
            <v>49.99</v>
          </cell>
        </row>
        <row r="2935">
          <cell r="A2935">
            <v>95803</v>
          </cell>
          <cell r="B2935" t="str">
            <v>CONDULETE DE ALUMÍNIO, TIPO X, PARA ELETRODUTO DE AÇO GALVANIZADO DN 32 MM (1 1/4''), APARENTE - FORNECIMENTO E INSTALAÇÃO. AF_10/2022</v>
          </cell>
          <cell r="C2935" t="str">
            <v>UN</v>
          </cell>
          <cell r="D2935">
            <v>43.97999999999999</v>
          </cell>
          <cell r="E2935">
            <v>28.51</v>
          </cell>
          <cell r="F2935">
            <v>72.489999999999995</v>
          </cell>
        </row>
        <row r="2936">
          <cell r="A2936">
            <v>95804</v>
          </cell>
          <cell r="B2936" t="str">
            <v>CONDULETE DE PVC, TIPO B, PARA ELETRODUTO DE PVC SOLDÁVEL DN 20 MM (1/2''), APARENTE - FORNECIMENTO E INSTALAÇÃO. AF_10/2022</v>
          </cell>
          <cell r="C2936" t="str">
            <v>UN</v>
          </cell>
          <cell r="D2936">
            <v>16.829999999999998</v>
          </cell>
          <cell r="E2936">
            <v>8.75</v>
          </cell>
          <cell r="F2936">
            <v>25.58</v>
          </cell>
        </row>
        <row r="2937">
          <cell r="A2937">
            <v>95805</v>
          </cell>
          <cell r="B2937" t="str">
            <v>CONDULETE DE PVC, TIPO B, PARA ELETRODUTO DE PVC SOLDÁVEL DN 25 MM (3/4''), APARENTE - FORNECIMENTO E INSTALAÇÃO. AF_10/2022</v>
          </cell>
          <cell r="C2937" t="str">
            <v>UN</v>
          </cell>
          <cell r="D2937">
            <v>17.25</v>
          </cell>
          <cell r="E2937">
            <v>9.76</v>
          </cell>
          <cell r="F2937">
            <v>27.01</v>
          </cell>
        </row>
        <row r="2938">
          <cell r="A2938">
            <v>95806</v>
          </cell>
          <cell r="B2938" t="str">
            <v>CONDULETE DE PVC, TIPO B, PARA ELETRODUTO DE PVC SOLDÁVEL DN 32 MM (1''), APARENTE - FORNECIMENTO E INSTALAÇÃO. AF_10/2022</v>
          </cell>
          <cell r="C2938" t="str">
            <v>UN</v>
          </cell>
          <cell r="D2938">
            <v>18.420000000000002</v>
          </cell>
          <cell r="E2938">
            <v>11.19</v>
          </cell>
          <cell r="F2938">
            <v>29.61</v>
          </cell>
        </row>
        <row r="2939">
          <cell r="A2939">
            <v>95807</v>
          </cell>
          <cell r="B2939" t="str">
            <v>CONDULETE DE PVC, TIPO LL, PARA ELETRODUTO DE PVC SOLDÁVEL DN 20 MM (1/2''), APARENTE - FORNECIMENTO E INSTALAÇÃO. AF_10/2022</v>
          </cell>
          <cell r="C2939" t="str">
            <v>UN</v>
          </cell>
          <cell r="D2939">
            <v>19.059999999999999</v>
          </cell>
          <cell r="E2939">
            <v>10.98</v>
          </cell>
          <cell r="F2939">
            <v>30.04</v>
          </cell>
        </row>
        <row r="2940">
          <cell r="A2940">
            <v>95808</v>
          </cell>
          <cell r="B2940" t="str">
            <v>CONDULETE DE PVC, TIPO LL, PARA ELETRODUTO DE PVC SOLDÁVEL DN 25 MM (3/4''), APARENTE - FORNECIMENTO E INSTALAÇÃO. AF_10/2022</v>
          </cell>
          <cell r="C2940" t="str">
            <v>UN</v>
          </cell>
          <cell r="D2940">
            <v>20.340000000000003</v>
          </cell>
          <cell r="E2940">
            <v>14.01</v>
          </cell>
          <cell r="F2940">
            <v>34.35</v>
          </cell>
        </row>
        <row r="2941">
          <cell r="A2941">
            <v>95809</v>
          </cell>
          <cell r="B2941" t="str">
            <v>CONDULETE DE PVC, TIPO LL, PARA ELETRODUTO DE PVC SOLDÁVEL DN 32 MM (1''), APARENTE - FORNECIMENTO E INSTALAÇÃO. AF_10/2022</v>
          </cell>
          <cell r="C2941" t="str">
            <v>UN</v>
          </cell>
          <cell r="D2941">
            <v>24.42</v>
          </cell>
          <cell r="E2941">
            <v>18.28</v>
          </cell>
          <cell r="F2941">
            <v>42.7</v>
          </cell>
        </row>
        <row r="2942">
          <cell r="A2942">
            <v>95810</v>
          </cell>
          <cell r="B2942" t="str">
            <v>CONDULETE DE PVC, TIPO LB, PARA ELETRODUTO DE PVC SOLDÁVEL DN 20 MM (1/2''), APARENTE - FORNECIMENTO E INSTALAÇÃO. AF_10/2022</v>
          </cell>
          <cell r="C2942" t="str">
            <v>UN</v>
          </cell>
          <cell r="D2942">
            <v>15.6</v>
          </cell>
          <cell r="E2942">
            <v>3.33</v>
          </cell>
          <cell r="F2942">
            <v>18.93</v>
          </cell>
        </row>
        <row r="2943">
          <cell r="A2943">
            <v>95811</v>
          </cell>
          <cell r="B2943" t="str">
            <v>CONDULETE DE PVC, TIPO LB, PARA ELETRODUTO DE PVC SOLDÁVEL DN 25 MM (3/4''), APARENTE - FORNECIMENTO E INSTALAÇÃO. AF_10/2022</v>
          </cell>
          <cell r="C2943" t="str">
            <v>UN</v>
          </cell>
          <cell r="D2943">
            <v>16.86</v>
          </cell>
          <cell r="E2943">
            <v>6.38</v>
          </cell>
          <cell r="F2943">
            <v>23.24</v>
          </cell>
        </row>
        <row r="2944">
          <cell r="A2944">
            <v>95812</v>
          </cell>
          <cell r="B2944" t="str">
            <v>CONDULETE DE PVC, TIPO LB, PARA ELETRODUTO DE PVC SOLDÁVEL DN 32 MM (1''), APARENTE - FORNECIMENTO E INSTALAÇÃO. AF_10/2022</v>
          </cell>
          <cell r="C2944" t="str">
            <v>UN</v>
          </cell>
          <cell r="D2944">
            <v>20.95</v>
          </cell>
          <cell r="E2944">
            <v>10.64</v>
          </cell>
          <cell r="F2944">
            <v>31.59</v>
          </cell>
        </row>
        <row r="2945">
          <cell r="A2945">
            <v>95813</v>
          </cell>
          <cell r="B2945" t="str">
            <v>CONDULETE DE PVC, TIPO TB, PARA ELETRODUTO DE PVC SOLDÁVEL DN 20 MM (1/2''), APARENTE - FORNECIMENTO E INSTALAÇÃO. AF_10/2022</v>
          </cell>
          <cell r="C2945" t="str">
            <v>UN</v>
          </cell>
          <cell r="D2945">
            <v>17.52</v>
          </cell>
          <cell r="E2945">
            <v>4.45</v>
          </cell>
          <cell r="F2945">
            <v>21.97</v>
          </cell>
        </row>
        <row r="2946">
          <cell r="A2946">
            <v>95814</v>
          </cell>
          <cell r="B2946" t="str">
            <v>CONDULETE DE PVC, TIPO TB, PARA ELETRODUTO DE PVC SOLDÁVEL DN 25 MM (3/4''), APARENTE - FORNECIMENTO E INSTALAÇÃO. AF_10/2022</v>
          </cell>
          <cell r="C2946" t="str">
            <v>UN</v>
          </cell>
          <cell r="D2946">
            <v>19.2</v>
          </cell>
          <cell r="E2946">
            <v>8.52</v>
          </cell>
          <cell r="F2946">
            <v>27.72</v>
          </cell>
        </row>
        <row r="2947">
          <cell r="A2947">
            <v>95815</v>
          </cell>
          <cell r="B2947" t="str">
            <v>CONDULETE DE PVC, TIPO TB, PARA ELETRODUTO DE PVC SOLDÁVEL DN 32 MM (1''), APARENTE - FORNECIMENTO E INSTALAÇÃO. AF_10/2022</v>
          </cell>
          <cell r="C2947" t="str">
            <v>UN</v>
          </cell>
          <cell r="D2947">
            <v>26.53</v>
          </cell>
          <cell r="E2947">
            <v>14.22</v>
          </cell>
          <cell r="F2947">
            <v>40.75</v>
          </cell>
        </row>
        <row r="2948">
          <cell r="A2948">
            <v>95816</v>
          </cell>
          <cell r="B2948" t="str">
            <v>CONDULETE DE PVC, TIPO X, PARA ELETRODUTO DE PVC SOLDÁVEL DN 20 MM (1/2''), APARENTE - FORNECIMENTO E INSTALAÇÃO. AF_10/2022</v>
          </cell>
          <cell r="C2948" t="str">
            <v>UN</v>
          </cell>
          <cell r="D2948">
            <v>23.229999999999997</v>
          </cell>
          <cell r="E2948">
            <v>13.21</v>
          </cell>
          <cell r="F2948">
            <v>36.44</v>
          </cell>
        </row>
        <row r="2949">
          <cell r="A2949">
            <v>95817</v>
          </cell>
          <cell r="B2949" t="str">
            <v>CONDULETE DE PVC, TIPO X, PARA ELETRODUTO DE PVC SOLDÁVEL DN 25 MM (3/4), APARENTE - FORNECIMENTO E INSTALAÇÃO. AF_10/2022</v>
          </cell>
          <cell r="C2949" t="str">
            <v>UN</v>
          </cell>
          <cell r="D2949">
            <v>24.75</v>
          </cell>
          <cell r="E2949">
            <v>18.28</v>
          </cell>
          <cell r="F2949">
            <v>43.03</v>
          </cell>
        </row>
        <row r="2950">
          <cell r="A2950">
            <v>95818</v>
          </cell>
          <cell r="B2950" t="str">
            <v>CONDULETE DE PVC, TIPO X, PARA ELETRODUTO DE PVC SOLDÁVEL DN 32 MM (1''), APARENTE - FORNECIMENTO E INSTALAÇÃO. AF_10/2022</v>
          </cell>
          <cell r="C2950" t="str">
            <v>UN</v>
          </cell>
          <cell r="D2950">
            <v>34.42</v>
          </cell>
          <cell r="E2950">
            <v>25.41</v>
          </cell>
          <cell r="F2950">
            <v>59.83</v>
          </cell>
        </row>
        <row r="2951">
          <cell r="A2951">
            <v>97881</v>
          </cell>
          <cell r="B2951" t="str">
            <v>CAIXA ENTERRADA ELÉTRICA RETANGULAR, EM CONCRETO PRÉ-MOLDADO, FUNDO COM BRITA, DIMENSÕES INTERNAS: 0,3X0,3X0,3 M. AF_12/2020</v>
          </cell>
          <cell r="C2951" t="str">
            <v>UN</v>
          </cell>
          <cell r="D2951">
            <v>81.430000000000007</v>
          </cell>
          <cell r="E2951">
            <v>21.4</v>
          </cell>
          <cell r="F2951">
            <v>102.83</v>
          </cell>
        </row>
        <row r="2952">
          <cell r="A2952">
            <v>97882</v>
          </cell>
          <cell r="B2952" t="str">
            <v>CAIXA ENTERRADA ELÉTRICA RETANGULAR, EM CONCRETO PRÉ-MOLDADO, FUNDO COM BRITA, DIMENSÕES INTERNAS: 0,4X0,4X0,4 M. AF_12/2020</v>
          </cell>
          <cell r="C2952" t="str">
            <v>UN</v>
          </cell>
          <cell r="D2952">
            <v>129.55000000000001</v>
          </cell>
          <cell r="E2952">
            <v>30.58</v>
          </cell>
          <cell r="F2952">
            <v>160.13</v>
          </cell>
        </row>
        <row r="2953">
          <cell r="A2953">
            <v>97883</v>
          </cell>
          <cell r="B2953" t="str">
            <v>CAIXA ENTERRADA ELÉTRICA RETANGULAR, EM CONCRETO PRÉ-MOLDADO, FUNDO COM BRITA, DIMENSÕES INTERNAS: 0,6X0,6X0,5 M. AF_12/2020</v>
          </cell>
          <cell r="C2953" t="str">
            <v>UN</v>
          </cell>
          <cell r="D2953">
            <v>256.18</v>
          </cell>
          <cell r="E2953">
            <v>53.23</v>
          </cell>
          <cell r="F2953">
            <v>309.41000000000003</v>
          </cell>
        </row>
        <row r="2954">
          <cell r="A2954">
            <v>97884</v>
          </cell>
          <cell r="B2954" t="str">
            <v>CAIXA ENTERRADA ELÉTRICA RETANGULAR, EM CONCRETO PRÉ-MOLDADO, FUNDO COM BRITA, DIMENSÕES INTERNAS: 0,8X0,8X0,5 M. AF_12/2020</v>
          </cell>
          <cell r="C2954" t="str">
            <v>UN</v>
          </cell>
          <cell r="D2954">
            <v>506.56</v>
          </cell>
          <cell r="E2954">
            <v>89.21</v>
          </cell>
          <cell r="F2954">
            <v>595.77</v>
          </cell>
        </row>
        <row r="2955">
          <cell r="A2955">
            <v>97885</v>
          </cell>
          <cell r="B2955" t="str">
            <v>CAIXA ENTERRADA ELÉTRICA RETANGULAR, EM CONCRETO PRÉ-MOLDADO, FUNDO COM BRITA, DIMENSÕES INTERNAS: 1X1X0,5 M. AF_12/2020</v>
          </cell>
          <cell r="C2955" t="str">
            <v>UN</v>
          </cell>
          <cell r="D2955">
            <v>787.76</v>
          </cell>
          <cell r="E2955">
            <v>120.85</v>
          </cell>
          <cell r="F2955">
            <v>908.61</v>
          </cell>
        </row>
        <row r="2956">
          <cell r="A2956">
            <v>97886</v>
          </cell>
          <cell r="B2956" t="str">
            <v>CAIXA ENTERRADA ELÉTRICA RETANGULAR, EM ALVENARIA COM TIJOLOS CERÂMICOS MACIÇOS, FUNDO COM BRITA, DIMENSÕES INTERNAS: 0,3X0,3X0,3 M. AF_12/2020</v>
          </cell>
          <cell r="C2956" t="str">
            <v>UN</v>
          </cell>
          <cell r="D2956">
            <v>95.399999999999991</v>
          </cell>
          <cell r="E2956">
            <v>79.7</v>
          </cell>
          <cell r="F2956">
            <v>175.1</v>
          </cell>
        </row>
        <row r="2957">
          <cell r="A2957">
            <v>97887</v>
          </cell>
          <cell r="B2957" t="str">
            <v>CAIXA ENTERRADA ELÉTRICA RETANGULAR, EM ALVENARIA COM TIJOLOS CERÂMICOS MACIÇOS, FUNDO COM BRITA, DIMENSÕES INTERNAS: 0,4X0,4X0,4 M. AF_12/2020</v>
          </cell>
          <cell r="C2957" t="str">
            <v>UN</v>
          </cell>
          <cell r="D2957">
            <v>151.48000000000002</v>
          </cell>
          <cell r="E2957">
            <v>125.06</v>
          </cell>
          <cell r="F2957">
            <v>276.54000000000002</v>
          </cell>
        </row>
        <row r="2958">
          <cell r="A2958">
            <v>97888</v>
          </cell>
          <cell r="B2958" t="str">
            <v>CAIXA ENTERRADA ELÉTRICA RETANGULAR, EM ALVENARIA COM TIJOLOS CERÂMICOS MACIÇOS, FUNDO COM BRITA, DIMENSÕES INTERNAS: 0,6X0,6X0,6 M. AF_12/2020</v>
          </cell>
          <cell r="C2958" t="str">
            <v>UN</v>
          </cell>
          <cell r="D2958">
            <v>301.17000000000007</v>
          </cell>
          <cell r="E2958">
            <v>233.4</v>
          </cell>
          <cell r="F2958">
            <v>534.57000000000005</v>
          </cell>
        </row>
        <row r="2959">
          <cell r="A2959">
            <v>97889</v>
          </cell>
          <cell r="B2959" t="str">
            <v>CAIXA ENTERRADA ELÉTRICA RETANGULAR, EM ALVENARIA COM TIJOLOS CERÂMICOS MACIÇOS, FUNDO COM BRITA, DIMENSÕES INTERNAS: 0,8X0,8X0,6 M. AF_12/2020</v>
          </cell>
          <cell r="C2959" t="str">
            <v>UN</v>
          </cell>
          <cell r="D2959">
            <v>405.71999999999997</v>
          </cell>
          <cell r="E2959">
            <v>317.56</v>
          </cell>
          <cell r="F2959">
            <v>723.28</v>
          </cell>
        </row>
        <row r="2960">
          <cell r="A2960">
            <v>97890</v>
          </cell>
          <cell r="B2960" t="str">
            <v>CAIXA ENTERRADA ELÉTRICA RETANGULAR, EM ALVENARIA COM TIJOLOS CERÂMICOS MACIÇOS, FUNDO COM BRITA, DIMENSÕES INTERNAS: 1X1X0,6 M. AF_12/2020</v>
          </cell>
          <cell r="C2960" t="str">
            <v>UN</v>
          </cell>
          <cell r="D2960">
            <v>493.22999999999996</v>
          </cell>
          <cell r="E2960">
            <v>324.57</v>
          </cell>
          <cell r="F2960">
            <v>817.8</v>
          </cell>
        </row>
        <row r="2961">
          <cell r="A2961">
            <v>97891</v>
          </cell>
          <cell r="B2961" t="str">
            <v>CAIXA ENTERRADA ELÉTRICA RETANGULAR, EM ALVENARIA COM BLOCOS DE CONCRETO, FUNDO COM BRITA, DIMENSÕES INTERNAS: 0,4X0,4X0,4 M. AF_12/2020</v>
          </cell>
          <cell r="C2961" t="str">
            <v>UN</v>
          </cell>
          <cell r="D2961">
            <v>108.48</v>
          </cell>
          <cell r="E2961">
            <v>97.51</v>
          </cell>
          <cell r="F2961">
            <v>205.99</v>
          </cell>
        </row>
        <row r="2962">
          <cell r="A2962">
            <v>97892</v>
          </cell>
          <cell r="B2962" t="str">
            <v>CAIXA ENTERRADA ELÉTRICA RETANGULAR, EM ALVENARIA COM BLOCOS DE CONCRETO, FUNDO COM BRITA, DIMENSÕES INTERNAS: 0,6X0,6X0,6 M. AF_12/2020</v>
          </cell>
          <cell r="C2962" t="str">
            <v>UN</v>
          </cell>
          <cell r="D2962">
            <v>210.32999999999998</v>
          </cell>
          <cell r="E2962">
            <v>175.12</v>
          </cell>
          <cell r="F2962">
            <v>385.45</v>
          </cell>
        </row>
        <row r="2963">
          <cell r="A2963">
            <v>97893</v>
          </cell>
          <cell r="B2963" t="str">
            <v>CAIXA ENTERRADA ELÉTRICA RETANGULAR, EM ALVENARIA COM BLOCOS DE CONCRETO, FUNDO COM BRITA, DIMENSÕES INTERNAS: 0,8X0,8X0,6 M. AF_12/2020</v>
          </cell>
          <cell r="C2963" t="str">
            <v>UN</v>
          </cell>
          <cell r="D2963">
            <v>289.85000000000002</v>
          </cell>
          <cell r="E2963">
            <v>243.24</v>
          </cell>
          <cell r="F2963">
            <v>533.09</v>
          </cell>
        </row>
        <row r="2964">
          <cell r="A2964">
            <v>97894</v>
          </cell>
          <cell r="B2964" t="str">
            <v>CAIXA ENTERRADA ELÉTRICA RETANGULAR, EM ALVENARIA COM BLOCOS DE CONCRETO, FUNDO COM BRITA, DIMENSÕES INTERNAS: 1X1X0,6 M. AF_12/2020</v>
          </cell>
          <cell r="C2964" t="str">
            <v>UN</v>
          </cell>
          <cell r="D2964">
            <v>352.83000000000004</v>
          </cell>
          <cell r="E2964">
            <v>234.49</v>
          </cell>
          <cell r="F2964">
            <v>587.32000000000005</v>
          </cell>
        </row>
        <row r="2965">
          <cell r="A2965">
            <v>104396</v>
          </cell>
          <cell r="B2965" t="str">
            <v>CONDULETE DE PVC, TIPO E, PARA ELETRODUTO DE PVC SOLDÁVEL DN 25 MM (3/4''), APARENTE - FORNECIMENTO E INSTALAÇÃO. AF_10/2022</v>
          </cell>
          <cell r="C2965" t="str">
            <v>UN</v>
          </cell>
          <cell r="D2965">
            <v>15.67</v>
          </cell>
          <cell r="E2965">
            <v>9.76</v>
          </cell>
          <cell r="F2965">
            <v>25.43</v>
          </cell>
        </row>
        <row r="2966">
          <cell r="A2966">
            <v>104397</v>
          </cell>
          <cell r="B2966" t="str">
            <v>CONDULETE DE PVC, TIPO E, PARA ELETRODUTO DE PVC SOLDÁVEL DN 32 MM (1''), APARENTE - FORNECIMENTO E INSTALAÇÃO. AF_10/2022</v>
          </cell>
          <cell r="C2966" t="str">
            <v>UN</v>
          </cell>
          <cell r="D2966">
            <v>19.170000000000002</v>
          </cell>
          <cell r="E2966">
            <v>11.19</v>
          </cell>
          <cell r="F2966">
            <v>30.36</v>
          </cell>
        </row>
        <row r="2967">
          <cell r="A2967">
            <v>104398</v>
          </cell>
          <cell r="B2967" t="str">
            <v>CONDULETE DE PVC, TIPO LR, PARA ELETRODUTO DE PVC SOLDÁVEL DN 20 MM (1/2''), APARENTE - FORNECIMENTO E INSTALAÇÃO. AF_10/2022</v>
          </cell>
          <cell r="C2967" t="str">
            <v>UN</v>
          </cell>
          <cell r="D2967">
            <v>19.04</v>
          </cell>
          <cell r="E2967">
            <v>10.98</v>
          </cell>
          <cell r="F2967">
            <v>30.02</v>
          </cell>
        </row>
        <row r="2968">
          <cell r="A2968">
            <v>104399</v>
          </cell>
          <cell r="B2968" t="str">
            <v>CONDULETE DE PVC, TIPO LR, PARA ELETRODUTO DE PVC SOLDÁVEL DN 25 MM (3/4''), APARENTE - FORNECIMENTO E INSTALAÇÃO. AF_10/2022</v>
          </cell>
          <cell r="C2968" t="str">
            <v>UN</v>
          </cell>
          <cell r="D2968">
            <v>18.75</v>
          </cell>
          <cell r="E2968">
            <v>14.01</v>
          </cell>
          <cell r="F2968">
            <v>32.76</v>
          </cell>
        </row>
        <row r="2969">
          <cell r="A2969">
            <v>104400</v>
          </cell>
          <cell r="B2969" t="str">
            <v>CONDULETE DE PVC, TIPO LR, PARA ELETRODUTO DE PVC SOLDÁVEL DN 32 MM (1''), APARENTE - FORNECIMENTO E INSTALAÇÃO. AF_10/2022</v>
          </cell>
          <cell r="C2969" t="str">
            <v>UN</v>
          </cell>
          <cell r="D2969">
            <v>23.740000000000002</v>
          </cell>
          <cell r="E2969">
            <v>18.28</v>
          </cell>
          <cell r="F2969">
            <v>42.02</v>
          </cell>
        </row>
        <row r="2970">
          <cell r="A2970">
            <v>104401</v>
          </cell>
          <cell r="B2970" t="str">
            <v>CONDULETE DE PVC, TIPO C, PARA ELETRODUTO DE PVC SOLDÁVEL DN 20 MM (1/2''), APARENTE - FORNECIMENTO E INSTALAÇÃO. AF_10/2022</v>
          </cell>
          <cell r="C2970" t="str">
            <v>UN</v>
          </cell>
          <cell r="D2970">
            <v>18.57</v>
          </cell>
          <cell r="E2970">
            <v>9.8699999999999992</v>
          </cell>
          <cell r="F2970">
            <v>28.44</v>
          </cell>
        </row>
        <row r="2971">
          <cell r="A2971">
            <v>104402</v>
          </cell>
          <cell r="B2971" t="str">
            <v>CONDULETE DE PVC, TIPO C, PARA ELETRODUTO DE PVC SOLDÁVEL DN 25 MM (3/4''), APARENTE - FORNECIMENTO E INSTALAÇÃO. AF_10/2022</v>
          </cell>
          <cell r="C2971" t="str">
            <v>UN</v>
          </cell>
          <cell r="D2971">
            <v>17.86</v>
          </cell>
          <cell r="E2971">
            <v>11.88</v>
          </cell>
          <cell r="F2971">
            <v>29.74</v>
          </cell>
        </row>
        <row r="2972">
          <cell r="A2972">
            <v>104403</v>
          </cell>
          <cell r="B2972" t="str">
            <v>CONDULETE DE PVC, TIPO C, PARA ELETRODUTO DE PVC SOLDÁVEL DN 32 MM (1''), APARENTE - FORNECIMENTO E INSTALAÇÃO. AF_10/2022</v>
          </cell>
          <cell r="C2972" t="str">
            <v>UN</v>
          </cell>
          <cell r="D2972">
            <v>22.27</v>
          </cell>
          <cell r="E2972">
            <v>14.73</v>
          </cell>
          <cell r="F2972">
            <v>37</v>
          </cell>
        </row>
        <row r="2973">
          <cell r="A2973">
            <v>104404</v>
          </cell>
          <cell r="B2973" t="str">
            <v>CONDULETE DE PVC, TIPO T, PARA ELETRODUTO DE PVC SOLDÁVEL DN 25 MM (3/4''), APARENTE - FORNECIMENTO E INSTALAÇÃO. AF_10/2022</v>
          </cell>
          <cell r="C2973" t="str">
            <v>UN</v>
          </cell>
          <cell r="D2973">
            <v>22.16</v>
          </cell>
          <cell r="E2973">
            <v>16.16</v>
          </cell>
          <cell r="F2973">
            <v>38.32</v>
          </cell>
        </row>
        <row r="2974">
          <cell r="A2974">
            <v>104405</v>
          </cell>
          <cell r="B2974" t="str">
            <v>CONDULETE DE PVC, TIPO T, PARA ELETRODUTO DE PVC SOLDÁVEL DN 32 MM (1''), APARENTE - FORNECIMENTO E INSTALAÇÃO. AF_10/2022</v>
          </cell>
          <cell r="C2974" t="str">
            <v>UN</v>
          </cell>
          <cell r="D2974">
            <v>30.020000000000003</v>
          </cell>
          <cell r="E2974">
            <v>21.83</v>
          </cell>
          <cell r="F2974">
            <v>51.85</v>
          </cell>
        </row>
        <row r="2975">
          <cell r="A2975">
            <v>93653</v>
          </cell>
          <cell r="B2975" t="str">
            <v>DISJUNTOR MONOPOLAR TIPO DIN, CORRENTE NOMINAL DE 10A - FORNECIMENTO E INSTALAÇÃO. AF_10/2020</v>
          </cell>
          <cell r="C2975" t="str">
            <v>UN</v>
          </cell>
          <cell r="D2975">
            <v>10.67</v>
          </cell>
          <cell r="E2975">
            <v>1.41</v>
          </cell>
          <cell r="F2975">
            <v>12.08</v>
          </cell>
        </row>
        <row r="2976">
          <cell r="A2976">
            <v>93654</v>
          </cell>
          <cell r="B2976" t="str">
            <v>DISJUNTOR MONOPOLAR TIPO DIN, CORRENTE NOMINAL DE 16A - FORNECIMENTO E INSTALAÇÃO. AF_10/2020</v>
          </cell>
          <cell r="C2976" t="str">
            <v>UN</v>
          </cell>
          <cell r="D2976">
            <v>10.88</v>
          </cell>
          <cell r="E2976">
            <v>1.92</v>
          </cell>
          <cell r="F2976">
            <v>12.8</v>
          </cell>
        </row>
        <row r="2977">
          <cell r="A2977">
            <v>93655</v>
          </cell>
          <cell r="B2977" t="str">
            <v>DISJUNTOR MONOPOLAR TIPO DIN, CORRENTE NOMINAL DE 20A - FORNECIMENTO E INSTALAÇÃO. AF_10/2020</v>
          </cell>
          <cell r="C2977" t="str">
            <v>UN</v>
          </cell>
          <cell r="D2977">
            <v>11.450000000000001</v>
          </cell>
          <cell r="E2977">
            <v>2.69</v>
          </cell>
          <cell r="F2977">
            <v>14.14</v>
          </cell>
        </row>
        <row r="2978">
          <cell r="A2978">
            <v>93656</v>
          </cell>
          <cell r="B2978" t="str">
            <v>DISJUNTOR MONOPOLAR TIPO DIN, CORRENTE NOMINAL DE 25A - FORNECIMENTO E INSTALAÇÃO. AF_10/2020</v>
          </cell>
          <cell r="C2978" t="str">
            <v>UN</v>
          </cell>
          <cell r="D2978">
            <v>11.450000000000001</v>
          </cell>
          <cell r="E2978">
            <v>2.69</v>
          </cell>
          <cell r="F2978">
            <v>14.14</v>
          </cell>
        </row>
        <row r="2979">
          <cell r="A2979">
            <v>93657</v>
          </cell>
          <cell r="B2979" t="str">
            <v>DISJUNTOR MONOPOLAR TIPO DIN, CORRENTE NOMINAL DE 32A - FORNECIMENTO E INSTALAÇÃO. AF_10/2020</v>
          </cell>
          <cell r="C2979" t="str">
            <v>UN</v>
          </cell>
          <cell r="D2979">
            <v>12.09</v>
          </cell>
          <cell r="E2979">
            <v>3.7</v>
          </cell>
          <cell r="F2979">
            <v>15.79</v>
          </cell>
        </row>
        <row r="2980">
          <cell r="A2980">
            <v>93658</v>
          </cell>
          <cell r="B2980" t="str">
            <v>DISJUNTOR MONOPOLAR TIPO DIN, CORRENTE NOMINAL DE 40A - FORNECIMENTO E INSTALAÇÃO. AF_10/2020</v>
          </cell>
          <cell r="C2980" t="str">
            <v>UN</v>
          </cell>
          <cell r="D2980">
            <v>17.39</v>
          </cell>
          <cell r="E2980">
            <v>5.49</v>
          </cell>
          <cell r="F2980">
            <v>22.88</v>
          </cell>
        </row>
        <row r="2981">
          <cell r="A2981">
            <v>93659</v>
          </cell>
          <cell r="B2981" t="str">
            <v>DISJUNTOR MONOPOLAR TIPO DIN, CORRENTE NOMINAL DE 50A - FORNECIMENTO E INSTALAÇÃO. AF_10/2020</v>
          </cell>
          <cell r="C2981" t="str">
            <v>UN</v>
          </cell>
          <cell r="D2981">
            <v>18.579999999999998</v>
          </cell>
          <cell r="E2981">
            <v>7.69</v>
          </cell>
          <cell r="F2981">
            <v>26.27</v>
          </cell>
        </row>
        <row r="2982">
          <cell r="A2982">
            <v>93660</v>
          </cell>
          <cell r="B2982" t="str">
            <v>DISJUNTOR BIPOLAR TIPO DIN, CORRENTE NOMINAL DE 10A - FORNECIMENTO E INSTALAÇÃO. AF_10/2020</v>
          </cell>
          <cell r="C2982" t="str">
            <v>UN</v>
          </cell>
          <cell r="D2982">
            <v>55.66</v>
          </cell>
          <cell r="E2982">
            <v>2.85</v>
          </cell>
          <cell r="F2982">
            <v>58.51</v>
          </cell>
        </row>
        <row r="2983">
          <cell r="A2983">
            <v>93661</v>
          </cell>
          <cell r="B2983" t="str">
            <v>DISJUNTOR BIPOLAR TIPO DIN, CORRENTE NOMINAL DE 16A - FORNECIMENTO E INSTALAÇÃO. AF_10/2020</v>
          </cell>
          <cell r="C2983" t="str">
            <v>UN</v>
          </cell>
          <cell r="D2983">
            <v>56.08</v>
          </cell>
          <cell r="E2983">
            <v>3.86</v>
          </cell>
          <cell r="F2983">
            <v>59.94</v>
          </cell>
        </row>
        <row r="2984">
          <cell r="A2984">
            <v>93662</v>
          </cell>
          <cell r="B2984" t="str">
            <v>DISJUNTOR BIPOLAR TIPO DIN, CORRENTE NOMINAL DE 20A - FORNECIMENTO E INSTALAÇÃO. AF_10/2020</v>
          </cell>
          <cell r="C2984" t="str">
            <v>UN</v>
          </cell>
          <cell r="D2984">
            <v>57.260000000000005</v>
          </cell>
          <cell r="E2984">
            <v>5.37</v>
          </cell>
          <cell r="F2984">
            <v>62.63</v>
          </cell>
        </row>
        <row r="2985">
          <cell r="A2985">
            <v>93663</v>
          </cell>
          <cell r="B2985" t="str">
            <v>DISJUNTOR BIPOLAR TIPO DIN, CORRENTE NOMINAL DE 25A - FORNECIMENTO E INSTALAÇÃO. AF_10/2020</v>
          </cell>
          <cell r="C2985" t="str">
            <v>UN</v>
          </cell>
          <cell r="D2985">
            <v>57.260000000000005</v>
          </cell>
          <cell r="E2985">
            <v>5.37</v>
          </cell>
          <cell r="F2985">
            <v>62.63</v>
          </cell>
        </row>
        <row r="2986">
          <cell r="A2986">
            <v>93664</v>
          </cell>
          <cell r="B2986" t="str">
            <v>DISJUNTOR BIPOLAR TIPO DIN, CORRENTE NOMINAL DE 32A - FORNECIMENTO E INSTALAÇÃO. AF_10/2020</v>
          </cell>
          <cell r="C2986" t="str">
            <v>UN</v>
          </cell>
          <cell r="D2986">
            <v>58.53</v>
          </cell>
          <cell r="E2986">
            <v>7.41</v>
          </cell>
          <cell r="F2986">
            <v>65.94</v>
          </cell>
        </row>
        <row r="2987">
          <cell r="A2987">
            <v>93665</v>
          </cell>
          <cell r="B2987" t="str">
            <v>DISJUNTOR BIPOLAR TIPO DIN, CORRENTE NOMINAL DE 40A - FORNECIMENTO E INSTALAÇÃO. AF_10/2020</v>
          </cell>
          <cell r="C2987" t="str">
            <v>UN</v>
          </cell>
          <cell r="D2987">
            <v>59.42</v>
          </cell>
          <cell r="E2987">
            <v>11</v>
          </cell>
          <cell r="F2987">
            <v>70.42</v>
          </cell>
        </row>
        <row r="2988">
          <cell r="A2988">
            <v>93666</v>
          </cell>
          <cell r="B2988" t="str">
            <v>DISJUNTOR BIPOLAR TIPO DIN, CORRENTE NOMINAL DE 50A - FORNECIMENTO E INSTALAÇÃO. AF_10/2020</v>
          </cell>
          <cell r="C2988" t="str">
            <v>UN</v>
          </cell>
          <cell r="D2988">
            <v>61.800000000000004</v>
          </cell>
          <cell r="E2988">
            <v>15.4</v>
          </cell>
          <cell r="F2988">
            <v>77.2</v>
          </cell>
        </row>
        <row r="2989">
          <cell r="A2989">
            <v>93667</v>
          </cell>
          <cell r="B2989" t="str">
            <v>DISJUNTOR TRIPOLAR TIPO DIN, CORRENTE NOMINAL DE 10A - FORNECIMENTO E INSTALAÇÃO. AF_10/2020</v>
          </cell>
          <cell r="C2989" t="str">
            <v>UN</v>
          </cell>
          <cell r="D2989">
            <v>69.010000000000005</v>
          </cell>
          <cell r="E2989">
            <v>4.28</v>
          </cell>
          <cell r="F2989">
            <v>73.290000000000006</v>
          </cell>
        </row>
        <row r="2990">
          <cell r="A2990">
            <v>93668</v>
          </cell>
          <cell r="B2990" t="str">
            <v>DISJUNTOR TRIPOLAR TIPO DIN, CORRENTE NOMINAL DE 16A - FORNECIMENTO E INSTALAÇÃO. AF_10/2020</v>
          </cell>
          <cell r="C2990" t="str">
            <v>UN</v>
          </cell>
          <cell r="D2990">
            <v>69.64</v>
          </cell>
          <cell r="E2990">
            <v>5.79</v>
          </cell>
          <cell r="F2990">
            <v>75.430000000000007</v>
          </cell>
        </row>
        <row r="2991">
          <cell r="A2991">
            <v>93669</v>
          </cell>
          <cell r="B2991" t="str">
            <v>DISJUNTOR TRIPOLAR TIPO DIN, CORRENTE NOMINAL DE 20A - FORNECIMENTO E INSTALAÇÃO. AF_10/2020</v>
          </cell>
          <cell r="C2991" t="str">
            <v>UN</v>
          </cell>
          <cell r="D2991">
            <v>71.400000000000006</v>
          </cell>
          <cell r="E2991">
            <v>8.07</v>
          </cell>
          <cell r="F2991">
            <v>79.47</v>
          </cell>
        </row>
        <row r="2992">
          <cell r="A2992">
            <v>93670</v>
          </cell>
          <cell r="B2992" t="str">
            <v>DISJUNTOR TRIPOLAR TIPO DIN, CORRENTE NOMINAL DE 25A - FORNECIMENTO E INSTALAÇÃO. AF_10/2020</v>
          </cell>
          <cell r="C2992" t="str">
            <v>UN</v>
          </cell>
          <cell r="D2992">
            <v>71.400000000000006</v>
          </cell>
          <cell r="E2992">
            <v>8.07</v>
          </cell>
          <cell r="F2992">
            <v>79.47</v>
          </cell>
        </row>
        <row r="2993">
          <cell r="A2993">
            <v>93671</v>
          </cell>
          <cell r="B2993" t="str">
            <v>DISJUNTOR TRIPOLAR TIPO DIN, CORRENTE NOMINAL DE 32A - FORNECIMENTO E INSTALAÇÃO. AF_10/2020</v>
          </cell>
          <cell r="C2993" t="str">
            <v>UN</v>
          </cell>
          <cell r="D2993">
            <v>73.31</v>
          </cell>
          <cell r="E2993">
            <v>11.11</v>
          </cell>
          <cell r="F2993">
            <v>84.42</v>
          </cell>
        </row>
        <row r="2994">
          <cell r="A2994">
            <v>93672</v>
          </cell>
          <cell r="B2994" t="str">
            <v>DISJUNTOR TRIPOLAR TIPO DIN, CORRENTE NOMINAL DE 40A - FORNECIMENTO E INSTALAÇÃO. AF_10/2020</v>
          </cell>
          <cell r="C2994" t="str">
            <v>UN</v>
          </cell>
          <cell r="D2994">
            <v>75.850000000000009</v>
          </cell>
          <cell r="E2994">
            <v>16.52</v>
          </cell>
          <cell r="F2994">
            <v>92.37</v>
          </cell>
        </row>
        <row r="2995">
          <cell r="A2995">
            <v>93673</v>
          </cell>
          <cell r="B2995" t="str">
            <v>DISJUNTOR TRIPOLAR TIPO DIN, CORRENTE NOMINAL DE 50A - FORNECIMENTO E INSTALAÇÃO. AF_10/2020</v>
          </cell>
          <cell r="C2995" t="str">
            <v>UN</v>
          </cell>
          <cell r="D2995">
            <v>79.44</v>
          </cell>
          <cell r="E2995">
            <v>23.1</v>
          </cell>
          <cell r="F2995">
            <v>102.54</v>
          </cell>
        </row>
        <row r="2996">
          <cell r="A2996">
            <v>97359</v>
          </cell>
          <cell r="B2996" t="str">
            <v>QUADRO DE MEDIÇÃO GERAL DE ENERGIA COM 8 MEDIDORES - FORNECIMENTO E INSTALAÇÃO. AF_10/2020</v>
          </cell>
          <cell r="C2996" t="str">
            <v>UN</v>
          </cell>
          <cell r="D2996">
            <v>3895.43</v>
          </cell>
          <cell r="E2996">
            <v>149.02000000000001</v>
          </cell>
          <cell r="F2996">
            <v>4044.45</v>
          </cell>
        </row>
        <row r="2997">
          <cell r="A2997">
            <v>97360</v>
          </cell>
          <cell r="B2997" t="str">
            <v>QUADRO DE MEDIÇÃO GERAL DE ENERGIA COM 12 MEDIDORES - FORNECIMENTO E INSTALAÇÃO. AF_10/2020</v>
          </cell>
          <cell r="C2997" t="str">
            <v>UN</v>
          </cell>
          <cell r="D2997">
            <v>7568.33</v>
          </cell>
          <cell r="E2997">
            <v>223.55</v>
          </cell>
          <cell r="F2997">
            <v>7791.88</v>
          </cell>
        </row>
        <row r="2998">
          <cell r="A2998">
            <v>97361</v>
          </cell>
          <cell r="B2998" t="str">
            <v>QUADRO DE MEDIÇÃO GERAL DE ENERGIA COM 16 MEDIDORES - FORNECIMENTO E INSTALAÇÃO. AF_10/2020</v>
          </cell>
          <cell r="C2998" t="str">
            <v>UN</v>
          </cell>
          <cell r="D2998">
            <v>10091.11</v>
          </cell>
          <cell r="E2998">
            <v>298.07</v>
          </cell>
          <cell r="F2998">
            <v>10389.18</v>
          </cell>
        </row>
        <row r="2999">
          <cell r="A2999">
            <v>97362</v>
          </cell>
          <cell r="B2999" t="str">
            <v>QUADRO DE MEDIÇÃO GERAL DE ENERGIA PARA BARRAMENTO BLINDADO COM 4 MEDIDORES - FORNECIMENTO E INSTALAÇÃO. AF_10/2020</v>
          </cell>
          <cell r="C2999" t="str">
            <v>UN</v>
          </cell>
          <cell r="D2999">
            <v>1694.91</v>
          </cell>
          <cell r="E2999">
            <v>34.53</v>
          </cell>
          <cell r="F2999">
            <v>1729.44</v>
          </cell>
        </row>
        <row r="3000">
          <cell r="A3000">
            <v>101875</v>
          </cell>
          <cell r="B3000" t="str">
            <v>QUADRO DE DISTRIBUIÇÃO DE ENERGIA EM CHAPA DE AÇO GALVANIZADO, DE EMBUTIR, COM BARRAMENTO TRIFÁSICO, PARA 12 DISJUNTORES DIN 100A - FORNECIMENTO E INSTALAÇÃO. AF_10/2020</v>
          </cell>
          <cell r="C3000" t="str">
            <v>UN</v>
          </cell>
          <cell r="D3000">
            <v>354.52000000000004</v>
          </cell>
          <cell r="E3000">
            <v>21.65</v>
          </cell>
          <cell r="F3000">
            <v>376.17</v>
          </cell>
        </row>
        <row r="3001">
          <cell r="A3001">
            <v>101876</v>
          </cell>
          <cell r="B3001" t="str">
            <v>QUADRO DE DISTRIBUIÇÃO DE ENERGIA EM PVC, DE EMBUTIR, SEM BARRAMENTO, PARA 6 DISJUNTORES - FORNECIMENTO E INSTALAÇÃO. AF_10/2020</v>
          </cell>
          <cell r="C3001" t="str">
            <v>UN</v>
          </cell>
          <cell r="D3001">
            <v>77.080000000000013</v>
          </cell>
          <cell r="E3001">
            <v>14.04</v>
          </cell>
          <cell r="F3001">
            <v>91.12</v>
          </cell>
        </row>
        <row r="3002">
          <cell r="A3002">
            <v>101877</v>
          </cell>
          <cell r="B3002" t="str">
            <v>QUADRO DE DISTRIBUIÇÃO DE ENERGIA EM PVC, DE EMBUTIR, SEM BARRAMENTO, PARA 3 DISJUNTORES - FORNECIMENTO E INSTALAÇÃO. AF_10/2020</v>
          </cell>
          <cell r="C3002" t="str">
            <v>UN</v>
          </cell>
          <cell r="D3002">
            <v>50.53</v>
          </cell>
          <cell r="E3002">
            <v>12.46</v>
          </cell>
          <cell r="F3002">
            <v>62.99</v>
          </cell>
        </row>
        <row r="3003">
          <cell r="A3003">
            <v>101878</v>
          </cell>
          <cell r="B3003" t="str">
            <v>QUADRO DE DISTRIBUIÇÃO DE ENERGIA EM CHAPA DE AÇO GALVANIZADO, DE SOBREPOR, COM BARRAMENTO TRIFÁSICO, PARA 18 DISJUNTORES DIN 100A - FORNECIMENTO E INSTALAÇÃO. AF_10/2020</v>
          </cell>
          <cell r="C3003" t="str">
            <v>UN</v>
          </cell>
          <cell r="D3003">
            <v>467.32000000000005</v>
          </cell>
          <cell r="E3003">
            <v>62.01</v>
          </cell>
          <cell r="F3003">
            <v>529.33000000000004</v>
          </cell>
        </row>
        <row r="3004">
          <cell r="A3004">
            <v>101879</v>
          </cell>
          <cell r="B3004" t="str">
            <v>QUADRO DE DISTRIBUIÇÃO DE ENERGIA EM CHAPA DE AÇO GALVANIZADO, DE EMBUTIR, COM BARRAMENTO TRIFÁSICO, PARA 24 DISJUNTORES DIN 100A - FORNECIMENTO E INSTALAÇÃO. AF_10/2020</v>
          </cell>
          <cell r="C3004" t="str">
            <v>UN</v>
          </cell>
          <cell r="D3004">
            <v>517.71999999999991</v>
          </cell>
          <cell r="E3004">
            <v>24.33</v>
          </cell>
          <cell r="F3004">
            <v>542.04999999999995</v>
          </cell>
        </row>
        <row r="3005">
          <cell r="A3005">
            <v>101880</v>
          </cell>
          <cell r="B3005" t="str">
            <v>QUADRO DE DISTRIBUIÇÃO DE ENERGIA EM CHAPA DE AÇO GALVANIZADO, DE EMBUTIR, COM BARRAMENTO TRIFÁSICO, PARA 30 DISJUNTORES DIN 150A - FORNECIMENTO E INSTALAÇÃO. AF_10/2020</v>
          </cell>
          <cell r="C3005" t="str">
            <v>UN</v>
          </cell>
          <cell r="D3005">
            <v>595.42999999999995</v>
          </cell>
          <cell r="E3005">
            <v>29.23</v>
          </cell>
          <cell r="F3005">
            <v>624.66</v>
          </cell>
        </row>
        <row r="3006">
          <cell r="A3006">
            <v>101881</v>
          </cell>
          <cell r="B3006" t="str">
            <v>QUADRO DE DISTRIBUIÇÃO DE ENERGIA EM CHAPA DE AÇO GALVANIZADO, DE EMBUTIR, COM BARRAMENTO TRIFÁSICO, PARA 40 DISJUNTORES DIN 100A - FORNECIMENTO E INSTALAÇÃO. AF_10/2020</v>
          </cell>
          <cell r="C3006" t="str">
            <v>UN</v>
          </cell>
          <cell r="D3006">
            <v>864.13</v>
          </cell>
          <cell r="E3006">
            <v>29.36</v>
          </cell>
          <cell r="F3006">
            <v>893.49</v>
          </cell>
        </row>
        <row r="3007">
          <cell r="A3007">
            <v>101882</v>
          </cell>
          <cell r="B3007" t="str">
            <v>QUADRO DE DISTRIBUIÇÃO DE ENERGIA EM CHAPA DE AÇO GALVANIZADO, DE EMBUTIR, COM BARRAMENTO TRIFÁSICO, PARA 30 DISJUNTORES DIN 225A - FORNECIMENTO E INSTALAÇÃO. AF_10/2020</v>
          </cell>
          <cell r="C3007" t="str">
            <v>UN</v>
          </cell>
          <cell r="D3007">
            <v>1234.6400000000001</v>
          </cell>
          <cell r="E3007">
            <v>29.29</v>
          </cell>
          <cell r="F3007">
            <v>1263.93</v>
          </cell>
        </row>
        <row r="3008">
          <cell r="A3008">
            <v>101883</v>
          </cell>
          <cell r="B3008" t="str">
            <v>QUADRO DE DISTRIBUIÇÃO DE ENERGIA EM CHAPA DE AÇO GALVANIZADO, DE EMBUTIR, COM BARRAMENTO TRIFÁSICO, PARA 18 DISJUNTORES DIN 100A - FORNECIMENTO E INSTALAÇÃO. AF_10/2020</v>
          </cell>
          <cell r="C3008" t="str">
            <v>UN</v>
          </cell>
          <cell r="D3008">
            <v>492.91999999999996</v>
          </cell>
          <cell r="E3008">
            <v>24.1</v>
          </cell>
          <cell r="F3008">
            <v>517.02</v>
          </cell>
        </row>
        <row r="3009">
          <cell r="A3009">
            <v>101890</v>
          </cell>
          <cell r="B3009" t="str">
            <v>DISJUNTOR MONOPOLAR TIPO NEMA, CORRENTE NOMINAL DE 10 ATÉ 30A - FORNECIMENTO E INSTALAÇÃO. AF_10/2020</v>
          </cell>
          <cell r="C3009" t="str">
            <v>UN</v>
          </cell>
          <cell r="D3009">
            <v>14.17</v>
          </cell>
          <cell r="E3009">
            <v>2.69</v>
          </cell>
          <cell r="F3009">
            <v>16.86</v>
          </cell>
        </row>
        <row r="3010">
          <cell r="A3010">
            <v>101891</v>
          </cell>
          <cell r="B3010" t="str">
            <v>DISJUNTOR MONOPOLAR TIPO NEMA, CORRENTE NOMINAL DE 35 ATÉ 50A - FORNECIMENTO E INSTALAÇÃO. AF_10/2020</v>
          </cell>
          <cell r="C3010" t="str">
            <v>UN</v>
          </cell>
          <cell r="D3010">
            <v>23.740000000000002</v>
          </cell>
          <cell r="E3010">
            <v>5.49</v>
          </cell>
          <cell r="F3010">
            <v>29.23</v>
          </cell>
        </row>
        <row r="3011">
          <cell r="A3011">
            <v>101892</v>
          </cell>
          <cell r="B3011" t="str">
            <v>DISJUNTOR BIPOLAR TIPO NEMA, CORRENTE NOMINAL DE 10 ATÉ 50A - FORNECIMENTO E INSTALAÇÃO. AF_10/2020</v>
          </cell>
          <cell r="C3011" t="str">
            <v>UN</v>
          </cell>
          <cell r="D3011">
            <v>68.649999999999991</v>
          </cell>
          <cell r="E3011">
            <v>5.37</v>
          </cell>
          <cell r="F3011">
            <v>74.02</v>
          </cell>
        </row>
        <row r="3012">
          <cell r="A3012">
            <v>101893</v>
          </cell>
          <cell r="B3012" t="str">
            <v>DISJUNTOR TRIPOLAR TIPO NEMA, CORRENTE NOMINAL DE 10 ATÉ 50A - FORNECIMENTO E INSTALAÇÃO. AF_10/2020</v>
          </cell>
          <cell r="C3012" t="str">
            <v>UN</v>
          </cell>
          <cell r="D3012">
            <v>86.77000000000001</v>
          </cell>
          <cell r="E3012">
            <v>8.07</v>
          </cell>
          <cell r="F3012">
            <v>94.84</v>
          </cell>
        </row>
        <row r="3013">
          <cell r="A3013">
            <v>101894</v>
          </cell>
          <cell r="B3013" t="str">
            <v>DISJUNTOR TRIPOLAR TIPO NEMA, CORRENTE NOMINAL DE 60 ATÉ 100A - FORNECIMENTO E INSTALAÇÃO. AF_10/2020</v>
          </cell>
          <cell r="C3013" t="str">
            <v>UN</v>
          </cell>
          <cell r="D3013">
            <v>133.12</v>
          </cell>
          <cell r="E3013">
            <v>31.88</v>
          </cell>
          <cell r="F3013">
            <v>165</v>
          </cell>
        </row>
        <row r="3014">
          <cell r="A3014">
            <v>101895</v>
          </cell>
          <cell r="B3014" t="str">
            <v>DISJUNTOR TERMOMAGNÉTICO TRIPOLAR , CORRENTE NOMINAL DE 125A - FORNECIMENTO E INSTALAÇÃO. AF_10/2020</v>
          </cell>
          <cell r="C3014" t="str">
            <v>UN</v>
          </cell>
          <cell r="D3014">
            <v>388.87</v>
          </cell>
          <cell r="E3014">
            <v>53.86</v>
          </cell>
          <cell r="F3014">
            <v>442.73</v>
          </cell>
        </row>
        <row r="3015">
          <cell r="A3015">
            <v>101896</v>
          </cell>
          <cell r="B3015" t="str">
            <v>DISJUNTOR TERMOMAGNÉTICO TRIPOLAR , CORRENTE NOMINAL DE 200A - FORNECIMENTO E INSTALAÇÃO. AF_10/2020</v>
          </cell>
          <cell r="C3015" t="str">
            <v>UN</v>
          </cell>
          <cell r="D3015">
            <v>605.1</v>
          </cell>
          <cell r="E3015">
            <v>53.86</v>
          </cell>
          <cell r="F3015">
            <v>658.96</v>
          </cell>
        </row>
        <row r="3016">
          <cell r="A3016">
            <v>101897</v>
          </cell>
          <cell r="B3016" t="str">
            <v>DISJUNTOR TERMOMAGNÉTICO TRIPOLAR , CORRENTE NOMINAL DE 250A - FORNECIMENTO E INSTALAÇÃO. AF_10/2020</v>
          </cell>
          <cell r="C3016" t="str">
            <v>UN</v>
          </cell>
          <cell r="D3016">
            <v>992.38</v>
          </cell>
          <cell r="E3016">
            <v>53.86</v>
          </cell>
          <cell r="F3016">
            <v>1046.24</v>
          </cell>
        </row>
        <row r="3017">
          <cell r="A3017">
            <v>101898</v>
          </cell>
          <cell r="B3017" t="str">
            <v>DISJUNTOR TERMOMAGNÉTICO TRIPOLAR , CORRENTE NOMINAL DE 400A - FORNECIMENTO E INSTALAÇÃO. AF_10/2020</v>
          </cell>
          <cell r="C3017" t="str">
            <v>UN</v>
          </cell>
          <cell r="D3017">
            <v>1343.3000000000002</v>
          </cell>
          <cell r="E3017">
            <v>53.86</v>
          </cell>
          <cell r="F3017">
            <v>1397.16</v>
          </cell>
        </row>
        <row r="3018">
          <cell r="A3018">
            <v>101899</v>
          </cell>
          <cell r="B3018" t="str">
            <v>DISJUNTOR TERMOMAGNÉTICO TRIPOLAR , CORRENTE NOMINAL DE 600A - FORNECIMENTO E INSTALAÇÃO. AF_10/2020</v>
          </cell>
          <cell r="C3018" t="str">
            <v>UN</v>
          </cell>
          <cell r="D3018">
            <v>2178.02</v>
          </cell>
          <cell r="E3018">
            <v>53.86</v>
          </cell>
          <cell r="F3018">
            <v>2231.88</v>
          </cell>
        </row>
        <row r="3019">
          <cell r="A3019">
            <v>101900</v>
          </cell>
          <cell r="B3019" t="str">
            <v>DISJUNTOR BAIXA TENSÃO TRIPOLAR A SECO  800A/600V - FORNECIMENTO E INSTALAÇÃO. AF_10/2020</v>
          </cell>
          <cell r="C3019" t="str">
            <v>UN</v>
          </cell>
          <cell r="D3019">
            <v>4595.7300000000005</v>
          </cell>
          <cell r="E3019">
            <v>53.86</v>
          </cell>
          <cell r="F3019">
            <v>4649.59</v>
          </cell>
        </row>
        <row r="3020">
          <cell r="A3020">
            <v>101901</v>
          </cell>
          <cell r="B3020" t="str">
            <v>CONTATOR TRIPOLAR I NOMINAL 12A - FORNECIMENTO E INSTALAÇÃO. AF_10/2020</v>
          </cell>
          <cell r="C3020" t="str">
            <v>UN</v>
          </cell>
          <cell r="D3020">
            <v>164.39000000000001</v>
          </cell>
          <cell r="E3020">
            <v>5.79</v>
          </cell>
          <cell r="F3020">
            <v>170.18</v>
          </cell>
        </row>
        <row r="3021">
          <cell r="A3021">
            <v>101902</v>
          </cell>
          <cell r="B3021" t="str">
            <v>CONTATOR TRIPOLAR I NOMINAL 22A - FORNECIMENTO E INSTALAÇÃO. AF_10/2020</v>
          </cell>
          <cell r="C3021" t="str">
            <v>UN</v>
          </cell>
          <cell r="D3021">
            <v>202.19</v>
          </cell>
          <cell r="E3021">
            <v>8.07</v>
          </cell>
          <cell r="F3021">
            <v>210.26</v>
          </cell>
        </row>
        <row r="3022">
          <cell r="A3022">
            <v>101903</v>
          </cell>
          <cell r="B3022" t="str">
            <v>CONTATOR TRIPOLAR I NOMINAL 38A - FORNECIMENTO E INSTALAÇÃO. AF_10/2020</v>
          </cell>
          <cell r="C3022" t="str">
            <v>UN</v>
          </cell>
          <cell r="D3022">
            <v>422.84000000000003</v>
          </cell>
          <cell r="E3022">
            <v>16.510000000000002</v>
          </cell>
          <cell r="F3022">
            <v>439.35</v>
          </cell>
        </row>
        <row r="3023">
          <cell r="A3023">
            <v>101904</v>
          </cell>
          <cell r="B3023" t="str">
            <v>CONTATOR TRIPOLAR I NOMIMAL 95A - FORNECIMENTO E INSTALAÇÃO. AF_10/2020</v>
          </cell>
          <cell r="C3023" t="str">
            <v>UN</v>
          </cell>
          <cell r="D3023">
            <v>1585.99</v>
          </cell>
          <cell r="E3023">
            <v>31.87</v>
          </cell>
          <cell r="F3023">
            <v>1617.86</v>
          </cell>
        </row>
        <row r="3024">
          <cell r="A3024">
            <v>101938</v>
          </cell>
          <cell r="B3024" t="str">
            <v>CAIXA DE PROTEÇÃO PARA MEDIDOR MONOFÁSICO DE EMBUTIR - FORNECIMENTO E INSTALAÇÃO. AF_10/2020</v>
          </cell>
          <cell r="C3024" t="str">
            <v>UN</v>
          </cell>
          <cell r="D3024">
            <v>104.41999999999999</v>
          </cell>
          <cell r="E3024">
            <v>17.600000000000001</v>
          </cell>
          <cell r="F3024">
            <v>122.02</v>
          </cell>
        </row>
        <row r="3025">
          <cell r="A3025">
            <v>101946</v>
          </cell>
          <cell r="B3025" t="str">
            <v>QUADRO DE MEDIÇÃO GERAL DE ENERGIA PARA 1 MEDIDOR DE SOBREPOR - FORNECIMENTO E INSTALAÇÃO. AF_10/2020</v>
          </cell>
          <cell r="C3025" t="str">
            <v>UN</v>
          </cell>
          <cell r="D3025">
            <v>119.75999999999999</v>
          </cell>
          <cell r="E3025">
            <v>62.02</v>
          </cell>
          <cell r="F3025">
            <v>181.78</v>
          </cell>
        </row>
        <row r="3026">
          <cell r="A3026">
            <v>91945</v>
          </cell>
          <cell r="B3026" t="str">
            <v>SUPORTE PARAFUSADO COM PLACA DE ENCAIXE 4" X 2" ALTO (2,00 M DO PISO) PARA PONTO ELÉTRICO - FORNECIMENTO E INSTALAÇÃO. AF_03/2023</v>
          </cell>
          <cell r="C3026" t="str">
            <v>UN</v>
          </cell>
          <cell r="D3026">
            <v>7.8999999999999995</v>
          </cell>
          <cell r="E3026">
            <v>7.62</v>
          </cell>
          <cell r="F3026">
            <v>15.52</v>
          </cell>
        </row>
        <row r="3027">
          <cell r="A3027">
            <v>91946</v>
          </cell>
          <cell r="B3027" t="str">
            <v>SUPORTE PARAFUSADO COM PLACA DE ENCAIXE 4" X 2" MÉDIO (1,30 M DO PISO) PARA PONTO ELÉTRICO - FORNECIMENTO E INSTALAÇÃO. AF_03/2023</v>
          </cell>
          <cell r="C3027" t="str">
            <v>UN</v>
          </cell>
          <cell r="D3027">
            <v>6.910000000000001</v>
          </cell>
          <cell r="E3027">
            <v>5.22</v>
          </cell>
          <cell r="F3027">
            <v>12.13</v>
          </cell>
        </row>
        <row r="3028">
          <cell r="A3028">
            <v>91947</v>
          </cell>
          <cell r="B3028" t="str">
            <v>SUPORTE PARAFUSADO COM PLACA DE ENCAIXE 4" X 2" BAIXO (0,30 M DO PISO) PARA PONTO ELÉTRICO - FORNECIMENTO E INSTALAÇÃO. AF_03/2023</v>
          </cell>
          <cell r="C3028" t="str">
            <v>UN</v>
          </cell>
          <cell r="D3028">
            <v>6.29</v>
          </cell>
          <cell r="E3028">
            <v>3.71</v>
          </cell>
          <cell r="F3028">
            <v>10</v>
          </cell>
        </row>
        <row r="3029">
          <cell r="A3029">
            <v>91949</v>
          </cell>
          <cell r="B3029" t="str">
            <v>SUPORTE PARAFUSADO COM PLACA DE ENCAIXE 4" X 4" ALTO (2,00 M DO PISO) PARA PONTO ELÉTRICO - FORNECIMENTO E INSTALAÇÃO. AF_03/2023</v>
          </cell>
          <cell r="C3029" t="str">
            <v>UN</v>
          </cell>
          <cell r="D3029">
            <v>12.76</v>
          </cell>
          <cell r="E3029">
            <v>9.06</v>
          </cell>
          <cell r="F3029">
            <v>21.82</v>
          </cell>
        </row>
        <row r="3030">
          <cell r="A3030">
            <v>91950</v>
          </cell>
          <cell r="B3030" t="str">
            <v>SUPORTE PARAFUSADO COM PLACA DE ENCAIXE 4" X 4" MÉDIO (1,30 M DO PISO) PARA PONTO ELÉTRICO - FORNECIMENTO E INSTALAÇÃO. AF_03/2023</v>
          </cell>
          <cell r="C3030" t="str">
            <v>UN</v>
          </cell>
          <cell r="D3030">
            <v>11.560000000000002</v>
          </cell>
          <cell r="E3030">
            <v>6.11</v>
          </cell>
          <cell r="F3030">
            <v>17.670000000000002</v>
          </cell>
        </row>
        <row r="3031">
          <cell r="A3031">
            <v>91951</v>
          </cell>
          <cell r="B3031" t="str">
            <v>SUPORTE PARAFUSADO COM PLACA DE ENCAIXE 4" X 4" BAIXO (0,30 M DO PISO) PARA PONTO ELÉTRICO - FORNECIMENTO E INSTALAÇÃO. AF_03/2023</v>
          </cell>
          <cell r="C3031" t="str">
            <v>UN</v>
          </cell>
          <cell r="D3031">
            <v>10.84</v>
          </cell>
          <cell r="E3031">
            <v>4.3499999999999996</v>
          </cell>
          <cell r="F3031">
            <v>15.19</v>
          </cell>
        </row>
        <row r="3032">
          <cell r="A3032">
            <v>91952</v>
          </cell>
          <cell r="B3032" t="str">
            <v>INTERRUPTOR SIMPLES (1 MÓDULO), 10A/250V, SEM SUPORTE E SEM PLACA - FORNECIMENTO E INSTALAÇÃO. AF_03/2023</v>
          </cell>
          <cell r="C3032" t="str">
            <v>UN</v>
          </cell>
          <cell r="D3032">
            <v>11.3</v>
          </cell>
          <cell r="E3032">
            <v>9.4600000000000009</v>
          </cell>
          <cell r="F3032">
            <v>20.76</v>
          </cell>
        </row>
        <row r="3033">
          <cell r="A3033">
            <v>91953</v>
          </cell>
          <cell r="B3033" t="str">
            <v>INTERRUPTOR SIMPLES (1 MÓDULO), 10A/250V, INCLUINDO SUPORTE E PLACA - FORNECIMENTO E INSTALAÇÃO. AF_03/2023</v>
          </cell>
          <cell r="C3033" t="str">
            <v>UN</v>
          </cell>
          <cell r="D3033">
            <v>18.200000000000003</v>
          </cell>
          <cell r="E3033">
            <v>14.69</v>
          </cell>
          <cell r="F3033">
            <v>32.89</v>
          </cell>
        </row>
        <row r="3034">
          <cell r="A3034">
            <v>91954</v>
          </cell>
          <cell r="B3034" t="str">
            <v>INTERRUPTOR PARALELO (1 MÓDULO), 10A/250V, SEM SUPORTE E SEM PLACA - FORNECIMENTO E INSTALAÇÃO. AF_03/2023</v>
          </cell>
          <cell r="C3034" t="str">
            <v>UN</v>
          </cell>
          <cell r="D3034">
            <v>14.989999999999998</v>
          </cell>
          <cell r="E3034">
            <v>12.91</v>
          </cell>
          <cell r="F3034">
            <v>27.9</v>
          </cell>
        </row>
        <row r="3035">
          <cell r="A3035">
            <v>91955</v>
          </cell>
          <cell r="B3035" t="str">
            <v>INTERRUPTOR PARALELO (1 MÓDULO), 10A/250V, INCLUINDO SUPORTE E PLACA - FORNECIMENTO E INSTALAÇÃO. AF_03/2023</v>
          </cell>
          <cell r="C3035" t="str">
            <v>UN</v>
          </cell>
          <cell r="D3035">
            <v>21.900000000000002</v>
          </cell>
          <cell r="E3035">
            <v>18.13</v>
          </cell>
          <cell r="F3035">
            <v>40.03</v>
          </cell>
        </row>
        <row r="3036">
          <cell r="A3036">
            <v>91956</v>
          </cell>
          <cell r="B3036" t="str">
            <v>INTERRUPTOR SIMPLES (1 MÓDULO) COM INTERRUPTOR PARALELO (1 MÓDULO), 10A/250V, SEM SUPORTE E SEM PLACA - FORNECIMENTO E INSTALAÇÃO. AF_03/2023</v>
          </cell>
          <cell r="C3036" t="str">
            <v>UN</v>
          </cell>
          <cell r="D3036">
            <v>25.240000000000002</v>
          </cell>
          <cell r="E3036">
            <v>19.79</v>
          </cell>
          <cell r="F3036">
            <v>45.03</v>
          </cell>
        </row>
        <row r="3037">
          <cell r="A3037">
            <v>91957</v>
          </cell>
          <cell r="B3037" t="str">
            <v>INTERRUPTOR SIMPLES (1 MÓDULO) COM INTERRUPTOR PARALELO (1 MÓDULO), 10A/250V, INCLUINDO SUPORTE E PLACA - FORNECIMENTO E INSTALAÇÃO. AF_03/2023</v>
          </cell>
          <cell r="C3037" t="str">
            <v>UN</v>
          </cell>
          <cell r="D3037">
            <v>32.14</v>
          </cell>
          <cell r="E3037">
            <v>25.02</v>
          </cell>
          <cell r="F3037">
            <v>57.16</v>
          </cell>
        </row>
        <row r="3038">
          <cell r="A3038">
            <v>91958</v>
          </cell>
          <cell r="B3038" t="str">
            <v>INTERRUPTOR SIMPLES (2 MÓDULOS), 10A/250V, SEM SUPORTE E SEM PLACA - FORNECIMENTO E INSTALAÇÃO. AF_03/2023</v>
          </cell>
          <cell r="C3038" t="str">
            <v>UN</v>
          </cell>
          <cell r="D3038">
            <v>21.580000000000002</v>
          </cell>
          <cell r="E3038">
            <v>16.37</v>
          </cell>
          <cell r="F3038">
            <v>37.950000000000003</v>
          </cell>
        </row>
        <row r="3039">
          <cell r="A3039">
            <v>91959</v>
          </cell>
          <cell r="B3039" t="str">
            <v>INTERRUPTOR SIMPLES (2 MÓDULOS), 10A/250V, INCLUINDO SUPORTE E PLACA - FORNECIMENTO E INSTALAÇÃO. AF_03/2023</v>
          </cell>
          <cell r="C3039" t="str">
            <v>UN</v>
          </cell>
          <cell r="D3039">
            <v>28.49</v>
          </cell>
          <cell r="E3039">
            <v>21.59</v>
          </cell>
          <cell r="F3039">
            <v>50.08</v>
          </cell>
        </row>
        <row r="3040">
          <cell r="A3040">
            <v>91960</v>
          </cell>
          <cell r="B3040" t="str">
            <v>INTERRUPTOR PARALELO (2 MÓDULOS), 10A/250V, SEM SUPORTE E SEM PLACA - FORNECIMENTO E INSTALAÇÃO. AF_03/2023</v>
          </cell>
          <cell r="C3040" t="str">
            <v>UN</v>
          </cell>
          <cell r="D3040">
            <v>28.929999999999996</v>
          </cell>
          <cell r="E3040">
            <v>23.3</v>
          </cell>
          <cell r="F3040">
            <v>52.23</v>
          </cell>
        </row>
        <row r="3041">
          <cell r="A3041">
            <v>91961</v>
          </cell>
          <cell r="B3041" t="str">
            <v>INTERRUPTOR PARALELO (2 MÓDULOS), 10A/250V, INCLUINDO SUPORTE E PLACA - FORNECIMENTO E INSTALAÇÃO. AF_03/2023</v>
          </cell>
          <cell r="C3041" t="str">
            <v>UN</v>
          </cell>
          <cell r="D3041">
            <v>35.83</v>
          </cell>
          <cell r="E3041">
            <v>28.53</v>
          </cell>
          <cell r="F3041">
            <v>64.36</v>
          </cell>
        </row>
        <row r="3042">
          <cell r="A3042">
            <v>91962</v>
          </cell>
          <cell r="B3042" t="str">
            <v>INTERRUPTOR SIMPLES (1 MÓDULO) COM INTERRUPTOR PARALELO (2 MÓDULOS), 10A/250V, SEM SUPORTE E SEM PLACA - FORNECIMENTO E INSTALAÇÃO. AF_03/2023</v>
          </cell>
          <cell r="C3042" t="str">
            <v>UN</v>
          </cell>
          <cell r="D3042">
            <v>39.180000000000007</v>
          </cell>
          <cell r="E3042">
            <v>30.19</v>
          </cell>
          <cell r="F3042">
            <v>69.37</v>
          </cell>
        </row>
        <row r="3043">
          <cell r="A3043">
            <v>91963</v>
          </cell>
          <cell r="B3043" t="str">
            <v>INTERRUPTOR SIMPLES (1 MÓDULO) COM INTERRUPTOR PARALELO (2 MÓDULOS), 10A/250V, INCLUINDO SUPORTE E PLACA - FORNECIMENTO E INSTALAÇÃO. AF_03/2023</v>
          </cell>
          <cell r="C3043" t="str">
            <v>UN</v>
          </cell>
          <cell r="D3043">
            <v>46.08</v>
          </cell>
          <cell r="E3043">
            <v>35.42</v>
          </cell>
          <cell r="F3043">
            <v>81.5</v>
          </cell>
        </row>
        <row r="3044">
          <cell r="A3044">
            <v>91964</v>
          </cell>
          <cell r="B3044" t="str">
            <v>INTERRUPTOR SIMPLES (2 MÓDULOS) COM INTERRUPTOR PARALELO (1 MÓDULO), 10A/250V, SEM SUPORTE E SEM PLACA - FORNECIMENTO E INSTALAÇÃO. AF_03/2023</v>
          </cell>
          <cell r="C3044" t="str">
            <v>UN</v>
          </cell>
          <cell r="D3044">
            <v>35.5</v>
          </cell>
          <cell r="E3044">
            <v>26.73</v>
          </cell>
          <cell r="F3044">
            <v>62.23</v>
          </cell>
        </row>
        <row r="3045">
          <cell r="A3045">
            <v>91965</v>
          </cell>
          <cell r="B3045" t="str">
            <v>INTERRUPTOR SIMPLES (2 MÓDULOS) COM INTERRUPTOR PARALELO (1 MÓDULO), 10A/250V, INCLUINDO SUPORTE E PLACA - FORNECIMENTO E INSTALAÇÃO. AF_03/2023</v>
          </cell>
          <cell r="C3045" t="str">
            <v>UN</v>
          </cell>
          <cell r="D3045">
            <v>42.4</v>
          </cell>
          <cell r="E3045">
            <v>31.96</v>
          </cell>
          <cell r="F3045">
            <v>74.36</v>
          </cell>
        </row>
        <row r="3046">
          <cell r="A3046">
            <v>91966</v>
          </cell>
          <cell r="B3046" t="str">
            <v>INTERRUPTOR SIMPLES (3 MÓDULOS), 10A/250V, SEM SUPORTE E SEM PLACA - FORNECIMENTO E INSTALAÇÃO. AF_03/2023</v>
          </cell>
          <cell r="C3046" t="str">
            <v>UN</v>
          </cell>
          <cell r="D3046">
            <v>31.859999999999996</v>
          </cell>
          <cell r="E3046">
            <v>23.3</v>
          </cell>
          <cell r="F3046">
            <v>55.16</v>
          </cell>
        </row>
        <row r="3047">
          <cell r="A3047">
            <v>91967</v>
          </cell>
          <cell r="B3047" t="str">
            <v>INTERRUPTOR SIMPLES (3 MÓDULOS), 10A/250V, INCLUINDO SUPORTE E PLACA - FORNECIMENTO E INSTALAÇÃO. AF_03/2023</v>
          </cell>
          <cell r="C3047" t="str">
            <v>UN</v>
          </cell>
          <cell r="D3047">
            <v>38.77000000000001</v>
          </cell>
          <cell r="E3047">
            <v>28.52</v>
          </cell>
          <cell r="F3047">
            <v>67.290000000000006</v>
          </cell>
        </row>
        <row r="3048">
          <cell r="A3048">
            <v>91968</v>
          </cell>
          <cell r="B3048" t="str">
            <v>INTERRUPTOR PARALELO (3 MÓDULOS), 10A/250V, SEM SUPORTE E SEM PLACA - FORNECIMENTO E INSTALAÇÃO. AF_03/2023</v>
          </cell>
          <cell r="C3048" t="str">
            <v>UN</v>
          </cell>
          <cell r="D3048">
            <v>42.870000000000005</v>
          </cell>
          <cell r="E3048">
            <v>33.64</v>
          </cell>
          <cell r="F3048">
            <v>76.510000000000005</v>
          </cell>
        </row>
        <row r="3049">
          <cell r="A3049">
            <v>91969</v>
          </cell>
          <cell r="B3049" t="str">
            <v>INTERRUPTOR PARALELO (3 MÓDULOS), 10A/250V, INCLUINDO SUPORTE E PLACA - FORNECIMENTO E INSTALAÇÃO. AF_03/2023</v>
          </cell>
          <cell r="C3049" t="str">
            <v>UN</v>
          </cell>
          <cell r="D3049">
            <v>49.77</v>
          </cell>
          <cell r="E3049">
            <v>38.869999999999997</v>
          </cell>
          <cell r="F3049">
            <v>88.64</v>
          </cell>
        </row>
        <row r="3050">
          <cell r="A3050">
            <v>91970</v>
          </cell>
          <cell r="B3050" t="str">
            <v>INTERRUPTOR SIMPLES (3 MÓDULOS) COM INTERRUPTOR PARALELO (1 MÓDULO), 10A/250V, SEM SUPORTE E SEM PLACA - FORNECIMENTO E INSTALAÇÃO. AF_03/2023</v>
          </cell>
          <cell r="C3050" t="str">
            <v>UN</v>
          </cell>
          <cell r="D3050">
            <v>45.900000000000006</v>
          </cell>
          <cell r="E3050">
            <v>33.94</v>
          </cell>
          <cell r="F3050">
            <v>79.84</v>
          </cell>
        </row>
        <row r="3051">
          <cell r="A3051">
            <v>91971</v>
          </cell>
          <cell r="B3051" t="str">
            <v>INTERRUPTOR SIMPLES (3 MÓDULOS) COM INTERRUPTOR PARALELO (1 MÓDULO), 10A/250V, INCLUINDO SUPORTE E PLACA - FORNECIMENTO E INSTALAÇÃO. AF_03/2023</v>
          </cell>
          <cell r="C3051" t="str">
            <v>UN</v>
          </cell>
          <cell r="D3051">
            <v>57.460000000000008</v>
          </cell>
          <cell r="E3051">
            <v>40.049999999999997</v>
          </cell>
          <cell r="F3051">
            <v>97.51</v>
          </cell>
        </row>
        <row r="3052">
          <cell r="A3052">
            <v>91972</v>
          </cell>
          <cell r="B3052" t="str">
            <v>INTERRUPTOR SIMPLES (2 MÓDULOS) COM INTERRUPTOR PARALELO (2 MÓDULOS), 10A/250V, SEM SUPORTE E SEM PLACA - FORNECIMENTO E INSTALAÇÃO. AF_03/2023</v>
          </cell>
          <cell r="C3052" t="str">
            <v>UN</v>
          </cell>
          <cell r="D3052">
            <v>49.61</v>
          </cell>
          <cell r="E3052">
            <v>37.409999999999997</v>
          </cell>
          <cell r="F3052">
            <v>87.02</v>
          </cell>
        </row>
        <row r="3053">
          <cell r="A3053">
            <v>91973</v>
          </cell>
          <cell r="B3053" t="str">
            <v>INTERRUPTOR SIMPLES (2 MÓDULOS) COM INTERRUPTOR PARALELO (2 MÓDULOS), 10A/250V, INCLUINDO SUPORTE E PLACA - FORNECIMENTO E INSTALAÇÃO. AF_03/2023</v>
          </cell>
          <cell r="C3053" t="str">
            <v>UN</v>
          </cell>
          <cell r="D3053">
            <v>61.16</v>
          </cell>
          <cell r="E3053">
            <v>43.53</v>
          </cell>
          <cell r="F3053">
            <v>104.69</v>
          </cell>
        </row>
        <row r="3054">
          <cell r="A3054">
            <v>91974</v>
          </cell>
          <cell r="B3054" t="str">
            <v>INTERRUPTOR SIMPLES (4 MÓDULOS), 10A/250V, SEM SUPORTE E SEM PLACA - FORNECIMENTO E INSTALAÇÃO. AF_03/2023</v>
          </cell>
          <cell r="C3054" t="str">
            <v>UN</v>
          </cell>
          <cell r="D3054">
            <v>42.230000000000004</v>
          </cell>
          <cell r="E3054">
            <v>30.47</v>
          </cell>
          <cell r="F3054">
            <v>72.7</v>
          </cell>
        </row>
        <row r="3055">
          <cell r="A3055">
            <v>91975</v>
          </cell>
          <cell r="B3055" t="str">
            <v>INTERRUPTOR SIMPLES (4 MÓDULOS), 10A/250V, INCLUINDO SUPORTE E PLACA - FORNECIMENTO E INSTALAÇÃO. AF_03/2023</v>
          </cell>
          <cell r="C3055" t="str">
            <v>UN</v>
          </cell>
          <cell r="D3055">
            <v>53.790000000000006</v>
          </cell>
          <cell r="E3055">
            <v>36.58</v>
          </cell>
          <cell r="F3055">
            <v>90.37</v>
          </cell>
        </row>
        <row r="3056">
          <cell r="A3056">
            <v>91976</v>
          </cell>
          <cell r="B3056" t="str">
            <v>INTERRUPTOR SIMPLES (6 MÓDULOS), 10A/250V, SEM SUPORTE E SEM PLACA - FORNECIMENTO E INSTALAÇÃO. AF_03/2023</v>
          </cell>
          <cell r="C3056" t="str">
            <v>UN</v>
          </cell>
          <cell r="D3056">
            <v>62.8</v>
          </cell>
          <cell r="E3056">
            <v>44.36</v>
          </cell>
          <cell r="F3056">
            <v>107.16</v>
          </cell>
        </row>
        <row r="3057">
          <cell r="A3057">
            <v>91977</v>
          </cell>
          <cell r="B3057" t="str">
            <v>INTERRUPTOR SIMPLES (6 MÓDULOS), 10A/250V, INCLUINDO SUPORTE E PLACA - FORNECIMENTO E INSTALAÇÃO. AF_03/2023</v>
          </cell>
          <cell r="C3057" t="str">
            <v>UN</v>
          </cell>
          <cell r="D3057">
            <v>74.36</v>
          </cell>
          <cell r="E3057">
            <v>50.47</v>
          </cell>
          <cell r="F3057">
            <v>124.83</v>
          </cell>
        </row>
        <row r="3058">
          <cell r="A3058">
            <v>91978</v>
          </cell>
          <cell r="B3058" t="str">
            <v>INTERRUPTOR INTERMEDIÁRIO (1 MÓDULO), 10A/250V, SEM SUPORTE E SEM PLACA - FORNECIMENTO E INSTALAÇÃO. AF_03/2023</v>
          </cell>
          <cell r="C3058" t="str">
            <v>UN</v>
          </cell>
          <cell r="D3058">
            <v>27.270000000000003</v>
          </cell>
          <cell r="E3058">
            <v>16.36</v>
          </cell>
          <cell r="F3058">
            <v>43.63</v>
          </cell>
        </row>
        <row r="3059">
          <cell r="A3059">
            <v>91979</v>
          </cell>
          <cell r="B3059" t="str">
            <v>INTERRUPTOR INTERMEDIÁRIO (1 MÓDULO), 10A/250V, INCLUINDO SUPORTE E PLACA - FORNECIMENTO E INSTALAÇÃO. AF_03/2023</v>
          </cell>
          <cell r="C3059" t="str">
            <v>UN</v>
          </cell>
          <cell r="D3059">
            <v>34.17</v>
          </cell>
          <cell r="E3059">
            <v>21.59</v>
          </cell>
          <cell r="F3059">
            <v>55.76</v>
          </cell>
        </row>
        <row r="3060">
          <cell r="A3060">
            <v>91980</v>
          </cell>
          <cell r="B3060" t="str">
            <v>INTERRUPTOR BIPOLAR (1 MÓDULO), 10A/250V, SEM SUPORTE E SEM PLACA - FORNECIMENTO E INSTALAÇÃO. AF_03/2023</v>
          </cell>
          <cell r="C3060" t="str">
            <v>UN</v>
          </cell>
          <cell r="D3060">
            <v>25.97</v>
          </cell>
          <cell r="E3060">
            <v>16.36</v>
          </cell>
          <cell r="F3060">
            <v>42.33</v>
          </cell>
        </row>
        <row r="3061">
          <cell r="A3061">
            <v>91981</v>
          </cell>
          <cell r="B3061" t="str">
            <v>INTERRUPTOR BIPOLAR (1 MÓDULO), 10A/250V, INCLUINDO SUPORTE E PLACA - FORNECIMENTO E INSTALAÇÃO. AF_03/2023</v>
          </cell>
          <cell r="C3061" t="str">
            <v>UN</v>
          </cell>
          <cell r="D3061">
            <v>32.870000000000005</v>
          </cell>
          <cell r="E3061">
            <v>21.59</v>
          </cell>
          <cell r="F3061">
            <v>54.46</v>
          </cell>
        </row>
        <row r="3062">
          <cell r="A3062">
            <v>91982</v>
          </cell>
          <cell r="B3062" t="str">
            <v>DIMMER ROTATIVO (1 MÓDULO), 220V/600W, SEM SUPORTE E SEM PLACA - FORNECIMENTO E INSTALAÇÃO. AF_03/2023</v>
          </cell>
          <cell r="C3062" t="str">
            <v>UN</v>
          </cell>
          <cell r="D3062">
            <v>86.4</v>
          </cell>
          <cell r="E3062">
            <v>9.43</v>
          </cell>
          <cell r="F3062">
            <v>95.83</v>
          </cell>
        </row>
        <row r="3063">
          <cell r="A3063">
            <v>91983</v>
          </cell>
          <cell r="B3063" t="str">
            <v>DIMMER ROTATIVO (1 MÓDULO), 220V/600W, INCLUINDO SUPORTE E PLACA - FORNECIMENTO E INSTALAÇÃO. AF_03/2023</v>
          </cell>
          <cell r="C3063" t="str">
            <v>UN</v>
          </cell>
          <cell r="D3063">
            <v>93.32</v>
          </cell>
          <cell r="E3063">
            <v>14.64</v>
          </cell>
          <cell r="F3063">
            <v>107.96</v>
          </cell>
        </row>
        <row r="3064">
          <cell r="A3064">
            <v>91984</v>
          </cell>
          <cell r="B3064" t="str">
            <v>INTERRUPTOR PULSADOR CAMPAINHA (1 MÓDULO), 10A/250V, SEM SUPORTE E SEM PLACA - FORNECIMENTO E INSTALAÇÃO. AF_03/2023</v>
          </cell>
          <cell r="C3064" t="str">
            <v>UN</v>
          </cell>
          <cell r="D3064">
            <v>10.099999999999998</v>
          </cell>
          <cell r="E3064">
            <v>9.4600000000000009</v>
          </cell>
          <cell r="F3064">
            <v>19.559999999999999</v>
          </cell>
        </row>
        <row r="3065">
          <cell r="A3065">
            <v>91985</v>
          </cell>
          <cell r="B3065" t="str">
            <v>INTERRUPTOR PULSADOR CAMPAINHA (1 MÓDULO), 10A/250V, INCLUINDO SUPORTE E PLACA - FORNECIMENTO E INSTALAÇÃO. AF_03/2023</v>
          </cell>
          <cell r="C3065" t="str">
            <v>UN</v>
          </cell>
          <cell r="D3065">
            <v>17</v>
          </cell>
          <cell r="E3065">
            <v>14.69</v>
          </cell>
          <cell r="F3065">
            <v>31.69</v>
          </cell>
        </row>
        <row r="3066">
          <cell r="A3066">
            <v>91986</v>
          </cell>
          <cell r="B3066" t="str">
            <v>CAMPAINHA CIGARRA (1 MÓDULO), 10A/250V, SEM SUPORTE E SEM PLACA - FORNECIMENTO E INSTALAÇÃO. AF_03/2023</v>
          </cell>
          <cell r="C3066" t="str">
            <v>UN</v>
          </cell>
          <cell r="D3066">
            <v>25.930000000000003</v>
          </cell>
          <cell r="E3066">
            <v>14.7</v>
          </cell>
          <cell r="F3066">
            <v>40.630000000000003</v>
          </cell>
        </row>
        <row r="3067">
          <cell r="A3067">
            <v>91987</v>
          </cell>
          <cell r="B3067" t="str">
            <v>CAMPAINHA CIGARRA (1 MÓDULO), 10A/250V, INCLUINDO SUPORTE E PLACA - FORNECIMENTO E INSTALAÇÃO. AF_03/2023</v>
          </cell>
          <cell r="C3067" t="str">
            <v>UN</v>
          </cell>
          <cell r="D3067">
            <v>32.839999999999996</v>
          </cell>
          <cell r="E3067">
            <v>19.920000000000002</v>
          </cell>
          <cell r="F3067">
            <v>52.76</v>
          </cell>
        </row>
        <row r="3068">
          <cell r="A3068">
            <v>91988</v>
          </cell>
          <cell r="B3068" t="str">
            <v>INTERRUPTOR PULSADOR MINUTERIA (1 MÓDULO), 10A/250V, SEM SUPORTE E SEM PLACA - FORNECIMENTO E INSTALAÇÃO. AF_03/2023</v>
          </cell>
          <cell r="C3068" t="str">
            <v>UN</v>
          </cell>
          <cell r="D3068">
            <v>14.46</v>
          </cell>
          <cell r="E3068">
            <v>9.4600000000000009</v>
          </cell>
          <cell r="F3068">
            <v>23.92</v>
          </cell>
        </row>
        <row r="3069">
          <cell r="A3069">
            <v>91989</v>
          </cell>
          <cell r="B3069" t="str">
            <v>INTERRUPTOR PULSADOR MINUTERIA (1 MÓDULO), 10A/250V, INCLUINDO SUPORTE E PLACA - FORNECIMENTO E INSTALAÇÃO. AF_03/2023</v>
          </cell>
          <cell r="C3069" t="str">
            <v>UN</v>
          </cell>
          <cell r="D3069">
            <v>21.369999999999997</v>
          </cell>
          <cell r="E3069">
            <v>14.68</v>
          </cell>
          <cell r="F3069">
            <v>36.049999999999997</v>
          </cell>
        </row>
        <row r="3070">
          <cell r="A3070">
            <v>91990</v>
          </cell>
          <cell r="B3070" t="str">
            <v>TOMADA ALTA DE EMBUTIR (1 MÓDULO), 2P+T 10 A, SEM SUPORTE E SEM PLACA - FORNECIMENTO E INSTALAÇÃO. AF_03/2023</v>
          </cell>
          <cell r="C3070" t="str">
            <v>UN</v>
          </cell>
          <cell r="D3070">
            <v>17.03</v>
          </cell>
          <cell r="E3070">
            <v>20.82</v>
          </cell>
          <cell r="F3070">
            <v>37.85</v>
          </cell>
        </row>
        <row r="3071">
          <cell r="A3071">
            <v>91991</v>
          </cell>
          <cell r="B3071" t="str">
            <v>TOMADA ALTA DE EMBUTIR (1 MÓDULO), 2P+T 20 A, SEM SUPORTE E SEM PLACA - FORNECIMENTO E INSTALAÇÃO. AF_03/2023</v>
          </cell>
          <cell r="C3071" t="str">
            <v>UN</v>
          </cell>
          <cell r="D3071">
            <v>19.39</v>
          </cell>
          <cell r="E3071">
            <v>20.82</v>
          </cell>
          <cell r="F3071">
            <v>40.21</v>
          </cell>
        </row>
        <row r="3072">
          <cell r="A3072">
            <v>91992</v>
          </cell>
          <cell r="B3072" t="str">
            <v>TOMADA ALTA DE EMBUTIR (1 MÓDULO), 2P+T 10 A, INCLUINDO SUPORTE E PLACA - FORNECIMENTO E INSTALAÇÃO. AF_03/2023</v>
          </cell>
          <cell r="C3072" t="str">
            <v>UN</v>
          </cell>
          <cell r="D3072">
            <v>23.929999999999996</v>
          </cell>
          <cell r="E3072">
            <v>26.05</v>
          </cell>
          <cell r="F3072">
            <v>49.98</v>
          </cell>
        </row>
        <row r="3073">
          <cell r="A3073">
            <v>91993</v>
          </cell>
          <cell r="B3073" t="str">
            <v>TOMADA ALTA DE EMBUTIR (1 MÓDULO), 2P+T 20 A, INCLUINDO SUPORTE E PLACA - FORNECIMENTO E INSTALAÇÃO. AF_03/2023</v>
          </cell>
          <cell r="C3073" t="str">
            <v>UN</v>
          </cell>
          <cell r="D3073">
            <v>26.310000000000002</v>
          </cell>
          <cell r="E3073">
            <v>26.03</v>
          </cell>
          <cell r="F3073">
            <v>52.34</v>
          </cell>
        </row>
        <row r="3074">
          <cell r="A3074">
            <v>91994</v>
          </cell>
          <cell r="B3074" t="str">
            <v>TOMADA MÉDIA DE EMBUTIR (1 MÓDULO), 2P+T 10 A, SEM SUPORTE E SEM PLACA - FORNECIMENTO E INSTALAÇÃO. AF_03/2023</v>
          </cell>
          <cell r="C3074" t="str">
            <v>UN</v>
          </cell>
          <cell r="D3074">
            <v>13.77</v>
          </cell>
          <cell r="E3074">
            <v>12.91</v>
          </cell>
          <cell r="F3074">
            <v>26.68</v>
          </cell>
        </row>
        <row r="3075">
          <cell r="A3075">
            <v>91995</v>
          </cell>
          <cell r="B3075" t="str">
            <v>TOMADA MÉDIA DE EMBUTIR (1 MÓDULO), 2P+T 20 A, SEM SUPORTE E SEM PLACA - FORNECIMENTO E INSTALAÇÃO. AF_03/2023</v>
          </cell>
          <cell r="C3075" t="str">
            <v>UN</v>
          </cell>
          <cell r="D3075">
            <v>16.13</v>
          </cell>
          <cell r="E3075">
            <v>12.91</v>
          </cell>
          <cell r="F3075">
            <v>29.04</v>
          </cell>
        </row>
        <row r="3076">
          <cell r="A3076">
            <v>91996</v>
          </cell>
          <cell r="B3076" t="str">
            <v>TOMADA MÉDIA DE EMBUTIR (1 MÓDULO), 2P+T 10 A, INCLUINDO SUPORTE E PLACA - FORNECIMENTO E INSTALAÇÃO. AF_03/2023</v>
          </cell>
          <cell r="C3076" t="str">
            <v>UN</v>
          </cell>
          <cell r="D3076">
            <v>20.67</v>
          </cell>
          <cell r="E3076">
            <v>18.14</v>
          </cell>
          <cell r="F3076">
            <v>38.81</v>
          </cell>
        </row>
        <row r="3077">
          <cell r="A3077">
            <v>91997</v>
          </cell>
          <cell r="B3077" t="str">
            <v>TOMADA MÉDIA DE EMBUTIR (1 MÓDULO), 2P+T 20 A, INCLUINDO SUPORTE E PLACA - FORNECIMENTO E INSTALAÇÃO. AF_03/2023</v>
          </cell>
          <cell r="C3077" t="str">
            <v>UN</v>
          </cell>
          <cell r="D3077">
            <v>23.040000000000003</v>
          </cell>
          <cell r="E3077">
            <v>18.13</v>
          </cell>
          <cell r="F3077">
            <v>41.17</v>
          </cell>
        </row>
        <row r="3078">
          <cell r="A3078">
            <v>91998</v>
          </cell>
          <cell r="B3078" t="str">
            <v>TOMADA BAIXA DE EMBUTIR (1 MÓDULO), 2P+T 10 A, SEM SUPORTE E SEM PLACA - FORNECIMENTO E INSTALAÇÃO. AF_03/2023</v>
          </cell>
          <cell r="C3078" t="str">
            <v>UN</v>
          </cell>
          <cell r="D3078">
            <v>12.5</v>
          </cell>
          <cell r="E3078">
            <v>9.86</v>
          </cell>
          <cell r="F3078">
            <v>22.36</v>
          </cell>
        </row>
        <row r="3079">
          <cell r="A3079">
            <v>91999</v>
          </cell>
          <cell r="B3079" t="str">
            <v>TOMADA BAIXA DE EMBUTIR (1 MÓDULO), 2P+T 20 A, SEM SUPORTE E SEM PLACA - FORNECIMENTO E INSTALAÇÃO. AF_03/2023</v>
          </cell>
          <cell r="C3079" t="str">
            <v>UN</v>
          </cell>
          <cell r="D3079">
            <v>14.86</v>
          </cell>
          <cell r="E3079">
            <v>9.86</v>
          </cell>
          <cell r="F3079">
            <v>24.72</v>
          </cell>
        </row>
        <row r="3080">
          <cell r="A3080">
            <v>92000</v>
          </cell>
          <cell r="B3080" t="str">
            <v>TOMADA BAIXA DE EMBUTIR (1 MÓDULO), 2P+T 10 A, INCLUINDO SUPORTE E PLACA - FORNECIMENTO E INSTALAÇÃO. AF_03/2023</v>
          </cell>
          <cell r="C3080" t="str">
            <v>UN</v>
          </cell>
          <cell r="D3080">
            <v>19.400000000000002</v>
          </cell>
          <cell r="E3080">
            <v>15.09</v>
          </cell>
          <cell r="F3080">
            <v>34.49</v>
          </cell>
        </row>
        <row r="3081">
          <cell r="A3081">
            <v>92001</v>
          </cell>
          <cell r="B3081" t="str">
            <v>TOMADA BAIXA DE EMBUTIR (1 MÓDULO), 2P+T 20 A, INCLUINDO SUPORTE E PLACA - FORNECIMENTO E INSTALAÇÃO. AF_03/2023</v>
          </cell>
          <cell r="C3081" t="str">
            <v>UN</v>
          </cell>
          <cell r="D3081">
            <v>21.770000000000003</v>
          </cell>
          <cell r="E3081">
            <v>15.08</v>
          </cell>
          <cell r="F3081">
            <v>36.85</v>
          </cell>
        </row>
        <row r="3082">
          <cell r="A3082">
            <v>92002</v>
          </cell>
          <cell r="B3082" t="str">
            <v>TOMADA MÉDIA DE EMBUTIR (2 MÓDULOS), 2P+T 10 A, SEM SUPORTE E SEM PLACA - FORNECIMENTO E INSTALAÇÃO. AF_03/2023</v>
          </cell>
          <cell r="C3082" t="str">
            <v>UN</v>
          </cell>
          <cell r="D3082">
            <v>26.49</v>
          </cell>
          <cell r="E3082">
            <v>23.3</v>
          </cell>
          <cell r="F3082">
            <v>49.79</v>
          </cell>
        </row>
        <row r="3083">
          <cell r="A3083">
            <v>92003</v>
          </cell>
          <cell r="B3083" t="str">
            <v>TOMADA MÉDIA DE EMBUTIR (2 MÓDULOS), 2P+T 20 A, SEM SUPORTE E SEM PLACA - FORNECIMENTO E INSTALAÇÃO. AF_03/2023</v>
          </cell>
          <cell r="C3083" t="str">
            <v>UN</v>
          </cell>
          <cell r="D3083">
            <v>31.209999999999997</v>
          </cell>
          <cell r="E3083">
            <v>23.3</v>
          </cell>
          <cell r="F3083">
            <v>54.51</v>
          </cell>
        </row>
        <row r="3084">
          <cell r="A3084">
            <v>92004</v>
          </cell>
          <cell r="B3084" t="str">
            <v>TOMADA MÉDIA DE EMBUTIR (2 MÓDULOS), 2P+T 10 A, INCLUINDO SUPORTE E PLACA - FORNECIMENTO E INSTALAÇÃO. AF_03/2023</v>
          </cell>
          <cell r="C3084" t="str">
            <v>UN</v>
          </cell>
          <cell r="D3084">
            <v>33.39</v>
          </cell>
          <cell r="E3084">
            <v>28.53</v>
          </cell>
          <cell r="F3084">
            <v>61.92</v>
          </cell>
        </row>
        <row r="3085">
          <cell r="A3085">
            <v>92005</v>
          </cell>
          <cell r="B3085" t="str">
            <v>TOMADA MÉDIA DE EMBUTIR (2 MÓDULOS), 2P+T 20 A, INCLUINDO SUPORTE E PLACA - FORNECIMENTO E INSTALAÇÃO. AF_03/2023</v>
          </cell>
          <cell r="C3085" t="str">
            <v>UN</v>
          </cell>
          <cell r="D3085">
            <v>38.120000000000005</v>
          </cell>
          <cell r="E3085">
            <v>28.52</v>
          </cell>
          <cell r="F3085">
            <v>66.64</v>
          </cell>
        </row>
        <row r="3086">
          <cell r="A3086">
            <v>92006</v>
          </cell>
          <cell r="B3086" t="str">
            <v>TOMADA BAIXA DE EMBUTIR (2 MÓDULOS), 2P+T 10 A, SEM SUPORTE E SEM PLACA - FORNECIMENTO E INSTALAÇÃO. AF_03/2023</v>
          </cell>
          <cell r="C3086" t="str">
            <v>UN</v>
          </cell>
          <cell r="D3086">
            <v>23.950000000000003</v>
          </cell>
          <cell r="E3086">
            <v>17.14</v>
          </cell>
          <cell r="F3086">
            <v>41.09</v>
          </cell>
        </row>
        <row r="3087">
          <cell r="A3087">
            <v>92007</v>
          </cell>
          <cell r="B3087" t="str">
            <v>TOMADA BAIXA DE EMBUTIR (2 MÓDULOS), 2P+T 20 A, SEM SUPORTE E SEM PLACA - FORNECIMENTO E INSTALAÇÃO. AF_03/2023</v>
          </cell>
          <cell r="C3087" t="str">
            <v>UN</v>
          </cell>
          <cell r="D3087">
            <v>28.67</v>
          </cell>
          <cell r="E3087">
            <v>17.14</v>
          </cell>
          <cell r="F3087">
            <v>45.81</v>
          </cell>
        </row>
        <row r="3088">
          <cell r="A3088">
            <v>92008</v>
          </cell>
          <cell r="B3088" t="str">
            <v>TOMADA BAIXA DE EMBUTIR (2 MÓDULOS), 2P+T 10 A, INCLUINDO SUPORTE E PLACA - FORNECIMENTO E INSTALAÇÃO. AF_03/2023</v>
          </cell>
          <cell r="C3088" t="str">
            <v>UN</v>
          </cell>
          <cell r="D3088">
            <v>30.849999999999998</v>
          </cell>
          <cell r="E3088">
            <v>22.37</v>
          </cell>
          <cell r="F3088">
            <v>53.22</v>
          </cell>
        </row>
        <row r="3089">
          <cell r="A3089">
            <v>92009</v>
          </cell>
          <cell r="B3089" t="str">
            <v>TOMADA BAIXA DE EMBUTIR (2 MÓDULOS), 2P+T 20 A, INCLUINDO SUPORTE E PLACA - FORNECIMENTO E INSTALAÇÃO. AF_03/2023</v>
          </cell>
          <cell r="C3089" t="str">
            <v>UN</v>
          </cell>
          <cell r="D3089">
            <v>35.569999999999993</v>
          </cell>
          <cell r="E3089">
            <v>22.37</v>
          </cell>
          <cell r="F3089">
            <v>57.94</v>
          </cell>
        </row>
        <row r="3090">
          <cell r="A3090">
            <v>92010</v>
          </cell>
          <cell r="B3090" t="str">
            <v>TOMADA MÉDIA DE EMBUTIR (3 MÓDULOS), 2P+T 10 A, SEM SUPORTE E SEM PLACA - FORNECIMENTO E INSTALAÇÃO. AF_03/2023</v>
          </cell>
          <cell r="C3090" t="str">
            <v>UN</v>
          </cell>
          <cell r="D3090">
            <v>39.209999999999994</v>
          </cell>
          <cell r="E3090">
            <v>33.64</v>
          </cell>
          <cell r="F3090">
            <v>72.849999999999994</v>
          </cell>
        </row>
        <row r="3091">
          <cell r="A3091">
            <v>92011</v>
          </cell>
          <cell r="B3091" t="str">
            <v>TOMADA MÉDIA DE EMBUTIR (3 MÓDULOS), 2P+T 20 A, SEM SUPORTE E SEM PLACA - FORNECIMENTO E INSTALAÇÃO. AF_03/2023</v>
          </cell>
          <cell r="C3091" t="str">
            <v>UN</v>
          </cell>
          <cell r="D3091">
            <v>46.290000000000006</v>
          </cell>
          <cell r="E3091">
            <v>33.64</v>
          </cell>
          <cell r="F3091">
            <v>79.930000000000007</v>
          </cell>
        </row>
        <row r="3092">
          <cell r="A3092">
            <v>92012</v>
          </cell>
          <cell r="B3092" t="str">
            <v>TOMADA MÉDIA DE EMBUTIR (3 MÓDULOS), 2P+T 10 A, INCLUINDO SUPORTE E PLACA - FORNECIMENTO E INSTALAÇÃO. AF_03/2023</v>
          </cell>
          <cell r="C3092" t="str">
            <v>UN</v>
          </cell>
          <cell r="D3092">
            <v>46.110000000000007</v>
          </cell>
          <cell r="E3092">
            <v>38.869999999999997</v>
          </cell>
          <cell r="F3092">
            <v>84.98</v>
          </cell>
        </row>
        <row r="3093">
          <cell r="A3093">
            <v>92013</v>
          </cell>
          <cell r="B3093" t="str">
            <v>TOMADA MÉDIA DE EMBUTIR (3 MÓDULOS), 2P+T 20 A, INCLUINDO SUPORTE E PLACA - FORNECIMENTO E INSTALAÇÃO. AF_03/2023</v>
          </cell>
          <cell r="C3093" t="str">
            <v>UN</v>
          </cell>
          <cell r="D3093">
            <v>53.190000000000005</v>
          </cell>
          <cell r="E3093">
            <v>38.869999999999997</v>
          </cell>
          <cell r="F3093">
            <v>92.06</v>
          </cell>
        </row>
        <row r="3094">
          <cell r="A3094">
            <v>92014</v>
          </cell>
          <cell r="B3094" t="str">
            <v>TOMADA BAIXA DE EMBUTIR (3 MÓDULOS), 2P+T 10 A, SEM SUPORTE E SEM PLACA - FORNECIMENTO E INSTALAÇÃO. AF_03/2023</v>
          </cell>
          <cell r="C3094" t="str">
            <v>UN</v>
          </cell>
          <cell r="D3094">
            <v>35.4</v>
          </cell>
          <cell r="E3094">
            <v>24.43</v>
          </cell>
          <cell r="F3094">
            <v>59.83</v>
          </cell>
        </row>
        <row r="3095">
          <cell r="A3095">
            <v>92015</v>
          </cell>
          <cell r="B3095" t="str">
            <v>TOMADA BAIXA DE EMBUTIR (3 MÓDULOS), 2P+T 20 A, SEM SUPORTE E SEM PLACA - FORNECIMENTO E INSTALAÇÃO. AF_03/2023</v>
          </cell>
          <cell r="C3095" t="str">
            <v>UN</v>
          </cell>
          <cell r="D3095">
            <v>42.48</v>
          </cell>
          <cell r="E3095">
            <v>24.43</v>
          </cell>
          <cell r="F3095">
            <v>66.91</v>
          </cell>
        </row>
        <row r="3096">
          <cell r="A3096">
            <v>92016</v>
          </cell>
          <cell r="B3096" t="str">
            <v>TOMADA BAIXA DE EMBUTIR (3 MÓDULOS), 2P+T 10 A, INCLUINDO SUPORTE E PLACA - FORNECIMENTO E INSTALAÇÃO. AF_03/2023</v>
          </cell>
          <cell r="C3096" t="str">
            <v>UN</v>
          </cell>
          <cell r="D3096">
            <v>42.3</v>
          </cell>
          <cell r="E3096">
            <v>29.66</v>
          </cell>
          <cell r="F3096">
            <v>71.959999999999994</v>
          </cell>
        </row>
        <row r="3097">
          <cell r="A3097">
            <v>92017</v>
          </cell>
          <cell r="B3097" t="str">
            <v>TOMADA BAIXA DE EMBUTIR (3 MÓDULOS), 2P+T 20 A, INCLUINDO SUPORTE E PLACA - FORNECIMENTO E INSTALAÇÃO. AF_03/2023</v>
          </cell>
          <cell r="C3097" t="str">
            <v>UN</v>
          </cell>
          <cell r="D3097">
            <v>49.390000000000008</v>
          </cell>
          <cell r="E3097">
            <v>29.65</v>
          </cell>
          <cell r="F3097">
            <v>79.040000000000006</v>
          </cell>
        </row>
        <row r="3098">
          <cell r="A3098">
            <v>92018</v>
          </cell>
          <cell r="B3098" t="str">
            <v>TOMADA BAIXA DE EMBUTIR (4 MÓDULOS), 2P+T 10 A, SEM SUPORTE E SEM PLACA - FORNECIMENTO E INSTALAÇÃO. AF_03/2023</v>
          </cell>
          <cell r="C3098" t="str">
            <v>UN</v>
          </cell>
          <cell r="D3098">
            <v>47.03</v>
          </cell>
          <cell r="E3098">
            <v>32.17</v>
          </cell>
          <cell r="F3098">
            <v>79.2</v>
          </cell>
        </row>
        <row r="3099">
          <cell r="A3099">
            <v>92019</v>
          </cell>
          <cell r="B3099" t="str">
            <v>TOMADA BAIXA DE EMBUTIR (4 MÓDULOS), 2P+T 10 A, INCLUINDO SUPORTE E PLACA - FORNECIMENTO E INSTALAÇÃO. AF_03/2023</v>
          </cell>
          <cell r="C3099" t="str">
            <v>UN</v>
          </cell>
          <cell r="D3099">
            <v>58.580000000000005</v>
          </cell>
          <cell r="E3099">
            <v>38.29</v>
          </cell>
          <cell r="F3099">
            <v>96.87</v>
          </cell>
        </row>
        <row r="3100">
          <cell r="A3100">
            <v>92020</v>
          </cell>
          <cell r="B3100" t="str">
            <v>TOMADA BAIXA DE EMBUTIR (6 MÓDULOS), 2P+T 10 A, SEM SUPORTE E SEM PLACA - FORNECIMENTO E INSTALAÇÃO. AF_03/2023</v>
          </cell>
          <cell r="C3100" t="str">
            <v>UN</v>
          </cell>
          <cell r="D3100">
            <v>70</v>
          </cell>
          <cell r="E3100">
            <v>46.96</v>
          </cell>
          <cell r="F3100">
            <v>116.96</v>
          </cell>
        </row>
        <row r="3101">
          <cell r="A3101">
            <v>92021</v>
          </cell>
          <cell r="B3101" t="str">
            <v>TOMADA BAIXA DE EMBUTIR (6 MÓDULOS), 2P+T 10 A, INCLUINDO SUPORTE E PLACA - FORNECIMENTO E INSTALAÇÃO. AF_03/2023</v>
          </cell>
          <cell r="C3101" t="str">
            <v>UN</v>
          </cell>
          <cell r="D3101">
            <v>81.56</v>
          </cell>
          <cell r="E3101">
            <v>53.07</v>
          </cell>
          <cell r="F3101">
            <v>134.63</v>
          </cell>
        </row>
        <row r="3102">
          <cell r="A3102">
            <v>92022</v>
          </cell>
          <cell r="B3102" t="str">
            <v>INTERRUPTOR SIMPLES (1 MÓDULO) COM 1 TOMADA DE EMBUTIR 2P+T 10 A, SEM SUPORTE E SEM PLACA - FORNECIMENTO E INSTALAÇÃO. AF_03/2023</v>
          </cell>
          <cell r="C3102" t="str">
            <v>UN</v>
          </cell>
          <cell r="D3102">
            <v>24.020000000000003</v>
          </cell>
          <cell r="E3102">
            <v>19.79</v>
          </cell>
          <cell r="F3102">
            <v>43.81</v>
          </cell>
        </row>
        <row r="3103">
          <cell r="A3103">
            <v>92023</v>
          </cell>
          <cell r="B3103" t="str">
            <v>INTERRUPTOR SIMPLES (1 MÓDULO) COM 1 TOMADA DE EMBUTIR 2P+T 10 A, INCLUINDO SUPORTE E PLACA - FORNECIMENTO E INSTALAÇÃO. AF_03/2023</v>
          </cell>
          <cell r="C3103" t="str">
            <v>UN</v>
          </cell>
          <cell r="D3103">
            <v>30.919999999999998</v>
          </cell>
          <cell r="E3103">
            <v>25.02</v>
          </cell>
          <cell r="F3103">
            <v>55.94</v>
          </cell>
        </row>
        <row r="3104">
          <cell r="A3104">
            <v>92024</v>
          </cell>
          <cell r="B3104" t="str">
            <v>INTERRUPTOR SIMPLES (1 MÓDULO) COM 2 TOMADAS DE EMBUTIR 2P+T 10 A, SEM SUPORTE E SEM PLACA - FORNECIMENTO E INSTALAÇÃO. AF_03/2023</v>
          </cell>
          <cell r="C3104" t="str">
            <v>UN</v>
          </cell>
          <cell r="D3104">
            <v>36.740000000000009</v>
          </cell>
          <cell r="E3104">
            <v>30.19</v>
          </cell>
          <cell r="F3104">
            <v>66.930000000000007</v>
          </cell>
        </row>
        <row r="3105">
          <cell r="A3105">
            <v>92025</v>
          </cell>
          <cell r="B3105" t="str">
            <v>INTERRUPTOR SIMPLES (1 MÓDULO) COM 2 TOMADAS DE EMBUTIR 2P+T 10 A, INCLUINDO SUPORTE E PLACA - FORNECIMENTO E INSTALAÇÃO. AF_03/2023</v>
          </cell>
          <cell r="C3105" t="str">
            <v>UN</v>
          </cell>
          <cell r="D3105">
            <v>43.64</v>
          </cell>
          <cell r="E3105">
            <v>35.42</v>
          </cell>
          <cell r="F3105">
            <v>79.06</v>
          </cell>
        </row>
        <row r="3106">
          <cell r="A3106">
            <v>92026</v>
          </cell>
          <cell r="B3106" t="str">
            <v>INTERRUPTOR SIMPLES (2 MÓDULOS) COM 1 TOMADA DE EMBUTIR 2P+T 10 A, SEM SUPORTE E SEM PLACA - FORNECIMENTO E INSTALAÇÃO. AF_03/2023</v>
          </cell>
          <cell r="C3106" t="str">
            <v>UN</v>
          </cell>
          <cell r="D3106">
            <v>34.28</v>
          </cell>
          <cell r="E3106">
            <v>26.73</v>
          </cell>
          <cell r="F3106">
            <v>61.01</v>
          </cell>
        </row>
        <row r="3107">
          <cell r="A3107">
            <v>92027</v>
          </cell>
          <cell r="B3107" t="str">
            <v>INTERRUPTOR SIMPLES (2 MÓDULOS) COM 1 TOMADA DE EMBUTIR 2P+T 10 A, INCLUINDO SUPORTE E PLACA - FORNECIMENTO E INSTALAÇÃO. AF_03/2023</v>
          </cell>
          <cell r="C3107" t="str">
            <v>UN</v>
          </cell>
          <cell r="D3107">
            <v>41.18</v>
          </cell>
          <cell r="E3107">
            <v>31.96</v>
          </cell>
          <cell r="F3107">
            <v>73.14</v>
          </cell>
        </row>
        <row r="3108">
          <cell r="A3108">
            <v>92028</v>
          </cell>
          <cell r="B3108" t="str">
            <v>INTERRUPTOR PARALELO (1 MÓDULO) COM 1 TOMADA DE EMBUTIR 2P+T 10 A, SEM SUPORTE E SEM PLACA - FORNECIMENTO E INSTALAÇÃO. AF_03/2023</v>
          </cell>
          <cell r="C3108" t="str">
            <v>UN</v>
          </cell>
          <cell r="D3108">
            <v>27.709999999999997</v>
          </cell>
          <cell r="E3108">
            <v>23.3</v>
          </cell>
          <cell r="F3108">
            <v>51.01</v>
          </cell>
        </row>
        <row r="3109">
          <cell r="A3109">
            <v>92029</v>
          </cell>
          <cell r="B3109" t="str">
            <v>INTERRUPTOR PARALELO (1 MÓDULO) COM 1 TOMADA DE EMBUTIR 2P+T 10 A, INCLUINDO SUPORTE E PLACA - FORNECIMENTO E INSTALAÇÃO. AF_03/2023</v>
          </cell>
          <cell r="C3109" t="str">
            <v>UN</v>
          </cell>
          <cell r="D3109">
            <v>34.61</v>
          </cell>
          <cell r="E3109">
            <v>28.53</v>
          </cell>
          <cell r="F3109">
            <v>63.14</v>
          </cell>
        </row>
        <row r="3110">
          <cell r="A3110">
            <v>92030</v>
          </cell>
          <cell r="B3110" t="str">
            <v>INTERRUPTOR PARALELO (1 MÓDULO) COM 2 TOMADAS DE EMBUTIR 2P+T 10 A, SEM SUPORTE E SEM PLACA - FORNECIMENTO E INSTALAÇÃO. AF_03/2023</v>
          </cell>
          <cell r="C3110" t="str">
            <v>UN</v>
          </cell>
          <cell r="D3110">
            <v>40.429999999999993</v>
          </cell>
          <cell r="E3110">
            <v>33.64</v>
          </cell>
          <cell r="F3110">
            <v>74.069999999999993</v>
          </cell>
        </row>
        <row r="3111">
          <cell r="A3111">
            <v>92031</v>
          </cell>
          <cell r="B3111" t="str">
            <v>INTERRUPTOR PARALELO (1 MÓDULO) COM 2 TOMADAS DE EMBUTIR 2P+T 10 A, INCLUINDO SUPORTE E PLACA - FORNECIMENTO E INSTALAÇÃO. AF_03/2023</v>
          </cell>
          <cell r="C3111" t="str">
            <v>UN</v>
          </cell>
          <cell r="D3111">
            <v>47.330000000000005</v>
          </cell>
          <cell r="E3111">
            <v>38.869999999999997</v>
          </cell>
          <cell r="F3111">
            <v>86.2</v>
          </cell>
        </row>
        <row r="3112">
          <cell r="A3112">
            <v>92032</v>
          </cell>
          <cell r="B3112" t="str">
            <v>INTERRUPTOR PARALELO (2 MÓDULOS) COM 1 TOMADA DE EMBUTIR 2P+T 10 A, SEM SUPORTE E SEM PLACA - FORNECIMENTO E INSTALAÇÃO. AF_03/2023</v>
          </cell>
          <cell r="C3112" t="str">
            <v>UN</v>
          </cell>
          <cell r="D3112">
            <v>41.650000000000006</v>
          </cell>
          <cell r="E3112">
            <v>33.64</v>
          </cell>
          <cell r="F3112">
            <v>75.290000000000006</v>
          </cell>
        </row>
        <row r="3113">
          <cell r="A3113">
            <v>92033</v>
          </cell>
          <cell r="B3113" t="str">
            <v>INTERRUPTOR PARALELO (2 MÓDULOS) COM 1 TOMADA DE EMBUTIR 2P+T 10 A, INCLUINDO SUPORTE E PLACA - FORNECIMENTO E INSTALAÇÃO. AF_03/2023</v>
          </cell>
          <cell r="C3113" t="str">
            <v>UN</v>
          </cell>
          <cell r="D3113">
            <v>48.550000000000004</v>
          </cell>
          <cell r="E3113">
            <v>38.869999999999997</v>
          </cell>
          <cell r="F3113">
            <v>87.42</v>
          </cell>
        </row>
        <row r="3114">
          <cell r="A3114">
            <v>92034</v>
          </cell>
          <cell r="B3114" t="str">
            <v>INTERRUPTOR SIMPLES (1 MÓDULO), INTERRUPTOR PARALELO (1 MÓDULO) E 1 TOMADA DE EMBUTIR 2P+T 10 A, SEM SUPORTE E SEM PLACA - FORNECIMENTO E INSTALAÇÃO. AF_03/2023</v>
          </cell>
          <cell r="C3114" t="str">
            <v>UN</v>
          </cell>
          <cell r="D3114">
            <v>37.960000000000008</v>
          </cell>
          <cell r="E3114">
            <v>30.19</v>
          </cell>
          <cell r="F3114">
            <v>68.150000000000006</v>
          </cell>
        </row>
        <row r="3115">
          <cell r="A3115">
            <v>92035</v>
          </cell>
          <cell r="B3115" t="str">
            <v>INTERRUPTOR SIMPLES (1 MÓDULO), INTERRUPTOR PARALELO (1 MÓDULO) E 1 TOMADA DE EMBUTIR 2P+T 10 A, INCLUINDO SUPORTE E PLACA - FORNECIMENTO E INSTALAÇÃO. AF_03/2023</v>
          </cell>
          <cell r="C3115" t="str">
            <v>UN</v>
          </cell>
          <cell r="D3115">
            <v>44.86</v>
          </cell>
          <cell r="E3115">
            <v>35.42</v>
          </cell>
          <cell r="F3115">
            <v>80.28</v>
          </cell>
        </row>
        <row r="3116">
          <cell r="A3116">
            <v>97583</v>
          </cell>
          <cell r="B3116" t="str">
            <v>LUMINÁRIA TIPO CALHA, DE SOBREPOR, COM 1 LÂMPADA TUBULAR FLUORESCENTE DE 18 W, COM REATOR DE PARTIDA RÁPIDA - FORNECIMENTO E INSTALAÇÃO. AF_02/2020</v>
          </cell>
          <cell r="C3116" t="str">
            <v>UN</v>
          </cell>
          <cell r="D3116">
            <v>77.610000000000014</v>
          </cell>
          <cell r="E3116">
            <v>11.07</v>
          </cell>
          <cell r="F3116">
            <v>88.68</v>
          </cell>
        </row>
        <row r="3117">
          <cell r="A3117">
            <v>97584</v>
          </cell>
          <cell r="B3117" t="str">
            <v>LUMINÁRIA TIPO CALHA, DE SOBREPOR, COM 1 LÂMPADA TUBULAR FLUORESCENTE DE 36 W, COM REATOR DE PARTIDA RÁPIDA - FORNECIMENTO E INSTALAÇÃO. AF_02/2020</v>
          </cell>
          <cell r="C3117" t="str">
            <v>UN</v>
          </cell>
          <cell r="D3117">
            <v>112.44</v>
          </cell>
          <cell r="E3117">
            <v>11.06</v>
          </cell>
          <cell r="F3117">
            <v>123.5</v>
          </cell>
        </row>
        <row r="3118">
          <cell r="A3118">
            <v>97585</v>
          </cell>
          <cell r="B3118" t="str">
            <v>LUMINÁRIA TIPO CALHA, DE SOBREPOR, COM 2 LÂMPADAS TUBULARES FLUORESCENTES DE 18 W, COM REATOR DE PARTIDA RÁPIDA - FORNECIMENTO E INSTALAÇÃO. AF_02/2020</v>
          </cell>
          <cell r="C3118" t="str">
            <v>UN</v>
          </cell>
          <cell r="D3118">
            <v>106.46</v>
          </cell>
          <cell r="E3118">
            <v>12.59</v>
          </cell>
          <cell r="F3118">
            <v>119.05</v>
          </cell>
        </row>
        <row r="3119">
          <cell r="A3119">
            <v>97586</v>
          </cell>
          <cell r="B3119" t="str">
            <v>LUMINÁRIA TIPO CALHA, DE SOBREPOR, COM 2 LÂMPADAS TUBULARES FLUORESCENTES DE 36 W, COM REATOR DE PARTIDA RÁPIDA - FORNECIMENTO E INSTALAÇÃO. AF_02/2020</v>
          </cell>
          <cell r="C3119" t="str">
            <v>UN</v>
          </cell>
          <cell r="D3119">
            <v>148.51</v>
          </cell>
          <cell r="E3119">
            <v>12.59</v>
          </cell>
          <cell r="F3119">
            <v>161.1</v>
          </cell>
        </row>
        <row r="3120">
          <cell r="A3120">
            <v>97587</v>
          </cell>
          <cell r="B3120" t="str">
            <v>LUMINÁRIA TIPO CALHA, DE EMBUTIR, COM 2 LÂMPADAS FLUORESCENTES DE 14 W, COM REATOR DE PARTIDA RÁPIDA - FORNECIMENTO E INSTALAÇÃO. AF_02/2020</v>
          </cell>
          <cell r="C3120" t="str">
            <v>UN</v>
          </cell>
          <cell r="D3120">
            <v>281.68</v>
          </cell>
          <cell r="E3120">
            <v>10.78</v>
          </cell>
          <cell r="F3120">
            <v>292.45999999999998</v>
          </cell>
        </row>
        <row r="3121">
          <cell r="A3121">
            <v>97589</v>
          </cell>
          <cell r="B3121" t="str">
            <v>LUMINÁRIA TIPO PLAFON EM PLÁSTICO, DE SOBREPOR, COM 1 LÂMPADA FLUORESCENTE DE 15 W, SEM REATOR - FORNECIMENTO E INSTALAÇÃO. AF_02/2020</v>
          </cell>
          <cell r="C3121" t="str">
            <v>UN</v>
          </cell>
          <cell r="D3121">
            <v>29.950000000000003</v>
          </cell>
          <cell r="E3121">
            <v>16.29</v>
          </cell>
          <cell r="F3121">
            <v>46.24</v>
          </cell>
        </row>
        <row r="3122">
          <cell r="A3122">
            <v>97590</v>
          </cell>
          <cell r="B3122" t="str">
            <v>LUMINÁRIA TIPO PLAFON REDONDO COM VIDRO FOSCO, DE SOBREPOR, COM 1 LÂMPADA FLUORESCENTE DE 15 W, SEM REATOR - FORNECIMENTO E INSTALAÇÃO. AF_02/2020</v>
          </cell>
          <cell r="C3122" t="str">
            <v>UN</v>
          </cell>
          <cell r="D3122">
            <v>88.08</v>
          </cell>
          <cell r="E3122">
            <v>16.27</v>
          </cell>
          <cell r="F3122">
            <v>104.35</v>
          </cell>
        </row>
        <row r="3123">
          <cell r="A3123">
            <v>97591</v>
          </cell>
          <cell r="B3123" t="str">
            <v>LUMINÁRIA TIPO PLAFON REDONDO COM VIDRO FOSCO, DE SOBREPOR, COM 2 LÂMPADAS FLUORESCENTES DE 15 W, SEM REATOR - FORNECIMENTO E INSTALAÇÃO. AF_02/2020</v>
          </cell>
          <cell r="C3123" t="str">
            <v>UN</v>
          </cell>
          <cell r="D3123">
            <v>116.87</v>
          </cell>
          <cell r="E3123">
            <v>21.04</v>
          </cell>
          <cell r="F3123">
            <v>137.91</v>
          </cell>
        </row>
        <row r="3124">
          <cell r="A3124">
            <v>97593</v>
          </cell>
          <cell r="B3124" t="str">
            <v>LUMINÁRIA TIPO SPOT, DE SOBREPOR, COM 1 LÂMPADA FLUORESCENTE DE 15 W, SEM REATOR - FORNECIMENTO E INSTALAÇÃO. AF_02/2020</v>
          </cell>
          <cell r="C3124" t="str">
            <v>UN</v>
          </cell>
          <cell r="D3124">
            <v>134.92000000000002</v>
          </cell>
          <cell r="E3124">
            <v>13.63</v>
          </cell>
          <cell r="F3124">
            <v>148.55000000000001</v>
          </cell>
        </row>
        <row r="3125">
          <cell r="A3125">
            <v>97594</v>
          </cell>
          <cell r="B3125" t="str">
            <v>LUMINÁRIA TIPO SPOT, DE SOBREPOR, COM 2 LÂMPADAS FLUORESCENTES DE 15 W, SEM REATOR - FORNECIMENTO E INSTALAÇÃO. AF_02/2020</v>
          </cell>
          <cell r="C3125" t="str">
            <v>UN</v>
          </cell>
          <cell r="D3125">
            <v>120.35000000000001</v>
          </cell>
          <cell r="E3125">
            <v>17.739999999999998</v>
          </cell>
          <cell r="F3125">
            <v>138.09</v>
          </cell>
        </row>
        <row r="3126">
          <cell r="A3126">
            <v>97595</v>
          </cell>
          <cell r="B3126" t="str">
            <v>SENSOR DE PRESENÇA COM FOTOCÉLULA, FIXAÇÃO EM PAREDE - FORNECIMENTO E INSTALAÇÃO. AF_02/2020</v>
          </cell>
          <cell r="C3126" t="str">
            <v>UN</v>
          </cell>
          <cell r="D3126">
            <v>89.02000000000001</v>
          </cell>
          <cell r="E3126">
            <v>17.149999999999999</v>
          </cell>
          <cell r="F3126">
            <v>106.17</v>
          </cell>
        </row>
        <row r="3127">
          <cell r="A3127">
            <v>97596</v>
          </cell>
          <cell r="B3127" t="str">
            <v>SENSOR DE PRESENÇA SEM FOTOCÉLULA, FIXAÇÃO EM PAREDE - FORNECIMENTO E INSTALAÇÃO. AF_02/2020</v>
          </cell>
          <cell r="C3127" t="str">
            <v>UN</v>
          </cell>
          <cell r="D3127">
            <v>57.63</v>
          </cell>
          <cell r="E3127">
            <v>17.149999999999999</v>
          </cell>
          <cell r="F3127">
            <v>74.78</v>
          </cell>
        </row>
        <row r="3128">
          <cell r="A3128">
            <v>97597</v>
          </cell>
          <cell r="B3128" t="str">
            <v>SENSOR DE PRESENÇA COM FOTOCÉLULA, FIXAÇÃO EM TETO - FORNECIMENTO E INSTALAÇÃO. AF_02/2020</v>
          </cell>
          <cell r="C3128" t="str">
            <v>UN</v>
          </cell>
          <cell r="D3128">
            <v>61.75</v>
          </cell>
          <cell r="E3128">
            <v>11.42</v>
          </cell>
          <cell r="F3128">
            <v>73.17</v>
          </cell>
        </row>
        <row r="3129">
          <cell r="A3129">
            <v>97598</v>
          </cell>
          <cell r="B3129" t="str">
            <v>SENSOR DE PRESENÇA SEM FOTOCÉLULA, FIXAÇÃO EM TETO - FORNECIMENTO E INSTALAÇÃO. AF_02/2020</v>
          </cell>
          <cell r="C3129" t="str">
            <v>UN</v>
          </cell>
          <cell r="D3129">
            <v>57.739999999999995</v>
          </cell>
          <cell r="E3129">
            <v>11.42</v>
          </cell>
          <cell r="F3129">
            <v>69.16</v>
          </cell>
        </row>
        <row r="3130">
          <cell r="A3130">
            <v>97599</v>
          </cell>
          <cell r="B3130" t="str">
            <v>LUMINÁRIA DE EMERGÊNCIA, COM 30 LÂMPADAS LED DE 2 W, SEM REATOR - FORNECIMENTO E INSTALAÇÃO. AF_02/2020</v>
          </cell>
          <cell r="C3130" t="str">
            <v>UN</v>
          </cell>
          <cell r="D3130">
            <v>17.970000000000002</v>
          </cell>
          <cell r="E3130">
            <v>5.45</v>
          </cell>
          <cell r="F3130">
            <v>23.42</v>
          </cell>
        </row>
        <row r="3131">
          <cell r="A3131">
            <v>97609</v>
          </cell>
          <cell r="B3131" t="str">
            <v>LÂMPADA COMPACTA DE LED 6 W, BASE E27 - FORNECIMENTO E INSTALAÇÃO. AF_02/2020</v>
          </cell>
          <cell r="C3131" t="str">
            <v>UN</v>
          </cell>
          <cell r="D3131">
            <v>10.14</v>
          </cell>
          <cell r="E3131">
            <v>5.03</v>
          </cell>
          <cell r="F3131">
            <v>15.17</v>
          </cell>
        </row>
        <row r="3132">
          <cell r="A3132">
            <v>97610</v>
          </cell>
          <cell r="B3132" t="str">
            <v>LÂMPADA COMPACTA DE LED 10 W, BASE E27 - FORNECIMENTO E INSTALAÇÃO. AF_02/2020</v>
          </cell>
          <cell r="C3132" t="str">
            <v>UN</v>
          </cell>
          <cell r="D3132">
            <v>10.969999999999999</v>
          </cell>
          <cell r="E3132">
            <v>5.03</v>
          </cell>
          <cell r="F3132">
            <v>16</v>
          </cell>
        </row>
        <row r="3133">
          <cell r="A3133">
            <v>97611</v>
          </cell>
          <cell r="B3133" t="str">
            <v>LÂMPADA COMPACTA FLUORESCENTE DE 15 W, BASE E27 - FORNECIMENTO E INSTALAÇÃO. AF_02/2020</v>
          </cell>
          <cell r="C3133" t="str">
            <v>UN</v>
          </cell>
          <cell r="D3133">
            <v>21.36</v>
          </cell>
          <cell r="E3133">
            <v>5.01</v>
          </cell>
          <cell r="F3133">
            <v>26.37</v>
          </cell>
        </row>
        <row r="3134">
          <cell r="A3134">
            <v>97612</v>
          </cell>
          <cell r="B3134" t="str">
            <v>LÂMPADA COMPACTA FLUORESCENTE DE 20 W, BASE E27 - FORNECIMENTO E INSTALAÇÃO. AF_02/2020</v>
          </cell>
          <cell r="C3134" t="str">
            <v>UN</v>
          </cell>
          <cell r="D3134">
            <v>23.71</v>
          </cell>
          <cell r="E3134">
            <v>5.01</v>
          </cell>
          <cell r="F3134">
            <v>28.72</v>
          </cell>
        </row>
        <row r="3135">
          <cell r="A3135">
            <v>97613</v>
          </cell>
          <cell r="B3135" t="str">
            <v>LÂMPADA COMPACTA DE VAPOR MERCURIO 125 W, BASE E27 - FORNECIMENTO E INSTALAÇÃO. AF_02/2020</v>
          </cell>
          <cell r="C3135" t="str">
            <v>UN</v>
          </cell>
          <cell r="D3135">
            <v>31.520000000000003</v>
          </cell>
          <cell r="E3135">
            <v>5.01</v>
          </cell>
          <cell r="F3135">
            <v>36.53</v>
          </cell>
        </row>
        <row r="3136">
          <cell r="A3136">
            <v>97614</v>
          </cell>
          <cell r="B3136" t="str">
            <v>LÂMPADA COMPACTA DE VAPOR METÁLICO OVOIDE 150 W, BASE E27 - FORNECIMENTO E INSTALAÇÃO. AF_02/2020</v>
          </cell>
          <cell r="C3136" t="str">
            <v>UN</v>
          </cell>
          <cell r="D3136">
            <v>59.72</v>
          </cell>
          <cell r="E3136">
            <v>5</v>
          </cell>
          <cell r="F3136">
            <v>64.72</v>
          </cell>
        </row>
        <row r="3137">
          <cell r="A3137">
            <v>97615</v>
          </cell>
          <cell r="B3137" t="str">
            <v>LÂMPADA TUBULAR FLUORESCENTE T8 DE 16/18 W, BASE G13 - FORNECIMENTO E INSTALAÇÃO. AF_02/2020_PS</v>
          </cell>
          <cell r="C3137" t="str">
            <v>UN</v>
          </cell>
          <cell r="D3137">
            <v>48.42</v>
          </cell>
          <cell r="E3137">
            <v>7.52</v>
          </cell>
          <cell r="F3137">
            <v>55.94</v>
          </cell>
        </row>
        <row r="3138">
          <cell r="A3138">
            <v>97616</v>
          </cell>
          <cell r="B3138" t="str">
            <v>LÂMPADA TUBULAR FLUORESCENTE T8 DE 32/36 W, BASE G13 - FORNECIMENTO E INSTALAÇÃO. AF_02/2020_PS</v>
          </cell>
          <cell r="C3138" t="str">
            <v>UN</v>
          </cell>
          <cell r="D3138">
            <v>56.53</v>
          </cell>
          <cell r="E3138">
            <v>7.52</v>
          </cell>
          <cell r="F3138">
            <v>64.05</v>
          </cell>
        </row>
        <row r="3139">
          <cell r="A3139">
            <v>97617</v>
          </cell>
          <cell r="B3139" t="str">
            <v>LÂMPADA TUBULAR FLUORESCENTE T10 DE 20/40 W, BASE G13 - FORNECIMENTO E INSTALAÇÃO. AF_02/2020_PS</v>
          </cell>
          <cell r="C3139" t="str">
            <v>UN</v>
          </cell>
          <cell r="D3139">
            <v>56.16</v>
          </cell>
          <cell r="E3139">
            <v>7.52</v>
          </cell>
          <cell r="F3139">
            <v>63.68</v>
          </cell>
        </row>
        <row r="3140">
          <cell r="A3140">
            <v>97618</v>
          </cell>
          <cell r="B3140" t="str">
            <v>LÂMPADA TUBULAR FLUORESCENTE T5 DE 14 W, BASE G13 - FORNECIMENTO E INSTALAÇÃO. AF_02/2020_PS</v>
          </cell>
          <cell r="C3140" t="str">
            <v>UN</v>
          </cell>
          <cell r="D3140">
            <v>51.72</v>
          </cell>
          <cell r="E3140">
            <v>7.52</v>
          </cell>
          <cell r="F3140">
            <v>59.24</v>
          </cell>
        </row>
        <row r="3141">
          <cell r="A3141">
            <v>100902</v>
          </cell>
          <cell r="B3141" t="str">
            <v>LÂMPADA TUBULAR LED DE 9/10 W, BASE G13 - FORNECIMENTO E INSTALAÇÃO. AF_02/2020_PS</v>
          </cell>
          <cell r="C3141" t="str">
            <v>UN</v>
          </cell>
          <cell r="D3141">
            <v>16.759999999999998</v>
          </cell>
          <cell r="E3141">
            <v>7.53</v>
          </cell>
          <cell r="F3141">
            <v>24.29</v>
          </cell>
        </row>
        <row r="3142">
          <cell r="A3142">
            <v>100903</v>
          </cell>
          <cell r="B3142" t="str">
            <v>LÂMPADA TUBULAR LED DE 18/20 W, BASE G13 - FORNECIMENTO E INSTALAÇÃO. AF_02/2020_PS</v>
          </cell>
          <cell r="C3142" t="str">
            <v>UN</v>
          </cell>
          <cell r="D3142">
            <v>20.419999999999998</v>
          </cell>
          <cell r="E3142">
            <v>7.53</v>
          </cell>
          <cell r="F3142">
            <v>27.95</v>
          </cell>
        </row>
        <row r="3143">
          <cell r="A3143">
            <v>100904</v>
          </cell>
          <cell r="B3143" t="str">
            <v>LUMINÁRIA TIPO CALHA, DE SOBREPOR, COM 1 LÂMPADA TUBULAR FLUORESCENTE DE 20 W, COM REATOR DE PARTIDA CONVENCIONAL - FORNECIMENTO E INSTALAÇÃO. AF_02/2020</v>
          </cell>
          <cell r="C3143" t="str">
            <v>UN</v>
          </cell>
          <cell r="D3143">
            <v>77.610000000000014</v>
          </cell>
          <cell r="E3143">
            <v>11.07</v>
          </cell>
          <cell r="F3143">
            <v>88.68</v>
          </cell>
        </row>
        <row r="3144">
          <cell r="A3144">
            <v>100905</v>
          </cell>
          <cell r="B3144" t="str">
            <v>LUMINÁRIA DUPLA TIPO CALHA, DE SOBREPOR, COM 4 LÂMPADAS TUBULARES FLUORESCENTES DE 18 W,COM REATORES DE PARTIDA RÁPIDA - FORNECIMENTO E INSTALAÇÃO. AF_02/2020</v>
          </cell>
          <cell r="C3144" t="str">
            <v>UN</v>
          </cell>
          <cell r="D3144">
            <v>212.93</v>
          </cell>
          <cell r="E3144">
            <v>25.18</v>
          </cell>
          <cell r="F3144">
            <v>238.11</v>
          </cell>
        </row>
        <row r="3145">
          <cell r="A3145">
            <v>100906</v>
          </cell>
          <cell r="B3145" t="str">
            <v>LUMINÁRIA DUPLA TIPO CALHA, DE SOBREPOR, COM 4 LÂMPADAS TUBULARES FLUORESCENTES DE 36 W, COM REATORES DE PARTIDA RÁPIDA -FORNECIMENTO E INSTALAÇÃO. AF_02/2020</v>
          </cell>
          <cell r="C3145" t="str">
            <v>UN</v>
          </cell>
          <cell r="D3145">
            <v>297.02999999999997</v>
          </cell>
          <cell r="E3145">
            <v>25.18</v>
          </cell>
          <cell r="F3145">
            <v>322.20999999999998</v>
          </cell>
        </row>
        <row r="3146">
          <cell r="A3146">
            <v>100919</v>
          </cell>
          <cell r="B3146" t="str">
            <v>LÂMPADA FLUORESCENTE ESPIRAL BRANCA 45 W, BASE E27 - FORNECIMENTO E INSTALAÇÃO. AF_02/2020</v>
          </cell>
          <cell r="C3146" t="str">
            <v>UN</v>
          </cell>
          <cell r="D3146">
            <v>68.92</v>
          </cell>
          <cell r="E3146">
            <v>5</v>
          </cell>
          <cell r="F3146">
            <v>73.92</v>
          </cell>
        </row>
        <row r="3147">
          <cell r="A3147">
            <v>100920</v>
          </cell>
          <cell r="B3147" t="str">
            <v>LÂMPADA FLUORESCENTE ESPIRAL BRANCA 65 W, BASE E27 - FORNECIMENTO E INSTALAÇÃO. AF_02/2020</v>
          </cell>
          <cell r="C3147" t="str">
            <v>UN</v>
          </cell>
          <cell r="D3147">
            <v>120.91</v>
          </cell>
          <cell r="E3147">
            <v>5</v>
          </cell>
          <cell r="F3147">
            <v>125.91</v>
          </cell>
        </row>
        <row r="3148">
          <cell r="A3148">
            <v>100921</v>
          </cell>
          <cell r="B3148" t="str">
            <v>REATOR DE PARTIDA RÁPIDA PARA LÂMPADA FLUORESCENTE 2X40W - FORNECIMENTO E INSTALAÇÃO. AF_02/2020</v>
          </cell>
          <cell r="C3148" t="str">
            <v>UN</v>
          </cell>
          <cell r="D3148">
            <v>49.109999999999992</v>
          </cell>
          <cell r="E3148">
            <v>20.96</v>
          </cell>
          <cell r="F3148">
            <v>70.069999999999993</v>
          </cell>
        </row>
        <row r="3149">
          <cell r="A3149">
            <v>100922</v>
          </cell>
          <cell r="B3149" t="str">
            <v>REATOR DE PARTIDA RÁPIDA PARA LÂMPADA FLUORESCENTE 1X20W - FORNECIMENTO E INSTALAÇÃO. AF_02/2020</v>
          </cell>
          <cell r="C3149" t="str">
            <v>UN</v>
          </cell>
          <cell r="D3149">
            <v>35.78</v>
          </cell>
          <cell r="E3149">
            <v>14.43</v>
          </cell>
          <cell r="F3149">
            <v>50.21</v>
          </cell>
        </row>
        <row r="3150">
          <cell r="A3150">
            <v>100923</v>
          </cell>
          <cell r="B3150" t="str">
            <v>REATOR DE PARTIDA RÁPIDA PARA LÂMPADA FLUORESCENTE 1X40W - FORNECIMENTO E INSTALAÇÃO. AF_02/2020</v>
          </cell>
          <cell r="C3150" t="str">
            <v>UN</v>
          </cell>
          <cell r="D3150">
            <v>43.29</v>
          </cell>
          <cell r="E3150">
            <v>14.43</v>
          </cell>
          <cell r="F3150">
            <v>57.72</v>
          </cell>
        </row>
        <row r="3151">
          <cell r="A3151">
            <v>103782</v>
          </cell>
          <cell r="B3151" t="str">
            <v>LUMINÁRIA TIPO PLAFON CIRCULAR, DE SOBREPOR, COM LED DE 12/13 W - FORNECIMENTO E INSTALAÇÃO. AF_03/2022</v>
          </cell>
          <cell r="C3151" t="str">
            <v>UN</v>
          </cell>
          <cell r="D3151">
            <v>20.700000000000003</v>
          </cell>
          <cell r="E3151">
            <v>15.07</v>
          </cell>
          <cell r="F3151">
            <v>35.770000000000003</v>
          </cell>
        </row>
        <row r="3152">
          <cell r="A3152">
            <v>101489</v>
          </cell>
          <cell r="B3152" t="str">
            <v>ENTRADA DE ENERGIA ELÉTRICA, AÉREA, MONOFÁSICA, COM CAIXA DE SOBREPOR, CABO DE 10 MM2 E DISJUNTOR DIN 50A (NÃO INCLUSO O POSTE DE CONCRETO). AF_07/2020_PS</v>
          </cell>
          <cell r="C3152" t="str">
            <v>UN</v>
          </cell>
          <cell r="D3152">
            <v>1115.3</v>
          </cell>
          <cell r="E3152">
            <v>348.22</v>
          </cell>
          <cell r="F3152">
            <v>1463.52</v>
          </cell>
        </row>
        <row r="3153">
          <cell r="A3153">
            <v>101490</v>
          </cell>
          <cell r="B3153" t="str">
            <v>ENTRADA DE ENERGIA ELÉTRICA, AÉREA, MONOFÁSICA, COM CAIXA DE SOBREPOR, CABO DE 16 MM2 E DISJUNTOR DIN 50A (NÃO INCLUSO O POSTE DE CONCRETO). AF_07/2020_PS</v>
          </cell>
          <cell r="C3153" t="str">
            <v>UN</v>
          </cell>
          <cell r="D3153">
            <v>1197.56</v>
          </cell>
          <cell r="E3153">
            <v>365.29</v>
          </cell>
          <cell r="F3153">
            <v>1562.85</v>
          </cell>
        </row>
        <row r="3154">
          <cell r="A3154">
            <v>101491</v>
          </cell>
          <cell r="B3154" t="str">
            <v>ENTRADA DE ENERGIA ELÉTRICA, AÉREA, MONOFÁSICA, COM CAIXA DE SOBREPOR, CABO DE 25 MM2 E DISJUNTOR DIN 50A (NÃO INCLUSO O POSTE DE CONCRETO). AF_07/2020_PS</v>
          </cell>
          <cell r="C3154" t="str">
            <v>UN</v>
          </cell>
          <cell r="D3154">
            <v>1241.71</v>
          </cell>
          <cell r="E3154">
            <v>341.27</v>
          </cell>
          <cell r="F3154">
            <v>1582.98</v>
          </cell>
        </row>
        <row r="3155">
          <cell r="A3155">
            <v>101492</v>
          </cell>
          <cell r="B3155" t="str">
            <v>ENTRADA DE ENERGIA ELÉTRICA, AÉREA, MONOFÁSICA, COM CAIXA DE SOBREPOR, CABO DE 35 MM2 E DISJUNTOR DIN 50A (NÃO INCLUSO O POSTE DE CONCRETO). AF_07/2020_PS</v>
          </cell>
          <cell r="C3155" t="str">
            <v>UN</v>
          </cell>
          <cell r="D3155">
            <v>1374.3100000000002</v>
          </cell>
          <cell r="E3155">
            <v>354.83</v>
          </cell>
          <cell r="F3155">
            <v>1729.14</v>
          </cell>
        </row>
        <row r="3156">
          <cell r="A3156">
            <v>101493</v>
          </cell>
          <cell r="B3156" t="str">
            <v>ENTRADA DE ENERGIA ELÉTRICA, AÉREA, MONOFÁSICA, COM CAIXA DE EMBUTIR, CABO DE 10 MM2 E DISJUNTOR DIN 50A (NÃO INCLUSO O POSTE DE CONCRETO). AF_07/2020_PS</v>
          </cell>
          <cell r="C3156" t="str">
            <v>UN</v>
          </cell>
          <cell r="D3156">
            <v>1112.49</v>
          </cell>
          <cell r="E3156">
            <v>333.09</v>
          </cell>
          <cell r="F3156">
            <v>1445.58</v>
          </cell>
        </row>
        <row r="3157">
          <cell r="A3157">
            <v>101494</v>
          </cell>
          <cell r="B3157" t="str">
            <v>ENTRADA DE ENERGIA ELÉTRICA, AÉREA, MONOFÁSICA, COM CAIXA DE EMBUTIR, CABO DE 16 MM2 E DISJUNTOR DIN 50A (NÃO INCLUSO O POSTE DE CONCRETO). AF_07/2020_PS</v>
          </cell>
          <cell r="C3157" t="str">
            <v>UN</v>
          </cell>
          <cell r="D3157">
            <v>1194.75</v>
          </cell>
          <cell r="E3157">
            <v>350.16</v>
          </cell>
          <cell r="F3157">
            <v>1544.91</v>
          </cell>
        </row>
        <row r="3158">
          <cell r="A3158">
            <v>101495</v>
          </cell>
          <cell r="B3158" t="str">
            <v>ENTRADA DE ENERGIA ELÉTRICA, AÉREA, MONOFÁSICA, COM CAIXA DE EMBUTIR, CABO DE 25 MM2 E DISJUNTOR DIN 50A (NÃO INCLUSO O POSTE DE CONCRETO). AF_07/2020_PS</v>
          </cell>
          <cell r="C3158" t="str">
            <v>UN</v>
          </cell>
          <cell r="D3158">
            <v>1238.9000000000001</v>
          </cell>
          <cell r="E3158">
            <v>326.14</v>
          </cell>
          <cell r="F3158">
            <v>1565.04</v>
          </cell>
        </row>
        <row r="3159">
          <cell r="A3159">
            <v>101496</v>
          </cell>
          <cell r="B3159" t="str">
            <v>ENTRADA DE ENERGIA ELÉTRICA, AÉREA, MONOFÁSICA, COM CAIXA DE EMBUTIR, CABO DE 35 MM2 E DISJUNTOR DIN 50A (NÃO INCLUSO O POSTE DE CONCRETO). AF_07/2020_PS</v>
          </cell>
          <cell r="C3159" t="str">
            <v>UN</v>
          </cell>
          <cell r="D3159">
            <v>1371.5</v>
          </cell>
          <cell r="E3159">
            <v>339.7</v>
          </cell>
          <cell r="F3159">
            <v>1711.2</v>
          </cell>
        </row>
        <row r="3160">
          <cell r="A3160">
            <v>101497</v>
          </cell>
          <cell r="B3160" t="str">
            <v>ENTRADA DE ENERGIA ELÉTRICA, AÉREA, BIFÁSICA, COM CAIXA DE SOBREPOR, CABO DE 10 MM2 E DISJUNTOR DIN 50A (NÃO INCLUSO O POSTE DE CONCRETO). AF_07/2020_PS</v>
          </cell>
          <cell r="C3160" t="str">
            <v>UN</v>
          </cell>
          <cell r="D3160">
            <v>1359.5099999999998</v>
          </cell>
          <cell r="E3160">
            <v>373.36</v>
          </cell>
          <cell r="F3160">
            <v>1732.87</v>
          </cell>
        </row>
        <row r="3161">
          <cell r="A3161">
            <v>101498</v>
          </cell>
          <cell r="B3161" t="str">
            <v>ENTRADA DE ENERGIA ELÉTRICA, AÉREA, BIFÁSICA, COM CAIXA DE SOBREPOR, CABO DE 16 MM2 E DISJUNTOR DIN 50A (NÃO INCLUSO O POSTE DE CONCRETO). AF_07/2020_PS</v>
          </cell>
          <cell r="C3161" t="str">
            <v>UN</v>
          </cell>
          <cell r="D3161">
            <v>1484.03</v>
          </cell>
          <cell r="E3161">
            <v>399.19</v>
          </cell>
          <cell r="F3161">
            <v>1883.22</v>
          </cell>
        </row>
        <row r="3162">
          <cell r="A3162">
            <v>101499</v>
          </cell>
          <cell r="B3162" t="str">
            <v>ENTRADA DE ENERGIA ELÉTRICA, AÉREA, BIFÁSICA, COM CAIXA DE SOBREPOR, CABO DE 25 MM2 E DISJUNTOR DIN 50A (NÃO INCLUSO O POSTE DE CONCRETO). AF_07/2020_PS</v>
          </cell>
          <cell r="C3162" t="str">
            <v>UN</v>
          </cell>
          <cell r="D3162">
            <v>1550.8400000000001</v>
          </cell>
          <cell r="E3162">
            <v>362.84</v>
          </cell>
          <cell r="F3162">
            <v>1913.68</v>
          </cell>
        </row>
        <row r="3163">
          <cell r="A3163">
            <v>101500</v>
          </cell>
          <cell r="B3163" t="str">
            <v>ENTRADA DE ENERGIA ELÉTRICA, AÉREA, BIFÁSICA, COM CAIXA DE SOBREPOR, CABO DE 35 MM2 E DISJUNTOR DIN 50A (NÃO INCLUSO O POSTE DE CONCRETO). AF_07/2020_PS</v>
          </cell>
          <cell r="C3163" t="str">
            <v>UN</v>
          </cell>
          <cell r="D3163">
            <v>1738.61</v>
          </cell>
          <cell r="E3163">
            <v>378.53</v>
          </cell>
          <cell r="F3163">
            <v>2117.14</v>
          </cell>
        </row>
        <row r="3164">
          <cell r="A3164">
            <v>101501</v>
          </cell>
          <cell r="B3164" t="str">
            <v>ENTRADA DE ENERGIA ELÉTRICA, AÉREA, BIFÁSICA, COM CAIXA DE EMBUTIR, CABO DE 10 MM2 E DISJUNTOR DIN 50A (NÃO INCLUSO O POSTE DE CONCRETO). AF_07/2020_PS</v>
          </cell>
          <cell r="C3164" t="str">
            <v>UN</v>
          </cell>
          <cell r="D3164">
            <v>1361.6399999999999</v>
          </cell>
          <cell r="E3164">
            <v>361.38</v>
          </cell>
          <cell r="F3164">
            <v>1723.02</v>
          </cell>
        </row>
        <row r="3165">
          <cell r="A3165">
            <v>101502</v>
          </cell>
          <cell r="B3165" t="str">
            <v>ENTRADA DE ENERGIA ELÉTRICA, AÉREA, BIFÁSICA, COM CAIXA DE EMBUTIR, CABO DE 16 MM2 E DISJUNTOR DIN 50A (NÃO INCLUSO O POSTE DE CONCRETO). AF_07/2020_PS</v>
          </cell>
          <cell r="C3165" t="str">
            <v>UN</v>
          </cell>
          <cell r="D3165">
            <v>1486.1599999999999</v>
          </cell>
          <cell r="E3165">
            <v>387.21</v>
          </cell>
          <cell r="F3165">
            <v>1873.37</v>
          </cell>
        </row>
        <row r="3166">
          <cell r="A3166">
            <v>101503</v>
          </cell>
          <cell r="B3166" t="str">
            <v>ENTRADA DE ENERGIA ELÉTRICA, AÉREA, BIFÁSICA, COM CAIXA DE EMBUTIR, CABO DE 25 MM2 E DISJUNTOR DIN 50A (NÃO INCLUSO O POSTE DE CONCRETO). AF_07/2020_PS</v>
          </cell>
          <cell r="C3166" t="str">
            <v>UN</v>
          </cell>
          <cell r="D3166">
            <v>1552.9699999999998</v>
          </cell>
          <cell r="E3166">
            <v>350.86</v>
          </cell>
          <cell r="F3166">
            <v>1903.83</v>
          </cell>
        </row>
        <row r="3167">
          <cell r="A3167">
            <v>101504</v>
          </cell>
          <cell r="B3167" t="str">
            <v>ENTRADA DE ENERGIA ELÉTRICA, AÉREA, BIFÁSICA, COM CAIXA DE EMBUTIR, CABO DE 35 MM2 E DISJUNTOR DIN 50A (NÃO INCLUSO O POSTE DE CONCRETO). AF_07/2020_PS</v>
          </cell>
          <cell r="C3167" t="str">
            <v>UN</v>
          </cell>
          <cell r="D3167">
            <v>1740.74</v>
          </cell>
          <cell r="E3167">
            <v>366.55</v>
          </cell>
          <cell r="F3167">
            <v>2107.29</v>
          </cell>
        </row>
        <row r="3168">
          <cell r="A3168">
            <v>101505</v>
          </cell>
          <cell r="B3168" t="str">
            <v>ENTRADA DE ENERGIA ELÉTRICA, AÉREA, TRIFÁSICA, COM CAIXA DE SOBREPOR, CABO DE 10 MM2 E DISJUNTOR DIN 50A (NÃO INCLUSO O POSTE DE CONCRETO). AF_07/2020_PS</v>
          </cell>
          <cell r="C3168" t="str">
            <v>UN</v>
          </cell>
          <cell r="D3168">
            <v>1448.6399999999999</v>
          </cell>
          <cell r="E3168">
            <v>398.2</v>
          </cell>
          <cell r="F3168">
            <v>1846.84</v>
          </cell>
        </row>
        <row r="3169">
          <cell r="A3169">
            <v>101506</v>
          </cell>
          <cell r="B3169" t="str">
            <v>ENTRADA DE ENERGIA ELÉTRICA, AÉREA, TRIFÁSICA, COM CAIXA DE SOBREPOR, CABO DE 16 MM2 E DISJUNTOR DIN 50A (NÃO INCLUSO O POSTE DE CONCRETO). AF_07/2020_PS</v>
          </cell>
          <cell r="C3169" t="str">
            <v>UN</v>
          </cell>
          <cell r="D3169">
            <v>1614.6599999999999</v>
          </cell>
          <cell r="E3169">
            <v>432.65</v>
          </cell>
          <cell r="F3169">
            <v>2047.31</v>
          </cell>
        </row>
        <row r="3170">
          <cell r="A3170">
            <v>101507</v>
          </cell>
          <cell r="B3170" t="str">
            <v>ENTRADA DE ENERGIA ELÉTRICA, AÉREA, TRIFÁSICA, COM CAIXA DE SOBREPOR, CABO DE 25 MM2 E DISJUNTOR DIN 50A (NÃO INCLUSO O POSTE DE CONCRETO). AF_07/2020_PS</v>
          </cell>
          <cell r="C3170" t="str">
            <v>UN</v>
          </cell>
          <cell r="D3170">
            <v>1703.7599999999998</v>
          </cell>
          <cell r="E3170">
            <v>384.17</v>
          </cell>
          <cell r="F3170">
            <v>2087.9299999999998</v>
          </cell>
        </row>
        <row r="3171">
          <cell r="A3171">
            <v>101508</v>
          </cell>
          <cell r="B3171" t="str">
            <v>ENTRADA DE ENERGIA ELÉTRICA, AÉREA, TRIFÁSICA, COM CAIXA DE SOBREPOR, CABO DE 35 MM2 E DISJUNTOR DIN 50A (NÃO INCLUSO O POSTE DE CONCRETO). AF_07/2020_PS</v>
          </cell>
          <cell r="C3171" t="str">
            <v>UN</v>
          </cell>
          <cell r="D3171">
            <v>1945.6999999999998</v>
          </cell>
          <cell r="E3171">
            <v>401.96</v>
          </cell>
          <cell r="F3171">
            <v>2347.66</v>
          </cell>
        </row>
        <row r="3172">
          <cell r="A3172">
            <v>101509</v>
          </cell>
          <cell r="B3172" t="str">
            <v>ENTRADA DE ENERGIA ELÉTRICA, AÉREA, TRIFÁSICA, COM CAIXA DE EMBUTIR, CABO DE 10 MM2 E DISJUNTOR DIN 50A (NÃO INCLUSO O POSTE DE CONCRETO). AF_07/2020_PS</v>
          </cell>
          <cell r="C3172" t="str">
            <v>UN</v>
          </cell>
          <cell r="D3172">
            <v>1485.35</v>
          </cell>
          <cell r="E3172">
            <v>386.71</v>
          </cell>
          <cell r="F3172">
            <v>1872.06</v>
          </cell>
        </row>
        <row r="3173">
          <cell r="A3173">
            <v>101510</v>
          </cell>
          <cell r="B3173" t="str">
            <v>ENTRADA DE ENERGIA ELÉTRICA, AÉREA, TRIFÁSICA, COM CAIXA DE EMBUTIR, CABO DE 16 MM2 E DISJUNTOR DIN 50A (NÃO INCLUSO O POSTE DE CONCRETO). AF_07/2020_PS</v>
          </cell>
          <cell r="C3173" t="str">
            <v>UN</v>
          </cell>
          <cell r="D3173">
            <v>1651.3700000000001</v>
          </cell>
          <cell r="E3173">
            <v>421.16</v>
          </cell>
          <cell r="F3173">
            <v>2072.5300000000002</v>
          </cell>
        </row>
        <row r="3174">
          <cell r="A3174">
            <v>101511</v>
          </cell>
          <cell r="B3174" t="str">
            <v>ENTRADA DE ENERGIA ELÉTRICA, AÉREA, TRIFÁSICA, COM CAIXA DE EMBUTIR, CABO DE 25 MM2 E DISJUNTOR DIN 50A (NÃO INCLUSO O POSTE DE CONCRETO). AF_07/2020_PS</v>
          </cell>
          <cell r="C3174" t="str">
            <v>UN</v>
          </cell>
          <cell r="D3174">
            <v>1740.47</v>
          </cell>
          <cell r="E3174">
            <v>372.68</v>
          </cell>
          <cell r="F3174">
            <v>2113.15</v>
          </cell>
        </row>
        <row r="3175">
          <cell r="A3175">
            <v>101512</v>
          </cell>
          <cell r="B3175" t="str">
            <v>ENTRADA DE ENERGIA ELÉTRICA, AÉREA, TRIFÁSICA, COM CAIXA DE EMBUTIR, CABO DE 35 MM2 E DISJUNTOR DIN 50A (NÃO INCLUSO O POSTE DE CONCRETO). AF_07/2020_PS</v>
          </cell>
          <cell r="C3175" t="str">
            <v>UN</v>
          </cell>
          <cell r="D3175">
            <v>1982.4</v>
          </cell>
          <cell r="E3175">
            <v>390.48</v>
          </cell>
          <cell r="F3175">
            <v>2372.88</v>
          </cell>
        </row>
        <row r="3176">
          <cell r="A3176">
            <v>101513</v>
          </cell>
          <cell r="B3176" t="str">
            <v>ENTRADA DE ENERGIA ELÉTRICA, SUBTERRÂNEA, MONOFÁSICA, COM CAIXA DE SOBREPOR, CABO DE 10 MM2 E DISJUNTOR DIN 50A (NÃO INCLUSA MURETA DE ALVENARIA). AF_07/2020_PS</v>
          </cell>
          <cell r="C3176" t="str">
            <v>UN</v>
          </cell>
          <cell r="D3176">
            <v>667.94999999999993</v>
          </cell>
          <cell r="E3176">
            <v>149.84</v>
          </cell>
          <cell r="F3176">
            <v>817.79</v>
          </cell>
        </row>
        <row r="3177">
          <cell r="A3177">
            <v>101514</v>
          </cell>
          <cell r="B3177" t="str">
            <v>ENTRADA DE ENERGIA ELÉTRICA, SUBTERRÂNEA, MONOFÁSICA, COM CAIXA DE SOBREPOR, CABO DE 16 MM2 E DISJUNTOR DIN 50A (NÃO INCLUSA MURETA DE ALVENARIA). AF_07/2020_PS</v>
          </cell>
          <cell r="C3177" t="str">
            <v>UN</v>
          </cell>
          <cell r="D3177">
            <v>766.67000000000007</v>
          </cell>
          <cell r="E3177">
            <v>170.32</v>
          </cell>
          <cell r="F3177">
            <v>936.99</v>
          </cell>
        </row>
        <row r="3178">
          <cell r="A3178">
            <v>101515</v>
          </cell>
          <cell r="B3178" t="str">
            <v>ENTRADA DE ENERGIA ELÉTRICA, SUBTERRÂNEA, MONOFÁSICA, COM CAIXA DE SOBREPOR, CABO DE 25 MM2 E DISJUNTOR DIN 50A (NÃO INCLUSA MURETA DE ALVENARIA). AF_07/2020_PS</v>
          </cell>
          <cell r="C3178" t="str">
            <v>UN</v>
          </cell>
          <cell r="D3178">
            <v>819.66</v>
          </cell>
          <cell r="E3178">
            <v>141.47999999999999</v>
          </cell>
          <cell r="F3178">
            <v>961.14</v>
          </cell>
        </row>
        <row r="3179">
          <cell r="A3179">
            <v>101516</v>
          </cell>
          <cell r="B3179" t="str">
            <v>ENTRADA DE ENERGIA ELÉTRICA, SUBTERRÂNEA, MONOFÁSICA, COM CAIXA DE SOBREPOR, CABO DE 35 MM2 E DISJUNTOR DIN 50A (NÃO INCLUSA MURETA DE ALVENARIA). AF_07/2020_PS</v>
          </cell>
          <cell r="C3179" t="str">
            <v>UN</v>
          </cell>
          <cell r="D3179">
            <v>948.53</v>
          </cell>
          <cell r="E3179">
            <v>146.46</v>
          </cell>
          <cell r="F3179">
            <v>1094.99</v>
          </cell>
        </row>
        <row r="3180">
          <cell r="A3180">
            <v>101517</v>
          </cell>
          <cell r="B3180" t="str">
            <v>ENTRADA DE ENERGIA ELÉTRICA, SUBTERRÂNEA, MONOFÁSICA, COM CAIXA DE EMBUTIR, CABO DE 10 MM2 E DISJUNTOR DIN 50A (NÃO INCLUSA MURETA DE ALVENARIA). AF_07/2020_PS</v>
          </cell>
          <cell r="C3180" t="str">
            <v>UN</v>
          </cell>
          <cell r="D3180">
            <v>665.17000000000007</v>
          </cell>
          <cell r="E3180">
            <v>134.69999999999999</v>
          </cell>
          <cell r="F3180">
            <v>799.87</v>
          </cell>
        </row>
        <row r="3181">
          <cell r="A3181">
            <v>101518</v>
          </cell>
          <cell r="B3181" t="str">
            <v>ENTRADA DE ENERGIA ELÉTRICA, SUBTERRÂNEA, MONOFÁSICA, COM CAIXA DE EMBUTIR, CABO DE 16 MM2 E DISJUNTOR DIN 50A (NÃO INCLUSA MURETA DE ALVENARIA). AF_07/2020_PS</v>
          </cell>
          <cell r="C3181" t="str">
            <v>UN</v>
          </cell>
          <cell r="D3181">
            <v>763.88000000000011</v>
          </cell>
          <cell r="E3181">
            <v>155.19</v>
          </cell>
          <cell r="F3181">
            <v>919.07</v>
          </cell>
        </row>
        <row r="3182">
          <cell r="A3182">
            <v>101519</v>
          </cell>
          <cell r="B3182" t="str">
            <v>ENTRADA DE ENERGIA ELÉTRICA, SUBTERRÂNEA, MONOFÁSICA, COM CAIXA DE EMBUTIR, CABO DE 25 MM2 E DISJUNTOR DIN 50A (NÃO INCLUSA MURETA DE ALVENARIA). AF_07/2020_PS</v>
          </cell>
          <cell r="C3182" t="str">
            <v>UN</v>
          </cell>
          <cell r="D3182">
            <v>816.88</v>
          </cell>
          <cell r="E3182">
            <v>126.34</v>
          </cell>
          <cell r="F3182">
            <v>943.22</v>
          </cell>
        </row>
        <row r="3183">
          <cell r="A3183">
            <v>101520</v>
          </cell>
          <cell r="B3183" t="str">
            <v>ENTRADA DE ENERGIA ELÉTRICA, SUBTERRÂNEA, MONOFÁSICA, COM CAIXA DE EMBUTIR, CABO DE 35 MM2 E DISJUNTOR DIN 50A (NÃO INCLUSA MURETA DE ALVENARIA). AF_07/2020_PS</v>
          </cell>
          <cell r="C3183" t="str">
            <v>UN</v>
          </cell>
          <cell r="D3183">
            <v>945.75</v>
          </cell>
          <cell r="E3183">
            <v>131.32</v>
          </cell>
          <cell r="F3183">
            <v>1077.07</v>
          </cell>
        </row>
        <row r="3184">
          <cell r="A3184">
            <v>101521</v>
          </cell>
          <cell r="B3184" t="str">
            <v>ENTRADA DE ENERGIA ELÉTRICA, SUBTERRÂNEA, BIFÁSICA, COM CAIXA DE SOBREPOR, CABO DE 10 MM2 E DISJUNTOR DIN 50A (NÃO INCLUSA MURETA DE ALVENARIA). AF_07/2020_PS</v>
          </cell>
          <cell r="C3184" t="str">
            <v>UN</v>
          </cell>
          <cell r="D3184">
            <v>924.41</v>
          </cell>
          <cell r="E3184">
            <v>177.9</v>
          </cell>
          <cell r="F3184">
            <v>1102.31</v>
          </cell>
        </row>
        <row r="3185">
          <cell r="A3185">
            <v>101522</v>
          </cell>
          <cell r="B3185" t="str">
            <v>ENTRADA DE ENERGIA ELÉTRICA, SUBTERRÂNEA, BIFÁSICA, COM CAIXA DE SOBREPOR, CABO DE 16 MM2 E DISJUNTOR DIN 50A (NÃO INCLUSA MURETA DE ALVENARIA). AF_07/2020_PS</v>
          </cell>
          <cell r="C3185" t="str">
            <v>UN</v>
          </cell>
          <cell r="D3185">
            <v>1072.4899999999998</v>
          </cell>
          <cell r="E3185">
            <v>208.62</v>
          </cell>
          <cell r="F3185">
            <v>1281.1099999999999</v>
          </cell>
        </row>
        <row r="3186">
          <cell r="A3186">
            <v>101523</v>
          </cell>
          <cell r="B3186" t="str">
            <v>ENTRADA DE ENERGIA ELÉTRICA, SUBTERRÂNEA, BIFÁSICA, COM CAIXA DE SOBREPOR, CABO DE 25 MM2 E DISJUNTOR DIN 50A (NÃO INCLUSA MURETA DE ALVENARIA). AF_07/2020_PS</v>
          </cell>
          <cell r="C3186" t="str">
            <v>UN</v>
          </cell>
          <cell r="D3186">
            <v>1151.96</v>
          </cell>
          <cell r="E3186">
            <v>165.38</v>
          </cell>
          <cell r="F3186">
            <v>1317.34</v>
          </cell>
        </row>
        <row r="3187">
          <cell r="A3187">
            <v>101524</v>
          </cell>
          <cell r="B3187" t="str">
            <v>ENTRADA DE ENERGIA ELÉTRICA, SUBTERRÂNEA, BIFÁSICA, COM CAIXA DE SOBREPOR, CABO DE 35 MM2 E DISJUNTOR DIN 50A (NÃO INCLUSA MURETA DE ALVENARIA). AF_07/2020_PS</v>
          </cell>
          <cell r="C3187" t="str">
            <v>UN</v>
          </cell>
          <cell r="D3187">
            <v>1345.26</v>
          </cell>
          <cell r="E3187">
            <v>172.85</v>
          </cell>
          <cell r="F3187">
            <v>1518.11</v>
          </cell>
        </row>
        <row r="3188">
          <cell r="A3188">
            <v>101525</v>
          </cell>
          <cell r="B3188" t="str">
            <v>ENTRADA DE ENERGIA ELÉTRICA, SUBTERRÂNEA, BIFÁSICA, COM CAIXA DE EMBUTIR, CABO DE 10 MM2 E DISJUNTOR DIN 50A (NÃO INCLUSA MURETA DE ALVENARIA). AF_07/2020_PS</v>
          </cell>
          <cell r="C3188" t="str">
            <v>UN</v>
          </cell>
          <cell r="D3188">
            <v>926.55000000000007</v>
          </cell>
          <cell r="E3188">
            <v>165.92</v>
          </cell>
          <cell r="F3188">
            <v>1092.47</v>
          </cell>
        </row>
        <row r="3189">
          <cell r="A3189">
            <v>101526</v>
          </cell>
          <cell r="B3189" t="str">
            <v>ENTRADA DE ENERGIA ELÉTRICA, SUBTERRÂNEA, BIFÁSICA, COM CAIXA DE EMBUTIR, CABO DE 16 MM2 E DISJUNTOR DIN 50A (NÃO INCLUSA MURETA DE ALVENARIA). AF_07/2020_PS</v>
          </cell>
          <cell r="C3189" t="str">
            <v>UN</v>
          </cell>
          <cell r="D3189">
            <v>1074.6300000000001</v>
          </cell>
          <cell r="E3189">
            <v>196.64</v>
          </cell>
          <cell r="F3189">
            <v>1271.27</v>
          </cell>
        </row>
        <row r="3190">
          <cell r="A3190">
            <v>101527</v>
          </cell>
          <cell r="B3190" t="str">
            <v>ENTRADA DE ENERGIA ELÉTRICA, SUBTERRÂNEA, BIFÁSICA, COM CAIXA DE EMBUTIR, CABO DE 25 MM2 E DISJUNTOR DIN 50A (NÃO INCLUSA MURETA DE ALVENARIA). AF_07/2020_PS</v>
          </cell>
          <cell r="C3190" t="str">
            <v>UN</v>
          </cell>
          <cell r="D3190">
            <v>1154.1100000000001</v>
          </cell>
          <cell r="E3190">
            <v>153.38999999999999</v>
          </cell>
          <cell r="F3190">
            <v>1307.5</v>
          </cell>
        </row>
        <row r="3191">
          <cell r="A3191">
            <v>101528</v>
          </cell>
          <cell r="B3191" t="str">
            <v>ENTRADA DE ENERGIA ELÉTRICA, SUBTERRÂNEA, BIFÁSICA, COM CAIXA DE EMBUTIR, CABO DE 35 MM2 E DISJUNTOR DIN 50A (NÃO INCLUSA MURETA DE ALVENARIA). AF_07/2020_PS</v>
          </cell>
          <cell r="C3191" t="str">
            <v>UN</v>
          </cell>
          <cell r="D3191">
            <v>1347.4</v>
          </cell>
          <cell r="E3191">
            <v>160.87</v>
          </cell>
          <cell r="F3191">
            <v>1508.27</v>
          </cell>
        </row>
        <row r="3192">
          <cell r="A3192">
            <v>101529</v>
          </cell>
          <cell r="B3192" t="str">
            <v>ENTRADA DE ENERGIA ELÉTRICA, SUBTERRÂNEA, TRIFÁSICA, COM CAIXA DE SOBREPOR, CABO DE 10 MM2 E DISJUNTOR DIN 50A (NÃO INCLUSA MURETA DE ALVENARIA). AF_07/2020_PS</v>
          </cell>
          <cell r="C3192" t="str">
            <v>UN</v>
          </cell>
          <cell r="D3192">
            <v>1027.06</v>
          </cell>
          <cell r="E3192">
            <v>205.99</v>
          </cell>
          <cell r="F3192">
            <v>1233.05</v>
          </cell>
        </row>
        <row r="3193">
          <cell r="A3193">
            <v>101530</v>
          </cell>
          <cell r="B3193" t="str">
            <v>ENTRADA DE ENERGIA ELÉTRICA, SUBTERRÂNEA, TRIFÁSICA, COM CAIXA DE SOBREPOR, CABO DE 16 MM2 E DISJUNTOR DIN 50A (NÃO INCLUSA MURETA DE ALVENARIA). AF_07/2020_PS</v>
          </cell>
          <cell r="C3193" t="str">
            <v>UN</v>
          </cell>
          <cell r="D3193">
            <v>1224.49</v>
          </cell>
          <cell r="E3193">
            <v>246.96</v>
          </cell>
          <cell r="F3193">
            <v>1471.45</v>
          </cell>
        </row>
        <row r="3194">
          <cell r="A3194">
            <v>101531</v>
          </cell>
          <cell r="B3194" t="str">
            <v>ENTRADA DE ENERGIA ELÉTRICA, SUBTERRÂNEA, TRIFÁSICA, COM CAIXA DE SOBREPOR, CABO DE 25 MM2 E DISJUNTOR DIN 50A (NÃO INCLUSA MURETA DE ALVENARIA). AF_07/2020_PS</v>
          </cell>
          <cell r="C3194" t="str">
            <v>UN</v>
          </cell>
          <cell r="D3194">
            <v>1330.47</v>
          </cell>
          <cell r="E3194">
            <v>189.29</v>
          </cell>
          <cell r="F3194">
            <v>1519.76</v>
          </cell>
        </row>
        <row r="3195">
          <cell r="A3195">
            <v>101532</v>
          </cell>
          <cell r="B3195" t="str">
            <v>ENTRADA DE ENERGIA ELÉTRICA, SUBTERRÂNEA, TRIFÁSICA, COM CAIXA DE SOBREPOR, CABO DE 35 MM2 E DISJUNTOR DIN 50A (NÃO INCLUSA MURETA DE ALVENARIA). AF_07/2020_PS</v>
          </cell>
          <cell r="C3195" t="str">
            <v>UN</v>
          </cell>
          <cell r="D3195">
            <v>1588.19</v>
          </cell>
          <cell r="E3195">
            <v>199.26</v>
          </cell>
          <cell r="F3195">
            <v>1787.45</v>
          </cell>
        </row>
        <row r="3196">
          <cell r="A3196">
            <v>101533</v>
          </cell>
          <cell r="B3196" t="str">
            <v>ENTRADA DE ENERGIA ELÉTRICA, SUBTERRÂNEA, TRIFÁSICA, COM CAIXA DE EMBUTIR, CABO DE 10 MM2 E DISJUNTOR DIN 50A (NÃO INCLUSA MURETA DE ALVENARIA). AF_07/2020_PS</v>
          </cell>
          <cell r="C3196" t="str">
            <v>UN</v>
          </cell>
          <cell r="D3196">
            <v>1063.78</v>
          </cell>
          <cell r="E3196">
            <v>194.5</v>
          </cell>
          <cell r="F3196">
            <v>1258.28</v>
          </cell>
        </row>
        <row r="3197">
          <cell r="A3197">
            <v>101534</v>
          </cell>
          <cell r="B3197" t="str">
            <v>ENTRADA DE ENERGIA ELÉTRICA, SUBTERRÂNEA, TRIFÁSICA, COM CAIXA DE EMBUTIR, CABO DE 16 MM2 E DISJUNTOR DIN 50A (NÃO INCLUSA MURETA DE ALVENARIA). AF_07/2020_PS</v>
          </cell>
          <cell r="C3197" t="str">
            <v>UN</v>
          </cell>
          <cell r="D3197">
            <v>1261.21</v>
          </cell>
          <cell r="E3197">
            <v>235.47</v>
          </cell>
          <cell r="F3197">
            <v>1496.68</v>
          </cell>
        </row>
        <row r="3198">
          <cell r="A3198">
            <v>101535</v>
          </cell>
          <cell r="B3198" t="str">
            <v>ENTRADA DE ENERGIA ELÉTRICA, SUBTERRÂNEA, TRIFÁSICA, COM CAIXA DE EMBUTIR, CABO DE 25 MM2 E DISJUNTOR DIN 50A (NÃO INCLUSA MURETA DE ALVENARIA). AF_07/2020_PS</v>
          </cell>
          <cell r="C3198" t="str">
            <v>UN</v>
          </cell>
          <cell r="D3198">
            <v>1367.2</v>
          </cell>
          <cell r="E3198">
            <v>177.79</v>
          </cell>
          <cell r="F3198">
            <v>1544.99</v>
          </cell>
        </row>
        <row r="3199">
          <cell r="A3199">
            <v>101536</v>
          </cell>
          <cell r="B3199" t="str">
            <v>ENTRADA DE ENERGIA ELÉTRICA, SUBTERRÂNEA, TRIFÁSICA, COM CAIXA DE EMBUTIR, CABO DE 35 MM2 E DISJUNTOR DIN 50A (NÃO INCLUSA MURETA DE ALVENARIA). AF_07/2020_PS</v>
          </cell>
          <cell r="C3199" t="str">
            <v>UN</v>
          </cell>
          <cell r="D3199">
            <v>1624.91</v>
          </cell>
          <cell r="E3199">
            <v>187.77</v>
          </cell>
          <cell r="F3199">
            <v>1812.68</v>
          </cell>
        </row>
        <row r="3200">
          <cell r="A3200">
            <v>101537</v>
          </cell>
          <cell r="B3200" t="str">
            <v>APARELHO SINALIZADOR DE SAÍDA DE GARAGEM, COM CÉLULA FOTOELÉTRICA - FORNECIMENTO E INSTALAÇÃO. AF_07/2020</v>
          </cell>
          <cell r="C3200" t="str">
            <v>UN</v>
          </cell>
          <cell r="D3200">
            <v>82.11</v>
          </cell>
          <cell r="E3200">
            <v>33.33</v>
          </cell>
          <cell r="F3200">
            <v>115.44</v>
          </cell>
        </row>
        <row r="3201">
          <cell r="A3201">
            <v>101538</v>
          </cell>
          <cell r="B3201" t="str">
            <v>ARMAÇÃO SECUNDÁRIA, COM 1 ESTRIBO E 1 ISOLADOR - FORNECIMENTO E INSTALAÇÃO. AF_07/2020</v>
          </cell>
          <cell r="C3201" t="str">
            <v>UN</v>
          </cell>
          <cell r="D3201">
            <v>28.110000000000003</v>
          </cell>
          <cell r="E3201">
            <v>9.34</v>
          </cell>
          <cell r="F3201">
            <v>37.450000000000003</v>
          </cell>
        </row>
        <row r="3202">
          <cell r="A3202">
            <v>101539</v>
          </cell>
          <cell r="B3202" t="str">
            <v>ARMAÇÃO SECUNDÁRIA, COM 2 ESTRIBOS E 2 ISOLADORES - FORNECIMENTO E INSTALAÇÃO. AF_07/2020</v>
          </cell>
          <cell r="C3202" t="str">
            <v>UN</v>
          </cell>
          <cell r="D3202">
            <v>45.74</v>
          </cell>
          <cell r="E3202">
            <v>18.68</v>
          </cell>
          <cell r="F3202">
            <v>64.42</v>
          </cell>
        </row>
        <row r="3203">
          <cell r="A3203">
            <v>101540</v>
          </cell>
          <cell r="B3203" t="str">
            <v>ARMAÇÃO SECUNDÁRIA, COM 3 ESTRIBOS E 3 ISOLADORES - FORNECIMENTO E INSTALAÇÃO. AF_07/2020</v>
          </cell>
          <cell r="C3203" t="str">
            <v>UN</v>
          </cell>
          <cell r="D3203">
            <v>77.95</v>
          </cell>
          <cell r="E3203">
            <v>28.02</v>
          </cell>
          <cell r="F3203">
            <v>105.97</v>
          </cell>
        </row>
        <row r="3204">
          <cell r="A3204">
            <v>101541</v>
          </cell>
          <cell r="B3204" t="str">
            <v>ARMAÇÃO SECUNDÁRIA, COM 4 ESTRIBOS E 4 ISOLADORES - FORNECIMENTO E INSTALAÇÃO. AF_07/2020</v>
          </cell>
          <cell r="C3204" t="str">
            <v>UN</v>
          </cell>
          <cell r="D3204">
            <v>101.47000000000001</v>
          </cell>
          <cell r="E3204">
            <v>37.36</v>
          </cell>
          <cell r="F3204">
            <v>138.83000000000001</v>
          </cell>
        </row>
        <row r="3205">
          <cell r="A3205">
            <v>101542</v>
          </cell>
          <cell r="B3205" t="str">
            <v>ARMAÇÃO SECUNDÁRIA, COM 1 ESTRIBO, SEM ISOLADOR - FORNECIMENTO E INSTALAÇÃO. AF_07/2020</v>
          </cell>
          <cell r="C3205" t="str">
            <v>UN</v>
          </cell>
          <cell r="D3205">
            <v>21.39</v>
          </cell>
          <cell r="E3205">
            <v>7.79</v>
          </cell>
          <cell r="F3205">
            <v>29.18</v>
          </cell>
        </row>
        <row r="3206">
          <cell r="A3206">
            <v>101543</v>
          </cell>
          <cell r="B3206" t="str">
            <v>ARMAÇÃO SECUNDÁRIA, COM 2 ESTRIBOS, SEM ISOLADOR - FORNECIMENTO E INSTALAÇÃO. AF_07/2020</v>
          </cell>
          <cell r="C3206" t="str">
            <v>UN</v>
          </cell>
          <cell r="D3206">
            <v>37.700000000000003</v>
          </cell>
          <cell r="E3206">
            <v>15.59</v>
          </cell>
          <cell r="F3206">
            <v>53.29</v>
          </cell>
        </row>
        <row r="3207">
          <cell r="A3207">
            <v>101544</v>
          </cell>
          <cell r="B3207" t="str">
            <v>ARMAÇÃO SECUNDÁRIA, COM 3 ESTRIBOS, SEM ISOLADOR - FORNECIMENTO E INSTALAÇÃO. AF_07/2020</v>
          </cell>
          <cell r="C3207" t="str">
            <v>UN</v>
          </cell>
          <cell r="D3207">
            <v>60.61</v>
          </cell>
          <cell r="E3207">
            <v>23.38</v>
          </cell>
          <cell r="F3207">
            <v>83.99</v>
          </cell>
        </row>
        <row r="3208">
          <cell r="A3208">
            <v>101545</v>
          </cell>
          <cell r="B3208" t="str">
            <v>ARMAÇÃO SECUNDÁRIA, COM 4 ESTRIBOS, SEM ISOLADOR - FORNECIMENTO E INSTALAÇÃO. AF_07/2020</v>
          </cell>
          <cell r="C3208" t="str">
            <v>UN</v>
          </cell>
          <cell r="D3208">
            <v>88.449999999999989</v>
          </cell>
          <cell r="E3208">
            <v>31.18</v>
          </cell>
          <cell r="F3208">
            <v>119.63</v>
          </cell>
        </row>
        <row r="3209">
          <cell r="A3209">
            <v>101546</v>
          </cell>
          <cell r="B3209" t="str">
            <v>ISOLADOR, TIPO PINO, PARA TENSÃO 15 KV - FORNECIMENTO E INSTALAÇÃO. AF_07/2020</v>
          </cell>
          <cell r="C3209" t="str">
            <v>UN</v>
          </cell>
          <cell r="D3209">
            <v>30.14</v>
          </cell>
          <cell r="E3209">
            <v>1.52</v>
          </cell>
          <cell r="F3209">
            <v>31.66</v>
          </cell>
        </row>
        <row r="3210">
          <cell r="A3210">
            <v>101547</v>
          </cell>
          <cell r="B3210" t="str">
            <v>ISOLADOR, TIPO DISCO, PARA TENSÃO 15 KV - FORNECIMENTO E INSTALAÇÃO. AF_07/2020</v>
          </cell>
          <cell r="C3210" t="str">
            <v>UN</v>
          </cell>
          <cell r="D3210">
            <v>97.13000000000001</v>
          </cell>
          <cell r="E3210">
            <v>1.52</v>
          </cell>
          <cell r="F3210">
            <v>98.65</v>
          </cell>
        </row>
        <row r="3211">
          <cell r="A3211">
            <v>101548</v>
          </cell>
          <cell r="B3211" t="str">
            <v>ISOLADOR, TIPO ROLDANA, PARA BAIXA TENSÃO - FORNECIMENTO E INSTALAÇÃO. AF_07/2020</v>
          </cell>
          <cell r="C3211" t="str">
            <v>UN</v>
          </cell>
          <cell r="D3211">
            <v>6.4999999999999991</v>
          </cell>
          <cell r="E3211">
            <v>1.53</v>
          </cell>
          <cell r="F3211">
            <v>8.0299999999999994</v>
          </cell>
        </row>
        <row r="3212">
          <cell r="A3212">
            <v>101549</v>
          </cell>
          <cell r="B3212" t="str">
            <v>GRAMPO PARALELO METÁLICO, PARA REDES AÉREAS DE DISTRIBUIÇÃO DE ENERGIA ELÉTRICA DE BAIXA TENSÃO - FORNECIMENTO E INSTALAÇÃO. AF_07/2020</v>
          </cell>
          <cell r="C3212" t="str">
            <v>UN</v>
          </cell>
          <cell r="D3212">
            <v>15.819999999999999</v>
          </cell>
          <cell r="E3212">
            <v>5.01</v>
          </cell>
          <cell r="F3212">
            <v>20.83</v>
          </cell>
        </row>
        <row r="3213">
          <cell r="A3213">
            <v>101553</v>
          </cell>
          <cell r="B3213" t="str">
            <v>ALÇA PREFORMADA DE DISTRIBUIÇÃO, EM  AÇO GALVANIZADO, AWG 1 - FORNECIMENTO E INSTALAÇÃO. AF_07/2020</v>
          </cell>
          <cell r="C3213" t="str">
            <v>UN</v>
          </cell>
          <cell r="D3213">
            <v>8.9700000000000006</v>
          </cell>
          <cell r="E3213">
            <v>3.92</v>
          </cell>
          <cell r="F3213">
            <v>12.89</v>
          </cell>
        </row>
        <row r="3214">
          <cell r="A3214">
            <v>101554</v>
          </cell>
          <cell r="B3214" t="str">
            <v>ALÇA PREFORMADA DE DISTRIBUIÇÃO, EM  AÇO GALVANIZADO, AWG 2 - FORNECIMENTO E INSTALAÇÃO. AF_07/2020</v>
          </cell>
          <cell r="C3214" t="str">
            <v>UN</v>
          </cell>
          <cell r="D3214">
            <v>6</v>
          </cell>
          <cell r="E3214">
            <v>3.92</v>
          </cell>
          <cell r="F3214">
            <v>9.92</v>
          </cell>
        </row>
        <row r="3215">
          <cell r="A3215">
            <v>101555</v>
          </cell>
          <cell r="B3215" t="str">
            <v>ALÇA PREFORMADA DE DISTRIBUIÇÃO, EM  AÇO GALVANIZADO, AWG 4 - FORNECIMENTO E INSTALAÇÃO. AF_07/2020</v>
          </cell>
          <cell r="C3215" t="str">
            <v>UN</v>
          </cell>
          <cell r="D3215">
            <v>3.2600000000000002</v>
          </cell>
          <cell r="E3215">
            <v>3.94</v>
          </cell>
          <cell r="F3215">
            <v>7.2</v>
          </cell>
        </row>
        <row r="3216">
          <cell r="A3216">
            <v>101556</v>
          </cell>
          <cell r="B3216" t="str">
            <v>ALÇA PREFORMADA DE DISTRIBUIÇÃO, EM  AÇO GALVANIZADO, AWG 6 - FORNECIMENTO E INSTALAÇÃO. AF_07/2020</v>
          </cell>
          <cell r="C3216" t="str">
            <v>UN</v>
          </cell>
          <cell r="D3216">
            <v>2.8299999999999996</v>
          </cell>
          <cell r="E3216">
            <v>3.94</v>
          </cell>
          <cell r="F3216">
            <v>6.77</v>
          </cell>
        </row>
        <row r="3217">
          <cell r="A3217">
            <v>101560</v>
          </cell>
          <cell r="B3217" t="str">
            <v>CABO DE COBRE FLEXÍVEL ISOLADO, 10 MM², 0,6/1,0 KV, PARA REDE AÉREA DE DISTRIBUIÇÃO DE ENERGIA ELÉTRICA DE BAIXA TENSÃO - FORNECIMENTO E INSTALAÇÃO. AF_07/2020</v>
          </cell>
          <cell r="C3217" t="str">
            <v>M</v>
          </cell>
          <cell r="D3217">
            <v>9.6999999999999993</v>
          </cell>
          <cell r="E3217">
            <v>0.06</v>
          </cell>
          <cell r="F3217">
            <v>9.76</v>
          </cell>
        </row>
        <row r="3218">
          <cell r="A3218">
            <v>101561</v>
          </cell>
          <cell r="B3218" t="str">
            <v>CABO DE COBRE FLEXÍVEL ISOLADO, 16 MM², 0,6/1,0 KV, PARA REDE AÉREA DE DISTRIBUIÇÃO DE ENERGIA ELÉTRICA DE BAIXA TENSÃO - FORNECIMENTO E INSTALAÇÃO. AF_07/2020</v>
          </cell>
          <cell r="C3218" t="str">
            <v>M</v>
          </cell>
          <cell r="D3218">
            <v>15.43</v>
          </cell>
          <cell r="E3218">
            <v>0.06</v>
          </cell>
          <cell r="F3218">
            <v>15.49</v>
          </cell>
        </row>
        <row r="3219">
          <cell r="A3219">
            <v>101562</v>
          </cell>
          <cell r="B3219" t="str">
            <v>CABO DE COBRE FLEXÍVEL ISOLADO, 25 MM², 0,6/1,0 KV, PARA REDE AÉREA DE DISTRIBUIÇÃO DE ENERGIA ELÉTRICA DE BAIXA TENSÃO - FORNECIMENTO E INSTALAÇÃO. AF_07/2020</v>
          </cell>
          <cell r="C3219" t="str">
            <v>M</v>
          </cell>
          <cell r="D3219">
            <v>23.91</v>
          </cell>
          <cell r="E3219">
            <v>0.06</v>
          </cell>
          <cell r="F3219">
            <v>23.97</v>
          </cell>
        </row>
        <row r="3220">
          <cell r="A3220">
            <v>101563</v>
          </cell>
          <cell r="B3220" t="str">
            <v>CABO DE COBRE FLEXÍVEL ISOLADO, 35 MM², 0,6/1,0 KV, PARA REDE AÉREA DE DISTRIBUIÇÃO DE ENERGIA ELÉTRICA DE BAIXA TENSÃO - FORNECIMENTO E INSTALAÇÃO. AF_07/2020</v>
          </cell>
          <cell r="C3220" t="str">
            <v>M</v>
          </cell>
          <cell r="D3220">
            <v>33.78</v>
          </cell>
          <cell r="E3220">
            <v>0.06</v>
          </cell>
          <cell r="F3220">
            <v>33.840000000000003</v>
          </cell>
        </row>
        <row r="3221">
          <cell r="A3221">
            <v>101564</v>
          </cell>
          <cell r="B3221" t="str">
            <v>CABO DE COBRE FLEXÍVEL ISOLADO, 50 MM², 0,6/1,0 KV, PARA REDE AÉREA DE DISTRIBUIÇÃO DE ENERGIA ELÉTRICA DE BAIXA TENSÃO - FORNECIMENTO E INSTALAÇÃO. AF_07/2020</v>
          </cell>
          <cell r="C3221" t="str">
            <v>M</v>
          </cell>
          <cell r="D3221">
            <v>49.93</v>
          </cell>
          <cell r="E3221">
            <v>0.06</v>
          </cell>
          <cell r="F3221">
            <v>49.99</v>
          </cell>
        </row>
        <row r="3222">
          <cell r="A3222">
            <v>101565</v>
          </cell>
          <cell r="B3222" t="str">
            <v>CABO DE COBRE FLEXÍVEL ISOLADO, 70 MM², 0,6/1,0 KV, PARA REDE AÉREA DE DISTRIBUIÇÃO DE ENERGIA ELÉTRICA DE BAIXA TENSÃO - FORNECIMENTO E INSTALAÇÃO. AF_07/2020</v>
          </cell>
          <cell r="C3222" t="str">
            <v>M</v>
          </cell>
          <cell r="D3222">
            <v>69.84</v>
          </cell>
          <cell r="E3222">
            <v>0.06</v>
          </cell>
          <cell r="F3222">
            <v>69.900000000000006</v>
          </cell>
        </row>
        <row r="3223">
          <cell r="A3223">
            <v>101567</v>
          </cell>
          <cell r="B3223" t="str">
            <v>CABO DE COBRE FLEXÍVEL ISOLADO, 95 MM², 0,6/1,0 KV, PARA REDE AÉREA DE DISTRIBUIÇÃO DE ENERGIA ELÉTRICA DE BAIXA TENSÃO - FORNECIMENTO E INSTALAÇÃO. AF_07/2020</v>
          </cell>
          <cell r="C3223" t="str">
            <v>M</v>
          </cell>
          <cell r="D3223">
            <v>90.67</v>
          </cell>
          <cell r="E3223">
            <v>7.0000000000000007E-2</v>
          </cell>
          <cell r="F3223">
            <v>90.74</v>
          </cell>
        </row>
        <row r="3224">
          <cell r="A3224">
            <v>101568</v>
          </cell>
          <cell r="B3224" t="str">
            <v>CABO DE COBRE FLEXÍVEL ISOLADO, 120 MM², 0,6/1,0 KV, PARA REDE AÉREA DE DISTRIBUIÇÃO DE ENERGIA ELÉTRICA DE BAIXA TENSÃO - FORNECIMENTO E INSTALAÇÃO. AF_07/2020</v>
          </cell>
          <cell r="C3224" t="str">
            <v>M</v>
          </cell>
          <cell r="D3224">
            <v>118.57000000000001</v>
          </cell>
          <cell r="E3224">
            <v>7.0000000000000007E-2</v>
          </cell>
          <cell r="F3224">
            <v>118.64</v>
          </cell>
        </row>
        <row r="3225">
          <cell r="A3225">
            <v>101626</v>
          </cell>
          <cell r="B3225" t="str">
            <v>REATOR PARA LÂMPADA VAPOR DE MERCÚRIO 400 W, USO EXTERNO - FORNECIMENTO E INSTALAÇÃO. AF_08/2020</v>
          </cell>
          <cell r="C3225" t="str">
            <v>UN</v>
          </cell>
          <cell r="D3225">
            <v>165.31</v>
          </cell>
          <cell r="E3225">
            <v>7.89</v>
          </cell>
          <cell r="F3225">
            <v>173.2</v>
          </cell>
        </row>
        <row r="3226">
          <cell r="A3226">
            <v>101627</v>
          </cell>
          <cell r="B3226" t="str">
            <v>REATOR PARA LÂMPADA VAPOR DE SÓDIO 250 W, USO EXTERNO - FORNECIMENTO E INSTALAÇÃO. AF_08/2020</v>
          </cell>
          <cell r="C3226" t="str">
            <v>UN</v>
          </cell>
          <cell r="D3226">
            <v>260.52000000000004</v>
          </cell>
          <cell r="E3226">
            <v>7.89</v>
          </cell>
          <cell r="F3226">
            <v>268.41000000000003</v>
          </cell>
        </row>
        <row r="3227">
          <cell r="A3227">
            <v>101628</v>
          </cell>
          <cell r="B3227" t="str">
            <v>REATOR PARA LÂMPADA VAPOR DE MERCÚRIO 125 W, USO EXTERNO - FORNECIMENTO E INSTALAÇÃO. AF_08/2020</v>
          </cell>
          <cell r="C3227" t="str">
            <v>UN</v>
          </cell>
          <cell r="D3227">
            <v>121.26</v>
          </cell>
          <cell r="E3227">
            <v>7.89</v>
          </cell>
          <cell r="F3227">
            <v>129.15</v>
          </cell>
        </row>
        <row r="3228">
          <cell r="A3228">
            <v>101629</v>
          </cell>
          <cell r="B3228" t="str">
            <v>REATOR PARA LÂMPADA VAPOR DE MERCÚRIO 250 W, USO EXTERNO - FORNECIMENTO E INSTALAÇÃO. AF_08/2020</v>
          </cell>
          <cell r="C3228" t="str">
            <v>UN</v>
          </cell>
          <cell r="D3228">
            <v>143.95000000000002</v>
          </cell>
          <cell r="E3228">
            <v>7.89</v>
          </cell>
          <cell r="F3228">
            <v>151.84</v>
          </cell>
        </row>
        <row r="3229">
          <cell r="A3229">
            <v>101630</v>
          </cell>
          <cell r="B3229" t="str">
            <v>SUBSTITUIÇÃO DE REATOR PARA ILUMINAÇÃO PÚBLICA (NÃO INCLUI FORNECIMENTO). AF_08/2020</v>
          </cell>
          <cell r="C3229" t="str">
            <v>UN</v>
          </cell>
          <cell r="D3229">
            <v>63.710000000000008</v>
          </cell>
          <cell r="E3229">
            <v>17.440000000000001</v>
          </cell>
          <cell r="F3229">
            <v>81.150000000000006</v>
          </cell>
        </row>
        <row r="3230">
          <cell r="A3230">
            <v>101631</v>
          </cell>
          <cell r="B3230" t="str">
            <v>IGNITOR PARA PARTIDA LÂMPADA VAPOR SÓDIO / VAPOR METÁLICO ATÉ 400 W - FORNECIMENTO E INSTALAÇÃO. AF_08/2020</v>
          </cell>
          <cell r="C3230" t="str">
            <v>UN</v>
          </cell>
          <cell r="D3230">
            <v>28.980000000000004</v>
          </cell>
          <cell r="E3230">
            <v>7.9</v>
          </cell>
          <cell r="F3230">
            <v>36.880000000000003</v>
          </cell>
        </row>
        <row r="3231">
          <cell r="A3231">
            <v>101632</v>
          </cell>
          <cell r="B3231" t="str">
            <v>RELÉ FOTOELÉTRICO PARA COMANDO DE ILUMINAÇÃO EXTERNA 1000 W - FORNECIMENTO E INSTALAÇÃO. AF_08/2020</v>
          </cell>
          <cell r="C3231" t="str">
            <v>UN</v>
          </cell>
          <cell r="D3231">
            <v>37.61</v>
          </cell>
          <cell r="E3231">
            <v>0.67</v>
          </cell>
          <cell r="F3231">
            <v>38.28</v>
          </cell>
        </row>
        <row r="3232">
          <cell r="A3232">
            <v>101633</v>
          </cell>
          <cell r="B3232" t="str">
            <v>SUBSTITUIÇÃO DE RELÉ FOTOELÉTRICO PARA COMANDO DE ILUMINAÇÃO EXTERNA 1000 W - FORNECIMENTO E INSTALAÇÃO. AF_08/2020</v>
          </cell>
          <cell r="C3232" t="str">
            <v>UN</v>
          </cell>
          <cell r="D3232">
            <v>96.93</v>
          </cell>
          <cell r="E3232">
            <v>7.49</v>
          </cell>
          <cell r="F3232">
            <v>104.42</v>
          </cell>
        </row>
        <row r="3233">
          <cell r="A3233">
            <v>101636</v>
          </cell>
          <cell r="B3233" t="str">
            <v>BRAÇO PARA ILUMINAÇÃO PÚBLICA, EM TUBO DE AÇO GALVANIZADO, COMPRIMENTO DE 1,50 M, PARA FIXAÇÃO EM POSTE DE CONCRETO - FORNECIMENTO E INSTALAÇÃO. AF_08/2020</v>
          </cell>
          <cell r="C3233" t="str">
            <v>UN</v>
          </cell>
          <cell r="D3233">
            <v>124.01</v>
          </cell>
          <cell r="E3233">
            <v>33.549999999999997</v>
          </cell>
          <cell r="F3233">
            <v>157.56</v>
          </cell>
        </row>
        <row r="3234">
          <cell r="A3234">
            <v>101637</v>
          </cell>
          <cell r="B3234" t="str">
            <v>BRAÇO PARA ILUMINAÇÃO PÚBLICA, EM TUBO DE AÇO GALVANIZADO, COMPRIMENTO DE 1,50 M, PARA FIXAÇÃO EM POSTE METÁLICO - FORNECIMENTO E INSTALAÇÃO. AF_08/2020</v>
          </cell>
          <cell r="C3234" t="str">
            <v>UN</v>
          </cell>
          <cell r="D3234">
            <v>118.92999999999999</v>
          </cell>
          <cell r="E3234">
            <v>33.549999999999997</v>
          </cell>
          <cell r="F3234">
            <v>152.47999999999999</v>
          </cell>
        </row>
        <row r="3235">
          <cell r="A3235">
            <v>101640</v>
          </cell>
          <cell r="B3235" t="str">
            <v>LÂMPADA VAPOR METÁLICO 400 W - FORNECIMENTO E INSTALAÇÃO. AF_08/2020</v>
          </cell>
          <cell r="C3235" t="str">
            <v>UN</v>
          </cell>
          <cell r="D3235">
            <v>108.13</v>
          </cell>
          <cell r="E3235">
            <v>1.0900000000000001</v>
          </cell>
          <cell r="F3235">
            <v>109.22</v>
          </cell>
        </row>
        <row r="3236">
          <cell r="A3236">
            <v>101641</v>
          </cell>
          <cell r="B3236" t="str">
            <v>LÂMPADA VAPOR METÁLICO 150 W - FORNECIMENTO E INSTALAÇÃO. AF_08/2020</v>
          </cell>
          <cell r="C3236" t="str">
            <v>UN</v>
          </cell>
          <cell r="D3236">
            <v>55.5</v>
          </cell>
          <cell r="E3236">
            <v>1.0900000000000001</v>
          </cell>
          <cell r="F3236">
            <v>56.59</v>
          </cell>
        </row>
        <row r="3237">
          <cell r="A3237">
            <v>101642</v>
          </cell>
          <cell r="B3237" t="str">
            <v>LÂMPADA VAPOR DE MERCÚRIO 125 W - FORNECIMENTO E INSTALAÇÃO. AF_08/2020</v>
          </cell>
          <cell r="C3237" t="str">
            <v>UN</v>
          </cell>
          <cell r="D3237">
            <v>27.31</v>
          </cell>
          <cell r="E3237">
            <v>1.0900000000000001</v>
          </cell>
          <cell r="F3237">
            <v>28.4</v>
          </cell>
        </row>
        <row r="3238">
          <cell r="A3238">
            <v>101643</v>
          </cell>
          <cell r="B3238" t="str">
            <v>LÂMPADA VAPOR DE MERCÚRIO 250 W - FORNECIMENTO E INSTALAÇÃO. AF_08/2020</v>
          </cell>
          <cell r="C3238" t="str">
            <v>UN</v>
          </cell>
          <cell r="D3238">
            <v>48.3</v>
          </cell>
          <cell r="E3238">
            <v>1.0900000000000001</v>
          </cell>
          <cell r="F3238">
            <v>49.39</v>
          </cell>
        </row>
        <row r="3239">
          <cell r="A3239">
            <v>101644</v>
          </cell>
          <cell r="B3239" t="str">
            <v>LÂMPADA VAPOR DE MERCÚRIO 400 W - FORNECIMENTO E INSTALAÇÃO. AF_08/2020</v>
          </cell>
          <cell r="C3239" t="str">
            <v>UN</v>
          </cell>
          <cell r="D3239">
            <v>65.739999999999995</v>
          </cell>
          <cell r="E3239">
            <v>1.0900000000000001</v>
          </cell>
          <cell r="F3239">
            <v>66.83</v>
          </cell>
        </row>
        <row r="3240">
          <cell r="A3240">
            <v>101648</v>
          </cell>
          <cell r="B3240" t="str">
            <v>LÂMPADA VAPOR DE SÓDIO 150 W - FORNECIMENTO E INSTALAÇÃO. AF_08/2020</v>
          </cell>
          <cell r="C3240" t="str">
            <v>UN</v>
          </cell>
          <cell r="D3240">
            <v>58.599999999999994</v>
          </cell>
          <cell r="E3240">
            <v>1.0900000000000001</v>
          </cell>
          <cell r="F3240">
            <v>59.69</v>
          </cell>
        </row>
        <row r="3241">
          <cell r="A3241">
            <v>101649</v>
          </cell>
          <cell r="B3241" t="str">
            <v>LÂMPADA VAPOR DE SÓDIO 250 W - FORNECIMENTO E INSTALAÇÃO. AF_08/2020</v>
          </cell>
          <cell r="C3241" t="str">
            <v>UN</v>
          </cell>
          <cell r="D3241">
            <v>67.679999999999993</v>
          </cell>
          <cell r="E3241">
            <v>1.0900000000000001</v>
          </cell>
          <cell r="F3241">
            <v>68.77</v>
          </cell>
        </row>
        <row r="3242">
          <cell r="A3242">
            <v>101650</v>
          </cell>
          <cell r="B3242" t="str">
            <v>LÂMPADA VAPOR DE SÓDIO 400 W - FORNECIMENTO E INSTALAÇÃO. AF_08/2020</v>
          </cell>
          <cell r="C3242" t="str">
            <v>UN</v>
          </cell>
          <cell r="D3242">
            <v>78.83</v>
          </cell>
          <cell r="E3242">
            <v>1.0900000000000001</v>
          </cell>
          <cell r="F3242">
            <v>79.92</v>
          </cell>
        </row>
        <row r="3243">
          <cell r="A3243">
            <v>101651</v>
          </cell>
          <cell r="B3243" t="str">
            <v>SUBSTITUIÇÃO DE LÂMPADA PARA ILUMINAÇÃO PÚBLICA (NÃO INCLUI FORNECIMENTO). AF_08/2020</v>
          </cell>
          <cell r="C3243" t="str">
            <v>UN</v>
          </cell>
          <cell r="D3243">
            <v>60.01</v>
          </cell>
          <cell r="E3243">
            <v>8.51</v>
          </cell>
          <cell r="F3243">
            <v>68.52</v>
          </cell>
        </row>
        <row r="3244">
          <cell r="A3244">
            <v>101652</v>
          </cell>
          <cell r="B3244" t="str">
            <v>LUMINÁRIA FECHADA, PARA ILUMINAÇÃO PÚBLICA, PARA LÂMPADA DE VAPOR - FORNECIMENTO E INSTALAÇÃO (EXCLUSIVE LÂMPADA E REATOR). AF_08/2020</v>
          </cell>
          <cell r="C3244" t="str">
            <v>UN</v>
          </cell>
          <cell r="D3244">
            <v>482.34000000000003</v>
          </cell>
          <cell r="E3244">
            <v>39.14</v>
          </cell>
          <cell r="F3244">
            <v>521.48</v>
          </cell>
        </row>
        <row r="3245">
          <cell r="A3245">
            <v>101653</v>
          </cell>
          <cell r="B3245" t="str">
            <v>LUMINÁRIA ABERTA PARA ILUMINAÇÃO PÚBLICA, PARA LÂMPADA VAPOR DE MERCÚRIO ATÉ 400 W E MISTA ATÉ 500 W, COM BRAÇO EM TUBO DE AÇO GALV 1", COMPRIMENTO DE 1,50 M, PARA POSTE DE CONCRETO - FORNECIMENTO E INSTALAÇÃO (EXCLUSIVE LÂMPADA E REATOR). AF_08/2020</v>
          </cell>
          <cell r="C3245" t="str">
            <v>UN</v>
          </cell>
          <cell r="D3245">
            <v>225.51999999999998</v>
          </cell>
          <cell r="E3245">
            <v>66.55</v>
          </cell>
          <cell r="F3245">
            <v>292.07</v>
          </cell>
        </row>
        <row r="3246">
          <cell r="A3246">
            <v>101654</v>
          </cell>
          <cell r="B3246" t="str">
            <v>LUMINÁRIA DE LED PARA ILUMINAÇÃO PÚBLICA, DE 33 W ATÉ 50 W - FORNECIMENTO E INSTALAÇÃO. AF_08/2020</v>
          </cell>
          <cell r="C3246" t="str">
            <v>UN</v>
          </cell>
          <cell r="D3246">
            <v>225.46</v>
          </cell>
          <cell r="E3246">
            <v>15.82</v>
          </cell>
          <cell r="F3246">
            <v>241.28</v>
          </cell>
        </row>
        <row r="3247">
          <cell r="A3247">
            <v>101655</v>
          </cell>
          <cell r="B3247" t="str">
            <v>LUMINÁRIA DE LED PARA ILUMINAÇÃO PÚBLICA, DE 51 W ATÉ 67 W - FORNECIMENTO E INSTALAÇÃO. AF_08/2020</v>
          </cell>
          <cell r="C3247" t="str">
            <v>UN</v>
          </cell>
          <cell r="D3247">
            <v>362.7</v>
          </cell>
          <cell r="E3247">
            <v>15.81</v>
          </cell>
          <cell r="F3247">
            <v>378.51</v>
          </cell>
        </row>
        <row r="3248">
          <cell r="A3248">
            <v>101656</v>
          </cell>
          <cell r="B3248" t="str">
            <v>LUMINÁRIA DE LED PARA ILUMINAÇÃO PÚBLICA, DE 68 W ATÉ 97 W - FORNECIMENTO E INSTALAÇÃO. AF_08/2020</v>
          </cell>
          <cell r="C3248" t="str">
            <v>UN</v>
          </cell>
          <cell r="D3248">
            <v>394.74</v>
          </cell>
          <cell r="E3248">
            <v>15.81</v>
          </cell>
          <cell r="F3248">
            <v>410.55</v>
          </cell>
        </row>
        <row r="3249">
          <cell r="A3249">
            <v>101657</v>
          </cell>
          <cell r="B3249" t="str">
            <v>LUMINÁRIA DE LED PARA ILUMINAÇÃO PÚBLICA, DE 98 W ATÉ 137 W - FORNECIMENTO E INSTALAÇÃO. AF_08/2020</v>
          </cell>
          <cell r="C3249" t="str">
            <v>UN</v>
          </cell>
          <cell r="D3249">
            <v>462.99</v>
          </cell>
          <cell r="E3249">
            <v>15.81</v>
          </cell>
          <cell r="F3249">
            <v>478.8</v>
          </cell>
        </row>
        <row r="3250">
          <cell r="A3250">
            <v>101658</v>
          </cell>
          <cell r="B3250" t="str">
            <v>LUMINÁRIA DE LED PARA ILUMINAÇÃO PÚBLICA, DE 138 W ATÉ 180 W - FORNECIMENTO E INSTALAÇÃO. AF_08/2020</v>
          </cell>
          <cell r="C3250" t="str">
            <v>UN</v>
          </cell>
          <cell r="D3250">
            <v>603.34</v>
          </cell>
          <cell r="E3250">
            <v>15.81</v>
          </cell>
          <cell r="F3250">
            <v>619.15</v>
          </cell>
        </row>
        <row r="3251">
          <cell r="A3251">
            <v>101659</v>
          </cell>
          <cell r="B3251" t="str">
            <v>LUMINÁRIA DE LED PARA ILUMINAÇÃO PÚBLICA, DE 181 W ATÉ 239 W - FORNECIMENTO E INSTALAÇÃO. AF_08/2020</v>
          </cell>
          <cell r="C3251" t="str">
            <v>UN</v>
          </cell>
          <cell r="D3251">
            <v>690.62</v>
          </cell>
          <cell r="E3251">
            <v>15.81</v>
          </cell>
          <cell r="F3251">
            <v>706.43</v>
          </cell>
        </row>
        <row r="3252">
          <cell r="A3252">
            <v>101660</v>
          </cell>
          <cell r="B3252" t="str">
            <v>LUMINÁRIA DE LED PARA ILUMINAÇÃO PÚBLICA, DE 240 W ATÉ 350 W - FORNECIMENTO E INSTALAÇÃO. AF_08/2020</v>
          </cell>
          <cell r="C3252" t="str">
            <v>UN</v>
          </cell>
          <cell r="D3252">
            <v>1102.67</v>
          </cell>
          <cell r="E3252">
            <v>15.81</v>
          </cell>
          <cell r="F3252">
            <v>1118.48</v>
          </cell>
        </row>
        <row r="3253">
          <cell r="A3253">
            <v>101661</v>
          </cell>
          <cell r="B3253" t="str">
            <v>SUBSTITUIÇÃO DE LUMINÁRIA DE VAPOR DE MERCÚRIO/VAPOR DE SÓDIO POR LUMINÁRIA DE LED PARA ILUMINAÇÃO PÚBLICA (NÃO INCLUI FORNECIMENTO). AF_08/2020</v>
          </cell>
          <cell r="C3253" t="str">
            <v>UN</v>
          </cell>
          <cell r="D3253">
            <v>76.669999999999987</v>
          </cell>
          <cell r="E3253">
            <v>48.88</v>
          </cell>
          <cell r="F3253">
            <v>125.55</v>
          </cell>
        </row>
        <row r="3254">
          <cell r="A3254">
            <v>101662</v>
          </cell>
          <cell r="B3254" t="str">
            <v>LUMINÁRIA FECHADA PARA ILUMINAÇÃO PÚBLICA, COM REATOR DE PARTIDA RÁPIDA, COM LÂMPADA VAPOR DE MERCÚRIO 250 W - FORNECIMENTO E INSTALAÇÃO. AF_08/2020</v>
          </cell>
          <cell r="C3254" t="str">
            <v>UN</v>
          </cell>
          <cell r="D3254">
            <v>674.57</v>
          </cell>
          <cell r="E3254">
            <v>48.16</v>
          </cell>
          <cell r="F3254">
            <v>722.73</v>
          </cell>
        </row>
        <row r="3255">
          <cell r="A3255">
            <v>101663</v>
          </cell>
          <cell r="B3255" t="str">
            <v>ABRAÇADEIRA DE FIXAÇÃO DE BRAÇOS DE LUMINÁRIAS DE 2" - FORNECIMENTO E INSTALAÇÃO. AF_08/2020</v>
          </cell>
          <cell r="C3255" t="str">
            <v>UN</v>
          </cell>
          <cell r="D3255">
            <v>12.479999999999999</v>
          </cell>
          <cell r="E3255">
            <v>14.97</v>
          </cell>
          <cell r="F3255">
            <v>27.45</v>
          </cell>
        </row>
        <row r="3256">
          <cell r="A3256">
            <v>101664</v>
          </cell>
          <cell r="B3256" t="str">
            <v>ABRAÇADEIRA DE FIXAÇÃO DE BRAÇOS DE LUMINÁRIAS DE 3" - FORNECIMENTO E INSTALAÇÃO. AF_08/2020</v>
          </cell>
          <cell r="C3256" t="str">
            <v>UN</v>
          </cell>
          <cell r="D3256">
            <v>13.4</v>
          </cell>
          <cell r="E3256">
            <v>14.97</v>
          </cell>
          <cell r="F3256">
            <v>28.37</v>
          </cell>
        </row>
        <row r="3257">
          <cell r="A3257">
            <v>101665</v>
          </cell>
          <cell r="B3257" t="str">
            <v>ABRAÇADEIRA DE FIXAÇÃO DE BRAÇOS DE LUMINÁRIAS DE 4" - FORNECIMENTO E INSTALAÇÃO. AF_08/2020</v>
          </cell>
          <cell r="C3257" t="str">
            <v>UN</v>
          </cell>
          <cell r="D3257">
            <v>17.36</v>
          </cell>
          <cell r="E3257">
            <v>14.96</v>
          </cell>
          <cell r="F3257">
            <v>32.32</v>
          </cell>
        </row>
        <row r="3258">
          <cell r="A3258">
            <v>101666</v>
          </cell>
          <cell r="B3258" t="str">
            <v>REFLETOR RETANGULAR FECHADO, COM LÂMPADA VAPOR METÁLICO 400 W - FORNECIMENTO E INSTALAÇÃO. AF_08/2020</v>
          </cell>
          <cell r="C3258" t="str">
            <v>UN</v>
          </cell>
          <cell r="D3258">
            <v>393.09000000000003</v>
          </cell>
          <cell r="E3258">
            <v>23.95</v>
          </cell>
          <cell r="F3258">
            <v>417.04</v>
          </cell>
        </row>
        <row r="3259">
          <cell r="A3259">
            <v>102085</v>
          </cell>
          <cell r="B3259" t="str">
            <v>LUMINÁRIA ESTANQUE COM PROTEÇÃO CONTRA ÁGUA, POEIRA OU IMPACTOS - FORNECIMENTO E INSTALAÇÃO. AF_08/2020</v>
          </cell>
          <cell r="C3259" t="str">
            <v>UN</v>
          </cell>
          <cell r="D3259">
            <v>178.07000000000002</v>
          </cell>
          <cell r="E3259">
            <v>27.23</v>
          </cell>
          <cell r="F3259">
            <v>205.3</v>
          </cell>
        </row>
        <row r="3260">
          <cell r="A3260">
            <v>100578</v>
          </cell>
          <cell r="B3260" t="str">
            <v>ASSENTAMENTO DE POSTE DE CONCRETO COM COMPRIMENTO NOMINAL DE 9 M, CARGA NOMINAL MENOR OU IGUAL A 1000 DAN, ENGASTAMENTO SIMPLES COM 1,5 M DE SOLO (NÃO INCLUI FORNECIMENTO). AF_11/2019</v>
          </cell>
          <cell r="C3260" t="str">
            <v>UN</v>
          </cell>
          <cell r="D3260">
            <v>381.9</v>
          </cell>
          <cell r="E3260">
            <v>116.17</v>
          </cell>
          <cell r="F3260">
            <v>498.07</v>
          </cell>
        </row>
        <row r="3261">
          <cell r="A3261">
            <v>100579</v>
          </cell>
          <cell r="B3261" t="str">
            <v>ASSENTAMENTO DE POSTE DE CONCRETO COM COMPRIMENTO NOMINAL DE 10 M, CARGA NOMINAL MENOR OU IGUAL A 1000 DAN, ENGASTAMENTO SIMPLES COM 1,6 M DE SOLO (NÃO INCLUI FORNECIMENTO). AF_11/2019</v>
          </cell>
          <cell r="C3261" t="str">
            <v>UN</v>
          </cell>
          <cell r="D3261">
            <v>420.91999999999996</v>
          </cell>
          <cell r="E3261">
            <v>124.86</v>
          </cell>
          <cell r="F3261">
            <v>545.78</v>
          </cell>
        </row>
        <row r="3262">
          <cell r="A3262">
            <v>100580</v>
          </cell>
          <cell r="B3262" t="str">
            <v>ASSENTAMENTO DE POSTE DE CONCRETO COM COMPRIMENTO NOMINAL DE 10 M, CARGA NOMINAL MAIOR QUE 1000 DAN, ENGASTAMENTO SIMPLES COM 1,6 M DE SOLO (NÃO INCLUI FORNECIMENTO). AF_11/2019</v>
          </cell>
          <cell r="C3262" t="str">
            <v>UN</v>
          </cell>
          <cell r="D3262">
            <v>437.90999999999997</v>
          </cell>
          <cell r="E3262">
            <v>162.72999999999999</v>
          </cell>
          <cell r="F3262">
            <v>600.64</v>
          </cell>
        </row>
        <row r="3263">
          <cell r="A3263">
            <v>100581</v>
          </cell>
          <cell r="B3263" t="str">
            <v>ASSENTAMENTO DE POSTE DE CONCRETO COM COMPRIMENTO NOMINAL DE 10,5 M, CARGA NOMINAL MENOR OU IGUAL A 1000 DAN, ENGASTAMENTO SIMPLES COM 1,65 M DE SOLO (NÃO INCLUI FORNECIMENTO). AF_11/2019</v>
          </cell>
          <cell r="C3263" t="str">
            <v>UN</v>
          </cell>
          <cell r="D3263">
            <v>440.26</v>
          </cell>
          <cell r="E3263">
            <v>129.13999999999999</v>
          </cell>
          <cell r="F3263">
            <v>569.4</v>
          </cell>
        </row>
        <row r="3264">
          <cell r="A3264">
            <v>100582</v>
          </cell>
          <cell r="B3264" t="str">
            <v>ASSENTAMENTO DE POSTE DE CONCRETO COM COMPRIMENTO NOMINAL DE 10,5 M, CARGA NOMINAL MAIOR QUE 1000 DAN, ENGASTAMENTO SIMPLES COM 1,65 M DE SOLO (NÃO INCLUI FORNECIMENTO). AF_11/2019</v>
          </cell>
          <cell r="C3264" t="str">
            <v>UN</v>
          </cell>
          <cell r="D3264">
            <v>470.56999999999994</v>
          </cell>
          <cell r="E3264">
            <v>197.73</v>
          </cell>
          <cell r="F3264">
            <v>668.3</v>
          </cell>
        </row>
        <row r="3265">
          <cell r="A3265">
            <v>100583</v>
          </cell>
          <cell r="B3265" t="str">
            <v>ASSENTAMENTO DE POSTE DE CONCRETO COM COMPRIMENTO NOMINAL DE 11 M, CARGA NOMINAL MENOR OU IGUAL A 1000 DAN, ENGASTAMENTO SIMPLES COM 1,7 M DE SOLO (NÃO INCLUI FORNECIMENTO). AF_11/2019</v>
          </cell>
          <cell r="C3265" t="str">
            <v>UN</v>
          </cell>
          <cell r="D3265">
            <v>460.28000000000009</v>
          </cell>
          <cell r="E3265">
            <v>134.54</v>
          </cell>
          <cell r="F3265">
            <v>594.82000000000005</v>
          </cell>
        </row>
        <row r="3266">
          <cell r="A3266">
            <v>100584</v>
          </cell>
          <cell r="B3266" t="str">
            <v>ASSENTAMENTO DE POSTE DE CONCRETO COM COMPRIMENTO NOMINAL DE 11 M, CARGA NOMINAL MAIOR QUE 1000 DAN, ENGASTAMENTO SIMPLES COM 1,7 M DE SOLO (NÃO INCLUI FORNECIMENTO). AF_11/2019</v>
          </cell>
          <cell r="C3266" t="str">
            <v>UN</v>
          </cell>
          <cell r="D3266">
            <v>478.75</v>
          </cell>
          <cell r="E3266">
            <v>175.52</v>
          </cell>
          <cell r="F3266">
            <v>654.27</v>
          </cell>
        </row>
        <row r="3267">
          <cell r="A3267">
            <v>100585</v>
          </cell>
          <cell r="B3267" t="str">
            <v>ASSENTAMENTO DE POSTE DE CONCRETO COM COMPRIMENTO NOMINAL DE 12 M, CARGA NOMINAL MENOR OU IGUAL A 1000 DAN, ENGASTAMENTO SIMPLES COM 1,8 M DE SOLO (NÃO INCLUI FORNECIMENTO). AF_11/2019</v>
          </cell>
          <cell r="C3267" t="str">
            <v>UN</v>
          </cell>
          <cell r="D3267">
            <v>499.76</v>
          </cell>
          <cell r="E3267">
            <v>144.38</v>
          </cell>
          <cell r="F3267">
            <v>644.14</v>
          </cell>
        </row>
        <row r="3268">
          <cell r="A3268">
            <v>100586</v>
          </cell>
          <cell r="B3268" t="str">
            <v>ASSENTAMENTO DE POSTE DE CONCRETO COM COMPRIMENTO NOMINAL DE 12 M, CARGA NOMINAL MAIOR QUE 1000 DAN, ENGASTAMENTO SIMPLES COM 1,8 M DE SOLO (NÃO INCLUI FORNECIMENTO). AF_11/2019</v>
          </cell>
          <cell r="C3268" t="str">
            <v>UN</v>
          </cell>
          <cell r="D3268">
            <v>529.42000000000007</v>
          </cell>
          <cell r="E3268">
            <v>209.43</v>
          </cell>
          <cell r="F3268">
            <v>738.85</v>
          </cell>
        </row>
        <row r="3269">
          <cell r="A3269">
            <v>100587</v>
          </cell>
          <cell r="B3269" t="str">
            <v>ASSENTAMENTO DE POSTE DE CONCRETO COM COMPRIMENTO NOMINAL DE 13 M, CARGA NOMINAL MENOR OU IGUAL A 1000 DAN, ENGASTAMENTO SIMPLES COM 1,9 M DE SOLO (NÃO INCLUI FORNECIMENTO). AF_11/2019</v>
          </cell>
          <cell r="C3269" t="str">
            <v>UN</v>
          </cell>
          <cell r="D3269">
            <v>539.71999999999991</v>
          </cell>
          <cell r="E3269">
            <v>155.59</v>
          </cell>
          <cell r="F3269">
            <v>695.31</v>
          </cell>
        </row>
        <row r="3270">
          <cell r="A3270">
            <v>100588</v>
          </cell>
          <cell r="B3270" t="str">
            <v>ASSENTAMENTO DE POSTE DE CONCRETO COM COMPRIMENTO NOMINAL DE 13 M, CARGA NOMINAL MAIOR QUE 1000 DAN, ENGASTAMENTO SIMPLES COM 1,9 M DE SOLO (NÃO INCLUI FORNECIMENTO). AF_11/2019</v>
          </cell>
          <cell r="C3270" t="str">
            <v>UN</v>
          </cell>
          <cell r="D3270">
            <v>562.82000000000005</v>
          </cell>
          <cell r="E3270">
            <v>206.13</v>
          </cell>
          <cell r="F3270">
            <v>768.95</v>
          </cell>
        </row>
        <row r="3271">
          <cell r="A3271">
            <v>100589</v>
          </cell>
          <cell r="B3271" t="str">
            <v>ASSENTAMENTO DE POSTE DE CONCRETO COM COMPRIMENTO NOMINAL DE 13,5 M, CARGA NOMINAL MENOR OU IGUAL A 1000 DAN, ENGASTAMENTO SIMPLES COM 1,95 M DE SOLO (NÃO INCLUI FORNECIMENTO). AF_11/2019</v>
          </cell>
          <cell r="C3271" t="str">
            <v>UN</v>
          </cell>
          <cell r="D3271">
            <v>574.9</v>
          </cell>
          <cell r="E3271">
            <v>197.12</v>
          </cell>
          <cell r="F3271">
            <v>772.02</v>
          </cell>
        </row>
        <row r="3272">
          <cell r="A3272">
            <v>100590</v>
          </cell>
          <cell r="B3272" t="str">
            <v>ASSENTAMENTO DE POSTE DE CONCRETO COM COMPRIMENTO NOMINAL DE 13,5 M, CARGA NOMINAL MAIOR QUE 1000 DAN, ENGASTAMENTO SIMPLES COM 1,95 M DE SOLO (NÃO INCLUI FORNECIMENTO). AF_11/2019</v>
          </cell>
          <cell r="C3272" t="str">
            <v>UN</v>
          </cell>
          <cell r="D3272">
            <v>597.1</v>
          </cell>
          <cell r="E3272">
            <v>247.72</v>
          </cell>
          <cell r="F3272">
            <v>844.82</v>
          </cell>
        </row>
        <row r="3273">
          <cell r="A3273">
            <v>100591</v>
          </cell>
          <cell r="B3273" t="str">
            <v>ASSENTAMENTO DE POSTE DE CONCRETO COM COMPRIMENTO NOMINAL DE 14 M, CARGA NOMINAL MENOR OU IGUAL A 1000 DAN, ENGASTAMENTO SIMPLES COM 2 M DE SOLO (NÃO INCLUI FORNECIMENTO). AF_11/2019</v>
          </cell>
          <cell r="C3273" t="str">
            <v>UN</v>
          </cell>
          <cell r="D3273">
            <v>586.11</v>
          </cell>
          <cell r="E3273">
            <v>179.67</v>
          </cell>
          <cell r="F3273">
            <v>765.78</v>
          </cell>
        </row>
        <row r="3274">
          <cell r="A3274">
            <v>100592</v>
          </cell>
          <cell r="B3274" t="str">
            <v>ASSENTAMENTO DE POSTE DE CONCRETO COM COMPRIMENTO NOMINAL DE 14 M, CARGA NOMINAL MAIOR QUE 1000 DAN, ENGASTAMENTO SIMPLES COM 2 M DE SOLO (NÃO INCLUI FORNECIMENTO). AF_11/2019</v>
          </cell>
          <cell r="C3274" t="str">
            <v>UN</v>
          </cell>
          <cell r="D3274">
            <v>604.65</v>
          </cell>
          <cell r="E3274">
            <v>221.46</v>
          </cell>
          <cell r="F3274">
            <v>826.11</v>
          </cell>
        </row>
        <row r="3275">
          <cell r="A3275">
            <v>100593</v>
          </cell>
          <cell r="B3275" t="str">
            <v>ASSENTAMENTO DE POSTE DE CONCRETO COM COMPRIMENTO NOMINAL DE 15 M, CARGA NOMINAL MENOR OU IGUAL A 1000 DAN, ENGASTAMENTO SIMPLES COM 2,1 M DE SOLO (NÃO INCLUI FORNECIMENTO). AF_11/2019</v>
          </cell>
          <cell r="C3275" t="str">
            <v>UN</v>
          </cell>
          <cell r="D3275">
            <v>627.18999999999994</v>
          </cell>
          <cell r="E3275">
            <v>193.08</v>
          </cell>
          <cell r="F3275">
            <v>820.27</v>
          </cell>
        </row>
        <row r="3276">
          <cell r="A3276">
            <v>100594</v>
          </cell>
          <cell r="B3276" t="str">
            <v>ASSENTAMENTO DE POSTE DE CONCRETO COM COMPRIMENTO NOMINAL DE 15 M, CARGA NOMINAL MAIOR QUE 1000 DAN, ENGASTAMENTO SIMPLES COM 2,1 M DE SOLO (NÃO INCLUI FORNECIMENTO). AF_11/2019</v>
          </cell>
          <cell r="C3276" t="str">
            <v>UN</v>
          </cell>
          <cell r="D3276">
            <v>659.14</v>
          </cell>
          <cell r="E3276">
            <v>263.38</v>
          </cell>
          <cell r="F3276">
            <v>922.52</v>
          </cell>
        </row>
        <row r="3277">
          <cell r="A3277">
            <v>100595</v>
          </cell>
          <cell r="B3277" t="str">
            <v>ASSENTAMENTO DE POSTE DE CONCRETO COM COMPRIMENTO NOMINAL DE 18 M, CARGA NOMINAL MENOR OU IGUAL A 1000 DAN, ENGASTAMENTO SIMPLES COM 2,4 M DE SOLO (NÃO INCLUI FORNECIMENTO). AF_11/2019</v>
          </cell>
          <cell r="C3277" t="str">
            <v>UN</v>
          </cell>
          <cell r="D3277">
            <v>750.06</v>
          </cell>
          <cell r="E3277">
            <v>233.68</v>
          </cell>
          <cell r="F3277">
            <v>983.74</v>
          </cell>
        </row>
        <row r="3278">
          <cell r="A3278">
            <v>100596</v>
          </cell>
          <cell r="B3278" t="str">
            <v>ASSENTAMENTO DE POSTE DE CONCRETO COM COMPRIMENTO NOMINAL DE 18 M, CARGA NOMINAL MAIOR QUE 1000 DAN, ENGASTAMENTO SIMPLES COM 2,4 M DE SOLO (NÃO INCLUI FORNECIMENTO). AF_11/2019</v>
          </cell>
          <cell r="C3278" t="str">
            <v>UN</v>
          </cell>
          <cell r="D3278">
            <v>793.67000000000007</v>
          </cell>
          <cell r="E3278">
            <v>327.99</v>
          </cell>
          <cell r="F3278">
            <v>1121.6600000000001</v>
          </cell>
        </row>
        <row r="3279">
          <cell r="A3279">
            <v>100597</v>
          </cell>
          <cell r="B3279" t="str">
            <v>ASSENTAMENTO DE POSTE DE CONCRETO COM COMPRIMENTO NOMINAL DE 20 M, CARGA NOMINAL MENOR OU IGUAL A 1000 DAN, ENGASTAMENTO SIMPLES COM 2,6 M DE SOLO (NÃO INCLUI FORNECIMENTO). AF_11/2019</v>
          </cell>
          <cell r="C3279" t="str">
            <v>UN</v>
          </cell>
          <cell r="D3279">
            <v>846.68000000000006</v>
          </cell>
          <cell r="E3279">
            <v>292.95</v>
          </cell>
          <cell r="F3279">
            <v>1139.6300000000001</v>
          </cell>
        </row>
        <row r="3280">
          <cell r="A3280">
            <v>100598</v>
          </cell>
          <cell r="B3280" t="str">
            <v>ASSENTAMENTO DE POSTE DE CONCRETO COM COMPRIMENTO NOMINAL DE 20 M, CARGA NOMINAL MAIOR QUE 1000, ENGASTAMENTO SIMPLES COM 2,6 M DE SOLO (NÃO INCLUI FORNECIMENTO). AF_11/2019</v>
          </cell>
          <cell r="C3280" t="str">
            <v>UN</v>
          </cell>
          <cell r="D3280">
            <v>882.65999999999985</v>
          </cell>
          <cell r="E3280">
            <v>370.69</v>
          </cell>
          <cell r="F3280">
            <v>1253.3499999999999</v>
          </cell>
        </row>
        <row r="3281">
          <cell r="A3281">
            <v>100599</v>
          </cell>
          <cell r="B3281" t="str">
            <v>ASSENTAMENTO DE POSTE DE CONCRETO COM COMPRIMENTO NOMINAL DE 9 M, CARGA NOMINAL DE 150 DAN, ENGASTAMENTO BASE CONCRETADA COM 1 M DE CONCRETO E 0,5 M DE SOLO (NÃO INCLUI FORNECIMENTO). AF_11/2019</v>
          </cell>
          <cell r="C3281" t="str">
            <v>UN</v>
          </cell>
          <cell r="D3281">
            <v>415.20999999999992</v>
          </cell>
          <cell r="E3281">
            <v>97.34</v>
          </cell>
          <cell r="F3281">
            <v>512.54999999999995</v>
          </cell>
        </row>
        <row r="3282">
          <cell r="A3282">
            <v>100600</v>
          </cell>
          <cell r="B3282" t="str">
            <v>ASSENTAMENTO DE POSTE DE CONCRETO COM COMPRIMENTO NOMINAL DE 9 M, CARGA NOMINAL DE 300 DAN, ENGASTAMENTO BASE CONCRETADA COM 1 M DE CONCRETO E 0,5 M DE SOLO (NÃO INCLUI FORNECIMENTO). AF_11/2019</v>
          </cell>
          <cell r="C3282" t="str">
            <v>UN</v>
          </cell>
          <cell r="D3282">
            <v>468.63000000000005</v>
          </cell>
          <cell r="E3282">
            <v>142.31</v>
          </cell>
          <cell r="F3282">
            <v>610.94000000000005</v>
          </cell>
        </row>
        <row r="3283">
          <cell r="A3283">
            <v>100601</v>
          </cell>
          <cell r="B3283" t="str">
            <v>ASSENTAMENTO DE POSTE DE CONCRETO COM COMPRIMENTO NOMINAL DE 9 M, CARGA NOMINAL DE 400 DAN, ENGASTAMENTO BASE CONCRETADA COM 1 M DE CONCRETO E 0,5 M DE SOLO (NÃO INCLUI FORNECIMENTO). AF_11/2019</v>
          </cell>
          <cell r="C3283" t="str">
            <v>UN</v>
          </cell>
          <cell r="D3283">
            <v>566.41000000000008</v>
          </cell>
          <cell r="E3283">
            <v>209.7</v>
          </cell>
          <cell r="F3283">
            <v>776.11</v>
          </cell>
        </row>
        <row r="3284">
          <cell r="A3284">
            <v>100602</v>
          </cell>
          <cell r="B3284" t="str">
            <v>ASSENTAMENTO DE POSTE DE CONCRETO COM COMPRIMENTO NOMINAL DE 9 M, CARGA NOMINAL DE 600 DAN, ENGASTAMENTO BASE CONCRETADA COM 1 M DE CONCRETO E 0,5 M DE SOLO (NÃO INCLUI FORNECIMENTO). AF_11/2019</v>
          </cell>
          <cell r="C3284" t="str">
            <v>UN</v>
          </cell>
          <cell r="D3284">
            <v>688.31999999999994</v>
          </cell>
          <cell r="E3284">
            <v>293.83</v>
          </cell>
          <cell r="F3284">
            <v>982.15</v>
          </cell>
        </row>
        <row r="3285">
          <cell r="A3285">
            <v>100603</v>
          </cell>
          <cell r="B3285" t="str">
            <v>ASSENTAMENTO DE POSTE DE CONCRETO COM COMPRIMENTO NOMINAL DE 9 M, CARGA NOMINAL DE 1000 DAN, ENGASTAMENTO BASE CONCRETADA COM 1 M DE CONCRETO E 0,5 M DE SOLO (NÃO INCLUI FORNECIMENTO). AF_11/2019</v>
          </cell>
          <cell r="C3285" t="str">
            <v>UN</v>
          </cell>
          <cell r="D3285">
            <v>999.32999999999993</v>
          </cell>
          <cell r="E3285">
            <v>513.23</v>
          </cell>
          <cell r="F3285">
            <v>1512.56</v>
          </cell>
        </row>
        <row r="3286">
          <cell r="A3286">
            <v>100604</v>
          </cell>
          <cell r="B3286" t="str">
            <v>ASSENTAMENTO DE POSTE DE CONCRETO COM COMPRIMENTO NOMINAL DE 10 M, CARGA NOMINAL DE 300 DAN, ENGASTAMENTO BASE CONCRETADA COM 1 M DE CONCRETO E 0,6 M DE SOLO (NÃO INCLUI FORNECIMENTO). AF_11/2019</v>
          </cell>
          <cell r="C3286" t="str">
            <v>UN</v>
          </cell>
          <cell r="D3286">
            <v>501.94999999999993</v>
          </cell>
          <cell r="E3286">
            <v>146.72</v>
          </cell>
          <cell r="F3286">
            <v>648.66999999999996</v>
          </cell>
        </row>
        <row r="3287">
          <cell r="A3287">
            <v>100605</v>
          </cell>
          <cell r="B3287" t="str">
            <v>ASSENTAMENTO DE POSTE DE CONCRETO COM COMPRIMENTO NOMINAL DE 10 M, CARGA NOMINAL DE 600 DAN, ENGASTAMENTO BASE CONCRETADA COM 1 M DE CONCRETO E 0,6 M DE SOLO (NÃO INCLUI FORNECIMENTO). AF_11/2019</v>
          </cell>
          <cell r="C3287" t="str">
            <v>UN</v>
          </cell>
          <cell r="D3287">
            <v>724.25</v>
          </cell>
          <cell r="E3287">
            <v>305.69</v>
          </cell>
          <cell r="F3287">
            <v>1029.94</v>
          </cell>
        </row>
        <row r="3288">
          <cell r="A3288">
            <v>100606</v>
          </cell>
          <cell r="B3288" t="str">
            <v>ASSENTAMENTO DE POSTE DE CONCRETO COM COMPRIMENTO NOMINAL DE 10 M, CARGA NOMINAL DE 1000 DAN, ENGASTAMENTO BASE CONCRETADA COM 1 M DE CONCRETO E 0,6 M DE SOLO (NÃO INCLUI FORNECIMENTO). AF_11/2019</v>
          </cell>
          <cell r="C3288" t="str">
            <v>UN</v>
          </cell>
          <cell r="D3288">
            <v>1038.31</v>
          </cell>
          <cell r="E3288">
            <v>535.05999999999995</v>
          </cell>
          <cell r="F3288">
            <v>1573.37</v>
          </cell>
        </row>
        <row r="3289">
          <cell r="A3289">
            <v>100607</v>
          </cell>
          <cell r="B3289" t="str">
            <v>ASSENTAMENTO DE POSTE DE CONCRETO COM COMPRIMENTO NOMINAL DE 10,5 M, CARGA NOMINAL DE 300 DAN, ENGASTAMENTO BASE CONCRETADA COM 1 M DE CONCRETO E 0,65 M DE SOLO (NÃO INCLUI FORNECIMENTO). AF_11/2019</v>
          </cell>
          <cell r="C3289" t="str">
            <v>UN</v>
          </cell>
          <cell r="D3289">
            <v>517.86</v>
          </cell>
          <cell r="E3289">
            <v>148.76</v>
          </cell>
          <cell r="F3289">
            <v>666.62</v>
          </cell>
        </row>
        <row r="3290">
          <cell r="A3290">
            <v>100608</v>
          </cell>
          <cell r="B3290" t="str">
            <v>ASSENTAMENTO DE POSTE DE CONCRETO COM COMPRIMENTO NOMINAL DE 10,5 M, CARGA NOMINAL DE 600 DAN, ENGASTAMENTO BASE CONCRETADA COM 1 M DE CONCRETO E 0,65 M DE SOLO (NÃO INCLUI FORNECIMENTO). AF_11/2019</v>
          </cell>
          <cell r="C3290" t="str">
            <v>UN</v>
          </cell>
          <cell r="D3290">
            <v>741.93000000000006</v>
          </cell>
          <cell r="E3290">
            <v>311.56</v>
          </cell>
          <cell r="F3290">
            <v>1053.49</v>
          </cell>
        </row>
        <row r="3291">
          <cell r="A3291">
            <v>100609</v>
          </cell>
          <cell r="B3291" t="str">
            <v>ASSENTAMENTO DE POSTE DE CONCRETO COM COMPRIMENTO NOMINAL DE 10,5 M, CARGA NOMINAL DE 1000 DAN, ENGASTAMENTO BASE CONCRETADA COM 1 M DE CONCRETO E 0,65 M DE SOLO (NÃO INCLUI FORNECIMENTO). AF_11/2019</v>
          </cell>
          <cell r="C3291" t="str">
            <v>UN</v>
          </cell>
          <cell r="D3291">
            <v>1058.6400000000001</v>
          </cell>
          <cell r="E3291">
            <v>547.29999999999995</v>
          </cell>
          <cell r="F3291">
            <v>1605.94</v>
          </cell>
        </row>
        <row r="3292">
          <cell r="A3292">
            <v>100610</v>
          </cell>
          <cell r="B3292" t="str">
            <v>ASSENTAMENTO DE POSTE DE CONCRETO COM COMPRIMENTO NOMINAL DE 11 M, CARGA NOMINAL DE 300 DAN, ENGASTAMENTO BASE CONCRETADA COM 1 M DE CONCRETO E 0,7 M DE SOLO (NÃO INCLUI FORNECIMENTO). AF_11/2019</v>
          </cell>
          <cell r="C3292" t="str">
            <v>UN</v>
          </cell>
          <cell r="D3292">
            <v>533.95000000000005</v>
          </cell>
          <cell r="E3292">
            <v>150.55000000000001</v>
          </cell>
          <cell r="F3292">
            <v>684.5</v>
          </cell>
        </row>
        <row r="3293">
          <cell r="A3293">
            <v>100611</v>
          </cell>
          <cell r="B3293" t="str">
            <v>ASSENTAMENTO DE POSTE DE CONCRETO COM COMPRIMENTO NOMINAL DE 11 M, CARGA NOMINAL DE 400 DAN, ENGASTAMENTO BASE CONCRETADA COM 1 M DE CONCRETO E 0,7 M DE SOLO (NÃO INCLUI FORNECIMENTO). AF_11/2019</v>
          </cell>
          <cell r="C3293" t="str">
            <v>UN</v>
          </cell>
          <cell r="D3293">
            <v>634.01</v>
          </cell>
          <cell r="E3293">
            <v>224.56</v>
          </cell>
          <cell r="F3293">
            <v>858.57</v>
          </cell>
        </row>
        <row r="3294">
          <cell r="A3294">
            <v>100612</v>
          </cell>
          <cell r="B3294" t="str">
            <v>ASSENTAMENTO DE POSTE DE CONCRETO COM COMPRIMENTO NOMINAL DE 11 M, CARGA NOMINAL DE 600 DAN, ENGASTAMENTO BASE CONCRETADA COM 1 M DE CONCRETO E 0,7 M DE SOLO (NÃO INCLUI FORNECIMENTO). AF_11/2019</v>
          </cell>
          <cell r="C3294" t="str">
            <v>UN</v>
          </cell>
          <cell r="D3294">
            <v>759.48000000000013</v>
          </cell>
          <cell r="E3294">
            <v>317.14999999999998</v>
          </cell>
          <cell r="F3294">
            <v>1076.6300000000001</v>
          </cell>
        </row>
        <row r="3295">
          <cell r="A3295">
            <v>100613</v>
          </cell>
          <cell r="B3295" t="str">
            <v>ASSENTAMENTO DE POSTE DE CONCRETO COM COMPRIMENTO NOMINAL DE 11 M, CARGA NOMINAL DE 1000 DAN, ENGASTAMENTO BASE CONCRETADA COM 1 M DE CONCRETO E 0,7 M DE SOLO (NÃO INCLUI FORNECIMENTO). AF_11/2019</v>
          </cell>
          <cell r="C3295" t="str">
            <v>UN</v>
          </cell>
          <cell r="D3295">
            <v>1078.4099999999999</v>
          </cell>
          <cell r="E3295">
            <v>559.38</v>
          </cell>
          <cell r="F3295">
            <v>1637.79</v>
          </cell>
        </row>
        <row r="3296">
          <cell r="A3296">
            <v>100614</v>
          </cell>
          <cell r="B3296" t="str">
            <v>ASSENTAMENTO DE POSTE DE CONCRETO COM COMPRIMENTO NOMINAL DE 12 M, CARGA NOMINAL DE 400 DAN, ENGASTAMENTO BASE CONCRETADA COM 1 M DE CONCRETO E 0,8 M DE SOLO (NÃO INCLUI FORNECIMENTO). AF_11/2019</v>
          </cell>
          <cell r="C3296" t="str">
            <v>UN</v>
          </cell>
          <cell r="D3296">
            <v>667.48</v>
          </cell>
          <cell r="E3296">
            <v>231.55</v>
          </cell>
          <cell r="F3296">
            <v>899.03</v>
          </cell>
        </row>
        <row r="3297">
          <cell r="A3297">
            <v>100615</v>
          </cell>
          <cell r="B3297" t="str">
            <v>ASSENTAMENTO DE POSTE DE CONCRETO COM COMPRIMENTO NOMINAL DE 12 M, CARGA NOMINAL DE 600 DAN, ENGASTAMENTO BASE CONCRETADA COM 1 M DE CONCRETO E 0,8 M DE SOLO (NÃO INCLUI FORNECIMENTO). AF_11/2019</v>
          </cell>
          <cell r="C3297" t="str">
            <v>UN</v>
          </cell>
          <cell r="D3297">
            <v>794.24</v>
          </cell>
          <cell r="E3297">
            <v>328.28</v>
          </cell>
          <cell r="F3297">
            <v>1122.52</v>
          </cell>
        </row>
        <row r="3298">
          <cell r="A3298">
            <v>100616</v>
          </cell>
          <cell r="B3298" t="str">
            <v>ASSENTAMENTO DE POSTE DE CONCRETO COM COMPRIMENTO NOMINAL DE 12 M, CARGA NOMINAL DE 1000 DAN, ENGASTAMENTO BASE CONCRETADA COM 1 M DE CONCRETO E 0,8 M DE SOLO (NÃO INCLUI FORNECIMENTO). AF_11/2019</v>
          </cell>
          <cell r="C3298" t="str">
            <v>UN</v>
          </cell>
          <cell r="D3298">
            <v>1119.17</v>
          </cell>
          <cell r="E3298">
            <v>585.66999999999996</v>
          </cell>
          <cell r="F3298">
            <v>1704.84</v>
          </cell>
        </row>
        <row r="3299">
          <cell r="A3299">
            <v>100617</v>
          </cell>
          <cell r="B3299" t="str">
            <v>ASSENTAMENTO DE POSTE DE CONCRETO COM COMPRIMENTO NOMINAL DE 13 M, CARGA NOMINAL DE 600 DAN, ENGASTAMENTO BASE CONCRETADA COM 1 M DE CONCRETO E 0,9 M DE SOLO (NÃO INCLUI FORNECIMENTO). AF_11/2019</v>
          </cell>
          <cell r="C3299" t="str">
            <v>UN</v>
          </cell>
          <cell r="D3299">
            <v>828.79</v>
          </cell>
          <cell r="E3299">
            <v>339.46</v>
          </cell>
          <cell r="F3299">
            <v>1168.25</v>
          </cell>
        </row>
        <row r="3300">
          <cell r="A3300">
            <v>100618</v>
          </cell>
          <cell r="B3300" t="str">
            <v>ASSENTAMENTO DE POSTE DE CONCRETO COM COMPRIMENTO NOMINAL DE 13 M, CARGA NOMINAL DE 1000 DAN, ENGASTAMENTO BASE CONCRETADA COM 1 M DE CONCRETO E 0,9 M DE SOLO - SOMENTE INSTALAÇÃO, SEM FORNECIMENTO. AF_11/2019</v>
          </cell>
          <cell r="C3300" t="str">
            <v>UN</v>
          </cell>
          <cell r="D3300">
            <v>1166.54</v>
          </cell>
          <cell r="E3300">
            <v>609.92999999999995</v>
          </cell>
          <cell r="F3300">
            <v>1776.47</v>
          </cell>
        </row>
        <row r="3301">
          <cell r="A3301">
            <v>100619</v>
          </cell>
          <cell r="B3301" t="str">
            <v>POSTE DECORATIVO PARA JARDIM EM AÇO TUBULAR, H = *2,5* M, SEM LUMINÁRIA - FORNECIMENTO E INSTALAÇÃO. AF_11/2019</v>
          </cell>
          <cell r="C3301" t="str">
            <v>UN</v>
          </cell>
          <cell r="D3301">
            <v>486.78000000000003</v>
          </cell>
          <cell r="E3301">
            <v>97.94</v>
          </cell>
          <cell r="F3301">
            <v>584.72</v>
          </cell>
        </row>
        <row r="3302">
          <cell r="A3302">
            <v>100620</v>
          </cell>
          <cell r="B3302" t="str">
            <v>POSTE DE AÇO CONICO CONTÍNUO CURVO SIMPLES, FLANGEADO, H=9M, INCLUSIVE LUMINÁRIA, SEM LÂMPADA - FORNECIMENTO E INSTALACAO. AF_11/2019</v>
          </cell>
          <cell r="C3302" t="str">
            <v>UN</v>
          </cell>
          <cell r="D3302">
            <v>2717.71</v>
          </cell>
          <cell r="E3302">
            <v>63.97</v>
          </cell>
          <cell r="F3302">
            <v>2781.68</v>
          </cell>
        </row>
        <row r="3303">
          <cell r="A3303">
            <v>100621</v>
          </cell>
          <cell r="B3303" t="str">
            <v>POSTE DE AÇO CONICO CONTÍNUO CURVO DUPLO, FLANGEADO, H=9M, INCLUSIVE LUMINÁRIAS, SEM LÂMPADAS - FORNECIMENTO E INSTALACAO. AF_11/2019</v>
          </cell>
          <cell r="C3303" t="str">
            <v>UN</v>
          </cell>
          <cell r="D3303">
            <v>3166.91</v>
          </cell>
          <cell r="E3303">
            <v>90.81</v>
          </cell>
          <cell r="F3303">
            <v>3257.72</v>
          </cell>
        </row>
        <row r="3304">
          <cell r="A3304">
            <v>100622</v>
          </cell>
          <cell r="B3304" t="str">
            <v>POSTE DE AÇO CONICO CONTÍNUO CURVO SIMPLES, ENGASTADO, H=9M, INCLUSIVE LUMINÁRIA, SEM LÂMPADA - FORNECIMENTO E INSTALACAO. AF_11/2019</v>
          </cell>
          <cell r="C3304" t="str">
            <v>UN</v>
          </cell>
          <cell r="D3304">
            <v>2454.9</v>
          </cell>
          <cell r="E3304">
            <v>106.92</v>
          </cell>
          <cell r="F3304">
            <v>2561.8200000000002</v>
          </cell>
        </row>
        <row r="3305">
          <cell r="A3305">
            <v>100623</v>
          </cell>
          <cell r="B3305" t="str">
            <v>POSTE DE AÇO CONICO CONTÍNUO CURVO DUPLO, ENGASTADO, H=9M, INCLUSIVE LUMINÁRIAS, SEM LÂMPADAS - FORNECIMENTO E INSTALACAO. AF_11/2019</v>
          </cell>
          <cell r="C3305" t="str">
            <v>UN</v>
          </cell>
          <cell r="D3305">
            <v>2621.4</v>
          </cell>
          <cell r="E3305">
            <v>133.69999999999999</v>
          </cell>
          <cell r="F3305">
            <v>2755.1</v>
          </cell>
        </row>
        <row r="3306">
          <cell r="A3306">
            <v>97600</v>
          </cell>
          <cell r="B3306" t="str">
            <v>REFLETOR EM ALUMÍNIO, DE SUPORTE E ALÇA, COM 1 LÂMPADA VAPOR DE MERCÚRIO DE 125 W, COM REATOR ALTO FATOR DE POTÊNCIA - FORNECIMENTO E INSTALAÇÃO. AF_02/2020</v>
          </cell>
          <cell r="C3306" t="str">
            <v>UN</v>
          </cell>
          <cell r="D3306">
            <v>342.98</v>
          </cell>
          <cell r="E3306">
            <v>12.64</v>
          </cell>
          <cell r="F3306">
            <v>355.62</v>
          </cell>
        </row>
        <row r="3307">
          <cell r="A3307">
            <v>97601</v>
          </cell>
          <cell r="B3307" t="str">
            <v>REFLETOR EM ALUMÍNIO, DE SUPORTE E ALÇA, COM LÂMPADA VAPOR DE MERCÚRIO DE 250 W, COM REATOR ALTO FATOR DE POTÊNCIA - FORNECIMENTO E INSTALAÇÃO. AF_02/2020</v>
          </cell>
          <cell r="C3307" t="str">
            <v>UN</v>
          </cell>
          <cell r="D3307">
            <v>363.97</v>
          </cell>
          <cell r="E3307">
            <v>12.64</v>
          </cell>
          <cell r="F3307">
            <v>376.61</v>
          </cell>
        </row>
        <row r="3308">
          <cell r="A3308">
            <v>97605</v>
          </cell>
          <cell r="B3308" t="str">
            <v>LUMINÁRIA ARANDELA TIPO MEIA LUA, DE SOBREPOR, COM 1 LÂMPADA LED DE 6 W, SEM REATOR - FORNECIMENTO E INSTALAÇÃO. AF_02/2020</v>
          </cell>
          <cell r="C3308" t="str">
            <v>UN</v>
          </cell>
          <cell r="D3308">
            <v>79.66</v>
          </cell>
          <cell r="E3308">
            <v>14.39</v>
          </cell>
          <cell r="F3308">
            <v>94.05</v>
          </cell>
        </row>
        <row r="3309">
          <cell r="A3309">
            <v>97606</v>
          </cell>
          <cell r="B3309" t="str">
            <v>LUMINÁRIA ARANDELA TIPO MEIA LUA, DE SOBREPOR, COM 1 LÂMPADA FLUORESCENTE DE 15 W, SEM REATOR - FORNECIMENTO E INSTALAÇÃO. AF_02/2020</v>
          </cell>
          <cell r="C3309" t="str">
            <v>UN</v>
          </cell>
          <cell r="D3309">
            <v>90.86</v>
          </cell>
          <cell r="E3309">
            <v>14.39</v>
          </cell>
          <cell r="F3309">
            <v>105.25</v>
          </cell>
        </row>
        <row r="3310">
          <cell r="A3310">
            <v>97607</v>
          </cell>
          <cell r="B3310" t="str">
            <v>LUMINÁRIA ARANDELA TIPO TARTARUGA, DE SOBREPOR, COM 1 LÂMPADA LED DE 6 W, SEM REATOR - FORNECIMENTO E INSTALAÇÃO. AF_02/2020</v>
          </cell>
          <cell r="C3310" t="str">
            <v>UN</v>
          </cell>
          <cell r="D3310">
            <v>96.9</v>
          </cell>
          <cell r="E3310">
            <v>16.78</v>
          </cell>
          <cell r="F3310">
            <v>113.68</v>
          </cell>
        </row>
        <row r="3311">
          <cell r="A3311">
            <v>97608</v>
          </cell>
          <cell r="B3311" t="str">
            <v>LUMINÁRIA ARANDELA TIPO TARTARUGA, COM GRADE, DE SOBREPOR, COM 1 LÂMPADA FLUORESCENTE DE 15 W, SEM REATOR - FORNECIMENTO E INSTALAÇÃO. AF_02/2020</v>
          </cell>
          <cell r="C3311" t="str">
            <v>UN</v>
          </cell>
          <cell r="D3311">
            <v>108.1</v>
          </cell>
          <cell r="E3311">
            <v>16.78</v>
          </cell>
          <cell r="F3311">
            <v>124.88</v>
          </cell>
        </row>
        <row r="3312">
          <cell r="A3312">
            <v>102102</v>
          </cell>
          <cell r="B3312" t="str">
            <v>TRANSFORMADOR DE DISTRIBUIÇÃO, 30 KVA, TRIFÁSICO, 60 HZ, CLASSE 15 KV, IMERSO EM ÓLEO MINERAL, INSTALAÇÃO EM POSTE (NÃO INCLUSO SUPORTE) - FORNECIMENTO E INSTALAÇÃO. AF_12/2020</v>
          </cell>
          <cell r="C3312" t="str">
            <v>UN</v>
          </cell>
          <cell r="D3312">
            <v>9877.3100000000013</v>
          </cell>
          <cell r="E3312">
            <v>359.06</v>
          </cell>
          <cell r="F3312">
            <v>10236.370000000001</v>
          </cell>
        </row>
        <row r="3313">
          <cell r="A3313">
            <v>102103</v>
          </cell>
          <cell r="B3313" t="str">
            <v>TRANSFORMADOR DE DISTRIBUIÇÃO, 45 KVA, TRIFÁSICO, 60 HZ, CLASSE 15 KV, IMERSO EM ÓLEO MINERAL, INSTALAÇÃO EM POSTE (NÃO INCLUSO SUPORTE) - FORNECIMENTO E INSTALAÇÃO. AF_12/2020</v>
          </cell>
          <cell r="C3313" t="str">
            <v>UN</v>
          </cell>
          <cell r="D3313">
            <v>11018.82</v>
          </cell>
          <cell r="E3313">
            <v>365.27</v>
          </cell>
          <cell r="F3313">
            <v>11384.09</v>
          </cell>
        </row>
        <row r="3314">
          <cell r="A3314">
            <v>102104</v>
          </cell>
          <cell r="B3314" t="str">
            <v>TRANSFORMADOR DE DISTRIBUIÇÃO, 75 KVA, TRIFÁSICO, 60 HZ, CLASSE 15 KV, IMERSO EM ÓLEO MINERAL, INSTALAÇÃO EM POSTE (NÃO INCLUSO SUPORTE) - FORNECIMENTO E INSTALAÇÃO. AF_12/2020</v>
          </cell>
          <cell r="C3314" t="str">
            <v>UN</v>
          </cell>
          <cell r="D3314">
            <v>14206.44</v>
          </cell>
          <cell r="E3314">
            <v>375.9</v>
          </cell>
          <cell r="F3314">
            <v>14582.34</v>
          </cell>
        </row>
        <row r="3315">
          <cell r="A3315">
            <v>102105</v>
          </cell>
          <cell r="B3315" t="str">
            <v>TRANSFORMADOR DE DISTRIBUIÇÃO, 112,5 KVA, TRIFÁSICO, 60 HZ, CLASSE 15 KV, IMERSO EM ÓLEO MINERAL, INSTALAÇÃO EM POSTE (NÃO INCLUSO SUPORTE) - FORNECIMENTO E INSTALAÇÃO. AF_12/2020</v>
          </cell>
          <cell r="C3315" t="str">
            <v>UN</v>
          </cell>
          <cell r="D3315">
            <v>17518.79</v>
          </cell>
          <cell r="E3315">
            <v>386.54</v>
          </cell>
          <cell r="F3315">
            <v>17905.330000000002</v>
          </cell>
        </row>
        <row r="3316">
          <cell r="A3316">
            <v>102106</v>
          </cell>
          <cell r="B3316" t="str">
            <v>TRANSFORMADOR DE DISTRIBUIÇÃO, 150 KVA, TRIFÁSICO, 60 HZ, CLASSE 15 KV, IMERSO EM ÓLEO MINERAL, INSTALAÇÃO EM POSTE (NÃO INCLUSO SUPORTE) - FORNECIMENTO E INSTALAÇÃO. AF_12/2020</v>
          </cell>
          <cell r="C3316" t="str">
            <v>UN</v>
          </cell>
          <cell r="D3316">
            <v>22045.8</v>
          </cell>
          <cell r="E3316">
            <v>392.74</v>
          </cell>
          <cell r="F3316">
            <v>22438.54</v>
          </cell>
        </row>
        <row r="3317">
          <cell r="A3317">
            <v>102107</v>
          </cell>
          <cell r="B3317" t="str">
            <v>TRANSFORMADOR DE DISTRIBUIÇÃO, 225 KVA, TRIFÁSICO, 60 HZ, CLASSE 15 KV, IMERSO EM ÓLEO MINERAL, INSTALAÇÃO EM POSTE (NÃO INCLUSO SUPORTE) - FORNECIMENTO E INSTALAÇÃO. AF_12/2020</v>
          </cell>
          <cell r="C3317" t="str">
            <v>UN</v>
          </cell>
          <cell r="D3317">
            <v>30864.54</v>
          </cell>
          <cell r="E3317">
            <v>415.79</v>
          </cell>
          <cell r="F3317">
            <v>31280.33</v>
          </cell>
        </row>
        <row r="3318">
          <cell r="A3318">
            <v>102108</v>
          </cell>
          <cell r="B3318" t="str">
            <v>TRANSFORMADOR DE DISTRIBUIÇÃO, 300 KVA, TRIFÁSICO, 60 HZ, CLASSE 15 KV, IMERSO EM ÓLEO MINERAL, INSTALAÇÃO EM POSTE (NÃO INCLUSO SUPORTE) - FORNECIMENTO E INSTALAÇÃO. AF_12/2020</v>
          </cell>
          <cell r="C3318" t="str">
            <v>UN</v>
          </cell>
          <cell r="D3318">
            <v>35983.810000000005</v>
          </cell>
          <cell r="E3318">
            <v>429.99</v>
          </cell>
          <cell r="F3318">
            <v>36413.800000000003</v>
          </cell>
        </row>
        <row r="3319">
          <cell r="A3319">
            <v>102109</v>
          </cell>
          <cell r="B3319" t="str">
            <v>SUPORTE PARA TRANSFORMADOR EM POSTE DE CONCRETO CIRCULAR - FORNECIMENTO E INSTALAÇÃO. AF_12/2020</v>
          </cell>
          <cell r="C3319" t="str">
            <v>UN</v>
          </cell>
          <cell r="D3319">
            <v>32.849999999999994</v>
          </cell>
          <cell r="E3319">
            <v>18.059999999999999</v>
          </cell>
          <cell r="F3319">
            <v>50.91</v>
          </cell>
        </row>
        <row r="3320">
          <cell r="A3320">
            <v>102110</v>
          </cell>
          <cell r="B3320" t="str">
            <v>SUPORTE PARA TRANSFORMADOR EM POSTE DE CONCRETO DUPLO T - FORNECIMENTO E INSTALAÇÃO. AF_12/2020</v>
          </cell>
          <cell r="C3320" t="str">
            <v>UN</v>
          </cell>
          <cell r="D3320">
            <v>118.17000000000002</v>
          </cell>
          <cell r="E3320">
            <v>18.04</v>
          </cell>
          <cell r="F3320">
            <v>136.21</v>
          </cell>
        </row>
        <row r="3321">
          <cell r="A3321">
            <v>103654</v>
          </cell>
          <cell r="B3321" t="str">
            <v>TRANSFORMADOR DE DISTRIBUIÇÃO, 500KVA, TRIFÁSICO, 60 HZ, CLASSE 15 KV, IMERSO EM ÓLEO MINERAL, INSTALAÇÃO EM SOLO (NÃO INCLUSO ABRIGO) - FORNECIMENTO E INSTALAÇÃO. AF_02/2022</v>
          </cell>
          <cell r="C3321" t="str">
            <v>UN</v>
          </cell>
          <cell r="D3321">
            <v>58474.97</v>
          </cell>
          <cell r="E3321">
            <v>430.02</v>
          </cell>
          <cell r="F3321">
            <v>58904.99</v>
          </cell>
        </row>
        <row r="3322">
          <cell r="A3322">
            <v>103655</v>
          </cell>
          <cell r="B3322" t="str">
            <v>TRANSFORMADOR DE DISTRIBUIÇÃO, 750 KVA, TRIFÁSICO, 60 HZ, CLASSE 15 KV, IMERSO EM ÓLEO MINERAL, INSTALAÇÃO EM SOLO (NÃO INCLUSO ABRIGO) - FORNECIMENTO E INSTALAÇÃO. AF_02/2022</v>
          </cell>
          <cell r="C3322" t="str">
            <v>UN</v>
          </cell>
          <cell r="D3322">
            <v>80170.05</v>
          </cell>
          <cell r="E3322">
            <v>503.44</v>
          </cell>
          <cell r="F3322">
            <v>80673.490000000005</v>
          </cell>
        </row>
        <row r="3323">
          <cell r="A3323">
            <v>103656</v>
          </cell>
          <cell r="B3323" t="str">
            <v>TRANSFORMADOR DE DISTRIBUIÇÃO, 1000 KVA, TRIFÁSICO, 60 HZ, CLASSE 15 KV, IMERSO EM ÓLEO MINERAL, INSTALAÇÃO EM SOLO (NÃO INCLUSO ABRIGO) - FORNECIMENTO E INSTALAÇÃO. AF_02/2022</v>
          </cell>
          <cell r="C3323" t="str">
            <v>UN</v>
          </cell>
          <cell r="D3323">
            <v>112188.61</v>
          </cell>
          <cell r="E3323">
            <v>576.41</v>
          </cell>
          <cell r="F3323">
            <v>112765.02</v>
          </cell>
        </row>
        <row r="3324">
          <cell r="A3324">
            <v>104473</v>
          </cell>
          <cell r="B3324" t="str">
            <v>COMPOSIÇÃO PARAMÉTRICA DE PONTO ELÉTRICO DE ILUMINAÇÃO, COM INTERRUPTOR SIMPLES, EM EDIFÍCIO RESIDENCIAL COM ELETRODUTO EMBUTIDO EM RASGOS NAS PAREDES, INCLUSO TOMADA, ELETRODUTO, CABO, RASGO E CHUMBAMENTO (SEM LUMINÁRIA E LÂMPADA). AF_11/2022</v>
          </cell>
          <cell r="C3324" t="str">
            <v>UN</v>
          </cell>
          <cell r="D3324">
            <v>97.72</v>
          </cell>
          <cell r="E3324">
            <v>86.47</v>
          </cell>
          <cell r="F3324">
            <v>184.19</v>
          </cell>
        </row>
        <row r="3325">
          <cell r="A3325">
            <v>104474</v>
          </cell>
          <cell r="B3325" t="str">
            <v>COMPOSIÇÃO PARAMÉTRICA DE PONTO ELÉTRICO DE ILUMINAÇÃO, COM INTERRUPTOR PARALELO, EM EDIFÍCIO RESIDENCIAL COM ELETRODUTO EMBUTIDO EM RASGOS NAS PAREDES, INCLUSO CAIXA ELÉTRICA, MÓDULO DE TOMADA, ELETRODUTO, CABO, RASGO, QUEBRA E CHUMBAMENTO (SEM LUMINÁRIA E LÂMPADA). AF_11/2022</v>
          </cell>
          <cell r="C3325" t="str">
            <v>UN</v>
          </cell>
          <cell r="D3325">
            <v>214.82</v>
          </cell>
          <cell r="E3325">
            <v>175.89</v>
          </cell>
          <cell r="F3325">
            <v>390.71</v>
          </cell>
        </row>
        <row r="3326">
          <cell r="A3326">
            <v>104475</v>
          </cell>
          <cell r="B3326" t="str">
            <v>COMPOSIÇÃO PARAMÉTRICA DE PONTO ELÉTRICO DE TOMADA DE USO GERAL 2P+T (10A/250V) EM EDIFÍCIO RESIDENCIAL COM ELETRODUTO EMBUTIDO EM RASGOS NAS PAREDES, INCLUSO TOMADA, ELETRODUTO, CABO, RASGO, QUEBRA E CHUMBAMENTO. AF_11/2022</v>
          </cell>
          <cell r="C3326" t="str">
            <v>UN</v>
          </cell>
          <cell r="D3326">
            <v>86.64</v>
          </cell>
          <cell r="E3326">
            <v>68.73</v>
          </cell>
          <cell r="F3326">
            <v>155.37</v>
          </cell>
        </row>
        <row r="3327">
          <cell r="A3327">
            <v>104476</v>
          </cell>
          <cell r="B3327" t="str">
            <v>COMPOSIÇÃO PARAMÉTRICA DE PONTO ELÉTRICO DE TOMADA DE USO ESPECÍFICO 2P+T (20A/250V) EM EDIFÍCIO RESIDENCIAL COM ELETRODUTO EMBUTIDO EM RASGOS NAS PAREDES, INCLUSO TOMADA, ELETRODUTO, CABO, RASGO, QUEBRA E CHUMBAMENTO (EXCETO CHUVEIRO). AF_11/2022</v>
          </cell>
          <cell r="C3327" t="str">
            <v>UN</v>
          </cell>
          <cell r="D3327">
            <v>105.41</v>
          </cell>
          <cell r="E3327">
            <v>94.88</v>
          </cell>
          <cell r="F3327">
            <v>200.29</v>
          </cell>
        </row>
        <row r="3328">
          <cell r="A3328">
            <v>104477</v>
          </cell>
          <cell r="B3328" t="str">
            <v>COMPOSIÇÃO PARAMÉTRICA DE PONTO ELÉTRICO DE ILUMINAÇÃO, COM INTERRUPTOR SIMPLES, EM EDIFÍCIO RESIDENCIAL COM ELETRODUTO EMBUTIDO SEM NECESSIDADE DE RASGOS, INCLUSO TOMADA, ELETRODUTO, CABO E QUEBRA (SEM LUMINÁRIA E LÂMPADA). AF_11/2022</v>
          </cell>
          <cell r="C3328" t="str">
            <v>UN</v>
          </cell>
          <cell r="D3328">
            <v>87.149999999999991</v>
          </cell>
          <cell r="E3328">
            <v>65.23</v>
          </cell>
          <cell r="F3328">
            <v>152.38</v>
          </cell>
        </row>
        <row r="3329">
          <cell r="A3329">
            <v>104478</v>
          </cell>
          <cell r="B3329" t="str">
            <v>COMPOSIÇÃO PARAMÉTRICA DE PONTO ELÉTRICO DE ILUMINAÇÃO, COM INTERRUPTOR PARALELO, EM EDIFÍCIO RESIDENCIAL COM ELETRODUTO EMBUTIDO SEM NECESSIDADE DE RASGOS, INCLUSO TOMADA, ELETRODUTO, CABO E QUEBRA (SEM LUMINÁRIA E LÂMPADA). AF_11/2022</v>
          </cell>
          <cell r="C3329" t="str">
            <v>UN</v>
          </cell>
          <cell r="D3329">
            <v>196.04999999999998</v>
          </cell>
          <cell r="E3329">
            <v>138.35</v>
          </cell>
          <cell r="F3329">
            <v>334.4</v>
          </cell>
        </row>
        <row r="3330">
          <cell r="A3330">
            <v>104479</v>
          </cell>
          <cell r="B3330" t="str">
            <v>COMPOSIÇÃO PARAMÉTRICA DE PONTO ELÉTRICO DE TOMADA DE USO GERAL 2P+T (10A/250V) EM EDIFÍCIO RESIDENCIAL COM ELETRODUTO EMBUTIDO SEM NECESSIDADE DE RASGOS, INCLUSO TOMADA, ELETRODUTO, CABO E QUEBRA. AF_11/2022</v>
          </cell>
          <cell r="C3330" t="str">
            <v>UN</v>
          </cell>
          <cell r="D3330">
            <v>79.11</v>
          </cell>
          <cell r="E3330">
            <v>53.61</v>
          </cell>
          <cell r="F3330">
            <v>132.72</v>
          </cell>
        </row>
        <row r="3331">
          <cell r="A3331">
            <v>104480</v>
          </cell>
          <cell r="B3331" t="str">
            <v>COMPOSIÇÃO PARAMÉTRICA DE PONTO ELÉTRICO DE TOMADA DE USO ESPECÍFICO 2P+T (20A/250V) EM EDIFÍCIO RESIDENCIAL COM ELETRODUTO EMBUTIDO SEM NECESSIDADE DE RASGOS, INCLUSO TOMADA, ELETRODUTO, CABO E QUEBRA (EXCETO CHUVEIRO). AF_11/2022</v>
          </cell>
          <cell r="C3331" t="str">
            <v>UN</v>
          </cell>
          <cell r="D3331">
            <v>88.9</v>
          </cell>
          <cell r="E3331">
            <v>61.85</v>
          </cell>
          <cell r="F3331">
            <v>150.75</v>
          </cell>
        </row>
        <row r="3332">
          <cell r="A3332">
            <v>104481</v>
          </cell>
          <cell r="B3332" t="str">
            <v>COMPOSIÇÃO PARAMÉTRICA DE PONTO ELÉTRICO DE TOMADA PARA CHUVEIRO (20A/250V) EM EDIFÍCIO RESIDENCIAL COM ELETRODUTO EMBUTIDO EM RASGOS NAS PAREDES, INCLUSO TOMADA, ELETRODUTO, CABO, RASGO, QUEBRA E CHUMBAMENTO. AF_11/2022</v>
          </cell>
          <cell r="C3332" t="str">
            <v>UN</v>
          </cell>
          <cell r="D3332">
            <v>218.95999999999998</v>
          </cell>
          <cell r="E3332">
            <v>134.99</v>
          </cell>
          <cell r="F3332">
            <v>353.95</v>
          </cell>
        </row>
        <row r="3333">
          <cell r="A3333">
            <v>96973</v>
          </cell>
          <cell r="B3333" t="str">
            <v>CORDOALHA DE COBRE NU 35 MM², NÃO ENTERRADA, COM ISOLADOR - FORNECIMENTO E INSTALAÇÃO. AF_08/2023</v>
          </cell>
          <cell r="C3333" t="str">
            <v>M</v>
          </cell>
          <cell r="D3333">
            <v>51.360000000000007</v>
          </cell>
          <cell r="E3333">
            <v>18.54</v>
          </cell>
          <cell r="F3333">
            <v>69.900000000000006</v>
          </cell>
        </row>
        <row r="3334">
          <cell r="A3334">
            <v>96974</v>
          </cell>
          <cell r="B3334" t="str">
            <v>CORDOALHA DE COBRE NU 50 MM², NÃO ENTERRADA, COM ISOLADOR - FORNECIMENTO E INSTALAÇÃO. AF_08/2023</v>
          </cell>
          <cell r="C3334" t="str">
            <v>M</v>
          </cell>
          <cell r="D3334">
            <v>68.34</v>
          </cell>
          <cell r="E3334">
            <v>21.41</v>
          </cell>
          <cell r="F3334">
            <v>89.75</v>
          </cell>
        </row>
        <row r="3335">
          <cell r="A3335">
            <v>96975</v>
          </cell>
          <cell r="B3335" t="str">
            <v>CORDOALHA DE COBRE NU 70 MM², NÃO ENTERRADA, COM ISOLADOR - FORNECIMENTO E INSTALAÇÃO. AF_08/2023</v>
          </cell>
          <cell r="C3335" t="str">
            <v>M</v>
          </cell>
          <cell r="D3335">
            <v>86.47</v>
          </cell>
          <cell r="E3335">
            <v>24.1</v>
          </cell>
          <cell r="F3335">
            <v>110.57</v>
          </cell>
        </row>
        <row r="3336">
          <cell r="A3336">
            <v>96976</v>
          </cell>
          <cell r="B3336" t="str">
            <v>CORDOALHA DE COBRE NU 95 MM², NÃO ENTERRADA, COM ISOLADOR - FORNECIMENTO E INSTALAÇÃO. AF_08/2023</v>
          </cell>
          <cell r="C3336" t="str">
            <v>M</v>
          </cell>
          <cell r="D3336">
            <v>118.15</v>
          </cell>
          <cell r="E3336">
            <v>26.56</v>
          </cell>
          <cell r="F3336">
            <v>144.71</v>
          </cell>
        </row>
        <row r="3337">
          <cell r="A3337">
            <v>96977</v>
          </cell>
          <cell r="B3337" t="str">
            <v>CORDOALHA DE COBRE NU 50 MM², ENTERRADA - FORNECIMENTO E INSTALAÇÃO. AF_08/2023</v>
          </cell>
          <cell r="C3337" t="str">
            <v>M</v>
          </cell>
          <cell r="D3337">
            <v>53.529999999999994</v>
          </cell>
          <cell r="E3337">
            <v>1.34</v>
          </cell>
          <cell r="F3337">
            <v>54.87</v>
          </cell>
        </row>
        <row r="3338">
          <cell r="A3338">
            <v>96978</v>
          </cell>
          <cell r="B3338" t="str">
            <v>CORDOALHA DE COBRE NU 70 MM², ENTERRADA - FORNECIMENTO E INSTALAÇÃO. AF_08/2023</v>
          </cell>
          <cell r="C3338" t="str">
            <v>M</v>
          </cell>
          <cell r="D3338">
            <v>70.660000000000011</v>
          </cell>
          <cell r="E3338">
            <v>1.6</v>
          </cell>
          <cell r="F3338">
            <v>72.260000000000005</v>
          </cell>
        </row>
        <row r="3339">
          <cell r="A3339">
            <v>96979</v>
          </cell>
          <cell r="B3339" t="str">
            <v>CORDOALHA DE COBRE NU 95 MM², ENTERRADA - FORNECIMENTO E INSTALAÇÃO. AF_08/2023</v>
          </cell>
          <cell r="C3339" t="str">
            <v>M</v>
          </cell>
          <cell r="D3339">
            <v>101.42</v>
          </cell>
          <cell r="E3339">
            <v>1.87</v>
          </cell>
          <cell r="F3339">
            <v>103.29</v>
          </cell>
        </row>
        <row r="3340">
          <cell r="A3340">
            <v>96984</v>
          </cell>
          <cell r="B3340" t="str">
            <v>ELETRODUTO PVC RÍGIDO, DIÂMETRO 40MM, COM 3 METROS, PARA SPDA - FORNECIMENTO E INSTALAÇÃO. AF_08/2023</v>
          </cell>
          <cell r="C3340" t="str">
            <v>UN</v>
          </cell>
          <cell r="D3340">
            <v>34.389999999999993</v>
          </cell>
          <cell r="E3340">
            <v>30.35</v>
          </cell>
          <cell r="F3340">
            <v>64.739999999999995</v>
          </cell>
        </row>
        <row r="3341">
          <cell r="A3341">
            <v>96985</v>
          </cell>
          <cell r="B3341" t="str">
            <v>HASTE DE ATERRAMENTO, DIÂMETRO 5/8", COM 3 METROS - FORNECIMENTO E INSTALAÇÃO. AF_08/2023</v>
          </cell>
          <cell r="C3341" t="str">
            <v>UN</v>
          </cell>
          <cell r="D3341">
            <v>75.800000000000011</v>
          </cell>
          <cell r="E3341">
            <v>10.1</v>
          </cell>
          <cell r="F3341">
            <v>85.9</v>
          </cell>
        </row>
        <row r="3342">
          <cell r="A3342">
            <v>96986</v>
          </cell>
          <cell r="B3342" t="str">
            <v>HASTE DE ATERRAMENTO, DIÂMETRO 3/4", COM 3 METROS - FORNECIMENTO E INSTALAÇÃO. AF_08/2023</v>
          </cell>
          <cell r="C3342" t="str">
            <v>UN</v>
          </cell>
          <cell r="D3342">
            <v>112.5</v>
          </cell>
          <cell r="E3342">
            <v>15.78</v>
          </cell>
          <cell r="F3342">
            <v>128.28</v>
          </cell>
        </row>
        <row r="3343">
          <cell r="A3343">
            <v>96987</v>
          </cell>
          <cell r="B3343" t="str">
            <v>BASE METÁLICA PARA MASTRO 1 ½"  PARA SPDA - FORNECIMENTO E INSTALAÇÃO. AF_08/2023</v>
          </cell>
          <cell r="C3343" t="str">
            <v>UN</v>
          </cell>
          <cell r="D3343">
            <v>81.510000000000019</v>
          </cell>
          <cell r="E3343">
            <v>48.1</v>
          </cell>
          <cell r="F3343">
            <v>129.61000000000001</v>
          </cell>
        </row>
        <row r="3344">
          <cell r="A3344">
            <v>96988</v>
          </cell>
          <cell r="B3344" t="str">
            <v>MASTRO 1 ½", COM 3 METROS, PARA SPDA - FORNECIMENTO E INSTALAÇÃO. AF_08/2023</v>
          </cell>
          <cell r="C3344" t="str">
            <v>UN</v>
          </cell>
          <cell r="D3344">
            <v>160.60999999999999</v>
          </cell>
          <cell r="E3344">
            <v>6.77</v>
          </cell>
          <cell r="F3344">
            <v>167.38</v>
          </cell>
        </row>
        <row r="3345">
          <cell r="A3345">
            <v>96989</v>
          </cell>
          <cell r="B3345" t="str">
            <v>CAPTOR TIPO FRANKLIN PARA SPDA - FORNECIMENTO E INSTALAÇÃO. AF_08/2023</v>
          </cell>
          <cell r="C3345" t="str">
            <v>UN</v>
          </cell>
          <cell r="D3345">
            <v>134.63999999999999</v>
          </cell>
          <cell r="E3345">
            <v>5.46</v>
          </cell>
          <cell r="F3345">
            <v>140.1</v>
          </cell>
        </row>
        <row r="3346">
          <cell r="A3346">
            <v>98463</v>
          </cell>
          <cell r="B3346" t="str">
            <v>SUPORTE ISOLADOR PARA FIXAÇÃO DA CORDOALHA DE COBRE EM ALVENARIA OU CONCRETO - FORNECIMENTO E INSTALAÇÃO. AF_08/2023</v>
          </cell>
          <cell r="C3346" t="str">
            <v>UN</v>
          </cell>
          <cell r="D3346">
            <v>14.98</v>
          </cell>
          <cell r="E3346">
            <v>12.66</v>
          </cell>
          <cell r="F3346">
            <v>27.64</v>
          </cell>
        </row>
        <row r="3347">
          <cell r="A3347">
            <v>104746</v>
          </cell>
          <cell r="B3347" t="str">
            <v>MINI CAPTOR PARA SPDA - FORNECIMENTO E INSTALAÇÃO. AF_08/2023</v>
          </cell>
          <cell r="C3347" t="str">
            <v>UN</v>
          </cell>
          <cell r="D3347">
            <v>20.47</v>
          </cell>
          <cell r="E3347">
            <v>7.76</v>
          </cell>
          <cell r="F3347">
            <v>28.23</v>
          </cell>
        </row>
        <row r="3348">
          <cell r="A3348">
            <v>104749</v>
          </cell>
          <cell r="B3348" t="str">
            <v>CONECTOR GRAMPO METÁLICO TIPO OLHAL, PARA SPDA, PARA HASTE DE ATERRAMENTO DE 3/4'' E CABOS DE 10 A 50 MM2 - FORNECIMENTO E INSTALAÇÃO. AF_08/2023</v>
          </cell>
          <cell r="C3348" t="str">
            <v>UN</v>
          </cell>
          <cell r="D3348">
            <v>14.080000000000002</v>
          </cell>
          <cell r="E3348">
            <v>7.59</v>
          </cell>
          <cell r="F3348">
            <v>21.67</v>
          </cell>
        </row>
        <row r="3349">
          <cell r="A3349">
            <v>104750</v>
          </cell>
          <cell r="B3349" t="str">
            <v>CONECTOR GRAMPO METÁLICO TIPO OLHAL, PARA SPDA, PARA HASTE DE ATERRAMENTO DE 5/8'' E CABOS DE 10 A 50 MM2 - FORNECIMENTO E INSTALAÇÃO. AF_08/2023</v>
          </cell>
          <cell r="C3349" t="str">
            <v>UN</v>
          </cell>
          <cell r="D3349">
            <v>9.9100000000000019</v>
          </cell>
          <cell r="E3349">
            <v>7.6</v>
          </cell>
          <cell r="F3349">
            <v>17.510000000000002</v>
          </cell>
        </row>
        <row r="3350">
          <cell r="A3350">
            <v>104751</v>
          </cell>
          <cell r="B3350" t="str">
            <v>CONECTOR GRAMPO PARALELO METÁLICO, PARA SPDA, PARA CABOS DE 6 A 50 MM2 - FORNECIMENTO E INSTALAÇÃO. AF_08/2023</v>
          </cell>
          <cell r="C3350" t="str">
            <v>UN</v>
          </cell>
          <cell r="D3350">
            <v>17.07</v>
          </cell>
          <cell r="E3350">
            <v>7.59</v>
          </cell>
          <cell r="F3350">
            <v>24.66</v>
          </cell>
        </row>
        <row r="3351">
          <cell r="A3351">
            <v>104752</v>
          </cell>
          <cell r="B3351" t="str">
            <v>CONECTOR SPLIT-BOLT, PARA SPDA, PARA CABOS ATÉ 35 MM2 - FORNECIMENTO E INSTALAÇÃO. AF_08/2023</v>
          </cell>
          <cell r="C3351" t="str">
            <v>UN</v>
          </cell>
          <cell r="D3351">
            <v>12.129999999999999</v>
          </cell>
          <cell r="E3351">
            <v>7.59</v>
          </cell>
          <cell r="F3351">
            <v>19.72</v>
          </cell>
        </row>
        <row r="3352">
          <cell r="A3352">
            <v>104753</v>
          </cell>
          <cell r="B3352" t="str">
            <v>CONECTOR SPLIT-BOLT, PARA SPDA, PARA CABOS ATÉ 50 MM2 - FORNECIMENTO E INSTALAÇÃO. AF_08/2023</v>
          </cell>
          <cell r="C3352" t="str">
            <v>UN</v>
          </cell>
          <cell r="D3352">
            <v>15.75</v>
          </cell>
          <cell r="E3352">
            <v>7.59</v>
          </cell>
          <cell r="F3352">
            <v>23.34</v>
          </cell>
        </row>
        <row r="3353">
          <cell r="A3353">
            <v>104754</v>
          </cell>
          <cell r="B3353" t="str">
            <v>CONECTOR SPLIT-BOLT, PARA SPDA, PARA CABOS ATÉ 70 MM2 - FORNECIMENTO E INSTALAÇÃO. AF_08/2023</v>
          </cell>
          <cell r="C3353" t="str">
            <v>UN</v>
          </cell>
          <cell r="D3353">
            <v>21.979999999999997</v>
          </cell>
          <cell r="E3353">
            <v>7.58</v>
          </cell>
          <cell r="F3353">
            <v>29.56</v>
          </cell>
        </row>
        <row r="3354">
          <cell r="A3354">
            <v>104755</v>
          </cell>
          <cell r="B3354" t="str">
            <v>CONECTOR SPLIT-BOLT, PARA SPDA, PARA CABOS ATÉ 95 MM2 - FORNECIMENTO E INSTALAÇÃO. AF_08/2023</v>
          </cell>
          <cell r="C3354" t="str">
            <v>UN</v>
          </cell>
          <cell r="D3354">
            <v>31.64</v>
          </cell>
          <cell r="E3354">
            <v>7.57</v>
          </cell>
          <cell r="F3354">
            <v>39.21</v>
          </cell>
        </row>
        <row r="3355">
          <cell r="A3355">
            <v>103490</v>
          </cell>
          <cell r="B3355" t="str">
            <v>PLACA DE CONCRETO PRÉ-MOLDADO COMO PROTEÇÃO MECÂNICA ADICIONAL NO REATERRO PARA REDE ENTERRADA DE DISTRIBUIÇÃO DE ENERGIA ELÉTRICA - FORNECIMENTO E INSTALAÇÃO. AF_12/2021</v>
          </cell>
          <cell r="C3355" t="str">
            <v>M3</v>
          </cell>
          <cell r="D3355">
            <v>1546.73</v>
          </cell>
          <cell r="E3355">
            <v>1726.06</v>
          </cell>
          <cell r="F3355">
            <v>3272.79</v>
          </cell>
        </row>
        <row r="3356">
          <cell r="A3356">
            <v>103491</v>
          </cell>
          <cell r="B3356" t="str">
            <v>CONCRETAGEM COMO PROTEÇÃO MECÂNICA ADICIONAL NO REATERRO PARA REDE ENTERRADA DE DISTRIBUIÇÃO DE ENERGIA ELÉTRICA - FORNECIMENTO E INSTALAÇÃO. AF_12/2021</v>
          </cell>
          <cell r="C3356" t="str">
            <v>M3</v>
          </cell>
          <cell r="D3356">
            <v>457.8</v>
          </cell>
          <cell r="E3356">
            <v>383.71</v>
          </cell>
          <cell r="F3356">
            <v>841.51</v>
          </cell>
        </row>
        <row r="3357">
          <cell r="A3357">
            <v>104758</v>
          </cell>
          <cell r="B3357" t="str">
            <v>FURO MANUAL EM ALVENARIA, PARA INSTALAÇÕES ELÉTRICAS, DIÂMETROS MENORES OU IGUAIS A 40 MM. AF_09/2023</v>
          </cell>
          <cell r="C3357" t="str">
            <v>UN</v>
          </cell>
          <cell r="D3357">
            <v>4.6700000000000017</v>
          </cell>
          <cell r="E3357">
            <v>12.29</v>
          </cell>
          <cell r="F3357">
            <v>16.96</v>
          </cell>
        </row>
        <row r="3358">
          <cell r="A3358">
            <v>104759</v>
          </cell>
          <cell r="B3358" t="str">
            <v>FURO MANUAL EM ALVENARIA, PARA INSTALAÇÕES ELÉTRICAS, DIÂMETROS MAIORES QUE 40 MM E MENORES OU IGUAIS A 75 MM. AF_09/2023</v>
          </cell>
          <cell r="C3358" t="str">
            <v>UN</v>
          </cell>
          <cell r="D3358">
            <v>12.530000000000001</v>
          </cell>
          <cell r="E3358">
            <v>32.68</v>
          </cell>
          <cell r="F3358">
            <v>45.21</v>
          </cell>
        </row>
        <row r="3359">
          <cell r="A3359">
            <v>104760</v>
          </cell>
          <cell r="B3359" t="str">
            <v>FURO MANUAL EM ALVENARIA, PARA INSTALAÇÕES ELÉTRICAS, DIÂMETROS MAIORES QUE 75 MM E MENORES OU IGUAIS A 100 MM. AF_09/2023</v>
          </cell>
          <cell r="C3359" t="str">
            <v>UN</v>
          </cell>
          <cell r="D3359">
            <v>18.319999999999993</v>
          </cell>
          <cell r="E3359">
            <v>47.7</v>
          </cell>
          <cell r="F3359">
            <v>66.02</v>
          </cell>
        </row>
        <row r="3360">
          <cell r="A3360">
            <v>104761</v>
          </cell>
          <cell r="B3360" t="str">
            <v>FURO MECANIZADO EM CONCRETO, COM MARTELO DEMOLIDOR, PARA INSTALAÇÕES ELÉTRICAS, DIÂMETROS MENORES OU IGUAIS A 40 MM. AF_09/2023</v>
          </cell>
          <cell r="C3360" t="str">
            <v>UN</v>
          </cell>
          <cell r="D3360">
            <v>3.16</v>
          </cell>
          <cell r="E3360">
            <v>7.23</v>
          </cell>
          <cell r="F3360">
            <v>10.39</v>
          </cell>
        </row>
        <row r="3361">
          <cell r="A3361">
            <v>104762</v>
          </cell>
          <cell r="B3361" t="str">
            <v>FURO MECANIZADO EM CONCRETO, COM MARTELO DEMOLIDOR, PARA INSTALAÇÕES ELÉTRICAS, DIÂMETROS MAIORES QUE 40 MM E MENORES OU IGUAIS A 75 MM. AF_09/2023</v>
          </cell>
          <cell r="C3361" t="str">
            <v>UN</v>
          </cell>
          <cell r="D3361">
            <v>8.5300000000000011</v>
          </cell>
          <cell r="E3361">
            <v>19.2</v>
          </cell>
          <cell r="F3361">
            <v>27.73</v>
          </cell>
        </row>
        <row r="3362">
          <cell r="A3362">
            <v>104763</v>
          </cell>
          <cell r="B3362" t="str">
            <v>FURO MECANIZADO EM CONCRETO, COM MARTELO DEMOLIDOR, PARA INSTALAÇÕES ELÉTRICAS, DIÂMETROS MAIORES QUE 75 MM E MENORES OU IGUAIS A 150 MM. AF_09/2023</v>
          </cell>
          <cell r="C3362" t="str">
            <v>UN</v>
          </cell>
          <cell r="D3362">
            <v>12.48</v>
          </cell>
          <cell r="E3362">
            <v>28.02</v>
          </cell>
          <cell r="F3362">
            <v>40.5</v>
          </cell>
        </row>
        <row r="3363">
          <cell r="A3363">
            <v>104764</v>
          </cell>
          <cell r="B3363" t="str">
            <v>SUPORTE PARA 2 ELETRODUTOS, ESPAÇADO A CADA 80 CM, EM PERFILADO COM COMPRIMENTO DE 25 CM FIXADO EM LAJE, POR METRO DE ELETRODUTO FIXADO. AF_09/2023</v>
          </cell>
          <cell r="C3363" t="str">
            <v>M</v>
          </cell>
          <cell r="D3363">
            <v>14.670000000000002</v>
          </cell>
          <cell r="E3363">
            <v>7.06</v>
          </cell>
          <cell r="F3363">
            <v>21.73</v>
          </cell>
        </row>
        <row r="3364">
          <cell r="A3364">
            <v>104765</v>
          </cell>
          <cell r="B3364" t="str">
            <v>SUPORTE PARA 4 ELETRODUTOS, ESPAÇADO A CADA 80 CM, EM PERFILADO COM COMPRIMENTO DE 42 CM FIXADO EM LAJE, POR METRO DE ELETRODUTO FIXADO. AF_09/2023</v>
          </cell>
          <cell r="C3364" t="str">
            <v>M</v>
          </cell>
          <cell r="D3364">
            <v>9.58</v>
          </cell>
          <cell r="E3364">
            <v>8.19</v>
          </cell>
          <cell r="F3364">
            <v>17.77</v>
          </cell>
        </row>
        <row r="3365">
          <cell r="A3365">
            <v>104766</v>
          </cell>
          <cell r="B3365" t="str">
            <v>CHUMBAMENTO LINEAR EM ALVENARIA PARA ELETRODUTOS COM DIÂMETROS MENORES OU IGUAIS A 40 MM. AF_09/2023</v>
          </cell>
          <cell r="C3365" t="str">
            <v>M</v>
          </cell>
          <cell r="D3365">
            <v>6.3900000000000023</v>
          </cell>
          <cell r="E3365">
            <v>10.62</v>
          </cell>
          <cell r="F3365">
            <v>17.010000000000002</v>
          </cell>
        </row>
        <row r="3366">
          <cell r="A3366">
            <v>104768</v>
          </cell>
          <cell r="B3366" t="str">
            <v>FURO MECANIZADO EM ALVENARIA, PARA INSTALAÇÕES ELÉTRICAS, DIÂMETROS MENORES OU IGUAIS A 40 MM. AF_09/2023</v>
          </cell>
          <cell r="C3366" t="str">
            <v>UN</v>
          </cell>
          <cell r="D3366">
            <v>0.15999999999999992</v>
          </cell>
          <cell r="E3366">
            <v>0.55000000000000004</v>
          </cell>
          <cell r="F3366">
            <v>0.71</v>
          </cell>
        </row>
        <row r="3367">
          <cell r="A3367">
            <v>104770</v>
          </cell>
          <cell r="B3367" t="str">
            <v>FURO MECANIZADO EM ALVENARIA, PARA INSTALAÇÕES ELÉTRICAS, DIÂMETROS MAIORES QUE 40 MM E MENORES OU IGUAIS A 75 MM. AF_09/2023</v>
          </cell>
          <cell r="C3367" t="str">
            <v>UN</v>
          </cell>
          <cell r="D3367">
            <v>0.48</v>
          </cell>
          <cell r="E3367">
            <v>1.43</v>
          </cell>
          <cell r="F3367">
            <v>1.91</v>
          </cell>
        </row>
        <row r="3368">
          <cell r="A3368">
            <v>104772</v>
          </cell>
          <cell r="B3368" t="str">
            <v>FURO MECANIZADO EM ALVENARIA, PARA INSTALAÇÕES ELÉTRICAS, DIÂMETROS MAIORES QUE 75 MM E MENORES OU IGUAIS A 100 MM. AF_09/2023</v>
          </cell>
          <cell r="C3368" t="str">
            <v>UN</v>
          </cell>
          <cell r="D3368">
            <v>0.73</v>
          </cell>
          <cell r="E3368">
            <v>2.06</v>
          </cell>
          <cell r="F3368">
            <v>2.79</v>
          </cell>
        </row>
        <row r="3369">
          <cell r="A3369">
            <v>104774</v>
          </cell>
          <cell r="B3369" t="str">
            <v>FURO MECANIZADO EM CONCRETO, COM PERFURATRIZ, PARA INSTALAÇÕES ELÉTRICAS, DIÂMETROS MENORES OU IGUAIS A 40 MM. AF_09/2023</v>
          </cell>
          <cell r="C3369" t="str">
            <v>UN</v>
          </cell>
          <cell r="D3369">
            <v>0.76000000000000023</v>
          </cell>
          <cell r="E3369">
            <v>1.67</v>
          </cell>
          <cell r="F3369">
            <v>2.4300000000000002</v>
          </cell>
        </row>
        <row r="3370">
          <cell r="A3370">
            <v>104776</v>
          </cell>
          <cell r="B3370" t="str">
            <v>FURO MECANIZADO EM CONCRETO, COM PERFURATRIZ, PARA INSTALAÇÕES ELÉTRICAS, DIÂMETROS MAIORES QUE 40 MM E MENORES OU IGUAIS A 75 MM. AF_09/2023</v>
          </cell>
          <cell r="C3370" t="str">
            <v>UN</v>
          </cell>
          <cell r="D3370">
            <v>2.16</v>
          </cell>
          <cell r="E3370">
            <v>4.3499999999999996</v>
          </cell>
          <cell r="F3370">
            <v>6.51</v>
          </cell>
        </row>
        <row r="3371">
          <cell r="A3371">
            <v>104778</v>
          </cell>
          <cell r="B3371" t="str">
            <v>FURO MECANIZADO EM CONCRETO, COM PERFURATRIZ, PARA INSTALAÇÕES ELÉTRICAS, DIÂMETROS MAIORES QUE 75 MM E MENORES OU IGUAIS A 150 MM. AF_09/2023</v>
          </cell>
          <cell r="C3371" t="str">
            <v>UN</v>
          </cell>
          <cell r="D3371">
            <v>3.1999999999999993</v>
          </cell>
          <cell r="E3371">
            <v>6.32</v>
          </cell>
          <cell r="F3371">
            <v>9.52</v>
          </cell>
        </row>
        <row r="3372">
          <cell r="A3372">
            <v>104780</v>
          </cell>
          <cell r="B3372" t="str">
            <v>RASGO LINEAR MECANIZADO EM ALVENARIA, PARA ELETRODUTOS, DIÂMETROS MENORES OU IGUAIS A 40 MM. AF_09/2023</v>
          </cell>
          <cell r="C3372" t="str">
            <v>M</v>
          </cell>
          <cell r="D3372">
            <v>1.63</v>
          </cell>
          <cell r="E3372">
            <v>4.6100000000000003</v>
          </cell>
          <cell r="F3372">
            <v>6.24</v>
          </cell>
        </row>
        <row r="3373">
          <cell r="A3373">
            <v>104785</v>
          </cell>
          <cell r="B3373" t="str">
            <v>FIXAÇÃO DE ELETRODUTOS, DIÂMETROS MENORES OU IGUAIS A 40 MM, COM ABRAÇADEIRA METÁLICA RÍGIDA TIPO D COM PARAFUSO DE FIXAÇÃO 1 1/4", FIXADA DIRETAMENTE NA LAJE OU PAREDE. AF_09/2023</v>
          </cell>
          <cell r="C3373" t="str">
            <v>M</v>
          </cell>
          <cell r="D3373">
            <v>9.31</v>
          </cell>
          <cell r="E3373">
            <v>5.27</v>
          </cell>
          <cell r="F3373">
            <v>14.58</v>
          </cell>
        </row>
        <row r="3374">
          <cell r="A3374">
            <v>96765</v>
          </cell>
          <cell r="B3374" t="str">
            <v>ABRIGO PARA HIDRANTE, 90X60X17CM, COM REGISTRO GLOBO ANGULAR 45 GRAUS 2 1/2", ADAPTADOR STORZ 2 1/2", MANGUEIRA DE INCÊNDIO 20M, REDUÇÃO 2 1/2" X 1 1/2" E ESGUICHO EM LATÃO 1 1/2" - FORNECIMENTO E INSTALAÇÃO. AF_10/2020</v>
          </cell>
          <cell r="C3374" t="str">
            <v>UN</v>
          </cell>
          <cell r="D3374">
            <v>1659.85</v>
          </cell>
          <cell r="E3374">
            <v>121</v>
          </cell>
          <cell r="F3374">
            <v>1780.85</v>
          </cell>
        </row>
        <row r="3375">
          <cell r="A3375">
            <v>101905</v>
          </cell>
          <cell r="B3375" t="str">
            <v>EXTINTOR DE INCÊNDIO PORTÁTIL COM CARGA DE ÁGUA PRESSURIZADA DE 10 L, CLASSE A - FORNECIMENTO E INSTALAÇÃO. AF_10/2020_PE</v>
          </cell>
          <cell r="C3375" t="str">
            <v>UN</v>
          </cell>
          <cell r="D3375">
            <v>181.39</v>
          </cell>
          <cell r="E3375">
            <v>18.21</v>
          </cell>
          <cell r="F3375">
            <v>199.6</v>
          </cell>
        </row>
        <row r="3376">
          <cell r="A3376">
            <v>101906</v>
          </cell>
          <cell r="B3376" t="str">
            <v>EXTINTOR DE INCÊNDIO PORTÁTIL COM CARGA DE CO2 DE 4 KG, CLASSE BC - FORNECIMENTO E INSTALAÇÃO. AF_10/2020_PE</v>
          </cell>
          <cell r="C3376" t="str">
            <v>UN</v>
          </cell>
          <cell r="D3376">
            <v>556.43999999999994</v>
          </cell>
          <cell r="E3376">
            <v>18.21</v>
          </cell>
          <cell r="F3376">
            <v>574.65</v>
          </cell>
        </row>
        <row r="3377">
          <cell r="A3377">
            <v>101907</v>
          </cell>
          <cell r="B3377" t="str">
            <v>EXTINTOR DE INCÊNDIO PORTÁTIL COM CARGA DE CO2 DE 6 KG, CLASSE BC - FORNECIMENTO E INSTALAÇÃO. AF_10/2020_PE</v>
          </cell>
          <cell r="C3377" t="str">
            <v>UN</v>
          </cell>
          <cell r="D3377">
            <v>602.14</v>
          </cell>
          <cell r="E3377">
            <v>18.21</v>
          </cell>
          <cell r="F3377">
            <v>620.35</v>
          </cell>
        </row>
        <row r="3378">
          <cell r="A3378">
            <v>101908</v>
          </cell>
          <cell r="B3378" t="str">
            <v>EXTINTOR DE INCÊNDIO PORTÁTIL COM CARGA DE PQS DE 4 KG, CLASSE BC - FORNECIMENTO E INSTALAÇÃO. AF_10/2020_PE</v>
          </cell>
          <cell r="C3378" t="str">
            <v>UN</v>
          </cell>
          <cell r="D3378">
            <v>175.67</v>
          </cell>
          <cell r="E3378">
            <v>18.21</v>
          </cell>
          <cell r="F3378">
            <v>193.88</v>
          </cell>
        </row>
        <row r="3379">
          <cell r="A3379">
            <v>101909</v>
          </cell>
          <cell r="B3379" t="str">
            <v>EXTINTOR DE INCÊNDIO PORTÁTIL COM CARGA DE PQS DE 6 KG, CLASSE BC - FORNECIMENTO E INSTALAÇÃO. AF_10/2020_PE</v>
          </cell>
          <cell r="C3379" t="str">
            <v>UN</v>
          </cell>
          <cell r="D3379">
            <v>206.14</v>
          </cell>
          <cell r="E3379">
            <v>18.21</v>
          </cell>
          <cell r="F3379">
            <v>224.35</v>
          </cell>
        </row>
        <row r="3380">
          <cell r="A3380">
            <v>101910</v>
          </cell>
          <cell r="B3380" t="str">
            <v>EXTINTOR DE INCÊNDIO PORTÁTIL COM CARGA DE PQS DE 8 KG, CLASSE BC - FORNECIMENTO E INSTALAÇÃO. AF_10/2020_PE</v>
          </cell>
          <cell r="C3380" t="str">
            <v>UN</v>
          </cell>
          <cell r="D3380">
            <v>244.21</v>
          </cell>
          <cell r="E3380">
            <v>18.21</v>
          </cell>
          <cell r="F3380">
            <v>262.42</v>
          </cell>
        </row>
        <row r="3381">
          <cell r="A3381">
            <v>101911</v>
          </cell>
          <cell r="B3381" t="str">
            <v>EXTINTOR DE INCÊNDIO PORTÁTIL COM CARGA DE PQS DE 12 KG, CLASSE BC - FORNECIMENTO E INSTALAÇÃO. AF_10/2020_PE</v>
          </cell>
          <cell r="C3381" t="str">
            <v>UN</v>
          </cell>
          <cell r="D3381">
            <v>282.29000000000002</v>
          </cell>
          <cell r="E3381">
            <v>18.21</v>
          </cell>
          <cell r="F3381">
            <v>300.5</v>
          </cell>
        </row>
        <row r="3382">
          <cell r="A3382">
            <v>101912</v>
          </cell>
          <cell r="B3382" t="str">
            <v>ABRIGO PARA HIDRANTE, 75X45X17CM, COM REGISTRO GLOBO ANGULAR 45 GRAUS 2 1/2", ADAPTADOR STORZ 2 1/2", MANGUEIRA DE INCÊNDIO 15M 2 1/2" E ESGUICHO EM LATÃO 2 1/2" - FORNECIMENTO E INSTALAÇÃO. AF_10/2020</v>
          </cell>
          <cell r="C3382" t="str">
            <v>UN</v>
          </cell>
          <cell r="D3382">
            <v>2025.42</v>
          </cell>
          <cell r="E3382">
            <v>128.75</v>
          </cell>
          <cell r="F3382">
            <v>2154.17</v>
          </cell>
        </row>
        <row r="3383">
          <cell r="A3383">
            <v>101913</v>
          </cell>
          <cell r="B3383" t="str">
            <v>CAIXA DE INCÊNDIO 45X75X17CM - FORNECIMENTO E INSTALAÇÃO. AF_10/2020</v>
          </cell>
          <cell r="C3383" t="str">
            <v>UN</v>
          </cell>
          <cell r="D3383">
            <v>397.01</v>
          </cell>
          <cell r="E3383">
            <v>43.08</v>
          </cell>
          <cell r="F3383">
            <v>440.09</v>
          </cell>
        </row>
        <row r="3384">
          <cell r="A3384">
            <v>101914</v>
          </cell>
          <cell r="B3384" t="str">
            <v>CAIXA DE INCÊNDIO 60X90X17CM - FORNECIMENTO E INSTALAÇÃO. AF_10/2020</v>
          </cell>
          <cell r="C3384" t="str">
            <v>UN</v>
          </cell>
          <cell r="D3384">
            <v>505.22</v>
          </cell>
          <cell r="E3384">
            <v>53.97</v>
          </cell>
          <cell r="F3384">
            <v>559.19000000000005</v>
          </cell>
        </row>
        <row r="3385">
          <cell r="A3385">
            <v>101915</v>
          </cell>
          <cell r="B3385" t="str">
            <v>CONJUNTO DE MANGUEIRA PARA COMBATE A INCÊNDIO EM FIBRA DE POLIESTER PURA, COM 1.1/2", REVESTIDA INTERNAMENTE, COMPRIMENTO DE 15M - FORNECIMENTO E INSTALAÇÃO. AF_10/2020</v>
          </cell>
          <cell r="C3385" t="str">
            <v>UN</v>
          </cell>
          <cell r="D3385">
            <v>321.20999999999998</v>
          </cell>
          <cell r="E3385">
            <v>5.62</v>
          </cell>
          <cell r="F3385">
            <v>326.83</v>
          </cell>
        </row>
        <row r="3386">
          <cell r="A3386">
            <v>101916</v>
          </cell>
          <cell r="B3386" t="str">
            <v>HIDRANTE SUBTERRÂNEO PREDIAL (COM CURVA LONGA E CAIXA), DN 75 MM - FORNECIMENTO E INSTALAÇÃO. AF_10/2020</v>
          </cell>
          <cell r="C3386" t="str">
            <v>UN</v>
          </cell>
          <cell r="D3386">
            <v>3438.86</v>
          </cell>
          <cell r="E3386">
            <v>176.85</v>
          </cell>
          <cell r="F3386">
            <v>3615.71</v>
          </cell>
        </row>
        <row r="3387">
          <cell r="A3387">
            <v>101917</v>
          </cell>
          <cell r="B3387" t="str">
            <v>MANÔMETRO 0 A 200 PSI (0 A 14 KGF/CM2), D = 50MM - FORNECIMENTO E INSTALAÇÃO. AF_10/2020</v>
          </cell>
          <cell r="C3387" t="str">
            <v>UN</v>
          </cell>
          <cell r="D3387">
            <v>118.00000000000001</v>
          </cell>
          <cell r="E3387">
            <v>33.58</v>
          </cell>
          <cell r="F3387">
            <v>151.58000000000001</v>
          </cell>
        </row>
        <row r="3388">
          <cell r="A3388">
            <v>98261</v>
          </cell>
          <cell r="B3388" t="str">
            <v>CABO TELEFÔNICO CCI-50 1 PAR, INSTALADO EM ENTRADA DE EDIFICAÇÃO - FORNECIMENTO E INSTALAÇÃO. AF_11/2019</v>
          </cell>
          <cell r="C3388" t="str">
            <v>M</v>
          </cell>
          <cell r="D3388">
            <v>1.7600000000000002</v>
          </cell>
          <cell r="E3388">
            <v>2.52</v>
          </cell>
          <cell r="F3388">
            <v>4.28</v>
          </cell>
        </row>
        <row r="3389">
          <cell r="A3389">
            <v>98262</v>
          </cell>
          <cell r="B3389" t="str">
            <v>CABO TELEFÔNICO CCI-50 2 PARES, SEM BLINDAGEM, INSTALADO EM ENTRADA DE EDIFICAÇÃO - FORNECIMENTO E INSTALAÇÃO. AF_11/2019</v>
          </cell>
          <cell r="C3389" t="str">
            <v>M</v>
          </cell>
          <cell r="D3389">
            <v>2.5300000000000002</v>
          </cell>
          <cell r="E3389">
            <v>2.63</v>
          </cell>
          <cell r="F3389">
            <v>5.16</v>
          </cell>
        </row>
        <row r="3390">
          <cell r="A3390">
            <v>98263</v>
          </cell>
          <cell r="B3390" t="str">
            <v>CABO TELEFÔNICO CCI-50 3 PARES, SEM BLINDAGEM, INSTALADO EM ENTRADA DE EDIFICAÇÃO - FORNECIMENTO E INSTALAÇÃO. AF_11/2019</v>
          </cell>
          <cell r="C3390" t="str">
            <v>M</v>
          </cell>
          <cell r="D3390">
            <v>2.6399999999999997</v>
          </cell>
          <cell r="E3390">
            <v>2.74</v>
          </cell>
          <cell r="F3390">
            <v>5.38</v>
          </cell>
        </row>
        <row r="3391">
          <cell r="A3391">
            <v>98264</v>
          </cell>
          <cell r="B3391" t="str">
            <v>CABO TELEFÔNICO CCI-50 4 PARES, SEM BLINDAGEM, INSTALADO EM ENTRADA DE EDIFICAÇÃO - FORNECIMENTO E INSTALAÇÃO. AF_11/2019</v>
          </cell>
          <cell r="C3391" t="str">
            <v>M</v>
          </cell>
          <cell r="D3391">
            <v>3.51</v>
          </cell>
          <cell r="E3391">
            <v>2.8</v>
          </cell>
          <cell r="F3391">
            <v>6.31</v>
          </cell>
        </row>
        <row r="3392">
          <cell r="A3392">
            <v>98265</v>
          </cell>
          <cell r="B3392" t="str">
            <v>CABO TELEFÔNICO CCI-50 5 PARES, SEM BLINDAGEM, INSTALADO EM ENTRADA DE EDIFICAÇÃO - FORNECIMENTO E INSTALAÇÃO. AF_11/2019</v>
          </cell>
          <cell r="C3392" t="str">
            <v>M</v>
          </cell>
          <cell r="D3392">
            <v>4.05</v>
          </cell>
          <cell r="E3392">
            <v>2.87</v>
          </cell>
          <cell r="F3392">
            <v>6.92</v>
          </cell>
        </row>
        <row r="3393">
          <cell r="A3393">
            <v>98266</v>
          </cell>
          <cell r="B3393" t="str">
            <v>CABO TELEFÔNICO CCI-50 6 PARES, SEM BLINDAGEM, INSTALADO EM ENTRADA DE EDIFICAÇÃO - FORNECIMENTO E INSTALAÇÃO. AF_11/2019</v>
          </cell>
          <cell r="C3393" t="str">
            <v>M</v>
          </cell>
          <cell r="D3393">
            <v>4.8499999999999996</v>
          </cell>
          <cell r="E3393">
            <v>2.9</v>
          </cell>
          <cell r="F3393">
            <v>7.75</v>
          </cell>
        </row>
        <row r="3394">
          <cell r="A3394">
            <v>98267</v>
          </cell>
          <cell r="B3394" t="str">
            <v>CABO TELEFÔNICO CI-50 10 PARES INSTALADO EM ENTRADA DE EDIFICAÇÃO - FORNECIMENTO E INSTALAÇÃO. AF_11/2019</v>
          </cell>
          <cell r="C3394" t="str">
            <v>M</v>
          </cell>
          <cell r="D3394">
            <v>8.2899999999999991</v>
          </cell>
          <cell r="E3394">
            <v>3.73</v>
          </cell>
          <cell r="F3394">
            <v>12.02</v>
          </cell>
        </row>
        <row r="3395">
          <cell r="A3395">
            <v>98268</v>
          </cell>
          <cell r="B3395" t="str">
            <v>CABO TELEFÔNICO CI-50 20 PARES INSTALADO EM ENTRADA DE EDIFICAÇÃO - FORNECIMENTO E INSTALAÇÃO. AF_11/2019</v>
          </cell>
          <cell r="C3395" t="str">
            <v>M</v>
          </cell>
          <cell r="D3395">
            <v>14.54</v>
          </cell>
          <cell r="E3395">
            <v>4.2300000000000004</v>
          </cell>
          <cell r="F3395">
            <v>18.77</v>
          </cell>
        </row>
        <row r="3396">
          <cell r="A3396">
            <v>98269</v>
          </cell>
          <cell r="B3396" t="str">
            <v>CABO TELEFÔNICO CI-50 30 PARES INSTALADO EM ENTRADA DE EDIFICAÇÃO - FORNECIMENTO E INSTALAÇÃO. AF_11/2019</v>
          </cell>
          <cell r="C3396" t="str">
            <v>M</v>
          </cell>
          <cell r="D3396">
            <v>20.66</v>
          </cell>
          <cell r="E3396">
            <v>4.6399999999999997</v>
          </cell>
          <cell r="F3396">
            <v>25.3</v>
          </cell>
        </row>
        <row r="3397">
          <cell r="A3397">
            <v>98270</v>
          </cell>
          <cell r="B3397" t="str">
            <v>CABO TELEFÔNICO CI-50 50 PARES INSTALADO EM ENTRADA DE EDIFICAÇÃO - FORNECIMENTO E INSTALAÇÃO. AF_11/2019</v>
          </cell>
          <cell r="C3397" t="str">
            <v>M</v>
          </cell>
          <cell r="D3397">
            <v>32.43</v>
          </cell>
          <cell r="E3397">
            <v>5.14</v>
          </cell>
          <cell r="F3397">
            <v>37.57</v>
          </cell>
        </row>
        <row r="3398">
          <cell r="A3398">
            <v>98271</v>
          </cell>
          <cell r="B3398" t="str">
            <v>CABO TELEFÔNICO CI-50 75 PARES INSTALADO EM ENTRADA DE EDIFICAÇÃO - FORNECIMENTO E INSTALAÇÃO. AF_11/2019</v>
          </cell>
          <cell r="C3398" t="str">
            <v>M</v>
          </cell>
          <cell r="D3398">
            <v>46.71</v>
          </cell>
          <cell r="E3398">
            <v>5.63</v>
          </cell>
          <cell r="F3398">
            <v>52.34</v>
          </cell>
        </row>
        <row r="3399">
          <cell r="A3399">
            <v>98272</v>
          </cell>
          <cell r="B3399" t="str">
            <v>CABO TELEFÔNICO CI-50 200 PARES INSTALADO EM ENTRADA DE EDIFICAÇÃO - FORNECIMENTO E INSTALAÇÃO. AF_11/2019</v>
          </cell>
          <cell r="C3399" t="str">
            <v>M</v>
          </cell>
          <cell r="D3399">
            <v>110.69000000000001</v>
          </cell>
          <cell r="E3399">
            <v>7.71</v>
          </cell>
          <cell r="F3399">
            <v>118.4</v>
          </cell>
        </row>
        <row r="3400">
          <cell r="A3400">
            <v>98273</v>
          </cell>
          <cell r="B3400" t="str">
            <v>CABO TELEFÔNICO CCI-50 4 PARES, SEM BLINDAGEM, INSTALADO EM PRUMADA - FORNECIMENTO E INSTALAÇÃO. AF_11/2019</v>
          </cell>
          <cell r="C3400" t="str">
            <v>M</v>
          </cell>
          <cell r="D3400">
            <v>2.52</v>
          </cell>
          <cell r="E3400">
            <v>0.32</v>
          </cell>
          <cell r="F3400">
            <v>2.84</v>
          </cell>
        </row>
        <row r="3401">
          <cell r="A3401">
            <v>98274</v>
          </cell>
          <cell r="B3401" t="str">
            <v>CABO TELEFÔNICO CCI-50 5 PARES, SEM BLINDAGEM, INSTALADO EM PRUMADA - FORNECIMENTO E INSTALAÇÃO. AF_11/2019</v>
          </cell>
          <cell r="C3401" t="str">
            <v>M</v>
          </cell>
          <cell r="D3401">
            <v>3.0700000000000003</v>
          </cell>
          <cell r="E3401">
            <v>0.38</v>
          </cell>
          <cell r="F3401">
            <v>3.45</v>
          </cell>
        </row>
        <row r="3402">
          <cell r="A3402">
            <v>98275</v>
          </cell>
          <cell r="B3402" t="str">
            <v>CABO TELEFÔNICO CCI-50 6 PARES, SEM BLINDAGEM, INSTALADO EM PRUMADA - FORNECIMENTO E INSTALAÇÃO. AF_11/2019</v>
          </cell>
          <cell r="C3402" t="str">
            <v>M</v>
          </cell>
          <cell r="D3402">
            <v>3.87</v>
          </cell>
          <cell r="E3402">
            <v>0.42</v>
          </cell>
          <cell r="F3402">
            <v>4.29</v>
          </cell>
        </row>
        <row r="3403">
          <cell r="A3403">
            <v>98276</v>
          </cell>
          <cell r="B3403" t="str">
            <v>CABO TELEFÔNICO CI-50 10 PARES INSTALADO EM PRUMADA - FORNECIMENTO E INSTALAÇÃO. AF_11/2019</v>
          </cell>
          <cell r="C3403" t="str">
            <v>M</v>
          </cell>
          <cell r="D3403">
            <v>7.2800000000000011</v>
          </cell>
          <cell r="E3403">
            <v>1.27</v>
          </cell>
          <cell r="F3403">
            <v>8.5500000000000007</v>
          </cell>
        </row>
        <row r="3404">
          <cell r="A3404">
            <v>98277</v>
          </cell>
          <cell r="B3404" t="str">
            <v>CABO TELEFÔNICO CI-50 20 PARES INSTALADO EM PRUMADA - FORNECIMENTO E INSTALAÇÃO. AF_11/2019</v>
          </cell>
          <cell r="C3404" t="str">
            <v>M</v>
          </cell>
          <cell r="D3404">
            <v>13.530000000000001</v>
          </cell>
          <cell r="E3404">
            <v>1.78</v>
          </cell>
          <cell r="F3404">
            <v>15.31</v>
          </cell>
        </row>
        <row r="3405">
          <cell r="A3405">
            <v>98278</v>
          </cell>
          <cell r="B3405" t="str">
            <v>CABO TELEFÔNICO CI-50 30 PARES INSTALADO EM PRUMADA - FORNECIMENTO E INSTALAÇÃO. AF_11/2019</v>
          </cell>
          <cell r="C3405" t="str">
            <v>M</v>
          </cell>
          <cell r="D3405">
            <v>19.66</v>
          </cell>
          <cell r="E3405">
            <v>2.1800000000000002</v>
          </cell>
          <cell r="F3405">
            <v>21.84</v>
          </cell>
        </row>
        <row r="3406">
          <cell r="A3406">
            <v>98279</v>
          </cell>
          <cell r="B3406" t="str">
            <v>CABO TELEFÔNICO CI-50 50 PARES INSTALADO EM PRUMADA - FORNECIMENTO E INSTALAÇÃO. AF_11/2019</v>
          </cell>
          <cell r="C3406" t="str">
            <v>M</v>
          </cell>
          <cell r="D3406">
            <v>31.410000000000004</v>
          </cell>
          <cell r="E3406">
            <v>2.68</v>
          </cell>
          <cell r="F3406">
            <v>34.090000000000003</v>
          </cell>
        </row>
        <row r="3407">
          <cell r="A3407">
            <v>98280</v>
          </cell>
          <cell r="B3407" t="str">
            <v>CABO TELEFÔNICO CCI-50 1 PAR, SEM BLINDAGEM, INSTALADO EM DISTRIBUIÇÃO DE EDIFICAÇÃO RESIDENCIAL - FORNECIMENTO E INSTALAÇÃO. AF_11/2019</v>
          </cell>
          <cell r="C3407" t="str">
            <v>M</v>
          </cell>
          <cell r="D3407">
            <v>3.0599999999999996</v>
          </cell>
          <cell r="E3407">
            <v>5.69</v>
          </cell>
          <cell r="F3407">
            <v>8.75</v>
          </cell>
        </row>
        <row r="3408">
          <cell r="A3408">
            <v>98281</v>
          </cell>
          <cell r="B3408" t="str">
            <v>CABO TELEFÔNICO CCI-50 2 PARES, SEM BLINDAGEM, INSTALADO EM DISTRIBUIÇÃO DE EDIFICAÇÃO RESIDENCIAL - FORNECIMENTO E INSTALAÇÃO. AF_11/2019</v>
          </cell>
          <cell r="C3408" t="str">
            <v>M</v>
          </cell>
          <cell r="D3408">
            <v>3.8199999999999994</v>
          </cell>
          <cell r="E3408">
            <v>5.8</v>
          </cell>
          <cell r="F3408">
            <v>9.6199999999999992</v>
          </cell>
        </row>
        <row r="3409">
          <cell r="A3409">
            <v>98282</v>
          </cell>
          <cell r="B3409" t="str">
            <v>CABO TELEFÔNICO CCI-50 3 PARES, SEM BLINDAGEM, INSTALADO EM DISTRIBUIÇÃO DE EDIFICAÇÃO RESIDENCIAL - FORNECIMENTO E INSTALAÇÃO. AF_11/2019</v>
          </cell>
          <cell r="C3409" t="str">
            <v>M</v>
          </cell>
          <cell r="D3409">
            <v>3.96</v>
          </cell>
          <cell r="E3409">
            <v>5.88</v>
          </cell>
          <cell r="F3409">
            <v>9.84</v>
          </cell>
        </row>
        <row r="3410">
          <cell r="A3410">
            <v>98283</v>
          </cell>
          <cell r="B3410" t="str">
            <v>CABO TELEFÔNICO CCI-50 4 PARES, SEM BLINDAGEM, INSTALADO EM DISTRIBUIÇÃO DE EDIFICAÇÃO RESIDENCIAL - FORNECIMENTO E INSTALAÇÃO. AF_11/2019</v>
          </cell>
          <cell r="C3410" t="str">
            <v>M</v>
          </cell>
          <cell r="D3410">
            <v>4.8099999999999996</v>
          </cell>
          <cell r="E3410">
            <v>5.97</v>
          </cell>
          <cell r="F3410">
            <v>10.78</v>
          </cell>
        </row>
        <row r="3411">
          <cell r="A3411">
            <v>98284</v>
          </cell>
          <cell r="B3411" t="str">
            <v>CABO TELEFÔNICO CCI-50 5 PARES, SEM BLINDAGEM, INSTALADO EM DISTRIBUIÇÃO DE EDIFICAÇÃO RESIDENCIAL - FORNECIMENTO E INSTALAÇÃO. AF_11/2019</v>
          </cell>
          <cell r="C3411" t="str">
            <v>M</v>
          </cell>
          <cell r="D3411">
            <v>5.330000000000001</v>
          </cell>
          <cell r="E3411">
            <v>6.05</v>
          </cell>
          <cell r="F3411">
            <v>11.38</v>
          </cell>
        </row>
        <row r="3412">
          <cell r="A3412">
            <v>98285</v>
          </cell>
          <cell r="B3412" t="str">
            <v>CABO TELEFÔNICO CCI-50 6 PARES, SEM BLINDAGEM, INSTALADO EM DISTRIBUIÇÃO DE EDIFICAÇÃO RESIDENCIAL - FORNECIMENTO E INSTALAÇÃO. AF_11/2019</v>
          </cell>
          <cell r="C3412" t="str">
            <v>M</v>
          </cell>
          <cell r="D3412">
            <v>6.1500000000000012</v>
          </cell>
          <cell r="E3412">
            <v>6.06</v>
          </cell>
          <cell r="F3412">
            <v>12.21</v>
          </cell>
        </row>
        <row r="3413">
          <cell r="A3413">
            <v>98286</v>
          </cell>
          <cell r="B3413" t="str">
            <v>CABO TELEFÔNICO CI-50 10 PARES INSTALADO EM DISTRIBUIÇÃO DE EDIFICAÇÃO RESIDENCIAL - FORNECIMENTO E INSTALAÇÃO. AF_11/2019</v>
          </cell>
          <cell r="C3413" t="str">
            <v>M</v>
          </cell>
          <cell r="D3413">
            <v>9.58</v>
          </cell>
          <cell r="E3413">
            <v>6.9</v>
          </cell>
          <cell r="F3413">
            <v>16.48</v>
          </cell>
        </row>
        <row r="3414">
          <cell r="A3414">
            <v>98287</v>
          </cell>
          <cell r="B3414" t="str">
            <v>CABO TELEFÔNICO CCI-50 1 PAR, SEM BLINDAGEM, INSTALADO EM DISTRIBUIÇÃO DE EDIFICAÇÃO INSTITUCIONAL - FORNECIMENTO E INSTALAÇÃO. AF_11/2019</v>
          </cell>
          <cell r="C3414" t="str">
            <v>M</v>
          </cell>
          <cell r="D3414">
            <v>0.9900000000000001</v>
          </cell>
          <cell r="E3414">
            <v>0.61</v>
          </cell>
          <cell r="F3414">
            <v>1.6</v>
          </cell>
        </row>
        <row r="3415">
          <cell r="A3415">
            <v>98288</v>
          </cell>
          <cell r="B3415" t="str">
            <v>CABO TELEFÔNICO CCI-50 2 PARES, SEM BLINDAGEM, INSTALADO EM DISTRIBUIÇÃO DE EDIFICAÇÃO INSTITUCIONAL - FORNECIMENTO E INSTALAÇÃO. AF_11/2019</v>
          </cell>
          <cell r="C3415" t="str">
            <v>M</v>
          </cell>
          <cell r="D3415">
            <v>1.78</v>
          </cell>
          <cell r="E3415">
            <v>0.7</v>
          </cell>
          <cell r="F3415">
            <v>2.48</v>
          </cell>
        </row>
        <row r="3416">
          <cell r="A3416">
            <v>98289</v>
          </cell>
          <cell r="B3416" t="str">
            <v>CABO TELEFÔNICO CCI-50 3 PARES, SEM BLINDAGEM, INSTALADO EM DISTRIBUIÇÃO DE EDIFICAÇÃO INSTITUCIONAL - FORNECIMENTO E INSTALAÇÃO. AF_11/2019</v>
          </cell>
          <cell r="C3416" t="str">
            <v>M</v>
          </cell>
          <cell r="D3416">
            <v>1.8900000000000001</v>
          </cell>
          <cell r="E3416">
            <v>0.82</v>
          </cell>
          <cell r="F3416">
            <v>2.71</v>
          </cell>
        </row>
        <row r="3417">
          <cell r="A3417">
            <v>98290</v>
          </cell>
          <cell r="B3417" t="str">
            <v>CABO TELEFÔNICO CCI-50 4 PARES, SEM BLINDAGEM, INSTALADO EM DISTRIBUIÇÃO DE EDIFICAÇÃO INSTITUCIONAL - FORNECIMENTO E INSTALAÇÃO. AF_11/2019</v>
          </cell>
          <cell r="C3417" t="str">
            <v>M</v>
          </cell>
          <cell r="D3417">
            <v>2.7399999999999998</v>
          </cell>
          <cell r="E3417">
            <v>0.89</v>
          </cell>
          <cell r="F3417">
            <v>3.63</v>
          </cell>
        </row>
        <row r="3418">
          <cell r="A3418">
            <v>98291</v>
          </cell>
          <cell r="B3418" t="str">
            <v>CABO TELEFÔNICO CCI-50 5 PARES, SEM BLINDAGEM, INSTALADO EM DISTRIBUIÇÃO DE EDIFICAÇÃO INSTITUCIONAL - FORNECIMENTO E INSTALAÇÃO. AF_11/2019</v>
          </cell>
          <cell r="C3418" t="str">
            <v>M</v>
          </cell>
          <cell r="D3418">
            <v>3.2800000000000002</v>
          </cell>
          <cell r="E3418">
            <v>0.96</v>
          </cell>
          <cell r="F3418">
            <v>4.24</v>
          </cell>
        </row>
        <row r="3419">
          <cell r="A3419">
            <v>98292</v>
          </cell>
          <cell r="B3419" t="str">
            <v>CABO TELEFÔNICO CCI-50 6 PARES, SEM BLINDAGEM, INSTALADO EM DISTRIBUIÇÃO DE EDIFICAÇÃO INSTITUCIONAL - FORNECIMENTO E INSTALAÇÃO. AF_11/2019</v>
          </cell>
          <cell r="C3419" t="str">
            <v>M</v>
          </cell>
          <cell r="D3419">
            <v>4.09</v>
          </cell>
          <cell r="E3419">
            <v>0.99</v>
          </cell>
          <cell r="F3419">
            <v>5.08</v>
          </cell>
        </row>
        <row r="3420">
          <cell r="A3420">
            <v>98293</v>
          </cell>
          <cell r="B3420" t="str">
            <v>CABO TELEFÔNICO CI-50 10 PARES INSTALADO EM DISTRIBUIÇÃO DE EDIFICAÇÃO INSTITUCIONAL - FORNECIMENTO E INSTALAÇÃO. AF_11/2019</v>
          </cell>
          <cell r="C3420" t="str">
            <v>M</v>
          </cell>
          <cell r="D3420">
            <v>7.51</v>
          </cell>
          <cell r="E3420">
            <v>1.83</v>
          </cell>
          <cell r="F3420">
            <v>9.34</v>
          </cell>
        </row>
        <row r="3421">
          <cell r="A3421">
            <v>98400</v>
          </cell>
          <cell r="B3421" t="str">
            <v>CABO TELEFÔNICO CTP-APL-50 10 PARES INSTALADO EM ENTRADA DE EDIFICAÇÃO - FORNECIMENTO E INSTALAÇÃO. AF_11/2019</v>
          </cell>
          <cell r="C3421" t="str">
            <v>M</v>
          </cell>
          <cell r="D3421">
            <v>10.76</v>
          </cell>
          <cell r="E3421">
            <v>3.73</v>
          </cell>
          <cell r="F3421">
            <v>14.49</v>
          </cell>
        </row>
        <row r="3422">
          <cell r="A3422">
            <v>98401</v>
          </cell>
          <cell r="B3422" t="str">
            <v>CABO TELEFÔNICO CTP-APL-50 20 PARES INSTALADO EM ENTRADA DE EDIFICAÇÃO - FORNECIMENTO E INSTALAÇÃO. AF_11/2019</v>
          </cell>
          <cell r="C3422" t="str">
            <v>M</v>
          </cell>
          <cell r="D3422">
            <v>17.989999999999998</v>
          </cell>
          <cell r="E3422">
            <v>4.2300000000000004</v>
          </cell>
          <cell r="F3422">
            <v>22.22</v>
          </cell>
        </row>
        <row r="3423">
          <cell r="A3423">
            <v>98402</v>
          </cell>
          <cell r="B3423" t="str">
            <v>CABO TELEFÔNICO CTP-APL-50 30 PARES INSTALADO EM ENTRADA DE EDIFICAÇÃO - FORNECIMENTO E INSTALAÇÃO. AF_11/2019</v>
          </cell>
          <cell r="C3423" t="str">
            <v>M</v>
          </cell>
          <cell r="D3423">
            <v>21.189999999999998</v>
          </cell>
          <cell r="E3423">
            <v>4.6399999999999997</v>
          </cell>
          <cell r="F3423">
            <v>25.83</v>
          </cell>
        </row>
        <row r="3424">
          <cell r="A3424">
            <v>100556</v>
          </cell>
          <cell r="B3424" t="str">
            <v>CAIXA DE PASSAGEM PARA TELEFONE 15X15X10CM (SOBREPOR), FORNECIMENTO E INSTALACAO. AF_11/2019</v>
          </cell>
          <cell r="C3424" t="str">
            <v>UN</v>
          </cell>
          <cell r="D3424">
            <v>27.23</v>
          </cell>
          <cell r="E3424">
            <v>14.09</v>
          </cell>
          <cell r="F3424">
            <v>41.32</v>
          </cell>
        </row>
        <row r="3425">
          <cell r="A3425">
            <v>100557</v>
          </cell>
          <cell r="B3425" t="str">
            <v>CAIXA DE PASSAGEM PARA TELEFONE 80X80X15CM (SOBREPOR) FORNECIMENTO E INSTALACAO. AF_11/2019</v>
          </cell>
          <cell r="C3425" t="str">
            <v>UN</v>
          </cell>
          <cell r="D3425">
            <v>417.5</v>
          </cell>
          <cell r="E3425">
            <v>42.09</v>
          </cell>
          <cell r="F3425">
            <v>459.59</v>
          </cell>
        </row>
        <row r="3426">
          <cell r="A3426">
            <v>100560</v>
          </cell>
          <cell r="B3426" t="str">
            <v>QUADRO DE DISTRIBUIÇÃO PARA TELEFONE N.2, 20X20X12CM EM CHAPA METALICA, DE EMBUTIR, SEM ACESSORIOS, PADRÃO TELEBRAS, FORNECIMENTO E INSTALAÇÃO. AF_11/2019</v>
          </cell>
          <cell r="C3426" t="str">
            <v>UN</v>
          </cell>
          <cell r="D3426">
            <v>75.180000000000007</v>
          </cell>
          <cell r="E3426">
            <v>36.61</v>
          </cell>
          <cell r="F3426">
            <v>111.79</v>
          </cell>
        </row>
        <row r="3427">
          <cell r="A3427">
            <v>100561</v>
          </cell>
          <cell r="B3427" t="str">
            <v>QUADRO DE DISTRIBUICAO PARA TELEFONE N.3, 40X40X12CM EM CHAPA METALICA, DE EMBUTIR, SEM ACESSORIOS, PADRAO TELEBRAS, FORNECIMENTO E INSTALAÇÃO. AF_11/2019</v>
          </cell>
          <cell r="C3427" t="str">
            <v>UN</v>
          </cell>
          <cell r="D3427">
            <v>152.23000000000002</v>
          </cell>
          <cell r="E3427">
            <v>41.8</v>
          </cell>
          <cell r="F3427">
            <v>194.03</v>
          </cell>
        </row>
        <row r="3428">
          <cell r="A3428">
            <v>100562</v>
          </cell>
          <cell r="B3428" t="str">
            <v>QUADRO DE DISTRIBUICAO PARA TELEFONE N.4, 60X60X12CM EM CHAPA METALICA, DE EMBUTIR, SEM ACESSORIOS, PADRAO TELEBRAS, FORNECIMENTO E INSTALAÇÃO. AF_11/2019</v>
          </cell>
          <cell r="C3428" t="str">
            <v>UN</v>
          </cell>
          <cell r="D3428">
            <v>245.87</v>
          </cell>
          <cell r="E3428">
            <v>47.69</v>
          </cell>
          <cell r="F3428">
            <v>293.56</v>
          </cell>
        </row>
        <row r="3429">
          <cell r="A3429">
            <v>100563</v>
          </cell>
          <cell r="B3429" t="str">
            <v>QUADRO DE DISTRIBUIÇÃO PARA TELEFONE N.5, 80X80X12CM EM CHAPA METALICA, SEM ACESSORIOS, PADRAO TELEBRAS, FORNECIMENTO E INSTALAÇÃO. AF_11/2019</v>
          </cell>
          <cell r="C3429" t="str">
            <v>UN</v>
          </cell>
          <cell r="D3429">
            <v>363.12</v>
          </cell>
          <cell r="E3429">
            <v>54.33</v>
          </cell>
          <cell r="F3429">
            <v>417.45</v>
          </cell>
        </row>
        <row r="3430">
          <cell r="A3430">
            <v>101795</v>
          </cell>
          <cell r="B3430" t="str">
            <v>CAIXA ENTERRADA PARA INSTALAÇÕES TELEFÔNICAS TIPO R1, EM ALVENARIA COM BLOCOS DE CONCRETO, DIMENSÕES INTERNAS: 0,35X0,60X0,60 M, EXCLUINDO TAMPÃO. AF_12/2020</v>
          </cell>
          <cell r="C3430" t="str">
            <v>UN</v>
          </cell>
          <cell r="D3430">
            <v>356.92000000000007</v>
          </cell>
          <cell r="E3430">
            <v>219.04</v>
          </cell>
          <cell r="F3430">
            <v>575.96</v>
          </cell>
        </row>
        <row r="3431">
          <cell r="A3431">
            <v>101798</v>
          </cell>
          <cell r="B3431" t="str">
            <v>TAMPA PARA CAIXA TIPO R1, EM FERRO FUNDIDO, DIMENSÕES INTERNAS: 0,40 X 0,60 M - FORNECIMENTO E INSTALAÇÃO. AF_12/2020</v>
          </cell>
          <cell r="C3431" t="str">
            <v>UN</v>
          </cell>
          <cell r="D3431">
            <v>362.58</v>
          </cell>
          <cell r="E3431">
            <v>35.81</v>
          </cell>
          <cell r="F3431">
            <v>398.39</v>
          </cell>
        </row>
        <row r="3432">
          <cell r="A3432">
            <v>101799</v>
          </cell>
          <cell r="B3432" t="str">
            <v>TAMPA PARA CAIXA TIPO R2 E R3, EM FERRO FUNDIDO, DIMENSÕES INTERNAS: 0,55 X 1,10 M - FORNECIMENTO E INSTALAÇÃO. AF_12/2020</v>
          </cell>
          <cell r="C3432" t="str">
            <v>UN</v>
          </cell>
          <cell r="D3432">
            <v>904.62</v>
          </cell>
          <cell r="E3432">
            <v>59.1</v>
          </cell>
          <cell r="F3432">
            <v>963.72</v>
          </cell>
        </row>
        <row r="3433">
          <cell r="A3433">
            <v>98397</v>
          </cell>
          <cell r="B3433" t="str">
            <v>PINTURA ANTICORROSIVA DE DUTO METÁLICO. AF_04/2018</v>
          </cell>
          <cell r="C3433" t="str">
            <v>M2</v>
          </cell>
          <cell r="D3433">
            <v>7.99</v>
          </cell>
          <cell r="E3433">
            <v>5.58</v>
          </cell>
          <cell r="F3433">
            <v>13.57</v>
          </cell>
        </row>
        <row r="3434">
          <cell r="A3434">
            <v>103244</v>
          </cell>
          <cell r="B3434" t="str">
            <v>AR CONDICIONADO SPLIT INVERTER, HI-WALL (PAREDE), 9000 BTU/H, CICLO FRIO - FORNECIMENTO E INSTALAÇÃO. AF_11/2021_PE</v>
          </cell>
          <cell r="C3434" t="str">
            <v>UN</v>
          </cell>
          <cell r="D3434">
            <v>2386.15</v>
          </cell>
          <cell r="E3434">
            <v>98.44</v>
          </cell>
          <cell r="F3434">
            <v>2484.59</v>
          </cell>
        </row>
        <row r="3435">
          <cell r="A3435">
            <v>103245</v>
          </cell>
          <cell r="B3435" t="str">
            <v>AR CONDICIONADO SPLIT ON/OFF, HI-WALL (PAREDE), 9000 BTUS/H, CICLO FRIO - FORNECIMENTO E INSTALAÇÃO. AF_11/2021_PE</v>
          </cell>
          <cell r="C3435" t="str">
            <v>UN</v>
          </cell>
          <cell r="D3435">
            <v>1859.99</v>
          </cell>
          <cell r="E3435">
            <v>98.44</v>
          </cell>
          <cell r="F3435">
            <v>1958.43</v>
          </cell>
        </row>
        <row r="3436">
          <cell r="A3436">
            <v>103246</v>
          </cell>
          <cell r="B3436" t="str">
            <v>AR CONDICIONADO SPLIT ON/OFF, HI-WALL (PAREDE), 9000 BTUS/H, CICLO QUENTE/FRIO - FORNECIMENTO E INSTALAÇÃO. AF_11/2021_PE</v>
          </cell>
          <cell r="C3436" t="str">
            <v>UN</v>
          </cell>
          <cell r="D3436">
            <v>2037.9299999999998</v>
          </cell>
          <cell r="E3436">
            <v>98.44</v>
          </cell>
          <cell r="F3436">
            <v>2136.37</v>
          </cell>
        </row>
        <row r="3437">
          <cell r="A3437">
            <v>103247</v>
          </cell>
          <cell r="B3437" t="str">
            <v>AR CONDICIONADO SPLIT INVERTER, HI-WALL (PAREDE), 12000 BTU/H, CICLO FRIO - FORNECIMENTO E INSTALAÇÃO. AF_11/2021_PE</v>
          </cell>
          <cell r="C3437" t="str">
            <v>UN</v>
          </cell>
          <cell r="D3437">
            <v>2659.82</v>
          </cell>
          <cell r="E3437">
            <v>98.44</v>
          </cell>
          <cell r="F3437">
            <v>2758.26</v>
          </cell>
        </row>
        <row r="3438">
          <cell r="A3438">
            <v>103248</v>
          </cell>
          <cell r="B3438" t="str">
            <v>AR CONDICIONADO SPLIT ON/OFF, HI-WALL (PAREDE), 12000 BTUS/H, CICLO FRIO - FORNECIMENTO E INSTALAÇÃO. AF_11/2021_PE</v>
          </cell>
          <cell r="C3438" t="str">
            <v>UN</v>
          </cell>
          <cell r="D3438">
            <v>2154.44</v>
          </cell>
          <cell r="E3438">
            <v>98.44</v>
          </cell>
          <cell r="F3438">
            <v>2252.88</v>
          </cell>
        </row>
        <row r="3439">
          <cell r="A3439">
            <v>103249</v>
          </cell>
          <cell r="B3439" t="str">
            <v>AR CONDICIONADO SPLIT ON/OFF, HI-WALL (PAREDE), 12000 BTUS/H, CICLO QUENTE/FRIO - FORNECIMENTO E INSTALAÇÃO. AF_11/2021_PE</v>
          </cell>
          <cell r="C3439" t="str">
            <v>UN</v>
          </cell>
          <cell r="D3439">
            <v>2322.37</v>
          </cell>
          <cell r="E3439">
            <v>98.44</v>
          </cell>
          <cell r="F3439">
            <v>2420.81</v>
          </cell>
        </row>
        <row r="3440">
          <cell r="A3440">
            <v>103250</v>
          </cell>
          <cell r="B3440" t="str">
            <v>AR CONDICIONADO SPLIT INVERTER, HI-WALL (PAREDE), 18000 BTU/H, CICLO FRIO - FORNECIMENTO E INSTALAÇÃO. AF_11/2021_PE</v>
          </cell>
          <cell r="C3440" t="str">
            <v>UN</v>
          </cell>
          <cell r="D3440">
            <v>3903.27</v>
          </cell>
          <cell r="E3440">
            <v>106.43</v>
          </cell>
          <cell r="F3440">
            <v>4009.7</v>
          </cell>
        </row>
        <row r="3441">
          <cell r="A3441">
            <v>103251</v>
          </cell>
          <cell r="B3441" t="str">
            <v>AR CONDICIONADO SPLIT ON/OFF, HI-WALL (PAREDE), 18000 BTUS/H, CICLO FRIO - FORNECIMENTO E INSTALAÇÃO. AF_11/2021_PE</v>
          </cell>
          <cell r="C3441" t="str">
            <v>UN</v>
          </cell>
          <cell r="D3441">
            <v>3059.2000000000003</v>
          </cell>
          <cell r="E3441">
            <v>106.43</v>
          </cell>
          <cell r="F3441">
            <v>3165.63</v>
          </cell>
        </row>
        <row r="3442">
          <cell r="A3442">
            <v>103252</v>
          </cell>
          <cell r="B3442" t="str">
            <v>AR CONDICIONADO SPLIT ON/OFF, HI-WALL (PAREDE), 18000 BTUS/H, CICLO QUENTE/FRIO - FORNECIMENTO E INSTALAÇÃO. AF_11/2021_PE</v>
          </cell>
          <cell r="C3442" t="str">
            <v>UN</v>
          </cell>
          <cell r="D3442">
            <v>3399.59</v>
          </cell>
          <cell r="E3442">
            <v>106.43</v>
          </cell>
          <cell r="F3442">
            <v>3506.02</v>
          </cell>
        </row>
        <row r="3443">
          <cell r="A3443">
            <v>103253</v>
          </cell>
          <cell r="B3443" t="str">
            <v>AR CONDICIONADO SPLIT INVERTER, HI-WALL (PAREDE), 24000 BTU/H, CICLO FRIO - FORNECIMENTO E INSTALAÇÃO. AF_11/2021_PE</v>
          </cell>
          <cell r="C3443" t="str">
            <v>UN</v>
          </cell>
          <cell r="D3443">
            <v>5357.09</v>
          </cell>
          <cell r="E3443">
            <v>111.08</v>
          </cell>
          <cell r="F3443">
            <v>5468.17</v>
          </cell>
        </row>
        <row r="3444">
          <cell r="A3444">
            <v>103254</v>
          </cell>
          <cell r="B3444" t="str">
            <v>AR CONDICIONADO SPLIT ON/OFF, HI-WALL (PAREDE), 24000 BTUS/H, CICLO FRIO - FORNECIMENTO E INSTALAÇÃO. AF_11/2021_PE</v>
          </cell>
          <cell r="C3444" t="str">
            <v>UN</v>
          </cell>
          <cell r="D3444">
            <v>3977.14</v>
          </cell>
          <cell r="E3444">
            <v>111.08</v>
          </cell>
          <cell r="F3444">
            <v>4088.22</v>
          </cell>
        </row>
        <row r="3445">
          <cell r="A3445">
            <v>103255</v>
          </cell>
          <cell r="B3445" t="str">
            <v>AR CONDICIONADO SPLIT ON/OFF, HI-WALL (PAREDE), 24000 BTUS/H, CICLO QUENTE/FRIO - FORNECIMENTO E INSTALAÇÃO. AF_11/2021_PE</v>
          </cell>
          <cell r="C3445" t="str">
            <v>UN</v>
          </cell>
          <cell r="D3445">
            <v>4464.0200000000004</v>
          </cell>
          <cell r="E3445">
            <v>111.08</v>
          </cell>
          <cell r="F3445">
            <v>4575.1000000000004</v>
          </cell>
        </row>
        <row r="3446">
          <cell r="A3446">
            <v>103256</v>
          </cell>
          <cell r="B3446" t="str">
            <v>AR CONDICIONADO SPLIT INVERTER, PISO TETO, 18000 BTU/H, CICLO FRIO - FORNECIMENTO E INSTALAÇÃO. AF_11/2021_PE</v>
          </cell>
          <cell r="C3446" t="str">
            <v>UN</v>
          </cell>
          <cell r="D3446">
            <v>9997.61</v>
          </cell>
          <cell r="E3446">
            <v>163.25</v>
          </cell>
          <cell r="F3446">
            <v>10160.86</v>
          </cell>
        </row>
        <row r="3447">
          <cell r="A3447">
            <v>103257</v>
          </cell>
          <cell r="B3447" t="str">
            <v>AR CONDICIONADO SPLIT ON/OFF, PISO TETO, 18.000 BTU/H, CICLO FRIO - FORNECIMENTO E INSTALAÇÃO. AF_11/2021_PE</v>
          </cell>
          <cell r="C3447" t="str">
            <v>UN</v>
          </cell>
          <cell r="D3447">
            <v>5643.56</v>
          </cell>
          <cell r="E3447">
            <v>163.25</v>
          </cell>
          <cell r="F3447">
            <v>5806.81</v>
          </cell>
        </row>
        <row r="3448">
          <cell r="A3448">
            <v>103258</v>
          </cell>
          <cell r="B3448" t="str">
            <v>AR CONDICIONADO SPLIT INVERTER, PISO TETO, 24000 BTU/H, CICLO FRIO - FORNECIMENTO E INSTALAÇÃO. AF_11/2021_PE</v>
          </cell>
          <cell r="C3448" t="str">
            <v>UN</v>
          </cell>
          <cell r="D3448">
            <v>11192.59</v>
          </cell>
          <cell r="E3448">
            <v>167.59</v>
          </cell>
          <cell r="F3448">
            <v>11360.18</v>
          </cell>
        </row>
        <row r="3449">
          <cell r="A3449">
            <v>103259</v>
          </cell>
          <cell r="B3449" t="str">
            <v>AR CONDICIONADO SPLIT ON/OFF, PISO TETO, 24.000 BTU/H, CICLO FRIO - FORNECIMENTO E INSTALAÇÃO. AF_11/2021_PE</v>
          </cell>
          <cell r="C3449" t="str">
            <v>UN</v>
          </cell>
          <cell r="D3449">
            <v>5953.16</v>
          </cell>
          <cell r="E3449">
            <v>167.59</v>
          </cell>
          <cell r="F3449">
            <v>6120.75</v>
          </cell>
        </row>
        <row r="3450">
          <cell r="A3450">
            <v>103260</v>
          </cell>
          <cell r="B3450" t="str">
            <v>AR CONDICIONADO SPLIT INVERTER, PISO TETO, 24000 BTU/H, QUENTE/FRIO - FORNECIMENTO E INSTALAÇÃO. AF_11/2021_PE</v>
          </cell>
          <cell r="C3450" t="str">
            <v>UN</v>
          </cell>
          <cell r="D3450">
            <v>6119.8899999999994</v>
          </cell>
          <cell r="E3450">
            <v>167.59</v>
          </cell>
          <cell r="F3450">
            <v>6287.48</v>
          </cell>
        </row>
        <row r="3451">
          <cell r="A3451">
            <v>103261</v>
          </cell>
          <cell r="B3451" t="str">
            <v>AR CONDICIONADO SPLIT INVERTER, PISO TETO, 36000 BTU/H, CICLO FRIO - FORNECIMENTO E INSTALAÇÃO. AF_11/2021_PE</v>
          </cell>
          <cell r="C3451" t="str">
            <v>UN</v>
          </cell>
          <cell r="D3451">
            <v>12633.02</v>
          </cell>
          <cell r="E3451">
            <v>184.01</v>
          </cell>
          <cell r="F3451">
            <v>12817.03</v>
          </cell>
        </row>
        <row r="3452">
          <cell r="A3452">
            <v>103262</v>
          </cell>
          <cell r="B3452" t="str">
            <v>AR CONDICIONADO SPLIT ON/OFF, PISO TETO, 36.000 BTU/H, CICLO FRIO - FORNECIMENTO E INSTALAÇÃO. AF_11/2021_PE</v>
          </cell>
          <cell r="C3452" t="str">
            <v>UN</v>
          </cell>
          <cell r="D3452">
            <v>7859.19</v>
          </cell>
          <cell r="E3452">
            <v>184.01</v>
          </cell>
          <cell r="F3452">
            <v>8043.2</v>
          </cell>
        </row>
        <row r="3453">
          <cell r="A3453">
            <v>103263</v>
          </cell>
          <cell r="B3453" t="str">
            <v>AR CONDICIONADO SPLIT INVERTER, PISO TETO, 48000 BTU/H, CICLO FRIO - FORNECIMENTO E INSTALAÇÃO. AF_11/2021_PE</v>
          </cell>
          <cell r="C3453" t="str">
            <v>UN</v>
          </cell>
          <cell r="D3453">
            <v>17558.030000000002</v>
          </cell>
          <cell r="E3453">
            <v>244.51</v>
          </cell>
          <cell r="F3453">
            <v>17802.54</v>
          </cell>
        </row>
        <row r="3454">
          <cell r="A3454">
            <v>103264</v>
          </cell>
          <cell r="B3454" t="str">
            <v>AR CONDICIONADO SPLIT ON/OFF, PISO TETO, 48.000 BTU/H, CICLO FRIO - FORNECIMENTO E INSTALAÇÃO. AF_11/2021_PE</v>
          </cell>
          <cell r="C3454" t="str">
            <v>UN</v>
          </cell>
          <cell r="D3454">
            <v>9741.91</v>
          </cell>
          <cell r="E3454">
            <v>244.51</v>
          </cell>
          <cell r="F3454">
            <v>9986.42</v>
          </cell>
        </row>
        <row r="3455">
          <cell r="A3455">
            <v>103265</v>
          </cell>
          <cell r="B3455" t="str">
            <v>AR CONDICIONADO SPLIT INVERTER, PISO TETO, APRESENTANDO ENTRE 54000 E 58000 BTU/H, CICLO FRIO - FORNECIMENTO E INSTALAÇÃO. AF_11/2021_PE</v>
          </cell>
          <cell r="C3455" t="str">
            <v>UN</v>
          </cell>
          <cell r="D3455">
            <v>21216.61</v>
          </cell>
          <cell r="E3455">
            <v>244.51</v>
          </cell>
          <cell r="F3455">
            <v>21461.119999999999</v>
          </cell>
        </row>
        <row r="3456">
          <cell r="A3456">
            <v>103266</v>
          </cell>
          <cell r="B3456" t="str">
            <v>AR CONDICIONADO SPLIT ON/OFF, PISO TETO, 60.000 BTU/H, CICLO FRIO - FORNECIMENTO E INSTALAÇÃO. AF_11/2021_PE</v>
          </cell>
          <cell r="C3456" t="str">
            <v>UN</v>
          </cell>
          <cell r="D3456">
            <v>10907.8</v>
          </cell>
          <cell r="E3456">
            <v>244.51</v>
          </cell>
          <cell r="F3456">
            <v>11152.31</v>
          </cell>
        </row>
        <row r="3457">
          <cell r="A3457">
            <v>103267</v>
          </cell>
          <cell r="B3457" t="str">
            <v>AR CONDICIONADO SPLIT ON/OFF, CASSETE (TETO), FRIO 4 VIAS 18000 BTU/H - FORNECIMENTO E INSTALAÇÃO. AF_11/2021_PE</v>
          </cell>
          <cell r="C3457" t="str">
            <v>UN</v>
          </cell>
          <cell r="D3457">
            <v>6181.44</v>
          </cell>
          <cell r="E3457">
            <v>167.51</v>
          </cell>
          <cell r="F3457">
            <v>6348.95</v>
          </cell>
        </row>
        <row r="3458">
          <cell r="A3458">
            <v>103268</v>
          </cell>
          <cell r="B3458" t="str">
            <v>AR CONDICIONADO SPLIT ON/OFF, CASSETE (TETO), 18000 BTU/H, CICLO QUENTE/FRIO - FORNECIMENTO E INSTALAÇÃO. AF_11/2021_PE</v>
          </cell>
          <cell r="C3458" t="str">
            <v>UN</v>
          </cell>
          <cell r="D3458">
            <v>7369.01</v>
          </cell>
          <cell r="E3458">
            <v>167.51</v>
          </cell>
          <cell r="F3458">
            <v>7536.52</v>
          </cell>
        </row>
        <row r="3459">
          <cell r="A3459">
            <v>103269</v>
          </cell>
          <cell r="B3459" t="str">
            <v>AR CONDICIONADO SPLIT ON/OFF, CASSETE (TETO), FRIO 4 VIAS 24000 BTU/H - FORNECIMENTO E INSTALAÇÃO. AF_11/2021_PE</v>
          </cell>
          <cell r="C3459" t="str">
            <v>UN</v>
          </cell>
          <cell r="D3459">
            <v>7629.97</v>
          </cell>
          <cell r="E3459">
            <v>174.16</v>
          </cell>
          <cell r="F3459">
            <v>7804.13</v>
          </cell>
        </row>
        <row r="3460">
          <cell r="A3460">
            <v>103270</v>
          </cell>
          <cell r="B3460" t="str">
            <v>AR CONDICIONADO SPLIT ON/OFF, CASSETE (TETO), 24000 BTU/H, CICLO QUENTE/FRIO - FORNECIMENTO E INSTALAÇÃO. AF_11/2021_PE</v>
          </cell>
          <cell r="C3460" t="str">
            <v>UN</v>
          </cell>
          <cell r="D3460">
            <v>7926.64</v>
          </cell>
          <cell r="E3460">
            <v>174.16</v>
          </cell>
          <cell r="F3460">
            <v>8100.8</v>
          </cell>
        </row>
        <row r="3461">
          <cell r="A3461">
            <v>103271</v>
          </cell>
          <cell r="B3461" t="str">
            <v>AR CONDICIONADO SPLIT ON/OFF, CASSETE (TETO), FRIO 4 VIAS 36000 BTU/H - FORNECIMENTO E INSTALAÇÃO. AF_11/2021_PE</v>
          </cell>
          <cell r="C3461" t="str">
            <v>UN</v>
          </cell>
          <cell r="D3461">
            <v>11278.76</v>
          </cell>
          <cell r="E3461">
            <v>200.49</v>
          </cell>
          <cell r="F3461">
            <v>11479.25</v>
          </cell>
        </row>
        <row r="3462">
          <cell r="A3462">
            <v>103272</v>
          </cell>
          <cell r="B3462" t="str">
            <v>AR CONDICIONADO SPLIT ON/OFF, CASSETE (TETO), 36000 BTU/H, CICLO QUENTE/FRIO - FORNECIMENTO E INSTALAÇÃO. AF_11/2021_PE</v>
          </cell>
          <cell r="C3462" t="str">
            <v>UN</v>
          </cell>
          <cell r="D3462">
            <v>11656.03</v>
          </cell>
          <cell r="E3462">
            <v>200.49</v>
          </cell>
          <cell r="F3462">
            <v>11856.52</v>
          </cell>
        </row>
        <row r="3463">
          <cell r="A3463">
            <v>103273</v>
          </cell>
          <cell r="B3463" t="str">
            <v>AR CONDICIONADO SPLIT ON/OFF, CASSETE (TETO), FRIO 4 VIAS 48000 BTU/H - FORNECIMENTO E INSTALAÇÃO. AF_11/2021_PE</v>
          </cell>
          <cell r="C3463" t="str">
            <v>UN</v>
          </cell>
          <cell r="D3463">
            <v>11938.51</v>
          </cell>
          <cell r="E3463">
            <v>262.83999999999997</v>
          </cell>
          <cell r="F3463">
            <v>12201.35</v>
          </cell>
        </row>
        <row r="3464">
          <cell r="A3464">
            <v>103274</v>
          </cell>
          <cell r="B3464" t="str">
            <v>AR CONDICIONADO SPLIT ON/OFF, CASSETE (TETO), 48000 BTU/H, CICLO QUENTE/FRIO - FORNECIMENTO E INSTALAÇÃO. AF_11/2021_PE</v>
          </cell>
          <cell r="C3464" t="str">
            <v>UN</v>
          </cell>
          <cell r="D3464">
            <v>13712.86</v>
          </cell>
          <cell r="E3464">
            <v>262.83999999999997</v>
          </cell>
          <cell r="F3464">
            <v>13975.7</v>
          </cell>
        </row>
        <row r="3465">
          <cell r="A3465">
            <v>103275</v>
          </cell>
          <cell r="B3465" t="str">
            <v>AR CONDICIONADO SPLIT ON/OFF, CASSETE (TETO), FRIO 4 VIAS 60000 BTU/H - FORNECIMENTO E INSTALAÇÃO. AF_11/2021_PE</v>
          </cell>
          <cell r="C3465" t="str">
            <v>UN</v>
          </cell>
          <cell r="D3465">
            <v>13640.42</v>
          </cell>
          <cell r="E3465">
            <v>262.83999999999997</v>
          </cell>
          <cell r="F3465">
            <v>13903.26</v>
          </cell>
        </row>
        <row r="3466">
          <cell r="A3466">
            <v>103276</v>
          </cell>
          <cell r="B3466" t="str">
            <v>AR CONDICIONADO SPLIT ON/OFF, CASSETE (TETO), 60000 BTU/H, CICLO QUENTE/FRIO - FORNECIMENTO E INSTALAÇÃO. AF_11/2021_PE</v>
          </cell>
          <cell r="C3466" t="str">
            <v>UN</v>
          </cell>
          <cell r="D3466">
            <v>14326.68</v>
          </cell>
          <cell r="E3466">
            <v>262.83999999999997</v>
          </cell>
          <cell r="F3466">
            <v>14589.52</v>
          </cell>
        </row>
        <row r="3467">
          <cell r="A3467">
            <v>103277</v>
          </cell>
          <cell r="B3467" t="str">
            <v>AR CONDICIONADO SPLITÃO 10 TR - FORNECIMENTO E INSTALAÇÃO. AF_11/2021_PE</v>
          </cell>
          <cell r="C3467" t="str">
            <v>UN</v>
          </cell>
          <cell r="D3467">
            <v>26602.16</v>
          </cell>
          <cell r="E3467">
            <v>329.16</v>
          </cell>
          <cell r="F3467">
            <v>26931.32</v>
          </cell>
        </row>
        <row r="3468">
          <cell r="A3468">
            <v>103278</v>
          </cell>
          <cell r="B3468" t="str">
            <v>AR CONDICIONADO SPLITÃO 15 TR - FORNECIMENTO E INSTALAÇÃO. AF_11/2021_PE</v>
          </cell>
          <cell r="C3468" t="str">
            <v>UN</v>
          </cell>
          <cell r="D3468">
            <v>34133.65</v>
          </cell>
          <cell r="E3468">
            <v>337.84</v>
          </cell>
          <cell r="F3468">
            <v>34471.49</v>
          </cell>
        </row>
        <row r="3469">
          <cell r="A3469">
            <v>103288</v>
          </cell>
          <cell r="B3469" t="str">
            <v>RASGO E CHUMBAMENTO EM ALVENARIA PARA TUBOS DE SPLIT PAREDE DE 9000 A 24000 BTUS/H. AF_11/2021</v>
          </cell>
          <cell r="C3469" t="str">
            <v>UN</v>
          </cell>
          <cell r="D3469">
            <v>5.3599999999999994</v>
          </cell>
          <cell r="E3469">
            <v>11.04</v>
          </cell>
          <cell r="F3469">
            <v>16.399999999999999</v>
          </cell>
        </row>
        <row r="3470">
          <cell r="A3470">
            <v>103289</v>
          </cell>
          <cell r="B3470" t="str">
            <v>TUBO EM COBRE FLEXÍVEL, DN 1/4", COM ISOLAMENTO, INSTALADO EM FORRO, PARA RAMAL DE ALIMENTAÇÃO DE AR CONDICIONADO, INCLUSO FIXADOR. AF_11/2021</v>
          </cell>
          <cell r="C3470" t="str">
            <v>M</v>
          </cell>
          <cell r="D3470">
            <v>25.16</v>
          </cell>
          <cell r="E3470">
            <v>3.82</v>
          </cell>
          <cell r="F3470">
            <v>28.98</v>
          </cell>
        </row>
        <row r="3471">
          <cell r="A3471">
            <v>103290</v>
          </cell>
          <cell r="B3471" t="str">
            <v>TUBO EM COBRE FLEXÍVEL, DN 3/8", COM ISOLAMENTO, INSTALADO EM FORRO, PARA RAMAL DE ALIMENTAÇÃO DE AR CONDICIONADO, INCLUSO FIXADOR. AF_11/2021</v>
          </cell>
          <cell r="C3471" t="str">
            <v>M</v>
          </cell>
          <cell r="D3471">
            <v>40.25</v>
          </cell>
          <cell r="E3471">
            <v>4.0599999999999996</v>
          </cell>
          <cell r="F3471">
            <v>44.31</v>
          </cell>
        </row>
        <row r="3472">
          <cell r="A3472">
            <v>103291</v>
          </cell>
          <cell r="B3472" t="str">
            <v>TUBO EM COBRE FLEXÍVEL, DN 1/2", COM ISOLAMENTO, INSTALADO EM FORRO, PARA RAMAL DE ALIMENTAÇÃO DE AR CONDICIONADO, INCLUSO FIXADOR. AF_11/2021</v>
          </cell>
          <cell r="C3472" t="str">
            <v>M</v>
          </cell>
          <cell r="D3472">
            <v>51.400000000000006</v>
          </cell>
          <cell r="E3472">
            <v>4.3</v>
          </cell>
          <cell r="F3472">
            <v>55.7</v>
          </cell>
        </row>
        <row r="3473">
          <cell r="A3473">
            <v>103292</v>
          </cell>
          <cell r="B3473" t="str">
            <v>TUBO EM COBRE FLEXÍVEL, DN 5/8", COM ISOLAMENTO, INSTALADO EM FORRO, PARA RAMAL DE ALIMENTAÇÃO DE AR CONDICIONADO, INCLUSO FIXADOR. AF_11/2021</v>
          </cell>
          <cell r="C3473" t="str">
            <v>M</v>
          </cell>
          <cell r="D3473">
            <v>62.739999999999995</v>
          </cell>
          <cell r="E3473">
            <v>4.45</v>
          </cell>
          <cell r="F3473">
            <v>67.19</v>
          </cell>
        </row>
        <row r="3474">
          <cell r="A3474">
            <v>101936</v>
          </cell>
          <cell r="B3474" t="str">
            <v>INSTALAÇÃO DE TUBOS E CONEXÕES, EM AÇO/FERRO GALVANIZADO, PARA O CENTRO DE MEDIÇÃO DE GÁS DE EDIFÍCIO RESIDENCIAL, COM 4 PAVIMENTOS, 16 UNIDADES HABITACIONAIS, DN 32 (1 1/4) - FORNECIMENTO E INSTALAÇÃO. AF_10/2020</v>
          </cell>
          <cell r="C3474" t="str">
            <v>UN</v>
          </cell>
          <cell r="D3474">
            <v>6103.8</v>
          </cell>
          <cell r="E3474">
            <v>2942.95</v>
          </cell>
          <cell r="F3474">
            <v>9046.75</v>
          </cell>
        </row>
        <row r="3475">
          <cell r="A3475">
            <v>101937</v>
          </cell>
          <cell r="B3475" t="str">
            <v>INSTALAÇÃO DE TUBOS E CONEXÕES, EM AÇO/FERRO GALVANIZADO, PARA O CENTRO DE MEDIÇÃO DE GÁS DE EDIFÍCIO RESIDENCIAL, COM 4 PAVIMENTOS, 16 UNIDADES HABITACIONAIS, DN 50 (2) - FORNECIMENTO E INSTALAÇÃO. AF_10/2020</v>
          </cell>
          <cell r="C3475" t="str">
            <v>UN</v>
          </cell>
          <cell r="D3475">
            <v>10077.82</v>
          </cell>
          <cell r="E3475">
            <v>6364.43</v>
          </cell>
          <cell r="F3475">
            <v>16442.25</v>
          </cell>
        </row>
        <row r="3476">
          <cell r="A3476">
            <v>98294</v>
          </cell>
          <cell r="B3476" t="str">
            <v>CABO ELETRÔNICO CATEGORIA 5E, INSTALADO EM EDIFICAÇÃO RESIDENCIAL - FORNECIMENTO E INSTALAÇÃO. AF_11/2019</v>
          </cell>
          <cell r="C3476" t="str">
            <v>M</v>
          </cell>
          <cell r="D3476">
            <v>6.25</v>
          </cell>
          <cell r="E3476">
            <v>0.67</v>
          </cell>
          <cell r="F3476">
            <v>6.92</v>
          </cell>
        </row>
        <row r="3477">
          <cell r="A3477">
            <v>98295</v>
          </cell>
          <cell r="B3477" t="str">
            <v>CABO ELETRÔNICO CATEGORIA 5E, INSTALADO EM EDIFICAÇÃO INSTITUCIONAL - FORNECIMENTO E INSTALAÇÃO. AF_11/2019</v>
          </cell>
          <cell r="C3477" t="str">
            <v>M</v>
          </cell>
          <cell r="D3477">
            <v>6</v>
          </cell>
          <cell r="E3477">
            <v>0.1</v>
          </cell>
          <cell r="F3477">
            <v>6.1</v>
          </cell>
        </row>
        <row r="3478">
          <cell r="A3478">
            <v>98296</v>
          </cell>
          <cell r="B3478" t="str">
            <v>CABO ELETRÔNICO CATEGORIA 6, INSTALADO EM EDIFICAÇÃO RESIDENCIAL - FORNECIMENTO E INSTALAÇÃO. AF_11/2019</v>
          </cell>
          <cell r="C3478" t="str">
            <v>M</v>
          </cell>
          <cell r="D3478">
            <v>9.0299999999999994</v>
          </cell>
          <cell r="E3478">
            <v>1.07</v>
          </cell>
          <cell r="F3478">
            <v>10.1</v>
          </cell>
        </row>
        <row r="3479">
          <cell r="A3479">
            <v>98297</v>
          </cell>
          <cell r="B3479" t="str">
            <v>CABO ELETRÔNICO CATEGORIA 6, INSTALADO EM EDIFICAÇÃO INSTITUCIONAL - FORNECIMENTO E INSTALAÇÃO. AF_11/2019</v>
          </cell>
          <cell r="C3479" t="str">
            <v>M</v>
          </cell>
          <cell r="D3479">
            <v>8.65</v>
          </cell>
          <cell r="E3479">
            <v>0.16</v>
          </cell>
          <cell r="F3479">
            <v>8.81</v>
          </cell>
        </row>
        <row r="3480">
          <cell r="A3480">
            <v>98298</v>
          </cell>
          <cell r="B3480" t="str">
            <v>CABO ELETRÔNICO CATEGORIA 6A, INSTALADO EM EDIFICAÇÃO RESIDENCIAL - FORNECIMENTO E INSTALAÇÃO. AF_11/2019</v>
          </cell>
          <cell r="C3480" t="str">
            <v>M</v>
          </cell>
          <cell r="D3480">
            <v>23.13</v>
          </cell>
          <cell r="E3480">
            <v>1.34</v>
          </cell>
          <cell r="F3480">
            <v>24.47</v>
          </cell>
        </row>
        <row r="3481">
          <cell r="A3481">
            <v>98299</v>
          </cell>
          <cell r="B3481" t="str">
            <v>CABO ELETRÔNICO CATEGORIA 6A, INSTALADO EM EDIFICAÇÃO INSTITUCIONAL - FORNECIMENTO E INSTALAÇÃO. AF_11/2019</v>
          </cell>
          <cell r="C3481" t="str">
            <v>M</v>
          </cell>
          <cell r="D3481">
            <v>22.669999999999998</v>
          </cell>
          <cell r="E3481">
            <v>0.21</v>
          </cell>
          <cell r="F3481">
            <v>22.88</v>
          </cell>
        </row>
        <row r="3482">
          <cell r="A3482">
            <v>98300</v>
          </cell>
          <cell r="B3482" t="str">
            <v>CABO COAXIAL RG6 95% - FORNECIMENTO E INSTALAÇÃO. AF_11/2019</v>
          </cell>
          <cell r="C3482" t="str">
            <v>M</v>
          </cell>
          <cell r="D3482">
            <v>3.29</v>
          </cell>
          <cell r="E3482">
            <v>3.05</v>
          </cell>
          <cell r="F3482">
            <v>6.34</v>
          </cell>
        </row>
        <row r="3483">
          <cell r="A3483">
            <v>98301</v>
          </cell>
          <cell r="B3483" t="str">
            <v>PATCH PANEL 24 PORTAS, CATEGORIA 5E - FORNECIMENTO E INSTALAÇÃO. AF_11/2019</v>
          </cell>
          <cell r="C3483" t="str">
            <v>UN</v>
          </cell>
          <cell r="D3483">
            <v>471.99</v>
          </cell>
          <cell r="E3483">
            <v>252.49</v>
          </cell>
          <cell r="F3483">
            <v>724.48</v>
          </cell>
        </row>
        <row r="3484">
          <cell r="A3484">
            <v>98302</v>
          </cell>
          <cell r="B3484" t="str">
            <v>PATCH PANEL 24 PORTAS, CATEGORIA 6 - FORNECIMENTO E INSTALAÇÃO. AF_11/2019</v>
          </cell>
          <cell r="C3484" t="str">
            <v>UN</v>
          </cell>
          <cell r="D3484">
            <v>1088.6099999999999</v>
          </cell>
          <cell r="E3484">
            <v>252.48</v>
          </cell>
          <cell r="F3484">
            <v>1341.09</v>
          </cell>
        </row>
        <row r="3485">
          <cell r="A3485">
            <v>98304</v>
          </cell>
          <cell r="B3485" t="str">
            <v>PATCH PANEL 48 PORTAS, CATEGORIA 6 - FORNECIMENTO E INSTALAÇÃO. AF_11/2019</v>
          </cell>
          <cell r="C3485" t="str">
            <v>UN</v>
          </cell>
          <cell r="D3485">
            <v>3676.12</v>
          </cell>
          <cell r="E3485">
            <v>501.8</v>
          </cell>
          <cell r="F3485">
            <v>4177.92</v>
          </cell>
        </row>
        <row r="3486">
          <cell r="A3486">
            <v>98305</v>
          </cell>
          <cell r="B3486" t="str">
            <v>RACK FECHADO PARA SERVIDOR - FORNECIMENTO E INSTALAÇÃO. AF_11/2019</v>
          </cell>
          <cell r="C3486" t="str">
            <v>UN</v>
          </cell>
          <cell r="D3486">
            <v>3007.55</v>
          </cell>
          <cell r="E3486">
            <v>41.75</v>
          </cell>
          <cell r="F3486">
            <v>3049.3</v>
          </cell>
        </row>
        <row r="3487">
          <cell r="A3487">
            <v>98306</v>
          </cell>
          <cell r="B3487" t="str">
            <v>BLOCO DE ENGATE RÁPIDO PARA BASTIDOR TIPO M10 - FORNECIMENTO E INSTALAÇÃO. AF_11/2019</v>
          </cell>
          <cell r="C3487" t="str">
            <v>UN</v>
          </cell>
          <cell r="D3487">
            <v>43.99</v>
          </cell>
          <cell r="E3487">
            <v>27.79</v>
          </cell>
          <cell r="F3487">
            <v>71.78</v>
          </cell>
        </row>
        <row r="3488">
          <cell r="A3488">
            <v>98307</v>
          </cell>
          <cell r="B3488" t="str">
            <v>TOMADA DE REDE RJ45 - FORNECIMENTO E INSTALAÇÃO. AF_11/2019</v>
          </cell>
          <cell r="C3488" t="str">
            <v>UN</v>
          </cell>
          <cell r="D3488">
            <v>42.029999999999994</v>
          </cell>
          <cell r="E3488">
            <v>8.3800000000000008</v>
          </cell>
          <cell r="F3488">
            <v>50.41</v>
          </cell>
        </row>
        <row r="3489">
          <cell r="A3489">
            <v>98308</v>
          </cell>
          <cell r="B3489" t="str">
            <v>TOMADA PARA TELEFONE RJ11 - FORNECIMENTO E INSTALAÇÃO. AF_11/2019</v>
          </cell>
          <cell r="C3489" t="str">
            <v>UN</v>
          </cell>
          <cell r="D3489">
            <v>25.310000000000002</v>
          </cell>
          <cell r="E3489">
            <v>8.39</v>
          </cell>
          <cell r="F3489">
            <v>33.700000000000003</v>
          </cell>
        </row>
        <row r="3490">
          <cell r="A3490">
            <v>98593</v>
          </cell>
          <cell r="B3490" t="str">
            <v>PATCH PANEL 48 PORTAS, CATEGORIA 5E - FORNECIMENTO E INSTALAÇÃO. AF_11/2019</v>
          </cell>
          <cell r="C3490" t="str">
            <v>UN</v>
          </cell>
          <cell r="D3490">
            <v>2418.83</v>
          </cell>
          <cell r="E3490">
            <v>501.81</v>
          </cell>
          <cell r="F3490">
            <v>2920.64</v>
          </cell>
        </row>
        <row r="3491">
          <cell r="A3491">
            <v>100553</v>
          </cell>
          <cell r="B3491" t="str">
            <v>CABO COAXIAL RG11 95% - FORNECIMENTO E INSTALAÇÃO. AF_11/2019</v>
          </cell>
          <cell r="C3491" t="str">
            <v>M</v>
          </cell>
          <cell r="D3491">
            <v>23.310000000000002</v>
          </cell>
          <cell r="E3491">
            <v>3.08</v>
          </cell>
          <cell r="F3491">
            <v>26.39</v>
          </cell>
        </row>
        <row r="3492">
          <cell r="A3492">
            <v>100554</v>
          </cell>
          <cell r="B3492" t="str">
            <v>CABO COAXIAL RG59 95% - FORNECIMENTO E INSTALAÇÃO. AF_11/2019</v>
          </cell>
          <cell r="C3492" t="str">
            <v>M</v>
          </cell>
          <cell r="D3492">
            <v>3.15</v>
          </cell>
          <cell r="E3492">
            <v>2.9</v>
          </cell>
          <cell r="F3492">
            <v>6.05</v>
          </cell>
        </row>
        <row r="3493">
          <cell r="A3493">
            <v>100555</v>
          </cell>
          <cell r="B3493" t="str">
            <v>RACK ABERTO EM COLUNA 44U PARA SERVIDOR - FORNECIMENTO E INSTALAÇÃO. AF_11/2019</v>
          </cell>
          <cell r="C3493" t="str">
            <v>UN</v>
          </cell>
          <cell r="D3493">
            <v>1486.83</v>
          </cell>
          <cell r="E3493">
            <v>41.76</v>
          </cell>
          <cell r="F3493">
            <v>1528.59</v>
          </cell>
        </row>
        <row r="3494">
          <cell r="A3494">
            <v>89355</v>
          </cell>
          <cell r="B3494" t="str">
            <v>TUBO, PVC, SOLDÁVEL, DN 20MM, INSTALADO EM RAMAL OU SUB-RAMAL DE ÁGUA - FORNECIMENTO E INSTALAÇÃO. AF_06/2022</v>
          </cell>
          <cell r="C3494" t="str">
            <v>M</v>
          </cell>
          <cell r="D3494">
            <v>9.0800000000000018</v>
          </cell>
          <cell r="E3494">
            <v>13.09</v>
          </cell>
          <cell r="F3494">
            <v>22.17</v>
          </cell>
        </row>
        <row r="3495">
          <cell r="A3495">
            <v>89356</v>
          </cell>
          <cell r="B3495" t="str">
            <v>TUBO, PVC, SOLDÁVEL, DN 25MM, INSTALADO EM RAMAL OU SUB-RAMAL DE ÁGUA - FORNECIMENTO E INSTALAÇÃO. AF_06/2022</v>
          </cell>
          <cell r="C3495" t="str">
            <v>M</v>
          </cell>
          <cell r="D3495">
            <v>10.399999999999999</v>
          </cell>
          <cell r="E3495">
            <v>15.18</v>
          </cell>
          <cell r="F3495">
            <v>25.58</v>
          </cell>
        </row>
        <row r="3496">
          <cell r="A3496">
            <v>89357</v>
          </cell>
          <cell r="B3496" t="str">
            <v>TUBO, PVC, SOLDÁVEL, DN 32MM, INSTALADO EM RAMAL OU SUB-RAMAL DE ÁGUA - FORNECIMENTO E INSTALAÇÃO. AF_06/2022</v>
          </cell>
          <cell r="C3496" t="str">
            <v>M</v>
          </cell>
          <cell r="D3496">
            <v>16.670000000000002</v>
          </cell>
          <cell r="E3496">
            <v>18.07</v>
          </cell>
          <cell r="F3496">
            <v>34.74</v>
          </cell>
        </row>
        <row r="3497">
          <cell r="A3497">
            <v>89401</v>
          </cell>
          <cell r="B3497" t="str">
            <v>TUBO, PVC, SOLDÁVEL, DN 20MM, INSTALADO EM RAMAL DE DISTRIBUIÇÃO DE ÁGUA - FORNECIMENTO E INSTALAÇÃO. AF_06/2022</v>
          </cell>
          <cell r="C3497" t="str">
            <v>M</v>
          </cell>
          <cell r="D3497">
            <v>6.05</v>
          </cell>
          <cell r="E3497">
            <v>5.45</v>
          </cell>
          <cell r="F3497">
            <v>11.5</v>
          </cell>
        </row>
        <row r="3498">
          <cell r="A3498">
            <v>89402</v>
          </cell>
          <cell r="B3498" t="str">
            <v>TUBO, PVC, SOLDÁVEL, DN 25MM, INSTALADO EM RAMAL DE DISTRIBUIÇÃO DE ÁGUA - FORNECIMENTO E INSTALAÇÃO. AF_06/2022</v>
          </cell>
          <cell r="C3498" t="str">
            <v>M</v>
          </cell>
          <cell r="D3498">
            <v>6.8900000000000006</v>
          </cell>
          <cell r="E3498">
            <v>6.33</v>
          </cell>
          <cell r="F3498">
            <v>13.22</v>
          </cell>
        </row>
        <row r="3499">
          <cell r="A3499">
            <v>89403</v>
          </cell>
          <cell r="B3499" t="str">
            <v>TUBO, PVC, SOLDÁVEL, DN 32MM, INSTALADO EM RAMAL DE DISTRIBUIÇÃO DE ÁGUA - FORNECIMENTO E INSTALAÇÃO. AF_06/2022</v>
          </cell>
          <cell r="C3499" t="str">
            <v>M</v>
          </cell>
          <cell r="D3499">
            <v>12.470000000000002</v>
          </cell>
          <cell r="E3499">
            <v>7.54</v>
          </cell>
          <cell r="F3499">
            <v>20.010000000000002</v>
          </cell>
        </row>
        <row r="3500">
          <cell r="A3500">
            <v>89446</v>
          </cell>
          <cell r="B3500" t="str">
            <v>TUBO, PVC, SOLDÁVEL, DN 25MM, INSTALADO EM PRUMADA DE ÁGUA - FORNECIMENTO E INSTALAÇÃO. AF_06/2022</v>
          </cell>
          <cell r="C3500" t="str">
            <v>M</v>
          </cell>
          <cell r="D3500">
            <v>4.6900000000000004</v>
          </cell>
          <cell r="E3500">
            <v>0.76</v>
          </cell>
          <cell r="F3500">
            <v>5.45</v>
          </cell>
        </row>
        <row r="3501">
          <cell r="A3501">
            <v>89447</v>
          </cell>
          <cell r="B3501" t="str">
            <v>TUBO, PVC, SOLDÁVEL, DN 32MM, INSTALADO EM PRUMADA DE ÁGUA - FORNECIMENTO E INSTALAÇÃO. AF_06/2022</v>
          </cell>
          <cell r="C3501" t="str">
            <v>M</v>
          </cell>
          <cell r="D3501">
            <v>9.85</v>
          </cell>
          <cell r="E3501">
            <v>0.91</v>
          </cell>
          <cell r="F3501">
            <v>10.76</v>
          </cell>
        </row>
        <row r="3502">
          <cell r="A3502">
            <v>89448</v>
          </cell>
          <cell r="B3502" t="str">
            <v>TUBO, PVC, SOLDÁVEL, DN 40MM, INSTALADO EM PRUMADA DE ÁGUA - FORNECIMENTO E INSTALAÇÃO. AF_06/2022</v>
          </cell>
          <cell r="C3502" t="str">
            <v>M</v>
          </cell>
          <cell r="D3502">
            <v>15.31</v>
          </cell>
          <cell r="E3502">
            <v>1.1000000000000001</v>
          </cell>
          <cell r="F3502">
            <v>16.41</v>
          </cell>
        </row>
        <row r="3503">
          <cell r="A3503">
            <v>89449</v>
          </cell>
          <cell r="B3503" t="str">
            <v>TUBO, PVC, SOLDÁVEL, DN 50MM, INSTALADO EM PRUMADA DE ÁGUA - FORNECIMENTO E INSTALAÇÃO. AF_06/2022</v>
          </cell>
          <cell r="C3503" t="str">
            <v>M</v>
          </cell>
          <cell r="D3503">
            <v>16.850000000000001</v>
          </cell>
          <cell r="E3503">
            <v>1.34</v>
          </cell>
          <cell r="F3503">
            <v>18.190000000000001</v>
          </cell>
        </row>
        <row r="3504">
          <cell r="A3504">
            <v>89450</v>
          </cell>
          <cell r="B3504" t="str">
            <v>TUBO, PVC, SOLDÁVEL, DN 60MM, INSTALADO EM PRUMADA DE ÁGUA - FORNECIMENTO E INSTALAÇÃO. AF_06/2022</v>
          </cell>
          <cell r="C3504" t="str">
            <v>M</v>
          </cell>
          <cell r="D3504">
            <v>27.47</v>
          </cell>
          <cell r="E3504">
            <v>1.57</v>
          </cell>
          <cell r="F3504">
            <v>29.04</v>
          </cell>
        </row>
        <row r="3505">
          <cell r="A3505">
            <v>89451</v>
          </cell>
          <cell r="B3505" t="str">
            <v>TUBO, PVC, SOLDÁVEL, DN 75MM, INSTALADO EM PRUMADA DE ÁGUA - FORNECIMENTO E INSTALAÇÃO. AF_06/2022</v>
          </cell>
          <cell r="C3505" t="str">
            <v>M</v>
          </cell>
          <cell r="D3505">
            <v>45.23</v>
          </cell>
          <cell r="E3505">
            <v>1.95</v>
          </cell>
          <cell r="F3505">
            <v>47.18</v>
          </cell>
        </row>
        <row r="3506">
          <cell r="A3506">
            <v>89452</v>
          </cell>
          <cell r="B3506" t="str">
            <v>TUBO, PVC, SOLDÁVEL, DN 85MM, INSTALADO EM PRUMADA DE ÁGUA - FORNECIMENTO E INSTALAÇÃO. AF_06/2022</v>
          </cell>
          <cell r="C3506" t="str">
            <v>M</v>
          </cell>
          <cell r="D3506">
            <v>62.720000000000006</v>
          </cell>
          <cell r="E3506">
            <v>2.1800000000000002</v>
          </cell>
          <cell r="F3506">
            <v>64.900000000000006</v>
          </cell>
        </row>
        <row r="3507">
          <cell r="A3507">
            <v>89508</v>
          </cell>
          <cell r="B3507" t="str">
            <v>TUBO PVC, SÉRIE R, ÁGUA PLUVIAL, DN 40 MM, FORNECIDO E INSTALADO EM RAMAL DE ENCAMINHAMENTO. AF_06/2022</v>
          </cell>
          <cell r="C3507" t="str">
            <v>M</v>
          </cell>
          <cell r="D3507">
            <v>12.14</v>
          </cell>
          <cell r="E3507">
            <v>5.91</v>
          </cell>
          <cell r="F3507">
            <v>18.05</v>
          </cell>
        </row>
        <row r="3508">
          <cell r="A3508">
            <v>89509</v>
          </cell>
          <cell r="B3508" t="str">
            <v>TUBO PVC, SÉRIE R, ÁGUA PLUVIAL, DN 50 MM, FORNECIDO E INSTALADO EM RAMAL DE ENCAMINHAMENTO. AF_06/2022</v>
          </cell>
          <cell r="C3508" t="str">
            <v>M</v>
          </cell>
          <cell r="D3508">
            <v>16.82</v>
          </cell>
          <cell r="E3508">
            <v>7.56</v>
          </cell>
          <cell r="F3508">
            <v>24.38</v>
          </cell>
        </row>
        <row r="3509">
          <cell r="A3509">
            <v>89511</v>
          </cell>
          <cell r="B3509" t="str">
            <v>TUBO PVC, SÉRIE R, ÁGUA PLUVIAL, DN 75 MM, FORNECIDO E INSTALADO EM RAMAL DE ENCAMINHAMENTO. AF_06/2022</v>
          </cell>
          <cell r="C3509" t="str">
            <v>M</v>
          </cell>
          <cell r="D3509">
            <v>29.73</v>
          </cell>
          <cell r="E3509">
            <v>11.7</v>
          </cell>
          <cell r="F3509">
            <v>41.43</v>
          </cell>
        </row>
        <row r="3510">
          <cell r="A3510">
            <v>89512</v>
          </cell>
          <cell r="B3510" t="str">
            <v>TUBO PVC, SÉRIE R, ÁGUA PLUVIAL, DN 100 MM, FORNECIDO E INSTALADO EM RAMAL DE ENCAMINHAMENTO. AF_06/2022</v>
          </cell>
          <cell r="C3510" t="str">
            <v>M</v>
          </cell>
          <cell r="D3510">
            <v>36.630000000000003</v>
          </cell>
          <cell r="E3510">
            <v>16.04</v>
          </cell>
          <cell r="F3510">
            <v>52.67</v>
          </cell>
        </row>
        <row r="3511">
          <cell r="A3511">
            <v>89576</v>
          </cell>
          <cell r="B3511" t="str">
            <v>TUBO PVC, SÉRIE R, ÁGUA PLUVIAL, DN 75 MM, FORNECIDO E INSTALADO EM CONDUTORES VERTICAIS DE ÁGUAS PLUVIAIS. AF_06/2022</v>
          </cell>
          <cell r="C3511" t="str">
            <v>M</v>
          </cell>
          <cell r="D3511">
            <v>25.96</v>
          </cell>
          <cell r="E3511">
            <v>1.9</v>
          </cell>
          <cell r="F3511">
            <v>27.86</v>
          </cell>
        </row>
        <row r="3512">
          <cell r="A3512">
            <v>89578</v>
          </cell>
          <cell r="B3512" t="str">
            <v>TUBO PVC, SÉRIE R, ÁGUA PLUVIAL, DN 100 MM, FORNECIDO E INSTALADO EM CONDUTORES VERTICAIS DE ÁGUAS PLUVIAIS. AF_06/2022</v>
          </cell>
          <cell r="C3512" t="str">
            <v>M</v>
          </cell>
          <cell r="D3512">
            <v>31.630000000000003</v>
          </cell>
          <cell r="E3512">
            <v>3</v>
          </cell>
          <cell r="F3512">
            <v>34.630000000000003</v>
          </cell>
        </row>
        <row r="3513">
          <cell r="A3513">
            <v>89580</v>
          </cell>
          <cell r="B3513" t="str">
            <v>TUBO PVC, SÉRIE R, ÁGUA PLUVIAL, DN 150 MM, FORNECIDO E INSTALADO EM CONDUTORES VERTICAIS DE ÁGUAS PLUVIAIS. AF_06/2022</v>
          </cell>
          <cell r="C3513" t="str">
            <v>M</v>
          </cell>
          <cell r="D3513">
            <v>66.350000000000009</v>
          </cell>
          <cell r="E3513">
            <v>5.19</v>
          </cell>
          <cell r="F3513">
            <v>71.540000000000006</v>
          </cell>
        </row>
        <row r="3514">
          <cell r="A3514">
            <v>89633</v>
          </cell>
          <cell r="B3514" t="str">
            <v>TUBO, CPVC, SOLDÁVEL, DN 15MM, INSTALADO EM RAMAL OU SUB-RAMAL DE ÁGUA - FORNECIMENTO E INSTALAÇÃO. AF_06/2022</v>
          </cell>
          <cell r="C3514" t="str">
            <v>M</v>
          </cell>
          <cell r="D3514">
            <v>16.299999999999997</v>
          </cell>
          <cell r="E3514">
            <v>10.99</v>
          </cell>
          <cell r="F3514">
            <v>27.29</v>
          </cell>
        </row>
        <row r="3515">
          <cell r="A3515">
            <v>89634</v>
          </cell>
          <cell r="B3515" t="str">
            <v>TUBO, CPVC, SOLDÁVEL, DN 22MM, INSTALADO EM RAMAL OU SUB-RAMAL DE ÁGUA - FORNECIMENTO E INSTALAÇÃO. AF_06/2022</v>
          </cell>
          <cell r="C3515" t="str">
            <v>M</v>
          </cell>
          <cell r="D3515">
            <v>24.630000000000003</v>
          </cell>
          <cell r="E3515">
            <v>13.9</v>
          </cell>
          <cell r="F3515">
            <v>38.53</v>
          </cell>
        </row>
        <row r="3516">
          <cell r="A3516">
            <v>89635</v>
          </cell>
          <cell r="B3516" t="str">
            <v>TUBO, CPVC, SOLDÁVEL, DN 28MM, INSTALADO EM RAMAL OU SUB-RAMAL DE ÁGUA - FORNECIMENTO E INSTALAÇÃO. AF_06/2022</v>
          </cell>
          <cell r="C3516" t="str">
            <v>M</v>
          </cell>
          <cell r="D3516">
            <v>39.5</v>
          </cell>
          <cell r="E3516">
            <v>16.38</v>
          </cell>
          <cell r="F3516">
            <v>55.88</v>
          </cell>
        </row>
        <row r="3517">
          <cell r="A3517">
            <v>89636</v>
          </cell>
          <cell r="B3517" t="str">
            <v>TUBO, CPVC, SOLDÁVEL, DN 35MM, INSTALADO EM RAMAL OU SUB-RAMAL DE ÁGUA   FORNECIMENTO E INSTALAÇÃO. AF_06/2022</v>
          </cell>
          <cell r="C3517" t="str">
            <v>M</v>
          </cell>
          <cell r="D3517">
            <v>50.779999999999994</v>
          </cell>
          <cell r="E3517">
            <v>19.29</v>
          </cell>
          <cell r="F3517">
            <v>70.069999999999993</v>
          </cell>
        </row>
        <row r="3518">
          <cell r="A3518">
            <v>89711</v>
          </cell>
          <cell r="B3518" t="str">
            <v>TUBO PVC, SERIE NORMAL, ESGOTO PREDIAL, DN 40 MM, FORNECIDO E INSTALADO EM RAMAL DE DESCARGA OU RAMAL DE ESGOTO SANITÁRIO. AF_08/2022</v>
          </cell>
          <cell r="C3518" t="str">
            <v>M</v>
          </cell>
          <cell r="D3518">
            <v>11.750000000000002</v>
          </cell>
          <cell r="E3518">
            <v>11.67</v>
          </cell>
          <cell r="F3518">
            <v>23.42</v>
          </cell>
        </row>
        <row r="3519">
          <cell r="A3519">
            <v>89712</v>
          </cell>
          <cell r="B3519" t="str">
            <v>TUBO PVC, SERIE NORMAL, ESGOTO PREDIAL, DN 50 MM, FORNECIDO E INSTALADO EM RAMAL DE DESCARGA OU RAMAL DE ESGOTO SANITÁRIO. AF_08/2022</v>
          </cell>
          <cell r="C3519" t="str">
            <v>M</v>
          </cell>
          <cell r="D3519">
            <v>16.78</v>
          </cell>
          <cell r="E3519">
            <v>12.7</v>
          </cell>
          <cell r="F3519">
            <v>29.48</v>
          </cell>
        </row>
        <row r="3520">
          <cell r="A3520">
            <v>89713</v>
          </cell>
          <cell r="B3520" t="str">
            <v>TUBO PVC, SERIE NORMAL, ESGOTO PREDIAL, DN 75 MM, FORNECIDO E INSTALADO EM RAMAL DE DESCARGA OU RAMAL DE ESGOTO SANITÁRIO. AF_08/2022</v>
          </cell>
          <cell r="C3520" t="str">
            <v>M</v>
          </cell>
          <cell r="D3520">
            <v>21.48</v>
          </cell>
          <cell r="E3520">
            <v>15.2</v>
          </cell>
          <cell r="F3520">
            <v>36.68</v>
          </cell>
        </row>
        <row r="3521">
          <cell r="A3521">
            <v>89714</v>
          </cell>
          <cell r="B3521" t="str">
            <v>TUBO PVC, SERIE NORMAL, ESGOTO PREDIAL, DN 100 MM, FORNECIDO E INSTALADO EM RAMAL DE DESCARGA OU RAMAL DE ESGOTO SANITÁRIO. AF_08/2022</v>
          </cell>
          <cell r="C3521" t="str">
            <v>M</v>
          </cell>
          <cell r="D3521">
            <v>23.35</v>
          </cell>
          <cell r="E3521">
            <v>17.71</v>
          </cell>
          <cell r="F3521">
            <v>41.06</v>
          </cell>
        </row>
        <row r="3522">
          <cell r="A3522">
            <v>89716</v>
          </cell>
          <cell r="B3522" t="str">
            <v>TUBO, CPVC, SOLDÁVEL, DN 22MM, INSTALADO EM RAMAL DE DISTRIBUIÇÃO DE ÁGUA - FORNECIMENTO E INSTALAÇÃO. AF_06/2022</v>
          </cell>
          <cell r="C3522" t="str">
            <v>M</v>
          </cell>
          <cell r="D3522">
            <v>21.5</v>
          </cell>
          <cell r="E3522">
            <v>5.79</v>
          </cell>
          <cell r="F3522">
            <v>27.29</v>
          </cell>
        </row>
        <row r="3523">
          <cell r="A3523">
            <v>89717</v>
          </cell>
          <cell r="B3523" t="str">
            <v>TUBO, CPVC, SOLDÁVEL, DN 28MM, INSTALADO EM RAMAL DE DISTRIBUIÇÃO DE ÁGUA - FORNECIMENTO E INSTALAÇÃO. AF_06/2022</v>
          </cell>
          <cell r="C3523" t="str">
            <v>M</v>
          </cell>
          <cell r="D3523">
            <v>35.79</v>
          </cell>
          <cell r="E3523">
            <v>6.83</v>
          </cell>
          <cell r="F3523">
            <v>42.62</v>
          </cell>
        </row>
        <row r="3524">
          <cell r="A3524">
            <v>89770</v>
          </cell>
          <cell r="B3524" t="str">
            <v>TUBO, CPVC, SOLDÁVEL, DN 35MM, INSTALADO EM PRUMADA DE ÁGUA   FORNECIMENTO E INSTALAÇÃO. AF_06/2022</v>
          </cell>
          <cell r="C3524" t="str">
            <v>M</v>
          </cell>
          <cell r="D3524">
            <v>43.67</v>
          </cell>
          <cell r="E3524">
            <v>0.96</v>
          </cell>
          <cell r="F3524">
            <v>44.63</v>
          </cell>
        </row>
        <row r="3525">
          <cell r="A3525">
            <v>89771</v>
          </cell>
          <cell r="B3525" t="str">
            <v>TUBO, CPVC, SOLDÁVEL, DN 42MM, INSTALADO EM PRUMADA DE ÁGUA   FORNECIMENTO E INSTALAÇÃO. AF_06/2022</v>
          </cell>
          <cell r="C3525" t="str">
            <v>M</v>
          </cell>
          <cell r="D3525">
            <v>58.400000000000006</v>
          </cell>
          <cell r="E3525">
            <v>1.1599999999999999</v>
          </cell>
          <cell r="F3525">
            <v>59.56</v>
          </cell>
        </row>
        <row r="3526">
          <cell r="A3526">
            <v>89773</v>
          </cell>
          <cell r="B3526" t="str">
            <v>TUBO, CPVC, SOLDÁVEL, DN 73MM, INSTALADO EM PRUMADA DE ÁGUA   FORNECIMENTO E INSTALAÇÃO. AF_06/2022</v>
          </cell>
          <cell r="C3526" t="str">
            <v>M</v>
          </cell>
          <cell r="D3526">
            <v>137.91</v>
          </cell>
          <cell r="E3526">
            <v>1.9</v>
          </cell>
          <cell r="F3526">
            <v>139.81</v>
          </cell>
        </row>
        <row r="3527">
          <cell r="A3527">
            <v>89775</v>
          </cell>
          <cell r="B3527" t="str">
            <v>TUBO, CPVC, SOLDÁVEL, DN 89MM, INSTALADO EM PRUMADA DE ÁGUA   FORNECIMENTO E INSTALAÇÃO. AF_06/2022</v>
          </cell>
          <cell r="C3527" t="str">
            <v>M</v>
          </cell>
          <cell r="D3527">
            <v>216.16</v>
          </cell>
          <cell r="E3527">
            <v>2.2799999999999998</v>
          </cell>
          <cell r="F3527">
            <v>218.44</v>
          </cell>
        </row>
        <row r="3528">
          <cell r="A3528">
            <v>89798</v>
          </cell>
          <cell r="B3528" t="str">
            <v>TUBO PVC, SERIE NORMAL, ESGOTO PREDIAL, DN 50 MM, FORNECIDO E INSTALADO EM PRUMADA DE ESGOTO SANITÁRIO OU VENTILAÇÃO. AF_08/2022</v>
          </cell>
          <cell r="C3528" t="str">
            <v>M</v>
          </cell>
          <cell r="D3528">
            <v>12.54</v>
          </cell>
          <cell r="E3528">
            <v>1.63</v>
          </cell>
          <cell r="F3528">
            <v>14.17</v>
          </cell>
        </row>
        <row r="3529">
          <cell r="A3529">
            <v>89799</v>
          </cell>
          <cell r="B3529" t="str">
            <v>TUBO PVC, SERIE NORMAL, ESGOTO PREDIAL, DN 75 MM, FORNECIDO E INSTALADO EM PRUMADA DE ESGOTO SANITÁRIO OU VENTILAÇÃO. AF_08/2022</v>
          </cell>
          <cell r="C3529" t="str">
            <v>M</v>
          </cell>
          <cell r="D3529">
            <v>17.920000000000002</v>
          </cell>
          <cell r="E3529">
            <v>6.06</v>
          </cell>
          <cell r="F3529">
            <v>23.98</v>
          </cell>
        </row>
        <row r="3530">
          <cell r="A3530">
            <v>89800</v>
          </cell>
          <cell r="B3530" t="str">
            <v>TUBO PVC, SERIE NORMAL, ESGOTO PREDIAL, DN 100 MM, FORNECIDO E INSTALADO EM PRUMADA DE ESGOTO SANITÁRIO OU VENTILAÇÃO. AF_08/2022</v>
          </cell>
          <cell r="C3530" t="str">
            <v>M</v>
          </cell>
          <cell r="D3530">
            <v>20.54</v>
          </cell>
          <cell r="E3530">
            <v>10.48</v>
          </cell>
          <cell r="F3530">
            <v>31.02</v>
          </cell>
        </row>
        <row r="3531">
          <cell r="A3531">
            <v>89848</v>
          </cell>
          <cell r="B3531" t="str">
            <v>TUBO PVC, SERIE NORMAL, ESGOTO PREDIAL, DN 100 MM, FORNECIDO E INSTALADO EM SUBCOLETOR AÉREO DE ESGOTO SANITÁRIO. AF_08/2022</v>
          </cell>
          <cell r="C3531" t="str">
            <v>M</v>
          </cell>
          <cell r="D3531">
            <v>20.16</v>
          </cell>
          <cell r="E3531">
            <v>9.5399999999999991</v>
          </cell>
          <cell r="F3531">
            <v>29.7</v>
          </cell>
        </row>
        <row r="3532">
          <cell r="A3532">
            <v>89849</v>
          </cell>
          <cell r="B3532" t="str">
            <v>TUBO PVC, SERIE NORMAL, ESGOTO PREDIAL, DN 150 MM, FORNECIDO E INSTALADO EM SUBCOLETOR AÉREO DE ESGOTO SANITÁRIO. AF_08/2022</v>
          </cell>
          <cell r="C3532" t="str">
            <v>M</v>
          </cell>
          <cell r="D3532">
            <v>47.800000000000004</v>
          </cell>
          <cell r="E3532">
            <v>12.4</v>
          </cell>
          <cell r="F3532">
            <v>60.2</v>
          </cell>
        </row>
        <row r="3533">
          <cell r="A3533">
            <v>89865</v>
          </cell>
          <cell r="B3533" t="str">
            <v>TUBO, PVC, SOLDÁVEL, DN 25MM, INSTALADO EM DRENO DE AR-CONDICIONADO - FORNECIMENTO E INSTALAÇÃO. AF_08/2022</v>
          </cell>
          <cell r="C3533" t="str">
            <v>M</v>
          </cell>
          <cell r="D3533">
            <v>8.36</v>
          </cell>
          <cell r="E3533">
            <v>10.18</v>
          </cell>
          <cell r="F3533">
            <v>18.54</v>
          </cell>
        </row>
        <row r="3534">
          <cell r="A3534">
            <v>92275</v>
          </cell>
          <cell r="B3534" t="str">
            <v>TUBO EM COBRE RÍGIDO, DN 22 MM, CLASSE E, SEM ISOLAMENTO, INSTALADO EM PRUMADA DE HIDRÁULICA PREDIAL - FORNECIMENTO E INSTALAÇÃO. AF_04/2022</v>
          </cell>
          <cell r="C3534" t="str">
            <v>M</v>
          </cell>
          <cell r="D3534">
            <v>51.660000000000004</v>
          </cell>
          <cell r="E3534">
            <v>1.73</v>
          </cell>
          <cell r="F3534">
            <v>53.39</v>
          </cell>
        </row>
        <row r="3535">
          <cell r="A3535">
            <v>92276</v>
          </cell>
          <cell r="B3535" t="str">
            <v>TUBO EM COBRE RÍGIDO, DN 28 MM, CLASSE E, SEM ISOLAMENTO, INSTALADO EM PRUMADA DE HIDRÁULICA PREDIAL - FORNECIMENTO E INSTALAÇÃO. AF_04/2022</v>
          </cell>
          <cell r="C3535" t="str">
            <v>M</v>
          </cell>
          <cell r="D3535">
            <v>65.570000000000007</v>
          </cell>
          <cell r="E3535">
            <v>2.2400000000000002</v>
          </cell>
          <cell r="F3535">
            <v>67.81</v>
          </cell>
        </row>
        <row r="3536">
          <cell r="A3536">
            <v>92277</v>
          </cell>
          <cell r="B3536" t="str">
            <v>TUBO EM COBRE RÍGIDO, DN 35 MM, CLASSE E, SEM ISOLAMENTO, INSTALADO EM PRUMADA DE HIDRÁULICA PREDIAL - FORNECIMENTO E INSTALAÇÃO. AF_04/2022</v>
          </cell>
          <cell r="C3536" t="str">
            <v>M</v>
          </cell>
          <cell r="D3536">
            <v>95.05</v>
          </cell>
          <cell r="E3536">
            <v>2.84</v>
          </cell>
          <cell r="F3536">
            <v>97.89</v>
          </cell>
        </row>
        <row r="3537">
          <cell r="A3537">
            <v>92278</v>
          </cell>
          <cell r="B3537" t="str">
            <v>TUBO EM COBRE RÍGIDO, DN 42 MM, CLASSE E, SEM ISOLAMENTO, INSTALADO EM PRUMADA DE HIDRÁULICA PREDIAL - FORNECIMENTO E INSTALAÇÃO. AF_04/2022</v>
          </cell>
          <cell r="C3537" t="str">
            <v>M</v>
          </cell>
          <cell r="D3537">
            <v>128.19999999999999</v>
          </cell>
          <cell r="E3537">
            <v>3.43</v>
          </cell>
          <cell r="F3537">
            <v>131.63</v>
          </cell>
        </row>
        <row r="3538">
          <cell r="A3538">
            <v>92279</v>
          </cell>
          <cell r="B3538" t="str">
            <v>TUBO EM COBRE RÍGIDO, DN 54 MM, CLASSE E, SEM ISOLAMENTO, INSTALADO EM PRUMADA DE HIDRÁULICA PREDIAL - FORNECIMENTO E INSTALAÇÃO. AF_04/2022</v>
          </cell>
          <cell r="C3538" t="str">
            <v>M</v>
          </cell>
          <cell r="D3538">
            <v>185.7</v>
          </cell>
          <cell r="E3538">
            <v>4.4400000000000004</v>
          </cell>
          <cell r="F3538">
            <v>190.14</v>
          </cell>
        </row>
        <row r="3539">
          <cell r="A3539">
            <v>92280</v>
          </cell>
          <cell r="B3539" t="str">
            <v>TUBO EM COBRE RÍGIDO, DN 66 MM, CLASSE E, SEM ISOLAMENTO, INSTALADO EM PRUMADA DE HIDRÁULICA PREDIAL - FORNECIMENTO E INSTALAÇÃO. AF_04/2022</v>
          </cell>
          <cell r="C3539" t="str">
            <v>M</v>
          </cell>
          <cell r="D3539">
            <v>261.33</v>
          </cell>
          <cell r="E3539">
            <v>5.45</v>
          </cell>
          <cell r="F3539">
            <v>266.77999999999997</v>
          </cell>
        </row>
        <row r="3540">
          <cell r="A3540">
            <v>92281</v>
          </cell>
          <cell r="B3540" t="str">
            <v>TUBO EM COBRE RÍGIDO, DN 22 MM, CLASSE E, COM ISOLAMENTO, INSTALADO EM PRUMADA DE HIDRÁULICA PREDIAL - FORNECIMENTO E INSTALAÇÃO. AF_04/2022</v>
          </cell>
          <cell r="C3540" t="str">
            <v>M</v>
          </cell>
          <cell r="D3540">
            <v>96.45</v>
          </cell>
          <cell r="E3540">
            <v>2.56</v>
          </cell>
          <cell r="F3540">
            <v>99.01</v>
          </cell>
        </row>
        <row r="3541">
          <cell r="A3541">
            <v>92282</v>
          </cell>
          <cell r="B3541" t="str">
            <v>TUBO EM COBRE RÍGIDO, DN 28 MM, CLASSE E, COM ISOLAMENTO, INSTALADO EM PRUMADA DE HIDRÁULICA PREDIAL - FORNECIMENTO E INSTALAÇÃO. AF_04/2022</v>
          </cell>
          <cell r="C3541" t="str">
            <v>M</v>
          </cell>
          <cell r="D3541">
            <v>112.19000000000001</v>
          </cell>
          <cell r="E3541">
            <v>3.07</v>
          </cell>
          <cell r="F3541">
            <v>115.26</v>
          </cell>
        </row>
        <row r="3542">
          <cell r="A3542">
            <v>92283</v>
          </cell>
          <cell r="B3542" t="str">
            <v>TUBO EM COBRE RÍGIDO, DN 35 MM, CLASSE E, COM ISOLAMENTO, INSTALADO EM PRUMADA DE HIDRÁULICA PREDIAL - FORNECIMENTO E INSTALAÇÃO. AF_04/2022</v>
          </cell>
          <cell r="C3542" t="str">
            <v>M</v>
          </cell>
          <cell r="D3542">
            <v>154.05000000000001</v>
          </cell>
          <cell r="E3542">
            <v>3.66</v>
          </cell>
          <cell r="F3542">
            <v>157.71</v>
          </cell>
        </row>
        <row r="3543">
          <cell r="A3543">
            <v>92284</v>
          </cell>
          <cell r="B3543" t="str">
            <v>TUBO EM COBRE RÍGIDO, DN 42 MM, CLASSE E, COM ISOLAMENTO, INSTALADO EM PRUMADA DE HIDRÁULICA PREDIAL - FORNECIMENTO E INSTALAÇÃO. AF_04/2022</v>
          </cell>
          <cell r="C3543" t="str">
            <v>M</v>
          </cell>
          <cell r="D3543">
            <v>195.51</v>
          </cell>
          <cell r="E3543">
            <v>4.24</v>
          </cell>
          <cell r="F3543">
            <v>199.75</v>
          </cell>
        </row>
        <row r="3544">
          <cell r="A3544">
            <v>92285</v>
          </cell>
          <cell r="B3544" t="str">
            <v>TUBO EM COBRE RÍGIDO, DN 54 MM, CLASSE E, COM ISOLAMENTO, INSTALADO EM PRUMADA DE HIDRÁULICA PREDIAL - FORNECIMENTO E INSTALAÇÃO. AF_04/2022</v>
          </cell>
          <cell r="C3544" t="str">
            <v>M</v>
          </cell>
          <cell r="D3544">
            <v>266.19</v>
          </cell>
          <cell r="E3544">
            <v>5.26</v>
          </cell>
          <cell r="F3544">
            <v>271.45</v>
          </cell>
        </row>
        <row r="3545">
          <cell r="A3545">
            <v>92286</v>
          </cell>
          <cell r="B3545" t="str">
            <v>TUBO EM COBRE RÍGIDO, DN 66 MM, CLASSE E, COM ISOLAMENTO, INSTALADO EM PRUMADA DE HIDRÁULICA PREDIAL - FORNECIMENTO E INSTALAÇÃO. AF_04/2022</v>
          </cell>
          <cell r="C3545" t="str">
            <v>M</v>
          </cell>
          <cell r="D3545">
            <v>342.91</v>
          </cell>
          <cell r="E3545">
            <v>6.28</v>
          </cell>
          <cell r="F3545">
            <v>349.19</v>
          </cell>
        </row>
        <row r="3546">
          <cell r="A3546">
            <v>92305</v>
          </cell>
          <cell r="B3546" t="str">
            <v>TUBO EM COBRE RÍGIDO, DN 15 MM, CLASSE E, SEM ISOLAMENTO, INSTALADO EM RAMAL DE DISTRIBUIÇÃO DE HIDRÁULICA PREDIAL - FORNECIMENTO E INSTALAÇÃO. AF_04/2022</v>
          </cell>
          <cell r="C3546" t="str">
            <v>M</v>
          </cell>
          <cell r="D3546">
            <v>31.740000000000002</v>
          </cell>
          <cell r="E3546">
            <v>5.4</v>
          </cell>
          <cell r="F3546">
            <v>37.14</v>
          </cell>
        </row>
        <row r="3547">
          <cell r="A3547">
            <v>92306</v>
          </cell>
          <cell r="B3547" t="str">
            <v>TUBO EM COBRE RÍGIDO, DN 22 MM, CLASSE E, SEM ISOLAMENTO, INSTALADO EM RAMAL DE DISTRIBUIÇÃO DE HIDRÁULICA PREDIAL - FORNECIMENTO E INSTALAÇÃO. AF_04/2022</v>
          </cell>
          <cell r="C3547" t="str">
            <v>M</v>
          </cell>
          <cell r="D3547">
            <v>53.400000000000006</v>
          </cell>
          <cell r="E3547">
            <v>6.23</v>
          </cell>
          <cell r="F3547">
            <v>59.63</v>
          </cell>
        </row>
        <row r="3548">
          <cell r="A3548">
            <v>92307</v>
          </cell>
          <cell r="B3548" t="str">
            <v>TUBO EM COBRE RÍGIDO, DN 28 MM, CLASSE E, SEM ISOLAMENTO, INSTALADO EM RAMAL DE DISTRIBUIÇÃO DE HIDRÁULICA PREDIAL - FORNECIMENTO E INSTALAÇÃO. AF_04/2022</v>
          </cell>
          <cell r="C3548" t="str">
            <v>M</v>
          </cell>
          <cell r="D3548">
            <v>67.41</v>
          </cell>
          <cell r="E3548">
            <v>6.94</v>
          </cell>
          <cell r="F3548">
            <v>74.349999999999994</v>
          </cell>
        </row>
        <row r="3549">
          <cell r="A3549">
            <v>92308</v>
          </cell>
          <cell r="B3549" t="str">
            <v>TUBO EM COBRE RÍGIDO, DN 15 MM, CLASSE E, COM ISOLAMENTO, INSTALADO EM RAMAL DE DISTRIBUIÇÃO DE HIDRÁULICA PREDIAL - FORNECIMENTO E INSTALAÇÃO. AF_04/2022</v>
          </cell>
          <cell r="C3549" t="str">
            <v>M</v>
          </cell>
          <cell r="D3549">
            <v>41.92</v>
          </cell>
          <cell r="E3549">
            <v>8.4700000000000006</v>
          </cell>
          <cell r="F3549">
            <v>50.39</v>
          </cell>
        </row>
        <row r="3550">
          <cell r="A3550">
            <v>92309</v>
          </cell>
          <cell r="B3550" t="str">
            <v>TUBO EM COBRE RÍGIDO, DN 22 MM, CLASSE E, COM ISOLAMENTO, INSTALADO EM RAMAL DE DISTRIBUIÇÃO DE HIDRÁULICA PREDIAL - FORNECIMENTO E INSTALAÇÃO. AF_04/2022</v>
          </cell>
          <cell r="C3550" t="str">
            <v>M</v>
          </cell>
          <cell r="D3550">
            <v>99.07</v>
          </cell>
          <cell r="E3550">
            <v>9.2899999999999991</v>
          </cell>
          <cell r="F3550">
            <v>108.36</v>
          </cell>
        </row>
        <row r="3551">
          <cell r="A3551">
            <v>92310</v>
          </cell>
          <cell r="B3551" t="str">
            <v>TUBO EM COBRE RÍGIDO, DN 28 MM, CLASSE E, COM ISOLAMENTO, INSTALADO EM RAMAL DE DISTRIBUIÇÃO DE HIDRÁULICA PREDIAL - FORNECIMENTO E INSTALAÇÃO. AF_04/2022</v>
          </cell>
          <cell r="C3551" t="str">
            <v>M</v>
          </cell>
          <cell r="D3551">
            <v>114.89999999999999</v>
          </cell>
          <cell r="E3551">
            <v>10.01</v>
          </cell>
          <cell r="F3551">
            <v>124.91</v>
          </cell>
        </row>
        <row r="3552">
          <cell r="A3552">
            <v>92320</v>
          </cell>
          <cell r="B3552" t="str">
            <v>TUBO EM COBRE RÍGIDO, DN 15 MM, CLASSE E, SEM ISOLAMENTO, INSTALADO EM RAMAL E SUB-RAMAL DE HIDRÁULICA PREDIAL - FORNECIMENTO E INSTALAÇÃO. AF_04/2022</v>
          </cell>
          <cell r="C3552" t="str">
            <v>M</v>
          </cell>
          <cell r="D3552">
            <v>35.33</v>
          </cell>
          <cell r="E3552">
            <v>14.64</v>
          </cell>
          <cell r="F3552">
            <v>49.97</v>
          </cell>
        </row>
        <row r="3553">
          <cell r="A3553">
            <v>92321</v>
          </cell>
          <cell r="B3553" t="str">
            <v>TUBO EM COBRE RÍGIDO, DN 22 MM, CLASSE E, SEM ISOLAMENTO, INSTALADO EM RAMAL E SUB-RAMAL DE HIDRÁULICA PREDIAL - FORNECIMENTO E INSTALAÇÃO. AF_04/2022</v>
          </cell>
          <cell r="C3553" t="str">
            <v>M</v>
          </cell>
          <cell r="D3553">
            <v>59.57</v>
          </cell>
          <cell r="E3553">
            <v>22.15</v>
          </cell>
          <cell r="F3553">
            <v>81.72</v>
          </cell>
        </row>
        <row r="3554">
          <cell r="A3554">
            <v>92322</v>
          </cell>
          <cell r="B3554" t="str">
            <v>TUBO EM COBRE RÍGIDO, DN 28 MM, CLASSE E, SEM ISOLAMENTO, INSTALADO EM RAMAL E SUB-RAMAL DE HIDRÁULICA PREDIAL - FORNECIMENTO E INSTALAÇÃO. AF_04/2022</v>
          </cell>
          <cell r="C3554" t="str">
            <v>M</v>
          </cell>
          <cell r="D3554">
            <v>75.81</v>
          </cell>
          <cell r="E3554">
            <v>28.58</v>
          </cell>
          <cell r="F3554">
            <v>104.39</v>
          </cell>
        </row>
        <row r="3555">
          <cell r="A3555">
            <v>92323</v>
          </cell>
          <cell r="B3555" t="str">
            <v>TUBO EM COBRE RÍGIDO, DN 15 MM, CLASSE E, COM ISOLAMENTO, INSTALADO EM RAMAL E SUB-RAMAL DE HIDRÁULICA PREDIAL - FORNECIMENTO E INSTALAÇÃO. AF_04/2022</v>
          </cell>
          <cell r="C3555" t="str">
            <v>M</v>
          </cell>
          <cell r="D3555">
            <v>44.66</v>
          </cell>
          <cell r="E3555">
            <v>15.48</v>
          </cell>
          <cell r="F3555">
            <v>60.14</v>
          </cell>
        </row>
        <row r="3556">
          <cell r="A3556">
            <v>92324</v>
          </cell>
          <cell r="B3556" t="str">
            <v>TUBO EM COBRE RÍGIDO, DN 22 MM, CLASSE E, COM ISOLAMENTO, INSTALADO EM RAMAL E SUB-RAMAL DE HIDRÁULICA PREDIAL - FORNECIMENTO E INSTALAÇÃO. AF_04/2022</v>
          </cell>
          <cell r="C3556" t="str">
            <v>M</v>
          </cell>
          <cell r="D3556">
            <v>104.38000000000001</v>
          </cell>
          <cell r="E3556">
            <v>22.99</v>
          </cell>
          <cell r="F3556">
            <v>127.37</v>
          </cell>
        </row>
        <row r="3557">
          <cell r="A3557">
            <v>92325</v>
          </cell>
          <cell r="B3557" t="str">
            <v>TUBO EM COBRE RÍGIDO, DN 28 MM, CLASSE E, COM ISOLAMENTO, INSTALADO EM RAMAL E SUB-RAMAL DE HIDRÁULICA PREDIAL - FORNECIMENTO E INSTALAÇÃO. AF_04/2022</v>
          </cell>
          <cell r="C3557" t="str">
            <v>M</v>
          </cell>
          <cell r="D3557">
            <v>122.43</v>
          </cell>
          <cell r="E3557">
            <v>29.43</v>
          </cell>
          <cell r="F3557">
            <v>151.86000000000001</v>
          </cell>
        </row>
        <row r="3558">
          <cell r="A3558">
            <v>92335</v>
          </cell>
          <cell r="B3558" t="str">
            <v>TUBO DE AÇO GALVANIZADO COM COSTURA, CLASSE MÉDIA, CONEXÃO RANHURADA, DN 50 (2"), INSTALADO EM PRUMADAS - FORNECIMENTO E INSTALAÇÃO. AF_10/2020</v>
          </cell>
          <cell r="C3558" t="str">
            <v>M</v>
          </cell>
          <cell r="D3558">
            <v>70.59</v>
          </cell>
          <cell r="E3558">
            <v>10.55</v>
          </cell>
          <cell r="F3558">
            <v>81.14</v>
          </cell>
        </row>
        <row r="3559">
          <cell r="A3559">
            <v>92336</v>
          </cell>
          <cell r="B3559" t="str">
            <v>TUBO DE AÇO GALVANIZADO COM COSTURA, CLASSE MÉDIA, CONEXÃO RANHURADA, DN 65 (2 1/2"), INSTALADO EM PRUMADAS - FORNECIMENTO E INSTALAÇÃO. AF_10/2020</v>
          </cell>
          <cell r="C3559" t="str">
            <v>M</v>
          </cell>
          <cell r="D3559">
            <v>87.22</v>
          </cell>
          <cell r="E3559">
            <v>12.17</v>
          </cell>
          <cell r="F3559">
            <v>99.39</v>
          </cell>
        </row>
        <row r="3560">
          <cell r="A3560">
            <v>92337</v>
          </cell>
          <cell r="B3560" t="str">
            <v>TUBO DE AÇO GALVANIZADO COM COSTURA, CLASSE MÉDIA, CONEXÃO RANHURADA, DN 80 (3"), INSTALADO EM PRUMADAS - FORNECIMENTO E INSTALAÇÃO. AF_10/2020</v>
          </cell>
          <cell r="C3560" t="str">
            <v>M</v>
          </cell>
          <cell r="D3560">
            <v>116.33000000000001</v>
          </cell>
          <cell r="E3560">
            <v>13.78</v>
          </cell>
          <cell r="F3560">
            <v>130.11000000000001</v>
          </cell>
        </row>
        <row r="3561">
          <cell r="A3561">
            <v>92338</v>
          </cell>
          <cell r="B3561" t="str">
            <v>TUBO DE AÇO PRETO SEM COSTURA, CONEXÃO SOLDADA, DN 50 (2"), INSTALADO EM PRUMADAS - FORNECIMENTO E INSTALAÇÃO. AF_10/2020</v>
          </cell>
          <cell r="C3561" t="str">
            <v>M</v>
          </cell>
          <cell r="D3561">
            <v>138.22</v>
          </cell>
          <cell r="E3561">
            <v>23.63</v>
          </cell>
          <cell r="F3561">
            <v>161.85</v>
          </cell>
        </row>
        <row r="3562">
          <cell r="A3562">
            <v>92339</v>
          </cell>
          <cell r="B3562" t="str">
            <v>TUBO DE AÇO PRETO SEM COSTURA, CONEXÃO SOLDADA, DN 65 (2 1/2"), INSTALADO EM PRUMADAS - FORNECIMENTO E INSTALAÇÃO. AF_10/2020</v>
          </cell>
          <cell r="C3562" t="str">
            <v>M</v>
          </cell>
          <cell r="D3562">
            <v>219.14</v>
          </cell>
          <cell r="E3562">
            <v>26.18</v>
          </cell>
          <cell r="F3562">
            <v>245.32</v>
          </cell>
        </row>
        <row r="3563">
          <cell r="A3563">
            <v>92341</v>
          </cell>
          <cell r="B3563" t="str">
            <v>TUBO DE AÇO GALVANIZADO COM COSTURA, CLASSE MÉDIA, DN 50 (2"), CONEXÃO ROSQUEADA, INSTALADO EM PRUMADAS - FORNECIMENTO E INSTALAÇÃO. AF_10/2020</v>
          </cell>
          <cell r="C3563" t="str">
            <v>M</v>
          </cell>
          <cell r="D3563">
            <v>73.86</v>
          </cell>
          <cell r="E3563">
            <v>19.03</v>
          </cell>
          <cell r="F3563">
            <v>92.89</v>
          </cell>
        </row>
        <row r="3564">
          <cell r="A3564">
            <v>92342</v>
          </cell>
          <cell r="B3564" t="str">
            <v>TUBO DE AÇO GALVANIZADO COM COSTURA, CLASSE MÉDIA, DN 65 (2 1/2"), CONEXÃO ROSQUEADA, INSTALADO EM PRUMADAS - FORNECIMENTO E INSTALAÇÃO. AF_10/2020</v>
          </cell>
          <cell r="C3564" t="str">
            <v>M</v>
          </cell>
          <cell r="D3564">
            <v>90.53</v>
          </cell>
          <cell r="E3564">
            <v>20.71</v>
          </cell>
          <cell r="F3564">
            <v>111.24</v>
          </cell>
        </row>
        <row r="3565">
          <cell r="A3565">
            <v>92343</v>
          </cell>
          <cell r="B3565" t="str">
            <v>TUBO DE AÇO GALVANIZADO COM COSTURA, CLASSE MÉDIA, DN 80 (3"), CONEXÃO ROSQUEADA, INSTALADO EM PRUMADAS - FORNECIMENTO E INSTALAÇÃO. AF_10/2020</v>
          </cell>
          <cell r="C3565" t="str">
            <v>M</v>
          </cell>
          <cell r="D3565">
            <v>119.69</v>
          </cell>
          <cell r="E3565">
            <v>22.38</v>
          </cell>
          <cell r="F3565">
            <v>142.07</v>
          </cell>
        </row>
        <row r="3566">
          <cell r="A3566">
            <v>92359</v>
          </cell>
          <cell r="B3566" t="str">
            <v>TUBO DE AÇO PRETO SEM COSTURA, CONEXÃO SOLDADA, DN 25 (1"), INSTALADO EM REDE DE ALIMENTAÇÃO PARA HIDRANTE - FORNECIMENTO E INSTALAÇÃO. AF_10/2020</v>
          </cell>
          <cell r="C3566" t="str">
            <v>M</v>
          </cell>
          <cell r="D3566">
            <v>73.13000000000001</v>
          </cell>
          <cell r="E3566">
            <v>3.1</v>
          </cell>
          <cell r="F3566">
            <v>76.23</v>
          </cell>
        </row>
        <row r="3567">
          <cell r="A3567">
            <v>92360</v>
          </cell>
          <cell r="B3567" t="str">
            <v>TUBO DE AÇO PRETO SEM COSTURA, CONEXÃO SOLDADA, DN 32 (1 1/4"), INSTALADO EM REDE DE ALIMENTAÇÃO PARA HIDRANTE - FORNECIMENTO E INSTALAÇÃO. AF_10/2020</v>
          </cell>
          <cell r="C3567" t="str">
            <v>M</v>
          </cell>
          <cell r="D3567">
            <v>97.92</v>
          </cell>
          <cell r="E3567">
            <v>3.97</v>
          </cell>
          <cell r="F3567">
            <v>101.89</v>
          </cell>
        </row>
        <row r="3568">
          <cell r="A3568">
            <v>92361</v>
          </cell>
          <cell r="B3568" t="str">
            <v>TUBO DE AÇO PRETO SEM COSTURA, CONEXÃO SOLDADA, DN 50 (2"), INSTALADO EM REDE DE ALIMENTAÇÃO PARA HIDRANTE - FORNECIMENTO E INSTALAÇÃO. AF_10/2020</v>
          </cell>
          <cell r="C3568" t="str">
            <v>M</v>
          </cell>
          <cell r="D3568">
            <v>131.31</v>
          </cell>
          <cell r="E3568">
            <v>6.23</v>
          </cell>
          <cell r="F3568">
            <v>137.54</v>
          </cell>
        </row>
        <row r="3569">
          <cell r="A3569">
            <v>92362</v>
          </cell>
          <cell r="B3569" t="str">
            <v>TUBO DE AÇO PRETO SEM COSTURA, CONEXÃO SOLDADA, DN 65 (2 1/2"), INSTALADO EM REDE DE ALIMENTAÇÃO PARA HIDRANTE - FORNECIMENTO E INSTALAÇÃO. AF_10/2020</v>
          </cell>
          <cell r="C3569" t="str">
            <v>M</v>
          </cell>
          <cell r="D3569">
            <v>211.95000000000002</v>
          </cell>
          <cell r="E3569">
            <v>8.1</v>
          </cell>
          <cell r="F3569">
            <v>220.05</v>
          </cell>
        </row>
        <row r="3570">
          <cell r="A3570">
            <v>92364</v>
          </cell>
          <cell r="B3570" t="str">
            <v>TUBO DE AÇO GALVANIZADO COM COSTURA, CLASSE MÉDIA, DN 32 (1 1/4"), CONEXÃO ROSQUEADA, INSTALADO EM REDE DE ALIMENTAÇÃO PARA HIDRANTE - FORNECIMENTO E INSTALAÇÃO. AF_10/2020</v>
          </cell>
          <cell r="C3570" t="str">
            <v>M</v>
          </cell>
          <cell r="D3570">
            <v>42.41</v>
          </cell>
          <cell r="E3570">
            <v>7.09</v>
          </cell>
          <cell r="F3570">
            <v>49.5</v>
          </cell>
        </row>
        <row r="3571">
          <cell r="A3571">
            <v>92365</v>
          </cell>
          <cell r="B3571" t="str">
            <v>TUBO DE AÇO GALVANIZADO COM COSTURA, CLASSE MÉDIA, DN 40 (1 1/2"), CONEXÃO ROSQUEADA, INSTALADO EM REDE DE ALIMENTAÇÃO PARA HIDRANTE - FORNECIMENTO E INSTALAÇÃO. AF_10/2020</v>
          </cell>
          <cell r="C3571" t="str">
            <v>M</v>
          </cell>
          <cell r="D3571">
            <v>49.089999999999996</v>
          </cell>
          <cell r="E3571">
            <v>7.71</v>
          </cell>
          <cell r="F3571">
            <v>56.8</v>
          </cell>
        </row>
        <row r="3572">
          <cell r="A3572">
            <v>92366</v>
          </cell>
          <cell r="B3572" t="str">
            <v>TUBO DE AÇO GALVANIZADO COM COSTURA, CLASSE MÉDIA, DN 50 (2"), CONEXÃO ROSQUEADA, INSTALADO EM REDE DE ALIMENTAÇÃO PARA HIDRANTE - FORNECIMENTO E INSTALAÇÃO. AF_10/2020</v>
          </cell>
          <cell r="C3572" t="str">
            <v>M</v>
          </cell>
          <cell r="D3572">
            <v>69.78</v>
          </cell>
          <cell r="E3572">
            <v>8.56</v>
          </cell>
          <cell r="F3572">
            <v>78.34</v>
          </cell>
        </row>
        <row r="3573">
          <cell r="A3573">
            <v>92367</v>
          </cell>
          <cell r="B3573" t="str">
            <v>TUBO DE AÇO GALVANIZADO COM COSTURA, CLASSE MÉDIA, DN 65 (2 1/2"), CONEXÃO ROSQUEADA, INSTALADO EM REDE DE ALIMENTAÇÃO PARA HIDRANTE - FORNECIMENTO E INSTALAÇÃO. AF_10/2020</v>
          </cell>
          <cell r="C3573" t="str">
            <v>M</v>
          </cell>
          <cell r="D3573">
            <v>86.25</v>
          </cell>
          <cell r="E3573">
            <v>9.76</v>
          </cell>
          <cell r="F3573">
            <v>96.01</v>
          </cell>
        </row>
        <row r="3574">
          <cell r="A3574">
            <v>92368</v>
          </cell>
          <cell r="B3574" t="str">
            <v>TUBO DE AÇO GALVANIZADO COM COSTURA, CLASSE MÉDIA, DN 80 (3"), CONEXÃO ROSQUEADA, INSTALADO EM REDE DE ALIMENTAÇÃO PARA HIDRANTE - FORNECIMENTO E INSTALAÇÃO. AF_10/2020</v>
          </cell>
          <cell r="C3574" t="str">
            <v>M</v>
          </cell>
          <cell r="D3574">
            <v>115.25999999999999</v>
          </cell>
          <cell r="E3574">
            <v>10.98</v>
          </cell>
          <cell r="F3574">
            <v>126.24</v>
          </cell>
        </row>
        <row r="3575">
          <cell r="A3575">
            <v>92645</v>
          </cell>
          <cell r="B3575" t="str">
            <v>TUBO DE AÇO PRETO SEM COSTURA, CONEXÃO SOLDADA, DN 25 (1"), INSTALADO EM REDE DE ALIMENTAÇÃO PARA SPRINKLER - FORNECIMENTO E INSTALAÇÃO. AF_10/2020</v>
          </cell>
          <cell r="C3575" t="str">
            <v>M</v>
          </cell>
          <cell r="D3575">
            <v>74.38</v>
          </cell>
          <cell r="E3575">
            <v>6.23</v>
          </cell>
          <cell r="F3575">
            <v>80.61</v>
          </cell>
        </row>
        <row r="3576">
          <cell r="A3576">
            <v>92646</v>
          </cell>
          <cell r="B3576" t="str">
            <v>TUBO DE AÇO PRETO SEM COSTURA, CONEXÃO SOLDADA, DN 32 (1 1/4"), INSTALADO EM REDE DE ALIMENTAÇÃO PARA SPRINKLER - FORNECIMENTO E INSTALAÇÃO. AF_10/2020</v>
          </cell>
          <cell r="C3576" t="str">
            <v>M</v>
          </cell>
          <cell r="D3576">
            <v>99.16</v>
          </cell>
          <cell r="E3576">
            <v>7.11</v>
          </cell>
          <cell r="F3576">
            <v>106.27</v>
          </cell>
        </row>
        <row r="3577">
          <cell r="A3577">
            <v>92648</v>
          </cell>
          <cell r="B3577" t="str">
            <v>TUBO DE AÇO PRETO SEM COSTURA, CONEXÃO SOLDADA, DN 40 (1 1/2"), INSTALADO EM REDE DE ALIMENTAÇÃO PARA SPRINKLER - FORNECIMENTO E INSTALAÇÃO. AF_10/2020</v>
          </cell>
          <cell r="C3577" t="str">
            <v>M</v>
          </cell>
          <cell r="D3577">
            <v>108.21000000000001</v>
          </cell>
          <cell r="E3577">
            <v>8.1</v>
          </cell>
          <cell r="F3577">
            <v>116.31</v>
          </cell>
        </row>
        <row r="3578">
          <cell r="A3578">
            <v>92649</v>
          </cell>
          <cell r="B3578" t="str">
            <v>TUBO DE AÇO PRETO SEM COSTURA, CONEXÃO SOLDADA, DN 50 (2"), INSTALADO EM REDE DE ALIMENTAÇÃO PARA SPRINKLER - FORNECIMENTO E INSTALAÇÃO. AF_10/2020</v>
          </cell>
          <cell r="C3578" t="str">
            <v>M</v>
          </cell>
          <cell r="D3578">
            <v>132.54000000000002</v>
          </cell>
          <cell r="E3578">
            <v>9.36</v>
          </cell>
          <cell r="F3578">
            <v>141.9</v>
          </cell>
        </row>
        <row r="3579">
          <cell r="A3579">
            <v>92650</v>
          </cell>
          <cell r="B3579" t="str">
            <v>TUBO DE AÇO PRETO SEM COSTURA, CONEXÃO SOLDADA, DN 65 (2 1/2"), INSTALADO EM REDE DE ALIMENTAÇÃO PARA SPRINKLER - FORNECIMENTO E INSTALAÇÃO. AF_10/2020</v>
          </cell>
          <cell r="C3579" t="str">
            <v>M</v>
          </cell>
          <cell r="D3579">
            <v>213.19</v>
          </cell>
          <cell r="E3579">
            <v>11.23</v>
          </cell>
          <cell r="F3579">
            <v>224.42</v>
          </cell>
        </row>
        <row r="3580">
          <cell r="A3580">
            <v>92652</v>
          </cell>
          <cell r="B3580" t="str">
            <v>TUBO DE AÇO GALVANIZADO COM COSTURA, CLASSE MÉDIA, CONEXÃO ROSQUEADA, DN 32 (1 1/4"), INSTALADO EM REDE DE ALIMENTAÇÃO PARA SPRINKLER - FORNECIMENTO E INSTALAÇÃO. AF_10/2020</v>
          </cell>
          <cell r="C3580" t="str">
            <v>M</v>
          </cell>
          <cell r="D3580">
            <v>43.93</v>
          </cell>
          <cell r="E3580">
            <v>10.94</v>
          </cell>
          <cell r="F3580">
            <v>54.87</v>
          </cell>
        </row>
        <row r="3581">
          <cell r="A3581">
            <v>92653</v>
          </cell>
          <cell r="B3581" t="str">
            <v>TUBO DE AÇO GALVANIZADO COM COSTURA, CLASSE MÉDIA, CONEXÃO ROSQUEADA, DN 40 (1 1/2"), INSTALADO EM REDE DE ALIMENTAÇÃO PARA SPRINKLER - FORNECIMENTO E INSTALAÇÃO. AF_10/2020</v>
          </cell>
          <cell r="C3581" t="str">
            <v>M</v>
          </cell>
          <cell r="D3581">
            <v>50.599999999999994</v>
          </cell>
          <cell r="E3581">
            <v>11.63</v>
          </cell>
          <cell r="F3581">
            <v>62.23</v>
          </cell>
        </row>
        <row r="3582">
          <cell r="A3582">
            <v>92654</v>
          </cell>
          <cell r="B3582" t="str">
            <v>TUBO DE AÇO GALVANIZADO COM COSTURA, CLASSE MÉDIA, CONEXÃO ROSQUEADA, DN 50 (2"), INSTALADO EM REDE DE ALIMENTAÇÃO PARA SPRINKLER - FORNECIMENTO E INSTALAÇÃO. AF_10/2020</v>
          </cell>
          <cell r="C3582" t="str">
            <v>M</v>
          </cell>
          <cell r="D3582">
            <v>71.300000000000011</v>
          </cell>
          <cell r="E3582">
            <v>12.46</v>
          </cell>
          <cell r="F3582">
            <v>83.76</v>
          </cell>
        </row>
        <row r="3583">
          <cell r="A3583">
            <v>92655</v>
          </cell>
          <cell r="B3583" t="str">
            <v>TUBO DE AÇO GALVANIZADO COM COSTURA, CLASSE MÉDIA, CONEXÃO ROSQUEADA, DN 65 (2 1/2"), INSTALADO EM REDE DE ALIMENTAÇÃO PARA SPRINKLER - FORNECIMENTO E INSTALAÇÃO. AF_10/2020</v>
          </cell>
          <cell r="C3583" t="str">
            <v>M</v>
          </cell>
          <cell r="D3583">
            <v>87.81</v>
          </cell>
          <cell r="E3583">
            <v>13.73</v>
          </cell>
          <cell r="F3583">
            <v>101.54</v>
          </cell>
        </row>
        <row r="3584">
          <cell r="A3584">
            <v>92656</v>
          </cell>
          <cell r="B3584" t="str">
            <v>TUBO DE AÇO GALVANIZADO COM COSTURA, CLASSE MÉDIA, CONEXÃO ROSQUEADA, DN 80 (3"), INSTALADO EM REDE DE ALIMENTAÇÃO PARA SPRINKLER - FORNECIMENTO E INSTALAÇÃO. AF_10/2020</v>
          </cell>
          <cell r="C3584" t="str">
            <v>M</v>
          </cell>
          <cell r="D3584">
            <v>116.81</v>
          </cell>
          <cell r="E3584">
            <v>14.96</v>
          </cell>
          <cell r="F3584">
            <v>131.77000000000001</v>
          </cell>
        </row>
        <row r="3585">
          <cell r="A3585">
            <v>92687</v>
          </cell>
          <cell r="B3585" t="str">
            <v>TUBO DE AÇO GALVANIZADO COM COSTURA, CLASSE MÉDIA, CONEXÃO ROSQUEADA, DN 15 (1/2"), INSTALADO EM RAMAIS E SUB-RAMAIS DE GÁS - FORNECIMENTO E INSTALAÇÃO. AF_10/2020</v>
          </cell>
          <cell r="C3585" t="str">
            <v>M</v>
          </cell>
          <cell r="D3585">
            <v>19.43</v>
          </cell>
          <cell r="E3585">
            <v>6.89</v>
          </cell>
          <cell r="F3585">
            <v>26.32</v>
          </cell>
        </row>
        <row r="3586">
          <cell r="A3586">
            <v>92688</v>
          </cell>
          <cell r="B3586" t="str">
            <v>TUBO DE AÇO GALVANIZADO COM COSTURA, CLASSE MÉDIA, CONEXÃO ROSQUEADA, DN 20 (3/4"), INSTALADO EM RAMAIS E SUB-RAMAIS DE GÁS - FORNECIMENTO E INSTALAÇÃO. AF_10/2020</v>
          </cell>
          <cell r="C3586" t="str">
            <v>M</v>
          </cell>
          <cell r="D3586">
            <v>25.779999999999998</v>
          </cell>
          <cell r="E3586">
            <v>11.84</v>
          </cell>
          <cell r="F3586">
            <v>37.619999999999997</v>
          </cell>
        </row>
        <row r="3587">
          <cell r="A3587">
            <v>92689</v>
          </cell>
          <cell r="B3587" t="str">
            <v>TUBO DE AÇO PRETO SEM COSTURA, CLASSE MÉDIA, CONEXÃO SOLDADA, DN 15 (1/2"), INSTALADO EM RAMAIS E SUB-RAMAIS DE GÁS - FORNECIMENTO E INSTALAÇÃO. AF_10/2020</v>
          </cell>
          <cell r="C3587" t="str">
            <v>M</v>
          </cell>
          <cell r="D3587">
            <v>49.650000000000006</v>
          </cell>
          <cell r="E3587">
            <v>7.12</v>
          </cell>
          <cell r="F3587">
            <v>56.77</v>
          </cell>
        </row>
        <row r="3588">
          <cell r="A3588">
            <v>92690</v>
          </cell>
          <cell r="B3588" t="str">
            <v>TUBO DE AÇO PRETO SEM COSTURA, CLASSE MÉDIA, CONEXÃO SOLDADA, DN 20 (3/4"), INSTALADO EM RAMAIS E SUB-RAMAIS DE GÁS - FORNECIMENTO E INSTALAÇÃO. AF_10/2020</v>
          </cell>
          <cell r="C3588" t="str">
            <v>M</v>
          </cell>
          <cell r="D3588">
            <v>68.75</v>
          </cell>
          <cell r="E3588">
            <v>12.24</v>
          </cell>
          <cell r="F3588">
            <v>80.989999999999995</v>
          </cell>
        </row>
        <row r="3589">
          <cell r="A3589">
            <v>92691</v>
          </cell>
          <cell r="B3589" t="str">
            <v>TUBO DE AÇO PRETO SEM COSTURA, CLASSE MÉDIA, CONEXÃO SOLDADA, DN 25 (1"), INSTALADO EM RAMAIS  E SUB-RAMAIS DE GÁS - FORNECIMENTO E INSTALAÇÃO. AF_10/2020</v>
          </cell>
          <cell r="C3589" t="str">
            <v>M</v>
          </cell>
          <cell r="D3589">
            <v>81.360000000000014</v>
          </cell>
          <cell r="E3589">
            <v>23.9</v>
          </cell>
          <cell r="F3589">
            <v>105.26</v>
          </cell>
        </row>
        <row r="3590">
          <cell r="A3590">
            <v>94462</v>
          </cell>
          <cell r="B3590" t="str">
            <v>TUBO DE AÇO GALVANIZADO COM COSTURA, CLASSE MÉDIA, DN 50 (2), CONEXÃO ROSQUEADA, INSTALADO EM RESERVAÇÃO DE ÁGUA DE EDIFICAÇÃO QUE POSSUA RESERVATÓRIO DE FIBRA/FIBROCIMENTO  FORNECIMENTO E INSTALAÇÃO. AF_06/2016</v>
          </cell>
          <cell r="C3590" t="str">
            <v>M</v>
          </cell>
          <cell r="D3590">
            <v>70.25</v>
          </cell>
          <cell r="E3590">
            <v>23.11</v>
          </cell>
          <cell r="F3590">
            <v>93.36</v>
          </cell>
        </row>
        <row r="3591">
          <cell r="A3591">
            <v>94463</v>
          </cell>
          <cell r="B3591" t="str">
            <v>TUBO DE AÇO GALVANIZADO COM COSTURA, CLASSE MÉDIA, DN 65 (2 1/2), CONEXÃO ROSQUEADA, INSTALADO EM RESERVAÇÃO DE ÁGUA DE EDIFICAÇÃO QUE POSSUA RESERVATÓRIO DE FIBRA/FIBROCIMENTO  FORNECIMENTO E INSTALAÇÃO. AF_06/2016</v>
          </cell>
          <cell r="C3591" t="str">
            <v>M</v>
          </cell>
          <cell r="D3591">
            <v>85.01</v>
          </cell>
          <cell r="E3591">
            <v>23.11</v>
          </cell>
          <cell r="F3591">
            <v>108.12</v>
          </cell>
        </row>
        <row r="3592">
          <cell r="A3592">
            <v>94464</v>
          </cell>
          <cell r="B3592" t="str">
            <v>TUBO DE AÇO GALVANIZADO COM COSTURA, CLASSE MÉDIA, DN 80 (3), CONEXÃO ROSQUEADA, INSTALADO EM RESERVAÇÃO DE ÁGUA DE EDIFICAÇÃO QUE POSSUA RESERVATÓRIO DE FIBRA/FIBROCIMENTO  FORNECIMENTO E INSTALAÇÃO. AF_06/2016</v>
          </cell>
          <cell r="C3592" t="str">
            <v>M</v>
          </cell>
          <cell r="D3592">
            <v>122.21000000000001</v>
          </cell>
          <cell r="E3592">
            <v>28.88</v>
          </cell>
          <cell r="F3592">
            <v>151.09</v>
          </cell>
        </row>
        <row r="3593">
          <cell r="A3593">
            <v>94602</v>
          </cell>
          <cell r="B3593" t="str">
            <v>TUBO EM COBRE RÍGIDO, DN 54 MM, CLASSE E, SEM ISOLAMENTO, INSTALADO EM RESERVAÇÃO DE ÁGUA DE EDIFICAÇÃO QUE POSSUA RESERVATÓRIO DE FIBRA/FIBROCIMENTO  FORNECIMENTO E INSTALAÇÃO. AF_06/2016</v>
          </cell>
          <cell r="C3593" t="str">
            <v>M</v>
          </cell>
          <cell r="D3593">
            <v>181.88</v>
          </cell>
          <cell r="E3593">
            <v>27.15</v>
          </cell>
          <cell r="F3593">
            <v>209.03</v>
          </cell>
        </row>
        <row r="3594">
          <cell r="A3594">
            <v>94603</v>
          </cell>
          <cell r="B3594" t="str">
            <v>TUBO EM COBRE RÍGIDO, DN 66 MM, CLASSE E, SEM ISOLAMENTO, INSTALADO EM RESERVAÇÃO DE ÁGUA DE EDIFICAÇÃO QUE POSSUA RESERVATÓRIO DE FIBRA/FIBROCIMENTO  FORNECIMENTO E INSTALAÇÃO. AF_06/2016</v>
          </cell>
          <cell r="C3594" t="str">
            <v>M</v>
          </cell>
          <cell r="D3594">
            <v>251.91</v>
          </cell>
          <cell r="E3594">
            <v>27.15</v>
          </cell>
          <cell r="F3594">
            <v>279.06</v>
          </cell>
        </row>
        <row r="3595">
          <cell r="A3595">
            <v>94604</v>
          </cell>
          <cell r="B3595" t="str">
            <v>TUBO EM COBRE RÍGIDO, DN 79 MM, CLASSE E, SEM ISOLAMENTO, INSTALADO EM RESERVAÇÃO DE ÁGUA DE EDIFICAÇÃO QUE POSSUA RESERVATÓRIO DE FIBRA/FIBROCIMENTO  FORNECIMENTO E INSTALAÇÃO. AF_06/2016</v>
          </cell>
          <cell r="C3595" t="str">
            <v>M</v>
          </cell>
          <cell r="D3595">
            <v>350.22</v>
          </cell>
          <cell r="E3595">
            <v>29.59</v>
          </cell>
          <cell r="F3595">
            <v>379.81</v>
          </cell>
        </row>
        <row r="3596">
          <cell r="A3596">
            <v>94605</v>
          </cell>
          <cell r="B3596" t="str">
            <v>TUBO EM COBRE RÍGIDO, DN 104 MM, CLASSE E, SEM ISOLAMENTO, INSTALADO EM RESERVAÇÃO DE ÁGUA DE EDIFICAÇÃO QUE POSSUA RESERVATÓRIO DE FIBRA/FIBROCIMENTO  FORNECIMENTO E INSTALAÇÃO. AF_06/2016</v>
          </cell>
          <cell r="C3596" t="str">
            <v>M</v>
          </cell>
          <cell r="D3596">
            <v>510.95</v>
          </cell>
          <cell r="E3596">
            <v>29.59</v>
          </cell>
          <cell r="F3596">
            <v>540.54</v>
          </cell>
        </row>
        <row r="3597">
          <cell r="A3597">
            <v>94648</v>
          </cell>
          <cell r="B3597" t="str">
            <v>TUBO, PVC, SOLDÁVEL, DN  25 MM, INSTALADO EM RESERVAÇÃO DE ÁGUA DE EDIFICAÇÃO QUE POSSUA RESERVATÓRIO DE FIBRA/FIBROCIMENTO   FORNECIMENTO E INSTALAÇÃO. AF_06/2016</v>
          </cell>
          <cell r="C3597" t="str">
            <v>M</v>
          </cell>
          <cell r="D3597">
            <v>6.4000000000000012</v>
          </cell>
          <cell r="E3597">
            <v>5.31</v>
          </cell>
          <cell r="F3597">
            <v>11.71</v>
          </cell>
        </row>
        <row r="3598">
          <cell r="A3598">
            <v>94649</v>
          </cell>
          <cell r="B3598" t="str">
            <v>TUBO, PVC, SOLDÁVEL, DN 32 MM, INSTALADO EM RESERVAÇÃO DE ÁGUA DE EDIFICAÇÃO QUE POSSUA RESERVATÓRIO DE FIBRA/FIBROCIMENTO   FORNECIMENTO E INSTALAÇÃO. AF_06/2016</v>
          </cell>
          <cell r="C3598" t="str">
            <v>M</v>
          </cell>
          <cell r="D3598">
            <v>11.46</v>
          </cell>
          <cell r="E3598">
            <v>5.3</v>
          </cell>
          <cell r="F3598">
            <v>16.760000000000002</v>
          </cell>
        </row>
        <row r="3599">
          <cell r="A3599">
            <v>94650</v>
          </cell>
          <cell r="B3599" t="str">
            <v>TUBO, PVC, SOLDÁVEL, DN 40 MM, INSTALADO EM RESERVAÇÃO DE ÁGUA DE EDIFICAÇÃO QUE POSSUA RESERVATÓRIO DE FIBRA/FIBROCIMENTO   FORNECIMENTO E INSTALAÇÃO. AF_06/2016</v>
          </cell>
          <cell r="C3599" t="str">
            <v>M</v>
          </cell>
          <cell r="D3599">
            <v>17.490000000000002</v>
          </cell>
          <cell r="E3599">
            <v>7.52</v>
          </cell>
          <cell r="F3599">
            <v>25.01</v>
          </cell>
        </row>
        <row r="3600">
          <cell r="A3600">
            <v>94651</v>
          </cell>
          <cell r="B3600" t="str">
            <v>TUBO, PVC, SOLDÁVEL, DN 50 MM, INSTALADO EM RESERVAÇÃO DE ÁGUA DE EDIFICAÇÃO QUE POSSUA RESERVATÓRIO DE FIBRA/FIBROCIMENTO   FORNECIMENTO E INSTALAÇÃO. AF_06/2016</v>
          </cell>
          <cell r="C3600" t="str">
            <v>M</v>
          </cell>
          <cell r="D3600">
            <v>18.900000000000002</v>
          </cell>
          <cell r="E3600">
            <v>7.52</v>
          </cell>
          <cell r="F3600">
            <v>26.42</v>
          </cell>
        </row>
        <row r="3601">
          <cell r="A3601">
            <v>94652</v>
          </cell>
          <cell r="B3601" t="str">
            <v>TUBO, PVC, SOLDÁVEL, DN 60 MM, INSTALADO EM RESERVAÇÃO DE ÁGUA DE EDIFICAÇÃO QUE POSSUA RESERVATÓRIO DE FIBRA/FIBROCIMENTO   FORNECIMENTO E INSTALAÇÃO. AF_06/2016</v>
          </cell>
          <cell r="C3601" t="str">
            <v>M</v>
          </cell>
          <cell r="D3601">
            <v>30.11</v>
          </cell>
          <cell r="E3601">
            <v>12.22</v>
          </cell>
          <cell r="F3601">
            <v>42.33</v>
          </cell>
        </row>
        <row r="3602">
          <cell r="A3602">
            <v>94653</v>
          </cell>
          <cell r="B3602" t="str">
            <v>TUBO, PVC, SOLDÁVEL, DN 75 MM, INSTALADO EM RESERVAÇÃO DE ÁGUA DE EDIFICAÇÃO QUE POSSUA RESERVATÓRIO DE FIBRA/FIBROCIMENTO   FORNECIMENTO E INSTALAÇÃO. AF_06/2016</v>
          </cell>
          <cell r="C3602" t="str">
            <v>M</v>
          </cell>
          <cell r="D3602">
            <v>46.76</v>
          </cell>
          <cell r="E3602">
            <v>12.22</v>
          </cell>
          <cell r="F3602">
            <v>58.98</v>
          </cell>
        </row>
        <row r="3603">
          <cell r="A3603">
            <v>94654</v>
          </cell>
          <cell r="B3603" t="str">
            <v>TUBO, PVC, SOLDÁVEL, DN 85 MM, INSTALADO EM RESERVAÇÃO DE ÁGUA DE EDIFICAÇÃO QUE POSSUA RESERVATÓRIO DE FIBRA/FIBROCIMENTO   FORNECIMENTO E INSTALAÇÃO. AF_06/2016</v>
          </cell>
          <cell r="C3603" t="str">
            <v>M</v>
          </cell>
          <cell r="D3603">
            <v>63.910000000000004</v>
          </cell>
          <cell r="E3603">
            <v>21.43</v>
          </cell>
          <cell r="F3603">
            <v>85.34</v>
          </cell>
        </row>
        <row r="3604">
          <cell r="A3604">
            <v>94655</v>
          </cell>
          <cell r="B3604" t="str">
            <v>TUBO, PVC, SOLDÁVEL, DN 110 MM, INSTALADO EM RESERVAÇÃO DE ÁGUA DE EDIFICAÇÃO QUE POSSUA RESERVATÓRIO DE FIBRA/FIBROCIMENTO   FORNECIMENTO E INSTALAÇÃO. AF_06/2016</v>
          </cell>
          <cell r="C3604" t="str">
            <v>M</v>
          </cell>
          <cell r="D3604">
            <v>95.27</v>
          </cell>
          <cell r="E3604">
            <v>21.42</v>
          </cell>
          <cell r="F3604">
            <v>116.69</v>
          </cell>
        </row>
        <row r="3605">
          <cell r="A3605">
            <v>94716</v>
          </cell>
          <cell r="B3605" t="str">
            <v>TUBO, CPVC, SOLDÁVEL, DN 22 MM, INSTALADO EM RESERVAÇÃO DE ÁGUA DE EDIFICAÇÃO QUE POSSUA RESERVATÓRIO DE FIBRA/FIBROCIMENTO  FORNECIMENTO E INSTALAÇÃO. AF_06/2016</v>
          </cell>
          <cell r="C3605" t="str">
            <v>M</v>
          </cell>
          <cell r="D3605">
            <v>20.74</v>
          </cell>
          <cell r="E3605">
            <v>4.9400000000000004</v>
          </cell>
          <cell r="F3605">
            <v>25.68</v>
          </cell>
        </row>
        <row r="3606">
          <cell r="A3606">
            <v>94717</v>
          </cell>
          <cell r="B3606" t="str">
            <v>TUBO, CPVC, SOLDÁVEL, DN 28 MM, INSTALADO EM RESERVAÇÃO DE ÁGUA DE EDIFICAÇÃO QUE POSSUA RESERVATÓRIO DE FIBRA/FIBROCIMENTO  FORNECIMENTO E INSTALAÇÃO. AF_06/2016</v>
          </cell>
          <cell r="C3606" t="str">
            <v>M</v>
          </cell>
          <cell r="D3606">
            <v>34.35</v>
          </cell>
          <cell r="E3606">
            <v>4.93</v>
          </cell>
          <cell r="F3606">
            <v>39.28</v>
          </cell>
        </row>
        <row r="3607">
          <cell r="A3607">
            <v>94718</v>
          </cell>
          <cell r="B3607" t="str">
            <v>TUBO, CPVC, SOLDÁVEL, DN 35 MM, INSTALADO EM RESERVAÇÃO DE ÁGUA DE EDIFICAÇÃO QUE POSSUA RESERVATÓRIO DE FIBRA/FIBROCIMENTO  FORNECIMENTO E INSTALAÇÃO. AF_06/2016</v>
          </cell>
          <cell r="C3607" t="str">
            <v>M</v>
          </cell>
          <cell r="D3607">
            <v>44.33</v>
          </cell>
          <cell r="E3607">
            <v>6.52</v>
          </cell>
          <cell r="F3607">
            <v>50.85</v>
          </cell>
        </row>
        <row r="3608">
          <cell r="A3608">
            <v>94719</v>
          </cell>
          <cell r="B3608" t="str">
            <v>TUBO, CPVC, SOLDÁVEL, DN 42 MM, INSTALADO EM RESERVAÇÃO DE ÁGUA DE EDIFICAÇÃO QUE POSSUA RESERVATÓRIO DE FIBRA/FIBROCIMENTO  FORNECIMENTO E INSTALAÇÃO. AF_06/2016</v>
          </cell>
          <cell r="C3608" t="str">
            <v>M</v>
          </cell>
          <cell r="D3608">
            <v>58.49</v>
          </cell>
          <cell r="E3608">
            <v>6.51</v>
          </cell>
          <cell r="F3608">
            <v>65</v>
          </cell>
        </row>
        <row r="3609">
          <cell r="A3609">
            <v>94720</v>
          </cell>
          <cell r="B3609" t="str">
            <v>TUBO, CPVC, SOLDÁVEL, DN 54 MM, INSTALADO EM RESERVAÇÃO DE ÁGUA DE EDIFICAÇÃO QUE POSSUA RESERVATÓRIO DE FIBRA/FIBROCIMENTO  FORNECIMENTO E INSTALAÇÃO. AF_06/2016</v>
          </cell>
          <cell r="C3609" t="str">
            <v>M</v>
          </cell>
          <cell r="D3609">
            <v>83.789999999999992</v>
          </cell>
          <cell r="E3609">
            <v>11.29</v>
          </cell>
          <cell r="F3609">
            <v>95.08</v>
          </cell>
        </row>
        <row r="3610">
          <cell r="A3610">
            <v>94721</v>
          </cell>
          <cell r="B3610" t="str">
            <v>TUBO, CPVC, SOLDÁVEL, DN 73 MM, INSTALADO EM RESERVAÇÃO DE ÁGUA DE EDIFICAÇÃO QUE POSSUA RESERVATÓRIO DE FIBRA/FIBROCIMENTO  FORNECIMENTO E INSTALAÇÃO. AF_06/2016</v>
          </cell>
          <cell r="C3610" t="str">
            <v>M</v>
          </cell>
          <cell r="D3610">
            <v>132.77000000000001</v>
          </cell>
          <cell r="E3610">
            <v>11.29</v>
          </cell>
          <cell r="F3610">
            <v>144.06</v>
          </cell>
        </row>
        <row r="3611">
          <cell r="A3611">
            <v>94722</v>
          </cell>
          <cell r="B3611" t="str">
            <v>TUBO, CPVC, SOLDÁVEL, DN 89 MM, INSTALADO EM RESERVAÇÃO DE ÁGUA DE EDIFICAÇÃO QUE POSSUA RESERVATÓRIO DE FIBRA/FIBROCIMENTO  FORNECIMENTO E INSTALAÇÃO. AF_06/2016</v>
          </cell>
          <cell r="C3611" t="str">
            <v>M</v>
          </cell>
          <cell r="D3611">
            <v>226.57</v>
          </cell>
          <cell r="E3611">
            <v>22.9</v>
          </cell>
          <cell r="F3611">
            <v>249.47</v>
          </cell>
        </row>
        <row r="3612">
          <cell r="A3612">
            <v>94723</v>
          </cell>
          <cell r="B3612" t="str">
            <v>TUBO, CPVC, SOLDÁVEL, DN 114 MM, INSTALADO EM RESERVAÇÃO DE ÁGUA DE EDIFICAÇÃO QUE POSSUA RESERVATÓRIO DE FIBRA/FIBROCIMENTO  FORNECIMENTO E INSTALAÇÃO. AF_06/2016</v>
          </cell>
          <cell r="C3612" t="str">
            <v>M</v>
          </cell>
          <cell r="D3612">
            <v>423.16</v>
          </cell>
          <cell r="E3612">
            <v>22.9</v>
          </cell>
          <cell r="F3612">
            <v>446.06</v>
          </cell>
        </row>
        <row r="3613">
          <cell r="A3613">
            <v>95697</v>
          </cell>
          <cell r="B3613" t="str">
            <v>TUBO DE AÇO PRETO SEM COSTURA, CONEXÃO SOLDADA, DN 40 (1 1/2"), INSTALADO EM REDE DE ALIMENTAÇÃO PARA HIDRANTE - FORNECIMENTO E INSTALAÇÃO. AF_10/2020</v>
          </cell>
          <cell r="C3613" t="str">
            <v>M</v>
          </cell>
          <cell r="D3613">
            <v>106.96000000000001</v>
          </cell>
          <cell r="E3613">
            <v>4.97</v>
          </cell>
          <cell r="F3613">
            <v>111.93</v>
          </cell>
        </row>
        <row r="3614">
          <cell r="A3614">
            <v>96635</v>
          </cell>
          <cell r="B3614" t="str">
            <v>TUBO, PPR, DN 25, CLASSE PN 20,  INSTALADO EM RAMAL OU SUB-RAMAL DE ÁGUA   FORNECIMENTO E INSTALAÇÃO. AF_08/2022</v>
          </cell>
          <cell r="C3614" t="str">
            <v>M</v>
          </cell>
          <cell r="D3614">
            <v>24.13</v>
          </cell>
          <cell r="E3614">
            <v>21.44</v>
          </cell>
          <cell r="F3614">
            <v>45.57</v>
          </cell>
        </row>
        <row r="3615">
          <cell r="A3615">
            <v>96636</v>
          </cell>
          <cell r="B3615" t="str">
            <v>TUBO, PPR, DN 25, CLASSE PN 25 INSTALADO EM RAMAL OU SUB-RAMAL DE ÁGUA   FORNECIMENTO E INSTALAÇÃO. AF_08/2022</v>
          </cell>
          <cell r="C3615" t="str">
            <v>M</v>
          </cell>
          <cell r="D3615">
            <v>26.260000000000005</v>
          </cell>
          <cell r="E3615">
            <v>22.08</v>
          </cell>
          <cell r="F3615">
            <v>48.34</v>
          </cell>
        </row>
        <row r="3616">
          <cell r="A3616">
            <v>96644</v>
          </cell>
          <cell r="B3616" t="str">
            <v>TUBO, PPR, DN 25, CLASSE PN 20,  INSTALADO EM RAMAL DE DISTRIBUIÇÃO DE ÁGUA   FORNECIMENTO E INSTALAÇÃO. AF_08/2022</v>
          </cell>
          <cell r="C3616" t="str">
            <v>M</v>
          </cell>
          <cell r="D3616">
            <v>18.290000000000003</v>
          </cell>
          <cell r="E3616">
            <v>6.81</v>
          </cell>
          <cell r="F3616">
            <v>25.1</v>
          </cell>
        </row>
        <row r="3617">
          <cell r="A3617">
            <v>96645</v>
          </cell>
          <cell r="B3617" t="str">
            <v>TUBO, PPR, DN 32, CLASSE PN 12,  INSTALADO EM RAMAL DE DISTRIBUIÇÃO DE ÁGUA   FORNECIMENTO E INSTALAÇÃO. AF_08/2022</v>
          </cell>
          <cell r="C3617" t="str">
            <v>M</v>
          </cell>
          <cell r="D3617">
            <v>15.469999999999999</v>
          </cell>
          <cell r="E3617">
            <v>6.75</v>
          </cell>
          <cell r="F3617">
            <v>22.22</v>
          </cell>
        </row>
        <row r="3618">
          <cell r="A3618">
            <v>96646</v>
          </cell>
          <cell r="B3618" t="str">
            <v>TUBO, PPR, DN 40, CLASSE PN 12,  INSTALADO EM RAMAL DE DISTRIBUIÇÃO DE ÁGUA   FORNECIMENTO E INSTALAÇÃO. AF_08/2022</v>
          </cell>
          <cell r="C3618" t="str">
            <v>M</v>
          </cell>
          <cell r="D3618">
            <v>20.059999999999999</v>
          </cell>
          <cell r="E3618">
            <v>7.14</v>
          </cell>
          <cell r="F3618">
            <v>27.2</v>
          </cell>
        </row>
        <row r="3619">
          <cell r="A3619">
            <v>96647</v>
          </cell>
          <cell r="B3619" t="str">
            <v>TUBO, PPR, DN 25, CLASSE PN 25,  INSTALADO EM RAMAL DE DISTRIBUIÇÃO DE ÁGUA   FORNECIMENTO E INSTALAÇÃO. AF_08/2022</v>
          </cell>
          <cell r="C3619" t="str">
            <v>M</v>
          </cell>
          <cell r="D3619">
            <v>20.240000000000002</v>
          </cell>
          <cell r="E3619">
            <v>7.02</v>
          </cell>
          <cell r="F3619">
            <v>27.26</v>
          </cell>
        </row>
        <row r="3620">
          <cell r="A3620">
            <v>96648</v>
          </cell>
          <cell r="B3620" t="str">
            <v>TUBO, PPR, DN 32, CLASSE PN 25,  INSTALADO EM RAMAL DE DISTRIBUIÇÃO DE ÁGUA   FORNECIMENTO E INSTALAÇÃO. AF_08/2022</v>
          </cell>
          <cell r="C3620" t="str">
            <v>M</v>
          </cell>
          <cell r="D3620">
            <v>26.3</v>
          </cell>
          <cell r="E3620">
            <v>7.38</v>
          </cell>
          <cell r="F3620">
            <v>33.68</v>
          </cell>
        </row>
        <row r="3621">
          <cell r="A3621">
            <v>96649</v>
          </cell>
          <cell r="B3621" t="str">
            <v>TUBO, PPR, DN 40, CLASSE PN 25,  INSTALADO EM RAMAL DE DISTRIBUIÇÃO DE ÁGUA   FORNECIMENTO E INSTALAÇÃO. AF_08/2022</v>
          </cell>
          <cell r="C3621" t="str">
            <v>M</v>
          </cell>
          <cell r="D3621">
            <v>36.839999999999996</v>
          </cell>
          <cell r="E3621">
            <v>7.78</v>
          </cell>
          <cell r="F3621">
            <v>44.62</v>
          </cell>
        </row>
        <row r="3622">
          <cell r="A3622">
            <v>96668</v>
          </cell>
          <cell r="B3622" t="str">
            <v>TUBO, PPR, DN 25, CLASSE PN 20,  INSTALADO EM PRUMADA DE ÁGUA   FORNECIMENTO E INSTALAÇÃO. AF_08/2022</v>
          </cell>
          <cell r="C3622" t="str">
            <v>M</v>
          </cell>
          <cell r="D3622">
            <v>16.729999999999997</v>
          </cell>
          <cell r="E3622">
            <v>2.92</v>
          </cell>
          <cell r="F3622">
            <v>19.649999999999999</v>
          </cell>
        </row>
        <row r="3623">
          <cell r="A3623">
            <v>96669</v>
          </cell>
          <cell r="B3623" t="str">
            <v>TUBO, PPR, DN 32, CLASSE PN 12,  INSTALADO EM PRUMADA DE ÁGUA   FORNECIMENTO E INSTALAÇÃO. AF_08/2022</v>
          </cell>
          <cell r="C3623" t="str">
            <v>M</v>
          </cell>
          <cell r="D3623">
            <v>14.63</v>
          </cell>
          <cell r="E3623">
            <v>4.67</v>
          </cell>
          <cell r="F3623">
            <v>19.3</v>
          </cell>
        </row>
        <row r="3624">
          <cell r="A3624">
            <v>96670</v>
          </cell>
          <cell r="B3624" t="str">
            <v>TUBO, PPR, DN 40, CLASSE PN 12,  INSTALADO EM PRUMADA DE ÁGUA   FORNECIMENTO E INSTALAÇÃO. AF_08/2022</v>
          </cell>
          <cell r="C3624" t="str">
            <v>M</v>
          </cell>
          <cell r="D3624">
            <v>19.48</v>
          </cell>
          <cell r="E3624">
            <v>5.63</v>
          </cell>
          <cell r="F3624">
            <v>25.11</v>
          </cell>
        </row>
        <row r="3625">
          <cell r="A3625">
            <v>96671</v>
          </cell>
          <cell r="B3625" t="str">
            <v>TUBO, PPR, DN 50, CLASSE PN 12,  INSTALADO EM PRUMADA DE ÁGUA   FORNECIMENTO E INSTALAÇÃO. AF_08/2022</v>
          </cell>
          <cell r="C3625" t="str">
            <v>M</v>
          </cell>
          <cell r="D3625">
            <v>31.22</v>
          </cell>
          <cell r="E3625">
            <v>6.83</v>
          </cell>
          <cell r="F3625">
            <v>38.049999999999997</v>
          </cell>
        </row>
        <row r="3626">
          <cell r="A3626">
            <v>96672</v>
          </cell>
          <cell r="B3626" t="str">
            <v>TUBO, PPR, DN 63, CLASSE PN 12,  INSTALADO EM PRUMADA DE ÁGUA   FORNECIMENTO E INSTALAÇÃO. AF_08/2022</v>
          </cell>
          <cell r="C3626" t="str">
            <v>M</v>
          </cell>
          <cell r="D3626">
            <v>49.62</v>
          </cell>
          <cell r="E3626">
            <v>8.3800000000000008</v>
          </cell>
          <cell r="F3626">
            <v>58</v>
          </cell>
        </row>
        <row r="3627">
          <cell r="A3627">
            <v>96673</v>
          </cell>
          <cell r="B3627" t="str">
            <v>TUBO, PPR, DN 75, CLASSE PN 12,  INSTALADO EM PRUMADA DE ÁGUA   FORNECIMENTO E INSTALAÇÃO. AF_08/2022</v>
          </cell>
          <cell r="C3627" t="str">
            <v>M</v>
          </cell>
          <cell r="D3627">
            <v>63.31</v>
          </cell>
          <cell r="E3627">
            <v>9.83</v>
          </cell>
          <cell r="F3627">
            <v>73.14</v>
          </cell>
        </row>
        <row r="3628">
          <cell r="A3628">
            <v>96674</v>
          </cell>
          <cell r="B3628" t="str">
            <v>TUBO, PPR, DN 90, CLASSE PN 12,  INSTALADO EM PRUMADA DE ÁGUA   FORNECIMENTO E INSTALAÇÃO. AF_08/2022</v>
          </cell>
          <cell r="C3628" t="str">
            <v>M</v>
          </cell>
          <cell r="D3628">
            <v>106.71</v>
          </cell>
          <cell r="E3628">
            <v>11.62</v>
          </cell>
          <cell r="F3628">
            <v>118.33</v>
          </cell>
        </row>
        <row r="3629">
          <cell r="A3629">
            <v>96675</v>
          </cell>
          <cell r="B3629" t="str">
            <v>TUBO, PPR, DN 110, CLASSE PN 12,  INSTALADO EM PRUMADA DE ÁGUA   FORNECIMENTO E INSTALAÇÃO. AF_08/2022</v>
          </cell>
          <cell r="C3629" t="str">
            <v>M</v>
          </cell>
          <cell r="D3629">
            <v>158.1</v>
          </cell>
          <cell r="E3629">
            <v>14.02</v>
          </cell>
          <cell r="F3629">
            <v>172.12</v>
          </cell>
        </row>
        <row r="3630">
          <cell r="A3630">
            <v>96676</v>
          </cell>
          <cell r="B3630" t="str">
            <v>TUBO, PPR, DN 25, CLASSE PN 25,  INSTALADO EM PRUMADA DE ÁGUA   FORNECIMENTO E INSTALAÇÃO. AF_08/2022</v>
          </cell>
          <cell r="C3630" t="str">
            <v>M</v>
          </cell>
          <cell r="D3630">
            <v>19.540000000000003</v>
          </cell>
          <cell r="E3630">
            <v>5.22</v>
          </cell>
          <cell r="F3630">
            <v>24.76</v>
          </cell>
        </row>
        <row r="3631">
          <cell r="A3631">
            <v>96677</v>
          </cell>
          <cell r="B3631" t="str">
            <v>TUBO, PPR, DN 32, CLASSE PN 25,  INSTALADO EM PRUMADA DE ÁGUA   FORNECIMENTO E INSTALAÇÃO. AF_08/2022</v>
          </cell>
          <cell r="C3631" t="str">
            <v>M</v>
          </cell>
          <cell r="D3631">
            <v>25.91</v>
          </cell>
          <cell r="E3631">
            <v>6.37</v>
          </cell>
          <cell r="F3631">
            <v>32.28</v>
          </cell>
        </row>
        <row r="3632">
          <cell r="A3632">
            <v>96678</v>
          </cell>
          <cell r="B3632" t="str">
            <v>TUBO, PPR, DN 40, CLASSE PN 25,  INSTALADO EM PRUMADA DE ÁGUA   FORNECIMENTO E INSTALAÇÃO. AF_08/2022</v>
          </cell>
          <cell r="C3632" t="str">
            <v>M</v>
          </cell>
          <cell r="D3632">
            <v>36.78</v>
          </cell>
          <cell r="E3632">
            <v>7.68</v>
          </cell>
          <cell r="F3632">
            <v>44.46</v>
          </cell>
        </row>
        <row r="3633">
          <cell r="A3633">
            <v>96679</v>
          </cell>
          <cell r="B3633" t="str">
            <v>TUBO, PPR, DN 50, CLASSE PN 25,  INSTALADO EM PRUMADA DE ÁGUA   FORNECIMENTO E INSTALAÇÃO. AF_08/2022</v>
          </cell>
          <cell r="C3633" t="str">
            <v>M</v>
          </cell>
          <cell r="D3633">
            <v>56.999999999999993</v>
          </cell>
          <cell r="E3633">
            <v>9.32</v>
          </cell>
          <cell r="F3633">
            <v>66.319999999999993</v>
          </cell>
        </row>
        <row r="3634">
          <cell r="A3634">
            <v>96680</v>
          </cell>
          <cell r="B3634" t="str">
            <v>TUBO, PPR, DN 63, CLASSE PN 25,  INSTALADO EM PRUMADA DE ÁGUA   FORNECIMENTO E INSTALAÇÃO. AF_08/2022</v>
          </cell>
          <cell r="C3634" t="str">
            <v>M</v>
          </cell>
          <cell r="D3634">
            <v>98.350000000000009</v>
          </cell>
          <cell r="E3634">
            <v>11.44</v>
          </cell>
          <cell r="F3634">
            <v>109.79</v>
          </cell>
        </row>
        <row r="3635">
          <cell r="A3635">
            <v>96681</v>
          </cell>
          <cell r="B3635" t="str">
            <v>TUBO, PPR, DN 75, CLASSE PN 25,  INSTALADO EM PRUMADA DE ÁGUA   FORNECIMENTO E INSTALAÇÃO. AF_08/2022</v>
          </cell>
          <cell r="C3635" t="str">
            <v>M</v>
          </cell>
          <cell r="D3635">
            <v>134.32</v>
          </cell>
          <cell r="E3635">
            <v>13.4</v>
          </cell>
          <cell r="F3635">
            <v>147.72</v>
          </cell>
        </row>
        <row r="3636">
          <cell r="A3636">
            <v>96682</v>
          </cell>
          <cell r="B3636" t="str">
            <v>TUBO, PPR, DN 90, CLASSE PN 25,  INSTALADO EM PRUMADA DE ÁGUA   FORNECIMENTO E INSTALAÇÃO. AF_08/2022</v>
          </cell>
          <cell r="C3636" t="str">
            <v>M</v>
          </cell>
          <cell r="D3636">
            <v>228.02999999999997</v>
          </cell>
          <cell r="E3636">
            <v>15.86</v>
          </cell>
          <cell r="F3636">
            <v>243.89</v>
          </cell>
        </row>
        <row r="3637">
          <cell r="A3637">
            <v>96683</v>
          </cell>
          <cell r="B3637" t="str">
            <v>TUBO, PPR, DN 110, CLASSE PN 25,  INSTALADO EM PRUMADA DE ÁGUA   FORNECIMENTO E INSTALAÇÃO. AF_08/2022</v>
          </cell>
          <cell r="C3637" t="str">
            <v>M</v>
          </cell>
          <cell r="D3637">
            <v>315.68</v>
          </cell>
          <cell r="E3637">
            <v>19.14</v>
          </cell>
          <cell r="F3637">
            <v>334.82</v>
          </cell>
        </row>
        <row r="3638">
          <cell r="A3638">
            <v>96718</v>
          </cell>
          <cell r="B3638" t="str">
            <v>TUBO, PPR, DN 20, CLASSE PN 20,  INSTALADO EM RESERVAÇÃO DE ÁGUA DE EDIFICAÇÃO QUE POSSUA RESERVATÓRIO DE FIBRA/FIBROCIMENTO  FORNECIMENTO E INSTALAÇÃO. AF_06/2016</v>
          </cell>
          <cell r="C3638" t="str">
            <v>M</v>
          </cell>
          <cell r="D3638">
            <v>11.19</v>
          </cell>
          <cell r="E3638">
            <v>0.26</v>
          </cell>
          <cell r="F3638">
            <v>11.45</v>
          </cell>
        </row>
        <row r="3639">
          <cell r="A3639">
            <v>96719</v>
          </cell>
          <cell r="B3639" t="str">
            <v>TUBO, PPR, DN 25, CLASSE PN 20,  INSTALADO EM RESERVAÇÃO DE ÁGUA DE EDIFICAÇÃO QUE POSSUA RESERVATÓRIO DE FIBRA/FIBROCIMENTO  FORNECIMENTO E INSTALAÇÃO. AF_06/2016</v>
          </cell>
          <cell r="C3639" t="str">
            <v>M</v>
          </cell>
          <cell r="D3639">
            <v>17.04</v>
          </cell>
          <cell r="E3639">
            <v>5.21</v>
          </cell>
          <cell r="F3639">
            <v>22.25</v>
          </cell>
        </row>
        <row r="3640">
          <cell r="A3640">
            <v>96720</v>
          </cell>
          <cell r="B3640" t="str">
            <v>TUBO, PPR, DN 32, CLASSE PN 12,  INSTALADO EM RESERVAÇÃO DE ÁGUA DE EDIFICAÇÃO QUE POSSUA RESERVATÓRIO DE FIBRA/FIBROCIMENTO  FORNECIMENTO E INSTALAÇÃO. AF_06/2016</v>
          </cell>
          <cell r="C3640" t="str">
            <v>M</v>
          </cell>
          <cell r="D3640">
            <v>14.56</v>
          </cell>
          <cell r="E3640">
            <v>6.1</v>
          </cell>
          <cell r="F3640">
            <v>20.66</v>
          </cell>
        </row>
        <row r="3641">
          <cell r="A3641">
            <v>96721</v>
          </cell>
          <cell r="B3641" t="str">
            <v>TUBO, PPR, DN 40, CLASSE PN 12,  INSTALADO EM RESERVAÇÃO DE ÁGUA DE EDIFICAÇÃO QUE POSSUA RESERVATÓRIO DE FIBRA/FIBROCIMENTO  FORNECIMENTO E INSTALAÇÃO. AF_06/2016</v>
          </cell>
          <cell r="C3641" t="str">
            <v>M</v>
          </cell>
          <cell r="D3641">
            <v>18.830000000000002</v>
          </cell>
          <cell r="E3641">
            <v>6.09</v>
          </cell>
          <cell r="F3641">
            <v>24.92</v>
          </cell>
        </row>
        <row r="3642">
          <cell r="A3642">
            <v>96722</v>
          </cell>
          <cell r="B3642" t="str">
            <v>TUBO, PPR, DN 50, CLASSE PN 12,  INSTALADO EM RESERVAÇÃO DE ÁGUA DE EDIFICAÇÃO QUE POSSUA RESERVATÓRIO DE FIBRA/FIBROCIMENTO  FORNECIMENTO E INSTALAÇÃO. AF_06/2016</v>
          </cell>
          <cell r="C3642" t="str">
            <v>M</v>
          </cell>
          <cell r="D3642">
            <v>30.560000000000002</v>
          </cell>
          <cell r="E3642">
            <v>9.2799999999999994</v>
          </cell>
          <cell r="F3642">
            <v>39.840000000000003</v>
          </cell>
        </row>
        <row r="3643">
          <cell r="A3643">
            <v>96723</v>
          </cell>
          <cell r="B3643" t="str">
            <v>TUBO, PPR, DN 63, CLASSE PN 12,  INSTALADO EM RESERVAÇÃO DE ÁGUA DE EDIFICAÇÃO QUE POSSUA RESERVATÓRIO DE FIBRA/FIBROCIMENTO  FORNECIMENTO E INSTALAÇÃO. AF_06/2016</v>
          </cell>
          <cell r="C3643" t="str">
            <v>M</v>
          </cell>
          <cell r="D3643">
            <v>47.39</v>
          </cell>
          <cell r="E3643">
            <v>9.27</v>
          </cell>
          <cell r="F3643">
            <v>56.66</v>
          </cell>
        </row>
        <row r="3644">
          <cell r="A3644">
            <v>96724</v>
          </cell>
          <cell r="B3644" t="str">
            <v>TUBO, PPR, DN 75, CLASSE PN 12,  INSTALADO EM RESERVAÇÃO DE ÁGUA DE EDIFICAÇÃO QUE POSSUA RESERVATÓRIO DE FIBRA/FIBROCIMENTO  FORNECIMENTO E INSTALAÇÃO. AF_06/2016</v>
          </cell>
          <cell r="C3644" t="str">
            <v>M</v>
          </cell>
          <cell r="D3644">
            <v>60.790000000000006</v>
          </cell>
          <cell r="E3644">
            <v>15.3</v>
          </cell>
          <cell r="F3644">
            <v>76.09</v>
          </cell>
        </row>
        <row r="3645">
          <cell r="A3645">
            <v>96725</v>
          </cell>
          <cell r="B3645" t="str">
            <v>TUBO, PPR, DN 90, CLASSE PN 12,  INSTALADO EM RESERVAÇÃO DE ÁGUA DE EDIFICAÇÃO QUE POSSUA RESERVATÓRIO DE FIBRA/FIBROCIMENTO  FORNECIMENTO E INSTALAÇÃO. AF_06/2016</v>
          </cell>
          <cell r="C3645" t="str">
            <v>M</v>
          </cell>
          <cell r="D3645">
            <v>100.24000000000001</v>
          </cell>
          <cell r="E3645">
            <v>15.29</v>
          </cell>
          <cell r="F3645">
            <v>115.53</v>
          </cell>
        </row>
        <row r="3646">
          <cell r="A3646">
            <v>96726</v>
          </cell>
          <cell r="B3646" t="str">
            <v>TUBO, PPR, DN 110, CLASSE PN 12,  INSTALADO EM RESERVAÇÃO DE ÁGUA DE EDIFICAÇÃO QUE POSSUA RESERVATÓRIO DE FIBRA/FIBROCIMENTO  FORNECIMENTO E INSTALAÇÃO. AF_06/2016</v>
          </cell>
          <cell r="C3646" t="str">
            <v>M</v>
          </cell>
          <cell r="D3646">
            <v>140.19999999999999</v>
          </cell>
          <cell r="E3646">
            <v>24.03</v>
          </cell>
          <cell r="F3646">
            <v>164.23</v>
          </cell>
        </row>
        <row r="3647">
          <cell r="A3647">
            <v>96727</v>
          </cell>
          <cell r="B3647" t="str">
            <v>TUBO, PPR, DN 20, CLASSE PN 25,  INSTALADO EM RESERVAÇÃO DE ÁGUA DE EDIFICAÇÃO QUE POSSUA RESERVATÓRIO DE FIBRA/FIBROCIMENTO  FORNECIMENTO E INSTALAÇÃO. AF_06/2016</v>
          </cell>
          <cell r="C3647" t="str">
            <v>M</v>
          </cell>
          <cell r="D3647">
            <v>14.379999999999999</v>
          </cell>
          <cell r="E3647">
            <v>5.7</v>
          </cell>
          <cell r="F3647">
            <v>20.079999999999998</v>
          </cell>
        </row>
        <row r="3648">
          <cell r="A3648">
            <v>96728</v>
          </cell>
          <cell r="B3648" t="str">
            <v>TUBO, PPR, DN 25, CLASSE PN 25,  INSTALADO EM RESERVAÇÃO DE ÁGUA DE EDIFICAÇÃO QUE POSSUA RESERVATÓRIO DE FIBRA/FIBROCIMENTO  FORNECIMENTO E INSTALAÇÃO. AF_06/2016</v>
          </cell>
          <cell r="C3648" t="str">
            <v>M</v>
          </cell>
          <cell r="D3648">
            <v>19.03</v>
          </cell>
          <cell r="E3648">
            <v>5.7</v>
          </cell>
          <cell r="F3648">
            <v>24.73</v>
          </cell>
        </row>
        <row r="3649">
          <cell r="A3649">
            <v>96729</v>
          </cell>
          <cell r="B3649" t="str">
            <v>TUBO, PPR, DN 32, CLASSE PN 25,  INSTALADO EM RESERVAÇÃO DE ÁGUA DE EDIFICAÇÃO QUE POSSUA RESERVATÓRIO DE FIBRA/FIBROCIMENTO  FORNECIMENTO E INSTALAÇÃO. AF_06/2016</v>
          </cell>
          <cell r="C3649" t="str">
            <v>M</v>
          </cell>
          <cell r="D3649">
            <v>25.130000000000003</v>
          </cell>
          <cell r="E3649">
            <v>7.29</v>
          </cell>
          <cell r="F3649">
            <v>32.42</v>
          </cell>
        </row>
        <row r="3650">
          <cell r="A3650">
            <v>96730</v>
          </cell>
          <cell r="B3650" t="str">
            <v>TUBO, PPR, DN 40, CLASSE PN 25,  INSTALADO EM RESERVAÇÃO DE ÁGUA DE EDIFICAÇÃO QUE POSSUA RESERVATÓRIO DE FIBRA/FIBROCIMENTO  FORNECIMENTO E INSTALAÇÃO. AF_06/2016</v>
          </cell>
          <cell r="C3650" t="str">
            <v>M</v>
          </cell>
          <cell r="D3650">
            <v>35</v>
          </cell>
          <cell r="E3650">
            <v>7.29</v>
          </cell>
          <cell r="F3650">
            <v>42.29</v>
          </cell>
        </row>
        <row r="3651">
          <cell r="A3651">
            <v>96731</v>
          </cell>
          <cell r="B3651" t="str">
            <v>TUBO, PPR, DN 50, CLASSE PN 25,  INSTALADO EM RESERVAÇÃO DE ÁGUA DE EDIFICAÇÃO QUE POSSUA RESERVATÓRIO DE FIBRA/FIBROCIMENTO  FORNECIMENTO E INSTALAÇÃO. AF_06/2016</v>
          </cell>
          <cell r="C3651" t="str">
            <v>M</v>
          </cell>
          <cell r="D3651">
            <v>54.719999999999992</v>
          </cell>
          <cell r="E3651">
            <v>11.1</v>
          </cell>
          <cell r="F3651">
            <v>65.819999999999993</v>
          </cell>
        </row>
        <row r="3652">
          <cell r="A3652">
            <v>96732</v>
          </cell>
          <cell r="B3652" t="str">
            <v>TUBO, PPR, DN 63, CLASSE PN 25,  INSTALADO EM RESERVAÇÃO DE ÁGUA DE EDIFICAÇÃO QUE POSSUA RESERVATÓRIO DE FIBRA/FIBROCIMENTO  FORNECIMENTO E INSTALAÇÃO. AF_06/2016</v>
          </cell>
          <cell r="C3652" t="str">
            <v>M</v>
          </cell>
          <cell r="D3652">
            <v>93.03</v>
          </cell>
          <cell r="E3652">
            <v>11.09</v>
          </cell>
          <cell r="F3652">
            <v>104.12</v>
          </cell>
        </row>
        <row r="3653">
          <cell r="A3653">
            <v>96733</v>
          </cell>
          <cell r="B3653" t="str">
            <v>TUBO, PPR, DN 75, CLASSE PN 25,  INSTALADO EM RESERVAÇÃO DE ÁGUA DE EDIFICAÇÃO QUE POSSUA RESERVATÓRIO DE FIBRA/FIBROCIMENTO  FORNECIMENTO E INSTALAÇÃO. AF_06/2016</v>
          </cell>
          <cell r="C3653" t="str">
            <v>M</v>
          </cell>
          <cell r="D3653">
            <v>126.27999999999999</v>
          </cell>
          <cell r="E3653">
            <v>18.36</v>
          </cell>
          <cell r="F3653">
            <v>144.63999999999999</v>
          </cell>
        </row>
        <row r="3654">
          <cell r="A3654">
            <v>96734</v>
          </cell>
          <cell r="B3654" t="str">
            <v>TUBO, PPR, DN 90, CLASSE PN 25,  INSTALADO EM RESERVAÇÃO DE ÁGUA DE EDIFICAÇÃO QUE POSSUA RESERVATÓRIO DE FIBRA/FIBROCIMENTO  FORNECIMENTO E INSTALAÇÃO. AF_06/2016</v>
          </cell>
          <cell r="C3654" t="str">
            <v>M</v>
          </cell>
          <cell r="D3654">
            <v>211.99</v>
          </cell>
          <cell r="E3654">
            <v>18.350000000000001</v>
          </cell>
          <cell r="F3654">
            <v>230.34</v>
          </cell>
        </row>
        <row r="3655">
          <cell r="A3655">
            <v>96735</v>
          </cell>
          <cell r="B3655" t="str">
            <v>TUBO, PPR, DN 110, CLASSE PN 25,  INSTALADO EM RESERVAÇÃO DE ÁGUA DE EDIFICAÇÃO QUE POSSUA RESERVATÓRIO DE FIBRA/FIBROCIMENTO  FORNECIMENTO E INSTALAÇÃO. AF_06/2016</v>
          </cell>
          <cell r="C3655" t="str">
            <v>M</v>
          </cell>
          <cell r="D3655">
            <v>275.64</v>
          </cell>
          <cell r="E3655">
            <v>28.79</v>
          </cell>
          <cell r="F3655">
            <v>304.43</v>
          </cell>
        </row>
        <row r="3656">
          <cell r="A3656">
            <v>96798</v>
          </cell>
          <cell r="B3656" t="str">
            <v>TUBO, PEX, MONOCAMADA, DN 16, INSTALADO EM RAMAL/SUB-RAMAL OU DISTRIBUIÇÃO DE ÁGUA - FORNECIMENTO E INSTALAÇÃO. AF_02/2023</v>
          </cell>
          <cell r="C3656" t="str">
            <v>M</v>
          </cell>
          <cell r="D3656">
            <v>6.07</v>
          </cell>
          <cell r="E3656">
            <v>2.36</v>
          </cell>
          <cell r="F3656">
            <v>8.43</v>
          </cell>
        </row>
        <row r="3657">
          <cell r="A3657">
            <v>96799</v>
          </cell>
          <cell r="B3657" t="str">
            <v>TUBO, PEX, MONOCAMADA, DN 20, INSTALADO EM RAMAL/SUB-RAMAL OU DISTRIBUIÇÃO DE ÁGUA - FORNECIMENTO E INSTALAÇÃO. AF_02/2023</v>
          </cell>
          <cell r="C3657" t="str">
            <v>M</v>
          </cell>
          <cell r="D3657">
            <v>7.83</v>
          </cell>
          <cell r="E3657">
            <v>2.98</v>
          </cell>
          <cell r="F3657">
            <v>10.81</v>
          </cell>
        </row>
        <row r="3658">
          <cell r="A3658">
            <v>96800</v>
          </cell>
          <cell r="B3658" t="str">
            <v>TUBO, PEX, MONOCAMADA, DN 25, INSTALADO EM RAMAL/SUB-RAMAL OU DISTRIBUIÇÃO DE ÁGUA - FORNECIMENTO E INSTALAÇÃO. AF_02/2023</v>
          </cell>
          <cell r="C3658" t="str">
            <v>M</v>
          </cell>
          <cell r="D3658">
            <v>10.96</v>
          </cell>
          <cell r="E3658">
            <v>3.75</v>
          </cell>
          <cell r="F3658">
            <v>14.71</v>
          </cell>
        </row>
        <row r="3659">
          <cell r="A3659">
            <v>96801</v>
          </cell>
          <cell r="B3659" t="str">
            <v>TUBO, PEX, MONOCAMADA, DN 32, INSTALADO EM RAMAL/SUB-RAMAL OU DISTRIBUIÇÃO DE ÁGUA - FORNECIMENTO E INSTALAÇÃO. AF_02/2023</v>
          </cell>
          <cell r="C3659" t="str">
            <v>M</v>
          </cell>
          <cell r="D3659">
            <v>17.420000000000002</v>
          </cell>
          <cell r="E3659">
            <v>4.83</v>
          </cell>
          <cell r="F3659">
            <v>22.25</v>
          </cell>
        </row>
        <row r="3660">
          <cell r="A3660">
            <v>97327</v>
          </cell>
          <cell r="B3660" t="str">
            <v>TUBO EM COBRE FLEXÍVEL, DN 1/4, COM ISOLAMENTO, INSTALADO EM RAMAL DE ALIMENTAÇÃO DE AR CONDICIONADO COM CONDENSADORA INDIVIDUAL   FORNECIMENTO E INSTALAÇÃO. AF_12/2015</v>
          </cell>
          <cell r="C3660" t="str">
            <v>M</v>
          </cell>
          <cell r="D3660">
            <v>22.74</v>
          </cell>
          <cell r="E3660">
            <v>2.0499999999999998</v>
          </cell>
          <cell r="F3660">
            <v>24.79</v>
          </cell>
        </row>
        <row r="3661">
          <cell r="A3661">
            <v>97328</v>
          </cell>
          <cell r="B3661" t="str">
            <v>TUBO EM COBRE FLEXÍVEL, DN 3/8", COM ISOLAMENTO, INSTALADO EM RAMAL DE ALIMENTAÇÃO DE AR CONDICIONADO COM CONDENSADORA INDIVIDUAL  FORNECIMENTO E INSTALAÇÃO. AF_12/2015</v>
          </cell>
          <cell r="C3661" t="str">
            <v>M</v>
          </cell>
          <cell r="D3661">
            <v>37.799999999999997</v>
          </cell>
          <cell r="E3661">
            <v>2.25</v>
          </cell>
          <cell r="F3661">
            <v>40.049999999999997</v>
          </cell>
        </row>
        <row r="3662">
          <cell r="A3662">
            <v>97329</v>
          </cell>
          <cell r="B3662" t="str">
            <v>TUBO EM COBRE FLEXÍVEL, DN 1/2", COM ISOLAMENTO, INSTALADO EM RAMAL DE ALIMENTAÇÃO DE AR CONDICIONADO COM CONDENSADORA INDIVIDUAL  FORNECIMENTO E INSTALAÇÃO. AF_12/2015</v>
          </cell>
          <cell r="C3662" t="str">
            <v>M</v>
          </cell>
          <cell r="D3662">
            <v>48.92</v>
          </cell>
          <cell r="E3662">
            <v>2.41</v>
          </cell>
          <cell r="F3662">
            <v>51.33</v>
          </cell>
        </row>
        <row r="3663">
          <cell r="A3663">
            <v>97330</v>
          </cell>
          <cell r="B3663" t="str">
            <v>TUBO EM COBRE FLEXÍVEL, DN 5/8", COM ISOLAMENTO, INSTALADO EM RAMAL DE ALIMENTAÇÃO DE AR CONDICIONADO COM CONDENSADORA INDIVIDUAL  FORNECIMENTO E INSTALAÇÃO. AF_12/2015</v>
          </cell>
          <cell r="C3663" t="str">
            <v>M</v>
          </cell>
          <cell r="D3663">
            <v>60.24</v>
          </cell>
          <cell r="E3663">
            <v>2.5299999999999998</v>
          </cell>
          <cell r="F3663">
            <v>62.77</v>
          </cell>
        </row>
        <row r="3664">
          <cell r="A3664">
            <v>97331</v>
          </cell>
          <cell r="B3664" t="str">
            <v>TUBO EM COBRE FLEXÍVEL, DN 1/4", COM ISOLAMENTO, INSTALADO EM RAMAL DE ALIMENTAÇÃO DE AR CONDICIONADO COM CONDENSADORA CENTRAL  FORNECIMENTO E INSTALAÇÃO. AF_12/2015</v>
          </cell>
          <cell r="C3664" t="str">
            <v>M</v>
          </cell>
          <cell r="D3664">
            <v>22.840000000000003</v>
          </cell>
          <cell r="E3664">
            <v>2.33</v>
          </cell>
          <cell r="F3664">
            <v>25.17</v>
          </cell>
        </row>
        <row r="3665">
          <cell r="A3665">
            <v>97332</v>
          </cell>
          <cell r="B3665" t="str">
            <v>TUBO EM COBRE FLEXÍVEL, DN 3/8", COM ISOLAMENTO, INSTALADO EM RAMAL DE ALIMENTAÇÃO DE AR CONDICIONADO COM CONDENSADORA CENTRAL  FORNECIMENTO E INSTALAÇÃO. AF_12/2015</v>
          </cell>
          <cell r="C3665" t="str">
            <v>M</v>
          </cell>
          <cell r="D3665">
            <v>37.93</v>
          </cell>
          <cell r="E3665">
            <v>2.57</v>
          </cell>
          <cell r="F3665">
            <v>40.5</v>
          </cell>
        </row>
        <row r="3666">
          <cell r="A3666">
            <v>97333</v>
          </cell>
          <cell r="B3666" t="str">
            <v>TUBO EM COBRE FLEXÍVEL, DN 1/2", COM ISOLAMENTO, INSTALADO EM RAMAL DE ALIMENTAÇÃO DE AR CONDICIONADO COM CONDENSADORA CENTRAL  FORNECIMENTO E INSTALAÇÃO. AF_12/2015</v>
          </cell>
          <cell r="C3666" t="str">
            <v>M</v>
          </cell>
          <cell r="D3666">
            <v>49.08</v>
          </cell>
          <cell r="E3666">
            <v>2.81</v>
          </cell>
          <cell r="F3666">
            <v>51.89</v>
          </cell>
        </row>
        <row r="3667">
          <cell r="A3667">
            <v>97334</v>
          </cell>
          <cell r="B3667" t="str">
            <v>TUBO EM COBRE FLEXÍVEL, DN 5/8, COM ISOLAMENTO, INSTALADO EM RAMAL DE ALIMENTAÇÃO DE AR CONDICIONADO COM CONDENSADORA CENTRAL   FORNECIMENTO E INSTALAÇÃO. AF_12/2015</v>
          </cell>
          <cell r="C3667" t="str">
            <v>M</v>
          </cell>
          <cell r="D3667">
            <v>60.410000000000004</v>
          </cell>
          <cell r="E3667">
            <v>2.97</v>
          </cell>
          <cell r="F3667">
            <v>63.38</v>
          </cell>
        </row>
        <row r="3668">
          <cell r="A3668">
            <v>97335</v>
          </cell>
          <cell r="B3668" t="str">
            <v>TUBO EM COBRE RÍGIDO, DN 22 MM, CLASSE A, SEM ISOLAMENTO, INSTALADO EM PRUMADA DE GÁS COMBUSTÍVEL - FORNECIMENTO E INSTALAÇÃO. AF_04/2022</v>
          </cell>
          <cell r="C3668" t="str">
            <v>M</v>
          </cell>
          <cell r="D3668">
            <v>74.92</v>
          </cell>
          <cell r="E3668">
            <v>1.73</v>
          </cell>
          <cell r="F3668">
            <v>76.650000000000006</v>
          </cell>
        </row>
        <row r="3669">
          <cell r="A3669">
            <v>97336</v>
          </cell>
          <cell r="B3669" t="str">
            <v>TUBO EM COBRE RÍGIDO, DN 28 MM, CLASSE A, SEM ISOLAMENTO, INSTALADO EM PRUMADA DE GÁS COMBUSTÍVEL - FORNECIMENTO E INSTALAÇÃO. AF_04/2022</v>
          </cell>
          <cell r="C3669" t="str">
            <v>M</v>
          </cell>
          <cell r="D3669">
            <v>95.300000000000011</v>
          </cell>
          <cell r="E3669">
            <v>2.2400000000000002</v>
          </cell>
          <cell r="F3669">
            <v>97.54</v>
          </cell>
        </row>
        <row r="3670">
          <cell r="A3670">
            <v>97337</v>
          </cell>
          <cell r="B3670" t="str">
            <v>TUBO EM COBRE RÍGIDO, DN 35 MM, CLASSE A, SEM ISOLAMENTO, INSTALADO EM PRUMADA DE GÁS COMBUSTÍVEL - FORNECIMENTO E INSTALAÇÃO. AF_04/2022</v>
          </cell>
          <cell r="C3670" t="str">
            <v>M</v>
          </cell>
          <cell r="D3670">
            <v>143.72999999999999</v>
          </cell>
          <cell r="E3670">
            <v>2.84</v>
          </cell>
          <cell r="F3670">
            <v>146.57</v>
          </cell>
        </row>
        <row r="3671">
          <cell r="A3671">
            <v>97338</v>
          </cell>
          <cell r="B3671" t="str">
            <v>TUBO EM COBRE RÍGIDO, DN 42 MM, CLASSE A, SEM ISOLAMENTO, INSTALADO EM PRUMADA DE GÁS COMBUSTÍVEL - FORNECIMENTO E INSTALAÇÃO. AF_04/2022</v>
          </cell>
          <cell r="C3671" t="str">
            <v>M</v>
          </cell>
          <cell r="D3671">
            <v>172.93</v>
          </cell>
          <cell r="E3671">
            <v>3.43</v>
          </cell>
          <cell r="F3671">
            <v>176.36</v>
          </cell>
        </row>
        <row r="3672">
          <cell r="A3672">
            <v>97339</v>
          </cell>
          <cell r="B3672" t="str">
            <v>TUBO EM COBRE RÍGIDO, DN 54 MM, CLASSE A, SEM ISOLAMENTO, INSTALADO EM PRUMADA DE GÁS COMBUSTÍVEL - FORNECIMENTO E INSTALAÇÃO. AF_04/2022</v>
          </cell>
          <cell r="C3672" t="str">
            <v>M</v>
          </cell>
          <cell r="D3672">
            <v>185.7</v>
          </cell>
          <cell r="E3672">
            <v>4.4400000000000004</v>
          </cell>
          <cell r="F3672">
            <v>190.14</v>
          </cell>
        </row>
        <row r="3673">
          <cell r="A3673">
            <v>97340</v>
          </cell>
          <cell r="B3673" t="str">
            <v>TUBO EM COBRE RÍGIDO, DN 66 MM, CLASSE A, SEM ISOLAMENTO, INSTALADO EM PRUMADA DE GÁS COMBUSTÍVEL - FORNECIMENTO E INSTALAÇÃO. AF_04/2022</v>
          </cell>
          <cell r="C3673" t="str">
            <v>M</v>
          </cell>
          <cell r="D3673">
            <v>186.11</v>
          </cell>
          <cell r="E3673">
            <v>5.45</v>
          </cell>
          <cell r="F3673">
            <v>191.56</v>
          </cell>
        </row>
        <row r="3674">
          <cell r="A3674">
            <v>97347</v>
          </cell>
          <cell r="B3674" t="str">
            <v>TUBO EM COBRE RÍGIDO, DN 22 MM, CLASSE I, SEM ISOLAMENTO, INSTALADO EM PRUMADA  FORNECIMENTO E INSTALAÇÃO. AF_12/2015</v>
          </cell>
          <cell r="C3674" t="str">
            <v>M</v>
          </cell>
          <cell r="D3674">
            <v>90.440000000000012</v>
          </cell>
          <cell r="E3674">
            <v>1.85</v>
          </cell>
          <cell r="F3674">
            <v>92.29</v>
          </cell>
        </row>
        <row r="3675">
          <cell r="A3675">
            <v>97348</v>
          </cell>
          <cell r="B3675" t="str">
            <v>TUBO EM COBRE RÍGIDO, DN 28 MM, CLASSE I, SEM ISOLAMENTO, INSTALADO EM PRUMADA  FORNECIMENTO E INSTALAÇÃO. AF_12/2015</v>
          </cell>
          <cell r="C3675" t="str">
            <v>M</v>
          </cell>
          <cell r="D3675">
            <v>125.16</v>
          </cell>
          <cell r="E3675">
            <v>2.2000000000000002</v>
          </cell>
          <cell r="F3675">
            <v>127.36</v>
          </cell>
        </row>
        <row r="3676">
          <cell r="A3676">
            <v>97349</v>
          </cell>
          <cell r="B3676" t="str">
            <v>TUBO EM COBRE RÍGIDO, DN 35 MM, CLASSE I, SEM ISOLAMENTO, INSTALADO EM PRUMADA  FORNECIMENTO E INSTALAÇÃO. AF_12/2015</v>
          </cell>
          <cell r="C3676" t="str">
            <v>M</v>
          </cell>
          <cell r="D3676">
            <v>180.8</v>
          </cell>
          <cell r="E3676">
            <v>2.6</v>
          </cell>
          <cell r="F3676">
            <v>183.4</v>
          </cell>
        </row>
        <row r="3677">
          <cell r="A3677">
            <v>97350</v>
          </cell>
          <cell r="B3677" t="str">
            <v>TUBO EM COBRE RÍGIDO, DN 42 MM, CLASSE I, SEM ISOLAMENTO, INSTALADO EM PRUMADA  FORNECIMENTO E INSTALAÇÃO. AF_12/2015</v>
          </cell>
          <cell r="C3677" t="str">
            <v>M</v>
          </cell>
          <cell r="D3677">
            <v>219.62</v>
          </cell>
          <cell r="E3677">
            <v>3.01</v>
          </cell>
          <cell r="F3677">
            <v>222.63</v>
          </cell>
        </row>
        <row r="3678">
          <cell r="A3678">
            <v>97351</v>
          </cell>
          <cell r="B3678" t="str">
            <v>TUBO EM COBRE RÍGIDO, DN 54 MM, CLASSE I, SEM ISOLAMENTO, INSTALADO EM PRUMADA  FORNECIMENTO E INSTALAÇÃO. AF_12/2015</v>
          </cell>
          <cell r="C3678" t="str">
            <v>M</v>
          </cell>
          <cell r="D3678">
            <v>303.94</v>
          </cell>
          <cell r="E3678">
            <v>3.73</v>
          </cell>
          <cell r="F3678">
            <v>307.67</v>
          </cell>
        </row>
        <row r="3679">
          <cell r="A3679">
            <v>97352</v>
          </cell>
          <cell r="B3679" t="str">
            <v>TUBO EM COBRE RÍGIDO, DN 66 MM, CLASSE I, SEM ISOLAMENTO, INSTALADO EM PRUMADA  FORNECIMENTO E INSTALAÇÃO. AF_12/2015</v>
          </cell>
          <cell r="C3679" t="str">
            <v>M</v>
          </cell>
          <cell r="D3679">
            <v>394.18</v>
          </cell>
          <cell r="E3679">
            <v>4.4000000000000004</v>
          </cell>
          <cell r="F3679">
            <v>398.58</v>
          </cell>
        </row>
        <row r="3680">
          <cell r="A3680">
            <v>97353</v>
          </cell>
          <cell r="B3680" t="str">
            <v>TUBO EM COBRE RÍGIDO, DN 15 MM, CLASSE I, SEM ISOLAMENTO, INSTALADO EM RAMAL DE DISTRIBUIÇÃO  FORNECIMENTO E INSTALAÇÃO. AF_12/2015</v>
          </cell>
          <cell r="C3680" t="str">
            <v>M</v>
          </cell>
          <cell r="D3680">
            <v>56.98</v>
          </cell>
          <cell r="E3680">
            <v>4.96</v>
          </cell>
          <cell r="F3680">
            <v>61.94</v>
          </cell>
        </row>
        <row r="3681">
          <cell r="A3681">
            <v>97354</v>
          </cell>
          <cell r="B3681" t="str">
            <v>TUBO EM COBRE RÍGIDO, DN 22 MM, CLASSE I, SEM ISOLAMENTO, INSTALADO EM RAMAL DE DISTRIBUIÇÃO FORNECIMENTO E INSTALAÇÃO. AF_12/2015</v>
          </cell>
          <cell r="C3681" t="str">
            <v>M</v>
          </cell>
          <cell r="D3681">
            <v>91.94</v>
          </cell>
          <cell r="E3681">
            <v>5.72</v>
          </cell>
          <cell r="F3681">
            <v>97.66</v>
          </cell>
        </row>
        <row r="3682">
          <cell r="A3682">
            <v>97355</v>
          </cell>
          <cell r="B3682" t="str">
            <v>TUBO EM COBRE RÍGIDO, DN 28 MM, CLASSE I, SEM ISOLAMENTO, INSTALADO EM RAMAL DE DISTRIBUIÇÃO FORNECIMENTO E INSTALAÇÃO. AF_12/2015</v>
          </cell>
          <cell r="C3682" t="str">
            <v>M</v>
          </cell>
          <cell r="D3682">
            <v>126.75000000000001</v>
          </cell>
          <cell r="E3682">
            <v>6.36</v>
          </cell>
          <cell r="F3682">
            <v>133.11000000000001</v>
          </cell>
        </row>
        <row r="3683">
          <cell r="A3683">
            <v>97356</v>
          </cell>
          <cell r="B3683" t="str">
            <v>TUBO EM COBRE RÍGIDO, DN 15 MM, CLASSE I, SEM ISOLAMENTO, INSTALADO EM RAMAL E SUB-RAMAL  FORNECIMENTO E INSTALAÇÃO. AF_12/2015</v>
          </cell>
          <cell r="C3683" t="str">
            <v>M</v>
          </cell>
          <cell r="D3683">
            <v>60.27</v>
          </cell>
          <cell r="E3683">
            <v>13.46</v>
          </cell>
          <cell r="F3683">
            <v>73.73</v>
          </cell>
        </row>
        <row r="3684">
          <cell r="A3684">
            <v>97357</v>
          </cell>
          <cell r="B3684" t="str">
            <v>TUBO EM COBRE RÍGIDO, DN 22 MM, CLASSE I, SEM ISOLAMENTO, INSTALADO EM RAMAL E SUB-RAMAL  FORNECIMENTO E INSTALAÇÃO. AF_12/2015</v>
          </cell>
          <cell r="C3684" t="str">
            <v>M</v>
          </cell>
          <cell r="D3684">
            <v>97.62</v>
          </cell>
          <cell r="E3684">
            <v>20.3</v>
          </cell>
          <cell r="F3684">
            <v>117.92</v>
          </cell>
        </row>
        <row r="3685">
          <cell r="A3685">
            <v>97358</v>
          </cell>
          <cell r="B3685" t="str">
            <v>TUBO EM COBRE RÍGIDO, DN 28 MM, CLASSE I, SEM ISOLAMENTO, INSTALADO EM RAMAL E SUB-RAMAL  FORNECIMENTO E INSTALAÇÃO. AF_12/2015</v>
          </cell>
          <cell r="C3685" t="str">
            <v>M</v>
          </cell>
          <cell r="D3685">
            <v>134.49</v>
          </cell>
          <cell r="E3685">
            <v>26.25</v>
          </cell>
          <cell r="F3685">
            <v>160.74</v>
          </cell>
        </row>
        <row r="3686">
          <cell r="A3686">
            <v>97498</v>
          </cell>
          <cell r="B3686" t="str">
            <v>TUBO DE AÇO GALVANIZADO COM COSTURA, CLASSE MÉDIA, DN 25 (1"), CONEXÃO ROSQUEADA, INSTALADO EM REDE DE ALIMENTAÇÃO PARA HIDRANTE - FORNECIMENTO E INSTALAÇÃO. AF_10/2020</v>
          </cell>
          <cell r="C3686" t="str">
            <v>M</v>
          </cell>
          <cell r="D3686">
            <v>33.979999999999997</v>
          </cell>
          <cell r="E3686">
            <v>6.49</v>
          </cell>
          <cell r="F3686">
            <v>40.47</v>
          </cell>
        </row>
        <row r="3687">
          <cell r="A3687">
            <v>97535</v>
          </cell>
          <cell r="B3687" t="str">
            <v>TUBO DE AÇO GALVANIZADO COM COSTURA, CLASSE MÉDIA, CONEXÃO ROSQUEADA, DN 25 (1"), INSTALADO EM REDE DE ALIMENTAÇÃO PARA SPRINKLER - FORNECIMENTO E INSTALAÇÃO. AF_10/2020</v>
          </cell>
          <cell r="C3687" t="str">
            <v>M</v>
          </cell>
          <cell r="D3687">
            <v>35.49</v>
          </cell>
          <cell r="E3687">
            <v>10.35</v>
          </cell>
          <cell r="F3687">
            <v>45.84</v>
          </cell>
        </row>
        <row r="3688">
          <cell r="A3688">
            <v>97536</v>
          </cell>
          <cell r="B3688" t="str">
            <v>TUBO DE AÇO GALVANIZADO COM COSTURA, CLASSE MÉDIA, CONEXÃO ROSQUEADA, DN 25 (1"), INSTALADO EM RAMAIS  E SUB-RAMAIS DE GÁS - FORNECIMENTO E INSTALAÇÃO. AF_10/2020</v>
          </cell>
          <cell r="C3688" t="str">
            <v>M</v>
          </cell>
          <cell r="D3688">
            <v>38.930000000000007</v>
          </cell>
          <cell r="E3688">
            <v>19.239999999999998</v>
          </cell>
          <cell r="F3688">
            <v>58.17</v>
          </cell>
        </row>
        <row r="3689">
          <cell r="A3689">
            <v>100788</v>
          </cell>
          <cell r="B3689" t="str">
            <v>KIT CAVALETE PARA GÁS - SEM MEDIDOR OU REGULADOR - ENTRADA INDIVIDUAL PRINCIPAL, EM AÇO GALVANIZADO DN 15 E 25 MM (1/2" E 1") - FORNECIMENTO E INSTALAÇÃO. AF_01/2020</v>
          </cell>
          <cell r="C3689" t="str">
            <v>UN</v>
          </cell>
          <cell r="D3689">
            <v>646.33000000000004</v>
          </cell>
          <cell r="E3689">
            <v>151.01</v>
          </cell>
          <cell r="F3689">
            <v>797.34</v>
          </cell>
        </row>
        <row r="3690">
          <cell r="A3690">
            <v>100791</v>
          </cell>
          <cell r="B3690" t="str">
            <v>TUBO, PEX, MULTICAMADA, DN 16, INSTALADO EM IMPLANTAÇÃO DE INSTALAÇÕES DE GÁS - FORNECIMENTO E INSTALAÇÃO. AF_01/2020</v>
          </cell>
          <cell r="C3690" t="str">
            <v>M</v>
          </cell>
          <cell r="D3690">
            <v>12.049999999999999</v>
          </cell>
          <cell r="E3690">
            <v>6.33</v>
          </cell>
          <cell r="F3690">
            <v>18.38</v>
          </cell>
        </row>
        <row r="3691">
          <cell r="A3691">
            <v>100792</v>
          </cell>
          <cell r="B3691" t="str">
            <v>TUBO, PEX, MULTICAMADA, DN 20, INSTALADO EM IMPLANTAÇÃO DE INSTALAÇÕES DE GÁS - FORNECIMENTO E INSTALAÇÃO. AF_01/2020</v>
          </cell>
          <cell r="C3691" t="str">
            <v>M</v>
          </cell>
          <cell r="D3691">
            <v>18.73</v>
          </cell>
          <cell r="E3691">
            <v>7.5</v>
          </cell>
          <cell r="F3691">
            <v>26.23</v>
          </cell>
        </row>
        <row r="3692">
          <cell r="A3692">
            <v>100793</v>
          </cell>
          <cell r="B3692" t="str">
            <v>TUBO, PEX, MULTICAMADA, DN 26, INSTALADO EM IMPLANTAÇÃO DE INSTALAÇÕES DE GÁS - FORNECIMENTO E INSTALAÇÃO. AF_01/2020</v>
          </cell>
          <cell r="C3692" t="str">
            <v>M</v>
          </cell>
          <cell r="D3692">
            <v>25.439999999999998</v>
          </cell>
          <cell r="E3692">
            <v>8.9700000000000006</v>
          </cell>
          <cell r="F3692">
            <v>34.409999999999997</v>
          </cell>
        </row>
        <row r="3693">
          <cell r="A3693">
            <v>100794</v>
          </cell>
          <cell r="B3693" t="str">
            <v>TUBO, PEX, MULTICAMADA, DN 32, INSTALADO EM IMPLANTAÇÃO DE INSTALAÇÕES DE GÁS - FORNECIMENTO E INSTALAÇÃO. AF_01/2020</v>
          </cell>
          <cell r="C3693" t="str">
            <v>M</v>
          </cell>
          <cell r="D3693">
            <v>34.94</v>
          </cell>
          <cell r="E3693">
            <v>11.02</v>
          </cell>
          <cell r="F3693">
            <v>45.96</v>
          </cell>
        </row>
        <row r="3694">
          <cell r="A3694">
            <v>100799</v>
          </cell>
          <cell r="B3694" t="str">
            <v>TUBO, PEX, MULTICAMADA, COM TUBO LUVA, DN 16, INSTALADO EM IMPLANTAÇÃO DE INSTALAÇÕES DE GÁS - FORNECIMENTO E INSTALAÇÃO. AF_01/2020</v>
          </cell>
          <cell r="C3694" t="str">
            <v>M</v>
          </cell>
          <cell r="D3694">
            <v>12.2</v>
          </cell>
          <cell r="E3694">
            <v>6.73</v>
          </cell>
          <cell r="F3694">
            <v>18.93</v>
          </cell>
        </row>
        <row r="3695">
          <cell r="A3695">
            <v>100800</v>
          </cell>
          <cell r="B3695" t="str">
            <v>TUBO, PEX, MULTICAMADA, COM TUBO LUVA, DN 20, INSTALADO EM IMPLANTAÇÃO DE INSTALAÇÕES DE GÁS - FORNECIMENTO E INSTALAÇÃO. AF_01/2020</v>
          </cell>
          <cell r="C3695" t="str">
            <v>M</v>
          </cell>
          <cell r="D3695">
            <v>18.880000000000003</v>
          </cell>
          <cell r="E3695">
            <v>7.9</v>
          </cell>
          <cell r="F3695">
            <v>26.78</v>
          </cell>
        </row>
        <row r="3696">
          <cell r="A3696">
            <v>100801</v>
          </cell>
          <cell r="B3696" t="str">
            <v>TUBO, PEX, MULTICAMADA, COM TUBO LUVA, DN 26, INSTALADO EM IMPLANTAÇÃO DE INSTALAÇÕES DE GÁS - FORNECIMENTO E INSTALAÇÃO. AF_01/2020</v>
          </cell>
          <cell r="C3696" t="str">
            <v>M</v>
          </cell>
          <cell r="D3696">
            <v>25.580000000000005</v>
          </cell>
          <cell r="E3696">
            <v>9.3699999999999992</v>
          </cell>
          <cell r="F3696">
            <v>34.950000000000003</v>
          </cell>
        </row>
        <row r="3697">
          <cell r="A3697">
            <v>100802</v>
          </cell>
          <cell r="B3697" t="str">
            <v>TUBO, PEX, MULTICAMADA, COM TUBO LUVA, DN 32, INSTALADO EM IMPLANTAÇÃO DE INSTALAÇÕES DE GÁS - FORNECIMENTO E INSTALAÇÃO. AF_01/2020</v>
          </cell>
          <cell r="C3697" t="str">
            <v>M</v>
          </cell>
          <cell r="D3697">
            <v>35.08</v>
          </cell>
          <cell r="E3697">
            <v>11.43</v>
          </cell>
          <cell r="F3697">
            <v>46.51</v>
          </cell>
        </row>
        <row r="3698">
          <cell r="A3698">
            <v>100803</v>
          </cell>
          <cell r="B3698" t="str">
            <v>TUBO, PEX, MULTICAMADA, DN 16, INSTALADO EM RAMAL INTERNO DE INSTALAÇÕES DE GÁS - FORNECIMENTO E INSTALAÇÃO. AF_01/2020</v>
          </cell>
          <cell r="C3698" t="str">
            <v>M</v>
          </cell>
          <cell r="D3698">
            <v>11.77</v>
          </cell>
          <cell r="E3698">
            <v>5.5</v>
          </cell>
          <cell r="F3698">
            <v>17.27</v>
          </cell>
        </row>
        <row r="3699">
          <cell r="A3699">
            <v>100804</v>
          </cell>
          <cell r="B3699" t="str">
            <v>TUBO, PEX, MULTICAMADA, DN 20, INSTALADO EM RAMAL INTERNO DE INSTALAÇÕES DE GÁS - FORNECIMENTO E INSTALAÇÃO. AF_01/2020</v>
          </cell>
          <cell r="C3699" t="str">
            <v>M</v>
          </cell>
          <cell r="D3699">
            <v>18.369999999999997</v>
          </cell>
          <cell r="E3699">
            <v>6.53</v>
          </cell>
          <cell r="F3699">
            <v>24.9</v>
          </cell>
        </row>
        <row r="3700">
          <cell r="A3700">
            <v>100805</v>
          </cell>
          <cell r="B3700" t="str">
            <v>TUBO, PEX, MULTICAMADA, DN 26, INSTALADO EM RAMAL INTERNO DE INSTALAÇÕES DE GÁS - FORNECIMENTO E INSTALAÇÃO. AF_01/2020</v>
          </cell>
          <cell r="C3700" t="str">
            <v>M</v>
          </cell>
          <cell r="D3700">
            <v>25.01</v>
          </cell>
          <cell r="E3700">
            <v>7.8</v>
          </cell>
          <cell r="F3700">
            <v>32.81</v>
          </cell>
        </row>
        <row r="3701">
          <cell r="A3701">
            <v>100806</v>
          </cell>
          <cell r="B3701" t="str">
            <v>TUBO, PEX, MULTICAMADA, DN 32, INSTALADO EM RAMAL INTERNO DE INSTALAÇÕES DE GÁS - FORNECIMENTO E INSTALAÇÃO. AF_01/2020</v>
          </cell>
          <cell r="C3701" t="str">
            <v>M</v>
          </cell>
          <cell r="D3701">
            <v>34.42</v>
          </cell>
          <cell r="E3701">
            <v>9.59</v>
          </cell>
          <cell r="F3701">
            <v>44.01</v>
          </cell>
        </row>
        <row r="3702">
          <cell r="A3702">
            <v>100807</v>
          </cell>
          <cell r="B3702" t="str">
            <v>TUBO, PEX, MULTICAMADA, COM TUBO LUVA, DN 16, INSTALADO EM RAMAL INTERNO DE INSTALAÇÕES DE GÁS - FORNECIMENTO E INSTALAÇÃO. AF_01/2020</v>
          </cell>
          <cell r="C3702" t="str">
            <v>M</v>
          </cell>
          <cell r="D3702">
            <v>13.889999999999999</v>
          </cell>
          <cell r="E3702">
            <v>11.42</v>
          </cell>
          <cell r="F3702">
            <v>25.31</v>
          </cell>
        </row>
        <row r="3703">
          <cell r="A3703">
            <v>100808</v>
          </cell>
          <cell r="B3703" t="str">
            <v>TUBO, PEX, MULTICAMADA, COM TUBO LUVA, DN 20, INSTALADO EM RAMAL INTERNO DE INSTALAÇÕES DE GÁS - FORNECIMENTO E INSTALAÇÃO. AF_01/2020</v>
          </cell>
          <cell r="C3703" t="str">
            <v>M</v>
          </cell>
          <cell r="D3703">
            <v>20.89</v>
          </cell>
          <cell r="E3703">
            <v>13.46</v>
          </cell>
          <cell r="F3703">
            <v>34.35</v>
          </cell>
        </row>
        <row r="3704">
          <cell r="A3704">
            <v>100809</v>
          </cell>
          <cell r="B3704" t="str">
            <v>TUBO, PEX, MULTICAMADA, COM TUBO LUVA, DN 26, INSTALADO EM RAMAL INTERNO DE INSTALAÇÕES DE GÁS - FORNECIMENTO E INSTALAÇÃO. AF_01/2020</v>
          </cell>
          <cell r="C3704" t="str">
            <v>M</v>
          </cell>
          <cell r="D3704">
            <v>27.979999999999997</v>
          </cell>
          <cell r="E3704">
            <v>16.03</v>
          </cell>
          <cell r="F3704">
            <v>44.01</v>
          </cell>
        </row>
        <row r="3705">
          <cell r="A3705">
            <v>100810</v>
          </cell>
          <cell r="B3705" t="str">
            <v>TUBO, PEX, MULTICAMADA, COM TUBO LUVA, DN 32, INSTALADO EM RAMAL INTERNO DE INSTALAÇÕES DE GÁS - FORNECIMENTO E INSTALAÇÃO. AF_01/2020</v>
          </cell>
          <cell r="C3705" t="str">
            <v>M</v>
          </cell>
          <cell r="D3705">
            <v>38.03</v>
          </cell>
          <cell r="E3705">
            <v>19.62</v>
          </cell>
          <cell r="F3705">
            <v>57.65</v>
          </cell>
        </row>
        <row r="3706">
          <cell r="A3706">
            <v>101918</v>
          </cell>
          <cell r="B3706" t="str">
            <v>TUBO DE AÇO GALVANIZADO COM COSTURA, CLASSE MÉDIA, DN 100 (4"), CONEXÃO ROSQUEADA, INSTALADO EM PRUMADAS - FORNECIMENTO E INSTALAÇÃO. AF_10/2020</v>
          </cell>
          <cell r="C3706" t="str">
            <v>M</v>
          </cell>
          <cell r="D3706">
            <v>162.5</v>
          </cell>
          <cell r="E3706">
            <v>24.73</v>
          </cell>
          <cell r="F3706">
            <v>187.23</v>
          </cell>
        </row>
        <row r="3707">
          <cell r="A3707">
            <v>101919</v>
          </cell>
          <cell r="B3707" t="str">
            <v>UNIÃO, EM FERRO GALVANIZADO, 4", CONEXÃO ROSQUEADA, INSTALADO EM PRUMADAS - FORNECIMENTO E INSTALAÇÃO. AF_10/2020</v>
          </cell>
          <cell r="C3707" t="str">
            <v>UN</v>
          </cell>
          <cell r="D3707">
            <v>423.23</v>
          </cell>
          <cell r="E3707">
            <v>33.4</v>
          </cell>
          <cell r="F3707">
            <v>456.63</v>
          </cell>
        </row>
        <row r="3708">
          <cell r="A3708">
            <v>101920</v>
          </cell>
          <cell r="B3708" t="str">
            <v>LUVA, EM FERRO GALVANIZADO, 4", CONEXÃO ROSQUEADA, INSTALADO EM PRUMADAS - FORNECIMENTO E INSTALAÇÃO. AF_10/2020</v>
          </cell>
          <cell r="C3708" t="str">
            <v>UN</v>
          </cell>
          <cell r="D3708">
            <v>184.25</v>
          </cell>
          <cell r="E3708">
            <v>33.409999999999997</v>
          </cell>
          <cell r="F3708">
            <v>217.66</v>
          </cell>
        </row>
        <row r="3709">
          <cell r="A3709">
            <v>101921</v>
          </cell>
          <cell r="B3709" t="str">
            <v>LUVA DE REDUÇÃO, EM FERRO GALVANIZADO, 4" X 2 1/2", CONEXÃO ROSQUEADA, INSTALADO EM PRUMADAS - FORNECIMENTO E INSTALAÇÃO. AF_10/2020</v>
          </cell>
          <cell r="C3709" t="str">
            <v>UN</v>
          </cell>
          <cell r="D3709">
            <v>215.02</v>
          </cell>
          <cell r="E3709">
            <v>33.409999999999997</v>
          </cell>
          <cell r="F3709">
            <v>248.43</v>
          </cell>
        </row>
        <row r="3710">
          <cell r="A3710">
            <v>101922</v>
          </cell>
          <cell r="B3710" t="str">
            <v>LUVA DE REDUÇÃO, EM FERRO GALVANIZADO, 4" X 2", CONEXÃO ROSQUEADA, INSTALADO EM PRUMADAS - FORNECIMENTO E INSTALAÇÃO. AF_10/2020</v>
          </cell>
          <cell r="C3710" t="str">
            <v>UN</v>
          </cell>
          <cell r="D3710">
            <v>215.02</v>
          </cell>
          <cell r="E3710">
            <v>33.409999999999997</v>
          </cell>
          <cell r="F3710">
            <v>248.43</v>
          </cell>
        </row>
        <row r="3711">
          <cell r="A3711">
            <v>101923</v>
          </cell>
          <cell r="B3711" t="str">
            <v>LUVA DE REDUÇÃO, EM FERRO GALVANIZADO, 4" X 3", CONEXÃO ROSQUEADA, INSTALADO EM PRUMADAS - FORNECIMENTO E INSTALAÇÃO. AF_10/2020</v>
          </cell>
          <cell r="C3711" t="str">
            <v>UN</v>
          </cell>
          <cell r="D3711">
            <v>215.02</v>
          </cell>
          <cell r="E3711">
            <v>33.409999999999997</v>
          </cell>
          <cell r="F3711">
            <v>248.43</v>
          </cell>
        </row>
        <row r="3712">
          <cell r="A3712">
            <v>101924</v>
          </cell>
          <cell r="B3712" t="str">
            <v>NIPLE, EM FERRO GALVANIZADO, 4", CONEXÃO ROSQUEADA, INSTALADO EM PRUMADAS - FORNECIMENTO E INSTALAÇÃO. AF_10/2020</v>
          </cell>
          <cell r="C3712" t="str">
            <v>UN</v>
          </cell>
          <cell r="D3712">
            <v>171.37</v>
          </cell>
          <cell r="E3712">
            <v>33.409999999999997</v>
          </cell>
          <cell r="F3712">
            <v>204.78</v>
          </cell>
        </row>
        <row r="3713">
          <cell r="A3713">
            <v>101925</v>
          </cell>
          <cell r="B3713" t="str">
            <v>JOELHO 90°, EM FERRO GALVANIZADO, 4", CONEXÃO ROSQUEADA, INSTALADO EM PRUMADAS - FORNECIMENTO E INSTALAÇÃO. AF_10/2020</v>
          </cell>
          <cell r="C3713" t="str">
            <v>UN</v>
          </cell>
          <cell r="D3713">
            <v>292.49</v>
          </cell>
          <cell r="E3713">
            <v>50.12</v>
          </cell>
          <cell r="F3713">
            <v>342.61</v>
          </cell>
        </row>
        <row r="3714">
          <cell r="A3714">
            <v>101926</v>
          </cell>
          <cell r="B3714" t="str">
            <v>TÊ, EM FERRO GALVANIZADO, 4", CONEXÃO ROSQUEADA, INSTALADO EM PRUMADAS - FORNECIMENTO E INSTALAÇÃO. AF_10/2020</v>
          </cell>
          <cell r="C3714" t="str">
            <v>UN</v>
          </cell>
          <cell r="D3714">
            <v>374.83000000000004</v>
          </cell>
          <cell r="E3714">
            <v>66.83</v>
          </cell>
          <cell r="F3714">
            <v>441.66</v>
          </cell>
        </row>
        <row r="3715">
          <cell r="A3715">
            <v>101927</v>
          </cell>
          <cell r="B3715" t="str">
            <v>TUBO DE AÇO GALVANIZADO COM COSTURA, CLASSE MÉDIA, DN 100 (4"), CONEXÃO ROSQUEADA, INSTALADO EM REDE DE ALIMENTAÇÃO PARA HIDRANTE - FORNECIMENTO E INSTALAÇÃO. AF_10/2020</v>
          </cell>
          <cell r="C3715" t="str">
            <v>M</v>
          </cell>
          <cell r="D3715">
            <v>157.80000000000001</v>
          </cell>
          <cell r="E3715">
            <v>12.69</v>
          </cell>
          <cell r="F3715">
            <v>170.49</v>
          </cell>
        </row>
        <row r="3716">
          <cell r="A3716">
            <v>101928</v>
          </cell>
          <cell r="B3716" t="str">
            <v>UNIÃO, EM FERRO GALVANIZADO, 4", CONEXÃO ROSQUEADA, INSTALADO EM REDE DE ALIMENTAÇÃO PARA HIDRANTE - FORNECIMENTO E INSTALAÇÃO. AF_10/2020</v>
          </cell>
          <cell r="C3716" t="str">
            <v>UN</v>
          </cell>
          <cell r="D3716">
            <v>425.03000000000003</v>
          </cell>
          <cell r="E3716">
            <v>38.01</v>
          </cell>
          <cell r="F3716">
            <v>463.04</v>
          </cell>
        </row>
        <row r="3717">
          <cell r="A3717">
            <v>101929</v>
          </cell>
          <cell r="B3717" t="str">
            <v>LUVA, EM FERRO GALVANIZADO, 4", CONEXÃO ROSQUEADA, INSTALADO EM REDE DE ALIMENTAÇÃO PARA HIDRANTE - FORNECIMENTO E INSTALAÇÃO. AF_10/2020</v>
          </cell>
          <cell r="C3717" t="str">
            <v>UN</v>
          </cell>
          <cell r="D3717">
            <v>186.04999999999998</v>
          </cell>
          <cell r="E3717">
            <v>38.020000000000003</v>
          </cell>
          <cell r="F3717">
            <v>224.07</v>
          </cell>
        </row>
        <row r="3718">
          <cell r="A3718">
            <v>101930</v>
          </cell>
          <cell r="B3718" t="str">
            <v>LUVA DE REDUÇÃO, EM FERRO GALVANIZADO, 4" X 2 1/2", CONEXÃO ROSQUEADA, INSTALADO EM REDE DE ALIMENTAÇÃO PARA HIDRANTE - FORNECIMENTO E INSTALAÇÃO. AF_10/2020</v>
          </cell>
          <cell r="C3718" t="str">
            <v>UN</v>
          </cell>
          <cell r="D3718">
            <v>216.82</v>
          </cell>
          <cell r="E3718">
            <v>38.020000000000003</v>
          </cell>
          <cell r="F3718">
            <v>254.84</v>
          </cell>
        </row>
        <row r="3719">
          <cell r="A3719">
            <v>101931</v>
          </cell>
          <cell r="B3719" t="str">
            <v>LUVA DE REDUÇÃO, EM FERRO GALVANIZADO, 4" X 2", CONEXÃO ROSQUEADA, INSTALADO EM REDE DE ALIMENTAÇÃO PARA HIDRANTE - FORNECIMENTO E INSTALAÇÃO. AF_10/2020</v>
          </cell>
          <cell r="C3719" t="str">
            <v>UN</v>
          </cell>
          <cell r="D3719">
            <v>216.82</v>
          </cell>
          <cell r="E3719">
            <v>38.020000000000003</v>
          </cell>
          <cell r="F3719">
            <v>254.84</v>
          </cell>
        </row>
        <row r="3720">
          <cell r="A3720">
            <v>101932</v>
          </cell>
          <cell r="B3720" t="str">
            <v>LUVA DE REDUÇÃO, EM FERRO GALVANIZADO, 4" X 3", CONEXÃO ROSQUEADA, INSTALADO EM REDE DE ALIMENTAÇÃO PARA HIDRANTE - FORNECIMENTO E INSTALAÇÃO. AF_10/2020</v>
          </cell>
          <cell r="C3720" t="str">
            <v>UN</v>
          </cell>
          <cell r="D3720">
            <v>216.82</v>
          </cell>
          <cell r="E3720">
            <v>38.020000000000003</v>
          </cell>
          <cell r="F3720">
            <v>254.84</v>
          </cell>
        </row>
        <row r="3721">
          <cell r="A3721">
            <v>101933</v>
          </cell>
          <cell r="B3721" t="str">
            <v>NIPLE, EM FERRO GALVANIZADO, 4", CONEXÃO ROSQUEADA, INSTALADO EM REDE DE ALIMENTAÇÃO PARA HIDRANTE - FORNECIMENTO E INSTALAÇÃO. AF_10/2020</v>
          </cell>
          <cell r="C3721" t="str">
            <v>UN</v>
          </cell>
          <cell r="D3721">
            <v>173.17</v>
          </cell>
          <cell r="E3721">
            <v>38.020000000000003</v>
          </cell>
          <cell r="F3721">
            <v>211.19</v>
          </cell>
        </row>
        <row r="3722">
          <cell r="A3722">
            <v>101934</v>
          </cell>
          <cell r="B3722" t="str">
            <v>JOELHO 90°, EM FERRO GALVANIZADO, 4", CONEXÃO ROSQUEADA, INSTALADO EM REDE DE ALIMENTAÇÃO PARA HIDRANTE - FORNECIMENTO E INSTALAÇÃO. AF_10/2020</v>
          </cell>
          <cell r="C3722" t="str">
            <v>UN</v>
          </cell>
          <cell r="D3722">
            <v>295.18</v>
          </cell>
          <cell r="E3722">
            <v>57.05</v>
          </cell>
          <cell r="F3722">
            <v>352.23</v>
          </cell>
        </row>
        <row r="3723">
          <cell r="A3723">
            <v>101935</v>
          </cell>
          <cell r="B3723" t="str">
            <v>TÊ, EM FERRO GALVANIZADO, 4", CONEXÃO ROSQUEADA, INSTALADO EM REDE DE ALIMENTAÇÃO PARA HIDRANTE - FORNECIMENTO E INSTALAÇÃO. AF_10/2020</v>
          </cell>
          <cell r="C3723" t="str">
            <v>UN</v>
          </cell>
          <cell r="D3723">
            <v>378.45</v>
          </cell>
          <cell r="E3723">
            <v>76.05</v>
          </cell>
          <cell r="F3723">
            <v>454.5</v>
          </cell>
        </row>
        <row r="3724">
          <cell r="A3724">
            <v>103802</v>
          </cell>
          <cell r="B3724" t="str">
            <v>TUBO EM COBRE RÍGIDO, DN 15 MM, CLASSE E, SEM ISOLAMENTO, INSTALADO EM RAMAL E SUB-RAMAL DE GÁS COMBUSTÍVEL - FORNECIMENTO E INSTALAÇÃO. AF_04/2022</v>
          </cell>
          <cell r="C3724" t="str">
            <v>M</v>
          </cell>
          <cell r="D3724">
            <v>32.42</v>
          </cell>
          <cell r="E3724">
            <v>7.18</v>
          </cell>
          <cell r="F3724">
            <v>39.6</v>
          </cell>
        </row>
        <row r="3725">
          <cell r="A3725">
            <v>103803</v>
          </cell>
          <cell r="B3725" t="str">
            <v>TUBO EM COBRE RÍGIDO, DN 22 MM, CLASSE E, SEM ISOLAMENTO, INSTALADO EM RAMAL E SUB-RAMAL DE GÁS COMBUSTÍVEL - FORNECIMENTO E INSTALAÇÃO. AF_04/2022</v>
          </cell>
          <cell r="C3725" t="str">
            <v>M</v>
          </cell>
          <cell r="D3725">
            <v>55.760000000000005</v>
          </cell>
          <cell r="E3725">
            <v>12.3</v>
          </cell>
          <cell r="F3725">
            <v>68.06</v>
          </cell>
        </row>
        <row r="3726">
          <cell r="A3726">
            <v>103804</v>
          </cell>
          <cell r="B3726" t="str">
            <v>TUBO EM COBRE RÍGIDO, DN 28 MM, CLASSE E, SEM ISOLAMENTO, INSTALADO EM RAMAL E SUB-RAMAL DE GÁS COMBUSTÍVEL - FORNECIMENTO E INSTALAÇÃO. AF_04/2022</v>
          </cell>
          <cell r="C3726" t="str">
            <v>M</v>
          </cell>
          <cell r="D3726">
            <v>69.48</v>
          </cell>
          <cell r="E3726">
            <v>12.3</v>
          </cell>
          <cell r="F3726">
            <v>81.78</v>
          </cell>
        </row>
        <row r="3727">
          <cell r="A3727">
            <v>103835</v>
          </cell>
          <cell r="B3727" t="str">
            <v>TUBO EM COBRE RÍGIDO, DN 15 MM, CLASSE A, SEM ISOLAMENTO, INSTALADO EM RAMAL E SUB-RAMAL DE GÁS MEDICINAL - FORNECIMENTO E INSTALAÇÃO. AF_04/2022</v>
          </cell>
          <cell r="C3727" t="str">
            <v>M</v>
          </cell>
          <cell r="D3727">
            <v>50.370000000000005</v>
          </cell>
          <cell r="E3727">
            <v>11.59</v>
          </cell>
          <cell r="F3727">
            <v>61.96</v>
          </cell>
        </row>
        <row r="3728">
          <cell r="A3728">
            <v>103836</v>
          </cell>
          <cell r="B3728" t="str">
            <v>TUBO EM COBRE RÍGIDO, DN 22 MM, CLASSE A, SEM ISOLAMENTO, INSTALADO EM RAMAL E SUB-RAMAL DE GÁS MEDICINAL - FORNECIMENTO E INSTALAÇÃO. AF_04/2022</v>
          </cell>
          <cell r="C3728" t="str">
            <v>M</v>
          </cell>
          <cell r="D3728">
            <v>80.25</v>
          </cell>
          <cell r="E3728">
            <v>15.42</v>
          </cell>
          <cell r="F3728">
            <v>95.67</v>
          </cell>
        </row>
        <row r="3729">
          <cell r="A3729">
            <v>103837</v>
          </cell>
          <cell r="B3729" t="str">
            <v>TUBO EM COBRE RÍGIDO, DN 28 MM, CLASSE A, SEM ISOLAMENTO, INSTALADO EM RAMAL E SUB-RAMAL DE GÁS MEDICINAL - FORNECIMENTO E INSTALAÇÃO. AF_04/2022</v>
          </cell>
          <cell r="C3729" t="str">
            <v>M</v>
          </cell>
          <cell r="D3729">
            <v>101.72</v>
          </cell>
          <cell r="E3729">
            <v>18.739999999999998</v>
          </cell>
          <cell r="F3729">
            <v>120.46</v>
          </cell>
        </row>
        <row r="3730">
          <cell r="A3730">
            <v>103868</v>
          </cell>
          <cell r="B3730" t="str">
            <v>TUBO EM COBRE RÍGIDO, DN 15 MM, CLASSE E, SEM ISOLAMENTO, INSTALADO EM RAMAL E SUB-RAMAL DE AQUECIMENTO SOLAR - FORNECIMENTO E INSTALAÇÃO. AF_04/2022</v>
          </cell>
          <cell r="C3730" t="str">
            <v>M</v>
          </cell>
          <cell r="D3730">
            <v>35.510000000000005</v>
          </cell>
          <cell r="E3730">
            <v>15.16</v>
          </cell>
          <cell r="F3730">
            <v>50.67</v>
          </cell>
        </row>
        <row r="3731">
          <cell r="A3731">
            <v>103869</v>
          </cell>
          <cell r="B3731" t="str">
            <v>TUBO EM COBRE RÍGIDO, DN 22 MM, CLASSE E, SEM ISOLAMENTO, INSTALADO EM RAMAL E SUB-RAMAL DE AQUECIMENTO SOLAR - FORNECIMENTO E INSTALAÇÃO. AF_04/2022</v>
          </cell>
          <cell r="C3731" t="str">
            <v>M</v>
          </cell>
          <cell r="D3731">
            <v>57.930000000000007</v>
          </cell>
          <cell r="E3731">
            <v>17.88</v>
          </cell>
          <cell r="F3731">
            <v>75.81</v>
          </cell>
        </row>
        <row r="3732">
          <cell r="A3732">
            <v>103870</v>
          </cell>
          <cell r="B3732" t="str">
            <v>TUBO EM COBRE RÍGIDO, DN 28 MM, CLASSE E, SEM ISOLAMENTO, INSTALADO EM RAMAL E SUB-RAMAL DE AQUECIMENTO SOLAR - FORNECIMENTO E INSTALAÇÃO. AF_04/2022</v>
          </cell>
          <cell r="C3732" t="str">
            <v>M</v>
          </cell>
          <cell r="D3732">
            <v>72.569999999999993</v>
          </cell>
          <cell r="E3732">
            <v>20.23</v>
          </cell>
          <cell r="F3732">
            <v>92.8</v>
          </cell>
        </row>
        <row r="3733">
          <cell r="A3733">
            <v>103871</v>
          </cell>
          <cell r="B3733" t="str">
            <v>TUBO EM COBRE RÍGIDO, DN 15 MM, CLASSE E, COM ISOLAMENTO, INSTALADO EM RAMAL E SUB-RAMAL DE AQUECIMENTO SOLAR - FORNECIMENTO E INSTALAÇÃO. AF_04/2022</v>
          </cell>
          <cell r="C3733" t="str">
            <v>M</v>
          </cell>
          <cell r="D3733">
            <v>44.82</v>
          </cell>
          <cell r="E3733">
            <v>15.89</v>
          </cell>
          <cell r="F3733">
            <v>60.71</v>
          </cell>
        </row>
        <row r="3734">
          <cell r="A3734">
            <v>103872</v>
          </cell>
          <cell r="B3734" t="str">
            <v>TUBO EM COBRE RÍGIDO, DN 22 MM, CLASSE E, COM ISOLAMENTO, INSTALADO EM RAMAL E SUB-RAMAL DE AQUECIMENTO SOLAR - FORNECIMENTO E INSTALAÇÃO. AF_04/2022</v>
          </cell>
          <cell r="C3734" t="str">
            <v>M</v>
          </cell>
          <cell r="D3734">
            <v>102.67999999999999</v>
          </cell>
          <cell r="E3734">
            <v>18.64</v>
          </cell>
          <cell r="F3734">
            <v>121.32</v>
          </cell>
        </row>
        <row r="3735">
          <cell r="A3735">
            <v>103873</v>
          </cell>
          <cell r="B3735" t="str">
            <v>TUBO EM COBRE RÍGIDO, DN 28 MM, CLASSE E, COM ISOLAMENTO, INSTALADO EM RAMAL E SUB-RAMAL DE AQUECIMENTO SOLAR - FORNECIMENTO E INSTALAÇÃO. AF_04/2022</v>
          </cell>
          <cell r="C3735" t="str">
            <v>M</v>
          </cell>
          <cell r="D3735">
            <v>119.16000000000001</v>
          </cell>
          <cell r="E3735">
            <v>20.99</v>
          </cell>
          <cell r="F3735">
            <v>140.15</v>
          </cell>
        </row>
        <row r="3736">
          <cell r="A3736">
            <v>103978</v>
          </cell>
          <cell r="B3736" t="str">
            <v>TUBO, PVC, SOLDÁVEL, DN 40MM, INSTALADO EM RAMAL DE DISTRIBUIÇÃO DE ÁGUA - FORNECIMENTO E INSTALAÇÃO. AF_06/2022</v>
          </cell>
          <cell r="C3736" t="str">
            <v>M</v>
          </cell>
          <cell r="D3736">
            <v>18.350000000000001</v>
          </cell>
          <cell r="E3736">
            <v>8.93</v>
          </cell>
          <cell r="F3736">
            <v>27.28</v>
          </cell>
        </row>
        <row r="3737">
          <cell r="A3737">
            <v>103979</v>
          </cell>
          <cell r="B3737" t="str">
            <v>TUBO, PVC, SOLDÁVEL, DN 50MM, INSTALADO EM RAMAL DE DISTRIBUIÇÃO DE ÁGUA - FORNECIMENTO E INSTALAÇÃO. AF_06/2022</v>
          </cell>
          <cell r="C3737" t="str">
            <v>M</v>
          </cell>
          <cell r="D3737">
            <v>20.5</v>
          </cell>
          <cell r="E3737">
            <v>10.67</v>
          </cell>
          <cell r="F3737">
            <v>31.17</v>
          </cell>
        </row>
        <row r="3738">
          <cell r="A3738">
            <v>104021</v>
          </cell>
          <cell r="B3738" t="str">
            <v>TUBO, CPVC, SOLDÁVEL, DN 42MM, INSTALADO EM RAMAL DE DISTRIBUIÇÃO DE ÁGUA - FORNECIMENTO E INSTALAÇÃO. AF_06/2022</v>
          </cell>
          <cell r="C3738" t="str">
            <v>M</v>
          </cell>
          <cell r="D3738">
            <v>61.550000000000004</v>
          </cell>
          <cell r="E3738">
            <v>9.26</v>
          </cell>
          <cell r="F3738">
            <v>70.81</v>
          </cell>
        </row>
        <row r="3739">
          <cell r="A3739">
            <v>104166</v>
          </cell>
          <cell r="B3739" t="str">
            <v>TUBO PVC, SÉRIE R, ÁGUA PLUVIAL, DN 150 MM, FORNECIDO E INSTALADO EM RAMAL DE ENCAMINHAMENTO. AF_06/2022</v>
          </cell>
          <cell r="C3739" t="str">
            <v>M</v>
          </cell>
          <cell r="D3739">
            <v>68.11</v>
          </cell>
          <cell r="E3739">
            <v>10.08</v>
          </cell>
          <cell r="F3739">
            <v>78.19</v>
          </cell>
        </row>
        <row r="3740">
          <cell r="A3740">
            <v>104194</v>
          </cell>
          <cell r="B3740" t="str">
            <v>TUBO, PPR, DN 20, CLASSE PN20, INSTALADO EM RAMAL OU SUB-RAMAL DE ÁGUA - FORNECIMENTO E INSTALAÇÃO. AF_08/2022</v>
          </cell>
          <cell r="C3740" t="str">
            <v>M</v>
          </cell>
          <cell r="D3740">
            <v>15.06</v>
          </cell>
          <cell r="E3740">
            <v>9.01</v>
          </cell>
          <cell r="F3740">
            <v>24.07</v>
          </cell>
        </row>
        <row r="3741">
          <cell r="A3741">
            <v>104195</v>
          </cell>
          <cell r="B3741" t="str">
            <v>TUBO, PPR, DN 20, CLASSE PN25, INSTALADO EM RAMAL OU SUB-RAMAL DE ÁGUA - FORNECIMENTO E INSTALAÇÃO. AF_08/2022</v>
          </cell>
          <cell r="C3741" t="str">
            <v>M</v>
          </cell>
          <cell r="D3741">
            <v>16.299999999999997</v>
          </cell>
          <cell r="E3741">
            <v>9.2799999999999994</v>
          </cell>
          <cell r="F3741">
            <v>25.58</v>
          </cell>
        </row>
        <row r="3742">
          <cell r="A3742">
            <v>104315</v>
          </cell>
          <cell r="B3742" t="str">
            <v>TUBO, PVC, SOLDÁVEL, DN 20 MM, INSTALADO EM DRENO DE AR CONDICIONADO - FORNECIMENTO E INSTALAÇÃO. AF_08/2022</v>
          </cell>
          <cell r="C3742" t="str">
            <v>M</v>
          </cell>
          <cell r="D3742">
            <v>7.6400000000000006</v>
          </cell>
          <cell r="E3742">
            <v>9.6999999999999993</v>
          </cell>
          <cell r="F3742">
            <v>17.34</v>
          </cell>
        </row>
        <row r="3743">
          <cell r="A3743">
            <v>104316</v>
          </cell>
          <cell r="B3743" t="str">
            <v>TUBO, PVC, SOLDÁVEL, DN 32 MM, INSTALADO EM DRENO DE AR CONDICIONADO - FORNECIMENTO E INSTALAÇÃO. AF_08/2022</v>
          </cell>
          <cell r="C3743" t="str">
            <v>M</v>
          </cell>
          <cell r="D3743">
            <v>13.749999999999998</v>
          </cell>
          <cell r="E3743">
            <v>10.88</v>
          </cell>
          <cell r="F3743">
            <v>24.63</v>
          </cell>
        </row>
        <row r="3744">
          <cell r="A3744">
            <v>89358</v>
          </cell>
          <cell r="B3744" t="str">
            <v>JOELHO 90 GRAUS, PVC, SOLDÁVEL, DN 20MM, INSTALADO EM RAMAL OU SUB-RAMAL DE ÁGUA - FORNECIMENTO E INSTALAÇÃO. AF_06/2022</v>
          </cell>
          <cell r="C3744" t="str">
            <v>UN</v>
          </cell>
          <cell r="D3744">
            <v>3.49</v>
          </cell>
          <cell r="E3744">
            <v>5.26</v>
          </cell>
          <cell r="F3744">
            <v>8.75</v>
          </cell>
        </row>
        <row r="3745">
          <cell r="A3745">
            <v>89359</v>
          </cell>
          <cell r="B3745" t="str">
            <v>JOELHO 45 GRAUS, PVC, SOLDÁVEL, DN 20MM, INSTALADO EM RAMAL OU SUB-RAMAL DE ÁGUA - FORNECIMENTO E INSTALAÇÃO. AF_06/2022</v>
          </cell>
          <cell r="C3745" t="str">
            <v>UN</v>
          </cell>
          <cell r="D3745">
            <v>4.0299999999999994</v>
          </cell>
          <cell r="E3745">
            <v>5.26</v>
          </cell>
          <cell r="F3745">
            <v>9.2899999999999991</v>
          </cell>
        </row>
        <row r="3746">
          <cell r="A3746">
            <v>89360</v>
          </cell>
          <cell r="B3746" t="str">
            <v>CURVA 90 GRAUS, PVC, SOLDÁVEL, DN 20MM, INSTALADO EM RAMAL OU SUB-RAMAL DE ÁGUA - FORNECIMENTO E INSTALAÇÃO. AF_06/2022</v>
          </cell>
          <cell r="C3746" t="str">
            <v>UN</v>
          </cell>
          <cell r="D3746">
            <v>5.0199999999999996</v>
          </cell>
          <cell r="E3746">
            <v>5.25</v>
          </cell>
          <cell r="F3746">
            <v>10.27</v>
          </cell>
        </row>
        <row r="3747">
          <cell r="A3747">
            <v>89361</v>
          </cell>
          <cell r="B3747" t="str">
            <v>CURVA 45 GRAUS, PVC, SOLDÁVEL, DN 20MM, INSTALADO EM RAMAL OU SUB-RAMAL DE ÁGUA - FORNECIMENTO E INSTALAÇÃO. AF_06/2022</v>
          </cell>
          <cell r="C3747" t="str">
            <v>UN</v>
          </cell>
          <cell r="D3747">
            <v>5.0999999999999996</v>
          </cell>
          <cell r="E3747">
            <v>5.25</v>
          </cell>
          <cell r="F3747">
            <v>10.35</v>
          </cell>
        </row>
        <row r="3748">
          <cell r="A3748">
            <v>89362</v>
          </cell>
          <cell r="B3748" t="str">
            <v>JOELHO 90 GRAUS, PVC, SOLDÁVEL, DN 25MM, INSTALADO EM RAMAL OU SUB-RAMAL DE ÁGUA - FORNECIMENTO E INSTALAÇÃO. AF_06/2022</v>
          </cell>
          <cell r="C3748" t="str">
            <v>UN</v>
          </cell>
          <cell r="D3748">
            <v>4.3000000000000007</v>
          </cell>
          <cell r="E3748">
            <v>6.08</v>
          </cell>
          <cell r="F3748">
            <v>10.38</v>
          </cell>
        </row>
        <row r="3749">
          <cell r="A3749">
            <v>89363</v>
          </cell>
          <cell r="B3749" t="str">
            <v>JOELHO 45 GRAUS, PVC, SOLDÁVEL, DN 25MM, INSTALADO EM RAMAL OU SUB-RAMAL DE ÁGUA - FORNECIMENTO E INSTALAÇÃO. AF_06/2022</v>
          </cell>
          <cell r="C3749" t="str">
            <v>UN</v>
          </cell>
          <cell r="D3749">
            <v>5.08</v>
          </cell>
          <cell r="E3749">
            <v>6.08</v>
          </cell>
          <cell r="F3749">
            <v>11.16</v>
          </cell>
        </row>
        <row r="3750">
          <cell r="A3750">
            <v>89364</v>
          </cell>
          <cell r="B3750" t="str">
            <v>CURVA 90 GRAUS, PVC, SOLDÁVEL, DN 25MM, INSTALADO EM RAMAL OU SUB-RAMAL DE ÁGUA - FORNECIMENTO E INSTALAÇÃO. AF_06/2022</v>
          </cell>
          <cell r="C3750" t="str">
            <v>UN</v>
          </cell>
          <cell r="D3750">
            <v>6.5900000000000007</v>
          </cell>
          <cell r="E3750">
            <v>6.06</v>
          </cell>
          <cell r="F3750">
            <v>12.65</v>
          </cell>
        </row>
        <row r="3751">
          <cell r="A3751">
            <v>89365</v>
          </cell>
          <cell r="B3751" t="str">
            <v>CURVA 45 GRAUS, PVC, SOLDÁVEL, DN 25MM, INSTALADO EM RAMAL OU SUB-RAMAL DE ÁGUA - FORNECIMENTO E INSTALAÇÃO. AF_06/2022</v>
          </cell>
          <cell r="C3751" t="str">
            <v>UN</v>
          </cell>
          <cell r="D3751">
            <v>6.0399999999999991</v>
          </cell>
          <cell r="E3751">
            <v>6.08</v>
          </cell>
          <cell r="F3751">
            <v>12.12</v>
          </cell>
        </row>
        <row r="3752">
          <cell r="A3752">
            <v>89366</v>
          </cell>
          <cell r="B3752" t="str">
            <v>JOELHO 90 GRAUS COM BUCHA DE LATÃO, PVC, SOLDÁVEL, DN 25MM, X 3/4  INSTALADO EM RAMAL OU SUB-RAMAL DE ÁGUA - FORNECIMENTO E INSTALAÇÃO. AF_06/2022</v>
          </cell>
          <cell r="C3752" t="str">
            <v>UN</v>
          </cell>
          <cell r="D3752">
            <v>11.379999999999999</v>
          </cell>
          <cell r="E3752">
            <v>5.64</v>
          </cell>
          <cell r="F3752">
            <v>17.02</v>
          </cell>
        </row>
        <row r="3753">
          <cell r="A3753">
            <v>89367</v>
          </cell>
          <cell r="B3753" t="str">
            <v>JOELHO 90 GRAUS, PVC, SOLDÁVEL, DN 32MM, INSTALADO EM RAMAL OU SUB-RAMAL DE ÁGUA - FORNECIMENTO E INSTALAÇÃO. AF_06/2022</v>
          </cell>
          <cell r="C3753" t="str">
            <v>UN</v>
          </cell>
          <cell r="D3753">
            <v>6.92</v>
          </cell>
          <cell r="E3753">
            <v>7.24</v>
          </cell>
          <cell r="F3753">
            <v>14.16</v>
          </cell>
        </row>
        <row r="3754">
          <cell r="A3754">
            <v>89368</v>
          </cell>
          <cell r="B3754" t="str">
            <v>JOELHO 45 GRAUS, PVC, SOLDÁVEL, DN 32MM, INSTALADO EM RAMAL OU SUB-RAMAL DE ÁGUA - FORNECIMENTO E INSTALAÇÃO. AF_06/2022</v>
          </cell>
          <cell r="C3754" t="str">
            <v>UN</v>
          </cell>
          <cell r="D3754">
            <v>8.6700000000000017</v>
          </cell>
          <cell r="E3754">
            <v>7.22</v>
          </cell>
          <cell r="F3754">
            <v>15.89</v>
          </cell>
        </row>
        <row r="3755">
          <cell r="A3755">
            <v>89369</v>
          </cell>
          <cell r="B3755" t="str">
            <v>CURVA 90 GRAUS, PVC, SOLDÁVEL, DN 32MM, INSTALADO EM RAMAL OU SUB-RAMAL DE ÁGUA - FORNECIMENTO E INSTALAÇÃO. AF_06/2022</v>
          </cell>
          <cell r="C3755" t="str">
            <v>UN</v>
          </cell>
          <cell r="D3755">
            <v>11</v>
          </cell>
          <cell r="E3755">
            <v>7.22</v>
          </cell>
          <cell r="F3755">
            <v>18.22</v>
          </cell>
        </row>
        <row r="3756">
          <cell r="A3756">
            <v>89370</v>
          </cell>
          <cell r="B3756" t="str">
            <v>CURVA 45 GRAUS, PVC, SOLDÁVEL, DN 32MM, INSTALADO EM RAMAL OU SUB-RAMAL DE ÁGUA - FORNECIMENTO E INSTALAÇÃO. AF_06/2022</v>
          </cell>
          <cell r="C3756" t="str">
            <v>UN</v>
          </cell>
          <cell r="D3756">
            <v>9</v>
          </cell>
          <cell r="E3756">
            <v>7.22</v>
          </cell>
          <cell r="F3756">
            <v>16.22</v>
          </cell>
        </row>
        <row r="3757">
          <cell r="A3757">
            <v>89371</v>
          </cell>
          <cell r="B3757" t="str">
            <v>LUVA, PVC, SOLDÁVEL, DN 20MM, INSTALADO EM RAMAL OU SUB-RAMAL DE ÁGUA - FORNECIMENTO E INSTALAÇÃO. AF_06/2022</v>
          </cell>
          <cell r="C3757" t="str">
            <v>UN</v>
          </cell>
          <cell r="D3757">
            <v>2.99</v>
          </cell>
          <cell r="E3757">
            <v>3.5</v>
          </cell>
          <cell r="F3757">
            <v>6.49</v>
          </cell>
        </row>
        <row r="3758">
          <cell r="A3758">
            <v>89372</v>
          </cell>
          <cell r="B3758" t="str">
            <v>LUVA DE CORRER, PVC, SOLDÁVEL, DN 20MM, INSTALADO EM RAMAL OU SUB-RAMAL DE ÁGUA - FORNECIMENTO E INSTALAÇÃO. AF_06/2022</v>
          </cell>
          <cell r="C3758" t="str">
            <v>UN</v>
          </cell>
          <cell r="D3758">
            <v>12.91</v>
          </cell>
          <cell r="E3758">
            <v>3.48</v>
          </cell>
          <cell r="F3758">
            <v>16.39</v>
          </cell>
        </row>
        <row r="3759">
          <cell r="A3759">
            <v>89373</v>
          </cell>
          <cell r="B3759" t="str">
            <v>LUVA DE REDUÇÃO, PVC, SOLDÁVEL, DN 25MM X 20MM, INSTALADO EM RAMAL OU SUB-RAMAL DE ÁGUA - FORNECIMENTO E INSTALAÇÃO. AF_06/2022</v>
          </cell>
          <cell r="C3759" t="str">
            <v>UN</v>
          </cell>
          <cell r="D3759">
            <v>3.95</v>
          </cell>
          <cell r="E3759">
            <v>3.76</v>
          </cell>
          <cell r="F3759">
            <v>7.71</v>
          </cell>
        </row>
        <row r="3760">
          <cell r="A3760">
            <v>89374</v>
          </cell>
          <cell r="B3760" t="str">
            <v>LUVA COM BUCHA DE LATÃO, PVC, SOLDÁVEL, DN 20MM X 1/2", INSTALADO EM RAMAL OU SUB-RAMAL DE ÁGUA - FORNECIMENTO E INSTALAÇÃO. AF_06/2022</v>
          </cell>
          <cell r="C3760" t="str">
            <v>UN</v>
          </cell>
          <cell r="D3760">
            <v>7.339999999999999</v>
          </cell>
          <cell r="E3760">
            <v>3.2</v>
          </cell>
          <cell r="F3760">
            <v>10.54</v>
          </cell>
        </row>
        <row r="3761">
          <cell r="A3761">
            <v>89375</v>
          </cell>
          <cell r="B3761" t="str">
            <v>UNIÃO, PVC, SOLDÁVEL, DN 20MM, INSTALADO EM RAMAL OU SUB-RAMAL DE ÁGUA - FORNECIMENTO E INSTALAÇÃO. AF_06/2022</v>
          </cell>
          <cell r="C3761" t="str">
            <v>UN</v>
          </cell>
          <cell r="D3761">
            <v>8.91</v>
          </cell>
          <cell r="E3761">
            <v>3.48</v>
          </cell>
          <cell r="F3761">
            <v>12.39</v>
          </cell>
        </row>
        <row r="3762">
          <cell r="A3762">
            <v>89376</v>
          </cell>
          <cell r="B3762" t="str">
            <v>ADAPTADOR CURTO COM BOLSA E ROSCA PARA REGISTRO, PVC, SOLDÁVEL, DN 20MM X 1/2 , INSTALADO EM RAMAL OU SUB-RAMAL DE ÁGUA - FORNECIMENTO E INSTALAÇÃO. AF_06/2022</v>
          </cell>
          <cell r="C3762" t="str">
            <v>UN</v>
          </cell>
          <cell r="D3762">
            <v>2.93</v>
          </cell>
          <cell r="E3762">
            <v>3.23</v>
          </cell>
          <cell r="F3762">
            <v>6.16</v>
          </cell>
        </row>
        <row r="3763">
          <cell r="A3763">
            <v>89377</v>
          </cell>
          <cell r="B3763" t="str">
            <v>CURVA DE TRANSPOSIÇÃO, PVC, SOLDÁVEL, DN 20MM, INSTALADO EM RAMAL OU SUB-RAMAL DE ÁGUA - FORNECIMENTO E INSTALAÇÃO. AF_06/2022</v>
          </cell>
          <cell r="C3763" t="str">
            <v>UN</v>
          </cell>
          <cell r="D3763">
            <v>7.1899999999999995</v>
          </cell>
          <cell r="E3763">
            <v>3.48</v>
          </cell>
          <cell r="F3763">
            <v>10.67</v>
          </cell>
        </row>
        <row r="3764">
          <cell r="A3764">
            <v>89378</v>
          </cell>
          <cell r="B3764" t="str">
            <v>LUVA, PVC, SOLDÁVEL, DN 25MM, INSTALADO EM RAMAL OU SUB-RAMAL DE ÁGUA - FORNECIMENTO E INSTALAÇÃO. AF_06/2022</v>
          </cell>
          <cell r="C3764" t="str">
            <v>UN</v>
          </cell>
          <cell r="D3764">
            <v>3.6100000000000003</v>
          </cell>
          <cell r="E3764">
            <v>4.0599999999999996</v>
          </cell>
          <cell r="F3764">
            <v>7.67</v>
          </cell>
        </row>
        <row r="3765">
          <cell r="A3765">
            <v>89379</v>
          </cell>
          <cell r="B3765" t="str">
            <v>LUVA DE CORRER, PVC, SOLDÁVEL, DN 25MM, INSTALADO EM RAMAL OU SUB-RAMAL DE ÁGUA - FORNECIMENTO E INSTALAÇÃO. AF_12/2014</v>
          </cell>
          <cell r="C3765" t="str">
            <v>UN</v>
          </cell>
          <cell r="D3765">
            <v>15.25</v>
          </cell>
          <cell r="E3765">
            <v>4.0199999999999996</v>
          </cell>
          <cell r="F3765">
            <v>19.27</v>
          </cell>
        </row>
        <row r="3766">
          <cell r="A3766">
            <v>89380</v>
          </cell>
          <cell r="B3766" t="str">
            <v>LUVA DE REDUÇÃO, PVC, SOLDÁVEL, DN 32MM X 25MM, INSTALADO EM RAMAL OU SUB-RAMAL DE ÁGUA - FORNECIMENTO E INSTALAÇÃO. AF_06/2022</v>
          </cell>
          <cell r="C3766" t="str">
            <v>UN</v>
          </cell>
          <cell r="D3766">
            <v>6.3</v>
          </cell>
          <cell r="E3766">
            <v>4.4400000000000004</v>
          </cell>
          <cell r="F3766">
            <v>10.74</v>
          </cell>
        </row>
        <row r="3767">
          <cell r="A3767">
            <v>89381</v>
          </cell>
          <cell r="B3767" t="str">
            <v>LUVA COM BUCHA DE LATÃO, PVC, SOLDÁVEL, DN 25MM X 3/4 , INSTALADO EM RAMAL OU SUB-RAMAL DE ÁGUA - FORNECIMENTO E INSTALAÇÃO. AF_06/2022</v>
          </cell>
          <cell r="C3767" t="str">
            <v>UN</v>
          </cell>
          <cell r="D3767">
            <v>9.16</v>
          </cell>
          <cell r="E3767">
            <v>3.75</v>
          </cell>
          <cell r="F3767">
            <v>12.91</v>
          </cell>
        </row>
        <row r="3768">
          <cell r="A3768">
            <v>89382</v>
          </cell>
          <cell r="B3768" t="str">
            <v>UNIÃO, PVC, SOLDÁVEL, DN 25MM, INSTALADO EM RAMAL OU SUB-RAMAL DE ÁGUA - FORNECIMENTO E INSTALAÇÃO. AF_06/2022</v>
          </cell>
          <cell r="C3768" t="str">
            <v>UN</v>
          </cell>
          <cell r="D3768">
            <v>10.86</v>
          </cell>
          <cell r="E3768">
            <v>4.03</v>
          </cell>
          <cell r="F3768">
            <v>14.89</v>
          </cell>
        </row>
        <row r="3769">
          <cell r="A3769">
            <v>89383</v>
          </cell>
          <cell r="B3769" t="str">
            <v>ADAPTADOR CURTO COM BOLSA E ROSCA PARA REGISTRO, PVC, SOLDÁVEL, DN 25MM X 3/4 , INSTALADO EM RAMAL OU SUB-RAMAL DE ÁGUA - FORNECIMENTO E INSTALAÇÃO. AF_06/2022</v>
          </cell>
          <cell r="C3769" t="str">
            <v>UN</v>
          </cell>
          <cell r="D3769">
            <v>3.4200000000000004</v>
          </cell>
          <cell r="E3769">
            <v>3.78</v>
          </cell>
          <cell r="F3769">
            <v>7.2</v>
          </cell>
        </row>
        <row r="3770">
          <cell r="A3770">
            <v>89384</v>
          </cell>
          <cell r="B3770" t="str">
            <v>CURVA DE TRANSPOSIÇÃO, PVC, SOLDÁVEL, DN 25MM, INSTALADO EM RAMAL OU SUB-RAMAL DE ÁGUA   FORNECIMENTO E INSTALAÇÃO. AF_06/2022</v>
          </cell>
          <cell r="C3770" t="str">
            <v>UN</v>
          </cell>
          <cell r="D3770">
            <v>9.5500000000000007</v>
          </cell>
          <cell r="E3770">
            <v>4.03</v>
          </cell>
          <cell r="F3770">
            <v>13.58</v>
          </cell>
        </row>
        <row r="3771">
          <cell r="A3771">
            <v>89385</v>
          </cell>
          <cell r="B3771" t="str">
            <v>LUVA SOLDÁVEL E COM ROSCA, PVC, SOLDÁVEL, DN 25MM X 3/4 , INSTALADO EM RAMAL OU SUB-RAMAL DE ÁGUA - FORNECIMENTO E INSTALAÇÃO. AF_06/2022</v>
          </cell>
          <cell r="C3771" t="str">
            <v>UN</v>
          </cell>
          <cell r="D3771">
            <v>4.0600000000000005</v>
          </cell>
          <cell r="E3771">
            <v>3.76</v>
          </cell>
          <cell r="F3771">
            <v>7.82</v>
          </cell>
        </row>
        <row r="3772">
          <cell r="A3772">
            <v>89386</v>
          </cell>
          <cell r="B3772" t="str">
            <v>LUVA, PVC, SOLDÁVEL, DN 32MM, INSTALADO EM RAMAL OU SUB-RAMAL DE ÁGUA - FORNECIMENTO E INSTALAÇÃO. AF_06/2022</v>
          </cell>
          <cell r="C3772" t="str">
            <v>UN</v>
          </cell>
          <cell r="D3772">
            <v>5.5600000000000005</v>
          </cell>
          <cell r="E3772">
            <v>4.83</v>
          </cell>
          <cell r="F3772">
            <v>10.39</v>
          </cell>
        </row>
        <row r="3773">
          <cell r="A3773">
            <v>89387</v>
          </cell>
          <cell r="B3773" t="str">
            <v>LUVA DE CORRER, PVC, SOLDÁVEL, DN 32MM, INSTALADO EM RAMAL OU SUB-RAMAL DE ÁGUA   FORNECIMENTO E INSTALAÇÃO. AF_06/2022</v>
          </cell>
          <cell r="C3773" t="str">
            <v>UN</v>
          </cell>
          <cell r="D3773">
            <v>25.62</v>
          </cell>
          <cell r="E3773">
            <v>4.8099999999999996</v>
          </cell>
          <cell r="F3773">
            <v>30.43</v>
          </cell>
        </row>
        <row r="3774">
          <cell r="A3774">
            <v>89389</v>
          </cell>
          <cell r="B3774" t="str">
            <v>LUVA SOLDÁVEL E COM ROSCA, PVC, SOLDÁVEL, DN 32MM X 1 , INSTALADO EM RAMAL OU SUB-RAMAL DE ÁGUA - FORNECIMENTO E INSTALAÇÃO. AF_06/2022</v>
          </cell>
          <cell r="C3774" t="str">
            <v>UN</v>
          </cell>
          <cell r="D3774">
            <v>7.7200000000000006</v>
          </cell>
          <cell r="E3774">
            <v>4.43</v>
          </cell>
          <cell r="F3774">
            <v>12.15</v>
          </cell>
        </row>
        <row r="3775">
          <cell r="A3775">
            <v>89390</v>
          </cell>
          <cell r="B3775" t="str">
            <v>UNIÃO, PVC, SOLDÁVEL, DN 32MM, INSTALADO EM RAMAL OU SUB-RAMAL DE ÁGUA - FORNECIMENTO E INSTALAÇÃO. AF_06/2022</v>
          </cell>
          <cell r="C3775" t="str">
            <v>UN</v>
          </cell>
          <cell r="D3775">
            <v>17.110000000000003</v>
          </cell>
          <cell r="E3775">
            <v>4.8099999999999996</v>
          </cell>
          <cell r="F3775">
            <v>21.92</v>
          </cell>
        </row>
        <row r="3776">
          <cell r="A3776">
            <v>89391</v>
          </cell>
          <cell r="B3776" t="str">
            <v>ADAPTADOR CURTO COM BOLSA E ROSCA PARA REGISTRO, PVC, SOLDÁVEL, DN 32MM X 1 , INSTALADO EM RAMAL OU SUB-RAMAL DE ÁGUA - FORNECIMENTO E INSTALAÇÃO. AF_06/2022</v>
          </cell>
          <cell r="C3776" t="str">
            <v>UN</v>
          </cell>
          <cell r="D3776">
            <v>4.9799999999999995</v>
          </cell>
          <cell r="E3776">
            <v>4.4400000000000004</v>
          </cell>
          <cell r="F3776">
            <v>9.42</v>
          </cell>
        </row>
        <row r="3777">
          <cell r="A3777">
            <v>89392</v>
          </cell>
          <cell r="B3777" t="str">
            <v>CURVA DE TRANSPOSIÇÃO, PVC, SOLDÁVEL, DN 32MM, INSTALADO EM RAMAL OU SUB-RAMAL DE ÁGUA   FORNECIMENTO E INSTALAÇÃO. AF_06/2022</v>
          </cell>
          <cell r="C3777" t="str">
            <v>UN</v>
          </cell>
          <cell r="D3777">
            <v>20.170000000000002</v>
          </cell>
          <cell r="E3777">
            <v>4.8099999999999996</v>
          </cell>
          <cell r="F3777">
            <v>24.98</v>
          </cell>
        </row>
        <row r="3778">
          <cell r="A3778">
            <v>89393</v>
          </cell>
          <cell r="B3778" t="str">
            <v>TE, PVC, SOLDÁVEL, DN 20MM, INSTALADO EM RAMAL OU SUB-RAMAL DE ÁGUA - FORNECIMENTO E INSTALAÇÃO. AF_06/2022</v>
          </cell>
          <cell r="C3778" t="str">
            <v>UN</v>
          </cell>
          <cell r="D3778">
            <v>5.09</v>
          </cell>
          <cell r="E3778">
            <v>7</v>
          </cell>
          <cell r="F3778">
            <v>12.09</v>
          </cell>
        </row>
        <row r="3779">
          <cell r="A3779">
            <v>89394</v>
          </cell>
          <cell r="B3779" t="str">
            <v>TÊ COM BUCHA DE LATÃO NA BOLSA CENTRAL, PVC, SOLDÁVEL, DN 20MM X 1/2 , INSTALADO EM RAMAL OU SUB-RAMAL DE ÁGUA - FORNECIMENTO E INSTALAÇÃO. AF_06/2022</v>
          </cell>
          <cell r="C3779" t="str">
            <v>UN</v>
          </cell>
          <cell r="D3779">
            <v>13.069999999999999</v>
          </cell>
          <cell r="E3779">
            <v>6.4</v>
          </cell>
          <cell r="F3779">
            <v>19.47</v>
          </cell>
        </row>
        <row r="3780">
          <cell r="A3780">
            <v>89395</v>
          </cell>
          <cell r="B3780" t="str">
            <v>TE, PVC, SOLDÁVEL, DN 25MM, INSTALADO EM RAMAL OU SUB-RAMAL DE ÁGUA - FORNECIMENTO E INSTALAÇÃO. AF_06/2022</v>
          </cell>
          <cell r="C3780" t="str">
            <v>UN</v>
          </cell>
          <cell r="D3780">
            <v>6.2100000000000009</v>
          </cell>
          <cell r="E3780">
            <v>8.1</v>
          </cell>
          <cell r="F3780">
            <v>14.31</v>
          </cell>
        </row>
        <row r="3781">
          <cell r="A3781">
            <v>89396</v>
          </cell>
          <cell r="B3781" t="str">
            <v>TÊ COM BUCHA DE LATÃO NA BOLSA CENTRAL, PVC, SOLDÁVEL, DN 25MM X 1/2 , INSTALADO EM RAMAL OU SUB-RAMAL DE ÁGUA - FORNECIMENTO E INSTALAÇÃO. AF_06/2022</v>
          </cell>
          <cell r="C3781" t="str">
            <v>UN</v>
          </cell>
          <cell r="D3781">
            <v>14.380000000000003</v>
          </cell>
          <cell r="E3781">
            <v>6.97</v>
          </cell>
          <cell r="F3781">
            <v>21.35</v>
          </cell>
        </row>
        <row r="3782">
          <cell r="A3782">
            <v>89397</v>
          </cell>
          <cell r="B3782" t="str">
            <v>TÊ DE REDUÇÃO, PVC, SOLDÁVEL, DN 25MM X 20MM, INSTALADO EM RAMAL OU SUB-RAMAL DE ÁGUA - FORNECIMENTO E INSTALAÇÃO. AF_06/2022</v>
          </cell>
          <cell r="C3782" t="str">
            <v>UN</v>
          </cell>
          <cell r="D3782">
            <v>8.39</v>
          </cell>
          <cell r="E3782">
            <v>7.52</v>
          </cell>
          <cell r="F3782">
            <v>15.91</v>
          </cell>
        </row>
        <row r="3783">
          <cell r="A3783">
            <v>89398</v>
          </cell>
          <cell r="B3783" t="str">
            <v>TE, PVC, SOLDÁVEL, DN 32MM, INSTALADO EM RAMAL OU SUB-RAMAL DE ÁGUA - FORNECIMENTO E INSTALAÇÃO. AF_06/2022</v>
          </cell>
          <cell r="C3783" t="str">
            <v>UN</v>
          </cell>
          <cell r="D3783">
            <v>10.079999999999998</v>
          </cell>
          <cell r="E3783">
            <v>9.64</v>
          </cell>
          <cell r="F3783">
            <v>19.72</v>
          </cell>
        </row>
        <row r="3784">
          <cell r="A3784">
            <v>89399</v>
          </cell>
          <cell r="B3784" t="str">
            <v>TÊ COM BUCHA DE LATÃO NA BOLSA CENTRAL, PVC, SOLDÁVEL, DN 32MM X 3/4 , INSTALADO EM RAMAL OU SUB-RAMAL DE ÁGUA - FORNECIMENTO E INSTALAÇÃO. AF_06/2022</v>
          </cell>
          <cell r="C3784" t="str">
            <v>UN</v>
          </cell>
          <cell r="D3784">
            <v>17.95</v>
          </cell>
          <cell r="E3784">
            <v>7.89</v>
          </cell>
          <cell r="F3784">
            <v>25.84</v>
          </cell>
        </row>
        <row r="3785">
          <cell r="A3785">
            <v>89400</v>
          </cell>
          <cell r="B3785" t="str">
            <v>TÊ DE REDUÇÃO, PVC, SOLDÁVEL, DN 32MM X 25MM, INSTALADO EM RAMAL OU SUB-RAMAL DE ÁGUA - FORNECIMENTO E INSTALAÇÃO. AF_06/2022</v>
          </cell>
          <cell r="C3785" t="str">
            <v>UN</v>
          </cell>
          <cell r="D3785">
            <v>12.38</v>
          </cell>
          <cell r="E3785">
            <v>8.8699999999999992</v>
          </cell>
          <cell r="F3785">
            <v>21.25</v>
          </cell>
        </row>
        <row r="3786">
          <cell r="A3786">
            <v>89404</v>
          </cell>
          <cell r="B3786" t="str">
            <v>JOELHO 90 GRAUS, PVC, SOLDÁVEL, DN 20MM, INSTALADO EM RAMAL DE DISTRIBUIÇÃO DE ÁGUA - FORNECIMENTO E INSTALAÇÃO. AF_06/2022</v>
          </cell>
          <cell r="C3786" t="str">
            <v>UN</v>
          </cell>
          <cell r="D3786">
            <v>3.2800000000000002</v>
          </cell>
          <cell r="E3786">
            <v>4.7</v>
          </cell>
          <cell r="F3786">
            <v>7.98</v>
          </cell>
        </row>
        <row r="3787">
          <cell r="A3787">
            <v>89405</v>
          </cell>
          <cell r="B3787" t="str">
            <v>JOELHO 45 GRAUS, PVC, SOLDÁVEL, DN 20MM, INSTALADO EM RAMAL DE DISTRIBUIÇÃO DE ÁGUA - FORNECIMENTO E INSTALAÇÃO. AF_06/2022</v>
          </cell>
          <cell r="C3787" t="str">
            <v>UN</v>
          </cell>
          <cell r="D3787">
            <v>3.8199999999999994</v>
          </cell>
          <cell r="E3787">
            <v>4.7</v>
          </cell>
          <cell r="F3787">
            <v>8.52</v>
          </cell>
        </row>
        <row r="3788">
          <cell r="A3788">
            <v>89406</v>
          </cell>
          <cell r="B3788" t="str">
            <v>CURVA 90 GRAUS, PVC, SOLDÁVEL, DN 20MM, INSTALADO EM RAMAL DE DISTRIBUIÇÃO DE ÁGUA - FORNECIMENTO E INSTALAÇÃO. AF_06/2022</v>
          </cell>
          <cell r="C3788" t="str">
            <v>UN</v>
          </cell>
          <cell r="D3788">
            <v>4.82</v>
          </cell>
          <cell r="E3788">
            <v>4.68</v>
          </cell>
          <cell r="F3788">
            <v>9.5</v>
          </cell>
        </row>
        <row r="3789">
          <cell r="A3789">
            <v>89407</v>
          </cell>
          <cell r="B3789" t="str">
            <v>CURVA 45 GRAUS, PVC, SOLDÁVEL, DN 20MM, INSTALADO EM RAMAL DE DISTRIBUIÇÃO DE ÁGUA - FORNECIMENTO E INSTALAÇÃO. AF_06/2022</v>
          </cell>
          <cell r="C3789" t="str">
            <v>UN</v>
          </cell>
          <cell r="D3789">
            <v>4.9000000000000004</v>
          </cell>
          <cell r="E3789">
            <v>4.68</v>
          </cell>
          <cell r="F3789">
            <v>9.58</v>
          </cell>
        </row>
        <row r="3790">
          <cell r="A3790">
            <v>89408</v>
          </cell>
          <cell r="B3790" t="str">
            <v>JOELHO 90 GRAUS, PVC, SOLDÁVEL, DN 25MM, INSTALADO EM RAMAL DE DISTRIBUIÇÃO DE ÁGUA - FORNECIMENTO E INSTALAÇÃO. AF_06/2022</v>
          </cell>
          <cell r="C3790" t="str">
            <v>UN</v>
          </cell>
          <cell r="D3790">
            <v>4.0600000000000005</v>
          </cell>
          <cell r="E3790">
            <v>5.43</v>
          </cell>
          <cell r="F3790">
            <v>9.49</v>
          </cell>
        </row>
        <row r="3791">
          <cell r="A3791">
            <v>89409</v>
          </cell>
          <cell r="B3791" t="str">
            <v>JOELHO 45 GRAUS, PVC, SOLDÁVEL, DN 25MM, INSTALADO EM RAMAL DE DISTRIBUIÇÃO DE ÁGUA - FORNECIMENTO E INSTALAÇÃO. AF_06/2022</v>
          </cell>
          <cell r="C3791" t="str">
            <v>UN</v>
          </cell>
          <cell r="D3791">
            <v>4.84</v>
          </cell>
          <cell r="E3791">
            <v>5.43</v>
          </cell>
          <cell r="F3791">
            <v>10.27</v>
          </cell>
        </row>
        <row r="3792">
          <cell r="A3792">
            <v>89410</v>
          </cell>
          <cell r="B3792" t="str">
            <v>CURVA 90 GRAUS, PVC, SOLDÁVEL, DN 25MM, INSTALADO EM RAMAL DE DISTRIBUIÇÃO DE ÁGUA - FORNECIMENTO E INSTALAÇÃO. AF_06/2022</v>
          </cell>
          <cell r="C3792" t="str">
            <v>UN</v>
          </cell>
          <cell r="D3792">
            <v>6.34</v>
          </cell>
          <cell r="E3792">
            <v>5.42</v>
          </cell>
          <cell r="F3792">
            <v>11.76</v>
          </cell>
        </row>
        <row r="3793">
          <cell r="A3793">
            <v>89411</v>
          </cell>
          <cell r="B3793" t="str">
            <v>CURVA 45 GRAUS, PVC, SOLDÁVEL, DN 25MM, INSTALADO EM RAMAL DE DISTRIBUIÇÃO DE ÁGUA - FORNECIMENTO E INSTALAÇÃO. AF_06/2022</v>
          </cell>
          <cell r="C3793" t="str">
            <v>UN</v>
          </cell>
          <cell r="D3793">
            <v>5.8100000000000005</v>
          </cell>
          <cell r="E3793">
            <v>5.42</v>
          </cell>
          <cell r="F3793">
            <v>11.23</v>
          </cell>
        </row>
        <row r="3794">
          <cell r="A3794">
            <v>89412</v>
          </cell>
          <cell r="B3794" t="str">
            <v>JOELHO 90 GRAUS, PVC, SOLDÁVEL, DN 25MM, X 3/4  INSTALADO EM RAMAL DE DISTRIBUIÇÃO DE ÁGUA - FORNECIMENTO E INSTALAÇÃO. AF_06/2022</v>
          </cell>
          <cell r="C3794" t="str">
            <v>UN</v>
          </cell>
          <cell r="D3794">
            <v>5.46</v>
          </cell>
          <cell r="E3794">
            <v>5.05</v>
          </cell>
          <cell r="F3794">
            <v>10.51</v>
          </cell>
        </row>
        <row r="3795">
          <cell r="A3795">
            <v>89413</v>
          </cell>
          <cell r="B3795" t="str">
            <v>JOELHO 90 GRAUS, PVC, SOLDÁVEL, DN 32MM, INSTALADO EM RAMAL DE DISTRIBUIÇÃO DE ÁGUA - FORNECIMENTO E INSTALAÇÃO. AF_06/2022</v>
          </cell>
          <cell r="C3795" t="str">
            <v>UN</v>
          </cell>
          <cell r="D3795">
            <v>6.63</v>
          </cell>
          <cell r="E3795">
            <v>6.46</v>
          </cell>
          <cell r="F3795">
            <v>13.09</v>
          </cell>
        </row>
        <row r="3796">
          <cell r="A3796">
            <v>89414</v>
          </cell>
          <cell r="B3796" t="str">
            <v>JOELHO 45 GRAUS, PVC, SOLDÁVEL, DN 32MM, INSTALADO EM RAMAL DE DISTRIBUIÇÃO DE ÁGUA - FORNECIMENTO E INSTALAÇÃO. AF_06/2022</v>
          </cell>
          <cell r="C3796" t="str">
            <v>UN</v>
          </cell>
          <cell r="D3796">
            <v>8.36</v>
          </cell>
          <cell r="E3796">
            <v>6.46</v>
          </cell>
          <cell r="F3796">
            <v>14.82</v>
          </cell>
        </row>
        <row r="3797">
          <cell r="A3797">
            <v>89415</v>
          </cell>
          <cell r="B3797" t="str">
            <v>CURVA 90 GRAUS, PVC, SOLDÁVEL, DN 32MM, INSTALADO EM RAMAL DE DISTRIBUIÇÃO DE ÁGUA - FORNECIMENTO E INSTALAÇÃO. AF_06/2022</v>
          </cell>
          <cell r="C3797" t="str">
            <v>UN</v>
          </cell>
          <cell r="D3797">
            <v>10.689999999999998</v>
          </cell>
          <cell r="E3797">
            <v>6.46</v>
          </cell>
          <cell r="F3797">
            <v>17.149999999999999</v>
          </cell>
        </row>
        <row r="3798">
          <cell r="A3798">
            <v>89416</v>
          </cell>
          <cell r="B3798" t="str">
            <v>CURVA 45 GRAUS, PVC, SOLDÁVEL, DN 32MM, INSTALADO EM RAMAL DE DISTRIBUIÇÃO DE ÁGUA - FORNECIMENTO E INSTALAÇÃO. AF_06/2022</v>
          </cell>
          <cell r="C3798" t="str">
            <v>UN</v>
          </cell>
          <cell r="D3798">
            <v>8.6900000000000013</v>
          </cell>
          <cell r="E3798">
            <v>6.46</v>
          </cell>
          <cell r="F3798">
            <v>15.15</v>
          </cell>
        </row>
        <row r="3799">
          <cell r="A3799">
            <v>89417</v>
          </cell>
          <cell r="B3799" t="str">
            <v>LUVA, PVC, SOLDÁVEL, DN 20MM, INSTALADO EM RAMAL DE DISTRIBUIÇÃO DE ÁGUA - FORNECIMENTO E INSTALAÇÃO. AF_06/2022</v>
          </cell>
          <cell r="C3799" t="str">
            <v>UN</v>
          </cell>
          <cell r="D3799">
            <v>2.8500000000000005</v>
          </cell>
          <cell r="E3799">
            <v>3.13</v>
          </cell>
          <cell r="F3799">
            <v>5.98</v>
          </cell>
        </row>
        <row r="3800">
          <cell r="A3800">
            <v>89418</v>
          </cell>
          <cell r="B3800" t="str">
            <v>LUVA DE CORRER, PVC, SOLDÁVEL, DN 20MM, INSTALADO EM RAMAL DE DISTRIBUIÇÃO DE ÁGUA - FORNECIMENTO E INSTALAÇÃO. AF_06/2022</v>
          </cell>
          <cell r="C3800" t="str">
            <v>UN</v>
          </cell>
          <cell r="D3800">
            <v>12.780000000000001</v>
          </cell>
          <cell r="E3800">
            <v>3.1</v>
          </cell>
          <cell r="F3800">
            <v>15.88</v>
          </cell>
        </row>
        <row r="3801">
          <cell r="A3801">
            <v>89419</v>
          </cell>
          <cell r="B3801" t="str">
            <v>LUVA DE REDUÇÃO, PVC, SOLDÁVEL, DN 25MM X 20MM, INSTALADO EM RAMAL DE DISTRIBUIÇÃO DE ÁGUA - FORNECIMENTO E INSTALAÇÃO. AF_06/2022</v>
          </cell>
          <cell r="C3801" t="str">
            <v>UN</v>
          </cell>
          <cell r="D3801">
            <v>3.78</v>
          </cell>
          <cell r="E3801">
            <v>3.36</v>
          </cell>
          <cell r="F3801">
            <v>7.14</v>
          </cell>
        </row>
        <row r="3802">
          <cell r="A3802">
            <v>89421</v>
          </cell>
          <cell r="B3802" t="str">
            <v>UNIÃO, PVC, SOLDÁVEL, DN 20MM, INSTALADO EM RAMAL DE DISTRIBUIÇÃO DE ÁGUA - FORNECIMENTO E INSTALAÇÃO. AF_06/2022</v>
          </cell>
          <cell r="C3802" t="str">
            <v>UN</v>
          </cell>
          <cell r="D3802">
            <v>8.7800000000000011</v>
          </cell>
          <cell r="E3802">
            <v>3.1</v>
          </cell>
          <cell r="F3802">
            <v>11.88</v>
          </cell>
        </row>
        <row r="3803">
          <cell r="A3803">
            <v>89423</v>
          </cell>
          <cell r="B3803" t="str">
            <v>CURVA DE TRANSPOSIÇÃO, PVC, SOLDÁVEL, DN 20MM, INSTALADO EM RAMAL DE DISTRIBUIÇÃO DE ÁGUA   FORNECIMENTO E INSTALAÇÃO. AF_06/2022</v>
          </cell>
          <cell r="C3803" t="str">
            <v>UN</v>
          </cell>
          <cell r="D3803">
            <v>7.0600000000000005</v>
          </cell>
          <cell r="E3803">
            <v>3.1</v>
          </cell>
          <cell r="F3803">
            <v>10.16</v>
          </cell>
        </row>
        <row r="3804">
          <cell r="A3804">
            <v>89424</v>
          </cell>
          <cell r="B3804" t="str">
            <v>LUVA, PVC, SOLDÁVEL, DN 25MM, INSTALADO EM RAMAL DE DISTRIBUIÇÃO DE ÁGUA - FORNECIMENTO E INSTALAÇÃO. AF_06/2022</v>
          </cell>
          <cell r="C3804" t="str">
            <v>UN</v>
          </cell>
          <cell r="D3804">
            <v>3.43</v>
          </cell>
          <cell r="E3804">
            <v>3.64</v>
          </cell>
          <cell r="F3804">
            <v>7.07</v>
          </cell>
        </row>
        <row r="3805">
          <cell r="A3805">
            <v>89425</v>
          </cell>
          <cell r="B3805" t="str">
            <v>LUVA DE CORRER, PVC, SOLDÁVEL, DN 25MM, INSTALADO EM RAMAL DE DISTRIBUIÇÃO DE ÁGUA - FORNECIMENTO E INSTALAÇÃO. AF_06/2022</v>
          </cell>
          <cell r="C3805" t="str">
            <v>UN</v>
          </cell>
          <cell r="D3805">
            <v>15.060000000000002</v>
          </cell>
          <cell r="E3805">
            <v>3.61</v>
          </cell>
          <cell r="F3805">
            <v>18.670000000000002</v>
          </cell>
        </row>
        <row r="3806">
          <cell r="A3806">
            <v>89426</v>
          </cell>
          <cell r="B3806" t="str">
            <v>LUVA DE REDUÇÃO, PVC, SOLDÁVEL, DN 32MM X 25MM, INSTALADO EM RAMAL DE DISTRIBUIÇÃO DE ÁGUA - FORNECIMENTO E INSTALAÇÃO. AF_06/2022</v>
          </cell>
          <cell r="C3806" t="str">
            <v>UN</v>
          </cell>
          <cell r="D3806">
            <v>6.13</v>
          </cell>
          <cell r="E3806">
            <v>3.95</v>
          </cell>
          <cell r="F3806">
            <v>10.08</v>
          </cell>
        </row>
        <row r="3807">
          <cell r="A3807">
            <v>89427</v>
          </cell>
          <cell r="B3807" t="str">
            <v>LUVA COM BUCHA DE LATÃO, PVC, SOLDÁVEL, DN 25MM X 3/4 , INSTALADO EM RAMAL DE DISTRIBUIÇÃO DE ÁGUA - FORNECIMENTO E INSTALAÇÃO. AF_06/2022</v>
          </cell>
          <cell r="C3807" t="str">
            <v>UN</v>
          </cell>
          <cell r="D3807">
            <v>9</v>
          </cell>
          <cell r="E3807">
            <v>3.34</v>
          </cell>
          <cell r="F3807">
            <v>12.34</v>
          </cell>
        </row>
        <row r="3808">
          <cell r="A3808">
            <v>89428</v>
          </cell>
          <cell r="B3808" t="str">
            <v>UNIÃO, PVC, SOLDÁVEL, DN 25MM, INSTALADO EM RAMAL DE DISTRIBUIÇÃO DE ÁGUA - FORNECIMENTO E INSTALAÇÃO. AF_06/2022</v>
          </cell>
          <cell r="C3808" t="str">
            <v>UN</v>
          </cell>
          <cell r="D3808">
            <v>10.68</v>
          </cell>
          <cell r="E3808">
            <v>3.61</v>
          </cell>
          <cell r="F3808">
            <v>14.29</v>
          </cell>
        </row>
        <row r="3809">
          <cell r="A3809">
            <v>89429</v>
          </cell>
          <cell r="B3809" t="str">
            <v>ADAPTADOR CURTO COM BOLSA E ROSCA PARA REGISTRO, PVC, SOLDÁVEL, DN 25MM X 3/4 , INSTALADO EM RAMAL DE DISTRIBUIÇÃO DE ÁGUA - FORNECIMENTO E INSTALAÇÃO. AF_06/2022</v>
          </cell>
          <cell r="C3809" t="str">
            <v>UN</v>
          </cell>
          <cell r="D3809">
            <v>3.26</v>
          </cell>
          <cell r="E3809">
            <v>3.37</v>
          </cell>
          <cell r="F3809">
            <v>6.63</v>
          </cell>
        </row>
        <row r="3810">
          <cell r="A3810">
            <v>89430</v>
          </cell>
          <cell r="B3810" t="str">
            <v>CURVA DE TRANSPOSIÇÃO, PVC, SOLDÁVEL, DN 25MM, INSTALADO EM RAMAL DE DISTRIBUIÇÃO DE ÁGUA   FORNECIMENTO E INSTALAÇÃO. AF_06/2022</v>
          </cell>
          <cell r="C3810" t="str">
            <v>UN</v>
          </cell>
          <cell r="D3810">
            <v>9.370000000000001</v>
          </cell>
          <cell r="E3810">
            <v>3.61</v>
          </cell>
          <cell r="F3810">
            <v>12.98</v>
          </cell>
        </row>
        <row r="3811">
          <cell r="A3811">
            <v>89431</v>
          </cell>
          <cell r="B3811" t="str">
            <v>LUVA, PVC, SOLDÁVEL, DN 32MM, INSTALADO EM RAMAL DE DISTRIBUIÇÃO DE ÁGUA - FORNECIMENTO E INSTALAÇÃO. AF_06/2022</v>
          </cell>
          <cell r="C3811" t="str">
            <v>UN</v>
          </cell>
          <cell r="D3811">
            <v>5.36</v>
          </cell>
          <cell r="E3811">
            <v>4.3099999999999996</v>
          </cell>
          <cell r="F3811">
            <v>9.67</v>
          </cell>
        </row>
        <row r="3812">
          <cell r="A3812">
            <v>89432</v>
          </cell>
          <cell r="B3812" t="str">
            <v>LUVA DE CORRER, PVC, SOLDÁVEL, DN 32MM, INSTALADO EM RAMAL DE DISTRIBUIÇÃO DE ÁGUA   FORNECIMENTO E INSTALAÇÃO. AF_06/2022</v>
          </cell>
          <cell r="C3812" t="str">
            <v>UN</v>
          </cell>
          <cell r="D3812">
            <v>25.42</v>
          </cell>
          <cell r="E3812">
            <v>4.29</v>
          </cell>
          <cell r="F3812">
            <v>29.71</v>
          </cell>
        </row>
        <row r="3813">
          <cell r="A3813">
            <v>89433</v>
          </cell>
          <cell r="B3813" t="str">
            <v>LUVA DE REDUÇÃO, PVC, SOLDÁVEL, DN 40MM X 32MM, INSTALADO EM RAMAL DE DISTRIBUIÇÃO DE ÁGUA - FORNECIMENTO E INSTALAÇÃO. AF_06/2022</v>
          </cell>
          <cell r="C3813" t="str">
            <v>UN</v>
          </cell>
          <cell r="D3813">
            <v>9.0399999999999991</v>
          </cell>
          <cell r="E3813">
            <v>4.72</v>
          </cell>
          <cell r="F3813">
            <v>13.76</v>
          </cell>
        </row>
        <row r="3814">
          <cell r="A3814">
            <v>89434</v>
          </cell>
          <cell r="B3814" t="str">
            <v>LUVA SOLDÁVEL E COM ROSCA, PVC, SOLDÁVEL, DN 32MM X 1 , INSTALADO EM RAMAL DE DISTRIBUIÇÃO DE ÁGUA - FORNECIMENTO E INSTALAÇÃO. AF_06/2022</v>
          </cell>
          <cell r="C3814" t="str">
            <v>UN</v>
          </cell>
          <cell r="D3814">
            <v>7.54</v>
          </cell>
          <cell r="E3814">
            <v>3.95</v>
          </cell>
          <cell r="F3814">
            <v>11.49</v>
          </cell>
        </row>
        <row r="3815">
          <cell r="A3815">
            <v>89435</v>
          </cell>
          <cell r="B3815" t="str">
            <v>UNIÃO, PVC, SOLDÁVEL, DN 32MM, INSTALADO EM RAMAL DE DISTRIBUIÇÃO DE ÁGUA - FORNECIMENTO E INSTALAÇÃO. AF_06/2022</v>
          </cell>
          <cell r="C3815" t="str">
            <v>UN</v>
          </cell>
          <cell r="D3815">
            <v>16.899999999999999</v>
          </cell>
          <cell r="E3815">
            <v>4.3</v>
          </cell>
          <cell r="F3815">
            <v>21.2</v>
          </cell>
        </row>
        <row r="3816">
          <cell r="A3816">
            <v>89436</v>
          </cell>
          <cell r="B3816" t="str">
            <v>ADAPTADOR CURTO COM BOLSA E ROSCA PARA REGISTRO, PVC, SOLDÁVEL, DN 32MM X 1 , INSTALADO EM RAMAL DE DISTRIBUIÇÃO DE ÁGUA - FORNECIMENTO E INSTALAÇÃO. AF_06/2022</v>
          </cell>
          <cell r="C3816" t="str">
            <v>UN</v>
          </cell>
          <cell r="D3816">
            <v>4.8</v>
          </cell>
          <cell r="E3816">
            <v>3.96</v>
          </cell>
          <cell r="F3816">
            <v>8.76</v>
          </cell>
        </row>
        <row r="3817">
          <cell r="A3817">
            <v>89437</v>
          </cell>
          <cell r="B3817" t="str">
            <v>CURVA DE TRANSPOSIÇÃO, PVC, SOLDÁVEL, DN 32MM, INSTALADO EM RAMAL DE DISTRIBUIÇÃO DE ÁGUA   FORNECIMENTO E INSTALAÇÃO. AF_06/2022</v>
          </cell>
          <cell r="C3817" t="str">
            <v>UN</v>
          </cell>
          <cell r="D3817">
            <v>19.96</v>
          </cell>
          <cell r="E3817">
            <v>4.3</v>
          </cell>
          <cell r="F3817">
            <v>24.26</v>
          </cell>
        </row>
        <row r="3818">
          <cell r="A3818">
            <v>89438</v>
          </cell>
          <cell r="B3818" t="str">
            <v>TE, PVC, SOLDÁVEL, DN 20MM, INSTALADO EM RAMAL DE DISTRIBUIÇÃO DE ÁGUA - FORNECIMENTO E INSTALAÇÃO. AF_06/2022</v>
          </cell>
          <cell r="C3818" t="str">
            <v>UN</v>
          </cell>
          <cell r="D3818">
            <v>4.8100000000000005</v>
          </cell>
          <cell r="E3818">
            <v>6.25</v>
          </cell>
          <cell r="F3818">
            <v>11.06</v>
          </cell>
        </row>
        <row r="3819">
          <cell r="A3819">
            <v>89439</v>
          </cell>
          <cell r="B3819" t="str">
            <v>TÊ SOLDÁVEL E COM ROSCA NA BOLSA CENTRAL, PVC, SOLDÁVEL, DN 20MM X 1/2 , INSTALADO EM RAMAL DE DISTRIBUIÇÃO DE ÁGUA - FORNECIMENTO E INSTALAÇÃO. AF_06/2022</v>
          </cell>
          <cell r="C3819" t="str">
            <v>UN</v>
          </cell>
          <cell r="D3819">
            <v>6.2999999999999989</v>
          </cell>
          <cell r="E3819">
            <v>6.24</v>
          </cell>
          <cell r="F3819">
            <v>12.54</v>
          </cell>
        </row>
        <row r="3820">
          <cell r="A3820">
            <v>89440</v>
          </cell>
          <cell r="B3820" t="str">
            <v>TE, PVC, SOLDÁVEL, DN 25MM, INSTALADO EM RAMAL DE DISTRIBUIÇÃO DE ÁGUA - FORNECIMENTO E INSTALAÇÃO. AF_06/2022</v>
          </cell>
          <cell r="C3820" t="str">
            <v>UN</v>
          </cell>
          <cell r="D3820">
            <v>5.8699999999999992</v>
          </cell>
          <cell r="E3820">
            <v>7.24</v>
          </cell>
          <cell r="F3820">
            <v>13.11</v>
          </cell>
        </row>
        <row r="3821">
          <cell r="A3821">
            <v>89442</v>
          </cell>
          <cell r="B3821" t="str">
            <v>TÊ DE REDUÇÃO, PVC, SOLDÁVEL, DN 25MM X 20MM, INSTALADO EM RAMAL DE DISTRIBUIÇÃO DE ÁGUA - FORNECIMENTO E INSTALAÇÃO. AF_06/2022</v>
          </cell>
          <cell r="C3821" t="str">
            <v>UN</v>
          </cell>
          <cell r="D3821">
            <v>8.07</v>
          </cell>
          <cell r="E3821">
            <v>6.73</v>
          </cell>
          <cell r="F3821">
            <v>14.8</v>
          </cell>
        </row>
        <row r="3822">
          <cell r="A3822">
            <v>89443</v>
          </cell>
          <cell r="B3822" t="str">
            <v>TE, PVC, SOLDÁVEL, DN 32MM, INSTALADO EM RAMAL DE DISTRIBUIÇÃO DE ÁGUA - FORNECIMENTO E INSTALAÇÃO. AF_06/2022</v>
          </cell>
          <cell r="C3822" t="str">
            <v>UN</v>
          </cell>
          <cell r="D3822">
            <v>9.67</v>
          </cell>
          <cell r="E3822">
            <v>8.6300000000000008</v>
          </cell>
          <cell r="F3822">
            <v>18.3</v>
          </cell>
        </row>
        <row r="3823">
          <cell r="A3823">
            <v>89444</v>
          </cell>
          <cell r="B3823" t="str">
            <v>TÊ COM BUCHA DE LATÃO NA BOLSA CENTRAL, PVC, SOLDÁVEL, DN 32MM X 3/4 , INSTALADO EM RAMAL DE DISTRIBUIÇÃO DE ÁGUA - FORNECIMENTO E INSTALAÇÃO. AF_06/2022</v>
          </cell>
          <cell r="C3823" t="str">
            <v>UN</v>
          </cell>
          <cell r="D3823">
            <v>17.729999999999997</v>
          </cell>
          <cell r="E3823">
            <v>7.42</v>
          </cell>
          <cell r="F3823">
            <v>25.15</v>
          </cell>
        </row>
        <row r="3824">
          <cell r="A3824">
            <v>89445</v>
          </cell>
          <cell r="B3824" t="str">
            <v>TÊ DE REDUÇÃO, PVC, SOLDÁVEL, DN 32MM X 25MM, INSTALADO EM RAMAL DE DISTRIBUIÇÃO DE ÁGUA - FORNECIMENTO E INSTALAÇÃO. AF_06/2022</v>
          </cell>
          <cell r="C3824" t="str">
            <v>UN</v>
          </cell>
          <cell r="D3824">
            <v>12.030000000000001</v>
          </cell>
          <cell r="E3824">
            <v>7.91</v>
          </cell>
          <cell r="F3824">
            <v>19.940000000000001</v>
          </cell>
        </row>
        <row r="3825">
          <cell r="A3825">
            <v>89481</v>
          </cell>
          <cell r="B3825" t="str">
            <v>JOELHO 90 GRAUS, PVC, SOLDÁVEL, DN 25MM, INSTALADO EM PRUMADA DE ÁGUA - FORNECIMENTO E INSTALAÇÃO. AF_06/2022</v>
          </cell>
          <cell r="C3825" t="str">
            <v>UN</v>
          </cell>
          <cell r="D3825">
            <v>3.0100000000000002</v>
          </cell>
          <cell r="E3825">
            <v>2.82</v>
          </cell>
          <cell r="F3825">
            <v>5.83</v>
          </cell>
        </row>
        <row r="3826">
          <cell r="A3826">
            <v>89485</v>
          </cell>
          <cell r="B3826" t="str">
            <v>JOELHO 45 GRAUS, PVC, SOLDÁVEL, DN 25MM, INSTALADO EM PRUMADA DE ÁGUA - FORNECIMENTO E INSTALAÇÃO. AF_06/2022</v>
          </cell>
          <cell r="C3826" t="str">
            <v>UN</v>
          </cell>
          <cell r="D3826">
            <v>3.7900000000000005</v>
          </cell>
          <cell r="E3826">
            <v>2.82</v>
          </cell>
          <cell r="F3826">
            <v>6.61</v>
          </cell>
        </row>
        <row r="3827">
          <cell r="A3827">
            <v>89489</v>
          </cell>
          <cell r="B3827" t="str">
            <v>CURVA 90 GRAUS, PVC, SOLDÁVEL, DN 25MM, INSTALADO EM PRUMADA DE ÁGUA - FORNECIMENTO E INSTALAÇÃO. AF_06/2022</v>
          </cell>
          <cell r="C3827" t="str">
            <v>UN</v>
          </cell>
          <cell r="D3827">
            <v>5.2899999999999991</v>
          </cell>
          <cell r="E3827">
            <v>2.81</v>
          </cell>
          <cell r="F3827">
            <v>8.1</v>
          </cell>
        </row>
        <row r="3828">
          <cell r="A3828">
            <v>89490</v>
          </cell>
          <cell r="B3828" t="str">
            <v>CURVA 45 GRAUS, PVC, SOLDÁVEL, DN 25MM, INSTALADO EM PRUMADA DE ÁGUA - FORNECIMENTO E INSTALAÇÃO. AF_06/2022</v>
          </cell>
          <cell r="C3828" t="str">
            <v>UN</v>
          </cell>
          <cell r="D3828">
            <v>4.76</v>
          </cell>
          <cell r="E3828">
            <v>2.81</v>
          </cell>
          <cell r="F3828">
            <v>7.57</v>
          </cell>
        </row>
        <row r="3829">
          <cell r="A3829">
            <v>89492</v>
          </cell>
          <cell r="B3829" t="str">
            <v>JOELHO 90 GRAUS, PVC, SOLDÁVEL, DN 32MM, INSTALADO EM PRUMADA DE ÁGUA - FORNECIMENTO E INSTALAÇÃO. AF_06/2022</v>
          </cell>
          <cell r="C3829" t="str">
            <v>UN</v>
          </cell>
          <cell r="D3829">
            <v>5.41</v>
          </cell>
          <cell r="E3829">
            <v>3.42</v>
          </cell>
          <cell r="F3829">
            <v>8.83</v>
          </cell>
        </row>
        <row r="3830">
          <cell r="A3830">
            <v>89493</v>
          </cell>
          <cell r="B3830" t="str">
            <v>JOELHO 45 GRAUS, PVC, SOLDÁVEL, DN 32MM, INSTALADO EM PRUMADA DE ÁGUA - FORNECIMENTO E INSTALAÇÃO. AF_06/2022</v>
          </cell>
          <cell r="C3830" t="str">
            <v>UN</v>
          </cell>
          <cell r="D3830">
            <v>7.1400000000000006</v>
          </cell>
          <cell r="E3830">
            <v>3.42</v>
          </cell>
          <cell r="F3830">
            <v>10.56</v>
          </cell>
        </row>
        <row r="3831">
          <cell r="A3831">
            <v>89494</v>
          </cell>
          <cell r="B3831" t="str">
            <v>CURVA 90 GRAUS, PVC, SOLDÁVEL, DN 32MM, INSTALADO EM PRUMADA DE ÁGUA - FORNECIMENTO E INSTALAÇÃO. AF_06/2022</v>
          </cell>
          <cell r="C3831" t="str">
            <v>UN</v>
          </cell>
          <cell r="D3831">
            <v>9.48</v>
          </cell>
          <cell r="E3831">
            <v>3.41</v>
          </cell>
          <cell r="F3831">
            <v>12.89</v>
          </cell>
        </row>
        <row r="3832">
          <cell r="A3832">
            <v>89496</v>
          </cell>
          <cell r="B3832" t="str">
            <v>CURVA 45 GRAUS, PVC, SOLDÁVEL, DN 32MM, INSTALADO EM PRUMADA DE ÁGUA - FORNECIMENTO E INSTALAÇÃO. AF_06/2022</v>
          </cell>
          <cell r="C3832" t="str">
            <v>UN</v>
          </cell>
          <cell r="D3832">
            <v>7.4700000000000006</v>
          </cell>
          <cell r="E3832">
            <v>3.42</v>
          </cell>
          <cell r="F3832">
            <v>10.89</v>
          </cell>
        </row>
        <row r="3833">
          <cell r="A3833">
            <v>89497</v>
          </cell>
          <cell r="B3833" t="str">
            <v>JOELHO 90 GRAUS, PVC, SOLDÁVEL, DN 40MM, INSTALADO EM PRUMADA DE ÁGUA - FORNECIMENTO E INSTALAÇÃO. AF_06/2022</v>
          </cell>
          <cell r="C3833" t="str">
            <v>UN</v>
          </cell>
          <cell r="D3833">
            <v>9.65</v>
          </cell>
          <cell r="E3833">
            <v>4.16</v>
          </cell>
          <cell r="F3833">
            <v>13.81</v>
          </cell>
        </row>
        <row r="3834">
          <cell r="A3834">
            <v>89498</v>
          </cell>
          <cell r="B3834" t="str">
            <v>JOELHO 45 GRAUS, PVC, SOLDÁVEL, DN 40MM, INSTALADO EM PRUMADA DE ÁGUA - FORNECIMENTO E INSTALAÇÃO. AF_06/2022</v>
          </cell>
          <cell r="C3834" t="str">
            <v>UN</v>
          </cell>
          <cell r="D3834">
            <v>9.7099999999999991</v>
          </cell>
          <cell r="E3834">
            <v>4.16</v>
          </cell>
          <cell r="F3834">
            <v>13.87</v>
          </cell>
        </row>
        <row r="3835">
          <cell r="A3835">
            <v>89499</v>
          </cell>
          <cell r="B3835" t="str">
            <v>CURVA 90 GRAUS, PVC, SOLDÁVEL, DN 40MM, INSTALADO EM PRUMADA DE ÁGUA - FORNECIMENTO E INSTALAÇÃO. AF_06/2022</v>
          </cell>
          <cell r="C3835" t="str">
            <v>UN</v>
          </cell>
          <cell r="D3835">
            <v>15.819999999999999</v>
          </cell>
          <cell r="E3835">
            <v>4.1500000000000004</v>
          </cell>
          <cell r="F3835">
            <v>19.97</v>
          </cell>
        </row>
        <row r="3836">
          <cell r="A3836">
            <v>89500</v>
          </cell>
          <cell r="B3836" t="str">
            <v>CURVA 45 GRAUS, PVC, SOLDÁVEL, DN 40MM, INSTALADO EM PRUMADA DE ÁGUA - FORNECIMENTO E INSTALAÇÃO. AF_06/2022</v>
          </cell>
          <cell r="C3836" t="str">
            <v>UN</v>
          </cell>
          <cell r="D3836">
            <v>9.16</v>
          </cell>
          <cell r="E3836">
            <v>4.16</v>
          </cell>
          <cell r="F3836">
            <v>13.32</v>
          </cell>
        </row>
        <row r="3837">
          <cell r="A3837">
            <v>89501</v>
          </cell>
          <cell r="B3837" t="str">
            <v>JOELHO 90 GRAUS, PVC, SOLDÁVEL, DN 50MM, INSTALADO EM PRUMADA DE ÁGUA - FORNECIMENTO E INSTALAÇÃO. AF_06/2022</v>
          </cell>
          <cell r="C3837" t="str">
            <v>UN</v>
          </cell>
          <cell r="D3837">
            <v>10.09</v>
          </cell>
          <cell r="E3837">
            <v>5.07</v>
          </cell>
          <cell r="F3837">
            <v>15.16</v>
          </cell>
        </row>
        <row r="3838">
          <cell r="A3838">
            <v>89502</v>
          </cell>
          <cell r="B3838" t="str">
            <v>JOELHO 45 GRAUS, PVC, SOLDÁVEL, DN 50MM, INSTALADO EM PRUMADA DE ÁGUA - FORNECIMENTO E INSTALAÇÃO. AF_06/2022</v>
          </cell>
          <cell r="C3838" t="str">
            <v>UN</v>
          </cell>
          <cell r="D3838">
            <v>12.600000000000001</v>
          </cell>
          <cell r="E3838">
            <v>5.0599999999999996</v>
          </cell>
          <cell r="F3838">
            <v>17.66</v>
          </cell>
        </row>
        <row r="3839">
          <cell r="A3839">
            <v>89503</v>
          </cell>
          <cell r="B3839" t="str">
            <v>CURVA 90 GRAUS, PVC, SOLDÁVEL, DN 50MM, INSTALADO EM PRUMADA DE ÁGUA - FORNECIMENTO E INSTALAÇÃO. AF_06/2022</v>
          </cell>
          <cell r="C3839" t="str">
            <v>UN</v>
          </cell>
          <cell r="D3839">
            <v>18.200000000000003</v>
          </cell>
          <cell r="E3839">
            <v>5.0599999999999996</v>
          </cell>
          <cell r="F3839">
            <v>23.26</v>
          </cell>
        </row>
        <row r="3840">
          <cell r="A3840">
            <v>89504</v>
          </cell>
          <cell r="B3840" t="str">
            <v>CURVA 45 GRAUS, PVC, SOLDÁVEL, DN 50MM, INSTALADO EM PRUMADA DE ÁGUA - FORNECIMENTO E INSTALAÇÃO. AF_06/2022</v>
          </cell>
          <cell r="C3840" t="str">
            <v>UN</v>
          </cell>
          <cell r="D3840">
            <v>14.400000000000002</v>
          </cell>
          <cell r="E3840">
            <v>5.0599999999999996</v>
          </cell>
          <cell r="F3840">
            <v>19.46</v>
          </cell>
        </row>
        <row r="3841">
          <cell r="A3841">
            <v>89505</v>
          </cell>
          <cell r="B3841" t="str">
            <v>JOELHO 90 GRAUS, PVC, SOLDÁVEL, DN 60MM, INSTALADO EM PRUMADA DE ÁGUA - FORNECIMENTO E INSTALAÇÃO. AF_06/2022</v>
          </cell>
          <cell r="C3841" t="str">
            <v>UN</v>
          </cell>
          <cell r="D3841">
            <v>35.61</v>
          </cell>
          <cell r="E3841">
            <v>5.99</v>
          </cell>
          <cell r="F3841">
            <v>41.6</v>
          </cell>
        </row>
        <row r="3842">
          <cell r="A3842">
            <v>89506</v>
          </cell>
          <cell r="B3842" t="str">
            <v>JOELHO 45 GRAUS, PVC, SOLDÁVEL, DN 60MM, INSTALADO EM PRUMADA DE ÁGUA - FORNECIMENTO E INSTALAÇÃO. AF_06/2022</v>
          </cell>
          <cell r="C3842" t="str">
            <v>UN</v>
          </cell>
          <cell r="D3842">
            <v>33.86</v>
          </cell>
          <cell r="E3842">
            <v>5.99</v>
          </cell>
          <cell r="F3842">
            <v>39.85</v>
          </cell>
        </row>
        <row r="3843">
          <cell r="A3843">
            <v>89507</v>
          </cell>
          <cell r="B3843" t="str">
            <v>CURVA 90 GRAUS, PVC, SOLDÁVEL, DN 60MM, INSTALADO EM PRUMADA DE ÁGUA - FORNECIMENTO E INSTALAÇÃO. AF_06/2022</v>
          </cell>
          <cell r="C3843" t="str">
            <v>UN</v>
          </cell>
          <cell r="D3843">
            <v>40.79</v>
          </cell>
          <cell r="E3843">
            <v>5.99</v>
          </cell>
          <cell r="F3843">
            <v>46.78</v>
          </cell>
        </row>
        <row r="3844">
          <cell r="A3844">
            <v>89510</v>
          </cell>
          <cell r="B3844" t="str">
            <v>CURVA 45 GRAUS, PVC, SOLDÁVEL, DN 60MM, INSTALADO EM PRUMADA DE ÁGUA - FORNECIMENTO E INSTALAÇÃO. AF_06/2022</v>
          </cell>
          <cell r="C3844" t="str">
            <v>UN</v>
          </cell>
          <cell r="D3844">
            <v>21.54</v>
          </cell>
          <cell r="E3844">
            <v>5.99</v>
          </cell>
          <cell r="F3844">
            <v>27.53</v>
          </cell>
        </row>
        <row r="3845">
          <cell r="A3845">
            <v>89513</v>
          </cell>
          <cell r="B3845" t="str">
            <v>JOELHO 90 GRAUS, PVC, SOLDÁVEL, DN 75MM, INSTALADO EM PRUMADA DE ÁGUA - FORNECIMENTO E INSTALAÇÃO. AF_06/2022</v>
          </cell>
          <cell r="C3845" t="str">
            <v>UN</v>
          </cell>
          <cell r="D3845">
            <v>94.97</v>
          </cell>
          <cell r="E3845">
            <v>7.34</v>
          </cell>
          <cell r="F3845">
            <v>102.31</v>
          </cell>
        </row>
        <row r="3846">
          <cell r="A3846">
            <v>89514</v>
          </cell>
          <cell r="B3846" t="str">
            <v>JOELHO 90 GRAUS, PVC, SERIE R, ÁGUA PLUVIAL, DN 40 MM, JUNTA SOLDÁVEL, FORNECIDO E INSTALADO EM RAMAL DE ENCAMINHAMENTO. AF_06/2022</v>
          </cell>
          <cell r="C3846" t="str">
            <v>UN</v>
          </cell>
          <cell r="D3846">
            <v>6.88</v>
          </cell>
          <cell r="E3846">
            <v>1.88</v>
          </cell>
          <cell r="F3846">
            <v>8.76</v>
          </cell>
        </row>
        <row r="3847">
          <cell r="A3847">
            <v>89515</v>
          </cell>
          <cell r="B3847" t="str">
            <v>JOELHO 45 GRAUS, PVC, SOLDÁVEL, DN 75MM, INSTALADO EM PRUMADA DE ÁGUA - FORNECIMENTO E INSTALAÇÃO. AF_06/2022</v>
          </cell>
          <cell r="C3847" t="str">
            <v>UN</v>
          </cell>
          <cell r="D3847">
            <v>74.69</v>
          </cell>
          <cell r="E3847">
            <v>7.34</v>
          </cell>
          <cell r="F3847">
            <v>82.03</v>
          </cell>
        </row>
        <row r="3848">
          <cell r="A3848">
            <v>89516</v>
          </cell>
          <cell r="B3848" t="str">
            <v>JOELHO 45 GRAUS, PVC, SERIE R, ÁGUA PLUVIAL, DN 40 MM, JUNTA SOLDÁVEL, FORNECIDO E INSTALADO EM RAMAL DE ENCAMINHAMENTO. AF_06/2022</v>
          </cell>
          <cell r="C3848" t="str">
            <v>UN</v>
          </cell>
          <cell r="D3848">
            <v>6.97</v>
          </cell>
          <cell r="E3848">
            <v>1.88</v>
          </cell>
          <cell r="F3848">
            <v>8.85</v>
          </cell>
        </row>
        <row r="3849">
          <cell r="A3849">
            <v>89517</v>
          </cell>
          <cell r="B3849" t="str">
            <v>CURVA 90 GRAUS, PVC, SOLDÁVEL, DN 75MM, INSTALADO EM PRUMADA DE ÁGUA - FORNECIMENTO E INSTALAÇÃO. AF_06/2022</v>
          </cell>
          <cell r="C3849" t="str">
            <v>UN</v>
          </cell>
          <cell r="D3849">
            <v>61.739999999999995</v>
          </cell>
          <cell r="E3849">
            <v>7.34</v>
          </cell>
          <cell r="F3849">
            <v>69.08</v>
          </cell>
        </row>
        <row r="3850">
          <cell r="A3850">
            <v>89518</v>
          </cell>
          <cell r="B3850" t="str">
            <v>JOELHO 90 GRAUS, PVC, SERIE R, ÁGUA PLUVIAL, DN 50 MM, JUNTA ELÁSTICA, FORNECIDO E INSTALADO EM RAMAL DE ENCAMINHAMENTO. AF_06/2022</v>
          </cell>
          <cell r="C3850" t="str">
            <v>UN</v>
          </cell>
          <cell r="D3850">
            <v>12.59</v>
          </cell>
          <cell r="E3850">
            <v>2.4</v>
          </cell>
          <cell r="F3850">
            <v>14.99</v>
          </cell>
        </row>
        <row r="3851">
          <cell r="A3851">
            <v>89519</v>
          </cell>
          <cell r="B3851" t="str">
            <v>CURVA 45 GRAUS, PVC, SOLDÁVEL, DN 75MM, INSTALADO EM PRUMADA DE ÁGUA - FORNECIMENTO E INSTALAÇÃO. AF_06/2022</v>
          </cell>
          <cell r="C3851" t="str">
            <v>UN</v>
          </cell>
          <cell r="D3851">
            <v>40.199999999999996</v>
          </cell>
          <cell r="E3851">
            <v>7.35</v>
          </cell>
          <cell r="F3851">
            <v>47.55</v>
          </cell>
        </row>
        <row r="3852">
          <cell r="A3852">
            <v>89520</v>
          </cell>
          <cell r="B3852" t="str">
            <v>JOELHO 45 GRAUS, PVC, SERIE R, ÁGUA PLUVIAL, DN 50 MM, JUNTA ELÁSTICA, FORNECIDO E INSTALADO EM RAMAL DE ENCAMINHAMENTO. AF_06/2022</v>
          </cell>
          <cell r="C3852" t="str">
            <v>UN</v>
          </cell>
          <cell r="D3852">
            <v>13.34</v>
          </cell>
          <cell r="E3852">
            <v>2.4</v>
          </cell>
          <cell r="F3852">
            <v>15.74</v>
          </cell>
        </row>
        <row r="3853">
          <cell r="A3853">
            <v>89521</v>
          </cell>
          <cell r="B3853" t="str">
            <v>JOELHO 90 GRAUS, PVC, SOLDÁVEL, DN 85MM, INSTALADO EM PRUMADA DE ÁGUA - FORNECIMENTO E INSTALAÇÃO. AF_06/2022</v>
          </cell>
          <cell r="C3853" t="str">
            <v>UN</v>
          </cell>
          <cell r="D3853">
            <v>113.69</v>
          </cell>
          <cell r="E3853">
            <v>8.23</v>
          </cell>
          <cell r="F3853">
            <v>121.92</v>
          </cell>
        </row>
        <row r="3854">
          <cell r="A3854">
            <v>89522</v>
          </cell>
          <cell r="B3854" t="str">
            <v>JOELHO 90 GRAUS, PVC, SERIE R, ÁGUA PLUVIAL, DN 75 MM, JUNTA ELÁSTICA, FORNECIDO E INSTALADO EM RAMAL DE ENCAMINHAMENTO. AF_06/2022</v>
          </cell>
          <cell r="C3854" t="str">
            <v>UN</v>
          </cell>
          <cell r="D3854">
            <v>26.04</v>
          </cell>
          <cell r="E3854">
            <v>3.74</v>
          </cell>
          <cell r="F3854">
            <v>29.78</v>
          </cell>
        </row>
        <row r="3855">
          <cell r="A3855">
            <v>89523</v>
          </cell>
          <cell r="B3855" t="str">
            <v>JOELHO 45 GRAUS, PVC, SOLDÁVEL, DN 85MM, INSTALADO EM PRUMADA DE ÁGUA - FORNECIMENTO E INSTALAÇÃO. AF_06/2022</v>
          </cell>
          <cell r="C3855" t="str">
            <v>UN</v>
          </cell>
          <cell r="D3855">
            <v>91.97</v>
          </cell>
          <cell r="E3855">
            <v>8.23</v>
          </cell>
          <cell r="F3855">
            <v>100.2</v>
          </cell>
        </row>
        <row r="3856">
          <cell r="A3856">
            <v>89524</v>
          </cell>
          <cell r="B3856" t="str">
            <v>JOELHO 45 GRAUS, PVC, SERIE R, ÁGUA PLUVIAL, DN 75 MM, JUNTA ELÁSTICA, FORNECIDO E INSTALADO EM RAMAL DE ENCAMINHAMENTO. AF_06/2022</v>
          </cell>
          <cell r="C3856" t="str">
            <v>UN</v>
          </cell>
          <cell r="D3856">
            <v>26.520000000000003</v>
          </cell>
          <cell r="E3856">
            <v>3.74</v>
          </cell>
          <cell r="F3856">
            <v>30.26</v>
          </cell>
        </row>
        <row r="3857">
          <cell r="A3857">
            <v>89525</v>
          </cell>
          <cell r="B3857" t="str">
            <v>CURVA 90 GRAUS, PVC, SOLDÁVEL, DN 85MM, INSTALADO EM PRUMADA DE ÁGUA - FORNECIMENTO E INSTALAÇÃO. AF_06/2022</v>
          </cell>
          <cell r="C3857" t="str">
            <v>UN</v>
          </cell>
          <cell r="D3857">
            <v>78.459999999999994</v>
          </cell>
          <cell r="E3857">
            <v>8.23</v>
          </cell>
          <cell r="F3857">
            <v>86.69</v>
          </cell>
        </row>
        <row r="3858">
          <cell r="A3858">
            <v>89526</v>
          </cell>
          <cell r="B3858" t="str">
            <v>CURVA 87 GRAUS E 30 MINUTOS, PVC, SERIE R, ÁGUA PLUVIAL, DN 75 MM, JUNTA ELÁSTICA, FORNECIDO E INSTALADO EM RAMAL DE ENCAMINHAMENTO. AF_06/2022</v>
          </cell>
          <cell r="C3858" t="str">
            <v>UN</v>
          </cell>
          <cell r="D3858">
            <v>35.309999999999995</v>
          </cell>
          <cell r="E3858">
            <v>3.74</v>
          </cell>
          <cell r="F3858">
            <v>39.049999999999997</v>
          </cell>
        </row>
        <row r="3859">
          <cell r="A3859">
            <v>89527</v>
          </cell>
          <cell r="B3859" t="str">
            <v>CURVA 45 GRAUS, PVC, SOLDÁVEL, DN 85MM, INSTALADO EM PRUMADA DE ÁGUA - FORNECIMENTO E INSTALAÇÃO. AF_06/2022</v>
          </cell>
          <cell r="C3859" t="str">
            <v>UN</v>
          </cell>
          <cell r="D3859">
            <v>48.98</v>
          </cell>
          <cell r="E3859">
            <v>8.24</v>
          </cell>
          <cell r="F3859">
            <v>57.22</v>
          </cell>
        </row>
        <row r="3860">
          <cell r="A3860">
            <v>89528</v>
          </cell>
          <cell r="B3860" t="str">
            <v>LUVA, PVC, SOLDÁVEL, DN 25MM, INSTALADO EM PRUMADA DE ÁGUA - FORNECIMENTO E INSTALAÇÃO. AF_06/2022</v>
          </cell>
          <cell r="C3860" t="str">
            <v>UN</v>
          </cell>
          <cell r="D3860">
            <v>2.74</v>
          </cell>
          <cell r="E3860">
            <v>1.88</v>
          </cell>
          <cell r="F3860">
            <v>4.62</v>
          </cell>
        </row>
        <row r="3861">
          <cell r="A3861">
            <v>89529</v>
          </cell>
          <cell r="B3861" t="str">
            <v>JOELHO 90 GRAUS, PVC, SERIE R, ÁGUA PLUVIAL, DN 100 MM, JUNTA ELÁSTICA, FORNECIDO E INSTALADO EM RAMAL DE ENCAMINHAMENTO. AF_06/2022</v>
          </cell>
          <cell r="C3861" t="str">
            <v>UN</v>
          </cell>
          <cell r="D3861">
            <v>31.93</v>
          </cell>
          <cell r="E3861">
            <v>5.1100000000000003</v>
          </cell>
          <cell r="F3861">
            <v>37.04</v>
          </cell>
        </row>
        <row r="3862">
          <cell r="A3862">
            <v>89530</v>
          </cell>
          <cell r="B3862" t="str">
            <v>LUVA DE CORRER, PVC, SOLDÁVEL, DN 25MM, INSTALADO EM PRUMADA DE ÁGUA - FORNECIMENTO E INSTALAÇÃO. AF_06/2022</v>
          </cell>
          <cell r="C3862" t="str">
            <v>UN</v>
          </cell>
          <cell r="D3862">
            <v>14.36</v>
          </cell>
          <cell r="E3862">
            <v>1.86</v>
          </cell>
          <cell r="F3862">
            <v>16.22</v>
          </cell>
        </row>
        <row r="3863">
          <cell r="A3863">
            <v>89531</v>
          </cell>
          <cell r="B3863" t="str">
            <v>JOELHO 45 GRAUS, PVC, SERIE R, ÁGUA PLUVIAL, DN 100 MM, JUNTA ELÁSTICA, FORNECIDO E INSTALADO EM RAMAL DE ENCAMINHAMENTO. AF_06/2022</v>
          </cell>
          <cell r="C3863" t="str">
            <v>UN</v>
          </cell>
          <cell r="D3863">
            <v>33</v>
          </cell>
          <cell r="E3863">
            <v>5.1100000000000003</v>
          </cell>
          <cell r="F3863">
            <v>38.11</v>
          </cell>
        </row>
        <row r="3864">
          <cell r="A3864">
            <v>89532</v>
          </cell>
          <cell r="B3864" t="str">
            <v>LUVA DE REDUÇÃO, PVC, SOLDÁVEL, DN 32MM X 25MM, INSTALADO EM PRUMADA DE ÁGUA - FORNECIMENTO E INSTALAÇÃO. AF_06/2022</v>
          </cell>
          <cell r="C3864" t="str">
            <v>UN</v>
          </cell>
          <cell r="D3864">
            <v>5.370000000000001</v>
          </cell>
          <cell r="E3864">
            <v>2.0699999999999998</v>
          </cell>
          <cell r="F3864">
            <v>7.44</v>
          </cell>
        </row>
        <row r="3865">
          <cell r="A3865">
            <v>89535</v>
          </cell>
          <cell r="B3865" t="str">
            <v>CURVA 87 GRAUS E 30 MINUTOS, PVC, SERIE R, ÁGUA PLUVIAL, DN 100 MM, JUNTA ELÁSTICA, FORNECIDO E INSTALADO EM RAMAL DE ENCAMINHAMENTO. AF_06/2022</v>
          </cell>
          <cell r="C3865" t="str">
            <v>UN</v>
          </cell>
          <cell r="D3865">
            <v>37.6</v>
          </cell>
          <cell r="E3865">
            <v>5.1100000000000003</v>
          </cell>
          <cell r="F3865">
            <v>42.71</v>
          </cell>
        </row>
        <row r="3866">
          <cell r="A3866">
            <v>89536</v>
          </cell>
          <cell r="B3866" t="str">
            <v>UNIÃO, PVC, SOLDÁVEL, DN 25MM, INSTALADO EM PRUMADA DE ÁGUA - FORNECIMENTO E INSTALAÇÃO. AF_06/2022</v>
          </cell>
          <cell r="C3866" t="str">
            <v>UN</v>
          </cell>
          <cell r="D3866">
            <v>9.98</v>
          </cell>
          <cell r="E3866">
            <v>1.86</v>
          </cell>
          <cell r="F3866">
            <v>11.84</v>
          </cell>
        </row>
        <row r="3867">
          <cell r="A3867">
            <v>89540</v>
          </cell>
          <cell r="B3867" t="str">
            <v>CURVA DE TRANSPOSIÇÃO, PVC, SOLDÁVEL, DN 25MM, INSTALADO EM PRUMADA DE ÁGUA  - FORNECIMENTO E INSTALAÇÃO. AF_06/2022</v>
          </cell>
          <cell r="C3867" t="str">
            <v>UN</v>
          </cell>
          <cell r="D3867">
            <v>8.67</v>
          </cell>
          <cell r="E3867">
            <v>1.86</v>
          </cell>
          <cell r="F3867">
            <v>10.53</v>
          </cell>
        </row>
        <row r="3868">
          <cell r="A3868">
            <v>89541</v>
          </cell>
          <cell r="B3868" t="str">
            <v>LUVA, PVC, SOLDÁVEL, DN 32MM, INSTALADO EM PRUMADA DE ÁGUA - FORNECIMENTO E INSTALAÇÃO. AF_06/2022</v>
          </cell>
          <cell r="C3868" t="str">
            <v>UN</v>
          </cell>
          <cell r="D3868">
            <v>4.53</v>
          </cell>
          <cell r="E3868">
            <v>2.2999999999999998</v>
          </cell>
          <cell r="F3868">
            <v>6.83</v>
          </cell>
        </row>
        <row r="3869">
          <cell r="A3869">
            <v>89542</v>
          </cell>
          <cell r="B3869" t="str">
            <v>LUVA DE CORRER, PVC, SOLDÁVEL, DN 32MM, INSTALADO EM PRUMADA DE ÁGUA - FORNECIMENTO E INSTALAÇÃO. AF_06/2022</v>
          </cell>
          <cell r="C3869" t="str">
            <v>UN</v>
          </cell>
          <cell r="D3869">
            <v>24.59</v>
          </cell>
          <cell r="E3869">
            <v>2.2799999999999998</v>
          </cell>
          <cell r="F3869">
            <v>26.87</v>
          </cell>
        </row>
        <row r="3870">
          <cell r="A3870">
            <v>89544</v>
          </cell>
          <cell r="B3870" t="str">
            <v>LUVA SIMPLES, PVC, SERIE R, ÁGUA PLUVIAL, DN 40 MM, JUNTA SOLDÁVEL, FORNECIDO E INSTALADO EM RAMAL DE ENCAMINHAMENTO. AF_06/2022</v>
          </cell>
          <cell r="C3870" t="str">
            <v>UN</v>
          </cell>
          <cell r="D3870">
            <v>7.6899999999999995</v>
          </cell>
          <cell r="E3870">
            <v>1.24</v>
          </cell>
          <cell r="F3870">
            <v>8.93</v>
          </cell>
        </row>
        <row r="3871">
          <cell r="A3871">
            <v>89545</v>
          </cell>
          <cell r="B3871" t="str">
            <v>LUVA SIMPLES, PVC, SERIE R, ÁGUA PLUVIAL, DN 50 MM, JUNTA ELÁSTICA, FORNECIDO E INSTALADO EM RAMAL DE ENCAMINHAMENTO. AF_06/2022</v>
          </cell>
          <cell r="C3871" t="str">
            <v>UN</v>
          </cell>
          <cell r="D3871">
            <v>15.41</v>
          </cell>
          <cell r="E3871">
            <v>1.59</v>
          </cell>
          <cell r="F3871">
            <v>17</v>
          </cell>
        </row>
        <row r="3872">
          <cell r="A3872">
            <v>89546</v>
          </cell>
          <cell r="B3872" t="str">
            <v>BUCHA DE REDUÇÃO LONGA, PVC, SERIE R, ÁGUA PLUVIAL, DN 50 X 40 MM, JUNTA ELÁSTICA, FORNECIDO E INSTALADO EM RAMAL DE ENCAMINHAMENTO. AF_06/2022</v>
          </cell>
          <cell r="C3872" t="str">
            <v>UN</v>
          </cell>
          <cell r="D3872">
            <v>9.81</v>
          </cell>
          <cell r="E3872">
            <v>1.42</v>
          </cell>
          <cell r="F3872">
            <v>11.23</v>
          </cell>
        </row>
        <row r="3873">
          <cell r="A3873">
            <v>89547</v>
          </cell>
          <cell r="B3873" t="str">
            <v>LUVA SIMPLES, PVC, SERIE R, ÁGUA PLUVIAL, DN 75 MM, JUNTA ELÁSTICA, FORNECIDO E INSTALADO EM RAMAL DE ENCAMINHAMENTO. AF_06/2022</v>
          </cell>
          <cell r="C3873" t="str">
            <v>UN</v>
          </cell>
          <cell r="D3873">
            <v>20.32</v>
          </cell>
          <cell r="E3873">
            <v>2.48</v>
          </cell>
          <cell r="F3873">
            <v>22.8</v>
          </cell>
        </row>
        <row r="3874">
          <cell r="A3874">
            <v>89548</v>
          </cell>
          <cell r="B3874" t="str">
            <v>LUVA DE CORRER, PVC, SERIE R, ÁGUA PLUVIAL, DN 75 MM, JUNTA ELÁSTICA, FORNECIDO E INSTALADO EM RAMAL DE ENCAMINHAMENTO. AF_06/2022</v>
          </cell>
          <cell r="C3874" t="str">
            <v>UN</v>
          </cell>
          <cell r="D3874">
            <v>20.27</v>
          </cell>
          <cell r="E3874">
            <v>2.48</v>
          </cell>
          <cell r="F3874">
            <v>22.75</v>
          </cell>
        </row>
        <row r="3875">
          <cell r="A3875">
            <v>89549</v>
          </cell>
          <cell r="B3875" t="str">
            <v>REDUÇÃO EXCÊNTRICA, PVC, SERIE R, ÁGUA PLUVIAL, DN 75 X 50 MM, JUNTA ELÁSTICA, FORNECIDO E INSTALADO EM RAMAL DE ENCAMINHAMENTO. AF_06/2022</v>
          </cell>
          <cell r="C3875" t="str">
            <v>UN</v>
          </cell>
          <cell r="D3875">
            <v>16.740000000000002</v>
          </cell>
          <cell r="E3875">
            <v>2.04</v>
          </cell>
          <cell r="F3875">
            <v>18.78</v>
          </cell>
        </row>
        <row r="3876">
          <cell r="A3876">
            <v>89550</v>
          </cell>
          <cell r="B3876" t="str">
            <v>TÊ DE INSPEÇÃO, PVC, SERIE R, ÁGUA PLUVIAL, DN 75 MM, JUNTA ELÁSTICA, FORNECIDO E INSTALADO EM RAMAL DE ENCAMINHAMENTO. AF_06/2022</v>
          </cell>
          <cell r="C3876" t="str">
            <v>UN</v>
          </cell>
          <cell r="D3876">
            <v>38.700000000000003</v>
          </cell>
          <cell r="E3876">
            <v>2.48</v>
          </cell>
          <cell r="F3876">
            <v>41.18</v>
          </cell>
        </row>
        <row r="3877">
          <cell r="A3877">
            <v>89551</v>
          </cell>
          <cell r="B3877" t="str">
            <v>LUVA SOLDÁVEL E COM ROSCA, PVC, SOLDÁVEL, DN 32MM X 1 , INSTALADO EM PRUMADA DE ÁGUA - FORNECIMENTO E INSTALAÇÃO. AF_06/2022</v>
          </cell>
          <cell r="C3877" t="str">
            <v>UN</v>
          </cell>
          <cell r="D3877">
            <v>6.7799999999999994</v>
          </cell>
          <cell r="E3877">
            <v>2.0699999999999998</v>
          </cell>
          <cell r="F3877">
            <v>8.85</v>
          </cell>
        </row>
        <row r="3878">
          <cell r="A3878">
            <v>89552</v>
          </cell>
          <cell r="B3878" t="str">
            <v>UNIÃO, PVC, SOLDÁVEL, DN 32MM, INSTALADO EM PRUMADA DE ÁGUA - FORNECIMENTO E INSTALAÇÃO. AF_06/2022</v>
          </cell>
          <cell r="C3878" t="str">
            <v>UN</v>
          </cell>
          <cell r="D3878">
            <v>16.079999999999998</v>
          </cell>
          <cell r="E3878">
            <v>2.2799999999999998</v>
          </cell>
          <cell r="F3878">
            <v>18.36</v>
          </cell>
        </row>
        <row r="3879">
          <cell r="A3879">
            <v>89553</v>
          </cell>
          <cell r="B3879" t="str">
            <v>ADAPTADOR CURTO COM BOLSA E ROSCA PARA REGISTRO, PVC, SOLDÁVEL, DN 32MM X 1 , INSTALADO EM PRUMADA DE ÁGUA - FORNECIMENTO E INSTALAÇÃO. AF_06/2022</v>
          </cell>
          <cell r="C3879" t="str">
            <v>UN</v>
          </cell>
          <cell r="D3879">
            <v>4.0500000000000007</v>
          </cell>
          <cell r="E3879">
            <v>2.0699999999999998</v>
          </cell>
          <cell r="F3879">
            <v>6.12</v>
          </cell>
        </row>
        <row r="3880">
          <cell r="A3880">
            <v>89554</v>
          </cell>
          <cell r="B3880" t="str">
            <v>LUVA SIMPLES, PVC, SERIE R, ÁGUA PLUVIAL, DN 100 MM, JUNTA ELÁSTICA, FORNECIDO E INSTALADO EM RAMAL DE ENCAMINHAMENTO. AF_06/2022</v>
          </cell>
          <cell r="C3880" t="str">
            <v>UN</v>
          </cell>
          <cell r="D3880">
            <v>25.6</v>
          </cell>
          <cell r="E3880">
            <v>3.4</v>
          </cell>
          <cell r="F3880">
            <v>29</v>
          </cell>
        </row>
        <row r="3881">
          <cell r="A3881">
            <v>89555</v>
          </cell>
          <cell r="B3881" t="str">
            <v>CURVA DE TRANSPOSIÇÃO, PVC, SOLDÁVEL, DN 32MM, INSTALADO EM PRUMADA DE ÁGUA   FORNECIMENTO E INSTALAÇÃO. AF_06/2022</v>
          </cell>
          <cell r="C3881" t="str">
            <v>UN</v>
          </cell>
          <cell r="D3881">
            <v>19.14</v>
          </cell>
          <cell r="E3881">
            <v>2.2799999999999998</v>
          </cell>
          <cell r="F3881">
            <v>21.42</v>
          </cell>
        </row>
        <row r="3882">
          <cell r="A3882">
            <v>89556</v>
          </cell>
          <cell r="B3882" t="str">
            <v>LUVA DE CORRER, PVC, SERIE R, ÁGUA PLUVIAL, DN 100 MM, JUNTA ELÁSTICA, FORNECIDO E INSTALADO EM RAMAL DE ENCAMINHAMENTO. AF_06/2022</v>
          </cell>
          <cell r="C3882" t="str">
            <v>UN</v>
          </cell>
          <cell r="D3882">
            <v>36.58</v>
          </cell>
          <cell r="E3882">
            <v>3.4</v>
          </cell>
          <cell r="F3882">
            <v>39.979999999999997</v>
          </cell>
        </row>
        <row r="3883">
          <cell r="A3883">
            <v>89557</v>
          </cell>
          <cell r="B3883" t="str">
            <v>REDUÇÃO EXCÊNTRICA, PVC, SERIE R, ÁGUA PLUVIAL, DN 100 X 75 MM, JUNTA ELÁSTICA, FORNECIDO E INSTALADO EM RAMAL DE ENCAMINHAMENTO. AF_06/2022</v>
          </cell>
          <cell r="C3883" t="str">
            <v>UN</v>
          </cell>
          <cell r="D3883">
            <v>28.74</v>
          </cell>
          <cell r="E3883">
            <v>2.94</v>
          </cell>
          <cell r="F3883">
            <v>31.68</v>
          </cell>
        </row>
        <row r="3884">
          <cell r="A3884">
            <v>89558</v>
          </cell>
          <cell r="B3884" t="str">
            <v>LUVA, PVC, SOLDÁVEL, DN 40MM, INSTALADO EM PRUMADA DE ÁGUA - FORNECIMENTO E INSTALAÇÃO. AF_06/2022</v>
          </cell>
          <cell r="C3884" t="str">
            <v>UN</v>
          </cell>
          <cell r="D3884">
            <v>7.43</v>
          </cell>
          <cell r="E3884">
            <v>2.76</v>
          </cell>
          <cell r="F3884">
            <v>10.19</v>
          </cell>
        </row>
        <row r="3885">
          <cell r="A3885">
            <v>89559</v>
          </cell>
          <cell r="B3885" t="str">
            <v>TÊ DE INSPEÇÃO, PVC, SERIE R, ÁGUA PLUVIAL, DN 100 MM, JUNTA ELÁSTICA, FORNECIDO E INSTALADO EM RAMAL DE ENCAMINHAMENTO. AF_06/2022</v>
          </cell>
          <cell r="C3885" t="str">
            <v>UN</v>
          </cell>
          <cell r="D3885">
            <v>63.82</v>
          </cell>
          <cell r="E3885">
            <v>3.4</v>
          </cell>
          <cell r="F3885">
            <v>67.22</v>
          </cell>
        </row>
        <row r="3886">
          <cell r="A3886">
            <v>89560</v>
          </cell>
          <cell r="B3886" t="str">
            <v>LUVA DE CORRER, PVC, SOLDÁVEL, DN 40MM, INSTALADO EM PRUMADA DE ÁGUA   FORNECIMENTO E INSTALAÇÃO. AF_06/2022</v>
          </cell>
          <cell r="C3886" t="str">
            <v>UN</v>
          </cell>
          <cell r="D3886">
            <v>31.659999999999997</v>
          </cell>
          <cell r="E3886">
            <v>2.75</v>
          </cell>
          <cell r="F3886">
            <v>34.409999999999997</v>
          </cell>
        </row>
        <row r="3887">
          <cell r="A3887">
            <v>89561</v>
          </cell>
          <cell r="B3887" t="str">
            <v>JUNÇÃO SIMPLES, PVC, SERIE R, ÁGUA PLUVIAL, DN 40 MM, JUNTA SOLDÁVEL, FORNECIDO E INSTALADO EM RAMAL DE ENCAMINHAMENTO. AF_06/2022</v>
          </cell>
          <cell r="C3887" t="str">
            <v>UN</v>
          </cell>
          <cell r="D3887">
            <v>13.01</v>
          </cell>
          <cell r="E3887">
            <v>2.5099999999999998</v>
          </cell>
          <cell r="F3887">
            <v>15.52</v>
          </cell>
        </row>
        <row r="3888">
          <cell r="A3888">
            <v>89562</v>
          </cell>
          <cell r="B3888" t="str">
            <v>LUVA DE REDUÇÃO, PVC, SOLDÁVEL, DN 40MM X 32MM, INSTALADO EM PRUMADA DE ÁGUA - FORNECIMENTO E INSTALAÇÃO. AF_06/2022</v>
          </cell>
          <cell r="C3888" t="str">
            <v>UN</v>
          </cell>
          <cell r="D3888">
            <v>8.17</v>
          </cell>
          <cell r="E3888">
            <v>2.52</v>
          </cell>
          <cell r="F3888">
            <v>10.69</v>
          </cell>
        </row>
        <row r="3889">
          <cell r="A3889">
            <v>89563</v>
          </cell>
          <cell r="B3889" t="str">
            <v>JUNÇÃO SIMPLES, PVC, SERIE R, ÁGUA PLUVIAL, DN 50 MM, JUNTA ELÁSTICA, FORNECIDO E INSTALADO EM RAMAL DE ENCAMINHAMENTO. AF_06/2022</v>
          </cell>
          <cell r="C3889" t="str">
            <v>UN</v>
          </cell>
          <cell r="D3889">
            <v>31.31</v>
          </cell>
          <cell r="E3889">
            <v>3.2</v>
          </cell>
          <cell r="F3889">
            <v>34.51</v>
          </cell>
        </row>
        <row r="3890">
          <cell r="A3890">
            <v>89564</v>
          </cell>
          <cell r="B3890" t="str">
            <v>LUVA COM ROSCA, PVC, SOLDÁVEL, DN 40MM X 1.1/4 , INSTALADO EM PRUMADA DE ÁGUA - FORNECIMENTO E INSTALAÇÃO. AF_06/2022</v>
          </cell>
          <cell r="C3890" t="str">
            <v>UN</v>
          </cell>
          <cell r="D3890">
            <v>13.23</v>
          </cell>
          <cell r="E3890">
            <v>2.52</v>
          </cell>
          <cell r="F3890">
            <v>15.75</v>
          </cell>
        </row>
        <row r="3891">
          <cell r="A3891">
            <v>89565</v>
          </cell>
          <cell r="B3891" t="str">
            <v>JUNÇÃO SIMPLES, PVC, SERIE R, ÁGUA PLUVIAL, DN 75 X 75 MM, JUNTA ELÁSTICA, FORNECIDO E INSTALADO EM RAMAL DE ENCAMINHAMENTO. AF_06/2022</v>
          </cell>
          <cell r="C3891" t="str">
            <v>UN</v>
          </cell>
          <cell r="D3891">
            <v>51.05</v>
          </cell>
          <cell r="E3891">
            <v>4.9800000000000004</v>
          </cell>
          <cell r="F3891">
            <v>56.03</v>
          </cell>
        </row>
        <row r="3892">
          <cell r="A3892">
            <v>89566</v>
          </cell>
          <cell r="B3892" t="str">
            <v>TÊ, PVC, SERIE R, ÁGUA PLUVIAL, DN 75 MM, JUNTA ELÁSTICA, FORNECIDO E INSTALADO EM RAMAL DE ENCAMINHAMENTO. AF_06/2022</v>
          </cell>
          <cell r="C3892" t="str">
            <v>UN</v>
          </cell>
          <cell r="D3892">
            <v>42.41</v>
          </cell>
          <cell r="E3892">
            <v>4.9800000000000004</v>
          </cell>
          <cell r="F3892">
            <v>47.39</v>
          </cell>
        </row>
        <row r="3893">
          <cell r="A3893">
            <v>89567</v>
          </cell>
          <cell r="B3893" t="str">
            <v>JUNÇÃO SIMPLES, PVC, SERIE R, ÁGUA PLUVIAL, DN 100 X 100 MM, JUNTA ELÁSTICA, FORNECIDO E INSTALADO EM RAMAL DE ENCAMINHAMENTO. AF_06/2022</v>
          </cell>
          <cell r="C3893" t="str">
            <v>UN</v>
          </cell>
          <cell r="D3893">
            <v>73.75</v>
          </cell>
          <cell r="E3893">
            <v>6.82</v>
          </cell>
          <cell r="F3893">
            <v>80.569999999999993</v>
          </cell>
        </row>
        <row r="3894">
          <cell r="A3894">
            <v>89568</v>
          </cell>
          <cell r="B3894" t="str">
            <v>UNIÃO, PVC, SOLDÁVEL, DN 40MM, INSTALADO EM PRUMADA DE ÁGUA - FORNECIMENTO E INSTALAÇÃO. AF_06/2022</v>
          </cell>
          <cell r="C3894" t="str">
            <v>UN</v>
          </cell>
          <cell r="D3894">
            <v>29.21</v>
          </cell>
          <cell r="E3894">
            <v>2.75</v>
          </cell>
          <cell r="F3894">
            <v>31.96</v>
          </cell>
        </row>
        <row r="3895">
          <cell r="A3895">
            <v>89569</v>
          </cell>
          <cell r="B3895" t="str">
            <v>JUNÇÃO SIMPLES, PVC, SERIE R, ÁGUA PLUVIAL, DN 100 X 75 MM, JUNTA ELÁSTICA, FORNECIDO E INSTALADO EM RAMAL DE ENCAMINHAMENTO. AF_06/2022</v>
          </cell>
          <cell r="C3895" t="str">
            <v>UN</v>
          </cell>
          <cell r="D3895">
            <v>88.01</v>
          </cell>
          <cell r="E3895">
            <v>6.21</v>
          </cell>
          <cell r="F3895">
            <v>94.22</v>
          </cell>
        </row>
        <row r="3896">
          <cell r="A3896">
            <v>89570</v>
          </cell>
          <cell r="B3896" t="str">
            <v>ADAPTADOR CURTO COM BOLSA E ROSCA PARA REGISTRO, PVC, SOLDÁVEL, DN 40MM X 1.1/2 , INSTALADO EM PRUMADA DE ÁGUA - FORNECIMENTO E INSTALAÇÃO. AF_06/2022</v>
          </cell>
          <cell r="C3896" t="str">
            <v>UN</v>
          </cell>
          <cell r="D3896">
            <v>9.15</v>
          </cell>
          <cell r="E3896">
            <v>2.61</v>
          </cell>
          <cell r="F3896">
            <v>11.76</v>
          </cell>
        </row>
        <row r="3897">
          <cell r="A3897">
            <v>89571</v>
          </cell>
          <cell r="B3897" t="str">
            <v>TÊ, PVC, SERIE R, ÁGUA PLUVIAL, DN 100 X 100 MM, JUNTA ELÁSTICA, FORNECIDO E INSTALADO EM RAMAL DE ENCAMINHAMENTO. AF_06/2022</v>
          </cell>
          <cell r="C3897" t="str">
            <v>UN</v>
          </cell>
          <cell r="D3897">
            <v>62.88</v>
          </cell>
          <cell r="E3897">
            <v>6.82</v>
          </cell>
          <cell r="F3897">
            <v>69.7</v>
          </cell>
        </row>
        <row r="3898">
          <cell r="A3898">
            <v>89572</v>
          </cell>
          <cell r="B3898" t="str">
            <v>ADAPTADOR CURTO COM BOLSA E ROSCA PARA REGISTRO, PVC, SOLDÁVEL, DN 40MM X 1.1/4 , INSTALADO EM PRUMADA DE ÁGUA - FORNECIMENTO E INSTALAÇÃO. AF_06/2022</v>
          </cell>
          <cell r="C3898" t="str">
            <v>UN</v>
          </cell>
          <cell r="D3898">
            <v>6.5600000000000005</v>
          </cell>
          <cell r="E3898">
            <v>2.5299999999999998</v>
          </cell>
          <cell r="F3898">
            <v>9.09</v>
          </cell>
        </row>
        <row r="3899">
          <cell r="A3899">
            <v>89573</v>
          </cell>
          <cell r="B3899" t="str">
            <v>TÊ, PVC, SERIE R, ÁGUA PLUVIAL, DN 100 X 75 MM, JUNTA ELÁSTICA, FORNECIDO E INSTALADO EM RAMAL DE ENCAMINHAMENTO. AF_06/2022</v>
          </cell>
          <cell r="C3899" t="str">
            <v>UN</v>
          </cell>
          <cell r="D3899">
            <v>70.400000000000006</v>
          </cell>
          <cell r="E3899">
            <v>6.21</v>
          </cell>
          <cell r="F3899">
            <v>76.61</v>
          </cell>
        </row>
        <row r="3900">
          <cell r="A3900">
            <v>89574</v>
          </cell>
          <cell r="B3900" t="str">
            <v>JUNÇÃO DUPLA, PVC, SERIE R, ÁGUA PLUVIAL, DN 100 X 100 X 100 MM, JUNTA ELÁSTICA, FORNECIDO E INSTALADO EM RAMAL DE ENCAMINHAMENTO. AF_06/2022</v>
          </cell>
          <cell r="C3900" t="str">
            <v>UN</v>
          </cell>
          <cell r="D3900">
            <v>145.83000000000001</v>
          </cell>
          <cell r="E3900">
            <v>10.25</v>
          </cell>
          <cell r="F3900">
            <v>156.08000000000001</v>
          </cell>
        </row>
        <row r="3901">
          <cell r="A3901">
            <v>89575</v>
          </cell>
          <cell r="B3901" t="str">
            <v>LUVA, PVC, SOLDÁVEL, DN 50MM, INSTALADO EM PRUMADA DE ÁGUA - FORNECIMENTO E INSTALAÇÃO. AF_06/2022</v>
          </cell>
          <cell r="C3901" t="str">
            <v>UN</v>
          </cell>
          <cell r="D3901">
            <v>8.81</v>
          </cell>
          <cell r="E3901">
            <v>3.36</v>
          </cell>
          <cell r="F3901">
            <v>12.17</v>
          </cell>
        </row>
        <row r="3902">
          <cell r="A3902">
            <v>89577</v>
          </cell>
          <cell r="B3902" t="str">
            <v>LUVA DE CORRER, PVC, SOLDÁVEL, DN 50MM, INSTALADO EM PRUMADA DE ÁGUA - FORNECIMENTO E INSTALAÇÃO. AF_06/2022</v>
          </cell>
          <cell r="C3902" t="str">
            <v>UN</v>
          </cell>
          <cell r="D3902">
            <v>33.17</v>
          </cell>
          <cell r="E3902">
            <v>3.35</v>
          </cell>
          <cell r="F3902">
            <v>36.520000000000003</v>
          </cell>
        </row>
        <row r="3903">
          <cell r="A3903">
            <v>89579</v>
          </cell>
          <cell r="B3903" t="str">
            <v>LUVA DE REDUÇÃO, PVC, SOLDÁVEL, DN 50MM X 25MM, INSTALADO EM PRUMADA DE ÁGUA   FORNECIMENTO E INSTALAÇÃO. AF_06/2022</v>
          </cell>
          <cell r="C3903" t="str">
            <v>UN</v>
          </cell>
          <cell r="D3903">
            <v>9.4500000000000011</v>
          </cell>
          <cell r="E3903">
            <v>2.61</v>
          </cell>
          <cell r="F3903">
            <v>12.06</v>
          </cell>
        </row>
        <row r="3904">
          <cell r="A3904">
            <v>89581</v>
          </cell>
          <cell r="B3904" t="str">
            <v>JOELHO 90 GRAUS, PVC, SERIE R, ÁGUA PLUVIAL, DN 75 MM, JUNTA ELÁSTICA, FORNECIDO E INSTALADO EM CONDUTORES VERTICAIS DE ÁGUAS PLUVIAIS. AF_06/2022</v>
          </cell>
          <cell r="C3904" t="str">
            <v>UN</v>
          </cell>
          <cell r="D3904">
            <v>27.259999999999998</v>
          </cell>
          <cell r="E3904">
            <v>6.92</v>
          </cell>
          <cell r="F3904">
            <v>34.18</v>
          </cell>
        </row>
        <row r="3905">
          <cell r="A3905">
            <v>89582</v>
          </cell>
          <cell r="B3905" t="str">
            <v>JOELHO 45 GRAUS, PVC, SERIE R, ÁGUA PLUVIAL, DN 75 MM, JUNTA ELÁSTICA, FORNECIDO E INSTALADO EM CONDUTORES VERTICAIS DE ÁGUAS PLUVIAIS. AF_06/2022</v>
          </cell>
          <cell r="C3905" t="str">
            <v>UN</v>
          </cell>
          <cell r="D3905">
            <v>27.749999999999996</v>
          </cell>
          <cell r="E3905">
            <v>6.91</v>
          </cell>
          <cell r="F3905">
            <v>34.659999999999997</v>
          </cell>
        </row>
        <row r="3906">
          <cell r="A3906">
            <v>89583</v>
          </cell>
          <cell r="B3906" t="str">
            <v>CURVA 87 GRAUS E 30 MINUTOS, PVC, SERIE R, ÁGUA PLUVIAL, DN 75 MM, JUNTA ELÁSTICA, FORNECIDO E INSTALADO EM CONDUTORES VERTICAIS DE ÁGUAS PLUVIAIS. AF_06/2022</v>
          </cell>
          <cell r="C3906" t="str">
            <v>UN</v>
          </cell>
          <cell r="D3906">
            <v>36.540000000000006</v>
          </cell>
          <cell r="E3906">
            <v>6.91</v>
          </cell>
          <cell r="F3906">
            <v>43.45</v>
          </cell>
        </row>
        <row r="3907">
          <cell r="A3907">
            <v>89584</v>
          </cell>
          <cell r="B3907" t="str">
            <v>JOELHO 90 GRAUS, PVC, SERIE R, ÁGUA PLUVIAL, DN 100 MM, JUNTA ELÁSTICA, FORNECIDO E INSTALADO EM CONDUTORES VERTICAIS DE ÁGUAS PLUVIAIS. AF_06/2022</v>
          </cell>
          <cell r="C3907" t="str">
            <v>UN</v>
          </cell>
          <cell r="D3907">
            <v>34.150000000000006</v>
          </cell>
          <cell r="E3907">
            <v>10.87</v>
          </cell>
          <cell r="F3907">
            <v>45.02</v>
          </cell>
        </row>
        <row r="3908">
          <cell r="A3908">
            <v>89585</v>
          </cell>
          <cell r="B3908" t="str">
            <v>JOELHO 45 GRAUS, PVC, SERIE R, ÁGUA PLUVIAL, DN 100 MM, JUNTA ELÁSTICA, FORNECIDO E INSTALADO EM CONDUTORES VERTICAIS DE ÁGUAS PLUVIAIS. AF_06/2022</v>
          </cell>
          <cell r="C3908" t="str">
            <v>UN</v>
          </cell>
          <cell r="D3908">
            <v>35.220000000000006</v>
          </cell>
          <cell r="E3908">
            <v>10.87</v>
          </cell>
          <cell r="F3908">
            <v>46.09</v>
          </cell>
        </row>
        <row r="3909">
          <cell r="A3909">
            <v>89587</v>
          </cell>
          <cell r="B3909" t="str">
            <v>CURVA 87 GRAUS E 30 MINUTOS, PVC, SERIE R, ÁGUA PLUVIAL, DN 100 MM, JUNTA ELÁSTICA, FORNECIDO E INSTALADO EM CONDUTORES VERTICAIS DE ÁGUAS PLUVIAIS. AF_06/2022</v>
          </cell>
          <cell r="C3909" t="str">
            <v>UN</v>
          </cell>
          <cell r="D3909">
            <v>39.82</v>
          </cell>
          <cell r="E3909">
            <v>10.87</v>
          </cell>
          <cell r="F3909">
            <v>50.69</v>
          </cell>
        </row>
        <row r="3910">
          <cell r="A3910">
            <v>89590</v>
          </cell>
          <cell r="B3910" t="str">
            <v>JOELHO 90 GRAUS, PVC, SERIE R, ÁGUA PLUVIAL, DN 150 MM, JUNTA ELÁSTICA, FORNECIDO E INSTALADO EM CONDUTORES VERTICAIS DE ÁGUAS PLUVIAIS. AF_06/2022</v>
          </cell>
          <cell r="C3910" t="str">
            <v>UN</v>
          </cell>
          <cell r="D3910">
            <v>114.35000000000001</v>
          </cell>
          <cell r="E3910">
            <v>18.77</v>
          </cell>
          <cell r="F3910">
            <v>133.12</v>
          </cell>
        </row>
        <row r="3911">
          <cell r="A3911">
            <v>89591</v>
          </cell>
          <cell r="B3911" t="str">
            <v>JOELHO 45 GRAUS, PVC, SERIE R, ÁGUA PLUVIAL, DN 150 MM, JUNTA ELÁSTICA, FORNECIDO E INSTALADO EM CONDUTORES VERTICAIS DE ÁGUAS PLUVIAIS. AF_06/2022</v>
          </cell>
          <cell r="C3911" t="str">
            <v>UN</v>
          </cell>
          <cell r="D3911">
            <v>111.06</v>
          </cell>
          <cell r="E3911">
            <v>18.78</v>
          </cell>
          <cell r="F3911">
            <v>129.84</v>
          </cell>
        </row>
        <row r="3912">
          <cell r="A3912">
            <v>89592</v>
          </cell>
          <cell r="B3912" t="str">
            <v>CURVA 87 GRAUS E 30 MINUTOS, PVC, SERIE R, ÁGUA PLUVIAL, DN 150 MM, JUNTA ELÁSTICA, FORNECIDO E INSTALADO EM CONDUTORES VERTICAIS DE ÁGUAS PLUVIAIS. AF_06/2022</v>
          </cell>
          <cell r="C3912" t="str">
            <v>UN</v>
          </cell>
          <cell r="D3912">
            <v>139.88</v>
          </cell>
          <cell r="E3912">
            <v>18.77</v>
          </cell>
          <cell r="F3912">
            <v>158.65</v>
          </cell>
        </row>
        <row r="3913">
          <cell r="A3913">
            <v>89593</v>
          </cell>
          <cell r="B3913" t="str">
            <v>LUVA COM ROSCA, PVC, SOLDÁVEL, DN 50MM X 1.1/2 , INSTALADO EM PRUMADA DE ÁGUA - FORNECIMENTO E INSTALAÇÃO. AF_06/2022</v>
          </cell>
          <cell r="C3913" t="str">
            <v>UN</v>
          </cell>
          <cell r="D3913">
            <v>21.919999999999998</v>
          </cell>
          <cell r="E3913">
            <v>2.91</v>
          </cell>
          <cell r="F3913">
            <v>24.83</v>
          </cell>
        </row>
        <row r="3914">
          <cell r="A3914">
            <v>89594</v>
          </cell>
          <cell r="B3914" t="str">
            <v>UNIÃO, PVC, SOLDÁVEL, DN 50MM, INSTALADO EM PRUMADA DE ÁGUA - FORNECIMENTO E INSTALAÇÃO. AF_06/2022</v>
          </cell>
          <cell r="C3914" t="str">
            <v>UN</v>
          </cell>
          <cell r="D3914">
            <v>32.24</v>
          </cell>
          <cell r="E3914">
            <v>3.35</v>
          </cell>
          <cell r="F3914">
            <v>35.590000000000003</v>
          </cell>
        </row>
        <row r="3915">
          <cell r="A3915">
            <v>89595</v>
          </cell>
          <cell r="B3915" t="str">
            <v>ADAPTADOR CURTO COM BOLSA E ROSCA PARA REGISTRO, PVC, SOLDÁVEL, DN 50MM X 1.1/4 , INSTALADO EM PRUMADA DE ÁGUA - FORNECIMENTO E INSTALAÇÃO. AF_06/2022</v>
          </cell>
          <cell r="C3915" t="str">
            <v>UN</v>
          </cell>
          <cell r="D3915">
            <v>11.95</v>
          </cell>
          <cell r="E3915">
            <v>2.83</v>
          </cell>
          <cell r="F3915">
            <v>14.78</v>
          </cell>
        </row>
        <row r="3916">
          <cell r="A3916">
            <v>89596</v>
          </cell>
          <cell r="B3916" t="str">
            <v>ADAPTADOR CURTO COM BOLSA E ROSCA PARA REGISTRO, PVC, SOLDÁVEL, DN 50MM X 1.1/2 , INSTALADO EM PRUMADA DE ÁGUA - FORNECIMENTO E INSTALAÇÃO. AF_06/2022</v>
          </cell>
          <cell r="C3916" t="str">
            <v>UN</v>
          </cell>
          <cell r="D3916">
            <v>8.01</v>
          </cell>
          <cell r="E3916">
            <v>2.92</v>
          </cell>
          <cell r="F3916">
            <v>10.93</v>
          </cell>
        </row>
        <row r="3917">
          <cell r="A3917">
            <v>89597</v>
          </cell>
          <cell r="B3917" t="str">
            <v>LUVA, PVC, SOLDÁVEL, DN 60MM, INSTALADO EM PRUMADA DE ÁGUA - FORNECIMENTO E INSTALAÇÃO. AF_06/2022</v>
          </cell>
          <cell r="C3917" t="str">
            <v>UN</v>
          </cell>
          <cell r="D3917">
            <v>19.13</v>
          </cell>
          <cell r="E3917">
            <v>3.98</v>
          </cell>
          <cell r="F3917">
            <v>23.11</v>
          </cell>
        </row>
        <row r="3918">
          <cell r="A3918">
            <v>89598</v>
          </cell>
          <cell r="B3918" t="str">
            <v>LUVA DE CORRER, PVC, SOLDÁVEL, DN 60MM, INSTALADO EM PRUMADA DE ÁGUA   FORNECIMENTO E INSTALAÇÃO. AF_06/2022</v>
          </cell>
          <cell r="C3918" t="str">
            <v>UN</v>
          </cell>
          <cell r="D3918">
            <v>45.21</v>
          </cell>
          <cell r="E3918">
            <v>3.97</v>
          </cell>
          <cell r="F3918">
            <v>49.18</v>
          </cell>
        </row>
        <row r="3919">
          <cell r="A3919">
            <v>89599</v>
          </cell>
          <cell r="B3919" t="str">
            <v>LUVA SIMPLES, PVC, SERIE R, ÁGUA PLUVIAL, DN 75 MM, JUNTA ELÁSTICA, FORNECIDO E INSTALADO EM CONDUTORES VERTICAIS DE ÁGUAS PLUVIAIS. AF_06/2022</v>
          </cell>
          <cell r="C3919" t="str">
            <v>UN</v>
          </cell>
          <cell r="D3919">
            <v>21.12</v>
          </cell>
          <cell r="E3919">
            <v>4.6100000000000003</v>
          </cell>
          <cell r="F3919">
            <v>25.73</v>
          </cell>
        </row>
        <row r="3920">
          <cell r="A3920">
            <v>89600</v>
          </cell>
          <cell r="B3920" t="str">
            <v>LUVA DE CORRER, PVC, SERIE R, ÁGUA PLUVIAL, DN 75 MM, JUNTA ELÁSTICA, FORNECIDO E INSTALADO EM CONDUTORES VERTICAIS DE ÁGUAS PLUVIAIS. AF_06/2022</v>
          </cell>
          <cell r="C3920" t="str">
            <v>UN</v>
          </cell>
          <cell r="D3920">
            <v>21.060000000000002</v>
          </cell>
          <cell r="E3920">
            <v>4.6100000000000003</v>
          </cell>
          <cell r="F3920">
            <v>25.67</v>
          </cell>
        </row>
        <row r="3921">
          <cell r="A3921">
            <v>89605</v>
          </cell>
          <cell r="B3921" t="str">
            <v>LUVA DE REDUÇÃO, PVC, SOLDÁVEL, DN 60MM X 50MM, INSTALADO EM PRUMADA DE ÁGUA - FORNECIMENTO E INSTALAÇÃO. AF_06/2022</v>
          </cell>
          <cell r="C3921" t="str">
            <v>UN</v>
          </cell>
          <cell r="D3921">
            <v>17.37</v>
          </cell>
          <cell r="E3921">
            <v>3.68</v>
          </cell>
          <cell r="F3921">
            <v>21.05</v>
          </cell>
        </row>
        <row r="3922">
          <cell r="A3922">
            <v>89609</v>
          </cell>
          <cell r="B3922" t="str">
            <v>UNIÃO, PVC, SOLDÁVEL, DN 60MM, INSTALADO EM PRUMADA DE ÁGUA - FORNECIMENTO E INSTALAÇÃO. AF_06/2022</v>
          </cell>
          <cell r="C3922" t="str">
            <v>UN</v>
          </cell>
          <cell r="D3922">
            <v>78.06</v>
          </cell>
          <cell r="E3922">
            <v>3.97</v>
          </cell>
          <cell r="F3922">
            <v>82.03</v>
          </cell>
        </row>
        <row r="3923">
          <cell r="A3923">
            <v>89610</v>
          </cell>
          <cell r="B3923" t="str">
            <v>ADAPTADOR CURTO COM BOLSA E ROSCA PARA REGISTRO, PVC, SOLDÁVEL, DN 60MM X 2 , INSTALADO EM PRUMADA DE ÁGUA - FORNECIMENTO E INSTALAÇÃO. AF_06/2022</v>
          </cell>
          <cell r="C3923" t="str">
            <v>UN</v>
          </cell>
          <cell r="D3923">
            <v>16.3</v>
          </cell>
          <cell r="E3923">
            <v>3.68</v>
          </cell>
          <cell r="F3923">
            <v>19.98</v>
          </cell>
        </row>
        <row r="3924">
          <cell r="A3924">
            <v>89611</v>
          </cell>
          <cell r="B3924" t="str">
            <v>LUVA, PVC, SOLDÁVEL, DN 75MM, INSTALADO EM PRUMADA DE ÁGUA - FORNECIMENTO E INSTALAÇÃO. AF_06/2022</v>
          </cell>
          <cell r="C3924" t="str">
            <v>UN</v>
          </cell>
          <cell r="D3924">
            <v>27.73</v>
          </cell>
          <cell r="E3924">
            <v>4.87</v>
          </cell>
          <cell r="F3924">
            <v>32.6</v>
          </cell>
        </row>
        <row r="3925">
          <cell r="A3925">
            <v>89612</v>
          </cell>
          <cell r="B3925" t="str">
            <v>UNIÃO, PVC, SOLDÁVEL, DN 75MM, INSTALADO EM PRUMADA DE ÁGUA - FORNECIMENTO E INSTALAÇÃO. AF_06/2022</v>
          </cell>
          <cell r="C3925" t="str">
            <v>UN</v>
          </cell>
          <cell r="D3925">
            <v>155.44999999999999</v>
          </cell>
          <cell r="E3925">
            <v>4.8600000000000003</v>
          </cell>
          <cell r="F3925">
            <v>160.31</v>
          </cell>
        </row>
        <row r="3926">
          <cell r="A3926">
            <v>89613</v>
          </cell>
          <cell r="B3926" t="str">
            <v>ADAPTADOR CURTO COM BOLSA E ROSCA PARA REGISTRO, PVC, SOLDÁVEL, DN 75MM X 2.1/2, INSTALADO EM PRUMADA DE ÁGUA - FORNECIMENTO E INSTALAÇÃO. AF_12/2014</v>
          </cell>
          <cell r="C3926" t="str">
            <v>UN</v>
          </cell>
          <cell r="D3926">
            <v>26.47</v>
          </cell>
          <cell r="E3926">
            <v>4.42</v>
          </cell>
          <cell r="F3926">
            <v>30.89</v>
          </cell>
        </row>
        <row r="3927">
          <cell r="A3927">
            <v>89614</v>
          </cell>
          <cell r="B3927" t="str">
            <v>LUVA, PVC, SOLDÁVEL, DN 85MM, INSTALADO EM PRUMADA DE ÁGUA - FORNECIMENTO E INSTALAÇÃO. AF_06/2022</v>
          </cell>
          <cell r="C3927" t="str">
            <v>UN</v>
          </cell>
          <cell r="D3927">
            <v>54.02</v>
          </cell>
          <cell r="E3927">
            <v>5.47</v>
          </cell>
          <cell r="F3927">
            <v>59.49</v>
          </cell>
        </row>
        <row r="3928">
          <cell r="A3928">
            <v>89615</v>
          </cell>
          <cell r="B3928" t="str">
            <v>UNIÃO, PVC, SOLDÁVEL, DN 85MM, INSTALADO EM PRUMADA DE ÁGUA - FORNECIMENTO E INSTALAÇÃO. AF_06/2022</v>
          </cell>
          <cell r="C3928" t="str">
            <v>UN</v>
          </cell>
          <cell r="D3928">
            <v>183.88</v>
          </cell>
          <cell r="E3928">
            <v>5.47</v>
          </cell>
          <cell r="F3928">
            <v>189.35</v>
          </cell>
        </row>
        <row r="3929">
          <cell r="A3929">
            <v>89616</v>
          </cell>
          <cell r="B3929" t="str">
            <v>ADAPTADOR CURTO COM BOLSA E ROSCA PARA REGISTRO, PVC, SOLDÁVEL, DN 85MM X 3 , INSTALADO EM PRUMADA DE ÁGUA - FORNECIMENTO E INSTALAÇÃO. AF_06/2022</v>
          </cell>
          <cell r="C3929" t="str">
            <v>UN</v>
          </cell>
          <cell r="D3929">
            <v>35.97</v>
          </cell>
          <cell r="E3929">
            <v>5.16</v>
          </cell>
          <cell r="F3929">
            <v>41.13</v>
          </cell>
        </row>
        <row r="3930">
          <cell r="A3930">
            <v>89617</v>
          </cell>
          <cell r="B3930" t="str">
            <v>TE, PVC, SOLDÁVEL, DN 25MM, INSTALADO EM PRUMADA DE ÁGUA - FORNECIMENTO E INSTALAÇÃO. AF_06/2022</v>
          </cell>
          <cell r="C3930" t="str">
            <v>UN</v>
          </cell>
          <cell r="D3930">
            <v>4.4700000000000006</v>
          </cell>
          <cell r="E3930">
            <v>3.76</v>
          </cell>
          <cell r="F3930">
            <v>8.23</v>
          </cell>
        </row>
        <row r="3931">
          <cell r="A3931">
            <v>89620</v>
          </cell>
          <cell r="B3931" t="str">
            <v>TE, PVC, SOLDÁVEL, DN 32MM, INSTALADO EM PRUMADA DE ÁGUA - FORNECIMENTO E INSTALAÇÃO. AF_06/2022</v>
          </cell>
          <cell r="C3931" t="str">
            <v>UN</v>
          </cell>
          <cell r="D3931">
            <v>8.06</v>
          </cell>
          <cell r="E3931">
            <v>4.59</v>
          </cell>
          <cell r="F3931">
            <v>12.65</v>
          </cell>
        </row>
        <row r="3932">
          <cell r="A3932">
            <v>89622</v>
          </cell>
          <cell r="B3932" t="str">
            <v>TÊ DE REDUÇÃO, PVC, SOLDÁVEL, DN 32MM X 25MM, INSTALADO EM PRUMADA DE ÁGUA - FORNECIMENTO E INSTALAÇÃO. AF_06/2022</v>
          </cell>
          <cell r="C3932" t="str">
            <v>UN</v>
          </cell>
          <cell r="D3932">
            <v>10.51</v>
          </cell>
          <cell r="E3932">
            <v>4.16</v>
          </cell>
          <cell r="F3932">
            <v>14.67</v>
          </cell>
        </row>
        <row r="3933">
          <cell r="A3933">
            <v>89623</v>
          </cell>
          <cell r="B3933" t="str">
            <v>TE, PVC, SOLDÁVEL, DN 40MM, INSTALADO EM PRUMADA DE ÁGUA - FORNECIMENTO E INSTALAÇÃO. AF_06/2022</v>
          </cell>
          <cell r="C3933" t="str">
            <v>UN</v>
          </cell>
          <cell r="D3933">
            <v>14.56</v>
          </cell>
          <cell r="E3933">
            <v>5.58</v>
          </cell>
          <cell r="F3933">
            <v>20.14</v>
          </cell>
        </row>
        <row r="3934">
          <cell r="A3934">
            <v>89624</v>
          </cell>
          <cell r="B3934" t="str">
            <v>TÊ DE REDUÇÃO, PVC, SOLDÁVEL, DN 40MM X 32MM, INSTALADO EM PRUMADA DE ÁGUA - FORNECIMENTO E INSTALAÇÃO. AF_06/2022</v>
          </cell>
          <cell r="C3934" t="str">
            <v>UN</v>
          </cell>
          <cell r="D3934">
            <v>13.51</v>
          </cell>
          <cell r="E3934">
            <v>5.08</v>
          </cell>
          <cell r="F3934">
            <v>18.59</v>
          </cell>
        </row>
        <row r="3935">
          <cell r="A3935">
            <v>89625</v>
          </cell>
          <cell r="B3935" t="str">
            <v>TE, PVC, SOLDÁVEL, DN 50MM, INSTALADO EM PRUMADA DE ÁGUA - FORNECIMENTO E INSTALAÇÃO. AF_06/2022</v>
          </cell>
          <cell r="C3935" t="str">
            <v>UN</v>
          </cell>
          <cell r="D3935">
            <v>17</v>
          </cell>
          <cell r="E3935">
            <v>6.74</v>
          </cell>
          <cell r="F3935">
            <v>23.74</v>
          </cell>
        </row>
        <row r="3936">
          <cell r="A3936">
            <v>89626</v>
          </cell>
          <cell r="B3936" t="str">
            <v>TÊ DE REDUÇÃO, PVC, SOLDÁVEL, DN 50MM X 40MM, INSTALADO EM PRUMADA DE ÁGUA - FORNECIMENTO E INSTALAÇÃO. AF_06/2022</v>
          </cell>
          <cell r="C3936" t="str">
            <v>UN</v>
          </cell>
          <cell r="D3936">
            <v>24.48</v>
          </cell>
          <cell r="E3936">
            <v>6.16</v>
          </cell>
          <cell r="F3936">
            <v>30.64</v>
          </cell>
        </row>
        <row r="3937">
          <cell r="A3937">
            <v>89627</v>
          </cell>
          <cell r="B3937" t="str">
            <v>TÊ DE REDUÇÃO, PVC, SOLDÁVEL, DN 50MM X 25MM, INSTALADO EM PRUMADA DE ÁGUA - FORNECIMENTO E INSTALAÇÃO. AF_06/2022</v>
          </cell>
          <cell r="C3937" t="str">
            <v>UN</v>
          </cell>
          <cell r="D3937">
            <v>15.530000000000001</v>
          </cell>
          <cell r="E3937">
            <v>5.25</v>
          </cell>
          <cell r="F3937">
            <v>20.78</v>
          </cell>
        </row>
        <row r="3938">
          <cell r="A3938">
            <v>89628</v>
          </cell>
          <cell r="B3938" t="str">
            <v>TE, PVC, SOLDÁVEL, DN 60MM, INSTALADO EM PRUMADA DE ÁGUA - FORNECIMENTO E INSTALAÇÃO. AF_06/2022</v>
          </cell>
          <cell r="C3938" t="str">
            <v>UN</v>
          </cell>
          <cell r="D3938">
            <v>40.47</v>
          </cell>
          <cell r="E3938">
            <v>7.96</v>
          </cell>
          <cell r="F3938">
            <v>48.43</v>
          </cell>
        </row>
        <row r="3939">
          <cell r="A3939">
            <v>89629</v>
          </cell>
          <cell r="B3939" t="str">
            <v>TE, PVC, SOLDÁVEL, DN 75MM, INSTALADO EM PRUMADA DE ÁGUA - FORNECIMENTO E INSTALAÇÃO. AF_06/2022</v>
          </cell>
          <cell r="C3939" t="str">
            <v>UN</v>
          </cell>
          <cell r="D3939">
            <v>70.900000000000006</v>
          </cell>
          <cell r="E3939">
            <v>9.7799999999999994</v>
          </cell>
          <cell r="F3939">
            <v>80.680000000000007</v>
          </cell>
        </row>
        <row r="3940">
          <cell r="A3940">
            <v>89630</v>
          </cell>
          <cell r="B3940" t="str">
            <v>TE DE REDUÇÃO, PVC, SOLDÁVEL, DN 75MM X 50MM, INSTALADO EM PRUMADA DE ÁGUA - FORNECIMENTO E INSTALAÇÃO. AF_06/2022</v>
          </cell>
          <cell r="C3940" t="str">
            <v>UN</v>
          </cell>
          <cell r="D3940">
            <v>53.070000000000007</v>
          </cell>
          <cell r="E3940">
            <v>8.27</v>
          </cell>
          <cell r="F3940">
            <v>61.34</v>
          </cell>
        </row>
        <row r="3941">
          <cell r="A3941">
            <v>89631</v>
          </cell>
          <cell r="B3941" t="str">
            <v>TE, PVC, SOLDÁVEL, DN 85MM, INSTALADO EM PRUMADA DE ÁGUA - FORNECIMENTO E INSTALAÇÃO. AF_06/2022</v>
          </cell>
          <cell r="C3941" t="str">
            <v>UN</v>
          </cell>
          <cell r="D3941">
            <v>94.5</v>
          </cell>
          <cell r="E3941">
            <v>11</v>
          </cell>
          <cell r="F3941">
            <v>105.5</v>
          </cell>
        </row>
        <row r="3942">
          <cell r="A3942">
            <v>89632</v>
          </cell>
          <cell r="B3942" t="str">
            <v>TE DE REDUÇÃO, PVC, SOLDÁVEL, DN 85MM X 60MM, INSTALADO EM PRUMADA DE ÁGUA - FORNECIMENTO E INSTALAÇÃO. AF_06/2022</v>
          </cell>
          <cell r="C3942" t="str">
            <v>UN</v>
          </cell>
          <cell r="D3942">
            <v>111.69</v>
          </cell>
          <cell r="E3942">
            <v>9.4700000000000006</v>
          </cell>
          <cell r="F3942">
            <v>121.16</v>
          </cell>
        </row>
        <row r="3943">
          <cell r="A3943">
            <v>89637</v>
          </cell>
          <cell r="B3943" t="str">
            <v>JOELHO 90 GRAUS, CPVC, SOLDÁVEL, DN 15MM, INSTALADO EM RAMAL OU SUB-RAMAL DE ÁGUA - FORNECIMENTO E INSTALAÇÃO. AF_06/2022</v>
          </cell>
          <cell r="C3943" t="str">
            <v>UN</v>
          </cell>
          <cell r="D3943">
            <v>7.160000000000001</v>
          </cell>
          <cell r="E3943">
            <v>4.3899999999999997</v>
          </cell>
          <cell r="F3943">
            <v>11.55</v>
          </cell>
        </row>
        <row r="3944">
          <cell r="A3944">
            <v>89638</v>
          </cell>
          <cell r="B3944" t="str">
            <v>JOELHO 45 GRAUS, CPVC, SOLDÁVEL, DN 15MM, INSTALADO EM RAMAL OU SUB-RAMAL DE ÁGUA - FORNECIMENTO E INSTALAÇÃO. AF_06/2022</v>
          </cell>
          <cell r="C3944" t="str">
            <v>UN</v>
          </cell>
          <cell r="D3944">
            <v>8.0399999999999991</v>
          </cell>
          <cell r="E3944">
            <v>4.3899999999999997</v>
          </cell>
          <cell r="F3944">
            <v>12.43</v>
          </cell>
        </row>
        <row r="3945">
          <cell r="A3945">
            <v>89639</v>
          </cell>
          <cell r="B3945" t="str">
            <v>CURVA 90 GRAUS, CPVC, SOLDÁVEL, DN 15MM, INSTALADO EM RAMAL OU SUB-RAMAL DE ÁGUA - FORNECIMENTO E INSTALAÇÃO. AF_06/2022</v>
          </cell>
          <cell r="C3945" t="str">
            <v>UN</v>
          </cell>
          <cell r="D3945">
            <v>8.66</v>
          </cell>
          <cell r="E3945">
            <v>4.3899999999999997</v>
          </cell>
          <cell r="F3945">
            <v>13.05</v>
          </cell>
        </row>
        <row r="3946">
          <cell r="A3946">
            <v>89640</v>
          </cell>
          <cell r="B3946" t="str">
            <v>JOELHO DE TRANSIÇÃO, 90 GRAUS, CPVC, SOLDÁVEL, DN 15MM X 1/2, INSTALADO EM RAMAL OU SUB-RAMAL DE ÁGUA - FORNECIMENTO E INSTALAÇÃO. AF_06/2022</v>
          </cell>
          <cell r="C3946" t="str">
            <v>UN</v>
          </cell>
          <cell r="D3946">
            <v>15.370000000000001</v>
          </cell>
          <cell r="E3946">
            <v>4.38</v>
          </cell>
          <cell r="F3946">
            <v>19.75</v>
          </cell>
        </row>
        <row r="3947">
          <cell r="A3947">
            <v>89641</v>
          </cell>
          <cell r="B3947" t="str">
            <v>JOELHO 90 GRAUS, CPVC, SOLDÁVEL, DN 22MM, INSTALADO EM RAMAL OU SUB-RAMAL DE ÁGUA - FORNECIMENTO E INSTALAÇÃO. AF_06/2022</v>
          </cell>
          <cell r="C3947" t="str">
            <v>UN</v>
          </cell>
          <cell r="D3947">
            <v>9.4000000000000021</v>
          </cell>
          <cell r="E3947">
            <v>5.56</v>
          </cell>
          <cell r="F3947">
            <v>14.96</v>
          </cell>
        </row>
        <row r="3948">
          <cell r="A3948">
            <v>89642</v>
          </cell>
          <cell r="B3948" t="str">
            <v>JOELHO 45 GRAUS, CPVC, SOLDÁVEL, DN 22MM, INSTALADO EM RAMAL OU SUB-RAMAL DE ÁGUA - FORNECIMENTO E INSTALAÇÃO. AF_06/2022</v>
          </cell>
          <cell r="C3948" t="str">
            <v>UN</v>
          </cell>
          <cell r="D3948">
            <v>10.950000000000003</v>
          </cell>
          <cell r="E3948">
            <v>5.56</v>
          </cell>
          <cell r="F3948">
            <v>16.510000000000002</v>
          </cell>
        </row>
        <row r="3949">
          <cell r="A3949">
            <v>89643</v>
          </cell>
          <cell r="B3949" t="str">
            <v>CURVA 90 GRAUS, CPVC, SOLDÁVEL, DN 22MM, INSTALADO EM RAMAL OU SUB-RAMAL DE ÁGUA - FORNECIMENTO E INSTALAÇÃO. AF_06/2022</v>
          </cell>
          <cell r="C3949" t="str">
            <v>UN</v>
          </cell>
          <cell r="D3949">
            <v>12.18</v>
          </cell>
          <cell r="E3949">
            <v>5.56</v>
          </cell>
          <cell r="F3949">
            <v>17.739999999999998</v>
          </cell>
        </row>
        <row r="3950">
          <cell r="A3950">
            <v>89644</v>
          </cell>
          <cell r="B3950" t="str">
            <v>JOELHO DE TRANSIÇÃO, 90 GRAUS, CPVC, SOLDÁVEL, DN 22MM X 1/2, INSTALADO EM RAMAL OU SUB-RAMAL DE ÁGUA - FORNECIMENTO E INSTALAÇÃO. AF_06/2022</v>
          </cell>
          <cell r="C3950" t="str">
            <v>UN</v>
          </cell>
          <cell r="D3950">
            <v>19.05</v>
          </cell>
          <cell r="E3950">
            <v>4.97</v>
          </cell>
          <cell r="F3950">
            <v>24.02</v>
          </cell>
        </row>
        <row r="3951">
          <cell r="A3951">
            <v>89645</v>
          </cell>
          <cell r="B3951" t="str">
            <v>JOELHO DE TRANSIÇÃO, 90 GRAUS, CPVC, SOLDÁVEL, DN 22MM X 3/4, INSTALADO EM RAMAL OU SUB-RAMAL DE ÁGUA - FORNECIMENTO E INSTALAÇÃO. AF_06/2022</v>
          </cell>
          <cell r="C3951" t="str">
            <v>UN</v>
          </cell>
          <cell r="D3951">
            <v>27.750000000000004</v>
          </cell>
          <cell r="E3951">
            <v>5.38</v>
          </cell>
          <cell r="F3951">
            <v>33.130000000000003</v>
          </cell>
        </row>
        <row r="3952">
          <cell r="A3952">
            <v>89646</v>
          </cell>
          <cell r="B3952" t="str">
            <v>JOELHO 90 GRAUS, CPVC, SOLDÁVEL, DN 28MM, INSTALADO EM RAMAL OU SUB-RAMAL DE ÁGUA - FORNECIMENTO E INSTALAÇÃO. AF_06/2022</v>
          </cell>
          <cell r="C3952" t="str">
            <v>UN</v>
          </cell>
          <cell r="D3952">
            <v>15.55</v>
          </cell>
          <cell r="E3952">
            <v>6.54</v>
          </cell>
          <cell r="F3952">
            <v>22.09</v>
          </cell>
        </row>
        <row r="3953">
          <cell r="A3953">
            <v>89647</v>
          </cell>
          <cell r="B3953" t="str">
            <v>JOELHO 45 GRAUS, CPVC, SOLDÁVEL, DN 28MM, INSTALADO EM RAMAL OU SUB-RAMAL DE ÁGUA   FORNECIMENTO E INSTALAÇÃO. AF_06/2022</v>
          </cell>
          <cell r="C3953" t="str">
            <v>UN</v>
          </cell>
          <cell r="D3953">
            <v>14.91</v>
          </cell>
          <cell r="E3953">
            <v>6.54</v>
          </cell>
          <cell r="F3953">
            <v>21.45</v>
          </cell>
        </row>
        <row r="3954">
          <cell r="A3954">
            <v>89648</v>
          </cell>
          <cell r="B3954" t="str">
            <v>CURVA 90 GRAUS, CPVC, SOLDÁVEL, DN 28MM, INSTALADO EM RAMAL OU SUB-RAMAL DE ÁGUA   FORNECIMENTO E INSTALAÇÃO. AF_06/2022</v>
          </cell>
          <cell r="C3954" t="str">
            <v>UN</v>
          </cell>
          <cell r="D3954">
            <v>19.740000000000002</v>
          </cell>
          <cell r="E3954">
            <v>6.54</v>
          </cell>
          <cell r="F3954">
            <v>26.28</v>
          </cell>
        </row>
        <row r="3955">
          <cell r="A3955">
            <v>89649</v>
          </cell>
          <cell r="B3955" t="str">
            <v>JOELHO 90 GRAUS, CPVC, SOLDÁVEL, DN 35MM, INSTALADO EM RAMAL OU SUB-RAMAL DE ÁGUA   FORNECIMENTO E INSTALAÇÃO. AF_06/2022</v>
          </cell>
          <cell r="C3955" t="str">
            <v>UN</v>
          </cell>
          <cell r="D3955">
            <v>24.24</v>
          </cell>
          <cell r="E3955">
            <v>7.71</v>
          </cell>
          <cell r="F3955">
            <v>31.95</v>
          </cell>
        </row>
        <row r="3956">
          <cell r="A3956">
            <v>89650</v>
          </cell>
          <cell r="B3956" t="str">
            <v>JOELHO 45 GRAUS, CPVC, SOLDÁVEL, DN 35MM, INSTALADO EM RAMAL OU SUB-RAMAL DE ÁGUA   FORNECIMENTO E INSTALAÇÃO. AF_06/2022</v>
          </cell>
          <cell r="C3956" t="str">
            <v>UN</v>
          </cell>
          <cell r="D3956">
            <v>22.650000000000002</v>
          </cell>
          <cell r="E3956">
            <v>7.72</v>
          </cell>
          <cell r="F3956">
            <v>30.37</v>
          </cell>
        </row>
        <row r="3957">
          <cell r="A3957">
            <v>89651</v>
          </cell>
          <cell r="B3957" t="str">
            <v>LUVA, CPVC, SOLDÁVEL, DN 15MM, INSTALADO EM RAMAL OU SUB-RAMAL DE ÁGUA - FORNECIMENTO E INSTALAÇÃO. AF_06/2022</v>
          </cell>
          <cell r="C3957" t="str">
            <v>UN</v>
          </cell>
          <cell r="D3957">
            <v>4.9599999999999991</v>
          </cell>
          <cell r="E3957">
            <v>2.93</v>
          </cell>
          <cell r="F3957">
            <v>7.89</v>
          </cell>
        </row>
        <row r="3958">
          <cell r="A3958">
            <v>89652</v>
          </cell>
          <cell r="B3958" t="str">
            <v>LUVA DE CORRER, CPVC, SOLDÁVEL, DN 15MM, INSTALADO EM RAMAL OU SUB-RAMAL DE ÁGUA   FORNECIMENTO E INSTALAÇÃO. AF_06/2022</v>
          </cell>
          <cell r="C3958" t="str">
            <v>UN</v>
          </cell>
          <cell r="D3958">
            <v>9.89</v>
          </cell>
          <cell r="E3958">
            <v>2.92</v>
          </cell>
          <cell r="F3958">
            <v>12.81</v>
          </cell>
        </row>
        <row r="3959">
          <cell r="A3959">
            <v>89653</v>
          </cell>
          <cell r="B3959" t="str">
            <v>LUVA DE TRANSIÇÃO, CPVC, SOLDÁVEL, DN15MM X 1/2, INSTALADO EM RAMAL OU SUB-RAMAL DE ÁGUA - FORNECIMENTO E INSTALAÇÃO. AF_06/2022</v>
          </cell>
          <cell r="C3959" t="str">
            <v>UN</v>
          </cell>
          <cell r="D3959">
            <v>14.88</v>
          </cell>
          <cell r="E3959">
            <v>2.92</v>
          </cell>
          <cell r="F3959">
            <v>17.8</v>
          </cell>
        </row>
        <row r="3960">
          <cell r="A3960">
            <v>89654</v>
          </cell>
          <cell r="B3960" t="str">
            <v>UNIÃO, CPVC, SOLDÁVEL, DN15MM, INSTALADO EM RAMAL OU SUB-RAMAL DE ÁGUA   FORNECIMENTO E INSTALAÇÃO. AF_06/2022</v>
          </cell>
          <cell r="C3960" t="str">
            <v>UN</v>
          </cell>
          <cell r="D3960">
            <v>17.559999999999999</v>
          </cell>
          <cell r="E3960">
            <v>2.91</v>
          </cell>
          <cell r="F3960">
            <v>20.47</v>
          </cell>
        </row>
        <row r="3961">
          <cell r="A3961">
            <v>89655</v>
          </cell>
          <cell r="B3961" t="str">
            <v>CONECTOR, CPVC, SOLDÁVEL, DN 15MM X 1/2 , INSTALADO EM RAMAL OU SUB-RAMAL DE ÁGUA   FORNECIMENTO E INSTALAÇÃO. AF_06/2022</v>
          </cell>
          <cell r="C3961" t="str">
            <v>UN</v>
          </cell>
          <cell r="D3961">
            <v>21.3</v>
          </cell>
          <cell r="E3961">
            <v>2.91</v>
          </cell>
          <cell r="F3961">
            <v>24.21</v>
          </cell>
        </row>
        <row r="3962">
          <cell r="A3962">
            <v>89656</v>
          </cell>
          <cell r="B3962" t="str">
            <v>ADAPTADOR, CPVC, SOLDÁVEL, DN15MM, INSTALADO EM RAMAL OU SUB-RAMAL DE ÁGUA   FORNECIMENTO E INSTALAÇÃO. AF_06/2022</v>
          </cell>
          <cell r="C3962" t="str">
            <v>UN</v>
          </cell>
          <cell r="D3962">
            <v>19.71</v>
          </cell>
          <cell r="E3962">
            <v>2.91</v>
          </cell>
          <cell r="F3962">
            <v>22.62</v>
          </cell>
        </row>
        <row r="3963">
          <cell r="A3963">
            <v>89657</v>
          </cell>
          <cell r="B3963" t="str">
            <v>CURVA DE TRANSPOSIÇÃO, CPVC, SOLDÁVEL, DN15MM, INSTALADO EM RAMAL OU SUB-RAMAL DE ÁGUA   FORNECIMENTO E INSTALAÇÃO. AF_06/2022</v>
          </cell>
          <cell r="C3963" t="str">
            <v>UN</v>
          </cell>
          <cell r="D3963">
            <v>11.47</v>
          </cell>
          <cell r="E3963">
            <v>2.92</v>
          </cell>
          <cell r="F3963">
            <v>14.39</v>
          </cell>
        </row>
        <row r="3964">
          <cell r="A3964">
            <v>89658</v>
          </cell>
          <cell r="B3964" t="str">
            <v>LUVA, CPVC, SOLDÁVEL, DN 22MM, INSTALADO EM RAMAL OU SUB-RAMAL DE ÁGUA   FORNECIMENTO E INSTALAÇÃO. AF_06/2022</v>
          </cell>
          <cell r="C3964" t="str">
            <v>UN</v>
          </cell>
          <cell r="D3964">
            <v>6.8</v>
          </cell>
          <cell r="E3964">
            <v>3.71</v>
          </cell>
          <cell r="F3964">
            <v>10.51</v>
          </cell>
        </row>
        <row r="3965">
          <cell r="A3965">
            <v>89659</v>
          </cell>
          <cell r="B3965" t="str">
            <v>LUVA DE CORRER, CPVC, SOLDÁVEL, DN 22MM, INSTALADO EM RAMAL OU SUB-RAMAL DE ÁGUA   FORNECIMENTO E INSTALAÇÃO. AF_06/2022</v>
          </cell>
          <cell r="C3965" t="str">
            <v>UN</v>
          </cell>
          <cell r="D3965">
            <v>14.240000000000002</v>
          </cell>
          <cell r="E3965">
            <v>3.7</v>
          </cell>
          <cell r="F3965">
            <v>17.940000000000001</v>
          </cell>
        </row>
        <row r="3966">
          <cell r="A3966">
            <v>89660</v>
          </cell>
          <cell r="B3966" t="str">
            <v>LUVA DE TRANSIÇÃO, CPVC, SOLDÁVEL, DN22MM X 25MM, INSTALADO EM RAMAL OU SUB-RAMAL DE ÁGUA - FORNECIMENTO E INSTALAÇÃO. AF_06/2022</v>
          </cell>
          <cell r="C3966" t="str">
            <v>UN</v>
          </cell>
          <cell r="D3966">
            <v>6.8500000000000014</v>
          </cell>
          <cell r="E3966">
            <v>3.86</v>
          </cell>
          <cell r="F3966">
            <v>10.71</v>
          </cell>
        </row>
        <row r="3967">
          <cell r="A3967">
            <v>89661</v>
          </cell>
          <cell r="B3967" t="str">
            <v>UNIÃO, CPVC, SOLDÁVEL, DN22MM, INSTALADO EM RAMAL OU SUB-RAMAL DE ÁGUA   FORNECIMENTO E INSTALAÇÃO. AF_06/2022</v>
          </cell>
          <cell r="C3967" t="str">
            <v>UN</v>
          </cell>
          <cell r="D3967">
            <v>20.34</v>
          </cell>
          <cell r="E3967">
            <v>3.7</v>
          </cell>
          <cell r="F3967">
            <v>24.04</v>
          </cell>
        </row>
        <row r="3968">
          <cell r="A3968">
            <v>89662</v>
          </cell>
          <cell r="B3968" t="str">
            <v>CONECTOR, CPVC, SOLDÁVEL, DN 22MM X 1/2 , INSTALADO EM RAMAL OU SUB-RAMAL DE ÁGUA   FORNECIMENTO E INSTALAÇÃO. AF_06/2022</v>
          </cell>
          <cell r="C3968" t="str">
            <v>UN</v>
          </cell>
          <cell r="D3968">
            <v>27.91</v>
          </cell>
          <cell r="E3968">
            <v>3.3</v>
          </cell>
          <cell r="F3968">
            <v>31.21</v>
          </cell>
        </row>
        <row r="3969">
          <cell r="A3969">
            <v>89663</v>
          </cell>
          <cell r="B3969" t="str">
            <v>ADAPTADOR, CPVC, SOLDÁVEL, DN22MM, INSTALADO EM RAMAL OU SUB-RAMAL DE ÁGUA   FORNECIMENTO E INSTALAÇÃO. AF_06/2022</v>
          </cell>
          <cell r="C3969" t="str">
            <v>UN</v>
          </cell>
          <cell r="D3969">
            <v>26.61</v>
          </cell>
          <cell r="E3969">
            <v>3.69</v>
          </cell>
          <cell r="F3969">
            <v>30.3</v>
          </cell>
        </row>
        <row r="3970">
          <cell r="A3970">
            <v>89664</v>
          </cell>
          <cell r="B3970" t="str">
            <v>CURVA DE TRANSPOSIÇÃO, CPVC, SOLDÁVEL, DN22MM, INSTALADO EM RAMAL OU SUB-RAMAL DE ÁGUA   FORNECIMENTO E INSTALAÇÃO. AF_06/2022</v>
          </cell>
          <cell r="C3970" t="str">
            <v>UN</v>
          </cell>
          <cell r="D3970">
            <v>14.170000000000002</v>
          </cell>
          <cell r="E3970">
            <v>3.7</v>
          </cell>
          <cell r="F3970">
            <v>17.87</v>
          </cell>
        </row>
        <row r="3971">
          <cell r="A3971">
            <v>89666</v>
          </cell>
          <cell r="B3971" t="str">
            <v>BUCHA DE REDUÇÃO, CPVC, SOLDÁVEL, DN22MM X 15MM, INSTALADO EM RAMAL OU SUB-RAMAL DE ÁGUA   FORNECIMENTO E INSTALAÇÃO. AF_06/2022</v>
          </cell>
          <cell r="C3971" t="str">
            <v>UN</v>
          </cell>
          <cell r="D3971">
            <v>4.9399999999999995</v>
          </cell>
          <cell r="E3971">
            <v>3.33</v>
          </cell>
          <cell r="F3971">
            <v>8.27</v>
          </cell>
        </row>
        <row r="3972">
          <cell r="A3972">
            <v>89667</v>
          </cell>
          <cell r="B3972" t="str">
            <v>TÊ DE INSPEÇÃO, PVC, SERIE R, ÁGUA PLUVIAL, DN 75 MM, JUNTA ELÁSTICA, FORNECIDO E INSTALADO EM CONDUTORES VERTICAIS DE ÁGUAS PLUVIAIS. AF_06/2022</v>
          </cell>
          <cell r="C3972" t="str">
            <v>UN</v>
          </cell>
          <cell r="D3972">
            <v>39.49</v>
          </cell>
          <cell r="E3972">
            <v>4.6100000000000003</v>
          </cell>
          <cell r="F3972">
            <v>44.1</v>
          </cell>
        </row>
        <row r="3973">
          <cell r="A3973">
            <v>89668</v>
          </cell>
          <cell r="B3973" t="str">
            <v>CONECTOR, CPVC, SOLDÁVEL, DN22MM X 3/4, INSTALADO EM RAMAL OU SUB-RAMAL DE ÁGUA - FORNECIMENTO E INSTALAÇÃO. AF_06/2022</v>
          </cell>
          <cell r="C3973" t="str">
            <v>UN</v>
          </cell>
          <cell r="D3973">
            <v>26.009999999999998</v>
          </cell>
          <cell r="E3973">
            <v>3.58</v>
          </cell>
          <cell r="F3973">
            <v>29.59</v>
          </cell>
        </row>
        <row r="3974">
          <cell r="A3974">
            <v>89669</v>
          </cell>
          <cell r="B3974" t="str">
            <v>LUVA SIMPLES, PVC, SERIE R, ÁGUA PLUVIAL, DN 100 MM, JUNTA ELÁSTICA, FORNECIDO E INSTALADO EM CONDUTORES VERTICAIS DE ÁGUAS PLUVIAIS. AF_06/2022</v>
          </cell>
          <cell r="C3974" t="str">
            <v>UN</v>
          </cell>
          <cell r="D3974">
            <v>27.1</v>
          </cell>
          <cell r="E3974">
            <v>7.25</v>
          </cell>
          <cell r="F3974">
            <v>34.35</v>
          </cell>
        </row>
        <row r="3975">
          <cell r="A3975">
            <v>89670</v>
          </cell>
          <cell r="B3975" t="str">
            <v>LUVA, CPVC, SOLDÁVEL, DN 28MM, INSTALADO EM RAMAL OU SUB-RAMAL DE ÁGUA   FORNECIMENTO E INSTALAÇÃO. AF_06/2022</v>
          </cell>
          <cell r="C3975" t="str">
            <v>UN</v>
          </cell>
          <cell r="D3975">
            <v>10.95</v>
          </cell>
          <cell r="E3975">
            <v>4.3600000000000003</v>
          </cell>
          <cell r="F3975">
            <v>15.31</v>
          </cell>
        </row>
        <row r="3976">
          <cell r="A3976">
            <v>89671</v>
          </cell>
          <cell r="B3976" t="str">
            <v>LUVA DE CORRER, PVC, SERIE R, ÁGUA PLUVIAL, DN 100 MM, JUNTA ELÁSTICA, FORNECIDO E INSTALADO EM CONDUTORES VERTICAIS DE ÁGUAS PLUVIAIS. AF_06/2022</v>
          </cell>
          <cell r="C3976" t="str">
            <v>UN</v>
          </cell>
          <cell r="D3976">
            <v>38.059999999999995</v>
          </cell>
          <cell r="E3976">
            <v>7.24</v>
          </cell>
          <cell r="F3976">
            <v>45.3</v>
          </cell>
        </row>
        <row r="3977">
          <cell r="A3977">
            <v>89672</v>
          </cell>
          <cell r="B3977" t="str">
            <v>LUVA DE CORRER, CPVC, SOLDÁVEL, DN 28MM, INSTALADO EM RAMAL OU SUB-RAMAL DE ÁGUA   FORNECIMENTO E INSTALAÇÃO. AF_06/2022</v>
          </cell>
          <cell r="C3977" t="str">
            <v>UN</v>
          </cell>
          <cell r="D3977">
            <v>20.200000000000003</v>
          </cell>
          <cell r="E3977">
            <v>4.3499999999999996</v>
          </cell>
          <cell r="F3977">
            <v>24.55</v>
          </cell>
        </row>
        <row r="3978">
          <cell r="A3978">
            <v>89673</v>
          </cell>
          <cell r="B3978" t="str">
            <v>REDUÇÃO EXCÊNTRICA, PVC, SERIE R, ÁGUA PLUVIAL, DN 100 X 75 MM, JUNTA ELÁSTICA, FORNECIDO E INSTALADO EM CONDUTORES VERTICAIS DE ÁGUAS PLUVIAIS. AF_06/2022</v>
          </cell>
          <cell r="C3978" t="str">
            <v>UN</v>
          </cell>
          <cell r="D3978">
            <v>29.869999999999997</v>
          </cell>
          <cell r="E3978">
            <v>5.93</v>
          </cell>
          <cell r="F3978">
            <v>35.799999999999997</v>
          </cell>
        </row>
        <row r="3979">
          <cell r="A3979">
            <v>89674</v>
          </cell>
          <cell r="B3979" t="str">
            <v>UNIÃO, CPVC, SOLDÁVEL, DN28MM, INSTALADO EM RAMAL OU SUB-RAMAL DE ÁGUA   FORNECIMENTO E INSTALAÇÃO. AF_06/2022</v>
          </cell>
          <cell r="C3979" t="str">
            <v>UN</v>
          </cell>
          <cell r="D3979">
            <v>26.89</v>
          </cell>
          <cell r="E3979">
            <v>4.3499999999999996</v>
          </cell>
          <cell r="F3979">
            <v>31.24</v>
          </cell>
        </row>
        <row r="3980">
          <cell r="A3980">
            <v>89675</v>
          </cell>
          <cell r="B3980" t="str">
            <v>TÊ DE INSPEÇÃO, PVC, SERIE R, ÁGUA PLUVIAL, DN 100 MM, JUNTA ELÁSTICA, FORNECIDO E INSTALADO EM CONDUTORES VERTICAIS DE ÁGUAS PLUVIAIS. AF_06/2022</v>
          </cell>
          <cell r="C3980" t="str">
            <v>UN</v>
          </cell>
          <cell r="D3980">
            <v>65.300000000000011</v>
          </cell>
          <cell r="E3980">
            <v>7.24</v>
          </cell>
          <cell r="F3980">
            <v>72.540000000000006</v>
          </cell>
        </row>
        <row r="3981">
          <cell r="A3981">
            <v>89676</v>
          </cell>
          <cell r="B3981" t="str">
            <v>CONECTOR, CPVC, SOLDÁVEL, DN 28MM X 1 , INSTALADO EM RAMAL OU SUB-RAMAL DE ÁGUA   FORNECIMENTO E INSTALAÇÃO. AF_06/2022</v>
          </cell>
          <cell r="C3981" t="str">
            <v>UN</v>
          </cell>
          <cell r="D3981">
            <v>32.99</v>
          </cell>
          <cell r="E3981">
            <v>4.18</v>
          </cell>
          <cell r="F3981">
            <v>37.17</v>
          </cell>
        </row>
        <row r="3982">
          <cell r="A3982">
            <v>89677</v>
          </cell>
          <cell r="B3982" t="str">
            <v>LUVA SIMPLES, PVC, SERIE R, ÁGUA PLUVIAL, DN 150 MM, JUNTA ELÁSTICA, FORNECIDO E INSTALADO EM CONDUTORES VERTICAIS DE ÁGUAS PLUVIAIS. AF_06/2022</v>
          </cell>
          <cell r="C3982" t="str">
            <v>UN</v>
          </cell>
          <cell r="D3982">
            <v>65.69</v>
          </cell>
          <cell r="E3982">
            <v>12.5</v>
          </cell>
          <cell r="F3982">
            <v>78.19</v>
          </cell>
        </row>
        <row r="3983">
          <cell r="A3983">
            <v>89678</v>
          </cell>
          <cell r="B3983" t="str">
            <v>BUCHA DE REDUÇÃO, CPVC, SOLDÁVEL, DN28MM X 22MM, INSTALADO EM RAMAL OU SUB-RAMAL DE ÁGUA   FORNECIMENTO E INSTALAÇÃO. AF_06/2022</v>
          </cell>
          <cell r="C3983" t="str">
            <v>UN</v>
          </cell>
          <cell r="D3983">
            <v>9.07</v>
          </cell>
          <cell r="E3983">
            <v>4.04</v>
          </cell>
          <cell r="F3983">
            <v>13.11</v>
          </cell>
        </row>
        <row r="3984">
          <cell r="A3984">
            <v>89679</v>
          </cell>
          <cell r="B3984" t="str">
            <v>LUVA DE CORRER, PVC, SERIE R, ÁGUA PLUVIAL, DN 150 MM, JUNTA ELÁSTICA, FORNECIDO E INSTALADO EM CONDUTORES VERTICAIS DE ÁGUAS PLUVIAIS. AF_06/2022</v>
          </cell>
          <cell r="C3984" t="str">
            <v>UN</v>
          </cell>
          <cell r="D3984">
            <v>109.59</v>
          </cell>
          <cell r="E3984">
            <v>12.5</v>
          </cell>
          <cell r="F3984">
            <v>122.09</v>
          </cell>
        </row>
        <row r="3985">
          <cell r="A3985">
            <v>89680</v>
          </cell>
          <cell r="B3985" t="str">
            <v>LUVA, CPVC, SOLDÁVEL, DN 35MM, INSTALADO EM RAMAL OU SUB-RAMAL DE ÁGUA   FORNECIMENTO E INSTALAÇÃO. AF_06/2022</v>
          </cell>
          <cell r="C3985" t="str">
            <v>UN</v>
          </cell>
          <cell r="D3985">
            <v>18.64</v>
          </cell>
          <cell r="E3985">
            <v>5.13</v>
          </cell>
          <cell r="F3985">
            <v>23.77</v>
          </cell>
        </row>
        <row r="3986">
          <cell r="A3986">
            <v>89681</v>
          </cell>
          <cell r="B3986" t="str">
            <v>REDUÇÃO EXCÊNTRICA, PVC, SERIE R, ÁGUA PLUVIAL, DN 150 X 100 MM, JUNTA ELÁSTICA, FORNECIDO E INSTALADO EM CONDUTORES VERTICAIS DE ÁGUAS PLUVIAIS. AF_06/2022</v>
          </cell>
          <cell r="C3986" t="str">
            <v>UN</v>
          </cell>
          <cell r="D3986">
            <v>79.66</v>
          </cell>
          <cell r="E3986">
            <v>9.8699999999999992</v>
          </cell>
          <cell r="F3986">
            <v>89.53</v>
          </cell>
        </row>
        <row r="3987">
          <cell r="A3987">
            <v>89682</v>
          </cell>
          <cell r="B3987" t="str">
            <v>LUVA DE CORRER, CPVC, SOLDÁVEL, DN 35MM, INSTALADO EM RAMAL OU SUB-RAMAL DE ÁGUA   FORNECIMENTO E INSTALAÇÃO. AF_06/2022</v>
          </cell>
          <cell r="C3987" t="str">
            <v>UN</v>
          </cell>
          <cell r="D3987">
            <v>27.37</v>
          </cell>
          <cell r="E3987">
            <v>5.12</v>
          </cell>
          <cell r="F3987">
            <v>32.49</v>
          </cell>
        </row>
        <row r="3988">
          <cell r="A3988">
            <v>89683</v>
          </cell>
          <cell r="B3988" t="str">
            <v>TÊ DE INSPEÇÃO, PVC, SERIE R, ÁGUA PLUVIAL, DN 150 X 100 MM, JUNTA ELÁSTICA, FORNECIDO E INSTALADO EM CONDUTORES VERTICAIS DE ÁGUAS PLUVIAIS. AF_06/2022</v>
          </cell>
          <cell r="C3988" t="str">
            <v>UN</v>
          </cell>
          <cell r="D3988">
            <v>271.2</v>
          </cell>
          <cell r="E3988">
            <v>12.5</v>
          </cell>
          <cell r="F3988">
            <v>283.7</v>
          </cell>
        </row>
        <row r="3989">
          <cell r="A3989">
            <v>89684</v>
          </cell>
          <cell r="B3989" t="str">
            <v>UNIÃO, CPVC, SOLDÁVEL, DN35MM, INSTALADO EM RAMAL OU SUB-RAMAL DE ÁGUA   FORNECIMENTO E INSTALAÇÃO. AF_06/2022</v>
          </cell>
          <cell r="C3989" t="str">
            <v>UN</v>
          </cell>
          <cell r="D3989">
            <v>39.86</v>
          </cell>
          <cell r="E3989">
            <v>5.12</v>
          </cell>
          <cell r="F3989">
            <v>44.98</v>
          </cell>
        </row>
        <row r="3990">
          <cell r="A3990">
            <v>89685</v>
          </cell>
          <cell r="B3990" t="str">
            <v>JUNÇÃO SIMPLES, PVC, SERIE R, ÁGUA PLUVIAL, DN 75 X 75 MM, JUNTA ELÁSTICA, FORNECIDO E INSTALADO EM CONDUTORES VERTICAIS DE ÁGUAS PLUVIAIS. AF_06/2022</v>
          </cell>
          <cell r="C3990" t="str">
            <v>UN</v>
          </cell>
          <cell r="D3990">
            <v>52.67</v>
          </cell>
          <cell r="E3990">
            <v>9.2200000000000006</v>
          </cell>
          <cell r="F3990">
            <v>61.89</v>
          </cell>
        </row>
        <row r="3991">
          <cell r="A3991">
            <v>89686</v>
          </cell>
          <cell r="B3991" t="str">
            <v>CONECTOR, CPVC, SOLDÁVEL, DN 35MM X 1 1/4 , INSTALADO EM RAMAL OU SUB-RAMAL DE ÁGUA   FORNECIMENTO E INSTALAÇÃO. AF_06/2022</v>
          </cell>
          <cell r="C3991" t="str">
            <v>UN</v>
          </cell>
          <cell r="D3991">
            <v>51.49</v>
          </cell>
          <cell r="E3991">
            <v>4.96</v>
          </cell>
          <cell r="F3991">
            <v>56.45</v>
          </cell>
        </row>
        <row r="3992">
          <cell r="A3992">
            <v>89687</v>
          </cell>
          <cell r="B3992" t="str">
            <v>TÊ, PVC, SERIE R, ÁGUA PLUVIAL, DN 75 X 75 MM, JUNTA ELÁSTICA, FORNECIDO E INSTALADO EM CONDUTORES VERTICAIS DE ÁGUAS PLUVIAIS. AF_06/2022</v>
          </cell>
          <cell r="C3992" t="str">
            <v>UN</v>
          </cell>
          <cell r="D3992">
            <v>44.03</v>
          </cell>
          <cell r="E3992">
            <v>9.2200000000000006</v>
          </cell>
          <cell r="F3992">
            <v>53.25</v>
          </cell>
        </row>
        <row r="3993">
          <cell r="A3993">
            <v>89689</v>
          </cell>
          <cell r="B3993" t="str">
            <v>BUCHA DE REDUÇÃO, CPVC, SOLDÁVEL, DN35MM X 28MM, INSTALADO EM RAMAL OU SUB-RAMAL DE ÁGUA   FORNECIMENTO E INSTALAÇÃO. AF_06/2022</v>
          </cell>
          <cell r="C3993" t="str">
            <v>UN</v>
          </cell>
          <cell r="D3993">
            <v>33.44</v>
          </cell>
          <cell r="E3993">
            <v>4.74</v>
          </cell>
          <cell r="F3993">
            <v>38.18</v>
          </cell>
        </row>
        <row r="3994">
          <cell r="A3994">
            <v>89690</v>
          </cell>
          <cell r="B3994" t="str">
            <v>JUNÇÃO SIMPLES, PVC, SERIE R, ÁGUA PLUVIAL, DN 100 X 100 MM, JUNTA ELÁSTICA, FORNECIDO E INSTALADO EM CONDUTORES VERTICAIS DE ÁGUAS PLUVIAIS. AF_06/2022</v>
          </cell>
          <cell r="C3994" t="str">
            <v>UN</v>
          </cell>
          <cell r="D3994">
            <v>76.710000000000008</v>
          </cell>
          <cell r="E3994">
            <v>14.49</v>
          </cell>
          <cell r="F3994">
            <v>91.2</v>
          </cell>
        </row>
        <row r="3995">
          <cell r="A3995">
            <v>89691</v>
          </cell>
          <cell r="B3995" t="str">
            <v>TE, CPVC, SOLDÁVEL, DN 15MM, INSTALADO EM RAMAL OU SUB-RAMAL DE ÁGUA - FORNECIMENTO E INSTALAÇÃO. AF_06/2022</v>
          </cell>
          <cell r="C3995" t="str">
            <v>UN</v>
          </cell>
          <cell r="D3995">
            <v>9.11</v>
          </cell>
          <cell r="E3995">
            <v>5.87</v>
          </cell>
          <cell r="F3995">
            <v>14.98</v>
          </cell>
        </row>
        <row r="3996">
          <cell r="A3996">
            <v>89692</v>
          </cell>
          <cell r="B3996" t="str">
            <v>JUNÇÃO SIMPLES, PVC, SERIE R, ÁGUA PLUVIAL, DN 100 X 75 MM, JUNTA ELÁSTICA, FORNECIDO E INSTALADO EM CONDUTORES VERTICAIS DE ÁGUAS PLUVIAIS. AF_06/2022</v>
          </cell>
          <cell r="C3996" t="str">
            <v>UN</v>
          </cell>
          <cell r="D3996">
            <v>90.539999999999992</v>
          </cell>
          <cell r="E3996">
            <v>12.73</v>
          </cell>
          <cell r="F3996">
            <v>103.27</v>
          </cell>
        </row>
        <row r="3997">
          <cell r="A3997">
            <v>89693</v>
          </cell>
          <cell r="B3997" t="str">
            <v>TÊ, PVC, SERIE R, ÁGUA PLUVIAL, DN 100 X 100 MM, JUNTA ELÁSTICA, FORNECIDO E INSTALADO EM CONDUTORES VERTICAIS DE ÁGUAS PLUVIAIS. AF_06/2022</v>
          </cell>
          <cell r="C3997" t="str">
            <v>UN</v>
          </cell>
          <cell r="D3997">
            <v>65.84</v>
          </cell>
          <cell r="E3997">
            <v>14.49</v>
          </cell>
          <cell r="F3997">
            <v>80.33</v>
          </cell>
        </row>
        <row r="3998">
          <cell r="A3998">
            <v>89694</v>
          </cell>
          <cell r="B3998" t="str">
            <v>TE DE TRANSIÇÃO, CPVC, SOLDÁVEL, DN 15MM X 1/2 , INSTALADO EM RAMAL OU SUB-RAMAL DE ÁGUA   FORNECIMENTO E INSTALAÇÃO. AF_06/2022</v>
          </cell>
          <cell r="C3998" t="str">
            <v>UN</v>
          </cell>
          <cell r="D3998">
            <v>15.440000000000001</v>
          </cell>
          <cell r="E3998">
            <v>5.86</v>
          </cell>
          <cell r="F3998">
            <v>21.3</v>
          </cell>
        </row>
        <row r="3999">
          <cell r="A3999">
            <v>89695</v>
          </cell>
          <cell r="B3999" t="str">
            <v>TÊ MISTURADOR, CPVC, SOLDÁVEL, DN15MM, INSTALADO EM RAMAL OU SUB-RAMAL DE ÁGUA   FORNECIMENTO E INSTALAÇÃO. AF_06/2022</v>
          </cell>
          <cell r="C3999" t="str">
            <v>UN</v>
          </cell>
          <cell r="D3999">
            <v>12.52</v>
          </cell>
          <cell r="E3999">
            <v>5.86</v>
          </cell>
          <cell r="F3999">
            <v>18.38</v>
          </cell>
        </row>
        <row r="4000">
          <cell r="A4000">
            <v>89696</v>
          </cell>
          <cell r="B4000" t="str">
            <v>TÊ, PVC, SERIE R, ÁGUA PLUVIAL, DN 100 X 75 MM, JUNTA ELÁSTICA, FORNECIDO E INSTALADO EM CONDUTORES VERTICAIS DE ÁGUAS PLUVIAIS. AF_06/2022</v>
          </cell>
          <cell r="C4000" t="str">
            <v>UN</v>
          </cell>
          <cell r="D4000">
            <v>72.929999999999993</v>
          </cell>
          <cell r="E4000">
            <v>12.73</v>
          </cell>
          <cell r="F4000">
            <v>85.66</v>
          </cell>
        </row>
        <row r="4001">
          <cell r="A4001">
            <v>89697</v>
          </cell>
          <cell r="B4001" t="str">
            <v>TE, CPVC, SOLDÁVEL, DN 22MM, INSTALADO EM RAMAL OU SUB-RAMAL DE ÁGUA - FORNECIMENTO E INSTALAÇÃO. AF_06/2022</v>
          </cell>
          <cell r="C4001" t="str">
            <v>UN</v>
          </cell>
          <cell r="D4001">
            <v>12.16</v>
          </cell>
          <cell r="E4001">
            <v>7.43</v>
          </cell>
          <cell r="F4001">
            <v>19.59</v>
          </cell>
        </row>
        <row r="4002">
          <cell r="A4002">
            <v>89698</v>
          </cell>
          <cell r="B4002" t="str">
            <v>JUNÇÃO SIMPLES, PVC, SERIE R, ÁGUA PLUVIAL, DN 150 X 150 MM, JUNTA ELÁSTICA, FORNECIDO E INSTALADO EM CONDUTORES VERTICAIS DE ÁGUAS PLUVIAIS. AF_06/2022</v>
          </cell>
          <cell r="C4002" t="str">
            <v>UN</v>
          </cell>
          <cell r="D4002">
            <v>240.52</v>
          </cell>
          <cell r="E4002">
            <v>25.02</v>
          </cell>
          <cell r="F4002">
            <v>265.54000000000002</v>
          </cell>
        </row>
        <row r="4003">
          <cell r="A4003">
            <v>89699</v>
          </cell>
          <cell r="B4003" t="str">
            <v>JUNÇÃO SIMPLES, PVC, SERIE R, ÁGUA PLUVIAL, DN 150 X 100 MM, JUNTA ELÁSTICA, FORNECIDO E INSTALADO EM CONDUTORES VERTICAIS DE ÁGUAS PLUVIAIS. AF_06/2022</v>
          </cell>
          <cell r="C4003" t="str">
            <v>UN</v>
          </cell>
          <cell r="D4003">
            <v>179.44</v>
          </cell>
          <cell r="E4003">
            <v>21.51</v>
          </cell>
          <cell r="F4003">
            <v>200.95</v>
          </cell>
        </row>
        <row r="4004">
          <cell r="A4004">
            <v>89700</v>
          </cell>
          <cell r="B4004" t="str">
            <v>TE DE TRANSIÇÃO, CPVC, SOLDÁVEL, DN 22MM X 1/2 , INSTALADO EM RAMAL OU SUB-RAMAL DE ÁGUA   FORNECIMENTO E INSTALAÇÃO. AF_06/2022</v>
          </cell>
          <cell r="C4004" t="str">
            <v>UN</v>
          </cell>
          <cell r="D4004">
            <v>17.760000000000002</v>
          </cell>
          <cell r="E4004">
            <v>6.63</v>
          </cell>
          <cell r="F4004">
            <v>24.39</v>
          </cell>
        </row>
        <row r="4005">
          <cell r="A4005">
            <v>89701</v>
          </cell>
          <cell r="B4005" t="str">
            <v>TÊ, PVC, SERIE R, ÁGUA PLUVIAL, DN 150 X 150 MM, JUNTA ELÁSTICA, FORNECIDO E INSTALADO EM CONDUTORES VERTICAIS DE ÁGUAS PLUVIAIS. AF_06/2022</v>
          </cell>
          <cell r="C4005" t="str">
            <v>UN</v>
          </cell>
          <cell r="D4005">
            <v>170.66</v>
          </cell>
          <cell r="E4005">
            <v>25.02</v>
          </cell>
          <cell r="F4005">
            <v>195.68</v>
          </cell>
        </row>
        <row r="4006">
          <cell r="A4006">
            <v>89702</v>
          </cell>
          <cell r="B4006" t="str">
            <v>TÊ MISTURADOR, CPVC, SOLDÁVEL, DN22MM, INSTALADO EM RAMAL OU SUB-RAMAL DE ÁGUA   FORNECIMENTO E INSTALAÇÃO. AF_06/2022</v>
          </cell>
          <cell r="C4006" t="str">
            <v>UN</v>
          </cell>
          <cell r="D4006">
            <v>16.310000000000002</v>
          </cell>
          <cell r="E4006">
            <v>7.42</v>
          </cell>
          <cell r="F4006">
            <v>23.73</v>
          </cell>
        </row>
        <row r="4007">
          <cell r="A4007">
            <v>89703</v>
          </cell>
          <cell r="B4007" t="str">
            <v>TE MISTURADOR DE TRANSIÇÃO, CPVC, SOLDÁVEL, DN 22MM X 3/4, INSTALADO EM RAMAL OU SUB-RAMAL DE ÁGUA - FORNECIMENTO E INSTALAÇÃO. AF_06/2022</v>
          </cell>
          <cell r="C4007" t="str">
            <v>UN</v>
          </cell>
          <cell r="D4007">
            <v>41.44</v>
          </cell>
          <cell r="E4007">
            <v>7.17</v>
          </cell>
          <cell r="F4007">
            <v>48.61</v>
          </cell>
        </row>
        <row r="4008">
          <cell r="A4008">
            <v>89704</v>
          </cell>
          <cell r="B4008" t="str">
            <v>TÊ, PVC, SERIE R, ÁGUA PLUVIAL, DN 150 X 100 MM, JUNTA ELÁSTICA, FORNECIDO E INSTALADO EM CONDUTORES VERTICAIS DE ÁGUAS PLUVIAIS. AF_06/2022</v>
          </cell>
          <cell r="C4008" t="str">
            <v>UN</v>
          </cell>
          <cell r="D4008">
            <v>130.19</v>
          </cell>
          <cell r="E4008">
            <v>21.51</v>
          </cell>
          <cell r="F4008">
            <v>151.69999999999999</v>
          </cell>
        </row>
        <row r="4009">
          <cell r="A4009">
            <v>89705</v>
          </cell>
          <cell r="B4009" t="str">
            <v>TÊ, CPVC, SOLDÁVEL, DN28MM, INSTALADO EM RAMAL OU SUB-RAMAL DE ÁGUA   FORNECIMENTO E INSTALAÇÃO. AF_06/2022</v>
          </cell>
          <cell r="C4009" t="str">
            <v>UN</v>
          </cell>
          <cell r="D4009">
            <v>19</v>
          </cell>
          <cell r="E4009">
            <v>8.73</v>
          </cell>
          <cell r="F4009">
            <v>27.73</v>
          </cell>
        </row>
        <row r="4010">
          <cell r="A4010">
            <v>89706</v>
          </cell>
          <cell r="B4010" t="str">
            <v>TÊ, CPVC, SOLDÁVEL, DN35MM, INSTALADO EM RAMAL OU SUB-RAMAL DE ÁGUA   FORNECIMENTO E INSTALAÇÃO. AF_06/2022</v>
          </cell>
          <cell r="C4010" t="str">
            <v>UN</v>
          </cell>
          <cell r="D4010">
            <v>47.83</v>
          </cell>
          <cell r="E4010">
            <v>10.28</v>
          </cell>
          <cell r="F4010">
            <v>58.11</v>
          </cell>
        </row>
        <row r="4011">
          <cell r="A4011">
            <v>89718</v>
          </cell>
          <cell r="B4011" t="str">
            <v>TUBO, CPVC, SOLDÁVEL, DN 35MM, INSTALADO EM RAMAL DE DISTRIBUIÇÃO DE ÁGUA   FORNECIMENTO E INSTALAÇÃO. AF_06/2022</v>
          </cell>
          <cell r="C4011" t="str">
            <v>M</v>
          </cell>
          <cell r="D4011">
            <v>46.41</v>
          </cell>
          <cell r="E4011">
            <v>8.0500000000000007</v>
          </cell>
          <cell r="F4011">
            <v>54.46</v>
          </cell>
        </row>
        <row r="4012">
          <cell r="A4012">
            <v>89719</v>
          </cell>
          <cell r="B4012" t="str">
            <v>JOELHO 90 GRAUS, CPVC, SOLDÁVEL, DN 22MM, INSTALADO EM RAMAL DE DISTRIBUIÇÃO DE ÁGUA   FORNECIMENTO E INSTALAÇÃO. AF_06/2022</v>
          </cell>
          <cell r="C4012" t="str">
            <v>UN</v>
          </cell>
          <cell r="D4012">
            <v>9.1700000000000017</v>
          </cell>
          <cell r="E4012">
            <v>4.97</v>
          </cell>
          <cell r="F4012">
            <v>14.14</v>
          </cell>
        </row>
        <row r="4013">
          <cell r="A4013">
            <v>89720</v>
          </cell>
          <cell r="B4013" t="str">
            <v>JOELHO 45 GRAUS, CPVC, SOLDÁVEL, DN 22MM, INSTALADO EM RAMAL DE DISTRIBUIÇÃO DE ÁGUA   FORNECIMENTO E INSTALAÇÃO. AF_06/2022</v>
          </cell>
          <cell r="C4013" t="str">
            <v>UN</v>
          </cell>
          <cell r="D4013">
            <v>10.719999999999999</v>
          </cell>
          <cell r="E4013">
            <v>4.97</v>
          </cell>
          <cell r="F4013">
            <v>15.69</v>
          </cell>
        </row>
        <row r="4014">
          <cell r="A4014">
            <v>89721</v>
          </cell>
          <cell r="B4014" t="str">
            <v>CURVA 90 GRAUS, CPVC, SOLDÁVEL, DN 22MM, INSTALADO EM RAMAL DE DISTRIBUIÇÃO DE ÁGUA - FORNECIMENTO E INSTALAÇÃO. AF_06/2022</v>
          </cell>
          <cell r="C4014" t="str">
            <v>UN</v>
          </cell>
          <cell r="D4014">
            <v>11.950000000000003</v>
          </cell>
          <cell r="E4014">
            <v>4.97</v>
          </cell>
          <cell r="F4014">
            <v>16.920000000000002</v>
          </cell>
        </row>
        <row r="4015">
          <cell r="A4015">
            <v>89723</v>
          </cell>
          <cell r="B4015" t="str">
            <v>JOELHO 90 GRAUS, CPVC, SOLDÁVEL, DN 28MM, INSTALADO EM RAMAL DE DISTRIBUIÇÃO DE ÁGUA   FORNECIMENTO E INSTALAÇÃO. AF_06/2022</v>
          </cell>
          <cell r="C4015" t="str">
            <v>UN</v>
          </cell>
          <cell r="D4015">
            <v>15.27</v>
          </cell>
          <cell r="E4015">
            <v>5.86</v>
          </cell>
          <cell r="F4015">
            <v>21.13</v>
          </cell>
        </row>
        <row r="4016">
          <cell r="A4016">
            <v>89724</v>
          </cell>
          <cell r="B4016" t="str">
            <v>JOELHO 90 GRAUS, PVC, SERIE NORMAL, ESGOTO PREDIAL, DN 40 MM, JUNTA SOLDÁVEL, FORNECIDO E INSTALADO EM RAMAL DE DESCARGA OU RAMAL DE ESGOTO SANITÁRIO. AF_08/2022</v>
          </cell>
          <cell r="C4016" t="str">
            <v>UN</v>
          </cell>
          <cell r="D4016">
            <v>6.1700000000000008</v>
          </cell>
          <cell r="E4016">
            <v>5.0599999999999996</v>
          </cell>
          <cell r="F4016">
            <v>11.23</v>
          </cell>
        </row>
        <row r="4017">
          <cell r="A4017">
            <v>89725</v>
          </cell>
          <cell r="B4017" t="str">
            <v>JOELHO 45 GRAUS, CPVC, SOLDÁVEL, DN 28MM, INSTALADO EM RAMAL DE DISTRIBUIÇÃO DE ÁGUA   FORNECIMENTO E INSTALAÇÃO. AF_06/2022</v>
          </cell>
          <cell r="C4017" t="str">
            <v>UN</v>
          </cell>
          <cell r="D4017">
            <v>14.629999999999999</v>
          </cell>
          <cell r="E4017">
            <v>5.86</v>
          </cell>
          <cell r="F4017">
            <v>20.49</v>
          </cell>
        </row>
        <row r="4018">
          <cell r="A4018">
            <v>89726</v>
          </cell>
          <cell r="B4018" t="str">
            <v>JOELHO 45 GRAUS, PVC, SERIE NORMAL, ESGOTO PREDIAL, DN 40 MM, JUNTA SOLDÁVEL, FORNECIDO E INSTALADO EM RAMAL DE DESCARGA OU RAMAL DE ESGOTO SANITÁRIO. AF_08/2022</v>
          </cell>
          <cell r="C4018" t="str">
            <v>UN</v>
          </cell>
          <cell r="D4018">
            <v>6.410000000000001</v>
          </cell>
          <cell r="E4018">
            <v>5.0599999999999996</v>
          </cell>
          <cell r="F4018">
            <v>11.47</v>
          </cell>
        </row>
        <row r="4019">
          <cell r="A4019">
            <v>89727</v>
          </cell>
          <cell r="B4019" t="str">
            <v>CURVA 90 GRAUS, CPVC, SOLDÁVEL, DN 28MM, INSTALADO EM RAMAL DE DISTRIBUIÇÃO DE ÁGUA   FORNECIMENTO E INSTALAÇÃO. AF_06/2022</v>
          </cell>
          <cell r="C4019" t="str">
            <v>UN</v>
          </cell>
          <cell r="D4019">
            <v>19.46</v>
          </cell>
          <cell r="E4019">
            <v>5.86</v>
          </cell>
          <cell r="F4019">
            <v>25.32</v>
          </cell>
        </row>
        <row r="4020">
          <cell r="A4020">
            <v>89728</v>
          </cell>
          <cell r="B4020" t="str">
            <v>CURVA CURTA 90 GRAUS, PVC, SERIE NORMAL, ESGOTO PREDIAL, DN 40 MM, JUNTA SOLDÁVEL, FORNECIDO E INSTALADO EM RAMAL DE DESCARGA OU RAMAL DE ESGOTO SANITÁRIO. AF_08/2022</v>
          </cell>
          <cell r="C4020" t="str">
            <v>UN</v>
          </cell>
          <cell r="D4020">
            <v>9.2100000000000009</v>
          </cell>
          <cell r="E4020">
            <v>5.0599999999999996</v>
          </cell>
          <cell r="F4020">
            <v>14.27</v>
          </cell>
        </row>
        <row r="4021">
          <cell r="A4021">
            <v>89729</v>
          </cell>
          <cell r="B4021" t="str">
            <v>JOELHO 90 GRAUS, CPVC, SOLDÁVEL, DN 35MM, INSTALADO EM RAMAL DE DISTRIBUIÇÃO DE ÁGUA   FORNECIMENTO E INSTALAÇÃO. AF_06/2022</v>
          </cell>
          <cell r="C4021" t="str">
            <v>UN</v>
          </cell>
          <cell r="D4021">
            <v>23.909999999999997</v>
          </cell>
          <cell r="E4021">
            <v>6.9</v>
          </cell>
          <cell r="F4021">
            <v>30.81</v>
          </cell>
        </row>
        <row r="4022">
          <cell r="A4022">
            <v>89730</v>
          </cell>
          <cell r="B4022" t="str">
            <v>CURVA LONGA 90 GRAUS, PVC, SERIE NORMAL, ESGOTO PREDIAL, DN 40 MM, JUNTA SOLDÁVEL, FORNECIDO E INSTALADO EM RAMAL DE DESCARGA OU RAMAL DE ESGOTO SANITÁRIO. AF_08/2022</v>
          </cell>
          <cell r="C4022" t="str">
            <v>UN</v>
          </cell>
          <cell r="D4022">
            <v>11.2</v>
          </cell>
          <cell r="E4022">
            <v>5.05</v>
          </cell>
          <cell r="F4022">
            <v>16.25</v>
          </cell>
        </row>
        <row r="4023">
          <cell r="A4023">
            <v>89731</v>
          </cell>
          <cell r="B4023" t="str">
            <v>JOELHO 90 GRAUS, PVC, SERIE NORMAL, ESGOTO PREDIAL, DN 50 MM, JUNTA ELÁSTICA, FORNECIDO E INSTALADO EM RAMAL DE DESCARGA OU RAMAL DE ESGOTO SANITÁRIO. AF_08/2022</v>
          </cell>
          <cell r="C4023" t="str">
            <v>UN</v>
          </cell>
          <cell r="D4023">
            <v>9.7999999999999989</v>
          </cell>
          <cell r="E4023">
            <v>5.49</v>
          </cell>
          <cell r="F4023">
            <v>15.29</v>
          </cell>
        </row>
        <row r="4024">
          <cell r="A4024">
            <v>89732</v>
          </cell>
          <cell r="B4024" t="str">
            <v>JOELHO 45 GRAUS, PVC, SERIE NORMAL, ESGOTO PREDIAL, DN 50 MM, JUNTA ELÁSTICA, FORNECIDO E INSTALADO EM RAMAL DE DESCARGA OU RAMAL DE ESGOTO SANITÁRIO. AF_08/2022</v>
          </cell>
          <cell r="C4024" t="str">
            <v>UN</v>
          </cell>
          <cell r="D4024">
            <v>10.56</v>
          </cell>
          <cell r="E4024">
            <v>5.49</v>
          </cell>
          <cell r="F4024">
            <v>16.05</v>
          </cell>
        </row>
        <row r="4025">
          <cell r="A4025">
            <v>89733</v>
          </cell>
          <cell r="B4025" t="str">
            <v>CURVA CURTA 90 GRAUS, PVC, SERIE NORMAL, ESGOTO PREDIAL, DN 50 MM, JUNTA ELÁSTICA, FORNECIDO E INSTALADO EM RAMAL DE DESCARGA OU RAMAL DE ESGOTO SANITÁRIO. AF_08/2022</v>
          </cell>
          <cell r="C4025" t="str">
            <v>UN</v>
          </cell>
          <cell r="D4025">
            <v>18.63</v>
          </cell>
          <cell r="E4025">
            <v>5.48</v>
          </cell>
          <cell r="F4025">
            <v>24.11</v>
          </cell>
        </row>
        <row r="4026">
          <cell r="A4026">
            <v>89734</v>
          </cell>
          <cell r="B4026" t="str">
            <v>JOELHO 45 GRAUS, CPVC, SOLDÁVEL, DN 35MM, INSTALADO EM RAMAL DE DISTRIBUIÇÃO DE ÁGUA   FORNECIMENTO E INSTALAÇÃO. AF_06/2022</v>
          </cell>
          <cell r="C4026" t="str">
            <v>UN</v>
          </cell>
          <cell r="D4026">
            <v>22.33</v>
          </cell>
          <cell r="E4026">
            <v>6.9</v>
          </cell>
          <cell r="F4026">
            <v>29.23</v>
          </cell>
        </row>
        <row r="4027">
          <cell r="A4027">
            <v>89735</v>
          </cell>
          <cell r="B4027" t="str">
            <v>CURVA LONGA 90 GRAUS, PVC, SERIE NORMAL, ESGOTO PREDIAL, DN 50 MM, JUNTA ELÁSTICA, FORNECIDO E INSTALADO EM RAMAL DE DESCARGA OU RAMAL DE ESGOTO SANITÁRIO. AF_08/2022</v>
          </cell>
          <cell r="C4027" t="str">
            <v>UN</v>
          </cell>
          <cell r="D4027">
            <v>20.91</v>
          </cell>
          <cell r="E4027">
            <v>5.48</v>
          </cell>
          <cell r="F4027">
            <v>26.39</v>
          </cell>
        </row>
        <row r="4028">
          <cell r="A4028">
            <v>89736</v>
          </cell>
          <cell r="B4028" t="str">
            <v>LUVA, CPVC, SOLDÁVEL, DN 22MM, INSTALADO EM RAMAL DE DISTRIBUIÇÃO DE ÁGUA   FORNECIMENTO E INSTALAÇÃO. AF_06/2022</v>
          </cell>
          <cell r="C4028" t="str">
            <v>UN</v>
          </cell>
          <cell r="D4028">
            <v>6.6700000000000008</v>
          </cell>
          <cell r="E4028">
            <v>3.3</v>
          </cell>
          <cell r="F4028">
            <v>9.9700000000000006</v>
          </cell>
        </row>
        <row r="4029">
          <cell r="A4029">
            <v>89737</v>
          </cell>
          <cell r="B4029" t="str">
            <v>JOELHO 90 GRAUS, PVC, SERIE NORMAL, ESGOTO PREDIAL, DN 75 MM, JUNTA ELÁSTICA, FORNECIDO E INSTALADO EM RAMAL DE DESCARGA OU RAMAL DE ESGOTO SANITÁRIO. AF_08/2022</v>
          </cell>
          <cell r="C4029" t="str">
            <v>UN</v>
          </cell>
          <cell r="D4029">
            <v>16.439999999999998</v>
          </cell>
          <cell r="E4029">
            <v>6.58</v>
          </cell>
          <cell r="F4029">
            <v>23.02</v>
          </cell>
        </row>
        <row r="4030">
          <cell r="A4030">
            <v>89738</v>
          </cell>
          <cell r="B4030" t="str">
            <v>LUVA DE CORRER, CPVC, SOLDÁVEL, DN 22MM, INSTALADO EM RAMAL DE DISTRIBUIÇÃO DE ÁGUA   FORNECIMENTO E INSTALAÇÃO. AF_12/2014</v>
          </cell>
          <cell r="C4030" t="str">
            <v>UN</v>
          </cell>
          <cell r="D4030">
            <v>14.11</v>
          </cell>
          <cell r="E4030">
            <v>3.29</v>
          </cell>
          <cell r="F4030">
            <v>17.399999999999999</v>
          </cell>
        </row>
        <row r="4031">
          <cell r="A4031">
            <v>89739</v>
          </cell>
          <cell r="B4031" t="str">
            <v>JOELHO 45 GRAUS, PVC, SERIE NORMAL, ESGOTO PREDIAL, DN 75 MM, JUNTA ELÁSTICA, FORNECIDO E INSTALADO EM RAMAL DE DESCARGA OU RAMAL DE ESGOTO SANITÁRIO. AF_08/2022</v>
          </cell>
          <cell r="C4031" t="str">
            <v>UN</v>
          </cell>
          <cell r="D4031">
            <v>17.47</v>
          </cell>
          <cell r="E4031">
            <v>6.57</v>
          </cell>
          <cell r="F4031">
            <v>24.04</v>
          </cell>
        </row>
        <row r="4032">
          <cell r="A4032">
            <v>89740</v>
          </cell>
          <cell r="B4032" t="str">
            <v>LUVA DE TRANSIÇÃO, CPVC, SOLDÁVEL, DN 22MM X 25MM, INSTALADO EM RAMAL DE DISTRIBUIÇÃO DE ÁGUA   FORNECIMENTO E INSTALAÇÃO. AF_06/2022</v>
          </cell>
          <cell r="C4032" t="str">
            <v>UN</v>
          </cell>
          <cell r="D4032">
            <v>6.6800000000000006</v>
          </cell>
          <cell r="E4032">
            <v>3.46</v>
          </cell>
          <cell r="F4032">
            <v>10.14</v>
          </cell>
        </row>
        <row r="4033">
          <cell r="A4033">
            <v>89741</v>
          </cell>
          <cell r="B4033" t="str">
            <v>UNIÃO, CPVC, SOLDÁVEL, DN 22MM, INSTALADO EM RAMAL DE DISTRIBUIÇÃO DE ÁGUA   FORNECIMENTO E INSTALAÇÃO. AF_06/2022</v>
          </cell>
          <cell r="C4033" t="str">
            <v>UN</v>
          </cell>
          <cell r="D4033">
            <v>20.21</v>
          </cell>
          <cell r="E4033">
            <v>3.29</v>
          </cell>
          <cell r="F4033">
            <v>23.5</v>
          </cell>
        </row>
        <row r="4034">
          <cell r="A4034">
            <v>89742</v>
          </cell>
          <cell r="B4034" t="str">
            <v>CURVA CURTA 90 GRAUS, PVC, SERIE NORMAL, ESGOTO PREDIAL, DN 75 MM, JUNTA ELÁSTICA, FORNECIDO E INSTALADO EM RAMAL DE DESCARGA OU RAMAL DE ESGOTO SANITÁRIO. AF_08/2022</v>
          </cell>
          <cell r="C4034" t="str">
            <v>UN</v>
          </cell>
          <cell r="D4034">
            <v>34.26</v>
          </cell>
          <cell r="E4034">
            <v>6.57</v>
          </cell>
          <cell r="F4034">
            <v>40.83</v>
          </cell>
        </row>
        <row r="4035">
          <cell r="A4035">
            <v>89743</v>
          </cell>
          <cell r="B4035" t="str">
            <v>CURVA LONGA 90 GRAUS, PVC, SERIE NORMAL, ESGOTO PREDIAL, DN 75 MM, JUNTA ELÁSTICA, FORNECIDO E INSTALADO EM RAMAL DE DESCARGA OU RAMAL DE ESGOTO SANITÁRIO. AF_08/2022</v>
          </cell>
          <cell r="C4035" t="str">
            <v>UN</v>
          </cell>
          <cell r="D4035">
            <v>55.739999999999995</v>
          </cell>
          <cell r="E4035">
            <v>6.56</v>
          </cell>
          <cell r="F4035">
            <v>62.3</v>
          </cell>
        </row>
        <row r="4036">
          <cell r="A4036">
            <v>89744</v>
          </cell>
          <cell r="B4036" t="str">
            <v>JOELHO 90 GRAUS, PVC, SERIE NORMAL, ESGOTO PREDIAL, DN 100 MM, JUNTA ELÁSTICA, FORNECIDO E INSTALADO EM RAMAL DE DESCARGA OU RAMAL DE ESGOTO SANITÁRIO. AF_08/2022</v>
          </cell>
          <cell r="C4036" t="str">
            <v>UN</v>
          </cell>
          <cell r="D4036">
            <v>20.399999999999999</v>
          </cell>
          <cell r="E4036">
            <v>7.67</v>
          </cell>
          <cell r="F4036">
            <v>28.07</v>
          </cell>
        </row>
        <row r="4037">
          <cell r="A4037">
            <v>89746</v>
          </cell>
          <cell r="B4037" t="str">
            <v>JOELHO 45 GRAUS, PVC, SERIE NORMAL, ESGOTO PREDIAL, DN 100 MM, JUNTA ELÁSTICA, FORNECIDO E INSTALADO EM RAMAL DE DESCARGA OU RAMAL DE ESGOTO SANITÁRIO. AF_08/2022</v>
          </cell>
          <cell r="C4037" t="str">
            <v>UN</v>
          </cell>
          <cell r="D4037">
            <v>21.270000000000003</v>
          </cell>
          <cell r="E4037">
            <v>7.67</v>
          </cell>
          <cell r="F4037">
            <v>28.94</v>
          </cell>
        </row>
        <row r="4038">
          <cell r="A4038">
            <v>89747</v>
          </cell>
          <cell r="B4038" t="str">
            <v>ADAPTADOR, CPVC, SOLDÁVEL, DN 22MM, INSTALADO EM RAMAL DE DISTRIBUIÇÃO DE ÁGUA   FORNECIMENTO E INSTALAÇÃO. AF_06/2022</v>
          </cell>
          <cell r="C4038" t="str">
            <v>UN</v>
          </cell>
          <cell r="D4038">
            <v>26.48</v>
          </cell>
          <cell r="E4038">
            <v>3.28</v>
          </cell>
          <cell r="F4038">
            <v>29.76</v>
          </cell>
        </row>
        <row r="4039">
          <cell r="A4039">
            <v>89748</v>
          </cell>
          <cell r="B4039" t="str">
            <v>CURVA CURTA 90 GRAUS, PVC, SERIE NORMAL, ESGOTO PREDIAL, DN 100 MM, JUNTA ELÁSTICA, FORNECIDO E INSTALADO EM RAMAL DE DESCARGA OU RAMAL DE ESGOTO SANITÁRIO. AF_08/2022</v>
          </cell>
          <cell r="C4039" t="str">
            <v>UN</v>
          </cell>
          <cell r="D4039">
            <v>36.099999999999994</v>
          </cell>
          <cell r="E4039">
            <v>7.66</v>
          </cell>
          <cell r="F4039">
            <v>43.76</v>
          </cell>
        </row>
        <row r="4040">
          <cell r="A4040">
            <v>89749</v>
          </cell>
          <cell r="B4040" t="str">
            <v>CURVA DE TRANSPOSIÇÃO, CPVC, SOLDÁVEL, DN 22MM, INSTALADO EM RAMAL DE DISTRIBUIÇÃO DE ÁGUA   FORNECIMENTO E INSTALAÇÃO. AF_06/2022</v>
          </cell>
          <cell r="C4040" t="str">
            <v>UN</v>
          </cell>
          <cell r="D4040">
            <v>14.04</v>
          </cell>
          <cell r="E4040">
            <v>3.29</v>
          </cell>
          <cell r="F4040">
            <v>17.329999999999998</v>
          </cell>
        </row>
        <row r="4041">
          <cell r="A4041">
            <v>89750</v>
          </cell>
          <cell r="B4041" t="str">
            <v>CURVA LONGA 90 GRAUS, PVC, SERIE NORMAL, ESGOTO PREDIAL, DN 100 MM, JUNTA ELÁSTICA, FORNECIDO E INSTALADO EM RAMAL DE DESCARGA OU RAMAL DE ESGOTO SANITÁRIO. AF_08/2022</v>
          </cell>
          <cell r="C4041" t="str">
            <v>UN</v>
          </cell>
          <cell r="D4041">
            <v>72.66</v>
          </cell>
          <cell r="E4041">
            <v>7.65</v>
          </cell>
          <cell r="F4041">
            <v>80.31</v>
          </cell>
        </row>
        <row r="4042">
          <cell r="A4042">
            <v>89752</v>
          </cell>
          <cell r="B4042" t="str">
            <v>LUVA SIMPLES, PVC, SERIE NORMAL, ESGOTO PREDIAL, DN 40 MM, JUNTA SOLDÁVEL, FORNECIDO E INSTALADO EM RAMAL DE DESCARGA OU RAMAL DE ESGOTO SANITÁRIO. AF_08/2022</v>
          </cell>
          <cell r="C4042" t="str">
            <v>UN</v>
          </cell>
          <cell r="D4042">
            <v>4.97</v>
          </cell>
          <cell r="E4042">
            <v>3.37</v>
          </cell>
          <cell r="F4042">
            <v>8.34</v>
          </cell>
        </row>
        <row r="4043">
          <cell r="A4043">
            <v>89753</v>
          </cell>
          <cell r="B4043" t="str">
            <v>LUVA SIMPLES, PVC, SERIE NORMAL, ESGOTO PREDIAL, DN 50 MM, JUNTA ELÁSTICA, FORNECIDO E INSTALADO EM RAMAL DE DESCARGA OU RAMAL DE ESGOTO SANITÁRIO. AF_08/2022</v>
          </cell>
          <cell r="C4043" t="str">
            <v>UN</v>
          </cell>
          <cell r="D4043">
            <v>6.41</v>
          </cell>
          <cell r="E4043">
            <v>3.67</v>
          </cell>
          <cell r="F4043">
            <v>10.08</v>
          </cell>
        </row>
        <row r="4044">
          <cell r="A4044">
            <v>89754</v>
          </cell>
          <cell r="B4044" t="str">
            <v>LUVA DE CORRER, PVC, SERIE NORMAL, ESGOTO PREDIAL, DN 50 MM, JUNTA ELÁSTICA, FORNECIDO E INSTALADO EM RAMAL DE DESCARGA OU RAMAL DE ESGOTO SANITÁRIO. AF_08/2022</v>
          </cell>
          <cell r="C4044" t="str">
            <v>UN</v>
          </cell>
          <cell r="D4044">
            <v>17.649999999999999</v>
          </cell>
          <cell r="E4044">
            <v>3.66</v>
          </cell>
          <cell r="F4044">
            <v>21.31</v>
          </cell>
        </row>
        <row r="4045">
          <cell r="A4045">
            <v>89755</v>
          </cell>
          <cell r="B4045" t="str">
            <v>LUVA, CPVC, SOLDÁVEL, DN 28MM, INSTALADO EM RAMAL DE DISTRIBUIÇÃO DE ÁGUA   FORNECIMENTO E INSTALAÇÃO. AF_06/2022</v>
          </cell>
          <cell r="C4045" t="str">
            <v>UN</v>
          </cell>
          <cell r="D4045">
            <v>10.77</v>
          </cell>
          <cell r="E4045">
            <v>3.9</v>
          </cell>
          <cell r="F4045">
            <v>14.67</v>
          </cell>
        </row>
        <row r="4046">
          <cell r="A4046">
            <v>89756</v>
          </cell>
          <cell r="B4046" t="str">
            <v>LUVA DE CORRER, CPVC, SOLDÁVEL, DN 28MM, INSTALADO EM RAMAL DE DISTRIBUIÇÃO DE ÁGUA   FORNECIMENTO E INSTALAÇÃO. AF_06/2022</v>
          </cell>
          <cell r="C4046" t="str">
            <v>UN</v>
          </cell>
          <cell r="D4046">
            <v>20.02</v>
          </cell>
          <cell r="E4046">
            <v>3.89</v>
          </cell>
          <cell r="F4046">
            <v>23.91</v>
          </cell>
        </row>
        <row r="4047">
          <cell r="A4047">
            <v>89757</v>
          </cell>
          <cell r="B4047" t="str">
            <v>UNIÃO, CPVC, SOLDÁVEL, DN 28MM, INSTALADO EM RAMAL DE DISTRIBUIÇÃO DE ÁGUA   FORNECIMENTO E INSTALAÇÃO. AF_06/2022</v>
          </cell>
          <cell r="C4047" t="str">
            <v>UN</v>
          </cell>
          <cell r="D4047">
            <v>26.71</v>
          </cell>
          <cell r="E4047">
            <v>3.89</v>
          </cell>
          <cell r="F4047">
            <v>30.6</v>
          </cell>
        </row>
        <row r="4048">
          <cell r="A4048">
            <v>89758</v>
          </cell>
          <cell r="B4048" t="str">
            <v>CONECTOR, CPVC, SOLDÁVEL, DN 28MM X 1 , INSTALADO EM RAMAL DE DISTRIBUIÇÃO DE ÁGUA   FORNECIMENTO E INSTALAÇÃO. AF_06/2022</v>
          </cell>
          <cell r="C4048" t="str">
            <v>UN</v>
          </cell>
          <cell r="D4048">
            <v>33.33</v>
          </cell>
          <cell r="E4048">
            <v>3.74</v>
          </cell>
          <cell r="F4048">
            <v>37.07</v>
          </cell>
        </row>
        <row r="4049">
          <cell r="A4049">
            <v>89759</v>
          </cell>
          <cell r="B4049" t="str">
            <v>BUCHA DE REDUÇÃO, CPVC, SOLDÁVEL, DN 28MM X 22MM, INSTALADO EM RAMAL DE DISTRIBUIÇÃO DE ÁGUA - FORNECIMENTO E INSTALAÇÃO. AF_06/2022</v>
          </cell>
          <cell r="C4049" t="str">
            <v>UN</v>
          </cell>
          <cell r="D4049">
            <v>8.9</v>
          </cell>
          <cell r="E4049">
            <v>3.61</v>
          </cell>
          <cell r="F4049">
            <v>12.51</v>
          </cell>
        </row>
        <row r="4050">
          <cell r="A4050">
            <v>89760</v>
          </cell>
          <cell r="B4050" t="str">
            <v>LUVA, CPVC, SOLDÁVEL, DN 35MM, INSTALADO EM RAMAL DE DISTRIBUIÇÃO DE ÁGUA - FORNECIMENTO E INSTALAÇÃO. AF_06/2022</v>
          </cell>
          <cell r="C4050" t="str">
            <v>UN</v>
          </cell>
          <cell r="D4050">
            <v>18.420000000000002</v>
          </cell>
          <cell r="E4050">
            <v>4.5999999999999996</v>
          </cell>
          <cell r="F4050">
            <v>23.02</v>
          </cell>
        </row>
        <row r="4051">
          <cell r="A4051">
            <v>89761</v>
          </cell>
          <cell r="B4051" t="str">
            <v>LUVA DE CORRER, CPVC, SOLDÁVEL, DN 35MM, INSTALADO EM RAMAL DE DISTRIBUIÇÃO DE ÁGUA - FORNECIMENTO E INSTALAÇÃO. AF_06/2022</v>
          </cell>
          <cell r="C4051" t="str">
            <v>UN</v>
          </cell>
          <cell r="D4051">
            <v>27.15</v>
          </cell>
          <cell r="E4051">
            <v>4.59</v>
          </cell>
          <cell r="F4051">
            <v>31.74</v>
          </cell>
        </row>
        <row r="4052">
          <cell r="A4052">
            <v>89762</v>
          </cell>
          <cell r="B4052" t="str">
            <v>UNIÃO, CPVC, SOLDÁVEL, DN35MM, INSTALADO EM RAMAL DE DISTRIBUIÇÃO DE ÁGUA - FORNECIMENTO E INSTALAÇÃO. AF_06/2022</v>
          </cell>
          <cell r="C4052" t="str">
            <v>UN</v>
          </cell>
          <cell r="D4052">
            <v>39.64</v>
          </cell>
          <cell r="E4052">
            <v>4.59</v>
          </cell>
          <cell r="F4052">
            <v>44.23</v>
          </cell>
        </row>
        <row r="4053">
          <cell r="A4053">
            <v>89763</v>
          </cell>
          <cell r="B4053" t="str">
            <v>CONECTOR, CPVC, SOLDÁVEL, DN 35MM X 1 1/4 , INSTALADO EM RAMAL DE DISTRIBUIÇÃO DE ÁGUA - FORNECIMENTO E INSTALAÇÃO. AF_06/2022</v>
          </cell>
          <cell r="C4053" t="str">
            <v>UN</v>
          </cell>
          <cell r="D4053">
            <v>51.27</v>
          </cell>
          <cell r="E4053">
            <v>4.4400000000000004</v>
          </cell>
          <cell r="F4053">
            <v>55.71</v>
          </cell>
        </row>
        <row r="4054">
          <cell r="A4054">
            <v>89764</v>
          </cell>
          <cell r="B4054" t="str">
            <v>BUCHA DE REDUÇÃO, CPVC, SOLDÁVEL, DN35MM X 28MM, INSTALADO EM RAMAL DE DISTRIBUIÇÃO DE ÁGUA - FORNECIMENTO E INSTALAÇÃO. AF_06/2022</v>
          </cell>
          <cell r="C4054" t="str">
            <v>UN</v>
          </cell>
          <cell r="D4054">
            <v>33.260000000000005</v>
          </cell>
          <cell r="E4054">
            <v>4.2300000000000004</v>
          </cell>
          <cell r="F4054">
            <v>37.49</v>
          </cell>
        </row>
        <row r="4055">
          <cell r="A4055">
            <v>89765</v>
          </cell>
          <cell r="B4055" t="str">
            <v>TE, CPVC, SOLDÁVEL, DN 22MM, INSTALADO EM RAMAL DE DISTRIBUIÇÃO DE ÁGUA - FORNECIMENTO E INSTALAÇÃO. AF_06/2022</v>
          </cell>
          <cell r="C4055" t="str">
            <v>UN</v>
          </cell>
          <cell r="D4055">
            <v>11.879999999999999</v>
          </cell>
          <cell r="E4055">
            <v>6.62</v>
          </cell>
          <cell r="F4055">
            <v>18.5</v>
          </cell>
        </row>
        <row r="4056">
          <cell r="A4056">
            <v>89767</v>
          </cell>
          <cell r="B4056" t="str">
            <v>TÊ MISTURADOR, CPVC, SOLDÁVEL, DN 22MM, INSTALADO EM RAMAL DE DISTRIBUIÇÃO DE ÁGUA - FORNECIMENTO E INSTALAÇÃO. AF_06/2022</v>
          </cell>
          <cell r="C4056" t="str">
            <v>UN</v>
          </cell>
          <cell r="D4056">
            <v>16.02</v>
          </cell>
          <cell r="E4056">
            <v>6.62</v>
          </cell>
          <cell r="F4056">
            <v>22.64</v>
          </cell>
        </row>
        <row r="4057">
          <cell r="A4057">
            <v>89768</v>
          </cell>
          <cell r="B4057" t="str">
            <v>TÊ, CPVC, SOLDÁVEL, DN 28MM, INSTALADO EM RAMAL DE DISTRIBUIÇÃO DE ÁGUA - FORNECIMENTO E INSTALAÇÃO. AF_06/2022</v>
          </cell>
          <cell r="C4057" t="str">
            <v>UN</v>
          </cell>
          <cell r="D4057">
            <v>18.64</v>
          </cell>
          <cell r="E4057">
            <v>7.81</v>
          </cell>
          <cell r="F4057">
            <v>26.45</v>
          </cell>
        </row>
        <row r="4058">
          <cell r="A4058">
            <v>89769</v>
          </cell>
          <cell r="B4058" t="str">
            <v>TÊ, CPVC, SOLDÁVEL, DN35MM, INSTALADO EM RAMAL DE DISTRIBUIÇÃO DE ÁGUA - FORNECIMENTO E INSTALAÇÃO. AF_06/2022</v>
          </cell>
          <cell r="C4058" t="str">
            <v>UN</v>
          </cell>
          <cell r="D4058">
            <v>47.41</v>
          </cell>
          <cell r="E4058">
            <v>9.1999999999999993</v>
          </cell>
          <cell r="F4058">
            <v>56.61</v>
          </cell>
        </row>
        <row r="4059">
          <cell r="A4059">
            <v>89772</v>
          </cell>
          <cell r="B4059" t="str">
            <v>TUBO, CPVC, SOLDÁVEL, DN 54MM, INSTALADO EM PRUMADA DE ÁGUA   FORNECIMENTO E INSTALAÇÃO. AF_06/2022</v>
          </cell>
          <cell r="C4059" t="str">
            <v>M</v>
          </cell>
          <cell r="D4059">
            <v>85.389999999999986</v>
          </cell>
          <cell r="E4059">
            <v>1.43</v>
          </cell>
          <cell r="F4059">
            <v>86.82</v>
          </cell>
        </row>
        <row r="4060">
          <cell r="A4060">
            <v>89774</v>
          </cell>
          <cell r="B4060" t="str">
            <v>LUVA SIMPLES, PVC, SERIE NORMAL, ESGOTO PREDIAL, DN 75 MM, JUNTA ELÁSTICA, FORNECIDO E INSTALADO EM RAMAL DE DESCARGA OU RAMAL DE ESGOTO SANITÁRIO. AF_08/2022</v>
          </cell>
          <cell r="C4060" t="str">
            <v>UN</v>
          </cell>
          <cell r="D4060">
            <v>12.240000000000002</v>
          </cell>
          <cell r="E4060">
            <v>4.38</v>
          </cell>
          <cell r="F4060">
            <v>16.62</v>
          </cell>
        </row>
        <row r="4061">
          <cell r="A4061">
            <v>89776</v>
          </cell>
          <cell r="B4061" t="str">
            <v>LUVA DE CORRER, PVC, SERIE NORMAL, ESGOTO PREDIAL, DN 75 MM, JUNTA ELÁSTICA, FORNECIDO E INSTALADO EM RAMAL DE DESCARGA OU RAMAL DE ESGOTO SANITÁRIO. AF_08/2022</v>
          </cell>
          <cell r="C4061" t="str">
            <v>UN</v>
          </cell>
          <cell r="D4061">
            <v>21.4</v>
          </cell>
          <cell r="E4061">
            <v>4.37</v>
          </cell>
          <cell r="F4061">
            <v>25.77</v>
          </cell>
        </row>
        <row r="4062">
          <cell r="A4062">
            <v>89777</v>
          </cell>
          <cell r="B4062" t="str">
            <v>JOELHO 90 GRAUS, CPVC, SOLDÁVEL, DN 35MM, INSTALADO EM PRUMADA DE ÁGUA   FORNECIMENTO E INSTALAÇÃO. AF_06/2022</v>
          </cell>
          <cell r="C4062" t="str">
            <v>UN</v>
          </cell>
          <cell r="D4062">
            <v>22.66</v>
          </cell>
          <cell r="E4062">
            <v>3.7</v>
          </cell>
          <cell r="F4062">
            <v>26.36</v>
          </cell>
        </row>
        <row r="4063">
          <cell r="A4063">
            <v>89778</v>
          </cell>
          <cell r="B4063" t="str">
            <v>LUVA SIMPLES, PVC, SERIE NORMAL, ESGOTO PREDIAL, DN 100 MM, JUNTA ELÁSTICA, FORNECIDO E INSTALADO EM RAMAL DE DESCARGA OU RAMAL DE ESGOTO SANITÁRIO. AF_08/2022</v>
          </cell>
          <cell r="C4063" t="str">
            <v>UN</v>
          </cell>
          <cell r="D4063">
            <v>14.04</v>
          </cell>
          <cell r="E4063">
            <v>5.1100000000000003</v>
          </cell>
          <cell r="F4063">
            <v>19.149999999999999</v>
          </cell>
        </row>
        <row r="4064">
          <cell r="A4064">
            <v>89779</v>
          </cell>
          <cell r="B4064" t="str">
            <v>LUVA DE CORRER, PVC, SERIE NORMAL, ESGOTO PREDIAL, DN 100 MM, JUNTA ELÁSTICA, FORNECIDO E INSTALADO EM RAMAL DE DESCARGA OU RAMAL DE ESGOTO SANITÁRIO. AF_08/2022</v>
          </cell>
          <cell r="C4064" t="str">
            <v>UN</v>
          </cell>
          <cell r="D4064">
            <v>30.019999999999996</v>
          </cell>
          <cell r="E4064">
            <v>5.0999999999999996</v>
          </cell>
          <cell r="F4064">
            <v>35.119999999999997</v>
          </cell>
        </row>
        <row r="4065">
          <cell r="A4065">
            <v>89780</v>
          </cell>
          <cell r="B4065" t="str">
            <v>JOELHO 45 GRAUS, CPVC, SOLDÁVEL, DN 35MM, INSTALADO EM PRUMADA DE ÁGUA - FORNECIMENTO E INSTALAÇÃO. AF_06/2022</v>
          </cell>
          <cell r="C4065" t="str">
            <v>UN</v>
          </cell>
          <cell r="D4065">
            <v>21.080000000000002</v>
          </cell>
          <cell r="E4065">
            <v>3.7</v>
          </cell>
          <cell r="F4065">
            <v>24.78</v>
          </cell>
        </row>
        <row r="4066">
          <cell r="A4066">
            <v>89781</v>
          </cell>
          <cell r="B4066" t="str">
            <v>JOELHO 90 GRAUS, CPVC, SOLDÁVEL, DN 42MM, INSTALADO EM PRUMADA DE ÁGUA   FORNECIMENTO E INSTALAÇÃO. AF_06/2022</v>
          </cell>
          <cell r="C4066" t="str">
            <v>UN</v>
          </cell>
          <cell r="D4066">
            <v>32.67</v>
          </cell>
          <cell r="E4066">
            <v>4.33</v>
          </cell>
          <cell r="F4066">
            <v>37</v>
          </cell>
        </row>
        <row r="4067">
          <cell r="A4067">
            <v>89782</v>
          </cell>
          <cell r="B4067" t="str">
            <v>TE, PVC, SERIE NORMAL, ESGOTO PREDIAL, DN 40 X 40 MM, JUNTA SOLDÁVEL, FORNECIDO E INSTALADO EM RAMAL DE DESCARGA OU RAMAL DE ESGOTO SANITÁRIO. AF_08/2022</v>
          </cell>
          <cell r="C4067" t="str">
            <v>UN</v>
          </cell>
          <cell r="D4067">
            <v>9.4600000000000009</v>
          </cell>
          <cell r="E4067">
            <v>6.75</v>
          </cell>
          <cell r="F4067">
            <v>16.21</v>
          </cell>
        </row>
        <row r="4068">
          <cell r="A4068">
            <v>89783</v>
          </cell>
          <cell r="B4068" t="str">
            <v>JUNÇÃO SIMPLES, PVC, SERIE NORMAL, ESGOTO PREDIAL, DN 40 MM, JUNTA SOLDÁVEL, FORNECIDO E INSTALADO EM RAMAL DE DESCARGA OU RAMAL DE ESGOTO SANITÁRIO. AF_08/2022</v>
          </cell>
          <cell r="C4068" t="str">
            <v>UN</v>
          </cell>
          <cell r="D4068">
            <v>9.57</v>
          </cell>
          <cell r="E4068">
            <v>6.75</v>
          </cell>
          <cell r="F4068">
            <v>16.32</v>
          </cell>
        </row>
        <row r="4069">
          <cell r="A4069">
            <v>89784</v>
          </cell>
          <cell r="B4069" t="str">
            <v>TE, PVC, SERIE NORMAL, ESGOTO PREDIAL, DN 50 X 50 MM, JUNTA ELÁSTICA, FORNECIDO E INSTALADO EM RAMAL DE DESCARGA OU RAMAL DE ESGOTO SANITÁRIO. AF_08/2022</v>
          </cell>
          <cell r="C4069" t="str">
            <v>UN</v>
          </cell>
          <cell r="D4069">
            <v>17.399999999999999</v>
          </cell>
          <cell r="E4069">
            <v>7.33</v>
          </cell>
          <cell r="F4069">
            <v>24.73</v>
          </cell>
        </row>
        <row r="4070">
          <cell r="A4070">
            <v>89785</v>
          </cell>
          <cell r="B4070" t="str">
            <v>JUNÇÃO SIMPLES, PVC, SERIE NORMAL, ESGOTO PREDIAL, DN 50 X 50 MM, JUNTA ELÁSTICA, FORNECIDO E INSTALADO EM RAMAL DE DESCARGA OU RAMAL DE ESGOTO SANITÁRIO. AF_08/2022</v>
          </cell>
          <cell r="C4070" t="str">
            <v>UN</v>
          </cell>
          <cell r="D4070">
            <v>19.850000000000001</v>
          </cell>
          <cell r="E4070">
            <v>7.33</v>
          </cell>
          <cell r="F4070">
            <v>27.18</v>
          </cell>
        </row>
        <row r="4071">
          <cell r="A4071">
            <v>89786</v>
          </cell>
          <cell r="B4071" t="str">
            <v>TE, PVC, SERIE NORMAL, ESGOTO PREDIAL, DN 75 X 75 MM, JUNTA ELÁSTICA, FORNECIDO E INSTALADO EM RAMAL DE DESCARGA OU RAMAL DE ESGOTO SANITÁRIO. AF_08/2022</v>
          </cell>
          <cell r="C4071" t="str">
            <v>UN</v>
          </cell>
          <cell r="D4071">
            <v>30.7</v>
          </cell>
          <cell r="E4071">
            <v>8.77</v>
          </cell>
          <cell r="F4071">
            <v>39.47</v>
          </cell>
        </row>
        <row r="4072">
          <cell r="A4072">
            <v>89787</v>
          </cell>
          <cell r="B4072" t="str">
            <v>JOELHO 45 GRAUS, CPVC, SOLDÁVEL, DN 42MM, INSTALADO EM PRUMADA DE ÁGUA   FORNECIMENTO E INSTALAÇÃO. AF_06/2022</v>
          </cell>
          <cell r="C4072" t="str">
            <v>UN</v>
          </cell>
          <cell r="D4072">
            <v>32.28</v>
          </cell>
          <cell r="E4072">
            <v>4.33</v>
          </cell>
          <cell r="F4072">
            <v>36.61</v>
          </cell>
        </row>
        <row r="4073">
          <cell r="A4073">
            <v>89788</v>
          </cell>
          <cell r="B4073" t="str">
            <v>JOELHO 90 GRAUS, CPVC, SOLDÁVEL, DN 54MM, INSTALADO EM PRUMADA DE ÁGUA   FORNECIMENTO E INSTALAÇÃO. AF_06/2022</v>
          </cell>
          <cell r="C4073" t="str">
            <v>UN</v>
          </cell>
          <cell r="D4073">
            <v>73.260000000000005</v>
          </cell>
          <cell r="E4073">
            <v>5.42</v>
          </cell>
          <cell r="F4073">
            <v>78.680000000000007</v>
          </cell>
        </row>
        <row r="4074">
          <cell r="A4074">
            <v>89789</v>
          </cell>
          <cell r="B4074" t="str">
            <v>JOELHO 45 GRAUS, CPVC, SOLDÁVEL, DN 54MM, INSTALADO EM PRUMADA DE ÁGUA   FORNECIMENTO E INSTALAÇÃO. AF_06/2022</v>
          </cell>
          <cell r="C4074" t="str">
            <v>UN</v>
          </cell>
          <cell r="D4074">
            <v>61.69</v>
          </cell>
          <cell r="E4074">
            <v>5.42</v>
          </cell>
          <cell r="F4074">
            <v>67.11</v>
          </cell>
        </row>
        <row r="4075">
          <cell r="A4075">
            <v>89790</v>
          </cell>
          <cell r="B4075" t="str">
            <v>JOELHO 90 GRAUS, CPVC, SOLDÁVEL, DN 73MM, INSTALADO EM PRUMADA DE ÁGUA   FORNECIMENTO E INSTALAÇÃO. AF_06/2022</v>
          </cell>
          <cell r="C4075" t="str">
            <v>UN</v>
          </cell>
          <cell r="D4075">
            <v>148.44999999999999</v>
          </cell>
          <cell r="E4075">
            <v>7.15</v>
          </cell>
          <cell r="F4075">
            <v>155.6</v>
          </cell>
        </row>
        <row r="4076">
          <cell r="A4076">
            <v>89791</v>
          </cell>
          <cell r="B4076" t="str">
            <v>JOELHO 45 GRAUS, CPVC, SOLDÁVEL, DN 73MM, INSTALADO EM PRUMADA DE ÁGUA   FORNECIMENTO E INSTALAÇÃO. AF_06/2022</v>
          </cell>
          <cell r="C4076" t="str">
            <v>UN</v>
          </cell>
          <cell r="D4076">
            <v>143.22</v>
          </cell>
          <cell r="E4076">
            <v>7.15</v>
          </cell>
          <cell r="F4076">
            <v>150.37</v>
          </cell>
        </row>
        <row r="4077">
          <cell r="A4077">
            <v>89792</v>
          </cell>
          <cell r="B4077" t="str">
            <v>JOELHO 90 GRAUS, CPVC, SOLDÁVEL, DN 89MM, INSTALADO EM PRUMADA DE ÁGUA   FORNECIMENTO E INSTALAÇÃO. AF_06/2022</v>
          </cell>
          <cell r="C4077" t="str">
            <v>UN</v>
          </cell>
          <cell r="D4077">
            <v>176</v>
          </cell>
          <cell r="E4077">
            <v>8.6</v>
          </cell>
          <cell r="F4077">
            <v>184.6</v>
          </cell>
        </row>
        <row r="4078">
          <cell r="A4078">
            <v>89793</v>
          </cell>
          <cell r="B4078" t="str">
            <v>JOELHO 45 GRAUS, CPVC, SOLDÁVEL, DN 89MM, INSTALADO EM PRUMADA DE ÁGUA   FORNECIMENTO E INSTALAÇÃO. AF_06/2022</v>
          </cell>
          <cell r="C4078" t="str">
            <v>UN</v>
          </cell>
          <cell r="D4078">
            <v>208.55</v>
          </cell>
          <cell r="E4078">
            <v>8.6</v>
          </cell>
          <cell r="F4078">
            <v>217.15</v>
          </cell>
        </row>
        <row r="4079">
          <cell r="A4079">
            <v>89794</v>
          </cell>
          <cell r="B4079" t="str">
            <v>LUVA, CPVC, SOLDÁVEL, DN 35MM, INSTALADO EM PRUMADA DE ÁGUA   FORNECIMENTO E INSTALAÇÃO. AF_06/2022</v>
          </cell>
          <cell r="C4079" t="str">
            <v>UN</v>
          </cell>
          <cell r="D4079">
            <v>17.61</v>
          </cell>
          <cell r="E4079">
            <v>2.4700000000000002</v>
          </cell>
          <cell r="F4079">
            <v>20.079999999999998</v>
          </cell>
        </row>
        <row r="4080">
          <cell r="A4080">
            <v>89795</v>
          </cell>
          <cell r="B4080" t="str">
            <v>JUNÇÃO SIMPLES, PVC, SERIE NORMAL, ESGOTO PREDIAL, DN 75 X 75 MM, JUNTA ELÁSTICA, FORNECIDO E INSTALADO EM RAMAL DE DESCARGA OU RAMAL DE ESGOTO SANITÁRIO. AF_08/2022</v>
          </cell>
          <cell r="C4080" t="str">
            <v>UN</v>
          </cell>
          <cell r="D4080">
            <v>32.86</v>
          </cell>
          <cell r="E4080">
            <v>8.77</v>
          </cell>
          <cell r="F4080">
            <v>41.63</v>
          </cell>
        </row>
        <row r="4081">
          <cell r="A4081">
            <v>89796</v>
          </cell>
          <cell r="B4081" t="str">
            <v>TE, PVC, SERIE NORMAL, ESGOTO PREDIAL, DN 100 X 100 MM, JUNTA ELÁSTICA, FORNECIDO E INSTALADO EM RAMAL DE DESCARGA OU RAMAL DE ESGOTO SANITÁRIO. AF_08/2022</v>
          </cell>
          <cell r="C4081" t="str">
            <v>UN</v>
          </cell>
          <cell r="D4081">
            <v>33.81</v>
          </cell>
          <cell r="E4081">
            <v>10.220000000000001</v>
          </cell>
          <cell r="F4081">
            <v>44.03</v>
          </cell>
        </row>
        <row r="4082">
          <cell r="A4082">
            <v>89797</v>
          </cell>
          <cell r="B4082" t="str">
            <v>JUNÇÃO SIMPLES, PVC, SERIE NORMAL, ESGOTO PREDIAL, DN 100 X 100 MM, JUNTA ELÁSTICA, FORNECIDO E INSTALADO EM RAMAL DE DESCARGA OU RAMAL DE ESGOTO SANITÁRIO. AF_08/2022</v>
          </cell>
          <cell r="C4082" t="str">
            <v>UN</v>
          </cell>
          <cell r="D4082">
            <v>42.2</v>
          </cell>
          <cell r="E4082">
            <v>10.220000000000001</v>
          </cell>
          <cell r="F4082">
            <v>52.42</v>
          </cell>
        </row>
        <row r="4083">
          <cell r="A4083">
            <v>89801</v>
          </cell>
          <cell r="B4083" t="str">
            <v>JOELHO 90 GRAUS, PVC, SERIE NORMAL, ESGOTO PREDIAL, DN 50 MM, JUNTA ELÁSTICA, FORNECIDO E INSTALADO EM PRUMADA DE ESGOTO SANITÁRIO OU VENTILAÇÃO. AF_08/2022</v>
          </cell>
          <cell r="C4083" t="str">
            <v>UN</v>
          </cell>
          <cell r="D4083">
            <v>8.2000000000000011</v>
          </cell>
          <cell r="E4083">
            <v>1.35</v>
          </cell>
          <cell r="F4083">
            <v>9.5500000000000007</v>
          </cell>
        </row>
        <row r="4084">
          <cell r="A4084">
            <v>89802</v>
          </cell>
          <cell r="B4084" t="str">
            <v>JOELHO 45 GRAUS, PVC, SERIE NORMAL, ESGOTO PREDIAL, DN 50 MM, JUNTA ELÁSTICA, FORNECIDO E INSTALADO EM PRUMADA DE ESGOTO SANITÁRIO OU VENTILAÇÃO. AF_08/2022</v>
          </cell>
          <cell r="C4084" t="str">
            <v>UN</v>
          </cell>
          <cell r="D4084">
            <v>8.9600000000000009</v>
          </cell>
          <cell r="E4084">
            <v>1.35</v>
          </cell>
          <cell r="F4084">
            <v>10.31</v>
          </cell>
        </row>
        <row r="4085">
          <cell r="A4085">
            <v>89803</v>
          </cell>
          <cell r="B4085" t="str">
            <v>CURVA CURTA 90 GRAUS, PVC, SERIE NORMAL, ESGOTO PREDIAL, DN 50 MM, JUNTA ELÁSTICA, FORNECIDO E INSTALADO EM PRUMADA DE ESGOTO SANITÁRIO OU VENTILAÇÃO. AF_08/2022</v>
          </cell>
          <cell r="C4085" t="str">
            <v>UN</v>
          </cell>
          <cell r="D4085">
            <v>17.02</v>
          </cell>
          <cell r="E4085">
            <v>1.35</v>
          </cell>
          <cell r="F4085">
            <v>18.37</v>
          </cell>
        </row>
        <row r="4086">
          <cell r="A4086">
            <v>89804</v>
          </cell>
          <cell r="B4086" t="str">
            <v>CURVA LONGA 90 GRAUS, PVC, SERIE NORMAL, ESGOTO PREDIAL, DN 50 MM, JUNTA ELÁSTICA, FORNECIDO E INSTALADO EM PRUMADA DE ESGOTO SANITÁRIO OU VENTILAÇÃO. AF_08/2022</v>
          </cell>
          <cell r="C4086" t="str">
            <v>UN</v>
          </cell>
          <cell r="D4086">
            <v>19.299999999999997</v>
          </cell>
          <cell r="E4086">
            <v>1.35</v>
          </cell>
          <cell r="F4086">
            <v>20.65</v>
          </cell>
        </row>
        <row r="4087">
          <cell r="A4087">
            <v>89805</v>
          </cell>
          <cell r="B4087" t="str">
            <v>JOELHO 90 GRAUS, PVC, SERIE NORMAL, ESGOTO PREDIAL, DN 75 MM, JUNTA ELÁSTICA, FORNECIDO E INSTALADO EM PRUMADA DE ESGOTO SANITÁRIO OU VENTILAÇÃO. AF_08/2022</v>
          </cell>
          <cell r="C4087" t="str">
            <v>UN</v>
          </cell>
          <cell r="D4087">
            <v>15.839999999999998</v>
          </cell>
          <cell r="E4087">
            <v>4.99</v>
          </cell>
          <cell r="F4087">
            <v>20.83</v>
          </cell>
        </row>
        <row r="4088">
          <cell r="A4088">
            <v>89806</v>
          </cell>
          <cell r="B4088" t="str">
            <v>JOELHO 45 GRAUS, PVC, SERIE NORMAL, ESGOTO PREDIAL, DN 75 MM, JUNTA ELÁSTICA, FORNECIDO E INSTALADO EM PRUMADA DE ESGOTO SANITÁRIO OU VENTILAÇÃO. AF_08/2022</v>
          </cell>
          <cell r="C4088" t="str">
            <v>UN</v>
          </cell>
          <cell r="D4088">
            <v>16.86</v>
          </cell>
          <cell r="E4088">
            <v>4.99</v>
          </cell>
          <cell r="F4088">
            <v>21.85</v>
          </cell>
        </row>
        <row r="4089">
          <cell r="A4089">
            <v>89807</v>
          </cell>
          <cell r="B4089" t="str">
            <v>CURVA CURTA 90 GRAUS, PVC, SERIE NORMAL, ESGOTO PREDIAL, DN 75 MM, JUNTA ELÁSTICA, FORNECIDO E INSTALADO EM PRUMADA DE ESGOTO SANITÁRIO OU VENTILAÇÃO. AF_08/2022</v>
          </cell>
          <cell r="C4089" t="str">
            <v>UN</v>
          </cell>
          <cell r="D4089">
            <v>33.65</v>
          </cell>
          <cell r="E4089">
            <v>4.99</v>
          </cell>
          <cell r="F4089">
            <v>38.64</v>
          </cell>
        </row>
        <row r="4090">
          <cell r="A4090">
            <v>89808</v>
          </cell>
          <cell r="B4090" t="str">
            <v>CURVA LONGA 90 GRAUS, PVC, SERIE NORMAL, ESGOTO PREDIAL, DN 75 MM, JUNTA ELÁSTICA, FORNECIDO E INSTALADO EM PRUMADA DE ESGOTO SANITÁRIO OU VENTILAÇÃO. AF_08/2022</v>
          </cell>
          <cell r="C4090" t="str">
            <v>UN</v>
          </cell>
          <cell r="D4090">
            <v>55.129999999999995</v>
          </cell>
          <cell r="E4090">
            <v>4.9800000000000004</v>
          </cell>
          <cell r="F4090">
            <v>60.11</v>
          </cell>
        </row>
        <row r="4091">
          <cell r="A4091">
            <v>89809</v>
          </cell>
          <cell r="B4091" t="str">
            <v>JOELHO 90 GRAUS, PVC, SERIE NORMAL, ESGOTO PREDIAL, DN 100 MM, JUNTA ELÁSTICA, FORNECIDO E INSTALADO EM PRUMADA DE ESGOTO SANITÁRIO OU VENTILAÇÃO. AF_08/2022</v>
          </cell>
          <cell r="C4091" t="str">
            <v>UN</v>
          </cell>
          <cell r="D4091">
            <v>20.78</v>
          </cell>
          <cell r="E4091">
            <v>8.65</v>
          </cell>
          <cell r="F4091">
            <v>29.43</v>
          </cell>
        </row>
        <row r="4092">
          <cell r="A4092">
            <v>89810</v>
          </cell>
          <cell r="B4092" t="str">
            <v>JOELHO 45 GRAUS, PVC, SERIE NORMAL, ESGOTO PREDIAL, DN 100 MM, JUNTA ELÁSTICA, FORNECIDO E INSTALADO EM PRUMADA DE ESGOTO SANITÁRIO OU VENTILAÇÃO. AF_08/2022</v>
          </cell>
          <cell r="C4092" t="str">
            <v>UN</v>
          </cell>
          <cell r="D4092">
            <v>21.65</v>
          </cell>
          <cell r="E4092">
            <v>8.65</v>
          </cell>
          <cell r="F4092">
            <v>30.3</v>
          </cell>
        </row>
        <row r="4093">
          <cell r="A4093">
            <v>89811</v>
          </cell>
          <cell r="B4093" t="str">
            <v>CURVA CURTA 90 GRAUS, PVC, SERIE NORMAL, ESGOTO PREDIAL, DN 100 MM, JUNTA ELÁSTICA, FORNECIDO E INSTALADO EM PRUMADA DE ESGOTO SANITÁRIO OU VENTILAÇÃO. AF_08/2022</v>
          </cell>
          <cell r="C4093" t="str">
            <v>UN</v>
          </cell>
          <cell r="D4093">
            <v>36.479999999999997</v>
          </cell>
          <cell r="E4093">
            <v>8.64</v>
          </cell>
          <cell r="F4093">
            <v>45.12</v>
          </cell>
        </row>
        <row r="4094">
          <cell r="A4094">
            <v>89812</v>
          </cell>
          <cell r="B4094" t="str">
            <v>CURVA LONGA 90 GRAUS, PVC, SERIE NORMAL, ESGOTO PREDIAL, DN 100 MM, JUNTA ELÁSTICA, FORNECIDO E INSTALADO EM PRUMADA DE ESGOTO SANITÁRIO OU VENTILAÇÃO. AF_08/2022</v>
          </cell>
          <cell r="C4094" t="str">
            <v>UN</v>
          </cell>
          <cell r="D4094">
            <v>73.040000000000006</v>
          </cell>
          <cell r="E4094">
            <v>8.6300000000000008</v>
          </cell>
          <cell r="F4094">
            <v>81.67</v>
          </cell>
        </row>
        <row r="4095">
          <cell r="A4095">
            <v>89813</v>
          </cell>
          <cell r="B4095" t="str">
            <v>LUVA SIMPLES, PVC, SERIE NORMAL, ESGOTO PREDIAL, DN 50 MM, JUNTA ELÁSTICA, FORNECIDO E INSTALADO EM PRUMADA DE ESGOTO SANITÁRIO OU VENTILAÇÃO. AF_08/2022</v>
          </cell>
          <cell r="C4095" t="str">
            <v>UN</v>
          </cell>
          <cell r="D4095">
            <v>5.3000000000000007</v>
          </cell>
          <cell r="E4095">
            <v>0.89</v>
          </cell>
          <cell r="F4095">
            <v>6.19</v>
          </cell>
        </row>
        <row r="4096">
          <cell r="A4096">
            <v>89814</v>
          </cell>
          <cell r="B4096" t="str">
            <v>LUVA DE CORRER, PVC, SERIE NORMAL, ESGOTO PREDIAL, DN 50 MM, JUNTA ELÁSTICA, FORNECIDO E INSTALADO EM PRUMADA DE ESGOTO SANITÁRIO OU VENTILAÇÃO. AF_08/2022</v>
          </cell>
          <cell r="C4096" t="str">
            <v>UN</v>
          </cell>
          <cell r="D4096">
            <v>16.599999999999998</v>
          </cell>
          <cell r="E4096">
            <v>0.89</v>
          </cell>
          <cell r="F4096">
            <v>17.489999999999998</v>
          </cell>
        </row>
        <row r="4097">
          <cell r="A4097">
            <v>89815</v>
          </cell>
          <cell r="B4097" t="str">
            <v>LUVA DE CORRER, CPVC, SOLDÁVEL, DN 35MM, INSTALADO EM PRUMADA DE ÁGUA   FORNECIMENTO E INSTALAÇÃO. AF_06/2022</v>
          </cell>
          <cell r="C4097" t="str">
            <v>UN</v>
          </cell>
          <cell r="D4097">
            <v>26.34</v>
          </cell>
          <cell r="E4097">
            <v>2.46</v>
          </cell>
          <cell r="F4097">
            <v>28.8</v>
          </cell>
        </row>
        <row r="4098">
          <cell r="A4098">
            <v>89816</v>
          </cell>
          <cell r="B4098" t="str">
            <v>UNIÃO, CPVC, SOLDÁVEL, DN35MM, INSTALADO EM PRUMADA DE ÁGUA   FORNECIMENTO E INSTALAÇÃO. AF_06/2022</v>
          </cell>
          <cell r="C4098" t="str">
            <v>UN</v>
          </cell>
          <cell r="D4098">
            <v>38.83</v>
          </cell>
          <cell r="E4098">
            <v>2.46</v>
          </cell>
          <cell r="F4098">
            <v>41.29</v>
          </cell>
        </row>
        <row r="4099">
          <cell r="A4099">
            <v>89817</v>
          </cell>
          <cell r="B4099" t="str">
            <v>LUVA SIMPLES, PVC, SERIE NORMAL, ESGOTO PREDIAL, DN 75 MM, JUNTA ELÁSTICA, FORNECIDO E INSTALADO EM PRUMADA DE ESGOTO SANITÁRIO OU VENTILAÇÃO. AF_08/2022</v>
          </cell>
          <cell r="C4099" t="str">
            <v>UN</v>
          </cell>
          <cell r="D4099">
            <v>11.799999999999999</v>
          </cell>
          <cell r="E4099">
            <v>3.32</v>
          </cell>
          <cell r="F4099">
            <v>15.12</v>
          </cell>
        </row>
        <row r="4100">
          <cell r="A4100">
            <v>89818</v>
          </cell>
          <cell r="B4100" t="str">
            <v>CONECTOR, CPVC, SOLDÁVEL, DN 35MM X 1 1/4 , INSTALADO EM PRUMADA DE ÁGUA   FORNECIMENTO E INSTALAÇÃO. AF_06/2022</v>
          </cell>
          <cell r="C4100" t="str">
            <v>UN</v>
          </cell>
          <cell r="D4100">
            <v>50.480000000000004</v>
          </cell>
          <cell r="E4100">
            <v>2.37</v>
          </cell>
          <cell r="F4100">
            <v>52.85</v>
          </cell>
        </row>
        <row r="4101">
          <cell r="A4101">
            <v>89819</v>
          </cell>
          <cell r="B4101" t="str">
            <v>LUVA DE CORRER, PVC, SERIE NORMAL, ESGOTO PREDIAL, DN 75 MM, JUNTA ELÁSTICA, FORNECIDO E INSTALADO EM PRUMADA DE ESGOTO SANITÁRIO OU VENTILAÇÃO. AF_08/2022</v>
          </cell>
          <cell r="C4101" t="str">
            <v>UN</v>
          </cell>
          <cell r="D4101">
            <v>20.990000000000002</v>
          </cell>
          <cell r="E4101">
            <v>3.31</v>
          </cell>
          <cell r="F4101">
            <v>24.3</v>
          </cell>
        </row>
        <row r="4102">
          <cell r="A4102">
            <v>89821</v>
          </cell>
          <cell r="B4102" t="str">
            <v>LUVA SIMPLES, PVC, SERIE NORMAL, ESGOTO PREDIAL, DN 100 MM, JUNTA ELÁSTICA, FORNECIDO E INSTALADO EM PRUMADA DE ESGOTO SANITÁRIO OU VENTILAÇÃO. AF_08/2022</v>
          </cell>
          <cell r="C4102" t="str">
            <v>UN</v>
          </cell>
          <cell r="D4102">
            <v>14.280000000000001</v>
          </cell>
          <cell r="E4102">
            <v>5.77</v>
          </cell>
          <cell r="F4102">
            <v>20.05</v>
          </cell>
        </row>
        <row r="4103">
          <cell r="A4103">
            <v>89822</v>
          </cell>
          <cell r="B4103" t="str">
            <v>LUVA, CPVC, SOLDÁVEL, DN 42MM, INSTALADO EM PRUMADA DE ÁGUA   FORNECIMENTO E INSTALAÇÃO. AF_06/2022</v>
          </cell>
          <cell r="C4103" t="str">
            <v>UN</v>
          </cell>
          <cell r="D4103">
            <v>23.21</v>
          </cell>
          <cell r="E4103">
            <v>2.89</v>
          </cell>
          <cell r="F4103">
            <v>26.1</v>
          </cell>
        </row>
        <row r="4104">
          <cell r="A4104">
            <v>89823</v>
          </cell>
          <cell r="B4104" t="str">
            <v>LUVA DE CORRER, PVC, SERIE NORMAL, ESGOTO PREDIAL, DN 100 MM, JUNTA ELÁSTICA, FORNECIDO E INSTALADO EM PRUMADA DE ESGOTO SANITÁRIO OU VENTILAÇÃO. AF_08/2022</v>
          </cell>
          <cell r="C4104" t="str">
            <v>UN</v>
          </cell>
          <cell r="D4104">
            <v>30.260000000000005</v>
          </cell>
          <cell r="E4104">
            <v>5.76</v>
          </cell>
          <cell r="F4104">
            <v>36.020000000000003</v>
          </cell>
        </row>
        <row r="4105">
          <cell r="A4105">
            <v>89824</v>
          </cell>
          <cell r="B4105" t="str">
            <v>LUVA DE CORRER, CPVC, SOLDÁVEL, DN 42MM, INSTALADO EM PRUMADA DE ÁGUA   FORNECIMENTO E INSTALAÇÃO. AF_06/2022</v>
          </cell>
          <cell r="C4105" t="str">
            <v>UN</v>
          </cell>
          <cell r="D4105">
            <v>36.03</v>
          </cell>
          <cell r="E4105">
            <v>2.89</v>
          </cell>
          <cell r="F4105">
            <v>38.92</v>
          </cell>
        </row>
        <row r="4106">
          <cell r="A4106">
            <v>89825</v>
          </cell>
          <cell r="B4106" t="str">
            <v>TE, PVC, SERIE NORMAL, ESGOTO PREDIAL, DN 50 X 50 MM, JUNTA ELÁSTICA, FORNECIDO E INSTALADO EM PRUMADA DE ESGOTO SANITÁRIO OU VENTILAÇÃO. AF_08/2022</v>
          </cell>
          <cell r="C4106" t="str">
            <v>UN</v>
          </cell>
          <cell r="D4106">
            <v>15.269999999999998</v>
          </cell>
          <cell r="E4106">
            <v>1.81</v>
          </cell>
          <cell r="F4106">
            <v>17.079999999999998</v>
          </cell>
        </row>
        <row r="4107">
          <cell r="A4107">
            <v>89826</v>
          </cell>
          <cell r="B4107" t="str">
            <v>LUVA DE TRANSIÇÃO, CPVC, SOLDÁVEL, DN42MM X 1.1/2 , INSTALADO EM PRUMADA DE ÁGUA   FORNECIMENTO E INSTALAÇÃO. AF_06/2022</v>
          </cell>
          <cell r="C4107" t="str">
            <v>UN</v>
          </cell>
          <cell r="D4107">
            <v>121.17999999999999</v>
          </cell>
          <cell r="E4107">
            <v>2.68</v>
          </cell>
          <cell r="F4107">
            <v>123.86</v>
          </cell>
        </row>
        <row r="4108">
          <cell r="A4108">
            <v>89827</v>
          </cell>
          <cell r="B4108" t="str">
            <v>JUNÇÃO SIMPLES, PVC, SERIE NORMAL, ESGOTO PREDIAL, DN 50 X 50 MM, JUNTA ELÁSTICA, FORNECIDO E INSTALADO EM PRUMADA DE ESGOTO SANITÁRIO OU VENTILAÇÃO. AF_08/2022</v>
          </cell>
          <cell r="C4108" t="str">
            <v>UN</v>
          </cell>
          <cell r="D4108">
            <v>17.720000000000002</v>
          </cell>
          <cell r="E4108">
            <v>1.81</v>
          </cell>
          <cell r="F4108">
            <v>19.53</v>
          </cell>
        </row>
        <row r="4109">
          <cell r="A4109">
            <v>89828</v>
          </cell>
          <cell r="B4109" t="str">
            <v>UNIÃO, CPVC, SOLDÁVEL, DN42MM, INSTALADO EM PRUMADA DE ÁGUA   FORNECIMENTO E INSTALAÇÃO. AF_06/2022</v>
          </cell>
          <cell r="C4109" t="str">
            <v>UN</v>
          </cell>
          <cell r="D4109">
            <v>56.93</v>
          </cell>
          <cell r="E4109">
            <v>2.89</v>
          </cell>
          <cell r="F4109">
            <v>59.82</v>
          </cell>
        </row>
        <row r="4110">
          <cell r="A4110">
            <v>89829</v>
          </cell>
          <cell r="B4110" t="str">
            <v>TE, PVC, SERIE NORMAL, ESGOTO PREDIAL, DN 75 X 75 MM, JUNTA ELÁSTICA, FORNECIDO E INSTALADO EM PRUMADA DE ESGOTO SANITÁRIO OU VENTILAÇÃO. AF_08/2022</v>
          </cell>
          <cell r="C4110" t="str">
            <v>UN</v>
          </cell>
          <cell r="D4110">
            <v>29.889999999999997</v>
          </cell>
          <cell r="E4110">
            <v>6.66</v>
          </cell>
          <cell r="F4110">
            <v>36.549999999999997</v>
          </cell>
        </row>
        <row r="4111">
          <cell r="A4111">
            <v>89830</v>
          </cell>
          <cell r="B4111" t="str">
            <v>JUNÇÃO SIMPLES, PVC, SERIE NORMAL, ESGOTO PREDIAL, DN 75 X 75 MM, JUNTA ELÁSTICA, FORNECIDO E INSTALADO EM PRUMADA DE ESGOTO SANITÁRIO OU VENTILAÇÃO. AF_08/2022</v>
          </cell>
          <cell r="C4111" t="str">
            <v>UN</v>
          </cell>
          <cell r="D4111">
            <v>32.049999999999997</v>
          </cell>
          <cell r="E4111">
            <v>6.66</v>
          </cell>
          <cell r="F4111">
            <v>38.71</v>
          </cell>
        </row>
        <row r="4112">
          <cell r="A4112">
            <v>89831</v>
          </cell>
          <cell r="B4112" t="str">
            <v>CONECTOR, CPVC, SOLDÁVEL, DN 42MM X 1.1/2 , INSTALADO EM PRUMADA DE ÁGUA   FORNECIMENTO E INSTALAÇÃO. AF_06/2022</v>
          </cell>
          <cell r="C4112" t="str">
            <v>UN</v>
          </cell>
          <cell r="D4112">
            <v>61.07</v>
          </cell>
          <cell r="E4112">
            <v>2.68</v>
          </cell>
          <cell r="F4112">
            <v>63.75</v>
          </cell>
        </row>
        <row r="4113">
          <cell r="A4113">
            <v>89832</v>
          </cell>
          <cell r="B4113" t="str">
            <v>BUCHA DE REDUÇÃO, CPVC, SOLDÁVEL, DN 42MM X 22MM, INSTALADO EM RAMAL DE DISTRIBUIÇÃO DE ÁGUA - FORNECIMENTO E INSTALAÇÃO. AF_06/2022</v>
          </cell>
          <cell r="C4113" t="str">
            <v>UN</v>
          </cell>
          <cell r="D4113">
            <v>37.33</v>
          </cell>
          <cell r="E4113">
            <v>4.29</v>
          </cell>
          <cell r="F4113">
            <v>41.62</v>
          </cell>
        </row>
        <row r="4114">
          <cell r="A4114">
            <v>89833</v>
          </cell>
          <cell r="B4114" t="str">
            <v>TE, PVC, SERIE NORMAL, ESGOTO PREDIAL, DN 100 X 100 MM, JUNTA ELÁSTICA, FORNECIDO E INSTALADO EM PRUMADA DE ESGOTO SANITÁRIO OU VENTILAÇÃO. AF_08/2022</v>
          </cell>
          <cell r="C4114" t="str">
            <v>UN</v>
          </cell>
          <cell r="D4114">
            <v>34.290000000000006</v>
          </cell>
          <cell r="E4114">
            <v>11.55</v>
          </cell>
          <cell r="F4114">
            <v>45.84</v>
          </cell>
        </row>
        <row r="4115">
          <cell r="A4115">
            <v>89834</v>
          </cell>
          <cell r="B4115" t="str">
            <v>JUNÇÃO SIMPLES, PVC, SERIE NORMAL, ESGOTO PREDIAL, DN 100 X 100 MM, JUNTA ELÁSTICA, FORNECIDO E INSTALADO EM PRUMADA DE ESGOTO SANITÁRIO OU VENTILAÇÃO. AF_08/2022</v>
          </cell>
          <cell r="C4115" t="str">
            <v>UN</v>
          </cell>
          <cell r="D4115">
            <v>42.69</v>
          </cell>
          <cell r="E4115">
            <v>11.54</v>
          </cell>
          <cell r="F4115">
            <v>54.23</v>
          </cell>
        </row>
        <row r="4116">
          <cell r="A4116">
            <v>89835</v>
          </cell>
          <cell r="B4116" t="str">
            <v>LUVA, CPVC, SOLDÁVEL, DN 54MM, INSTALADO EM PRUMADA DE ÁGUA   FORNECIMENTO E INSTALAÇÃO. AF_06/2022</v>
          </cell>
          <cell r="C4116" t="str">
            <v>UN</v>
          </cell>
          <cell r="D4116">
            <v>40.699999999999996</v>
          </cell>
          <cell r="E4116">
            <v>3.6</v>
          </cell>
          <cell r="F4116">
            <v>44.3</v>
          </cell>
        </row>
        <row r="4117">
          <cell r="A4117">
            <v>89836</v>
          </cell>
          <cell r="B4117" t="str">
            <v>LUVA DE TRANSIÇÃO, CPVC, SOLDÁVEL, DN 54MM X 2 , INSTALADO EM PRUMADA DE ÁGUA   FORNECIMENTO E INSTALAÇÃO. AF_06/2022</v>
          </cell>
          <cell r="C4117" t="str">
            <v>UN</v>
          </cell>
          <cell r="D4117">
            <v>190.97</v>
          </cell>
          <cell r="E4117">
            <v>3.47</v>
          </cell>
          <cell r="F4117">
            <v>194.44</v>
          </cell>
        </row>
        <row r="4118">
          <cell r="A4118">
            <v>89837</v>
          </cell>
          <cell r="B4118" t="str">
            <v>UNIÃO, CPVC, SOLDÁVEL, DN 54MM, INSTALADO EM PRUMADA DE ÁGUA   FORNECIMENTO E INSTALAÇÃO. AF_06/2022</v>
          </cell>
          <cell r="C4118" t="str">
            <v>UN</v>
          </cell>
          <cell r="D4118">
            <v>127.35</v>
          </cell>
          <cell r="E4118">
            <v>3.6</v>
          </cell>
          <cell r="F4118">
            <v>130.94999999999999</v>
          </cell>
        </row>
        <row r="4119">
          <cell r="A4119">
            <v>89838</v>
          </cell>
          <cell r="B4119" t="str">
            <v>LUVA, CPVC, SOLDÁVEL, DN 73MM, INSTALADO EM PRUMADA DE ÁGUA   FORNECIMENTO E INSTALAÇÃO. AF_06/2022</v>
          </cell>
          <cell r="C4119" t="str">
            <v>UN</v>
          </cell>
          <cell r="D4119">
            <v>145.41</v>
          </cell>
          <cell r="E4119">
            <v>4.7699999999999996</v>
          </cell>
          <cell r="F4119">
            <v>150.18</v>
          </cell>
        </row>
        <row r="4120">
          <cell r="A4120">
            <v>89839</v>
          </cell>
          <cell r="B4120" t="str">
            <v>UNIÃO, CPVC, SOLDÁVEL, DN 73MM, INSTALADO EM PRUMADA DE ÁGUA   FORNECIMENTO E INSTALAÇÃO. AF_06/2022</v>
          </cell>
          <cell r="C4120" t="str">
            <v>UN</v>
          </cell>
          <cell r="D4120">
            <v>165.25</v>
          </cell>
          <cell r="E4120">
            <v>4.7699999999999996</v>
          </cell>
          <cell r="F4120">
            <v>170.02</v>
          </cell>
        </row>
        <row r="4121">
          <cell r="A4121">
            <v>89840</v>
          </cell>
          <cell r="B4121" t="str">
            <v>LUVA, CPVC, SOLDÁVEL, DN 89MM, INSTALADO EM PRUMADA DE ÁGUA   FORNECIMENTO E INSTALAÇÃO. AF_06/2022</v>
          </cell>
          <cell r="C4121" t="str">
            <v>UN</v>
          </cell>
          <cell r="D4121">
            <v>171.9</v>
          </cell>
          <cell r="E4121">
            <v>5.75</v>
          </cell>
          <cell r="F4121">
            <v>177.65</v>
          </cell>
        </row>
        <row r="4122">
          <cell r="A4122">
            <v>89841</v>
          </cell>
          <cell r="B4122" t="str">
            <v>UNIÃO, CPVC, SOLDÁVEL, DN 89MM, INSTALADO EM PRUMADA DE ÁGUA   FORNECIMENTO E INSTALAÇÃO. AF_06/2022</v>
          </cell>
          <cell r="C4122" t="str">
            <v>UN</v>
          </cell>
          <cell r="D4122">
            <v>252.37</v>
          </cell>
          <cell r="E4122">
            <v>5.75</v>
          </cell>
          <cell r="F4122">
            <v>258.12</v>
          </cell>
        </row>
        <row r="4123">
          <cell r="A4123">
            <v>89842</v>
          </cell>
          <cell r="B4123" t="str">
            <v>TÊ, CPVC, SOLDÁVEL, DN 35MM, INSTALADO EM PRUMADA DE ÁGUA   FORNECIMENTO E INSTALAÇÃO. AF_06/2022</v>
          </cell>
          <cell r="C4123" t="str">
            <v>UN</v>
          </cell>
          <cell r="D4123">
            <v>45.769999999999996</v>
          </cell>
          <cell r="E4123">
            <v>4.95</v>
          </cell>
          <cell r="F4123">
            <v>50.72</v>
          </cell>
        </row>
        <row r="4124">
          <cell r="A4124">
            <v>89844</v>
          </cell>
          <cell r="B4124" t="str">
            <v>TE, CPVC, SOLDÁVEL, DN  42MM, INSTALADO EM PRUMADA DE ÁGUA   FORNECIMENTO E INSTALAÇÃO. AF_06/2022</v>
          </cell>
          <cell r="C4124" t="str">
            <v>UN</v>
          </cell>
          <cell r="D4124">
            <v>57.93</v>
          </cell>
          <cell r="E4124">
            <v>5.8</v>
          </cell>
          <cell r="F4124">
            <v>63.73</v>
          </cell>
        </row>
        <row r="4125">
          <cell r="A4125">
            <v>89845</v>
          </cell>
          <cell r="B4125" t="str">
            <v>TÊ, CPVC, SOLDÁVEL, DN 54 MM, INSTALADO EM PRUMADA DE ÁGUA   FORNECIMENTO E INSTALAÇÃO. AF_06/2022</v>
          </cell>
          <cell r="C4125" t="str">
            <v>UN</v>
          </cell>
          <cell r="D4125">
            <v>91.94</v>
          </cell>
          <cell r="E4125">
            <v>7.25</v>
          </cell>
          <cell r="F4125">
            <v>99.19</v>
          </cell>
        </row>
        <row r="4126">
          <cell r="A4126">
            <v>89846</v>
          </cell>
          <cell r="B4126" t="str">
            <v>TÊ, CPVC, SOLDÁVEL, DN 73MM, INSTALADO EM PRUMADA DE ÁGUA   FORNECIMENTO E INSTALAÇÃO. AF_06/2022</v>
          </cell>
          <cell r="C4126" t="str">
            <v>UN</v>
          </cell>
          <cell r="D4126">
            <v>200.04000000000002</v>
          </cell>
          <cell r="E4126">
            <v>9.5399999999999991</v>
          </cell>
          <cell r="F4126">
            <v>209.58</v>
          </cell>
        </row>
        <row r="4127">
          <cell r="A4127">
            <v>89847</v>
          </cell>
          <cell r="B4127" t="str">
            <v>TÊ, CPVC, SOLDÁVEL, DN 89MM, INSTALADO EM PRUMADA DE ÁGUA   FORNECIMENTO E INSTALAÇÃO. AF_06/2022</v>
          </cell>
          <cell r="C4127" t="str">
            <v>UN</v>
          </cell>
          <cell r="D4127">
            <v>239.69</v>
          </cell>
          <cell r="E4127">
            <v>11.47</v>
          </cell>
          <cell r="F4127">
            <v>251.16</v>
          </cell>
        </row>
        <row r="4128">
          <cell r="A4128">
            <v>89850</v>
          </cell>
          <cell r="B4128" t="str">
            <v>JOELHO 90 GRAUS, PVC, SERIE NORMAL, ESGOTO PREDIAL, DN 100 MM, JUNTA ELÁSTICA, FORNECIDO E INSTALADO EM SUBCOLETOR AÉREO DE ESGOTO SANITÁRIO. AF_08/2022</v>
          </cell>
          <cell r="C4128" t="str">
            <v>UN</v>
          </cell>
          <cell r="D4128">
            <v>21.72</v>
          </cell>
          <cell r="E4128">
            <v>11.04</v>
          </cell>
          <cell r="F4128">
            <v>32.76</v>
          </cell>
        </row>
        <row r="4129">
          <cell r="A4129">
            <v>89851</v>
          </cell>
          <cell r="B4129" t="str">
            <v>JOELHO 45 GRAUS, PVC, SERIE NORMAL, ESGOTO PREDIAL, DN 100 MM, JUNTA ELÁSTICA, FORNECIDO E INSTALADO EM SUBCOLETOR AÉREO DE ESGOTO SANITÁRIO. AF_08/2022</v>
          </cell>
          <cell r="C4129" t="str">
            <v>UN</v>
          </cell>
          <cell r="D4129">
            <v>22.590000000000003</v>
          </cell>
          <cell r="E4129">
            <v>11.04</v>
          </cell>
          <cell r="F4129">
            <v>33.630000000000003</v>
          </cell>
        </row>
        <row r="4130">
          <cell r="A4130">
            <v>89852</v>
          </cell>
          <cell r="B4130" t="str">
            <v>CURVA CURTA 90 GRAUS, PVC, SERIE NORMAL, ESGOTO PREDIAL, DN 100 MM, JUNTA ELÁSTICA, FORNECIDO E INSTALADO EM SUBCOLETOR AÉREO DE ESGOTO SANITÁRIO. AF_08/2022</v>
          </cell>
          <cell r="C4130" t="str">
            <v>UN</v>
          </cell>
          <cell r="D4130">
            <v>37.410000000000004</v>
          </cell>
          <cell r="E4130">
            <v>11.04</v>
          </cell>
          <cell r="F4130">
            <v>48.45</v>
          </cell>
        </row>
        <row r="4131">
          <cell r="A4131">
            <v>89853</v>
          </cell>
          <cell r="B4131" t="str">
            <v>CURVA LONGA 90 GRAUS, PVC, SERIE NORMAL, ESGOTO PREDIAL, DN 100 MM, JUNTA ELÁSTICA, FORNECIDO E INSTALADO EM SUBCOLETOR AÉREO DE ESGOTO SANITÁRIO. AF_08/2022</v>
          </cell>
          <cell r="C4131" t="str">
            <v>UN</v>
          </cell>
          <cell r="D4131">
            <v>73.97</v>
          </cell>
          <cell r="E4131">
            <v>11.03</v>
          </cell>
          <cell r="F4131">
            <v>85</v>
          </cell>
        </row>
        <row r="4132">
          <cell r="A4132">
            <v>89854</v>
          </cell>
          <cell r="B4132" t="str">
            <v>JOELHO 90 GRAUS, PVC, SERIE NORMAL, ESGOTO PREDIAL, DN 150 MM, JUNTA ELÁSTICA, FORNECIDO E INSTALADO EM SUBCOLETOR AÉREO DE ESGOTO SANITÁRIO. AF_08/2022</v>
          </cell>
          <cell r="C4132" t="str">
            <v>UN</v>
          </cell>
          <cell r="D4132">
            <v>92.13000000000001</v>
          </cell>
          <cell r="E4132">
            <v>14.35</v>
          </cell>
          <cell r="F4132">
            <v>106.48</v>
          </cell>
        </row>
        <row r="4133">
          <cell r="A4133">
            <v>89855</v>
          </cell>
          <cell r="B4133" t="str">
            <v>JOELHO 45 GRAUS, PVC, SERIE NORMAL, ESGOTO PREDIAL, DN 150 MM, JUNTA ELÁSTICA, FORNECIDO E INSTALADO EM SUBCOLETOR AÉREO DE ESGOTO SANITÁRIO. AF_08/2022</v>
          </cell>
          <cell r="C4133" t="str">
            <v>UN</v>
          </cell>
          <cell r="D4133">
            <v>97.570000000000007</v>
          </cell>
          <cell r="E4133">
            <v>14.35</v>
          </cell>
          <cell r="F4133">
            <v>111.92</v>
          </cell>
        </row>
        <row r="4134">
          <cell r="A4134">
            <v>89856</v>
          </cell>
          <cell r="B4134" t="str">
            <v>LUVA SIMPLES, PVC, SERIE NORMAL, ESGOTO PREDIAL, DN 100 MM, JUNTA ELÁSTICA, FORNECIDO E INSTALADO EM SUBCOLETOR AÉREO DE ESGOTO SANITÁRIO. AF_08/2022</v>
          </cell>
          <cell r="C4134" t="str">
            <v>UN</v>
          </cell>
          <cell r="D4134">
            <v>14.899999999999999</v>
          </cell>
          <cell r="E4134">
            <v>7.37</v>
          </cell>
          <cell r="F4134">
            <v>22.27</v>
          </cell>
        </row>
        <row r="4135">
          <cell r="A4135">
            <v>89857</v>
          </cell>
          <cell r="B4135" t="str">
            <v>LUVA DE CORRER, PVC, SERIE NORMAL, ESGOTO PREDIAL, DN 100 MM, JUNTA ELÁSTICA, FORNECIDO E INSTALADO EM SUBCOLETOR AÉREO DE ESGOTO SANITÁRIO. AF_08/2022</v>
          </cell>
          <cell r="C4135" t="str">
            <v>UN</v>
          </cell>
          <cell r="D4135">
            <v>30.880000000000003</v>
          </cell>
          <cell r="E4135">
            <v>7.36</v>
          </cell>
          <cell r="F4135">
            <v>38.24</v>
          </cell>
        </row>
        <row r="4136">
          <cell r="A4136">
            <v>89860</v>
          </cell>
          <cell r="B4136" t="str">
            <v>TE, PVC, SERIE NORMAL, ESGOTO PREDIAL, DN 100 X 100 MM, JUNTA ELÁSTICA, FORNECIDO E INSTALADO EM SUBCOLETOR AÉREO DE ESGOTO SANITÁRIO. AF_08/2022</v>
          </cell>
          <cell r="C4136" t="str">
            <v>UN</v>
          </cell>
          <cell r="D4136">
            <v>35.550000000000004</v>
          </cell>
          <cell r="E4136">
            <v>14.72</v>
          </cell>
          <cell r="F4136">
            <v>50.27</v>
          </cell>
        </row>
        <row r="4137">
          <cell r="A4137">
            <v>89861</v>
          </cell>
          <cell r="B4137" t="str">
            <v>JUNÇÃO SIMPLES, PVC, SERIE NORMAL, ESGOTO PREDIAL, DN 100 X 100 MM, JUNTA ELÁSTICA, FORNECIDO E INSTALADO EM SUBCOLETOR AÉREO DE ESGOTO SANITÁRIO. AF_08/2022</v>
          </cell>
          <cell r="C4137" t="str">
            <v>UN</v>
          </cell>
          <cell r="D4137">
            <v>43.94</v>
          </cell>
          <cell r="E4137">
            <v>14.72</v>
          </cell>
          <cell r="F4137">
            <v>58.66</v>
          </cell>
        </row>
        <row r="4138">
          <cell r="A4138">
            <v>89866</v>
          </cell>
          <cell r="B4138" t="str">
            <v>JOELHO 90 GRAUS, PVC, SOLDÁVEL, DN 25MM, INSTALADO EM DRENO DE AR-CONDICIONADO - FORNECIMENTO E INSTALAÇÃO. AF_08/2022</v>
          </cell>
          <cell r="C4138" t="str">
            <v>UN</v>
          </cell>
          <cell r="D4138">
            <v>3.6099999999999994</v>
          </cell>
          <cell r="E4138">
            <v>4.43</v>
          </cell>
          <cell r="F4138">
            <v>8.0399999999999991</v>
          </cell>
        </row>
        <row r="4139">
          <cell r="A4139">
            <v>89867</v>
          </cell>
          <cell r="B4139" t="str">
            <v>JOELHO 45 GRAUS, PVC, SOLDÁVEL, DN 25MM, INSTALADO EM DRENO DE AR-CONDICIONADO - FORNECIMENTO E INSTALAÇÃO. AF_08/2022</v>
          </cell>
          <cell r="C4139" t="str">
            <v>UN</v>
          </cell>
          <cell r="D4139">
            <v>4.3900000000000006</v>
          </cell>
          <cell r="E4139">
            <v>4.43</v>
          </cell>
          <cell r="F4139">
            <v>8.82</v>
          </cell>
        </row>
        <row r="4140">
          <cell r="A4140">
            <v>89868</v>
          </cell>
          <cell r="B4140" t="str">
            <v>LUVA, PVC, SOLDÁVEL, DN 25MM, INSTALADO EM DRENO DE AR-CONDICIONADO - FORNECIMENTO E INSTALAÇÃO. AF_08/2022</v>
          </cell>
          <cell r="C4140" t="str">
            <v>UN</v>
          </cell>
          <cell r="D4140">
            <v>3.15</v>
          </cell>
          <cell r="E4140">
            <v>2.94</v>
          </cell>
          <cell r="F4140">
            <v>6.09</v>
          </cell>
        </row>
        <row r="4141">
          <cell r="A4141">
            <v>89869</v>
          </cell>
          <cell r="B4141" t="str">
            <v>TE, PVC, SOLDÁVEL, DN 25MM, INSTALADO EM DRENO DE AR-CONDICIONADO - FORNECIMENTO E INSTALAÇÃO. AF_08/2022</v>
          </cell>
          <cell r="C4141" t="str">
            <v>UN</v>
          </cell>
          <cell r="D4141">
            <v>5.26</v>
          </cell>
          <cell r="E4141">
            <v>5.9</v>
          </cell>
          <cell r="F4141">
            <v>11.16</v>
          </cell>
        </row>
        <row r="4142">
          <cell r="A4142">
            <v>89979</v>
          </cell>
          <cell r="B4142" t="str">
            <v>LUVA COM BUCHA DE LATÃO, PVC, SOLDÁVEL, DN 32MM X 1 , INSTALADO EM RAMAL OU SUB-RAMAL DE ÁGUA   FORNECIMENTO E INSTALAÇÃO. AF_06/2022</v>
          </cell>
          <cell r="C4142" t="str">
            <v>UN</v>
          </cell>
          <cell r="D4142">
            <v>20.7</v>
          </cell>
          <cell r="E4142">
            <v>4.41</v>
          </cell>
          <cell r="F4142">
            <v>25.11</v>
          </cell>
        </row>
        <row r="4143">
          <cell r="A4143">
            <v>89981</v>
          </cell>
          <cell r="B4143" t="str">
            <v>LUVA SOLDÁVEL E COM BUCHA DE LATÃO, PVC, SOLDÁVEL, DN 32MM X 1 , INSTALADO EM PRUMADA DE ÁGUA   FORNECIMENTO E INSTALAÇÃO. AF_06/2022</v>
          </cell>
          <cell r="C4143" t="str">
            <v>UN</v>
          </cell>
          <cell r="D4143">
            <v>19.75</v>
          </cell>
          <cell r="E4143">
            <v>2.06</v>
          </cell>
          <cell r="F4143">
            <v>21.81</v>
          </cell>
        </row>
        <row r="4144">
          <cell r="A4144">
            <v>90373</v>
          </cell>
          <cell r="B4144" t="str">
            <v>JOELHO 90 GRAUS COM BUCHA DE LATÃO, PVC, SOLDÁVEL, DN 25MM, X 1/2  INSTALADO EM RAMAL OU SUB-RAMAL DE ÁGUA - FORNECIMENTO E INSTALAÇÃO. AF_06/2022</v>
          </cell>
          <cell r="C4144" t="str">
            <v>UN</v>
          </cell>
          <cell r="D4144">
            <v>8.49</v>
          </cell>
          <cell r="E4144">
            <v>5.23</v>
          </cell>
          <cell r="F4144">
            <v>13.72</v>
          </cell>
        </row>
        <row r="4145">
          <cell r="A4145">
            <v>90374</v>
          </cell>
          <cell r="B4145" t="str">
            <v>TÊ COM BUCHA DE LATÃO NA BOLSA CENTRAL, PVC, SOLDÁVEL, DN 25MM X 3/4 , INSTALADO EM RAMAL OU SUB-RAMAL DE ÁGUA - FORNECIMENTO E INSTALAÇÃO. AF_06/2022</v>
          </cell>
          <cell r="C4145" t="str">
            <v>UN</v>
          </cell>
          <cell r="D4145">
            <v>15.62</v>
          </cell>
          <cell r="E4145">
            <v>7.51</v>
          </cell>
          <cell r="F4145">
            <v>23.13</v>
          </cell>
        </row>
        <row r="4146">
          <cell r="A4146">
            <v>92287</v>
          </cell>
          <cell r="B4146" t="str">
            <v>COTOVELO EM COBRE, DN 22 MM, 90 GRAUS, SEM ANEL DE SOLDA, INSTALADO EM PRUMADA DE HIDRÁULICA PREDIAL - FORNECIMENTO E INSTALAÇÃO. AF_04/2022</v>
          </cell>
          <cell r="C4146" t="str">
            <v>UN</v>
          </cell>
          <cell r="D4146">
            <v>13.810000000000002</v>
          </cell>
          <cell r="E4146">
            <v>3.54</v>
          </cell>
          <cell r="F4146">
            <v>17.350000000000001</v>
          </cell>
        </row>
        <row r="4147">
          <cell r="A4147">
            <v>92288</v>
          </cell>
          <cell r="B4147" t="str">
            <v>COTOVELO EM COBRE, DN 28 MM, 90 GRAUS, SEM ANEL DE SOLDA, INSTALADO EM PRUMADA DE HIDRÁULICA PREDIAL - FORNECIMENTO E INSTALAÇÃO. AF_04/2022</v>
          </cell>
          <cell r="C4147" t="str">
            <v>UN</v>
          </cell>
          <cell r="D4147">
            <v>22.580000000000002</v>
          </cell>
          <cell r="E4147">
            <v>4.5599999999999996</v>
          </cell>
          <cell r="F4147">
            <v>27.14</v>
          </cell>
        </row>
        <row r="4148">
          <cell r="A4148">
            <v>92289</v>
          </cell>
          <cell r="B4148" t="str">
            <v>COTOVELO EM COBRE, DN 35 MM, 90 GRAUS, SEM ANEL DE SOLDA, INSTALADO EM PRUMADA DE HIDRÁULICA PREDIAL - FORNECIMENTO E INSTALAÇÃO. AF_04/2022</v>
          </cell>
          <cell r="C4148" t="str">
            <v>UN</v>
          </cell>
          <cell r="D4148">
            <v>41.86</v>
          </cell>
          <cell r="E4148">
            <v>5.76</v>
          </cell>
          <cell r="F4148">
            <v>47.62</v>
          </cell>
        </row>
        <row r="4149">
          <cell r="A4149">
            <v>92290</v>
          </cell>
          <cell r="B4149" t="str">
            <v>COTOVELO EM COBRE, DN 42 MM, 90 GRAUS, SEM ANEL DE SOLDA, INSTALADO EM PRUMADA DE HIDRÁULICA PREDIAL - FORNECIMENTO E INSTALAÇÃO. AF_04/2022</v>
          </cell>
          <cell r="C4149" t="str">
            <v>UN</v>
          </cell>
          <cell r="D4149">
            <v>64.849999999999994</v>
          </cell>
          <cell r="E4149">
            <v>6.95</v>
          </cell>
          <cell r="F4149">
            <v>71.8</v>
          </cell>
        </row>
        <row r="4150">
          <cell r="A4150">
            <v>92291</v>
          </cell>
          <cell r="B4150" t="str">
            <v>COTOVELO EM COBRE, DN 54 MM, 90 GRAUS, SEM ANEL DE SOLDA, INSTALADO EM PRUMADA DE HIDRÁULICA PREDIAL - FORNECIMENTO E INSTALAÇÃO. AF_04/2022</v>
          </cell>
          <cell r="C4150" t="str">
            <v>UN</v>
          </cell>
          <cell r="D4150">
            <v>101.87</v>
          </cell>
          <cell r="E4150">
            <v>9</v>
          </cell>
          <cell r="F4150">
            <v>110.87</v>
          </cell>
        </row>
        <row r="4151">
          <cell r="A4151">
            <v>92292</v>
          </cell>
          <cell r="B4151" t="str">
            <v>COTOVELO EM COBRE, DN 66 MM, 90 GRAUS, SEM ANEL DE SOLDA, INSTALADO EM PRUMADA DE HIDRÁULICA PREDIAL - FORNECIMENTO E INSTALAÇÃO. AF_04/2022</v>
          </cell>
          <cell r="C4151" t="str">
            <v>UN</v>
          </cell>
          <cell r="D4151">
            <v>328.95</v>
          </cell>
          <cell r="E4151">
            <v>11.06</v>
          </cell>
          <cell r="F4151">
            <v>340.01</v>
          </cell>
        </row>
        <row r="4152">
          <cell r="A4152">
            <v>92293</v>
          </cell>
          <cell r="B4152" t="str">
            <v>LUVA EM COBRE, DN 22 MM, SEM ANEL DE SOLDA, INSTALADO EM PRUMADA DE HIDRÁULICA PREDIAL - FORNECIMENTO E INSTALAÇÃO. AF_04/2022</v>
          </cell>
          <cell r="C4152" t="str">
            <v>UN</v>
          </cell>
          <cell r="D4152">
            <v>7.5600000000000005</v>
          </cell>
          <cell r="E4152">
            <v>2.36</v>
          </cell>
          <cell r="F4152">
            <v>9.92</v>
          </cell>
        </row>
        <row r="4153">
          <cell r="A4153">
            <v>92294</v>
          </cell>
          <cell r="B4153" t="str">
            <v>LUVA EM COBRE, DN 28 MM, SEM ANEL DE SOLDA, INSTALADO EM PRUMADA DE HIDRÁULICA PREDIAL - FORNECIMENTO E INSTALAÇÃO. AF_04/2022</v>
          </cell>
          <cell r="C4153" t="str">
            <v>UN</v>
          </cell>
          <cell r="D4153">
            <v>13.56</v>
          </cell>
          <cell r="E4153">
            <v>3.03</v>
          </cell>
          <cell r="F4153">
            <v>16.59</v>
          </cell>
        </row>
        <row r="4154">
          <cell r="A4154">
            <v>92295</v>
          </cell>
          <cell r="B4154" t="str">
            <v>LUVA EM COBRE, DN 35 MM, SEM ANEL DE SOLDA, INSTALADO EM PRUMADA DE HIDRÁULICA PREDIAL - FORNECIMENTO E INSTALAÇÃO. AF_04/2022</v>
          </cell>
          <cell r="C4154" t="str">
            <v>UN</v>
          </cell>
          <cell r="D4154">
            <v>27.07</v>
          </cell>
          <cell r="E4154">
            <v>3.83</v>
          </cell>
          <cell r="F4154">
            <v>30.9</v>
          </cell>
        </row>
        <row r="4155">
          <cell r="A4155">
            <v>92296</v>
          </cell>
          <cell r="B4155" t="str">
            <v>LUVA EM COBRE, DN 42 MM, SEM ANEL DE SOLDA, INSTALADO EM PRUMADA DE HIDRÁULICA PREDIAL - FORNECIMENTO E INSTALAÇÃO. AF_04/2022</v>
          </cell>
          <cell r="C4155" t="str">
            <v>UN</v>
          </cell>
          <cell r="D4155">
            <v>36.229999999999997</v>
          </cell>
          <cell r="E4155">
            <v>4.63</v>
          </cell>
          <cell r="F4155">
            <v>40.86</v>
          </cell>
        </row>
        <row r="4156">
          <cell r="A4156">
            <v>92297</v>
          </cell>
          <cell r="B4156" t="str">
            <v>LUVA EM COBRE, DN 54 MM, SEM ANEL DE SOLDA, INSTALADO EM PRUMADA DE HIDRÁULICA PREDIAL - FORNECIMENTO E INSTALAÇÃO. AF_04/2022</v>
          </cell>
          <cell r="C4156" t="str">
            <v>UN</v>
          </cell>
          <cell r="D4156">
            <v>57.16</v>
          </cell>
          <cell r="E4156">
            <v>5.99</v>
          </cell>
          <cell r="F4156">
            <v>63.15</v>
          </cell>
        </row>
        <row r="4157">
          <cell r="A4157">
            <v>92298</v>
          </cell>
          <cell r="B4157" t="str">
            <v>LUVA EM COBRE, DN 66 MM, SEM ANEL DE SOLDA, INSTALADO EM PRUMADA DE HIDRÁULICA PREDIAL - FORNECIMENTO E INSTALAÇÃO. AF_04/2022</v>
          </cell>
          <cell r="C4157" t="str">
            <v>UN</v>
          </cell>
          <cell r="D4157">
            <v>168.13</v>
          </cell>
          <cell r="E4157">
            <v>7.37</v>
          </cell>
          <cell r="F4157">
            <v>175.5</v>
          </cell>
        </row>
        <row r="4158">
          <cell r="A4158">
            <v>92299</v>
          </cell>
          <cell r="B4158" t="str">
            <v>TE EM COBRE, DN 22 MM, SEM ANEL DE SOLDA, INSTALADO EM PRUMADA DE HIDRÁULICA PREDIAL - FORNECIMENTO E INSTALAÇÃO. AF_04/2022</v>
          </cell>
          <cell r="C4158" t="str">
            <v>UN</v>
          </cell>
          <cell r="D4158">
            <v>18.12</v>
          </cell>
          <cell r="E4158">
            <v>4.72</v>
          </cell>
          <cell r="F4158">
            <v>22.84</v>
          </cell>
        </row>
        <row r="4159">
          <cell r="A4159">
            <v>92300</v>
          </cell>
          <cell r="B4159" t="str">
            <v>TE EM COBRE, DN 28 MM, SEM ANEL DE SOLDA, INSTALADO EM PRUMADA DE HIDRÁULICA PREDIAL - FORNECIMENTO E INSTALAÇÃO. AF_04/2022</v>
          </cell>
          <cell r="C4159" t="str">
            <v>UN</v>
          </cell>
          <cell r="D4159">
            <v>28.48</v>
          </cell>
          <cell r="E4159">
            <v>6.09</v>
          </cell>
          <cell r="F4159">
            <v>34.57</v>
          </cell>
        </row>
        <row r="4160">
          <cell r="A4160">
            <v>92301</v>
          </cell>
          <cell r="B4160" t="str">
            <v>TE EM COBRE, DN 35 MM, SEM ANEL DE SOLDA, INSTALADO EM PRUMADA DE HIDRÁULICA PREDIAL - FORNECIMENTO E INSTALAÇÃO. AF_04/2022</v>
          </cell>
          <cell r="C4160" t="str">
            <v>UN</v>
          </cell>
          <cell r="D4160">
            <v>59.85</v>
          </cell>
          <cell r="E4160">
            <v>7.68</v>
          </cell>
          <cell r="F4160">
            <v>67.53</v>
          </cell>
        </row>
        <row r="4161">
          <cell r="A4161">
            <v>92302</v>
          </cell>
          <cell r="B4161" t="str">
            <v>TE EM COBRE, DN 42 MM, SEM ANEL DE SOLDA, INSTALADO EM PRUMADA DE HIDRÁULICA PREDIAL - FORNECIMENTO E INSTALAÇÃO. AF_04/2022</v>
          </cell>
          <cell r="C4161" t="str">
            <v>UN</v>
          </cell>
          <cell r="D4161">
            <v>79.77</v>
          </cell>
          <cell r="E4161">
            <v>9.2799999999999994</v>
          </cell>
          <cell r="F4161">
            <v>89.05</v>
          </cell>
        </row>
        <row r="4162">
          <cell r="A4162">
            <v>92303</v>
          </cell>
          <cell r="B4162" t="str">
            <v>TE EM COBRE, DN 54 MM, SEM ANEL DE SOLDA, INSTALADO EM PRUMADA DE HIDRÁULICA PREDIAL - FORNECIMENTO E INSTALAÇÃO. AF_04/2022</v>
          </cell>
          <cell r="C4162" t="str">
            <v>UN</v>
          </cell>
          <cell r="D4162">
            <v>150.43</v>
          </cell>
          <cell r="E4162">
            <v>12.01</v>
          </cell>
          <cell r="F4162">
            <v>162.44</v>
          </cell>
        </row>
        <row r="4163">
          <cell r="A4163">
            <v>92304</v>
          </cell>
          <cell r="B4163" t="str">
            <v>TE EM COBRE, DN 66 MM, SEM ANEL DE SOLDA, INSTALADO EM PRUMADA DE HIDRÁULICA PREDIAL - FORNECIMENTO E INSTALAÇÃO. AF_04/2022</v>
          </cell>
          <cell r="C4163" t="str">
            <v>UN</v>
          </cell>
          <cell r="D4163">
            <v>403.57</v>
          </cell>
          <cell r="E4163">
            <v>14.75</v>
          </cell>
          <cell r="F4163">
            <v>418.32</v>
          </cell>
        </row>
        <row r="4164">
          <cell r="A4164">
            <v>92311</v>
          </cell>
          <cell r="B4164" t="str">
            <v>COTOVELO EM COBRE, DN 15 MM, 90 GRAUS, SEM ANEL DE SOLDA, INSTALADO EM RAMAL DE DISTRIBUIÇÃO   FORNECIMENTO E INSTALAÇÃO. AF_04/2022</v>
          </cell>
          <cell r="C4164" t="str">
            <v>UN</v>
          </cell>
          <cell r="D4164">
            <v>8.0300000000000011</v>
          </cell>
          <cell r="E4164">
            <v>5.46</v>
          </cell>
          <cell r="F4164">
            <v>13.49</v>
          </cell>
        </row>
        <row r="4165">
          <cell r="A4165">
            <v>92312</v>
          </cell>
          <cell r="B4165" t="str">
            <v>COTOVELO EM COBRE, DN 22 MM, 90 GRAUS, SEM ANEL DE SOLDA, INSTALADO EM RAMAL DE DISTRIBUIÇÃO DE HIDRÁULICA PREDIAL - FORNECIMENTO E INSTALAÇÃO. AF_04/2022</v>
          </cell>
          <cell r="C4165" t="str">
            <v>UN</v>
          </cell>
          <cell r="D4165">
            <v>15.129999999999999</v>
          </cell>
          <cell r="E4165">
            <v>6.87</v>
          </cell>
          <cell r="F4165">
            <v>22</v>
          </cell>
        </row>
        <row r="4166">
          <cell r="A4166">
            <v>92313</v>
          </cell>
          <cell r="B4166" t="str">
            <v>COTOVELO EM COBRE, DN 28 MM, 90 GRAUS, SEM ANEL DE SOLDA, INSTALADO EM RAMAL DE DISTRIBUIÇÃO DE HIDRÁULICA PREDIAL - FORNECIMENTO E INSTALAÇÃO. AF_04/2022</v>
          </cell>
          <cell r="C4166" t="str">
            <v>UN</v>
          </cell>
          <cell r="D4166">
            <v>23.810000000000002</v>
          </cell>
          <cell r="E4166">
            <v>7.65</v>
          </cell>
          <cell r="F4166">
            <v>31.46</v>
          </cell>
        </row>
        <row r="4167">
          <cell r="A4167">
            <v>92314</v>
          </cell>
          <cell r="B4167" t="str">
            <v>LUVA EM COBRE, DN 15 MM, SEM ANEL DE SOLDA, INSTALADO EM RAMAL DE DISTRIBUIÇÃO DE HIDRÁULICA PREDIAL - FORNECIMENTO E INSTALAÇÃO. AF_04/2022</v>
          </cell>
          <cell r="C4167" t="str">
            <v>UN</v>
          </cell>
          <cell r="D4167">
            <v>5.1199999999999992</v>
          </cell>
          <cell r="E4167">
            <v>3.97</v>
          </cell>
          <cell r="F4167">
            <v>9.09</v>
          </cell>
        </row>
        <row r="4168">
          <cell r="A4168">
            <v>92315</v>
          </cell>
          <cell r="B4168" t="str">
            <v>LUVA EM COBRE, DN 22 MM, SEM ANEL DE SOLDA, INSTALADO EM RAMAL DE DISTRIBUIÇÃO DE HIDRÁULICA PREDIAL - FORNECIMENTO E INSTALAÇÃO. AF_04/2022</v>
          </cell>
          <cell r="C4168" t="str">
            <v>UN</v>
          </cell>
          <cell r="D4168">
            <v>8.4499999999999993</v>
          </cell>
          <cell r="E4168">
            <v>4.58</v>
          </cell>
          <cell r="F4168">
            <v>13.03</v>
          </cell>
        </row>
        <row r="4169">
          <cell r="A4169">
            <v>92316</v>
          </cell>
          <cell r="B4169" t="str">
            <v>LUVA EM COBRE, DN 28 MM, SEM ANEL DE SOLDA, INSTALADO EM RAMAL DE DISTRIBUIÇÃO DE HIDRÁULICA PREDIAL - FORNECIMENTO E INSTALAÇÃO. AF_04/2022</v>
          </cell>
          <cell r="C4169" t="str">
            <v>UN</v>
          </cell>
          <cell r="D4169">
            <v>14.38</v>
          </cell>
          <cell r="E4169">
            <v>5.0999999999999996</v>
          </cell>
          <cell r="F4169">
            <v>19.48</v>
          </cell>
        </row>
        <row r="4170">
          <cell r="A4170">
            <v>92317</v>
          </cell>
          <cell r="B4170" t="str">
            <v>TE EM COBRE, DN 15 MM, SEM ANEL DE SOLDA, INSTALADO EM RAMAL DE DISTRIBUIÇÃO DE HIDRÁULICA PREDIAL - FORNECIMENTO E INSTALAÇÃO. AF_04/2022</v>
          </cell>
          <cell r="C4170" t="str">
            <v>UN</v>
          </cell>
          <cell r="D4170">
            <v>11.059999999999999</v>
          </cell>
          <cell r="E4170">
            <v>7.94</v>
          </cell>
          <cell r="F4170">
            <v>19</v>
          </cell>
        </row>
        <row r="4171">
          <cell r="A4171">
            <v>92318</v>
          </cell>
          <cell r="B4171" t="str">
            <v>TE EM COBRE, DN 22 MM, SEM ANEL DE SOLDA, INSTALADO EM RAMAL DE DISTRIBUIÇÃO DE HIDRÁULICA PREDIAL - FORNECIMENTO E INSTALAÇÃO. AF_04/2022</v>
          </cell>
          <cell r="C4171" t="str">
            <v>UN</v>
          </cell>
          <cell r="D4171">
            <v>19.89</v>
          </cell>
          <cell r="E4171">
            <v>9.16</v>
          </cell>
          <cell r="F4171">
            <v>29.05</v>
          </cell>
        </row>
        <row r="4172">
          <cell r="A4172">
            <v>92319</v>
          </cell>
          <cell r="B4172" t="str">
            <v>TE EM COBRE, DN 28 MM, SEM ANEL DE SOLDA, INSTALADO EM RAMAL DE DISTRIBUIÇÃO DE HIDRÁULICA PREDIAL - FORNECIMENTO E INSTALAÇÃO. AF_04/2022</v>
          </cell>
          <cell r="C4172" t="str">
            <v>UN</v>
          </cell>
          <cell r="D4172">
            <v>30.130000000000003</v>
          </cell>
          <cell r="E4172">
            <v>10.19</v>
          </cell>
          <cell r="F4172">
            <v>40.32</v>
          </cell>
        </row>
        <row r="4173">
          <cell r="A4173">
            <v>92326</v>
          </cell>
          <cell r="B4173" t="str">
            <v>COTOVELO EM COBRE, DN 15 MM, 90 GRAUS, SEM ANEL DE SOLDA, INSTALADO EM RAMAL E SUB-RAMAL DE HIDRÁULICA PREDIAL - FORNECIMENTO E INSTALAÇÃO. AF_04/2022</v>
          </cell>
          <cell r="C4173" t="str">
            <v>UN</v>
          </cell>
          <cell r="D4173">
            <v>8.120000000000001</v>
          </cell>
          <cell r="E4173">
            <v>6.18</v>
          </cell>
          <cell r="F4173">
            <v>14.3</v>
          </cell>
        </row>
        <row r="4174">
          <cell r="A4174">
            <v>92327</v>
          </cell>
          <cell r="B4174" t="str">
            <v>COTOVELO EM COBRE, DN 22 MM, 90 GRAUS, SEM ANEL DE SOLDA, INSTALADO EM RAMAL E SUB-RAMAL DE HIDRÁULICA PREDIAL - FORNECIMENTO E INSTALAÇÃO. AF_04/2022</v>
          </cell>
          <cell r="C4174" t="str">
            <v>UN</v>
          </cell>
          <cell r="D4174">
            <v>16.119999999999997</v>
          </cell>
          <cell r="E4174">
            <v>9.33</v>
          </cell>
          <cell r="F4174">
            <v>25.45</v>
          </cell>
        </row>
        <row r="4175">
          <cell r="A4175">
            <v>92328</v>
          </cell>
          <cell r="B4175" t="str">
            <v>COTOVELO EM COBRE, DN 28 MM, 90 GRAUS, SEM ANEL DE SOLDA, INSTALADO EM RAMAL E SUB-RAMAL DE HIDRÁULICA PREDIAL - FORNECIMENTO E INSTALAÇÃO. AF_04/2022</v>
          </cell>
          <cell r="C4175" t="str">
            <v>UN</v>
          </cell>
          <cell r="D4175">
            <v>25.560000000000002</v>
          </cell>
          <cell r="E4175">
            <v>12.03</v>
          </cell>
          <cell r="F4175">
            <v>37.590000000000003</v>
          </cell>
        </row>
        <row r="4176">
          <cell r="A4176">
            <v>92329</v>
          </cell>
          <cell r="B4176" t="str">
            <v>LUVA EM COBRE, DN 15 MM, SEM ANEL DE SOLDA, INSTALADO EM RAMAL E SUB-RAMAL DE HIDRÁULICA PREDIAL - FORNECIMENTO E INSTALAÇÃO. AF_04/2022</v>
          </cell>
          <cell r="C4176" t="str">
            <v>UN</v>
          </cell>
          <cell r="D4176">
            <v>5.169999999999999</v>
          </cell>
          <cell r="E4176">
            <v>4.12</v>
          </cell>
          <cell r="F4176">
            <v>9.2899999999999991</v>
          </cell>
        </row>
        <row r="4177">
          <cell r="A4177">
            <v>92330</v>
          </cell>
          <cell r="B4177" t="str">
            <v>LUVA EM COBRE, DN 22 MM, SEM ANEL DE SOLDA, INSTALADO EM RAMAL E SUB-RAMAL DE HIDRÁULICA PREDIAL - FORNECIMENTO E INSTALAÇÃO. AF_04/2022</v>
          </cell>
          <cell r="C4177" t="str">
            <v>UN</v>
          </cell>
          <cell r="D4177">
            <v>9.11</v>
          </cell>
          <cell r="E4177">
            <v>6.24</v>
          </cell>
          <cell r="F4177">
            <v>15.35</v>
          </cell>
        </row>
        <row r="4178">
          <cell r="A4178">
            <v>92331</v>
          </cell>
          <cell r="B4178" t="str">
            <v>LUVA EM COBRE, DN 28 MM, SEM ANEL DE SOLDA, INSTALADO EM RAMAL E SUB-RAMAL DE HIDRÁULICA PREDIAL - FORNECIMENTO E INSTALAÇÃO. AF_04/2022</v>
          </cell>
          <cell r="C4178" t="str">
            <v>UN</v>
          </cell>
          <cell r="D4178">
            <v>15.57</v>
          </cell>
          <cell r="E4178">
            <v>8.02</v>
          </cell>
          <cell r="F4178">
            <v>23.59</v>
          </cell>
        </row>
        <row r="4179">
          <cell r="A4179">
            <v>92332</v>
          </cell>
          <cell r="B4179" t="str">
            <v>TE EM COBRE, DN 15 MM, SEM ANEL DE SOLDA, INSTALADO EM RAMAL E SUB-RAMAL DE HIDRÁULICA PREDIAL - FORNECIMENTO E INSTALAÇÃO. AF_04/2022</v>
          </cell>
          <cell r="C4179" t="str">
            <v>UN</v>
          </cell>
          <cell r="D4179">
            <v>11.14</v>
          </cell>
          <cell r="E4179">
            <v>8.23</v>
          </cell>
          <cell r="F4179">
            <v>19.37</v>
          </cell>
        </row>
        <row r="4180">
          <cell r="A4180">
            <v>92333</v>
          </cell>
          <cell r="B4180" t="str">
            <v>TE EM COBRE, DN 22 MM, SEM ANEL DE SOLDA, INSTALADO EM RAMAL E SUB-RAMAL DE HIDRÁULICA PREDIAL - FORNECIMENTO E INSTALAÇÃO. AF_04/2022</v>
          </cell>
          <cell r="C4180" t="str">
            <v>UN</v>
          </cell>
          <cell r="D4180">
            <v>21.229999999999997</v>
          </cell>
          <cell r="E4180">
            <v>12.43</v>
          </cell>
          <cell r="F4180">
            <v>33.659999999999997</v>
          </cell>
        </row>
        <row r="4181">
          <cell r="A4181">
            <v>92334</v>
          </cell>
          <cell r="B4181" t="str">
            <v>TE EM COBRE, DN 28 MM, SEM ANEL DE SOLDA, INSTALADO EM RAMAL E SUB-RAMAL DE HIDRÁULICA PREDIAL - FORNECIMENTO E INSTALAÇÃO. AF_04/2022</v>
          </cell>
          <cell r="C4181" t="str">
            <v>UN</v>
          </cell>
          <cell r="D4181">
            <v>32.49</v>
          </cell>
          <cell r="E4181">
            <v>16.04</v>
          </cell>
          <cell r="F4181">
            <v>48.53</v>
          </cell>
        </row>
        <row r="4182">
          <cell r="A4182">
            <v>92344</v>
          </cell>
          <cell r="B4182" t="str">
            <v>NIPLE, EM FERRO GALVANIZADO, DN 50 (2"), CONEXÃO ROSQUEADA, INSTALADO EM PRUMADAS - FORNECIMENTO E INSTALAÇÃO. AF_10/2020</v>
          </cell>
          <cell r="C4182" t="str">
            <v>UN</v>
          </cell>
          <cell r="D4182">
            <v>49.800000000000004</v>
          </cell>
          <cell r="E4182">
            <v>25.71</v>
          </cell>
          <cell r="F4182">
            <v>75.510000000000005</v>
          </cell>
        </row>
        <row r="4183">
          <cell r="A4183">
            <v>92345</v>
          </cell>
          <cell r="B4183" t="str">
            <v>LUVA, EM FERRO GALVANIZADO, DN 50 (2"), CONEXÃO ROSQUEADA, INSTALADO EM PRUMADAS - FORNECIMENTO E INSTALAÇÃO. AF_10/2020</v>
          </cell>
          <cell r="C4183" t="str">
            <v>UN</v>
          </cell>
          <cell r="D4183">
            <v>49.77</v>
          </cell>
          <cell r="E4183">
            <v>25.71</v>
          </cell>
          <cell r="F4183">
            <v>75.48</v>
          </cell>
        </row>
        <row r="4184">
          <cell r="A4184">
            <v>92346</v>
          </cell>
          <cell r="B4184" t="str">
            <v>NIPLE, EM FERRO GALVANIZADO, DN 65 (2 1/2"), CONEXÃO ROSQUEADA, INSTALADO EM PRUMADAS - FORNECIMENTO E INSTALAÇÃO. AF_10/2020</v>
          </cell>
          <cell r="C4184" t="str">
            <v>UN</v>
          </cell>
          <cell r="D4184">
            <v>71.64</v>
          </cell>
          <cell r="E4184">
            <v>27.97</v>
          </cell>
          <cell r="F4184">
            <v>99.61</v>
          </cell>
        </row>
        <row r="4185">
          <cell r="A4185">
            <v>92347</v>
          </cell>
          <cell r="B4185" t="str">
            <v>LUVA, EM FERRO GALVANIZADO, DN 65 (2 1/2"), CONEXÃO ROSQUEADA, INSTALADO EM PRUMADAS - FORNECIMENTO E INSTALAÇÃO. AF_10/2020</v>
          </cell>
          <cell r="C4185" t="str">
            <v>UN</v>
          </cell>
          <cell r="D4185">
            <v>83.11</v>
          </cell>
          <cell r="E4185">
            <v>27.97</v>
          </cell>
          <cell r="F4185">
            <v>111.08</v>
          </cell>
        </row>
        <row r="4186">
          <cell r="A4186">
            <v>92348</v>
          </cell>
          <cell r="B4186" t="str">
            <v>NIPLE, EM FERRO GALVANIZADO, DN 80 (3"), CONEXÃO ROSQUEADA, INSTALADO EM PRUMADAS - FORNECIMENTO E INSTALAÇÃO. AF_10/2020</v>
          </cell>
          <cell r="C4186" t="str">
            <v>UN</v>
          </cell>
          <cell r="D4186">
            <v>110.27</v>
          </cell>
          <cell r="E4186">
            <v>30.2</v>
          </cell>
          <cell r="F4186">
            <v>140.47</v>
          </cell>
        </row>
        <row r="4187">
          <cell r="A4187">
            <v>92349</v>
          </cell>
          <cell r="B4187" t="str">
            <v>LUVA, EM FERRO GALVANIZADO, DN 80 (3"), CONEXÃO ROSQUEADA, INSTALADO EM PRUMADAS - FORNECIMENTO E INSTALAÇÃO. AF_10/2020</v>
          </cell>
          <cell r="C4187" t="str">
            <v>UN</v>
          </cell>
          <cell r="D4187">
            <v>120.48</v>
          </cell>
          <cell r="E4187">
            <v>30.2</v>
          </cell>
          <cell r="F4187">
            <v>150.68</v>
          </cell>
        </row>
        <row r="4188">
          <cell r="A4188">
            <v>92350</v>
          </cell>
          <cell r="B4188" t="str">
            <v>JOELHO 45 GRAUS, EM FERRO GALVANIZADO, DN 50 (2"), CONEXÃO ROSQUEADA, INSTALADO EM PRUMADAS - FORNECIMENTO E INSTALAÇÃO. AF_10/2020</v>
          </cell>
          <cell r="C4188" t="str">
            <v>UN</v>
          </cell>
          <cell r="D4188">
            <v>73.790000000000006</v>
          </cell>
          <cell r="E4188">
            <v>38.549999999999997</v>
          </cell>
          <cell r="F4188">
            <v>112.34</v>
          </cell>
        </row>
        <row r="4189">
          <cell r="A4189">
            <v>92351</v>
          </cell>
          <cell r="B4189" t="str">
            <v>JOELHO 90 GRAUS, EM FERRO GALVANIZADO, DN 50 (2"), CONEXÃO ROSQUEADA, INSTALADO EM PRUMADAS - FORNECIMENTO E INSTALAÇÃO. AF_10/2020</v>
          </cell>
          <cell r="C4189" t="str">
            <v>UN</v>
          </cell>
          <cell r="D4189">
            <v>71.240000000000009</v>
          </cell>
          <cell r="E4189">
            <v>38.549999999999997</v>
          </cell>
          <cell r="F4189">
            <v>109.79</v>
          </cell>
        </row>
        <row r="4190">
          <cell r="A4190">
            <v>92352</v>
          </cell>
          <cell r="B4190" t="str">
            <v>JOELHO 45 GRAUS, EM FERRO GALVANIZADO, DN 65 (2 1/2"), CONEXÃO ROSQUEADA, INSTALADO EM PRUMADAS - FORNECIMENTO E INSTALAÇÃO. AF_10/2020</v>
          </cell>
          <cell r="C4190" t="str">
            <v>UN</v>
          </cell>
          <cell r="D4190">
            <v>129.62</v>
          </cell>
          <cell r="E4190">
            <v>41.91</v>
          </cell>
          <cell r="F4190">
            <v>171.53</v>
          </cell>
        </row>
        <row r="4191">
          <cell r="A4191">
            <v>92353</v>
          </cell>
          <cell r="B4191" t="str">
            <v>JOELHO 90 GRAUS, EM FERRO GALVANIZADO, DN 65 (2 1/2"), CONEXÃO ROSQUEADA, INSTALADO EM PRUMADAS - FORNECIMENTO E INSTALAÇÃO. AF_10/2020</v>
          </cell>
          <cell r="C4191" t="str">
            <v>UN</v>
          </cell>
          <cell r="D4191">
            <v>118.38000000000001</v>
          </cell>
          <cell r="E4191">
            <v>41.92</v>
          </cell>
          <cell r="F4191">
            <v>160.30000000000001</v>
          </cell>
        </row>
        <row r="4192">
          <cell r="A4192">
            <v>92354</v>
          </cell>
          <cell r="B4192" t="str">
            <v>JOELHO 45 GRAUS, EM FERRO GALVANIZADO, DN 80 (3"), CONEXÃO ROSQUEADA, INSTALADO EM PRUMADAS - FORNECIMENTO E INSTALAÇÃO. AF_10/2020</v>
          </cell>
          <cell r="C4192" t="str">
            <v>UN</v>
          </cell>
          <cell r="D4192">
            <v>183.07</v>
          </cell>
          <cell r="E4192">
            <v>45.3</v>
          </cell>
          <cell r="F4192">
            <v>228.37</v>
          </cell>
        </row>
        <row r="4193">
          <cell r="A4193">
            <v>92355</v>
          </cell>
          <cell r="B4193" t="str">
            <v>JOELHO 90 GRAUS, EM FERRO GALVANIZADO, DN 80 (3"), CONEXÃO ROSQUEADA, INSTALADO EM PRUMADAS - FORNECIMENTO E INSTALAÇÃO. AF_10/2020</v>
          </cell>
          <cell r="C4193" t="str">
            <v>UN</v>
          </cell>
          <cell r="D4193">
            <v>161.43</v>
          </cell>
          <cell r="E4193">
            <v>45.3</v>
          </cell>
          <cell r="F4193">
            <v>206.73</v>
          </cell>
        </row>
        <row r="4194">
          <cell r="A4194">
            <v>92356</v>
          </cell>
          <cell r="B4194" t="str">
            <v>TÊ, EM FERRO GALVANIZADO, DN 50 (2"), CONEXÃO ROSQUEADA, INSTALADO EM PRUMADAS - FORNECIMENTO E INSTALAÇÃO. AF_10/2020</v>
          </cell>
          <cell r="C4194" t="str">
            <v>UN</v>
          </cell>
          <cell r="D4194">
            <v>94.910000000000011</v>
          </cell>
          <cell r="E4194">
            <v>51.42</v>
          </cell>
          <cell r="F4194">
            <v>146.33000000000001</v>
          </cell>
        </row>
        <row r="4195">
          <cell r="A4195">
            <v>92357</v>
          </cell>
          <cell r="B4195" t="str">
            <v>TÊ, EM FERRO GALVANIZADO, DN 65 (2 1/2"), CONEXÃO ROSQUEADA, INSTALADO EM PRUMADAS - FORNECIMENTO E INSTALAÇÃO. AF_10/2020</v>
          </cell>
          <cell r="C4195" t="str">
            <v>UN</v>
          </cell>
          <cell r="D4195">
            <v>163.45000000000002</v>
          </cell>
          <cell r="E4195">
            <v>55.91</v>
          </cell>
          <cell r="F4195">
            <v>219.36</v>
          </cell>
        </row>
        <row r="4196">
          <cell r="A4196">
            <v>92358</v>
          </cell>
          <cell r="B4196" t="str">
            <v>TÊ, EM FERRO GALVANIZADO, DN 80 (3"), CONEXÃO ROSQUEADA, INSTALADO EM PRUMADAS - FORNECIMENTO E INSTALAÇÃO. AF_10/2020</v>
          </cell>
          <cell r="C4196" t="str">
            <v>UN</v>
          </cell>
          <cell r="D4196">
            <v>213.10999999999999</v>
          </cell>
          <cell r="E4196">
            <v>60.41</v>
          </cell>
          <cell r="F4196">
            <v>273.52</v>
          </cell>
        </row>
        <row r="4197">
          <cell r="A4197">
            <v>92369</v>
          </cell>
          <cell r="B4197" t="str">
            <v>NIPLE, EM FERRO GALVANIZADO, DN 25 (1"), CONEXÃO ROSQUEADA, INSTALADO EM REDE DE ALIMENTAÇÃO PARA HIDRANTE - FORNECIMENTO E INSTALAÇÃO. AF_10/2020</v>
          </cell>
          <cell r="C4197" t="str">
            <v>UN</v>
          </cell>
          <cell r="D4197">
            <v>20.76</v>
          </cell>
          <cell r="E4197">
            <v>19.55</v>
          </cell>
          <cell r="F4197">
            <v>40.31</v>
          </cell>
        </row>
        <row r="4198">
          <cell r="A4198">
            <v>92370</v>
          </cell>
          <cell r="B4198" t="str">
            <v>LUVA, EM FERRO GALVANIZADO, DN 25 (1"), CONEXÃO ROSQUEADA, INSTALADO EM REDE DE ALIMENTAÇÃO PARA HIDRANTE - FORNECIMENTO E INSTALAÇÃO. AF_10/2020</v>
          </cell>
          <cell r="C4198" t="str">
            <v>UN</v>
          </cell>
          <cell r="D4198">
            <v>22.819999999999997</v>
          </cell>
          <cell r="E4198">
            <v>19.55</v>
          </cell>
          <cell r="F4198">
            <v>42.37</v>
          </cell>
        </row>
        <row r="4199">
          <cell r="A4199">
            <v>92371</v>
          </cell>
          <cell r="B4199" t="str">
            <v>NIPLE, EM FERRO GALVANIZADO, DN 32 (1 1/4"), CONEXÃO ROSQUEADA, INSTALADO EM REDE DE ALIMENTAÇÃO PARA HIDRANTE - FORNECIMENTO E INSTALAÇÃO. AF_10/2020</v>
          </cell>
          <cell r="C4199" t="str">
            <v>UN</v>
          </cell>
          <cell r="D4199">
            <v>27.650000000000002</v>
          </cell>
          <cell r="E4199">
            <v>21.23</v>
          </cell>
          <cell r="F4199">
            <v>48.88</v>
          </cell>
        </row>
        <row r="4200">
          <cell r="A4200">
            <v>92372</v>
          </cell>
          <cell r="B4200" t="str">
            <v>LUVA, EM FERRO GALVANIZADO, DN 32 (1 1/4"), CONEXÃO ROSQUEADA, INSTALADO EM REDE DE ALIMENTAÇÃO PARA HIDRANTE - FORNECIMENTO E INSTALAÇÃO. AF_10/2020</v>
          </cell>
          <cell r="C4200" t="str">
            <v>UN</v>
          </cell>
          <cell r="D4200">
            <v>29.580000000000002</v>
          </cell>
          <cell r="E4200">
            <v>21.23</v>
          </cell>
          <cell r="F4200">
            <v>50.81</v>
          </cell>
        </row>
        <row r="4201">
          <cell r="A4201">
            <v>92373</v>
          </cell>
          <cell r="B4201" t="str">
            <v>NIPLE, EM FERRO GALVANIZADO, DN 40 (1 1/2"), CONEXÃO ROSQUEADA, INSTALADO EM REDE DE ALIMENTAÇÃO PARA HIDRANTE - FORNECIMENTO E INSTALAÇÃO. AF_10/2020</v>
          </cell>
          <cell r="C4201" t="str">
            <v>UN</v>
          </cell>
          <cell r="D4201">
            <v>34.709999999999994</v>
          </cell>
          <cell r="E4201">
            <v>23.2</v>
          </cell>
          <cell r="F4201">
            <v>57.91</v>
          </cell>
        </row>
        <row r="4202">
          <cell r="A4202">
            <v>92374</v>
          </cell>
          <cell r="B4202" t="str">
            <v>LUVA, EM FERRO GALVANIZADO, DN 40 (1 1/2"), CONEXÃO ROSQUEADA, INSTALADO EM REDE DE ALIMENTAÇÃO PARA HIDRANTE - FORNECIMENTO E INSTALAÇÃO. AF_10/2020</v>
          </cell>
          <cell r="C4202" t="str">
            <v>UN</v>
          </cell>
          <cell r="D4202">
            <v>35.08</v>
          </cell>
          <cell r="E4202">
            <v>23.2</v>
          </cell>
          <cell r="F4202">
            <v>58.28</v>
          </cell>
        </row>
        <row r="4203">
          <cell r="A4203">
            <v>92375</v>
          </cell>
          <cell r="B4203" t="str">
            <v>NIPLE, EM FERRO GALVANIZADO, DN 50 (2"), CONEXÃO ROSQUEADA, INSTALADO EM REDE DE ALIMENTAÇÃO PARA HIDRANTE - FORNECIMENTO E INSTALAÇÃO. AF_10/2020</v>
          </cell>
          <cell r="C4203" t="str">
            <v>UN</v>
          </cell>
          <cell r="D4203">
            <v>49.800000000000004</v>
          </cell>
          <cell r="E4203">
            <v>25.65</v>
          </cell>
          <cell r="F4203">
            <v>75.45</v>
          </cell>
        </row>
        <row r="4204">
          <cell r="A4204">
            <v>92376</v>
          </cell>
          <cell r="B4204" t="str">
            <v>LUVA, EM FERRO GALVANIZADO, DN 50 (2"), CONEXÃO ROSQUEADA, INSTALADO EM REDE DE ALIMENTAÇÃO PARA HIDRANTE - FORNECIMENTO E INSTALAÇÃO. AF_10/2020</v>
          </cell>
          <cell r="C4204" t="str">
            <v>UN</v>
          </cell>
          <cell r="D4204">
            <v>49.77</v>
          </cell>
          <cell r="E4204">
            <v>25.65</v>
          </cell>
          <cell r="F4204">
            <v>75.42</v>
          </cell>
        </row>
        <row r="4205">
          <cell r="A4205">
            <v>92377</v>
          </cell>
          <cell r="B4205" t="str">
            <v>NIPLE, EM FERRO GALVANIZADO, DN 65 (2 1/2"), CONEXÃO ROSQUEADA, INSTALADO EM REDE DE ALIMENTAÇÃO PARA HIDRANTE - FORNECIMENTO E INSTALAÇÃO. AF_10/2020</v>
          </cell>
          <cell r="C4205" t="str">
            <v>UN</v>
          </cell>
          <cell r="D4205">
            <v>72.16</v>
          </cell>
          <cell r="E4205">
            <v>29.33</v>
          </cell>
          <cell r="F4205">
            <v>101.49</v>
          </cell>
        </row>
        <row r="4206">
          <cell r="A4206">
            <v>92378</v>
          </cell>
          <cell r="B4206" t="str">
            <v>LUVA, EM FERRO GALVANIZADO, DN 65 (2 1/2"), CONEXÃO ROSQUEADA, INSTALADO EM REDE DE ALIMENTAÇÃO PARA HIDRANTE - FORNECIMENTO E INSTALAÇÃO. AF_10/2020</v>
          </cell>
          <cell r="C4206" t="str">
            <v>UN</v>
          </cell>
          <cell r="D4206">
            <v>83.639999999999986</v>
          </cell>
          <cell r="E4206">
            <v>29.32</v>
          </cell>
          <cell r="F4206">
            <v>112.96</v>
          </cell>
        </row>
        <row r="4207">
          <cell r="A4207">
            <v>92379</v>
          </cell>
          <cell r="B4207" t="str">
            <v>NIPLE, EM FERRO GALVANIZADO, DN 80 (3"), CONEXÃO ROSQUEADA, INSTALADO EM REDE DE ALIMENTAÇÃO PARA HIDRANTE - FORNECIMENTO E INSTALAÇÃO. AF_10/2020</v>
          </cell>
          <cell r="C4207" t="str">
            <v>UN</v>
          </cell>
          <cell r="D4207">
            <v>111.35</v>
          </cell>
          <cell r="E4207">
            <v>32.99</v>
          </cell>
          <cell r="F4207">
            <v>144.34</v>
          </cell>
        </row>
        <row r="4208">
          <cell r="A4208">
            <v>92380</v>
          </cell>
          <cell r="B4208" t="str">
            <v>LUVA, EM FERRO GALVANIZADO, DN 80 (3"), CONEXÃO ROSQUEADA, INSTALADO EM REDE DE ALIMENTAÇÃO PARA HIDRANTE - FORNECIMENTO E INSTALAÇÃO. AF_10/2020</v>
          </cell>
          <cell r="C4208" t="str">
            <v>UN</v>
          </cell>
          <cell r="D4208">
            <v>121.57000000000002</v>
          </cell>
          <cell r="E4208">
            <v>32.979999999999997</v>
          </cell>
          <cell r="F4208">
            <v>154.55000000000001</v>
          </cell>
        </row>
        <row r="4209">
          <cell r="A4209">
            <v>92381</v>
          </cell>
          <cell r="B4209" t="str">
            <v>JOELHO 45 GRAUS, EM FERRO GALVANIZADO, DN 25 (1"), CONEXÃO ROSQUEADA, INSTALADO EM REDE DE ALIMENTAÇÃO PARA HIDRANTE - FORNECIMENTO E INSTALAÇÃO. AF_10/2020</v>
          </cell>
          <cell r="C4209" t="str">
            <v>UN</v>
          </cell>
          <cell r="D4209">
            <v>31.78</v>
          </cell>
          <cell r="E4209">
            <v>29.32</v>
          </cell>
          <cell r="F4209">
            <v>61.1</v>
          </cell>
        </row>
        <row r="4210">
          <cell r="A4210">
            <v>92382</v>
          </cell>
          <cell r="B4210" t="str">
            <v>JOELHO 90 GRAUS, EM FERRO GALVANIZADO, DN 25 (1"), CONEXÃO ROSQUEADA, INSTALADO EM REDE DE ALIMENTAÇÃO PARA HIDRANTE - FORNECIMENTO E INSTALAÇÃO. AF_10/2020</v>
          </cell>
          <cell r="C4210" t="str">
            <v>UN</v>
          </cell>
          <cell r="D4210">
            <v>29.03</v>
          </cell>
          <cell r="E4210">
            <v>29.33</v>
          </cell>
          <cell r="F4210">
            <v>58.36</v>
          </cell>
        </row>
        <row r="4211">
          <cell r="A4211">
            <v>92383</v>
          </cell>
          <cell r="B4211" t="str">
            <v>JOELHO 45 GRAUS, EM FERRO GALVANIZADO, DN 32 (1 1/4"), CONEXÃO ROSQUEADA, INSTALADO EM REDE DE ALIMENTAÇÃO PARA HIDRANTE - FORNECIMENTO E INSTALAÇÃO. AF_10/2020</v>
          </cell>
          <cell r="C4211" t="str">
            <v>UN</v>
          </cell>
          <cell r="D4211">
            <v>45.47</v>
          </cell>
          <cell r="E4211">
            <v>31.84</v>
          </cell>
          <cell r="F4211">
            <v>77.31</v>
          </cell>
        </row>
        <row r="4212">
          <cell r="A4212">
            <v>92384</v>
          </cell>
          <cell r="B4212" t="str">
            <v>JOELHO 90 GRAUS, EM FERRO GALVANIZADO, DN 32 (1 1/4"), CONEXÃO ROSQUEADA, INSTALADO EM REDE DE ALIMENTAÇÃO PARA HIDRANTE - FORNECIMENTO E INSTALAÇÃO. AF_10/2020</v>
          </cell>
          <cell r="C4212" t="str">
            <v>UN</v>
          </cell>
          <cell r="D4212">
            <v>40.019999999999996</v>
          </cell>
          <cell r="E4212">
            <v>31.84</v>
          </cell>
          <cell r="F4212">
            <v>71.86</v>
          </cell>
        </row>
        <row r="4213">
          <cell r="A4213">
            <v>92385</v>
          </cell>
          <cell r="B4213" t="str">
            <v>JOELHO 45 GRAUS, EM FERRO GALVANIZADO, DN 40 (1 1/2"), CONEXÃO ROSQUEADA, INSTALADO EM REDE DE ALIMENTAÇÃO PARA HIDRANTE - FORNECIMENTO E INSTALAÇÃO. AF_10/2020</v>
          </cell>
          <cell r="C4213" t="str">
            <v>UN</v>
          </cell>
          <cell r="D4213">
            <v>53.97</v>
          </cell>
          <cell r="E4213">
            <v>34.799999999999997</v>
          </cell>
          <cell r="F4213">
            <v>88.77</v>
          </cell>
        </row>
        <row r="4214">
          <cell r="A4214">
            <v>92386</v>
          </cell>
          <cell r="B4214" t="str">
            <v>JOELHO 90 GRAUS, EM FERRO GALVANIZADO, DN 40 (1 1/2"), CONEXÃO ROSQUEADA, INSTALADO EM REDE DE ALIMENTAÇÃO PARA HIDRANTE - FORNECIMENTO E INSTALAÇÃO. AF_10/2020</v>
          </cell>
          <cell r="C4214" t="str">
            <v>UN</v>
          </cell>
          <cell r="D4214">
            <v>50.210000000000008</v>
          </cell>
          <cell r="E4214">
            <v>34.799999999999997</v>
          </cell>
          <cell r="F4214">
            <v>85.01</v>
          </cell>
        </row>
        <row r="4215">
          <cell r="A4215">
            <v>92387</v>
          </cell>
          <cell r="B4215" t="str">
            <v>JOELHO 45 GRAUS, EM FERRO GALVANIZADO, DN 50 (2"), CONEXÃO ROSQUEADA, INSTALADO EM REDE DE ALIMENTAÇÃO PARA HIDRANTE - FORNECIMENTO E INSTALAÇÃO. AF_10/2020</v>
          </cell>
          <cell r="C4215" t="str">
            <v>UN</v>
          </cell>
          <cell r="D4215">
            <v>73.77000000000001</v>
          </cell>
          <cell r="E4215">
            <v>38.46</v>
          </cell>
          <cell r="F4215">
            <v>112.23</v>
          </cell>
        </row>
        <row r="4216">
          <cell r="A4216">
            <v>92388</v>
          </cell>
          <cell r="B4216" t="str">
            <v>JOELHO 90 GRAUS, EM FERRO GALVANIZADO, DN 50 (2"), CONEXÃO ROSQUEADA, INSTALADO EM REDE DE ALIMENTAÇÃO PARA HIDRANTE - FORNECIMENTO E INSTALAÇÃO. AF_10/2020</v>
          </cell>
          <cell r="C4216" t="str">
            <v>UN</v>
          </cell>
          <cell r="D4216">
            <v>71.22</v>
          </cell>
          <cell r="E4216">
            <v>38.46</v>
          </cell>
          <cell r="F4216">
            <v>109.68</v>
          </cell>
        </row>
        <row r="4217">
          <cell r="A4217">
            <v>92389</v>
          </cell>
          <cell r="B4217" t="str">
            <v>JOELHO 45 GRAUS, EM FERRO GALVANIZADO, DN 65 (2 1/2"), CONEXÃO ROSQUEADA, INSTALADO EM REDE DE ALIMENTAÇÃO PARA HIDRANTE - FORNECIMENTO E INSTALAÇÃO. AF_10/2020</v>
          </cell>
          <cell r="C4217" t="str">
            <v>UN</v>
          </cell>
          <cell r="D4217">
            <v>130.43</v>
          </cell>
          <cell r="E4217">
            <v>43.98</v>
          </cell>
          <cell r="F4217">
            <v>174.41</v>
          </cell>
        </row>
        <row r="4218">
          <cell r="A4218">
            <v>92390</v>
          </cell>
          <cell r="B4218" t="str">
            <v>JOELHO 90 GRAUS, EM FERRO GALVANIZADO, DN 65 (2 1/2"), CONEXÃO ROSQUEADA, INSTALADO EM REDE DE ALIMENTAÇÃO PARA HIDRANTE - FORNECIMENTO E INSTALAÇÃO. AF_10/2020</v>
          </cell>
          <cell r="C4218" t="str">
            <v>UN</v>
          </cell>
          <cell r="D4218">
            <v>119.20000000000002</v>
          </cell>
          <cell r="E4218">
            <v>43.98</v>
          </cell>
          <cell r="F4218">
            <v>163.18</v>
          </cell>
        </row>
        <row r="4219">
          <cell r="A4219">
            <v>92635</v>
          </cell>
          <cell r="B4219" t="str">
            <v>JOELHO 45 GRAUS, EM FERRO GALVANIZADO, CONEXÃO ROSQUEADA, DN 80 (3"), INSTALADO EM REDE DE ALIMENTAÇÃO PARA HIDRANTE - FORNECIMENTO E INSTALAÇÃO. AF_10/2020</v>
          </cell>
          <cell r="C4219" t="str">
            <v>UN</v>
          </cell>
          <cell r="D4219">
            <v>184.69</v>
          </cell>
          <cell r="E4219">
            <v>49.48</v>
          </cell>
          <cell r="F4219">
            <v>234.17</v>
          </cell>
        </row>
        <row r="4220">
          <cell r="A4220">
            <v>92636</v>
          </cell>
          <cell r="B4220" t="str">
            <v>JOELHO 90 GRAUS, EM FERRO GALVANIZADO, CONEXÃO ROSQUEADA, DN 80 (3"), INSTALADO EM REDE DE ALIMENTAÇÃO PARA HIDRANTE - FORNECIMENTO E INSTALAÇÃO. AF_10/2020</v>
          </cell>
          <cell r="C4220" t="str">
            <v>UN</v>
          </cell>
          <cell r="D4220">
            <v>163.05000000000001</v>
          </cell>
          <cell r="E4220">
            <v>49.48</v>
          </cell>
          <cell r="F4220">
            <v>212.53</v>
          </cell>
        </row>
        <row r="4221">
          <cell r="A4221">
            <v>92637</v>
          </cell>
          <cell r="B4221" t="str">
            <v>TÊ, EM FERRO GALVANIZADO, CONEXÃO ROSQUEADA, DN 25 (1"), INSTALADO EM REDE DE ALIMENTAÇÃO PARA HIDRANTE - FORNECIMENTO E INSTALAÇÃO. AF_10/2020</v>
          </cell>
          <cell r="C4221" t="str">
            <v>UN</v>
          </cell>
          <cell r="D4221">
            <v>39.749999999999993</v>
          </cell>
          <cell r="E4221">
            <v>39.07</v>
          </cell>
          <cell r="F4221">
            <v>78.819999999999993</v>
          </cell>
        </row>
        <row r="4222">
          <cell r="A4222">
            <v>92638</v>
          </cell>
          <cell r="B4222" t="str">
            <v>TÊ, EM FERRO GALVANIZADO, CONEXÃO ROSQUEADA, DN 32 (1 1/4"), INSTALADO EM REDE DE ALIMENTAÇÃO PARA HIDRANTE - FORNECIMENTO E INSTALAÇÃO. AF_10/2020</v>
          </cell>
          <cell r="C4222" t="str">
            <v>UN</v>
          </cell>
          <cell r="D4222">
            <v>54.01</v>
          </cell>
          <cell r="E4222">
            <v>42.48</v>
          </cell>
          <cell r="F4222">
            <v>96.49</v>
          </cell>
        </row>
        <row r="4223">
          <cell r="A4223">
            <v>92639</v>
          </cell>
          <cell r="B4223" t="str">
            <v>TÊ, EM FERRO GALVANIZADO, CONEXÃO ROSQUEADA, DN 40 (1 1/2"), INSTALADO EM REDE DE ALIMENTAÇÃO PARA HIDRANTE - FORNECIMENTO E INSTALAÇÃO. AF_10/2020</v>
          </cell>
          <cell r="C4223" t="str">
            <v>UN</v>
          </cell>
          <cell r="D4223">
            <v>65.47</v>
          </cell>
          <cell r="E4223">
            <v>46.39</v>
          </cell>
          <cell r="F4223">
            <v>111.86</v>
          </cell>
        </row>
        <row r="4224">
          <cell r="A4224">
            <v>92640</v>
          </cell>
          <cell r="B4224" t="str">
            <v>TÊ, EM FERRO GALVANIZADO, CONEXÃO ROSQUEADA, DN 50 (2"), INSTALADO EM REDE DE ALIMENTAÇÃO PARA HIDRANTE - FORNECIMENTO E INSTALAÇÃO. AF_10/2020</v>
          </cell>
          <cell r="C4224" t="str">
            <v>UN</v>
          </cell>
          <cell r="D4224">
            <v>94.87</v>
          </cell>
          <cell r="E4224">
            <v>51.29</v>
          </cell>
          <cell r="F4224">
            <v>146.16</v>
          </cell>
        </row>
        <row r="4225">
          <cell r="A4225">
            <v>92642</v>
          </cell>
          <cell r="B4225" t="str">
            <v>TÊ, EM FERRO GALVANIZADO, CONEXÃO ROSQUEADA, DN 65 (2 1/2"), INSTALADO EM REDE DE ALIMENTAÇÃO PARA HIDRANTE - FORNECIMENTO E INSTALAÇÃO. AF_10/2020</v>
          </cell>
          <cell r="C4225" t="str">
            <v>UN</v>
          </cell>
          <cell r="D4225">
            <v>164.51</v>
          </cell>
          <cell r="E4225">
            <v>58.61</v>
          </cell>
          <cell r="F4225">
            <v>223.12</v>
          </cell>
        </row>
        <row r="4226">
          <cell r="A4226">
            <v>92644</v>
          </cell>
          <cell r="B4226" t="str">
            <v>TÊ, EM FERRO GALVANIZADO, CONEXÃO ROSQUEADA, DN 80 (3"), INSTALADO EM REDE DE ALIMENTAÇÃO PARA HIDRANTE - FORNECIMENTO E INSTALAÇÃO. AF_10/2020</v>
          </cell>
          <cell r="C4226" t="str">
            <v>UN</v>
          </cell>
          <cell r="D4226">
            <v>215.28999999999996</v>
          </cell>
          <cell r="E4226">
            <v>65.98</v>
          </cell>
          <cell r="F4226">
            <v>281.27</v>
          </cell>
        </row>
        <row r="4227">
          <cell r="A4227">
            <v>92657</v>
          </cell>
          <cell r="B4227" t="str">
            <v>NIPLE, EM FERRO GALVANIZADO, CONEXÃO ROSQUEADA, DN 25 (1"), INSTALADO EM REDE DE ALIMENTAÇÃO PARA SPRINKLER - FORNECIMENTO E INSTALAÇÃO. AF_10/2020</v>
          </cell>
          <cell r="C4227" t="str">
            <v>UN</v>
          </cell>
          <cell r="D4227">
            <v>17.850000000000001</v>
          </cell>
          <cell r="E4227">
            <v>12</v>
          </cell>
          <cell r="F4227">
            <v>29.85</v>
          </cell>
        </row>
        <row r="4228">
          <cell r="A4228">
            <v>92658</v>
          </cell>
          <cell r="B4228" t="str">
            <v>LUVA, EM FERRO GALVANIZADO, CONEXÃO ROSQUEADA, DN 25 (1"), INSTALADO EM REDE DE ALIMENTAÇÃO PARA SPRINKLER - FORNECIMENTO E INSTALAÇÃO. AF_10/2020</v>
          </cell>
          <cell r="C4228" t="str">
            <v>UN</v>
          </cell>
          <cell r="D4228">
            <v>19.91</v>
          </cell>
          <cell r="E4228">
            <v>12</v>
          </cell>
          <cell r="F4228">
            <v>31.91</v>
          </cell>
        </row>
        <row r="4229">
          <cell r="A4229">
            <v>92659</v>
          </cell>
          <cell r="B4229" t="str">
            <v>NIPLE, EM FERRO GALVANIZADO, CONEXÃO ROSQUEADA, DN 32 (1 1/4"), INSTALADO EM REDE DE ALIMENTAÇÃO PARA SPRINKLER - FORNECIMENTO E INSTALAÇÃO. AF_10/2020</v>
          </cell>
          <cell r="C4229" t="str">
            <v>UN</v>
          </cell>
          <cell r="D4229">
            <v>24.299999999999997</v>
          </cell>
          <cell r="E4229">
            <v>12.68</v>
          </cell>
          <cell r="F4229">
            <v>36.979999999999997</v>
          </cell>
        </row>
        <row r="4230">
          <cell r="A4230">
            <v>92660</v>
          </cell>
          <cell r="B4230" t="str">
            <v>LUVA, EM FERRO GALVANIZADO, CONEXÃO ROSQUEADA, DN 32 (1 1/4"), INSTALADO EM REDE DE ALIMENTAÇÃO PARA SPRINKLER - FORNECIMENTO E INSTALAÇÃO. AF_10/2020</v>
          </cell>
          <cell r="C4230" t="str">
            <v>UN</v>
          </cell>
          <cell r="D4230">
            <v>26.229999999999997</v>
          </cell>
          <cell r="E4230">
            <v>12.68</v>
          </cell>
          <cell r="F4230">
            <v>38.909999999999997</v>
          </cell>
        </row>
        <row r="4231">
          <cell r="A4231">
            <v>92661</v>
          </cell>
          <cell r="B4231" t="str">
            <v>NIPLE, EM FERRO GALVANIZADO, CONEXÃO ROSQUEADA, DN 40 (1 1/2"), INSTALADO EM REDE DE ALIMENTAÇÃO PARA SPRINKLER - FORNECIMENTO E INSTALAÇÃO. AF_10/2020</v>
          </cell>
          <cell r="C4231" t="str">
            <v>UN</v>
          </cell>
          <cell r="D4231">
            <v>30.92</v>
          </cell>
          <cell r="E4231">
            <v>13.42</v>
          </cell>
          <cell r="F4231">
            <v>44.34</v>
          </cell>
        </row>
        <row r="4232">
          <cell r="A4232">
            <v>92662</v>
          </cell>
          <cell r="B4232" t="str">
            <v>LUVA, EM FERRO GALVANIZADO, CONEXÃO ROSQUEADA, DN 40 (1 1/2"), INSTALADO EM REDE DE ALIMENTAÇÃO PARA SPRINKLER - FORNECIMENTO E INSTALAÇÃO. AF_10/2020</v>
          </cell>
          <cell r="C4232" t="str">
            <v>UN</v>
          </cell>
          <cell r="D4232">
            <v>31.29</v>
          </cell>
          <cell r="E4232">
            <v>13.42</v>
          </cell>
          <cell r="F4232">
            <v>44.71</v>
          </cell>
        </row>
        <row r="4233">
          <cell r="A4233">
            <v>92663</v>
          </cell>
          <cell r="B4233" t="str">
            <v>NIPLE, EM FERRO GALVANIZADO, CONEXÃO ROSQUEADA, DN 50 (2"), INSTALADO EM REDE DE ALIMENTAÇÃO PARA SPRINKLER - FORNECIMENTO E INSTALAÇÃO. AF_10/2020</v>
          </cell>
          <cell r="C4233" t="str">
            <v>UN</v>
          </cell>
          <cell r="D4233">
            <v>45.43</v>
          </cell>
          <cell r="E4233">
            <v>14.42</v>
          </cell>
          <cell r="F4233">
            <v>59.85</v>
          </cell>
        </row>
        <row r="4234">
          <cell r="A4234">
            <v>92664</v>
          </cell>
          <cell r="B4234" t="str">
            <v>LUVA, EM FERRO GALVANIZADO, CONEXÃO ROSQUEADA, DN 50 (2"), INSTALADO EM REDE DE ALIMENTAÇÃO PARA SPRINKLER - FORNECIMENTO E INSTALAÇÃO. AF_10/2020</v>
          </cell>
          <cell r="C4234" t="str">
            <v>UN</v>
          </cell>
          <cell r="D4234">
            <v>45.4</v>
          </cell>
          <cell r="E4234">
            <v>14.42</v>
          </cell>
          <cell r="F4234">
            <v>59.82</v>
          </cell>
        </row>
        <row r="4235">
          <cell r="A4235">
            <v>92665</v>
          </cell>
          <cell r="B4235" t="str">
            <v>NIPLE, EM FERRO GALVANIZADO, CONEXÃO ROSQUEADA, DN 65 (2 1/2"), INSTALADO EM REDE DE ALIMENTAÇÃO PARA SPRINKLER - FORNECIMENTO E INSTALAÇÃO. AF_10/2020</v>
          </cell>
          <cell r="C4235" t="str">
            <v>UN</v>
          </cell>
          <cell r="D4235">
            <v>66.95</v>
          </cell>
          <cell r="E4235">
            <v>15.84</v>
          </cell>
          <cell r="F4235">
            <v>82.79</v>
          </cell>
        </row>
        <row r="4236">
          <cell r="A4236">
            <v>92666</v>
          </cell>
          <cell r="B4236" t="str">
            <v>LUVA, EM FERRO GALVANIZADO, CONEXÃO ROSQUEADA, DN 65 (2 1/2"), INSTALADO EM REDE DE ALIMENTAÇÃO PARA SPRINKLER - FORNECIMENTO E INSTALAÇÃO. AF_10/2020</v>
          </cell>
          <cell r="C4236" t="str">
            <v>UN</v>
          </cell>
          <cell r="D4236">
            <v>78.42</v>
          </cell>
          <cell r="E4236">
            <v>15.84</v>
          </cell>
          <cell r="F4236">
            <v>94.26</v>
          </cell>
        </row>
        <row r="4237">
          <cell r="A4237">
            <v>92667</v>
          </cell>
          <cell r="B4237" t="str">
            <v>NIPLE, EM FERRO GALVANIZADO, CONEXÃO ROSQUEADA, DN 80 (3"), INSTALADO EM REDE DE ALIMENTAÇÃO PARA SPRINKLER - FORNECIMENTO E INSTALAÇÃO. AF_10/2020</v>
          </cell>
          <cell r="C4237" t="str">
            <v>UN</v>
          </cell>
          <cell r="D4237">
            <v>105.27000000000001</v>
          </cell>
          <cell r="E4237">
            <v>17.32</v>
          </cell>
          <cell r="F4237">
            <v>122.59</v>
          </cell>
        </row>
        <row r="4238">
          <cell r="A4238">
            <v>92668</v>
          </cell>
          <cell r="B4238" t="str">
            <v>LUVA, EM FERRO GALVANIZADO, CONEXÃO ROSQUEADA, DN 80 (3"), INSTALADO EM REDE DE ALIMENTAÇÃO PARA SPRINKLER - FORNECIMENTO E INSTALAÇÃO. AF_10/2020</v>
          </cell>
          <cell r="C4238" t="str">
            <v>UN</v>
          </cell>
          <cell r="D4238">
            <v>115.48000000000002</v>
          </cell>
          <cell r="E4238">
            <v>17.32</v>
          </cell>
          <cell r="F4238">
            <v>132.80000000000001</v>
          </cell>
        </row>
        <row r="4239">
          <cell r="A4239">
            <v>92669</v>
          </cell>
          <cell r="B4239" t="str">
            <v>JOELHO 45 GRAUS, EM FERRO GALVANIZADO, CONEXÃO ROSQUEADA, DN 25 (1"), INSTALADO EM REDE DE ALIMENTAÇÃO PARA SPRINKLER - FORNECIMENTO E INSTALAÇÃO. AF_10/2020</v>
          </cell>
          <cell r="C4239" t="str">
            <v>UN</v>
          </cell>
          <cell r="D4239">
            <v>27.400000000000002</v>
          </cell>
          <cell r="E4239">
            <v>17.98</v>
          </cell>
          <cell r="F4239">
            <v>45.38</v>
          </cell>
        </row>
        <row r="4240">
          <cell r="A4240">
            <v>92670</v>
          </cell>
          <cell r="B4240" t="str">
            <v>JOELHO 90 GRAUS, EM FERRO GALVANIZADO, CONEXÃO ROSQUEADA, DN 25 (1"), INSTALADO EM REDE DE ALIMENTAÇÃO PARA SPRINKLER - FORNECIMENTO E INSTALAÇÃO. AF_10/2020</v>
          </cell>
          <cell r="C4240" t="str">
            <v>UN</v>
          </cell>
          <cell r="D4240">
            <v>24.66</v>
          </cell>
          <cell r="E4240">
            <v>17.98</v>
          </cell>
          <cell r="F4240">
            <v>42.64</v>
          </cell>
        </row>
        <row r="4241">
          <cell r="A4241">
            <v>92671</v>
          </cell>
          <cell r="B4241" t="str">
            <v>JOELHO 45 GRAUS, EM FERRO GALVANIZADO, CONEXÃO ROSQUEADA, DN 32 (1 1/4"), INSTALADO EM REDE DE ALIMENTAÇÃO PARA SPRINKLER - FORNECIMENTO E INSTALAÇÃO. AF_10/2020</v>
          </cell>
          <cell r="C4241" t="str">
            <v>UN</v>
          </cell>
          <cell r="D4241">
            <v>40.47</v>
          </cell>
          <cell r="E4241">
            <v>19.02</v>
          </cell>
          <cell r="F4241">
            <v>59.49</v>
          </cell>
        </row>
        <row r="4242">
          <cell r="A4242">
            <v>92672</v>
          </cell>
          <cell r="B4242" t="str">
            <v>JOELHO 90 GRAUS, EM FERRO GALVANIZADO, CONEXÃO ROSQUEADA, DN 32 (1 1/4"), INSTALADO EM REDE DE ALIMENTAÇÃO PARA SPRINKLER - FORNECIMENTO E INSTALAÇÃO. AF_10/2020</v>
          </cell>
          <cell r="C4242" t="str">
            <v>UN</v>
          </cell>
          <cell r="D4242">
            <v>35.019999999999996</v>
          </cell>
          <cell r="E4242">
            <v>19.02</v>
          </cell>
          <cell r="F4242">
            <v>54.04</v>
          </cell>
        </row>
        <row r="4243">
          <cell r="A4243">
            <v>92673</v>
          </cell>
          <cell r="B4243" t="str">
            <v>JOELHO 45 GRAUS, EM FERRO GALVANIZADO, CONEXÃO ROSQUEADA, DN 40 (1 1/2"), INSTALADO EM REDE DE ALIMENTAÇÃO PARA SPRINKLER - FORNECIMENTO E INSTALAÇÃO. AF_10/2020</v>
          </cell>
          <cell r="C4243" t="str">
            <v>UN</v>
          </cell>
          <cell r="D4243">
            <v>48.3</v>
          </cell>
          <cell r="E4243">
            <v>20.16</v>
          </cell>
          <cell r="F4243">
            <v>68.459999999999994</v>
          </cell>
        </row>
        <row r="4244">
          <cell r="A4244">
            <v>92674</v>
          </cell>
          <cell r="B4244" t="str">
            <v>JOELHO 90 GRAUS, EM FERRO GALVANIZADO, CONEXÃO ROSQUEADA, DN 40 (1 1/2"), INSTALADO EM REDE DE ALIMENTAÇÃO PARA SPRINKLER - FORNECIMENTO E INSTALAÇÃO. AF_10/2020</v>
          </cell>
          <cell r="C4244" t="str">
            <v>UN</v>
          </cell>
          <cell r="D4244">
            <v>44.540000000000006</v>
          </cell>
          <cell r="E4244">
            <v>20.16</v>
          </cell>
          <cell r="F4244">
            <v>64.7</v>
          </cell>
        </row>
        <row r="4245">
          <cell r="A4245">
            <v>92675</v>
          </cell>
          <cell r="B4245" t="str">
            <v>JOELHO 45 GRAUS, EM FERRO GALVANIZADO, CONEXÃO ROSQUEADA, DN 50 (2"), INSTALADO EM REDE DE ALIMENTAÇÃO PARA SPRINKLER - FORNECIMENTO E INSTALAÇÃO. AF_10/2020</v>
          </cell>
          <cell r="C4245" t="str">
            <v>UN</v>
          </cell>
          <cell r="D4245">
            <v>67.240000000000009</v>
          </cell>
          <cell r="E4245">
            <v>21.63</v>
          </cell>
          <cell r="F4245">
            <v>88.87</v>
          </cell>
        </row>
        <row r="4246">
          <cell r="A4246">
            <v>92676</v>
          </cell>
          <cell r="B4246" t="str">
            <v>JOELHO 90 GRAUS, EM FERRO GALVANIZADO, CONEXÃO ROSQUEADA, DN 50 (2"), INSTALADO EM REDE DE ALIMENTAÇÃO PARA SPRINKLER - FORNECIMENTO E INSTALAÇÃO. AF_10/2020</v>
          </cell>
          <cell r="C4246" t="str">
            <v>UN</v>
          </cell>
          <cell r="D4246">
            <v>64.69</v>
          </cell>
          <cell r="E4246">
            <v>21.63</v>
          </cell>
          <cell r="F4246">
            <v>86.32</v>
          </cell>
        </row>
        <row r="4247">
          <cell r="A4247">
            <v>92677</v>
          </cell>
          <cell r="B4247" t="str">
            <v>JOELHO 45 GRAUS, EM FERRO GALVANIZADO, CONEXÃO ROSQUEADA, DN 65 (2 1/2"), INSTALADO EM REDE DE ALIMENTAÇÃO PARA SPRINKLER - FORNECIMENTO E INSTALAÇÃO. AF_10/2020</v>
          </cell>
          <cell r="C4247" t="str">
            <v>UN</v>
          </cell>
          <cell r="D4247">
            <v>122.59</v>
          </cell>
          <cell r="E4247">
            <v>23.81</v>
          </cell>
          <cell r="F4247">
            <v>146.4</v>
          </cell>
        </row>
        <row r="4248">
          <cell r="A4248">
            <v>92678</v>
          </cell>
          <cell r="B4248" t="str">
            <v>JOELHO 90 GRAUS, EM FERRO GALVANIZADO, CONEXÃO ROSQUEADA, DN 65 (2 1/2"), INSTALADO EM REDE DE ALIMENTAÇÃO PARA SPRINKLER - FORNECIMENTO E INSTALAÇÃO. AF_10/2020</v>
          </cell>
          <cell r="C4248" t="str">
            <v>UN</v>
          </cell>
          <cell r="D4248">
            <v>111.35</v>
          </cell>
          <cell r="E4248">
            <v>23.82</v>
          </cell>
          <cell r="F4248">
            <v>135.16999999999999</v>
          </cell>
        </row>
        <row r="4249">
          <cell r="A4249">
            <v>92679</v>
          </cell>
          <cell r="B4249" t="str">
            <v>JOELHO 45 GRAUS, EM FERRO GALVANIZADO, CONEXÃO ROSQUEADA, DN 80 (3"), INSTALADO EM REDE DE ALIMENTAÇÃO PARA SPRINKLER - FORNECIMENTO E INSTALAÇÃO. AF_10/2020</v>
          </cell>
          <cell r="C4249" t="str">
            <v>UN</v>
          </cell>
          <cell r="D4249">
            <v>175.57000000000002</v>
          </cell>
          <cell r="E4249">
            <v>26.01</v>
          </cell>
          <cell r="F4249">
            <v>201.58</v>
          </cell>
        </row>
        <row r="4250">
          <cell r="A4250">
            <v>92680</v>
          </cell>
          <cell r="B4250" t="str">
            <v>JOELHO 90 GRAUS, EM FERRO GALVANIZADO, CONEXÃO ROSQUEADA, DN 80 (3"), INSTALADO EM REDE DE ALIMENTAÇÃO PARA SPRINKLER - FORNECIMENTO E INSTALAÇÃO. AF_10/2020</v>
          </cell>
          <cell r="C4250" t="str">
            <v>UN</v>
          </cell>
          <cell r="D4250">
            <v>153.93</v>
          </cell>
          <cell r="E4250">
            <v>26.01</v>
          </cell>
          <cell r="F4250">
            <v>179.94</v>
          </cell>
        </row>
        <row r="4251">
          <cell r="A4251">
            <v>92681</v>
          </cell>
          <cell r="B4251" t="str">
            <v>TÊ, EM FERRO GALVANIZADO, CONEXÃO ROSQUEADA, DN 25 (1"), INSTALADO EM REDE DE ALIMENTAÇÃO PARA SPRINKLER - FORNECIMENTO E INSTALAÇÃO. AF_10/2020</v>
          </cell>
          <cell r="C4251" t="str">
            <v>UN</v>
          </cell>
          <cell r="D4251">
            <v>33.880000000000003</v>
          </cell>
          <cell r="E4251">
            <v>23.96</v>
          </cell>
          <cell r="F4251">
            <v>57.84</v>
          </cell>
        </row>
        <row r="4252">
          <cell r="A4252">
            <v>92682</v>
          </cell>
          <cell r="B4252" t="str">
            <v>TÊ, EM FERRO GALVANIZADO, CONEXÃO ROSQUEADA, DN 32 (1 1/4"), INSTALADO EM REDE DE ALIMENTAÇÃO PARA SPRINKLER - FORNECIMENTO E INSTALAÇÃO. AF_10/2020</v>
          </cell>
          <cell r="C4252" t="str">
            <v>UN</v>
          </cell>
          <cell r="D4252">
            <v>47.33</v>
          </cell>
          <cell r="E4252">
            <v>25.3</v>
          </cell>
          <cell r="F4252">
            <v>72.63</v>
          </cell>
        </row>
        <row r="4253">
          <cell r="A4253">
            <v>92683</v>
          </cell>
          <cell r="B4253" t="str">
            <v>TÊ, EM FERRO GALVANIZADO, CONEXÃO ROSQUEADA, DN 40 (1 1/2"), INSTALADO EM REDE DE ALIMENTAÇÃO PARA SPRINKLER - FORNECIMENTO E INSTALAÇÃO. AF_10/2020</v>
          </cell>
          <cell r="C4253" t="str">
            <v>UN</v>
          </cell>
          <cell r="D4253">
            <v>57.890000000000008</v>
          </cell>
          <cell r="E4253">
            <v>26.9</v>
          </cell>
          <cell r="F4253">
            <v>84.79</v>
          </cell>
        </row>
        <row r="4254">
          <cell r="A4254">
            <v>92684</v>
          </cell>
          <cell r="B4254" t="str">
            <v>TÊ, EM FERRO GALVANIZADO, CONEXÃO ROSQUEADA, DN 50 (2"), INSTALADO EM REDE DE ALIMENTAÇÃO PARA SPRINKLER - FORNECIMENTO E INSTALAÇÃO. AF_10/2020</v>
          </cell>
          <cell r="C4254" t="str">
            <v>UN</v>
          </cell>
          <cell r="D4254">
            <v>86.16</v>
          </cell>
          <cell r="E4254">
            <v>28.84</v>
          </cell>
          <cell r="F4254">
            <v>115</v>
          </cell>
        </row>
        <row r="4255">
          <cell r="A4255">
            <v>92685</v>
          </cell>
          <cell r="B4255" t="str">
            <v>TÊ, EM FERRO GALVANIZADO, CONEXÃO ROSQUEADA, DN 65 (2 1/2"), INSTALADO EM REDE DE ALIMENTAÇÃO PARA SPRINKLER - FORNECIMENTO E INSTALAÇÃO. AF_10/2020</v>
          </cell>
          <cell r="C4255" t="str">
            <v>UN</v>
          </cell>
          <cell r="D4255">
            <v>154.06</v>
          </cell>
          <cell r="E4255">
            <v>31.75</v>
          </cell>
          <cell r="F4255">
            <v>185.81</v>
          </cell>
        </row>
        <row r="4256">
          <cell r="A4256">
            <v>92686</v>
          </cell>
          <cell r="B4256" t="str">
            <v>TÊ, EM FERRO GALVANIZADO, CONEXÃO ROSQUEADA, DN 80 (3"), INSTALADO EM REDE DE ALIMENTAÇÃO PARA SPRINKLER - FORNECIMENTO E INSTALAÇÃO. AF_10/2020</v>
          </cell>
          <cell r="C4256" t="str">
            <v>UN</v>
          </cell>
          <cell r="D4256">
            <v>203.1</v>
          </cell>
          <cell r="E4256">
            <v>34.659999999999997</v>
          </cell>
          <cell r="F4256">
            <v>237.76</v>
          </cell>
        </row>
        <row r="4257">
          <cell r="A4257">
            <v>92692</v>
          </cell>
          <cell r="B4257" t="str">
            <v>NIPLE, EM FERRO GALVANIZADO, CONEXÃO ROSQUEADA, DN 15 (1/2"), INSTALADO EM RAMAIS E SUB-RAMAIS DE GÁS - FORNECIMENTO E INSTALAÇÃO. AF_10/2020</v>
          </cell>
          <cell r="C4257" t="str">
            <v>UN</v>
          </cell>
          <cell r="D4257">
            <v>9.14</v>
          </cell>
          <cell r="E4257">
            <v>6.91</v>
          </cell>
          <cell r="F4257">
            <v>16.05</v>
          </cell>
        </row>
        <row r="4258">
          <cell r="A4258">
            <v>92693</v>
          </cell>
          <cell r="B4258" t="str">
            <v>LUVA, EM FERRO GALVANIZADO, CONEXÃO ROSQUEADA, DN 15 (1/2"), INSTALADO EM RAMAIS E SUB-RAMAIS DE GÁS - FORNECIMENTO E INSTALAÇÃO. AF_10/2020</v>
          </cell>
          <cell r="C4258" t="str">
            <v>UN</v>
          </cell>
          <cell r="D4258">
            <v>9.6100000000000012</v>
          </cell>
          <cell r="E4258">
            <v>6.9</v>
          </cell>
          <cell r="F4258">
            <v>16.510000000000002</v>
          </cell>
        </row>
        <row r="4259">
          <cell r="A4259">
            <v>92694</v>
          </cell>
          <cell r="B4259" t="str">
            <v>NIPLE, EM FERRO GALVANIZADO, CONEXÃO ROSQUEADA, DN 20 (3/4"), INSTALADO EM RAMAIS E SUB-RAMAIS DE GÁS - FORNECIMENTO E INSTALAÇÃO. AF_10/2020</v>
          </cell>
          <cell r="C4259" t="str">
            <v>UN</v>
          </cell>
          <cell r="D4259">
            <v>13.590000000000002</v>
          </cell>
          <cell r="E4259">
            <v>11.85</v>
          </cell>
          <cell r="F4259">
            <v>25.44</v>
          </cell>
        </row>
        <row r="4260">
          <cell r="A4260">
            <v>92695</v>
          </cell>
          <cell r="B4260" t="str">
            <v>LUVA, EM FERRO GALVANIZADO, CONEXÃO ROSQUEADA, DN 20 (3/4"), INSTALADO EM RAMAIS E SUB-RAMAIS DE GÁS - FORNECIMENTO E INSTALAÇÃO. AF_10/2020</v>
          </cell>
          <cell r="C4260" t="str">
            <v>UN</v>
          </cell>
          <cell r="D4260">
            <v>14.049999999999999</v>
          </cell>
          <cell r="E4260">
            <v>11.85</v>
          </cell>
          <cell r="F4260">
            <v>25.9</v>
          </cell>
        </row>
        <row r="4261">
          <cell r="A4261">
            <v>92696</v>
          </cell>
          <cell r="B4261" t="str">
            <v>NIPLE, EM FERRO GALVANIZADO, CONEXÃO ROSQUEADA, DN 25 (1"), INSTALADO EM RAMAIS E SUB-RAMAIS DE GÁS - FORNECIMENTO E INSTALAÇÃO. AF_10/2020</v>
          </cell>
          <cell r="C4261" t="str">
            <v>UN</v>
          </cell>
          <cell r="D4261">
            <v>20.65</v>
          </cell>
          <cell r="E4261">
            <v>19.21</v>
          </cell>
          <cell r="F4261">
            <v>39.86</v>
          </cell>
        </row>
        <row r="4262">
          <cell r="A4262">
            <v>92697</v>
          </cell>
          <cell r="B4262" t="str">
            <v>LUVA, EM FERRO GALVANIZADO, CONEXÃO ROSQUEADA, DN 25 (1"), INSTALADO EM RAMAIS E SUB-RAMAIS DE GÁS - FORNECIMENTO E INSTALAÇÃO. AF_10/2020</v>
          </cell>
          <cell r="C4262" t="str">
            <v>UN</v>
          </cell>
          <cell r="D4262">
            <v>22.71</v>
          </cell>
          <cell r="E4262">
            <v>19.21</v>
          </cell>
          <cell r="F4262">
            <v>41.92</v>
          </cell>
        </row>
        <row r="4263">
          <cell r="A4263">
            <v>92698</v>
          </cell>
          <cell r="B4263" t="str">
            <v>JOELHO 45 GRAUS, EM FERRO GALVANIZADO, CONEXÃO ROSQUEADA, DN 15 (1/2"), INSTALADO EM RAMAIS E SUB-RAMAIS DE GÁS - FORNECIMENTO E INSTALAÇÃO. AF_10/2020</v>
          </cell>
          <cell r="C4263" t="str">
            <v>UN</v>
          </cell>
          <cell r="D4263">
            <v>13.409999999999998</v>
          </cell>
          <cell r="E4263">
            <v>10.33</v>
          </cell>
          <cell r="F4263">
            <v>23.74</v>
          </cell>
        </row>
        <row r="4264">
          <cell r="A4264">
            <v>92699</v>
          </cell>
          <cell r="B4264" t="str">
            <v>JOELHO 90 GRAUS, EM FERRO GALVANIZADO, CONEXÃO ROSQUEADA, DN 15 (1/2"), INSTALADO EM RAMAIS E SUB-RAMAIS DE GÁS - FORNECIMENTO E INSTALAÇÃO. AF_10/2020</v>
          </cell>
          <cell r="C4264" t="str">
            <v>UN</v>
          </cell>
          <cell r="D4264">
            <v>11.92</v>
          </cell>
          <cell r="E4264">
            <v>10.33</v>
          </cell>
          <cell r="F4264">
            <v>22.25</v>
          </cell>
        </row>
        <row r="4265">
          <cell r="A4265">
            <v>92700</v>
          </cell>
          <cell r="B4265" t="str">
            <v>JOELHO 45 GRAUS, EM FERRO GALVANIZADO, CONEXÃO ROSQUEADA, DN 20 (3/4"), INSTALADO EM RAMAIS E SUB-RAMAIS DE GÁS - FORNECIMENTO E INSTALAÇÃO. AF_10/2020</v>
          </cell>
          <cell r="C4265" t="str">
            <v>UN</v>
          </cell>
          <cell r="D4265">
            <v>20.939999999999998</v>
          </cell>
          <cell r="E4265">
            <v>17.75</v>
          </cell>
          <cell r="F4265">
            <v>38.69</v>
          </cell>
        </row>
        <row r="4266">
          <cell r="A4266">
            <v>92701</v>
          </cell>
          <cell r="B4266" t="str">
            <v>JOELHO 90 GRAUS, EM FERRO GALVANIZADO, CONEXÃO ROSQUEADA, DN 20 (3/4"), INSTALADO EM RAMAIS E SUB-RAMAIS DE GÁS - FORNECIMENTO E INSTALAÇÃO. AF_10/2020</v>
          </cell>
          <cell r="C4266" t="str">
            <v>UN</v>
          </cell>
          <cell r="D4266">
            <v>18.72</v>
          </cell>
          <cell r="E4266">
            <v>17.75</v>
          </cell>
          <cell r="F4266">
            <v>36.47</v>
          </cell>
        </row>
        <row r="4267">
          <cell r="A4267">
            <v>92702</v>
          </cell>
          <cell r="B4267" t="str">
            <v>JOELHO 45 GRAUS, EM FERRO GALVANIZADO, CONEXÃO ROSQUEADA, DN 25 (1"), INSTALADO EM RAMAIS E SUB-RAMAIS DE GÁS - FORNECIMENTO E INSTALAÇÃO. AF_10/2020</v>
          </cell>
          <cell r="C4267" t="str">
            <v>UN</v>
          </cell>
          <cell r="D4267">
            <v>31.630000000000003</v>
          </cell>
          <cell r="E4267">
            <v>28.86</v>
          </cell>
          <cell r="F4267">
            <v>60.49</v>
          </cell>
        </row>
        <row r="4268">
          <cell r="A4268">
            <v>92703</v>
          </cell>
          <cell r="B4268" t="str">
            <v>JOELHO 90 GRAUS, EM FERRO GALVANIZADO, CONEXÃO ROSQUEADA, DN 25 (1"), INSTALADO EM RAMAIS E SUB-RAMAIS DE GÁS - FORNECIMENTO E INSTALAÇÃO. AF_10/2020</v>
          </cell>
          <cell r="C4268" t="str">
            <v>UN</v>
          </cell>
          <cell r="D4268">
            <v>28.89</v>
          </cell>
          <cell r="E4268">
            <v>28.86</v>
          </cell>
          <cell r="F4268">
            <v>57.75</v>
          </cell>
        </row>
        <row r="4269">
          <cell r="A4269">
            <v>92704</v>
          </cell>
          <cell r="B4269" t="str">
            <v>TÊ, EM FERRO GALVANIZADO, CONEXÃO ROSQUEADA, DN 15 (1/2"), INSTALADO EM RAMAIS E SUB-RAMAIS DE GÁS - FORNECIMENTO E INSTALAÇÃO. AF_10/2020</v>
          </cell>
          <cell r="C4269" t="str">
            <v>UN</v>
          </cell>
          <cell r="D4269">
            <v>16.16</v>
          </cell>
          <cell r="E4269">
            <v>13.8</v>
          </cell>
          <cell r="F4269">
            <v>29.96</v>
          </cell>
        </row>
        <row r="4270">
          <cell r="A4270">
            <v>92705</v>
          </cell>
          <cell r="B4270" t="str">
            <v>TÊ, EM FERRO GALVANIZADO, CONEXÃO ROSQUEADA, DN 20 (3/4"), INSTALADO EM RAMAIS E SUB-RAMAIS DE GÁS - FORNECIMENTO E INSTALAÇÃO. AF_10/2020</v>
          </cell>
          <cell r="C4270" t="str">
            <v>UN</v>
          </cell>
          <cell r="D4270">
            <v>24.53</v>
          </cell>
          <cell r="E4270">
            <v>23.64</v>
          </cell>
          <cell r="F4270">
            <v>48.17</v>
          </cell>
        </row>
        <row r="4271">
          <cell r="A4271">
            <v>92706</v>
          </cell>
          <cell r="B4271" t="str">
            <v>TÊ, EM FERRO GALVANIZADO, CONEXÃO ROSQUEADA, DN 25 (1"), INSTALADO EM RAMAIS E SUB-RAMAIS DE GÁS - FORNECIMENTO E INSTALAÇÃO. AF_10/2020</v>
          </cell>
          <cell r="C4271" t="str">
            <v>UN</v>
          </cell>
          <cell r="D4271">
            <v>39.519999999999996</v>
          </cell>
          <cell r="E4271">
            <v>38.47</v>
          </cell>
          <cell r="F4271">
            <v>77.989999999999995</v>
          </cell>
        </row>
        <row r="4272">
          <cell r="A4272">
            <v>92889</v>
          </cell>
          <cell r="B4272" t="str">
            <v>UNIÃO, EM FERRO GALVANIZADO, DN 50 (2"), CONEXÃO ROSQUEADA, INSTALADO EM PRUMADAS - FORNECIMENTO E INSTALAÇÃO. AF_10/2020</v>
          </cell>
          <cell r="C4272" t="str">
            <v>UN</v>
          </cell>
          <cell r="D4272">
            <v>124.27</v>
          </cell>
          <cell r="E4272">
            <v>25.7</v>
          </cell>
          <cell r="F4272">
            <v>149.97</v>
          </cell>
        </row>
        <row r="4273">
          <cell r="A4273">
            <v>92890</v>
          </cell>
          <cell r="B4273" t="str">
            <v>UNIÃO, EM FERRO GALVANIZADO, DN 65 (2 1/2"), CONEXÃO ROSQUEADA, INSTALADO EM PRUMADAS - FORNECIMENTO E INSTALAÇÃO. AF_10/2020</v>
          </cell>
          <cell r="C4273" t="str">
            <v>UN</v>
          </cell>
          <cell r="D4273">
            <v>199.70999999999998</v>
          </cell>
          <cell r="E4273">
            <v>27.96</v>
          </cell>
          <cell r="F4273">
            <v>227.67</v>
          </cell>
        </row>
        <row r="4274">
          <cell r="A4274">
            <v>92891</v>
          </cell>
          <cell r="B4274" t="str">
            <v>UNIÃO, EM FERRO GALVANIZADO, DN 80 (3"), CONEXÃO ROSQUEADA, INSTALADO EM PRUMADAS - FORNECIMENTO E INSTALAÇÃO. AF_10/2020</v>
          </cell>
          <cell r="C4274" t="str">
            <v>UN</v>
          </cell>
          <cell r="D4274">
            <v>304.03000000000003</v>
          </cell>
          <cell r="E4274">
            <v>30.19</v>
          </cell>
          <cell r="F4274">
            <v>334.22</v>
          </cell>
        </row>
        <row r="4275">
          <cell r="A4275">
            <v>92892</v>
          </cell>
          <cell r="B4275" t="str">
            <v>UNIÃO, EM FERRO GALVANIZADO, DN 25 (1"), CONEXÃO ROSQUEADA, INSTALADO EM REDE DE ALIMENTAÇÃO PARA HIDRANTE - FORNECIMENTO E INSTALAÇÃO. AF_10/2020</v>
          </cell>
          <cell r="C4275" t="str">
            <v>UN</v>
          </cell>
          <cell r="D4275">
            <v>45.000000000000007</v>
          </cell>
          <cell r="E4275">
            <v>19.54</v>
          </cell>
          <cell r="F4275">
            <v>64.540000000000006</v>
          </cell>
        </row>
        <row r="4276">
          <cell r="A4276">
            <v>92893</v>
          </cell>
          <cell r="B4276" t="str">
            <v>UNIÃO, EM FERRO GALVANIZADO, DN 32 (1 1/4"), CONEXÃO ROSQUEADA, INSTALADO EM REDE DE ALIMENTAÇÃO PARA HIDRANTE - FORNECIMENTO E INSTALAÇÃO. AF_10/2020</v>
          </cell>
          <cell r="C4276" t="str">
            <v>UN</v>
          </cell>
          <cell r="D4276">
            <v>70.8</v>
          </cell>
          <cell r="E4276">
            <v>21.22</v>
          </cell>
          <cell r="F4276">
            <v>92.02</v>
          </cell>
        </row>
        <row r="4277">
          <cell r="A4277">
            <v>92894</v>
          </cell>
          <cell r="B4277" t="str">
            <v>UNIÃO, EM FERRO GALVANIZADO, DN 40 (1 1/2"), CONEXÃO ROSQUEADA, INSTALADO EM REDE DE ALIMENTAÇÃO PARA HIDRANTE - FORNECIMENTO E INSTALAÇÃO. AF_10/2020</v>
          </cell>
          <cell r="C4277" t="str">
            <v>UN</v>
          </cell>
          <cell r="D4277">
            <v>86.82</v>
          </cell>
          <cell r="E4277">
            <v>23.18</v>
          </cell>
          <cell r="F4277">
            <v>110</v>
          </cell>
        </row>
        <row r="4278">
          <cell r="A4278">
            <v>92895</v>
          </cell>
          <cell r="B4278" t="str">
            <v>UNIÃO, EM FERRO GALVANIZADO, DN 50 (2"), CONEXÃO ROSQUEADA, INSTALADO EM REDE DE ALIMENTAÇÃO PARA HIDRANTE - FORNECIMENTO E INSTALAÇÃO. AF_10/2020</v>
          </cell>
          <cell r="C4278" t="str">
            <v>UN</v>
          </cell>
          <cell r="D4278">
            <v>124.27</v>
          </cell>
          <cell r="E4278">
            <v>25.64</v>
          </cell>
          <cell r="F4278">
            <v>149.91</v>
          </cell>
        </row>
        <row r="4279">
          <cell r="A4279">
            <v>92896</v>
          </cell>
          <cell r="B4279" t="str">
            <v>UNIÃO, EM FERRO GALVANIZADO, DN 65 (2 1/2"), CONEXÃO ROSQUEADA, INSTALADO EM REDE DE ALIMENTAÇÃO PARA HIDRANTE - FORNECIMENTO E INSTALAÇÃO. AF_10/2020</v>
          </cell>
          <cell r="C4279" t="str">
            <v>UN</v>
          </cell>
          <cell r="D4279">
            <v>200.24</v>
          </cell>
          <cell r="E4279">
            <v>29.31</v>
          </cell>
          <cell r="F4279">
            <v>229.55</v>
          </cell>
        </row>
        <row r="4280">
          <cell r="A4280">
            <v>92897</v>
          </cell>
          <cell r="B4280" t="str">
            <v>UNIÃO, EM FERRO GALVANIZADO, DN 80 (3"), CONEXÃO ROSQUEADA, INSTALADO EM REDE DE ALIMENTAÇÃO PARA HIDRANTE - FORNECIMENTO E INSTALAÇÃO. AF_10/2020</v>
          </cell>
          <cell r="C4280" t="str">
            <v>UN</v>
          </cell>
          <cell r="D4280">
            <v>305.12</v>
          </cell>
          <cell r="E4280">
            <v>32.97</v>
          </cell>
          <cell r="F4280">
            <v>338.09</v>
          </cell>
        </row>
        <row r="4281">
          <cell r="A4281">
            <v>92898</v>
          </cell>
          <cell r="B4281" t="str">
            <v>UNIÃO, EM FERRO GALVANIZADO, CONEXÃO ROSQUEADA, DN 25 (1"), INSTALADO EM REDE DE ALIMENTAÇÃO PARA SPRINKLER - FORNECIMENTO E INSTALAÇÃO. AF_10/2020</v>
          </cell>
          <cell r="C4281" t="str">
            <v>UN</v>
          </cell>
          <cell r="D4281">
            <v>42.099999999999994</v>
          </cell>
          <cell r="E4281">
            <v>11.98</v>
          </cell>
          <cell r="F4281">
            <v>54.08</v>
          </cell>
        </row>
        <row r="4282">
          <cell r="A4282">
            <v>92899</v>
          </cell>
          <cell r="B4282" t="str">
            <v>UNIÃO, EM FERRO GALVANIZADO, CONEXÃO ROSQUEADA, DN 32 (1 1/4"), INSTALADO EM REDE DE ALIMENTAÇÃO PARA SPRINKLER - FORNECIMENTO E INSTALAÇÃO. AF_10/2020</v>
          </cell>
          <cell r="C4282" t="str">
            <v>UN</v>
          </cell>
          <cell r="D4282">
            <v>67.45</v>
          </cell>
          <cell r="E4282">
            <v>12.67</v>
          </cell>
          <cell r="F4282">
            <v>80.12</v>
          </cell>
        </row>
        <row r="4283">
          <cell r="A4283">
            <v>92900</v>
          </cell>
          <cell r="B4283" t="str">
            <v>UNIÃO, EM FERRO GALVANIZADO, CONEXÃO ROSQUEADA, DN 40 (1 1/2"), INSTALADO EM REDE DE ALIMENTAÇÃO PARA SPRINKLER - FORNECIMENTO E INSTALAÇÃO. AF_10/2020</v>
          </cell>
          <cell r="C4283" t="str">
            <v>UN</v>
          </cell>
          <cell r="D4283">
            <v>83.02000000000001</v>
          </cell>
          <cell r="E4283">
            <v>13.41</v>
          </cell>
          <cell r="F4283">
            <v>96.43</v>
          </cell>
        </row>
        <row r="4284">
          <cell r="A4284">
            <v>92901</v>
          </cell>
          <cell r="B4284" t="str">
            <v>UNIÃO, EM FERRO GALVANIZADO, CONEXÃO ROSQUEADA, DN 50 (2"), INSTALADO EM REDE DE ALIMENTAÇÃO PARA SPRINKLER - FORNECIMENTO E INSTALAÇÃO. AF_10/2020</v>
          </cell>
          <cell r="C4284" t="str">
            <v>UN</v>
          </cell>
          <cell r="D4284">
            <v>119.9</v>
          </cell>
          <cell r="E4284">
            <v>14.41</v>
          </cell>
          <cell r="F4284">
            <v>134.31</v>
          </cell>
        </row>
        <row r="4285">
          <cell r="A4285">
            <v>92902</v>
          </cell>
          <cell r="B4285" t="str">
            <v>UNIÃO, EM FERRO GALVANIZADO, CONEXÃO ROSQUEADA, DN 65 (2 1/2"), INSTALADO EM REDE DE ALIMENTAÇÃO PARA SPRINKLER - FORNECIMENTO E INSTALAÇÃO. AF_10/2020</v>
          </cell>
          <cell r="C4285" t="str">
            <v>UN</v>
          </cell>
          <cell r="D4285">
            <v>195.01999999999998</v>
          </cell>
          <cell r="E4285">
            <v>15.83</v>
          </cell>
          <cell r="F4285">
            <v>210.85</v>
          </cell>
        </row>
        <row r="4286">
          <cell r="A4286">
            <v>92903</v>
          </cell>
          <cell r="B4286" t="str">
            <v>UNIÃO, EM FERRO GALVANIZADO, CONEXÃO ROSQUEADA, DN 80 (3"), INSTALADO EM REDE DE ALIMENTAÇÃO PARA SPRINKLER - FORNECIMENTO E INSTALAÇÃO. AF_10/2020</v>
          </cell>
          <cell r="C4286" t="str">
            <v>UN</v>
          </cell>
          <cell r="D4286">
            <v>299.02999999999997</v>
          </cell>
          <cell r="E4286">
            <v>17.309999999999999</v>
          </cell>
          <cell r="F4286">
            <v>316.33999999999997</v>
          </cell>
        </row>
        <row r="4287">
          <cell r="A4287">
            <v>92904</v>
          </cell>
          <cell r="B4287" t="str">
            <v>UNIÃO, EM FERRO GALVANIZADO, CONEXÃO ROSQUEADA, DN 15 (1/2"), INSTALADO EM RAMAIS E SUB-RAMAIS DE GÁS - FORNECIMENTO E INSTALAÇÃO. AF_10/2020</v>
          </cell>
          <cell r="C4287" t="str">
            <v>UN</v>
          </cell>
          <cell r="D4287">
            <v>29.97</v>
          </cell>
          <cell r="E4287">
            <v>6.89</v>
          </cell>
          <cell r="F4287">
            <v>36.86</v>
          </cell>
        </row>
        <row r="4288">
          <cell r="A4288">
            <v>92905</v>
          </cell>
          <cell r="B4288" t="str">
            <v>UNIÃO, EM FERRO GALVANIZADO, CONEXÃO ROSQUEADA, DN 20 (3/4"), INSTALADO EM RAMAIS E SUB-RAMAIS DE GÁS - FORNECIMENTO E INSTALAÇÃO. AF_10/2020</v>
          </cell>
          <cell r="C4288" t="str">
            <v>UN</v>
          </cell>
          <cell r="D4288">
            <v>40.770000000000003</v>
          </cell>
          <cell r="E4288">
            <v>11.83</v>
          </cell>
          <cell r="F4288">
            <v>52.6</v>
          </cell>
        </row>
        <row r="4289">
          <cell r="A4289">
            <v>92906</v>
          </cell>
          <cell r="B4289" t="str">
            <v>UNIÃO, EM FERRO GALVANIZADO, CONEXÃO ROSQUEADA, DN 25 (1"), INSTALADO EM RAMAIS E SUB-RAMAIS DE GÁS - FORNECIMENTO E INSTALAÇÃO. AF_10/2020</v>
          </cell>
          <cell r="C4289" t="str">
            <v>UN</v>
          </cell>
          <cell r="D4289">
            <v>44.89</v>
          </cell>
          <cell r="E4289">
            <v>19.2</v>
          </cell>
          <cell r="F4289">
            <v>64.09</v>
          </cell>
        </row>
        <row r="4290">
          <cell r="A4290">
            <v>92907</v>
          </cell>
          <cell r="B4290" t="str">
            <v>LUVA DE REDUÇÃO, EM FERRO GALVANIZADO, 2" X 1 1/2", CONEXÃO ROSQUEADA, INSTALADO EM PRUMADAS - FORNECIMENTO E INSTALAÇÃO. AF_10/2020</v>
          </cell>
          <cell r="C4290" t="str">
            <v>UN</v>
          </cell>
          <cell r="D4290">
            <v>54.1</v>
          </cell>
          <cell r="E4290">
            <v>25.71</v>
          </cell>
          <cell r="F4290">
            <v>79.81</v>
          </cell>
        </row>
        <row r="4291">
          <cell r="A4291">
            <v>92908</v>
          </cell>
          <cell r="B4291" t="str">
            <v>LUVA DE REDUÇÃO, EM FERRO GALVANIZADO, 2" X 1 1/4", CONEXÃO ROSQUEADA, INSTALADO EM PRUMADAS - FORNECIMENTO E INSTALAÇÃO. AF_10/2020</v>
          </cell>
          <cell r="C4291" t="str">
            <v>UN</v>
          </cell>
          <cell r="D4291">
            <v>54.1</v>
          </cell>
          <cell r="E4291">
            <v>25.71</v>
          </cell>
          <cell r="F4291">
            <v>79.81</v>
          </cell>
        </row>
        <row r="4292">
          <cell r="A4292">
            <v>92909</v>
          </cell>
          <cell r="B4292" t="str">
            <v>LUVA DE REDUÇÃO, EM FERRO GALVANIZADO, 2" X 1", CONEXÃO ROSQUEADA, INSTALADO EM PRUMADAS - FORNECIMENTO E INSTALAÇÃO. AF_10/2020</v>
          </cell>
          <cell r="C4292" t="str">
            <v>UN</v>
          </cell>
          <cell r="D4292">
            <v>54.1</v>
          </cell>
          <cell r="E4292">
            <v>25.71</v>
          </cell>
          <cell r="F4292">
            <v>79.81</v>
          </cell>
        </row>
        <row r="4293">
          <cell r="A4293">
            <v>92910</v>
          </cell>
          <cell r="B4293" t="str">
            <v>LUVA DE REDUÇÃO, EM FERRO GALVANIZADO, 2 1/2" X 1 1/2", CONEXÃO ROSQUEADA, INSTALADO EM PRUMADAS - FORNECIMENTO E INSTALAÇÃO. AF_10/2020</v>
          </cell>
          <cell r="C4293" t="str">
            <v>UN</v>
          </cell>
          <cell r="D4293">
            <v>87.960000000000008</v>
          </cell>
          <cell r="E4293">
            <v>27.97</v>
          </cell>
          <cell r="F4293">
            <v>115.93</v>
          </cell>
        </row>
        <row r="4294">
          <cell r="A4294">
            <v>92911</v>
          </cell>
          <cell r="B4294" t="str">
            <v>LUVA DE REDUÇÃO, EM FERRO GALVANIZADO, 2 1/2" X 2", CONEXÃO ROSQUEADA, INSTALADO EM PRUMADAS - FORNECIMENTO E INSTALAÇÃO. AF_10/2020</v>
          </cell>
          <cell r="C4294" t="str">
            <v>UN</v>
          </cell>
          <cell r="D4294">
            <v>87.960000000000008</v>
          </cell>
          <cell r="E4294">
            <v>27.97</v>
          </cell>
          <cell r="F4294">
            <v>115.93</v>
          </cell>
        </row>
        <row r="4295">
          <cell r="A4295">
            <v>92912</v>
          </cell>
          <cell r="B4295" t="str">
            <v>LUVA DE REDUÇÃO, EM FERRO GALVANIZADO, 3" X 1 1/2", CONEXÃO ROSQUEADA, INSTALADO EM PRUMADAS - FORNECIMENTO E INSTALAÇÃO. AF_10/2020</v>
          </cell>
          <cell r="C4295" t="str">
            <v>UN</v>
          </cell>
          <cell r="D4295">
            <v>127.94999999999999</v>
          </cell>
          <cell r="E4295">
            <v>27.97</v>
          </cell>
          <cell r="F4295">
            <v>155.91999999999999</v>
          </cell>
        </row>
        <row r="4296">
          <cell r="A4296">
            <v>92913</v>
          </cell>
          <cell r="B4296" t="str">
            <v>LUVA DE REDUÇÃO, EM FERRO GALVANIZADO, 3" X 2 1/2", CONEXÃO ROSQUEADA, INSTALADO EM PRUMADAS - FORNECIMENTO E INSTALAÇÃO. AF_10/2020</v>
          </cell>
          <cell r="C4296" t="str">
            <v>UN</v>
          </cell>
          <cell r="D4296">
            <v>128.94</v>
          </cell>
          <cell r="E4296">
            <v>30.2</v>
          </cell>
          <cell r="F4296">
            <v>159.13999999999999</v>
          </cell>
        </row>
        <row r="4297">
          <cell r="A4297">
            <v>92914</v>
          </cell>
          <cell r="B4297" t="str">
            <v>LUVA DE REDUÇÃO, EM FERRO GALVANIZADO, 3" X 2", CONEXÃO ROSQUEADA, INSTALADO EM PRUMADAS - FORNECIMENTO E INSTALAÇÃO. AF_10/2020</v>
          </cell>
          <cell r="C4297" t="str">
            <v>UN</v>
          </cell>
          <cell r="D4297">
            <v>128.94</v>
          </cell>
          <cell r="E4297">
            <v>30.2</v>
          </cell>
          <cell r="F4297">
            <v>159.13999999999999</v>
          </cell>
        </row>
        <row r="4298">
          <cell r="A4298">
            <v>92918</v>
          </cell>
          <cell r="B4298" t="str">
            <v>LUVA DE REDUÇÃO, EM FERRO GALVANIZADO, 1" X 1/2", CONEXÃO ROSQUEADA, INSTALADO EM REDE DE ALIMENTAÇÃO PARA HIDRANTE - FORNECIMENTO E INSTALAÇÃO. AF_10/2020</v>
          </cell>
          <cell r="C4298" t="str">
            <v>UN</v>
          </cell>
          <cell r="D4298">
            <v>22.650000000000002</v>
          </cell>
          <cell r="E4298">
            <v>19.55</v>
          </cell>
          <cell r="F4298">
            <v>42.2</v>
          </cell>
        </row>
        <row r="4299">
          <cell r="A4299">
            <v>92920</v>
          </cell>
          <cell r="B4299" t="str">
            <v>LUVA DE REDUÇÃO, EM FERRO GALVANIZADO, 1" X 3/4", CONEXÃO ROSQUEADA, INSTALADO EM REDE DE ALIMENTAÇÃO PARA HIDRANTE - FORNECIMENTO E INSTALAÇÃO. AF_10/2020</v>
          </cell>
          <cell r="C4299" t="str">
            <v>UN</v>
          </cell>
          <cell r="D4299">
            <v>22.94</v>
          </cell>
          <cell r="E4299">
            <v>19.55</v>
          </cell>
          <cell r="F4299">
            <v>42.49</v>
          </cell>
        </row>
        <row r="4300">
          <cell r="A4300">
            <v>92925</v>
          </cell>
          <cell r="B4300" t="str">
            <v>LUVA DE REDUÇÃO, EM FERRO GALVANIZADO, 1 1/4" X 1", CONEXÃO ROSQUEADA, INSTALADO EM REDE DE ALIMENTAÇÃO PARA HIDRANTE - FORNECIMENTO E INSTALAÇÃO. AF_10/2020</v>
          </cell>
          <cell r="C4300" t="str">
            <v>UN</v>
          </cell>
          <cell r="D4300">
            <v>31.110000000000003</v>
          </cell>
          <cell r="E4300">
            <v>21.23</v>
          </cell>
          <cell r="F4300">
            <v>52.34</v>
          </cell>
        </row>
        <row r="4301">
          <cell r="A4301">
            <v>92926</v>
          </cell>
          <cell r="B4301" t="str">
            <v>LUVA DE REDUÇÃO, EM FERRO GALVANIZADO, 1 1/4" X 1/2", CONEXÃO ROSQUEADA, INSTALADO EM REDE DE ALIMENTAÇÃO PARA HIDRANTE - FORNECIMENTO E INSTALAÇÃO. AF_10/2020</v>
          </cell>
          <cell r="C4301" t="str">
            <v>UN</v>
          </cell>
          <cell r="D4301">
            <v>31.099999999999998</v>
          </cell>
          <cell r="E4301">
            <v>21.23</v>
          </cell>
          <cell r="F4301">
            <v>52.33</v>
          </cell>
        </row>
        <row r="4302">
          <cell r="A4302">
            <v>92927</v>
          </cell>
          <cell r="B4302" t="str">
            <v>LUVA DE REDUÇÃO, EM FERRO GALVANIZADO, 1 1/4" X 3/4", CONEXÃO ROSQUEADA, INSTALADO EM REDE DE ALIMENTAÇÃO PARA HIDRANTE - FORNECIMENTO E INSTALAÇÃO. AF_10/2020</v>
          </cell>
          <cell r="C4302" t="str">
            <v>UN</v>
          </cell>
          <cell r="D4302">
            <v>31.099999999999998</v>
          </cell>
          <cell r="E4302">
            <v>21.23</v>
          </cell>
          <cell r="F4302">
            <v>52.33</v>
          </cell>
        </row>
        <row r="4303">
          <cell r="A4303">
            <v>92928</v>
          </cell>
          <cell r="B4303" t="str">
            <v>LUVA DE REDUÇÃO, EM FERRO GALVANIZADO, 1 1/2" X 1 1/4", CONEXÃO ROSQUEADA, INSTALADO EM REDE DE ALIMENTAÇÃO PARA HIDRANTE - FORNECIMENTO E INSTALAÇÃO. AF_10/2020</v>
          </cell>
          <cell r="C4303" t="str">
            <v>UN</v>
          </cell>
          <cell r="D4303">
            <v>36.680000000000007</v>
          </cell>
          <cell r="E4303">
            <v>23.2</v>
          </cell>
          <cell r="F4303">
            <v>59.88</v>
          </cell>
        </row>
        <row r="4304">
          <cell r="A4304">
            <v>92929</v>
          </cell>
          <cell r="B4304" t="str">
            <v>LUVA DE REDUÇÃO, EM FERRO GALVANIZADO, 1 1/2" X 1", CONEXÃO ROSQUEADA, INSTALADO EM REDE DE ALIMENTAÇÃO PARA HIDRANTE - FORNECIMENTO E INSTALAÇÃO. AF_10/2020</v>
          </cell>
          <cell r="C4304" t="str">
            <v>UN</v>
          </cell>
          <cell r="D4304">
            <v>36.680000000000007</v>
          </cell>
          <cell r="E4304">
            <v>23.2</v>
          </cell>
          <cell r="F4304">
            <v>59.88</v>
          </cell>
        </row>
        <row r="4305">
          <cell r="A4305">
            <v>92930</v>
          </cell>
          <cell r="B4305" t="str">
            <v>LUVA DE REDUÇÃO, EM FERRO GALVANIZADO, 1 1/2" X 3/4", CONEXÃO ROSQUEADA, INSTALADO EM REDE DE ALIMENTAÇÃO PARA HIDRANTE - FORNECIMENTO E INSTALAÇÃO. AF_10/2020</v>
          </cell>
          <cell r="C4305" t="str">
            <v>UN</v>
          </cell>
          <cell r="D4305">
            <v>36.680000000000007</v>
          </cell>
          <cell r="E4305">
            <v>23.2</v>
          </cell>
          <cell r="F4305">
            <v>59.88</v>
          </cell>
        </row>
        <row r="4306">
          <cell r="A4306">
            <v>92931</v>
          </cell>
          <cell r="B4306" t="str">
            <v>LUVA DE REDUÇÃO, EM FERRO GALVANIZADO, 2" X 1 1/2", CONEXÃO ROSQUEADA, INSTALADO EM REDE DE ALIMENTAÇÃO PARA HIDRANTE - FORNECIMENTO E INSTALAÇÃO. AF_10/2020</v>
          </cell>
          <cell r="C4306" t="str">
            <v>UN</v>
          </cell>
          <cell r="D4306">
            <v>54.1</v>
          </cell>
          <cell r="E4306">
            <v>25.65</v>
          </cell>
          <cell r="F4306">
            <v>79.75</v>
          </cell>
        </row>
        <row r="4307">
          <cell r="A4307">
            <v>92932</v>
          </cell>
          <cell r="B4307" t="str">
            <v>LUVA DE REDUÇÃO, EM FERRO GALVANIZADO, 2" X 1 1/4", CONEXÃO ROSQUEADA, INSTALADO EM REDE DE ALIMENTAÇÃO PARA HIDRANTE - FORNECIMENTO E INSTALAÇÃO. AF_10/2020</v>
          </cell>
          <cell r="C4307" t="str">
            <v>UN</v>
          </cell>
          <cell r="D4307">
            <v>54.1</v>
          </cell>
          <cell r="E4307">
            <v>25.65</v>
          </cell>
          <cell r="F4307">
            <v>79.75</v>
          </cell>
        </row>
        <row r="4308">
          <cell r="A4308">
            <v>92933</v>
          </cell>
          <cell r="B4308" t="str">
            <v>LUVA DE REDUÇÃO, EM FERRO GALVANIZADO, 2" X 1", CONEXÃO ROSQUEADA, INSTALADO EM REDE DE ALIMENTAÇÃO PARA HIDRANTE - FORNECIMENTO E INSTALAÇÃO. AF_10/2020</v>
          </cell>
          <cell r="C4308" t="str">
            <v>UN</v>
          </cell>
          <cell r="D4308">
            <v>54.1</v>
          </cell>
          <cell r="E4308">
            <v>25.65</v>
          </cell>
          <cell r="F4308">
            <v>79.75</v>
          </cell>
        </row>
        <row r="4309">
          <cell r="A4309">
            <v>92934</v>
          </cell>
          <cell r="B4309" t="str">
            <v>LUVA DE REDUÇÃO, EM FERRO GALVANIZADO, 2 1/2" X 1 1/2", CONEXÃO ROSQUEADA, INSTALADO EM REDE DE ALIMENTAÇÃO PARA HIDRANTE - FORNECIMENTO E INSTALAÇÃO. AF_10/2020</v>
          </cell>
          <cell r="C4309" t="str">
            <v>UN</v>
          </cell>
          <cell r="D4309">
            <v>88.490000000000009</v>
          </cell>
          <cell r="E4309">
            <v>29.32</v>
          </cell>
          <cell r="F4309">
            <v>117.81</v>
          </cell>
        </row>
        <row r="4310">
          <cell r="A4310">
            <v>92935</v>
          </cell>
          <cell r="B4310" t="str">
            <v>LUVA DE REDUÇÃO, EM FERRO GALVANIZADO, 2 1/2" X 2", CONEXÃO ROSQUEADA, INSTALADO EM REDE DE ALIMENTAÇÃO PARA HIDRANTE - FORNECIMENTO E INSTALAÇÃO. AF_10/2020</v>
          </cell>
          <cell r="C4310" t="str">
            <v>UN</v>
          </cell>
          <cell r="D4310">
            <v>88.490000000000009</v>
          </cell>
          <cell r="E4310">
            <v>29.32</v>
          </cell>
          <cell r="F4310">
            <v>117.81</v>
          </cell>
        </row>
        <row r="4311">
          <cell r="A4311">
            <v>92936</v>
          </cell>
          <cell r="B4311" t="str">
            <v>LUVA DE REDUÇÃO, EM FERRO GALVANIZADO, 3" X 2 1/2", CONEXÃO ROSQUEADA, INSTALADO EM REDE DE ALIMENTAÇÃO PARA HIDRANTE - FORNECIMENTO E INSTALAÇÃO. AF_10/2020</v>
          </cell>
          <cell r="C4311" t="str">
            <v>UN</v>
          </cell>
          <cell r="D4311">
            <v>130.03</v>
          </cell>
          <cell r="E4311">
            <v>32.979999999999997</v>
          </cell>
          <cell r="F4311">
            <v>163.01</v>
          </cell>
        </row>
        <row r="4312">
          <cell r="A4312">
            <v>92937</v>
          </cell>
          <cell r="B4312" t="str">
            <v>LUVA DE REDUÇÃO, EM FERRO GALVANIZADO, 3" X 2", CONEXÃO ROSQUEADA, INSTALADO EM REDE DE ALIMENTAÇÃO PARA HIDRANTE - FORNECIMENTO E INSTALAÇÃO. AF_10/2020</v>
          </cell>
          <cell r="C4312" t="str">
            <v>UN</v>
          </cell>
          <cell r="D4312">
            <v>130.03</v>
          </cell>
          <cell r="E4312">
            <v>32.979999999999997</v>
          </cell>
          <cell r="F4312">
            <v>163.01</v>
          </cell>
        </row>
        <row r="4313">
          <cell r="A4313">
            <v>92938</v>
          </cell>
          <cell r="B4313" t="str">
            <v>LUVA DE REDUÇÃO, EM FERRO GALVANIZADO, 1" X 1/2", CONEXÃO ROSQUEADA, INSTALADO EM REDE DE ALIMENTAÇÃO PARA SPRINKLER - FORNECIMENTO E INSTALAÇÃO. AF_10/2020</v>
          </cell>
          <cell r="C4313" t="str">
            <v>UN</v>
          </cell>
          <cell r="D4313">
            <v>19.739999999999998</v>
          </cell>
          <cell r="E4313">
            <v>12</v>
          </cell>
          <cell r="F4313">
            <v>31.74</v>
          </cell>
        </row>
        <row r="4314">
          <cell r="A4314">
            <v>92939</v>
          </cell>
          <cell r="B4314" t="str">
            <v>LUVA DE REDUÇÃO, EM FERRO GALVANIZADO, 1" X 3/4", CONEXÃO ROSQUEADA, INSTALADO EM REDE DE ALIMENTAÇÃO PARA SPRINKLER - FORNECIMENTO E INSTALAÇÃO. AF_10/2020</v>
          </cell>
          <cell r="C4314" t="str">
            <v>UN</v>
          </cell>
          <cell r="D4314">
            <v>20.04</v>
          </cell>
          <cell r="E4314">
            <v>11.99</v>
          </cell>
          <cell r="F4314">
            <v>32.03</v>
          </cell>
        </row>
        <row r="4315">
          <cell r="A4315">
            <v>92940</v>
          </cell>
          <cell r="B4315" t="str">
            <v>LUVA DE REDUÇÃO, EM FERRO GALVANIZADO, 1 1/4" X 1", CONEXÃO ROSQUEADA, INSTALADO EM REDE DE ALIMENTAÇÃO PARA SPRINKLER - FORNECIMENTO E INSTALAÇÃO. AF_10/2020</v>
          </cell>
          <cell r="C4315" t="str">
            <v>UN</v>
          </cell>
          <cell r="D4315">
            <v>27.759999999999998</v>
          </cell>
          <cell r="E4315">
            <v>12.68</v>
          </cell>
          <cell r="F4315">
            <v>40.44</v>
          </cell>
        </row>
        <row r="4316">
          <cell r="A4316">
            <v>92941</v>
          </cell>
          <cell r="B4316" t="str">
            <v>LUVA DE REDUÇÃO, EM FERRO GALVANIZADO, 1 1/4" X 1/2", CONEXÃO ROSQUEADA, INSTALADO EM REDE DE ALIMENTAÇÃO PARA SPRINKLER - FORNECIMENTO E INSTALAÇÃO. AF_10/2020</v>
          </cell>
          <cell r="C4316" t="str">
            <v>UN</v>
          </cell>
          <cell r="D4316">
            <v>27.75</v>
          </cell>
          <cell r="E4316">
            <v>12.68</v>
          </cell>
          <cell r="F4316">
            <v>40.43</v>
          </cell>
        </row>
        <row r="4317">
          <cell r="A4317">
            <v>92942</v>
          </cell>
          <cell r="B4317" t="str">
            <v>LUVA DE REDUÇÃO, EM FERRO GALVANIZADO, 1 1/4" X 3/4", CONEXÃO ROSQUEADA, INSTALADO EM REDE DE ALIMENTAÇÃO PARA SPRINKLER - FORNECIMENTO E INSTALAÇÃO. AF_10/2020</v>
          </cell>
          <cell r="C4317" t="str">
            <v>UN</v>
          </cell>
          <cell r="D4317">
            <v>27.75</v>
          </cell>
          <cell r="E4317">
            <v>12.68</v>
          </cell>
          <cell r="F4317">
            <v>40.43</v>
          </cell>
        </row>
        <row r="4318">
          <cell r="A4318">
            <v>92943</v>
          </cell>
          <cell r="B4318" t="str">
            <v>LUVA DE REDUÇÃO, EM FERRO GALVANIZADO, 1 1/2" X 1 1/4", CONEXÃO ROSQUEADA, INSTALADO EM REDE DE ALIMENTAÇÃO PARA SPRINKLER - FORNECIMENTO E INSTALAÇÃO. AF_10/2020</v>
          </cell>
          <cell r="C4318" t="str">
            <v>UN</v>
          </cell>
          <cell r="D4318">
            <v>32.89</v>
          </cell>
          <cell r="E4318">
            <v>13.42</v>
          </cell>
          <cell r="F4318">
            <v>46.31</v>
          </cell>
        </row>
        <row r="4319">
          <cell r="A4319">
            <v>92944</v>
          </cell>
          <cell r="B4319" t="str">
            <v>LUVA DE REDUÇÃO, EM FERRO GALVANIZADO, 1 1/2" X 1", CONEXÃO ROSQUEADA, INSTALADO EM REDE DE ALIMENTAÇÃO PARA SPRINKLER - FORNECIMENTO E INSTALAÇÃO. AF_10/2020</v>
          </cell>
          <cell r="C4319" t="str">
            <v>UN</v>
          </cell>
          <cell r="D4319">
            <v>32.89</v>
          </cell>
          <cell r="E4319">
            <v>13.42</v>
          </cell>
          <cell r="F4319">
            <v>46.31</v>
          </cell>
        </row>
        <row r="4320">
          <cell r="A4320">
            <v>92945</v>
          </cell>
          <cell r="B4320" t="str">
            <v>LUVA DE REDUÇÃO, EM FERRO GALVANIZADO, 1 1/2" X 3/4", CONEXÃO ROSQUEADA, INSTALADO EM REDE DE ALIMENTAÇÃO PARA SPRINKLER - FORNECIMENTO E INSTALAÇÃO. AF_10/2020</v>
          </cell>
          <cell r="C4320" t="str">
            <v>UN</v>
          </cell>
          <cell r="D4320">
            <v>32.89</v>
          </cell>
          <cell r="E4320">
            <v>13.42</v>
          </cell>
          <cell r="F4320">
            <v>46.31</v>
          </cell>
        </row>
        <row r="4321">
          <cell r="A4321">
            <v>92946</v>
          </cell>
          <cell r="B4321" t="str">
            <v>LUVA DE REDUÇÃO, EM FERRO GALVANIZADO, 2" X 1 1/2", CONEXÃO ROSQUEADA, INSTALADO EM REDE DE ALIMENTAÇÃO PARA SPRINKLER - FORNECIMENTO E INSTALAÇÃO. AF_10/2020</v>
          </cell>
          <cell r="C4321" t="str">
            <v>UN</v>
          </cell>
          <cell r="D4321">
            <v>49.730000000000004</v>
          </cell>
          <cell r="E4321">
            <v>14.42</v>
          </cell>
          <cell r="F4321">
            <v>64.150000000000006</v>
          </cell>
        </row>
        <row r="4322">
          <cell r="A4322">
            <v>92947</v>
          </cell>
          <cell r="B4322" t="str">
            <v>LUVA DE REDUÇÃO, EM FERRO GALVANIZADO, 2" X 1 1/4", CONEXÃO ROSQUEADA, INSTALADO EM REDE DE ALIMENTAÇÃO PARA SPRINKLER - FORNECIMENTO E INSTALAÇÃO. AF_10/2020</v>
          </cell>
          <cell r="C4322" t="str">
            <v>UN</v>
          </cell>
          <cell r="D4322">
            <v>49.730000000000004</v>
          </cell>
          <cell r="E4322">
            <v>14.42</v>
          </cell>
          <cell r="F4322">
            <v>64.150000000000006</v>
          </cell>
        </row>
        <row r="4323">
          <cell r="A4323">
            <v>92948</v>
          </cell>
          <cell r="B4323" t="str">
            <v>LUVA DE REDUÇÃO, EM FERRO GALVANIZADO, 2" X 1", CONEXÃO ROSQUEADA, INSTALADO EM REDE DE ALIMENTAÇÃO PARA SPRINKLER - FORNECIMENTO E INSTALAÇÃO. AF_10/2020</v>
          </cell>
          <cell r="C4323" t="str">
            <v>UN</v>
          </cell>
          <cell r="D4323">
            <v>49.730000000000004</v>
          </cell>
          <cell r="E4323">
            <v>14.42</v>
          </cell>
          <cell r="F4323">
            <v>64.150000000000006</v>
          </cell>
        </row>
        <row r="4324">
          <cell r="A4324">
            <v>92949</v>
          </cell>
          <cell r="B4324" t="str">
            <v>LUVA DE REDUÇÃO, EM FERRO GALVANIZADO, 2 1/2" X 1 1/2", CONEXÃO ROSQUEADA, INSTALADO EM REDE DE ALIMENTAÇÃO PARA SPRINKLER - FORNECIMENTO E INSTALAÇÃO. AF_10/2020</v>
          </cell>
          <cell r="C4324" t="str">
            <v>UN</v>
          </cell>
          <cell r="D4324">
            <v>83.27</v>
          </cell>
          <cell r="E4324">
            <v>15.84</v>
          </cell>
          <cell r="F4324">
            <v>99.11</v>
          </cell>
        </row>
        <row r="4325">
          <cell r="A4325">
            <v>92950</v>
          </cell>
          <cell r="B4325" t="str">
            <v>LUVA DE REDUÇÃO, EM FERRO GALVANIZADO, 2 1/2" X 2", CONEXÃO ROSQUEADA, INSTALADO EM REDE DE ALIMENTAÇÃO PARA SPRINKLER - FORNECIMENTO E INSTALAÇÃO. AF_10/2020</v>
          </cell>
          <cell r="C4325" t="str">
            <v>UN</v>
          </cell>
          <cell r="D4325">
            <v>83.27</v>
          </cell>
          <cell r="E4325">
            <v>15.84</v>
          </cell>
          <cell r="F4325">
            <v>99.11</v>
          </cell>
        </row>
        <row r="4326">
          <cell r="A4326">
            <v>92951</v>
          </cell>
          <cell r="B4326" t="str">
            <v>LUVA DE REDUÇÃO, EM FERRO GALVANIZADO, 3" X 2 1/2", CONEXÃO ROSQUEADA, INSTALADO EM REDE DE ALIMENTAÇÃO PARA SPRINKLER - FORNECIMENTO E INSTALAÇÃO. AF_10/2020</v>
          </cell>
          <cell r="C4326" t="str">
            <v>UN</v>
          </cell>
          <cell r="D4326">
            <v>123.94999999999999</v>
          </cell>
          <cell r="E4326">
            <v>17.309999999999999</v>
          </cell>
          <cell r="F4326">
            <v>141.26</v>
          </cell>
        </row>
        <row r="4327">
          <cell r="A4327">
            <v>92952</v>
          </cell>
          <cell r="B4327" t="str">
            <v>LUVA DE REDUÇÃO, EM FERRO GALVANIZADO, 3" X 2", CONEXÃO ROSQUEADA, INSTALADO EM REDE DE ALIMENTAÇÃO PARA SPRINKLER - FORNECIMENTO E INSTALAÇÃO. AF_10/2020</v>
          </cell>
          <cell r="C4327" t="str">
            <v>UN</v>
          </cell>
          <cell r="D4327">
            <v>123.94999999999999</v>
          </cell>
          <cell r="E4327">
            <v>17.309999999999999</v>
          </cell>
          <cell r="F4327">
            <v>141.26</v>
          </cell>
        </row>
        <row r="4328">
          <cell r="A4328">
            <v>92953</v>
          </cell>
          <cell r="B4328" t="str">
            <v>LUVA DE REDUÇÃO, EM FERRO GALVANIZADO, 3/4" X 1/2", CONEXÃO ROSQUEADA, INSTALADO EM RAMAIS E SUB-RAMAIS DE GÁS - FORNECIMENTO E INSTALAÇÃO. AF_10/2020</v>
          </cell>
          <cell r="C4328" t="str">
            <v>UN</v>
          </cell>
          <cell r="D4328">
            <v>15.540000000000001</v>
          </cell>
          <cell r="E4328">
            <v>11.85</v>
          </cell>
          <cell r="F4328">
            <v>27.39</v>
          </cell>
        </row>
        <row r="4329">
          <cell r="A4329">
            <v>93050</v>
          </cell>
          <cell r="B4329" t="str">
            <v>LUVA PASSANTE EM COBRE, DN 22 MM, SEM ANEL DE SOLDA, INSTALADO EM PRUMADA DE HIDRÁULICA PREDIAL - FORNECIMENTO E INSTALAÇÃO. AF_04/2022</v>
          </cell>
          <cell r="C4329" t="str">
            <v>UN</v>
          </cell>
          <cell r="D4329">
            <v>8.81</v>
          </cell>
          <cell r="E4329">
            <v>2.36</v>
          </cell>
          <cell r="F4329">
            <v>11.17</v>
          </cell>
        </row>
        <row r="4330">
          <cell r="A4330">
            <v>93052</v>
          </cell>
          <cell r="B4330" t="str">
            <v>JUNTA DE EXPANSÃO EM COBRE, DN 22 MM, PONTA X PONTA, INSTALADO EM PRUMADA DE HIDRÁULICA PREDIAL - FORNECIMENTO E INSTALAÇÃO. AF_04/2022</v>
          </cell>
          <cell r="C4330" t="str">
            <v>UN</v>
          </cell>
          <cell r="D4330">
            <v>489.21999999999997</v>
          </cell>
          <cell r="E4330">
            <v>2.35</v>
          </cell>
          <cell r="F4330">
            <v>491.57</v>
          </cell>
        </row>
        <row r="4331">
          <cell r="A4331">
            <v>93054</v>
          </cell>
          <cell r="B4331" t="str">
            <v>CONECTOR EM BRONZE/LATÃO, DN 22 MM X 3/4", SEM ANEL DE SOLDA, BOLSA X ROSCA F, INSTALADO EM PRUMADA DE HIDRÁULICA PREDIAL - FORNECIMENTO E INSTALAÇÃO. AF_04/2022</v>
          </cell>
          <cell r="C4331" t="str">
            <v>UN</v>
          </cell>
          <cell r="D4331">
            <v>18.59</v>
          </cell>
          <cell r="E4331">
            <v>3.36</v>
          </cell>
          <cell r="F4331">
            <v>21.95</v>
          </cell>
        </row>
        <row r="4332">
          <cell r="A4332">
            <v>93055</v>
          </cell>
          <cell r="B4332" t="str">
            <v>CURVA DE TRANSPOSIÇÃO EM BRONZE/LATÃO, DN 22 MM, SEM ANEL DE SOLDA, BOLSA X BOLSA, INSTALADO EM PRUMADA DE HIDRÁULICA PREDIAL - FORNECIMENTO E INSTALAÇÃO. AF_04/2022</v>
          </cell>
          <cell r="C4332" t="str">
            <v>UN</v>
          </cell>
          <cell r="D4332">
            <v>40.629999999999995</v>
          </cell>
          <cell r="E4332">
            <v>2.35</v>
          </cell>
          <cell r="F4332">
            <v>42.98</v>
          </cell>
        </row>
        <row r="4333">
          <cell r="A4333">
            <v>93056</v>
          </cell>
          <cell r="B4333" t="str">
            <v>LUVA PASSANTE EM COBRE, DN 28 MM, SEM ANEL DE SOLDA, INSTALADO EM PRUMADA DE HIDRÁULICA PREDIAL - FORNECIMENTO E INSTALAÇÃO. AF_04/2022</v>
          </cell>
          <cell r="C4333" t="str">
            <v>UN</v>
          </cell>
          <cell r="D4333">
            <v>13.56</v>
          </cell>
          <cell r="E4333">
            <v>3.03</v>
          </cell>
          <cell r="F4333">
            <v>16.59</v>
          </cell>
        </row>
        <row r="4334">
          <cell r="A4334">
            <v>93057</v>
          </cell>
          <cell r="B4334" t="str">
            <v>BUCHA DE REDUÇÃO EM COBRE, DN 28 MM X 22 MM, SEM ANEL DE SOLDA, PONTA X BOLSA, INSTALADO EM PRUMADA DE HIDRÁULICA PREDIAL - FORNECIMENTO E INSTALAÇÃO. AF_04/2022</v>
          </cell>
          <cell r="C4334" t="str">
            <v>UN</v>
          </cell>
          <cell r="D4334">
            <v>11.14</v>
          </cell>
          <cell r="E4334">
            <v>2.7</v>
          </cell>
          <cell r="F4334">
            <v>13.84</v>
          </cell>
        </row>
        <row r="4335">
          <cell r="A4335">
            <v>93058</v>
          </cell>
          <cell r="B4335" t="str">
            <v>JUNTA DE EXPANSÃO EM COBRE, DN 28 MM, PONTA X PONTA, INSTALADO EM PRUMADA DE HIDRÁULICA PREDIAL - FORNECIMENTO E INSTALAÇÃO. AF_04/2022</v>
          </cell>
          <cell r="C4335" t="str">
            <v>UN</v>
          </cell>
          <cell r="D4335">
            <v>537.86</v>
          </cell>
          <cell r="E4335">
            <v>3.03</v>
          </cell>
          <cell r="F4335">
            <v>540.89</v>
          </cell>
        </row>
        <row r="4336">
          <cell r="A4336">
            <v>93059</v>
          </cell>
          <cell r="B4336" t="str">
            <v>CONECTOR EM BRONZE/LATÃO, DN 28 MM X 1/2", SEM ANEL DE SOLDA, BOLSA X ROSCA F, INSTALADO EM PRUMADA DE HIDRÁULICA PREDIAL - FORNECIMENTO E INSTALAÇÃO. AF_04/2022</v>
          </cell>
          <cell r="C4336" t="str">
            <v>UN</v>
          </cell>
          <cell r="D4336">
            <v>25.38</v>
          </cell>
          <cell r="E4336">
            <v>2.94</v>
          </cell>
          <cell r="F4336">
            <v>28.32</v>
          </cell>
        </row>
        <row r="4337">
          <cell r="A4337">
            <v>93060</v>
          </cell>
          <cell r="B4337" t="str">
            <v>CURVA DE TRANSPOSIÇÃO EM BRONZE/LATÃO, DN 28 MM, SEM ANEL DE SOLDA, BOLSA X BOLSA, INSTALADO EM PRUMADA DE HIDRÁULICA PREDIAL - FORNECIMENTO E INSTALAÇÃO. AF_04/2022</v>
          </cell>
          <cell r="C4337" t="str">
            <v>UN</v>
          </cell>
          <cell r="D4337">
            <v>72.06</v>
          </cell>
          <cell r="E4337">
            <v>3.03</v>
          </cell>
          <cell r="F4337">
            <v>75.09</v>
          </cell>
        </row>
        <row r="4338">
          <cell r="A4338">
            <v>93061</v>
          </cell>
          <cell r="B4338" t="str">
            <v>LUVA PASSANTE EM COBRE, DN 35 MM, SEM ANEL DE SOLDA, INSTALADO EM PRUMADA DE HIDRÁULICA PREDIAL - FORNECIMENTO E INSTALAÇÃO. AF_04/2022</v>
          </cell>
          <cell r="C4338" t="str">
            <v>UN</v>
          </cell>
          <cell r="D4338">
            <v>27.189999999999998</v>
          </cell>
          <cell r="E4338">
            <v>3.83</v>
          </cell>
          <cell r="F4338">
            <v>31.02</v>
          </cell>
        </row>
        <row r="4339">
          <cell r="A4339">
            <v>93062</v>
          </cell>
          <cell r="B4339" t="str">
            <v>BUCHA DE REDUÇÃO EM COBRE, DN 35 MM X 28 MM, SEM ANEL DE SOLDA, PONTA X BOLSA, INSTALADO EM PRUMADA DE HIDRÁULICA PREDIAL - FORNECIMENTO E INSTALAÇÃO. AF_04/2022</v>
          </cell>
          <cell r="C4339" t="str">
            <v>UN</v>
          </cell>
          <cell r="D4339">
            <v>22.78</v>
          </cell>
          <cell r="E4339">
            <v>3.43</v>
          </cell>
          <cell r="F4339">
            <v>26.21</v>
          </cell>
        </row>
        <row r="4340">
          <cell r="A4340">
            <v>93063</v>
          </cell>
          <cell r="B4340" t="str">
            <v>JUNTA DE EXPANSÃO EM BRONZE/LATÃO, DN 35 MM, PONTA X PONTA, INSTALADO EM PRUMADA DE HIDRÁULICA PREDIAL - FORNECIMENTO E INSTALAÇÃO. AF_04/2022</v>
          </cell>
          <cell r="C4340" t="str">
            <v>UN</v>
          </cell>
          <cell r="D4340">
            <v>616.05999999999995</v>
          </cell>
          <cell r="E4340">
            <v>3.83</v>
          </cell>
          <cell r="F4340">
            <v>619.89</v>
          </cell>
        </row>
        <row r="4341">
          <cell r="A4341">
            <v>93064</v>
          </cell>
          <cell r="B4341" t="str">
            <v>LUVA PASSANTE EM COBRE, DN 42 MM, SEM ANEL DE SOLDA, INSTALADO EM PRUMADA DE HIDRÁULICA PREDIAL - FORNECIMENTO E INSTALAÇÃO. AF_04/2022</v>
          </cell>
          <cell r="C4341" t="str">
            <v>UN</v>
          </cell>
          <cell r="D4341">
            <v>42.72</v>
          </cell>
          <cell r="E4341">
            <v>4.63</v>
          </cell>
          <cell r="F4341">
            <v>47.35</v>
          </cell>
        </row>
        <row r="4342">
          <cell r="A4342">
            <v>93065</v>
          </cell>
          <cell r="B4342" t="str">
            <v>BUCHA DE REDUÇÃO EM COBRE, DN 42 MM X 35 MM, SEM ANEL DE SOLDA, PONTA X BOLSA, INSTALADO EM PRUMADA DE HIDRÁULICA PREDIAL - FORNECIMENTO E INSTALAÇÃO. AF_04/2022</v>
          </cell>
          <cell r="C4342" t="str">
            <v>UN</v>
          </cell>
          <cell r="D4342">
            <v>38.31</v>
          </cell>
          <cell r="E4342">
            <v>4.22</v>
          </cell>
          <cell r="F4342">
            <v>42.53</v>
          </cell>
        </row>
        <row r="4343">
          <cell r="A4343">
            <v>93066</v>
          </cell>
          <cell r="B4343" t="str">
            <v>JUNTA DE EXPANSÃO EM BRONZE/LATÃO, DN 42 MM, PONTA X PONTA, INSTALADO EM PRUMADA DE HIDRÁULICA PREDIAL - FORNECIMENTO E INSTALAÇÃO. AF_04/2022</v>
          </cell>
          <cell r="C4343" t="str">
            <v>UN</v>
          </cell>
          <cell r="D4343">
            <v>773.27</v>
          </cell>
          <cell r="E4343">
            <v>4.63</v>
          </cell>
          <cell r="F4343">
            <v>777.9</v>
          </cell>
        </row>
        <row r="4344">
          <cell r="A4344">
            <v>93067</v>
          </cell>
          <cell r="B4344" t="str">
            <v>LUVA PASSANTE EM COBRE, DN 54 MM, SEM ANEL DE SOLDA, INSTALADO EM PRUMADA DE HIDRÁULICA PREDIAL - FORNECIMENTO E INSTALAÇÃO. AF_04/2022</v>
          </cell>
          <cell r="C4344" t="str">
            <v>UN</v>
          </cell>
          <cell r="D4344">
            <v>64.22</v>
          </cell>
          <cell r="E4344">
            <v>5.99</v>
          </cell>
          <cell r="F4344">
            <v>70.209999999999994</v>
          </cell>
        </row>
        <row r="4345">
          <cell r="A4345">
            <v>93068</v>
          </cell>
          <cell r="B4345" t="str">
            <v>BUCHA DE REDUÇÃO EM COBRE, DN 54 MM X 42 MM, SEM ANEL DE SOLDA, PONTA X BOLSA, INSTALADO EM PRUMADA DE HIDRÁULICA PREDIAL - FORNECIMENTO E INSTALAÇÃO. AF_04/2022</v>
          </cell>
          <cell r="C4345" t="str">
            <v>UN</v>
          </cell>
          <cell r="D4345">
            <v>54.44</v>
          </cell>
          <cell r="E4345">
            <v>5.31</v>
          </cell>
          <cell r="F4345">
            <v>59.75</v>
          </cell>
        </row>
        <row r="4346">
          <cell r="A4346">
            <v>93069</v>
          </cell>
          <cell r="B4346" t="str">
            <v>JUNTA DE EXPANSÃO EM BRONZE/LATÃO, DN 54 MM, PONTA X PONTA, INSTALADO EM PRUMADA DE HIDRÁULICA PREDIAL - FORNECIMENTO E INSTALAÇÃO. AF_04/2022</v>
          </cell>
          <cell r="C4346" t="str">
            <v>UN</v>
          </cell>
          <cell r="D4346">
            <v>1072.21</v>
          </cell>
          <cell r="E4346">
            <v>5.99</v>
          </cell>
          <cell r="F4346">
            <v>1078.2</v>
          </cell>
        </row>
        <row r="4347">
          <cell r="A4347">
            <v>93070</v>
          </cell>
          <cell r="B4347" t="str">
            <v>LUVA PASSANTE EM COBRE, DN 66 MM, SEM ANEL DE SOLDA, INSTALADO EM PRUMADA DE HIDRÁULICA PREDIAL - FORNECIMENTO E INSTALAÇÃO. AF_04/2022</v>
          </cell>
          <cell r="C4347" t="str">
            <v>UN</v>
          </cell>
          <cell r="D4347">
            <v>168.13</v>
          </cell>
          <cell r="E4347">
            <v>7.37</v>
          </cell>
          <cell r="F4347">
            <v>175.5</v>
          </cell>
        </row>
        <row r="4348">
          <cell r="A4348">
            <v>93071</v>
          </cell>
          <cell r="B4348" t="str">
            <v>BUCHA DE REDUÇÃO EM COBRE, DN 66 MM X 54 MM, SEM ANEL DE SOLDA, PONTA X BOLSA, INSTALADO EM PRUMADA DE HIDRÁULICA PREDIAL - FORNECIMENTO E INSTALAÇÃO. AF_04/2022</v>
          </cell>
          <cell r="C4348" t="str">
            <v>UN</v>
          </cell>
          <cell r="D4348">
            <v>154.66000000000003</v>
          </cell>
          <cell r="E4348">
            <v>6.67</v>
          </cell>
          <cell r="F4348">
            <v>161.33000000000001</v>
          </cell>
        </row>
        <row r="4349">
          <cell r="A4349">
            <v>93072</v>
          </cell>
          <cell r="B4349" t="str">
            <v>JUNTA DE EXPANSÃO EM BRONZE/LATÃO, DN 66 MM, PONTA X PONTA, INSTALADO EM PRUMADA DE HIDRÁULICA PREDIAL - FORNECIMENTO E INSTALAÇÃO. AF_04/2022</v>
          </cell>
          <cell r="C4349" t="str">
            <v>UN</v>
          </cell>
          <cell r="D4349">
            <v>1415.43</v>
          </cell>
          <cell r="E4349">
            <v>7.37</v>
          </cell>
          <cell r="F4349">
            <v>1422.8</v>
          </cell>
        </row>
        <row r="4350">
          <cell r="A4350">
            <v>93074</v>
          </cell>
          <cell r="B4350" t="str">
            <v>CURVA EM COBRE, DN 15 MM, 45 GRAUS, SEM ANEL DE SOLDA, BOLSA X BOLSA, INSTALADO EM RAMAL DE DISTRIBUIÇÃO DE HIDRÁULICA PREDIAL - FORNECIMENTO E INSTALAÇÃO. AF_04/2022</v>
          </cell>
          <cell r="C4350" t="str">
            <v>UN</v>
          </cell>
          <cell r="D4350">
            <v>8.0399999999999991</v>
          </cell>
          <cell r="E4350">
            <v>5.96</v>
          </cell>
          <cell r="F4350">
            <v>14</v>
          </cell>
        </row>
        <row r="4351">
          <cell r="A4351">
            <v>93075</v>
          </cell>
          <cell r="B4351" t="str">
            <v>COTOVELO EM BRONZE/LATÃO, DN 15 MM X 1/2", 90 GRAUS, SEM ANEL DE SOLDA, BOLSA X ROSCA F, INSTALADO EM RAMAL DE DISTRIBUIÇÃO DE HIDRÁULICA PREDIAL - FORNECIMENTO E INSTALAÇÃO. AF_04/2022</v>
          </cell>
          <cell r="C4351" t="str">
            <v>UN</v>
          </cell>
          <cell r="D4351">
            <v>15.209999999999999</v>
          </cell>
          <cell r="E4351">
            <v>4.4000000000000004</v>
          </cell>
          <cell r="F4351">
            <v>19.61</v>
          </cell>
        </row>
        <row r="4352">
          <cell r="A4352">
            <v>93076</v>
          </cell>
          <cell r="B4352" t="str">
            <v>CURVA EM COBRE, DN 22 MM, 45 GRAUS, SEM ANEL DE SOLDA, BOLSA X BOLSA, INSTALADO EM RAMAL DE DISTRIBUIÇÃO DE HIDRÁULICA PREDIAL - FORNECIMENTO E INSTALAÇÃO. AF_04/2022</v>
          </cell>
          <cell r="C4352" t="str">
            <v>UN</v>
          </cell>
          <cell r="D4352">
            <v>14.849999999999998</v>
          </cell>
          <cell r="E4352">
            <v>6.87</v>
          </cell>
          <cell r="F4352">
            <v>21.72</v>
          </cell>
        </row>
        <row r="4353">
          <cell r="A4353">
            <v>93077</v>
          </cell>
          <cell r="B4353" t="str">
            <v>COTOVELO EM BRONZE/LATÃO, DN 22 MM X 1/2", 90 GRAUS, SEM ANEL DE SOLDA, BOLSA X ROSCA F, INSTALADO EM RAMAL DE DISTRIBUIÇÃO DE HIDRÁULICA PREDIAL - FORNECIMENTO E INSTALAÇÃO. AF_04/2022</v>
          </cell>
          <cell r="C4353" t="str">
            <v>UN</v>
          </cell>
          <cell r="D4353">
            <v>22.55</v>
          </cell>
          <cell r="E4353">
            <v>4.87</v>
          </cell>
          <cell r="F4353">
            <v>27.42</v>
          </cell>
        </row>
        <row r="4354">
          <cell r="A4354">
            <v>93078</v>
          </cell>
          <cell r="B4354" t="str">
            <v>COTOVELO EM BRONZE/LATÃO, DN 22 MM X 3/4", 90 GRAUS, SEM ANEL DE SOLDA, BOLSA X ROSCA F, INSTALADO EM RAMAL DE DISTRIBUIÇÃO DE HIDRÁULICA PREDIAL - FORNECIMENTO E INSTALAÇÃO. AF_04/2022</v>
          </cell>
          <cell r="C4354" t="str">
            <v>UN</v>
          </cell>
          <cell r="D4354">
            <v>25.27</v>
          </cell>
          <cell r="E4354">
            <v>5.62</v>
          </cell>
          <cell r="F4354">
            <v>30.89</v>
          </cell>
        </row>
        <row r="4355">
          <cell r="A4355">
            <v>93079</v>
          </cell>
          <cell r="B4355" t="str">
            <v>CURVA EM COBRE, DN 28 MM, 45 GRAUS, SEM ANEL DE SOLDA, BOLSA X BOLSA, INSTALADO EM RAMAL DE DISTRIBUIÇÃO DE HIDRÁULICA PREDIAL - FORNECIMENTO E INSTALAÇÃO. AF_04/2022</v>
          </cell>
          <cell r="C4355" t="str">
            <v>UN</v>
          </cell>
          <cell r="D4355">
            <v>22.14</v>
          </cell>
          <cell r="E4355">
            <v>7.65</v>
          </cell>
          <cell r="F4355">
            <v>29.79</v>
          </cell>
        </row>
        <row r="4356">
          <cell r="A4356">
            <v>93080</v>
          </cell>
          <cell r="B4356" t="str">
            <v>LUVA PASSANTE EM COBRE, DN 15 MM, SEM ANEL DE SOLDA, INSTALADO EM RAMAL DE DISTRIBUIÇÃO DE HIDRÁULICA PREDIAL - FORNECIMENTO E INSTALAÇÃO. AF_04/2022</v>
          </cell>
          <cell r="C4356" t="str">
            <v>UN</v>
          </cell>
          <cell r="D4356">
            <v>5.1499999999999986</v>
          </cell>
          <cell r="E4356">
            <v>3.97</v>
          </cell>
          <cell r="F4356">
            <v>9.1199999999999992</v>
          </cell>
        </row>
        <row r="4357">
          <cell r="A4357">
            <v>93081</v>
          </cell>
          <cell r="B4357" t="str">
            <v>CONECTOR EM BRONZE/LATÃO, DN 15 MM X 1/2", SEM ANEL DE SOLDA, BOLSA X ROSCA F, INSTALADO EM RAMAL DE DISTRIBUIÇÃO DE HIDRÁULICA PREDIAL - FORNECIMENTO E INSTALAÇÃO. AF_04/2022</v>
          </cell>
          <cell r="C4357" t="str">
            <v>UN</v>
          </cell>
          <cell r="D4357">
            <v>14.919999999999998</v>
          </cell>
          <cell r="E4357">
            <v>3.41</v>
          </cell>
          <cell r="F4357">
            <v>18.329999999999998</v>
          </cell>
        </row>
        <row r="4358">
          <cell r="A4358">
            <v>93082</v>
          </cell>
          <cell r="B4358" t="str">
            <v>CURVA DE TRANSPOSIÇÃO EM BRONZE/LATÃO, DN 15 MM, SEM ANEL DE SOLDA, BOLSA X BOLSA, INSTALADO EM RAMAL DE DISTRIBUIÇÃO DE HIDRÁULICA PREDIAL - FORNECIMENTO E INSTALAÇÃO. AF_04/2022</v>
          </cell>
          <cell r="C4358" t="str">
            <v>UN</v>
          </cell>
          <cell r="D4358">
            <v>19.650000000000002</v>
          </cell>
          <cell r="E4358">
            <v>3.95</v>
          </cell>
          <cell r="F4358">
            <v>23.6</v>
          </cell>
        </row>
        <row r="4359">
          <cell r="A4359">
            <v>93083</v>
          </cell>
          <cell r="B4359" t="str">
            <v>JUNTA DE EXPANSÃO EM COBRE, DN 15 MM, PONTA X PONTA, INSTALADO EM RAMAL DE DISTRIBUIÇÃO DE HIDRÁULICA PREDIAL - FORNECIMENTO E INSTALAÇÃO. AF_04/2022</v>
          </cell>
          <cell r="C4359" t="str">
            <v>UN</v>
          </cell>
          <cell r="D4359">
            <v>422.16</v>
          </cell>
          <cell r="E4359">
            <v>3.95</v>
          </cell>
          <cell r="F4359">
            <v>426.11</v>
          </cell>
        </row>
        <row r="4360">
          <cell r="A4360">
            <v>93084</v>
          </cell>
          <cell r="B4360" t="str">
            <v>LUVA PASSANTE EM COBRE, DN 22 MM, SEM ANEL DE SOLDA, INSTALADO EM RAMAL DE DISTRIBUIÇÃO DE HIDRÁULICA PREDIAL - FORNECIMENTO E INSTALAÇÃO. AF_04/2022</v>
          </cell>
          <cell r="C4360" t="str">
            <v>UN</v>
          </cell>
          <cell r="D4360">
            <v>9.6999999999999993</v>
          </cell>
          <cell r="E4360">
            <v>4.58</v>
          </cell>
          <cell r="F4360">
            <v>14.28</v>
          </cell>
        </row>
        <row r="4361">
          <cell r="A4361">
            <v>93085</v>
          </cell>
          <cell r="B4361" t="str">
            <v>BUCHA DE REDUÇÃO EM COBRE, DN 22 MM X 15 MM, SEM ANEL DE SOLDA, PONTA X BOLSA, INSTALADO EM RAMAL DE DISTRIBUIÇÃO DE HIDRÁULICA PREDIAL - FORNECIMENTO E INSTALAÇÃO. AF_04/2022</v>
          </cell>
          <cell r="C4361" t="str">
            <v>UN</v>
          </cell>
          <cell r="D4361">
            <v>9.2799999999999994</v>
          </cell>
          <cell r="E4361">
            <v>6.41</v>
          </cell>
          <cell r="F4361">
            <v>15.69</v>
          </cell>
        </row>
        <row r="4362">
          <cell r="A4362">
            <v>93086</v>
          </cell>
          <cell r="B4362" t="str">
            <v>JUNTA DE EXPANSÃO EM COBRE, DN 22 MM, PONTA X PONTA, INSTALADO EM RAMAL DE DISTRIBUIÇÃO DE HIDRÁULICA PREDIAL - FORNECIMENTO E INSTALAÇÃO. AF_04/2022</v>
          </cell>
          <cell r="C4362" t="str">
            <v>UN</v>
          </cell>
          <cell r="D4362">
            <v>490.11</v>
          </cell>
          <cell r="E4362">
            <v>4.57</v>
          </cell>
          <cell r="F4362">
            <v>494.68</v>
          </cell>
        </row>
        <row r="4363">
          <cell r="A4363">
            <v>93087</v>
          </cell>
          <cell r="B4363" t="str">
            <v>CONECTOR EM BRONZE/LATÃO, DN 22 MM X 1/2", SEM ANEL DE SOLDA, BOLSA X ROSCA F, INSTALADO EM RAMAL DE DISTRIBUIÇÃO DE HIDRÁULICA PREDIAL - FORNECIMENTO E INSTALAÇÃO. AF_04/2022</v>
          </cell>
          <cell r="C4363" t="str">
            <v>UN</v>
          </cell>
          <cell r="D4363">
            <v>15.499999999999998</v>
          </cell>
          <cell r="E4363">
            <v>3.72</v>
          </cell>
          <cell r="F4363">
            <v>19.22</v>
          </cell>
        </row>
        <row r="4364">
          <cell r="A4364">
            <v>93088</v>
          </cell>
          <cell r="B4364" t="str">
            <v>CONECTOR EM BRONZE/LATÃO, DN 22 MM X 3/4", SEM ANEL DE SOLDA, BOLSA X ROSCA F, INSTALADO EM RAMAL DE DISTRIBUIÇÃO DE HIDRÁULICA PREDIAL - FORNECIMENTO E INSTALAÇÃO. AF_04/2022</v>
          </cell>
          <cell r="C4364" t="str">
            <v>UN</v>
          </cell>
          <cell r="D4364">
            <v>19.310000000000002</v>
          </cell>
          <cell r="E4364">
            <v>4.47</v>
          </cell>
          <cell r="F4364">
            <v>23.78</v>
          </cell>
        </row>
        <row r="4365">
          <cell r="A4365">
            <v>93089</v>
          </cell>
          <cell r="B4365" t="str">
            <v>CURVA DE TRANSPOSIÇÃO EM BRONZE/LATÃO, DN 22 MM, SEM ANEL DE SOLDA, BOLSA X BOLSA, INSTALADO EM RAMAL DE DISTRIBUIÇÃO DE HIDRÁULICA PREDIAL - FORNECIMENTO E INSTALAÇÃO. AF_04/2022</v>
          </cell>
          <cell r="C4365" t="str">
            <v>UN</v>
          </cell>
          <cell r="D4365">
            <v>41.52</v>
          </cell>
          <cell r="E4365">
            <v>4.57</v>
          </cell>
          <cell r="F4365">
            <v>46.09</v>
          </cell>
        </row>
        <row r="4366">
          <cell r="A4366">
            <v>93090</v>
          </cell>
          <cell r="B4366" t="str">
            <v>LUVA PASSANTE EM COBRE, DN 28 MM, SEM ANEL DE SOLDA, INSTALADO EM RAMAL DE DISTRIBUIÇÃO DE HIDRÁULICA PREDIAL - FORNECIMENTO E INSTALAÇÃO. AF_04/2022</v>
          </cell>
          <cell r="C4366" t="str">
            <v>UN</v>
          </cell>
          <cell r="D4366">
            <v>14.38</v>
          </cell>
          <cell r="E4366">
            <v>5.0999999999999996</v>
          </cell>
          <cell r="F4366">
            <v>19.48</v>
          </cell>
        </row>
        <row r="4367">
          <cell r="A4367">
            <v>93091</v>
          </cell>
          <cell r="B4367" t="str">
            <v>BUCHA DE REDUÇÃO EM COBRE, DN 28 MM X 22 MM, SEM ANEL DE SOLDA, INSTALADO EM RAMAL DE DISTRIBUIÇÃO DE HIDRÁULICA PREDIAL - FORNECIMENTO E INSTALAÇÃO. AF_04/2022</v>
          </cell>
          <cell r="C4367" t="str">
            <v>UN</v>
          </cell>
          <cell r="D4367">
            <v>12</v>
          </cell>
          <cell r="E4367">
            <v>4.84</v>
          </cell>
          <cell r="F4367">
            <v>16.84</v>
          </cell>
        </row>
        <row r="4368">
          <cell r="A4368">
            <v>93092</v>
          </cell>
          <cell r="B4368" t="str">
            <v>JUNTA DE EXPANSÃO EM COBRE, DN 28 MM, PONTA X PONTA, INSTALADO EM RAMAL DE DISTRIBUIÇÃO DE HIDRÁULICA PREDIAL - FORNECIMENTO E INSTALAÇÃO. AF_04/2022</v>
          </cell>
          <cell r="C4368" t="str">
            <v>UN</v>
          </cell>
          <cell r="D4368">
            <v>538.68999999999994</v>
          </cell>
          <cell r="E4368">
            <v>5.09</v>
          </cell>
          <cell r="F4368">
            <v>543.78</v>
          </cell>
        </row>
        <row r="4369">
          <cell r="A4369">
            <v>93093</v>
          </cell>
          <cell r="B4369" t="str">
            <v>CONECTOR EM BRONZE/LATÃO, DN 28 MM X 1/2", SEM ANEL DE SOLDA, BOLSA X ROSCA F, INSTALADO EM RAMAL DE DISTRIBUIÇÃO DE HIDRÁULICA PREDIAL - FORNECIMENTO E INSTALAÇÃO. AF_04/2022</v>
          </cell>
          <cell r="C4369" t="str">
            <v>UN</v>
          </cell>
          <cell r="D4369">
            <v>25.8</v>
          </cell>
          <cell r="E4369">
            <v>3.97</v>
          </cell>
          <cell r="F4369">
            <v>29.77</v>
          </cell>
        </row>
        <row r="4370">
          <cell r="A4370">
            <v>93094</v>
          </cell>
          <cell r="B4370" t="str">
            <v>CURVA DE TRANSPOSIÇÃO EM BRONZE/LATÃO, DN 28 MM, SEM ANEL DE SOLDA, BOLSA X BOLSA, INSTALADO EM RAMAL DE DISTRIBUIÇÃO DE HIDRÁULICA PREDIAL - FORNECIMENTO E INSTALAÇÃO. AF_04/2022</v>
          </cell>
          <cell r="C4370" t="str">
            <v>UN</v>
          </cell>
          <cell r="D4370">
            <v>72.89</v>
          </cell>
          <cell r="E4370">
            <v>5.09</v>
          </cell>
          <cell r="F4370">
            <v>77.98</v>
          </cell>
        </row>
        <row r="4371">
          <cell r="A4371">
            <v>93097</v>
          </cell>
          <cell r="B4371" t="str">
            <v>CURVA EM COBRE, DN 15 MM, 45 GRAUS, SEM ANEL DE SOLDA, BOLSA X BOLSA, INSTALADO EM RAMAL E SUB-RAMAL DE HIDRÁULICA PREDIAL - FORNECIMENTO E INSTALAÇÃO. AF_04/2022</v>
          </cell>
          <cell r="C4371" t="str">
            <v>UN</v>
          </cell>
          <cell r="D4371">
            <v>8.1</v>
          </cell>
          <cell r="E4371">
            <v>6.18</v>
          </cell>
          <cell r="F4371">
            <v>14.28</v>
          </cell>
        </row>
        <row r="4372">
          <cell r="A4372">
            <v>93098</v>
          </cell>
          <cell r="B4372" t="str">
            <v>COTOVELO EM BRONZE/LATÃO, DN 15 MM X 1/2", 90 GRAUS, SEM ANEL DE SOLDA, BOLSA X ROSCA F, INSTALADO EM RAMAL E SUB-RAMAL DE HIDRÁULICA PREDIAL - FORNECIMENTO E INSTALAÇÃO. AF_04/2022</v>
          </cell>
          <cell r="C4372" t="str">
            <v>UN</v>
          </cell>
          <cell r="D4372">
            <v>15.25</v>
          </cell>
          <cell r="E4372">
            <v>4.5</v>
          </cell>
          <cell r="F4372">
            <v>19.75</v>
          </cell>
        </row>
        <row r="4373">
          <cell r="A4373">
            <v>93099</v>
          </cell>
          <cell r="B4373" t="str">
            <v>CURVA EM COBRE, DN 22 MM, 45 GRAUS, SEM ANEL DE SOLDA, BOLSA X BOLSA, INSTALADO EM RAMAL E SUB-RAMAL DE HIDRÁULICA PREDIAL - FORNECIMENTO E INSTALAÇÃO. AF_04/2022</v>
          </cell>
          <cell r="C4373" t="str">
            <v>UN</v>
          </cell>
          <cell r="D4373">
            <v>15.840000000000002</v>
          </cell>
          <cell r="E4373">
            <v>9.33</v>
          </cell>
          <cell r="F4373">
            <v>25.17</v>
          </cell>
        </row>
        <row r="4374">
          <cell r="A4374">
            <v>93100</v>
          </cell>
          <cell r="B4374" t="str">
            <v>COTOVELO EM BRONZE/LATÃO, DN 22 MM X 1/2", 90 GRAUS, SEM ANEL DE SOLDA, BOLSA X ROSCA F, INSTALADO EM RAMAL E SUB-RAMAL DE HIDRÁULICA PREDIAL - FORNECIMENTO E INSTALAÇÃO. AF_04/2022</v>
          </cell>
          <cell r="C4374" t="str">
            <v>UN</v>
          </cell>
          <cell r="D4374">
            <v>23.06</v>
          </cell>
          <cell r="E4374">
            <v>6.09</v>
          </cell>
          <cell r="F4374">
            <v>29.15</v>
          </cell>
        </row>
        <row r="4375">
          <cell r="A4375">
            <v>93101</v>
          </cell>
          <cell r="B4375" t="str">
            <v>COTOVELO EM BRONZE/LATÃO, DN 22 MM X 3/4", 90 GRAUS, SEM ANEL DE SOLDA, BOLSA X ROSCA F, INSTALADO EM RAMAL E SUB-RAMAL DE HIDRÁULICA PREDIAL - FORNECIMENTO E INSTALAÇÃO. AF_04/2022</v>
          </cell>
          <cell r="C4375" t="str">
            <v>UN</v>
          </cell>
          <cell r="D4375">
            <v>25.769999999999996</v>
          </cell>
          <cell r="E4375">
            <v>6.85</v>
          </cell>
          <cell r="F4375">
            <v>32.619999999999997</v>
          </cell>
        </row>
        <row r="4376">
          <cell r="A4376">
            <v>93102</v>
          </cell>
          <cell r="B4376" t="str">
            <v>CURVA EM COBRE, DN 28 MM, 45 GRAUS, SEM ANEL DE SOLDA, BOLSA X BOLSA, INSTALADO EM RAMAL E SUB-RAMAL DE HIDRÁULICA PREDIAL - FORNECIMENTO E INSTALAÇÃO. AF_04/2022</v>
          </cell>
          <cell r="C4376" t="str">
            <v>UN</v>
          </cell>
          <cell r="D4376">
            <v>23.89</v>
          </cell>
          <cell r="E4376">
            <v>12.03</v>
          </cell>
          <cell r="F4376">
            <v>35.92</v>
          </cell>
        </row>
        <row r="4377">
          <cell r="A4377">
            <v>93103</v>
          </cell>
          <cell r="B4377" t="str">
            <v>LUVA PASSANTE EM COBRE, DN 15 MM, SEM ANEL DE SOLDA, INSTALADO EM RAMAL E SUB-RAMAL DE HIDRÁULICA PREDIAL - FORNECIMENTO E INSTALAÇÃO. AF_04/2022</v>
          </cell>
          <cell r="C4377" t="str">
            <v>UN</v>
          </cell>
          <cell r="D4377">
            <v>5.2</v>
          </cell>
          <cell r="E4377">
            <v>4.12</v>
          </cell>
          <cell r="F4377">
            <v>9.32</v>
          </cell>
        </row>
        <row r="4378">
          <cell r="A4378">
            <v>93104</v>
          </cell>
          <cell r="B4378" t="str">
            <v>CONECTOR EM BRONZE/LATÃO, DN 15 MM X 1/2", SEM ANEL DE SOLDA, BOLSA X ROSCA F, INSTALADO EM RAMAL E SUB-RAMAL DE HIDRÁULICA PREDIAL - FORNECIMENTO E INSTALAÇÃO. AF_04/2022</v>
          </cell>
          <cell r="C4378" t="str">
            <v>UN</v>
          </cell>
          <cell r="D4378">
            <v>14.95</v>
          </cell>
          <cell r="E4378">
            <v>3.48</v>
          </cell>
          <cell r="F4378">
            <v>18.43</v>
          </cell>
        </row>
        <row r="4379">
          <cell r="A4379">
            <v>93105</v>
          </cell>
          <cell r="B4379" t="str">
            <v>CURVA DE TRANSPOSIÇÃO EM BRONZE/LATÃO, DN 15 MM, SEM ANEL DE SOLDA, BOLSA X BOLSA, INSTALADO EM RAMAL E SUB-RAMAL DE HIDRÁULICA PREDIAL - FORNECIMENTO E INSTALAÇÃO. AF_04/2022</v>
          </cell>
          <cell r="C4379" t="str">
            <v>UN</v>
          </cell>
          <cell r="D4379">
            <v>19.71</v>
          </cell>
          <cell r="E4379">
            <v>4.09</v>
          </cell>
          <cell r="F4379">
            <v>23.8</v>
          </cell>
        </row>
        <row r="4380">
          <cell r="A4380">
            <v>93106</v>
          </cell>
          <cell r="B4380" t="str">
            <v>JUNTA DE EXPANSÃO EM COBRE, DN 15 MM, PONTA X PONTA, INSTALADO EM RAMAL E SUB-RAMAL DE HIDRÁULICA PREDIAL - FORNECIMENTO E INSTALAÇÃO. AF_04/2022</v>
          </cell>
          <cell r="C4380" t="str">
            <v>UN</v>
          </cell>
          <cell r="D4380">
            <v>422.23</v>
          </cell>
          <cell r="E4380">
            <v>4.08</v>
          </cell>
          <cell r="F4380">
            <v>426.31</v>
          </cell>
        </row>
        <row r="4381">
          <cell r="A4381">
            <v>93107</v>
          </cell>
          <cell r="B4381" t="str">
            <v>LUVA PASSANTE EM COBRE, DN 22 MM, SEM ANEL DE SOLDA, INSTALADO EM RAMAL E SUB-RAMAL DE HIDRÁULICA PREDIAL - FORNECIMENTO E INSTALAÇÃO. AF_04/2022</v>
          </cell>
          <cell r="C4381" t="str">
            <v>UN</v>
          </cell>
          <cell r="D4381">
            <v>10.370000000000001</v>
          </cell>
          <cell r="E4381">
            <v>6.23</v>
          </cell>
          <cell r="F4381">
            <v>16.600000000000001</v>
          </cell>
        </row>
        <row r="4382">
          <cell r="A4382">
            <v>93108</v>
          </cell>
          <cell r="B4382" t="str">
            <v>BUCHA DE REDUÇÃO EM COBRE, DN 22 MM X 15 MM, SEM ANEL DE SOLDA, PONTA X BOLSA, INSTALADO EM RAMAL E SUB-RAMAL DE HIDRÁULICA PREDIAL - FORNECIMENTO E INSTALAÇÃO. AF_04/2022</v>
          </cell>
          <cell r="C4382" t="str">
            <v>UN</v>
          </cell>
          <cell r="D4382">
            <v>8.81</v>
          </cell>
          <cell r="E4382">
            <v>5.16</v>
          </cell>
          <cell r="F4382">
            <v>13.97</v>
          </cell>
        </row>
        <row r="4383">
          <cell r="A4383">
            <v>93109</v>
          </cell>
          <cell r="B4383" t="str">
            <v>JUNTA DE EXPANSÃO EM COBRE, DN 22 MM, PONTA X PONTA, INSTALADO EM RAMAL E SUB-RAMAL DE HIDRÁULICA PREDIAL - FORNECIMENTO E INSTALAÇÃO. AF_04/2022</v>
          </cell>
          <cell r="C4383" t="str">
            <v>UN</v>
          </cell>
          <cell r="D4383">
            <v>490.8</v>
          </cell>
          <cell r="E4383">
            <v>6.2</v>
          </cell>
          <cell r="F4383">
            <v>497</v>
          </cell>
        </row>
        <row r="4384">
          <cell r="A4384">
            <v>93110</v>
          </cell>
          <cell r="B4384" t="str">
            <v>CONECTOR EM BRONZE/LATÃO, DN 22 MM X 1/2", SEM ANEL DE SOLDA, BOLSA X ROSCA F, INSTALADO EM RAMAL E SUB-RAMAL DE HIDRÁULICA PREDIAL - FORNECIMENTO E INSTALAÇÃO. AF_04/2022</v>
          </cell>
          <cell r="C4384" t="str">
            <v>UN</v>
          </cell>
          <cell r="D4384">
            <v>15.870000000000001</v>
          </cell>
          <cell r="E4384">
            <v>4.5199999999999996</v>
          </cell>
          <cell r="F4384">
            <v>20.39</v>
          </cell>
        </row>
        <row r="4385">
          <cell r="A4385">
            <v>93111</v>
          </cell>
          <cell r="B4385" t="str">
            <v>CONECTOR EM BRONZE/LATÃO, DN 22 MM X 3/4", SEM ANEL DE SOLDA, BOLSA X ROSCA F, INSTALADO EM RAMAL E SUB-RAMAL DE HIDRÁULICA PREDIAL - FORNECIMENTO E INSTALAÇÃO. AF_04/2022</v>
          </cell>
          <cell r="C4385" t="str">
            <v>UN</v>
          </cell>
          <cell r="D4385">
            <v>19.37</v>
          </cell>
          <cell r="E4385">
            <v>5.29</v>
          </cell>
          <cell r="F4385">
            <v>24.66</v>
          </cell>
        </row>
        <row r="4386">
          <cell r="A4386">
            <v>93112</v>
          </cell>
          <cell r="B4386" t="str">
            <v>CURVA DE TRANSPOSIÇÃO EM BRONZE/LATÃO, DN 22 MM, SEM ANEL DE SOLDA, BOLSA X BOLSA, INSTALADO EM RAMAL E SUB-RAMAL DE HIDRÁULICA PREDIAL - FORNECIMENTO E INSTALAÇÃO. AF_04/2022</v>
          </cell>
          <cell r="C4386" t="str">
            <v>UN</v>
          </cell>
          <cell r="D4386">
            <v>42.199999999999996</v>
          </cell>
          <cell r="E4386">
            <v>6.21</v>
          </cell>
          <cell r="F4386">
            <v>48.41</v>
          </cell>
        </row>
        <row r="4387">
          <cell r="A4387">
            <v>93113</v>
          </cell>
          <cell r="B4387" t="str">
            <v>LUVA PASSANTE EM COBRE, DN 28 MM, SEM ANEL DE SOLDA, INSTALADO EM RAMAL E SUB-RAMAL  DE HIDRÁULICA PREDIAL - FORNECIMENTO E INSTALAÇÃO. AF_04/2022</v>
          </cell>
          <cell r="C4387" t="str">
            <v>UN</v>
          </cell>
          <cell r="D4387">
            <v>15.57</v>
          </cell>
          <cell r="E4387">
            <v>8.02</v>
          </cell>
          <cell r="F4387">
            <v>23.59</v>
          </cell>
        </row>
        <row r="4388">
          <cell r="A4388">
            <v>93114</v>
          </cell>
          <cell r="B4388" t="str">
            <v>CONECTOR EM BRONZE/LATÃO, DN 28 MM X 1/2", SEM ANEL DE SOLDA, BOLSA X ROSCA F, INSTALADO EM RAMAL E SUB-RAMAL DE HIDRÁULICA PREDIAL - FORNECIMENTO E INSTALAÇÃO. AF_04/2022</v>
          </cell>
          <cell r="C4388" t="str">
            <v>UN</v>
          </cell>
          <cell r="D4388">
            <v>26.41</v>
          </cell>
          <cell r="E4388">
            <v>5.43</v>
          </cell>
          <cell r="F4388">
            <v>31.84</v>
          </cell>
        </row>
        <row r="4389">
          <cell r="A4389">
            <v>93115</v>
          </cell>
          <cell r="B4389" t="str">
            <v>CURVA DE TRANSPOSIÇÃO EM BRONZE/LATÃO, DN 28 MM, SEM ANEL DE SOLDA, BOLSA X BOLSA, INSTALADO EM RAMAL E SUB-RAMAL DE HIDRÁULICA PREDIAL - FORNECIMENTO E INSTALAÇÃO. AF_04/2022</v>
          </cell>
          <cell r="C4389" t="str">
            <v>UN</v>
          </cell>
          <cell r="D4389">
            <v>74.09</v>
          </cell>
          <cell r="E4389">
            <v>8</v>
          </cell>
          <cell r="F4389">
            <v>82.09</v>
          </cell>
        </row>
        <row r="4390">
          <cell r="A4390">
            <v>93116</v>
          </cell>
          <cell r="B4390" t="str">
            <v>JUNTA DE EXPANSÃO EM COBRE, DN 28 MM, PONTA X PONTA, INSTALADO EM RAMAL E SUB-RAMAL DE HIDRÁULICA PREDIAL - FORNECIMENTO E INSTALAÇÃO. AF_04/2022</v>
          </cell>
          <cell r="C4390" t="str">
            <v>UN</v>
          </cell>
          <cell r="D4390">
            <v>539.89</v>
          </cell>
          <cell r="E4390">
            <v>8</v>
          </cell>
          <cell r="F4390">
            <v>547.89</v>
          </cell>
        </row>
        <row r="4391">
          <cell r="A4391">
            <v>93117</v>
          </cell>
          <cell r="B4391" t="str">
            <v>TE DUPLA CURVA EM BRONZE/LATÃO, DN 1/2" X 15 MM X 1/2", SEM ANEL DE SOLDA, ROSCA F X BOLSA X ROSCA F, INSTALADO EM RAMAL E SUB-RAMAL DE HIDRÁULICA PREDIAL - FORNECIMENTO E INSTALAÇÃO. AF_04/2022</v>
          </cell>
          <cell r="C4391" t="str">
            <v>UN</v>
          </cell>
          <cell r="D4391">
            <v>50.550000000000004</v>
          </cell>
          <cell r="E4391">
            <v>5.58</v>
          </cell>
          <cell r="F4391">
            <v>56.13</v>
          </cell>
        </row>
        <row r="4392">
          <cell r="A4392">
            <v>93118</v>
          </cell>
          <cell r="B4392" t="str">
            <v>TE DUPLA CURVA EM BRONZE/LATÃO, DN 3/4" X 22 MM X 3/4", SEM ANEL DE SOLDA, ROSCA F X BOLSA X ROSCA F, INSTALADO EM RAMAL E SUB-RAMAL DE HIDRÁULICA PREDIAL - FORNECIMENTO E INSTALAÇÃO. AF_04/2022</v>
          </cell>
          <cell r="C4392" t="str">
            <v>UN</v>
          </cell>
          <cell r="D4392">
            <v>74.289999999999992</v>
          </cell>
          <cell r="E4392">
            <v>8.51</v>
          </cell>
          <cell r="F4392">
            <v>82.8</v>
          </cell>
        </row>
        <row r="4393">
          <cell r="A4393">
            <v>93119</v>
          </cell>
          <cell r="B4393" t="str">
            <v>CURVA EM COBRE, DN 22 MM, 45 GRAUS, SEM ANEL DE SOLDA, BOLSA X BOLSA, INSTALADO EM PRUMADA DE HIDRÁULICA PREDIAL - FORNECIMENTO E INSTALAÇÃO. AF_04/2022</v>
          </cell>
          <cell r="C4393" t="str">
            <v>UN</v>
          </cell>
          <cell r="D4393">
            <v>13.530000000000001</v>
          </cell>
          <cell r="E4393">
            <v>3.54</v>
          </cell>
          <cell r="F4393">
            <v>17.07</v>
          </cell>
        </row>
        <row r="4394">
          <cell r="A4394">
            <v>93120</v>
          </cell>
          <cell r="B4394" t="str">
            <v>COTOVELO EM BRONZE/LATÃO, DN 22 MM X 1/2", 90 GRAUS, SEM ANEL DE SOLDA, BOLSA X ROSCA F, INSTALADO EM PRUMADA DE HIDRÁULICA PREDIAL - FORNECIMENTO E INSTALAÇÃO. AF_04/2022</v>
          </cell>
          <cell r="C4394" t="str">
            <v>UN</v>
          </cell>
          <cell r="D4394">
            <v>21.91</v>
          </cell>
          <cell r="E4394">
            <v>3.19</v>
          </cell>
          <cell r="F4394">
            <v>25.1</v>
          </cell>
        </row>
        <row r="4395">
          <cell r="A4395">
            <v>93121</v>
          </cell>
          <cell r="B4395" t="str">
            <v>COTOVELO EM BRONZE/LATÃO, DN 22 MM X 3/4", 90 GRAUS, SEM ANEL DE SOLDA, BOLSA X ROSCA F, INSTALADO EM PRUMADA DE HIDRÁULICA PREDIAL - FORNECIMENTO E INSTALAÇÃO. AF_04/2022</v>
          </cell>
          <cell r="C4395" t="str">
            <v>UN</v>
          </cell>
          <cell r="D4395">
            <v>24.62</v>
          </cell>
          <cell r="E4395">
            <v>3.95</v>
          </cell>
          <cell r="F4395">
            <v>28.57</v>
          </cell>
        </row>
        <row r="4396">
          <cell r="A4396">
            <v>93122</v>
          </cell>
          <cell r="B4396" t="str">
            <v>CURVA EM COBRE, DN 28 MM, 45 GRAUS, SEM ANEL DE SOLDA, BOLSA X BOLSA, INSTALADO EM PRUMADA DE HIDRÁULICA PREDIAL - FORNECIMENTO E INSTALAÇÃO. AF_04/2022</v>
          </cell>
          <cell r="C4396" t="str">
            <v>UN</v>
          </cell>
          <cell r="D4396">
            <v>20.91</v>
          </cell>
          <cell r="E4396">
            <v>4.5599999999999996</v>
          </cell>
          <cell r="F4396">
            <v>25.47</v>
          </cell>
        </row>
        <row r="4397">
          <cell r="A4397">
            <v>93123</v>
          </cell>
          <cell r="B4397" t="str">
            <v>CURVA EM COBRE, DN 35 MM, 45 GRAUS, SEM ANEL DE SOLDA, BOLSA X BOLSA, INSTALADO EM PRUMADA DE HIDRÁULICA PREDIAL -  FORNECIMENTO E INSTALAÇÃO. AF_04/2022</v>
          </cell>
          <cell r="C4397" t="str">
            <v>UN</v>
          </cell>
          <cell r="D4397">
            <v>50.07</v>
          </cell>
          <cell r="E4397">
            <v>5.76</v>
          </cell>
          <cell r="F4397">
            <v>55.83</v>
          </cell>
        </row>
        <row r="4398">
          <cell r="A4398">
            <v>93124</v>
          </cell>
          <cell r="B4398" t="str">
            <v>CURVA EM COBRE, DN 42 MM, 45 GRAUS, SEM ANEL DE SOLDA, BOLSA X BOLSA, INSTALADO EM PRUMADA DE HIDRÁULICA PREDIAL - FORNECIMENTO E INSTALAÇÃO. AF_04/2022</v>
          </cell>
          <cell r="C4398" t="str">
            <v>UN</v>
          </cell>
          <cell r="D4398">
            <v>80.25</v>
          </cell>
          <cell r="E4398">
            <v>6.95</v>
          </cell>
          <cell r="F4398">
            <v>87.2</v>
          </cell>
        </row>
        <row r="4399">
          <cell r="A4399">
            <v>93125</v>
          </cell>
          <cell r="B4399" t="str">
            <v>CURVA EM COBRE, DN 54 MM, 45 GRAUS, SEM ANEL DE SOLDA, BOLSA X BOLSA, INSTALADO EM PRUMADA DE HIDRÁULICA PREDIAL - FORNECIMENTO E INSTALAÇÃO. AF_04/2022</v>
          </cell>
          <cell r="C4399" t="str">
            <v>UN</v>
          </cell>
          <cell r="D4399">
            <v>118.93</v>
          </cell>
          <cell r="E4399">
            <v>9</v>
          </cell>
          <cell r="F4399">
            <v>127.93</v>
          </cell>
        </row>
        <row r="4400">
          <cell r="A4400">
            <v>93126</v>
          </cell>
          <cell r="B4400" t="str">
            <v>CURVA EM COBRE, DN 66 MM, 45 GRAUS, SEM ANEL DE SOLDA, BOLSA X BOLSA, INSTALADO EM PRUMADA DE HIDRÁULICA PREDIAL - FORNECIMENTO E INSTALAÇÃO. AF_04/2022</v>
          </cell>
          <cell r="C4400" t="str">
            <v>UN</v>
          </cell>
          <cell r="D4400">
            <v>269.61</v>
          </cell>
          <cell r="E4400">
            <v>11.06</v>
          </cell>
          <cell r="F4400">
            <v>280.67</v>
          </cell>
        </row>
        <row r="4401">
          <cell r="A4401">
            <v>93133</v>
          </cell>
          <cell r="B4401" t="str">
            <v>BUCHA DE REDUÇÃO EM COBRE, DN 28 MM X 22 MM, SEM ANEL DE SOLDA, INSTALADO EM RAMAL E SUB-RAMAL DE HIDRÁULICA PREDIAL - FORNECIMENTO E INSTALAÇÃO. AF_04/2022</v>
          </cell>
          <cell r="C4401" t="str">
            <v>UN</v>
          </cell>
          <cell r="D4401">
            <v>12.939999999999998</v>
          </cell>
          <cell r="E4401">
            <v>7.12</v>
          </cell>
          <cell r="F4401">
            <v>20.059999999999999</v>
          </cell>
        </row>
        <row r="4402">
          <cell r="A4402">
            <v>94465</v>
          </cell>
          <cell r="B4402" t="str">
            <v>LUVA, EM FERRO GALVANIZADO, CONEXÃO ROSQUEADA, DN 50 (2), INSTALADO EM RESERVAÇÃO DE ÁGUA DE EDIFICAÇÃO QUE POSSUA RESERVATÓRIO DE FIBRA/FIBROCIMENTO  FORNECIMENTO E INSTALAÇÃO. AF_06/2016</v>
          </cell>
          <cell r="C4402" t="str">
            <v>UN</v>
          </cell>
          <cell r="D4402">
            <v>45.1</v>
          </cell>
          <cell r="E4402">
            <v>13.86</v>
          </cell>
          <cell r="F4402">
            <v>58.96</v>
          </cell>
        </row>
        <row r="4403">
          <cell r="A4403">
            <v>94466</v>
          </cell>
          <cell r="B4403" t="str">
            <v>NIPLE, EM FERRO GALVANIZADO, CONEXÃO ROSQUEADA, DN 50 (2), INSTALADO EM RESERVAÇÃO DE ÁGUA DE EDIFICAÇÃO QUE POSSUA RESERVATÓRIO DE FIBRA/FIBROCIMENTO  FORNECIMENTO E INSTALAÇÃO. AF_06/2016</v>
          </cell>
          <cell r="C4403" t="str">
            <v>UN</v>
          </cell>
          <cell r="D4403">
            <v>45.13</v>
          </cell>
          <cell r="E4403">
            <v>13.86</v>
          </cell>
          <cell r="F4403">
            <v>58.99</v>
          </cell>
        </row>
        <row r="4404">
          <cell r="A4404">
            <v>94467</v>
          </cell>
          <cell r="B4404" t="str">
            <v>LUVA, EM FERRO GALVANIZADO, CONEXÃO ROSQUEADA, DN 65 (2 1/2), INSTALADO EM RESERVAÇÃO DE ÁGUA DE EDIFICAÇÃO QUE POSSUA RESERVATÓRIO DE FIBRA/FIBROCIMENTO  FORNECIMENTO E INSTALAÇÃO. AF_06/2016</v>
          </cell>
          <cell r="C4404" t="str">
            <v>UN</v>
          </cell>
          <cell r="D4404">
            <v>77.42</v>
          </cell>
          <cell r="E4404">
            <v>13.86</v>
          </cell>
          <cell r="F4404">
            <v>91.28</v>
          </cell>
        </row>
        <row r="4405">
          <cell r="A4405">
            <v>94468</v>
          </cell>
          <cell r="B4405" t="str">
            <v>NIPLE, EM FERRO GALVANIZADO, CONEXÃO ROSQUEADA, DN 65 (2 1/2), INSTALADO EM RESERVAÇÃO DE ÁGUA DE EDIFICAÇÃO QUE POSSUA RESERVATÓRIO DE FIBRA/FIBROCIMENTO  FORNECIMENTO E INSTALAÇÃO. AF_06/2016</v>
          </cell>
          <cell r="C4405" t="str">
            <v>UN</v>
          </cell>
          <cell r="D4405">
            <v>65.95</v>
          </cell>
          <cell r="E4405">
            <v>13.86</v>
          </cell>
          <cell r="F4405">
            <v>79.81</v>
          </cell>
        </row>
        <row r="4406">
          <cell r="A4406">
            <v>94469</v>
          </cell>
          <cell r="B4406" t="str">
            <v>LUVA, EM FERRO GALVANIZADO, CONEXÃO ROSQUEADA, DN 80 (3), INSTALADO EM RESERVAÇÃO DE ÁGUA DE EDIFICAÇÃO QUE POSSUA RESERVATÓRIO DE FIBRA/FIBROCIMENTO  FORNECIMENTO E INSTALAÇÃO. AF_06/2016</v>
          </cell>
          <cell r="C4406" t="str">
            <v>UN</v>
          </cell>
          <cell r="D4406">
            <v>115.32</v>
          </cell>
          <cell r="E4406">
            <v>17.32</v>
          </cell>
          <cell r="F4406">
            <v>132.63999999999999</v>
          </cell>
        </row>
        <row r="4407">
          <cell r="A4407">
            <v>94470</v>
          </cell>
          <cell r="B4407" t="str">
            <v>NIPLE, EM FERRO GALVANIZADO, CONEXÃO ROSQUEADA, DN 80 (3), INSTALADO EM RESERVAÇÃO DE ÁGUA DE EDIFICAÇÃO QUE POSSUA RESERVATÓRIO DE FIBRA/FIBROCIMENTO  FORNECIMENTO E INSTALAÇÃO. AF_06/2016</v>
          </cell>
          <cell r="C4407" t="str">
            <v>UN</v>
          </cell>
          <cell r="D4407">
            <v>105.11000000000001</v>
          </cell>
          <cell r="E4407">
            <v>17.32</v>
          </cell>
          <cell r="F4407">
            <v>122.43</v>
          </cell>
        </row>
        <row r="4408">
          <cell r="A4408">
            <v>94471</v>
          </cell>
          <cell r="B4408" t="str">
            <v>COTOVELO 90 GRAUS, EM FERRO GALVANIZADO, CONEXÃO ROSQUEADA, DN 50 (2), INSTALADO EM RESERVAÇÃO DE ÁGUA DE EDIFICAÇÃO QUE POSSUA RESERVATÓRIO DE FIBRA/FIBROCIMENTO  FORNECIMENTO E INSTALAÇÃO. AF_06/2016</v>
          </cell>
          <cell r="C4408" t="str">
            <v>UN</v>
          </cell>
          <cell r="D4408">
            <v>64.290000000000006</v>
          </cell>
          <cell r="E4408">
            <v>20.8</v>
          </cell>
          <cell r="F4408">
            <v>85.09</v>
          </cell>
        </row>
        <row r="4409">
          <cell r="A4409">
            <v>94472</v>
          </cell>
          <cell r="B4409" t="str">
            <v>COTOVELO 45 GRAUS, EM FERRO GALVANIZADO, CONEXÃO ROSQUEADA, DN 50 (2), INSTALADO EM RESERVAÇÃO DE ÁGUA DE EDIFICAÇÃO QUE POSSUA RESERVATÓRIO DE FIBRA/FIBROCIMENTO  FORNECIMENTO E INSTALAÇÃO. AF_06/2016</v>
          </cell>
          <cell r="C4409" t="str">
            <v>UN</v>
          </cell>
          <cell r="D4409">
            <v>66.84</v>
          </cell>
          <cell r="E4409">
            <v>20.8</v>
          </cell>
          <cell r="F4409">
            <v>87.64</v>
          </cell>
        </row>
        <row r="4410">
          <cell r="A4410">
            <v>94473</v>
          </cell>
          <cell r="B4410" t="str">
            <v>COTOVELO 90 GRAUS, EM FERRO GALVANIZADO, CONEXÃO ROSQUEADA, DN 65 (2 1/2), INSTALADO EM RESERVAÇÃO DE ÁGUA DE EDIFICAÇÃO QUE POSSUA RESERVATÓRIO DE FIBRA/FIBROCIMENTO  FORNECIMENTO E INSTALAÇÃO. AF_06/2016</v>
          </cell>
          <cell r="C4410" t="str">
            <v>UN</v>
          </cell>
          <cell r="D4410">
            <v>109.97</v>
          </cell>
          <cell r="E4410">
            <v>20.79</v>
          </cell>
          <cell r="F4410">
            <v>130.76</v>
          </cell>
        </row>
        <row r="4411">
          <cell r="A4411">
            <v>94474</v>
          </cell>
          <cell r="B4411" t="str">
            <v>COTOVELO 45 GRAUS, EM FERRO GALVANIZADO, CONEXÃO ROSQUEADA, DN 65 (2 1/2), INSTALADO EM RESERVAÇÃO DE ÁGUA DE EDIFICAÇÃO QUE POSSUA RESERVATÓRIO DE FIBRA/FIBROCIMENTO  FORNECIMENTO E INSTALAÇÃO. AF_06/2016</v>
          </cell>
          <cell r="C4411" t="str">
            <v>UN</v>
          </cell>
          <cell r="D4411">
            <v>121.20000000000002</v>
          </cell>
          <cell r="E4411">
            <v>20.79</v>
          </cell>
          <cell r="F4411">
            <v>141.99</v>
          </cell>
        </row>
        <row r="4412">
          <cell r="A4412">
            <v>94475</v>
          </cell>
          <cell r="B4412" t="str">
            <v>COTOVELO 90 GRAUS, EM FERRO GALVANIZADO, CONEXÃO ROSQUEADA, DN 80 (3), INSTALADO EM RESERVAÇÃO DE ÁGUA DE EDIFICAÇÃO QUE POSSUA RESERVATÓRIO DE FIBRA/FIBROCIMENTO  FORNECIMENTO E INSTALAÇÃO. AF_06/2016</v>
          </cell>
          <cell r="C4412" t="str">
            <v>UN</v>
          </cell>
          <cell r="D4412">
            <v>153.76</v>
          </cell>
          <cell r="E4412">
            <v>25.96</v>
          </cell>
          <cell r="F4412">
            <v>179.72</v>
          </cell>
        </row>
        <row r="4413">
          <cell r="A4413">
            <v>94476</v>
          </cell>
          <cell r="B4413" t="str">
            <v>COTOVELO 45 GRAUS, EM FERRO GALVANIZADO, CONEXÃO ROSQUEADA, DN 80 (3), INSTALADO EM RESERVAÇÃO DE ÁGUA DE EDIFICAÇÃO QUE POSSUA RESERVATÓRIO DE FIBRA/FIBROCIMENTO  FORNECIMENTO E INSTALAÇÃO. AF_06/2016</v>
          </cell>
          <cell r="C4413" t="str">
            <v>UN</v>
          </cell>
          <cell r="D4413">
            <v>175.4</v>
          </cell>
          <cell r="E4413">
            <v>25.96</v>
          </cell>
          <cell r="F4413">
            <v>201.36</v>
          </cell>
        </row>
        <row r="4414">
          <cell r="A4414">
            <v>94477</v>
          </cell>
          <cell r="B4414" t="str">
            <v>TÊ, EM FERRO GALVANIZADO, CONEXÃO ROSQUEADA, DN 50 (2), INSTALADO EM RESERVAÇÃO DE ÁGUA DE EDIFICAÇÃO QUE POSSUA RESERVATÓRIO DE FIBRA/FIBROCIMENTO  FORNECIMENTO E INSTALAÇÃO. AF_06/2016</v>
          </cell>
          <cell r="C4414" t="str">
            <v>UN</v>
          </cell>
          <cell r="D4414">
            <v>85.54</v>
          </cell>
          <cell r="E4414">
            <v>27.69</v>
          </cell>
          <cell r="F4414">
            <v>113.23</v>
          </cell>
        </row>
        <row r="4415">
          <cell r="A4415">
            <v>94478</v>
          </cell>
          <cell r="B4415" t="str">
            <v>TÊ, EM FERRO GALVANIZADO, CONEXÃO ROSQUEADA, DN 65 (2 1/2), INSTALADO EM RESERVAÇÃO DE ÁGUA DE EDIFICAÇÃO QUE POSSUA RESERVATÓRIO DE FIBRA/FIBROCIMENTO  FORNECIMENTO E INSTALAÇÃO. AF_06/2016</v>
          </cell>
          <cell r="C4415" t="str">
            <v>UN</v>
          </cell>
          <cell r="D4415">
            <v>152.1</v>
          </cell>
          <cell r="E4415">
            <v>27.69</v>
          </cell>
          <cell r="F4415">
            <v>179.79</v>
          </cell>
        </row>
        <row r="4416">
          <cell r="A4416">
            <v>94479</v>
          </cell>
          <cell r="B4416" t="str">
            <v>TÊ, EM FERRO GALVANIZADO, CONEXÃO ROSQUEADA, DN 80 (3), INSTALADO EM RESERVAÇÃO DE ÁGUA DE EDIFICAÇÃO QUE POSSUA RESERVATÓRIO DE FIBRA/FIBROCIMENTO  FORNECIMENTO E INSTALAÇÃO. AF_06/2016</v>
          </cell>
          <cell r="C4416" t="str">
            <v>UN</v>
          </cell>
          <cell r="D4416">
            <v>202.73</v>
          </cell>
          <cell r="E4416">
            <v>34.619999999999997</v>
          </cell>
          <cell r="F4416">
            <v>237.35</v>
          </cell>
        </row>
        <row r="4417">
          <cell r="A4417">
            <v>94606</v>
          </cell>
          <cell r="B4417" t="str">
            <v>LUVA EM COBRE, DN 54 MM, SEM ANEL DE SOLDA, INSTALADO EM RESERVAÇÃO DE ÁGUA DE EDIFICAÇÃO QUE POSSUA RESERVATÓRIO DE FIBRA/FIBROCIMENTO  FORNECIMENTO E INSTALAÇÃO. AF_06/2016</v>
          </cell>
          <cell r="C4417" t="str">
            <v>UN</v>
          </cell>
          <cell r="D4417">
            <v>63.190000000000005</v>
          </cell>
          <cell r="E4417">
            <v>16.29</v>
          </cell>
          <cell r="F4417">
            <v>79.48</v>
          </cell>
        </row>
        <row r="4418">
          <cell r="A4418">
            <v>94608</v>
          </cell>
          <cell r="B4418" t="str">
            <v>LUVA EM COBRE, DN 66 MM, SEM ANEL DE SOLDA, INSTALADO EM RESERVAÇÃO DE ÁGUA DE EDIFICAÇÃO QUE POSSUA RESERVATÓRIO DE FIBRA/FIBROCIMENTO  FORNECIMENTO E INSTALAÇÃO. AF_06/2016</v>
          </cell>
          <cell r="C4418" t="str">
            <v>UN</v>
          </cell>
          <cell r="D4418">
            <v>171.92</v>
          </cell>
          <cell r="E4418">
            <v>16.28</v>
          </cell>
          <cell r="F4418">
            <v>188.2</v>
          </cell>
        </row>
        <row r="4419">
          <cell r="A4419">
            <v>94610</v>
          </cell>
          <cell r="B4419" t="str">
            <v>LUVA EM COBRE, DN 79 MM, SEM ANEL DE SOLDA, INSTALADO EM RESERVAÇÃO DE ÁGUA DE EDIFICAÇÃO QUE POSSUA RESERVATÓRIO DE FIBRA/FIBROCIMENTO  FORNECIMENTO E INSTALAÇÃO. AF_06/2016</v>
          </cell>
          <cell r="C4419" t="str">
            <v>UN</v>
          </cell>
          <cell r="D4419">
            <v>259.86</v>
          </cell>
          <cell r="E4419">
            <v>17.760000000000002</v>
          </cell>
          <cell r="F4419">
            <v>277.62</v>
          </cell>
        </row>
        <row r="4420">
          <cell r="A4420">
            <v>94612</v>
          </cell>
          <cell r="B4420" t="str">
            <v>LUVA DE COBRE, DN 104 MM, SEM ANEL DE SOLDA, INSTALADO EM RESERVAÇÃO DE ÁGUA DE EDIFICAÇÃO QUE POSSUA RESERVATÓRIO DE FIBRA/FIBROCIMENTO  FORNECIMENTO E INSTALAÇÃO. AF_06/2016</v>
          </cell>
          <cell r="C4420" t="str">
            <v>UN</v>
          </cell>
          <cell r="D4420">
            <v>369.61</v>
          </cell>
          <cell r="E4420">
            <v>17.760000000000002</v>
          </cell>
          <cell r="F4420">
            <v>387.37</v>
          </cell>
        </row>
        <row r="4421">
          <cell r="A4421">
            <v>94614</v>
          </cell>
          <cell r="B4421" t="str">
            <v>COTOVELO EM COBRE, DN 54 MM, 90 GRAUS, SEM ANEL DE SOLDA, INSTALADO EM RESERVAÇÃO DE ÁGUA DE EDIFICAÇÃO QUE POSSUA RESERVATÓRIO DE FIBRA/FIBROCIMENTO  FORNECIMENTO E INSTALAÇÃO. AF_06/2016</v>
          </cell>
          <cell r="C4421" t="str">
            <v>UN</v>
          </cell>
          <cell r="D4421">
            <v>109.05999999999999</v>
          </cell>
          <cell r="E4421">
            <v>24.45</v>
          </cell>
          <cell r="F4421">
            <v>133.51</v>
          </cell>
        </row>
        <row r="4422">
          <cell r="A4422">
            <v>94615</v>
          </cell>
          <cell r="B4422" t="str">
            <v>CURVA EM COBRE, DN 54 MM, 45 GRAUS, SEM ANEL DE SOLDA, BOLSA X BOLSA, INSTALADO EM RESERVAÇÃO DE ÁGUA DE EDIFICAÇÃO QUE POSSUA RESERVATÓRIO DE FIBRA/FIBROCIMENTO  FORNECIMENTO E INSTALAÇÃO. AF_06/2016</v>
          </cell>
          <cell r="C4422" t="str">
            <v>UN</v>
          </cell>
          <cell r="D4422">
            <v>126.11999999999999</v>
          </cell>
          <cell r="E4422">
            <v>24.45</v>
          </cell>
          <cell r="F4422">
            <v>150.57</v>
          </cell>
        </row>
        <row r="4423">
          <cell r="A4423">
            <v>94616</v>
          </cell>
          <cell r="B4423" t="str">
            <v>COTOVELO EM COBRE, DN 66 MM, 90 GRAUS, SEM ANEL DE SOLDA, INSTALADO EM RESERVAÇÃO DE ÁGUA DE EDIFICAÇÃO QUE POSSUA RESERVATÓRIO DE FIBRA/FIBROCIMENTO  FORNECIMENTO E INSTALAÇÃO. AF_06/2016</v>
          </cell>
          <cell r="C4423" t="str">
            <v>UN</v>
          </cell>
          <cell r="D4423">
            <v>333.36</v>
          </cell>
          <cell r="E4423">
            <v>24.45</v>
          </cell>
          <cell r="F4423">
            <v>357.81</v>
          </cell>
        </row>
        <row r="4424">
          <cell r="A4424">
            <v>94617</v>
          </cell>
          <cell r="B4424" t="str">
            <v>CURVA EM COBRE, DN 66 MM, 45 GRAUS, SEM ANEL DE SOLDA, BOLSA X BOLSA, INSTALADO EM RESERVAÇÃO DE ÁGUA DE EDIFICAÇÃO QUE POSSUA RESERVATÓRIO DE FIBRA/FIBROCIMENTO  FORNECIMENTO E INSTALAÇÃO. AF_06/2016</v>
          </cell>
          <cell r="C4424" t="str">
            <v>UN</v>
          </cell>
          <cell r="D4424">
            <v>274.02000000000004</v>
          </cell>
          <cell r="E4424">
            <v>24.45</v>
          </cell>
          <cell r="F4424">
            <v>298.47000000000003</v>
          </cell>
        </row>
        <row r="4425">
          <cell r="A4425">
            <v>94618</v>
          </cell>
          <cell r="B4425" t="str">
            <v>COTOVELO EM COBRE, DN 79 MM, 90 GRAUS, SEM ANEL DE SOLDA, INSTALADO EM RESERVAÇÃO DE ÁGUA DE EDIFICAÇÃO QUE POSSUA RESERVATÓRIO DE FIBRA/FIBROCIMENTO  FORNECIMENTO E INSTALAÇÃO. AF_06/2016</v>
          </cell>
          <cell r="C4425" t="str">
            <v>UN</v>
          </cell>
          <cell r="D4425">
            <v>325.56</v>
          </cell>
          <cell r="E4425">
            <v>26.6</v>
          </cell>
          <cell r="F4425">
            <v>352.16</v>
          </cell>
        </row>
        <row r="4426">
          <cell r="A4426">
            <v>94620</v>
          </cell>
          <cell r="B4426" t="str">
            <v>COTOVELO EM COBRE, DN 104 MM, 90 GRAUS, SEM ANEL DE SOLDA, INSTALADO EM RESERVAÇÃO DE ÁGUA DE EDIFICAÇÃO QUE POSSUA RESERVATÓRIO DE FIBRA/FIBROCIMENTO  FORNECIMENTO E INSTALAÇÃO. AF_06/2016</v>
          </cell>
          <cell r="C4426" t="str">
            <v>UN</v>
          </cell>
          <cell r="D4426">
            <v>769.43</v>
          </cell>
          <cell r="E4426">
            <v>26.6</v>
          </cell>
          <cell r="F4426">
            <v>796.03</v>
          </cell>
        </row>
        <row r="4427">
          <cell r="A4427">
            <v>94622</v>
          </cell>
          <cell r="B4427" t="str">
            <v>TE EM COBRE, DN 54 MM, SEM ANEL DE SOLDA, INSTALADO EM RESERVAÇÃO DE ÁGUA DE EDIFICAÇÃO QUE POSSUA RESERVATÓRIO DE FIBRA/FIBROCIMENTO  FORNECIMENTO E INSTALAÇÃO. AF_06/2016</v>
          </cell>
          <cell r="C4427" t="str">
            <v>UN</v>
          </cell>
          <cell r="D4427">
            <v>161.79000000000002</v>
          </cell>
          <cell r="E4427">
            <v>32.58</v>
          </cell>
          <cell r="F4427">
            <v>194.37</v>
          </cell>
        </row>
        <row r="4428">
          <cell r="A4428">
            <v>94623</v>
          </cell>
          <cell r="B4428" t="str">
            <v>TE EM COBRE, DN 66 MM, SEM ANEL DE SOLDA, INSTALADO EM RESERVAÇÃO DE ÁGUA DE EDIFICAÇÃO QUE POSSUA RESERVATÓRIO DE FIBRA/FIBROCIMENTO  FORNECIMENTO E INSTALAÇÃO. AF_06/2016</v>
          </cell>
          <cell r="C4428" t="str">
            <v>UN</v>
          </cell>
          <cell r="D4428">
            <v>411.29</v>
          </cell>
          <cell r="E4428">
            <v>32.57</v>
          </cell>
          <cell r="F4428">
            <v>443.86</v>
          </cell>
        </row>
        <row r="4429">
          <cell r="A4429">
            <v>94624</v>
          </cell>
          <cell r="B4429" t="str">
            <v>TE EM COBRE, DN 79 MM, SEM ANEL DE SOLDA, INSTALADO EM RESERVAÇÃO DE ÁGUA DE EDIFICAÇÃO QUE POSSUA RESERVATÓRIO DE FIBRA/FIBROCIMENTO  FORNECIMENTO E INSTALAÇÃO. AF_06/2016</v>
          </cell>
          <cell r="C4429" t="str">
            <v>UN</v>
          </cell>
          <cell r="D4429">
            <v>635.67999999999995</v>
          </cell>
          <cell r="E4429">
            <v>35.5</v>
          </cell>
          <cell r="F4429">
            <v>671.18</v>
          </cell>
        </row>
        <row r="4430">
          <cell r="A4430">
            <v>94625</v>
          </cell>
          <cell r="B4430" t="str">
            <v>TE EM COBRE, DN 104 MM, SEM ANEL DE SOLDA, INSTALADO EM RESERVAÇÃO DE ÁGUA DE EDIFICAÇÃO QUE POSSUA RESERVATÓRIO DE FIBRA/FIBROCIMENTO  FORNECIMENTO E INSTALAÇÃO. AF_06/2016</v>
          </cell>
          <cell r="C4430" t="str">
            <v>UN</v>
          </cell>
          <cell r="D4430">
            <v>1349.6</v>
          </cell>
          <cell r="E4430">
            <v>35.5</v>
          </cell>
          <cell r="F4430">
            <v>1385.1</v>
          </cell>
        </row>
        <row r="4431">
          <cell r="A4431">
            <v>94656</v>
          </cell>
          <cell r="B4431" t="str">
            <v>ADAPTADOR CURTO COM BOLSA E ROSCA PARA REGISTRO, PVC, SOLDÁVEL, DN  25 MM X 3/4 , INSTALADO EM RESERVAÇÃO DE ÁGUA DE EDIFICAÇÃO QUE POSSUA RESERVATÓRIO DE FIBRA/FIBROCIMENTO   FORNECIMENTO E INSTALAÇÃO. AF_06/2016</v>
          </cell>
          <cell r="C4431" t="str">
            <v>UN</v>
          </cell>
          <cell r="D4431">
            <v>3.9499999999999997</v>
          </cell>
          <cell r="E4431">
            <v>3.19</v>
          </cell>
          <cell r="F4431">
            <v>7.14</v>
          </cell>
        </row>
        <row r="4432">
          <cell r="A4432">
            <v>94657</v>
          </cell>
          <cell r="B4432" t="str">
            <v>LUVA PVC, SOLDÁVEL, DN  25 MM, INSTALADA EM RESERVAÇÃO DE ÁGUA DE EDIFICAÇÃO QUE POSSUA RESERVATÓRIO DE FIBRA/FIBROCIMENTO   FORNECIMENTO E INSTALAÇÃO. AF_06/2016</v>
          </cell>
          <cell r="C4432" t="str">
            <v>UN</v>
          </cell>
          <cell r="D4432">
            <v>3.8699999999999997</v>
          </cell>
          <cell r="E4432">
            <v>3.19</v>
          </cell>
          <cell r="F4432">
            <v>7.06</v>
          </cell>
        </row>
        <row r="4433">
          <cell r="A4433">
            <v>94658</v>
          </cell>
          <cell r="B4433" t="str">
            <v>ADAPTADOR CURTO COM BOLSA E ROSCA PARA REGISTRO, PVC, SOLDÁVEL, DN 32 MM X 1 , INSTALADO EM RESERVAÇÃO DE ÁGUA DE EDIFICAÇÃO QUE POSSUA RESERVATÓRIO DE FIBRA/FIBROCIMENTO   FORNECIMENTO E INSTALAÇÃO. AF_06/2016</v>
          </cell>
          <cell r="C4433" t="str">
            <v>UN</v>
          </cell>
          <cell r="D4433">
            <v>4.8499999999999996</v>
          </cell>
          <cell r="E4433">
            <v>3.19</v>
          </cell>
          <cell r="F4433">
            <v>8.0399999999999991</v>
          </cell>
        </row>
        <row r="4434">
          <cell r="A4434">
            <v>94659</v>
          </cell>
          <cell r="B4434" t="str">
            <v>LUVA PVC, SOLDÁVEL, DN 32 MM, INSTALADA EM RESERVAÇÃO DE ÁGUA DE EDIFICAÇÃO QUE POSSUA RESERVATÓRIO DE FIBRA/FIBROCIMENTO   FORNECIMENTO E INSTALAÇÃO. AF_06/2016</v>
          </cell>
          <cell r="C4434" t="str">
            <v>UN</v>
          </cell>
          <cell r="D4434">
            <v>5.0600000000000005</v>
          </cell>
          <cell r="E4434">
            <v>3.19</v>
          </cell>
          <cell r="F4434">
            <v>8.25</v>
          </cell>
        </row>
        <row r="4435">
          <cell r="A4435">
            <v>94660</v>
          </cell>
          <cell r="B4435" t="str">
            <v>ADAPTADOR CURTO COM BOLSA E ROSCA PARA REGISTRO, PVC, SOLDÁVEL, DN 40 MM X 1 1/4 , INSTALADO EM RESERVAÇÃO DE ÁGUA DE EDIFICAÇÃO QUE POSSUA RESERVATÓRIO DE FIBRA/FIBROCIMENTO   FORNECIMENTO E INSTALAÇÃO. AF_06/2016</v>
          </cell>
          <cell r="C4435" t="str">
            <v>UN</v>
          </cell>
          <cell r="D4435">
            <v>8.7399999999999984</v>
          </cell>
          <cell r="E4435">
            <v>4.54</v>
          </cell>
          <cell r="F4435">
            <v>13.28</v>
          </cell>
        </row>
        <row r="4436">
          <cell r="A4436">
            <v>94661</v>
          </cell>
          <cell r="B4436" t="str">
            <v>LUVA, PVC, SOLDÁVEL, DN 40 MM, INSTALADO EM RESERVAÇÃO DE ÁGUA DE EDIFICAÇÃO QUE POSSUA RESERVATÓRIO DE FIBRA/FIBROCIMENTO   FORNECIMENTO E INSTALAÇÃO. AF_06/2016</v>
          </cell>
          <cell r="C4436" t="str">
            <v>UN</v>
          </cell>
          <cell r="D4436">
            <v>9.2899999999999991</v>
          </cell>
          <cell r="E4436">
            <v>4.54</v>
          </cell>
          <cell r="F4436">
            <v>13.83</v>
          </cell>
        </row>
        <row r="4437">
          <cell r="A4437">
            <v>94662</v>
          </cell>
          <cell r="B4437" t="str">
            <v>ADAPTADOR CURTO COM BOLSA E ROSCA PARA REGISTRO, PVC, SOLDÁVEL, DN 50 MM X 1 1/2 , INSTALADO EM RESERVAÇÃO DE ÁGUA DE EDIFICAÇÃO QUE POSSUA RESERVATÓRIO DE FIBRA/FIBROCIMENTO   FORNECIMENTO E INSTALAÇÃO. AF_06/2016</v>
          </cell>
          <cell r="C4437" t="str">
            <v>UN</v>
          </cell>
          <cell r="D4437">
            <v>9.5</v>
          </cell>
          <cell r="E4437">
            <v>4.54</v>
          </cell>
          <cell r="F4437">
            <v>14.04</v>
          </cell>
        </row>
        <row r="4438">
          <cell r="A4438">
            <v>94663</v>
          </cell>
          <cell r="B4438" t="str">
            <v>LUVA, PVC, SOLDÁVEL, DN 50 MM, INSTALADO EM RESERVAÇÃO DE ÁGUA DE EDIFICAÇÃO QUE POSSUA RESERVATÓRIO DE FIBRA/FIBROCIMENTO   FORNECIMENTO E INSTALAÇÃO. AF_06/2016</v>
          </cell>
          <cell r="C4438" t="str">
            <v>UN</v>
          </cell>
          <cell r="D4438">
            <v>9.3999999999999986</v>
          </cell>
          <cell r="E4438">
            <v>4.54</v>
          </cell>
          <cell r="F4438">
            <v>13.94</v>
          </cell>
        </row>
        <row r="4439">
          <cell r="A4439">
            <v>94664</v>
          </cell>
          <cell r="B4439" t="str">
            <v>ADAPTADOR CURTO COM BOLSA E ROSCA PARA REGISTRO, PVC, SOLDÁVEL, DN 60 MM X 2 , INSTALADO EM RESERVAÇÃO DE ÁGUA DE EDIFICAÇÃO QUE POSSUA RESERVATÓRIO DE FIBRA/FIBROCIMENTO   FORNECIMENTO E INSTALAÇÃO. AF_06/2016</v>
          </cell>
          <cell r="C4439" t="str">
            <v>UN</v>
          </cell>
          <cell r="D4439">
            <v>21.299999999999997</v>
          </cell>
          <cell r="E4439">
            <v>7.33</v>
          </cell>
          <cell r="F4439">
            <v>28.63</v>
          </cell>
        </row>
        <row r="4440">
          <cell r="A4440">
            <v>94665</v>
          </cell>
          <cell r="B4440" t="str">
            <v>LUVA, PVC, SOLDÁVEL, DN 60 MM, INSTALADO EM RESERVAÇÃO DE ÁGUA DE EDIFICAÇÃO QUE POSSUA RESERVATÓRIO DE FIBRA/FIBROCIMENTO   FORNECIMENTO E INSTALAÇÃO. AF_06/2016</v>
          </cell>
          <cell r="C4440" t="str">
            <v>UN</v>
          </cell>
          <cell r="D4440">
            <v>23.509999999999998</v>
          </cell>
          <cell r="E4440">
            <v>7.32</v>
          </cell>
          <cell r="F4440">
            <v>30.83</v>
          </cell>
        </row>
        <row r="4441">
          <cell r="A4441">
            <v>94666</v>
          </cell>
          <cell r="B4441" t="str">
            <v>ADAPTADOR CURTO COM BOLSA E ROSCA PARA REGISTRO, PVC, SOLDÁVEL, DN 75 MM X 2 1/2 , INSTALADO EM RESERVAÇÃO DE ÁGUA DE EDIFICAÇÃO QUE POSSUA RESERVATÓRIO DE FIBRA/FIBROCIMENTO   FORNECIMENTO E INSTALAÇÃO. AF_06/2016</v>
          </cell>
          <cell r="C4441" t="str">
            <v>UN</v>
          </cell>
          <cell r="D4441">
            <v>29.64</v>
          </cell>
          <cell r="E4441">
            <v>7.32</v>
          </cell>
          <cell r="F4441">
            <v>36.96</v>
          </cell>
        </row>
        <row r="4442">
          <cell r="A4442">
            <v>94667</v>
          </cell>
          <cell r="B4442" t="str">
            <v>LUVA, PVC, SOLDÁVEL, DN 75 MM, INSTALADO EM RESERVAÇÃO DE ÁGUA DE EDIFICAÇÃO QUE POSSUA RESERVATÓRIO DE FIBRA/FIBROCIMENTO   FORNECIMENTO E INSTALAÇÃO. AF_06/2016</v>
          </cell>
          <cell r="C4442" t="str">
            <v>UN</v>
          </cell>
          <cell r="D4442">
            <v>29.729999999999997</v>
          </cell>
          <cell r="E4442">
            <v>7.32</v>
          </cell>
          <cell r="F4442">
            <v>37.049999999999997</v>
          </cell>
        </row>
        <row r="4443">
          <cell r="A4443">
            <v>94668</v>
          </cell>
          <cell r="B4443" t="str">
            <v>ADAPTADOR CURTO COM BOLSA E ROSCA PARA REGISTRO, PVC, SOLDÁVEL, DN 85 MM X 3 , INSTALADO EM RESERVAÇÃO DE ÁGUA DE EDIFICAÇÃO QUE POSSUA RESERVATÓRIO DE FIBRA/FIBROCIMENTO   FORNECIMENTO E INSTALAÇÃO. AF_06/2016</v>
          </cell>
          <cell r="C4443" t="str">
            <v>UN</v>
          </cell>
          <cell r="D4443">
            <v>45.480000000000004</v>
          </cell>
          <cell r="E4443">
            <v>12.86</v>
          </cell>
          <cell r="F4443">
            <v>58.34</v>
          </cell>
        </row>
        <row r="4444">
          <cell r="A4444">
            <v>94669</v>
          </cell>
          <cell r="B4444" t="str">
            <v>LUVA, PVC, SOLDÁVEL, DN 85 MM, INSTALADO EM RESERVAÇÃO DE ÁGUA DE EDIFICAÇÃO QUE POSSUA RESERVATÓRIO DE FIBRA/FIBROCIMENTO   FORNECIMENTO E INSTALAÇÃO. AF_06/2016</v>
          </cell>
          <cell r="C4444" t="str">
            <v>UN</v>
          </cell>
          <cell r="D4444">
            <v>62.64</v>
          </cell>
          <cell r="E4444">
            <v>12.86</v>
          </cell>
          <cell r="F4444">
            <v>75.5</v>
          </cell>
        </row>
        <row r="4445">
          <cell r="A4445">
            <v>94670</v>
          </cell>
          <cell r="B4445" t="str">
            <v>ADAPTADOR CURTO COM BOLSA E ROSCA PARA REGISTRO, PVC, SOLDÁVEL, DN 110 MM X 4 , INSTALADO EM RESERVAÇÃO DE ÁGUA DE EDIFICAÇÃO QUE POSSUA RESERVATÓRIO DE FIBRA/FIBROCIMENTO   FORNECIMENTO E INSTALAÇÃO. AF_06/2016</v>
          </cell>
          <cell r="C4445" t="str">
            <v>UN</v>
          </cell>
          <cell r="D4445">
            <v>62.03</v>
          </cell>
          <cell r="E4445">
            <v>12.86</v>
          </cell>
          <cell r="F4445">
            <v>74.89</v>
          </cell>
        </row>
        <row r="4446">
          <cell r="A4446">
            <v>94671</v>
          </cell>
          <cell r="B4446" t="str">
            <v>LUVA, PVC, SOLDÁVEL, DN 110 MM, INSTALADO EM RESERVAÇÃO DE ÁGUA DE EDIFICAÇÃO QUE POSSUA RESERVATÓRIO DE FIBRA/FIBROCIMENTO   FORNECIMENTO E INSTALAÇÃO. AF_06/2016</v>
          </cell>
          <cell r="C4446" t="str">
            <v>UN</v>
          </cell>
          <cell r="D4446">
            <v>93.45</v>
          </cell>
          <cell r="E4446">
            <v>12.86</v>
          </cell>
          <cell r="F4446">
            <v>106.31</v>
          </cell>
        </row>
        <row r="4447">
          <cell r="A4447">
            <v>94672</v>
          </cell>
          <cell r="B4447" t="str">
            <v>JOELHO 90 GRAUS COM BUCHA DE LATÃO, PVC, SOLDÁVEL, DN  25 MM, X 3/4 INSTALADO EM RESERVAÇÃO DE ÁGUA DE EDIFICAÇÃO QUE POSSUA RESERVATÓRIO DE FIBRA/FIBROCIMENTO   FORNECIMENTO E INSTALAÇÃO. AF_06/2016</v>
          </cell>
          <cell r="C4447" t="str">
            <v>UN</v>
          </cell>
          <cell r="D4447">
            <v>6.11</v>
          </cell>
          <cell r="E4447">
            <v>4.79</v>
          </cell>
          <cell r="F4447">
            <v>10.9</v>
          </cell>
        </row>
        <row r="4448">
          <cell r="A4448">
            <v>94673</v>
          </cell>
          <cell r="B4448" t="str">
            <v>CURVA 90 GRAUS, PVC, SOLDÁVEL, DN  25 MM, INSTALADO EM RESERVAÇÃO DE ÁGUA DE EDIFICAÇÃO QUE POSSUA RESERVATÓRIO DE FIBRA/FIBROCIMENTO   FORNECIMENTO E INSTALAÇÃO. AF_06/2016</v>
          </cell>
          <cell r="C4448" t="str">
            <v>UN</v>
          </cell>
          <cell r="D4448">
            <v>6.6700000000000008</v>
          </cell>
          <cell r="E4448">
            <v>4.79</v>
          </cell>
          <cell r="F4448">
            <v>11.46</v>
          </cell>
        </row>
        <row r="4449">
          <cell r="A4449">
            <v>94674</v>
          </cell>
          <cell r="B4449" t="str">
            <v>JOELHO 90 GRAUS, PVC, SOLDÁVEL, DN 32 MM INSTALADO EM RESERVAÇÃO DE ÁGUA DE EDIFICAÇÃO QUE POSSUA RESERVATÓRIO DE FIBRA/FIBROCIMENTO   FORNECIMENTO E INSTALAÇÃO. AF_06/2016</v>
          </cell>
          <cell r="C4449" t="str">
            <v>UN</v>
          </cell>
          <cell r="D4449">
            <v>6.11</v>
          </cell>
          <cell r="E4449">
            <v>4.79</v>
          </cell>
          <cell r="F4449">
            <v>10.9</v>
          </cell>
        </row>
        <row r="4450">
          <cell r="A4450">
            <v>94675</v>
          </cell>
          <cell r="B4450" t="str">
            <v>CURVA 90 GRAUS, PVC, SOLDÁVEL, DN 32 MM, INSTALADO EM RESERVAÇÃO DE ÁGUA DE EDIFICAÇÃO QUE POSSUA RESERVATÓRIO DE FIBRA/FIBROCIMENTO   FORNECIMENTO E INSTALAÇÃO. AF_06/2016</v>
          </cell>
          <cell r="C4450" t="str">
            <v>UN</v>
          </cell>
          <cell r="D4450">
            <v>10.18</v>
          </cell>
          <cell r="E4450">
            <v>4.78</v>
          </cell>
          <cell r="F4450">
            <v>14.96</v>
          </cell>
        </row>
        <row r="4451">
          <cell r="A4451">
            <v>94676</v>
          </cell>
          <cell r="B4451" t="str">
            <v>JOELHO 90 GRAUS, PVC, SOLDÁVEL, DN 40 MM INSTALADO EM RESERVAÇÃO DE ÁGUA DE EDIFICAÇÃO QUE POSSUA RESERVATÓRIO DE FIBRA/FIBROCIMENTO   FORNECIMENTO E INSTALAÇÃO. AF_06/2016</v>
          </cell>
          <cell r="C4451" t="str">
            <v>UN</v>
          </cell>
          <cell r="D4451">
            <v>11.850000000000001</v>
          </cell>
          <cell r="E4451">
            <v>6.81</v>
          </cell>
          <cell r="F4451">
            <v>18.66</v>
          </cell>
        </row>
        <row r="4452">
          <cell r="A4452">
            <v>94677</v>
          </cell>
          <cell r="B4452" t="str">
            <v>CURVA 90 GRAUS, PVC, SOLDÁVEL, DN 40 MM, INSTALADO EM RESERVAÇÃO DE ÁGUA DE EDIFICAÇÃO QUE POSSUA RESERVATÓRIO DE FIBRA/FIBROCIMENTO   FORNECIMENTO E INSTALAÇÃO. AF_06/2016</v>
          </cell>
          <cell r="C4452" t="str">
            <v>UN</v>
          </cell>
          <cell r="D4452">
            <v>18.02</v>
          </cell>
          <cell r="E4452">
            <v>6.8</v>
          </cell>
          <cell r="F4452">
            <v>24.82</v>
          </cell>
        </row>
        <row r="4453">
          <cell r="A4453">
            <v>94678</v>
          </cell>
          <cell r="B4453" t="str">
            <v>JOELHO 90 GRAUS, PVC, SOLDÁVEL, DN 50 MM INSTALADO EM RESERVAÇÃO DE ÁGUA DE EDIFICAÇÃO QUE POSSUA RESERVATÓRIO DE FIBRA/FIBROCIMENTO   FORNECIMENTO E INSTALAÇÃO. AF_06/2016</v>
          </cell>
          <cell r="C4453" t="str">
            <v>UN</v>
          </cell>
          <cell r="D4453">
            <v>10.940000000000001</v>
          </cell>
          <cell r="E4453">
            <v>6.81</v>
          </cell>
          <cell r="F4453">
            <v>17.75</v>
          </cell>
        </row>
        <row r="4454">
          <cell r="A4454">
            <v>94679</v>
          </cell>
          <cell r="B4454" t="str">
            <v>CURVA 90 GRAUS, PVC, SOLDÁVEL, DN 50 MM, INSTALADO EM RESERVAÇÃO DE ÁGUA DE EDIFICAÇÃO QUE POSSUA RESERVATÓRIO DE FIBRA/FIBROCIMENTO   FORNECIMENTO E INSTALAÇÃO. AF_06/2016</v>
          </cell>
          <cell r="C4454" t="str">
            <v>UN</v>
          </cell>
          <cell r="D4454">
            <v>19.05</v>
          </cell>
          <cell r="E4454">
            <v>6.8</v>
          </cell>
          <cell r="F4454">
            <v>25.85</v>
          </cell>
        </row>
        <row r="4455">
          <cell r="A4455">
            <v>94680</v>
          </cell>
          <cell r="B4455" t="str">
            <v>JOELHO 90 GRAUS, PVC, SOLDÁVEL, DN 60 MM INSTALADO EM RESERVAÇÃO DE ÁGUA DE EDIFICAÇÃO QUE POSSUA RESERVATÓRIO DE FIBRA/FIBROCIMENTO   FORNECIMENTO E INSTALAÇÃO. AF_06/2016</v>
          </cell>
          <cell r="C4455" t="str">
            <v>UN</v>
          </cell>
          <cell r="D4455">
            <v>40.65</v>
          </cell>
          <cell r="E4455">
            <v>10.99</v>
          </cell>
          <cell r="F4455">
            <v>51.64</v>
          </cell>
        </row>
        <row r="4456">
          <cell r="A4456">
            <v>94681</v>
          </cell>
          <cell r="B4456" t="str">
            <v>CURVA 90 GRAUS, PVC, SOLDÁVEL, DN 60 MM, INSTALADO EM RESERVAÇÃO DE ÁGUA DE EDIFICAÇÃO QUE POSSUA RESERVATÓRIO DE FIBRA/FIBROCIMENTO   FORNECIMENTO E INSTALAÇÃO. AF_06/2016</v>
          </cell>
          <cell r="C4456" t="str">
            <v>UN</v>
          </cell>
          <cell r="D4456">
            <v>45.83</v>
          </cell>
          <cell r="E4456">
            <v>10.99</v>
          </cell>
          <cell r="F4456">
            <v>56.82</v>
          </cell>
        </row>
        <row r="4457">
          <cell r="A4457">
            <v>94682</v>
          </cell>
          <cell r="B4457" t="str">
            <v>JOELHO 90 GRAUS, PVC, SOLDÁVEL, DN 75 MM INSTALADO EM RESERVAÇÃO DE ÁGUA DE EDIFICAÇÃO QUE POSSUA RESERVATÓRIO DE FIBRA/FIBROCIMENTO   FORNECIMENTO E INSTALAÇÃO. AF_06/2016</v>
          </cell>
          <cell r="C4457" t="str">
            <v>UN</v>
          </cell>
          <cell r="D4457">
            <v>97.45</v>
          </cell>
          <cell r="E4457">
            <v>10.98</v>
          </cell>
          <cell r="F4457">
            <v>108.43</v>
          </cell>
        </row>
        <row r="4458">
          <cell r="A4458">
            <v>94683</v>
          </cell>
          <cell r="B4458" t="str">
            <v>CURVA 90 GRAUS, PVC, SOLDÁVEL, DN 75 MM, INSTALADO EM RESERVAÇÃO DE ÁGUA DE EDIFICAÇÃO QUE POSSUA RESERVATÓRIO DE FIBRA/FIBROCIMENTO   FORNECIMENTO E INSTALAÇÃO. AF_06/2016</v>
          </cell>
          <cell r="C4458" t="str">
            <v>UN</v>
          </cell>
          <cell r="D4458">
            <v>64.210000000000008</v>
          </cell>
          <cell r="E4458">
            <v>10.99</v>
          </cell>
          <cell r="F4458">
            <v>75.2</v>
          </cell>
        </row>
        <row r="4459">
          <cell r="A4459">
            <v>94684</v>
          </cell>
          <cell r="B4459" t="str">
            <v>JOELHO 90 GRAUS, PVC, SOLDÁVEL, DN 85 MM INSTALADO EM RESERVAÇÃO DE ÁGUA DE EDIFICAÇÃO QUE POSSUA RESERVATÓRIO DE FIBRA/FIBROCIMENTO   FORNECIMENTO E INSTALAÇÃO. AF_06/2016</v>
          </cell>
          <cell r="C4459" t="str">
            <v>UN</v>
          </cell>
          <cell r="D4459">
            <v>123.78</v>
          </cell>
          <cell r="E4459">
            <v>19.309999999999999</v>
          </cell>
          <cell r="F4459">
            <v>143.09</v>
          </cell>
        </row>
        <row r="4460">
          <cell r="A4460">
            <v>94685</v>
          </cell>
          <cell r="B4460" t="str">
            <v>CURVA 90 GRAUS, PVC, SOLDÁVEL, DN 85 MM, INSTALADO EM RESERVAÇÃO DE ÁGUA DE EDIFICAÇÃO QUE POSSUA RESERVATÓRIO DE FIBRA/FIBROCIMENTO   FORNECIMENTO E INSTALAÇÃO. AF_06/2016</v>
          </cell>
          <cell r="C4460" t="str">
            <v>UN</v>
          </cell>
          <cell r="D4460">
            <v>88.55</v>
          </cell>
          <cell r="E4460">
            <v>19.309999999999999</v>
          </cell>
          <cell r="F4460">
            <v>107.86</v>
          </cell>
        </row>
        <row r="4461">
          <cell r="A4461">
            <v>94686</v>
          </cell>
          <cell r="B4461" t="str">
            <v>JOELHO 90 GRAUS, PVC, SOLDÁVEL, DN 110 MM INSTALADO EM RESERVAÇÃO DE ÁGUA DE EDIFICAÇÃO QUE POSSUA RESERVATÓRIO DE FIBRA/FIBROCIMENTO   FORNECIMENTO E INSTALAÇÃO. AF_06/2016</v>
          </cell>
          <cell r="C4461" t="str">
            <v>UN</v>
          </cell>
          <cell r="D4461">
            <v>229.22</v>
          </cell>
          <cell r="E4461">
            <v>19.3</v>
          </cell>
          <cell r="F4461">
            <v>248.52</v>
          </cell>
        </row>
        <row r="4462">
          <cell r="A4462">
            <v>94687</v>
          </cell>
          <cell r="B4462" t="str">
            <v>CURVA 90 GRAUS, PVC, SOLDÁVEL, DN 110 MM, INSTALADO EM RESERVAÇÃO DE ÁGUA DE EDIFICAÇÃO QUE POSSUA RESERVATÓRIO DE FIBRA/FIBROCIMENTO   FORNECIMENTO E INSTALAÇÃO. AF_06/2016</v>
          </cell>
          <cell r="C4462" t="str">
            <v>UN</v>
          </cell>
          <cell r="D4462">
            <v>205.83999999999997</v>
          </cell>
          <cell r="E4462">
            <v>19.3</v>
          </cell>
          <cell r="F4462">
            <v>225.14</v>
          </cell>
        </row>
        <row r="4463">
          <cell r="A4463">
            <v>94688</v>
          </cell>
          <cell r="B4463" t="str">
            <v>TÊ, PVC, SOLDÁVEL, DN  25 MM INSTALADO EM RESERVAÇÃO DE ÁGUA DE EDIFICAÇÃO QUE POSSUA RESERVATÓRIO DE FIBRA/FIBROCIMENTO   FORNECIMENTO E INSTALAÇÃO. AF_06/2016</v>
          </cell>
          <cell r="C4463" t="str">
            <v>UN</v>
          </cell>
          <cell r="D4463">
            <v>6.31</v>
          </cell>
          <cell r="E4463">
            <v>6.36</v>
          </cell>
          <cell r="F4463">
            <v>12.67</v>
          </cell>
        </row>
        <row r="4464">
          <cell r="A4464">
            <v>94689</v>
          </cell>
          <cell r="B4464" t="str">
            <v>TÊ COM BUCHA DE LATÃO NA BOLSA CENTRAL, PVC, SOLDÁVEL, DN  25 MM X 3/4 , INSTALADO EM RESERVAÇÃO DE ÁGUA DE EDIFICAÇÃO QUE POSSUA RESERVATÓRIO DE FIBRA/FIBROCIMENTO   FORNECIMENTO E INSTALAÇÃO. AF_06/2016</v>
          </cell>
          <cell r="C4464" t="str">
            <v>UN</v>
          </cell>
          <cell r="D4464">
            <v>9.370000000000001</v>
          </cell>
          <cell r="E4464">
            <v>6.34</v>
          </cell>
          <cell r="F4464">
            <v>15.71</v>
          </cell>
        </row>
        <row r="4465">
          <cell r="A4465">
            <v>94690</v>
          </cell>
          <cell r="B4465" t="str">
            <v>TÊ, PVC, SOLDÁVEL, DN 32 MM INSTALADO EM RESERVAÇÃO DE ÁGUA DE EDIFICAÇÃO QUE POSSUA RESERVATÓRIO DE FIBRA/FIBROCIMENTO   FORNECIMENTO E INSTALAÇÃO. AF_06/2016</v>
          </cell>
          <cell r="C4465" t="str">
            <v>UN</v>
          </cell>
          <cell r="D4465">
            <v>8.92</v>
          </cell>
          <cell r="E4465">
            <v>6.34</v>
          </cell>
          <cell r="F4465">
            <v>15.26</v>
          </cell>
        </row>
        <row r="4466">
          <cell r="A4466">
            <v>94691</v>
          </cell>
          <cell r="B4466" t="str">
            <v>TÊ DE REDUÇÃO, PVC, SOLDÁVEL, DN 32 MM X  25 MM, INSTALADO EM RESERVAÇÃO DE ÁGUA DE EDIFICAÇÃO QUE POSSUA RESERVATÓRIO DE FIBRA/FIBROCIMENTO   FORNECIMENTO E INSTALAÇÃO. AF_06/2016</v>
          </cell>
          <cell r="C4466" t="str">
            <v>UN</v>
          </cell>
          <cell r="D4466">
            <v>11.850000000000001</v>
          </cell>
          <cell r="E4466">
            <v>6.34</v>
          </cell>
          <cell r="F4466">
            <v>18.190000000000001</v>
          </cell>
        </row>
        <row r="4467">
          <cell r="A4467">
            <v>94692</v>
          </cell>
          <cell r="B4467" t="str">
            <v>TÊ, PVC, SOLDÁVEL, DN 40 MM INSTALADO EM RESERVAÇÃO DE ÁGUA DE EDIFICAÇÃO QUE POSSUA RESERVATÓRIO DE FIBRA/FIBROCIMENTO   FORNECIMENTO E INSTALAÇÃO. AF_06/2016</v>
          </cell>
          <cell r="C4467" t="str">
            <v>UN</v>
          </cell>
          <cell r="D4467">
            <v>17.740000000000002</v>
          </cell>
          <cell r="E4467">
            <v>9.0399999999999991</v>
          </cell>
          <cell r="F4467">
            <v>26.78</v>
          </cell>
        </row>
        <row r="4468">
          <cell r="A4468">
            <v>94693</v>
          </cell>
          <cell r="B4468" t="str">
            <v>TÊ DE REDUÇÃO, PVC, SOLDÁVEL, DN 40 MM X 32 MM, INSTALADO EM RESERVAÇÃO DE ÁGUA DE EDIFICAÇÃO QUE POSSUA RESERVATÓRIO DE FIBRA/FIBROCIMENTO   FORNECIMENTO E INSTALAÇÃO. AF_06/2016</v>
          </cell>
          <cell r="C4468" t="str">
            <v>UN</v>
          </cell>
          <cell r="D4468">
            <v>17.190000000000001</v>
          </cell>
          <cell r="E4468">
            <v>9.0399999999999991</v>
          </cell>
          <cell r="F4468">
            <v>26.23</v>
          </cell>
        </row>
        <row r="4469">
          <cell r="A4469">
            <v>94694</v>
          </cell>
          <cell r="B4469" t="str">
            <v>TÊ, PVC, SOLDÁVEL, DN 50 MM INSTALADO EM RESERVAÇÃO DE ÁGUA DE EDIFICAÇÃO QUE POSSUA RESERVATÓRIO DE FIBRA/FIBROCIMENTO   FORNECIMENTO E INSTALAÇÃO. AF_06/2016</v>
          </cell>
          <cell r="C4469" t="str">
            <v>UN</v>
          </cell>
          <cell r="D4469">
            <v>18.170000000000002</v>
          </cell>
          <cell r="E4469">
            <v>9.0399999999999991</v>
          </cell>
          <cell r="F4469">
            <v>27.21</v>
          </cell>
        </row>
        <row r="4470">
          <cell r="A4470">
            <v>94695</v>
          </cell>
          <cell r="B4470" t="str">
            <v>TÊ DE REDUÇÃO, PVC, SOLDÁVEL, DN 50 MM X 40 MM, INSTALADO EM RESERVAÇÃO DE ÁGUA DE EDIFICAÇÃO QUE POSSUA RESERVATÓRIO DE FIBRA/FIBROCIMENTO   FORNECIMENTO E INSTALAÇÃO. AF_06/2016</v>
          </cell>
          <cell r="C4470" t="str">
            <v>UN</v>
          </cell>
          <cell r="D4470">
            <v>26.660000000000004</v>
          </cell>
          <cell r="E4470">
            <v>9.0399999999999991</v>
          </cell>
          <cell r="F4470">
            <v>35.700000000000003</v>
          </cell>
        </row>
        <row r="4471">
          <cell r="A4471">
            <v>94696</v>
          </cell>
          <cell r="B4471" t="str">
            <v>TÊ, PVC, SOLDÁVEL, DN 60 MM INSTALADO EM RESERVAÇÃO DE ÁGUA DE EDIFICAÇÃO QUE POSSUA RESERVATÓRIO DE FIBRA/FIBROCIMENTO   FORNECIMENTO E INSTALAÇÃO. AF_06/2016</v>
          </cell>
          <cell r="C4471" t="str">
            <v>UN</v>
          </cell>
          <cell r="D4471">
            <v>47.82</v>
          </cell>
          <cell r="E4471">
            <v>14.65</v>
          </cell>
          <cell r="F4471">
            <v>62.47</v>
          </cell>
        </row>
        <row r="4472">
          <cell r="A4472">
            <v>94697</v>
          </cell>
          <cell r="B4472" t="str">
            <v>TÊ, PVC, SOLDÁVEL, DN 75 MM INSTALADO EM RESERVAÇÃO DE ÁGUA DE EDIFICAÇÃO QUE POSSUA RESERVATÓRIO DE FIBRA/FIBROCIMENTO   FORNECIMENTO E INSTALAÇÃO. AF_06/2016</v>
          </cell>
          <cell r="C4472" t="str">
            <v>UN</v>
          </cell>
          <cell r="D4472">
            <v>74.47</v>
          </cell>
          <cell r="E4472">
            <v>14.64</v>
          </cell>
          <cell r="F4472">
            <v>89.11</v>
          </cell>
        </row>
        <row r="4473">
          <cell r="A4473">
            <v>94698</v>
          </cell>
          <cell r="B4473" t="str">
            <v>TÊ DE REDUÇÃO, PVC, SOLDÁVEL, DN 75 MM X 50 MM, INSTALADO EM RESERVAÇÃO DE ÁGUA DE EDIFICAÇÃO QUE POSSUA RESERVATÓRIO DE FIBRA/FIBROCIMENTO   FORNECIMENTO E INSTALAÇÃO. AF_06/2016</v>
          </cell>
          <cell r="C4473" t="str">
            <v>UN</v>
          </cell>
          <cell r="D4473">
            <v>59.530000000000008</v>
          </cell>
          <cell r="E4473">
            <v>14.65</v>
          </cell>
          <cell r="F4473">
            <v>74.180000000000007</v>
          </cell>
        </row>
        <row r="4474">
          <cell r="A4474">
            <v>94699</v>
          </cell>
          <cell r="B4474" t="str">
            <v>TÊ, PVC, SOLDÁVEL, DN 85 MM INSTALADO EM RESERVAÇÃO DE ÁGUA DE EDIFICAÇÃO QUE POSSUA RESERVATÓRIO DE FIBRA/FIBROCIMENTO   FORNECIMENTO E INSTALAÇÃO. AF_06/2016</v>
          </cell>
          <cell r="C4474" t="str">
            <v>UN</v>
          </cell>
          <cell r="D4474">
            <v>108.92</v>
          </cell>
          <cell r="E4474">
            <v>25.74</v>
          </cell>
          <cell r="F4474">
            <v>134.66</v>
          </cell>
        </row>
        <row r="4475">
          <cell r="A4475">
            <v>94700</v>
          </cell>
          <cell r="B4475" t="str">
            <v>TÊ DE REDUÇÃO, PVC, SOLDÁVEL, DN 85 MM X 60 MM, INSTALADO EM RESERVAÇÃO DE ÁGUA DE EDIFICAÇÃO QUE POSSUA RESERVATÓRIO DE FIBRA/FIBROCIMENTO   FORNECIMENTO E INSTALAÇÃO. AF_06/2016</v>
          </cell>
          <cell r="C4475" t="str">
            <v>UN</v>
          </cell>
          <cell r="D4475">
            <v>129.4</v>
          </cell>
          <cell r="E4475">
            <v>25.73</v>
          </cell>
          <cell r="F4475">
            <v>155.13</v>
          </cell>
        </row>
        <row r="4476">
          <cell r="A4476">
            <v>94701</v>
          </cell>
          <cell r="B4476" t="str">
            <v>TÊ, PVC, SOLDÁVEL, DN 110 MM INSTALADO EM RESERVAÇÃO DE ÁGUA DE EDIFICAÇÃO QUE POSSUA RESERVATÓRIO DE FIBRA/FIBROCIMENTO   FORNECIMENTO E INSTALAÇÃO. AF_06/2016</v>
          </cell>
          <cell r="C4476" t="str">
            <v>UN</v>
          </cell>
          <cell r="D4476">
            <v>199.10000000000002</v>
          </cell>
          <cell r="E4476">
            <v>25.73</v>
          </cell>
          <cell r="F4476">
            <v>224.83</v>
          </cell>
        </row>
        <row r="4477">
          <cell r="A4477">
            <v>94702</v>
          </cell>
          <cell r="B4477" t="str">
            <v>TÊ DE REDUÇÃO, PVC, SOLDÁVEL, DN 110 MM X 60 MM, INSTALADO EM RESERVAÇÃO DE ÁGUA DE EDIFICAÇÃO QUE POSSUA RESERVATÓRIO DE FIBRA/FIBROCIMENTO   FORNECIMENTO E INSTALAÇÃO. AF_06/2016</v>
          </cell>
          <cell r="C4477" t="str">
            <v>UN</v>
          </cell>
          <cell r="D4477">
            <v>173.65</v>
          </cell>
          <cell r="E4477">
            <v>25.73</v>
          </cell>
          <cell r="F4477">
            <v>199.38</v>
          </cell>
        </row>
        <row r="4478">
          <cell r="A4478">
            <v>94703</v>
          </cell>
          <cell r="B4478" t="str">
            <v>ADAPTADOR COM FLANGE E ANEL DE VEDAÇÃO, PVC, SOLDÁVEL, DN  25 MM X 3/4 , INSTALADO EM RESERVAÇÃO DE ÁGUA DE EDIFICAÇÃO QUE POSSUA RESERVATÓRIO DE FIBRA/FIBROCIMENTO   FORNECIMENTO E INSTALAÇÃO. AF_06/2016</v>
          </cell>
          <cell r="C4478" t="str">
            <v>UN</v>
          </cell>
          <cell r="D4478">
            <v>16.559999999999999</v>
          </cell>
          <cell r="E4478">
            <v>5.41</v>
          </cell>
          <cell r="F4478">
            <v>21.97</v>
          </cell>
        </row>
        <row r="4479">
          <cell r="A4479">
            <v>94704</v>
          </cell>
          <cell r="B4479" t="str">
            <v>ADAPTADOR COM FLANGE E ANEL DE VEDAÇÃO, PVC, SOLDÁVEL, DN 32 MM X 1 , INSTALADO EM RESERVAÇÃO DE ÁGUA DE EDIFICAÇÃO QUE POSSUA RESERVATÓRIO DE FIBRA/FIBROCIMENTO   FORNECIMENTO E INSTALAÇÃO. AF_06/2016</v>
          </cell>
          <cell r="C4479" t="str">
            <v>UN</v>
          </cell>
          <cell r="D4479">
            <v>22.81</v>
          </cell>
          <cell r="E4479">
            <v>5.41</v>
          </cell>
          <cell r="F4479">
            <v>28.22</v>
          </cell>
        </row>
        <row r="4480">
          <cell r="A4480">
            <v>94705</v>
          </cell>
          <cell r="B4480" t="str">
            <v>ADAPTADOR COM FLANGE E ANEL DE VEDAÇÃO, PVC, SOLDÁVEL, DN 40 MM X 1 1/4 , INSTALADO EM RESERVAÇÃO DE ÁGUA DE EDIFICAÇÃO QUE POSSUA RESERVATÓRIO DE FIBRA/FIBROCIMENTO   FORNECIMENTO E INSTALAÇÃO. AF_06/2016</v>
          </cell>
          <cell r="C4480" t="str">
            <v>UN</v>
          </cell>
          <cell r="D4480">
            <v>32.1</v>
          </cell>
          <cell r="E4480">
            <v>5.4</v>
          </cell>
          <cell r="F4480">
            <v>37.5</v>
          </cell>
        </row>
        <row r="4481">
          <cell r="A4481">
            <v>94706</v>
          </cell>
          <cell r="B4481" t="str">
            <v>ADAPTADOR COM FLANGE E ANEL DE VEDAÇÃO, PVC, SOLDÁVEL, DN 50 MM X 1 1/2 , INSTALADO EM RESERVAÇÃO DE ÁGUA DE EDIFICAÇÃO QUE POSSUA RESERVATÓRIO DE FIBRA/FIBROCIMENTO   FORNECIMENTO E INSTALAÇÃO. AF_06/2016</v>
          </cell>
          <cell r="C4481" t="str">
            <v>UN</v>
          </cell>
          <cell r="D4481">
            <v>38.32</v>
          </cell>
          <cell r="E4481">
            <v>7.2</v>
          </cell>
          <cell r="F4481">
            <v>45.52</v>
          </cell>
        </row>
        <row r="4482">
          <cell r="A4482">
            <v>94707</v>
          </cell>
          <cell r="B4482" t="str">
            <v>ADAPTADOR COM FLANGE E ANEL DE VEDAÇÃO, PVC, SOLDÁVEL, DN 60 MM X 2 , INSTALADO EM RESERVAÇÃO DE ÁGUA DE EDIFICAÇÃO QUE POSSUA RESERVATÓRIO DE FIBRA/FIBROCIMENTO   FORNECIMENTO E INSTALAÇÃO. AF_06/2016</v>
          </cell>
          <cell r="C4482" t="str">
            <v>UN</v>
          </cell>
          <cell r="D4482">
            <v>58.039999999999992</v>
          </cell>
          <cell r="E4482">
            <v>7.2</v>
          </cell>
          <cell r="F4482">
            <v>65.239999999999995</v>
          </cell>
        </row>
        <row r="4483">
          <cell r="A4483">
            <v>94713</v>
          </cell>
          <cell r="B4483" t="str">
            <v>ADAPTADOR COM FLANGES LIVRES, PVC, SOLDÁVEL, DN 75 MM X 2 1/2 , INSTALADO EM RESERVAÇÃO DE ÁGUA DE EDIFICAÇÃO QUE POSSUA RESERVATÓRIO DE FIBRA/FIBROCIMENTO   FORNECIMENTO E INSTALAÇÃO. AF_06/2016</v>
          </cell>
          <cell r="C4483" t="str">
            <v>UN</v>
          </cell>
          <cell r="D4483">
            <v>228.89</v>
          </cell>
          <cell r="E4483">
            <v>12.24</v>
          </cell>
          <cell r="F4483">
            <v>241.13</v>
          </cell>
        </row>
        <row r="4484">
          <cell r="A4484">
            <v>94714</v>
          </cell>
          <cell r="B4484" t="str">
            <v>ADAPTADOR COM FLANGES LIVRES, PVC, SOLDÁVEL, DN 85 MM X 3 , INSTALADO EM RESERVAÇÃO DE ÁGUA DE EDIFICAÇÃO QUE POSSUA RESERVATÓRIO DE FIBRA/FIBROCIMENTO   FORNECIMENTO E INSTALAÇÃO. AF_06/2016</v>
          </cell>
          <cell r="C4484" t="str">
            <v>UN</v>
          </cell>
          <cell r="D4484">
            <v>321.26</v>
          </cell>
          <cell r="E4484">
            <v>12.24</v>
          </cell>
          <cell r="F4484">
            <v>333.5</v>
          </cell>
        </row>
        <row r="4485">
          <cell r="A4485">
            <v>94715</v>
          </cell>
          <cell r="B4485" t="str">
            <v>ADAPTADOR COM FLANGES LIVRES, PVC, SOLDÁVEL, DN 110 MM X 4 , INSTALADO EM RESERVAÇÃO DE ÁGUA DE EDIFICAÇÃO QUE POSSUA RESERVATÓRIO DE FIBRA/FIBROCIMENTO   FORNECIMENTO E INSTALAÇÃO. AF_06/2016</v>
          </cell>
          <cell r="C4485" t="str">
            <v>UN</v>
          </cell>
          <cell r="D4485">
            <v>282.81</v>
          </cell>
          <cell r="E4485">
            <v>12.24</v>
          </cell>
          <cell r="F4485">
            <v>295.05</v>
          </cell>
        </row>
        <row r="4486">
          <cell r="A4486">
            <v>94724</v>
          </cell>
          <cell r="B4486" t="str">
            <v>CONECTOR, CPVC, SOLDÁVEL, DN 22 MM X 3/4, INSTALADO EM RESERVAÇÃO DE ÁGUA DE EDIFICAÇÃO QUE POSSUA RESERVATÓRIO DE FIBRA/FIBROCIMENTO  FORNECIMENTO E INSTALAÇÃO. AF_06/2016</v>
          </cell>
          <cell r="C4486" t="str">
            <v>UN</v>
          </cell>
          <cell r="D4486">
            <v>23.32</v>
          </cell>
          <cell r="E4486">
            <v>2.97</v>
          </cell>
          <cell r="F4486">
            <v>26.29</v>
          </cell>
        </row>
        <row r="4487">
          <cell r="A4487">
            <v>94725</v>
          </cell>
          <cell r="B4487" t="str">
            <v>LUVA, CPVC, SOLDÁVEL, DN 22 MM, INSTALADO EM RESERVAÇÃO DE ÁGUA DE EDIFICAÇÃO QUE POSSUA RESERVATÓRIO DE FIBRA/FIBROCIMENTO  FORNECIMENTO E INSTALAÇÃO. AF_06/2016</v>
          </cell>
          <cell r="C4487" t="str">
            <v>UN</v>
          </cell>
          <cell r="D4487">
            <v>4.0699999999999994</v>
          </cell>
          <cell r="E4487">
            <v>2.99</v>
          </cell>
          <cell r="F4487">
            <v>7.06</v>
          </cell>
        </row>
        <row r="4488">
          <cell r="A4488">
            <v>94726</v>
          </cell>
          <cell r="B4488" t="str">
            <v>CONECTOR, CPVC, SOLDÁVEL, DN 28 MM X 1, INSTALADO EM RESERVAÇÃO DE ÁGUA DE EDIFICAÇÃO QUE POSSUA RESERVATÓRIO DE FIBRA/FIBROCIMENTO  FORNECIMENTO E INSTALAÇÃO. AF_06/2016</v>
          </cell>
          <cell r="C4488" t="str">
            <v>UN</v>
          </cell>
          <cell r="D4488">
            <v>29.54</v>
          </cell>
          <cell r="E4488">
            <v>2.97</v>
          </cell>
          <cell r="F4488">
            <v>32.51</v>
          </cell>
        </row>
        <row r="4489">
          <cell r="A4489">
            <v>94727</v>
          </cell>
          <cell r="B4489" t="str">
            <v>LUVA, CPVC, SOLDÁVEL, DN 28 MM, INSTALADO EM RESERVAÇÃO DE ÁGUA DE EDIFICAÇÃO QUE POSSUA RESERVATÓRIO DE FIBRA/FIBROCIMENTO  FORNECIMENTO E INSTALAÇÃO. AF_06/2016</v>
          </cell>
          <cell r="C4489" t="str">
            <v>UN</v>
          </cell>
          <cell r="D4489">
            <v>6.93</v>
          </cell>
          <cell r="E4489">
            <v>2.98</v>
          </cell>
          <cell r="F4489">
            <v>9.91</v>
          </cell>
        </row>
        <row r="4490">
          <cell r="A4490">
            <v>94728</v>
          </cell>
          <cell r="B4490" t="str">
            <v>CONECTOR, CPVC, SOLDÁVEL, DN 35 MM X 1 1/4, INSTALADO EM RESERVAÇÃO DE ÁGUA DE EDIFICAÇÃO QUE POSSUA RESERVATÓRIO DE FIBRA/FIBROCIMENTO  FORNECIMENTO E INSTALAÇÃO. AF_06/2016</v>
          </cell>
          <cell r="C4490" t="str">
            <v>UN</v>
          </cell>
          <cell r="D4490">
            <v>46.96</v>
          </cell>
          <cell r="E4490">
            <v>3.92</v>
          </cell>
          <cell r="F4490">
            <v>50.88</v>
          </cell>
        </row>
        <row r="4491">
          <cell r="A4491">
            <v>94729</v>
          </cell>
          <cell r="B4491" t="str">
            <v>LUVA, CPVC, SOLDÁVEL, DN 35 MM, INSTALADO EM RESERVAÇÃO DE ÁGUA DE EDIFICAÇÃO QUE POSSUA RESERVATÓRIO DE FIBRA/FIBROCIMENTO  FORNECIMENTO E INSTALAÇÃO. AF_06/2016</v>
          </cell>
          <cell r="C4491" t="str">
            <v>UN</v>
          </cell>
          <cell r="D4491">
            <v>14.04</v>
          </cell>
          <cell r="E4491">
            <v>3.93</v>
          </cell>
          <cell r="F4491">
            <v>17.97</v>
          </cell>
        </row>
        <row r="4492">
          <cell r="A4492">
            <v>94730</v>
          </cell>
          <cell r="B4492" t="str">
            <v>CONECTOR, CPVC, SOLDÁVEL, DN 42 MM X 1 1/2, INSTALADO EM RESERVAÇÃO DE ÁGUA DE EDIFICAÇÃO QUE POSSUA RESERVATÓRIO DE FIBRA/FIBROCIMENTO  FORNECIMENTO E INSTALAÇÃO. AF_06/2016</v>
          </cell>
          <cell r="C4492" t="str">
            <v>UN</v>
          </cell>
          <cell r="D4492">
            <v>56.92</v>
          </cell>
          <cell r="E4492">
            <v>3.92</v>
          </cell>
          <cell r="F4492">
            <v>60.84</v>
          </cell>
        </row>
        <row r="4493">
          <cell r="A4493">
            <v>94731</v>
          </cell>
          <cell r="B4493" t="str">
            <v>LUVA, CPVC, SOLDÁVEL, DN 42 MM, INSTALADO EM RESERVAÇÃO DE ÁGUA DE EDIFICAÇÃO QUE POSSUA RESERVATÓRIO DE FIBRA/FIBROCIMENTO  FORNECIMENTO E INSTALAÇÃO. AF_06/2016</v>
          </cell>
          <cell r="C4493" t="str">
            <v>UN</v>
          </cell>
          <cell r="D4493">
            <v>18.47</v>
          </cell>
          <cell r="E4493">
            <v>3.93</v>
          </cell>
          <cell r="F4493">
            <v>22.4</v>
          </cell>
        </row>
        <row r="4494">
          <cell r="A4494">
            <v>94732</v>
          </cell>
          <cell r="B4494" t="str">
            <v>CONECTOR, CPVC, SOLDÁVEL, DN 54 MM X 2", INSTALADO EM RESERVAÇÃO DE ÁGUA DE EDIFICAÇÃO QUE POSSUA RESERVATÓRIO DE FIBRA/FIBROCIMENTO - FORNECIMENTO E INSTALAÇÃO. AF_06/2016</v>
          </cell>
          <cell r="C4494" t="str">
            <v>UN</v>
          </cell>
          <cell r="D4494">
            <v>92.779999999999987</v>
          </cell>
          <cell r="E4494">
            <v>6.79</v>
          </cell>
          <cell r="F4494">
            <v>99.57</v>
          </cell>
        </row>
        <row r="4495">
          <cell r="A4495">
            <v>94733</v>
          </cell>
          <cell r="B4495" t="str">
            <v>LUVA, CPVC, SOLDÁVEL, DN 54 MM, INSTALADO EM RESERVAÇÃO DE ÁGUA DE EDIFICAÇÃO QUE POSSUA RESERVATÓRIO DE FIBRA/FIBROCIMENTO  FORNECIMENTO E INSTALAÇÃO. AF_06/2016</v>
          </cell>
          <cell r="C4495" t="str">
            <v>UN</v>
          </cell>
          <cell r="D4495">
            <v>35.74</v>
          </cell>
          <cell r="E4495">
            <v>6.8</v>
          </cell>
          <cell r="F4495">
            <v>42.54</v>
          </cell>
        </row>
        <row r="4496">
          <cell r="A4496">
            <v>94734</v>
          </cell>
          <cell r="B4496" t="str">
            <v>CONECTOR, CPVC, SOLDÁVEL, DN 73 MM X 2 1/2", INSTALADO EM RESERVAÇÃO DE ÁGUA DE EDIFICAÇÃO QUE POSSUA RESERVATÓRIO DE FIBRA/FIBROCIMENTO - FORNECIMENTO E INSTALAÇÃO. AF_06/2016</v>
          </cell>
          <cell r="C4496" t="str">
            <v>UN</v>
          </cell>
          <cell r="D4496">
            <v>346.28</v>
          </cell>
          <cell r="E4496">
            <v>6.79</v>
          </cell>
          <cell r="F4496">
            <v>353.07</v>
          </cell>
        </row>
        <row r="4497">
          <cell r="A4497">
            <v>94736</v>
          </cell>
          <cell r="B4497" t="str">
            <v>CONECTOR, CPVC, SOLDÁVEL, DN 89 MM X 3", INSTALADO EM RESERVAÇÃO DE ÁGUA DE EDIFICAÇÃO QUE POSSUA RESERVATÓRIO DE FIBRA/FIBROCIMENTO - FORNECIMENTO E INSTALAÇÃO. AF_06/2016</v>
          </cell>
          <cell r="C4497" t="str">
            <v>UN</v>
          </cell>
          <cell r="D4497">
            <v>504.23</v>
          </cell>
          <cell r="E4497">
            <v>13.73</v>
          </cell>
          <cell r="F4497">
            <v>517.96</v>
          </cell>
        </row>
        <row r="4498">
          <cell r="A4498">
            <v>94737</v>
          </cell>
          <cell r="B4498" t="str">
            <v>LUVA, CPVC, SOLDÁVEL, DN 89 MM, INSTALADO EM RESERVAÇÃO DE ÁGUA DE EDIFICAÇÃO QUE POSSUA RESERVATÓRIO DE FIBRA/FIBROCIMENTO  FORNECIMENTO E INSTALAÇÃO. AF_06/2016</v>
          </cell>
          <cell r="C4498" t="str">
            <v>UN</v>
          </cell>
          <cell r="D4498">
            <v>161.66</v>
          </cell>
          <cell r="E4498">
            <v>13.73</v>
          </cell>
          <cell r="F4498">
            <v>175.39</v>
          </cell>
        </row>
        <row r="4499">
          <cell r="A4499">
            <v>94738</v>
          </cell>
          <cell r="B4499" t="str">
            <v>CONECTOR, CPVC, SOLDÁVEL, DN 114 MM X 4", INSTALADO EM RESERVAÇÃO DE ÁGUA DE EDIFICAÇÃO QUE POSSUA RESERVATÓRIO DE FIBRA/FIBROCIMENTO - FORNECIMENTO E INSTALAÇÃO. AF_06/2016</v>
          </cell>
          <cell r="C4499" t="str">
            <v>UN</v>
          </cell>
          <cell r="D4499">
            <v>1530.97</v>
          </cell>
          <cell r="E4499">
            <v>13.73</v>
          </cell>
          <cell r="F4499">
            <v>1544.7</v>
          </cell>
        </row>
        <row r="4500">
          <cell r="A4500">
            <v>94739</v>
          </cell>
          <cell r="B4500" t="str">
            <v>LUVA, CPVC, SOLDÁVEL, DN 114 MM, INSTALADO EM RESERVAÇÃO DE ÁGUA DE EDIFICAÇÃO QUE POSSUA RESERVATÓRIO DE FIBRA/FIBROCIMENTO - FORNECIMENTO E INSTALAÇÃO. AF_06/2016</v>
          </cell>
          <cell r="C4500" t="str">
            <v>UN</v>
          </cell>
          <cell r="D4500">
            <v>186.79000000000002</v>
          </cell>
          <cell r="E4500">
            <v>13.73</v>
          </cell>
          <cell r="F4500">
            <v>200.52</v>
          </cell>
        </row>
        <row r="4501">
          <cell r="A4501">
            <v>94740</v>
          </cell>
          <cell r="B4501" t="str">
            <v>JOELHO 90 GRAUS, CPVC, SOLDÁVEL, DN 22 MM, INSTALADO EM RESERVAÇÃO DE ÁGUA DE EDIFICAÇÃO QUE POSSUA RESERVATÓRIO DE FIBRA/FIBROCIMENTO  FORNECIMENTO E INSTALAÇÃO. AF_06/2016</v>
          </cell>
          <cell r="C4501" t="str">
            <v>UN</v>
          </cell>
          <cell r="D4501">
            <v>6.5200000000000005</v>
          </cell>
          <cell r="E4501">
            <v>4.46</v>
          </cell>
          <cell r="F4501">
            <v>10.98</v>
          </cell>
        </row>
        <row r="4502">
          <cell r="A4502">
            <v>94741</v>
          </cell>
          <cell r="B4502" t="str">
            <v>CURVA 90 GRAUS, CPVC, SOLDÁVEL, DN 22 MM, INSTALADO EM RESERVAÇÃO DE ÁGUA DE EDIFICAÇÃO QUE POSSUA RESERVATÓRIO DE FIBRA/FIBROCIMENTO  FORNECIMENTO E INSTALAÇÃO. AF_06/2016</v>
          </cell>
          <cell r="C4502" t="str">
            <v>UN</v>
          </cell>
          <cell r="D4502">
            <v>9.3000000000000007</v>
          </cell>
          <cell r="E4502">
            <v>4.46</v>
          </cell>
          <cell r="F4502">
            <v>13.76</v>
          </cell>
        </row>
        <row r="4503">
          <cell r="A4503">
            <v>94742</v>
          </cell>
          <cell r="B4503" t="str">
            <v>JOELHO 90 GRAUS, CPVC, SOLDÁVEL, DN 28 MM, INSTALADO EM RESERVAÇÃO DE ÁGUA DE EDIFICAÇÃO QUE POSSUA RESERVATÓRIO DE FIBRA/FIBROCIMENTO  FORNECIMENTO E INSTALAÇÃO. AF_06/2016</v>
          </cell>
          <cell r="C4503" t="str">
            <v>UN</v>
          </cell>
          <cell r="D4503">
            <v>11.260000000000002</v>
          </cell>
          <cell r="E4503">
            <v>4.45</v>
          </cell>
          <cell r="F4503">
            <v>15.71</v>
          </cell>
        </row>
        <row r="4504">
          <cell r="A4504">
            <v>94743</v>
          </cell>
          <cell r="B4504" t="str">
            <v>CURVA 90 GRAUS, CPVC, SOLDÁVEL, DN 28 MM, INSTALADO EM RESERVAÇÃO DE ÁGUA DE EDIFICAÇÃO QUE POSSUA RESERVATÓRIO DE FIBRA/FIBROCIMENTO  FORNECIMENTO E INSTALAÇÃO. AF_06/2016</v>
          </cell>
          <cell r="C4504" t="str">
            <v>UN</v>
          </cell>
          <cell r="D4504">
            <v>15.45</v>
          </cell>
          <cell r="E4504">
            <v>4.45</v>
          </cell>
          <cell r="F4504">
            <v>19.899999999999999</v>
          </cell>
        </row>
        <row r="4505">
          <cell r="A4505">
            <v>94744</v>
          </cell>
          <cell r="B4505" t="str">
            <v>JOELHO 90 GRAUS, CPVC, SOLDÁVEL, DN 35 MM, INSTALADO EM RESERVAÇÃO DE ÁGUA DE EDIFICAÇÃO QUE POSSUA RESERVATÓRIO DE FIBRA/FIBROCIMENTO  FORNECIMENTO E INSTALAÇÃO. AF_06/2016</v>
          </cell>
          <cell r="C4505" t="str">
            <v>UN</v>
          </cell>
          <cell r="D4505">
            <v>19.37</v>
          </cell>
          <cell r="E4505">
            <v>5.86</v>
          </cell>
          <cell r="F4505">
            <v>25.23</v>
          </cell>
        </row>
        <row r="4506">
          <cell r="A4506">
            <v>94746</v>
          </cell>
          <cell r="B4506" t="str">
            <v>JOELHO 90 GRAUS, CPVC, SOLDÁVEL, DN 42 MM, INSTALADO EM RESERVAÇÃO DE ÁGUA DE EDIFICAÇÃO QUE POSSUA RESERVATÓRIO DE FIBRA/FIBROCIMENTO  FORNECIMENTO E INSTALAÇÃO. AF_06/2016</v>
          </cell>
          <cell r="C4506" t="str">
            <v>UN</v>
          </cell>
          <cell r="D4506">
            <v>28.08</v>
          </cell>
          <cell r="E4506">
            <v>5.86</v>
          </cell>
          <cell r="F4506">
            <v>33.94</v>
          </cell>
        </row>
        <row r="4507">
          <cell r="A4507">
            <v>94748</v>
          </cell>
          <cell r="B4507" t="str">
            <v>JOELHO 90 GRAUS, CPVC, SOLDÁVEL, DN 54 MM, INSTALADO EM RESERVAÇÃO DE ÁGUA DE EDIFICAÇÃO QUE POSSUA RESERVATÓRIO DE FIBRA/FIBROCIMENTO  FORNECIMENTO E INSTALAÇÃO. AF_06/2016</v>
          </cell>
          <cell r="C4507" t="str">
            <v>UN</v>
          </cell>
          <cell r="D4507">
            <v>68.900000000000006</v>
          </cell>
          <cell r="E4507">
            <v>10.18</v>
          </cell>
          <cell r="F4507">
            <v>79.08</v>
          </cell>
        </row>
        <row r="4508">
          <cell r="A4508">
            <v>94750</v>
          </cell>
          <cell r="B4508" t="str">
            <v>JOELHO 90 GRAUS, CPVC, SOLDÁVEL, DN 73 MM, INSTALADO EM RESERVAÇÃO DE ÁGUA DE EDIFICAÇÃO QUE POSSUA RESERVATÓRIO DE FIBRA/FIBROCIMENTO  FORNECIMENTO E INSTALAÇÃO. AF_06/2016</v>
          </cell>
          <cell r="C4508" t="str">
            <v>UN</v>
          </cell>
          <cell r="D4508">
            <v>141.88</v>
          </cell>
          <cell r="E4508">
            <v>10.18</v>
          </cell>
          <cell r="F4508">
            <v>152.06</v>
          </cell>
        </row>
        <row r="4509">
          <cell r="A4509">
            <v>94752</v>
          </cell>
          <cell r="B4509" t="str">
            <v>JOELHO 90 GRAUS, CPVC, SOLDÁVEL, DN 89 MM, INSTALADO EM RESERVAÇÃO DE ÁGUA DE EDIFICAÇÃO QUE POSSUA RESERVATÓRIO DE FIBRA/FIBROCIMENTO  FORNECIMENTO E INSTALAÇÃO. AF_06/2016</v>
          </cell>
          <cell r="C4509" t="str">
            <v>UN</v>
          </cell>
          <cell r="D4509">
            <v>167.32</v>
          </cell>
          <cell r="E4509">
            <v>20.63</v>
          </cell>
          <cell r="F4509">
            <v>187.95</v>
          </cell>
        </row>
        <row r="4510">
          <cell r="A4510">
            <v>94754</v>
          </cell>
          <cell r="B4510" t="str">
            <v>JOELHO 90 GRAUS, CPVC, SOLDÁVEL, DN 114 MM, INSTALADO EM RESERVAÇÃO DE ÁGUA DE EDIFICAÇÃO QUE POSSUA RESERVATÓRIO DE FIBRA/FIBROCIMENTO - FORNECIMENTO E INSTALAÇÃO. AF_06/2016</v>
          </cell>
          <cell r="C4510" t="str">
            <v>UN</v>
          </cell>
          <cell r="D4510">
            <v>229.31</v>
          </cell>
          <cell r="E4510">
            <v>20.63</v>
          </cell>
          <cell r="F4510">
            <v>249.94</v>
          </cell>
        </row>
        <row r="4511">
          <cell r="A4511">
            <v>94756</v>
          </cell>
          <cell r="B4511" t="str">
            <v>TE, CPVC, SOLDÁVEL, DN 22 MM, INSTALADO EM RESERVAÇÃO DE ÁGUA DE EDIFICAÇÃO QUE POSSUA RESERVATÓRIO DE FIBRA/FIBROCIMENTO  FORNECIMENTO E INSTALAÇÃO. AF_06/2016</v>
          </cell>
          <cell r="C4511" t="str">
            <v>UN</v>
          </cell>
          <cell r="D4511">
            <v>7.9099999999999993</v>
          </cell>
          <cell r="E4511">
            <v>5.95</v>
          </cell>
          <cell r="F4511">
            <v>13.86</v>
          </cell>
        </row>
        <row r="4512">
          <cell r="A4512">
            <v>94757</v>
          </cell>
          <cell r="B4512" t="str">
            <v>TE, CPVC, SOLDÁVEL, DN 28 MM, INSTALADO EM RESERVAÇÃO DE ÁGUA DE EDIFICAÇÃO QUE POSSUA RESERVATÓRIO DE FIBRA/FIBROCIMENTO  FORNECIMENTO E INSTALAÇÃO. AF_06/2016</v>
          </cell>
          <cell r="C4512" t="str">
            <v>UN</v>
          </cell>
          <cell r="D4512">
            <v>12.68</v>
          </cell>
          <cell r="E4512">
            <v>5.94</v>
          </cell>
          <cell r="F4512">
            <v>18.62</v>
          </cell>
        </row>
        <row r="4513">
          <cell r="A4513">
            <v>94758</v>
          </cell>
          <cell r="B4513" t="str">
            <v>TE, CPVC, SOLDÁVEL, DN 35 MM, INSTALADO EM RESERVAÇÃO DE ÁGUA DE EDIFICAÇÃO QUE POSSUA RESERVATÓRIO DE FIBRA/FIBROCIMENTO  FORNECIMENTO E INSTALAÇÃO. AF_06/2016</v>
          </cell>
          <cell r="C4513" t="str">
            <v>UN</v>
          </cell>
          <cell r="D4513">
            <v>40.650000000000006</v>
          </cell>
          <cell r="E4513">
            <v>7.8</v>
          </cell>
          <cell r="F4513">
            <v>48.45</v>
          </cell>
        </row>
        <row r="4514">
          <cell r="A4514">
            <v>94759</v>
          </cell>
          <cell r="B4514" t="str">
            <v>TE, CPVC, SOLDÁVEL, DN 42 MM, INSTALADO EM RESERVAÇÃO DE ÁGUA DE EDIFICAÇÃO QUE POSSUA RESERVATÓRIO DE FIBRA/FIBROCIMENTO  FORNECIMENTO E INSTALAÇÃO. AF_06/2016</v>
          </cell>
          <cell r="C4514" t="str">
            <v>UN</v>
          </cell>
          <cell r="D4514">
            <v>50.96</v>
          </cell>
          <cell r="E4514">
            <v>7.79</v>
          </cell>
          <cell r="F4514">
            <v>58.75</v>
          </cell>
        </row>
        <row r="4515">
          <cell r="A4515">
            <v>94760</v>
          </cell>
          <cell r="B4515" t="str">
            <v>TE, CPVC, SOLDÁVEL, DN 54 MM, INSTALADO EM RESERVAÇÃO DE ÁGUA DE EDIFICAÇÃO QUE POSSUA RESERVATÓRIO DE FIBRA/FIBROCIMENTO  FORNECIMENTO E INSTALAÇÃO. AF_06/2016</v>
          </cell>
          <cell r="C4515" t="str">
            <v>UN</v>
          </cell>
          <cell r="D4515">
            <v>85.1</v>
          </cell>
          <cell r="E4515">
            <v>13.57</v>
          </cell>
          <cell r="F4515">
            <v>98.67</v>
          </cell>
        </row>
        <row r="4516">
          <cell r="A4516">
            <v>94761</v>
          </cell>
          <cell r="B4516" t="str">
            <v>TE, CPVC, SOLDÁVEL, DN 73 MM, INSTALADO EM RESERVAÇÃO DE ÁGUA DE EDIFICAÇÃO QUE POSSUA RESERVATÓRIO DE FIBRA/FIBROCIMENTO  FORNECIMENTO E INSTALAÇÃO. AF_06/2016</v>
          </cell>
          <cell r="C4516" t="str">
            <v>UN</v>
          </cell>
          <cell r="D4516">
            <v>190.02</v>
          </cell>
          <cell r="E4516">
            <v>13.56</v>
          </cell>
          <cell r="F4516">
            <v>203.58</v>
          </cell>
        </row>
        <row r="4517">
          <cell r="A4517">
            <v>94762</v>
          </cell>
          <cell r="B4517" t="str">
            <v>TE, CPVC, SOLDÁVEL, DN 89 MM, INSTALADO EM RESERVAÇÃO DE ÁGUA DE EDIFICAÇÃO QUE POSSUA RESERVATÓRIO DE FIBRA/FIBROCIMENTO  FORNECIMENTO E INSTALAÇÃO. AF_06/2016</v>
          </cell>
          <cell r="C4517" t="str">
            <v>UN</v>
          </cell>
          <cell r="D4517">
            <v>225.98000000000002</v>
          </cell>
          <cell r="E4517">
            <v>27.48</v>
          </cell>
          <cell r="F4517">
            <v>253.46</v>
          </cell>
        </row>
        <row r="4518">
          <cell r="A4518">
            <v>94763</v>
          </cell>
          <cell r="B4518" t="str">
            <v>TE, CPVC, SOLDÁVEL, DN 114 MM, INSTALADO EM RESERVAÇÃO DE ÁGUA DE EDIFICAÇÃO QUE POSSUA RESERVATÓRIO DE FIBRA/FIBROCIMENTO - FORNECIMENTO E INSTALAÇÃO. AF_06/2016</v>
          </cell>
          <cell r="C4518" t="str">
            <v>UN</v>
          </cell>
          <cell r="D4518">
            <v>278.84999999999997</v>
          </cell>
          <cell r="E4518">
            <v>27.48</v>
          </cell>
          <cell r="F4518">
            <v>306.33</v>
          </cell>
        </row>
        <row r="4519">
          <cell r="A4519">
            <v>94764</v>
          </cell>
          <cell r="B4519" t="str">
            <v>ADAPTADOR COM FLANGE E ANEL DE VEDAÇÃO, CPVC, ROSCÁVEL, DN 15 MM, INSTALADO EM RESERVAÇÃO DE ÁGUA DE EDIFICAÇÃO QUE POSSUA RESERVATÓRIO DE FIBRA/FIBROCIMENTO - FORNECIMENTO E INSTALAÇÃO. AF_06/2016</v>
          </cell>
          <cell r="C4519" t="str">
            <v>UN</v>
          </cell>
          <cell r="D4519">
            <v>30.45</v>
          </cell>
          <cell r="E4519">
            <v>6.09</v>
          </cell>
          <cell r="F4519">
            <v>36.54</v>
          </cell>
        </row>
        <row r="4520">
          <cell r="A4520">
            <v>94765</v>
          </cell>
          <cell r="B4520" t="str">
            <v>ADAPTADOR COM FLANGE E ANEL DE VEDAÇÃO, CPVC, ROSCÁVEL, DN 22 MM, INSTALADO EM RESERVAÇÃO DE ÁGUA DE EDIFICAÇÃO QUE POSSUA RESERVATÓRIO DE FIBRA/FIBROCIMENTO - FORNECIMENTO E INSTALAÇÃO. AF_06/2016</v>
          </cell>
          <cell r="C4520" t="str">
            <v>UN</v>
          </cell>
          <cell r="D4520">
            <v>33.459999999999994</v>
          </cell>
          <cell r="E4520">
            <v>6.09</v>
          </cell>
          <cell r="F4520">
            <v>39.549999999999997</v>
          </cell>
        </row>
        <row r="4521">
          <cell r="A4521">
            <v>94766</v>
          </cell>
          <cell r="B4521" t="str">
            <v>ADAPTADOR COM FLANGE E ANEL DE VEDAÇÃO, CPVC, ROSCÁVEL, DN 28 MM, INSTALADO EM RESERVAÇÃO DE ÁGUA DE EDIFICAÇÃO QUE POSSUA RESERVATÓRIO DE FIBRA/FIBROCIMENTO - FORNECIMENTO E INSTALAÇÃO. AF_06/2016</v>
          </cell>
          <cell r="C4521" t="str">
            <v>UN</v>
          </cell>
          <cell r="D4521">
            <v>37.44</v>
          </cell>
          <cell r="E4521">
            <v>6.09</v>
          </cell>
          <cell r="F4521">
            <v>43.53</v>
          </cell>
        </row>
        <row r="4522">
          <cell r="A4522">
            <v>94767</v>
          </cell>
          <cell r="B4522" t="str">
            <v>ADAPTADOR COM FLANGE E ANEL DE VEDAÇÃO, CPVC, ROSCÁVEL, DN 35 MM, INSTALADO EM RESERVAÇÃO DE ÁGUA DE EDIFICAÇÃO QUE POSSUA RESERVATÓRIO DE FIBRA/FIBROCIMENTO - FORNECIMENTO E INSTALAÇÃO. AF_06/2016</v>
          </cell>
          <cell r="C4522" t="str">
            <v>UN</v>
          </cell>
          <cell r="D4522">
            <v>57.67</v>
          </cell>
          <cell r="E4522">
            <v>6.08</v>
          </cell>
          <cell r="F4522">
            <v>63.75</v>
          </cell>
        </row>
        <row r="4523">
          <cell r="A4523">
            <v>94768</v>
          </cell>
          <cell r="B4523" t="str">
            <v>ADAPTADOR COM FLANGE E ANEL DE VEDAÇÃO, CPVC, ROSCÁVEL, DN 42 MM, INSTALADO EM RESERVAÇÃO DE ÁGUA DE EDIFICAÇÃO QUE POSSUA RESERVATÓRIO DE FIBRA/FIBROCIMENTO - FORNECIMENTO E INSTALAÇÃO. AF_06/2016</v>
          </cell>
          <cell r="C4523" t="str">
            <v>UN</v>
          </cell>
          <cell r="D4523">
            <v>65.510000000000005</v>
          </cell>
          <cell r="E4523">
            <v>6.08</v>
          </cell>
          <cell r="F4523">
            <v>71.59</v>
          </cell>
        </row>
        <row r="4524">
          <cell r="A4524">
            <v>94769</v>
          </cell>
          <cell r="B4524" t="str">
            <v>ADAPTADOR COM FLANGE E ANEL DE VEDAÇÃO, CPVC, ROSCÁVEL, DN 54 MM, INSTALADO EM RESERVAÇÃO DE ÁGUA DE EDIFICAÇÃO QUE POSSUA RESERVATÓRIO DE FIBRA/FIBROCIMENTO - FORNECIMENTO E INSTALAÇÃO. AF_06/2016</v>
          </cell>
          <cell r="C4524" t="str">
            <v>UN</v>
          </cell>
          <cell r="D4524">
            <v>90.149999999999991</v>
          </cell>
          <cell r="E4524">
            <v>8.1199999999999992</v>
          </cell>
          <cell r="F4524">
            <v>98.27</v>
          </cell>
        </row>
        <row r="4525">
          <cell r="A4525">
            <v>94770</v>
          </cell>
          <cell r="B4525" t="str">
            <v>ADAPTADOR COM FLANGES LIVRES, CPVC, ROSCÁVEL, DN 15 MM, INSTALADO EM RESERVAÇÃO DE ÁGUA DE EDIFICAÇÃO QUE POSSUA RESERVATÓRIO DE FIBRA/FIBROCIMENTO - FORNECIMENTO E INSTALAÇÃO. AF_06/2016</v>
          </cell>
          <cell r="C4525" t="str">
            <v>UN</v>
          </cell>
          <cell r="D4525">
            <v>32.119999999999997</v>
          </cell>
          <cell r="E4525">
            <v>10.35</v>
          </cell>
          <cell r="F4525">
            <v>42.47</v>
          </cell>
        </row>
        <row r="4526">
          <cell r="A4526">
            <v>94771</v>
          </cell>
          <cell r="B4526" t="str">
            <v>ADAPTADOR COM FLANGES LIVRES, CPVC, ROSCÁVEL, DN 22 MM, INSTALADO EM RESERVAÇÃO DE ÁGUA DE EDIFICAÇÃO QUE POSSUA RESERVATÓRIO DE FIBRA/FIBROCIMENTO - FORNECIMENTO E INSTALAÇÃO. AF_06/2016</v>
          </cell>
          <cell r="C4526" t="str">
            <v>UN</v>
          </cell>
          <cell r="D4526">
            <v>35.129999999999995</v>
          </cell>
          <cell r="E4526">
            <v>10.35</v>
          </cell>
          <cell r="F4526">
            <v>45.48</v>
          </cell>
        </row>
        <row r="4527">
          <cell r="A4527">
            <v>94772</v>
          </cell>
          <cell r="B4527" t="str">
            <v>ADAPTADOR COM FLANGES LIVRES, CPVC, ROSCÁVEL, DN 28 MM, INSTALADO EM RESERVAÇÃO DE ÁGUA DE EDIFICAÇÃO QUE POSSUA RESERVATÓRIO DE FIBRA/FIBROCIMENTO - FORNECIMENTO E INSTALAÇÃO. AF_06/2016</v>
          </cell>
          <cell r="C4527" t="str">
            <v>UN</v>
          </cell>
          <cell r="D4527">
            <v>39.11</v>
          </cell>
          <cell r="E4527">
            <v>10.35</v>
          </cell>
          <cell r="F4527">
            <v>49.46</v>
          </cell>
        </row>
        <row r="4528">
          <cell r="A4528">
            <v>94773</v>
          </cell>
          <cell r="B4528" t="str">
            <v>ADAPTADOR COM FLANGES LIVRES, CPVC, ROSCÁVEL, DN 35 MM, INSTALADO EM RESERVAÇÃO DE ÁGUA DE EDIFICAÇÃO QUE POSSUA RESERVATÓRIO DE FIBRA/FIBROCIMENTO - FORNECIMENTO E INSTALAÇÃO. AF_06/2016</v>
          </cell>
          <cell r="C4528" t="str">
            <v>UN</v>
          </cell>
          <cell r="D4528">
            <v>59.330000000000005</v>
          </cell>
          <cell r="E4528">
            <v>10.35</v>
          </cell>
          <cell r="F4528">
            <v>69.680000000000007</v>
          </cell>
        </row>
        <row r="4529">
          <cell r="A4529">
            <v>94774</v>
          </cell>
          <cell r="B4529" t="str">
            <v>ADAPTADOR COM FLANGES LIVRES, CPVC, ROSCÁVEL, DN 42 MM, INSTALADO EM RESERVAÇÃO DE ÁGUA DE EDIFICAÇÃO QUE POSSUA RESERVATÓRIO DE FIBRA/FIBROCIMENTO - FORNECIMENTO E INSTALAÇÃO. AF_06/2016</v>
          </cell>
          <cell r="C4529" t="str">
            <v>UN</v>
          </cell>
          <cell r="D4529">
            <v>67.179999999999993</v>
          </cell>
          <cell r="E4529">
            <v>10.34</v>
          </cell>
          <cell r="F4529">
            <v>77.52</v>
          </cell>
        </row>
        <row r="4530">
          <cell r="A4530">
            <v>94775</v>
          </cell>
          <cell r="B4530" t="str">
            <v>ADAPTADOR COM FLANGES LIVRES, CPVC, ROSCÁVEL, DN 54 MM, INSTALADO EM RESERVAÇÃO DE ÁGUA DE EDIFICAÇÃO QUE POSSUA RESERVATÓRIO DE FIBRA/FIBROCIMENTO - FORNECIMENTO E INSTALAÇÃO. AF_06/2016</v>
          </cell>
          <cell r="C4530" t="str">
            <v>UN</v>
          </cell>
          <cell r="D4530">
            <v>92.35</v>
          </cell>
          <cell r="E4530">
            <v>13.78</v>
          </cell>
          <cell r="F4530">
            <v>106.13</v>
          </cell>
        </row>
        <row r="4531">
          <cell r="A4531">
            <v>94783</v>
          </cell>
          <cell r="B4531" t="str">
            <v>ADAPTADOR COM FLANGE E ANEL DE VEDAÇÃO, PVC, SOLDÁVEL, DN  20 MM X 1/2 , INSTALADO EM RESERVAÇÃO DE ÁGUA DE EDIFICAÇÃO QUE POSSUA RESERVATÓRIO DE FIBRA/FIBROCIMENTO   FORNECIMENTO E INSTALAÇÃO. AF_06/2016</v>
          </cell>
          <cell r="C4531" t="str">
            <v>UN</v>
          </cell>
          <cell r="D4531">
            <v>15.559999999999999</v>
          </cell>
          <cell r="E4531">
            <v>5.41</v>
          </cell>
          <cell r="F4531">
            <v>20.97</v>
          </cell>
        </row>
        <row r="4532">
          <cell r="A4532">
            <v>94785</v>
          </cell>
          <cell r="B4532" t="str">
            <v>ADAPTADOR COM FLANGES LIVRES, PVC, SOLDÁVEL LONGO, DN 32 MM X 1 , INSTALADO EM RESERVAÇÃO DE ÁGUA DE EDIFICAÇÃO QUE POSSUA RESERVATÓRIO DE FIBRA/FIBROCIMENTO   FORNECIMENTO E INSTALAÇÃO. AF_06/2016</v>
          </cell>
          <cell r="C4532" t="str">
            <v>UN</v>
          </cell>
          <cell r="D4532">
            <v>16.559999999999999</v>
          </cell>
          <cell r="E4532">
            <v>9.2100000000000009</v>
          </cell>
          <cell r="F4532">
            <v>25.77</v>
          </cell>
        </row>
        <row r="4533">
          <cell r="A4533">
            <v>94789</v>
          </cell>
          <cell r="B4533" t="str">
            <v>ADAPTADOR COM FLANGES LIVRES, PVC, SOLDÁVEL LONGO, DN 75 MM X 2 1/2 , INSTALADO EM RESERVAÇÃO DE ÁGUA DE EDIFICAÇÃO QUE POSSUA RESERVATÓRIO DE FIBRA/FIBROCIMENTO   FORNECIMENTO E INSTALAÇÃO. AF_06/2016</v>
          </cell>
          <cell r="C4533" t="str">
            <v>UN</v>
          </cell>
          <cell r="D4533">
            <v>218.45</v>
          </cell>
          <cell r="E4533">
            <v>12.24</v>
          </cell>
          <cell r="F4533">
            <v>230.69</v>
          </cell>
        </row>
        <row r="4534">
          <cell r="A4534">
            <v>94790</v>
          </cell>
          <cell r="B4534" t="str">
            <v>ADAPTADOR COM FLANGES LIVRES, PVC, SOLDÁVEL LONGO, DN 85 MM X 3 , INSTALADO EM RESERVAÇÃO DE ÁGUA DE EDIFICAÇÃO QUE POSSUA RESERVATÓRIO DE FIBRA/FIBROCIMENTO   FORNECIMENTO E INSTALAÇÃO. AF_06/2016</v>
          </cell>
          <cell r="C4534" t="str">
            <v>UN</v>
          </cell>
          <cell r="D4534">
            <v>303.73</v>
          </cell>
          <cell r="E4534">
            <v>12.24</v>
          </cell>
          <cell r="F4534">
            <v>315.97000000000003</v>
          </cell>
        </row>
        <row r="4535">
          <cell r="A4535">
            <v>94791</v>
          </cell>
          <cell r="B4535" t="str">
            <v>ADAPTADOR COM FLANGES LIVRES, PVC, SOLDÁVEL LONGO, DN 110 MM X 4 , INSTALADO EM RESERVAÇÃO DE ÁGUA DE EDIFICAÇÃO QUE POSSUA RESERVATÓRIO DE FIBRA/FIBROCIMENTO   FORNECIMENTO E INSTALAÇÃO. AF_06/2016</v>
          </cell>
          <cell r="C4535" t="str">
            <v>UN</v>
          </cell>
          <cell r="D4535">
            <v>402.56</v>
          </cell>
          <cell r="E4535">
            <v>12.24</v>
          </cell>
          <cell r="F4535">
            <v>414.8</v>
          </cell>
        </row>
        <row r="4536">
          <cell r="A4536">
            <v>94863</v>
          </cell>
          <cell r="B4536" t="str">
            <v>LUVA, CPVC, SOLDÁVEL, DN 73 MM, INSTALADO EM RESERVAÇÃO DE ÁGUA DE EDIFICAÇÃO QUE POSSUA RESERVATÓRIO DE FIBRA/FIBROCIMENTO  FORNECIMENTO E INSTALAÇÃO. AF_06/2016</v>
          </cell>
          <cell r="C4536" t="str">
            <v>UN</v>
          </cell>
          <cell r="D4536">
            <v>138.47</v>
          </cell>
          <cell r="E4536">
            <v>6.79</v>
          </cell>
          <cell r="F4536">
            <v>145.26</v>
          </cell>
        </row>
        <row r="4537">
          <cell r="A4537">
            <v>95237</v>
          </cell>
          <cell r="B4537" t="str">
            <v>LUVA COM BUCHA DE LATÃO, PVC, SOLDÁVEL, DN 32MM X 1 , INSTALADO EM RAMAL DE DISTRIBUIÇÃO DE ÁGUA   FORNECIMENTO E INSTALAÇÃO. AF_06/2022</v>
          </cell>
          <cell r="C4537" t="str">
            <v>UN</v>
          </cell>
          <cell r="D4537">
            <v>20.509999999999998</v>
          </cell>
          <cell r="E4537">
            <v>3.94</v>
          </cell>
          <cell r="F4537">
            <v>24.45</v>
          </cell>
        </row>
        <row r="4538">
          <cell r="A4538">
            <v>95693</v>
          </cell>
          <cell r="B4538" t="str">
            <v>LUVA SIMPLES, PVC, SÉRIE NORMAL, ESGOTO PREDIAL, DN 150 MM, JUNTA ELÁSTICA, FORNECIDO E INSTALADO EM SUBCOLETOR AÉREO DE ESGOTO SANITÁRIO. AF_08/2022</v>
          </cell>
          <cell r="C4538" t="str">
            <v>UN</v>
          </cell>
          <cell r="D4538">
            <v>44.519999999999996</v>
          </cell>
          <cell r="E4538">
            <v>9.56</v>
          </cell>
          <cell r="F4538">
            <v>54.08</v>
          </cell>
        </row>
        <row r="4539">
          <cell r="A4539">
            <v>95694</v>
          </cell>
          <cell r="B4539" t="str">
            <v>CURVA 90 GRAUS, PVC, SERIE R, ÁGUA PLUVIAL, DN 100 MM, JUNTA ELÁSTICA, FORNECIDO E INSTALADO EM RAMAL DE ENCAMINHAMENTO. AF_06/2022</v>
          </cell>
          <cell r="C4539" t="str">
            <v>UN</v>
          </cell>
          <cell r="D4539">
            <v>48.71</v>
          </cell>
          <cell r="E4539">
            <v>5.1100000000000003</v>
          </cell>
          <cell r="F4539">
            <v>53.82</v>
          </cell>
        </row>
        <row r="4540">
          <cell r="A4540">
            <v>95695</v>
          </cell>
          <cell r="B4540" t="str">
            <v>CURVA 90 GRAUS, PVC, SERIE R, ÁGUA PLUVIAL, DN 100 MM, JUNTA ELÁSTICA, FORNECIDO E INSTALADO EM CONDUTORES VERTICAIS DE ÁGUAS PLUVIAIS. AF_06/2022</v>
          </cell>
          <cell r="C4540" t="str">
            <v>UN</v>
          </cell>
          <cell r="D4540">
            <v>50.93</v>
          </cell>
          <cell r="E4540">
            <v>10.87</v>
          </cell>
          <cell r="F4540">
            <v>61.8</v>
          </cell>
        </row>
        <row r="4541">
          <cell r="A4541">
            <v>95696</v>
          </cell>
          <cell r="B4541" t="str">
            <v>SPRINKLER TIPO PENDENTE, 68 °C, UNIÃO POR ROSCA DN 15 (1/2") - FORNECIMENTO E INSTALAÇÃO. AF_10/2020</v>
          </cell>
          <cell r="C4541" t="str">
            <v>UN</v>
          </cell>
          <cell r="D4541">
            <v>65.14</v>
          </cell>
          <cell r="E4541">
            <v>2.77</v>
          </cell>
          <cell r="F4541">
            <v>67.91</v>
          </cell>
        </row>
        <row r="4542">
          <cell r="A4542">
            <v>96637</v>
          </cell>
          <cell r="B4542" t="str">
            <v>JOELHO 90 GRAUS, PPR, DN 25 MM, CLASSE PN 25, INSTALADO EM RAMAL OU SUB-RAMAL DE ÁGUA   FORNECIMENTO E INSTALAÇÃO. AF_08/2022</v>
          </cell>
          <cell r="C4542" t="str">
            <v>UN</v>
          </cell>
          <cell r="D4542">
            <v>6.9199999999999982</v>
          </cell>
          <cell r="E4542">
            <v>10.39</v>
          </cell>
          <cell r="F4542">
            <v>17.309999999999999</v>
          </cell>
        </row>
        <row r="4543">
          <cell r="A4543">
            <v>96638</v>
          </cell>
          <cell r="B4543" t="str">
            <v>JOELHO 45 GRAUS, PPR, DN 25 MM, CLASSE PN 25, INSTALADO EM RAMAL OU SUB-RAMAL DE ÁGUA   FORNECIMENTO E INSTALAÇÃO. AF_08/2022</v>
          </cell>
          <cell r="C4543" t="str">
            <v>UN</v>
          </cell>
          <cell r="D4543">
            <v>7.3499999999999979</v>
          </cell>
          <cell r="E4543">
            <v>10.39</v>
          </cell>
          <cell r="F4543">
            <v>17.739999999999998</v>
          </cell>
        </row>
        <row r="4544">
          <cell r="A4544">
            <v>96639</v>
          </cell>
          <cell r="B4544" t="str">
            <v>LUVA, PPR, DN 25 MM, CLASSE PN 25, INSTALADO EM RAMAL OU SUB-RAMAL DE ÁGUA   FORNECIMENTO E INSTALAÇÃO. AF_08/2022</v>
          </cell>
          <cell r="C4544" t="str">
            <v>UN</v>
          </cell>
          <cell r="D4544">
            <v>5.13</v>
          </cell>
          <cell r="E4544">
            <v>6.94</v>
          </cell>
          <cell r="F4544">
            <v>12.07</v>
          </cell>
        </row>
        <row r="4545">
          <cell r="A4545">
            <v>96640</v>
          </cell>
          <cell r="B4545" t="str">
            <v>CONECTOR MACHO, PPR, 25 X 1/2  , CLASSE PN 25, INSTALADO EM RAMAL OU SUB-RAMAL DE ÁGUA   FORNECIMENTO E INSTALAÇÃO. AF_08/2022</v>
          </cell>
          <cell r="C4545" t="str">
            <v>UN</v>
          </cell>
          <cell r="D4545">
            <v>23.42</v>
          </cell>
          <cell r="E4545">
            <v>4.9000000000000004</v>
          </cell>
          <cell r="F4545">
            <v>28.32</v>
          </cell>
        </row>
        <row r="4546">
          <cell r="A4546">
            <v>96641</v>
          </cell>
          <cell r="B4546" t="str">
            <v>CONECTOR FÊMEA, PPR, 25 X 1/2  , CLASSE PN 25, INSTALADO EM RAMAL OU SUB-RAMAL DE ÁGUA   FORNECIMENTO E INSTALAÇÃO. AF_08/2022</v>
          </cell>
          <cell r="C4546" t="str">
            <v>UN</v>
          </cell>
          <cell r="D4546">
            <v>13.96</v>
          </cell>
          <cell r="E4546">
            <v>4.91</v>
          </cell>
          <cell r="F4546">
            <v>18.87</v>
          </cell>
        </row>
        <row r="4547">
          <cell r="A4547">
            <v>96642</v>
          </cell>
          <cell r="B4547" t="str">
            <v>TÊ NORMAL, PPR, DN 25 MM, CLASSE PN 25, INSTALADO EM RAMAL OU SUB-RAMAL DE ÁGUA   FORNECIMENTO E INSTALAÇÃO. AF_08/2022</v>
          </cell>
          <cell r="C4547" t="str">
            <v>UN</v>
          </cell>
          <cell r="D4547">
            <v>8.9300000000000015</v>
          </cell>
          <cell r="E4547">
            <v>13.87</v>
          </cell>
          <cell r="F4547">
            <v>22.8</v>
          </cell>
        </row>
        <row r="4548">
          <cell r="A4548">
            <v>96643</v>
          </cell>
          <cell r="B4548" t="str">
            <v>TÊ MISTURADOR, PPR, 25 X 3/4   , CLASSE PN 25, INSTALADO EM RAMAL OU SUB-RAMAL DE ÁGUA   FORNECIMENTO E INSTALAÇÃO. AF_08/2022</v>
          </cell>
          <cell r="C4548" t="str">
            <v>UN</v>
          </cell>
          <cell r="D4548">
            <v>39.81</v>
          </cell>
          <cell r="E4548">
            <v>9.82</v>
          </cell>
          <cell r="F4548">
            <v>49.63</v>
          </cell>
        </row>
        <row r="4549">
          <cell r="A4549">
            <v>96650</v>
          </cell>
          <cell r="B4549" t="str">
            <v>JOELHO 90 GRAUS, PPR, DN 25 MM, CLASSE PN 25, INSTALADO EM RAMAL DE DISTRIBUIÇÃO   FORNECIMENTO E INSTALAÇÃO. AF_08/2022</v>
          </cell>
          <cell r="C4549" t="str">
            <v>UN</v>
          </cell>
          <cell r="D4549">
            <v>4.75</v>
          </cell>
          <cell r="E4549">
            <v>4.9800000000000004</v>
          </cell>
          <cell r="F4549">
            <v>9.73</v>
          </cell>
        </row>
        <row r="4550">
          <cell r="A4550">
            <v>96651</v>
          </cell>
          <cell r="B4550" t="str">
            <v>JOELHO 45 GRAUS, PPR, DN 25 MM, CLASSE PN 25, INSTALADO EM RAMAL DE DISTRIBUIÇÃO DE ÁGUA   FORNECIMENTO E INSTALAÇÃO. AF_08/2022</v>
          </cell>
          <cell r="C4550" t="str">
            <v>UN</v>
          </cell>
          <cell r="D4550">
            <v>5.19</v>
          </cell>
          <cell r="E4550">
            <v>4.97</v>
          </cell>
          <cell r="F4550">
            <v>10.16</v>
          </cell>
        </row>
        <row r="4551">
          <cell r="A4551">
            <v>96652</v>
          </cell>
          <cell r="B4551" t="str">
            <v>JOELHO 90 GRAUS, PPR, DN 32 MM, CLASSE PN 25, INSTALADO EM RAMAL DE DISTRIBUIÇÃO - FORNECIMENTO E INSTALAÇÃO. AF_08/2022</v>
          </cell>
          <cell r="C4551" t="str">
            <v>UN</v>
          </cell>
          <cell r="D4551">
            <v>6.3400000000000007</v>
          </cell>
          <cell r="E4551">
            <v>5.21</v>
          </cell>
          <cell r="F4551">
            <v>11.55</v>
          </cell>
        </row>
        <row r="4552">
          <cell r="A4552">
            <v>96653</v>
          </cell>
          <cell r="B4552" t="str">
            <v>JOELHO 45 GRAUS, PPR, DN 32 MM, CLASSE PN 25, INSTALADO EM RAMAL DE DISTRIBUIÇÃO DE ÁGUA - FORNECIMENTO E INSTALAÇÃO. AF_08/2022</v>
          </cell>
          <cell r="C4552" t="str">
            <v>UN</v>
          </cell>
          <cell r="D4552">
            <v>10.030000000000001</v>
          </cell>
          <cell r="E4552">
            <v>5.2</v>
          </cell>
          <cell r="F4552">
            <v>15.23</v>
          </cell>
        </row>
        <row r="4553">
          <cell r="A4553">
            <v>96654</v>
          </cell>
          <cell r="B4553" t="str">
            <v>JOELHO 90 GRAUS, PPR, DN 40 MM, CLASSE PN 25, INSTALADO EM RAMAL DE DISTRIBUIÇÃO - FORNECIMENTO E INSTALAÇÃO. AF_08/2022</v>
          </cell>
          <cell r="C4553" t="str">
            <v>UN</v>
          </cell>
          <cell r="D4553">
            <v>11.839999999999998</v>
          </cell>
          <cell r="E4553">
            <v>5.49</v>
          </cell>
          <cell r="F4553">
            <v>17.329999999999998</v>
          </cell>
        </row>
        <row r="4554">
          <cell r="A4554">
            <v>96655</v>
          </cell>
          <cell r="B4554" t="str">
            <v>JOELHO 45 GRAUS, PPR, DN 40 MM, CLASSE PN 25, INSTALADO EM RAMAL DE DISTRIBUIÇÃO DE ÁGUA - FORNECIMENTO E INSTALAÇÃO. AF_08/2022</v>
          </cell>
          <cell r="C4554" t="str">
            <v>UN</v>
          </cell>
          <cell r="D4554">
            <v>17.829999999999998</v>
          </cell>
          <cell r="E4554">
            <v>5.48</v>
          </cell>
          <cell r="F4554">
            <v>23.31</v>
          </cell>
        </row>
        <row r="4555">
          <cell r="A4555">
            <v>96656</v>
          </cell>
          <cell r="B4555" t="str">
            <v>LUVA, PPR, DN 25 MM, CLASSE PN 25, INSTALADO EM RAMAL DE DISTRIBUIÇÃO DE ÁGUA   FORNECIMENTO E INSTALAÇÃO. AF_08/2022</v>
          </cell>
          <cell r="C4555" t="str">
            <v>UN</v>
          </cell>
          <cell r="D4555">
            <v>3.6999999999999997</v>
          </cell>
          <cell r="E4555">
            <v>3.31</v>
          </cell>
          <cell r="F4555">
            <v>7.01</v>
          </cell>
        </row>
        <row r="4556">
          <cell r="A4556">
            <v>96657</v>
          </cell>
          <cell r="B4556" t="str">
            <v>CONECTOR MACHO, PPR, 25 X 1/2, CLASSE PN 25, INSTALADO EM RAMAL DE DISTRIBUIÇÃO DE ÁGUA   FORNECIMENTO E INSTALAÇÃO. AF_08/2022</v>
          </cell>
          <cell r="C4556" t="str">
            <v>UN</v>
          </cell>
          <cell r="D4556">
            <v>22.779999999999998</v>
          </cell>
          <cell r="E4556">
            <v>3.28</v>
          </cell>
          <cell r="F4556">
            <v>26.06</v>
          </cell>
        </row>
        <row r="4557">
          <cell r="A4557">
            <v>96658</v>
          </cell>
          <cell r="B4557" t="str">
            <v>CONECTOR FÊMEA, PPR, 25 X 1/2  , CLASSE PN 25, INSTALADO EM RAMAL DE DISTRIBUIÇÃO DE ÁGUA   FORNECIMENTO E INSTALAÇÃO. AF_08/2022</v>
          </cell>
          <cell r="C4557" t="str">
            <v>UN</v>
          </cell>
          <cell r="D4557">
            <v>13.33</v>
          </cell>
          <cell r="E4557">
            <v>3.28</v>
          </cell>
          <cell r="F4557">
            <v>16.61</v>
          </cell>
        </row>
        <row r="4558">
          <cell r="A4558">
            <v>96659</v>
          </cell>
          <cell r="B4558" t="str">
            <v>LUVA, PPR, DN 32 MM, CLASSE PN 25, INSTALADO EM RAMAL DE DISTRIBUIÇÃO DE ÁGUA   FORNECIMENTO E INSTALAÇÃO. AF_08/2022</v>
          </cell>
          <cell r="C4558" t="str">
            <v>UN</v>
          </cell>
          <cell r="D4558">
            <v>5.68</v>
          </cell>
          <cell r="E4558">
            <v>3.47</v>
          </cell>
          <cell r="F4558">
            <v>9.15</v>
          </cell>
        </row>
        <row r="4559">
          <cell r="A4559">
            <v>96660</v>
          </cell>
          <cell r="B4559" t="str">
            <v>CONECTOR MACHO, PPR, 32 X 3/4, CLASSE PN 25, INSTALADO EM RAMAL DE DISTRIBUIÇÃO DE ÁGUA   FORNECIMENTO E INSTALAÇÃO. AF_08/2022</v>
          </cell>
          <cell r="C4559" t="str">
            <v>UN</v>
          </cell>
          <cell r="D4559">
            <v>32.07</v>
          </cell>
          <cell r="E4559">
            <v>3.35</v>
          </cell>
          <cell r="F4559">
            <v>35.42</v>
          </cell>
        </row>
        <row r="4560">
          <cell r="A4560">
            <v>96661</v>
          </cell>
          <cell r="B4560" t="str">
            <v>CONECTOR FÊMEA, PPR, 32 X 3/4, CLASSE PN 25, INSTALADO EM RAMAL DE DISTRIBUIÇÃO DE ÁGUA   FORNECIMENTO E INSTALAÇÃO. AF_08/2022</v>
          </cell>
          <cell r="C4560" t="str">
            <v>UN</v>
          </cell>
          <cell r="D4560">
            <v>31.729999999999997</v>
          </cell>
          <cell r="E4560">
            <v>3.35</v>
          </cell>
          <cell r="F4560">
            <v>35.08</v>
          </cell>
        </row>
        <row r="4561">
          <cell r="A4561">
            <v>96662</v>
          </cell>
          <cell r="B4561" t="str">
            <v>BUCHA DE REDUÇÃO, PPR, 32 X 25, CLASSE PN 25, INSTALADO EM RAMAL DE DISTRIBUIÇÃO DE ÁGUA   FORNECIMENTO E INSTALAÇÃO. AF_08/2022</v>
          </cell>
          <cell r="C4561" t="str">
            <v>UN</v>
          </cell>
          <cell r="D4561">
            <v>6.8400000000000007</v>
          </cell>
          <cell r="E4561">
            <v>3.37</v>
          </cell>
          <cell r="F4561">
            <v>10.210000000000001</v>
          </cell>
        </row>
        <row r="4562">
          <cell r="A4562">
            <v>96663</v>
          </cell>
          <cell r="B4562" t="str">
            <v>LUVA, PPR, DN 40 MM, CLASSE PN 25, INSTALADO EM RAMAL DE DISTRIBUIÇÃO DE ÁGUA   FORNECIMENTO E INSTALAÇÃO. AF_08/2022</v>
          </cell>
          <cell r="C4562" t="str">
            <v>UN</v>
          </cell>
          <cell r="D4562">
            <v>13.739999999999998</v>
          </cell>
          <cell r="E4562">
            <v>3.66</v>
          </cell>
          <cell r="F4562">
            <v>17.399999999999999</v>
          </cell>
        </row>
        <row r="4563">
          <cell r="A4563">
            <v>96664</v>
          </cell>
          <cell r="B4563" t="str">
            <v>BUCHA DE REDUÇÃO, PPR, 40 X 25, CLASSE PN 25, INSTALADO EM RAMAL DE DISTRIBUIÇÃO DE ÁGUA   FORNECIMENTO E INSTALAÇÃO. AF_08/2022</v>
          </cell>
          <cell r="C4563" t="str">
            <v>UN</v>
          </cell>
          <cell r="D4563">
            <v>15.659999999999998</v>
          </cell>
          <cell r="E4563">
            <v>3.47</v>
          </cell>
          <cell r="F4563">
            <v>19.13</v>
          </cell>
        </row>
        <row r="4564">
          <cell r="A4564">
            <v>96665</v>
          </cell>
          <cell r="B4564" t="str">
            <v>TÊ NORMAL, PPR, DN 25 MM, CLASSE PN 25, INSTALADO EM RAMAL DE DISTRIBUIÇÃO DE ÁGUA   FORNECIMENTO E INSTALAÇÃO. AF_08/2022</v>
          </cell>
          <cell r="C4564" t="str">
            <v>UN</v>
          </cell>
          <cell r="D4564">
            <v>6.04</v>
          </cell>
          <cell r="E4564">
            <v>6.62</v>
          </cell>
          <cell r="F4564">
            <v>12.66</v>
          </cell>
        </row>
        <row r="4565">
          <cell r="A4565">
            <v>96666</v>
          </cell>
          <cell r="B4565" t="str">
            <v>TÊ NORMAL, PPR, DN 32 MM, CLASSE PN 25, INSTALADO EM RAMAL DE DISTRIBUIÇÃO DE ÁGUA   FORNECIMENTO E INSTALAÇÃO. AF_08/2022</v>
          </cell>
          <cell r="C4565" t="str">
            <v>UN</v>
          </cell>
          <cell r="D4565">
            <v>11.34</v>
          </cell>
          <cell r="E4565">
            <v>6.94</v>
          </cell>
          <cell r="F4565">
            <v>18.28</v>
          </cell>
        </row>
        <row r="4566">
          <cell r="A4566">
            <v>96667</v>
          </cell>
          <cell r="B4566" t="str">
            <v>TÊ NORMAL, PPR, DN 40 MM, CLASSE PN 25, INSTALADO EM RAMAL DE DISTRIBUIÇÃO DE ÁGUA   FORNECIMENTO E INSTALAÇÃO. AF_08/2022</v>
          </cell>
          <cell r="C4566" t="str">
            <v>UN</v>
          </cell>
          <cell r="D4566">
            <v>18.560000000000002</v>
          </cell>
          <cell r="E4566">
            <v>7.33</v>
          </cell>
          <cell r="F4566">
            <v>25.89</v>
          </cell>
        </row>
        <row r="4567">
          <cell r="A4567">
            <v>96684</v>
          </cell>
          <cell r="B4567" t="str">
            <v>JOELHO 90 GRAUS, PPR, DN 25 MM, CLASSE PN 25, INSTALADO EM PRUMADA DE ÁGUA   FORNECIMENTO E INSTALAÇÃO . AF_08/2022</v>
          </cell>
          <cell r="C4567" t="str">
            <v>UN</v>
          </cell>
          <cell r="D4567">
            <v>5.5200000000000005</v>
          </cell>
          <cell r="E4567">
            <v>6.94</v>
          </cell>
          <cell r="F4567">
            <v>12.46</v>
          </cell>
        </row>
        <row r="4568">
          <cell r="A4568">
            <v>96685</v>
          </cell>
          <cell r="B4568" t="str">
            <v>JOELHO 45 GRAUS, PPR, DN 25 MM, CLASSE PN 25, INSTALADO EM PRUMADA DE ÁGUA   FORNECIMENTO E INSTALAÇÃO . AF_08/2022</v>
          </cell>
          <cell r="C4568" t="str">
            <v>UN</v>
          </cell>
          <cell r="D4568">
            <v>5.9600000000000009</v>
          </cell>
          <cell r="E4568">
            <v>6.93</v>
          </cell>
          <cell r="F4568">
            <v>12.89</v>
          </cell>
        </row>
        <row r="4569">
          <cell r="A4569">
            <v>96686</v>
          </cell>
          <cell r="B4569" t="str">
            <v>JOELHO 90 GRAUS, PPR, DN 32 MM, CLASSE PN 25, INSTALADO EM PRUMADA DE ÁGUA   FORNECIMENTO E INSTALAÇÃO . AF_08/2022</v>
          </cell>
          <cell r="C4569" t="str">
            <v>UN</v>
          </cell>
          <cell r="D4569">
            <v>7.6100000000000012</v>
          </cell>
          <cell r="E4569">
            <v>8.44</v>
          </cell>
          <cell r="F4569">
            <v>16.05</v>
          </cell>
        </row>
        <row r="4570">
          <cell r="A4570">
            <v>96687</v>
          </cell>
          <cell r="B4570" t="str">
            <v>JOELHO 45 GRAUS, PPR, DN 32 MM, CLASSE PN 25, INSTALADO EM PRUMADA DE ÁGUA   FORNECIMENTO E INSTALAÇÃO . AF_08/2022</v>
          </cell>
          <cell r="C4570" t="str">
            <v>UN</v>
          </cell>
          <cell r="D4570">
            <v>11.31</v>
          </cell>
          <cell r="E4570">
            <v>8.42</v>
          </cell>
          <cell r="F4570">
            <v>19.73</v>
          </cell>
        </row>
        <row r="4571">
          <cell r="A4571">
            <v>96688</v>
          </cell>
          <cell r="B4571" t="str">
            <v>JOELHO 90 GRAUS, PPR, DN 40 MM, CLASSE PN 25, INSTALADO EM PRUMADA DE ÁGUA   FORNECIMENTO E INSTALAÇÃO . AF_08/2022</v>
          </cell>
          <cell r="C4571" t="str">
            <v>UN</v>
          </cell>
          <cell r="D4571">
            <v>13.69</v>
          </cell>
          <cell r="E4571">
            <v>10.15</v>
          </cell>
          <cell r="F4571">
            <v>23.84</v>
          </cell>
        </row>
        <row r="4572">
          <cell r="A4572">
            <v>96689</v>
          </cell>
          <cell r="B4572" t="str">
            <v>JOELHO 45 GRAUS, PPR, DN 40 MM, CLASSE PN 25, INSTALADO EM PRUMADA DE ÁGUA   FORNECIMENTO E INSTALAÇÃO . AF_08/2022</v>
          </cell>
          <cell r="C4572" t="str">
            <v>UN</v>
          </cell>
          <cell r="D4572">
            <v>19.68</v>
          </cell>
          <cell r="E4572">
            <v>10.14</v>
          </cell>
          <cell r="F4572">
            <v>29.82</v>
          </cell>
        </row>
        <row r="4573">
          <cell r="A4573">
            <v>96690</v>
          </cell>
          <cell r="B4573" t="str">
            <v>JOELHO 90 GRAUS, PPR, DN 50 MM, CLASSE PN 25, INSTALADO EM PRUMADA DE ÁGUA   FORNECIMENTO E INSTALAÇÃO . AF_08/2022</v>
          </cell>
          <cell r="C4573" t="str">
            <v>UN</v>
          </cell>
          <cell r="D4573">
            <v>20.919999999999995</v>
          </cell>
          <cell r="E4573">
            <v>12.31</v>
          </cell>
          <cell r="F4573">
            <v>33.229999999999997</v>
          </cell>
        </row>
        <row r="4574">
          <cell r="A4574">
            <v>96691</v>
          </cell>
          <cell r="B4574" t="str">
            <v>JOELHO 45 GRAUS, PPR, DN 50 MM, CLASSE PN 25, INSTALADO EM PRUMADA DE ÁGUA   FORNECIMENTO E INSTALAÇÃO . AF_08/2022</v>
          </cell>
          <cell r="C4574" t="str">
            <v>UN</v>
          </cell>
          <cell r="D4574">
            <v>30.389999999999997</v>
          </cell>
          <cell r="E4574">
            <v>12.3</v>
          </cell>
          <cell r="F4574">
            <v>42.69</v>
          </cell>
        </row>
        <row r="4575">
          <cell r="A4575">
            <v>96692</v>
          </cell>
          <cell r="B4575" t="str">
            <v>JOELHO 90 GRAUS, PPR, DN 63 MM, CLASSE PN 25, INSTALADO EM PRUMADA DE ÁGUA   FORNECIMENTO E INSTALAÇÃO . AF_08/2022</v>
          </cell>
          <cell r="C4575" t="str">
            <v>UN</v>
          </cell>
          <cell r="D4575">
            <v>32.010000000000005</v>
          </cell>
          <cell r="E4575">
            <v>15.12</v>
          </cell>
          <cell r="F4575">
            <v>47.13</v>
          </cell>
        </row>
        <row r="4576">
          <cell r="A4576">
            <v>96693</v>
          </cell>
          <cell r="B4576" t="str">
            <v>JOELHO 45 GRAUS, PPR, DN 63 MM, CLASSE PN 25, INSTALADO EM PRUMADA DE ÁGUA   FORNECIMENTO E INSTALAÇÃO . AF_08/2022</v>
          </cell>
          <cell r="C4576" t="str">
            <v>UN</v>
          </cell>
          <cell r="D4576">
            <v>48.900000000000006</v>
          </cell>
          <cell r="E4576">
            <v>15.11</v>
          </cell>
          <cell r="F4576">
            <v>64.010000000000005</v>
          </cell>
        </row>
        <row r="4577">
          <cell r="A4577">
            <v>96694</v>
          </cell>
          <cell r="B4577" t="str">
            <v>JOELHO 90 GRAUS, PPR, DN 75 MM, CLASSE PN 25, INSTALADO EM PRUMADA DE ÁGUA   FORNECIMENTO E INSTALAÇÃO . AF_08/2022</v>
          </cell>
          <cell r="C4577" t="str">
            <v>UN</v>
          </cell>
          <cell r="D4577">
            <v>82.539999999999992</v>
          </cell>
          <cell r="E4577">
            <v>17.7</v>
          </cell>
          <cell r="F4577">
            <v>100.24</v>
          </cell>
        </row>
        <row r="4578">
          <cell r="A4578">
            <v>96695</v>
          </cell>
          <cell r="B4578" t="str">
            <v>JOELHO 45 GRAUS, PPR, DN 75 MM, CLASSE PN 25, INSTALADO EM PRUMADA DE ÁGUA   FORNECIMENTO E INSTALAÇÃO . AF_08/2022</v>
          </cell>
          <cell r="C4578" t="str">
            <v>UN</v>
          </cell>
          <cell r="D4578">
            <v>92.85</v>
          </cell>
          <cell r="E4578">
            <v>17.7</v>
          </cell>
          <cell r="F4578">
            <v>110.55</v>
          </cell>
        </row>
        <row r="4579">
          <cell r="A4579">
            <v>96696</v>
          </cell>
          <cell r="B4579" t="str">
            <v>JOELHO 90 GRAUS, PPR, DN 90 MM, CLASSE PN 25, INSTALADO EM PRUMADA DE ÁGUA   FORNECIMENTO E INSTALAÇÃO . AF_08/2022</v>
          </cell>
          <cell r="C4579" t="str">
            <v>UN</v>
          </cell>
          <cell r="D4579">
            <v>104.25</v>
          </cell>
          <cell r="E4579">
            <v>20.94</v>
          </cell>
          <cell r="F4579">
            <v>125.19</v>
          </cell>
        </row>
        <row r="4580">
          <cell r="A4580">
            <v>96697</v>
          </cell>
          <cell r="B4580" t="str">
            <v>JOELHO 90 GRAUS, PPR, DN 110 MM, CLASSE PN 25, INSTALADO EM PRUMADA DE ÁGUA   FORNECIMENTO E INSTALAÇÃO . AF_08/2022</v>
          </cell>
          <cell r="C4580" t="str">
            <v>UN</v>
          </cell>
          <cell r="D4580">
            <v>346.24</v>
          </cell>
          <cell r="E4580">
            <v>25.26</v>
          </cell>
          <cell r="F4580">
            <v>371.5</v>
          </cell>
        </row>
        <row r="4581">
          <cell r="A4581">
            <v>96698</v>
          </cell>
          <cell r="B4581" t="str">
            <v>LUVA, PPR, DN 25 MM, CLASSE PN 25, INSTALADO EM PRUMADA DE ÁGUA   FORNECIMENTO E INSTALAÇÃO . AF_08/2022</v>
          </cell>
          <cell r="C4581" t="str">
            <v>UN</v>
          </cell>
          <cell r="D4581">
            <v>4.21</v>
          </cell>
          <cell r="E4581">
            <v>4.63</v>
          </cell>
          <cell r="F4581">
            <v>8.84</v>
          </cell>
        </row>
        <row r="4582">
          <cell r="A4582">
            <v>96699</v>
          </cell>
          <cell r="B4582" t="str">
            <v>CONECTOR MACHO, PPR, 25 X 1/2, CLASSE PN 25, INSTALADO EM PRUMADA DE ÁGUA   FORNECIMENTO E INSTALAÇÃO . AF_08/2022</v>
          </cell>
          <cell r="C4582" t="str">
            <v>UN</v>
          </cell>
          <cell r="D4582">
            <v>23.29</v>
          </cell>
          <cell r="E4582">
            <v>4.5999999999999996</v>
          </cell>
          <cell r="F4582">
            <v>27.89</v>
          </cell>
        </row>
        <row r="4583">
          <cell r="A4583">
            <v>96700</v>
          </cell>
          <cell r="B4583" t="str">
            <v>CONECTOR FÊMEA, PPR, 25 X 1/2, CLASSE PN 25, INSTALADO EM PRUMADA DE ÁGUA   FORNECIMENTO E INSTALAÇÃO . AF_08/2022</v>
          </cell>
          <cell r="C4583" t="str">
            <v>UN</v>
          </cell>
          <cell r="D4583">
            <v>13.840000000000002</v>
          </cell>
          <cell r="E4583">
            <v>4.5999999999999996</v>
          </cell>
          <cell r="F4583">
            <v>18.440000000000001</v>
          </cell>
        </row>
        <row r="4584">
          <cell r="A4584">
            <v>96701</v>
          </cell>
          <cell r="B4584" t="str">
            <v>LUVA, PPR, DN 32 MM, CLASSE PN 25, INSTALADO EM PRUMADA DE ÁGUA   FORNECIMENTO E INSTALAÇÃO. AF_08/2022</v>
          </cell>
          <cell r="C4584" t="str">
            <v>UN</v>
          </cell>
          <cell r="D4584">
            <v>6.5200000000000005</v>
          </cell>
          <cell r="E4584">
            <v>5.63</v>
          </cell>
          <cell r="F4584">
            <v>12.15</v>
          </cell>
        </row>
        <row r="4585">
          <cell r="A4585">
            <v>96702</v>
          </cell>
          <cell r="B4585" t="str">
            <v>BUCHA DE REDUÇÃO, PPR, 32 X 25, CLASSE PN 25, INSTALADO EM PRUMADA DE ÁGUA   FORNECIMENTO E INSTALAÇÃO . AF_08/2022</v>
          </cell>
          <cell r="C4585" t="str">
            <v>UN</v>
          </cell>
          <cell r="D4585">
            <v>7.5100000000000007</v>
          </cell>
          <cell r="E4585">
            <v>5.12</v>
          </cell>
          <cell r="F4585">
            <v>12.63</v>
          </cell>
        </row>
        <row r="4586">
          <cell r="A4586">
            <v>96703</v>
          </cell>
          <cell r="B4586" t="str">
            <v>LUVA, PPR, DN 40 MM, CLASSE PN 25, INSTALADO EM PRUMADA DE ÁGUA   FORNECIMENTO E INSTALAÇÃO. AF_08/2022</v>
          </cell>
          <cell r="C4586" t="str">
            <v>UN</v>
          </cell>
          <cell r="D4586">
            <v>14.969999999999999</v>
          </cell>
          <cell r="E4586">
            <v>6.77</v>
          </cell>
          <cell r="F4586">
            <v>21.74</v>
          </cell>
        </row>
        <row r="4587">
          <cell r="A4587">
            <v>96704</v>
          </cell>
          <cell r="B4587" t="str">
            <v>BUCHA DE REDUÇÃO, PPR, 40 X 25, CLASSE PN 25, INSTALADO EM PRUMADA DE ÁGUA   FORNECIMENTO E INSTALAÇÃO . AF_08/2022</v>
          </cell>
          <cell r="C4587" t="str">
            <v>UN</v>
          </cell>
          <cell r="D4587">
            <v>16.54</v>
          </cell>
          <cell r="E4587">
            <v>5.68</v>
          </cell>
          <cell r="F4587">
            <v>22.22</v>
          </cell>
        </row>
        <row r="4588">
          <cell r="A4588">
            <v>96705</v>
          </cell>
          <cell r="B4588" t="str">
            <v>LUVA, PPR, DN 50 MM, CLASSE PN 25, INSTALADO EM PRUMADA DE ÁGUA   FORNECIMENTO E INSTALAÇÃO. AF_08/2022</v>
          </cell>
          <cell r="C4588" t="str">
            <v>UN</v>
          </cell>
          <cell r="D4588">
            <v>18.159999999999997</v>
          </cell>
          <cell r="E4588">
            <v>8.2200000000000006</v>
          </cell>
          <cell r="F4588">
            <v>26.38</v>
          </cell>
        </row>
        <row r="4589">
          <cell r="A4589">
            <v>96706</v>
          </cell>
          <cell r="B4589" t="str">
            <v>LUVA, PPR, DN 63 MM, CLASSE PN 25, INSTALADO EM PRUMADA DE ÁGUA   FORNECIMENTO E INSTALAÇÃO. AF_08/2022</v>
          </cell>
          <cell r="C4589" t="str">
            <v>UN</v>
          </cell>
          <cell r="D4589">
            <v>29.060000000000002</v>
          </cell>
          <cell r="E4589">
            <v>10.07</v>
          </cell>
          <cell r="F4589">
            <v>39.130000000000003</v>
          </cell>
        </row>
        <row r="4590">
          <cell r="A4590">
            <v>96707</v>
          </cell>
          <cell r="B4590" t="str">
            <v>LUVA, PPR, DN 75 MM, CLASSE PN 25, INSTALADO EM PRUMADA DE ÁGUA   FORNECIMENTO E INSTALAÇÃO. AF_08/2022</v>
          </cell>
          <cell r="C4590" t="str">
            <v>UN</v>
          </cell>
          <cell r="D4590">
            <v>51.19</v>
          </cell>
          <cell r="E4590">
            <v>11.8</v>
          </cell>
          <cell r="F4590">
            <v>62.99</v>
          </cell>
        </row>
        <row r="4591">
          <cell r="A4591">
            <v>96708</v>
          </cell>
          <cell r="B4591" t="str">
            <v>LUVA, PPR, DN 90 MM, CLASSE PN 25, INSTALADO EM PRUMADA DE ÁGUA   FORNECIMENTO E INSTALAÇÃO. AF_08/2022</v>
          </cell>
          <cell r="C4591" t="str">
            <v>UN</v>
          </cell>
          <cell r="D4591">
            <v>81.639999999999986</v>
          </cell>
          <cell r="E4591">
            <v>13.96</v>
          </cell>
          <cell r="F4591">
            <v>95.6</v>
          </cell>
        </row>
        <row r="4592">
          <cell r="A4592">
            <v>96709</v>
          </cell>
          <cell r="B4592" t="str">
            <v>LUVA, PPR, DN 110 MM, CLASSE PN 25, INSTALADO EM PRUMADA DE ÁGUA   FORNECIMENTO E INSTALAÇÃO. AF_08/2022</v>
          </cell>
          <cell r="C4592" t="str">
            <v>UN</v>
          </cell>
          <cell r="D4592">
            <v>105.16999999999999</v>
          </cell>
          <cell r="E4592">
            <v>16.850000000000001</v>
          </cell>
          <cell r="F4592">
            <v>122.02</v>
          </cell>
        </row>
        <row r="4593">
          <cell r="A4593">
            <v>96710</v>
          </cell>
          <cell r="B4593" t="str">
            <v>TÊ NORMAL, PPR, DN 25 MM, CLASSE PN 25, INSTALADO EM PRUMADA DE ÁGUA   FORNECIMENTO E INSTALAÇÃO . AF_08/2022</v>
          </cell>
          <cell r="C4593" t="str">
            <v>UN</v>
          </cell>
          <cell r="D4593">
            <v>7.0799999999999983</v>
          </cell>
          <cell r="E4593">
            <v>9.23</v>
          </cell>
          <cell r="F4593">
            <v>16.309999999999999</v>
          </cell>
        </row>
        <row r="4594">
          <cell r="A4594">
            <v>96711</v>
          </cell>
          <cell r="B4594" t="str">
            <v>TÊ NORMAL, PPR, DN 32 MM, CLASSE PN 25, INSTALADO EM PRUMADA DE ÁGUA   FORNECIMENTO E INSTALAÇÃO . AF_08/2022</v>
          </cell>
          <cell r="C4594" t="str">
            <v>UN</v>
          </cell>
          <cell r="D4594">
            <v>13.05</v>
          </cell>
          <cell r="E4594">
            <v>11.23</v>
          </cell>
          <cell r="F4594">
            <v>24.28</v>
          </cell>
        </row>
        <row r="4595">
          <cell r="A4595">
            <v>96712</v>
          </cell>
          <cell r="B4595" t="str">
            <v>TÊ NORMAL, PPR, DN 40 MM, CLASSE PN 25, INSTALADO EM PRUMADA DE ÁGUA   FORNECIMENTO E INSTALAÇÃO . AF_08/2022</v>
          </cell>
          <cell r="C4595" t="str">
            <v>UN</v>
          </cell>
          <cell r="D4595">
            <v>21.03</v>
          </cell>
          <cell r="E4595">
            <v>13.53</v>
          </cell>
          <cell r="F4595">
            <v>34.56</v>
          </cell>
        </row>
        <row r="4596">
          <cell r="A4596">
            <v>96713</v>
          </cell>
          <cell r="B4596" t="str">
            <v>TÊ NORMAL, PPR, DN 50 MM, CLASSE PN 25, INSTALADO EM PRUMADA DE ÁGUA   FORNECIMENTO E INSTALAÇÃO . AF_08/2022</v>
          </cell>
          <cell r="C4596" t="str">
            <v>UN</v>
          </cell>
          <cell r="D4596">
            <v>36.69</v>
          </cell>
          <cell r="E4596">
            <v>16.420000000000002</v>
          </cell>
          <cell r="F4596">
            <v>53.11</v>
          </cell>
        </row>
        <row r="4597">
          <cell r="A4597">
            <v>96714</v>
          </cell>
          <cell r="B4597" t="str">
            <v>TÊ NORMAL, PPR, DN 63 MM, CLASSE PN 25, INSTALADO EM PRUMADA DE ÁGUA   FORNECIMENTO E INSTALAÇÃO . AF_08/2022</v>
          </cell>
          <cell r="C4597" t="str">
            <v>UN</v>
          </cell>
          <cell r="D4597">
            <v>55.449999999999996</v>
          </cell>
          <cell r="E4597">
            <v>20.149999999999999</v>
          </cell>
          <cell r="F4597">
            <v>75.599999999999994</v>
          </cell>
        </row>
        <row r="4598">
          <cell r="A4598">
            <v>96715</v>
          </cell>
          <cell r="B4598" t="str">
            <v>TÊ NORMAL, PPR, DN 75 MM, CLASSE PN 25, INSTALADO EM PRUMADA DE ÁGUA   FORNECIMENTO E INSTALAÇÃO . AF_08/2022</v>
          </cell>
          <cell r="C4598" t="str">
            <v>UN</v>
          </cell>
          <cell r="D4598">
            <v>111.21</v>
          </cell>
          <cell r="E4598">
            <v>23.61</v>
          </cell>
          <cell r="F4598">
            <v>134.82</v>
          </cell>
        </row>
        <row r="4599">
          <cell r="A4599">
            <v>96716</v>
          </cell>
          <cell r="B4599" t="str">
            <v>TÊ NORMAL, PPR, DN 90 MM, CLASSE PN 25, INSTALADO EM PRUMADA DE ÁGUA   FORNECIMENTO E INSTALAÇÃO . AF_08/2022</v>
          </cell>
          <cell r="C4599" t="str">
            <v>UN</v>
          </cell>
          <cell r="D4599">
            <v>147.72999999999999</v>
          </cell>
          <cell r="E4599">
            <v>27.93</v>
          </cell>
          <cell r="F4599">
            <v>175.66</v>
          </cell>
        </row>
        <row r="4600">
          <cell r="A4600">
            <v>96717</v>
          </cell>
          <cell r="B4600" t="str">
            <v>TÊ NORMAL, PPR, DN 110 MM, CLASSE PN 25, INSTALADO EM PRUMADA DE ÁGUA   FORNECIMENTO E INSTALAÇÃO . AF_08/2022</v>
          </cell>
          <cell r="C4600" t="str">
            <v>UN</v>
          </cell>
          <cell r="D4600">
            <v>304.06</v>
          </cell>
          <cell r="E4600">
            <v>33.69</v>
          </cell>
          <cell r="F4600">
            <v>337.75</v>
          </cell>
        </row>
        <row r="4601">
          <cell r="A4601">
            <v>96736</v>
          </cell>
          <cell r="B4601" t="str">
            <v>LUVA, PPR, DN 20 MM, CLASSE PN 25, INSTALADO EM RESERVAÇÃO DE ÁGUA DE EDIFICAÇÃO QUE POSSUA RESERVATÓRIO DE FIBRA/FIBROCIMENTO  FORNECIMENTO E INSTALAÇÃO. AF_06/2016</v>
          </cell>
          <cell r="C4601" t="str">
            <v>UN</v>
          </cell>
          <cell r="D4601">
            <v>3.9599999999999995</v>
          </cell>
          <cell r="E4601">
            <v>3.43</v>
          </cell>
          <cell r="F4601">
            <v>7.39</v>
          </cell>
        </row>
        <row r="4602">
          <cell r="A4602">
            <v>96737</v>
          </cell>
          <cell r="B4602" t="str">
            <v>LUVA, PPR, DN 25 MM, CLASSE PN 25, INSTALADO EM RESERVAÇÃO DE ÁGUA DE EDIFICAÇÃO QUE POSSUA RESERVATÓRIO DE FIBRA/FIBROCIMENTO  FORNECIMENTO E INSTALAÇÃO. AF_06/2016</v>
          </cell>
          <cell r="C4602" t="str">
            <v>UN</v>
          </cell>
          <cell r="D4602">
            <v>3.73</v>
          </cell>
          <cell r="E4602">
            <v>3.43</v>
          </cell>
          <cell r="F4602">
            <v>7.16</v>
          </cell>
        </row>
        <row r="4603">
          <cell r="A4603">
            <v>96738</v>
          </cell>
          <cell r="B4603" t="str">
            <v>CONECTOR MACHO, PPR, 25 X 1/2'', CLASSE PN 25,  INSTALADO EM RESERVAÇÃO DE ÁGUA DE EDIFICAÇÃO QUE POSSUA RESERVATÓRIO DE FIBRA/FIBROCIMENTO   FORNECIMENTO E INSTALAÇÃO. AF_06/2016</v>
          </cell>
          <cell r="C4603" t="str">
            <v>UN</v>
          </cell>
          <cell r="D4603">
            <v>22.8</v>
          </cell>
          <cell r="E4603">
            <v>3.41</v>
          </cell>
          <cell r="F4603">
            <v>26.21</v>
          </cell>
        </row>
        <row r="4604">
          <cell r="A4604">
            <v>96739</v>
          </cell>
          <cell r="B4604" t="str">
            <v>LUVA, PPR, DN 32 MM, CLASSE PN 25, INSTALADO EM RESERVAÇÃO DE ÁGUA DE EDIFICAÇÃO QUE POSSUA RESERVATÓRIO DE FIBRA/FIBROCIMENTO  FORNECIMENTO E INSTALAÇÃO. AF_06/2016</v>
          </cell>
          <cell r="C4604" t="str">
            <v>UN</v>
          </cell>
          <cell r="D4604">
            <v>6.0100000000000007</v>
          </cell>
          <cell r="E4604">
            <v>4.3899999999999997</v>
          </cell>
          <cell r="F4604">
            <v>10.4</v>
          </cell>
        </row>
        <row r="4605">
          <cell r="A4605">
            <v>96740</v>
          </cell>
          <cell r="B4605" t="str">
            <v>CONECTOR MACHO, PPR, 32 X 3/4'', CLASSE PN 25,  INSTALADO EM RESERVAÇÃO DE ÁGUA DE EDIFICAÇÃO QUE POSSUA RESERVATÓRIO DE FIBRA/FIBROCIMENTO   FORNECIMENTO E INSTALAÇÃO. AF_06/2016</v>
          </cell>
          <cell r="C4605" t="str">
            <v>UN</v>
          </cell>
          <cell r="D4605">
            <v>32.42</v>
          </cell>
          <cell r="E4605">
            <v>4.3600000000000003</v>
          </cell>
          <cell r="F4605">
            <v>36.78</v>
          </cell>
        </row>
        <row r="4606">
          <cell r="A4606">
            <v>96741</v>
          </cell>
          <cell r="B4606" t="str">
            <v>LUVA, PPR, DN 40 MM, CLASSE PN 25, INSTALADO EM RESERVAÇÃO DE ÁGUA DE EDIFICAÇÃO QUE POSSUA RESERVATÓRIO DE FIBRA/FIBROCIMENTO  FORNECIMENTO E INSTALAÇÃO. AF_06/2016</v>
          </cell>
          <cell r="C4606" t="str">
            <v>UN</v>
          </cell>
          <cell r="D4606">
            <v>14</v>
          </cell>
          <cell r="E4606">
            <v>4.37</v>
          </cell>
          <cell r="F4606">
            <v>18.37</v>
          </cell>
        </row>
        <row r="4607">
          <cell r="A4607">
            <v>96742</v>
          </cell>
          <cell r="B4607" t="str">
            <v>LUVA, PPR, DN 50 MM, CLASSE PN 25, INSTALADO EM RESERVAÇÃO DE ÁGUA DE EDIFICAÇÃO QUE POSSUA RESERVATÓRIO DE FIBRA/FIBROCIMENTO  FORNECIMENTO E INSTALAÇÃO. AF_06/2016</v>
          </cell>
          <cell r="C4607" t="str">
            <v>UN</v>
          </cell>
          <cell r="D4607">
            <v>17.509999999999998</v>
          </cell>
          <cell r="E4607">
            <v>6.69</v>
          </cell>
          <cell r="F4607">
            <v>24.2</v>
          </cell>
        </row>
        <row r="4608">
          <cell r="A4608">
            <v>96743</v>
          </cell>
          <cell r="B4608" t="str">
            <v>LUVA, PPR, DN 63 MM, CLASSE PN 25, INSTALADO EM RESERVAÇÃO DE ÁGUA DE EDIFICAÇÃO QUE POSSUA RESERVATÓRIO DE FIBRA/FIBROCIMENTO  FORNECIMENTO E INSTALAÇÃO. AF_06/2016</v>
          </cell>
          <cell r="C4608" t="str">
            <v>UN</v>
          </cell>
          <cell r="D4608">
            <v>27.65</v>
          </cell>
          <cell r="E4608">
            <v>6.68</v>
          </cell>
          <cell r="F4608">
            <v>34.33</v>
          </cell>
        </row>
        <row r="4609">
          <cell r="A4609">
            <v>96744</v>
          </cell>
          <cell r="B4609" t="str">
            <v>LUVA, PPR, DN 75 MM, CLASSE PN 25, INSTALADO EM RESERVAÇÃO DE ÁGUA DE EDIFICAÇÃO QUE POSSUA RESERVATÓRIO DE FIBRA/FIBROCIMENTO  FORNECIMENTO E INSTALAÇÃO. AF_06/2016</v>
          </cell>
          <cell r="C4609" t="str">
            <v>UN</v>
          </cell>
          <cell r="D4609">
            <v>50.72</v>
          </cell>
          <cell r="E4609">
            <v>11.03</v>
          </cell>
          <cell r="F4609">
            <v>61.75</v>
          </cell>
        </row>
        <row r="4610">
          <cell r="A4610">
            <v>96745</v>
          </cell>
          <cell r="B4610" t="str">
            <v>LUVA, PPR, DN 90 MM, CLASSE PN 25, INSTALADO EM RESERVAÇÃO DE ÁGUA DE EDIFICAÇÃO QUE POSSUA RESERVATÓRIO DE FIBRA/FIBROCIMENTO  FORNECIMENTO E INSTALAÇÃO. AF_06/2016</v>
          </cell>
          <cell r="C4610" t="str">
            <v>UN</v>
          </cell>
          <cell r="D4610">
            <v>80.3</v>
          </cell>
          <cell r="E4610">
            <v>11.02</v>
          </cell>
          <cell r="F4610">
            <v>91.32</v>
          </cell>
        </row>
        <row r="4611">
          <cell r="A4611">
            <v>96746</v>
          </cell>
          <cell r="B4611" t="str">
            <v>LUVA, PPR, DN 110 MM, CLASSE PN 25, INSTALADO EM RESERVAÇÃO DE ÁGUA DE EDIFICAÇÃO QUE POSSUA RESERVATÓRIO DE FIBRA/FIBROCIMENTO  FORNECIMENTO E INSTALAÇÃO. AF_06/2016</v>
          </cell>
          <cell r="C4611" t="str">
            <v>UN</v>
          </cell>
          <cell r="D4611">
            <v>105.09</v>
          </cell>
          <cell r="E4611">
            <v>17.28</v>
          </cell>
          <cell r="F4611">
            <v>122.37</v>
          </cell>
        </row>
        <row r="4612">
          <cell r="A4612">
            <v>96747</v>
          </cell>
          <cell r="B4612" t="str">
            <v>JOELHO 90 GRAUS, PPR, DN 20 MM, CLASSE PN 25,  INSTALADO EM RESERVAÇÃO DE ÁGUA DE EDIFICAÇÃO QUE POSSUA RESERVATÓRIO DE FIBRA/FIBROCIMENTO  FORNECIMENTO E INSTALAÇÃO. AF_06/2016</v>
          </cell>
          <cell r="C4612" t="str">
            <v>UN</v>
          </cell>
          <cell r="D4612">
            <v>4.0600000000000005</v>
          </cell>
          <cell r="E4612">
            <v>5.16</v>
          </cell>
          <cell r="F4612">
            <v>9.2200000000000006</v>
          </cell>
        </row>
        <row r="4613">
          <cell r="A4613">
            <v>96748</v>
          </cell>
          <cell r="B4613" t="str">
            <v>JOELHO 90 GRAUS, PPR, DN 25 MM, CLASSE PN 25,  INSTALADO EM RESERVAÇÃO DE ÁGUA DE EDIFICAÇÃO QUE POSSUA RESERVATÓRIO DE FIBRA/FIBROCIMENTO  FORNECIMENTO E INSTALAÇÃO. AF_06/2016</v>
          </cell>
          <cell r="C4613" t="str">
            <v>UN</v>
          </cell>
          <cell r="D4613">
            <v>4.7899999999999991</v>
          </cell>
          <cell r="E4613">
            <v>5.16</v>
          </cell>
          <cell r="F4613">
            <v>9.9499999999999993</v>
          </cell>
        </row>
        <row r="4614">
          <cell r="A4614">
            <v>96749</v>
          </cell>
          <cell r="B4614" t="str">
            <v>JOELHO 90 GRAUS, PPR, DN 32 MM, CLASSE PN 25,  INSTALADO EM RESERVAÇÃO DE ÁGUA DE EDIFICAÇÃO QUE POSSUA RESERVATÓRIO DE FIBRA/FIBROCIMENTO  FORNECIMENTO E INSTALAÇÃO. AF_06/2016</v>
          </cell>
          <cell r="C4614" t="str">
            <v>UN</v>
          </cell>
          <cell r="D4614">
            <v>6.84</v>
          </cell>
          <cell r="E4614">
            <v>6.58</v>
          </cell>
          <cell r="F4614">
            <v>13.42</v>
          </cell>
        </row>
        <row r="4615">
          <cell r="A4615">
            <v>96750</v>
          </cell>
          <cell r="B4615" t="str">
            <v>JOELHO 90 GRAUS, PPR, DN 40 MM, CLASSE PN 25,  INSTALADO EM RESERVAÇÃO DE ÁGUA DE EDIFICAÇÃO QUE POSSUA RESERVATÓRIO DE FIBRA/FIBROCIMENTO  FORNECIMENTO E INSTALAÇÃO. AF_06/2016</v>
          </cell>
          <cell r="C4615" t="str">
            <v>UN</v>
          </cell>
          <cell r="D4615">
            <v>12.219999999999999</v>
          </cell>
          <cell r="E4615">
            <v>6.57</v>
          </cell>
          <cell r="F4615">
            <v>18.79</v>
          </cell>
        </row>
        <row r="4616">
          <cell r="A4616">
            <v>96751</v>
          </cell>
          <cell r="B4616" t="str">
            <v>JOELHO 90 GRAUS, PPR, DN 50 MM, CLASSE PN 25,  INSTALADO EM RESERVAÇÃO DE ÁGUA DE EDIFICAÇÃO QUE POSSUA RESERVATÓRIO DE FIBRA/FIBROCIMENTO  FORNECIMENTO E INSTALAÇÃO. AF_06/2016</v>
          </cell>
          <cell r="C4616" t="str">
            <v>UN</v>
          </cell>
          <cell r="D4616">
            <v>19.899999999999999</v>
          </cell>
          <cell r="E4616">
            <v>10</v>
          </cell>
          <cell r="F4616">
            <v>29.9</v>
          </cell>
        </row>
        <row r="4617">
          <cell r="A4617">
            <v>96752</v>
          </cell>
          <cell r="B4617" t="str">
            <v>JOELHO 90 GRAUS, PPR, DN 63 MM, CLASSE PN 25,  INSTALADO EM RESERVAÇÃO DE ÁGUA DE EDIFICAÇÃO QUE POSSUA RESERVATÓRIO DE FIBRA/FIBROCIMENTO  FORNECIMENTO E INSTALAÇÃO. AF_06/2016</v>
          </cell>
          <cell r="C4617" t="str">
            <v>UN</v>
          </cell>
          <cell r="D4617">
            <v>29.879999999999995</v>
          </cell>
          <cell r="E4617">
            <v>9.99</v>
          </cell>
          <cell r="F4617">
            <v>39.869999999999997</v>
          </cell>
        </row>
        <row r="4618">
          <cell r="A4618">
            <v>96753</v>
          </cell>
          <cell r="B4618" t="str">
            <v>JOELHO 90 GRAUS, PPR, DN 75 MM, CLASSE PN 25,  INSTALADO EM RESERVAÇÃO DE ÁGUA DE EDIFICAÇÃO QUE POSSUA RESERVATÓRIO DE FIBRA/FIBROCIMENTO  FORNECIMENTO E INSTALAÇÃO. AF_06/2016</v>
          </cell>
          <cell r="C4618" t="str">
            <v>UN</v>
          </cell>
          <cell r="D4618">
            <v>81.8</v>
          </cell>
          <cell r="E4618">
            <v>16.53</v>
          </cell>
          <cell r="F4618">
            <v>98.33</v>
          </cell>
        </row>
        <row r="4619">
          <cell r="A4619">
            <v>96754</v>
          </cell>
          <cell r="B4619" t="str">
            <v>JOELHO 90 GRAUS, PPR, DN 90 MM, CLASSE PN 25,  INSTALADO EM RESERVAÇÃO DE ÁGUA DE EDIFICAÇÃO QUE POSSUA RESERVATÓRIO DE FIBRA/FIBROCIMENTO  FORNECIMENTO E INSTALAÇÃO. AF_06/2016</v>
          </cell>
          <cell r="C4619" t="str">
            <v>UN</v>
          </cell>
          <cell r="D4619">
            <v>102.21</v>
          </cell>
          <cell r="E4619">
            <v>16.53</v>
          </cell>
          <cell r="F4619">
            <v>118.74</v>
          </cell>
        </row>
        <row r="4620">
          <cell r="A4620">
            <v>96755</v>
          </cell>
          <cell r="B4620" t="str">
            <v>JOELHO 90 GRAUS, PPR, DN 110 MM, CLASSE PN 25,  INSTALADO EM RESERVAÇÃO DE ÁGUA DE EDIFICAÇÃO QUE POSSUA RESERVATÓRIO DE FIBRA/FIBROCIMENTO  FORNECIMENTO E INSTALAÇÃO. AF_06/2016</v>
          </cell>
          <cell r="C4620" t="str">
            <v>UN</v>
          </cell>
          <cell r="D4620">
            <v>346.10999999999996</v>
          </cell>
          <cell r="E4620">
            <v>25.92</v>
          </cell>
          <cell r="F4620">
            <v>372.03</v>
          </cell>
        </row>
        <row r="4621">
          <cell r="A4621">
            <v>96756</v>
          </cell>
          <cell r="B4621" t="str">
            <v>TÊ MISTURADOR, PPR, DN 20 MM, CLASSE PN 25,  INSTALADO EM RESERVAÇÃO DE ÁGUA DE EDIFICAÇÃO QUE POSSUA RESERVATÓRIO DE FIBRA/FIBROCIMENTO  FORNECIMENTO E INSTALAÇÃO. AF_06/2016</v>
          </cell>
          <cell r="C4621" t="str">
            <v>UN</v>
          </cell>
          <cell r="D4621">
            <v>16.11</v>
          </cell>
          <cell r="E4621">
            <v>6.85</v>
          </cell>
          <cell r="F4621">
            <v>22.96</v>
          </cell>
        </row>
        <row r="4622">
          <cell r="A4622">
            <v>96757</v>
          </cell>
          <cell r="B4622" t="str">
            <v>TÊ MISTURADOR, PPR, DN 25 MM, CLASSE PN 25,  INSTALADO EM RESERVAÇÃO DE ÁGUA DE EDIFICAÇÃO QUE POSSUA RESERVATÓRIO DE FIBRA/FIBROCIMENTO  FORNECIMENTO E INSTALAÇÃO. AF_06/2016</v>
          </cell>
          <cell r="C4622" t="str">
            <v>UN</v>
          </cell>
          <cell r="D4622">
            <v>20.67</v>
          </cell>
          <cell r="E4622">
            <v>6.85</v>
          </cell>
          <cell r="F4622">
            <v>27.52</v>
          </cell>
        </row>
        <row r="4623">
          <cell r="A4623">
            <v>96758</v>
          </cell>
          <cell r="B4623" t="str">
            <v>TÊ, PPR, DN 32 MM, CLASSE PN 25,  INSTALADO EM RESERVAÇÃO DE ÁGUA DE EDIFICAÇÃO QUE POSSUA RESERVATÓRIO DE FIBRA/FIBROCIMENTO  FORNECIMENTO E INSTALAÇÃO. AF_06/2016</v>
          </cell>
          <cell r="C4623" t="str">
            <v>UN</v>
          </cell>
          <cell r="D4623">
            <v>11.98</v>
          </cell>
          <cell r="E4623">
            <v>8.77</v>
          </cell>
          <cell r="F4623">
            <v>20.75</v>
          </cell>
        </row>
        <row r="4624">
          <cell r="A4624">
            <v>96759</v>
          </cell>
          <cell r="B4624" t="str">
            <v>TÊ, PPR, DN 40 MM, CLASSE PN 25,  INSTALADO EM RESERVAÇÃO DE ÁGUA DE EDIFICAÇÃO QUE POSSUA RESERVATÓRIO DE FIBRA/FIBROCIMENTO  FORNECIMENTO E INSTALAÇÃO. AF_06/2016</v>
          </cell>
          <cell r="C4624" t="str">
            <v>UN</v>
          </cell>
          <cell r="D4624">
            <v>19.049999999999997</v>
          </cell>
          <cell r="E4624">
            <v>8.76</v>
          </cell>
          <cell r="F4624">
            <v>27.81</v>
          </cell>
        </row>
        <row r="4625">
          <cell r="A4625">
            <v>96760</v>
          </cell>
          <cell r="B4625" t="str">
            <v>TÊ, PPR, DN 50 MM, CLASSE PN 25,  INSTALADO EM RESERVAÇÃO DE ÁGUA DE EDIFICAÇÃO QUE POSSUA RESERVATÓRIO DE FIBRA/FIBROCIMENTO  FORNECIMENTO E INSTALAÇÃO. AF_06/2016</v>
          </cell>
          <cell r="C4625" t="str">
            <v>UN</v>
          </cell>
          <cell r="D4625">
            <v>35.340000000000003</v>
          </cell>
          <cell r="E4625">
            <v>13.34</v>
          </cell>
          <cell r="F4625">
            <v>48.68</v>
          </cell>
        </row>
        <row r="4626">
          <cell r="A4626">
            <v>96761</v>
          </cell>
          <cell r="B4626" t="str">
            <v>TÊ, PPR, DN 63 MM, CLASSE PN 25,  INSTALADO EM RESERVAÇÃO DE ÁGUA DE EDIFICAÇÃO QUE POSSUA RESERVATÓRIO DE FIBRA/FIBROCIMENTO  FORNECIMENTO E INSTALAÇÃO. AF_06/2016</v>
          </cell>
          <cell r="C4626" t="str">
            <v>UN</v>
          </cell>
          <cell r="D4626">
            <v>52.58</v>
          </cell>
          <cell r="E4626">
            <v>13.34</v>
          </cell>
          <cell r="F4626">
            <v>65.92</v>
          </cell>
        </row>
        <row r="4627">
          <cell r="A4627">
            <v>96762</v>
          </cell>
          <cell r="B4627" t="str">
            <v>TÊ, PPR, DN 75 MM, CLASSE PN 25,  INSTALADO EM RESERVAÇÃO DE ÁGUA DE EDIFICAÇÃO QUE POSSUA RESERVATÓRIO DE FIBRA/FIBROCIMENTO  FORNECIMENTO E INSTALAÇÃO. AF_06/2016</v>
          </cell>
          <cell r="C4627" t="str">
            <v>UN</v>
          </cell>
          <cell r="D4627">
            <v>110.26</v>
          </cell>
          <cell r="E4627">
            <v>22.01</v>
          </cell>
          <cell r="F4627">
            <v>132.27000000000001</v>
          </cell>
        </row>
        <row r="4628">
          <cell r="A4628">
            <v>96763</v>
          </cell>
          <cell r="B4628" t="str">
            <v>TÊ, PPR, DN 90 MM, CLASSE PN 25,  INSTALADO EM RESERVAÇÃO DE ÁGUA DE EDIFICAÇÃO QUE POSSUA RESERVATÓRIO DE FIBRA/FIBROCIMENTO  FORNECIMENTO E INSTALAÇÃO. AF_06/2016</v>
          </cell>
          <cell r="C4628" t="str">
            <v>UN</v>
          </cell>
          <cell r="D4628">
            <v>145.02000000000001</v>
          </cell>
          <cell r="E4628">
            <v>22.01</v>
          </cell>
          <cell r="F4628">
            <v>167.03</v>
          </cell>
        </row>
        <row r="4629">
          <cell r="A4629">
            <v>96764</v>
          </cell>
          <cell r="B4629" t="str">
            <v>TÊ, PPR, DN 110 MM, CLASSE PN 25,  INSTALADO EM RESERVAÇÃO DE ÁGUA DE EDIFICAÇÃO QUE POSSUA RESERVATÓRIO DE FIBRA/FIBROCIMENTO  FORNECIMENTO E INSTALAÇÃO. AF_06/2016</v>
          </cell>
          <cell r="C4629" t="str">
            <v>UN</v>
          </cell>
          <cell r="D4629">
            <v>303.88</v>
          </cell>
          <cell r="E4629">
            <v>34.58</v>
          </cell>
          <cell r="F4629">
            <v>338.46</v>
          </cell>
        </row>
        <row r="4630">
          <cell r="A4630">
            <v>96802</v>
          </cell>
          <cell r="B4630" t="str">
            <v>KIT CHASSI PEX, PRÉ-FABRICADO, PARA CHUVEIRO, INCLUSO QUADRO METÁLICO, TUBOS, REGISTROS DE PRESSÃO E CONEXÕES POR CRIMPAGEM - FORNECIMENTO E INSTALAÇÃO. AF_02/2023</v>
          </cell>
          <cell r="C4630" t="str">
            <v>UN</v>
          </cell>
          <cell r="D4630">
            <v>357.58</v>
          </cell>
          <cell r="E4630">
            <v>15.6</v>
          </cell>
          <cell r="F4630">
            <v>373.18</v>
          </cell>
        </row>
        <row r="4631">
          <cell r="A4631">
            <v>96803</v>
          </cell>
          <cell r="B4631" t="str">
            <v>KIT CHASSI PEX, PRÉ-FABRICADO, PARA COZINHA COM CUBA SIMPLES, INCLUSO QUADRO METÁLICO, TUBOS E CONEXÕES POR CRIMPAGEM - FORNECIMENTO E INSTALAÇÃO. AF_02/2023</v>
          </cell>
          <cell r="C4631" t="str">
            <v>UN</v>
          </cell>
          <cell r="D4631">
            <v>57.110000000000007</v>
          </cell>
          <cell r="E4631">
            <v>12.93</v>
          </cell>
          <cell r="F4631">
            <v>70.040000000000006</v>
          </cell>
        </row>
        <row r="4632">
          <cell r="A4632">
            <v>96804</v>
          </cell>
          <cell r="B4632" t="str">
            <v>KIT CHASSI PEX, PRÉ-FABRICADO, PARA ÁREA DE SERVIÇO COM TANQUE E MÁQUINA DE LAVAR ROUPA, INCLUSO QUADRO METÁLICO, TUBOS E CONEXÕES POR CRIMPAGEM - FORNECIMENTO E INSTALAÇÃO. AF_02/2023</v>
          </cell>
          <cell r="C4632" t="str">
            <v>UN</v>
          </cell>
          <cell r="D4632">
            <v>84.2</v>
          </cell>
          <cell r="E4632">
            <v>30.59</v>
          </cell>
          <cell r="F4632">
            <v>114.79</v>
          </cell>
        </row>
        <row r="4633">
          <cell r="A4633">
            <v>96805</v>
          </cell>
          <cell r="B4633" t="str">
            <v>KIT CHASSI PEX, PRÉ-FABRICADO, PARA CHUVEIRO, INCLUSO QUADRO METÁLICO, TUBOS, REGISTROS DE PRESSÃO E CONEXÕES POR ANEL DESLIZANTE - FORNECIMENTO E INSTALAÇÃO. AF_02/2023</v>
          </cell>
          <cell r="C4633" t="str">
            <v>UN</v>
          </cell>
          <cell r="D4633">
            <v>174.61</v>
          </cell>
          <cell r="E4633">
            <v>20.91</v>
          </cell>
          <cell r="F4633">
            <v>195.52</v>
          </cell>
        </row>
        <row r="4634">
          <cell r="A4634">
            <v>96806</v>
          </cell>
          <cell r="B4634" t="str">
            <v>KIT CHASSI PEX, PRÉ-FABRICADO, PARA COZINHA COM CUBA SIMPLES, INCLUSO QUADRO METÁLICO, TUBOS E CONEXÕES POR ANEL DESLIZANTE - FORNECIMENTO E INSTALAÇÃO. AF_02/2023</v>
          </cell>
          <cell r="C4634" t="str">
            <v>UN</v>
          </cell>
          <cell r="D4634">
            <v>59.11</v>
          </cell>
          <cell r="E4634">
            <v>18.239999999999998</v>
          </cell>
          <cell r="F4634">
            <v>77.349999999999994</v>
          </cell>
        </row>
        <row r="4635">
          <cell r="A4635">
            <v>96807</v>
          </cell>
          <cell r="B4635" t="str">
            <v>KIT CHASSI PEX, PRÉ-FABRICADO, PARA ÁREA DE SERVIÇO COM TANQUE E MÁQUINA DE LAVAR ROUPA, INCLUSO QUADRO METÁLICO, TUBOS E CONEXÕES POR ANEL DESLIZANTE - FORNECIMENTO E INSTALAÇÃO. AF_02/2023</v>
          </cell>
          <cell r="C4635" t="str">
            <v>UN</v>
          </cell>
          <cell r="D4635">
            <v>89.669999999999987</v>
          </cell>
          <cell r="E4635">
            <v>35.9</v>
          </cell>
          <cell r="F4635">
            <v>125.57</v>
          </cell>
        </row>
        <row r="4636">
          <cell r="A4636">
            <v>96808</v>
          </cell>
          <cell r="B4636" t="str">
            <v>UNIÃO METÁLICA PARA INSTALAÇÕES EM PEX ÁGUA, DN 16 MM, COM ANEL DESLIZANTE - FORNECIMENTO E INSTALAÇÃO. AF_02/2023</v>
          </cell>
          <cell r="C4636" t="str">
            <v>UN</v>
          </cell>
          <cell r="D4636">
            <v>9.5600000000000023</v>
          </cell>
          <cell r="E4636">
            <v>6.95</v>
          </cell>
          <cell r="F4636">
            <v>16.510000000000002</v>
          </cell>
        </row>
        <row r="4637">
          <cell r="A4637">
            <v>96809</v>
          </cell>
          <cell r="B4637" t="str">
            <v>CONEXÃO FIXA, ROSCA FÊMEA, METÁLICA, PARA INSTALAÇÕES EM PEX ÁGUA, DN 16 MM X 1/2", COM ANEL DESLIZANTE. FORNECIMENTO E INSTALAÇÃO. AF_02/2023</v>
          </cell>
          <cell r="C4637" t="str">
            <v>UN</v>
          </cell>
          <cell r="D4637">
            <v>11.120000000000001</v>
          </cell>
          <cell r="E4637">
            <v>6.95</v>
          </cell>
          <cell r="F4637">
            <v>18.07</v>
          </cell>
        </row>
        <row r="4638">
          <cell r="A4638">
            <v>96810</v>
          </cell>
          <cell r="B4638" t="str">
            <v>CONEXÃO MÓVEL, ROSCA FÊMEA, METÁLICA, PARA INSTALAÇÕES EM PEX ÁGUA, DN 16 MM X 3/4", COM ANEL DESLIZANTE. FORNECIMENTO E INSTALAÇÃO. AF_02/2023</v>
          </cell>
          <cell r="C4638" t="str">
            <v>UN</v>
          </cell>
          <cell r="D4638">
            <v>11.91</v>
          </cell>
          <cell r="E4638">
            <v>7.75</v>
          </cell>
          <cell r="F4638">
            <v>19.66</v>
          </cell>
        </row>
        <row r="4639">
          <cell r="A4639">
            <v>96811</v>
          </cell>
          <cell r="B4639" t="str">
            <v>UNIÃO METÁLICA PARA INSTALAÇÕES EM PEX ÁGUA, DN 20 MM, COM ANEL DESLIZANTE - FORNECIMENTO E INSTALAÇÃO. AF_02/2023</v>
          </cell>
          <cell r="C4639" t="str">
            <v>UN</v>
          </cell>
          <cell r="D4639">
            <v>12.509999999999998</v>
          </cell>
          <cell r="E4639">
            <v>8.23</v>
          </cell>
          <cell r="F4639">
            <v>20.74</v>
          </cell>
        </row>
        <row r="4640">
          <cell r="A4640">
            <v>96812</v>
          </cell>
          <cell r="B4640" t="str">
            <v>CONEXÃO FIXA, ROSCA FÊMEA, METÁLICA, PARA INSTALAÇÕES EM PEX ÁGUA, DN 20 MM X 1/2", COM ANEL DESLIZANTE. FORNECIMENTO E INSTALAÇÃO. AF_02/2023</v>
          </cell>
          <cell r="C4640" t="str">
            <v>UN</v>
          </cell>
          <cell r="D4640">
            <v>11.45</v>
          </cell>
          <cell r="E4640">
            <v>7.43</v>
          </cell>
          <cell r="F4640">
            <v>18.88</v>
          </cell>
        </row>
        <row r="4641">
          <cell r="A4641">
            <v>96813</v>
          </cell>
          <cell r="B4641" t="str">
            <v>CONEXÃO FIXA, ROSCA FÊMEA, METÁLICA, PARA INSTALAÇÕES EM PEX ÁGUA, DN 20 MM X 3/4", COM ANEL DESLIZANTE. FORNECIMENTO E INSTALAÇÃO. AF_02/2023</v>
          </cell>
          <cell r="C4641" t="str">
            <v>UN</v>
          </cell>
          <cell r="D4641">
            <v>13.23</v>
          </cell>
          <cell r="E4641">
            <v>8.23</v>
          </cell>
          <cell r="F4641">
            <v>21.46</v>
          </cell>
        </row>
        <row r="4642">
          <cell r="A4642">
            <v>96814</v>
          </cell>
          <cell r="B4642" t="str">
            <v>UNIÃO DE REDUÇÃO, METÁLICA, PARA INSTALAÇÕES EM PEX ÁGUA, DN 20 X 16 MM, CONEXÃO POR ANEL DESLIZANTE - FORNECIMENTO E INSTALAÇÃO. AF_02/2023</v>
          </cell>
          <cell r="C4642" t="str">
            <v>UN</v>
          </cell>
          <cell r="D4642">
            <v>9.7200000000000006</v>
          </cell>
          <cell r="E4642">
            <v>5.67</v>
          </cell>
          <cell r="F4642">
            <v>15.39</v>
          </cell>
        </row>
        <row r="4643">
          <cell r="A4643">
            <v>96815</v>
          </cell>
          <cell r="B4643" t="str">
            <v>UNIÃO METÁLICA PARA INSTALAÇÕES EM PEX ÁGUA, DN 25 MM, COM ANEL DESLIZANTE - FORNECIMENTO E INSTALAÇÃO. AF_02/2023</v>
          </cell>
          <cell r="C4643" t="str">
            <v>UN</v>
          </cell>
          <cell r="D4643">
            <v>21.75</v>
          </cell>
          <cell r="E4643">
            <v>9.85</v>
          </cell>
          <cell r="F4643">
            <v>31.6</v>
          </cell>
        </row>
        <row r="4644">
          <cell r="A4644">
            <v>96816</v>
          </cell>
          <cell r="B4644" t="str">
            <v>CONEXÃO FIXA, ROSCA FÊMEA, METÁLICA, PARA INSTALAÇÕES EM PEX ÁGUA, DN 25 MM X 3/4", COM ANEL DESLIZANTE - FORNECIMENTO E INSTALAÇÃO. AF_02/2023</v>
          </cell>
          <cell r="C4644" t="str">
            <v>UN</v>
          </cell>
          <cell r="D4644">
            <v>15.319999999999999</v>
          </cell>
          <cell r="E4644">
            <v>8.83</v>
          </cell>
          <cell r="F4644">
            <v>24.15</v>
          </cell>
        </row>
        <row r="4645">
          <cell r="A4645">
            <v>96817</v>
          </cell>
          <cell r="B4645" t="str">
            <v>CONEXÃO FIXA, ROSCA FÊMEA, METÁLICA, PARA INSTALAÇÕES EM PEX ÁGUA, DN 25 MM X 1", COM ANEL DESLIZANTE - FORNECIMENTO E INSTALAÇÃO. AF_02/2023</v>
          </cell>
          <cell r="C4645" t="str">
            <v>UN</v>
          </cell>
          <cell r="D4645">
            <v>21.990000000000002</v>
          </cell>
          <cell r="E4645">
            <v>9.85</v>
          </cell>
          <cell r="F4645">
            <v>31.84</v>
          </cell>
        </row>
        <row r="4646">
          <cell r="A4646">
            <v>96818</v>
          </cell>
          <cell r="B4646" t="str">
            <v>UNIÃO DE REDUÇÃO, METÁLICA, PARA INSTALAÇÕES EM PEX ÁGUA, DN 25 X 16 MM, CONEXÃO POR ANEL DESLIZANTE - FORNECIMENTO E INSTALAÇÃO. AF_02/2023</v>
          </cell>
          <cell r="C4646" t="str">
            <v>UN</v>
          </cell>
          <cell r="D4646">
            <v>14.14</v>
          </cell>
          <cell r="E4646">
            <v>6.27</v>
          </cell>
          <cell r="F4646">
            <v>20.41</v>
          </cell>
        </row>
        <row r="4647">
          <cell r="A4647">
            <v>96819</v>
          </cell>
          <cell r="B4647" t="str">
            <v>UNIÃO DE REDUÇÃO, METÁLICA, PARA INSTALAÇÕES EM PEX ÁGUA, DN 25 X 20 MM, CONEXÃO POR ANEL DESLIZANTE - FORNECIMENTO E INSTALAÇÃO. AF_02/2023</v>
          </cell>
          <cell r="C4647" t="str">
            <v>UN</v>
          </cell>
          <cell r="D4647">
            <v>15.15</v>
          </cell>
          <cell r="E4647">
            <v>6.74</v>
          </cell>
          <cell r="F4647">
            <v>21.89</v>
          </cell>
        </row>
        <row r="4648">
          <cell r="A4648">
            <v>96820</v>
          </cell>
          <cell r="B4648" t="str">
            <v>UNIÃO METÁLICA PARA INSTALAÇÕES EM PEX ÁGUA, DN 32 MM, COM ANEL DESLIZANTE - FORNECIMENTO E INSTALAÇÃO. AF_02/2023</v>
          </cell>
          <cell r="C4648" t="str">
            <v>UN</v>
          </cell>
          <cell r="D4648">
            <v>25.959999999999997</v>
          </cell>
          <cell r="E4648">
            <v>12.09</v>
          </cell>
          <cell r="F4648">
            <v>38.049999999999997</v>
          </cell>
        </row>
        <row r="4649">
          <cell r="A4649">
            <v>96821</v>
          </cell>
          <cell r="B4649" t="str">
            <v>CONEXÃO FIXA, ROSCA FÊMEA, METÁLICA, PARA INSTALAÇÕES EM PEX ÁGUA, DN 32 MM X 1", COM ANEL DESLIZANTE - FORNECIMENTO E INSTALAÇÃO. AF_02/2023</v>
          </cell>
          <cell r="C4649" t="str">
            <v>UN</v>
          </cell>
          <cell r="D4649">
            <v>24.689999999999998</v>
          </cell>
          <cell r="E4649">
            <v>10.68</v>
          </cell>
          <cell r="F4649">
            <v>35.369999999999997</v>
          </cell>
        </row>
        <row r="4650">
          <cell r="A4650">
            <v>96822</v>
          </cell>
          <cell r="B4650" t="str">
            <v>UNIÃO DE REDUÇÃO, METÁLICA, PARA INSTALAÇÕES EM PEX ÁGUA, DN 32 X 25 MM, CONEXÃO POR ANEL DESLIZANTE - FORNECIMENTO E INSTALAÇÃO. AF_02/2023</v>
          </cell>
          <cell r="C4650" t="str">
            <v>UN</v>
          </cell>
          <cell r="D4650">
            <v>20.420000000000002</v>
          </cell>
          <cell r="E4650">
            <v>8.19</v>
          </cell>
          <cell r="F4650">
            <v>28.61</v>
          </cell>
        </row>
        <row r="4651">
          <cell r="A4651">
            <v>96823</v>
          </cell>
          <cell r="B4651" t="str">
            <v>LUVA PARA INSTALAÇÕES EM PEX ÁGUA, DN 16 MM, CONEXÃO POR CRIMPAGEM - FORNECIMENTO E INSTALAÇÃO. AF_02/2023</v>
          </cell>
          <cell r="C4651" t="str">
            <v>UN</v>
          </cell>
          <cell r="D4651">
            <v>7.1300000000000008</v>
          </cell>
          <cell r="E4651">
            <v>3.61</v>
          </cell>
          <cell r="F4651">
            <v>10.74</v>
          </cell>
        </row>
        <row r="4652">
          <cell r="A4652">
            <v>96824</v>
          </cell>
          <cell r="B4652" t="str">
            <v>CONEXÃO FIXA, ROSCA FÊMEA, PARA INSTALAÇÕES EM PEX ÁGUA, DN 16MM X 1/2", CONEXÃO POR CRIMPAGEM - FORNECIMENTO E INSTALAÇÃO. AF_02/2023</v>
          </cell>
          <cell r="C4652" t="str">
            <v>UN</v>
          </cell>
          <cell r="D4652">
            <v>10.700000000000001</v>
          </cell>
          <cell r="E4652">
            <v>6.17</v>
          </cell>
          <cell r="F4652">
            <v>16.87</v>
          </cell>
        </row>
        <row r="4653">
          <cell r="A4653">
            <v>96826</v>
          </cell>
          <cell r="B4653" t="str">
            <v>LUVA PARA INSTALAÇÕES EM PEX ÁGUA, DN 20 MM, CONEXÃO POR CRIMPAGEM - FORNECIMENTO E INSTALAÇÃO. AF_02/2023</v>
          </cell>
          <cell r="C4653" t="str">
            <v>UN</v>
          </cell>
          <cell r="D4653">
            <v>8.1900000000000013</v>
          </cell>
          <cell r="E4653">
            <v>4.29</v>
          </cell>
          <cell r="F4653">
            <v>12.48</v>
          </cell>
        </row>
        <row r="4654">
          <cell r="A4654">
            <v>96827</v>
          </cell>
          <cell r="B4654" t="str">
            <v>CONEXÃO FIXA, ROSCA FÊMEA, PARA INSTALAÇÕES EM PEX ÁGUA, DN 20MM X 1/2", CONEXÃO POR CRIMPAGEM - FORNECIMENTO E INSTALAÇÃO. AF_02/2023</v>
          </cell>
          <cell r="C4654" t="str">
            <v>UN</v>
          </cell>
          <cell r="D4654">
            <v>11.84</v>
          </cell>
          <cell r="E4654">
            <v>6.5</v>
          </cell>
          <cell r="F4654">
            <v>18.34</v>
          </cell>
        </row>
        <row r="4655">
          <cell r="A4655">
            <v>96828</v>
          </cell>
          <cell r="B4655" t="str">
            <v>CONEXÃO FIXA, ROSCA FÊMEA, PARA INSTALAÇÕES EM PEX ÁGUA, DN 20MM X 3/4", CONEXÃO POR CRIMPAGEM - FORNECIMENTO E INSTALAÇÃO. AF_02/2023</v>
          </cell>
          <cell r="C4655" t="str">
            <v>UN</v>
          </cell>
          <cell r="D4655">
            <v>15.150000000000002</v>
          </cell>
          <cell r="E4655">
            <v>7.31</v>
          </cell>
          <cell r="F4655">
            <v>22.46</v>
          </cell>
        </row>
        <row r="4656">
          <cell r="A4656">
            <v>96829</v>
          </cell>
          <cell r="B4656" t="str">
            <v>LUVA DE REDUÇÃO PARA INSTALAÇÕES EM PEX ÁGUA, DN 20 X 16 MM, CONEXÃO POR CRIMPAGEM - FORNECIMENTO E INSTALAÇÃO. AF_02/2023</v>
          </cell>
          <cell r="C4656" t="str">
            <v>UN</v>
          </cell>
          <cell r="D4656">
            <v>13.11</v>
          </cell>
          <cell r="E4656">
            <v>3.95</v>
          </cell>
          <cell r="F4656">
            <v>17.059999999999999</v>
          </cell>
        </row>
        <row r="4657">
          <cell r="A4657">
            <v>96830</v>
          </cell>
          <cell r="B4657" t="str">
            <v>LUVA PARA INSTALAÇÕES EM PEX ÁGUA, DN 25 MM, CONEXÃO POR CRIMPAGEM - FORNECIMENTO E INSTALAÇÃO. AF_02/2023</v>
          </cell>
          <cell r="C4657" t="str">
            <v>UN</v>
          </cell>
          <cell r="D4657">
            <v>14.219999999999999</v>
          </cell>
          <cell r="E4657">
            <v>5.12</v>
          </cell>
          <cell r="F4657">
            <v>19.34</v>
          </cell>
        </row>
        <row r="4658">
          <cell r="A4658">
            <v>96832</v>
          </cell>
          <cell r="B4658" t="str">
            <v>CONEXÃO FIXA, ROSCA FÊMEA, PARA INSTALAÇÕES EM PEX ÁGUA, DN 25MM X 3/4", CONEXÃO POR CRIMPAGEM - FORNECIMENTO E INSTALAÇÃO. AF_02/2023</v>
          </cell>
          <cell r="C4658" t="str">
            <v>UN</v>
          </cell>
          <cell r="D4658">
            <v>20.21</v>
          </cell>
          <cell r="E4658">
            <v>7.72</v>
          </cell>
          <cell r="F4658">
            <v>27.93</v>
          </cell>
        </row>
        <row r="4659">
          <cell r="A4659">
            <v>96833</v>
          </cell>
          <cell r="B4659" t="str">
            <v>LUVA DE REDUÇÃO PARA INSTALAÇÕES EM PEX ÁGUA, DN 25 X 16 MM, CONEXÃO POR CRIMPAGEM - FORNECIMENTO E INSTALAÇÃO. AF_02/2023</v>
          </cell>
          <cell r="C4659" t="str">
            <v>UN</v>
          </cell>
          <cell r="D4659">
            <v>17.28</v>
          </cell>
          <cell r="E4659">
            <v>4.3600000000000003</v>
          </cell>
          <cell r="F4659">
            <v>21.64</v>
          </cell>
        </row>
        <row r="4660">
          <cell r="A4660">
            <v>96834</v>
          </cell>
          <cell r="B4660" t="str">
            <v>LUVA PARA INSTALAÇÕES EM PEX ÁGUA, DN 32 MM, CONEXÃO POR CRIMPAGEM - FORNECIMENTO E INSTALAÇÃO. AF_02/2023</v>
          </cell>
          <cell r="C4660" t="str">
            <v>UN</v>
          </cell>
          <cell r="D4660">
            <v>19.75</v>
          </cell>
          <cell r="E4660">
            <v>6.3</v>
          </cell>
          <cell r="F4660">
            <v>26.05</v>
          </cell>
        </row>
        <row r="4661">
          <cell r="A4661">
            <v>96836</v>
          </cell>
          <cell r="B4661" t="str">
            <v>LUVA DE REDUÇÃO PARA INSTALAÇÕES EM PEX ÁGUA, DN 32 X 25 MM, CONEXÃO POR CRIMPAGEM - FORNECIMENTO E INSTALAÇÃO. AF_02/2023</v>
          </cell>
          <cell r="C4661" t="str">
            <v>UN</v>
          </cell>
          <cell r="D4661">
            <v>25.14</v>
          </cell>
          <cell r="E4661">
            <v>5.71</v>
          </cell>
          <cell r="F4661">
            <v>30.85</v>
          </cell>
        </row>
        <row r="4662">
          <cell r="A4662">
            <v>96837</v>
          </cell>
          <cell r="B4662" t="str">
            <v>JOELHO 90 GRAUS, METÁLICO, PARA INSTALAÇÕES EM PEX ÁGUA, DN 16 MM, CONEXÃO POR ANEL DESLIZANTE - FORNECIMENTO E INSTALAÇÃO. AF_02/2023</v>
          </cell>
          <cell r="C4662" t="str">
            <v>UN</v>
          </cell>
          <cell r="D4662">
            <v>12.36</v>
          </cell>
          <cell r="E4662">
            <v>7.78</v>
          </cell>
          <cell r="F4662">
            <v>20.14</v>
          </cell>
        </row>
        <row r="4663">
          <cell r="A4663">
            <v>96838</v>
          </cell>
          <cell r="B4663" t="str">
            <v>JOELHO 90 GRAUS, ROSCA FÊMEA TERMINAL, METÁLICO, PARA INSTALAÇÕES EM PEX ÁGUA, DN 16MM X 1/2", CONEXÃO POR ANEL DESLIZANTE - FORNECIMENTO E INSTALAÇÃO. AF_02/2023</v>
          </cell>
          <cell r="C4663" t="str">
            <v>UN</v>
          </cell>
          <cell r="D4663">
            <v>14.049999999999999</v>
          </cell>
          <cell r="E4663">
            <v>10.42</v>
          </cell>
          <cell r="F4663">
            <v>24.47</v>
          </cell>
        </row>
        <row r="4664">
          <cell r="A4664">
            <v>96839</v>
          </cell>
          <cell r="B4664" t="str">
            <v>JOELHO, ROSCA FÊMEA, COM BASE FIXA, METÁLICO, PARA INSTALAÇÕES EM PEX ÁGUA, DN 16MM X 1/2", CONEXÃO POR ANEL DESLIZANTE - FORNECIMENTO E INSTALAÇÃO. AF_02/2023</v>
          </cell>
          <cell r="C4664" t="str">
            <v>UN</v>
          </cell>
          <cell r="D4664">
            <v>14.81</v>
          </cell>
          <cell r="E4664">
            <v>10.42</v>
          </cell>
          <cell r="F4664">
            <v>25.23</v>
          </cell>
        </row>
        <row r="4665">
          <cell r="A4665">
            <v>96840</v>
          </cell>
          <cell r="B4665" t="str">
            <v>JOELHO 90 GRAUS, METÁLICO, PARA INSTALAÇÕES EM PEX ÁGUA, DN 20 MM, CONEXÃO POR ANEL DESLIZANTE - FORNECIMENTO E INSTALAÇÃO. AF_02/2023</v>
          </cell>
          <cell r="C4665" t="str">
            <v>UN</v>
          </cell>
          <cell r="D4665">
            <v>15.05</v>
          </cell>
          <cell r="E4665">
            <v>9.23</v>
          </cell>
          <cell r="F4665">
            <v>24.28</v>
          </cell>
        </row>
        <row r="4666">
          <cell r="A4666">
            <v>96841</v>
          </cell>
          <cell r="B4666" t="str">
            <v>JOELHO 90 GRAUS, ROSCA FÊMEA TERMINAL, METÁLICO, PARA INSTALAÇÕES EM PEX ÁGUA, DN 20 MM X 1/2", CONEXÃO POR ANEL DESLIZANTE - FORNECIMENTO E INSTALAÇÃO. AF_02/2023</v>
          </cell>
          <cell r="C4666" t="str">
            <v>UN</v>
          </cell>
          <cell r="D4666">
            <v>15.939999999999998</v>
          </cell>
          <cell r="E4666">
            <v>11.14</v>
          </cell>
          <cell r="F4666">
            <v>27.08</v>
          </cell>
        </row>
        <row r="4667">
          <cell r="A4667">
            <v>96842</v>
          </cell>
          <cell r="B4667" t="str">
            <v>JOELHO 90 GRAUS, ROSCA FÊMEA TERMINAL, METÁLICO, PARA INSTALAÇÕES EM PEX ÁGUA, DN 20 MM X 3/4", CONEXÃO POR ANEL DESLIZANTE - FORNECIMENTO E INSTALAÇÃO. AF_02/2023</v>
          </cell>
          <cell r="C4667" t="str">
            <v>UN</v>
          </cell>
          <cell r="D4667">
            <v>18.560000000000002</v>
          </cell>
          <cell r="E4667">
            <v>12.36</v>
          </cell>
          <cell r="F4667">
            <v>30.92</v>
          </cell>
        </row>
        <row r="4668">
          <cell r="A4668">
            <v>96843</v>
          </cell>
          <cell r="B4668" t="str">
            <v>JOELHO ROSCA FÊMEA, COM BASE FIXA, METÁLICO, PARA INSTALAÇÕES EM PEX ÁGUA, DN 20MM X 1/2", CONEXÃO POR ANEL DESLIZANTE - FORNECIMENTO E INSTALAÇÃO. AF_02/2023</v>
          </cell>
          <cell r="C4668" t="str">
            <v>UN</v>
          </cell>
          <cell r="D4668">
            <v>16.96</v>
          </cell>
          <cell r="E4668">
            <v>11.14</v>
          </cell>
          <cell r="F4668">
            <v>28.1</v>
          </cell>
        </row>
        <row r="4669">
          <cell r="A4669">
            <v>96844</v>
          </cell>
          <cell r="B4669" t="str">
            <v>JOELHO ROSCA FÊMEA, MÓVEL, METÁLICO, PARA INSTALAÇÕES EM PEX ÁGUA, DN 20MM X 3/4", CONEXÃO POR ANEL DESLIZANTE - FORNECIMENTO E INSTALAÇÃO. AF_02/2023</v>
          </cell>
          <cell r="C4669" t="str">
            <v>UN</v>
          </cell>
          <cell r="D4669">
            <v>19.89</v>
          </cell>
          <cell r="E4669">
            <v>12.36</v>
          </cell>
          <cell r="F4669">
            <v>32.25</v>
          </cell>
        </row>
        <row r="4670">
          <cell r="A4670">
            <v>96845</v>
          </cell>
          <cell r="B4670" t="str">
            <v>JOELHO 90 GRAUS, METÁLICO, PARA INSTALAÇÕES EM PEX ÁGUA, DN 25 MM, CONEXÃO POR ANEL DESLIZANTE - FORNECIMENTO E INSTALAÇÃO. AF_02/2023</v>
          </cell>
          <cell r="C4670" t="str">
            <v>UN</v>
          </cell>
          <cell r="D4670">
            <v>26.459999999999997</v>
          </cell>
          <cell r="E4670">
            <v>11.02</v>
          </cell>
          <cell r="F4670">
            <v>37.479999999999997</v>
          </cell>
        </row>
        <row r="4671">
          <cell r="A4671">
            <v>96846</v>
          </cell>
          <cell r="B4671" t="str">
            <v>JOELHO 90 GRAUS, ROSCA FÊMEA TERMINAL, METÁLICO, PARA INSTALAÇÕES EM PEX ÁGUA, DN 25 MM X 3/4", CONEXÃO POR ANEL DESLIZANTE - FORNECIMENTO E INSTALAÇÃO. AF_02/2023</v>
          </cell>
          <cell r="C4671" t="str">
            <v>UN</v>
          </cell>
          <cell r="D4671">
            <v>22.57</v>
          </cell>
          <cell r="E4671">
            <v>13.24</v>
          </cell>
          <cell r="F4671">
            <v>35.81</v>
          </cell>
        </row>
        <row r="4672">
          <cell r="A4672">
            <v>96847</v>
          </cell>
          <cell r="B4672" t="str">
            <v>JOELHO ROSCA FÊMEA, COM BASE FIXA, METÁLICO, PARA INSTALAÇÕES EM PEX ÁGUA, DN 25MM X 3/4", CONEXÃO POR ANEL DESLIZANTE - FORNECIMENTO E INSTALAÇÃO. AF_02/2023</v>
          </cell>
          <cell r="C4672" t="str">
            <v>UN</v>
          </cell>
          <cell r="D4672">
            <v>22.119999999999997</v>
          </cell>
          <cell r="E4672">
            <v>13.24</v>
          </cell>
          <cell r="F4672">
            <v>35.36</v>
          </cell>
        </row>
        <row r="4673">
          <cell r="A4673">
            <v>96848</v>
          </cell>
          <cell r="B4673" t="str">
            <v>JOELHO 90 GRAUS, METÁLICO, PARA INSTALAÇÕES EM PEX ÁGUA, DN 32 MM, CONEXÃO POR ANEL DESLIZANTE - FORNECIMENTO E INSTALAÇÃO. AF_02/2023</v>
          </cell>
          <cell r="C4673" t="str">
            <v>UN</v>
          </cell>
          <cell r="D4673">
            <v>35.99</v>
          </cell>
          <cell r="E4673">
            <v>13.53</v>
          </cell>
          <cell r="F4673">
            <v>49.52</v>
          </cell>
        </row>
        <row r="4674">
          <cell r="A4674">
            <v>96849</v>
          </cell>
          <cell r="B4674" t="str">
            <v>JOELHO 90 GRAUS, PARA INSTALAÇÕES EM PEX ÁGUA, DN 16 MM, CONEXÃO POR CRIMPAGEM - FORNECIMENTO E INSTALAÇÃO. AF_02/2023</v>
          </cell>
          <cell r="C4674" t="str">
            <v>UN</v>
          </cell>
          <cell r="D4674">
            <v>10.46</v>
          </cell>
          <cell r="E4674">
            <v>5.44</v>
          </cell>
          <cell r="F4674">
            <v>15.9</v>
          </cell>
        </row>
        <row r="4675">
          <cell r="A4675">
            <v>96850</v>
          </cell>
          <cell r="B4675" t="str">
            <v>JOELHO 90 GRAUS, ROSCA FÊMEA TERMINAL, PARA INSTALAÇÕES EM PEX ÁGUA, DN 16MM X 1/2", CONEXÃO POR CRIMPAGEM - FORNECIMENTO E INSTALAÇÃO. AF_02/2023</v>
          </cell>
          <cell r="C4675" t="str">
            <v>UN</v>
          </cell>
          <cell r="D4675">
            <v>13.469999999999999</v>
          </cell>
          <cell r="E4675">
            <v>9.25</v>
          </cell>
          <cell r="F4675">
            <v>22.72</v>
          </cell>
        </row>
        <row r="4676">
          <cell r="A4676">
            <v>96852</v>
          </cell>
          <cell r="B4676" t="str">
            <v>JOELHO 90 GRAUS, PARA INSTALAÇÕES EM PEX ÁGUA, DN 20 MM, CONEXÃO POR CRIMPAGEM - FORNECIMENTO E INSTALAÇÃO. AF_02/2023</v>
          </cell>
          <cell r="C4676" t="str">
            <v>UN</v>
          </cell>
          <cell r="D4676">
            <v>13.689999999999998</v>
          </cell>
          <cell r="E4676">
            <v>6.44</v>
          </cell>
          <cell r="F4676">
            <v>20.13</v>
          </cell>
        </row>
        <row r="4677">
          <cell r="A4677">
            <v>96853</v>
          </cell>
          <cell r="B4677" t="str">
            <v>JOELHO 90 GRAUS, ROSCA FÊMEA TERMINAL, PARA INSTALAÇÕES EM PEX ÁGUA, DN 20MM X 1/2", CONEXÃO POR CRIMPAGEM - FORNECIMENTO E INSTALAÇÃO. AF_02/2023</v>
          </cell>
          <cell r="C4677" t="str">
            <v>UN</v>
          </cell>
          <cell r="D4677">
            <v>14.620000000000001</v>
          </cell>
          <cell r="E4677">
            <v>9.75</v>
          </cell>
          <cell r="F4677">
            <v>24.37</v>
          </cell>
        </row>
        <row r="4678">
          <cell r="A4678">
            <v>96854</v>
          </cell>
          <cell r="B4678" t="str">
            <v>JOELHO 90 GRAUS, ROSCA FÊMEA TERMINAL, PARA INSTALAÇÕES EM PEX ÁGUA, DN 20MM X 3/4", CONEXÃO POR CRIMPAGEM - FORNECIMENTO E INSTALAÇÃO. AF_02/2023</v>
          </cell>
          <cell r="C4678" t="str">
            <v>UN</v>
          </cell>
          <cell r="D4678">
            <v>18.84</v>
          </cell>
          <cell r="E4678">
            <v>10.96</v>
          </cell>
          <cell r="F4678">
            <v>29.8</v>
          </cell>
        </row>
        <row r="4679">
          <cell r="A4679">
            <v>96855</v>
          </cell>
          <cell r="B4679" t="str">
            <v>JOELHO 90 GRAUS, PARA INSTALAÇÕES EM PEX ÁGUA, DN 25 MM, CONEXÃO POR CRIMPAGEM - FORNECIMENTO E INSTALAÇÃO. AF_02/2023</v>
          </cell>
          <cell r="C4679" t="str">
            <v>UN</v>
          </cell>
          <cell r="D4679">
            <v>23.38</v>
          </cell>
          <cell r="E4679">
            <v>7.69</v>
          </cell>
          <cell r="F4679">
            <v>31.07</v>
          </cell>
        </row>
        <row r="4680">
          <cell r="A4680">
            <v>96856</v>
          </cell>
          <cell r="B4680" t="str">
            <v>JOELHO 90 GRAUS, ROSCA FÊMEA TERMINAL, PARA INSTALAÇÕES EM PEX ÁGUA, DN 25MM X 1/2", CONEXÃO POR CRIMPAGEM - FORNECIMENTO E INSTALAÇÃO. AF_02/2023</v>
          </cell>
          <cell r="C4680" t="str">
            <v>UN</v>
          </cell>
          <cell r="D4680">
            <v>23.339999999999996</v>
          </cell>
          <cell r="E4680">
            <v>10.38</v>
          </cell>
          <cell r="F4680">
            <v>33.72</v>
          </cell>
        </row>
        <row r="4681">
          <cell r="A4681">
            <v>96860</v>
          </cell>
          <cell r="B4681" t="str">
            <v>TÊ, METÁLICO, PARA INSTALAÇÕES EM PEX ÁGUA, DN 16 MM, CONEXÃO POR ANEL DESLIZANTE - FORNECIMENTO E INSTALAÇÃO. AF_02/2023</v>
          </cell>
          <cell r="C4681" t="str">
            <v>UN</v>
          </cell>
          <cell r="D4681">
            <v>18.269999999999996</v>
          </cell>
          <cell r="E4681">
            <v>10.38</v>
          </cell>
          <cell r="F4681">
            <v>28.65</v>
          </cell>
        </row>
        <row r="4682">
          <cell r="A4682">
            <v>96861</v>
          </cell>
          <cell r="B4682" t="str">
            <v>TÊ, ROSCA FÊMEA, METÁLICO, PARA INSTALAÇÕES EM PEX ÁGUA, DN 16 MM X ½, CONEXÃO POR ANEL DESLIZANTE - FORNECIMENTO E INSTALAÇÃO. AF_02/2023</v>
          </cell>
          <cell r="C4682" t="str">
            <v>UN</v>
          </cell>
          <cell r="D4682">
            <v>23.4</v>
          </cell>
          <cell r="E4682">
            <v>12.72</v>
          </cell>
          <cell r="F4682">
            <v>36.119999999999997</v>
          </cell>
        </row>
        <row r="4683">
          <cell r="A4683">
            <v>96862</v>
          </cell>
          <cell r="B4683" t="str">
            <v>TÊ, METÁLICO, PARA INSTALAÇÕES EM PEX ÁGUA, DN 20 MM, CONEXÃO POR ANEL DESLIZANTE - FORNECIMENTO E INSTALAÇÃO. AF_02/2023</v>
          </cell>
          <cell r="C4683" t="str">
            <v>UN</v>
          </cell>
          <cell r="D4683">
            <v>22.819999999999997</v>
          </cell>
          <cell r="E4683">
            <v>12.3</v>
          </cell>
          <cell r="F4683">
            <v>35.119999999999997</v>
          </cell>
        </row>
        <row r="4684">
          <cell r="A4684">
            <v>96863</v>
          </cell>
          <cell r="B4684" t="str">
            <v>TÊ, ROSCA FÊMEA, METÁLICO, PARA INSTALAÇÕES EM PEX ÁGUA, DN 20 MM X 1/2", CONEXÃO POR ANEL DESLIZANTE - FORNECIMENTO E INSTALAÇÃO. AF_02/2023</v>
          </cell>
          <cell r="C4684" t="str">
            <v>UN</v>
          </cell>
          <cell r="D4684">
            <v>23.22</v>
          </cell>
          <cell r="E4684">
            <v>14</v>
          </cell>
          <cell r="F4684">
            <v>37.22</v>
          </cell>
        </row>
        <row r="4685">
          <cell r="A4685">
            <v>96864</v>
          </cell>
          <cell r="B4685" t="str">
            <v>TÊ, METÁLICO, PARA INSTALAÇÕES EM PEX ÁGUA, DN 25 MM, CONEXÃO POR ANEL DESLIZANTE - FORNECIMENTO E INSTALAÇÃO. AF_02/2023</v>
          </cell>
          <cell r="C4685" t="str">
            <v>UN</v>
          </cell>
          <cell r="D4685">
            <v>34.349999999999994</v>
          </cell>
          <cell r="E4685">
            <v>14.7</v>
          </cell>
          <cell r="F4685">
            <v>49.05</v>
          </cell>
        </row>
        <row r="4686">
          <cell r="A4686">
            <v>96865</v>
          </cell>
          <cell r="B4686" t="str">
            <v>TÊ, ROSCA FÊMEA, METÁLICO, PARA INSTALAÇÕES EM PEX ÁGUA, DN 25 MM X 3/4", CONEXÃO POR ANEL DESLIZANTE - FORNECIMENTO E INSTALAÇÃO. AF_02/2023</v>
          </cell>
          <cell r="C4686" t="str">
            <v>UN</v>
          </cell>
          <cell r="D4686">
            <v>27.270000000000003</v>
          </cell>
          <cell r="E4686">
            <v>16.68</v>
          </cell>
          <cell r="F4686">
            <v>43.95</v>
          </cell>
        </row>
        <row r="4687">
          <cell r="A4687">
            <v>96866</v>
          </cell>
          <cell r="B4687" t="str">
            <v>TÊ, METÁLICO, PARA INSTALAÇÕES EM PEX ÁGUA, DN 32 MM, CONEXÃO POR ANEL DESLIZANTE - FORNECIMENTO E INSTALAÇÃO. AF_02/2023</v>
          </cell>
          <cell r="C4687" t="str">
            <v>UN</v>
          </cell>
          <cell r="D4687">
            <v>45.55</v>
          </cell>
          <cell r="E4687">
            <v>18.05</v>
          </cell>
          <cell r="F4687">
            <v>63.6</v>
          </cell>
        </row>
        <row r="4688">
          <cell r="A4688">
            <v>96868</v>
          </cell>
          <cell r="B4688" t="str">
            <v>TÊ, PARA INSTALAÇÕES EM PEX ÁGUA, DN 16 MM, CONEXÃO POR CRIMPAGEM - FORNECIMENTO E INSTALAÇÃO. AF_02/2023</v>
          </cell>
          <cell r="C4688" t="str">
            <v>UN</v>
          </cell>
          <cell r="D4688">
            <v>11.559999999999999</v>
          </cell>
          <cell r="E4688">
            <v>7.25</v>
          </cell>
          <cell r="F4688">
            <v>18.809999999999999</v>
          </cell>
        </row>
        <row r="4689">
          <cell r="A4689">
            <v>96869</v>
          </cell>
          <cell r="B4689" t="str">
            <v>TÊ, PARA INSTALAÇÕES EM PEX ÁGUA, DN 20 MM, CONEXÃO POR CRIMPAGEM - FORNECIMENTO E INSTALAÇÃO. AF_02/2023</v>
          </cell>
          <cell r="C4689" t="str">
            <v>UN</v>
          </cell>
          <cell r="D4689">
            <v>19.71</v>
          </cell>
          <cell r="E4689">
            <v>8.58</v>
          </cell>
          <cell r="F4689">
            <v>28.29</v>
          </cell>
        </row>
        <row r="4690">
          <cell r="A4690">
            <v>96870</v>
          </cell>
          <cell r="B4690" t="str">
            <v>TÊ, PARA INSTALAÇÕES EM PEX ÁGUA, DN 25 MM, CONEXÃO POR CRIMPAGEM - FORNECIMENTO E INSTALAÇÃO. AF_02/2023</v>
          </cell>
          <cell r="C4690" t="str">
            <v>UN</v>
          </cell>
          <cell r="D4690">
            <v>31.689999999999998</v>
          </cell>
          <cell r="E4690">
            <v>10.25</v>
          </cell>
          <cell r="F4690">
            <v>41.94</v>
          </cell>
        </row>
        <row r="4691">
          <cell r="A4691">
            <v>96871</v>
          </cell>
          <cell r="B4691" t="str">
            <v>TÊ, PARA INSTALAÇÕES EM PEX ÁGUA, DN 32 MM, CONEXÃO POR CRIMPAGEM - FORNECIMENTO E INSTALAÇÃO. AF_02/2023</v>
          </cell>
          <cell r="C4691" t="str">
            <v>UN</v>
          </cell>
          <cell r="D4691">
            <v>35.519999999999996</v>
          </cell>
          <cell r="E4691">
            <v>12.6</v>
          </cell>
          <cell r="F4691">
            <v>48.12</v>
          </cell>
        </row>
        <row r="4692">
          <cell r="A4692">
            <v>96872</v>
          </cell>
          <cell r="B4692" t="str">
            <v>DISTRIBUIDOR 2 SAÍDAS, METÁLICO, PARA INSTALAÇÕES EM PEX ÁGUA, ENTRADA DE 3/4" X 2 SAÍDAS DE 1/2", CONEXÃO POR ANEL DESLIZANTE - FORNECIMENTO E INSTALAÇÃO. AF_02/2023</v>
          </cell>
          <cell r="C4692" t="str">
            <v>UN</v>
          </cell>
          <cell r="D4692">
            <v>30.740000000000002</v>
          </cell>
          <cell r="E4692">
            <v>14.43</v>
          </cell>
          <cell r="F4692">
            <v>45.17</v>
          </cell>
        </row>
        <row r="4693">
          <cell r="A4693">
            <v>96873</v>
          </cell>
          <cell r="B4693" t="str">
            <v>DISTRIBUIDOR 2 SAÍDAS, METÁLICO, PARA INSTALAÇÕES EM PEX ÁGUA, ENTRADA DE 1" X 2 SAÍDAS DE 1/2", CONEXÃO POR ANEL DESLIZANTE - FORNECIMENTO E INSTALAÇÃO. AF_02/2023</v>
          </cell>
          <cell r="C4693" t="str">
            <v>UN</v>
          </cell>
          <cell r="D4693">
            <v>43.320000000000007</v>
          </cell>
          <cell r="E4693">
            <v>16.239999999999998</v>
          </cell>
          <cell r="F4693">
            <v>59.56</v>
          </cell>
        </row>
        <row r="4694">
          <cell r="A4694">
            <v>96874</v>
          </cell>
          <cell r="B4694" t="str">
            <v>DISTRIBUIDOR 3 SAÍDAS, METÁLICO, PARA INSTALAÇÕES EM PEX ÁGUA, ENTRADA DE 3/4" X 3 SAÍDAS DE 1/2", CONEXÃO POR ANEL DESLIZANTE - FORNECIMENTO E INSTALAÇÃO. AF_02/2023</v>
          </cell>
          <cell r="C4694" t="str">
            <v>UN</v>
          </cell>
          <cell r="D4694">
            <v>37.800000000000004</v>
          </cell>
          <cell r="E4694">
            <v>17.04</v>
          </cell>
          <cell r="F4694">
            <v>54.84</v>
          </cell>
        </row>
        <row r="4695">
          <cell r="A4695">
            <v>96875</v>
          </cell>
          <cell r="B4695" t="str">
            <v>DISTRIBUIDOR 3 SAÍDAS, METÁLICO, PARA INSTALAÇÕES EM PEX ÁGUA, ENTRADA DE 1" X 3 SAÍDAS DE 1/2", CONEXÃO POR ANEL DESLIZANTE - FORNECIMENTO E INSTALAÇÃO. AF_02/2023</v>
          </cell>
          <cell r="C4695" t="str">
            <v>UN</v>
          </cell>
          <cell r="D4695">
            <v>52.41</v>
          </cell>
          <cell r="E4695">
            <v>18.809999999999999</v>
          </cell>
          <cell r="F4695">
            <v>71.22</v>
          </cell>
        </row>
        <row r="4696">
          <cell r="A4696">
            <v>96876</v>
          </cell>
          <cell r="B4696" t="str">
            <v>DISTRIBUIDOR 2 SAÍDAS, PARA INSTALAÇÕES EM PEX ÁGUA, ENTRADA DE 32 MM X 2 SAÍDAS DE 16 MM, CONEXÃO POR CRIMPAGEM FORNECIMENTO E INSTALAÇÃO. AF_02/2023</v>
          </cell>
          <cell r="C4696" t="str">
            <v>UN</v>
          </cell>
          <cell r="D4696">
            <v>145.82</v>
          </cell>
          <cell r="E4696">
            <v>17.190000000000001</v>
          </cell>
          <cell r="F4696">
            <v>163.01</v>
          </cell>
        </row>
        <row r="4697">
          <cell r="A4697">
            <v>96878</v>
          </cell>
          <cell r="B4697" t="str">
            <v>DISTRIBUIDOR 2 SAÍDAS, PARA INSTALAÇÕES EM PEX ÁGUA, ENTRADA DE 32 MM X 2 SAÍDAS DE 25 MM, CONEXÃO POR CRIMPAGEM - FORNECIMENTO E INSTALAÇÃO. AF_02/2023</v>
          </cell>
          <cell r="C4697" t="str">
            <v>UN</v>
          </cell>
          <cell r="D4697">
            <v>163.80000000000001</v>
          </cell>
          <cell r="E4697">
            <v>18.690000000000001</v>
          </cell>
          <cell r="F4697">
            <v>182.49</v>
          </cell>
        </row>
        <row r="4698">
          <cell r="A4698">
            <v>96879</v>
          </cell>
          <cell r="B4698" t="str">
            <v>DISTRIBUIDOR 3 SAÍDAS, PARA INSTALAÇÕES EM PEX ÁGUA, ENTRADA DE 32 MM X 3 SAÍDAS DE 16 MM, CONEXÃO POR CRIMPAGEM - FORNECIMENTO E INSTALAÇÃO. AF_02/2023</v>
          </cell>
          <cell r="C4698" t="str">
            <v>UN</v>
          </cell>
          <cell r="D4698">
            <v>158.11000000000001</v>
          </cell>
          <cell r="E4698">
            <v>19</v>
          </cell>
          <cell r="F4698">
            <v>177.11</v>
          </cell>
        </row>
        <row r="4699">
          <cell r="A4699">
            <v>96881</v>
          </cell>
          <cell r="B4699" t="str">
            <v>DISTRIBUIDOR 3 SAÍDAS, PARA INSTALAÇÕES EM PEX ÁGUA, ENTRADA DE 32 MM X 3 SAÍDAS DE 25 MM, CONEXÃO POR CRIMPAGEM - FORNECIMENTO E INSTALAÇÃO. AF_02/2023</v>
          </cell>
          <cell r="C4699" t="str">
            <v>UN</v>
          </cell>
          <cell r="D4699">
            <v>187.94</v>
          </cell>
          <cell r="E4699">
            <v>21.27</v>
          </cell>
          <cell r="F4699">
            <v>209.21</v>
          </cell>
        </row>
        <row r="4700">
          <cell r="A4700">
            <v>97425</v>
          </cell>
          <cell r="B4700" t="str">
            <v>FLANGE EM AÇO, DN 15 MM X 1/2'', INSTALADO EM RESERVAÇÃO DE ÁGUA DE EDIFICAÇÃO QUE POSSUA RESERVATÓRIO DE FIBRA/FIBROCIMENTO - FORNECIMENTO E INSTALAÇÃO. AF_06/2016</v>
          </cell>
          <cell r="C4700" t="str">
            <v>UN</v>
          </cell>
          <cell r="D4700">
            <v>24.86</v>
          </cell>
          <cell r="E4700">
            <v>10.43</v>
          </cell>
          <cell r="F4700">
            <v>35.29</v>
          </cell>
        </row>
        <row r="4701">
          <cell r="A4701">
            <v>97426</v>
          </cell>
          <cell r="B4701" t="str">
            <v>FLANGE EM AÇO, DN 20 MM X 3/4'', INSTALADO EM RESERVAÇÃO DE ÁGUA DE EDIFICAÇÃO QUE POSSUA RESERVATÓRIO DE FIBRA/FIBROCIMENTO - FORNECIMENTO E INSTALAÇÃO. AF_06/2016</v>
          </cell>
          <cell r="C4701" t="str">
            <v>UN</v>
          </cell>
          <cell r="D4701">
            <v>32.369999999999997</v>
          </cell>
          <cell r="E4701">
            <v>10.43</v>
          </cell>
          <cell r="F4701">
            <v>42.8</v>
          </cell>
        </row>
        <row r="4702">
          <cell r="A4702">
            <v>97427</v>
          </cell>
          <cell r="B4702" t="str">
            <v>FLANGE EM AÇO, DN 25 MM X 1'', INSTALADO EM RESERVAÇÃO DE ÁGUA DE EDIFICAÇÃO QUE POSSUA RESERVATÓRIO DE FIBRA/FIBROCIMENTO - FORNECIMENTO E INSTALAÇÃO. AF_06/2016</v>
          </cell>
          <cell r="C4702" t="str">
            <v>UN</v>
          </cell>
          <cell r="D4702">
            <v>38.049999999999997</v>
          </cell>
          <cell r="E4702">
            <v>10.43</v>
          </cell>
          <cell r="F4702">
            <v>48.48</v>
          </cell>
        </row>
        <row r="4703">
          <cell r="A4703">
            <v>97428</v>
          </cell>
          <cell r="B4703" t="str">
            <v>FLANGE EM AÇO, DN 32 MM X 1 1/4'', INSTALADO EM RESERVAÇÃO DE ÁGUA DE EDIFICAÇÃO QUE POSSUA RESERVATÓRIO DE FIBRA/FIBROCIMENTO - FORNECIMENTO E INSTALAÇÃO. AF_06/2016</v>
          </cell>
          <cell r="C4703" t="str">
            <v>UN</v>
          </cell>
          <cell r="D4703">
            <v>51.23</v>
          </cell>
          <cell r="E4703">
            <v>10.43</v>
          </cell>
          <cell r="F4703">
            <v>61.66</v>
          </cell>
        </row>
        <row r="4704">
          <cell r="A4704">
            <v>97429</v>
          </cell>
          <cell r="B4704" t="str">
            <v>FLANGE EM AÇO, DN 40 MM X 1 1/2'', INSTALADO EM RESERVAÇÃO DE ÁGUA DE EDIFICAÇÃO QUE POSSUA RESERVATÓRIO DE FIBRA/FIBROCIMENTO - FORNECIMENTO E INSTALAÇÃO. AF_06/2016</v>
          </cell>
          <cell r="C4704" t="str">
            <v>UN</v>
          </cell>
          <cell r="D4704">
            <v>63.370000000000005</v>
          </cell>
          <cell r="E4704">
            <v>10.42</v>
          </cell>
          <cell r="F4704">
            <v>73.790000000000006</v>
          </cell>
        </row>
        <row r="4705">
          <cell r="A4705">
            <v>97430</v>
          </cell>
          <cell r="B4705" t="str">
            <v>ACOPLAMENTO RÍGIDO EM AÇO, CONEXÃO RANHURADA, DN 50 (2"), INSTALADO EM PRUMADAS - FORNECIMENTO E INSTALAÇÃO. AF_10/2020</v>
          </cell>
          <cell r="C4705" t="str">
            <v>UN</v>
          </cell>
          <cell r="D4705">
            <v>29.45</v>
          </cell>
          <cell r="E4705">
            <v>14.27</v>
          </cell>
          <cell r="F4705">
            <v>43.72</v>
          </cell>
        </row>
        <row r="4706">
          <cell r="A4706">
            <v>97431</v>
          </cell>
          <cell r="B4706" t="str">
            <v>ACOPLAMENTO RÍGIDO EM AÇO, CONEXÃO RANHURADA, DN 65 (2 1/2"), INSTALADO EM PRUMADAS - FORNECIMENTO E INSTALAÇÃO. AF_10/2020</v>
          </cell>
          <cell r="C4706" t="str">
            <v>UN</v>
          </cell>
          <cell r="D4706">
            <v>32.380000000000003</v>
          </cell>
          <cell r="E4706">
            <v>16.47</v>
          </cell>
          <cell r="F4706">
            <v>48.85</v>
          </cell>
        </row>
        <row r="4707">
          <cell r="A4707">
            <v>97432</v>
          </cell>
          <cell r="B4707" t="str">
            <v>ACOPLAMENTO RÍGIDO EM AÇO, CONEXÃO RANHURADA, DN 80 (3"), INSTALADO EM PRUMADAS - FORNECIMENTO E INSTALAÇÃO. AF_10/2020</v>
          </cell>
          <cell r="C4707" t="str">
            <v>UN</v>
          </cell>
          <cell r="D4707">
            <v>36.510000000000005</v>
          </cell>
          <cell r="E4707">
            <v>18.62</v>
          </cell>
          <cell r="F4707">
            <v>55.13</v>
          </cell>
        </row>
        <row r="4708">
          <cell r="A4708">
            <v>97433</v>
          </cell>
          <cell r="B4708" t="str">
            <v>CURVA 45 GRAUS, EM AÇO, CONEXÃO RANHURADA, DN 50 (2"), INSTALADO EM PRUMADAS - FORNECIMENTO E INSTALAÇÃO. AF_10/2020</v>
          </cell>
          <cell r="C4708" t="str">
            <v>UN</v>
          </cell>
          <cell r="D4708">
            <v>76.91</v>
          </cell>
          <cell r="E4708">
            <v>21.39</v>
          </cell>
          <cell r="F4708">
            <v>98.3</v>
          </cell>
        </row>
        <row r="4709">
          <cell r="A4709">
            <v>97434</v>
          </cell>
          <cell r="B4709" t="str">
            <v>CURVA 90 GRAUS, EM AÇO, CONEXÃO RANHURADA, DN 50 (2"), INSTALADO EM PRUMADAS - FORNECIMENTO E INSTALAÇÃO. AF_10/2020</v>
          </cell>
          <cell r="C4709" t="str">
            <v>UN</v>
          </cell>
          <cell r="D4709">
            <v>78.7</v>
          </cell>
          <cell r="E4709">
            <v>21.39</v>
          </cell>
          <cell r="F4709">
            <v>100.09</v>
          </cell>
        </row>
        <row r="4710">
          <cell r="A4710">
            <v>97435</v>
          </cell>
          <cell r="B4710" t="str">
            <v>CURVA 45 GRAUS, EM AÇO, CONEXÃO RANHURADA, DN 65 (2 1/2"), INSTALADO EM PRUMADAS - FORNECIMENTO E INSTALAÇÃO. AF_10/2020</v>
          </cell>
          <cell r="C4710" t="str">
            <v>UN</v>
          </cell>
          <cell r="D4710">
            <v>90.300000000000011</v>
          </cell>
          <cell r="E4710">
            <v>24.65</v>
          </cell>
          <cell r="F4710">
            <v>114.95</v>
          </cell>
        </row>
        <row r="4711">
          <cell r="A4711">
            <v>97436</v>
          </cell>
          <cell r="B4711" t="str">
            <v>CURVA 90 GRAUS, EM AÇO, CONEXÃO RANHURADA, DN 65 (2 1/2"), INSTALADO EM PRUMADAS - FORNECIMENTO E INSTALAÇÃO. AF_10/2020</v>
          </cell>
          <cell r="C4711" t="str">
            <v>UN</v>
          </cell>
          <cell r="D4711">
            <v>93.740000000000009</v>
          </cell>
          <cell r="E4711">
            <v>24.65</v>
          </cell>
          <cell r="F4711">
            <v>118.39</v>
          </cell>
        </row>
        <row r="4712">
          <cell r="A4712">
            <v>97437</v>
          </cell>
          <cell r="B4712" t="str">
            <v>CURVA 45 GRAUS, EM AÇO, CONEXÃO RANHURADA, DN 80 (3), INSTALADO EM PRUMADAS - FORNECIMENTO E INSTALAÇÃO. AF_10/2020</v>
          </cell>
          <cell r="C4712" t="str">
            <v>UN</v>
          </cell>
          <cell r="D4712">
            <v>103.61</v>
          </cell>
          <cell r="E4712">
            <v>27.92</v>
          </cell>
          <cell r="F4712">
            <v>131.53</v>
          </cell>
        </row>
        <row r="4713">
          <cell r="A4713">
            <v>97438</v>
          </cell>
          <cell r="B4713" t="str">
            <v>CURVA 90 GRAUS, EM AÇO, CONEXÃO RANHURADA, DN 80 (3"), INSTALADO EM PRUMADAS - FORNECIMENTO E INSTALAÇÃO. AF_10/2020</v>
          </cell>
          <cell r="C4713" t="str">
            <v>UN</v>
          </cell>
          <cell r="D4713">
            <v>107.29</v>
          </cell>
          <cell r="E4713">
            <v>27.92</v>
          </cell>
          <cell r="F4713">
            <v>135.21</v>
          </cell>
        </row>
        <row r="4714">
          <cell r="A4714">
            <v>97439</v>
          </cell>
          <cell r="B4714" t="str">
            <v>TÊ, EM AÇO, CONEXÃO RANHURADA, DN 50 (2"), INSTALADO EM PRUMADAS - FORNECIMENTO E INSTALAÇÃO. AF_10/2020</v>
          </cell>
          <cell r="C4714" t="str">
            <v>UN</v>
          </cell>
          <cell r="D4714">
            <v>119.69999999999999</v>
          </cell>
          <cell r="E4714">
            <v>28.53</v>
          </cell>
          <cell r="F4714">
            <v>148.22999999999999</v>
          </cell>
        </row>
        <row r="4715">
          <cell r="A4715">
            <v>97440</v>
          </cell>
          <cell r="B4715" t="str">
            <v>TÊ, EM AÇO, CONEXÃO RANHURADA, DN 65 (2 1/2"), INSTALADO EM PRUMADAS - FORNECIMENTO E INSTALAÇÃO. AF_10/2020</v>
          </cell>
          <cell r="C4715" t="str">
            <v>UN</v>
          </cell>
          <cell r="D4715">
            <v>144.68</v>
          </cell>
          <cell r="E4715">
            <v>32.86</v>
          </cell>
          <cell r="F4715">
            <v>177.54</v>
          </cell>
        </row>
        <row r="4716">
          <cell r="A4716">
            <v>97442</v>
          </cell>
          <cell r="B4716" t="str">
            <v>TÊ, EM AÇO, CONEXÃO RANHURADA, DN 80 (3"), INSTALADO EM PRUMADAS - FORNECIMENTO E INSTALAÇÃO. AF_10/2020</v>
          </cell>
          <cell r="C4716" t="str">
            <v>UN</v>
          </cell>
          <cell r="D4716">
            <v>158.98999999999998</v>
          </cell>
          <cell r="E4716">
            <v>37.21</v>
          </cell>
          <cell r="F4716">
            <v>196.2</v>
          </cell>
        </row>
        <row r="4717">
          <cell r="A4717">
            <v>97443</v>
          </cell>
          <cell r="B4717" t="str">
            <v>LUVA, EM AÇO, CONEXÃO SOLDADA, DN 50 (2"), INSTALADO EM PRUMADAS - FORNECIMENTO E INSTALAÇÃO. AF_10/2020</v>
          </cell>
          <cell r="C4717" t="str">
            <v>UN</v>
          </cell>
          <cell r="D4717">
            <v>96.059999999999988</v>
          </cell>
          <cell r="E4717">
            <v>31.95</v>
          </cell>
          <cell r="F4717">
            <v>128.01</v>
          </cell>
        </row>
        <row r="4718">
          <cell r="A4718">
            <v>97444</v>
          </cell>
          <cell r="B4718" t="str">
            <v>LUVA COM REDUÇÃO, EM AÇO, CONEXÃO SOLDADA, DN 50 X 40 MM (2  X 1 1/2"), INSTALADO EM PRUMADAS - FORNECIMENTO E INSTALAÇÃO. AF_10/2020</v>
          </cell>
          <cell r="C4718" t="str">
            <v>UN</v>
          </cell>
          <cell r="D4718">
            <v>119.24000000000001</v>
          </cell>
          <cell r="E4718">
            <v>31.94</v>
          </cell>
          <cell r="F4718">
            <v>151.18</v>
          </cell>
        </row>
        <row r="4719">
          <cell r="A4719">
            <v>97446</v>
          </cell>
          <cell r="B4719" t="str">
            <v>LUVA, EM AÇO, CONEXÃO SOLDADA, DN 65 (2 1/2"), INSTALADO EM PRUMADAS - FORNECIMENTO E INSTALAÇÃO. AF_10/2020</v>
          </cell>
          <cell r="C4719" t="str">
            <v>UN</v>
          </cell>
          <cell r="D4719">
            <v>227.92999999999998</v>
          </cell>
          <cell r="E4719">
            <v>35.340000000000003</v>
          </cell>
          <cell r="F4719">
            <v>263.27</v>
          </cell>
        </row>
        <row r="4720">
          <cell r="A4720">
            <v>97447</v>
          </cell>
          <cell r="B4720" t="str">
            <v>LUVA COM REDUÇÃO, EM AÇO, CONEXÃO SOLDADA, DN 65 X 50 MM (2 1/2" X 2"), INSTALADO EM PRUMADAS - FORNECIMENTO E INSTALAÇÃO. AF_10/2020</v>
          </cell>
          <cell r="C4720" t="str">
            <v>UN</v>
          </cell>
          <cell r="D4720">
            <v>227.92999999999998</v>
          </cell>
          <cell r="E4720">
            <v>35.340000000000003</v>
          </cell>
          <cell r="F4720">
            <v>263.27</v>
          </cell>
        </row>
        <row r="4721">
          <cell r="A4721">
            <v>97449</v>
          </cell>
          <cell r="B4721" t="str">
            <v>LUVA, EM AÇO, CONEXÃO SOLDADA, DN 80 (3"), INSTALADO EM PRUMADAS - FORNECIMENTO E INSTALAÇÃO. AF_10/2020</v>
          </cell>
          <cell r="C4721" t="str">
            <v>UN</v>
          </cell>
          <cell r="D4721">
            <v>241.51</v>
          </cell>
          <cell r="E4721">
            <v>38.76</v>
          </cell>
          <cell r="F4721">
            <v>280.27</v>
          </cell>
        </row>
        <row r="4722">
          <cell r="A4722">
            <v>97450</v>
          </cell>
          <cell r="B4722" t="str">
            <v>LUVA COM REDUÇÃO, EM AÇO, CONEXÃO SOLDADA, DN 80 X 65 MM (3" X 2 1/2"), INSTALADO EM PRUMADAS - FORNECIMENTO E INSTALAÇÃO. AF_10/2020</v>
          </cell>
          <cell r="C4722" t="str">
            <v>UN</v>
          </cell>
          <cell r="D4722">
            <v>304.62</v>
          </cell>
          <cell r="E4722">
            <v>38.76</v>
          </cell>
          <cell r="F4722">
            <v>343.38</v>
          </cell>
        </row>
        <row r="4723">
          <cell r="A4723">
            <v>97452</v>
          </cell>
          <cell r="B4723" t="str">
            <v>CURVA 45 GRAUS, EM AÇO, CONEXÃO SOLDADA, DN 50 (2"), INSTALADO EM PRUMADAS - FORNECIMENTO E INSTALAÇÃO. AF_10/2020</v>
          </cell>
          <cell r="C4723" t="str">
            <v>UN</v>
          </cell>
          <cell r="D4723">
            <v>163.13</v>
          </cell>
          <cell r="E4723">
            <v>47.92</v>
          </cell>
          <cell r="F4723">
            <v>211.05</v>
          </cell>
        </row>
        <row r="4724">
          <cell r="A4724">
            <v>97453</v>
          </cell>
          <cell r="B4724" t="str">
            <v>CURVA 90 GRAUS, EM AÇO, CONEXÃO SOLDADA, DN 50 (2"), INSTALADO EM PRUMADAS - FORNECIMENTO E INSTALAÇÃO. AF_10/2020</v>
          </cell>
          <cell r="C4724" t="str">
            <v>UN</v>
          </cell>
          <cell r="D4724">
            <v>176.37</v>
          </cell>
          <cell r="E4724">
            <v>47.91</v>
          </cell>
          <cell r="F4724">
            <v>224.28</v>
          </cell>
        </row>
        <row r="4725">
          <cell r="A4725">
            <v>97454</v>
          </cell>
          <cell r="B4725" t="str">
            <v>CURVA 45 GRAUS, EM AÇO, CONEXÃO SOLDADA, DN 65 (2 1/2"), INSTALADO EM PRUMADAS - FORNECIMENTO E INSTALAÇÃO. AF_10/2020</v>
          </cell>
          <cell r="C4725" t="str">
            <v>UN</v>
          </cell>
          <cell r="D4725">
            <v>308.53999999999996</v>
          </cell>
          <cell r="E4725">
            <v>53.04</v>
          </cell>
          <cell r="F4725">
            <v>361.58</v>
          </cell>
        </row>
        <row r="4726">
          <cell r="A4726">
            <v>97455</v>
          </cell>
          <cell r="B4726" t="str">
            <v>CURVA 90 GRAUS, EM AÇO, CONEXÃO SOLDADA, DN 65 (2 1/2"), INSTALADO EM PRUMADAS - FORNECIMENTO E INSTALAÇÃO. AF_10/2020</v>
          </cell>
          <cell r="C4726" t="str">
            <v>UN</v>
          </cell>
          <cell r="D4726">
            <v>329.69</v>
          </cell>
          <cell r="E4726">
            <v>53.04</v>
          </cell>
          <cell r="F4726">
            <v>382.73</v>
          </cell>
        </row>
        <row r="4727">
          <cell r="A4727">
            <v>97456</v>
          </cell>
          <cell r="B4727" t="str">
            <v>CURVA 45 GRAUS, EM AÇO, CONEXÃO SOLDADA, DN 80 (3"), INSTALADO EM PRUMADAS - FORNECIMENTO E INSTALAÇÃO. AF_10/2020</v>
          </cell>
          <cell r="C4727" t="str">
            <v>UN</v>
          </cell>
          <cell r="D4727">
            <v>766.1</v>
          </cell>
          <cell r="E4727">
            <v>58.15</v>
          </cell>
          <cell r="F4727">
            <v>824.25</v>
          </cell>
        </row>
        <row r="4728">
          <cell r="A4728">
            <v>97457</v>
          </cell>
          <cell r="B4728" t="str">
            <v>CURVA 90 GRAUS, EM AÇO, CONEXÃO SOLDADA, DN 80 (3"), INSTALADO EM PRUMADAS - FORNECIMENTO E INSTALAÇÃO. AF_10/2020</v>
          </cell>
          <cell r="C4728" t="str">
            <v>UN</v>
          </cell>
          <cell r="D4728">
            <v>671.17000000000007</v>
          </cell>
          <cell r="E4728">
            <v>58.16</v>
          </cell>
          <cell r="F4728">
            <v>729.33</v>
          </cell>
        </row>
        <row r="4729">
          <cell r="A4729">
            <v>97458</v>
          </cell>
          <cell r="B4729" t="str">
            <v>TÊ, EM AÇO, CONEXÃO SOLDADA, DN 50 (2"), INSTALADO EM PRUMADAS - FORNECIMENTO E INSTALAÇÃO. AF_10/2020</v>
          </cell>
          <cell r="C4729" t="str">
            <v>UN</v>
          </cell>
          <cell r="D4729">
            <v>270.59999999999997</v>
          </cell>
          <cell r="E4729">
            <v>63.93</v>
          </cell>
          <cell r="F4729">
            <v>334.53</v>
          </cell>
        </row>
        <row r="4730">
          <cell r="A4730">
            <v>97459</v>
          </cell>
          <cell r="B4730" t="str">
            <v>TÊ, EM AÇO, CONEXÃO SOLDADA, DN 65 (2 1/2"), INSTALADO EM PRUMADAS - FORNECIMENTO E INSTALAÇÃO. AF_10/2020</v>
          </cell>
          <cell r="C4730" t="str">
            <v>UN</v>
          </cell>
          <cell r="D4730">
            <v>506.39</v>
          </cell>
          <cell r="E4730">
            <v>70.73</v>
          </cell>
          <cell r="F4730">
            <v>577.12</v>
          </cell>
        </row>
        <row r="4731">
          <cell r="A4731">
            <v>97460</v>
          </cell>
          <cell r="B4731" t="str">
            <v>TÊ, EM AÇO, CONEXÃO SOLDADA, DN 80 (3"), INSTALADO EM PRUMADAS - FORNECIMENTO E INSTALAÇÃO. AF_10/2020</v>
          </cell>
          <cell r="C4731" t="str">
            <v>UN</v>
          </cell>
          <cell r="D4731">
            <v>812.03000000000009</v>
          </cell>
          <cell r="E4731">
            <v>77.55</v>
          </cell>
          <cell r="F4731">
            <v>889.58</v>
          </cell>
        </row>
        <row r="4732">
          <cell r="A4732">
            <v>97461</v>
          </cell>
          <cell r="B4732" t="str">
            <v>LUVA, EM AÇO, CONEXÃO SOLDADA, DN 25 (1"), INSTALADO EM REDE DE ALIMENTAÇÃO PARA HIDRANTE - FORNECIMENTO E INSTALAÇÃO. AF_10/2020</v>
          </cell>
          <cell r="C4732" t="str">
            <v>UN</v>
          </cell>
          <cell r="D4732">
            <v>31.019999999999996</v>
          </cell>
          <cell r="E4732">
            <v>9.3800000000000008</v>
          </cell>
          <cell r="F4732">
            <v>40.4</v>
          </cell>
        </row>
        <row r="4733">
          <cell r="A4733">
            <v>97462</v>
          </cell>
          <cell r="B4733" t="str">
            <v>LUVA COM REDUÇÃO, EM AÇO, CONEXÃO SOLDADA, DN 25 X 20 MM (1  X 3/4"), INSTALADO EM REDE DE ALIMENTAÇÃO PARA HIDRANTE - FORNECIMENTO E INSTALAÇÃO. AF_10/2020</v>
          </cell>
          <cell r="C4733" t="str">
            <v>UN</v>
          </cell>
          <cell r="D4733">
            <v>24.229999999999997</v>
          </cell>
          <cell r="E4733">
            <v>9.3800000000000008</v>
          </cell>
          <cell r="F4733">
            <v>33.61</v>
          </cell>
        </row>
        <row r="4734">
          <cell r="A4734">
            <v>97464</v>
          </cell>
          <cell r="B4734" t="str">
            <v>LUVA, EM AÇO, CONEXÃO SOLDADA, DN 32 (1 1/4"), INSTALADO EM REDE DE ALIMENTAÇÃO PARA HIDRANTE - FORNECIMENTO E INSTALAÇÃO. AF_10/2020</v>
          </cell>
          <cell r="C4734" t="str">
            <v>UN</v>
          </cell>
          <cell r="D4734">
            <v>46.3</v>
          </cell>
          <cell r="E4734">
            <v>12</v>
          </cell>
          <cell r="F4734">
            <v>58.3</v>
          </cell>
        </row>
        <row r="4735">
          <cell r="A4735">
            <v>97465</v>
          </cell>
          <cell r="B4735" t="str">
            <v>LUVA COM REDUÇÃO, EM AÇO, CONEXÃO SOLDADA, DN 32 X 25 MM (1 1/4"  X 1"), INSTALADO EM REDE DE ALIMENTAÇÃO PARA HIDRANTE - FORNECIMENTO E INSTALAÇÃO. AF_10/2020</v>
          </cell>
          <cell r="C4735" t="str">
            <v>UN</v>
          </cell>
          <cell r="D4735">
            <v>57.75</v>
          </cell>
          <cell r="E4735">
            <v>12</v>
          </cell>
          <cell r="F4735">
            <v>69.75</v>
          </cell>
        </row>
        <row r="4736">
          <cell r="A4736">
            <v>97467</v>
          </cell>
          <cell r="B4736" t="str">
            <v>LUVA, EM AÇO, CONEXÃO SOLDADA, DN 40 (1 1/2"), INSTALADO EM REDE DE ALIMENTAÇÃO PARA HIDRANTE - FORNECIMENTO E INSTALAÇÃO. AF_10/2020</v>
          </cell>
          <cell r="C4736" t="str">
            <v>UN</v>
          </cell>
          <cell r="D4736">
            <v>59</v>
          </cell>
          <cell r="E4736">
            <v>15</v>
          </cell>
          <cell r="F4736">
            <v>74</v>
          </cell>
        </row>
        <row r="4737">
          <cell r="A4737">
            <v>97468</v>
          </cell>
          <cell r="B4737" t="str">
            <v>LUVA COM REDUÇÃO, EM AÇO, CONEXÃO SOLDADA, DN 40  X 32 MM (1 1/2" X 1 1/4"), INSTALADO EM REDE DE ALIMENTAÇÃO PARA HIDRANTE - FORNECIMENTO E INSTALAÇÃO. AF_10/2020</v>
          </cell>
          <cell r="C4737" t="str">
            <v>UN</v>
          </cell>
          <cell r="D4737">
            <v>73.67</v>
          </cell>
          <cell r="E4737">
            <v>14.99</v>
          </cell>
          <cell r="F4737">
            <v>88.66</v>
          </cell>
        </row>
        <row r="4738">
          <cell r="A4738">
            <v>97470</v>
          </cell>
          <cell r="B4738" t="str">
            <v>LUVA, EM AÇO, CONEXÃO SOLDADA, DN 50 (2"), INSTALADO EM REDE DE ALIMENTAÇÃO PARA HIDRANTE - FORNECIMENTO E INSTALAÇÃO. AF_10/2020</v>
          </cell>
          <cell r="C4738" t="str">
            <v>UN</v>
          </cell>
          <cell r="D4738">
            <v>90.81</v>
          </cell>
          <cell r="E4738">
            <v>18.75</v>
          </cell>
          <cell r="F4738">
            <v>109.56</v>
          </cell>
        </row>
        <row r="4739">
          <cell r="A4739">
            <v>97471</v>
          </cell>
          <cell r="B4739" t="str">
            <v>LUVA COM REDUÇÃO, EM AÇO, CONEXÃO SOLDADA, DN 50 X 40 MM (2" X 1 1/2"), INSTALADO EM REDE DE ALIMENTAÇÃO PARA HIDRANTE - FORNECIMENTO E INSTALAÇÃO. AF_10/2020</v>
          </cell>
          <cell r="C4739" t="str">
            <v>UN</v>
          </cell>
          <cell r="D4739">
            <v>113.97999999999999</v>
          </cell>
          <cell r="E4739">
            <v>18.75</v>
          </cell>
          <cell r="F4739">
            <v>132.72999999999999</v>
          </cell>
        </row>
        <row r="4740">
          <cell r="A4740">
            <v>97474</v>
          </cell>
          <cell r="B4740" t="str">
            <v>LUVA, EM AÇO, CONEXÃO SOLDADA, DN 65 (2 1/2"), INSTALADO EM REDE DE ALIMENTAÇÃO PARA HIDRANTE - FORNECIMENTO E INSTALAÇÃO. AF_10/2020</v>
          </cell>
          <cell r="C4740" t="str">
            <v>UN</v>
          </cell>
          <cell r="D4740">
            <v>176.74</v>
          </cell>
          <cell r="E4740">
            <v>24.38</v>
          </cell>
          <cell r="F4740">
            <v>201.12</v>
          </cell>
        </row>
        <row r="4741">
          <cell r="A4741">
            <v>97475</v>
          </cell>
          <cell r="B4741" t="str">
            <v>LUVA COM REDUÇÃO, EM AÇO, CONEXÃO SOLDADA, DN 65 X 50 MM (2 1/2" X 2"), INSTALADO EM REDE DE ALIMENTAÇÃO PARA HIDRANTE - FORNECIMENTO E INSTALAÇÃO. AF_10/2020</v>
          </cell>
          <cell r="C4741" t="str">
            <v>UN</v>
          </cell>
          <cell r="D4741">
            <v>223.6</v>
          </cell>
          <cell r="E4741">
            <v>24.37</v>
          </cell>
          <cell r="F4741">
            <v>247.97</v>
          </cell>
        </row>
        <row r="4742">
          <cell r="A4742">
            <v>97477</v>
          </cell>
          <cell r="B4742" t="str">
            <v>LUVA, EM AÇO, CONEXÃO SOLDADA, DN 80 (3"), INSTALADO EM REDE DE ALIMENTAÇÃO PARA HIDRANTE - FORNECIMENTO E INSTALAÇÃO. AF_10/2020</v>
          </cell>
          <cell r="C4742" t="str">
            <v>UN</v>
          </cell>
          <cell r="D4742">
            <v>238.04000000000002</v>
          </cell>
          <cell r="E4742">
            <v>30.06</v>
          </cell>
          <cell r="F4742">
            <v>268.10000000000002</v>
          </cell>
        </row>
        <row r="4743">
          <cell r="A4743">
            <v>97478</v>
          </cell>
          <cell r="B4743" t="str">
            <v>LUVA COM REDUÇÃO, EM AÇO, CONEXÃO SOLDADA, DN 80 X 65 MM (3" X 2 1/2"), INSTALADO EM REDE DE ALIMENTAÇÃO PARA HIDRANTE - FORNECIMENTO E INSTALAÇÃO. AF_10/2020</v>
          </cell>
          <cell r="C4743" t="str">
            <v>UN</v>
          </cell>
          <cell r="D4743">
            <v>301.14999999999998</v>
          </cell>
          <cell r="E4743">
            <v>30.06</v>
          </cell>
          <cell r="F4743">
            <v>331.21</v>
          </cell>
        </row>
        <row r="4744">
          <cell r="A4744">
            <v>97479</v>
          </cell>
          <cell r="B4744" t="str">
            <v>CURVA 45 GRAUS, EM AÇO, CONEXÃO SOLDADA, DN 25 (1"), INSTALADO EM REDE DE ALIMENTAÇÃO PARA HIDRANTE - FORNECIMENTO E INSTALAÇÃO. AF_10/2020</v>
          </cell>
          <cell r="C4744" t="str">
            <v>UN</v>
          </cell>
          <cell r="D4744">
            <v>51.18</v>
          </cell>
          <cell r="E4744">
            <v>14.07</v>
          </cell>
          <cell r="F4744">
            <v>65.25</v>
          </cell>
        </row>
        <row r="4745">
          <cell r="A4745">
            <v>97480</v>
          </cell>
          <cell r="B4745" t="str">
            <v>CURVA 90 GRAUS, EM AÇO, CONEXÃO SOLDADA, DN 25 (1"), INSTALADO EM REDE DE ALIMENTAÇÃO PARA HIDRANTE - FORNECIMENTO E INSTALAÇÃO. AF_10/2020</v>
          </cell>
          <cell r="C4745" t="str">
            <v>UN</v>
          </cell>
          <cell r="D4745">
            <v>51.18</v>
          </cell>
          <cell r="E4745">
            <v>14.07</v>
          </cell>
          <cell r="F4745">
            <v>65.25</v>
          </cell>
        </row>
        <row r="4746">
          <cell r="A4746">
            <v>97481</v>
          </cell>
          <cell r="B4746" t="str">
            <v>CURVA 45 GRAUS, EM AÇO, CONEXÃO SOLDADA, DN 32 (1 1/4"), INSTALADO EM REDE DE ALIMENTAÇÃO PARA HIDRANTE - FORNECIMENTO E INSTALAÇÃO. AF_10/2020</v>
          </cell>
          <cell r="C4746" t="str">
            <v>UN</v>
          </cell>
          <cell r="D4746">
            <v>76.739999999999995</v>
          </cell>
          <cell r="E4746">
            <v>18</v>
          </cell>
          <cell r="F4746">
            <v>94.74</v>
          </cell>
        </row>
        <row r="4747">
          <cell r="A4747">
            <v>97482</v>
          </cell>
          <cell r="B4747" t="str">
            <v>CURVA 90 GRAUS, EM AÇO, CONEXÃO SOLDADA, DN 32 (1 1/4"), INSTALADO EM REDE DE ALIMENTAÇÃO PARA HIDRANTE - FORNECIMENTO E INSTALAÇÃO. AF_10/2020</v>
          </cell>
          <cell r="C4747" t="str">
            <v>UN</v>
          </cell>
          <cell r="D4747">
            <v>76.739999999999995</v>
          </cell>
          <cell r="E4747">
            <v>18</v>
          </cell>
          <cell r="F4747">
            <v>94.74</v>
          </cell>
        </row>
        <row r="4748">
          <cell r="A4748">
            <v>97483</v>
          </cell>
          <cell r="B4748" t="str">
            <v>CURVA 45 GRAUS, EM AÇO, CONEXÃO SOLDADA, DN 40 (1 1/2"), INSTALADO EM REDE DE ALIMENTAÇÃO PARA HIDRANTE - FORNECIMENTO E INSTALAÇÃO. AF_10/2020</v>
          </cell>
          <cell r="C4748" t="str">
            <v>UN</v>
          </cell>
          <cell r="D4748">
            <v>110.36000000000001</v>
          </cell>
          <cell r="E4748">
            <v>22.5</v>
          </cell>
          <cell r="F4748">
            <v>132.86000000000001</v>
          </cell>
        </row>
        <row r="4749">
          <cell r="A4749">
            <v>97484</v>
          </cell>
          <cell r="B4749" t="str">
            <v>CURVA 90 GRAUS, EM AÇO, CONEXÃO SOLDADA, DN 40 (1 1/2"), INSTALADO EM REDE DE ALIMENTAÇÃO PARA HIDRANTE - FORNECIMENTO E INSTALAÇÃO. AF_10/2020</v>
          </cell>
          <cell r="C4749" t="str">
            <v>UN</v>
          </cell>
          <cell r="D4749">
            <v>110.36000000000001</v>
          </cell>
          <cell r="E4749">
            <v>22.5</v>
          </cell>
          <cell r="F4749">
            <v>132.86000000000001</v>
          </cell>
        </row>
        <row r="4750">
          <cell r="A4750">
            <v>97485</v>
          </cell>
          <cell r="B4750" t="str">
            <v>CURVA 45 GRAUS, EM AÇO, CONEXÃO SOLDADA, DN 50 (2"), INSTALADO EM REDE DE ALIMENTAÇÃO PARA HIDRANTE - FORNECIMENTO E INSTALAÇÃO. AF_10/2020</v>
          </cell>
          <cell r="C4750" t="str">
            <v>UN</v>
          </cell>
          <cell r="D4750">
            <v>155.26</v>
          </cell>
          <cell r="E4750">
            <v>28.14</v>
          </cell>
          <cell r="F4750">
            <v>183.4</v>
          </cell>
        </row>
        <row r="4751">
          <cell r="A4751">
            <v>97486</v>
          </cell>
          <cell r="B4751" t="str">
            <v>CURVA 90 GRAUS, EM AÇO, CONEXÃO SOLDADA, DN 50 (2"), INSTALADO EM REDE DE ALIMENTAÇÃO PARA HIDRANTE - FORNECIMENTO E INSTALAÇÃO. AF_10/2020</v>
          </cell>
          <cell r="C4751" t="str">
            <v>UN</v>
          </cell>
          <cell r="D4751">
            <v>168.49</v>
          </cell>
          <cell r="E4751">
            <v>28.14</v>
          </cell>
          <cell r="F4751">
            <v>196.63</v>
          </cell>
        </row>
        <row r="4752">
          <cell r="A4752">
            <v>97487</v>
          </cell>
          <cell r="B4752" t="str">
            <v>CURVA 45 GRAUS, EM AÇO, CONEXÃO SOLDADA, DN 65 (2 1/2"), INSTALADO EM REDE DE ALIMENTAÇÃO PARA HIDRANTE - FORNECIMENTO E INSTALAÇÃO. AF_10/2020</v>
          </cell>
          <cell r="C4752" t="str">
            <v>UN</v>
          </cell>
          <cell r="D4752">
            <v>302.03000000000003</v>
          </cell>
          <cell r="E4752">
            <v>36.64</v>
          </cell>
          <cell r="F4752">
            <v>338.67</v>
          </cell>
        </row>
        <row r="4753">
          <cell r="A4753">
            <v>97488</v>
          </cell>
          <cell r="B4753" t="str">
            <v>CURVA 90 GRAUS, EM AÇO, CONEXÃO SOLDADA, DN 65 (2 1/2"), INSTALADO EM REDE DE ALIMENTAÇÃO PARA HIDRANTE - FORNECIMENTO E INSTALAÇÃO. AF_10/2020</v>
          </cell>
          <cell r="C4753" t="str">
            <v>UN</v>
          </cell>
          <cell r="D4753">
            <v>323.18</v>
          </cell>
          <cell r="E4753">
            <v>36.64</v>
          </cell>
          <cell r="F4753">
            <v>359.82</v>
          </cell>
        </row>
        <row r="4754">
          <cell r="A4754">
            <v>97489</v>
          </cell>
          <cell r="B4754" t="str">
            <v>CURVA 45 GRAUS, EM AÇO, CONEXÃO SOLDADA, DN 80 (3"), INSTALADO EM REDE DE ALIMENTAÇÃO PARA HIDRANTE - FORNECIMENTO E INSTALAÇÃO. AF_10/2020</v>
          </cell>
          <cell r="C4754" t="str">
            <v>UN</v>
          </cell>
          <cell r="D4754">
            <v>760.88</v>
          </cell>
          <cell r="E4754">
            <v>45.09</v>
          </cell>
          <cell r="F4754">
            <v>805.97</v>
          </cell>
        </row>
        <row r="4755">
          <cell r="A4755">
            <v>97490</v>
          </cell>
          <cell r="B4755" t="str">
            <v>CURVA 90 GRAUS, EM AÇO, CONEXÃO SOLDADA, DN 80 (3"), INSTALADO EM REDE DE ALIMENTAÇÃO PARA HIDRANTE - FORNECIMENTO E INSTALAÇÃO. AF_10/2020</v>
          </cell>
          <cell r="C4755" t="str">
            <v>UN</v>
          </cell>
          <cell r="D4755">
            <v>665.95999999999992</v>
          </cell>
          <cell r="E4755">
            <v>45.09</v>
          </cell>
          <cell r="F4755">
            <v>711.05</v>
          </cell>
        </row>
        <row r="4756">
          <cell r="A4756">
            <v>97491</v>
          </cell>
          <cell r="B4756" t="str">
            <v>TÊ, EM AÇO, CONEXÃO SOLDADA, DN 25 (1"), INSTALADO EM REDE DE ALIMENTAÇÃO PARA HIDRANTE - FORNECIMENTO E INSTALAÇÃO. AF_10/2020</v>
          </cell>
          <cell r="C4756" t="str">
            <v>UN</v>
          </cell>
          <cell r="D4756">
            <v>82.33</v>
          </cell>
          <cell r="E4756">
            <v>18.690000000000001</v>
          </cell>
          <cell r="F4756">
            <v>101.02</v>
          </cell>
        </row>
        <row r="4757">
          <cell r="A4757">
            <v>97492</v>
          </cell>
          <cell r="B4757" t="str">
            <v>TÊ, EM AÇO, CONEXÃO SOLDADA, DN 32 (1 1/4"), INSTALADO EM REDE DE ALIMENTAÇÃO PARA HIDRANTE - FORNECIMENTO E INSTALAÇÃO. AF_10/2020</v>
          </cell>
          <cell r="C4757" t="str">
            <v>UN</v>
          </cell>
          <cell r="D4757">
            <v>124.39999999999999</v>
          </cell>
          <cell r="E4757">
            <v>24.02</v>
          </cell>
          <cell r="F4757">
            <v>148.41999999999999</v>
          </cell>
        </row>
        <row r="4758">
          <cell r="A4758">
            <v>97493</v>
          </cell>
          <cell r="B4758" t="str">
            <v>TÊ, EM AÇO, CONEXÃO SOLDADA, DN 40 (1 1/2"), INSTALADO EM REDE DE ALIMENTAÇÃO PARA HIDRANTE - FORNECIMENTO E INSTALAÇÃO. AF_10/2020</v>
          </cell>
          <cell r="C4758" t="str">
            <v>UN</v>
          </cell>
          <cell r="D4758">
            <v>161.45000000000002</v>
          </cell>
          <cell r="E4758">
            <v>30.01</v>
          </cell>
          <cell r="F4758">
            <v>191.46</v>
          </cell>
        </row>
        <row r="4759">
          <cell r="A4759">
            <v>97494</v>
          </cell>
          <cell r="B4759" t="str">
            <v>TÊ, EM AÇO, CONEXÃO SOLDADA, DN 50 (2"), INSTALADO EM REDE DE ALIMENTAÇÃO PARA HIDRANTE - FORNECIMENTO E INSTALAÇÃO. AF_10/2020</v>
          </cell>
          <cell r="C4759" t="str">
            <v>UN</v>
          </cell>
          <cell r="D4759">
            <v>260.09000000000003</v>
          </cell>
          <cell r="E4759">
            <v>37.53</v>
          </cell>
          <cell r="F4759">
            <v>297.62</v>
          </cell>
        </row>
        <row r="4760">
          <cell r="A4760">
            <v>97495</v>
          </cell>
          <cell r="B4760" t="str">
            <v>TÊ, EM AÇO, CONEXÃO SOLDADA, DN 65 (2 1/2"), INSTALADO EM REDE DE ALIMENTAÇÃO PARA HIDRANTE - FORNECIMENTO E INSTALAÇÃO. AF_10/2020</v>
          </cell>
          <cell r="C4760" t="str">
            <v>UN</v>
          </cell>
          <cell r="D4760">
            <v>497.65999999999997</v>
          </cell>
          <cell r="E4760">
            <v>48.84</v>
          </cell>
          <cell r="F4760">
            <v>546.5</v>
          </cell>
        </row>
        <row r="4761">
          <cell r="A4761">
            <v>97496</v>
          </cell>
          <cell r="B4761" t="str">
            <v>TÊ, EM AÇO, CONEXÃO SOLDADA, DN 80 (3"), INSTALADO EM REDE DE ALIMENTAÇÃO PARA HIDRANTE - FORNECIMENTO E INSTALAÇÃO. AF_10/2020</v>
          </cell>
          <cell r="C4761" t="str">
            <v>UN</v>
          </cell>
          <cell r="D4761">
            <v>805.11</v>
          </cell>
          <cell r="E4761">
            <v>60.15</v>
          </cell>
          <cell r="F4761">
            <v>865.26</v>
          </cell>
        </row>
        <row r="4762">
          <cell r="A4762">
            <v>97499</v>
          </cell>
          <cell r="B4762" t="str">
            <v>LUVA, EM AÇO, CONEXÃO SOLDADA, DN 25 (1"), INSTALADO EM REDE DE ALIMENTAÇÃO PARA SPRINKLER - FORNECIMENTO E INSTALAÇÃO. AF_10/2020</v>
          </cell>
          <cell r="C4762" t="str">
            <v>UN</v>
          </cell>
          <cell r="D4762">
            <v>30.18</v>
          </cell>
          <cell r="E4762">
            <v>7.25</v>
          </cell>
          <cell r="F4762">
            <v>37.43</v>
          </cell>
        </row>
        <row r="4763">
          <cell r="A4763">
            <v>97500</v>
          </cell>
          <cell r="B4763" t="str">
            <v>LUVA COM REDUÇÃO, EM AÇO, CONEXÃO SOLDADA, DN 25 X 20 MM (1" X 3/4"), INSTALADO EM REDE DE ALIMENTAÇÃO PARA SPRINKLER - FORNECIMENTO E INSTALAÇÃO. AF_10/2020</v>
          </cell>
          <cell r="C4763" t="str">
            <v>UN</v>
          </cell>
          <cell r="D4763">
            <v>23.380000000000003</v>
          </cell>
          <cell r="E4763">
            <v>7.26</v>
          </cell>
          <cell r="F4763">
            <v>30.64</v>
          </cell>
        </row>
        <row r="4764">
          <cell r="A4764">
            <v>97502</v>
          </cell>
          <cell r="B4764" t="str">
            <v>LUVA, EM AÇO, CONEXÃO SOLDADA, DN 32 (1 1/4"), INSTALADO EM REDE DE ALIMENTAÇÃO PARA SPRINKLER - FORNECIMENTO E INSTALAÇÃO. AF_10/2020</v>
          </cell>
          <cell r="C4764" t="str">
            <v>UN</v>
          </cell>
          <cell r="D4764">
            <v>44.75</v>
          </cell>
          <cell r="E4764">
            <v>8.0299999999999994</v>
          </cell>
          <cell r="F4764">
            <v>52.78</v>
          </cell>
        </row>
        <row r="4765">
          <cell r="A4765">
            <v>97503</v>
          </cell>
          <cell r="B4765" t="str">
            <v>LUVA COM REDUÇÃO, EM AÇO, CONEXÃO SOLDADA, DN 32 X 25 MM (1 1/4"  X 1"), INSTALADO EM REDE DE ALIMENTAÇÃO PARA SPRINKLER - FORNECIMENTO E INSTALAÇÃO. AF_10/2020</v>
          </cell>
          <cell r="C4765" t="str">
            <v>UN</v>
          </cell>
          <cell r="D4765">
            <v>56.28</v>
          </cell>
          <cell r="E4765">
            <v>8.23</v>
          </cell>
          <cell r="F4765">
            <v>64.510000000000005</v>
          </cell>
        </row>
        <row r="4766">
          <cell r="A4766">
            <v>97505</v>
          </cell>
          <cell r="B4766" t="str">
            <v>LUVA, EM AÇO, CONEXÃO SOLDADA, DN 40 (1 1/2"), INSTALADO EM REDE DE ALIMENTAÇÃO PARA SPRINKLER - FORNECIMENTO E INSTALAÇÃO. AF_10/2020</v>
          </cell>
          <cell r="C4766" t="str">
            <v>UN</v>
          </cell>
          <cell r="D4766">
            <v>56.81</v>
          </cell>
          <cell r="E4766">
            <v>9.42</v>
          </cell>
          <cell r="F4766">
            <v>66.23</v>
          </cell>
        </row>
        <row r="4767">
          <cell r="A4767">
            <v>97506</v>
          </cell>
          <cell r="B4767" t="str">
            <v>LUVA COM REDUÇÃO, EM AÇO, CONEXÃO SOLDADA, DN 40  X 32 MM (1 1/2" X 1 1/4"), INSTALADO EM REDE DE ALIMENTAÇÃO PARA SPRINKLER - FORNECIMENTO E INSTALAÇÃO. AF_10/2020</v>
          </cell>
          <cell r="C4767" t="str">
            <v>UN</v>
          </cell>
          <cell r="D4767">
            <v>71.47</v>
          </cell>
          <cell r="E4767">
            <v>9.42</v>
          </cell>
          <cell r="F4767">
            <v>80.89</v>
          </cell>
        </row>
        <row r="4768">
          <cell r="A4768">
            <v>97508</v>
          </cell>
          <cell r="B4768" t="str">
            <v>LUVA, EM AÇO, CONEXÃO SOLDADA, DN 50 (2"), INSTALADO EM REDE DE ALIMENTAÇÃO PARA SPRINKLER - FORNECIMENTO E INSTALAÇÃO. AF_10/2020</v>
          </cell>
          <cell r="C4768" t="str">
            <v>UN</v>
          </cell>
          <cell r="D4768">
            <v>87.67</v>
          </cell>
          <cell r="E4768">
            <v>10.86</v>
          </cell>
          <cell r="F4768">
            <v>98.53</v>
          </cell>
        </row>
        <row r="4769">
          <cell r="A4769">
            <v>97509</v>
          </cell>
          <cell r="B4769" t="str">
            <v>LUVA COM REDUÇÃO, EM AÇO, CONEXÃO SOLDADA, DN 50 X 40 MM (2" X 1 1/2"), INSTALADO EM REDE DE ALIMENTAÇÃO PARA SPRINKLER - FORNECIMENTO E INSTALAÇÃO. AF_10/2020</v>
          </cell>
          <cell r="C4769" t="str">
            <v>UN</v>
          </cell>
          <cell r="D4769">
            <v>110.84</v>
          </cell>
          <cell r="E4769">
            <v>10.86</v>
          </cell>
          <cell r="F4769">
            <v>121.7</v>
          </cell>
        </row>
        <row r="4770">
          <cell r="A4770">
            <v>97511</v>
          </cell>
          <cell r="B4770" t="str">
            <v>LUVA, EM AÇO, CONEXÃO SOLDADA, DN 65 (2 1/2"), INSTALADO EM REDE DE ALIMENTAÇÃO PARA SPRINKLER - FORNECIMENTO E INSTALAÇÃO. AF_10/2020</v>
          </cell>
          <cell r="C4770" t="str">
            <v>UN</v>
          </cell>
          <cell r="D4770">
            <v>172.23</v>
          </cell>
          <cell r="E4770">
            <v>13.06</v>
          </cell>
          <cell r="F4770">
            <v>185.29</v>
          </cell>
        </row>
        <row r="4771">
          <cell r="A4771">
            <v>97512</v>
          </cell>
          <cell r="B4771" t="str">
            <v>LUVA COM REDUÇÃO, EM AÇO, CONEXÃO SOLDADA, DN 65 X 50 MM (2 1/2" X 2"), INSTALADO EM REDE DE ALIMENTAÇÃO PARA SPRINKLER - FORNECIMENTO E INSTALAÇÃO. AF_10/2020</v>
          </cell>
          <cell r="C4771" t="str">
            <v>UN</v>
          </cell>
          <cell r="D4771">
            <v>219.07999999999998</v>
          </cell>
          <cell r="E4771">
            <v>13.06</v>
          </cell>
          <cell r="F4771">
            <v>232.14</v>
          </cell>
        </row>
        <row r="4772">
          <cell r="A4772">
            <v>97514</v>
          </cell>
          <cell r="B4772" t="str">
            <v>LUVA, EM AÇO, CONEXÃO SOLDADA, DN 80 (3"), INSTALADO EM REDE DE ALIMENTAÇÃO PARA SPRINKLER - FORNECIMENTO E INSTALAÇÃO. AF_10/2020</v>
          </cell>
          <cell r="C4772" t="str">
            <v>UN</v>
          </cell>
          <cell r="D4772">
            <v>232.10999999999999</v>
          </cell>
          <cell r="E4772">
            <v>15.18</v>
          </cell>
          <cell r="F4772">
            <v>247.29</v>
          </cell>
        </row>
        <row r="4773">
          <cell r="A4773">
            <v>97515</v>
          </cell>
          <cell r="B4773" t="str">
            <v>LUVA COM REDUÇÃO, EM AÇO, CONEXÃO SOLDADA, DN 80 X 65 MM (3" X 2 1/2"), INSTALADO EM REDE DE ALIMENTAÇÃO PARA SPRINKLER - FORNECIMENTO E INSTALAÇÃO. AF_10/2020</v>
          </cell>
          <cell r="C4773" t="str">
            <v>UN</v>
          </cell>
          <cell r="D4773">
            <v>295.21999999999997</v>
          </cell>
          <cell r="E4773">
            <v>15.18</v>
          </cell>
          <cell r="F4773">
            <v>310.39999999999998</v>
          </cell>
        </row>
        <row r="4774">
          <cell r="A4774">
            <v>97517</v>
          </cell>
          <cell r="B4774" t="str">
            <v>CURVA 45 GRAUS, EM AÇO, CONEXÃO SOLDADA, DN 25 (1"), INSTALADO EM REDE DE ALIMENTAÇÃO PARA SPRINKLER - FORNECIMENTO E INSTALAÇÃO. AF_10/2020</v>
          </cell>
          <cell r="C4774" t="str">
            <v>UN</v>
          </cell>
          <cell r="D4774">
            <v>49.92</v>
          </cell>
          <cell r="E4774">
            <v>10.87</v>
          </cell>
          <cell r="F4774">
            <v>60.79</v>
          </cell>
        </row>
        <row r="4775">
          <cell r="A4775">
            <v>97518</v>
          </cell>
          <cell r="B4775" t="str">
            <v>CURVA 90 GRAUS, EM AÇO, CONEXÃO SOLDADA, DN 25 (1"), INSTALADO EM REDE DE ALIMENTAÇÃO PARA SPRINKLER - FORNECIMENTO E INSTALAÇÃO. AF_10/2020</v>
          </cell>
          <cell r="C4775" t="str">
            <v>UN</v>
          </cell>
          <cell r="D4775">
            <v>49.92</v>
          </cell>
          <cell r="E4775">
            <v>10.87</v>
          </cell>
          <cell r="F4775">
            <v>60.79</v>
          </cell>
        </row>
        <row r="4776">
          <cell r="A4776">
            <v>97519</v>
          </cell>
          <cell r="B4776" t="str">
            <v>CURVA 45 GRAUS, EM AÇO, CONEXÃO SOLDADA, DN 32 (1 1/4"), INSTALADO EM REDE DE ALIMENTAÇÃO PARA SPRINKLER - FORNECIMENTO E INSTALAÇÃO. AF_10/2020</v>
          </cell>
          <cell r="C4776" t="str">
            <v>UN</v>
          </cell>
          <cell r="D4776">
            <v>74.5</v>
          </cell>
          <cell r="E4776">
            <v>12.36</v>
          </cell>
          <cell r="F4776">
            <v>86.86</v>
          </cell>
        </row>
        <row r="4777">
          <cell r="A4777">
            <v>97520</v>
          </cell>
          <cell r="B4777" t="str">
            <v>CURVA 90 GRAUS, EM AÇO, CONEXÃO SOLDADA, DN 32 (1 1/4"), INSTALADO EM REDE DE ALIMENTAÇÃO PARA SPRINKLER - FORNECIMENTO E INSTALAÇÃO. AF_10/2020</v>
          </cell>
          <cell r="C4777" t="str">
            <v>UN</v>
          </cell>
          <cell r="D4777">
            <v>74.5</v>
          </cell>
          <cell r="E4777">
            <v>12.36</v>
          </cell>
          <cell r="F4777">
            <v>86.86</v>
          </cell>
        </row>
        <row r="4778">
          <cell r="A4778">
            <v>97521</v>
          </cell>
          <cell r="B4778" t="str">
            <v>CURVA 45 GRAUS, EM AÇO, CONEXÃO SOLDADA, DN 40 (1 1/2"), INSTALADO EM REDE DE ALIMENTAÇÃO PARA SPRINKLER - FORNECIMENTO E INSTALAÇÃO. AF_10/2020</v>
          </cell>
          <cell r="C4778" t="str">
            <v>UN</v>
          </cell>
          <cell r="D4778">
            <v>107.02</v>
          </cell>
          <cell r="E4778">
            <v>14.11</v>
          </cell>
          <cell r="F4778">
            <v>121.13</v>
          </cell>
        </row>
        <row r="4779">
          <cell r="A4779">
            <v>97522</v>
          </cell>
          <cell r="B4779" t="str">
            <v>CURVA 90 GRAUS, EM AÇO, CONEXÃO SOLDADA, DN 40 (1 1/2"), INSTALADO EM REDE DE ALIMENTAÇÃO PARA SPRINKLER - FORNECIMENTO E INSTALAÇÃO. AF_10/2020</v>
          </cell>
          <cell r="C4779" t="str">
            <v>UN</v>
          </cell>
          <cell r="D4779">
            <v>107.02</v>
          </cell>
          <cell r="E4779">
            <v>14.11</v>
          </cell>
          <cell r="F4779">
            <v>121.13</v>
          </cell>
        </row>
        <row r="4780">
          <cell r="A4780">
            <v>97523</v>
          </cell>
          <cell r="B4780" t="str">
            <v>CURVA 45 GRAUS, EM AÇO, CONEXÃO SOLDADA, DN 50 (2"), INSTALADO EM REDE DE ALIMENTAÇÃO PARA SPRINKLER - FORNECIMENTO E INSTALAÇÃO. AF_10/2020</v>
          </cell>
          <cell r="C4780" t="str">
            <v>UN</v>
          </cell>
          <cell r="D4780">
            <v>150.57</v>
          </cell>
          <cell r="E4780">
            <v>16.309999999999999</v>
          </cell>
          <cell r="F4780">
            <v>166.88</v>
          </cell>
        </row>
        <row r="4781">
          <cell r="A4781">
            <v>97524</v>
          </cell>
          <cell r="B4781" t="str">
            <v>CURVA 90 GRAUS, EM AÇO, CONEXÃO SOLDADA, DN 50 (2"), INSTALADO EM REDE DE ALIMENTAÇÃO PARA SPRINKLER - FORNECIMENTO E INSTALAÇÃO. AF_10/2020</v>
          </cell>
          <cell r="C4781" t="str">
            <v>UN</v>
          </cell>
          <cell r="D4781">
            <v>163.80000000000001</v>
          </cell>
          <cell r="E4781">
            <v>16.309999999999999</v>
          </cell>
          <cell r="F4781">
            <v>180.11</v>
          </cell>
        </row>
        <row r="4782">
          <cell r="A4782">
            <v>97525</v>
          </cell>
          <cell r="B4782" t="str">
            <v>CURVA 45 GRAUS, EM AÇO, CONEXÃO SOLDADA, DN 65 (2 1/2"), INSTALADO EM REDE DE ALIMENTAÇÃO PARA SPRINKLER - FORNECIMENTO E INSTALAÇÃO. AF_10/2020</v>
          </cell>
          <cell r="C4782" t="str">
            <v>UN</v>
          </cell>
          <cell r="D4782">
            <v>295.20999999999998</v>
          </cell>
          <cell r="E4782">
            <v>19.57</v>
          </cell>
          <cell r="F4782">
            <v>314.77999999999997</v>
          </cell>
        </row>
        <row r="4783">
          <cell r="A4783">
            <v>97526</v>
          </cell>
          <cell r="B4783" t="str">
            <v>CURVA 90 GRAUS, EM AÇO, CONEXÃO SOLDADA, DN 65 (2 1/2"), INSTALADO EM REDE DE ALIMENTAÇÃO PARA SPRINKLER - FORNECIMENTO E INSTALAÇÃO. AF_10/2020</v>
          </cell>
          <cell r="C4783" t="str">
            <v>UN</v>
          </cell>
          <cell r="D4783">
            <v>316.36</v>
          </cell>
          <cell r="E4783">
            <v>19.57</v>
          </cell>
          <cell r="F4783">
            <v>335.93</v>
          </cell>
        </row>
        <row r="4784">
          <cell r="A4784">
            <v>97527</v>
          </cell>
          <cell r="B4784" t="str">
            <v>CURVA 45 GRAUS, EM AÇO, CONEXÃO SOLDADA, DN 80 (3"), INSTALADO EM REDE DE ALIMENTAÇÃO PARA SPRINKLER - FORNECIMENTO E INSTALAÇÃO. AF_10/2020</v>
          </cell>
          <cell r="C4784" t="str">
            <v>UN</v>
          </cell>
          <cell r="D4784">
            <v>752.0200000000001</v>
          </cell>
          <cell r="E4784">
            <v>22.81</v>
          </cell>
          <cell r="F4784">
            <v>774.83</v>
          </cell>
        </row>
        <row r="4785">
          <cell r="A4785">
            <v>97528</v>
          </cell>
          <cell r="B4785" t="str">
            <v>CURVA 90 GRAUS, EM AÇO, CONEXÃO SOLDADA, DN 80 (3"), INSTALADO EM REDE DE ALIMENTAÇÃO PARA SPRINKLER - FORNECIMENTO E INSTALAÇÃO. AF_10/2020</v>
          </cell>
          <cell r="C4785" t="str">
            <v>UN</v>
          </cell>
          <cell r="D4785">
            <v>657.1</v>
          </cell>
          <cell r="E4785">
            <v>22.81</v>
          </cell>
          <cell r="F4785">
            <v>679.91</v>
          </cell>
        </row>
        <row r="4786">
          <cell r="A4786">
            <v>97529</v>
          </cell>
          <cell r="B4786" t="str">
            <v>TÊ, EM AÇO, CONEXÃO SOLDADA, DN 25 (1"), INSTALADO EM REDE DE ALIMENTAÇÃO PARA SPRINKLER - FORNECIMENTO E INSTALAÇÃO. AF_10/2020</v>
          </cell>
          <cell r="C4786" t="str">
            <v>UN</v>
          </cell>
          <cell r="D4786">
            <v>80.66</v>
          </cell>
          <cell r="E4786">
            <v>14.5</v>
          </cell>
          <cell r="F4786">
            <v>95.16</v>
          </cell>
        </row>
        <row r="4787">
          <cell r="A4787">
            <v>97530</v>
          </cell>
          <cell r="B4787" t="str">
            <v>TÊ, EM AÇO, CONEXÃO SOLDADA, DN 32 (1 1/4"), INSTALADO EM REDE DE ALIMENTAÇÃO PARA SPRINKLER - FORNECIMENTO E INSTALAÇÃO. AF_10/2020</v>
          </cell>
          <cell r="C4787" t="str">
            <v>UN</v>
          </cell>
          <cell r="D4787">
            <v>121.43</v>
          </cell>
          <cell r="E4787">
            <v>16.5</v>
          </cell>
          <cell r="F4787">
            <v>137.93</v>
          </cell>
        </row>
        <row r="4788">
          <cell r="A4788">
            <v>97531</v>
          </cell>
          <cell r="B4788" t="str">
            <v>TÊ, EM AÇO, CONEXÃO SOLDADA, DN 40 (1 1/2"), INSTALADO EM REDE DE ALIMENTAÇÃO PARA SPRINKLER - FORNECIMENTO E INSTALAÇÃO. AF_10/2020</v>
          </cell>
          <cell r="C4788" t="str">
            <v>UN</v>
          </cell>
          <cell r="D4788">
            <v>157</v>
          </cell>
          <cell r="E4788">
            <v>18.809999999999999</v>
          </cell>
          <cell r="F4788">
            <v>175.81</v>
          </cell>
        </row>
        <row r="4789">
          <cell r="A4789">
            <v>97532</v>
          </cell>
          <cell r="B4789" t="str">
            <v>TÊ, EM AÇO, CONEXÃO SOLDADA, DN 50 (2"), INSTALADO EM REDE DE ALIMENTAÇÃO PARA SPRINKLER - FORNECIMENTO E INSTALAÇÃO. AF_10/2020</v>
          </cell>
          <cell r="C4789" t="str">
            <v>UN</v>
          </cell>
          <cell r="D4789">
            <v>253.82</v>
          </cell>
          <cell r="E4789">
            <v>21.75</v>
          </cell>
          <cell r="F4789">
            <v>275.57</v>
          </cell>
        </row>
        <row r="4790">
          <cell r="A4790">
            <v>97533</v>
          </cell>
          <cell r="B4790" t="str">
            <v>TÊ, EM AÇO, CONEXÃO SOLDADA, DN 65 (2 1/2"), INSTALADO EM REDE DE ALIMENTAÇÃO PARA SPRINKLER - FORNECIMENTO E INSTALAÇÃO. AF_10/2020</v>
          </cell>
          <cell r="C4790" t="str">
            <v>UN</v>
          </cell>
          <cell r="D4790">
            <v>489.94</v>
          </cell>
          <cell r="E4790">
            <v>29.44</v>
          </cell>
          <cell r="F4790">
            <v>519.38</v>
          </cell>
        </row>
        <row r="4791">
          <cell r="A4791">
            <v>97534</v>
          </cell>
          <cell r="B4791" t="str">
            <v>TÊ, EM AÇO, CONEXÃO SOLDADA, DN 80 (3"), INSTALADO EM REDE DE ALIMENTAÇÃO PARA SPRINKLER - FORNECIMENTO E INSTALAÇÃO. AF_10/2020</v>
          </cell>
          <cell r="C4791" t="str">
            <v>UN</v>
          </cell>
          <cell r="D4791">
            <v>793.29</v>
          </cell>
          <cell r="E4791">
            <v>30.44</v>
          </cell>
          <cell r="F4791">
            <v>823.73</v>
          </cell>
        </row>
        <row r="4792">
          <cell r="A4792">
            <v>97537</v>
          </cell>
          <cell r="B4792" t="str">
            <v>LUVA, EM AÇO, CONEXÃO SOLDADA, DN 15 (1/2"), INSTALADO EM RAMAIS E SUB-RAMAIS DE GÁS - FORNECIMENTO E INSTALAÇÃO. AF_10/2020</v>
          </cell>
          <cell r="C4792" t="str">
            <v>UN</v>
          </cell>
          <cell r="D4792">
            <v>20.85</v>
          </cell>
          <cell r="E4792">
            <v>7.13</v>
          </cell>
          <cell r="F4792">
            <v>27.98</v>
          </cell>
        </row>
        <row r="4793">
          <cell r="A4793">
            <v>97540</v>
          </cell>
          <cell r="B4793" t="str">
            <v>LUVA, EM AÇO, CONEXÃO SOLDADA, DN 20 (3/4"), INSTALADO EM RAMAIS E SUB-RAMAIS DE GÁS - FORNECIMENTO E INSTALAÇÃO. AF_10/2020</v>
          </cell>
          <cell r="C4793" t="str">
            <v>UN</v>
          </cell>
          <cell r="D4793">
            <v>25.160000000000004</v>
          </cell>
          <cell r="E4793">
            <v>12.26</v>
          </cell>
          <cell r="F4793">
            <v>37.42</v>
          </cell>
        </row>
        <row r="4794">
          <cell r="A4794">
            <v>97541</v>
          </cell>
          <cell r="B4794" t="str">
            <v>LUVA COM REDUÇÃO, EM AÇO, CONEXÃO SOLDADA, DN 20 X 15 MM (3/4" X 1/2"), INSTALADO EM RAMAIS E SUB-RAMAIS DE GÁS - FORNECIMENTO E INSTALAÇÃO. AF_10/2020</v>
          </cell>
          <cell r="C4794" t="str">
            <v>UN</v>
          </cell>
          <cell r="D4794">
            <v>19.53</v>
          </cell>
          <cell r="E4794">
            <v>12.26</v>
          </cell>
          <cell r="F4794">
            <v>31.79</v>
          </cell>
        </row>
        <row r="4795">
          <cell r="A4795">
            <v>97543</v>
          </cell>
          <cell r="B4795" t="str">
            <v>LUVA, EM AÇO, CONEXÃO SOLDADA, DN 25 (1"), INSTALADO EM RAMAIS E SUB-RAMAIS DE GÁS - FORNECIMENTO E INSTALAÇÃO. AF_10/2020</v>
          </cell>
          <cell r="C4795" t="str">
            <v>UN</v>
          </cell>
          <cell r="D4795">
            <v>36.76</v>
          </cell>
          <cell r="E4795">
            <v>23.85</v>
          </cell>
          <cell r="F4795">
            <v>60.61</v>
          </cell>
        </row>
        <row r="4796">
          <cell r="A4796">
            <v>97544</v>
          </cell>
          <cell r="B4796" t="str">
            <v>LUVA COM REDUÇÃO, EM AÇO, CONEXÃO SOLDADA, DN 25 X 20 MM (1" X 3/4"), INSTALADO EM RAMAIS E SUB-RAMAIS DE GÁS - FORNECIMENTO E INSTALAÇÃO. AF_10/2020</v>
          </cell>
          <cell r="C4796" t="str">
            <v>UN</v>
          </cell>
          <cell r="D4796">
            <v>29.96</v>
          </cell>
          <cell r="E4796">
            <v>23.86</v>
          </cell>
          <cell r="F4796">
            <v>53.82</v>
          </cell>
        </row>
        <row r="4797">
          <cell r="A4797">
            <v>97546</v>
          </cell>
          <cell r="B4797" t="str">
            <v>CURVA 45 GRAUS, EM AÇO, CONEXÃO SOLDADA, DN 15 (1/2"), INSTALADO EM RAMAIS E SUB-RAMAIS DE GÁS - FORNECIMENTO E INSTALAÇÃO. AF_10/2020</v>
          </cell>
          <cell r="C4797" t="str">
            <v>UN</v>
          </cell>
          <cell r="D4797">
            <v>28.35</v>
          </cell>
          <cell r="E4797">
            <v>10.75</v>
          </cell>
          <cell r="F4797">
            <v>39.1</v>
          </cell>
        </row>
        <row r="4798">
          <cell r="A4798">
            <v>97547</v>
          </cell>
          <cell r="B4798" t="str">
            <v>CURVA 90 GRAUS, EM AÇO, CONEXÃO SOLDADA, DN 15 (1/2"), INSTALADO EM RAMAIS E SUB-RAMAIS DE GÁS - FORNECIMENTO E INSTALAÇÃO. AF_10/2020</v>
          </cell>
          <cell r="C4798" t="str">
            <v>UN</v>
          </cell>
          <cell r="D4798">
            <v>28.35</v>
          </cell>
          <cell r="E4798">
            <v>10.75</v>
          </cell>
          <cell r="F4798">
            <v>39.1</v>
          </cell>
        </row>
        <row r="4799">
          <cell r="A4799">
            <v>97548</v>
          </cell>
          <cell r="B4799" t="str">
            <v>CURVA 45 GRAUS, EM AÇO, CONEXÃO SOLDADA, DN 20 (3/4"), INSTALADO EM RAMAIS E SUB-RAMAIS DE GÁS - FORNECIMENTO E INSTALAÇÃO. AF_10/2020</v>
          </cell>
          <cell r="C4799" t="str">
            <v>UN</v>
          </cell>
          <cell r="D4799">
            <v>39.4</v>
          </cell>
          <cell r="E4799">
            <v>18.399999999999999</v>
          </cell>
          <cell r="F4799">
            <v>57.8</v>
          </cell>
        </row>
        <row r="4800">
          <cell r="A4800">
            <v>97549</v>
          </cell>
          <cell r="B4800" t="str">
            <v>CURVA 90 GRAUS, EM AÇO, CONEXÃO SOLDADA, DN 20 (3/4"), INSTALADO EM RAMAIS E SUB-RAMAIS DE GÁS - FORNECIMENTO E INSTALAÇÃO. AF_10/2020</v>
          </cell>
          <cell r="C4800" t="str">
            <v>UN</v>
          </cell>
          <cell r="D4800">
            <v>39.4</v>
          </cell>
          <cell r="E4800">
            <v>18.399999999999999</v>
          </cell>
          <cell r="F4800">
            <v>57.8</v>
          </cell>
        </row>
        <row r="4801">
          <cell r="A4801">
            <v>97550</v>
          </cell>
          <cell r="B4801" t="str">
            <v>CURVA 45 GRAUS, EM AÇO, CONEXÃO SOLDADA, DN 25 (1"), INSTALADO EM RAMAIS E SUB-RAMAIS DE GÁS - FORNECIMENTO E INSTALAÇÃO. AF_10/2020</v>
          </cell>
          <cell r="C4801" t="str">
            <v>UN</v>
          </cell>
          <cell r="D4801">
            <v>59.82</v>
          </cell>
          <cell r="E4801">
            <v>35.79</v>
          </cell>
          <cell r="F4801">
            <v>95.61</v>
          </cell>
        </row>
        <row r="4802">
          <cell r="A4802">
            <v>97551</v>
          </cell>
          <cell r="B4802" t="str">
            <v>CURVA 90 GRAUS, EM AÇO, CONEXÃO SOLDADA, DN 25 (1"), INSTALADO EM RAMAIS E SUB-RAMAIS DE GÁS - FORNECIMENTO E INSTALAÇÃO. AF_10/2020</v>
          </cell>
          <cell r="C4802" t="str">
            <v>UN</v>
          </cell>
          <cell r="D4802">
            <v>59.82</v>
          </cell>
          <cell r="E4802">
            <v>35.79</v>
          </cell>
          <cell r="F4802">
            <v>95.61</v>
          </cell>
        </row>
        <row r="4803">
          <cell r="A4803">
            <v>97552</v>
          </cell>
          <cell r="B4803" t="str">
            <v>TÊ, EM AÇO, CONEXÃO SOLDADA, DN 15 (1/2"), INSTALADO EM RAMAIS E SUB-RAMAIS DE GÁS - FORNECIMENTO E INSTALAÇÃO. AF_10/2020</v>
          </cell>
          <cell r="C4803" t="str">
            <v>UN</v>
          </cell>
          <cell r="D4803">
            <v>42.71</v>
          </cell>
          <cell r="E4803">
            <v>14.33</v>
          </cell>
          <cell r="F4803">
            <v>57.04</v>
          </cell>
        </row>
        <row r="4804">
          <cell r="A4804">
            <v>97553</v>
          </cell>
          <cell r="B4804" t="str">
            <v>TÊ, EM AÇO, CONEXÃO SOLDADA, DN 20 (3/4"), INSTALADO EM RAMAIS E SUB-RAMAIS DE GÁS - FORNECIMENTO E INSTALAÇÃO. AF_10/2020</v>
          </cell>
          <cell r="C4804" t="str">
            <v>UN</v>
          </cell>
          <cell r="D4804">
            <v>57.45</v>
          </cell>
          <cell r="E4804">
            <v>24.52</v>
          </cell>
          <cell r="F4804">
            <v>81.97</v>
          </cell>
        </row>
        <row r="4805">
          <cell r="A4805">
            <v>97554</v>
          </cell>
          <cell r="B4805" t="str">
            <v>TÊ, EM AÇO, CONEXÃO SOLDADA, DN 25 (1"), INSTALADO EM RAMAIS E SUB-RAMAIS DE GÁS - FORNECIMENTO E INSTALAÇÃO. AF_10/2020</v>
          </cell>
          <cell r="C4805" t="str">
            <v>UN</v>
          </cell>
          <cell r="D4805">
            <v>93.87</v>
          </cell>
          <cell r="E4805">
            <v>47.73</v>
          </cell>
          <cell r="F4805">
            <v>141.6</v>
          </cell>
        </row>
        <row r="4806">
          <cell r="A4806">
            <v>98602</v>
          </cell>
          <cell r="B4806" t="str">
            <v>CONECTOR EM BRONZE/LATÃO, DN 22 MM X 1/2", SEM ANEL DE SOLDA, BOLSA X ROSCA F, INSTALADO EM PRUMADA DE HIDRÁULICA PREDIAL - FORNECIMENTO E INSTALAÇÃO. AF_04/2022</v>
          </cell>
          <cell r="C4806" t="str">
            <v>UN</v>
          </cell>
          <cell r="D4806">
            <v>15.070000000000002</v>
          </cell>
          <cell r="E4806">
            <v>2.6</v>
          </cell>
          <cell r="F4806">
            <v>17.670000000000002</v>
          </cell>
        </row>
        <row r="4807">
          <cell r="A4807">
            <v>103805</v>
          </cell>
          <cell r="B4807" t="str">
            <v>COTOVELO EM COBRE, DN 15 MM, 90 GRAUS, SEM ANEL DE SOLDA, INSTALADO EM RAMAL E SUB-RAMAL DE GÁS COMBUSTÍVEL - FORNECIMENTO E INSTALAÇÃO. AF_04/2022</v>
          </cell>
          <cell r="C4807" t="str">
            <v>UN</v>
          </cell>
          <cell r="D4807">
            <v>9.5499999999999989</v>
          </cell>
          <cell r="E4807">
            <v>9.69</v>
          </cell>
          <cell r="F4807">
            <v>19.239999999999998</v>
          </cell>
        </row>
        <row r="4808">
          <cell r="A4808">
            <v>103806</v>
          </cell>
          <cell r="B4808" t="str">
            <v>CURVA EM COBRE, DN 15 MM, 45 GRAUS, SEM ANEL DE SOLDA, BOLSA X BOLSA, INSTALADO EM RAMAL E SUB-RAMAL DE GÁS COMBUSTÍVEL - FORNECIMENTO E INSTALAÇÃO. AF_04/2022</v>
          </cell>
          <cell r="C4808" t="str">
            <v>UN</v>
          </cell>
          <cell r="D4808">
            <v>9.5200000000000014</v>
          </cell>
          <cell r="E4808">
            <v>9.69</v>
          </cell>
          <cell r="F4808">
            <v>19.21</v>
          </cell>
        </row>
        <row r="4809">
          <cell r="A4809">
            <v>103807</v>
          </cell>
          <cell r="B4809" t="str">
            <v>COTOVELO EM BRONZE/LATÃO, DN 15 MM X 1/2, 90 GRAUS, SEM ANEL DE SOLDA, BOLSA X ROSCA F, INSTALADO EM RAMAL E SUB-RAMAL DE GÁS COMBUSTÍVEL - FORNECIMENTO E INSTALAÇÃO. AF_04/2022</v>
          </cell>
          <cell r="C4809" t="str">
            <v>UN</v>
          </cell>
          <cell r="D4809">
            <v>15.96</v>
          </cell>
          <cell r="E4809">
            <v>6.27</v>
          </cell>
          <cell r="F4809">
            <v>22.23</v>
          </cell>
        </row>
        <row r="4810">
          <cell r="A4810">
            <v>103808</v>
          </cell>
          <cell r="B4810" t="str">
            <v>COTOVELO EM COBRE, DN 22 MM, 90 GRAUS, SEM ANEL DE SOLDA, INSTALADO EM RAMAL E SUB-RAMAL DE GÁS COMBUSTÍVEL - FORNECIMENTO E INSTALAÇÃO. AF_04/2022</v>
          </cell>
          <cell r="C4810" t="str">
            <v>UN</v>
          </cell>
          <cell r="D4810">
            <v>19.07</v>
          </cell>
          <cell r="E4810">
            <v>16.600000000000001</v>
          </cell>
          <cell r="F4810">
            <v>35.67</v>
          </cell>
        </row>
        <row r="4811">
          <cell r="A4811">
            <v>103809</v>
          </cell>
          <cell r="B4811" t="str">
            <v>CURVA EM COBRE, DN 22 MM, 45 GRAUS, SEM ANEL DE SOLDA, BOLSA X BOLSA, INSTALADO EM RAMAL E SUB-RAMAL DE GÁS COMBUSTÍVEL - FORNECIMENTO E INSTALAÇÃO. AF_04/2022</v>
          </cell>
          <cell r="C4811" t="str">
            <v>UN</v>
          </cell>
          <cell r="D4811">
            <v>18.79</v>
          </cell>
          <cell r="E4811">
            <v>16.600000000000001</v>
          </cell>
          <cell r="F4811">
            <v>35.39</v>
          </cell>
        </row>
        <row r="4812">
          <cell r="A4812">
            <v>103810</v>
          </cell>
          <cell r="B4812" t="str">
            <v>COTOVELO EM BRONZE/LATÃO, DN 22 MM X 1/2, 90 GRAUS, SEM ANEL DE SOLDA, BOLSA X ROSCA F, INSTALADO EM RAMAL E SUB-RAMAL DE GÁS COMBUSTÍVEL - FORNECIMENTO E INSTALAÇÃO. AF_04/2022</v>
          </cell>
          <cell r="C4812" t="str">
            <v>UN</v>
          </cell>
          <cell r="D4812">
            <v>24.54</v>
          </cell>
          <cell r="E4812">
            <v>9.7200000000000006</v>
          </cell>
          <cell r="F4812">
            <v>34.26</v>
          </cell>
        </row>
        <row r="4813">
          <cell r="A4813">
            <v>103811</v>
          </cell>
          <cell r="B4813" t="str">
            <v>COTOVELO EM BRONZE/LATÃO, DN 22 MM X 3/4, 90 GRAUS, SEM ANEL DE SOLDA, BOLSA X ROSCA F, INSTALADO EM RAMAL E SUB-RAMAL DE GÁS COMBUSTÍVEL - FORNECIMENTO E INSTALAÇÃO. AF_04/2022</v>
          </cell>
          <cell r="C4813" t="str">
            <v>UN</v>
          </cell>
          <cell r="D4813">
            <v>27.25</v>
          </cell>
          <cell r="E4813">
            <v>10.49</v>
          </cell>
          <cell r="F4813">
            <v>37.74</v>
          </cell>
        </row>
        <row r="4814">
          <cell r="A4814">
            <v>103812</v>
          </cell>
          <cell r="B4814" t="str">
            <v>COTOVELO EM COBRE, DN 28 MM, 90 GRAUS, SEM ANEL DE SOLDA, INSTALADO EM RAMAL E SUB-RAMAL DE GÁS COMBUSTÍVEL - FORNECIMENTO E INSTALAÇÃO. AF_04/2022</v>
          </cell>
          <cell r="C4814" t="str">
            <v>UN</v>
          </cell>
          <cell r="D4814">
            <v>29.830000000000002</v>
          </cell>
          <cell r="E4814">
            <v>22.51</v>
          </cell>
          <cell r="F4814">
            <v>52.34</v>
          </cell>
        </row>
        <row r="4815">
          <cell r="A4815">
            <v>103813</v>
          </cell>
          <cell r="B4815" t="str">
            <v>CURVA EM COBRE, DN 28 MM, 45 GRAUS, SEM ANEL DE SOLDA, BOLSA X BOLSA, INSTALADO EM RAMAL E SUB-RAMAL DE GÁS COMBUSTÍVEL - FORNECIMENTO E INSTALAÇÃO. AF_04/2022</v>
          </cell>
          <cell r="C4815" t="str">
            <v>UN</v>
          </cell>
          <cell r="D4815">
            <v>28.16</v>
          </cell>
          <cell r="E4815">
            <v>22.51</v>
          </cell>
          <cell r="F4815">
            <v>50.67</v>
          </cell>
        </row>
        <row r="4816">
          <cell r="A4816">
            <v>103814</v>
          </cell>
          <cell r="B4816" t="str">
            <v>LUVA EM COBRE, DN 15 MM, SEM ANEL DE SOLDA, INSTALADO EM RAMAL E SUB-RAMAL DE GÁS COMBUSTÍVEL - FORNECIMENTO E INSTALAÇÃO. AF_04/2022</v>
          </cell>
          <cell r="C4816" t="str">
            <v>UN</v>
          </cell>
          <cell r="D4816">
            <v>6.13</v>
          </cell>
          <cell r="E4816">
            <v>6.47</v>
          </cell>
          <cell r="F4816">
            <v>12.6</v>
          </cell>
        </row>
        <row r="4817">
          <cell r="A4817">
            <v>103815</v>
          </cell>
          <cell r="B4817" t="str">
            <v>LUVA PASSANTE EM COBRE, DN 15 MM, SEM ANEL DE SOLDA, INSTALADO EM RAMAL E SUB-RAMAL DE GÁS COMBUSTÍVEL - FORNECIMENTO E INSTALAÇÃO. AF_04/2022</v>
          </cell>
          <cell r="C4817" t="str">
            <v>UN</v>
          </cell>
          <cell r="D4817">
            <v>6.160000000000001</v>
          </cell>
          <cell r="E4817">
            <v>6.47</v>
          </cell>
          <cell r="F4817">
            <v>12.63</v>
          </cell>
        </row>
        <row r="4818">
          <cell r="A4818">
            <v>103816</v>
          </cell>
          <cell r="B4818" t="str">
            <v>CURVA DE TRANSPOSIÇÃO EM BRONZE/LATÃO, DN 15 MM, SEM ANEL DE SOLDA, BOLSA X BOLSA, INSTALADO EM RAMAL E SUB-RAMAL DE GÁS COMBUSTÍVEL - FORNECIMENTO E INSTALAÇÃO. AF_04/2022</v>
          </cell>
          <cell r="C4818" t="str">
            <v>UN</v>
          </cell>
          <cell r="D4818">
            <v>20.669999999999998</v>
          </cell>
          <cell r="E4818">
            <v>6.44</v>
          </cell>
          <cell r="F4818">
            <v>27.11</v>
          </cell>
        </row>
        <row r="4819">
          <cell r="A4819">
            <v>103817</v>
          </cell>
          <cell r="B4819" t="str">
            <v>JUNTA DE EXPANSÃO EM COBRE, DN 15 MM, PONTA X PONTA, INSTALADO EM RAMAL E SUB-RAMAL DE GÁS COMBUSTÍVEL - FORNECIMENTO E INSTALAÇÃO. AF_04/2022</v>
          </cell>
          <cell r="C4819" t="str">
            <v>UN</v>
          </cell>
          <cell r="D4819">
            <v>423.19</v>
          </cell>
          <cell r="E4819">
            <v>6.43</v>
          </cell>
          <cell r="F4819">
            <v>429.62</v>
          </cell>
        </row>
        <row r="4820">
          <cell r="A4820">
            <v>103818</v>
          </cell>
          <cell r="B4820" t="str">
            <v>CONECTOR EM BRONZE/LATÃO, DN 15 MM X 1/2, SEM ANEL DE SOLDA, BOLSA X ROSCA F, INSTALADO EM RAMAL E SUB-RAMAL DE GÁS COMBUSTÍVEL - FORNECIMENTO E INSTALAÇÃO. AF_04/2022</v>
          </cell>
          <cell r="C4820" t="str">
            <v>UN</v>
          </cell>
          <cell r="D4820">
            <v>15.419999999999998</v>
          </cell>
          <cell r="E4820">
            <v>4.66</v>
          </cell>
          <cell r="F4820">
            <v>20.079999999999998</v>
          </cell>
        </row>
        <row r="4821">
          <cell r="A4821">
            <v>103819</v>
          </cell>
          <cell r="B4821" t="str">
            <v>LUVA EM COBRE, DN 22 MM, SEM ANEL DE SOLDA, INSTALADO EM RAMAL E SUB-RAMAL DE GÁS COMBUSTÍVEL - FORNECIMENTO E INSTALAÇÃO. AF_04/2022</v>
          </cell>
          <cell r="C4821" t="str">
            <v>UN</v>
          </cell>
          <cell r="D4821">
            <v>11.139999999999999</v>
          </cell>
          <cell r="E4821">
            <v>11.06</v>
          </cell>
          <cell r="F4821">
            <v>22.2</v>
          </cell>
        </row>
        <row r="4822">
          <cell r="A4822">
            <v>103820</v>
          </cell>
          <cell r="B4822" t="str">
            <v>LUVA PASSANTE EM COBRE, DN 22 MM, SEM ANEL DE SOLDA, INSTALADO EM RAMAL E SUB-RAMAL DE GÁS COMBUSTÍVEL - FORNECIMENTO E INSTALAÇÃO. AF_04/2022</v>
          </cell>
          <cell r="C4822" t="str">
            <v>UN</v>
          </cell>
          <cell r="D4822">
            <v>12.389999999999999</v>
          </cell>
          <cell r="E4822">
            <v>11.06</v>
          </cell>
          <cell r="F4822">
            <v>23.45</v>
          </cell>
        </row>
        <row r="4823">
          <cell r="A4823">
            <v>103821</v>
          </cell>
          <cell r="B4823" t="str">
            <v>JUNTA DE EXPANSÃO EM COBRE, DN 22 MM, PONTA X PONTA, INSTALADO EM RAMAL E SUB-RAMAL DE GÁS COMBUSTÍVEL - FORNECIMENTO E INSTALAÇÃO. AF_04/2022</v>
          </cell>
          <cell r="C4823" t="str">
            <v>UN</v>
          </cell>
          <cell r="D4823">
            <v>492.81</v>
          </cell>
          <cell r="E4823">
            <v>11.04</v>
          </cell>
          <cell r="F4823">
            <v>503.85</v>
          </cell>
        </row>
        <row r="4824">
          <cell r="A4824">
            <v>103822</v>
          </cell>
          <cell r="B4824" t="str">
            <v>CURVA DE TRANSPOSIÇÃO EM BRONZE/LATÃO, DN 22 MM, SEM ANEL DE SOLDA, BOLSA X BOLSA, INSTALADO EM RAMAL E SUB-RAMAL DE GÁS COMBUSTÍVEL - FORNECIMENTO E INSTALAÇÃO. AF_04/2022</v>
          </cell>
          <cell r="C4824" t="str">
            <v>UN</v>
          </cell>
          <cell r="D4824">
            <v>44.22</v>
          </cell>
          <cell r="E4824">
            <v>11.04</v>
          </cell>
          <cell r="F4824">
            <v>55.26</v>
          </cell>
        </row>
        <row r="4825">
          <cell r="A4825">
            <v>103823</v>
          </cell>
          <cell r="B4825" t="str">
            <v>BUCHA DE REDUÇÃO EM COBRE, DN 22 MM X 15 MM, SEM ANEL DE SOLDA, PONTA X BOLSA, INSTALADO EM RAMAL E SUB-RAMAL DE GÁS COMBUSTÍVEL - FORNECIMENTO E INSTALAÇÃO. AF_04/2022</v>
          </cell>
          <cell r="C4825" t="str">
            <v>UN</v>
          </cell>
          <cell r="D4825">
            <v>10.290000000000001</v>
          </cell>
          <cell r="E4825">
            <v>8.76</v>
          </cell>
          <cell r="F4825">
            <v>19.05</v>
          </cell>
        </row>
        <row r="4826">
          <cell r="A4826">
            <v>103824</v>
          </cell>
          <cell r="B4826" t="str">
            <v>CONECTOR EM BRONZE/LATÃO, DN 22 MM X 1/2, SEM ANEL DE SOLDA, BOLSA X ROSCA F, INSTALADO EM RAMAL E SUB-RAMAL DE GÁS COMBUSTÍVEL - FORNECIMENTO E INSTALAÇÃO. AF_04/2022</v>
          </cell>
          <cell r="C4826" t="str">
            <v>UN</v>
          </cell>
          <cell r="D4826">
            <v>16.849999999999998</v>
          </cell>
          <cell r="E4826">
            <v>6.96</v>
          </cell>
          <cell r="F4826">
            <v>23.81</v>
          </cell>
        </row>
        <row r="4827">
          <cell r="A4827">
            <v>103825</v>
          </cell>
          <cell r="B4827" t="str">
            <v>CONECTOR EM BRONZE/LATÃO, DN 22 MM X 3/4, SEM ANEL DE SOLDA, BOLSA X ROSCA F, INSTALADO EM RAMAL E SUB-RAMAL DE GÁS COMBUSTÍVEL - FORNECIMENTO E INSTALAÇÃO. AF_04/2022</v>
          </cell>
          <cell r="C4827" t="str">
            <v>UN</v>
          </cell>
          <cell r="D4827">
            <v>20.36</v>
          </cell>
          <cell r="E4827">
            <v>7.72</v>
          </cell>
          <cell r="F4827">
            <v>28.08</v>
          </cell>
        </row>
        <row r="4828">
          <cell r="A4828">
            <v>103826</v>
          </cell>
          <cell r="B4828" t="str">
            <v>LUVA EM COBRE, DN 28 MM, SEM ANEL DE SOLDA, INSTALADO EM RAMAL E SUB-RAMAL DE GÁS COMBUSTÍVEL - FORNECIMENTO E INSTALAÇÃO. AF_04/2022</v>
          </cell>
          <cell r="C4828" t="str">
            <v>UN</v>
          </cell>
          <cell r="D4828">
            <v>18.020000000000003</v>
          </cell>
          <cell r="E4828">
            <v>15.01</v>
          </cell>
          <cell r="F4828">
            <v>33.03</v>
          </cell>
        </row>
        <row r="4829">
          <cell r="A4829">
            <v>103827</v>
          </cell>
          <cell r="B4829" t="str">
            <v>LUVA PASSANTE EM COBRE, DN 28 MM, SEM ANEL DE SOLDA, INSTALADO EM RAMAL E SUB-RAMAL DE GÁS COMBUSTÍVEL - FORNECIMENTO E INSTALAÇÃO. AF_04/2022</v>
          </cell>
          <cell r="C4829" t="str">
            <v>UN</v>
          </cell>
          <cell r="D4829">
            <v>18.020000000000003</v>
          </cell>
          <cell r="E4829">
            <v>15.01</v>
          </cell>
          <cell r="F4829">
            <v>33.03</v>
          </cell>
        </row>
        <row r="4830">
          <cell r="A4830">
            <v>103828</v>
          </cell>
          <cell r="B4830" t="str">
            <v>CURVA DE TRANSPOSIÇÃO EM BRONZE/LATÃO, DN 28 MM, SEM ANEL DE SOLDA, BOLSA X BOLSA, INSTALADO EM RAMAL E SUB-RAMAL DE GÁS COMBUSTÍVEL - FORNECIMENTO E INSTALAÇÃO. AF_04/2022</v>
          </cell>
          <cell r="C4830" t="str">
            <v>UN</v>
          </cell>
          <cell r="D4830">
            <v>76.540000000000006</v>
          </cell>
          <cell r="E4830">
            <v>14.99</v>
          </cell>
          <cell r="F4830">
            <v>91.53</v>
          </cell>
        </row>
        <row r="4831">
          <cell r="A4831">
            <v>103829</v>
          </cell>
          <cell r="B4831" t="str">
            <v>JUNTA DE EXPANSÃO EM COBRE, DN 28 MM, PONTA X PONTA, INSTALADO EM RAMAL E SUB-RAMAL DE GÁS COMBUSTÍVEL - FORNECIMENTO E INSTALAÇÃO. AF_04/2022</v>
          </cell>
          <cell r="C4831" t="str">
            <v>UN</v>
          </cell>
          <cell r="D4831">
            <v>542.35</v>
          </cell>
          <cell r="E4831">
            <v>14.98</v>
          </cell>
          <cell r="F4831">
            <v>557.33000000000004</v>
          </cell>
        </row>
        <row r="4832">
          <cell r="A4832">
            <v>103830</v>
          </cell>
          <cell r="B4832" t="str">
            <v>CONECTOR EM BRONZE/LATÃO, DN 28 MM X 1/2, SEM ANEL DE SOLDA, BOLSA X ROSCA F, INSTALADO EM RAMAL E SUB-RAMAL DE GÁS COMBUSTÍVEL - FORNECIMENTO E INSTALAÇÃO. AF_04/2022</v>
          </cell>
          <cell r="C4832" t="str">
            <v>UN</v>
          </cell>
          <cell r="D4832">
            <v>27.61</v>
          </cell>
          <cell r="E4832">
            <v>8.93</v>
          </cell>
          <cell r="F4832">
            <v>36.54</v>
          </cell>
        </row>
        <row r="4833">
          <cell r="A4833">
            <v>103831</v>
          </cell>
          <cell r="B4833" t="str">
            <v>BUCHA DE REDUÇÃO EM COBRE, DN 28 MM X 22 MM, SEM ANEL DE SOLDA, INSTALADO EM RAMAL E SUB-RAMAL DE GÁS COMBUSTÍVEL - FORNECIMENTO E INSTALAÇÃO. AF_04/2022</v>
          </cell>
          <cell r="C4833" t="str">
            <v>UN</v>
          </cell>
          <cell r="D4833">
            <v>15.380000000000003</v>
          </cell>
          <cell r="E4833">
            <v>13.04</v>
          </cell>
          <cell r="F4833">
            <v>28.42</v>
          </cell>
        </row>
        <row r="4834">
          <cell r="A4834">
            <v>103832</v>
          </cell>
          <cell r="B4834" t="str">
            <v>TÊ EM COBRE, DN 15 MM, SEM ANEL DE SOLDA, INSTALADO EM RAMAL E SUB-RAMAL DE GÁS COMBUSTÍVEL - FORNECIMENTO E INSTALAÇÃO. AF_04/2022</v>
          </cell>
          <cell r="C4834" t="str">
            <v>UN</v>
          </cell>
          <cell r="D4834">
            <v>13.08</v>
          </cell>
          <cell r="E4834">
            <v>12.9</v>
          </cell>
          <cell r="F4834">
            <v>25.98</v>
          </cell>
        </row>
        <row r="4835">
          <cell r="A4835">
            <v>103833</v>
          </cell>
          <cell r="B4835" t="str">
            <v>TE EM COBRE, DN 22 MM, SEM ANEL DE SOLDA, INSTALADO EM RAMAL E SUB-RAMAL DE GÁS COMBUSTÍVEL - FORNECIMENTO E INSTALAÇÃO. AF_04/2022</v>
          </cell>
          <cell r="C4835" t="str">
            <v>UN</v>
          </cell>
          <cell r="D4835">
            <v>25.179999999999996</v>
          </cell>
          <cell r="E4835">
            <v>22.12</v>
          </cell>
          <cell r="F4835">
            <v>47.3</v>
          </cell>
        </row>
        <row r="4836">
          <cell r="A4836">
            <v>103834</v>
          </cell>
          <cell r="B4836" t="str">
            <v>TÊ EM COBRE, DN 28 MM, SEM ANEL DE SOLDA, INSTALADO EM RAMAL E SUB-RAMAL DE GÁS COMBUSTÍVEL - FORNECIMENTO E INSTALAÇÃO. AF_04/2022</v>
          </cell>
          <cell r="C4836" t="str">
            <v>UN</v>
          </cell>
          <cell r="D4836">
            <v>38.200000000000003</v>
          </cell>
          <cell r="E4836">
            <v>30.02</v>
          </cell>
          <cell r="F4836">
            <v>68.22</v>
          </cell>
        </row>
        <row r="4837">
          <cell r="A4837">
            <v>103838</v>
          </cell>
          <cell r="B4837" t="str">
            <v>COTOVELO EM COBRE, DN 15 MM, 90 GRAUS, SEM ANEL DE SOLDA, INSTALADO EM RAMAL E SUB-RAMAL DE GÁS MEDICINAL - FORNECIMENTO E INSTALAÇÃO. AF_04/2022</v>
          </cell>
          <cell r="C4837" t="str">
            <v>UN</v>
          </cell>
          <cell r="D4837">
            <v>9.33</v>
          </cell>
          <cell r="E4837">
            <v>9.1199999999999992</v>
          </cell>
          <cell r="F4837">
            <v>18.45</v>
          </cell>
        </row>
        <row r="4838">
          <cell r="A4838">
            <v>103839</v>
          </cell>
          <cell r="B4838" t="str">
            <v>CURVA EM COBRE, DN 15 MM, 45 GRAUS, SEM ANEL DE SOLDA, BOLSA X BOLSA, INSTALADO EM RAMAL E SUB-RAMAL DE GÁS MEDICINAL - FORNECIMENTO E INSTALAÇÃO. AF_04/2022</v>
          </cell>
          <cell r="C4838" t="str">
            <v>UN</v>
          </cell>
          <cell r="D4838">
            <v>9.3000000000000025</v>
          </cell>
          <cell r="E4838">
            <v>9.1199999999999992</v>
          </cell>
          <cell r="F4838">
            <v>18.420000000000002</v>
          </cell>
        </row>
        <row r="4839">
          <cell r="A4839">
            <v>103840</v>
          </cell>
          <cell r="B4839" t="str">
            <v>COTOVELO EM BRONZE/LATÃO, DN 15 MM X 1/2, 90 GRAUS, SEM ANEL DE SOLDA, BOLSA X ROSCA F, INSTALADO EM RAMAL E SUB-RAMAL DE GÁS MEDICINAL - FORNECIMENTO E INSTALAÇÃO. AF_04/2022</v>
          </cell>
          <cell r="C4839" t="str">
            <v>UN</v>
          </cell>
          <cell r="D4839">
            <v>15.83</v>
          </cell>
          <cell r="E4839">
            <v>5.99</v>
          </cell>
          <cell r="F4839">
            <v>21.82</v>
          </cell>
        </row>
        <row r="4840">
          <cell r="A4840">
            <v>103841</v>
          </cell>
          <cell r="B4840" t="str">
            <v>COTOVELO EM COBRE, DN 22 MM, 90 GRAUS, SEM ANEL DE SOLDA, INSTALADO EM RAMAL E SUB-RAMAL DE GÁS MEDICINAL - FORNECIMENTO E INSTALAÇÃO. AF_04/2022</v>
          </cell>
          <cell r="C4840" t="str">
            <v>UN</v>
          </cell>
          <cell r="D4840">
            <v>17.28</v>
          </cell>
          <cell r="E4840">
            <v>12.13</v>
          </cell>
          <cell r="F4840">
            <v>29.41</v>
          </cell>
        </row>
        <row r="4841">
          <cell r="A4841">
            <v>103842</v>
          </cell>
          <cell r="B4841" t="str">
            <v>CURVA EM COBRE, DN 22 MM, 45 GRAUS, SEM ANEL DE SOLDA, BOLSA X BOLSA, INSTALADO EM RAMAL E SUB-RAMAL DE GÁS MEDICINAL - FORNECIMENTO E INSTALAÇÃO. AF_04/2022</v>
          </cell>
          <cell r="C4841" t="str">
            <v>UN</v>
          </cell>
          <cell r="D4841">
            <v>17</v>
          </cell>
          <cell r="E4841">
            <v>12.13</v>
          </cell>
          <cell r="F4841">
            <v>29.13</v>
          </cell>
        </row>
        <row r="4842">
          <cell r="A4842">
            <v>103843</v>
          </cell>
          <cell r="B4842" t="str">
            <v>COTOVELO EM BRONZE/LATÃO, DN 22 MM X 1/2, 90 GRAUS, SEM ANEL DE SOLDA, BOLSA X ROSCA F, INSTALADO EM RAMAL E SUB-RAMAL DE GÁS MEDICINAL - FORNECIMENTO E INSTALAÇÃO. AF_04/2022</v>
          </cell>
          <cell r="C4842" t="str">
            <v>UN</v>
          </cell>
          <cell r="D4842">
            <v>23.64</v>
          </cell>
          <cell r="E4842">
            <v>7.49</v>
          </cell>
          <cell r="F4842">
            <v>31.13</v>
          </cell>
        </row>
        <row r="4843">
          <cell r="A4843">
            <v>103844</v>
          </cell>
          <cell r="B4843" t="str">
            <v>COTOVELO EM BRONZE/LATÃO, DN 22 MM X 3/4, 90 GRAUS, SEM ANEL DE SOLDA, BOLSA X ROSCA F, INSTALADO EM RAMAL E SUB-RAMAL DE GÁS MEDICINAL - FORNECIMENTO E INSTALAÇÃO. AF_04/2022</v>
          </cell>
          <cell r="C4843" t="str">
            <v>UN</v>
          </cell>
          <cell r="D4843">
            <v>26.330000000000002</v>
          </cell>
          <cell r="E4843">
            <v>8.27</v>
          </cell>
          <cell r="F4843">
            <v>34.6</v>
          </cell>
        </row>
        <row r="4844">
          <cell r="A4844">
            <v>103845</v>
          </cell>
          <cell r="B4844" t="str">
            <v>COTOVELO EM COBRE, DN 28 MM, 90 GRAUS, SEM ANEL DE SOLDA, INSTALADO EM RAMAL E SUB-RAMAL DE GÁS MEDICINAL - FORNECIMENTO E INSTALAÇÃO. AF_04/2022</v>
          </cell>
          <cell r="C4844" t="str">
            <v>UN</v>
          </cell>
          <cell r="D4844">
            <v>26.669999999999998</v>
          </cell>
          <cell r="E4844">
            <v>14.73</v>
          </cell>
          <cell r="F4844">
            <v>41.4</v>
          </cell>
        </row>
        <row r="4845">
          <cell r="A4845">
            <v>103846</v>
          </cell>
          <cell r="B4845" t="str">
            <v>CURVA EM COBRE, DN 28 MM, 45 GRAUS, SEM ANEL DE SOLDA, BOLSA X BOLSA, INSTALADO EM RAMAL E SUB-RAMAL DE GÁS MEDICINAL - FORNECIMENTO E INSTALAÇÃO. AF_04/2022</v>
          </cell>
          <cell r="C4845" t="str">
            <v>UN</v>
          </cell>
          <cell r="D4845">
            <v>24.999999999999996</v>
          </cell>
          <cell r="E4845">
            <v>14.73</v>
          </cell>
          <cell r="F4845">
            <v>39.729999999999997</v>
          </cell>
        </row>
        <row r="4846">
          <cell r="A4846">
            <v>103847</v>
          </cell>
          <cell r="B4846" t="str">
            <v>LUVA EM COBRE, DN 15 MM, SEM ANEL DE SOLDA, INSTALADO EM RAMAL E SUB-RAMAL DE GÁS MEDICINAL - FORNECIMENTO E INSTALAÇÃO. AF_04/2022</v>
          </cell>
          <cell r="C4846" t="str">
            <v>UN</v>
          </cell>
          <cell r="D4846">
            <v>5.9700000000000006</v>
          </cell>
          <cell r="E4846">
            <v>6.09</v>
          </cell>
          <cell r="F4846">
            <v>12.06</v>
          </cell>
        </row>
        <row r="4847">
          <cell r="A4847">
            <v>103848</v>
          </cell>
          <cell r="B4847" t="str">
            <v>LUVA PASSANTE EM COBRE, DN 15 MM, SEM ANEL DE SOLDA, INSTALADO EM RAMAL E SUB-RAMAL DE GÁS MEDICINAL - FORNECIMENTO E INSTALAÇÃO. AF_04/2022</v>
          </cell>
          <cell r="C4847" t="str">
            <v>UN</v>
          </cell>
          <cell r="D4847">
            <v>6</v>
          </cell>
          <cell r="E4847">
            <v>6.09</v>
          </cell>
          <cell r="F4847">
            <v>12.09</v>
          </cell>
        </row>
        <row r="4848">
          <cell r="A4848">
            <v>103849</v>
          </cell>
          <cell r="B4848" t="str">
            <v>CURVA DE TRANSPOSIÇÃO EM BRONZE/LATÃO, DN 15 MM, SEM ANEL DE SOLDA, BOLSA X BOLSA, INSTALADO EM RAMAL E SUB-RAMAL DE GÁS MEDICINAL - FORNECIMENTO E INSTALAÇÃO. AF_04/2022</v>
          </cell>
          <cell r="C4848" t="str">
            <v>UN</v>
          </cell>
          <cell r="D4848">
            <v>20.51</v>
          </cell>
          <cell r="E4848">
            <v>6.06</v>
          </cell>
          <cell r="F4848">
            <v>26.57</v>
          </cell>
        </row>
        <row r="4849">
          <cell r="A4849">
            <v>103850</v>
          </cell>
          <cell r="B4849" t="str">
            <v>JUNTA DE EXPANSÃO EM COBRE, DN 15 MM, PONTA X PONTA, INSTALADO EM RAMAL E SUB-RAMAL DE GÁS MEDICINAL - FORNECIMENTO E INSTALAÇÃO. AF_04/2022</v>
          </cell>
          <cell r="C4849" t="str">
            <v>UN</v>
          </cell>
          <cell r="D4849">
            <v>423.03</v>
          </cell>
          <cell r="E4849">
            <v>6.05</v>
          </cell>
          <cell r="F4849">
            <v>429.08</v>
          </cell>
        </row>
        <row r="4850">
          <cell r="A4850">
            <v>103851</v>
          </cell>
          <cell r="B4850" t="str">
            <v>CONECTOR EM BRONZE/LATÃO, DN 15 MM X 1/2, SEM ANEL DE SOLDA, BOLSA X ROSCA F, INSTALADO EM RAMAL E SUB-RAMAL DE GÁS MEDICINAL - FORNECIMENTO E INSTALAÇÃO. AF_04/2022</v>
          </cell>
          <cell r="C4850" t="str">
            <v>UN</v>
          </cell>
          <cell r="D4850">
            <v>15.34</v>
          </cell>
          <cell r="E4850">
            <v>4.47</v>
          </cell>
          <cell r="F4850">
            <v>19.809999999999999</v>
          </cell>
        </row>
        <row r="4851">
          <cell r="A4851">
            <v>103852</v>
          </cell>
          <cell r="B4851" t="str">
            <v>LUVA EM COBRE, DN 22 MM, SEM ANEL DE SOLDA, INSTALADO EM RAMAL E SUB-RAMAL DE GÁS MEDICINAL - FORNECIMENTO E INSTALAÇÃO. AF_04/2022</v>
          </cell>
          <cell r="C4851" t="str">
            <v>UN</v>
          </cell>
          <cell r="D4851">
            <v>9.9</v>
          </cell>
          <cell r="E4851">
            <v>8.1</v>
          </cell>
          <cell r="F4851">
            <v>18</v>
          </cell>
        </row>
        <row r="4852">
          <cell r="A4852">
            <v>103853</v>
          </cell>
          <cell r="B4852" t="str">
            <v>LUVA PASSANTE EM COBRE, DN 22 MM, SEM ANEL DE SOLDA, INSTALADO EM RAMAL E SUB-RAMAL DE GÁS MEDICINAL - FORNECIMENTO E INSTALAÇÃO. AF_04/2022</v>
          </cell>
          <cell r="C4852" t="str">
            <v>UN</v>
          </cell>
          <cell r="D4852">
            <v>11.15</v>
          </cell>
          <cell r="E4852">
            <v>8.1</v>
          </cell>
          <cell r="F4852">
            <v>19.25</v>
          </cell>
        </row>
        <row r="4853">
          <cell r="A4853">
            <v>103854</v>
          </cell>
          <cell r="B4853" t="str">
            <v>JUNTA DE EXPANSÃO EM COBRE, DN 22 MM, PONTA X PONTA, INSTALADO EM RAMAL E SUB-RAMAL DE GÁS MEDICINAL - FORNECIMENTO E INSTALAÇÃO. AF_04/2022</v>
          </cell>
          <cell r="C4853" t="str">
            <v>UN</v>
          </cell>
          <cell r="D4853">
            <v>491.56</v>
          </cell>
          <cell r="E4853">
            <v>8.09</v>
          </cell>
          <cell r="F4853">
            <v>499.65</v>
          </cell>
        </row>
        <row r="4854">
          <cell r="A4854">
            <v>103855</v>
          </cell>
          <cell r="B4854" t="str">
            <v>CURVA DE TRANSPOSIÇÃO EM BRONZE/LATÃO, DN 22 MM, SEM ANEL DE SOLDA, BOLSA X BOLSA, INSTALADO EM RAMAL E SUB-RAMAL DE GÁS MEDICINAL - FORNECIMENTO E INSTALAÇÃO. AF_04/2022</v>
          </cell>
          <cell r="C4854" t="str">
            <v>UN</v>
          </cell>
          <cell r="D4854">
            <v>42.97</v>
          </cell>
          <cell r="E4854">
            <v>8.09</v>
          </cell>
          <cell r="F4854">
            <v>51.06</v>
          </cell>
        </row>
        <row r="4855">
          <cell r="A4855">
            <v>103856</v>
          </cell>
          <cell r="B4855" t="str">
            <v>BUCHA DE REDUÇÃO EM COBRE, DN 22 MM X 15 MM, SEM ANEL DE SOLDA, PONTA X BOLSA, INSTALADO EM RAMAL E SUB-RAMAL DE GÁS MEDICINAL - FORNECIMENTO E INSTALAÇÃO. AF_04/2022</v>
          </cell>
          <cell r="C4855" t="str">
            <v>UN</v>
          </cell>
          <cell r="D4855">
            <v>9.6800000000000015</v>
          </cell>
          <cell r="E4855">
            <v>7.1</v>
          </cell>
          <cell r="F4855">
            <v>16.78</v>
          </cell>
        </row>
        <row r="4856">
          <cell r="A4856">
            <v>103857</v>
          </cell>
          <cell r="B4856" t="str">
            <v>CONECTOR EM BRONZE/LATÃO, DN 22 MM X 1/2", SEM ANEL DE SOLDA, BOLSA X ROSCA F, INSTALADO EM RAMAL E SUB-RAMAL DE GÁS MEDICINAL - FORNECIMENTO E INSTALAÇÃO. AF_04/2022</v>
          </cell>
          <cell r="C4856" t="str">
            <v>UN</v>
          </cell>
          <cell r="D4856">
            <v>16.240000000000002</v>
          </cell>
          <cell r="E4856">
            <v>5.47</v>
          </cell>
          <cell r="F4856">
            <v>21.71</v>
          </cell>
        </row>
        <row r="4857">
          <cell r="A4857">
            <v>103858</v>
          </cell>
          <cell r="B4857" t="str">
            <v>CONECTOR EM BRONZE/LATÃO, DN 22 MM X 3/4", SEM ANEL DE SOLDA, BOLSA X ROSCA F, INSTALADO EM RAMAL E SUB-RAMAL DE GÁS MEDICINAL - FORNECIMENTO E INSTALAÇÃO. AF_04/2022</v>
          </cell>
          <cell r="C4857" t="str">
            <v>UN</v>
          </cell>
          <cell r="D4857">
            <v>19.740000000000002</v>
          </cell>
          <cell r="E4857">
            <v>6.24</v>
          </cell>
          <cell r="F4857">
            <v>25.98</v>
          </cell>
        </row>
        <row r="4858">
          <cell r="A4858">
            <v>103859</v>
          </cell>
          <cell r="B4858" t="str">
            <v>LUVA EM COBRE, DN 28 MM, SEM ANEL DE SOLDA, INSTALADO EM RAMAL E SUB-RAMAL DE GÁS MEDICINAL - FORNECIMENTO E INSTALAÇÃO. AF_04/2022</v>
          </cell>
          <cell r="C4858" t="str">
            <v>UN</v>
          </cell>
          <cell r="D4858">
            <v>16.329999999999998</v>
          </cell>
          <cell r="E4858">
            <v>9.83</v>
          </cell>
          <cell r="F4858">
            <v>26.16</v>
          </cell>
        </row>
        <row r="4859">
          <cell r="A4859">
            <v>103860</v>
          </cell>
          <cell r="B4859" t="str">
            <v>LUVA PASSANTE EM COBRE, DN 28 MM, SEM ANEL DE SOLDA, INSTALADO EM RAMAL E SUB-RAMAL DE GÁS MEDICINAL - FORNECIMENTO E INSTALAÇÃO. AF_04/2022</v>
          </cell>
          <cell r="C4859" t="str">
            <v>UN</v>
          </cell>
          <cell r="D4859">
            <v>16.329999999999998</v>
          </cell>
          <cell r="E4859">
            <v>9.83</v>
          </cell>
          <cell r="F4859">
            <v>26.16</v>
          </cell>
        </row>
        <row r="4860">
          <cell r="A4860">
            <v>103861</v>
          </cell>
          <cell r="B4860" t="str">
            <v>CURVA DE TRANSPOSIÇÃO EM BRONZE/LATÃO, DN 28 MM, SEM ANEL DE SOLDA, BOLSA X BOLSA, INSTALADO EM RAMAL E SUB-RAMAL DE GÁS MEDICINAL - FORNECIMENTO E INSTALAÇÃO. AF_04/2022</v>
          </cell>
          <cell r="C4860" t="str">
            <v>UN</v>
          </cell>
          <cell r="D4860">
            <v>74.849999999999994</v>
          </cell>
          <cell r="E4860">
            <v>9.81</v>
          </cell>
          <cell r="F4860">
            <v>84.66</v>
          </cell>
        </row>
        <row r="4861">
          <cell r="A4861">
            <v>103862</v>
          </cell>
          <cell r="B4861" t="str">
            <v>JUNTA DE EXPANSÃO EM COBRE, DN 28 MM, PONTA X PONTA, INSTALADO EM RAMAL E SUB-RAMAL DE GÁS MEDICINAL - FORNECIMENTO E INSTALAÇÃO. AF_04/2022</v>
          </cell>
          <cell r="C4861" t="str">
            <v>UN</v>
          </cell>
          <cell r="D4861">
            <v>540.65000000000009</v>
          </cell>
          <cell r="E4861">
            <v>9.81</v>
          </cell>
          <cell r="F4861">
            <v>550.46</v>
          </cell>
        </row>
        <row r="4862">
          <cell r="A4862">
            <v>103863</v>
          </cell>
          <cell r="B4862" t="str">
            <v>CONECTOR EM BRONZE/LATÃO, DN 28 MM X 1/2", SEM ANEL DE SOLDA, BOLSA X ROSCA F, INSTALADO EM RAMAL E SUB-RAMAL DE GÁS MEDICINAL - FORNECIMENTO E INSTALAÇÃO. AF_04/2022</v>
          </cell>
          <cell r="C4862" t="str">
            <v>UN</v>
          </cell>
          <cell r="D4862">
            <v>26.770000000000003</v>
          </cell>
          <cell r="E4862">
            <v>6.33</v>
          </cell>
          <cell r="F4862">
            <v>33.1</v>
          </cell>
        </row>
        <row r="4863">
          <cell r="A4863">
            <v>103864</v>
          </cell>
          <cell r="B4863" t="str">
            <v>BUCHA DE REDUÇÃO EM COBRE, DN 28 MM X 22 MM, SEM ANEL DE SOLDA, INSTALADO EM RAMAL E SUB-RAMAL DE GÁS MEDICINAL - FORNECIMENTO E INSTALAÇÃO. AF_04/2022</v>
          </cell>
          <cell r="C4863" t="str">
            <v>UN</v>
          </cell>
          <cell r="D4863">
            <v>13.799999999999999</v>
          </cell>
          <cell r="E4863">
            <v>8.9700000000000006</v>
          </cell>
          <cell r="F4863">
            <v>22.77</v>
          </cell>
        </row>
        <row r="4864">
          <cell r="A4864">
            <v>103865</v>
          </cell>
          <cell r="B4864" t="str">
            <v>TÊ EM COBRE, DN 15 MM, SEM ANEL DE SOLDA, INSTALADO EM RAMAL E SUB-RAMAL DE GÁS MEDICINAL - FORNECIMENTO E INSTALAÇÃO. AF_04/2022</v>
          </cell>
          <cell r="C4864" t="str">
            <v>UN</v>
          </cell>
          <cell r="D4864">
            <v>12.759999999999998</v>
          </cell>
          <cell r="E4864">
            <v>12.14</v>
          </cell>
          <cell r="F4864">
            <v>24.9</v>
          </cell>
        </row>
        <row r="4865">
          <cell r="A4865">
            <v>103866</v>
          </cell>
          <cell r="B4865" t="str">
            <v>TÊ EM COBRE, DN 22 MM, SEM ANEL DE SOLDA, INSTALADO EM RAMAL E SUB-RAMAL DE GÁS MEDICINAL - FORNECIMENTO E INSTALAÇÃO. AF_04/2022</v>
          </cell>
          <cell r="C4865" t="str">
            <v>UN</v>
          </cell>
          <cell r="D4865">
            <v>22.759999999999998</v>
          </cell>
          <cell r="E4865">
            <v>16.18</v>
          </cell>
          <cell r="F4865">
            <v>38.94</v>
          </cell>
        </row>
        <row r="4866">
          <cell r="A4866">
            <v>103867</v>
          </cell>
          <cell r="B4866" t="str">
            <v>TÊ EM COBRE, DN 28 MM, SEM ANEL DE SOLDA, INSTALADO EM RAMAL E SUB-RAMAL DE GÁS MEDICINAL - FORNECIMENTO E INSTALAÇÃO. AF_04/2022</v>
          </cell>
          <cell r="C4866" t="str">
            <v>UN</v>
          </cell>
          <cell r="D4866">
            <v>33.97</v>
          </cell>
          <cell r="E4866">
            <v>19.649999999999999</v>
          </cell>
          <cell r="F4866">
            <v>53.62</v>
          </cell>
        </row>
        <row r="4867">
          <cell r="A4867">
            <v>103874</v>
          </cell>
          <cell r="B4867" t="str">
            <v>COTOVELO EM COBRE, DN 15 MM, 90 GRAUS, SEM ANEL DE SOLDA, INSTALADO EM RAMAL E SUB-RAMAL DE AQUECIMENTO SOLAR - FORNECIMENTO E INSTALAÇÃO. AF_04/2022</v>
          </cell>
          <cell r="C4867" t="str">
            <v>UN</v>
          </cell>
          <cell r="D4867">
            <v>9.5199999999999978</v>
          </cell>
          <cell r="E4867">
            <v>9.81</v>
          </cell>
          <cell r="F4867">
            <v>19.329999999999998</v>
          </cell>
        </row>
        <row r="4868">
          <cell r="A4868">
            <v>103875</v>
          </cell>
          <cell r="B4868" t="str">
            <v>CURVA EM COBRE, DN 15 MM, 45 GRAUS, SEM ANEL DE SOLDA, BOLSA X BOLSA, INSTALADO EM RAMAL E SUB-RAMAL DE AQUECIMENTO SOLAR - FORNECIMENTO E INSTALAÇÃO. AF_04/2022</v>
          </cell>
          <cell r="C4868" t="str">
            <v>UN</v>
          </cell>
          <cell r="D4868">
            <v>9.49</v>
          </cell>
          <cell r="E4868">
            <v>9.81</v>
          </cell>
          <cell r="F4868">
            <v>19.3</v>
          </cell>
        </row>
        <row r="4869">
          <cell r="A4869">
            <v>103876</v>
          </cell>
          <cell r="B4869" t="str">
            <v>COTOVELO EM BRONZE/LATÃO, DN 15 MM X 1/2", 90 GRAUS, SEM ANEL DE SOLDA, BOLSA X ROSCA F, INSTALADO EM RAMAL E SUB-RAMAL DE AQUECIMENTO SOLAR - FORNECIMENTO E INSTALAÇÃO. AF_04/2022</v>
          </cell>
          <cell r="C4869" t="str">
            <v>UN</v>
          </cell>
          <cell r="D4869">
            <v>15.950000000000003</v>
          </cell>
          <cell r="E4869">
            <v>6.31</v>
          </cell>
          <cell r="F4869">
            <v>22.26</v>
          </cell>
        </row>
        <row r="4870">
          <cell r="A4870">
            <v>103877</v>
          </cell>
          <cell r="B4870" t="str">
            <v>COTOVELO EM COBRE, DN 22 MM, 90 GRAUS, SEM ANEL DE SOLDA, INSTALADO EM RAMAL E SUB-RAMAL DE AQUECIMENTO SOLAR - FORNECIMENTO E INSTALAÇÃO. AF_04/2022</v>
          </cell>
          <cell r="C4870" t="str">
            <v>UN</v>
          </cell>
          <cell r="D4870">
            <v>16.950000000000003</v>
          </cell>
          <cell r="E4870">
            <v>11.56</v>
          </cell>
          <cell r="F4870">
            <v>28.51</v>
          </cell>
        </row>
        <row r="4871">
          <cell r="A4871">
            <v>103878</v>
          </cell>
          <cell r="B4871" t="str">
            <v>CURVA EM COBRE, DN 22 MM, 45 GRAUS, SEM ANEL DE SOLDA, BOLSA X BOLSA, INSTALADO EM RAMAL E SUB-RAMAL DE AQUECIMENTO SOLAR - FORNECIMENTO E INSTALAÇÃO. AF_04/2022</v>
          </cell>
          <cell r="C4871" t="str">
            <v>UN</v>
          </cell>
          <cell r="D4871">
            <v>16.670000000000002</v>
          </cell>
          <cell r="E4871">
            <v>11.56</v>
          </cell>
          <cell r="F4871">
            <v>28.23</v>
          </cell>
        </row>
        <row r="4872">
          <cell r="A4872">
            <v>103879</v>
          </cell>
          <cell r="B4872" t="str">
            <v>COTOVELO EM BRONZE/LATÃO, DN 22 MM X 1/2", 90 GRAUS, SEM ANEL DE SOLDA, BOLSA X ROSCA F, INSTALADO EM RAMAL E SUB-RAMAL DE AQUECIMENTO SOLAR - FORNECIMENTO E INSTALAÇÃO. AF_04/2022</v>
          </cell>
          <cell r="C4872" t="str">
            <v>UN</v>
          </cell>
          <cell r="D4872">
            <v>23.48</v>
          </cell>
          <cell r="E4872">
            <v>7.2</v>
          </cell>
          <cell r="F4872">
            <v>30.68</v>
          </cell>
        </row>
        <row r="4873">
          <cell r="A4873">
            <v>103880</v>
          </cell>
          <cell r="B4873" t="str">
            <v>COTOVELO EM BRONZE/LATÃO, DN 22 MM X 3/4", 90 GRAUS, SEM ANEL DE SOLDA, BOLSA X ROSCA F, INSTALADO EM RAMAL E SUB-RAMAL DE AQUECIMENTO SOLAR - FORNECIMENTO E INSTALAÇÃO. AF_04/2022</v>
          </cell>
          <cell r="C4873" t="str">
            <v>UN</v>
          </cell>
          <cell r="D4873">
            <v>26.2</v>
          </cell>
          <cell r="E4873">
            <v>7.94</v>
          </cell>
          <cell r="F4873">
            <v>34.14</v>
          </cell>
        </row>
        <row r="4874">
          <cell r="A4874">
            <v>103881</v>
          </cell>
          <cell r="B4874" t="str">
            <v>COTOVELO EM COBRE, DN 28 MM, 90 GRAUS, SEM ANEL DE SOLDA, INSTALADO EM RAMAL E SUB-RAMAL DE AQUECIMENTO SOLAR - FORNECIMENTO E INSTALAÇÃO. AF_04/2022</v>
          </cell>
          <cell r="C4874" t="str">
            <v>UN</v>
          </cell>
          <cell r="D4874">
            <v>25.909999999999997</v>
          </cell>
          <cell r="E4874">
            <v>13.06</v>
          </cell>
          <cell r="F4874">
            <v>38.97</v>
          </cell>
        </row>
        <row r="4875">
          <cell r="A4875">
            <v>103882</v>
          </cell>
          <cell r="B4875" t="str">
            <v>CURVA EM COBRE, DN 28 MM, 45 GRAUS, SEM ANEL DE SOLDA, BOLSA X BOLSA, INSTALADO EM RAMAL E SUB-RAMAL DE AQUECIMENTO SOLAR - FORNECIMENTO E INSTALAÇÃO. AF_04/2022</v>
          </cell>
          <cell r="C4875" t="str">
            <v>UN</v>
          </cell>
          <cell r="D4875">
            <v>24.239999999999995</v>
          </cell>
          <cell r="E4875">
            <v>13.06</v>
          </cell>
          <cell r="F4875">
            <v>37.299999999999997</v>
          </cell>
        </row>
        <row r="4876">
          <cell r="A4876">
            <v>103883</v>
          </cell>
          <cell r="B4876" t="str">
            <v>LUVA EM COBRE, DN 15 MM, SEM ANEL DE SOLDA, INSTALADO EM RAMAL E SUB-RAMAL DE AQUECIMENTO SOLAR - FORNECIMENTO E INSTALAÇÃO. AF_04/2022</v>
          </cell>
          <cell r="C4876" t="str">
            <v>UN</v>
          </cell>
          <cell r="D4876">
            <v>6.11</v>
          </cell>
          <cell r="E4876">
            <v>6.53</v>
          </cell>
          <cell r="F4876">
            <v>12.64</v>
          </cell>
        </row>
        <row r="4877">
          <cell r="A4877">
            <v>103884</v>
          </cell>
          <cell r="B4877" t="str">
            <v>LUVA PASSANTE EM COBRE, DN 15 MM, SEM ANEL DE SOLDA, INSTALADO EM RAMAL E SUB-RAMAL DE AQUECIMENTO SOLAR - FORNECIMENTO E INSTALAÇÃO. AF_04/2022</v>
          </cell>
          <cell r="C4877" t="str">
            <v>UN</v>
          </cell>
          <cell r="D4877">
            <v>6.14</v>
          </cell>
          <cell r="E4877">
            <v>6.53</v>
          </cell>
          <cell r="F4877">
            <v>12.67</v>
          </cell>
        </row>
        <row r="4878">
          <cell r="A4878">
            <v>103885</v>
          </cell>
          <cell r="B4878" t="str">
            <v>CURVA DE TRANSPOSIÇÃO EM BRONZE/LATÃO, DN 15 MM, SEM ANEL DE SOLDA, BOLSA X BOLSA, INSTALADO EM RAMAL E SUB-RAMAL DE AQUECIMENTO SOLAR - FORNECIMENTO E INSTALAÇÃO. AF_04/2022</v>
          </cell>
          <cell r="C4878" t="str">
            <v>UN</v>
          </cell>
          <cell r="D4878">
            <v>20.65</v>
          </cell>
          <cell r="E4878">
            <v>6.5</v>
          </cell>
          <cell r="F4878">
            <v>27.15</v>
          </cell>
        </row>
        <row r="4879">
          <cell r="A4879">
            <v>103886</v>
          </cell>
          <cell r="B4879" t="str">
            <v>JUNTA DE EXPANSÃO EM COBRE, DN 15 MM, PONTA X PONTA, INSTALADO EM RAMAL E SUB-RAMAL DE AQUECIMENTO SOLAR - FORNECIMENTO E INSTALAÇÃO. AF_04/2022</v>
          </cell>
          <cell r="C4879" t="str">
            <v>UN</v>
          </cell>
          <cell r="D4879">
            <v>423.17</v>
          </cell>
          <cell r="E4879">
            <v>6.49</v>
          </cell>
          <cell r="F4879">
            <v>429.66</v>
          </cell>
        </row>
        <row r="4880">
          <cell r="A4880">
            <v>103887</v>
          </cell>
          <cell r="B4880" t="str">
            <v>CONECTOR EM BRONZE/LATÃO, DN 15 MM X 1/2", SEM ANEL DE SOLDA, BOLSA X ROSCA F, INSTALADO EM RAMAL E SUB-RAMAL DE AQUECIMENTO SOLAR - FORNECIMENTO E INSTALAÇÃO. AF_04/2022</v>
          </cell>
          <cell r="C4880" t="str">
            <v>UN</v>
          </cell>
          <cell r="D4880">
            <v>15.399999999999999</v>
          </cell>
          <cell r="E4880">
            <v>4.6900000000000004</v>
          </cell>
          <cell r="F4880">
            <v>20.09</v>
          </cell>
        </row>
        <row r="4881">
          <cell r="A4881">
            <v>103888</v>
          </cell>
          <cell r="B4881" t="str">
            <v>LUVA EM COBRE, DN 22 MM, SEM ANEL DE SOLDA, INSTALADO EM RAMAL E SUB-RAMAL DE AQUECIMENTO SOLAR - FORNECIMENTO E INSTALAÇÃO. AF_04/2022</v>
          </cell>
          <cell r="C4881" t="str">
            <v>UN</v>
          </cell>
          <cell r="D4881">
            <v>9.68</v>
          </cell>
          <cell r="E4881">
            <v>7.7</v>
          </cell>
          <cell r="F4881">
            <v>17.38</v>
          </cell>
        </row>
        <row r="4882">
          <cell r="A4882">
            <v>103889</v>
          </cell>
          <cell r="B4882" t="str">
            <v>LUVA PASSANTE EM COBRE, DN 22 MM, SEM ANEL DE SOLDA, INSTALADO EM RAMAL E SUB-RAMAL DE AQUECIMENTO SOLAR - FORNECIMENTO E INSTALAÇÃO. AF_04/2022</v>
          </cell>
          <cell r="C4882" t="str">
            <v>UN</v>
          </cell>
          <cell r="D4882">
            <v>10.93</v>
          </cell>
          <cell r="E4882">
            <v>7.7</v>
          </cell>
          <cell r="F4882">
            <v>18.63</v>
          </cell>
        </row>
        <row r="4883">
          <cell r="A4883">
            <v>103890</v>
          </cell>
          <cell r="B4883" t="str">
            <v>JUNTA DE EXPANSÃO EM COBRE, DN 22 MM, PONTA X PONTA, INSTALADO EM RAMAL E SUB-RAMAL DE AQUECIMENTO SOLAR - FORNECIMENTO E INSTALAÇÃO. AF_04/2022</v>
          </cell>
          <cell r="C4883" t="str">
            <v>UN</v>
          </cell>
          <cell r="D4883">
            <v>491.35999999999996</v>
          </cell>
          <cell r="E4883">
            <v>7.67</v>
          </cell>
          <cell r="F4883">
            <v>499.03</v>
          </cell>
        </row>
        <row r="4884">
          <cell r="A4884">
            <v>103891</v>
          </cell>
          <cell r="B4884" t="str">
            <v>CURVA DE TRANSPOSIÇÃO EM BRONZE/LATÃO, DN 22 MM, SEM ANEL DE SOLDA, BOLSA X BOLSA, INSTALADO EM RAMAL E SUB-RAMAL DE AQUECIMENTO SOLAR - FORNECIMENTO E INSTALAÇÃO. AF_04/2022</v>
          </cell>
          <cell r="C4884" t="str">
            <v>UN</v>
          </cell>
          <cell r="D4884">
            <v>42.76</v>
          </cell>
          <cell r="E4884">
            <v>7.68</v>
          </cell>
          <cell r="F4884">
            <v>50.44</v>
          </cell>
        </row>
        <row r="4885">
          <cell r="A4885">
            <v>103892</v>
          </cell>
          <cell r="B4885" t="str">
            <v>BUCHA DE REDUÇÃO EM COBRE, DN 22 MM X 15 MM, SEM ANEL DE SOLDA, PONTA X BOLSA, INSTALADO EM RAMAL E SUB-RAMAL DE AQUECIMENTO SOLAR - FORNECIMENTO E INSTALAÇÃO. AF_04/2022</v>
          </cell>
          <cell r="C4885" t="str">
            <v>UN</v>
          </cell>
          <cell r="D4885">
            <v>9.6899999999999977</v>
          </cell>
          <cell r="E4885">
            <v>7.12</v>
          </cell>
          <cell r="F4885">
            <v>16.809999999999999</v>
          </cell>
        </row>
        <row r="4886">
          <cell r="A4886">
            <v>103893</v>
          </cell>
          <cell r="B4886" t="str">
            <v>CONECTOR EM BRONZE/LATÃO, DN 22 MM X 1/2", SEM ANEL DE SOLDA, BOLSA X ROSCA F, INSTALADO EM RAMAL E SUB-RAMAL DE AQUECIMENTO SOLAR - FORNECIMENTO E INSTALAÇÃO. AF_04/2022</v>
          </cell>
          <cell r="C4886" t="str">
            <v>UN</v>
          </cell>
          <cell r="D4886">
            <v>16.130000000000003</v>
          </cell>
          <cell r="E4886">
            <v>5.26</v>
          </cell>
          <cell r="F4886">
            <v>21.39</v>
          </cell>
        </row>
        <row r="4887">
          <cell r="A4887">
            <v>103894</v>
          </cell>
          <cell r="B4887" t="str">
            <v>CONECTOR EM BRONZE/LATÃO, DN 22 MM X 3/4", SEM ANEL DE SOLDA, BOLSA X ROSCA F, INSTALADO EM RAMAL E SUB-RAMAL DE AQUECIMENTO SOLAR - FORNECIMENTO E INSTALAÇÃO. AF_04/2022</v>
          </cell>
          <cell r="C4887" t="str">
            <v>UN</v>
          </cell>
          <cell r="D4887">
            <v>19.63</v>
          </cell>
          <cell r="E4887">
            <v>6.03</v>
          </cell>
          <cell r="F4887">
            <v>25.66</v>
          </cell>
        </row>
        <row r="4888">
          <cell r="A4888">
            <v>103895</v>
          </cell>
          <cell r="B4888" t="str">
            <v>LUVA EM COBRE, DN 28 MM, SEM ANEL DE SOLDA, INSTALADO EM RAMAL E SUB-RAMAL DE AQUECIMENTO SOLAR - FORNECIMENTO E INSTALAÇÃO. AF_04/2022</v>
          </cell>
          <cell r="C4888" t="str">
            <v>UN</v>
          </cell>
          <cell r="D4888">
            <v>15.790000000000001</v>
          </cell>
          <cell r="E4888">
            <v>8.69</v>
          </cell>
          <cell r="F4888">
            <v>24.48</v>
          </cell>
        </row>
        <row r="4889">
          <cell r="A4889">
            <v>103896</v>
          </cell>
          <cell r="B4889" t="str">
            <v>LUVA PASSANTE EM COBRE, DN 28 MM, SEM ANEL DE SOLDA, INSTALADO EM RAMAL E SUB-RAMAL DE AQUECIMENTO SOLAR - FORNECIMENTO E INSTALAÇÃO. AF_04/2022</v>
          </cell>
          <cell r="C4889" t="str">
            <v>UN</v>
          </cell>
          <cell r="D4889">
            <v>15.790000000000001</v>
          </cell>
          <cell r="E4889">
            <v>8.69</v>
          </cell>
          <cell r="F4889">
            <v>24.48</v>
          </cell>
        </row>
        <row r="4890">
          <cell r="A4890">
            <v>103897</v>
          </cell>
          <cell r="B4890" t="str">
            <v>CURVA DE TRANSPOSIÇÃO EM BRONZE/LATÃO, DN 28 MM, SEM ANEL DE SOLDA, BOLSA X BOLSA, INSTALADO EM RAMAL E SUB-RAMAL DE AQUECIMENTO SOLAR - FORNECIMENTO E INSTALAÇÃO. AF_04/2022</v>
          </cell>
          <cell r="C4890" t="str">
            <v>UN</v>
          </cell>
          <cell r="D4890">
            <v>74.31</v>
          </cell>
          <cell r="E4890">
            <v>8.67</v>
          </cell>
          <cell r="F4890">
            <v>82.98</v>
          </cell>
        </row>
        <row r="4891">
          <cell r="A4891">
            <v>103898</v>
          </cell>
          <cell r="B4891" t="str">
            <v>JUNTA DE EXPANSÃO EM COBRE, DN 28 MM, PONTA X PONTA, INSTALADO EM RAMAL E SUB-RAMAL DE AQUECIMENTO SOLAR - FORNECIMENTO E INSTALAÇÃO. AF_04/2022</v>
          </cell>
          <cell r="C4891" t="str">
            <v>UN</v>
          </cell>
          <cell r="D4891">
            <v>540.11</v>
          </cell>
          <cell r="E4891">
            <v>8.67</v>
          </cell>
          <cell r="F4891">
            <v>548.78</v>
          </cell>
        </row>
        <row r="4892">
          <cell r="A4892">
            <v>103899</v>
          </cell>
          <cell r="B4892" t="str">
            <v>CONECTOR EM BRONZE/LATÃO, DN 28 MM X 1/2", SEM ANEL DE SOLDA, BOLSA X ROSCA F, INSTALADO EM RAMAL E SUB-RAMAL DE AQUECIMENTO SOLAR - FORNECIMENTO E INSTALAÇÃO. AF_04/2022</v>
          </cell>
          <cell r="C4892" t="str">
            <v>UN</v>
          </cell>
          <cell r="D4892">
            <v>26.5</v>
          </cell>
          <cell r="E4892">
            <v>5.78</v>
          </cell>
          <cell r="F4892">
            <v>32.28</v>
          </cell>
        </row>
        <row r="4893">
          <cell r="A4893">
            <v>103900</v>
          </cell>
          <cell r="B4893" t="str">
            <v>BUCHA DE REDUÇÃO EM COBRE, DN 28 MM X 22 MM, SEM ANEL DE SOLDA, INSTALADO EM RAMAL E SUB-RAMAL DE AQUECIMENTO SOLAR - FORNECIMENTO E INSTALAÇÃO. AF_04/2022</v>
          </cell>
          <cell r="C4893" t="str">
            <v>UN</v>
          </cell>
          <cell r="D4893">
            <v>13.309999999999999</v>
          </cell>
          <cell r="E4893">
            <v>8.2100000000000009</v>
          </cell>
          <cell r="F4893">
            <v>21.52</v>
          </cell>
        </row>
        <row r="4894">
          <cell r="A4894">
            <v>103901</v>
          </cell>
          <cell r="B4894" t="str">
            <v>TÊ EM COBRE, DN 15 MM, SEM ANEL DE SOLDA, INSTALADO EM RAMAL E SUB-RAMAL DE AQUECIMENTO SOLAR - FORNECIMENTO E INSTALAÇÃO. AF_04/2022</v>
          </cell>
          <cell r="C4894" t="str">
            <v>UN</v>
          </cell>
          <cell r="D4894">
            <v>13.03</v>
          </cell>
          <cell r="E4894">
            <v>13.03</v>
          </cell>
          <cell r="F4894">
            <v>26.06</v>
          </cell>
        </row>
        <row r="4895">
          <cell r="A4895">
            <v>103902</v>
          </cell>
          <cell r="B4895" t="str">
            <v>TÊ EM COBRE, DN 22 MM, SEM ANEL DE SOLDA, INSTALADO EM RAMAL E SUB-RAMAL DE AQUECIMENTO SOLAR - FORNECIMENTO E INSTALAÇÃO. AF_04/2022</v>
          </cell>
          <cell r="C4895" t="str">
            <v>UN</v>
          </cell>
          <cell r="D4895">
            <v>22.32</v>
          </cell>
          <cell r="E4895">
            <v>15.4</v>
          </cell>
          <cell r="F4895">
            <v>37.72</v>
          </cell>
        </row>
        <row r="4896">
          <cell r="A4896">
            <v>103903</v>
          </cell>
          <cell r="B4896" t="str">
            <v>TÊ EM COBRE, DN 28 MM, SEM ANEL DE SOLDA, INSTALADO EM RAMAL E SUB-RAMAL DE AQUECIMENTO SOLAR - FORNECIMENTO E INSTALAÇÃO. AF_04/2022</v>
          </cell>
          <cell r="C4896" t="str">
            <v>UN</v>
          </cell>
          <cell r="D4896">
            <v>32.94</v>
          </cell>
          <cell r="E4896">
            <v>17.41</v>
          </cell>
          <cell r="F4896">
            <v>50.35</v>
          </cell>
        </row>
        <row r="4897">
          <cell r="A4897">
            <v>103947</v>
          </cell>
          <cell r="B4897" t="str">
            <v>BUCHA DE REDUÇÃO, CURTA, PVC, SOLDÁVEL, DN 25 X 20 MM, INSTALADO EM RAMAL OU SUB-RAMAL DE ÁGUA - FORNECIMENTO E INSTALAÇÃO. AF_06/2022</v>
          </cell>
          <cell r="C4897" t="str">
            <v>UN</v>
          </cell>
          <cell r="D4897">
            <v>3.1200000000000006</v>
          </cell>
          <cell r="E4897">
            <v>3.78</v>
          </cell>
          <cell r="F4897">
            <v>6.9</v>
          </cell>
        </row>
        <row r="4898">
          <cell r="A4898">
            <v>103948</v>
          </cell>
          <cell r="B4898" t="str">
            <v>BUCHA DE REDUÇÃO, CURTA, PVC, SOLDÁVEL, DN 32 X 25 MM, INSTALADO EM RAMAL OU SUB-RAMAL DE ÁGUA - FORNECIMENTO E INSTALAÇÃO. AF_06/2022</v>
          </cell>
          <cell r="C4898" t="str">
            <v>UN</v>
          </cell>
          <cell r="D4898">
            <v>4.12</v>
          </cell>
          <cell r="E4898">
            <v>4.46</v>
          </cell>
          <cell r="F4898">
            <v>8.58</v>
          </cell>
        </row>
        <row r="4899">
          <cell r="A4899">
            <v>103949</v>
          </cell>
          <cell r="B4899" t="str">
            <v>BUCHA DE REDUÇÃO, LONGA, PVC, SOLDÁVEL, DN 32 X 20 MM, INSTALADO EM RAMAL OU SUB-RAMAL DE ÁGUA - FORNECIMENTO E INSTALAÇÃO. AF_06/2022</v>
          </cell>
          <cell r="C4899" t="str">
            <v>UN</v>
          </cell>
          <cell r="D4899">
            <v>5.73</v>
          </cell>
          <cell r="E4899">
            <v>4.1500000000000004</v>
          </cell>
          <cell r="F4899">
            <v>9.8800000000000008</v>
          </cell>
        </row>
        <row r="4900">
          <cell r="A4900">
            <v>103950</v>
          </cell>
          <cell r="B4900" t="str">
            <v>JOELHO DE REDUÇÃO, 90 GRAUS, PVC, SOLDÁVEL, DN 25 MM X 20 MM, INSTALADO EM RAMAL OU SUB-RAMAL DE ÁGUA - FORNECIMENTO E INSTALAÇÃO. AF_06/2022</v>
          </cell>
          <cell r="C4900" t="str">
            <v>UN</v>
          </cell>
          <cell r="D4900">
            <v>6.01</v>
          </cell>
          <cell r="E4900">
            <v>5.65</v>
          </cell>
          <cell r="F4900">
            <v>11.66</v>
          </cell>
        </row>
        <row r="4901">
          <cell r="A4901">
            <v>103951</v>
          </cell>
          <cell r="B4901" t="str">
            <v>JOELHO DE REDUÇÃO, 90 GRAUS, PVC, SOLDÁVEL, DN 32 MM X 25 MM, INSTALADO EM RAMAL OU SUB-RAMAL DE ÁGUA - FORNECIMENTO E INSTALAÇÃO. AF_06/2022</v>
          </cell>
          <cell r="C4901" t="str">
            <v>UN</v>
          </cell>
          <cell r="D4901">
            <v>9.2600000000000016</v>
          </cell>
          <cell r="E4901">
            <v>6.64</v>
          </cell>
          <cell r="F4901">
            <v>15.9</v>
          </cell>
        </row>
        <row r="4902">
          <cell r="A4902">
            <v>103952</v>
          </cell>
          <cell r="B4902" t="str">
            <v>BUCHA DE REDUÇÃO, CURTA, PVC, SOLDÁVEL, DN 25 X 20 MM, INSTALADO EM RAMAL DE DISTRIBUIÇÃO DE ÁGUA - FORNECIMENTO E INSTALAÇÃO. AF_06/2022</v>
          </cell>
          <cell r="C4902" t="str">
            <v>UN</v>
          </cell>
          <cell r="D4902">
            <v>2.96</v>
          </cell>
          <cell r="E4902">
            <v>3.37</v>
          </cell>
          <cell r="F4902">
            <v>6.33</v>
          </cell>
        </row>
        <row r="4903">
          <cell r="A4903">
            <v>103953</v>
          </cell>
          <cell r="B4903" t="str">
            <v>BUCHA DE REDUÇÃO, CURTA, PVC, SOLDÁVEL, DN 32 X 25 MM, INSTALADO EM RAMAL DE DISTRIBUIÇÃO DE ÁGUA - FORNECIMENTO E INSTALAÇÃO. AF_06/2022</v>
          </cell>
          <cell r="C4903" t="str">
            <v>UN</v>
          </cell>
          <cell r="D4903">
            <v>3.9499999999999997</v>
          </cell>
          <cell r="E4903">
            <v>3.97</v>
          </cell>
          <cell r="F4903">
            <v>7.92</v>
          </cell>
        </row>
        <row r="4904">
          <cell r="A4904">
            <v>103954</v>
          </cell>
          <cell r="B4904" t="str">
            <v>BUCHA DE REDUÇÃO, LONGA, PVC, SOLDÁVEL, DN 32 X 20 MM, INSTALADO EM RAMAL DE DISTRIBUIÇÃO DE ÁGUA - FORNECIMENTO E INSTALAÇÃO. AF_06/2022</v>
          </cell>
          <cell r="C4904" t="str">
            <v>UN</v>
          </cell>
          <cell r="D4904">
            <v>5.5299999999999994</v>
          </cell>
          <cell r="E4904">
            <v>3.73</v>
          </cell>
          <cell r="F4904">
            <v>9.26</v>
          </cell>
        </row>
        <row r="4905">
          <cell r="A4905">
            <v>103955</v>
          </cell>
          <cell r="B4905" t="str">
            <v>JOELHO DE REDUÇÃO, 90 GRAUS, PVC, SOLDÁVEL, DN 25 MM X 20 MM, INSTALADO EM RAMAL DE DISTRIBUIÇÃO DE ÁGUA - FORNECIMENTO E INSTALAÇÃO. AF_06/2022</v>
          </cell>
          <cell r="C4905" t="str">
            <v>UN</v>
          </cell>
          <cell r="D4905">
            <v>5.7700000000000005</v>
          </cell>
          <cell r="E4905">
            <v>5.05</v>
          </cell>
          <cell r="F4905">
            <v>10.82</v>
          </cell>
        </row>
        <row r="4906">
          <cell r="A4906">
            <v>103956</v>
          </cell>
          <cell r="B4906" t="str">
            <v>JOELHO DE REDUÇÃO, 90 GRAUS, PVC, SOLDÁVEL, DN 32 MM X 25 MM, INSTALADO EM RAMAL DE DISTRIBUIÇÃO DE ÁGUA - FORNECIMENTO E INSTALAÇÃO. AF_06/2022</v>
          </cell>
          <cell r="C4906" t="str">
            <v>UN</v>
          </cell>
          <cell r="D4906">
            <v>8.9699999999999989</v>
          </cell>
          <cell r="E4906">
            <v>5.95</v>
          </cell>
          <cell r="F4906">
            <v>14.92</v>
          </cell>
        </row>
        <row r="4907">
          <cell r="A4907">
            <v>103957</v>
          </cell>
          <cell r="B4907" t="str">
            <v>BUCHA DE REDUÇÃO, CURTA, PVC, SOLDÁVEL, DN 32 X 25 MM, INSTALADO EM PRUMADA DE ÁGUA - FORNECIMENTO E INSTALAÇÃO. AF_06/2022</v>
          </cell>
          <cell r="C4907" t="str">
            <v>UN</v>
          </cell>
          <cell r="D4907">
            <v>3.2100000000000004</v>
          </cell>
          <cell r="E4907">
            <v>2.0699999999999998</v>
          </cell>
          <cell r="F4907">
            <v>5.28</v>
          </cell>
        </row>
        <row r="4908">
          <cell r="A4908">
            <v>103958</v>
          </cell>
          <cell r="B4908" t="str">
            <v>BUCHA DE REDUÇÃO, CURTA, PVC, SOLDÁVEL, DN 50 X 40 MM, INSTALADO EM PRUMADA DE ÁGUA - FORNECIMENTO E INSTALAÇÃO. AF_06/2022</v>
          </cell>
          <cell r="C4908" t="str">
            <v>UN</v>
          </cell>
          <cell r="D4908">
            <v>7.4599999999999991</v>
          </cell>
          <cell r="E4908">
            <v>3.06</v>
          </cell>
          <cell r="F4908">
            <v>10.52</v>
          </cell>
        </row>
        <row r="4909">
          <cell r="A4909">
            <v>103959</v>
          </cell>
          <cell r="B4909" t="str">
            <v>BUCHA DE REDUÇÃO, CURTA, PVC, SOLDÁVEL, DN 60 X 50 MM, INSTALADO EM PRUMADA DE ÁGUA - FORNECIMENTO E INSTALAÇÃO. AF_06/2022</v>
          </cell>
          <cell r="C4909" t="str">
            <v>UN</v>
          </cell>
          <cell r="D4909">
            <v>11.92</v>
          </cell>
          <cell r="E4909">
            <v>3.68</v>
          </cell>
          <cell r="F4909">
            <v>15.6</v>
          </cell>
        </row>
        <row r="4910">
          <cell r="A4910">
            <v>103962</v>
          </cell>
          <cell r="B4910" t="str">
            <v>BUCHA DE REDUÇÃO, LONGA, PVC, SOLDÁVEL, DN 32 X 20 MM, INSTALADO EM PRUMADA DE ÁGUA - FORNECIMENTO E INSTALAÇÃO. AF_06/2022</v>
          </cell>
          <cell r="C4910" t="str">
            <v>UN</v>
          </cell>
          <cell r="D4910">
            <v>4.8100000000000005</v>
          </cell>
          <cell r="E4910">
            <v>1.88</v>
          </cell>
          <cell r="F4910">
            <v>6.69</v>
          </cell>
        </row>
        <row r="4911">
          <cell r="A4911">
            <v>103964</v>
          </cell>
          <cell r="B4911" t="str">
            <v>BUCHA DE REDUÇÃO, LONGA, PVC, SOLDÁVEL, DN 40 X 25 MM, INSTALADO EM PRUMADA DE ÁGUA - FORNECIMENTO E INSTALAÇÃO. AF_06/2022</v>
          </cell>
          <cell r="C4911" t="str">
            <v>UN</v>
          </cell>
          <cell r="D4911">
            <v>6.2099999999999991</v>
          </cell>
          <cell r="E4911">
            <v>2.31</v>
          </cell>
          <cell r="F4911">
            <v>8.52</v>
          </cell>
        </row>
        <row r="4912">
          <cell r="A4912">
            <v>103966</v>
          </cell>
          <cell r="B4912" t="str">
            <v>BUCHA DE REDUÇÃO, LONGA, PVC, SOLDÁVEL, DN 50 X 25 MM, INSTALADO EM PRUMADA DE ÁGUA - FORNECIMENTO E INSTALAÇÃO. AF_06/2022</v>
          </cell>
          <cell r="C4912" t="str">
            <v>UN</v>
          </cell>
          <cell r="D4912">
            <v>7.45</v>
          </cell>
          <cell r="E4912">
            <v>2.62</v>
          </cell>
          <cell r="F4912">
            <v>10.07</v>
          </cell>
        </row>
        <row r="4913">
          <cell r="A4913">
            <v>103967</v>
          </cell>
          <cell r="B4913" t="str">
            <v>BUCHA DE REDUÇÃO , LONGA, PVC, SOLDÁVEL, DN 50 X 32 MM, INSTALADO EM PRUMADA DE ÁGUA - FORNECIMENTO E INSTALAÇÃO. AF_06/2022</v>
          </cell>
          <cell r="C4913" t="str">
            <v>UN</v>
          </cell>
          <cell r="D4913">
            <v>9.23</v>
          </cell>
          <cell r="E4913">
            <v>2.83</v>
          </cell>
          <cell r="F4913">
            <v>12.06</v>
          </cell>
        </row>
        <row r="4914">
          <cell r="A4914">
            <v>103968</v>
          </cell>
          <cell r="B4914" t="str">
            <v>BUCHA DE REDUÇÃO, LONGA, PVC, SOLDÁVEL, DN 60 X 25 MM, INSTALADO EM PRUMADA DE ÁGUA - FORNECIMENTO E INSTALAÇÃO. AF_06/2022</v>
          </cell>
          <cell r="C4914" t="str">
            <v>UN</v>
          </cell>
          <cell r="D4914">
            <v>14.06</v>
          </cell>
          <cell r="E4914">
            <v>2.92</v>
          </cell>
          <cell r="F4914">
            <v>16.98</v>
          </cell>
        </row>
        <row r="4915">
          <cell r="A4915">
            <v>103969</v>
          </cell>
          <cell r="B4915" t="str">
            <v>BUCHA DE REDUÇÃO, LONGA, PVC, SOLDÁVEL, DN 60 X 32 MM, INSTALADO EM PRUMADA DE ÁGUA - FORNECIMENTO E INSTALAÇÃO. AF_06/2022</v>
          </cell>
          <cell r="C4915" t="str">
            <v>UN</v>
          </cell>
          <cell r="D4915">
            <v>16.82</v>
          </cell>
          <cell r="E4915">
            <v>3.13</v>
          </cell>
          <cell r="F4915">
            <v>19.95</v>
          </cell>
        </row>
        <row r="4916">
          <cell r="A4916">
            <v>103971</v>
          </cell>
          <cell r="B4916" t="str">
            <v>BUCHA DE REDUÇÃO, LONGA, PVC, SOLDÁVEL, DN 60 X 50 MM, INSTALADO EM PRUMADA DE ÁGUA - FORNECIMENTO E INSTALAÇÃO. AF_06/2022</v>
          </cell>
          <cell r="C4916" t="str">
            <v>UN</v>
          </cell>
          <cell r="D4916">
            <v>21.67</v>
          </cell>
          <cell r="E4916">
            <v>3.68</v>
          </cell>
          <cell r="F4916">
            <v>25.35</v>
          </cell>
        </row>
        <row r="4917">
          <cell r="A4917">
            <v>103972</v>
          </cell>
          <cell r="B4917" t="str">
            <v>BUCHA DE REDUÇÃO, LONGA, PVC, SOLDÁVEL, DN 75 X 50 MM, INSTALADO EM PRUMADA DE ÁGUA - FORNECIMENTO E INSTALAÇÃO. AF_06/2022</v>
          </cell>
          <cell r="C4917" t="str">
            <v>UN</v>
          </cell>
          <cell r="D4917">
            <v>25.240000000000002</v>
          </cell>
          <cell r="E4917">
            <v>4.1100000000000003</v>
          </cell>
          <cell r="F4917">
            <v>29.35</v>
          </cell>
        </row>
        <row r="4918">
          <cell r="A4918">
            <v>103974</v>
          </cell>
          <cell r="B4918" t="str">
            <v>JOELHO DE REDUÇÃO, 90 GRAUS, PVC, SOLDÁVEL, DN 32 MM X 25 MM, INSTALADO EM PRUMADA DE ÁGUA - FORNECIMENTO E INSTALAÇÃO. AF_06/2022</v>
          </cell>
          <cell r="C4918" t="str">
            <v>UN</v>
          </cell>
          <cell r="D4918">
            <v>7.8600000000000012</v>
          </cell>
          <cell r="E4918">
            <v>3.1</v>
          </cell>
          <cell r="F4918">
            <v>10.96</v>
          </cell>
        </row>
        <row r="4919">
          <cell r="A4919">
            <v>103975</v>
          </cell>
          <cell r="B4919" t="str">
            <v>TE DE REDUÇÃO, 90 GRAUS, PVC, SOLDÁVEL, DN 50 MM X 20 MM, INSTALADO EM PRUMADA DE ÁGUA - FORNECIMENTO E INSTALAÇÃO. AF_06/2022</v>
          </cell>
          <cell r="C4919" t="str">
            <v>UN</v>
          </cell>
          <cell r="D4919">
            <v>13.59</v>
          </cell>
          <cell r="E4919">
            <v>4.8600000000000003</v>
          </cell>
          <cell r="F4919">
            <v>18.45</v>
          </cell>
        </row>
        <row r="4920">
          <cell r="A4920">
            <v>103976</v>
          </cell>
          <cell r="B4920" t="str">
            <v>TE DE REDUÇÃO, 90 GRAUS, PVC, SOLDÁVEL, DN 50 MM X 32 MM, INSTALADO EM PRUMADA DE ÁGUA - FORNECIMENTO E INSTALAÇÃO. AF_06/2022</v>
          </cell>
          <cell r="C4920" t="str">
            <v>UN</v>
          </cell>
          <cell r="D4920">
            <v>20.68</v>
          </cell>
          <cell r="E4920">
            <v>5.66</v>
          </cell>
          <cell r="F4920">
            <v>26.34</v>
          </cell>
        </row>
        <row r="4921">
          <cell r="A4921">
            <v>103977</v>
          </cell>
          <cell r="B4921" t="str">
            <v>BUCHA DE REDUÇÃO, PVC, SOLDÁVEL, DN 40MM X 32MM, INSTALADO EM PRUMADA DE ÁGUA - FORNECIMENTO E INSTALAÇÃO. AF_06/2022</v>
          </cell>
          <cell r="C4921" t="str">
            <v>UN</v>
          </cell>
          <cell r="D4921">
            <v>4.9500000000000011</v>
          </cell>
          <cell r="E4921">
            <v>2.5299999999999998</v>
          </cell>
          <cell r="F4921">
            <v>7.48</v>
          </cell>
        </row>
        <row r="4922">
          <cell r="A4922">
            <v>103980</v>
          </cell>
          <cell r="B4922" t="str">
            <v>JOELHO 90 GRAUS, PVC, SOLDÁVEL, DN 40MM, INSTALADO EM RAMAL DE DISTRIBUIÇÃO DE ÁGUA - FORNECIMENTO E INSTALAÇÃO. AF_06/2022</v>
          </cell>
          <cell r="C4922" t="str">
            <v>UN</v>
          </cell>
          <cell r="D4922">
            <v>11.02</v>
          </cell>
          <cell r="E4922">
            <v>7.66</v>
          </cell>
          <cell r="F4922">
            <v>18.68</v>
          </cell>
        </row>
        <row r="4923">
          <cell r="A4923">
            <v>103981</v>
          </cell>
          <cell r="B4923" t="str">
            <v>JOELHO 45 GRAUS, PVC, SOLDÁVEL, DN 40MM, INSTALADO EM RAMAL DE DISTRIBUIÇÃO DE ÁGUA - FORNECIMENTO E INSTALAÇÃO. AF_06/2022</v>
          </cell>
          <cell r="C4923" t="str">
            <v>UN</v>
          </cell>
          <cell r="D4923">
            <v>11.079999999999998</v>
          </cell>
          <cell r="E4923">
            <v>7.66</v>
          </cell>
          <cell r="F4923">
            <v>18.739999999999998</v>
          </cell>
        </row>
        <row r="4924">
          <cell r="A4924">
            <v>103982</v>
          </cell>
          <cell r="B4924" t="str">
            <v>CURVA 90 GRAUS, PVC, SOLDÁVEL, DN 40MM, INSTALADO EM RAMAL DE DISTRIBUIÇÃO DE ÁGUA - FORNECIMENTO E INSTALAÇÃO. AF_06/2022</v>
          </cell>
          <cell r="C4924" t="str">
            <v>UN</v>
          </cell>
          <cell r="D4924">
            <v>17.189999999999998</v>
          </cell>
          <cell r="E4924">
            <v>7.65</v>
          </cell>
          <cell r="F4924">
            <v>24.84</v>
          </cell>
        </row>
        <row r="4925">
          <cell r="A4925">
            <v>103983</v>
          </cell>
          <cell r="B4925" t="str">
            <v>CURVA 45 GRAUS, PVC, SOLDÁVEL, DN 40MM, INSTALADO EM RAMAL DE DISTRIBUIÇÃO DE ÁGUA - FORNECIMENTO E INSTALAÇÃO. AF_06/2022</v>
          </cell>
          <cell r="C4925" t="str">
            <v>UN</v>
          </cell>
          <cell r="D4925">
            <v>10.530000000000001</v>
          </cell>
          <cell r="E4925">
            <v>7.66</v>
          </cell>
          <cell r="F4925">
            <v>18.190000000000001</v>
          </cell>
        </row>
        <row r="4926">
          <cell r="A4926">
            <v>103984</v>
          </cell>
          <cell r="B4926" t="str">
            <v>JOELHO 90 GRAUS, PVC, SOLDÁVEL, DN 50MM, INSTALADO EM RAMAL DE DISTRIBUIÇÃO DE ÁGUA - FORNECIMENTO E INSTALAÇÃO. AF_06/2022</v>
          </cell>
          <cell r="C4926" t="str">
            <v>UN</v>
          </cell>
          <cell r="D4926">
            <v>11.74</v>
          </cell>
          <cell r="E4926">
            <v>9.15</v>
          </cell>
          <cell r="F4926">
            <v>20.89</v>
          </cell>
        </row>
        <row r="4927">
          <cell r="A4927">
            <v>103985</v>
          </cell>
          <cell r="B4927" t="str">
            <v>JOELHO 45 GRAUS, PVC, SOLDÁVEL, DN 50MM, INSTALADO EM RAMAL DE DISTRIBUIÇÃO DE ÁGUA - FORNECIMENTO E INSTALAÇÃO. AF_06/2022</v>
          </cell>
          <cell r="C4927" t="str">
            <v>UN</v>
          </cell>
          <cell r="D4927">
            <v>14.24</v>
          </cell>
          <cell r="E4927">
            <v>9.15</v>
          </cell>
          <cell r="F4927">
            <v>23.39</v>
          </cell>
        </row>
        <row r="4928">
          <cell r="A4928">
            <v>103986</v>
          </cell>
          <cell r="B4928" t="str">
            <v>CURVA 90 GRAUS, PVC, SOLDÁVEL, DN 50MM, INSTALADO EM RAMAL DE DISTRIBUIÇÃO DE ÁGUA - FORNECIMENTO E INSTALAÇÃO. AF_06/2022</v>
          </cell>
          <cell r="C4928" t="str">
            <v>UN</v>
          </cell>
          <cell r="D4928">
            <v>19.849999999999998</v>
          </cell>
          <cell r="E4928">
            <v>9.14</v>
          </cell>
          <cell r="F4928">
            <v>28.99</v>
          </cell>
        </row>
        <row r="4929">
          <cell r="A4929">
            <v>103987</v>
          </cell>
          <cell r="B4929" t="str">
            <v>CURVA 45 GRAUS, PVC, SOLDÁVEL, DN 50MM, INSTALADO EM RAMAL DE DISTRIBUIÇÃO DE ÁGUA - FORNECIMENTO E INSTALAÇÃO. AF_06/2022</v>
          </cell>
          <cell r="C4929" t="str">
            <v>UN</v>
          </cell>
          <cell r="D4929">
            <v>16.04</v>
          </cell>
          <cell r="E4929">
            <v>9.15</v>
          </cell>
          <cell r="F4929">
            <v>25.19</v>
          </cell>
        </row>
        <row r="4930">
          <cell r="A4930">
            <v>103988</v>
          </cell>
          <cell r="B4930" t="str">
            <v>LUVA, PVC, SOLDÁVEL, DN 40MM, INSTALADO EM RAMAL DE DISTRIBUIÇÃO DE ÁGUA - FORNECIMENTO E INSTALAÇÃO. AF_06/2022</v>
          </cell>
          <cell r="C4930" t="str">
            <v>UN</v>
          </cell>
          <cell r="D4930">
            <v>8.3800000000000008</v>
          </cell>
          <cell r="E4930">
            <v>5.0999999999999996</v>
          </cell>
          <cell r="F4930">
            <v>13.48</v>
          </cell>
        </row>
        <row r="4931">
          <cell r="A4931">
            <v>103990</v>
          </cell>
          <cell r="B4931" t="str">
            <v>UNIÃO, PVC, SOLDÁVEL, DN 40MM, INSTALADO EM RAMAL DE DISTRIBUIÇÃO DE ÁGUA - FORNECIMENTO E INSTALAÇÃO. AF_06/2022</v>
          </cell>
          <cell r="C4931" t="str">
            <v>UN</v>
          </cell>
          <cell r="D4931">
            <v>30.16</v>
          </cell>
          <cell r="E4931">
            <v>5.09</v>
          </cell>
          <cell r="F4931">
            <v>35.25</v>
          </cell>
        </row>
        <row r="4932">
          <cell r="A4932">
            <v>103991</v>
          </cell>
          <cell r="B4932" t="str">
            <v>LUVA COM ROSCA, PVC, SOLDÁVEL, DN 40MM X 1.1/4, INSTALADO EM RAMAL DE DISTRIBUIÇÃO DE ÁGUA - FORNECIMENTO E INSTALAÇÃO. AF_06/2022</v>
          </cell>
          <cell r="C4932" t="str">
            <v>UN</v>
          </cell>
          <cell r="D4932">
            <v>14.11</v>
          </cell>
          <cell r="E4932">
            <v>4.71</v>
          </cell>
          <cell r="F4932">
            <v>18.82</v>
          </cell>
        </row>
        <row r="4933">
          <cell r="A4933">
            <v>103992</v>
          </cell>
          <cell r="B4933" t="str">
            <v>ADAPTADOR CURTO COM BOLSA E ROSCA PARA REGISTRO, PVC, SOLDÁVEL, DN 40MM X 1.1/4, INSTALADO EM RAMAL DE DISTRIBUIÇÃO DE ÁGUA - FORNECIMENTO E INSTALAÇÃO. AF_06/2022</v>
          </cell>
          <cell r="C4933" t="str">
            <v>UN</v>
          </cell>
          <cell r="D4933">
            <v>7.44</v>
          </cell>
          <cell r="E4933">
            <v>4.72</v>
          </cell>
          <cell r="F4933">
            <v>12.16</v>
          </cell>
        </row>
        <row r="4934">
          <cell r="A4934">
            <v>103993</v>
          </cell>
          <cell r="B4934" t="str">
            <v>BUCHA DE REDUÇÃO, PVC, SOLDÁVEL, DN 40MM X 32MM, INSTALADO EM RAMAL DE DISTRIBUIÇÃO DE ÁGUA - FORNECIMENTO E INSTALAÇÃO. AF_06/2022</v>
          </cell>
          <cell r="C4934" t="str">
            <v>UN</v>
          </cell>
          <cell r="D4934">
            <v>5.830000000000001</v>
          </cell>
          <cell r="E4934">
            <v>4.72</v>
          </cell>
          <cell r="F4934">
            <v>10.55</v>
          </cell>
        </row>
        <row r="4935">
          <cell r="A4935">
            <v>103994</v>
          </cell>
          <cell r="B4935" t="str">
            <v>ADAPTADOR CURTO COM BOLSA E ROSCA PARA REGISTRO, PVC, SOLDÁVEL, DN 40MM X 1.1/2, INSTALADO EM RAMAL DE DISTRIBUIÇÃO DE ÁGUA - FORNECIMENTO E INSTALAÇÃO. AF_06/2022</v>
          </cell>
          <cell r="C4935" t="str">
            <v>UN</v>
          </cell>
          <cell r="D4935">
            <v>10.18</v>
          </cell>
          <cell r="E4935">
            <v>4.5999999999999996</v>
          </cell>
          <cell r="F4935">
            <v>14.78</v>
          </cell>
        </row>
        <row r="4936">
          <cell r="A4936">
            <v>103995</v>
          </cell>
          <cell r="B4936" t="str">
            <v>LUVA, PVC, SOLDÁVEL, DN 50MM, INSTALADO EM RAMAL DE DISTRIBUIÇÃO DE ÁGUA - FORNECIMENTO E INSTALAÇÃO. AF_06/2022</v>
          </cell>
          <cell r="C4936" t="str">
            <v>UN</v>
          </cell>
          <cell r="D4936">
            <v>9.91</v>
          </cell>
          <cell r="E4936">
            <v>6.11</v>
          </cell>
          <cell r="F4936">
            <v>16.02</v>
          </cell>
        </row>
        <row r="4937">
          <cell r="A4937">
            <v>103996</v>
          </cell>
          <cell r="B4937" t="str">
            <v>LUVA DE CORRER, PVC, SOLDÁVEL, DN 50MM, INSTALADO EM RAMAL DE DISTRIBUIÇÃO DE ÁGUA - FORNECIMENTO E INSTALAÇÃO. AF_06/2022</v>
          </cell>
          <cell r="C4937" t="str">
            <v>UN</v>
          </cell>
          <cell r="D4937">
            <v>34.28</v>
          </cell>
          <cell r="E4937">
            <v>6.09</v>
          </cell>
          <cell r="F4937">
            <v>40.369999999999997</v>
          </cell>
        </row>
        <row r="4938">
          <cell r="A4938">
            <v>103997</v>
          </cell>
          <cell r="B4938" t="str">
            <v>UNIÃO, PVC, SOLDÁVEL, DN 50MM, INSTALADO EM RAMAL DE DISTRIBUIÇÃO DE ÁGUA - FORNECIMENTO E INSTALAÇÃO. AF_06/2022</v>
          </cell>
          <cell r="C4938" t="str">
            <v>UN</v>
          </cell>
          <cell r="D4938">
            <v>33.349999999999994</v>
          </cell>
          <cell r="E4938">
            <v>6.09</v>
          </cell>
          <cell r="F4938">
            <v>39.44</v>
          </cell>
        </row>
        <row r="4939">
          <cell r="A4939">
            <v>103998</v>
          </cell>
          <cell r="B4939" t="str">
            <v>LUVA DE REDUÇÃO, PVC, SOLDÁVEL, DN 50MM X 25MM, INSTALADO EM RAMAL DE DISTRIBUIÇÃO DE ÁGUA   FORNECIMENTO E INSTALAÇÃO. AF_06/2022</v>
          </cell>
          <cell r="C4939" t="str">
            <v>UN</v>
          </cell>
          <cell r="D4939">
            <v>10.34</v>
          </cell>
          <cell r="E4939">
            <v>4.8600000000000003</v>
          </cell>
          <cell r="F4939">
            <v>15.2</v>
          </cell>
        </row>
        <row r="4940">
          <cell r="A4940">
            <v>103999</v>
          </cell>
          <cell r="B4940" t="str">
            <v>BUCHA DE REDUÇÃO, LONGA, PVC, SOLDÁVEL, DN 50 X 25 MM, INSTALADO EM RAMAL DE DISTRIBUIÇÃO DE ÁGUA - FORNECIMENTO E INSTALAÇÃO. AF_06/2022</v>
          </cell>
          <cell r="C4940" t="str">
            <v>UN</v>
          </cell>
          <cell r="D4940">
            <v>8.3500000000000014</v>
          </cell>
          <cell r="E4940">
            <v>4.8600000000000003</v>
          </cell>
          <cell r="F4940">
            <v>13.21</v>
          </cell>
        </row>
        <row r="4941">
          <cell r="A4941">
            <v>104000</v>
          </cell>
          <cell r="B4941" t="str">
            <v>LUVA COM ROSCA, PVC, SOLDÁVEL, DN 50MM X 1.1/2, INSTALADO EM RAMAL DE DISTRIBUIÇÃO DE ÁGUA - FORNECIMENTO E INSTALAÇÃO. AF_06/2022</v>
          </cell>
          <cell r="C4941" t="str">
            <v>UN</v>
          </cell>
          <cell r="D4941">
            <v>23.13</v>
          </cell>
          <cell r="E4941">
            <v>5.34</v>
          </cell>
          <cell r="F4941">
            <v>28.47</v>
          </cell>
        </row>
        <row r="4942">
          <cell r="A4942">
            <v>104001</v>
          </cell>
          <cell r="B4942" t="str">
            <v>ADAPTADOR CURTO COM BOLSA E ROSCA PARA REGISTRO, PVC, SOLDÁVEL, DN 50MM X 1.1/2, INSTALADO EM RAMAL DE DISTRIBUIÇÃO DE ÁGUA - FORNECIMENTO E INSTALAÇÃO. AF_06/2022</v>
          </cell>
          <cell r="C4942" t="str">
            <v>UN</v>
          </cell>
          <cell r="D4942">
            <v>9.2200000000000006</v>
          </cell>
          <cell r="E4942">
            <v>5.35</v>
          </cell>
          <cell r="F4942">
            <v>14.57</v>
          </cell>
        </row>
        <row r="4943">
          <cell r="A4943">
            <v>104002</v>
          </cell>
          <cell r="B4943" t="str">
            <v>ADAPTADOR CURTO COM BOLSA E ROSCA PARA REGISTRO, PVC, SOLDÁVEL, DN 50MM X 1.1/4, INSTALADO EM RAMAL DE DISTRIBUIÇÃO DE ÁGUA - FORNECIMENTO E INSTALAÇÃO. AF_06/2022</v>
          </cell>
          <cell r="C4943" t="str">
            <v>UN</v>
          </cell>
          <cell r="D4943">
            <v>12.920000000000002</v>
          </cell>
          <cell r="E4943">
            <v>5.2</v>
          </cell>
          <cell r="F4943">
            <v>18.12</v>
          </cell>
        </row>
        <row r="4944">
          <cell r="A4944">
            <v>104003</v>
          </cell>
          <cell r="B4944" t="str">
            <v>BUCHA DE REDUÇÃO , LONGA, PVC, SOLDÁVEL, DN 50 X 32 MM, INSTALADO EM RAMAL DE DISTRIBUIÇÃO DE ÁGUA - FORNECIMENTO E INSTALAÇÃO. AF_06/2022</v>
          </cell>
          <cell r="C4944" t="str">
            <v>UN</v>
          </cell>
          <cell r="D4944">
            <v>10.199999999999999</v>
          </cell>
          <cell r="E4944">
            <v>5.2</v>
          </cell>
          <cell r="F4944">
            <v>15.4</v>
          </cell>
        </row>
        <row r="4945">
          <cell r="A4945">
            <v>104004</v>
          </cell>
          <cell r="B4945" t="str">
            <v>TE, PVC, SOLDÁVEL, DN 50MM, INSTALADO EM RAMAL DE DISTRIBUIÇÃO DE ÁGUA - FORNECIMENTO E INSTALAÇÃO. AF_06/2022</v>
          </cell>
          <cell r="C4945" t="str">
            <v>UN</v>
          </cell>
          <cell r="D4945">
            <v>19.200000000000003</v>
          </cell>
          <cell r="E4945">
            <v>12.19</v>
          </cell>
          <cell r="F4945">
            <v>31.39</v>
          </cell>
        </row>
        <row r="4946">
          <cell r="A4946">
            <v>104005</v>
          </cell>
          <cell r="B4946" t="str">
            <v>TÊ DE REDUÇÃO, PVC, SOLDÁVEL, DN 50MM X 40MM, INSTALADO EM RAMAL DE DISTRIBUIÇÃO DE ÁGUA - FORNECIMENTO E INSTALAÇÃO. AF_06/2022</v>
          </cell>
          <cell r="C4946" t="str">
            <v>UN</v>
          </cell>
          <cell r="D4946">
            <v>26.52</v>
          </cell>
          <cell r="E4946">
            <v>11.2</v>
          </cell>
          <cell r="F4946">
            <v>37.72</v>
          </cell>
        </row>
        <row r="4947">
          <cell r="A4947">
            <v>104006</v>
          </cell>
          <cell r="B4947" t="str">
            <v>TÊ DE REDUÇÃO, PVC, SOLDÁVEL, DN 50MM X 25MM, INSTALADO EM RAMAL DE DISTRIBUIÇÃO DE ÁGUA - FORNECIMENTO E INSTALAÇÃO. AF_06/2022</v>
          </cell>
          <cell r="C4947" t="str">
            <v>UN</v>
          </cell>
          <cell r="D4947">
            <v>17.14</v>
          </cell>
          <cell r="E4947">
            <v>9.2100000000000009</v>
          </cell>
          <cell r="F4947">
            <v>26.35</v>
          </cell>
        </row>
        <row r="4948">
          <cell r="A4948">
            <v>104007</v>
          </cell>
          <cell r="B4948" t="str">
            <v>TE DE REDUÇÃO, 90 GRAUS, PVC, SOLDÁVEL, DN 50 MM X 20 MM, INSTALADO EM RAMAL DE DISTRIBUIÇÃO DE ÁGUA - FORNECIMENTO E INSTALAÇÃO. AF_06/2022</v>
          </cell>
          <cell r="C4948" t="str">
            <v>UN</v>
          </cell>
          <cell r="D4948">
            <v>14.95</v>
          </cell>
          <cell r="E4948">
            <v>8.16</v>
          </cell>
          <cell r="F4948">
            <v>23.11</v>
          </cell>
        </row>
        <row r="4949">
          <cell r="A4949">
            <v>104008</v>
          </cell>
          <cell r="B4949" t="str">
            <v>TE DE REDUÇÃO, 90 GRAUS, PVC, SOLDÁVEL, DN 50 MM X 32 MM, INSTALADO EM RAMAL DE DISTRIBUIÇÃO DE ÁGUA - FORNECIMENTO E INSTALAÇÃO. AF_06/2022</v>
          </cell>
          <cell r="C4949" t="str">
            <v>UN</v>
          </cell>
          <cell r="D4949">
            <v>22.6</v>
          </cell>
          <cell r="E4949">
            <v>10.4</v>
          </cell>
          <cell r="F4949">
            <v>33</v>
          </cell>
        </row>
        <row r="4950">
          <cell r="A4950">
            <v>104009</v>
          </cell>
          <cell r="B4950" t="str">
            <v>BUCHA DE REDUÇÃO, CURTA, PVC, SOLDÁVEL, DN 50 X 40 MM, INSTALADO EM RAMAL DE DISTRIBUIÇÃO DE ÁGUA - FORNECIMENTO E INSTALAÇÃO. AF_06/2022</v>
          </cell>
          <cell r="C4950" t="str">
            <v>UN</v>
          </cell>
          <cell r="D4950">
            <v>8.4699999999999989</v>
          </cell>
          <cell r="E4950">
            <v>5.61</v>
          </cell>
          <cell r="F4950">
            <v>14.08</v>
          </cell>
        </row>
        <row r="4951">
          <cell r="A4951">
            <v>104011</v>
          </cell>
          <cell r="B4951" t="str">
            <v>TE, PVC, SOLDÁVEL, DN 40MM, INSTALADO EM RAMAL DE DISTRIBUIÇÃO DE ÁGUA - FORNECIMENTO E INSTALAÇÃO. AF_06/2022</v>
          </cell>
          <cell r="C4951" t="str">
            <v>UN</v>
          </cell>
          <cell r="D4951">
            <v>16.45</v>
          </cell>
          <cell r="E4951">
            <v>10.199999999999999</v>
          </cell>
          <cell r="F4951">
            <v>26.65</v>
          </cell>
        </row>
        <row r="4952">
          <cell r="A4952">
            <v>104012</v>
          </cell>
          <cell r="B4952" t="str">
            <v>TÊ DE REDUÇÃO, PVC, SOLDÁVEL, DN 40MM X 32MM, INSTALADO EM RAMAL DE DISTRIBUIÇÃO DE ÁGUA - FORNECIMENTO E INSTALAÇÃO. AF_06/2022</v>
          </cell>
          <cell r="C4952" t="str">
            <v>UN</v>
          </cell>
          <cell r="D4952">
            <v>15.260000000000002</v>
          </cell>
          <cell r="E4952">
            <v>9.41</v>
          </cell>
          <cell r="F4952">
            <v>24.67</v>
          </cell>
        </row>
        <row r="4953">
          <cell r="A4953">
            <v>104014</v>
          </cell>
          <cell r="B4953" t="str">
            <v>BUCHA DE REDUÇÃO, LONGA, PVC, SOLDÁVEL, DN 40 X 25 MM, INSTALADO EM RAMAL DE DISTRIBUIÇÃO DE ÁGUA - FORNECIMENTO E INSTALAÇÃO. AF_06/2022</v>
          </cell>
          <cell r="C4953" t="str">
            <v>UN</v>
          </cell>
          <cell r="D4953">
            <v>7.0500000000000007</v>
          </cell>
          <cell r="E4953">
            <v>4.3499999999999996</v>
          </cell>
          <cell r="F4953">
            <v>11.4</v>
          </cell>
        </row>
        <row r="4954">
          <cell r="A4954">
            <v>104015</v>
          </cell>
          <cell r="B4954" t="str">
            <v>TE DE REDUÇÃO, CPVC, SOLDÁVEL, DN 22 X 15 MM, INSTALADO EM RAMAL OU SUB-RAMAL DE ÁGUA - FORNECIMENTO E INSTALAÇÃO. AF_06/2022</v>
          </cell>
          <cell r="C4954" t="str">
            <v>UN</v>
          </cell>
          <cell r="D4954">
            <v>11.32</v>
          </cell>
          <cell r="E4954">
            <v>6.64</v>
          </cell>
          <cell r="F4954">
            <v>17.96</v>
          </cell>
        </row>
        <row r="4955">
          <cell r="A4955">
            <v>104016</v>
          </cell>
          <cell r="B4955" t="str">
            <v>TE DE REDUÇÃO, CPVC, SOLDÁVEL, DN 28 X 22 MM, INSTALADO EM RAMAL OU SUB-RAMAL DE ÁGUA - FORNECIMENTO E INSTALAÇÃO. AF_06/2022</v>
          </cell>
          <cell r="C4955" t="str">
            <v>UN</v>
          </cell>
          <cell r="D4955">
            <v>15.920000000000002</v>
          </cell>
          <cell r="E4955">
            <v>8.09</v>
          </cell>
          <cell r="F4955">
            <v>24.01</v>
          </cell>
        </row>
        <row r="4956">
          <cell r="A4956">
            <v>104017</v>
          </cell>
          <cell r="B4956" t="str">
            <v>TE DE REDUÇÃO, CPVC, SOLDÁVEL, DN 35 X 28 MM, INSTALADO EM RAMAL OU SUB-RAMAL DE ÁGUA - FORNECIMENTO E INSTALAÇÃO. AF_06/2022</v>
          </cell>
          <cell r="C4956" t="str">
            <v>UN</v>
          </cell>
          <cell r="D4956">
            <v>37.340000000000003</v>
          </cell>
          <cell r="E4956">
            <v>9.5</v>
          </cell>
          <cell r="F4956">
            <v>46.84</v>
          </cell>
        </row>
        <row r="4957">
          <cell r="A4957">
            <v>104018</v>
          </cell>
          <cell r="B4957" t="str">
            <v>TE DE REDUÇÃO, CPVC, SOLDÁVEL, DN 28 X 22 MM, INSTALADO EM RAMAL DE DISTRIBUIÇÃO DE ÁGUA - FORNECIMENTO E INSTALAÇÃO. AF_06/2022</v>
          </cell>
          <cell r="C4957" t="str">
            <v>UN</v>
          </cell>
          <cell r="D4957">
            <v>15.61</v>
          </cell>
          <cell r="E4957">
            <v>7.21</v>
          </cell>
          <cell r="F4957">
            <v>22.82</v>
          </cell>
        </row>
        <row r="4958">
          <cell r="A4958">
            <v>104019</v>
          </cell>
          <cell r="B4958" t="str">
            <v>TE DE REDUÇÃO, CPVC, SOLDÁVEL, DN 35 X 28 MM, INSTALADO EM RAMAL DE DISTRIBUIÇÃO DE ÁGUA - FORNECIMENTO E INSTALAÇÃO. AF_06/2022</v>
          </cell>
          <cell r="C4958" t="str">
            <v>UN</v>
          </cell>
          <cell r="D4958">
            <v>36.950000000000003</v>
          </cell>
          <cell r="E4958">
            <v>8.51</v>
          </cell>
          <cell r="F4958">
            <v>45.46</v>
          </cell>
        </row>
        <row r="4959">
          <cell r="A4959">
            <v>104020</v>
          </cell>
          <cell r="B4959" t="str">
            <v>TE DE REDUÇÃO, CPVC, SOLDÁVEL, DN 42 X 35 MM, INSTALADO EM PRUMADA DE ÁGUA - FORNECIMENTO E INSTALAÇÃO. AF_06/2022</v>
          </cell>
          <cell r="C4959" t="str">
            <v>UN</v>
          </cell>
          <cell r="D4959">
            <v>50.89</v>
          </cell>
          <cell r="E4959">
            <v>5.38</v>
          </cell>
          <cell r="F4959">
            <v>56.27</v>
          </cell>
        </row>
        <row r="4960">
          <cell r="A4960">
            <v>104022</v>
          </cell>
          <cell r="B4960" t="str">
            <v>TE, CPVC, SOLDÁVEL, DN  42MM, INSTALADO EM RAMAL DE DISTRIBUIÇÃO DE ÁGUA  FORNECIMENTO E INSTALAÇÃO. AF_06/2022</v>
          </cell>
          <cell r="C4960" t="str">
            <v>UN</v>
          </cell>
          <cell r="D4960">
            <v>59.8</v>
          </cell>
          <cell r="E4960">
            <v>10.58</v>
          </cell>
          <cell r="F4960">
            <v>70.38</v>
          </cell>
        </row>
        <row r="4961">
          <cell r="A4961">
            <v>104023</v>
          </cell>
          <cell r="B4961" t="str">
            <v>JOELHO 90 GRAUS, CPVC, SOLDÁVEL, DN 42MM, INSTALADO EM RAMAL DE DISTRIBUIÇÃO DE ÁGUA  FORNECIMENTO E INSTALAÇÃO. AF_06/2022</v>
          </cell>
          <cell r="C4961" t="str">
            <v>UN</v>
          </cell>
          <cell r="D4961">
            <v>34.06</v>
          </cell>
          <cell r="E4961">
            <v>7.93</v>
          </cell>
          <cell r="F4961">
            <v>41.99</v>
          </cell>
        </row>
        <row r="4962">
          <cell r="A4962">
            <v>104024</v>
          </cell>
          <cell r="B4962" t="str">
            <v>JOELHO 45 GRAUS, CPVC, SOLDÁVEL, DN 42MM, INSTALADO EM RAMAL DE DISTRIBUIÇÃO DE ÁGUA  FORNECIMENTO E INSTALAÇÃO. AF_06/2022</v>
          </cell>
          <cell r="C4962" t="str">
            <v>UN</v>
          </cell>
          <cell r="D4962">
            <v>33.67</v>
          </cell>
          <cell r="E4962">
            <v>7.93</v>
          </cell>
          <cell r="F4962">
            <v>41.6</v>
          </cell>
        </row>
        <row r="4963">
          <cell r="A4963">
            <v>104025</v>
          </cell>
          <cell r="B4963" t="str">
            <v>LUVA, CPVC, SOLDÁVEL, DN 42MM, INSTALADO EM RAMAL DE DISTRIBUIÇÃO DE ÁGUA  FORNECIMENTO E INSTALAÇÃO. AF_06/2022</v>
          </cell>
          <cell r="C4963" t="str">
            <v>UN</v>
          </cell>
          <cell r="D4963">
            <v>24.150000000000002</v>
          </cell>
          <cell r="E4963">
            <v>5.29</v>
          </cell>
          <cell r="F4963">
            <v>29.44</v>
          </cell>
        </row>
        <row r="4964">
          <cell r="A4964">
            <v>104026</v>
          </cell>
          <cell r="B4964" t="str">
            <v>LUVA DE CORRER, CPVC, SOLDÁVEL, DN 42MM, INSTALADO EM RAMAL DE DISTRIBUIÇÃO DE ÁGUA  FORNECIMENTO E INSTALAÇÃO. AF_06/2022</v>
          </cell>
          <cell r="C4964" t="str">
            <v>UN</v>
          </cell>
          <cell r="D4964">
            <v>36.97</v>
          </cell>
          <cell r="E4964">
            <v>5.29</v>
          </cell>
          <cell r="F4964">
            <v>42.26</v>
          </cell>
        </row>
        <row r="4965">
          <cell r="A4965">
            <v>104027</v>
          </cell>
          <cell r="B4965" t="str">
            <v>UNIÃO, CPVC, SOLDÁVEL, DN 42MM, INSTALADO EM RAMAL DE DISTRIBUIÇÃO DE ÁGUA   FORNECIMENTO E INSTALAÇÃO. AF_06/2022</v>
          </cell>
          <cell r="C4965" t="str">
            <v>UN</v>
          </cell>
          <cell r="D4965">
            <v>57.879999999999995</v>
          </cell>
          <cell r="E4965">
            <v>5.28</v>
          </cell>
          <cell r="F4965">
            <v>63.16</v>
          </cell>
        </row>
        <row r="4966">
          <cell r="A4966">
            <v>104028</v>
          </cell>
          <cell r="B4966" t="str">
            <v>LUVA DE TRANSIÇÃO, CPVC, SOLDÁVEL, DN42MM X 1.1/2, INSTALADO EM RAMAL DE DISTRIBUIÇÃO DE ÁGUA  FORNECIMENTO E INSTALAÇÃO. AF_06/2022</v>
          </cell>
          <cell r="C4966" t="str">
            <v>UN</v>
          </cell>
          <cell r="D4966">
            <v>122.06</v>
          </cell>
          <cell r="E4966">
            <v>4.93</v>
          </cell>
          <cell r="F4966">
            <v>126.99</v>
          </cell>
        </row>
        <row r="4967">
          <cell r="A4967">
            <v>104029</v>
          </cell>
          <cell r="B4967" t="str">
            <v>CONECTOR, CPVC, SOLDÁVEL, DN 42MM X 1.1/2, INSTALADO EM RAMAL DE DISTRIBUIÇÃO DE ÁGUA  FORNECIMENTO E INSTALAÇÃO. AF_06/2022</v>
          </cell>
          <cell r="C4967" t="str">
            <v>UN</v>
          </cell>
          <cell r="D4967">
            <v>61.949999999999996</v>
          </cell>
          <cell r="E4967">
            <v>4.93</v>
          </cell>
          <cell r="F4967">
            <v>66.88</v>
          </cell>
        </row>
        <row r="4968">
          <cell r="A4968">
            <v>104030</v>
          </cell>
          <cell r="B4968" t="str">
            <v>TE DE REDUÇÃO, CPVC, SOLDÁVEL, DN 42 X 35 MM, INSTALADO EM RAMAL DE DISTRIBUIÇÃO DE ÁGUA - FORNECIMENTO E INSTALAÇÃO. AF_06/2022</v>
          </cell>
          <cell r="C4968" t="str">
            <v>UN</v>
          </cell>
          <cell r="D4968">
            <v>52.64</v>
          </cell>
          <cell r="E4968">
            <v>9.9</v>
          </cell>
          <cell r="F4968">
            <v>62.54</v>
          </cell>
        </row>
        <row r="4969">
          <cell r="A4969">
            <v>104159</v>
          </cell>
          <cell r="B4969" t="str">
            <v>LUVA DE CORRER, PVC, SOLDÁVEL, DN 40MM, INSTALADO EM RAMAL DE DISTRIBUIÇÃO DE ÁGUA  FORNECIMENTO E INSTALAÇÃO. AF_06/2022</v>
          </cell>
          <cell r="C4969" t="str">
            <v>UN</v>
          </cell>
          <cell r="D4969">
            <v>32.620000000000005</v>
          </cell>
          <cell r="E4969">
            <v>5.08</v>
          </cell>
          <cell r="F4969">
            <v>37.700000000000003</v>
          </cell>
        </row>
        <row r="4970">
          <cell r="A4970">
            <v>104167</v>
          </cell>
          <cell r="B4970" t="str">
            <v>JOELHO 90 GRAUS, PVC, SERIE R, ÁGUA PLUVIAL, DN 150 MM, JUNTA ELÁSTICA, FORNECIDO E INSTALADO EM RAMAL DE ENCAMINHAMENTO. AF_06/2022</v>
          </cell>
          <cell r="C4970" t="str">
            <v>UN</v>
          </cell>
          <cell r="D4970">
            <v>111.08000000000001</v>
          </cell>
          <cell r="E4970">
            <v>10.35</v>
          </cell>
          <cell r="F4970">
            <v>121.43</v>
          </cell>
        </row>
        <row r="4971">
          <cell r="A4971">
            <v>104168</v>
          </cell>
          <cell r="B4971" t="str">
            <v>JOELHO 45 GRAUS, PVC, SERIE R, ÁGUA PLUVIAL, DN 150 MM, JUNTA ELÁSTICA, FORNECIDO E INSTALADO EM RAMAL DE ENCAMINHAMENTO. AF_06/2022</v>
          </cell>
          <cell r="C4971" t="str">
            <v>UN</v>
          </cell>
          <cell r="D4971">
            <v>107.80000000000001</v>
          </cell>
          <cell r="E4971">
            <v>10.35</v>
          </cell>
          <cell r="F4971">
            <v>118.15</v>
          </cell>
        </row>
        <row r="4972">
          <cell r="A4972">
            <v>104169</v>
          </cell>
          <cell r="B4972" t="str">
            <v>CURVA 87 GRAUS E 30 MINUTOS, PVC, SERIE R, ÁGUA PLUVIAL, DN 150 MM, JUNTA ELÁSTICA, FORNECIDO E INSTALADO EM RAMAL DE ENCAMINHAMENTO. AF_06/2022</v>
          </cell>
          <cell r="C4972" t="str">
            <v>UN</v>
          </cell>
          <cell r="D4972">
            <v>136.61000000000001</v>
          </cell>
          <cell r="E4972">
            <v>10.35</v>
          </cell>
          <cell r="F4972">
            <v>146.96</v>
          </cell>
        </row>
        <row r="4973">
          <cell r="A4973">
            <v>104170</v>
          </cell>
          <cell r="B4973" t="str">
            <v>LUVA SIMPLES, PVC, SERIE R, ÁGUA PLUVIAL, DN 150 MM, JUNTA ELÁSTICA, FORNECIDO E INSTALADO EM RAMAL DE ENCAMINHAMENTO. AF_06/2022</v>
          </cell>
          <cell r="C4973" t="str">
            <v>UN</v>
          </cell>
          <cell r="D4973">
            <v>63.33</v>
          </cell>
          <cell r="E4973">
            <v>6.89</v>
          </cell>
          <cell r="F4973">
            <v>70.22</v>
          </cell>
        </row>
        <row r="4974">
          <cell r="A4974">
            <v>104171</v>
          </cell>
          <cell r="B4974" t="str">
            <v>LUVA DE CORRER, PVC, SERIE R, ÁGUA PLUVIAL, DN 150 MM, JUNTA ELÁSTICA, FORNECIDO E INSTALADO EM RAMAL DE ENCAMINHAMENTO. AF_06/2022</v>
          </cell>
          <cell r="C4974" t="str">
            <v>UN</v>
          </cell>
          <cell r="D4974">
            <v>90.57</v>
          </cell>
          <cell r="E4974">
            <v>6.89</v>
          </cell>
          <cell r="F4974">
            <v>97.46</v>
          </cell>
        </row>
        <row r="4975">
          <cell r="A4975">
            <v>104172</v>
          </cell>
          <cell r="B4975" t="str">
            <v>TÊ DE INSPEÇÃO, PVC, SERIE R, ÁGUA PLUVIAL, DN 150 MM, JUNTA ELÁSTICA, FORNECIDO E INSTALADO EM RAMAL DE ENCAMINHAMENTO. AF_06/2022</v>
          </cell>
          <cell r="C4975" t="str">
            <v>UN</v>
          </cell>
          <cell r="D4975">
            <v>269.02000000000004</v>
          </cell>
          <cell r="E4975">
            <v>6.89</v>
          </cell>
          <cell r="F4975">
            <v>275.91000000000003</v>
          </cell>
        </row>
        <row r="4976">
          <cell r="A4976">
            <v>104173</v>
          </cell>
          <cell r="B4976" t="str">
            <v>REDUÇÃO EXCÊNTRICA, PVC, SERIE R, ÁGUA PLUVIAL, DN 150 X 100 MM, JUNTA ELÁSTICA, FORNECIDO E INSTALADO EM RAMAL DE ENCAMINHAMENTO. AF_06/2022</v>
          </cell>
          <cell r="C4976" t="str">
            <v>UN</v>
          </cell>
          <cell r="D4976">
            <v>78.179999999999993</v>
          </cell>
          <cell r="E4976">
            <v>6.03</v>
          </cell>
          <cell r="F4976">
            <v>84.21</v>
          </cell>
        </row>
        <row r="4977">
          <cell r="A4977">
            <v>104174</v>
          </cell>
          <cell r="B4977" t="str">
            <v>JUNÇÃO SIMPLES, PVC, SERIE R, ÁGUA PLUVIAL, DN 150 X 100 MM, JUNTA ELÁSTICA, FORNECIDO E INSTALADO EM RAMAL DE ENCAMINHAMENTO. AF_06/2022</v>
          </cell>
          <cell r="C4977" t="str">
            <v>UN</v>
          </cell>
          <cell r="D4977">
            <v>176</v>
          </cell>
          <cell r="E4977">
            <v>12.65</v>
          </cell>
          <cell r="F4977">
            <v>188.65</v>
          </cell>
        </row>
        <row r="4978">
          <cell r="A4978">
            <v>104175</v>
          </cell>
          <cell r="B4978" t="str">
            <v>TÊ, PVC, SERIE R, ÁGUA PLUVIAL, DN 150 X 100 MM, JUNTA ELÁSTICA, FORNECIDO E INSTALADO EM RAMAL DE ENCAMINHAMENTO. AF_06/2022</v>
          </cell>
          <cell r="C4978" t="str">
            <v>UN</v>
          </cell>
          <cell r="D4978">
            <v>126.75</v>
          </cell>
          <cell r="E4978">
            <v>12.65</v>
          </cell>
          <cell r="F4978">
            <v>139.4</v>
          </cell>
        </row>
        <row r="4979">
          <cell r="A4979">
            <v>104176</v>
          </cell>
          <cell r="B4979" t="str">
            <v>JUNÇÃO SIMPLES, PVC, SERIE R, ÁGUA PLUVIAL, DN 150 X 150 MM, JUNTA ELÁSTICA, FORNECIDO E INSTALADO EM RAMAL DE ENCAMINHAMENTO. AF_06/2022</v>
          </cell>
          <cell r="C4979" t="str">
            <v>UN</v>
          </cell>
          <cell r="D4979">
            <v>236.16</v>
          </cell>
          <cell r="E4979">
            <v>13.8</v>
          </cell>
          <cell r="F4979">
            <v>249.96</v>
          </cell>
        </row>
        <row r="4980">
          <cell r="A4980">
            <v>104177</v>
          </cell>
          <cell r="B4980" t="str">
            <v>TÊ, PVC, SERIE R, ÁGUA PLUVIAL, DN 150 X 150 MM, JUNTA ELÁSTICA, FORNECIDO E INSTALADO EM RAMAL DE ENCAMINHAMENTO. AF_06/2022</v>
          </cell>
          <cell r="C4980" t="str">
            <v>UN</v>
          </cell>
          <cell r="D4980">
            <v>166.29999999999998</v>
          </cell>
          <cell r="E4980">
            <v>13.8</v>
          </cell>
          <cell r="F4980">
            <v>180.1</v>
          </cell>
        </row>
        <row r="4981">
          <cell r="A4981">
            <v>104178</v>
          </cell>
          <cell r="B4981" t="str">
            <v>CAP, PVC, SERIE R, ÁGUA PLUVIAL, DN 100 MM, JUNTA ELÁSTICA, FORNECIDO E INSTALADO EM RAMAL DE ENCAMINHAMENTO. AF_06/2022</v>
          </cell>
          <cell r="C4981" t="str">
            <v>UN</v>
          </cell>
          <cell r="D4981">
            <v>19.259999999999998</v>
          </cell>
          <cell r="E4981">
            <v>2.57</v>
          </cell>
          <cell r="F4981">
            <v>21.83</v>
          </cell>
        </row>
        <row r="4982">
          <cell r="A4982">
            <v>104179</v>
          </cell>
          <cell r="B4982" t="str">
            <v>CAP, PVC, SERIE R, ÁGUA PLUVIAL, DN 150 MM, JUNTA ELÁSTICA, FORNECIDO E INSTALADO EM RAMAL DE ENCAMINHAMENTO. AF_06/2022</v>
          </cell>
          <cell r="C4982" t="str">
            <v>UN</v>
          </cell>
          <cell r="D4982">
            <v>79.509999999999991</v>
          </cell>
          <cell r="E4982">
            <v>3.43</v>
          </cell>
          <cell r="F4982">
            <v>82.94</v>
          </cell>
        </row>
        <row r="4983">
          <cell r="A4983">
            <v>104191</v>
          </cell>
          <cell r="B4983" t="str">
            <v>BUCHA DE REDUÇÃO, PPR, DN 25 X 20 MM, INSTALADO EM RAMAL OU SUB-RAMAL DE ÁGUA - FORNECIMENTO E INSTALAÇÃO. AF_08/2022</v>
          </cell>
          <cell r="C4983" t="str">
            <v>UN</v>
          </cell>
          <cell r="D4983">
            <v>6.4500000000000011</v>
          </cell>
          <cell r="E4983">
            <v>4.93</v>
          </cell>
          <cell r="F4983">
            <v>11.38</v>
          </cell>
        </row>
        <row r="4984">
          <cell r="A4984">
            <v>104192</v>
          </cell>
          <cell r="B4984" t="str">
            <v>TÊ MISTURADOR, PPR, F M M, DN 25 X 25 MM, INSTALADO EM RAMAL OU SUB-RAMAL DE ÁGUA - FORNECIMENTO E INSTALAÇÃO. AF_08/2022</v>
          </cell>
          <cell r="C4984" t="str">
            <v>UN</v>
          </cell>
          <cell r="D4984">
            <v>21.92</v>
          </cell>
          <cell r="E4984">
            <v>9.83</v>
          </cell>
          <cell r="F4984">
            <v>31.75</v>
          </cell>
        </row>
        <row r="4985">
          <cell r="A4985">
            <v>104193</v>
          </cell>
          <cell r="B4985" t="str">
            <v>JOELHO 45 GRAUS, PPR, F/ F, DN 90 MM, INSTALADO EM PRUMADA DE ÁGUA - FORNECIMENTO E INSTALAÇÃO. AF_08/2022</v>
          </cell>
          <cell r="C4985" t="str">
            <v>UN</v>
          </cell>
          <cell r="D4985">
            <v>162.64000000000001</v>
          </cell>
          <cell r="E4985">
            <v>20.94</v>
          </cell>
          <cell r="F4985">
            <v>183.58</v>
          </cell>
        </row>
        <row r="4986">
          <cell r="A4986">
            <v>104196</v>
          </cell>
          <cell r="B4986" t="str">
            <v>CURVA 90 GRAUS, PPR, DN 20 MM, INSTALADO EM RAMAL OU SUB-RAMAL DE ÁGUA - FORNECIMENTO E INSTALAÇÃO. AF_08/2022</v>
          </cell>
          <cell r="C4986" t="str">
            <v>UN</v>
          </cell>
          <cell r="D4986">
            <v>13.14</v>
          </cell>
          <cell r="E4986">
            <v>4.34</v>
          </cell>
          <cell r="F4986">
            <v>17.48</v>
          </cell>
        </row>
        <row r="4987">
          <cell r="A4987">
            <v>104197</v>
          </cell>
          <cell r="B4987" t="str">
            <v>CURVA 90 GRAUS, PPR, DN 25 MM, INSTALADO EM RAMAL OU SUB-RAMAL DE ÁGUA - FORNECIMENTO E INSTALAÇÃO. AF_08/2022</v>
          </cell>
          <cell r="C4987" t="str">
            <v>UN</v>
          </cell>
          <cell r="D4987">
            <v>22.46</v>
          </cell>
          <cell r="E4987">
            <v>10.36</v>
          </cell>
          <cell r="F4987">
            <v>32.82</v>
          </cell>
        </row>
        <row r="4988">
          <cell r="A4988">
            <v>104198</v>
          </cell>
          <cell r="B4988" t="str">
            <v>JOELHO 45 GRAUS, PPR, DN 20 MM, INSTALADO EM RAMAL OU SUB-RAMAL DE ÁGUA - FORNECIMENTO E INSTALAÇÃO. AF_08/2022</v>
          </cell>
          <cell r="C4988" t="str">
            <v>UN</v>
          </cell>
          <cell r="D4988">
            <v>4.0599999999999996</v>
          </cell>
          <cell r="E4988">
            <v>4.38</v>
          </cell>
          <cell r="F4988">
            <v>8.44</v>
          </cell>
        </row>
        <row r="4989">
          <cell r="A4989">
            <v>104199</v>
          </cell>
          <cell r="B4989" t="str">
            <v>JOELHO 90 GRAUS, PPR, DN 20 MM, INSTALADO EM RAMAL OU SUB-RAMAL DE ÁGUA - FORNECIMENTO E INSTALAÇÃO. AF_08/2022</v>
          </cell>
          <cell r="C4989" t="str">
            <v>UN</v>
          </cell>
          <cell r="D4989">
            <v>3.79</v>
          </cell>
          <cell r="E4989">
            <v>4.38</v>
          </cell>
          <cell r="F4989">
            <v>8.17</v>
          </cell>
        </row>
        <row r="4990">
          <cell r="A4990">
            <v>104200</v>
          </cell>
          <cell r="B4990" t="str">
            <v>LUVA, PPR, DN 20 MM, INSTALADO EM RAMAL OU SUB-RAMAL DE ÁGUA - FORNECIMENTO E INSTALAÇÃO. AF_08/2022</v>
          </cell>
          <cell r="C4990" t="str">
            <v>UN</v>
          </cell>
          <cell r="D4990">
            <v>3.7700000000000005</v>
          </cell>
          <cell r="E4990">
            <v>2.92</v>
          </cell>
          <cell r="F4990">
            <v>6.69</v>
          </cell>
        </row>
        <row r="4991">
          <cell r="A4991">
            <v>104201</v>
          </cell>
          <cell r="B4991" t="str">
            <v>TÊ MISTURADOR, PPR, F M M, DN 20 X 20 MM, INSTALADO EM RAMAL OU SUB-RAMAL DE ÁGUA - FORNECIMENTO E INSTALAÇÃO. AF_08/2022</v>
          </cell>
          <cell r="C4991" t="str">
            <v>UN</v>
          </cell>
          <cell r="D4991">
            <v>15.760000000000002</v>
          </cell>
          <cell r="E4991">
            <v>5.81</v>
          </cell>
          <cell r="F4991">
            <v>21.57</v>
          </cell>
        </row>
        <row r="4992">
          <cell r="A4992">
            <v>104202</v>
          </cell>
          <cell r="B4992" t="str">
            <v>TÊ NORMAL, PPR, 90 GRAUS, DN 20 X 20 X 20 MM, INSTALADO EM RAMAL OU SUB-RAMAL DE ÁGUA - FORNECIMENTO E INSTALAÇÃO. AF_08/2022</v>
          </cell>
          <cell r="C4992" t="str">
            <v>UN</v>
          </cell>
          <cell r="D4992">
            <v>6.2900000000000009</v>
          </cell>
          <cell r="E4992">
            <v>5.84</v>
          </cell>
          <cell r="F4992">
            <v>12.13</v>
          </cell>
        </row>
        <row r="4993">
          <cell r="A4993">
            <v>104317</v>
          </cell>
          <cell r="B4993" t="str">
            <v>JOELHO 90 GRAUS, PVC, SOLDÁVEL, DN 20 MM, INSTALADO EM DRENO DE AR CONDICIONADO - FORNECIMENTO E INSTALAÇÃO. AF_08/2022</v>
          </cell>
          <cell r="C4993" t="str">
            <v>UN</v>
          </cell>
          <cell r="D4993">
            <v>3.1499999999999995</v>
          </cell>
          <cell r="E4993">
            <v>4.2</v>
          </cell>
          <cell r="F4993">
            <v>7.35</v>
          </cell>
        </row>
        <row r="4994">
          <cell r="A4994">
            <v>104318</v>
          </cell>
          <cell r="B4994" t="str">
            <v>JOELHO 45 GRAUS, PVC, SOLDÁVEL, DN 20 MM, INSTALADO EM DRENO DE AR CONDICIONADO - FORNECIMENTO E INSTALAÇÃO. AF_08/2022</v>
          </cell>
          <cell r="C4994" t="str">
            <v>UN</v>
          </cell>
          <cell r="D4994">
            <v>3.6899999999999995</v>
          </cell>
          <cell r="E4994">
            <v>4.2</v>
          </cell>
          <cell r="F4994">
            <v>7.89</v>
          </cell>
        </row>
        <row r="4995">
          <cell r="A4995">
            <v>104319</v>
          </cell>
          <cell r="B4995" t="str">
            <v>JOELHO 90 GRAUS, PVC, SOLDÁVEL, DN 32 MM, INSTALADO EM DRENO DE AR CONDICIONADO - FORNECIMENTO E INSTALAÇÃO. AF_08/2022</v>
          </cell>
          <cell r="C4995" t="str">
            <v>UN</v>
          </cell>
          <cell r="D4995">
            <v>5.8699999999999992</v>
          </cell>
          <cell r="E4995">
            <v>4.7300000000000004</v>
          </cell>
          <cell r="F4995">
            <v>10.6</v>
          </cell>
        </row>
        <row r="4996">
          <cell r="A4996">
            <v>104320</v>
          </cell>
          <cell r="B4996" t="str">
            <v>JOELHO 45 GRAUS, PVC, SOLDÁVEL, DN 32 MM, INSTALADO EM DRENO DE AR CONDICIONADO - FORNECIMENTO E INSTALAÇÃO. AF_08/2022</v>
          </cell>
          <cell r="C4996" t="str">
            <v>UN</v>
          </cell>
          <cell r="D4996">
            <v>7.61</v>
          </cell>
          <cell r="E4996">
            <v>4.72</v>
          </cell>
          <cell r="F4996">
            <v>12.33</v>
          </cell>
        </row>
        <row r="4997">
          <cell r="A4997">
            <v>104321</v>
          </cell>
          <cell r="B4997" t="str">
            <v>LUVA, PVC, SOLDÁVEL, DN 20 MM, INSTALADO EM DRENO DE AR CONDICIONADO - FORNECIMENTO E INSTALAÇÃO. AF_08/2022</v>
          </cell>
          <cell r="C4997" t="str">
            <v>UN</v>
          </cell>
          <cell r="D4997">
            <v>2.77</v>
          </cell>
          <cell r="E4997">
            <v>2.81</v>
          </cell>
          <cell r="F4997">
            <v>5.58</v>
          </cell>
        </row>
        <row r="4998">
          <cell r="A4998">
            <v>104322</v>
          </cell>
          <cell r="B4998" t="str">
            <v>LUVA, PVC, SOLDÁVEL, DN 32 MM, INSTALADO EM DRENO DE AR CONDICIONADO - FORNECIMENTO E INSTALAÇÃO. AF_08/2022</v>
          </cell>
          <cell r="C4998" t="str">
            <v>UN</v>
          </cell>
          <cell r="D4998">
            <v>4.8499999999999996</v>
          </cell>
          <cell r="E4998">
            <v>3.14</v>
          </cell>
          <cell r="F4998">
            <v>7.99</v>
          </cell>
        </row>
        <row r="4999">
          <cell r="A4999">
            <v>104323</v>
          </cell>
          <cell r="B4999" t="str">
            <v>TE, PVC, SOLDÁVEL, DN 20 MM, INSTALADO EM DRENO DE AR CONDICIONADO - FORNECIMENTO E INSTALAÇÃO. AF_08/2022</v>
          </cell>
          <cell r="C4999" t="str">
            <v>UN</v>
          </cell>
          <cell r="D4999">
            <v>4.6100000000000003</v>
          </cell>
          <cell r="E4999">
            <v>5.61</v>
          </cell>
          <cell r="F4999">
            <v>10.220000000000001</v>
          </cell>
        </row>
        <row r="5000">
          <cell r="A5000">
            <v>104324</v>
          </cell>
          <cell r="B5000" t="str">
            <v>TE, PVC, SOLDÁVEL, DN 32 MM, INSTALADO EM DRENO DE AR CONDICIONADO - FORNECIMENTO E INSTALAÇÃO. AF_08/2022</v>
          </cell>
          <cell r="C5000" t="str">
            <v>UN</v>
          </cell>
          <cell r="D5000">
            <v>8.6900000000000013</v>
          </cell>
          <cell r="E5000">
            <v>6.28</v>
          </cell>
          <cell r="F5000">
            <v>14.97</v>
          </cell>
        </row>
        <row r="5001">
          <cell r="A5001">
            <v>104341</v>
          </cell>
          <cell r="B5001" t="str">
            <v>BUCHA DE REDUÇÃO LONGA, PVC, SÉRIE NORMAL, ESGOTO PREDIAL, DN 50 X 40 MM, JUNTA SOLDÁVEL E ELÁSTICA, FORNECIDO E INSTALADO EM RAMAL DE DESCARGA OU RAMAL DE ESGOTO SANITÁRIO. AF_08/2022</v>
          </cell>
          <cell r="C5001" t="str">
            <v>UN</v>
          </cell>
          <cell r="D5001">
            <v>7.8100000000000005</v>
          </cell>
          <cell r="E5001">
            <v>3.52</v>
          </cell>
          <cell r="F5001">
            <v>11.33</v>
          </cell>
        </row>
        <row r="5002">
          <cell r="A5002">
            <v>104343</v>
          </cell>
          <cell r="B5002" t="str">
            <v>JUNÇÃO DE REDUÇÃO INVERTIDA, PVC, SÉRIE NORMAL, ESGOTO PREDIAL, DN 75 X 50 MM, JUNTA ELÁSTICA, FORNECIDO E INSTALADO EM RAMAL DE DESCARGA OU RAMAL DE ESGOTO SANITÁRIO. AF_08/2022</v>
          </cell>
          <cell r="C5002" t="str">
            <v>UN</v>
          </cell>
          <cell r="D5002">
            <v>26.340000000000003</v>
          </cell>
          <cell r="E5002">
            <v>8.2899999999999991</v>
          </cell>
          <cell r="F5002">
            <v>34.630000000000003</v>
          </cell>
        </row>
        <row r="5003">
          <cell r="A5003">
            <v>104344</v>
          </cell>
          <cell r="B5003" t="str">
            <v>TE, PVC, SÉRIE NORMAL, ESGOTO PREDIAL, DN 100 X 50 MM, JUNTA ELÁSTICA, FORNECIDO E INSTALADO EM RAMAL DE DESCARGA OU RAMAL DE ESGOTO SANITÁRIO. AF_08/2022</v>
          </cell>
          <cell r="C5003" t="str">
            <v>UN</v>
          </cell>
          <cell r="D5003">
            <v>32.35</v>
          </cell>
          <cell r="E5003">
            <v>9.26</v>
          </cell>
          <cell r="F5003">
            <v>41.61</v>
          </cell>
        </row>
        <row r="5004">
          <cell r="A5004">
            <v>104345</v>
          </cell>
          <cell r="B5004" t="str">
            <v>JUNÇÃO DE REDUÇÃO INVERTIDA, PVC, SÉRIE NORMAL, ESGOTO PREDIAL, DN 100 X 50 MM, JUNTA ELÁSTICA, FORNECIDO E INSTALADO EM RAMAL DE DESCARGA OU RAMAL DE ESGOTO SANITÁRIO. AF_08/2022</v>
          </cell>
          <cell r="C5004" t="str">
            <v>UN</v>
          </cell>
          <cell r="D5004">
            <v>34.510000000000005</v>
          </cell>
          <cell r="E5004">
            <v>9.26</v>
          </cell>
          <cell r="F5004">
            <v>43.77</v>
          </cell>
        </row>
        <row r="5005">
          <cell r="A5005">
            <v>104346</v>
          </cell>
          <cell r="B5005" t="str">
            <v>TE, PVC, SÉRIE NORMAL, ESGOTO PREDIAL, DN 100 X 75 MM, JUNTA ELÁSTICA, FORNECIDO E INSTALADO EM RAMAL DE DESCARGA OU RAMAL DE ESGOTO SANITÁRIO. AF_08/2022</v>
          </cell>
          <cell r="C5005" t="str">
            <v>UN</v>
          </cell>
          <cell r="D5005">
            <v>36.229999999999997</v>
          </cell>
          <cell r="E5005">
            <v>9.75</v>
          </cell>
          <cell r="F5005">
            <v>45.98</v>
          </cell>
        </row>
        <row r="5006">
          <cell r="A5006">
            <v>104347</v>
          </cell>
          <cell r="B5006" t="str">
            <v>JUNÇÃO DE REDUCAO INVERTIDA, PVC, SÉRIE NORMAL, ESGOTO PREDIAL, DN 100 X 75 MM, JUNTA ELÁSTICA, FORNECIDO E INSTALADO EM RAMAL DE DESCARGA OU RAMAL DE ESGOTO SANITÁRIO. AF_08/2022</v>
          </cell>
          <cell r="C5006" t="str">
            <v>UN</v>
          </cell>
          <cell r="D5006">
            <v>39.03</v>
          </cell>
          <cell r="E5006">
            <v>9.74</v>
          </cell>
          <cell r="F5006">
            <v>48.77</v>
          </cell>
        </row>
        <row r="5007">
          <cell r="A5007">
            <v>104348</v>
          </cell>
          <cell r="B5007" t="str">
            <v>TERMINAL DE VENTILAÇÃO, PVC, SÉRIE NORMAL, ESGOTO PREDIAL, DN 50 MM, JUNTA SOLDÁVEL, FORNECIDO E INSTALADO EM PRUMADA DE ESGOTO SANITÁRIO OU VENTILAÇÃO. AF_08/2022</v>
          </cell>
          <cell r="C5007" t="str">
            <v>UN</v>
          </cell>
          <cell r="D5007">
            <v>11.190000000000001</v>
          </cell>
          <cell r="E5007">
            <v>0.44</v>
          </cell>
          <cell r="F5007">
            <v>11.63</v>
          </cell>
        </row>
        <row r="5008">
          <cell r="A5008">
            <v>104350</v>
          </cell>
          <cell r="B5008" t="str">
            <v>JUNÇÃO DE REDUÇÃO INVERTIDA, PVC, SÉRIE NORMAL, ESGOTO PREDIAL, DN 75 X 50 MM, JUNTA ELÁSTICA, FORNECIDO E INSTALADO EM PRUMADA DE ESGOTO SANITÁRIO OU VENTILAÇÃO. AF_08/2022</v>
          </cell>
          <cell r="C5008" t="str">
            <v>UN</v>
          </cell>
          <cell r="D5008">
            <v>25.08</v>
          </cell>
          <cell r="E5008">
            <v>5.05</v>
          </cell>
          <cell r="F5008">
            <v>30.13</v>
          </cell>
        </row>
        <row r="5009">
          <cell r="A5009">
            <v>104351</v>
          </cell>
          <cell r="B5009" t="str">
            <v>TERMINAL DE VENTILAÇÃO, PVC, SÉRIE NORMAL, ESGOTO PREDIAL, DN 75 MM, JUNTA SOLDÁVEL, FORNECIDO E INSTALADO EM PRUMADA DE ESGOTO SANITÁRIO OU VENTILAÇÃO. AF_08/2022</v>
          </cell>
          <cell r="C5009" t="str">
            <v>UN</v>
          </cell>
          <cell r="D5009">
            <v>22.49</v>
          </cell>
          <cell r="E5009">
            <v>1.64</v>
          </cell>
          <cell r="F5009">
            <v>24.13</v>
          </cell>
        </row>
        <row r="5010">
          <cell r="A5010">
            <v>104352</v>
          </cell>
          <cell r="B5010" t="str">
            <v>TE, PVC, SÉRIE NORMAL, ESGOTO PREDIAL, DN 100 X 50 MM, JUNTA ELÁSTICA, FORNECIDO E INSTALADO EM PRUMADA DE ESGOTO SANITÁRIO OU VENTILAÇÃO. AF_08/2022</v>
          </cell>
          <cell r="C5010" t="str">
            <v>UN</v>
          </cell>
          <cell r="D5010">
            <v>31.980000000000004</v>
          </cell>
          <cell r="E5010">
            <v>8.2899999999999991</v>
          </cell>
          <cell r="F5010">
            <v>40.270000000000003</v>
          </cell>
        </row>
        <row r="5011">
          <cell r="A5011">
            <v>104353</v>
          </cell>
          <cell r="B5011" t="str">
            <v>JUNÇÃO DE REDUÇÃO INVERTIDA, PVC, SÉRIE NORMAL, ESGOTO PREDIAL, DN 100 X 50 MM, JUNTA ELÁSTICA, FORNECIDO E INSTALADO EM PRUMADA DE ESGOTO SANITÁRIO OU VENTILAÇÃO. AF_08/2022</v>
          </cell>
          <cell r="C5011" t="str">
            <v>UN</v>
          </cell>
          <cell r="D5011">
            <v>34.14</v>
          </cell>
          <cell r="E5011">
            <v>8.2899999999999991</v>
          </cell>
          <cell r="F5011">
            <v>42.43</v>
          </cell>
        </row>
        <row r="5012">
          <cell r="A5012">
            <v>104354</v>
          </cell>
          <cell r="B5012" t="str">
            <v>TE, PVC, SÉRIE NORMAL, ESGOTO PREDIAL, DN 100 X 75 MM, JUNTA ELÁSTICA, FORNECIDO E INSTALADO EM PRUMADA DE ESGOTO SANITÁRIO OU VENTILAÇÃO. AF_08/2022</v>
          </cell>
          <cell r="C5012" t="str">
            <v>UN</v>
          </cell>
          <cell r="D5012">
            <v>36.31</v>
          </cell>
          <cell r="E5012">
            <v>9.91</v>
          </cell>
          <cell r="F5012">
            <v>46.22</v>
          </cell>
        </row>
        <row r="5013">
          <cell r="A5013">
            <v>104355</v>
          </cell>
          <cell r="B5013" t="str">
            <v>JUNÇÃO DE REDUCAO INVERTIDA, PVC, SÉRIE NORMAL, ESGOTO PREDIAL, DN 100 X 75 MM, JUNTA ELÁSTICA, FORNECIDO E INSTALADO EM PRUMADA DE ESGOTO SANITÁRIO OU VENTILAÇÃO. AF_08/2022</v>
          </cell>
          <cell r="C5013" t="str">
            <v>UN</v>
          </cell>
          <cell r="D5013">
            <v>39.099999999999994</v>
          </cell>
          <cell r="E5013">
            <v>9.91</v>
          </cell>
          <cell r="F5013">
            <v>49.01</v>
          </cell>
        </row>
        <row r="5014">
          <cell r="A5014">
            <v>104356</v>
          </cell>
          <cell r="B5014" t="str">
            <v>TERMINAL DE VENTILAÇÃO, PVC, SÉRIE NORMAL, ESGOTO PREDIAL, DN 100 MM, JUNTA SOLDÁVEL, FORNECIDO E INSTALADO EM PRUMADA DE ESGOTO SANITÁRIO OU VENTILAÇÃO. AF_08/2022</v>
          </cell>
          <cell r="C5014" t="str">
            <v>UN</v>
          </cell>
          <cell r="D5014">
            <v>29.249999999999996</v>
          </cell>
          <cell r="E5014">
            <v>2.87</v>
          </cell>
          <cell r="F5014">
            <v>32.119999999999997</v>
          </cell>
        </row>
        <row r="5015">
          <cell r="A5015">
            <v>104357</v>
          </cell>
          <cell r="B5015" t="str">
            <v>CAP, PVC, SÉRIE NORMAL, ESGOTO PREDIAL, DN 100 MM, JUNTA ELÁSTICA, FORNECIDO E INSTALADO EM SUBCOLETOR AÉREO DE ESGOTO SANITÁRIO. AF_08/2022</v>
          </cell>
          <cell r="C5015" t="str">
            <v>UN</v>
          </cell>
          <cell r="D5015">
            <v>15.879999999999999</v>
          </cell>
          <cell r="E5015">
            <v>3.68</v>
          </cell>
          <cell r="F5015">
            <v>19.559999999999999</v>
          </cell>
        </row>
        <row r="5016">
          <cell r="A5016">
            <v>104576</v>
          </cell>
          <cell r="B5016" t="str">
            <v>LUVA DE REDUÇÃO, PARA INSTALAÇÕES EM PEX ÁGUA, DN 20 X 16 MM, COM ANEL DESLIZANTE - FORNECIMENTO E INSTALAÇÃO. AF_02/2023</v>
          </cell>
          <cell r="C5016" t="str">
            <v>UN</v>
          </cell>
          <cell r="D5016">
            <v>9.7200000000000006</v>
          </cell>
          <cell r="E5016">
            <v>5.67</v>
          </cell>
          <cell r="F5016">
            <v>15.39</v>
          </cell>
        </row>
        <row r="5017">
          <cell r="A5017">
            <v>104577</v>
          </cell>
          <cell r="B5017" t="str">
            <v>LUVA DE REDUÇÃO, PARA INSTALAÇÕES EM PEX ÁGUA, DN 25 X 16 MM, COM ANEL DESLIZANTE - FORNECIMENTO E INSTALAÇÃO. AF_02/2023</v>
          </cell>
          <cell r="C5017" t="str">
            <v>UN</v>
          </cell>
          <cell r="D5017">
            <v>14.14</v>
          </cell>
          <cell r="E5017">
            <v>6.27</v>
          </cell>
          <cell r="F5017">
            <v>20.41</v>
          </cell>
        </row>
        <row r="5018">
          <cell r="A5018">
            <v>104578</v>
          </cell>
          <cell r="B5018" t="str">
            <v>LUVA DE REDUÇÃO, PARA INSTALAÇÕES EM PEX ÁGUA, DN 25 X 20 MM, COM ANEL DESLIZANTE - FORNECIMENTO E INSTALAÇÃO. AF_02/2023</v>
          </cell>
          <cell r="C5018" t="str">
            <v>UN</v>
          </cell>
          <cell r="D5018">
            <v>15.15</v>
          </cell>
          <cell r="E5018">
            <v>6.74</v>
          </cell>
          <cell r="F5018">
            <v>21.89</v>
          </cell>
        </row>
        <row r="5019">
          <cell r="A5019">
            <v>104579</v>
          </cell>
          <cell r="B5019" t="str">
            <v>LUVA DE REDUÇÃO, PARA INSTALAÇÕES EM PEX ÁGUA, DN 32 X 25 MM, COM ANEL DESLIZANTE - FORNECIMENTO E INSTALAÇÃO. AF_02/2023</v>
          </cell>
          <cell r="C5019" t="str">
            <v>UN</v>
          </cell>
          <cell r="D5019">
            <v>20.420000000000002</v>
          </cell>
          <cell r="E5019">
            <v>8.19</v>
          </cell>
          <cell r="F5019">
            <v>28.61</v>
          </cell>
        </row>
        <row r="5020">
          <cell r="A5020">
            <v>104581</v>
          </cell>
          <cell r="B5020" t="str">
            <v>LUVA , PARA INSTALAÇÕES EM PEX ÁGUA, DN 16 MM, COM ANEL DESLIZANTE - FORNECIMENTO E INSTALAÇÃO. AF_02/2023</v>
          </cell>
          <cell r="C5020" t="str">
            <v>UN</v>
          </cell>
          <cell r="D5020">
            <v>8.8800000000000008</v>
          </cell>
          <cell r="E5020">
            <v>5.18</v>
          </cell>
          <cell r="F5020">
            <v>14.06</v>
          </cell>
        </row>
        <row r="5021">
          <cell r="A5021">
            <v>104582</v>
          </cell>
          <cell r="B5021" t="str">
            <v>LUVA , PARA INSTALAÇÕES EM PEX ÁGUA, DN 20 MM, COM ANEL DESLIZANTE - FORNECIMENTO E INSTALAÇÃO. AF_02/2023</v>
          </cell>
          <cell r="C5021" t="str">
            <v>UN</v>
          </cell>
          <cell r="D5021">
            <v>11.69</v>
          </cell>
          <cell r="E5021">
            <v>6.15</v>
          </cell>
          <cell r="F5021">
            <v>17.84</v>
          </cell>
        </row>
        <row r="5022">
          <cell r="A5022">
            <v>104583</v>
          </cell>
          <cell r="B5022" t="str">
            <v>LUVA , PARA INSTALAÇÕES EM PEX ÁGUA, DN 25 MM, COM ANEL DESLIZANTE - FORNECIMENTO E INSTALAÇÃO. AF_02/2023</v>
          </cell>
          <cell r="C5022" t="str">
            <v>UN</v>
          </cell>
          <cell r="D5022">
            <v>20.77</v>
          </cell>
          <cell r="E5022">
            <v>7.34</v>
          </cell>
          <cell r="F5022">
            <v>28.11</v>
          </cell>
        </row>
        <row r="5023">
          <cell r="A5023">
            <v>104584</v>
          </cell>
          <cell r="B5023" t="str">
            <v>LUVA , PARA INSTALAÇÕES EM PEX ÁGUA, DN 32 MM, COM ANEL DESLIZANTE - FORNECIMENTO E INSTALAÇÃO. AF_02/2023</v>
          </cell>
          <cell r="C5023" t="str">
            <v>UN</v>
          </cell>
          <cell r="D5023">
            <v>24.750000000000004</v>
          </cell>
          <cell r="E5023">
            <v>9.02</v>
          </cell>
          <cell r="F5023">
            <v>33.770000000000003</v>
          </cell>
        </row>
        <row r="5024">
          <cell r="A5024">
            <v>97895</v>
          </cell>
          <cell r="B5024" t="str">
            <v>CAIXA ENTERRADA HIDRÁULICA RETANGULAR, EM CONCRETO PRÉ-MOLDADO, DIMENSÕES INTERNAS: 0,3X0,3X0,3 M. AF_12/2020</v>
          </cell>
          <cell r="C5024" t="str">
            <v>UN</v>
          </cell>
          <cell r="D5024">
            <v>120.18</v>
          </cell>
          <cell r="E5024">
            <v>2.61</v>
          </cell>
          <cell r="F5024">
            <v>122.79</v>
          </cell>
        </row>
        <row r="5025">
          <cell r="A5025">
            <v>97896</v>
          </cell>
          <cell r="B5025" t="str">
            <v>CAIXA ENTERRADA HIDRÁULICA RETANGULAR, EM CONCRETO PRÉ-MOLDADO, DIMENSÕES INTERNAS: 0,4X0,4X0,4 M. AF_12/2020</v>
          </cell>
          <cell r="C5025" t="str">
            <v>UN</v>
          </cell>
          <cell r="D5025">
            <v>223.39</v>
          </cell>
          <cell r="E5025">
            <v>5.33</v>
          </cell>
          <cell r="F5025">
            <v>228.72</v>
          </cell>
        </row>
        <row r="5026">
          <cell r="A5026">
            <v>97897</v>
          </cell>
          <cell r="B5026" t="str">
            <v>CAIXA ENTERRADA HIDRÁULICA RETANGULAR, EM CONCRETO PRÉ-MOLDADO, DIMENSÕES INTERNAS: 0,6X0,6X0,5 M. AF_12/2020</v>
          </cell>
          <cell r="C5026" t="str">
            <v>UN</v>
          </cell>
          <cell r="D5026">
            <v>290.47000000000003</v>
          </cell>
          <cell r="E5026">
            <v>9.94</v>
          </cell>
          <cell r="F5026">
            <v>300.41000000000003</v>
          </cell>
        </row>
        <row r="5027">
          <cell r="A5027">
            <v>97898</v>
          </cell>
          <cell r="B5027" t="str">
            <v>CAIXA ENTERRADA HIDRÁULICA RETANGULAR, EM CONCRETO PRÉ-MOLDADO, DIMENSÕES INTERNAS: 0,8X0,8X0,5 M. AF_12/2020</v>
          </cell>
          <cell r="C5027" t="str">
            <v>UN</v>
          </cell>
          <cell r="D5027">
            <v>543.93999999999994</v>
          </cell>
          <cell r="E5027">
            <v>84.35</v>
          </cell>
          <cell r="F5027">
            <v>628.29</v>
          </cell>
        </row>
        <row r="5028">
          <cell r="A5028">
            <v>97900</v>
          </cell>
          <cell r="B5028" t="str">
            <v>CAIXA ENTERRADA HIDRÁULICA RETANGULAR EM ALVENARIA COM TIJOLOS CERÂMICOS MACIÇOS, DIMENSÕES INTERNAS: 0,3X0,3X0,3 M PARA REDE DE ESGOTO. AF_12/2020</v>
          </cell>
          <cell r="C5028" t="str">
            <v>UN</v>
          </cell>
          <cell r="D5028">
            <v>111.44</v>
          </cell>
          <cell r="E5028">
            <v>84.59</v>
          </cell>
          <cell r="F5028">
            <v>196.03</v>
          </cell>
        </row>
        <row r="5029">
          <cell r="A5029">
            <v>97901</v>
          </cell>
          <cell r="B5029" t="str">
            <v>CAIXA ENTERRADA HIDRÁULICA RETANGULAR EM ALVENARIA COM TIJOLOS CERÂMICOS MACIÇOS, DIMENSÕES INTERNAS: 0,4X0,4X0,4 M PARA REDE DE ESGOTO. AF_12/2020</v>
          </cell>
          <cell r="C5029" t="str">
            <v>UN</v>
          </cell>
          <cell r="D5029">
            <v>174.95</v>
          </cell>
          <cell r="E5029">
            <v>133.37</v>
          </cell>
          <cell r="F5029">
            <v>308.32</v>
          </cell>
        </row>
        <row r="5030">
          <cell r="A5030">
            <v>97902</v>
          </cell>
          <cell r="B5030" t="str">
            <v>CAIXA ENTERRADA HIDRÁULICA RETANGULAR EM ALVENARIA COM TIJOLOS CERÂMICOS MACIÇOS, DIMENSÕES INTERNAS: 0,6X0,6X0,6 M PARA REDE DE ESGOTO. AF_12/2020</v>
          </cell>
          <cell r="C5030" t="str">
            <v>UN</v>
          </cell>
          <cell r="D5030">
            <v>346.34</v>
          </cell>
          <cell r="E5030">
            <v>252.81</v>
          </cell>
          <cell r="F5030">
            <v>599.15</v>
          </cell>
        </row>
        <row r="5031">
          <cell r="A5031">
            <v>97903</v>
          </cell>
          <cell r="B5031" t="str">
            <v>CAIXA ENTERRADA HIDRÁULICA RETANGULAR EM ALVENARIA COM TIJOLOS CERÂMICOS MACIÇOS, DIMENSÕES INTERNAS: 0,8X0,8X0,6 M PARA REDE DE ESGOTO. AF_12/2020</v>
          </cell>
          <cell r="C5031" t="str">
            <v>UN</v>
          </cell>
          <cell r="D5031">
            <v>479.53000000000003</v>
          </cell>
          <cell r="E5031">
            <v>352.31</v>
          </cell>
          <cell r="F5031">
            <v>831.84</v>
          </cell>
        </row>
        <row r="5032">
          <cell r="A5032">
            <v>97904</v>
          </cell>
          <cell r="B5032" t="str">
            <v>CAIXA ENTERRADA HIDRÁULICA RETANGULAR EM ALVENARIA COM TIJOLOS CERÂMICOS MACIÇOS, DIMENSÕES INTERNAS: 1X1X0,6 M PARA REDE DE ESGOTO. AF_12/2020</v>
          </cell>
          <cell r="C5032" t="str">
            <v>UN</v>
          </cell>
          <cell r="D5032">
            <v>594.47</v>
          </cell>
          <cell r="E5032">
            <v>382.26</v>
          </cell>
          <cell r="F5032">
            <v>976.73</v>
          </cell>
        </row>
        <row r="5033">
          <cell r="A5033">
            <v>97905</v>
          </cell>
          <cell r="B5033" t="str">
            <v>CAIXA ENTERRADA HIDRÁULICA RETANGULAR, EM ALVENARIA COM BLOCOS DE CONCRETO, DIMENSÕES INTERNAS: 0,4X0,4X0,4 M PARA REDE DE ESGOTO. AF_12/2020</v>
          </cell>
          <cell r="C5033" t="str">
            <v>UN</v>
          </cell>
          <cell r="D5033">
            <v>135.95999999999998</v>
          </cell>
          <cell r="E5033">
            <v>108.83</v>
          </cell>
          <cell r="F5033">
            <v>244.79</v>
          </cell>
        </row>
        <row r="5034">
          <cell r="A5034">
            <v>97906</v>
          </cell>
          <cell r="B5034" t="str">
            <v>CAIXA ENTERRADA HIDRÁULICA RETANGULAR, EM ALVENARIA COM BLOCOS DE CONCRETO, DIMENSÕES INTERNAS: 0,6X0,6X0,6 M PARA REDE DE ESGOTO. AF_12/2020</v>
          </cell>
          <cell r="C5034" t="str">
            <v>UN</v>
          </cell>
          <cell r="D5034">
            <v>257.44</v>
          </cell>
          <cell r="E5034">
            <v>195.8</v>
          </cell>
          <cell r="F5034">
            <v>453.24</v>
          </cell>
        </row>
        <row r="5035">
          <cell r="A5035">
            <v>97907</v>
          </cell>
          <cell r="B5035" t="str">
            <v>CAIXA ENTERRADA HIDRÁULICA RETANGULAR, EM ALVENARIA COM BLOCOS DE CONCRETO, DIMENSÕES INTERNAS: 0,8X0,8X0,6 M PARA REDE DE ESGOTO. AF_12/2020</v>
          </cell>
          <cell r="C5035" t="str">
            <v>UN</v>
          </cell>
          <cell r="D5035">
            <v>366.11999999999995</v>
          </cell>
          <cell r="E5035">
            <v>279.55</v>
          </cell>
          <cell r="F5035">
            <v>645.66999999999996</v>
          </cell>
        </row>
        <row r="5036">
          <cell r="A5036">
            <v>97908</v>
          </cell>
          <cell r="B5036" t="str">
            <v>CAIXA ENTERRADA HIDRÁULICA RETANGULAR, EM ALVENARIA COM BLOCOS DE CONCRETO, DIMENSÕES INTERNAS: 1X1X0,6 M PARA REDE DE ESGOTO. AF_12/2020</v>
          </cell>
          <cell r="C5036" t="str">
            <v>UN</v>
          </cell>
          <cell r="D5036">
            <v>460.25999999999993</v>
          </cell>
          <cell r="E5036">
            <v>296.16000000000003</v>
          </cell>
          <cell r="F5036">
            <v>756.42</v>
          </cell>
        </row>
        <row r="5037">
          <cell r="A5037">
            <v>98102</v>
          </cell>
          <cell r="B5037" t="str">
            <v>CAIXA DE GORDURA SIMPLES, CIRCULAR, EM CONCRETO PRÉ-MOLDADO, DIÂMETRO INTERNO = 0,4 M, ALTURA INTERNA = 0,4 M. AF_12/2020</v>
          </cell>
          <cell r="C5037" t="str">
            <v>UN</v>
          </cell>
          <cell r="D5037">
            <v>114.64</v>
          </cell>
          <cell r="E5037">
            <v>4.34</v>
          </cell>
          <cell r="F5037">
            <v>118.98</v>
          </cell>
        </row>
        <row r="5038">
          <cell r="A5038">
            <v>98104</v>
          </cell>
          <cell r="B5038" t="str">
            <v>CAIXA DE GORDURA SIMPLES (CAPACIDADE: 36L), RETANGULAR, EM ALVENARIA COM TIJOLOS CERÂMICOS MACIÇOS, DIMENSÕES INTERNAS = 0,2X0,4 M, ALTURA INTERNA = 0,8 M. AF_12/2020</v>
          </cell>
          <cell r="C5038" t="str">
            <v>UN</v>
          </cell>
          <cell r="D5038">
            <v>222.45000000000002</v>
          </cell>
          <cell r="E5038">
            <v>168.73</v>
          </cell>
          <cell r="F5038">
            <v>391.18</v>
          </cell>
        </row>
        <row r="5039">
          <cell r="A5039">
            <v>98105</v>
          </cell>
          <cell r="B5039" t="str">
            <v>CAIXA DE GORDURA DUPLA (CAPACIDADE: 126 L), RETANGULAR, EM ALVENARIA COM TIJOLOS CERÂMICOS MACIÇOS, DIMENSÕES INTERNAS = 0,4X0,7 M, ALTURA INTERNA = 0,8 M. AF_12/2020</v>
          </cell>
          <cell r="C5039" t="str">
            <v>UN</v>
          </cell>
          <cell r="D5039">
            <v>383.4</v>
          </cell>
          <cell r="E5039">
            <v>297.39</v>
          </cell>
          <cell r="F5039">
            <v>680.79</v>
          </cell>
        </row>
        <row r="5040">
          <cell r="A5040">
            <v>98106</v>
          </cell>
          <cell r="B5040" t="str">
            <v>CAIXA DE GORDURA ESPECIAL (CAPACIDADE: 312 L - PARA ATÉ 146 PESSOAS SERVIDAS NO PICO), RETANGULAR, EM ALVENARIA COM TIJOLOS CERÂMICOS MACIÇOS, DIMENSÕES INTERNAS = 0,4X1,2 M, ALTURA INTERNA = 1 M. AF_12/2020</v>
          </cell>
          <cell r="C5040" t="str">
            <v>UN</v>
          </cell>
          <cell r="D5040">
            <v>636.49</v>
          </cell>
          <cell r="E5040">
            <v>487.76</v>
          </cell>
          <cell r="F5040">
            <v>1124.25</v>
          </cell>
        </row>
        <row r="5041">
          <cell r="A5041">
            <v>98107</v>
          </cell>
          <cell r="B5041" t="str">
            <v>CAIXA DE GORDURA SIMPLES (CAPACIDADE: 36 L), RETANGULAR, EM ALVENARIA COM BLOCOS DE CONCRETO, DIMENSÕES INTERNAS = 0,2X0,4 M, ALTURA INTERNA = 0,8 M. AF_12/2020</v>
          </cell>
          <cell r="C5041" t="str">
            <v>UN</v>
          </cell>
          <cell r="D5041">
            <v>153.76999999999998</v>
          </cell>
          <cell r="E5041">
            <v>124.43</v>
          </cell>
          <cell r="F5041">
            <v>278.2</v>
          </cell>
        </row>
        <row r="5042">
          <cell r="A5042">
            <v>98108</v>
          </cell>
          <cell r="B5042" t="str">
            <v>CAIXA DE GORDURA DUPLA (CAPACIDADE: 126 L), RETANGULAR, EM ALVENARIA COM BLOCOS DE CONCRETO, DIMENSÕES INTERNAS = 0,4X0,7 M, ALTURA INTERNA = 0,8 M. AF_12/2020</v>
          </cell>
          <cell r="C5042" t="str">
            <v>UN</v>
          </cell>
          <cell r="D5042">
            <v>272.43</v>
          </cell>
          <cell r="E5042">
            <v>225.95</v>
          </cell>
          <cell r="F5042">
            <v>498.38</v>
          </cell>
        </row>
        <row r="5043">
          <cell r="A5043">
            <v>99250</v>
          </cell>
          <cell r="B5043" t="str">
            <v>CAIXA ENTERRADA HIDRÁULICA RETANGULAR EM ALVENARIA COM TIJOLOS CERÂMICOS MACIÇOS, DIMENSÕES INTERNAS: 0,3X0,3X0,3 M PARA REDE DE DRENAGEM. AF_12/2020</v>
          </cell>
          <cell r="C5043" t="str">
            <v>UN</v>
          </cell>
          <cell r="D5043">
            <v>106.71</v>
          </cell>
          <cell r="E5043">
            <v>84.39</v>
          </cell>
          <cell r="F5043">
            <v>191.1</v>
          </cell>
        </row>
        <row r="5044">
          <cell r="A5044">
            <v>99251</v>
          </cell>
          <cell r="B5044" t="str">
            <v>CAIXA ENTERRADA HIDRÁULICA RETANGULAR EM ALVENARIA COM TIJOLOS CERÂMICOS MACIÇOS, DIMENSÕES INTERNAS: 0,4X0,4X0,4 M PARA REDE DE DRENAGEM. AF_12/2020</v>
          </cell>
          <cell r="C5044" t="str">
            <v>UN</v>
          </cell>
          <cell r="D5044">
            <v>166.82000000000002</v>
          </cell>
          <cell r="E5044">
            <v>133.03</v>
          </cell>
          <cell r="F5044">
            <v>299.85000000000002</v>
          </cell>
        </row>
        <row r="5045">
          <cell r="A5045">
            <v>99253</v>
          </cell>
          <cell r="B5045" t="str">
            <v>CAIXA ENTERRADA HIDRÁULICA RETANGULAR EM ALVENARIA COM TIJOLOS CERÂMICOS MACIÇOS, DIMENSÕES INTERNAS: 0,6X0,6X0,6 M PARA REDE DE DRENAGEM. AF_12/2020</v>
          </cell>
          <cell r="C5045" t="str">
            <v>UN</v>
          </cell>
          <cell r="D5045">
            <v>328.10999999999996</v>
          </cell>
          <cell r="E5045">
            <v>252.05</v>
          </cell>
          <cell r="F5045">
            <v>580.16</v>
          </cell>
        </row>
        <row r="5046">
          <cell r="A5046">
            <v>99255</v>
          </cell>
          <cell r="B5046" t="str">
            <v>CAIXA ENTERRADA HIDRÁULICA RETANGULAR EM ALVENARIA COM TIJOLOS CERÂMICOS MACIÇOS, DIMENSÕES INTERNAS: 0,8X0,8X0,6 M PARA REDE DE DRENAGEM. AF_12/2020</v>
          </cell>
          <cell r="C5046" t="str">
            <v>UN</v>
          </cell>
          <cell r="D5046">
            <v>454.53</v>
          </cell>
          <cell r="E5046">
            <v>351.27</v>
          </cell>
          <cell r="F5046">
            <v>805.8</v>
          </cell>
        </row>
        <row r="5047">
          <cell r="A5047">
            <v>99257</v>
          </cell>
          <cell r="B5047" t="str">
            <v>CAIXA ENTERRADA HIDRÁULICA RETANGULAR EM ALVENARIA COM TIJOLOS CERÂMICOS MACIÇOS, DIMENSÕES INTERNAS: 1X1X0,6 M PARA REDE DE DRENAGEM. AF_12/2020</v>
          </cell>
          <cell r="C5047" t="str">
            <v>UN</v>
          </cell>
          <cell r="D5047">
            <v>562.12999999999988</v>
          </cell>
          <cell r="E5047">
            <v>380.91</v>
          </cell>
          <cell r="F5047">
            <v>943.04</v>
          </cell>
        </row>
        <row r="5048">
          <cell r="A5048">
            <v>99258</v>
          </cell>
          <cell r="B5048" t="str">
            <v>CAIXA ENTERRADA HIDRÁULICA RETANGULAR, EM ALVENARIA COM BLOCOS DE CONCRETO, DIMENSÕES INTERNAS: 0,4X0,4X0,4 M PARA REDE DE DRENAGEM. AF_12/2020</v>
          </cell>
          <cell r="C5048" t="str">
            <v>UN</v>
          </cell>
          <cell r="D5048">
            <v>130.81</v>
          </cell>
          <cell r="E5048">
            <v>108.61</v>
          </cell>
          <cell r="F5048">
            <v>239.42</v>
          </cell>
        </row>
        <row r="5049">
          <cell r="A5049">
            <v>99260</v>
          </cell>
          <cell r="B5049" t="str">
            <v>CAIXA ENTERRADA HIDRÁULICA RETANGULAR, EM ALVENARIA COM BLOCOS DE CONCRETO, DIMENSÕES INTERNAS: 0,6X0,6X0,6 M PARA REDE DE DRENAGEM. AF_12/2020</v>
          </cell>
          <cell r="C5049" t="str">
            <v>UN</v>
          </cell>
          <cell r="D5049">
            <v>245.95</v>
          </cell>
          <cell r="E5049">
            <v>195.32</v>
          </cell>
          <cell r="F5049">
            <v>441.27</v>
          </cell>
        </row>
        <row r="5050">
          <cell r="A5050">
            <v>99262</v>
          </cell>
          <cell r="B5050" t="str">
            <v>CAIXA ENTERRADA HIDRÁULICA RETANGULAR, EM ALVENARIA COM BLOCOS DE CONCRETO, DIMENSÕES INTERNAS: 0,8X0,8X0,6 M PARA REDE DE DRENAGEM. AF_12/2020</v>
          </cell>
          <cell r="C5050" t="str">
            <v>UN</v>
          </cell>
          <cell r="D5050">
            <v>349.74</v>
          </cell>
          <cell r="E5050">
            <v>278.86</v>
          </cell>
          <cell r="F5050">
            <v>628.6</v>
          </cell>
        </row>
        <row r="5051">
          <cell r="A5051">
            <v>99264</v>
          </cell>
          <cell r="B5051" t="str">
            <v>CAIXA ENTERRADA HIDRÁULICA RETANGULAR, EM ALVENARIA COM BLOCOS DE CONCRETO, DIMENSÕES INTERNAS: 1X1X0,6 M PARA REDE DE DRENAGEM. AF_12/2020</v>
          </cell>
          <cell r="C5051" t="str">
            <v>UN</v>
          </cell>
          <cell r="D5051">
            <v>438.12</v>
          </cell>
          <cell r="E5051">
            <v>295.23</v>
          </cell>
          <cell r="F5051">
            <v>733.35</v>
          </cell>
        </row>
        <row r="5052">
          <cell r="A5052">
            <v>102587</v>
          </cell>
          <cell r="B5052" t="str">
            <v>FURO EM CAIXA D'ÁGUA COM ESPESSURA DE 2 ATÉ 5 MM E DIÂMETRO DE 15 MM. AF_06/2021</v>
          </cell>
          <cell r="C5052" t="str">
            <v>UN</v>
          </cell>
          <cell r="D5052">
            <v>1.0500000000000003</v>
          </cell>
          <cell r="E5052">
            <v>2.82</v>
          </cell>
          <cell r="F5052">
            <v>3.87</v>
          </cell>
        </row>
        <row r="5053">
          <cell r="A5053">
            <v>102588</v>
          </cell>
          <cell r="B5053" t="str">
            <v>FURO EM CAIXA D'ÁGUA COM ESPESSURA DE 6 ATÉ 8 MM E DIÂMETRO DE 15 MM. AF_06/2021</v>
          </cell>
          <cell r="C5053" t="str">
            <v>UN</v>
          </cell>
          <cell r="D5053">
            <v>1.5199999999999996</v>
          </cell>
          <cell r="E5053">
            <v>4.07</v>
          </cell>
          <cell r="F5053">
            <v>5.59</v>
          </cell>
        </row>
        <row r="5054">
          <cell r="A5054">
            <v>102589</v>
          </cell>
          <cell r="B5054" t="str">
            <v>FURO EM CAIXA D'ÁGUA COM ESPESSURA DE 2 ATÉ 5 MM E DIÂMETRO DE 20 MM. AF_06/2021</v>
          </cell>
          <cell r="C5054" t="str">
            <v>UN</v>
          </cell>
          <cell r="D5054">
            <v>1.17</v>
          </cell>
          <cell r="E5054">
            <v>3.12</v>
          </cell>
          <cell r="F5054">
            <v>4.29</v>
          </cell>
        </row>
        <row r="5055">
          <cell r="A5055">
            <v>102590</v>
          </cell>
          <cell r="B5055" t="str">
            <v>FURO EM CAIXA D'ÁGUA COM ESPESSURA DE 6 ATÉ 8 MM E DIÂMETRO DE 20 MM. AF_06/2021</v>
          </cell>
          <cell r="C5055" t="str">
            <v>UN</v>
          </cell>
          <cell r="D5055">
            <v>1.6500000000000004</v>
          </cell>
          <cell r="E5055">
            <v>4.38</v>
          </cell>
          <cell r="F5055">
            <v>6.03</v>
          </cell>
        </row>
        <row r="5056">
          <cell r="A5056">
            <v>102591</v>
          </cell>
          <cell r="B5056" t="str">
            <v>FURO EM CAIXA D'ÁGUA COM ESPESSURA DE 2 ATÉ 5 MM E DIÂMETRO DE 25 MM. AF_06/2021</v>
          </cell>
          <cell r="C5056" t="str">
            <v>UN</v>
          </cell>
          <cell r="D5056">
            <v>1.2900000000000005</v>
          </cell>
          <cell r="E5056">
            <v>3.44</v>
          </cell>
          <cell r="F5056">
            <v>4.7300000000000004</v>
          </cell>
        </row>
        <row r="5057">
          <cell r="A5057">
            <v>102592</v>
          </cell>
          <cell r="B5057" t="str">
            <v>FURO EM CAIXA D'ÁGUA COM ESPESSURA DE 6 ATÉ 8 MM E DIÂMETRO DE 25 MM. AF_06/2021</v>
          </cell>
          <cell r="C5057" t="str">
            <v>UN</v>
          </cell>
          <cell r="D5057">
            <v>1.7699999999999996</v>
          </cell>
          <cell r="E5057">
            <v>4.6900000000000004</v>
          </cell>
          <cell r="F5057">
            <v>6.46</v>
          </cell>
        </row>
        <row r="5058">
          <cell r="A5058">
            <v>102593</v>
          </cell>
          <cell r="B5058" t="str">
            <v>FURO EM CAIXA D'ÁGUA COM ESPESSURA DE 2 ATÉ 5 MM E DIÂMETRO DE 32 MM. AF_06/2021</v>
          </cell>
          <cell r="C5058" t="str">
            <v>UN</v>
          </cell>
          <cell r="D5058">
            <v>1.4599999999999995</v>
          </cell>
          <cell r="E5058">
            <v>3.89</v>
          </cell>
          <cell r="F5058">
            <v>5.35</v>
          </cell>
        </row>
        <row r="5059">
          <cell r="A5059">
            <v>102594</v>
          </cell>
          <cell r="B5059" t="str">
            <v>FURO EM CAIXA D'ÁGUA COM ESPESSURA DE 6 ATÉ 8 MM E DIÂMETRO DE 32 MM. AF_06/2021</v>
          </cell>
          <cell r="C5059" t="str">
            <v>UN</v>
          </cell>
          <cell r="D5059">
            <v>1.9300000000000006</v>
          </cell>
          <cell r="E5059">
            <v>5.14</v>
          </cell>
          <cell r="F5059">
            <v>7.07</v>
          </cell>
        </row>
        <row r="5060">
          <cell r="A5060">
            <v>102595</v>
          </cell>
          <cell r="B5060" t="str">
            <v>FURO EM CAIXA D'ÁGUA COM ESPESSURA DE 2 ATÉ 5 MM E DIÂMETRO DE 40 MM. AF_06/2021</v>
          </cell>
          <cell r="C5060" t="str">
            <v>UN</v>
          </cell>
          <cell r="D5060">
            <v>1.6500000000000004</v>
          </cell>
          <cell r="E5060">
            <v>4.3899999999999997</v>
          </cell>
          <cell r="F5060">
            <v>6.04</v>
          </cell>
        </row>
        <row r="5061">
          <cell r="A5061">
            <v>102596</v>
          </cell>
          <cell r="B5061" t="str">
            <v>FURO EM CAIXA D'ÁGUA COM ESPESSURA DE 6 ATÉ 8 MM E DIÂMETRO DE 40 MM. AF_06/2021</v>
          </cell>
          <cell r="C5061" t="str">
            <v>UN</v>
          </cell>
          <cell r="D5061">
            <v>2.12</v>
          </cell>
          <cell r="E5061">
            <v>5.66</v>
          </cell>
          <cell r="F5061">
            <v>7.78</v>
          </cell>
        </row>
        <row r="5062">
          <cell r="A5062">
            <v>102597</v>
          </cell>
          <cell r="B5062" t="str">
            <v>FURO EM CAIXA D'ÁGUA COM ESPESSURA DE 2 ATÉ 5 MM E DIÂMETRO DE 50 MM. AF_06/2021</v>
          </cell>
          <cell r="C5062" t="str">
            <v>UN</v>
          </cell>
          <cell r="D5062">
            <v>1.9000000000000004</v>
          </cell>
          <cell r="E5062">
            <v>5.0199999999999996</v>
          </cell>
          <cell r="F5062">
            <v>6.92</v>
          </cell>
        </row>
        <row r="5063">
          <cell r="A5063">
            <v>102598</v>
          </cell>
          <cell r="B5063" t="str">
            <v>FURO EM CAIXA D'ÁGUA COM ESPESSURA DE 6 ATÉ 8 MM E DIÂMETRO DE 50 MM. AF_06/2021</v>
          </cell>
          <cell r="C5063" t="str">
            <v>UN</v>
          </cell>
          <cell r="D5063">
            <v>2.370000000000001</v>
          </cell>
          <cell r="E5063">
            <v>6.27</v>
          </cell>
          <cell r="F5063">
            <v>8.64</v>
          </cell>
        </row>
        <row r="5064">
          <cell r="A5064">
            <v>102599</v>
          </cell>
          <cell r="B5064" t="str">
            <v>FURO EM CAIXA D'ÁGUA COM ESPESSURA DE 2 ATÉ 5 MM E DIÂMETRO DE 60 MM. AF_06/2021</v>
          </cell>
          <cell r="C5064" t="str">
            <v>UN</v>
          </cell>
          <cell r="D5064">
            <v>2.12</v>
          </cell>
          <cell r="E5064">
            <v>5.66</v>
          </cell>
          <cell r="F5064">
            <v>7.78</v>
          </cell>
        </row>
        <row r="5065">
          <cell r="A5065">
            <v>102600</v>
          </cell>
          <cell r="B5065" t="str">
            <v>FURO EM CAIXA D'ÁGUA COM ESPESSURA DE 6 ATÉ 8 MM E DIÂMETRO DE 60 MM. AF_06/2021</v>
          </cell>
          <cell r="C5065" t="str">
            <v>UN</v>
          </cell>
          <cell r="D5065">
            <v>2.63</v>
          </cell>
          <cell r="E5065">
            <v>6.88</v>
          </cell>
          <cell r="F5065">
            <v>9.51</v>
          </cell>
        </row>
        <row r="5066">
          <cell r="A5066">
            <v>102601</v>
          </cell>
          <cell r="B5066" t="str">
            <v>FURO EM CAIXA D'ÁGUA COM ESPESSURA DE 2 ATÉ 5 MM E DIÂMETRO DE 75 MM. AF_06/2021</v>
          </cell>
          <cell r="C5066" t="str">
            <v>UN</v>
          </cell>
          <cell r="D5066">
            <v>2.5099999999999998</v>
          </cell>
          <cell r="E5066">
            <v>6.58</v>
          </cell>
          <cell r="F5066">
            <v>9.09</v>
          </cell>
        </row>
        <row r="5067">
          <cell r="A5067">
            <v>102602</v>
          </cell>
          <cell r="B5067" t="str">
            <v>FURO EM CAIXA D'ÁGUA COM ESPESSURA DE 6 ATÉ 8 MM E DIÂMETRO DE 75 MM. AF_06/2021</v>
          </cell>
          <cell r="C5067" t="str">
            <v>UN</v>
          </cell>
          <cell r="D5067">
            <v>3</v>
          </cell>
          <cell r="E5067">
            <v>7.83</v>
          </cell>
          <cell r="F5067">
            <v>10.83</v>
          </cell>
        </row>
        <row r="5068">
          <cell r="A5068">
            <v>102603</v>
          </cell>
          <cell r="B5068" t="str">
            <v>FURO EM CAIXA D'ÁGUA COM ESPESSURA DE 2 ATÉ 5 MM E DIÂMETRO DE 100 MM. AF_06/2021</v>
          </cell>
          <cell r="C5068" t="str">
            <v>UN</v>
          </cell>
          <cell r="D5068">
            <v>3.1099999999999994</v>
          </cell>
          <cell r="E5068">
            <v>8.17</v>
          </cell>
          <cell r="F5068">
            <v>11.28</v>
          </cell>
        </row>
        <row r="5069">
          <cell r="A5069">
            <v>102604</v>
          </cell>
          <cell r="B5069" t="str">
            <v>FURO EM CAIXA D'ÁGUA COM ESPESSURA DE 6 ATÉ 8 MM E DIÂMETRO DE 100 MM. AF_06/2021</v>
          </cell>
          <cell r="C5069" t="str">
            <v>UN</v>
          </cell>
          <cell r="D5069">
            <v>3.58</v>
          </cell>
          <cell r="E5069">
            <v>9.42</v>
          </cell>
          <cell r="F5069">
            <v>13</v>
          </cell>
        </row>
        <row r="5070">
          <cell r="A5070">
            <v>102605</v>
          </cell>
          <cell r="B5070" t="str">
            <v>CAIXA D´ÁGUA EM POLIETILENO, 500 LITROS - FORNECIMENTO E INSTALAÇÃO. AF_06/2021</v>
          </cell>
          <cell r="C5070" t="str">
            <v>UN</v>
          </cell>
          <cell r="D5070">
            <v>296.15999999999997</v>
          </cell>
          <cell r="E5070">
            <v>4.17</v>
          </cell>
          <cell r="F5070">
            <v>300.33</v>
          </cell>
        </row>
        <row r="5071">
          <cell r="A5071">
            <v>102606</v>
          </cell>
          <cell r="B5071" t="str">
            <v>CAIXA D´ÁGUA EM POLIETILENO, 750 LITROS - FORNECIMENTO E INSTALAÇÃO. AF_06/2021</v>
          </cell>
          <cell r="C5071" t="str">
            <v>UN</v>
          </cell>
          <cell r="D5071">
            <v>457.59000000000003</v>
          </cell>
          <cell r="E5071">
            <v>5.14</v>
          </cell>
          <cell r="F5071">
            <v>462.73</v>
          </cell>
        </row>
        <row r="5072">
          <cell r="A5072">
            <v>102607</v>
          </cell>
          <cell r="B5072" t="str">
            <v>CAIXA D´ÁGUA EM POLIETILENO, 1000 LITROS - FORNECIMENTO E INSTALAÇÃO. AF_06/2021</v>
          </cell>
          <cell r="C5072" t="str">
            <v>UN</v>
          </cell>
          <cell r="D5072">
            <v>489.37</v>
          </cell>
          <cell r="E5072">
            <v>5.99</v>
          </cell>
          <cell r="F5072">
            <v>495.36</v>
          </cell>
        </row>
        <row r="5073">
          <cell r="A5073">
            <v>102608</v>
          </cell>
          <cell r="B5073" t="str">
            <v>CAIXA D´ÁGUA EM POLIETILENO, 1500 LITROS - FORNECIMENTO E INSTALAÇÃO. AF_06/2021</v>
          </cell>
          <cell r="C5073" t="str">
            <v>UN</v>
          </cell>
          <cell r="D5073">
            <v>1127.21</v>
          </cell>
          <cell r="E5073">
            <v>7.99</v>
          </cell>
          <cell r="F5073">
            <v>1135.2</v>
          </cell>
        </row>
        <row r="5074">
          <cell r="A5074">
            <v>102609</v>
          </cell>
          <cell r="B5074" t="str">
            <v>CAIXA D´ÁGUA EM POLIETILENO, 2000 LITROS - FORNECIMENTO E INSTALAÇÃO. AF_06/2021</v>
          </cell>
          <cell r="C5074" t="str">
            <v>UN</v>
          </cell>
          <cell r="D5074">
            <v>1279.29</v>
          </cell>
          <cell r="E5074">
            <v>10.69</v>
          </cell>
          <cell r="F5074">
            <v>1289.98</v>
          </cell>
        </row>
        <row r="5075">
          <cell r="A5075">
            <v>102610</v>
          </cell>
          <cell r="B5075" t="str">
            <v>CAIXA D´ÁGUA EM POLIETILENO, 3000 LITROS - FORNECIMENTO E INSTALAÇÃO. AF_06/2021</v>
          </cell>
          <cell r="C5075" t="str">
            <v>UN</v>
          </cell>
          <cell r="D5075">
            <v>2203.46</v>
          </cell>
          <cell r="E5075">
            <v>13.41</v>
          </cell>
          <cell r="F5075">
            <v>2216.87</v>
          </cell>
        </row>
        <row r="5076">
          <cell r="A5076">
            <v>102611</v>
          </cell>
          <cell r="B5076" t="str">
            <v>CAIXA D´ÁGUA EM POLIÉSTER REFORÇADO COM FIBRA DE VIDRO, 500 LITROS - FORNECIMENTO E INSTALAÇÃO. AF_06/2021</v>
          </cell>
          <cell r="C5076" t="str">
            <v>UN</v>
          </cell>
          <cell r="D5076">
            <v>494.32</v>
          </cell>
          <cell r="E5076">
            <v>4.57</v>
          </cell>
          <cell r="F5076">
            <v>498.89</v>
          </cell>
        </row>
        <row r="5077">
          <cell r="A5077">
            <v>102612</v>
          </cell>
          <cell r="B5077" t="str">
            <v>CAIXA D´ÁGUA EM POLIÉSTER REFORÇADO COM FIBRA DE VIDRO, 750 LITROS - FORNECIMENTO E INSTALAÇÃO. AF_06/2021</v>
          </cell>
          <cell r="C5077" t="str">
            <v>UN</v>
          </cell>
          <cell r="D5077">
            <v>711.13</v>
          </cell>
          <cell r="E5077">
            <v>5.07</v>
          </cell>
          <cell r="F5077">
            <v>716.2</v>
          </cell>
        </row>
        <row r="5078">
          <cell r="A5078">
            <v>102613</v>
          </cell>
          <cell r="B5078" t="str">
            <v>CAIXA D´ÁGUA EM POLIÉSTER REFORÇADO COM FIBRA DE VIDRO, 1000 LITROS - FORNECIMENTO E INSTALAÇÃO. AF_06/2021</v>
          </cell>
          <cell r="C5078" t="str">
            <v>UN</v>
          </cell>
          <cell r="D5078">
            <v>688.18999999999994</v>
          </cell>
          <cell r="E5078">
            <v>6.1</v>
          </cell>
          <cell r="F5078">
            <v>694.29</v>
          </cell>
        </row>
        <row r="5079">
          <cell r="A5079">
            <v>102614</v>
          </cell>
          <cell r="B5079" t="str">
            <v>CAIXA D´ÁGUA EM POLIÉSTER REFORÇADO COM FIBRA DE VIDRO, 1500 LITROS - FORNECIMENTO E INSTALAÇÃO. AF_06/2021</v>
          </cell>
          <cell r="C5079" t="str">
            <v>UN</v>
          </cell>
          <cell r="D5079">
            <v>1059.67</v>
          </cell>
          <cell r="E5079">
            <v>7.84</v>
          </cell>
          <cell r="F5079">
            <v>1067.51</v>
          </cell>
        </row>
        <row r="5080">
          <cell r="A5080">
            <v>102615</v>
          </cell>
          <cell r="B5080" t="str">
            <v>CAIXA D´ÁGUA EM POLIÉSTER REFORÇADO COM FIBRA DE VIDRO, 2000 LITROS - FORNECIMENTO E INSTALAÇÃO. AF_06/2021</v>
          </cell>
          <cell r="C5080" t="str">
            <v>UN</v>
          </cell>
          <cell r="D5080">
            <v>1329.89</v>
          </cell>
          <cell r="E5080">
            <v>9.83</v>
          </cell>
          <cell r="F5080">
            <v>1339.72</v>
          </cell>
        </row>
        <row r="5081">
          <cell r="A5081">
            <v>102616</v>
          </cell>
          <cell r="B5081" t="str">
            <v>CAIXA D´ÁGUA EM POLIÉSTER REFORÇADO COM FIBRA DE VIDRO, 3000 LITROS - FORNECIMENTO E INSTALAÇÃO. AF_06/2021</v>
          </cell>
          <cell r="C5081" t="str">
            <v>UN</v>
          </cell>
          <cell r="D5081">
            <v>1970.22</v>
          </cell>
          <cell r="E5081">
            <v>12.93</v>
          </cell>
          <cell r="F5081">
            <v>1983.15</v>
          </cell>
        </row>
        <row r="5082">
          <cell r="A5082">
            <v>102617</v>
          </cell>
          <cell r="B5082" t="str">
            <v>CAIXA D´ÁGUA EM POLIÉSTER REFORÇADO COM FIBRA DE VIDRO, 5000 LITROS - FORNECIMENTO E INSTALAÇÃO. AF_06/2021</v>
          </cell>
          <cell r="C5082" t="str">
            <v>UN</v>
          </cell>
          <cell r="D5082">
            <v>3495.6499999999996</v>
          </cell>
          <cell r="E5082">
            <v>137.53</v>
          </cell>
          <cell r="F5082">
            <v>3633.18</v>
          </cell>
        </row>
        <row r="5083">
          <cell r="A5083">
            <v>102618</v>
          </cell>
          <cell r="B5083" t="str">
            <v>CAIXA D´ÁGUA EM POLIÉSTER REFORÇADO COM FIBRA DE VIDRO, 7000 LITROS - FORNECIMENTO E INSTALAÇÃO. AF_06/2021</v>
          </cell>
          <cell r="C5083" t="str">
            <v>UN</v>
          </cell>
          <cell r="D5083">
            <v>4239.3200000000006</v>
          </cell>
          <cell r="E5083">
            <v>137.53</v>
          </cell>
          <cell r="F5083">
            <v>4376.8500000000004</v>
          </cell>
        </row>
        <row r="5084">
          <cell r="A5084">
            <v>102619</v>
          </cell>
          <cell r="B5084" t="str">
            <v>CAIXA D´ÁGUA EM POLIÉSTER REFORÇADO COM FIBRA DE VIDRO, 10000 LITROS - FORNECIMENTO E INSTALAÇÃO. AF_06/2021</v>
          </cell>
          <cell r="C5084" t="str">
            <v>UN</v>
          </cell>
          <cell r="D5084">
            <v>5748.1</v>
          </cell>
          <cell r="E5084">
            <v>137.53</v>
          </cell>
          <cell r="F5084">
            <v>5885.63</v>
          </cell>
        </row>
        <row r="5085">
          <cell r="A5085">
            <v>102620</v>
          </cell>
          <cell r="B5085" t="str">
            <v>CAIXA D´ÁGUA EM POLIÉSTER REFORÇADO COM FIBRA DE VIDRO, 15000 LITROS - FORNECIMENTO E INSTALAÇÃO. AF_06/2021</v>
          </cell>
          <cell r="C5085" t="str">
            <v>UN</v>
          </cell>
          <cell r="D5085">
            <v>8426.5199999999986</v>
          </cell>
          <cell r="E5085">
            <v>137.53</v>
          </cell>
          <cell r="F5085">
            <v>8564.0499999999993</v>
          </cell>
        </row>
        <row r="5086">
          <cell r="A5086">
            <v>102621</v>
          </cell>
          <cell r="B5086" t="str">
            <v>CAIXA D´ÁGUA EM POLIÉSTER REFORÇADO COM FIBRA DE VIDRO, 20000 LITROS - FORNECIMENTO E INSTALAÇÃO. AF_06/2021</v>
          </cell>
          <cell r="C5086" t="str">
            <v>UN</v>
          </cell>
          <cell r="D5086">
            <v>13042.119999999999</v>
          </cell>
          <cell r="E5086">
            <v>137.53</v>
          </cell>
          <cell r="F5086">
            <v>13179.65</v>
          </cell>
        </row>
        <row r="5087">
          <cell r="A5087">
            <v>102622</v>
          </cell>
          <cell r="B5087" t="str">
            <v>CAIXA D´ÁGUA EM POLIETILENO, 500 LITROS (INCLUSOS TUBOS, CONEXÕES E TORNEIRA DE BÓIA) - FORNECIMENTO E INSTALAÇÃO. AF_06/2021</v>
          </cell>
          <cell r="C5087" t="str">
            <v>UN</v>
          </cell>
          <cell r="D5087">
            <v>567.37</v>
          </cell>
          <cell r="E5087">
            <v>95.76</v>
          </cell>
          <cell r="F5087">
            <v>663.13</v>
          </cell>
        </row>
        <row r="5088">
          <cell r="A5088">
            <v>102623</v>
          </cell>
          <cell r="B5088" t="str">
            <v>CAIXA D´ÁGUA EM POLIETILENO, 1000 LITROS (INCLUSOS TUBOS, CONEXÕES E TORNEIRA DE BÓIA) - FORNECIMENTO E INSTALAÇÃO. AF_06/2021</v>
          </cell>
          <cell r="C5088" t="str">
            <v>UN</v>
          </cell>
          <cell r="D5088">
            <v>810.48</v>
          </cell>
          <cell r="E5088">
            <v>108.88</v>
          </cell>
          <cell r="F5088">
            <v>919.36</v>
          </cell>
        </row>
        <row r="5089">
          <cell r="A5089">
            <v>89482</v>
          </cell>
          <cell r="B5089" t="str">
            <v>CAIXA SIFONADA, PVC, DN 100 X 100 X 50 MM, FORNECIDA E INSTALADA EM RAMAIS DE ENCAMINHAMENTO DE ÁGUA PLUVIAL. AF_06/2022</v>
          </cell>
          <cell r="C5089" t="str">
            <v>UN</v>
          </cell>
          <cell r="D5089">
            <v>32.6</v>
          </cell>
          <cell r="E5089">
            <v>8.65</v>
          </cell>
          <cell r="F5089">
            <v>41.25</v>
          </cell>
        </row>
        <row r="5090">
          <cell r="A5090">
            <v>89491</v>
          </cell>
          <cell r="B5090" t="str">
            <v>CAIXA SIFONADA, PVC, DN 150 X 185 X 75 MM, FORNECIDA E INSTALADA EM RAMAIS DE ENCAMINHAMENTO DE ÁGUA PLUVIAL. AF_06/2022</v>
          </cell>
          <cell r="C5090" t="str">
            <v>UN</v>
          </cell>
          <cell r="D5090">
            <v>89.09</v>
          </cell>
          <cell r="E5090">
            <v>13.41</v>
          </cell>
          <cell r="F5090">
            <v>102.5</v>
          </cell>
        </row>
        <row r="5091">
          <cell r="A5091">
            <v>89495</v>
          </cell>
          <cell r="B5091" t="str">
            <v>RALO SIFONADO, PVC, DN 100 X 40 MM, JUNTA SOLDÁVEL, FORNECIDO E INSTALADO EM RAMAIS DE ENCAMINHAMENTO DE ÁGUA PLUVIAL. AF_06/2022</v>
          </cell>
          <cell r="C5091" t="str">
            <v>UN</v>
          </cell>
          <cell r="D5091">
            <v>14.439999999999998</v>
          </cell>
          <cell r="E5091">
            <v>4.46</v>
          </cell>
          <cell r="F5091">
            <v>18.899999999999999</v>
          </cell>
        </row>
        <row r="5092">
          <cell r="A5092">
            <v>89707</v>
          </cell>
          <cell r="B5092" t="str">
            <v>CAIXA SIFONADA, PVC, DN 100 X 100 X 50 MM, JUNTA ELÁSTICA, FORNECIDA E INSTALADA EM RAMAL DE DESCARGA OU EM RAMAL DE ESGOTO SANITÁRIO. AF_08/2022</v>
          </cell>
          <cell r="C5092" t="str">
            <v>UN</v>
          </cell>
          <cell r="D5092">
            <v>35.43</v>
          </cell>
          <cell r="E5092">
            <v>15.87</v>
          </cell>
          <cell r="F5092">
            <v>51.3</v>
          </cell>
        </row>
        <row r="5093">
          <cell r="A5093">
            <v>89708</v>
          </cell>
          <cell r="B5093" t="str">
            <v>CAIXA SIFONADA, PVC, DN 150 X 185 X 75 MM, JUNTA ELÁSTICA, FORNECIDA E INSTALADA EM RAMAL DE DESCARGA OU EM RAMAL DE ESGOTO SANITÁRIO. AF_08/2022</v>
          </cell>
          <cell r="C5093" t="str">
            <v>UN</v>
          </cell>
          <cell r="D5093">
            <v>88.01</v>
          </cell>
          <cell r="E5093">
            <v>19.03</v>
          </cell>
          <cell r="F5093">
            <v>107.04</v>
          </cell>
        </row>
        <row r="5094">
          <cell r="A5094">
            <v>89709</v>
          </cell>
          <cell r="B5094" t="str">
            <v>RALO SIFONADO, PVC, DN 100 X 40 MM, JUNTA SOLDÁVEL, FORNECIDO E INSTALADO EM RAMAL DE DESCARGA OU EM RAMAL DE ESGOTO SANITÁRIO. AF_08/2022</v>
          </cell>
          <cell r="C5094" t="str">
            <v>UN</v>
          </cell>
          <cell r="D5094">
            <v>15.31</v>
          </cell>
          <cell r="E5094">
            <v>6.58</v>
          </cell>
          <cell r="F5094">
            <v>21.89</v>
          </cell>
        </row>
        <row r="5095">
          <cell r="A5095">
            <v>89710</v>
          </cell>
          <cell r="B5095" t="str">
            <v>RALO SECO, PVC, DN 100 X 40 MM, JUNTA SOLDÁVEL, FORNECIDO E INSTALADO EM RAMAL DE DESCARGA OU EM RAMAL DE ESGOTO SANITÁRIO. AF_08/2022</v>
          </cell>
          <cell r="C5095" t="str">
            <v>UN</v>
          </cell>
          <cell r="D5095">
            <v>12.799999999999999</v>
          </cell>
          <cell r="E5095">
            <v>6.58</v>
          </cell>
          <cell r="F5095">
            <v>19.38</v>
          </cell>
        </row>
        <row r="5096">
          <cell r="A5096">
            <v>104326</v>
          </cell>
          <cell r="B5096" t="str">
            <v>RALO SECO CÔNICO, PVC, DN 100 X 40 MM, JUNTA SOLDÁVEL, FORNECIDO E INSTALADO EM RAMAL DE DESCARGA OU EM RAMAL DE ESGOTO SANITÁRIO. AF_08/2022</v>
          </cell>
          <cell r="C5096" t="str">
            <v>UN</v>
          </cell>
          <cell r="D5096">
            <v>14.35</v>
          </cell>
          <cell r="E5096">
            <v>6.58</v>
          </cell>
          <cell r="F5096">
            <v>20.93</v>
          </cell>
        </row>
        <row r="5097">
          <cell r="A5097">
            <v>104327</v>
          </cell>
          <cell r="B5097" t="str">
            <v>RALO SIFONADO REDONDO, PVC, DN 100 X 40 MM, JUNTA SOLDÁVEL, FORNECIDO E INSTALADO EM RAMAL DE DESCARGA OU EM RAMAL DE ESGOTO SANITÁRIO. AF_08/2022</v>
          </cell>
          <cell r="C5097" t="str">
            <v>UN</v>
          </cell>
          <cell r="D5097">
            <v>13.430000000000001</v>
          </cell>
          <cell r="E5097">
            <v>6.58</v>
          </cell>
          <cell r="F5097">
            <v>20.010000000000002</v>
          </cell>
        </row>
        <row r="5098">
          <cell r="A5098">
            <v>104328</v>
          </cell>
          <cell r="B5098" t="str">
            <v>CAIXA SIFONADA, COM GRELHA QUADRADA, PVC, DN 150 X 150 X 50 MM, JUNTA SOLDÁVEL, FORNECIDA E INSTALADA EM RAMAL DE DESCARGA OU EM RAMAL DE ESGOTO SANITÁRIO. AF_08/2022</v>
          </cell>
          <cell r="C5098" t="str">
            <v>UN</v>
          </cell>
          <cell r="D5098">
            <v>56.11</v>
          </cell>
          <cell r="E5098">
            <v>16.86</v>
          </cell>
          <cell r="F5098">
            <v>72.97</v>
          </cell>
        </row>
        <row r="5099">
          <cell r="A5099">
            <v>104329</v>
          </cell>
          <cell r="B5099" t="str">
            <v>CAIXA SIFONADA, COM GRELHA REDONDA, PVC, DN 150 X 150 X 50 MM, JUNTA SOLDÁVEL, FORNECIDA E INSTALADA EM RAMAL DE DESCARGA OU EM RAMAL DE ESGOTO SANITÁRIO. AF_08/2022</v>
          </cell>
          <cell r="C5099" t="str">
            <v>UN</v>
          </cell>
          <cell r="D5099">
            <v>65.09</v>
          </cell>
          <cell r="E5099">
            <v>16.850000000000001</v>
          </cell>
          <cell r="F5099">
            <v>81.94</v>
          </cell>
        </row>
        <row r="5100">
          <cell r="A5100">
            <v>86872</v>
          </cell>
          <cell r="B5100" t="str">
            <v>TANQUE DE LOUÇA BRANCA COM COLUNA, 30L OU EQUIVALENTE - FORNECIMENTO E INSTALAÇÃO. AF_01/2020</v>
          </cell>
          <cell r="C5100" t="str">
            <v>UN</v>
          </cell>
          <cell r="D5100">
            <v>746.29000000000008</v>
          </cell>
          <cell r="E5100">
            <v>51.28</v>
          </cell>
          <cell r="F5100">
            <v>797.57</v>
          </cell>
        </row>
        <row r="5101">
          <cell r="A5101">
            <v>86874</v>
          </cell>
          <cell r="B5101" t="str">
            <v>TANQUE DE LOUÇA BRANCA SUSPENSO, 18L OU EQUIVALENTE - FORNECIMENTO E INSTALAÇÃO. AF_01/2020</v>
          </cell>
          <cell r="C5101" t="str">
            <v>UN</v>
          </cell>
          <cell r="D5101">
            <v>536.17000000000007</v>
          </cell>
          <cell r="E5101">
            <v>24.06</v>
          </cell>
          <cell r="F5101">
            <v>560.23</v>
          </cell>
        </row>
        <row r="5102">
          <cell r="A5102">
            <v>86875</v>
          </cell>
          <cell r="B5102" t="str">
            <v>TANQUE DE MÁRMORE SINTÉTICO COM COLUNA, 22L OU EQUIVALENTE   FORNECIMENTO E INSTALAÇÃO. AF_01/2020</v>
          </cell>
          <cell r="C5102" t="str">
            <v>UN</v>
          </cell>
          <cell r="D5102">
            <v>486.65999999999997</v>
          </cell>
          <cell r="E5102">
            <v>29.12</v>
          </cell>
          <cell r="F5102">
            <v>515.78</v>
          </cell>
        </row>
        <row r="5103">
          <cell r="A5103">
            <v>86876</v>
          </cell>
          <cell r="B5103" t="str">
            <v>TANQUE DE MÁRMORE SINTÉTICO SUSPENSO, 22L OU EQUIVALENTE - FORNECIMENTO E INSTALAÇÃO. AF_01/2020</v>
          </cell>
          <cell r="C5103" t="str">
            <v>UN</v>
          </cell>
          <cell r="D5103">
            <v>272.29000000000002</v>
          </cell>
          <cell r="E5103">
            <v>21.08</v>
          </cell>
          <cell r="F5103">
            <v>293.37</v>
          </cell>
        </row>
        <row r="5104">
          <cell r="A5104">
            <v>86877</v>
          </cell>
          <cell r="B5104" t="str">
            <v>VÁLVULA EM METAL CROMADO 1.1/2 X 1.1/2 PARA TANQUE OU LAVATÓRIO, COM OU SEM LADRÃO - FORNECIMENTO E INSTALAÇÃO. AF_01/2020</v>
          </cell>
          <cell r="C5104" t="str">
            <v>UN</v>
          </cell>
          <cell r="D5104">
            <v>68.58</v>
          </cell>
          <cell r="E5104">
            <v>4.78</v>
          </cell>
          <cell r="F5104">
            <v>73.36</v>
          </cell>
        </row>
        <row r="5105">
          <cell r="A5105">
            <v>86878</v>
          </cell>
          <cell r="B5105" t="str">
            <v>VÁLVULA EM METAL CROMADO TIPO AMERICANA 3.1/2 X 1.1/2 PARA PIA - FORNECIMENTO E INSTALAÇÃO. AF_01/2020</v>
          </cell>
          <cell r="C5105" t="str">
            <v>UN</v>
          </cell>
          <cell r="D5105">
            <v>74.28</v>
          </cell>
          <cell r="E5105">
            <v>4.78</v>
          </cell>
          <cell r="F5105">
            <v>79.06</v>
          </cell>
        </row>
        <row r="5106">
          <cell r="A5106">
            <v>86879</v>
          </cell>
          <cell r="B5106" t="str">
            <v>VÁLVULA EM PLÁSTICO 1 PARA PIA, TANQUE OU LAVATÓRIO, COM OU SEM LADRÃO - FORNECIMENTO E INSTALAÇÃO. AF_01/2020</v>
          </cell>
          <cell r="C5106" t="str">
            <v>UN</v>
          </cell>
          <cell r="D5106">
            <v>6.0399999999999991</v>
          </cell>
          <cell r="E5106">
            <v>3.4</v>
          </cell>
          <cell r="F5106">
            <v>9.44</v>
          </cell>
        </row>
        <row r="5107">
          <cell r="A5107">
            <v>86880</v>
          </cell>
          <cell r="B5107" t="str">
            <v>VÁLVULA EM PLÁSTICO CROMADO TIPO AMERICANA 3.1/2 X 1.1/2 SEM ADAPTADOR PARA PIA - FORNECIMENTO E INSTALAÇÃO. AF_01/2020</v>
          </cell>
          <cell r="C5107" t="str">
            <v>UN</v>
          </cell>
          <cell r="D5107">
            <v>20.48</v>
          </cell>
          <cell r="E5107">
            <v>3.38</v>
          </cell>
          <cell r="F5107">
            <v>23.86</v>
          </cell>
        </row>
        <row r="5108">
          <cell r="A5108">
            <v>86881</v>
          </cell>
          <cell r="B5108" t="str">
            <v>SIFÃO DO TIPO GARRAFA EM METAL CROMADO 1 X 1.1/2 - FORNECIMENTO E INSTALAÇÃO. AF_01/2020</v>
          </cell>
          <cell r="C5108" t="str">
            <v>UN</v>
          </cell>
          <cell r="D5108">
            <v>214.6</v>
          </cell>
          <cell r="E5108">
            <v>7.53</v>
          </cell>
          <cell r="F5108">
            <v>222.13</v>
          </cell>
        </row>
        <row r="5109">
          <cell r="A5109">
            <v>86882</v>
          </cell>
          <cell r="B5109" t="str">
            <v>SIFÃO DO TIPO GARRAFA/COPO EM PVC 1.1/4  X 1.1/2 - FORNECIMENTO E INSTALAÇÃO. AF_01/2020</v>
          </cell>
          <cell r="C5109" t="str">
            <v>UN</v>
          </cell>
          <cell r="D5109">
            <v>16.75</v>
          </cell>
          <cell r="E5109">
            <v>3.73</v>
          </cell>
          <cell r="F5109">
            <v>20.48</v>
          </cell>
        </row>
        <row r="5110">
          <cell r="A5110">
            <v>86883</v>
          </cell>
          <cell r="B5110" t="str">
            <v>SIFÃO DO TIPO FLEXÍVEL EM PVC 1  X 1.1/2  - FORNECIMENTO E INSTALAÇÃO. AF_01/2020</v>
          </cell>
          <cell r="C5110" t="str">
            <v>UN</v>
          </cell>
          <cell r="D5110">
            <v>8.91</v>
          </cell>
          <cell r="E5110">
            <v>2.3199999999999998</v>
          </cell>
          <cell r="F5110">
            <v>11.23</v>
          </cell>
        </row>
        <row r="5111">
          <cell r="A5111">
            <v>86884</v>
          </cell>
          <cell r="B5111" t="str">
            <v>ENGATE FLEXÍVEL EM PLÁSTICO BRANCO, 1/2 X 30CM - FORNECIMENTO E INSTALAÇÃO. AF_01/2020</v>
          </cell>
          <cell r="C5111" t="str">
            <v>UN</v>
          </cell>
          <cell r="D5111">
            <v>6.4300000000000006</v>
          </cell>
          <cell r="E5111">
            <v>4.22</v>
          </cell>
          <cell r="F5111">
            <v>10.65</v>
          </cell>
        </row>
        <row r="5112">
          <cell r="A5112">
            <v>86885</v>
          </cell>
          <cell r="B5112" t="str">
            <v>ENGATE FLEXÍVEL EM PLÁSTICO BRANCO, 1/2 X 40CM - FORNECIMENTO E INSTALAÇÃO. AF_01/2020</v>
          </cell>
          <cell r="C5112" t="str">
            <v>UN</v>
          </cell>
          <cell r="D5112">
            <v>7.6800000000000006</v>
          </cell>
          <cell r="E5112">
            <v>4.21</v>
          </cell>
          <cell r="F5112">
            <v>11.89</v>
          </cell>
        </row>
        <row r="5113">
          <cell r="A5113">
            <v>86886</v>
          </cell>
          <cell r="B5113" t="str">
            <v>ENGATE FLEXÍVEL EM INOX, 1/2  X 30CM - FORNECIMENTO E INSTALAÇÃO. AF_01/2020</v>
          </cell>
          <cell r="C5113" t="str">
            <v>UN</v>
          </cell>
          <cell r="D5113">
            <v>50.21</v>
          </cell>
          <cell r="E5113">
            <v>4.1900000000000004</v>
          </cell>
          <cell r="F5113">
            <v>54.4</v>
          </cell>
        </row>
        <row r="5114">
          <cell r="A5114">
            <v>86887</v>
          </cell>
          <cell r="B5114" t="str">
            <v>ENGATE FLEXÍVEL EM INOX, 1/2  X 40CM - FORNECIMENTO E INSTALAÇÃO. AF_01/2020</v>
          </cell>
          <cell r="C5114" t="str">
            <v>UN</v>
          </cell>
          <cell r="D5114">
            <v>54.800000000000004</v>
          </cell>
          <cell r="E5114">
            <v>4.1900000000000004</v>
          </cell>
          <cell r="F5114">
            <v>58.99</v>
          </cell>
        </row>
        <row r="5115">
          <cell r="A5115">
            <v>86888</v>
          </cell>
          <cell r="B5115" t="str">
            <v>VASO SANITÁRIO SIFONADO COM CAIXA ACOPLADA LOUÇA BRANCA - FORNECIMENTO E INSTALAÇÃO. AF_01/2020</v>
          </cell>
          <cell r="C5115" t="str">
            <v>UN</v>
          </cell>
          <cell r="D5115">
            <v>523.27</v>
          </cell>
          <cell r="E5115">
            <v>24.58</v>
          </cell>
          <cell r="F5115">
            <v>547.85</v>
          </cell>
        </row>
        <row r="5116">
          <cell r="A5116">
            <v>86889</v>
          </cell>
          <cell r="B5116" t="str">
            <v>BANCADA DE GRANITO CINZA POLIDO, DE 1,50 X 0,60 M, PARA PIA DE COZINHA - FORNECIMENTO E INSTALAÇÃO. AF_01/2020</v>
          </cell>
          <cell r="C5116" t="str">
            <v>UN</v>
          </cell>
          <cell r="D5116">
            <v>789.89</v>
          </cell>
          <cell r="E5116">
            <v>53.91</v>
          </cell>
          <cell r="F5116">
            <v>843.8</v>
          </cell>
        </row>
        <row r="5117">
          <cell r="A5117">
            <v>86893</v>
          </cell>
          <cell r="B5117" t="str">
            <v>BANCADA DE MÁRMORE BRANCO POLIDO, DE 1,50 X 0,60 M, PARA PIA DE COZINHA - FORNECIMENTO E INSTALAÇÃO. AF_01/2020</v>
          </cell>
          <cell r="C5117" t="str">
            <v>UN</v>
          </cell>
          <cell r="D5117">
            <v>677.32</v>
          </cell>
          <cell r="E5117">
            <v>53.91</v>
          </cell>
          <cell r="F5117">
            <v>731.23</v>
          </cell>
        </row>
        <row r="5118">
          <cell r="A5118">
            <v>86894</v>
          </cell>
          <cell r="B5118" t="str">
            <v>BANCADA DE MÁRMORE SINTÉTICO, DE 120 X 60CM, COM CUBA INTEGRADA - FORNECIMENTO E INSTALAÇÃO. AF_01/2020</v>
          </cell>
          <cell r="C5118" t="str">
            <v>UN</v>
          </cell>
          <cell r="D5118">
            <v>274.96000000000004</v>
          </cell>
          <cell r="E5118">
            <v>28.78</v>
          </cell>
          <cell r="F5118">
            <v>303.74</v>
          </cell>
        </row>
        <row r="5119">
          <cell r="A5119">
            <v>86895</v>
          </cell>
          <cell r="B5119" t="str">
            <v>BANCADA DE GRANITO CINZA POLIDO, DE 0,50 X 0,60 M, PARA LAVATÓRIO - FORNECIMENTO E INSTALAÇÃO. AF_01/2020</v>
          </cell>
          <cell r="C5119" t="str">
            <v>UN</v>
          </cell>
          <cell r="D5119">
            <v>340.51</v>
          </cell>
          <cell r="E5119">
            <v>64.78</v>
          </cell>
          <cell r="F5119">
            <v>405.29</v>
          </cell>
        </row>
        <row r="5120">
          <cell r="A5120">
            <v>86899</v>
          </cell>
          <cell r="B5120" t="str">
            <v>BANCADA DE MÁRMORE BRANCO POLIDO, DE 0,50 X 0,60 M, PARA LAVATÓRIO - FORNECIMENTO E INSTALAÇÃO. AF_01/2020</v>
          </cell>
          <cell r="C5120" t="str">
            <v>UN</v>
          </cell>
          <cell r="D5120">
            <v>298.28999999999996</v>
          </cell>
          <cell r="E5120">
            <v>64.78</v>
          </cell>
          <cell r="F5120">
            <v>363.07</v>
          </cell>
        </row>
        <row r="5121">
          <cell r="A5121">
            <v>86900</v>
          </cell>
          <cell r="B5121" t="str">
            <v>CUBA DE EMBUTIR RETANGULAR DE AÇO INOXIDÁVEL, 46 X 30 X 12 CM - FORNECIMENTO E INSTALAÇÃO. AF_01/2020</v>
          </cell>
          <cell r="C5121" t="str">
            <v>UN</v>
          </cell>
          <cell r="D5121">
            <v>215.2</v>
          </cell>
          <cell r="E5121">
            <v>14.59</v>
          </cell>
          <cell r="F5121">
            <v>229.79</v>
          </cell>
        </row>
        <row r="5122">
          <cell r="A5122">
            <v>86901</v>
          </cell>
          <cell r="B5122" t="str">
            <v>CUBA DE EMBUTIR OVAL EM LOUÇA BRANCA, 35 X 50CM OU EQUIVALENTE - FORNECIMENTO E INSTALAÇÃO. AF_01/2020</v>
          </cell>
          <cell r="C5122" t="str">
            <v>UN</v>
          </cell>
          <cell r="D5122">
            <v>143.13</v>
          </cell>
          <cell r="E5122">
            <v>25.86</v>
          </cell>
          <cell r="F5122">
            <v>168.99</v>
          </cell>
        </row>
        <row r="5123">
          <cell r="A5123">
            <v>86902</v>
          </cell>
          <cell r="B5123" t="str">
            <v>LAVATÓRIO LOUÇA BRANCA COM COLUNA, *44 X 35,5* CM, PADRÃO POPULAR - FORNECIMENTO E INSTALAÇÃO. AF_01/2020</v>
          </cell>
          <cell r="C5123" t="str">
            <v>UN</v>
          </cell>
          <cell r="D5123">
            <v>293.87</v>
          </cell>
          <cell r="E5123">
            <v>26.92</v>
          </cell>
          <cell r="F5123">
            <v>320.79000000000002</v>
          </cell>
        </row>
        <row r="5124">
          <cell r="A5124">
            <v>86903</v>
          </cell>
          <cell r="B5124" t="str">
            <v>LAVATÓRIO LOUÇA BRANCA COM COLUNA, 45 X 55CM OU EQUIVALENTE, PADRÃO MÉDIO - FORNECIMENTO E INSTALAÇÃO. AF_01/2020</v>
          </cell>
          <cell r="C5124" t="str">
            <v>UN</v>
          </cell>
          <cell r="D5124">
            <v>324.45</v>
          </cell>
          <cell r="E5124">
            <v>43.5</v>
          </cell>
          <cell r="F5124">
            <v>367.95</v>
          </cell>
        </row>
        <row r="5125">
          <cell r="A5125">
            <v>86904</v>
          </cell>
          <cell r="B5125" t="str">
            <v>LAVATÓRIO LOUÇA BRANCA SUSPENSO, 29,5 X 39CM OU EQUIVALENTE, PADRÃO POPULAR - FORNECIMENTO E INSTALAÇÃO. AF_01/2020</v>
          </cell>
          <cell r="C5125" t="str">
            <v>UN</v>
          </cell>
          <cell r="D5125">
            <v>145.29000000000002</v>
          </cell>
          <cell r="E5125">
            <v>11.73</v>
          </cell>
          <cell r="F5125">
            <v>157.02000000000001</v>
          </cell>
        </row>
        <row r="5126">
          <cell r="A5126">
            <v>86905</v>
          </cell>
          <cell r="B5126" t="str">
            <v>APARELHO MISTURADOR DE MESA PARA LAVATÓRIO, PADRÃO MÉDIO - FORNECIMENTO E INSTALAÇÃO. AF_01/2020</v>
          </cell>
          <cell r="C5126" t="str">
            <v>UN</v>
          </cell>
          <cell r="D5126">
            <v>330.46000000000004</v>
          </cell>
          <cell r="E5126">
            <v>12.77</v>
          </cell>
          <cell r="F5126">
            <v>343.23</v>
          </cell>
        </row>
        <row r="5127">
          <cell r="A5127">
            <v>86906</v>
          </cell>
          <cell r="B5127" t="str">
            <v>TORNEIRA CROMADA DE MESA, 1/2 OU 3/4, PARA LAVATÓRIO, PADRÃO POPULAR - FORNECIMENTO E INSTALAÇÃO. AF_01/2020</v>
          </cell>
          <cell r="C5127" t="str">
            <v>UN</v>
          </cell>
          <cell r="D5127">
            <v>60.97</v>
          </cell>
          <cell r="E5127">
            <v>2.64</v>
          </cell>
          <cell r="F5127">
            <v>63.61</v>
          </cell>
        </row>
        <row r="5128">
          <cell r="A5128">
            <v>86908</v>
          </cell>
          <cell r="B5128" t="str">
            <v>APARELHO MISTURADOR DE MESA PARA PIA DE COZINHA, PADRÃO MÉDIO - FORNECIMENTO E INSTALAÇÃO. AF_01/2020</v>
          </cell>
          <cell r="C5128" t="str">
            <v>UN</v>
          </cell>
          <cell r="D5128">
            <v>401.18</v>
          </cell>
          <cell r="E5128">
            <v>6.24</v>
          </cell>
          <cell r="F5128">
            <v>407.42</v>
          </cell>
        </row>
        <row r="5129">
          <cell r="A5129">
            <v>86909</v>
          </cell>
          <cell r="B5129" t="str">
            <v>TORNEIRA CROMADA TUBO MÓVEL, DE MESA, 1/2 OU 3/4, PARA PIA DE COZINHA, PADRÃO ALTO - FORNECIMENTO E INSTALAÇÃO. AF_01/2020</v>
          </cell>
          <cell r="C5129" t="str">
            <v>UN</v>
          </cell>
          <cell r="D5129">
            <v>105.88</v>
          </cell>
          <cell r="E5129">
            <v>4.58</v>
          </cell>
          <cell r="F5129">
            <v>110.46</v>
          </cell>
        </row>
        <row r="5130">
          <cell r="A5130">
            <v>86910</v>
          </cell>
          <cell r="B5130" t="str">
            <v>TORNEIRA CROMADA TUBO MÓVEL, DE PAREDE, 1/2 OU 3/4, PARA PIA DE COZINHA, PADRÃO MÉDIO - FORNECIMENTO E INSTALAÇÃO. AF_01/2020</v>
          </cell>
          <cell r="C5130" t="str">
            <v>UN</v>
          </cell>
          <cell r="D5130">
            <v>105.03</v>
          </cell>
          <cell r="E5130">
            <v>3.2</v>
          </cell>
          <cell r="F5130">
            <v>108.23</v>
          </cell>
        </row>
        <row r="5131">
          <cell r="A5131">
            <v>86911</v>
          </cell>
          <cell r="B5131" t="str">
            <v>TORNEIRA CROMADA LONGA, DE PAREDE, 1/2 OU 3/4, PARA PIA DE COZINHA, PADRÃO POPULAR - FORNECIMENTO E INSTALAÇÃO. AF_01/2020</v>
          </cell>
          <cell r="C5131" t="str">
            <v>UN</v>
          </cell>
          <cell r="D5131">
            <v>71.289999999999992</v>
          </cell>
          <cell r="E5131">
            <v>3.2</v>
          </cell>
          <cell r="F5131">
            <v>74.489999999999995</v>
          </cell>
        </row>
        <row r="5132">
          <cell r="A5132">
            <v>86913</v>
          </cell>
          <cell r="B5132" t="str">
            <v>TORNEIRA CROMADA 1/2 OU 3/4 PARA TANQUE, PADRÃO POPULAR - FORNECIMENTO E INSTALAÇÃO. AF_01/2020</v>
          </cell>
          <cell r="C5132" t="str">
            <v>UN</v>
          </cell>
          <cell r="D5132">
            <v>43.34</v>
          </cell>
          <cell r="E5132">
            <v>4.1900000000000004</v>
          </cell>
          <cell r="F5132">
            <v>47.53</v>
          </cell>
        </row>
        <row r="5133">
          <cell r="A5133">
            <v>86914</v>
          </cell>
          <cell r="B5133" t="str">
            <v>TORNEIRA CROMADA 1/2 OU 3/4 PARA TANQUE, PADRÃO MÉDIO - FORNECIMENTO E INSTALAÇÃO. AF_01/2020</v>
          </cell>
          <cell r="C5133" t="str">
            <v>UN</v>
          </cell>
          <cell r="D5133">
            <v>79.69</v>
          </cell>
          <cell r="E5133">
            <v>4.1900000000000004</v>
          </cell>
          <cell r="F5133">
            <v>83.88</v>
          </cell>
        </row>
        <row r="5134">
          <cell r="A5134">
            <v>86915</v>
          </cell>
          <cell r="B5134" t="str">
            <v>TORNEIRA CROMADA DE MESA, 1/2 OU 3/4, PARA LAVATÓRIO, PADRÃO MÉDIO - FORNECIMENTO E INSTALAÇÃO. AF_01/2020</v>
          </cell>
          <cell r="C5134" t="str">
            <v>UN</v>
          </cell>
          <cell r="D5134">
            <v>118.16</v>
          </cell>
          <cell r="E5134">
            <v>2.64</v>
          </cell>
          <cell r="F5134">
            <v>120.8</v>
          </cell>
        </row>
        <row r="5135">
          <cell r="A5135">
            <v>86916</v>
          </cell>
          <cell r="B5135" t="str">
            <v>TORNEIRA PLÁSTICA 3/4 PARA TANQUE - FORNECIMENTO E INSTALAÇÃO. AF_01/2020</v>
          </cell>
          <cell r="C5135" t="str">
            <v>UN</v>
          </cell>
          <cell r="D5135">
            <v>16.84</v>
          </cell>
          <cell r="E5135">
            <v>4.2</v>
          </cell>
          <cell r="F5135">
            <v>21.04</v>
          </cell>
        </row>
        <row r="5136">
          <cell r="A5136">
            <v>86919</v>
          </cell>
          <cell r="B5136" t="str">
            <v>TANQUE DE LOUÇA BRANCA COM COLUNA, 30L OU EQUIVALENTE, INCLUSO SIFÃO FLEXÍVEL EM PVC, VÁLVULA METÁLICA E TORNEIRA DE METAL CROMADO PADRÃO MÉDIO - FORNECIMENTO E INSTALAÇÃO. AF_01/2020</v>
          </cell>
          <cell r="C5136" t="str">
            <v>UN</v>
          </cell>
          <cell r="D5136">
            <v>903.46999999999991</v>
          </cell>
          <cell r="E5136">
            <v>62.57</v>
          </cell>
          <cell r="F5136">
            <v>966.04</v>
          </cell>
        </row>
        <row r="5137">
          <cell r="A5137">
            <v>86920</v>
          </cell>
          <cell r="B5137" t="str">
            <v>TANQUE DE LOUÇA BRANCA COM COLUNA, 30L OU EQUIVALENTE, INCLUSO SIFÃO FLEXÍVEL EM PVC, VÁLVULA PLÁSTICA E TORNEIRA DE METAL CROMADO PADRÃO POPULAR - FORNECIMENTO E INSTALAÇÃO. AF_01/2020</v>
          </cell>
          <cell r="C5137" t="str">
            <v>UN</v>
          </cell>
          <cell r="D5137">
            <v>804.6</v>
          </cell>
          <cell r="E5137">
            <v>61.17</v>
          </cell>
          <cell r="F5137">
            <v>865.77</v>
          </cell>
        </row>
        <row r="5138">
          <cell r="A5138">
            <v>86921</v>
          </cell>
          <cell r="B5138" t="str">
            <v>TANQUE DE LOUÇA BRANCA COM COLUNA, 30L OU EQUIVALENTE, INCLUSO SIFÃO FLEXÍVEL EM PVC, VÁLVULA PLÁSTICA E TORNEIRA DE PLÁSTICO - FORNECIMENTO E INSTALAÇÃO. AF_01/2020</v>
          </cell>
          <cell r="C5138" t="str">
            <v>UN</v>
          </cell>
          <cell r="D5138">
            <v>778.1</v>
          </cell>
          <cell r="E5138">
            <v>61.18</v>
          </cell>
          <cell r="F5138">
            <v>839.28</v>
          </cell>
        </row>
        <row r="5139">
          <cell r="A5139">
            <v>86922</v>
          </cell>
          <cell r="B5139" t="str">
            <v>TANQUE DE LOUÇA BRANCA SUSPENSO, 18L OU EQUIVALENTE, INCLUSO SIFÃO TIPO GARRAFA EM METAL CROMADO, VÁLVULA METÁLICA E TORNEIRA DE METAL CROMADO PADRÃO MÉDIO - FORNECIMENTO E INSTALAÇÃO. AF_01/2020</v>
          </cell>
          <cell r="C5139" t="str">
            <v>UN</v>
          </cell>
          <cell r="D5139">
            <v>899.03</v>
          </cell>
          <cell r="E5139">
            <v>40.57</v>
          </cell>
          <cell r="F5139">
            <v>939.6</v>
          </cell>
        </row>
        <row r="5140">
          <cell r="A5140">
            <v>86923</v>
          </cell>
          <cell r="B5140" t="str">
            <v>TANQUE DE LOUÇA BRANCA SUSPENSO, 18L OU EQUIVALENTE, INCLUSO SIFÃO TIPO GARRAFA EM PVC, VÁLVULA PLÁSTICA E TORNEIRA DE METAL CROMADO PADRÃO POPULAR - FORNECIMENTO E INSTALAÇÃO. AF_01/2020</v>
          </cell>
          <cell r="C5140" t="str">
            <v>UN</v>
          </cell>
          <cell r="D5140">
            <v>602.31999999999994</v>
          </cell>
          <cell r="E5140">
            <v>35.36</v>
          </cell>
          <cell r="F5140">
            <v>637.67999999999995</v>
          </cell>
        </row>
        <row r="5141">
          <cell r="A5141">
            <v>86924</v>
          </cell>
          <cell r="B5141" t="str">
            <v>TANQUE DE LOUÇA BRANCA SUSPENSO, 18L OU EQUIVALENTE, INCLUSO SIFÃO TIPO GARRAFA EM PVC, VÁLVULA PLÁSTICA E TORNEIRA DE PLÁSTICO - FORNECIMENTO E INSTALAÇÃO. AF_01/2020</v>
          </cell>
          <cell r="C5141" t="str">
            <v>UN</v>
          </cell>
          <cell r="D5141">
            <v>575.83000000000004</v>
          </cell>
          <cell r="E5141">
            <v>35.36</v>
          </cell>
          <cell r="F5141">
            <v>611.19000000000005</v>
          </cell>
        </row>
        <row r="5142">
          <cell r="A5142">
            <v>86925</v>
          </cell>
          <cell r="B5142" t="str">
            <v>TANQUE DE MÁRMORE SINTÉTICO COM COLUNA, 22L OU EQUIVALENTE, INCLUSO SIFÃO FLEXÍVEL EM PVC, VÁLVULA PLÁSTICA E TORNEIRA DE METAL CROMADO PADRÃO POPULAR - FORNECIMENTO E INSTALAÇÃO. AF_01/2020</v>
          </cell>
          <cell r="C5142" t="str">
            <v>UN</v>
          </cell>
          <cell r="D5142">
            <v>544.96</v>
          </cell>
          <cell r="E5142">
            <v>39.020000000000003</v>
          </cell>
          <cell r="F5142">
            <v>583.98</v>
          </cell>
        </row>
        <row r="5143">
          <cell r="A5143">
            <v>86926</v>
          </cell>
          <cell r="B5143" t="str">
            <v>TANQUE DE MÁRMORE SINTÉTICO COM COLUNA, 22L OU EQUIVALENTE, INCLUSO SIFÃO FLEXÍVEL EM PVC, VÁLVULA PLÁSTICA E TORNEIRA DE PLÁSTICO - FORNECIMENTO E INSTALAÇÃO. AF_01/2020</v>
          </cell>
          <cell r="C5143" t="str">
            <v>UN</v>
          </cell>
          <cell r="D5143">
            <v>518.47</v>
          </cell>
          <cell r="E5143">
            <v>39.020000000000003</v>
          </cell>
          <cell r="F5143">
            <v>557.49</v>
          </cell>
        </row>
        <row r="5144">
          <cell r="A5144">
            <v>86927</v>
          </cell>
          <cell r="B5144" t="str">
            <v>TANQUE DE MÁRMORE SINTÉTICO SUSPENSO, 22L OU EQUIVALENTE, INCLUSO SIFÃO TIPO GARRAFA EM PVC, VÁLVULA PLÁSTICA E TORNEIRA DE METAL CROMADO PADRÃO POPULAR - FORNEC. E INSTALAÇÃO. AF_01/2020</v>
          </cell>
          <cell r="C5144" t="str">
            <v>UN</v>
          </cell>
          <cell r="D5144">
            <v>338.43</v>
          </cell>
          <cell r="E5144">
            <v>32.39</v>
          </cell>
          <cell r="F5144">
            <v>370.82</v>
          </cell>
        </row>
        <row r="5145">
          <cell r="A5145">
            <v>86928</v>
          </cell>
          <cell r="B5145" t="str">
            <v>TANQUE DE MÁRMORE SINTÉTICO SUSPENSO, 22L OU EQUIVALENTE, INCLUSO SIFÃO TIPO GARRAFA EM PVC, VÁLVULA PLÁSTICA E TORNEIRA DE PLÁSTICO - FORNECIMENTO E INSTALAÇÃO. AF_01/2020</v>
          </cell>
          <cell r="C5145" t="str">
            <v>UN</v>
          </cell>
          <cell r="D5145">
            <v>311.94</v>
          </cell>
          <cell r="E5145">
            <v>32.39</v>
          </cell>
          <cell r="F5145">
            <v>344.33</v>
          </cell>
        </row>
        <row r="5146">
          <cell r="A5146">
            <v>86929</v>
          </cell>
          <cell r="B5146" t="str">
            <v>TANQUE DE MÁRMORE SINTÉTICO SUSPENSO, 22L OU EQUIVALENTE, INCLUSO SIFÃO FLEXÍVEL EM PVC, VÁLVULA PLÁSTICA E TORNEIRA DE METAL CROMADO PADRÃO POPULAR - FORNECIMENTO E INSTALAÇÃO. AF_01/2020</v>
          </cell>
          <cell r="C5146" t="str">
            <v>UN</v>
          </cell>
          <cell r="D5146">
            <v>330.59</v>
          </cell>
          <cell r="E5146">
            <v>30.98</v>
          </cell>
          <cell r="F5146">
            <v>361.57</v>
          </cell>
        </row>
        <row r="5147">
          <cell r="A5147">
            <v>86930</v>
          </cell>
          <cell r="B5147" t="str">
            <v>TANQUE DE MÁRMORE SINTÉTICO SUSPENSO, 22L OU EQUIVALENTE, INCLUSO SIFÃO FLEXÍVEL EM PVC, VÁLVULA PLÁSTICA E TORNEIRA DE PLÁSTICO - FORNECIMENTO E INSTALAÇÃO. AF_01/2020</v>
          </cell>
          <cell r="C5147" t="str">
            <v>UN</v>
          </cell>
          <cell r="D5147">
            <v>304.09999999999997</v>
          </cell>
          <cell r="E5147">
            <v>30.98</v>
          </cell>
          <cell r="F5147">
            <v>335.08</v>
          </cell>
        </row>
        <row r="5148">
          <cell r="A5148">
            <v>86931</v>
          </cell>
          <cell r="B5148" t="str">
            <v>VASO SANITÁRIO SIFONADO COM CAIXA ACOPLADA LOUÇA BRANCA, INCLUSO ENGATE FLEXÍVEL EM PLÁSTICO BRANCO, 1/2  X 40CM - FORNECIMENTO E INSTALAÇÃO. AF_01/2020</v>
          </cell>
          <cell r="C5148" t="str">
            <v>UN</v>
          </cell>
          <cell r="D5148">
            <v>530.97</v>
          </cell>
          <cell r="E5148">
            <v>28.77</v>
          </cell>
          <cell r="F5148">
            <v>559.74</v>
          </cell>
        </row>
        <row r="5149">
          <cell r="A5149">
            <v>86932</v>
          </cell>
          <cell r="B5149" t="str">
            <v>VASO SANITÁRIO SIFONADO COM CAIXA ACOPLADA LOUÇA BRANCA - PADRÃO MÉDIO, INCLUSO ENGATE FLEXÍVEL EM METAL CROMADO, 1/2  X 40CM - FORNECIMENTO E INSTALAÇÃO. AF_01/2020</v>
          </cell>
          <cell r="C5149" t="str">
            <v>UN</v>
          </cell>
          <cell r="D5149">
            <v>578.07000000000005</v>
          </cell>
          <cell r="E5149">
            <v>28.77</v>
          </cell>
          <cell r="F5149">
            <v>606.84</v>
          </cell>
        </row>
        <row r="5150">
          <cell r="A5150">
            <v>86933</v>
          </cell>
          <cell r="B5150" t="str">
            <v>BANCADA DE MÁRMORE SINTÉTICO 120 X 60CM, COM CUBA INTEGRADA, INCLUSO SIFÃO TIPO GARRAFA EM PVC, VÁLVULA EM PLÁSTICO CROMADO TIPO AMERICANA E TORNEIRA CROMADA LONGA, DE PAREDE, PADRÃO POPULAR - FORNECIMENTO E INSTALAÇÃO. AF_01/2020</v>
          </cell>
          <cell r="C5150" t="str">
            <v>UN</v>
          </cell>
          <cell r="D5150">
            <v>383.46999999999997</v>
          </cell>
          <cell r="E5150">
            <v>39.1</v>
          </cell>
          <cell r="F5150">
            <v>422.57</v>
          </cell>
        </row>
        <row r="5151">
          <cell r="A5151">
            <v>86934</v>
          </cell>
          <cell r="B5151" t="str">
            <v>BANCADA DE MÁRMORE SINTÉTICO 120 X 60CM, COM CUBA INTEGRADA, INCLUSO SIFÃO TIPO FLEXÍVEL EM PVC, VÁLVULA EM PLÁSTICO CROMADO TIPO AMERICANA E TORNEIRA CROMADA LONGA, DE PAREDE, PADRÃO POPULAR - FORNECIMENTO E INSTALAÇÃO. AF_01/2020</v>
          </cell>
          <cell r="C5151" t="str">
            <v>UN</v>
          </cell>
          <cell r="D5151">
            <v>375.63</v>
          </cell>
          <cell r="E5151">
            <v>37.69</v>
          </cell>
          <cell r="F5151">
            <v>413.32</v>
          </cell>
        </row>
        <row r="5152">
          <cell r="A5152">
            <v>86935</v>
          </cell>
          <cell r="B5152" t="str">
            <v>CUBA DE EMBUTIR DE AÇO INOXIDÁVEL MÉDIA, INCLUSO VÁLVULA TIPO AMERICANA EM METAL CROMADO E SIFÃO FLEXÍVEL EM PVC - FORNECIMENTO E INSTALAÇÃO. AF_01/2020</v>
          </cell>
          <cell r="C5152" t="str">
            <v>UN</v>
          </cell>
          <cell r="D5152">
            <v>298.39</v>
          </cell>
          <cell r="E5152">
            <v>21.69</v>
          </cell>
          <cell r="F5152">
            <v>320.08</v>
          </cell>
        </row>
        <row r="5153">
          <cell r="A5153">
            <v>86936</v>
          </cell>
          <cell r="B5153" t="str">
            <v>CUBA DE EMBUTIR DE AÇO INOXIDÁVEL MÉDIA, INCLUSO VÁLVULA TIPO AMERICANA E SIFÃO TIPO GARRAFA EM METAL CROMADO - FORNECIMENTO E INSTALAÇÃO. AF_01/2020</v>
          </cell>
          <cell r="C5153" t="str">
            <v>UN</v>
          </cell>
          <cell r="D5153">
            <v>504.08000000000004</v>
          </cell>
          <cell r="E5153">
            <v>26.9</v>
          </cell>
          <cell r="F5153">
            <v>530.98</v>
          </cell>
        </row>
        <row r="5154">
          <cell r="A5154">
            <v>86937</v>
          </cell>
          <cell r="B5154" t="str">
            <v>CUBA DE EMBUTIR OVAL EM LOUÇA BRANCA, 35 X 50CM OU EQUIVALENTE, INCLUSO VÁLVULA EM METAL CROMADO E SIFÃO FLEXÍVEL EM PVC - FORNECIMENTO E INSTALAÇÃO. AF_01/2020</v>
          </cell>
          <cell r="C5154" t="str">
            <v>UN</v>
          </cell>
          <cell r="D5154">
            <v>220.61</v>
          </cell>
          <cell r="E5154">
            <v>32.97</v>
          </cell>
          <cell r="F5154">
            <v>253.58</v>
          </cell>
        </row>
        <row r="5155">
          <cell r="A5155">
            <v>86938</v>
          </cell>
          <cell r="B5155" t="str">
            <v>CUBA DE EMBUTIR OVAL EM LOUÇA BRANCA, 35 X 50CM OU EQUIVALENTE, INCLUSO VÁLVULA E SIFÃO TIPO GARRAFA EM METAL CROMADO - FORNECIMENTO E INSTALAÇÃO. AF_01/2020</v>
          </cell>
          <cell r="C5155" t="str">
            <v>UN</v>
          </cell>
          <cell r="D5155">
            <v>426.3</v>
          </cell>
          <cell r="E5155">
            <v>38.18</v>
          </cell>
          <cell r="F5155">
            <v>464.48</v>
          </cell>
        </row>
        <row r="5156">
          <cell r="A5156">
            <v>86939</v>
          </cell>
          <cell r="B5156" t="str">
            <v>LAVATÓRIO LOUÇA BRANCA COM COLUNA, *44 X 35,5* CM, PADRÃO POPULAR, INCLUSO SIFÃO FLEXÍVEL EM PVC, VÁLVULA E ENGATE FLEXÍVEL 30CM EM PLÁSTICO E COM TORNEIRA CROMADA PADRÃO POPULAR - FORNECIMENTO E INSTALAÇÃO. AF_01/2020</v>
          </cell>
          <cell r="C5156" t="str">
            <v>UN</v>
          </cell>
          <cell r="D5156">
            <v>376.25</v>
          </cell>
          <cell r="E5156">
            <v>39.47</v>
          </cell>
          <cell r="F5156">
            <v>415.72</v>
          </cell>
        </row>
        <row r="5157">
          <cell r="A5157">
            <v>86940</v>
          </cell>
          <cell r="B5157" t="str">
            <v>LAVATÓRIO LOUÇA BRANCA COM COLUNA, 45 X 55CM OU EQUIVALENTE, PADRÃO MÉDIO, INCLUSO SIFÃO TIPO GARRAFA, VÁLVULA E ENGATE FLEXÍVEL DE 40CM EM METAL CROMADO, COM APARELHO MISTURADOR PADRÃO MÉDIO - FORNECIMENTO E INSTALAÇÃO. AF_01/2020</v>
          </cell>
          <cell r="C5157" t="str">
            <v>UN</v>
          </cell>
          <cell r="D5157">
            <v>1047.67</v>
          </cell>
          <cell r="E5157">
            <v>76.98</v>
          </cell>
          <cell r="F5157">
            <v>1124.6500000000001</v>
          </cell>
        </row>
        <row r="5158">
          <cell r="A5158">
            <v>86941</v>
          </cell>
          <cell r="B5158" t="str">
            <v>LAVATÓRIO LOUÇA BRANCA COM COLUNA, 45 X 55CM OU EQUIVALENTE, PADRÃO MÉDIO, INCLUSO SIFÃO TIPO GARRAFA, VÁLVULA E ENGATE FLEXÍVEL DE 40CM EM METAL CROMADO, COM TORNEIRA CROMADA DE MESA, PADRÃO MÉDIO - FORNECIMENTO E INSTALAÇÃO. AF_01/2020</v>
          </cell>
          <cell r="C5158" t="str">
            <v>UN</v>
          </cell>
          <cell r="D5158">
            <v>780.57</v>
          </cell>
          <cell r="E5158">
            <v>62.66</v>
          </cell>
          <cell r="F5158">
            <v>843.23</v>
          </cell>
        </row>
        <row r="5159">
          <cell r="A5159">
            <v>86942</v>
          </cell>
          <cell r="B5159" t="str">
            <v>LAVATÓRIO LOUÇA BRANCA SUSPENSO, 29,5 X 39CM OU EQUIVALENTE, PADRÃO POPULAR, INCLUSO SIFÃO TIPO GARRAFA EM PVC, VÁLVULA E ENGATE FLEXÍVEL 30CM EM PLÁSTICO E TORNEIRA CROMADA DE MESA, PADRÃO POPULAR - FORNECIMENTO E INSTALAÇÃO. AF_01/2020</v>
          </cell>
          <cell r="C5159" t="str">
            <v>UN</v>
          </cell>
          <cell r="D5159">
            <v>235.51</v>
          </cell>
          <cell r="E5159">
            <v>25.69</v>
          </cell>
          <cell r="F5159">
            <v>261.2</v>
          </cell>
        </row>
        <row r="5160">
          <cell r="A5160">
            <v>86943</v>
          </cell>
          <cell r="B5160" t="str">
            <v>LAVATÓRIO LOUÇA BRANCA SUSPENSO, 29,5 X 39CM OU EQUIVALENTE, PADRÃO POPULAR, INCLUSO SIFÃO FLEXÍVEL EM PVC, VÁLVULA E ENGATE FLEXÍVEL 30CM EM PLÁSTICO E TORNEIRA CROMADA DE MESA, PADRÃO POPULAR - FORNECIMENTO E INSTALAÇÃO. AF_01/2020</v>
          </cell>
          <cell r="C5160" t="str">
            <v>UN</v>
          </cell>
          <cell r="D5160">
            <v>227.67</v>
          </cell>
          <cell r="E5160">
            <v>24.28</v>
          </cell>
          <cell r="F5160">
            <v>251.95</v>
          </cell>
        </row>
        <row r="5161">
          <cell r="A5161">
            <v>86947</v>
          </cell>
          <cell r="B5161" t="str">
            <v>BANCADA MÁRMORE BRANCO, 50 X 60 CM, INCLUSO CUBA DE EMBUTIR OVAL EM LOUÇA BRANCA 35 X 50 CM, VÁLVULA, SIFÃO TIPO GARRAFA E ENGATE FLEXÍVEL 40 CM EM METAL CROMADO E APARELHO MISTURADOR DE MESA, PADRÃO MÉDIO - FORNEC. E INSTALAÇÃO. AF_01/2020</v>
          </cell>
          <cell r="C5161" t="str">
            <v>UN</v>
          </cell>
          <cell r="D5161">
            <v>1164.6300000000001</v>
          </cell>
          <cell r="E5161">
            <v>124.13</v>
          </cell>
          <cell r="F5161">
            <v>1288.76</v>
          </cell>
        </row>
        <row r="5162">
          <cell r="A5162">
            <v>93396</v>
          </cell>
          <cell r="B5162" t="str">
            <v>BANCADA GRANITO CINZA,  50 X 60 CM, INCL. CUBA DE EMBUTIR OVAL LOUÇA BRANCA 35 X 50 CM, VÁLVULA METAL CROMADO, SIFÃO FLEXÍVEL PVC, ENGATE 30 CM FLEXÍVEL PLÁSTICO E TORNEIRA CROMADA DE MESA, PADRÃO POPULAR - FORNEC. E INSTALAÇÃO. AF_01/2020</v>
          </cell>
          <cell r="C5162" t="str">
            <v>UN</v>
          </cell>
          <cell r="D5162">
            <v>628.53</v>
          </cell>
          <cell r="E5162">
            <v>104.6</v>
          </cell>
          <cell r="F5162">
            <v>733.13</v>
          </cell>
        </row>
        <row r="5163">
          <cell r="A5163">
            <v>93441</v>
          </cell>
          <cell r="B5163" t="str">
            <v>BANCADA GRANITO CINZA  150 X 60 CM, COM CUBA DE EMBUTIR DE AÇO, VÁLVULA AMERICANA EM METAL, SIFÃO FLEXÍVEL EM PVC, ENGATE FLEXÍVEL 30 CM, TORNEIRA CROMADA LONGA, DE PAREDE, 1/2 OU 3/4, P/ COZINHA, PADRÃO POPULAR - FORNEC. E INSTALAÇÃO. AF_01/2020</v>
          </cell>
          <cell r="C5163" t="str">
            <v>UN</v>
          </cell>
          <cell r="D5163">
            <v>1166.02</v>
          </cell>
          <cell r="E5163">
            <v>83</v>
          </cell>
          <cell r="F5163">
            <v>1249.02</v>
          </cell>
        </row>
        <row r="5164">
          <cell r="A5164">
            <v>93442</v>
          </cell>
          <cell r="B5164" t="str">
            <v>BANCADA MÁRMORE BRANCO 150 X 60 CM, COM CUBA DE EMBUTIR DE AÇO, VÁLVULA AMERICANA E SIFÃO TIPO GARRAFA EM METAL , ENGATE FLEXÍVEL 30 CM, TORNEIRA CROMADA, DE MESA, 1/2 OU 3/4, PARA PIA COZINHA, PADRÃO ALTO - FORNEC. E INSTALAÇÃO. AF_01/2020</v>
          </cell>
          <cell r="C5164" t="str">
            <v>UN</v>
          </cell>
          <cell r="D5164">
            <v>1293.72</v>
          </cell>
          <cell r="E5164">
            <v>89.6</v>
          </cell>
          <cell r="F5164">
            <v>1383.32</v>
          </cell>
        </row>
        <row r="5165">
          <cell r="A5165">
            <v>95469</v>
          </cell>
          <cell r="B5165" t="str">
            <v>VASO SANITARIO SIFONADO CONVENCIONAL COM  LOUÇA BRANCA - FORNECIMENTO E INSTALAÇÃO. AF_01/2020</v>
          </cell>
          <cell r="C5165" t="str">
            <v>UN</v>
          </cell>
          <cell r="D5165">
            <v>307.39</v>
          </cell>
          <cell r="E5165">
            <v>16.79</v>
          </cell>
          <cell r="F5165">
            <v>324.18</v>
          </cell>
        </row>
        <row r="5166">
          <cell r="A5166">
            <v>95470</v>
          </cell>
          <cell r="B5166" t="str">
            <v>VASO SANITARIO SIFONADO CONVENCIONAL COM LOUÇA BRANCA, INCLUSO CONJUNTO DE LIGAÇÃO PARA BACIA SANITÁRIA AJUSTÁVEL - FORNECIMENTO E INSTALAÇÃO. AF_10/2016</v>
          </cell>
          <cell r="C5166" t="str">
            <v>UN</v>
          </cell>
          <cell r="D5166">
            <v>316.45</v>
          </cell>
          <cell r="E5166">
            <v>16.79</v>
          </cell>
          <cell r="F5166">
            <v>333.24</v>
          </cell>
        </row>
        <row r="5167">
          <cell r="A5167">
            <v>95471</v>
          </cell>
          <cell r="B5167" t="str">
            <v>VASO SANITARIO SIFONADO CONVENCIONAL PARA PCD SEM FURO FRONTAL COM  LOUÇA BRANCA SEM ASSENTO -  FORNECIMENTO E INSTALAÇÃO. AF_01/2020</v>
          </cell>
          <cell r="C5167" t="str">
            <v>UN</v>
          </cell>
          <cell r="D5167">
            <v>839.99</v>
          </cell>
          <cell r="E5167">
            <v>34.92</v>
          </cell>
          <cell r="F5167">
            <v>874.91</v>
          </cell>
        </row>
        <row r="5168">
          <cell r="A5168">
            <v>95472</v>
          </cell>
          <cell r="B5168" t="str">
            <v>VASO SANITARIO SIFONADO CONVENCIONAL PARA PCD SEM FURO FRONTAL COM LOUÇA BRANCA SEM ASSENTO, INCLUSO CONJUNTO DE LIGAÇÃO PARA BACIA SANITÁRIA AJUSTÁVEL - FORNECIMENTO E INSTALAÇÃO. AF_01/2020</v>
          </cell>
          <cell r="C5168" t="str">
            <v>UN</v>
          </cell>
          <cell r="D5168">
            <v>849.05000000000007</v>
          </cell>
          <cell r="E5168">
            <v>34.92</v>
          </cell>
          <cell r="F5168">
            <v>883.97</v>
          </cell>
        </row>
        <row r="5169">
          <cell r="A5169">
            <v>95542</v>
          </cell>
          <cell r="B5169" t="str">
            <v>PORTA TOALHA ROSTO EM METAL CROMADO, TIPO ARGOLA, INCLUSO FIXAÇÃO. AF_01/2020</v>
          </cell>
          <cell r="C5169" t="str">
            <v>UN</v>
          </cell>
          <cell r="D5169">
            <v>69.34</v>
          </cell>
          <cell r="E5169">
            <v>8.7100000000000009</v>
          </cell>
          <cell r="F5169">
            <v>78.05</v>
          </cell>
        </row>
        <row r="5170">
          <cell r="A5170">
            <v>95543</v>
          </cell>
          <cell r="B5170" t="str">
            <v>PORTA TOALHA BANHO EM METAL CROMADO, TIPO BARRA, INCLUSO FIXAÇÃO. AF_01/2020</v>
          </cell>
          <cell r="C5170" t="str">
            <v>UN</v>
          </cell>
          <cell r="D5170">
            <v>109.41</v>
          </cell>
          <cell r="E5170">
            <v>17.440000000000001</v>
          </cell>
          <cell r="F5170">
            <v>126.85</v>
          </cell>
        </row>
        <row r="5171">
          <cell r="A5171">
            <v>95544</v>
          </cell>
          <cell r="B5171" t="str">
            <v>PAPELEIRA DE PAREDE EM METAL CROMADO SEM TAMPA, INCLUSO FIXAÇÃO. AF_01/2020</v>
          </cell>
          <cell r="C5171" t="str">
            <v>UN</v>
          </cell>
          <cell r="D5171">
            <v>89.75</v>
          </cell>
          <cell r="E5171">
            <v>8.7100000000000009</v>
          </cell>
          <cell r="F5171">
            <v>98.46</v>
          </cell>
        </row>
        <row r="5172">
          <cell r="A5172">
            <v>95545</v>
          </cell>
          <cell r="B5172" t="str">
            <v>SABONETEIRA DE PAREDE EM METAL CROMADO, INCLUSO FIXAÇÃO. AF_01/2020</v>
          </cell>
          <cell r="C5172" t="str">
            <v>UN</v>
          </cell>
          <cell r="D5172">
            <v>87.57</v>
          </cell>
          <cell r="E5172">
            <v>8.7100000000000009</v>
          </cell>
          <cell r="F5172">
            <v>96.28</v>
          </cell>
        </row>
        <row r="5173">
          <cell r="A5173">
            <v>95546</v>
          </cell>
          <cell r="B5173" t="str">
            <v>KIT DE ACESSORIOS PARA BANHEIRO EM METAL CROMADO, 5 PECAS, INCLUSO FIXAÇÃO. AF_01/2020</v>
          </cell>
          <cell r="C5173" t="str">
            <v>UN</v>
          </cell>
          <cell r="D5173">
            <v>241.87000000000003</v>
          </cell>
          <cell r="E5173">
            <v>52.35</v>
          </cell>
          <cell r="F5173">
            <v>294.22000000000003</v>
          </cell>
        </row>
        <row r="5174">
          <cell r="A5174">
            <v>95547</v>
          </cell>
          <cell r="B5174" t="str">
            <v>SABONETEIRA PLASTICA TIPO DISPENSER PARA SABONETE LIQUIDO COM RESERVATORIO 800 A 1500 ML, INCLUSO FIXAÇÃO. AF_01/2020</v>
          </cell>
          <cell r="C5174" t="str">
            <v>UN</v>
          </cell>
          <cell r="D5174">
            <v>43.28</v>
          </cell>
          <cell r="E5174">
            <v>8.7200000000000006</v>
          </cell>
          <cell r="F5174">
            <v>52</v>
          </cell>
        </row>
        <row r="5175">
          <cell r="A5175">
            <v>100848</v>
          </cell>
          <cell r="B5175" t="str">
            <v>VASO SANITÁRIO INFANTIL LOUÇA BRANCA - FORNECIMENTO E INSTALACAO. AF_01/2020</v>
          </cell>
          <cell r="C5175" t="str">
            <v>UN</v>
          </cell>
          <cell r="D5175">
            <v>605.25</v>
          </cell>
          <cell r="E5175">
            <v>16.79</v>
          </cell>
          <cell r="F5175">
            <v>622.04</v>
          </cell>
        </row>
        <row r="5176">
          <cell r="A5176">
            <v>100849</v>
          </cell>
          <cell r="B5176" t="str">
            <v>ASSENTO SANITÁRIO CONVENCIONAL - FORNECIMENTO E INSTALACAO. AF_01/2020</v>
          </cell>
          <cell r="C5176" t="str">
            <v>UN</v>
          </cell>
          <cell r="D5176">
            <v>40.61</v>
          </cell>
          <cell r="E5176">
            <v>4.21</v>
          </cell>
          <cell r="F5176">
            <v>44.82</v>
          </cell>
        </row>
        <row r="5177">
          <cell r="A5177">
            <v>100851</v>
          </cell>
          <cell r="B5177" t="str">
            <v>ASSENTO SANITÁRIO INFANTIL - FORNECIMENTO E INSTALACAO. AF_01/2020</v>
          </cell>
          <cell r="C5177" t="str">
            <v>UN</v>
          </cell>
          <cell r="D5177">
            <v>84.600000000000009</v>
          </cell>
          <cell r="E5177">
            <v>4.21</v>
          </cell>
          <cell r="F5177">
            <v>88.81</v>
          </cell>
        </row>
        <row r="5178">
          <cell r="A5178">
            <v>100852</v>
          </cell>
          <cell r="B5178" t="str">
            <v>CUBA DE EMBUTIR RETANGULAR DE AÇO INOXIDÁVEL, 56 X 33 X 12 CM - FORNECIMENTO E INSTALAÇÃO. AF_01/2020</v>
          </cell>
          <cell r="C5178" t="str">
            <v>UN</v>
          </cell>
          <cell r="D5178">
            <v>236.74</v>
          </cell>
          <cell r="E5178">
            <v>14.59</v>
          </cell>
          <cell r="F5178">
            <v>251.33</v>
          </cell>
        </row>
        <row r="5179">
          <cell r="A5179">
            <v>100853</v>
          </cell>
          <cell r="B5179" t="str">
            <v>TORNEIRA CROMADA DE MESA PARA LAVATORIO, TIPO MONOCOMANDO. AF_01/2020</v>
          </cell>
          <cell r="C5179" t="str">
            <v>UN</v>
          </cell>
          <cell r="D5179">
            <v>279.69</v>
          </cell>
          <cell r="E5179">
            <v>12.76</v>
          </cell>
          <cell r="F5179">
            <v>292.45</v>
          </cell>
        </row>
        <row r="5180">
          <cell r="A5180">
            <v>100854</v>
          </cell>
          <cell r="B5180" t="str">
            <v>TORNEIRA CROMADA DE MESA PARA LAVATÓRIO COM SENSOR DE PRESENCA. AF_01/2020</v>
          </cell>
          <cell r="C5180" t="str">
            <v>UN</v>
          </cell>
          <cell r="D5180">
            <v>1487.2</v>
          </cell>
          <cell r="E5180">
            <v>17.79</v>
          </cell>
          <cell r="F5180">
            <v>1504.99</v>
          </cell>
        </row>
        <row r="5181">
          <cell r="A5181">
            <v>100856</v>
          </cell>
          <cell r="B5181" t="str">
            <v>MANOPLA E CANOPLA CROMADA  FORNECIMENTO E INSTALAÇÃO. AF_01/2020</v>
          </cell>
          <cell r="C5181" t="str">
            <v>UN</v>
          </cell>
          <cell r="D5181">
            <v>30.130000000000003</v>
          </cell>
          <cell r="E5181">
            <v>2.64</v>
          </cell>
          <cell r="F5181">
            <v>32.770000000000003</v>
          </cell>
        </row>
        <row r="5182">
          <cell r="A5182">
            <v>100857</v>
          </cell>
          <cell r="B5182" t="str">
            <v>ACABAMENTO MONOCOMANDO PARA CHUVEIRO  FORNECIMENTO E INSTALAÇÃO. AF_01/2020</v>
          </cell>
          <cell r="C5182" t="str">
            <v>UN</v>
          </cell>
          <cell r="D5182">
            <v>433.27</v>
          </cell>
          <cell r="E5182">
            <v>9.49</v>
          </cell>
          <cell r="F5182">
            <v>442.76</v>
          </cell>
        </row>
        <row r="5183">
          <cell r="A5183">
            <v>100858</v>
          </cell>
          <cell r="B5183" t="str">
            <v>MICTÓRIO SIFONADO LOUÇA BRANCA  PADRÃO MÉDIO  FORNECIMENTO E INSTALAÇÃO. AF_01/2020</v>
          </cell>
          <cell r="C5183" t="str">
            <v>UN</v>
          </cell>
          <cell r="D5183">
            <v>730.68</v>
          </cell>
          <cell r="E5183">
            <v>27.83</v>
          </cell>
          <cell r="F5183">
            <v>758.51</v>
          </cell>
        </row>
        <row r="5184">
          <cell r="A5184">
            <v>100859</v>
          </cell>
          <cell r="B5184" t="str">
            <v>MICTÓRIO SIFONADO LOUÇA BRANCA PARA ENTRADA DE ÁGUA EMBUTIDA  PADRÃO ALTO  FORNECIMENTO E INSTALAÇÃO. AF_01/2020</v>
          </cell>
          <cell r="C5184" t="str">
            <v>UN</v>
          </cell>
          <cell r="D5184">
            <v>1110.49</v>
          </cell>
          <cell r="E5184">
            <v>58.37</v>
          </cell>
          <cell r="F5184">
            <v>1168.8599999999999</v>
          </cell>
        </row>
        <row r="5185">
          <cell r="A5185">
            <v>100860</v>
          </cell>
          <cell r="B5185" t="str">
            <v>CHUVEIRO ELÉTRICO COMUM CORPO PLÁSTICO, TIPO DUCHA  FORNECIMENTO E INSTALAÇÃO. AF_01/2020</v>
          </cell>
          <cell r="C5185" t="str">
            <v>UN</v>
          </cell>
          <cell r="D5185">
            <v>90.25</v>
          </cell>
          <cell r="E5185">
            <v>12.32</v>
          </cell>
          <cell r="F5185">
            <v>102.57</v>
          </cell>
        </row>
        <row r="5186">
          <cell r="A5186">
            <v>100861</v>
          </cell>
          <cell r="B5186" t="str">
            <v>SUPORTE MÃO FRANCESA EM AÇO, ABAS IGUAIS 30 CM, CAPACIDADE MINIMA 60 KG, BRANCO - FORNECIMENTO E INSTALAÇÃO. AF_01/2020</v>
          </cell>
          <cell r="C5186" t="str">
            <v>UN</v>
          </cell>
          <cell r="D5186">
            <v>23.24</v>
          </cell>
          <cell r="E5186">
            <v>13.09</v>
          </cell>
          <cell r="F5186">
            <v>36.33</v>
          </cell>
        </row>
        <row r="5187">
          <cell r="A5187">
            <v>100862</v>
          </cell>
          <cell r="B5187" t="str">
            <v>SUPORTE MÃO FRANCESA EM ACO, ABAS IGUAIS 40 CM, CAPACIDADE MINIMA 70 KG, BRANCO - FORNECIMENTO E INSTALAÇÃO. AF_01/2020</v>
          </cell>
          <cell r="C5187" t="str">
            <v>UN</v>
          </cell>
          <cell r="D5187">
            <v>26.650000000000002</v>
          </cell>
          <cell r="E5187">
            <v>13.09</v>
          </cell>
          <cell r="F5187">
            <v>39.74</v>
          </cell>
        </row>
        <row r="5188">
          <cell r="A5188">
            <v>100863</v>
          </cell>
          <cell r="B5188" t="str">
            <v>BARRA DE APOIO EM "L", EM ACO INOX POLIDO 70 X 70 CM, FIXADA NA PAREDE - FORNECIMENTO E INSTALACAO. AF_01/2020</v>
          </cell>
          <cell r="C5188" t="str">
            <v>UN</v>
          </cell>
          <cell r="D5188">
            <v>538.93000000000006</v>
          </cell>
          <cell r="E5188">
            <v>39.26</v>
          </cell>
          <cell r="F5188">
            <v>578.19000000000005</v>
          </cell>
        </row>
        <row r="5189">
          <cell r="A5189">
            <v>100864</v>
          </cell>
          <cell r="B5189" t="str">
            <v>BARRA DE APOIO EM "L", EM ACO INOX POLIDO 80 X 80 CM, FIXADA NA PAREDE - FORNECIMENTO E INSTALACAO. AF_01/2020</v>
          </cell>
          <cell r="C5189" t="str">
            <v>UN</v>
          </cell>
          <cell r="D5189">
            <v>598.32000000000005</v>
          </cell>
          <cell r="E5189">
            <v>39.26</v>
          </cell>
          <cell r="F5189">
            <v>637.58000000000004</v>
          </cell>
        </row>
        <row r="5190">
          <cell r="A5190">
            <v>100865</v>
          </cell>
          <cell r="B5190" t="str">
            <v>BARRA DE APOIO LATERAL ARTICULADA, COM TRAVA, EM ACO INOX POLIDO, FIXADA NA PAREDE - FORNECIMENTO E INSTALAÇÃO. AF_01/2020</v>
          </cell>
          <cell r="C5190" t="str">
            <v>UN</v>
          </cell>
          <cell r="D5190">
            <v>560.20999999999992</v>
          </cell>
          <cell r="E5190">
            <v>17.440000000000001</v>
          </cell>
          <cell r="F5190">
            <v>577.65</v>
          </cell>
        </row>
        <row r="5191">
          <cell r="A5191">
            <v>100866</v>
          </cell>
          <cell r="B5191" t="str">
            <v>BARRA DE APOIO RETA, EM ACO INOX POLIDO, COMPRIMENTO 60CM, FIXADA NA PAREDE - FORNECIMENTO E INSTALAÇÃO. AF_01/2020</v>
          </cell>
          <cell r="C5191" t="str">
            <v>UN</v>
          </cell>
          <cell r="D5191">
            <v>268.20999999999998</v>
          </cell>
          <cell r="E5191">
            <v>26.17</v>
          </cell>
          <cell r="F5191">
            <v>294.38</v>
          </cell>
        </row>
        <row r="5192">
          <cell r="A5192">
            <v>100867</v>
          </cell>
          <cell r="B5192" t="str">
            <v>BARRA DE APOIO RETA, EM ACO INOX POLIDO, COMPRIMENTO 70 CM,  FIXADA NA PAREDE - FORNECIMENTO E INSTALAÇÃO. AF_01/2020</v>
          </cell>
          <cell r="C5192" t="str">
            <v>UN</v>
          </cell>
          <cell r="D5192">
            <v>287.8</v>
          </cell>
          <cell r="E5192">
            <v>26.17</v>
          </cell>
          <cell r="F5192">
            <v>313.97000000000003</v>
          </cell>
        </row>
        <row r="5193">
          <cell r="A5193">
            <v>100868</v>
          </cell>
          <cell r="B5193" t="str">
            <v>BARRA DE APOIO RETA, EM ACO INOX POLIDO, COMPRIMENTO 80 CM,  FIXADA NA PAREDE - FORNECIMENTO E INSTALAÇÃO. AF_01/2020</v>
          </cell>
          <cell r="C5193" t="str">
            <v>UN</v>
          </cell>
          <cell r="D5193">
            <v>300.83</v>
          </cell>
          <cell r="E5193">
            <v>26.17</v>
          </cell>
          <cell r="F5193">
            <v>327</v>
          </cell>
        </row>
        <row r="5194">
          <cell r="A5194">
            <v>100869</v>
          </cell>
          <cell r="B5194" t="str">
            <v>BARRA DE APOIO RETA, EM ACO INOX POLIDO, COMPRIMENTO 90 CM,  FIXADA NA PAREDE - FORNECIMENTO E INSTALAÇÃO. AF_01/2020</v>
          </cell>
          <cell r="C5194" t="str">
            <v>UN</v>
          </cell>
          <cell r="D5194">
            <v>310.82</v>
          </cell>
          <cell r="E5194">
            <v>26.17</v>
          </cell>
          <cell r="F5194">
            <v>336.99</v>
          </cell>
        </row>
        <row r="5195">
          <cell r="A5195">
            <v>100870</v>
          </cell>
          <cell r="B5195" t="str">
            <v>BARRA DE APOIO RETA, EM ALUMINIO, COMPRIMENTO 60 CM,  FIXADA NA PAREDE - FORNECIMENTO E INSTALAÇÃO. AF_01/2020</v>
          </cell>
          <cell r="C5195" t="str">
            <v>UN</v>
          </cell>
          <cell r="D5195">
            <v>203.92000000000002</v>
          </cell>
          <cell r="E5195">
            <v>26.17</v>
          </cell>
          <cell r="F5195">
            <v>230.09</v>
          </cell>
        </row>
        <row r="5196">
          <cell r="A5196">
            <v>100871</v>
          </cell>
          <cell r="B5196" t="str">
            <v>BARRA DE APOIO RETA, EM ALUMINIO, COMPRIMENTO 70 CM,  FIXADA NA PAREDE - FORNECIMENTO E INSTALAÇÃO. AF_01/2020</v>
          </cell>
          <cell r="C5196" t="str">
            <v>UN</v>
          </cell>
          <cell r="D5196">
            <v>220.46999999999997</v>
          </cell>
          <cell r="E5196">
            <v>26.17</v>
          </cell>
          <cell r="F5196">
            <v>246.64</v>
          </cell>
        </row>
        <row r="5197">
          <cell r="A5197">
            <v>100872</v>
          </cell>
          <cell r="B5197" t="str">
            <v>BARRA DE APOIO RETA, EM ALUMINIO, COMPRIMENTO 80 CM,  FIXADA NA PAREDE - FORNECIMENTO E INSTALAÇÃO. AF_01/2020</v>
          </cell>
          <cell r="C5197" t="str">
            <v>UN</v>
          </cell>
          <cell r="D5197">
            <v>231.02999999999997</v>
          </cell>
          <cell r="E5197">
            <v>26.17</v>
          </cell>
          <cell r="F5197">
            <v>257.2</v>
          </cell>
        </row>
        <row r="5198">
          <cell r="A5198">
            <v>100873</v>
          </cell>
          <cell r="B5198" t="str">
            <v>BARRA DE APOIO RETA, EM ALUMINIO, COMPRIMENTO 90 CM,  FIXADA NA PAREDE - FORNECIMENTO E INSTALAÇÃO. AF_01/2020</v>
          </cell>
          <cell r="C5198" t="str">
            <v>UN</v>
          </cell>
          <cell r="D5198">
            <v>237.62</v>
          </cell>
          <cell r="E5198">
            <v>26.17</v>
          </cell>
          <cell r="F5198">
            <v>263.79000000000002</v>
          </cell>
        </row>
        <row r="5199">
          <cell r="A5199">
            <v>100874</v>
          </cell>
          <cell r="B5199" t="str">
            <v>PUXADOR PARA PCD, FIXADO NA PORTA - FORNECIMENTO E INSTALAÇÃO. AF_01/2020</v>
          </cell>
          <cell r="C5199" t="str">
            <v>UN</v>
          </cell>
          <cell r="D5199">
            <v>268.20999999999998</v>
          </cell>
          <cell r="E5199">
            <v>26.17</v>
          </cell>
          <cell r="F5199">
            <v>294.38</v>
          </cell>
        </row>
        <row r="5200">
          <cell r="A5200">
            <v>100875</v>
          </cell>
          <cell r="B5200" t="str">
            <v>BANCO ARTICULADO, EM ACO INOX, PARA PCD, FIXADO NA PAREDE - FORNECIMENTO E INSTALAÇÃO. AF_01/2020</v>
          </cell>
          <cell r="C5200" t="str">
            <v>UN</v>
          </cell>
          <cell r="D5200">
            <v>1029.6199999999999</v>
          </cell>
          <cell r="E5200">
            <v>34.89</v>
          </cell>
          <cell r="F5200">
            <v>1064.51</v>
          </cell>
        </row>
        <row r="5201">
          <cell r="A5201">
            <v>100878</v>
          </cell>
          <cell r="B5201" t="str">
            <v>VASO SANITÁRIO SIFONADO COM CAIXA ACOPLADA, LOUÇA BRANCA - PADRÃO ALTO - FORNECIMENTO E INSTALAÇÃO. AF_01/2020</v>
          </cell>
          <cell r="C5201" t="str">
            <v>UN</v>
          </cell>
          <cell r="D5201">
            <v>704.76</v>
          </cell>
          <cell r="E5201">
            <v>39.299999999999997</v>
          </cell>
          <cell r="F5201">
            <v>744.06</v>
          </cell>
        </row>
        <row r="5202">
          <cell r="A5202">
            <v>98052</v>
          </cell>
          <cell r="B5202" t="str">
            <v>TANQUE SÉPTICO CIRCULAR, EM CONCRETO PRÉ-MOLDADO, DIÂMETRO INTERNO = 1,10 M, ALTURA INTERNA = 2,50 M, VOLUME ÚTIL: 2138,2 L (PARA 5 CONTRIBUINTES). AF_12/2020_PA</v>
          </cell>
          <cell r="C5202" t="str">
            <v>UN</v>
          </cell>
          <cell r="D5202">
            <v>1306.04</v>
          </cell>
          <cell r="E5202">
            <v>223.01</v>
          </cell>
          <cell r="F5202">
            <v>1529.05</v>
          </cell>
        </row>
        <row r="5203">
          <cell r="A5203">
            <v>98053</v>
          </cell>
          <cell r="B5203" t="str">
            <v>TANQUE SÉPTICO CIRCULAR, EM CONCRETO PRÉ-MOLDADO, DIÂMETRO INTERNO = 1,40 M, ALTURA INTERNA = 2,50 M, VOLUME ÚTIL: 3463,6 L (PARA 13 CONTRIBUINTES). AF_12/2020_PA</v>
          </cell>
          <cell r="C5203" t="str">
            <v>UN</v>
          </cell>
          <cell r="D5203">
            <v>1790.4800000000002</v>
          </cell>
          <cell r="E5203">
            <v>301.52999999999997</v>
          </cell>
          <cell r="F5203">
            <v>2092.0100000000002</v>
          </cell>
        </row>
        <row r="5204">
          <cell r="A5204">
            <v>98054</v>
          </cell>
          <cell r="B5204" t="str">
            <v>TANQUE SÉPTICO CIRCULAR, EM CONCRETO PRÉ-MOLDADO, DIÂMETRO INTERNO = 1,88 M, ALTURA INTERNA = 2,50 M, VOLUME ÚTIL: 6245,8 L (PARA 32 CONTRIBUINTES). AF_12/2020_PA</v>
          </cell>
          <cell r="C5204" t="str">
            <v>UN</v>
          </cell>
          <cell r="D5204">
            <v>2981</v>
          </cell>
          <cell r="E5204">
            <v>317.45</v>
          </cell>
          <cell r="F5204">
            <v>3298.45</v>
          </cell>
        </row>
        <row r="5205">
          <cell r="A5205">
            <v>98055</v>
          </cell>
          <cell r="B5205" t="str">
            <v>TANQUE SÉPTICO CIRCULAR, EM CONCRETO PRÉ-MOLDADO, DIÂMETRO INTERNO = 2,38 M, ALTURA INTERNA = 2,50 M, VOLUME ÚTIL: 10009,8 L (PARA 69 CONTRIBUINTES). AF_12/2020_PA</v>
          </cell>
          <cell r="C5205" t="str">
            <v>UN</v>
          </cell>
          <cell r="D5205">
            <v>4055.4299999999994</v>
          </cell>
          <cell r="E5205">
            <v>438.51</v>
          </cell>
          <cell r="F5205">
            <v>4493.9399999999996</v>
          </cell>
        </row>
        <row r="5206">
          <cell r="A5206">
            <v>98056</v>
          </cell>
          <cell r="B5206" t="str">
            <v>TANQUE SÉPTICO CIRCULAR, EM CONCRETO PRÉ-MOLDADO, DIÂMETRO INTERNO = 2,38 M, ALTURA INTERNA = 3,0 M, VOLUME ÚTIL: 12234,2 L (PARA 86 CONTRIBUINTES). AF_12/2020_PA</v>
          </cell>
          <cell r="C5206" t="str">
            <v>UN</v>
          </cell>
          <cell r="D5206">
            <v>4730.9699999999993</v>
          </cell>
          <cell r="E5206">
            <v>468.02</v>
          </cell>
          <cell r="F5206">
            <v>5198.99</v>
          </cell>
        </row>
        <row r="5207">
          <cell r="A5207">
            <v>98057</v>
          </cell>
          <cell r="B5207" t="str">
            <v>TANQUE SÉPTICO CIRCULAR, EM CONCRETO PRÉ-MOLDADO, DIÂMETRO INTERNO = 2,88 M, ALTURA INTERNA = 2,50 M, VOLUME ÚTIL: 14657,4 L (PARA 105 CONTRIBUINTES). AF_12/2020_PA</v>
          </cell>
          <cell r="C5207" t="str">
            <v>UN</v>
          </cell>
          <cell r="D5207">
            <v>5637.71</v>
          </cell>
          <cell r="E5207">
            <v>581.14</v>
          </cell>
          <cell r="F5207">
            <v>6218.85</v>
          </cell>
        </row>
        <row r="5208">
          <cell r="A5208">
            <v>98058</v>
          </cell>
          <cell r="B5208" t="str">
            <v>FILTRO ANAERÓBIO CIRCULAR, EM CONCRETO PRÉ-MOLDADO, DIÂMETRO INTERNO = 1,10 M, ALTURA INTERNA = 1,50 M, VOLUME ÚTIL: 1140,4 L (PARA 5 CONTRIBUINTES). AF_12/2020_PA</v>
          </cell>
          <cell r="C5208" t="str">
            <v>UN</v>
          </cell>
          <cell r="D5208">
            <v>1113.6600000000001</v>
          </cell>
          <cell r="E5208">
            <v>261.29000000000002</v>
          </cell>
          <cell r="F5208">
            <v>1374.95</v>
          </cell>
        </row>
        <row r="5209">
          <cell r="A5209">
            <v>98059</v>
          </cell>
          <cell r="B5209" t="str">
            <v>FILTRO ANAERÓBIO CIRCULAR, EM CONCRETO PRÉ-MOLDADO, DIÂMETRO INTERNO = 1,88 M, ALTURA INTERNA = 1,50 M, VOLUME ÚTIL: 3331,1 L (PARA 19 CONTRIBUINTES). AF_12/2020_PA</v>
          </cell>
          <cell r="C5209" t="str">
            <v>UN</v>
          </cell>
          <cell r="D5209">
            <v>2491.0300000000002</v>
          </cell>
          <cell r="E5209">
            <v>385.75</v>
          </cell>
          <cell r="F5209">
            <v>2876.78</v>
          </cell>
        </row>
        <row r="5210">
          <cell r="A5210">
            <v>98060</v>
          </cell>
          <cell r="B5210" t="str">
            <v>FILTRO ANAERÓBIO CIRCULAR, EM CONCRETO PRÉ-MOLDADO, DIÂMETRO INTERNO = 2,38 M, ALTURA INTERNA = 1,50 M, VOLUME ÚTIL: 5338,6 L (PARA 34 CONTRIBUINTES). AF_12/2020_PA</v>
          </cell>
          <cell r="C5210" t="str">
            <v>UN</v>
          </cell>
          <cell r="D5210">
            <v>3486.58</v>
          </cell>
          <cell r="E5210">
            <v>561.96</v>
          </cell>
          <cell r="F5210">
            <v>4048.54</v>
          </cell>
        </row>
        <row r="5211">
          <cell r="A5211">
            <v>98061</v>
          </cell>
          <cell r="B5211" t="str">
            <v>FILTRO ANAERÓBIO CIRCULAR, EM CONCRETO PRÉ-MOLDADO, DIÂMETRO INTERNO = 2,88 M, ALTURA INTERNA = 1,50 M, VOLUME ÚTIL: 7817,3 L (PARA 75 CONTRIBUINTES). AF_12/2020_PA</v>
          </cell>
          <cell r="C5211" t="str">
            <v>UN</v>
          </cell>
          <cell r="D5211">
            <v>4867.58</v>
          </cell>
          <cell r="E5211">
            <v>774.58</v>
          </cell>
          <cell r="F5211">
            <v>5642.16</v>
          </cell>
        </row>
        <row r="5212">
          <cell r="A5212">
            <v>98062</v>
          </cell>
          <cell r="B5212" t="str">
            <v>SUMIDOURO CIRCULAR, EM CONCRETO PRÉ-MOLDADO, DIÂMETRO INTERNO = 1,88 M, ALTURA INTERNA = 2,00 M, ÁREA DE INFILTRAÇÃO: 13,1 M² (PARA 5 CONTRIBUINTES). AF_12/2020_PA</v>
          </cell>
          <cell r="C5212" t="str">
            <v>UN</v>
          </cell>
          <cell r="D5212">
            <v>1991.25</v>
          </cell>
          <cell r="E5212">
            <v>253.83</v>
          </cell>
          <cell r="F5212">
            <v>2245.08</v>
          </cell>
        </row>
        <row r="5213">
          <cell r="A5213">
            <v>98063</v>
          </cell>
          <cell r="B5213" t="str">
            <v>SUMIDOURO CIRCULAR, EM CONCRETO PRÉ-MOLDADO, DIÂMETRO INTERNO = 2,38 M, ALTURA INTERNA = 2,50 M, ÁREA DE INFILTRAÇÃO: 21,3 M² (PARA 8 CONTRIBUINTES). AF_12/2020_PA</v>
          </cell>
          <cell r="C5213" t="str">
            <v>UN</v>
          </cell>
          <cell r="D5213">
            <v>3040.57</v>
          </cell>
          <cell r="E5213">
            <v>376.08</v>
          </cell>
          <cell r="F5213">
            <v>3416.65</v>
          </cell>
        </row>
        <row r="5214">
          <cell r="A5214">
            <v>98064</v>
          </cell>
          <cell r="B5214" t="str">
            <v>SUMIDOURO CIRCULAR, EM CONCRETO PRÉ-MOLDADO, DIÂMETRO INTERNO = 2,38 M, ALTURA INTERNA = 3,0 M, ÁREA DE INFILTRAÇÃO: 25 M² (PARA 10 CONTRIBUINTES). AF_12/2020_PA</v>
          </cell>
          <cell r="C5214" t="str">
            <v>UN</v>
          </cell>
          <cell r="D5214">
            <v>3513.6</v>
          </cell>
          <cell r="E5214">
            <v>393.55</v>
          </cell>
          <cell r="F5214">
            <v>3907.15</v>
          </cell>
        </row>
        <row r="5215">
          <cell r="A5215">
            <v>98065</v>
          </cell>
          <cell r="B5215" t="str">
            <v>SUMIDOURO CIRCULAR, EM CONCRETO PRÉ-MOLDADO, DIÂMETRO INTERNO = 2,88 M, ALTURA INTERNA = 3,0 M, ÁREA DE INFILTRAÇÃO: 31,4 M² (PARA 12 CONTRIBUINTES). AF_12/2020_PA</v>
          </cell>
          <cell r="C5215" t="str">
            <v>UN</v>
          </cell>
          <cell r="D5215">
            <v>4881.12</v>
          </cell>
          <cell r="E5215">
            <v>524.09</v>
          </cell>
          <cell r="F5215">
            <v>5405.21</v>
          </cell>
        </row>
        <row r="5216">
          <cell r="A5216">
            <v>98066</v>
          </cell>
          <cell r="B5216" t="str">
            <v>TANQUE SÉPTICO RETANGULAR, EM ALVENARIA COM TIJOLOS CERÂMICOS MACIÇOS, DIMENSÕES INTERNAS: 1,0 X 2,0 X H=1,4 M, VOLUME ÚTIL: 2000 L (PARA 5 CONTRIBUINTES). AF_12/2020</v>
          </cell>
          <cell r="C5216" t="str">
            <v>UN</v>
          </cell>
          <cell r="D5216">
            <v>3062.7700000000004</v>
          </cell>
          <cell r="E5216">
            <v>1706.41</v>
          </cell>
          <cell r="F5216">
            <v>4769.18</v>
          </cell>
        </row>
        <row r="5217">
          <cell r="A5217">
            <v>98067</v>
          </cell>
          <cell r="B5217" t="str">
            <v>TANQUE SÉPTICO RETANGULAR, EM ALVENARIA COM TIJOLOS CERÂMICOS MACIÇOS, DIMENSÕES INTERNAS: 1,2 X 2,4 X H=1,6 M, VOLUME ÚTIL: 3456 L (PARA 13 CONTRIBUINTES). AF_12/2020</v>
          </cell>
          <cell r="C5217" t="str">
            <v>UN</v>
          </cell>
          <cell r="D5217">
            <v>4080.2999999999997</v>
          </cell>
          <cell r="E5217">
            <v>2282.73</v>
          </cell>
          <cell r="F5217">
            <v>6363.03</v>
          </cell>
        </row>
        <row r="5218">
          <cell r="A5218">
            <v>98068</v>
          </cell>
          <cell r="B5218" t="str">
            <v>TANQUE SÉPTICO RETANGULAR, EM ALVENARIA COM TIJOLOS CERÂMICOS MACIÇOS, DIMENSÕES INTERNAS: 1,4 X 3,2 X H=1,8 M, VOLUME ÚTIL: 6272 L (PARA 32 CONTRIBUINTES). AF_12/2020</v>
          </cell>
          <cell r="C5218" t="str">
            <v>UN</v>
          </cell>
          <cell r="D5218">
            <v>5754.5099999999993</v>
          </cell>
          <cell r="E5218">
            <v>3238.79</v>
          </cell>
          <cell r="F5218">
            <v>8993.2999999999993</v>
          </cell>
        </row>
        <row r="5219">
          <cell r="A5219">
            <v>98069</v>
          </cell>
          <cell r="B5219" t="str">
            <v>TANQUE SÉPTICO RETANGULAR, EM ALVENARIA COM TIJOLOS CERÂMICOS MACIÇOS, DIMENSÕES INTERNAS: 1,6 X 4,4 X H=1,8 M, VOLUME ÚTIL: 9856 L (PARA 68 CONTRIBUINTES). AF_12/2020</v>
          </cell>
          <cell r="C5219" t="str">
            <v>UN</v>
          </cell>
          <cell r="D5219">
            <v>7701.44</v>
          </cell>
          <cell r="E5219">
            <v>4382.96</v>
          </cell>
          <cell r="F5219">
            <v>12084.4</v>
          </cell>
        </row>
        <row r="5220">
          <cell r="A5220">
            <v>98070</v>
          </cell>
          <cell r="B5220" t="str">
            <v>TANQUE SÉPTICO RETANGULAR, EM ALVENARIA COM TIJOLOS CERÂMICOS MACIÇOS, DIMENSÕES INTERNAS: 1,6 X 4,8 X H=2,0 M, VOLUME ÚTIL: 12288 L (PARA 86 CONTRIBUINTES). AF_12/2020</v>
          </cell>
          <cell r="C5220" t="str">
            <v>UN</v>
          </cell>
          <cell r="D5220">
            <v>8818.58</v>
          </cell>
          <cell r="E5220">
            <v>5001.3500000000004</v>
          </cell>
          <cell r="F5220">
            <v>13819.93</v>
          </cell>
        </row>
        <row r="5221">
          <cell r="A5221">
            <v>98071</v>
          </cell>
          <cell r="B5221" t="str">
            <v>TANQUE SÉPTICO RETANGULAR, EM ALVENARIA COM TIJOLOS CERÂMICOS MACIÇOS, DIMENSÕES INTERNAS: 1,6 X 4,6 X H=2,4 M, VOLUME ÚTIL: 14720 L (PARA 105 CONTRIBUINTES). AF_12/2020</v>
          </cell>
          <cell r="C5221" t="str">
            <v>UN</v>
          </cell>
          <cell r="D5221">
            <v>9670.5600000000013</v>
          </cell>
          <cell r="E5221">
            <v>5434.13</v>
          </cell>
          <cell r="F5221">
            <v>15104.69</v>
          </cell>
        </row>
        <row r="5222">
          <cell r="A5222">
            <v>98072</v>
          </cell>
          <cell r="B5222" t="str">
            <v>FILTRO ANAERÓBIO RETANGULAR, EM ALVENARIA COM TIJOLOS CERÂMICOS MACIÇOS, DIMENSÕES INTERNAS: 0,8 X 1,2 X H=1,67 M, VOLUME ÚTIL: 1152 L (PARA 5 CONTRIBUINTES). AF_12/2020</v>
          </cell>
          <cell r="C5222" t="str">
            <v>UN</v>
          </cell>
          <cell r="D5222">
            <v>2545.8000000000002</v>
          </cell>
          <cell r="E5222">
            <v>1443.77</v>
          </cell>
          <cell r="F5222">
            <v>3989.57</v>
          </cell>
        </row>
        <row r="5223">
          <cell r="A5223">
            <v>98073</v>
          </cell>
          <cell r="B5223" t="str">
            <v>FILTRO ANAERÓBIO RETANGULAR, EM ALVENARIA COM TIJOLOS CERÂMICOS MACIÇOS, DIMENSÕES INTERNAS: 1,2 X 1,8 X H=1,67 M, VOLUME ÚTIL: 2592 L (PARA 13 CONTRIBUINTES). AF_12/2020</v>
          </cell>
          <cell r="C5223" t="str">
            <v>UN</v>
          </cell>
          <cell r="D5223">
            <v>3961.82</v>
          </cell>
          <cell r="E5223">
            <v>2274.61</v>
          </cell>
          <cell r="F5223">
            <v>6236.43</v>
          </cell>
        </row>
        <row r="5224">
          <cell r="A5224">
            <v>98074</v>
          </cell>
          <cell r="B5224" t="str">
            <v>FILTRO ANAERÓBIO RETANGULAR, EM ALVENARIA COM TIJOLOS CERÂMICOS MACIÇOS, DIMENSÕES INTERNAS: 1,4 X 3,0 X H=1,67 M, VOLUME ÚTIL: 5040 L (PARA 32 CONTRIBUINTES). AF_12/2020</v>
          </cell>
          <cell r="C5224" t="str">
            <v>UN</v>
          </cell>
          <cell r="D5224">
            <v>6129.9399999999987</v>
          </cell>
          <cell r="E5224">
            <v>3543.86</v>
          </cell>
          <cell r="F5224">
            <v>9673.7999999999993</v>
          </cell>
        </row>
        <row r="5225">
          <cell r="A5225">
            <v>98075</v>
          </cell>
          <cell r="B5225" t="str">
            <v>FILTRO ANAERÓBIO RETANGULAR, EM ALVENARIA COM TIJOLOS CERÂMICOS MACIÇOS, DIMENSÕES INTERNAS: 1,4 X 4,2 X H=1,67 M, VOLUME ÚTIL: 7056 L (PARA 67 CONTRIBUINTES). AF_12/2020</v>
          </cell>
          <cell r="C5225" t="str">
            <v>UN</v>
          </cell>
          <cell r="D5225">
            <v>7960.4099999999989</v>
          </cell>
          <cell r="E5225">
            <v>4611.8100000000004</v>
          </cell>
          <cell r="F5225">
            <v>12572.22</v>
          </cell>
        </row>
        <row r="5226">
          <cell r="A5226">
            <v>98076</v>
          </cell>
          <cell r="B5226" t="str">
            <v>FILTRO ANAERÓBIO RETANGULAR, EM ALVENARIA COM TIJOLOS CERÂMICOS MACIÇOS, DIMENSÕES INTERNAS: 1,6 X 4,6 X H=1,67 M, VOLUME ÚTIL: 8832 L (PARA 84 CONTRIBUINTES). AF_12/2020</v>
          </cell>
          <cell r="C5226" t="str">
            <v>UN</v>
          </cell>
          <cell r="D5226">
            <v>9159.99</v>
          </cell>
          <cell r="E5226">
            <v>5322.82</v>
          </cell>
          <cell r="F5226">
            <v>14482.81</v>
          </cell>
        </row>
        <row r="5227">
          <cell r="A5227">
            <v>98077</v>
          </cell>
          <cell r="B5227" t="str">
            <v>FILTRO ANAERÓBIO RETANGULAR, EM ALVENARIA COM TIJOLOS CERÂMICOS MACIÇOS, DIMENSÕES INTERNAS: 1,6 X 5,6 X H=1,67 M, VOLUME ÚTIL: 10752 L (PARA 103 CONTRIBUINTES). AF_12/2020</v>
          </cell>
          <cell r="C5227" t="str">
            <v>UN</v>
          </cell>
          <cell r="D5227">
            <v>10776.919999999998</v>
          </cell>
          <cell r="E5227">
            <v>6268.61</v>
          </cell>
          <cell r="F5227">
            <v>17045.53</v>
          </cell>
        </row>
        <row r="5228">
          <cell r="A5228">
            <v>98078</v>
          </cell>
          <cell r="B5228" t="str">
            <v>SUMIDOURO RETANGULAR, EM ALVENARIA COM TIJOLOS CERÂMICOS MACIÇOS, DIMENSÕES INTERNAS: 0,8 X 1,4 X H=3,0 M, ÁREA DE INFILTRAÇÃO: 13,2 M² (PARA 5 CONTRIBUINTES). AF_12/2020</v>
          </cell>
          <cell r="C5228" t="str">
            <v>UN</v>
          </cell>
          <cell r="D5228">
            <v>3026.7300000000005</v>
          </cell>
          <cell r="E5228">
            <v>1457.12</v>
          </cell>
          <cell r="F5228">
            <v>4483.8500000000004</v>
          </cell>
        </row>
        <row r="5229">
          <cell r="A5229">
            <v>98079</v>
          </cell>
          <cell r="B5229" t="str">
            <v>SUMIDOURO RETANGULAR, EM ALVENARIA COM TIJOLOS CERÂMICOS MACIÇOS, DIMENSÕES INTERNAS: 1,0 X 3,0 X H=3,0 M, ÁREA DE INFILTRAÇÃO: 25 M² (PARA 10 CONTRIBUINTES). AF_12/2020</v>
          </cell>
          <cell r="C5229" t="str">
            <v>UN</v>
          </cell>
          <cell r="D5229">
            <v>5284.81</v>
          </cell>
          <cell r="E5229">
            <v>2554.62</v>
          </cell>
          <cell r="F5229">
            <v>7839.43</v>
          </cell>
        </row>
        <row r="5230">
          <cell r="A5230">
            <v>98080</v>
          </cell>
          <cell r="B5230" t="str">
            <v>SUMIDOURO RETANGULAR, EM ALVENARIA COM TIJOLOS CERÂMICOS MACIÇOS, DIMENSÕES INTERNAS: 1,6 X 3,4 X H=3,0 M, ÁREA DE INFILTRAÇÃO: 32,9 M² (PARA 13 CONTRIBUINTES). AF_12/2020</v>
          </cell>
          <cell r="C5230" t="str">
            <v>UN</v>
          </cell>
          <cell r="D5230">
            <v>6754.3600000000006</v>
          </cell>
          <cell r="E5230">
            <v>3302.64</v>
          </cell>
          <cell r="F5230">
            <v>10057</v>
          </cell>
        </row>
        <row r="5231">
          <cell r="A5231">
            <v>98081</v>
          </cell>
          <cell r="B5231" t="str">
            <v>SUMIDOURO RETANGULAR, EM ALVENARIA COM TIJOLOS CERÂMICOS MACIÇOS, DIMENSÕES INTERNAS: 1,6 X 5,8 X H=3,0 M, ÁREA DE INFILTRAÇÃO: 50 M² (PARA 20 CONTRIBUINTES). AF_12/2020</v>
          </cell>
          <cell r="C5231" t="str">
            <v>UN</v>
          </cell>
          <cell r="D5231">
            <v>9974.6500000000015</v>
          </cell>
          <cell r="E5231">
            <v>4906.37</v>
          </cell>
          <cell r="F5231">
            <v>14881.02</v>
          </cell>
        </row>
        <row r="5232">
          <cell r="A5232">
            <v>98082</v>
          </cell>
          <cell r="B5232" t="str">
            <v>TANQUE SÉPTICO RETANGULAR, EM ALVENARIA COM BLOCOS DE CONCRETO, DIMENSÕES INTERNAS: 1,0 X 2,0 X H=1,4 M, VOLUME ÚTIL: 2000 L (PARA 5 CONTRIBUINTES). AF_12/2020</v>
          </cell>
          <cell r="C5232" t="str">
            <v>UN</v>
          </cell>
          <cell r="D5232">
            <v>2248.98</v>
          </cell>
          <cell r="E5232">
            <v>1348.5</v>
          </cell>
          <cell r="F5232">
            <v>3597.48</v>
          </cell>
        </row>
        <row r="5233">
          <cell r="A5233">
            <v>98083</v>
          </cell>
          <cell r="B5233" t="str">
            <v>TANQUE SÉPTICO RETANGULAR, EM ALVENARIA COM BLOCOS DE CONCRETO, DIMENSÕES INTERNAS: 1,2 X 2,4 X H=1,6 M, VOLUME ÚTIL: 3456 L (PARA 13 CONTRIBUINTES). AF_12/2020</v>
          </cell>
          <cell r="C5233" t="str">
            <v>UN</v>
          </cell>
          <cell r="D5233">
            <v>2952.46</v>
          </cell>
          <cell r="E5233">
            <v>1792.64</v>
          </cell>
          <cell r="F5233">
            <v>4745.1000000000004</v>
          </cell>
        </row>
        <row r="5234">
          <cell r="A5234">
            <v>98084</v>
          </cell>
          <cell r="B5234" t="str">
            <v>TANQUE SÉPTICO RETANGULAR, EM ALVENARIA COM BLOCOS DE CONCRETO, DIMENSÕES INTERNAS: 1,4 X 3,2 X H=1,8 M, VOLUME ÚTIL: 6272 L (PARA 32 CONTRIBUINTES). AF_12/2020</v>
          </cell>
          <cell r="C5234" t="str">
            <v>UN</v>
          </cell>
          <cell r="D5234">
            <v>4121.7</v>
          </cell>
          <cell r="E5234">
            <v>2535.16</v>
          </cell>
          <cell r="F5234">
            <v>6656.86</v>
          </cell>
        </row>
        <row r="5235">
          <cell r="A5235">
            <v>98085</v>
          </cell>
          <cell r="B5235" t="str">
            <v>TANQUE SÉPTICO RETANGULAR, EM ALVENARIA COM BLOCOS DE CONCRETO, DIMENSÕES INTERNAS: 1,6 X 4,4 X H=1,8 M, VOLUME ÚTIL: 9856 L (PARA 68 CONTRIBUINTES). AF_12/2020</v>
          </cell>
          <cell r="C5235" t="str">
            <v>UN</v>
          </cell>
          <cell r="D5235">
            <v>5576.19</v>
          </cell>
          <cell r="E5235">
            <v>3465.79</v>
          </cell>
          <cell r="F5235">
            <v>9041.98</v>
          </cell>
        </row>
        <row r="5236">
          <cell r="A5236">
            <v>98086</v>
          </cell>
          <cell r="B5236" t="str">
            <v>TANQUE SÉPTICO RETANGULAR, EM ALVENARIA COM BLOCOS DE CONCRETO, DIMENSÕES INTERNAS: 1,6 X 4,8 X H=2,0 M, VOLUME ÚTIL: 12288 L (PARA 86 CONTRIBUINTES). AF_12/2020</v>
          </cell>
          <cell r="C5236" t="str">
            <v>UN</v>
          </cell>
          <cell r="D5236">
            <v>6282.630000000001</v>
          </cell>
          <cell r="E5236">
            <v>3915.06</v>
          </cell>
          <cell r="F5236">
            <v>10197.69</v>
          </cell>
        </row>
        <row r="5237">
          <cell r="A5237">
            <v>98087</v>
          </cell>
          <cell r="B5237" t="str">
            <v>TANQUE SÉPTICO RETANGULAR, EM ALVENARIA COM BLOCOS DE CONCRETO, DIMENSÕES INTERNAS: 1,6 X 4,6 X H=2,4 M, VOLUME ÚTIL: 14720 L (PARA 105 CONTRIBUINTES). AF_12/2020</v>
          </cell>
          <cell r="C5237" t="str">
            <v>UN</v>
          </cell>
          <cell r="D5237">
            <v>6690.12</v>
          </cell>
          <cell r="E5237">
            <v>4172.0600000000004</v>
          </cell>
          <cell r="F5237">
            <v>10862.18</v>
          </cell>
        </row>
        <row r="5238">
          <cell r="A5238">
            <v>98088</v>
          </cell>
          <cell r="B5238" t="str">
            <v>FILTRO ANAERÓBIO RETANGULAR, EM ALVENARIA COM BLOCOS DE CONCRETO, DIMENSÕES INTERNAS: 0,8 X 1,2 X H=1,67 M, VOLUME ÚTIL: 1152 L (PARA 5 CONTRIBUINTES). AF_12/2020</v>
          </cell>
          <cell r="C5238" t="str">
            <v>UN</v>
          </cell>
          <cell r="D5238">
            <v>1944.42</v>
          </cell>
          <cell r="E5238">
            <v>1154</v>
          </cell>
          <cell r="F5238">
            <v>3098.42</v>
          </cell>
        </row>
        <row r="5239">
          <cell r="A5239">
            <v>98089</v>
          </cell>
          <cell r="B5239" t="str">
            <v>FILTRO ANAERÓBIO RETANGULAR, EM ALVENARIA COM BLOCOS DE CONCRETO, DIMENSÕES INTERNAS: 1,2 X 1,8 X H=1,67 M, VOLUME ÚTIL: 2592 L (PARA 13 CONTRIBUINTES). AF_12/2020</v>
          </cell>
          <cell r="C5239" t="str">
            <v>UN</v>
          </cell>
          <cell r="D5239">
            <v>3060.9799999999996</v>
          </cell>
          <cell r="E5239">
            <v>1841.13</v>
          </cell>
          <cell r="F5239">
            <v>4902.1099999999997</v>
          </cell>
        </row>
        <row r="5240">
          <cell r="A5240">
            <v>98090</v>
          </cell>
          <cell r="B5240" t="str">
            <v>FILTRO ANAERÓBIO RETANGULAR, EM ALVENARIA COM BLOCOS DE CONCRETO, DIMENSÕES INTERNAS: 1,4 X 3,0 X H=1,67 M, VOLUME ÚTIL: 5040 L (PARA 32 CONTRIBUINTES). AF_12/2020</v>
          </cell>
          <cell r="C5240" t="str">
            <v>UN</v>
          </cell>
          <cell r="D5240">
            <v>4798.5199999999995</v>
          </cell>
          <cell r="E5240">
            <v>2902.84</v>
          </cell>
          <cell r="F5240">
            <v>7701.36</v>
          </cell>
        </row>
        <row r="5241">
          <cell r="A5241">
            <v>98091</v>
          </cell>
          <cell r="B5241" t="str">
            <v>FILTRO ANAERÓBIO RETANGULAR, EM ALVENARIA COM BLOCOS DE CONCRETO, DIMENSÕES INTERNAS: 1,4 X 4,2 X H=1,67 M, VOLUME ÚTIL: 7056 L (PARA 67 CONTRIBUINTES). AF_12/2020</v>
          </cell>
          <cell r="C5241" t="str">
            <v>UN</v>
          </cell>
          <cell r="D5241">
            <v>6263.7800000000007</v>
          </cell>
          <cell r="E5241">
            <v>3795.08</v>
          </cell>
          <cell r="F5241">
            <v>10058.86</v>
          </cell>
        </row>
        <row r="5242">
          <cell r="A5242">
            <v>98092</v>
          </cell>
          <cell r="B5242" t="str">
            <v>FILTRO ANAERÓBIO RETANGULAR, EM ALVENARIA COM BLOCOS DE CONCRETO, DIMENSÕES INTERNAS: 1,6 X 4,6 X H=1,67 M, VOLUME ÚTIL: 8832 L (PARA 84 CONTRIBUINTES). AF_12/2020</v>
          </cell>
          <cell r="C5242" t="str">
            <v>UN</v>
          </cell>
          <cell r="D5242">
            <v>7271.7999999999993</v>
          </cell>
          <cell r="E5242">
            <v>4413.2700000000004</v>
          </cell>
          <cell r="F5242">
            <v>11685.07</v>
          </cell>
        </row>
        <row r="5243">
          <cell r="A5243">
            <v>98093</v>
          </cell>
          <cell r="B5243" t="str">
            <v>FILTRO ANAERÓBIO RETANGULAR, EM ALVENARIA COM BLOCOS DE CONCRETO, DIMENSÕES INTERNAS: 1,6 X 5,6 X H=1,67 M, VOLUME ÚTIL: 10752 L (PARA 103 CONTRIBUINTES). AF_12/2020</v>
          </cell>
          <cell r="C5243" t="str">
            <v>UN</v>
          </cell>
          <cell r="D5243">
            <v>8581.380000000001</v>
          </cell>
          <cell r="E5243">
            <v>5210.99</v>
          </cell>
          <cell r="F5243">
            <v>13792.37</v>
          </cell>
        </row>
        <row r="5244">
          <cell r="A5244">
            <v>98094</v>
          </cell>
          <cell r="B5244" t="str">
            <v>SUMIDOURO RETANGULAR, EM ALVENARIA COM BLOCOS DE CONCRETO, DIMENSÕES INTERNAS: 0,8 X 1,4 X H=3,0 M, ÁREA DE INFILTRAÇÃO: 13,2 M² (PARA 5 CONTRIBUINTES). AF_12/2020</v>
          </cell>
          <cell r="C5244" t="str">
            <v>UN</v>
          </cell>
          <cell r="D5244">
            <v>1629.89</v>
          </cell>
          <cell r="E5244">
            <v>917.22</v>
          </cell>
          <cell r="F5244">
            <v>2547.11</v>
          </cell>
        </row>
        <row r="5245">
          <cell r="A5245">
            <v>98099</v>
          </cell>
          <cell r="B5245" t="str">
            <v>SUMIDOURO RETANGULAR, EM ALVENARIA COM BLOCOS DE CONCRETO, DIMENSÕES INTERNAS: 1,0 X 3,0 X H=3,0 M, ÁREA DE INFILTRAÇÃO: 25 M² (PARA 10 CONTRIBUINTES). AF_12/2020</v>
          </cell>
          <cell r="C5245" t="str">
            <v>UN</v>
          </cell>
          <cell r="D5245">
            <v>2776.9</v>
          </cell>
          <cell r="E5245">
            <v>1573.48</v>
          </cell>
          <cell r="F5245">
            <v>4350.38</v>
          </cell>
        </row>
        <row r="5246">
          <cell r="A5246">
            <v>98100</v>
          </cell>
          <cell r="B5246" t="str">
            <v>SUMIDOURO RETANGULAR, EM ALVENARIA COM BLOCOS DE CONCRETO, DIMENSÕES INTERNAS: 1,6 X 3,4 X H=3,0 M, ÁREA DE INFILTRAÇÃO: 32,9 M² (PARA 13 CONTRIBUINTES). . AF_12/2020</v>
          </cell>
          <cell r="C5246" t="str">
            <v>UN</v>
          </cell>
          <cell r="D5246">
            <v>3629.09</v>
          </cell>
          <cell r="E5246">
            <v>2076.41</v>
          </cell>
          <cell r="F5246">
            <v>5705.5</v>
          </cell>
        </row>
        <row r="5247">
          <cell r="A5247">
            <v>98101</v>
          </cell>
          <cell r="B5247" t="str">
            <v>SUMIDOURO RETANGULAR, EM ALVENARIA COM BLOCOS DE CONCRETO, DIMENSÕES INTERNAS: 1,6 X 5,8 X H=3,0 M, ÁREA DE INFILTRAÇÃO: 50 M² (PARA 20 CONTRIBUINTES). . AF_12/2020</v>
          </cell>
          <cell r="C5247" t="str">
            <v>UN</v>
          </cell>
          <cell r="D5247">
            <v>5351.1500000000015</v>
          </cell>
          <cell r="E5247">
            <v>3086.97</v>
          </cell>
          <cell r="F5247">
            <v>8438.1200000000008</v>
          </cell>
        </row>
        <row r="5248">
          <cell r="A5248">
            <v>98109</v>
          </cell>
          <cell r="B5248" t="str">
            <v>CAIXA DE GORDURA ESPECIAL (CAPACIDADE: 312 L - PARA ATÉ 146 PESSOAS SERVIDAS NO PICO), RETANGULAR, EM ALVENARIA COM BLOCOS DE CONCRETO, DIMENSÕES INTERNAS = 0,4X1,2 M, ALTURA INTERNA = 1 M. AF_12/2020</v>
          </cell>
          <cell r="C5248" t="str">
            <v>UN</v>
          </cell>
          <cell r="D5248">
            <v>444.02000000000004</v>
          </cell>
          <cell r="E5248">
            <v>364.33</v>
          </cell>
          <cell r="F5248">
            <v>808.35</v>
          </cell>
        </row>
        <row r="5249">
          <cell r="A5249">
            <v>98110</v>
          </cell>
          <cell r="B5249" t="str">
            <v>CAIXA DE GORDURA PEQUENA (CAPACIDADE: 19 L), CIRCULAR, EM PVC, DIÂMETRO INTERNO= 0,3 M. AF_12/2020</v>
          </cell>
          <cell r="C5249" t="str">
            <v>UN</v>
          </cell>
          <cell r="D5249">
            <v>375.26</v>
          </cell>
          <cell r="E5249">
            <v>11.33</v>
          </cell>
          <cell r="F5249">
            <v>386.59</v>
          </cell>
        </row>
        <row r="5250">
          <cell r="A5250">
            <v>98111</v>
          </cell>
          <cell r="B5250" t="str">
            <v>CAIXA DE INSPEÇÃO PARA ATERRAMENTO, CIRCULAR, EM POLIETILENO, DIÂMETRO INTERNO = 0,3 M. AF_12/2020</v>
          </cell>
          <cell r="C5250" t="str">
            <v>UN</v>
          </cell>
          <cell r="D5250">
            <v>47</v>
          </cell>
          <cell r="E5250">
            <v>6.23</v>
          </cell>
          <cell r="F5250">
            <v>53.23</v>
          </cell>
        </row>
        <row r="5251">
          <cell r="A5251">
            <v>98112</v>
          </cell>
          <cell r="B5251" t="str">
            <v>TIL (TUBO DE INSPEÇÃO E LIMPEZA) CONDOMINIAL PARA ESGOTO, EM PVC, DN 100 X 100 MM. AF_12/2020</v>
          </cell>
          <cell r="C5251" t="str">
            <v>UN</v>
          </cell>
          <cell r="D5251">
            <v>84.02</v>
          </cell>
          <cell r="E5251">
            <v>17.34</v>
          </cell>
          <cell r="F5251">
            <v>101.36</v>
          </cell>
        </row>
        <row r="5252">
          <cell r="A5252">
            <v>98114</v>
          </cell>
          <cell r="B5252" t="str">
            <v>TAMPA CIRCULAR PARA ESGOTO E DRENAGEM, EM FERRO FUNDIDO, DIÂMETRO INTERNO = 0,6 M. AF_12/2020</v>
          </cell>
          <cell r="C5252" t="str">
            <v>UN</v>
          </cell>
          <cell r="D5252">
            <v>703.32</v>
          </cell>
          <cell r="E5252">
            <v>42.05</v>
          </cell>
          <cell r="F5252">
            <v>745.37</v>
          </cell>
        </row>
        <row r="5253">
          <cell r="A5253">
            <v>98115</v>
          </cell>
          <cell r="B5253" t="str">
            <v>TAMPA CIRCULAR PARA ESGOTO E DRENAGEM, EM CONCRETO PRÉ-MOLDADO, DIÂMETRO INTERNO = 0,60 M E ALTURA = 0,10 M. AF_12/2020</v>
          </cell>
          <cell r="C5253" t="str">
            <v>UN</v>
          </cell>
          <cell r="D5253">
            <v>51.99</v>
          </cell>
          <cell r="E5253">
            <v>50.12</v>
          </cell>
          <cell r="F5253">
            <v>102.11</v>
          </cell>
        </row>
        <row r="5254">
          <cell r="A5254">
            <v>89957</v>
          </cell>
          <cell r="B5254" t="str">
            <v>PONTO DE CONSUMO TERMINAL DE ÁGUA FRIA (SUBRAMAL) COM TUBULAÇÃO DE PVC, DN 25 MM, INSTALADO EM RAMAL DE ÁGUA, INCLUSOS RASGO E CHUMBAMENTO EM ALVENARIA. AF_12/2014</v>
          </cell>
          <cell r="C5254" t="str">
            <v>UN</v>
          </cell>
          <cell r="D5254">
            <v>62</v>
          </cell>
          <cell r="E5254">
            <v>88.75</v>
          </cell>
          <cell r="F5254">
            <v>150.75</v>
          </cell>
        </row>
        <row r="5255">
          <cell r="A5255">
            <v>89959</v>
          </cell>
          <cell r="B5255" t="str">
            <v>PONTO DE CONSUMO TERMINAL DE ÁGUA QUENTE (SUBRAMAL) COM TUBULAÇÃO DE CPVC, DN 22 MM, INSTALADO EM RAMAL DE ÁGUA, INCLUSOS RASGO E CHUMBAMENTO EM ALVENARIA. AF_12/2014</v>
          </cell>
          <cell r="C5255" t="str">
            <v>UN</v>
          </cell>
          <cell r="D5255">
            <v>141.43</v>
          </cell>
          <cell r="E5255">
            <v>106.85</v>
          </cell>
          <cell r="F5255">
            <v>248.28</v>
          </cell>
        </row>
        <row r="5256">
          <cell r="A5256">
            <v>89349</v>
          </cell>
          <cell r="B5256" t="str">
            <v>REGISTRO DE PRESSÃO BRUTO, LATÃO, ROSCÁVEL, 1/2" - FORNECIMENTO E INSTALAÇÃO. AF_08/2021</v>
          </cell>
          <cell r="C5256" t="str">
            <v>UN</v>
          </cell>
          <cell r="D5256">
            <v>27.96</v>
          </cell>
          <cell r="E5256">
            <v>2.84</v>
          </cell>
          <cell r="F5256">
            <v>30.8</v>
          </cell>
        </row>
        <row r="5257">
          <cell r="A5257">
            <v>89351</v>
          </cell>
          <cell r="B5257" t="str">
            <v>REGISTRO DE PRESSÃO BRUTO, LATÃO,  ROSCÁVEL, 3/4'' - FORNECIMENTO E INSTALAÇÃO. AF_08/2021</v>
          </cell>
          <cell r="C5257" t="str">
            <v>UN</v>
          </cell>
          <cell r="D5257">
            <v>33.760000000000005</v>
          </cell>
          <cell r="E5257">
            <v>4.37</v>
          </cell>
          <cell r="F5257">
            <v>38.130000000000003</v>
          </cell>
        </row>
        <row r="5258">
          <cell r="A5258">
            <v>89352</v>
          </cell>
          <cell r="B5258" t="str">
            <v>REGISTRO DE GAVETA BRUTO, LATÃO, ROSCÁVEL, 1/2" - FORNECIMENTO E INSTALAÇÃO. AF_08/2021</v>
          </cell>
          <cell r="C5258" t="str">
            <v>UN</v>
          </cell>
          <cell r="D5258">
            <v>38.94</v>
          </cell>
          <cell r="E5258">
            <v>2.84</v>
          </cell>
          <cell r="F5258">
            <v>41.78</v>
          </cell>
        </row>
        <row r="5259">
          <cell r="A5259">
            <v>89353</v>
          </cell>
          <cell r="B5259" t="str">
            <v>REGISTRO DE GAVETA BRUTO, LATÃO, ROSCÁVEL, 3/4" - FORNECIMENTO E INSTALAÇÃO. AF_08/2021</v>
          </cell>
          <cell r="C5259" t="str">
            <v>UN</v>
          </cell>
          <cell r="D5259">
            <v>41.64</v>
          </cell>
          <cell r="E5259">
            <v>4.3600000000000003</v>
          </cell>
          <cell r="F5259">
            <v>46</v>
          </cell>
        </row>
        <row r="5260">
          <cell r="A5260">
            <v>89354</v>
          </cell>
          <cell r="B5260" t="str">
            <v>MISTURADOR MONOCOMANDO PARA CHUVEIRO, BASE BRUTA E ACABAMENTO CROMADO - FORNECIMENTO E INSTALAÇÃO. AF_08/2021</v>
          </cell>
          <cell r="C5260" t="str">
            <v>UN</v>
          </cell>
          <cell r="D5260">
            <v>439.6</v>
          </cell>
          <cell r="E5260">
            <v>24.63</v>
          </cell>
          <cell r="F5260">
            <v>464.23</v>
          </cell>
        </row>
        <row r="5261">
          <cell r="A5261">
            <v>89969</v>
          </cell>
          <cell r="B5261" t="str">
            <v>KIT DE REGISTRO DE PRESSÃO BRUTO DE LATÃO ½", INCLUSIVE CONEXÕES,  ROSCÁVEL, INSTALADO EM RAMAL DE ÁGUA FRIA - FORNECIMENTO E INSTALAÇÃO. AF_12/2014</v>
          </cell>
          <cell r="C5261" t="str">
            <v>UN</v>
          </cell>
          <cell r="D5261">
            <v>38.26</v>
          </cell>
          <cell r="E5261">
            <v>9.24</v>
          </cell>
          <cell r="F5261">
            <v>47.5</v>
          </cell>
        </row>
        <row r="5262">
          <cell r="A5262">
            <v>89970</v>
          </cell>
          <cell r="B5262" t="str">
            <v>KIT DE REGISTRO DE PRESSÃO BRUTO DE LATÃO ¾", INCLUSIVE CONEXÕES, ROSCÁVEL, INSTALADO EM RAMAL DE ÁGUA FRIA - FORNECIMENTO E INSTALAÇÃO. AF_12/2014</v>
          </cell>
          <cell r="C5262" t="str">
            <v>UN</v>
          </cell>
          <cell r="D5262">
            <v>41.269999999999996</v>
          </cell>
          <cell r="E5262">
            <v>11.88</v>
          </cell>
          <cell r="F5262">
            <v>53.15</v>
          </cell>
        </row>
        <row r="5263">
          <cell r="A5263">
            <v>89971</v>
          </cell>
          <cell r="B5263" t="str">
            <v>KIT DE REGISTRO DE GAVETA BRUTO DE LATÃO ½", INCLUSIVE CONEXÕES, ROSCÁVEL, INSTALADO EM RAMAL DE ÁGUA FRIA - FORNECIMENTO E INSTALAÇÃO. AF_12/2014</v>
          </cell>
          <cell r="C5263" t="str">
            <v>UN</v>
          </cell>
          <cell r="D5263">
            <v>44.870000000000005</v>
          </cell>
          <cell r="E5263">
            <v>9.23</v>
          </cell>
          <cell r="F5263">
            <v>54.1</v>
          </cell>
        </row>
        <row r="5264">
          <cell r="A5264">
            <v>89972</v>
          </cell>
          <cell r="B5264" t="str">
            <v>KIT DE REGISTRO DE GAVETA BRUTO DE LATÃO ¾", INCLUSIVE CONEXÕES, ROSCÁVEL, INSTALADO EM RAMAL DE ÁGUA FRIA - FORNECIMENTO E INSTALAÇÃO. AF_12/2014</v>
          </cell>
          <cell r="C5264" t="str">
            <v>UN</v>
          </cell>
          <cell r="D5264">
            <v>48.519999999999996</v>
          </cell>
          <cell r="E5264">
            <v>11.88</v>
          </cell>
          <cell r="F5264">
            <v>60.4</v>
          </cell>
        </row>
        <row r="5265">
          <cell r="A5265">
            <v>89973</v>
          </cell>
          <cell r="B5265" t="str">
            <v>KIT DE MISTURADOR BASE BRUTA DE LATÃO ¾" MONOCOMANDO PARA CHUVEIRO, INCLUSIVE CONEXÕES, INSTALADO EM RAMAL DE ÁGUA - FORNECIMENTO E INSTALAÇÃO. AF_12/2014</v>
          </cell>
          <cell r="C5265" t="str">
            <v>UN</v>
          </cell>
          <cell r="D5265">
            <v>610.91</v>
          </cell>
          <cell r="E5265">
            <v>77.95</v>
          </cell>
          <cell r="F5265">
            <v>688.86</v>
          </cell>
        </row>
        <row r="5266">
          <cell r="A5266">
            <v>89974</v>
          </cell>
          <cell r="B5266" t="str">
            <v>KIT DE TÊ MISTURADOR EM CPVC ¾" COM DUPLO COMANDO PARA CHUVEIRO, INCLUSIVE CONEXÕES, INSTALADO EM RAMAL DE ÁGUA - FORNECIMENTO E INSTALAÇÃO. AF_12/2014</v>
          </cell>
          <cell r="C5266" t="str">
            <v>UN</v>
          </cell>
          <cell r="D5266">
            <v>254.21000000000004</v>
          </cell>
          <cell r="E5266">
            <v>65.7</v>
          </cell>
          <cell r="F5266">
            <v>319.91000000000003</v>
          </cell>
        </row>
        <row r="5267">
          <cell r="A5267">
            <v>89984</v>
          </cell>
          <cell r="B5267" t="str">
            <v>REGISTRO DE PRESSÃO BRUTO, LATÃO, ROSCÁVEL, 1/2", COM ACABAMENTO E CANOPLA CROMADOS - FORNECIMENTO E INSTALAÇÃO. AF_08/2021</v>
          </cell>
          <cell r="C5267" t="str">
            <v>UN</v>
          </cell>
          <cell r="D5267">
            <v>91.460000000000008</v>
          </cell>
          <cell r="E5267">
            <v>7.27</v>
          </cell>
          <cell r="F5267">
            <v>98.73</v>
          </cell>
        </row>
        <row r="5268">
          <cell r="A5268">
            <v>89985</v>
          </cell>
          <cell r="B5268" t="str">
            <v>REGISTRO DE PRESSÃO BRUTO, LATÃO, ROSCÁVEL, 3/4", COM ACABAMENTO E CANOPLA CROMADOS - FORNECIMENTO E INSTALAÇÃO. AF_08/2021</v>
          </cell>
          <cell r="C5268" t="str">
            <v>UN</v>
          </cell>
          <cell r="D5268">
            <v>95.080000000000013</v>
          </cell>
          <cell r="E5268">
            <v>8.7899999999999991</v>
          </cell>
          <cell r="F5268">
            <v>103.87</v>
          </cell>
        </row>
        <row r="5269">
          <cell r="A5269">
            <v>89986</v>
          </cell>
          <cell r="B5269" t="str">
            <v>REGISTRO DE GAVETA BRUTO, LATÃO, ROSCÁVEL, 1/2", COM ACABAMENTO E CANOPLA CROMADOS - FORNECIMENTO E INSTALAÇÃO. AF_08/2021</v>
          </cell>
          <cell r="C5269" t="str">
            <v>UN</v>
          </cell>
          <cell r="D5269">
            <v>88.95</v>
          </cell>
          <cell r="E5269">
            <v>7.27</v>
          </cell>
          <cell r="F5269">
            <v>96.22</v>
          </cell>
        </row>
        <row r="5270">
          <cell r="A5270">
            <v>89987</v>
          </cell>
          <cell r="B5270" t="str">
            <v>REGISTRO DE GAVETA BRUTO, LATÃO, ROSCÁVEL, 3/4", COM ACABAMENTO E CANOPLA CROMADOS - FORNECIMENTO E INSTALAÇÃO. AF_08/2021</v>
          </cell>
          <cell r="C5270" t="str">
            <v>UN</v>
          </cell>
          <cell r="D5270">
            <v>100.59</v>
          </cell>
          <cell r="E5270">
            <v>8.7899999999999991</v>
          </cell>
          <cell r="F5270">
            <v>109.38</v>
          </cell>
        </row>
        <row r="5271">
          <cell r="A5271">
            <v>90371</v>
          </cell>
          <cell r="B5271" t="str">
            <v>REGISTRO DE ESFERA, PVC, ROSCÁVEL, COM VOLANTE, 3/4" - FORNECIMENTO E INSTALAÇÃO. AF_08/2021</v>
          </cell>
          <cell r="C5271" t="str">
            <v>UN</v>
          </cell>
          <cell r="D5271">
            <v>28.400000000000002</v>
          </cell>
          <cell r="E5271">
            <v>4.37</v>
          </cell>
          <cell r="F5271">
            <v>32.770000000000003</v>
          </cell>
        </row>
        <row r="5272">
          <cell r="A5272">
            <v>94489</v>
          </cell>
          <cell r="B5272" t="str">
            <v>REGISTRO DE ESFERA, PVC, SOLDÁVEL, COM VOLANTE, DN  25 MM - FORNECIMENTO E INSTALAÇÃO. AF_08/2021</v>
          </cell>
          <cell r="C5272" t="str">
            <v>UN</v>
          </cell>
          <cell r="D5272">
            <v>29.939999999999998</v>
          </cell>
          <cell r="E5272">
            <v>3.14</v>
          </cell>
          <cell r="F5272">
            <v>33.08</v>
          </cell>
        </row>
        <row r="5273">
          <cell r="A5273">
            <v>94490</v>
          </cell>
          <cell r="B5273" t="str">
            <v>REGISTRO DE ESFERA, PVC, SOLDÁVEL, COM VOLANTE, DN  32 MM - FORNECIMENTO E INSTALAÇÃO. AF_08/2021</v>
          </cell>
          <cell r="C5273" t="str">
            <v>UN</v>
          </cell>
          <cell r="D5273">
            <v>45.75</v>
          </cell>
          <cell r="E5273">
            <v>3.14</v>
          </cell>
          <cell r="F5273">
            <v>48.89</v>
          </cell>
        </row>
        <row r="5274">
          <cell r="A5274">
            <v>94491</v>
          </cell>
          <cell r="B5274" t="str">
            <v>REGISTRO DE ESFERA, PVC, SOLDÁVEL, COM VOLANTE, DN  40 MM - FORNECIMENTO E INSTALAÇÃO. AF_08/2021</v>
          </cell>
          <cell r="C5274" t="str">
            <v>UN</v>
          </cell>
          <cell r="D5274">
            <v>62.160000000000004</v>
          </cell>
          <cell r="E5274">
            <v>4.49</v>
          </cell>
          <cell r="F5274">
            <v>66.650000000000006</v>
          </cell>
        </row>
        <row r="5275">
          <cell r="A5275">
            <v>94492</v>
          </cell>
          <cell r="B5275" t="str">
            <v>REGISTRO DE ESFERA, PVC, SOLDÁVEL, COM VOLANTE, DN  50 MM - FORNECIMENTO E INSTALAÇÃO. AF_08/2021</v>
          </cell>
          <cell r="C5275" t="str">
            <v>UN</v>
          </cell>
          <cell r="D5275">
            <v>64.03</v>
          </cell>
          <cell r="E5275">
            <v>4.49</v>
          </cell>
          <cell r="F5275">
            <v>68.52</v>
          </cell>
        </row>
        <row r="5276">
          <cell r="A5276">
            <v>94493</v>
          </cell>
          <cell r="B5276" t="str">
            <v>REGISTRO DE ESFERA, PVC, SOLDÁVEL, COM VOLANTE, DN  60 MM - FORNECIMENTO E INSTALAÇÃO. AF_08/2021</v>
          </cell>
          <cell r="C5276" t="str">
            <v>UN</v>
          </cell>
          <cell r="D5276">
            <v>118.14999999999999</v>
          </cell>
          <cell r="E5276">
            <v>7.31</v>
          </cell>
          <cell r="F5276">
            <v>125.46</v>
          </cell>
        </row>
        <row r="5277">
          <cell r="A5277">
            <v>94495</v>
          </cell>
          <cell r="B5277" t="str">
            <v>REGISTRO DE GAVETA BRUTO, LATÃO, ROSCÁVEL, 1" - FORNECIMENTO E INSTALAÇÃO. AF_08/2021</v>
          </cell>
          <cell r="C5277" t="str">
            <v>UN</v>
          </cell>
          <cell r="D5277">
            <v>65.259999999999991</v>
          </cell>
          <cell r="E5277">
            <v>5.9</v>
          </cell>
          <cell r="F5277">
            <v>71.16</v>
          </cell>
        </row>
        <row r="5278">
          <cell r="A5278">
            <v>94496</v>
          </cell>
          <cell r="B5278" t="str">
            <v>REGISTRO DE GAVETA BRUTO, LATÃO, ROSCÁVEL, 1 1/4" - FORNECIMENTO E INSTALAÇÃO. AF_08/2021</v>
          </cell>
          <cell r="C5278" t="str">
            <v>UN</v>
          </cell>
          <cell r="D5278">
            <v>88.91</v>
          </cell>
          <cell r="E5278">
            <v>8.0399999999999991</v>
          </cell>
          <cell r="F5278">
            <v>96.95</v>
          </cell>
        </row>
        <row r="5279">
          <cell r="A5279">
            <v>94497</v>
          </cell>
          <cell r="B5279" t="str">
            <v>REGISTRO DE GAVETA BRUTO, LATÃO, ROSCÁVEL, 1 1/2" - FORNECIMENTO E INSTALAÇÃO. AF_08/2021</v>
          </cell>
          <cell r="C5279" t="str">
            <v>UN</v>
          </cell>
          <cell r="D5279">
            <v>112.36</v>
          </cell>
          <cell r="E5279">
            <v>10.48</v>
          </cell>
          <cell r="F5279">
            <v>122.84</v>
          </cell>
        </row>
        <row r="5280">
          <cell r="A5280">
            <v>94498</v>
          </cell>
          <cell r="B5280" t="str">
            <v>REGISTRO DE GAVETA BRUTO, LATÃO, ROSCÁVEL, 2" - FORNECIMENTO E INSTALAÇÃO. AF_08/2021</v>
          </cell>
          <cell r="C5280" t="str">
            <v>UN</v>
          </cell>
          <cell r="D5280">
            <v>156.03</v>
          </cell>
          <cell r="E5280">
            <v>13.52</v>
          </cell>
          <cell r="F5280">
            <v>169.55</v>
          </cell>
        </row>
        <row r="5281">
          <cell r="A5281">
            <v>94499</v>
          </cell>
          <cell r="B5281" t="str">
            <v>REGISTRO DE GAVETA BRUTO, LATÃO, ROSCÁVEL, 2 1/2" - FORNECIMENTO E INSTALAÇÃO. AF_08/2021</v>
          </cell>
          <cell r="C5281" t="str">
            <v>UN</v>
          </cell>
          <cell r="D5281">
            <v>319.42999999999995</v>
          </cell>
          <cell r="E5281">
            <v>18.100000000000001</v>
          </cell>
          <cell r="F5281">
            <v>337.53</v>
          </cell>
        </row>
        <row r="5282">
          <cell r="A5282">
            <v>94500</v>
          </cell>
          <cell r="B5282" t="str">
            <v>REGISTRO DE GAVETA BRUTO, LATÃO, ROSCÁVEL, 3" - FORNECIMENTO E INSTALAÇÃO. AF_08/2021</v>
          </cell>
          <cell r="C5282" t="str">
            <v>UN</v>
          </cell>
          <cell r="D5282">
            <v>387.03</v>
          </cell>
          <cell r="E5282">
            <v>22.67</v>
          </cell>
          <cell r="F5282">
            <v>409.7</v>
          </cell>
        </row>
        <row r="5283">
          <cell r="A5283">
            <v>94501</v>
          </cell>
          <cell r="B5283" t="str">
            <v>REGISTRO DE GAVETA BRUTO, LATÃO, ROSCÁVEL, 4" - FORNECIMENTO E INSTALAÇÃO. AF_08/2021</v>
          </cell>
          <cell r="C5283" t="str">
            <v>UN</v>
          </cell>
          <cell r="D5283">
            <v>798.77</v>
          </cell>
          <cell r="E5283">
            <v>28.77</v>
          </cell>
          <cell r="F5283">
            <v>827.54</v>
          </cell>
        </row>
        <row r="5284">
          <cell r="A5284">
            <v>94792</v>
          </cell>
          <cell r="B5284" t="str">
            <v>REGISTRO DE GAVETA BRUTO, LATÃO, ROSCÁVEL, 1", COM ACABAMENTO E CANOPLA CROMADOS - FORNECIMENTO E INSTALAÇÃO. AF_08/2021</v>
          </cell>
          <cell r="C5284" t="str">
            <v>UN</v>
          </cell>
          <cell r="D5284">
            <v>122.96000000000001</v>
          </cell>
          <cell r="E5284">
            <v>10.32</v>
          </cell>
          <cell r="F5284">
            <v>133.28</v>
          </cell>
        </row>
        <row r="5285">
          <cell r="A5285">
            <v>94793</v>
          </cell>
          <cell r="B5285" t="str">
            <v>REGISTRO DE GAVETA BRUTO, LATÃO, ROSCÁVEL, 1 1/4", COM ACABAMENTO E CANOPLA CROMADOS - FORNECIMENTO E INSTALAÇÃO. AF_08/2021</v>
          </cell>
          <cell r="C5285" t="str">
            <v>UN</v>
          </cell>
          <cell r="D5285">
            <v>170.2</v>
          </cell>
          <cell r="E5285">
            <v>12.46</v>
          </cell>
          <cell r="F5285">
            <v>182.66</v>
          </cell>
        </row>
        <row r="5286">
          <cell r="A5286">
            <v>94794</v>
          </cell>
          <cell r="B5286" t="str">
            <v>REGISTRO DE GAVETA BRUTO, LATÃO, ROSCÁVEL, 1 1/2", COM ACABAMENTO E CANOPLA CROMADOS - FORNECIMENTO E INSTALAÇÃO. AF_08/2021</v>
          </cell>
          <cell r="C5286" t="str">
            <v>UN</v>
          </cell>
          <cell r="D5286">
            <v>178.76</v>
          </cell>
          <cell r="E5286">
            <v>14.9</v>
          </cell>
          <cell r="F5286">
            <v>193.66</v>
          </cell>
        </row>
        <row r="5287">
          <cell r="A5287">
            <v>94795</v>
          </cell>
          <cell r="B5287" t="str">
            <v>TORNEIRA DE BOIA PARA CAIXA D'ÁGUA, ROSCÁVEL, 1/2" - FORNECIMENTO E INSTALAÇÃO. AF_08/2021</v>
          </cell>
          <cell r="C5287" t="str">
            <v>UN</v>
          </cell>
          <cell r="D5287">
            <v>31.83</v>
          </cell>
          <cell r="E5287">
            <v>4.93</v>
          </cell>
          <cell r="F5287">
            <v>36.76</v>
          </cell>
        </row>
        <row r="5288">
          <cell r="A5288">
            <v>94796</v>
          </cell>
          <cell r="B5288" t="str">
            <v>TORNEIRA DE BOIA PARA CAIXA D'ÁGUA, ROSCÁVEL, 3/4" - FORNECIMENTO E INSTALAÇÃO. AF_08/2021</v>
          </cell>
          <cell r="C5288" t="str">
            <v>UN</v>
          </cell>
          <cell r="D5288">
            <v>35.25</v>
          </cell>
          <cell r="E5288">
            <v>7.57</v>
          </cell>
          <cell r="F5288">
            <v>42.82</v>
          </cell>
        </row>
        <row r="5289">
          <cell r="A5289">
            <v>94797</v>
          </cell>
          <cell r="B5289" t="str">
            <v>TORNEIRA DE BOIA PARA CAIXA D'ÁGUA, ROSCÁVEL, 1" - FORNECIMENTO E INSTALAÇÃO. AF_08/2021</v>
          </cell>
          <cell r="C5289" t="str">
            <v>UN</v>
          </cell>
          <cell r="D5289">
            <v>76.569999999999993</v>
          </cell>
          <cell r="E5289">
            <v>10.199999999999999</v>
          </cell>
          <cell r="F5289">
            <v>86.77</v>
          </cell>
        </row>
        <row r="5290">
          <cell r="A5290">
            <v>94798</v>
          </cell>
          <cell r="B5290" t="str">
            <v>TORNEIRA DE BOIA PARA CAIXA D'ÁGUA, ROSCÁVEL, 1 1/4" - FORNECIMENTO E INSTALAÇÃO. AF_08/2021</v>
          </cell>
          <cell r="C5290" t="str">
            <v>UN</v>
          </cell>
          <cell r="D5290">
            <v>129</v>
          </cell>
          <cell r="E5290">
            <v>13.89</v>
          </cell>
          <cell r="F5290">
            <v>142.88999999999999</v>
          </cell>
        </row>
        <row r="5291">
          <cell r="A5291">
            <v>94799</v>
          </cell>
          <cell r="B5291" t="str">
            <v>TORNEIRA DE BOIA PARA CAIXA D'ÁGUA, ROSCÁVEL, 1 1/2" - FORNECIMENTO E INSTALAÇÃO. AF_08/2021</v>
          </cell>
          <cell r="C5291" t="str">
            <v>UN</v>
          </cell>
          <cell r="D5291">
            <v>157.69</v>
          </cell>
          <cell r="E5291">
            <v>18.100000000000001</v>
          </cell>
          <cell r="F5291">
            <v>175.79</v>
          </cell>
        </row>
        <row r="5292">
          <cell r="A5292">
            <v>94800</v>
          </cell>
          <cell r="B5292" t="str">
            <v>TORNEIRA DE BOIA PARA CAIXA D'ÁGUA, ROSCÁVEL, 2" - FORNECIMENTO E INSTALAÇÃO. AF_08/2021</v>
          </cell>
          <cell r="C5292" t="str">
            <v>UN</v>
          </cell>
          <cell r="D5292">
            <v>202.35999999999999</v>
          </cell>
          <cell r="E5292">
            <v>23.37</v>
          </cell>
          <cell r="F5292">
            <v>225.73</v>
          </cell>
        </row>
        <row r="5293">
          <cell r="A5293">
            <v>95248</v>
          </cell>
          <cell r="B5293" t="str">
            <v>VÁLVULA DE ESFERA BRUTA, BRONZE, ROSCÁVEL, 1/2" - FORNECIMENTO E INSTALAÇÃO. AF_08/2021</v>
          </cell>
          <cell r="C5293" t="str">
            <v>UN</v>
          </cell>
          <cell r="D5293">
            <v>57.75</v>
          </cell>
          <cell r="E5293">
            <v>2.84</v>
          </cell>
          <cell r="F5293">
            <v>60.59</v>
          </cell>
        </row>
        <row r="5294">
          <cell r="A5294">
            <v>95249</v>
          </cell>
          <cell r="B5294" t="str">
            <v>VÁLVULA DE ESFERA BRUTA, BRONZE, ROSCÁVEL, 3/4'' - FORNECIMENTO E INSTALAÇÃO. AF_08/2021</v>
          </cell>
          <cell r="C5294" t="str">
            <v>UN</v>
          </cell>
          <cell r="D5294">
            <v>67.099999999999994</v>
          </cell>
          <cell r="E5294">
            <v>4.3600000000000003</v>
          </cell>
          <cell r="F5294">
            <v>71.459999999999994</v>
          </cell>
        </row>
        <row r="5295">
          <cell r="A5295">
            <v>95250</v>
          </cell>
          <cell r="B5295" t="str">
            <v>VÁLVULA DE ESFERA BRUTA, BRONZE, ROSCÁVEL, 1'' - FORNECIMENTO E INSTALAÇÃO. AF_08/2021</v>
          </cell>
          <cell r="C5295" t="str">
            <v>UN</v>
          </cell>
          <cell r="D5295">
            <v>90.55</v>
          </cell>
          <cell r="E5295">
            <v>5.9</v>
          </cell>
          <cell r="F5295">
            <v>96.45</v>
          </cell>
        </row>
        <row r="5296">
          <cell r="A5296">
            <v>95251</v>
          </cell>
          <cell r="B5296" t="str">
            <v>VÁLVULA DE ESFERA BRUTA, BRONZE, ROSCÁVEL, 1 1/4'' - FORNECIMENTO E INSTALAÇÃO. AF_08/2021</v>
          </cell>
          <cell r="C5296" t="str">
            <v>UN</v>
          </cell>
          <cell r="D5296">
            <v>134.62</v>
          </cell>
          <cell r="E5296">
            <v>8.0399999999999991</v>
          </cell>
          <cell r="F5296">
            <v>142.66</v>
          </cell>
        </row>
        <row r="5297">
          <cell r="A5297">
            <v>95252</v>
          </cell>
          <cell r="B5297" t="str">
            <v>VÁLVULA DE ESFERA BRUTA, BRONZE, ROSCÁVEL, 1 1/2'' - FORNECIMENTO E INSTALAÇÃO. AF_08/2021</v>
          </cell>
          <cell r="C5297" t="str">
            <v>UN</v>
          </cell>
          <cell r="D5297">
            <v>162.52000000000001</v>
          </cell>
          <cell r="E5297">
            <v>10.48</v>
          </cell>
          <cell r="F5297">
            <v>173</v>
          </cell>
        </row>
        <row r="5298">
          <cell r="A5298">
            <v>95253</v>
          </cell>
          <cell r="B5298" t="str">
            <v>VÁLVULA DE ESFERA BRUTA, BRONZE, ROSCÁVEL, 2'' - FORNECIMENTO E INSTALAÇÃO. AF_08/2021</v>
          </cell>
          <cell r="C5298" t="str">
            <v>UN</v>
          </cell>
          <cell r="D5298">
            <v>249.48</v>
          </cell>
          <cell r="E5298">
            <v>13.52</v>
          </cell>
          <cell r="F5298">
            <v>263</v>
          </cell>
        </row>
        <row r="5299">
          <cell r="A5299">
            <v>99619</v>
          </cell>
          <cell r="B5299" t="str">
            <v>VÁLVULA DE RETENÇÃO HORIZONTAL, DE BRONZE, ROSCÁVEL, 3/4" - FORNECIMENTO E INSTALAÇÃO. AF_08/2021</v>
          </cell>
          <cell r="C5299" t="str">
            <v>UN</v>
          </cell>
          <cell r="D5299">
            <v>114.8</v>
          </cell>
          <cell r="E5299">
            <v>4.3600000000000003</v>
          </cell>
          <cell r="F5299">
            <v>119.16</v>
          </cell>
        </row>
        <row r="5300">
          <cell r="A5300">
            <v>99620</v>
          </cell>
          <cell r="B5300" t="str">
            <v>VÁLVULA DE RETENÇÃO HORIZONTAL, DE BRONZE, ROSCÁVEL, 1" - FORNECIMENTO E INSTALAÇÃO. AF_08/2021</v>
          </cell>
          <cell r="C5300" t="str">
            <v>UN</v>
          </cell>
          <cell r="D5300">
            <v>155.97999999999999</v>
          </cell>
          <cell r="E5300">
            <v>5.9</v>
          </cell>
          <cell r="F5300">
            <v>161.88</v>
          </cell>
        </row>
        <row r="5301">
          <cell r="A5301">
            <v>99621</v>
          </cell>
          <cell r="B5301" t="str">
            <v>VÁLVULA DE RETENÇÃO HORIZONTAL, DE BRONZE, ROSCÁVEL, 1 1/4" - FORNECIMENTO E INSTALAÇÃO. AF_08/2021</v>
          </cell>
          <cell r="C5301" t="str">
            <v>UN</v>
          </cell>
          <cell r="D5301">
            <v>233.14000000000001</v>
          </cell>
          <cell r="E5301">
            <v>8.0399999999999991</v>
          </cell>
          <cell r="F5301">
            <v>241.18</v>
          </cell>
        </row>
        <row r="5302">
          <cell r="A5302">
            <v>99622</v>
          </cell>
          <cell r="B5302" t="str">
            <v>VÁLVULA DE RETENÇÃO HORIZONTAL, DE BRONZE, ROSCÁVEL, 1 1/2"  - FORNECIMENTO E INSTALAÇÃO. AF_08/2021</v>
          </cell>
          <cell r="C5302" t="str">
            <v>UN</v>
          </cell>
          <cell r="D5302">
            <v>261.14</v>
          </cell>
          <cell r="E5302">
            <v>10.48</v>
          </cell>
          <cell r="F5302">
            <v>271.62</v>
          </cell>
        </row>
        <row r="5303">
          <cell r="A5303">
            <v>99623</v>
          </cell>
          <cell r="B5303" t="str">
            <v>VÁLVULA DE RETENÇÃO HORIZONTAL, DE BRONZE, ROSCÁVEL, 2"  - FORNECIMENTO E INSTALAÇÃO. AF_08/2021</v>
          </cell>
          <cell r="C5303" t="str">
            <v>UN</v>
          </cell>
          <cell r="D5303">
            <v>365.36</v>
          </cell>
          <cell r="E5303">
            <v>13.52</v>
          </cell>
          <cell r="F5303">
            <v>378.88</v>
          </cell>
        </row>
        <row r="5304">
          <cell r="A5304">
            <v>99624</v>
          </cell>
          <cell r="B5304" t="str">
            <v>VÁLVULA DE RETENÇÃO HORIZONTAL, DE BRONZE, ROSCÁVEL, 2 1/2" - FORNECIMENTO E INSTALAÇÃO. AF_08/2021</v>
          </cell>
          <cell r="C5304" t="str">
            <v>UN</v>
          </cell>
          <cell r="D5304">
            <v>521.92999999999995</v>
          </cell>
          <cell r="E5304">
            <v>18.100000000000001</v>
          </cell>
          <cell r="F5304">
            <v>540.03</v>
          </cell>
        </row>
        <row r="5305">
          <cell r="A5305">
            <v>99625</v>
          </cell>
          <cell r="B5305" t="str">
            <v>VÁLVULA DE RETENÇÃO HORIZONTAL, DE BRONZE, ROSCÁVEL, 3" - FORNECIMENTO E INSTALAÇÃO. AF_08/2021</v>
          </cell>
          <cell r="C5305" t="str">
            <v>UN</v>
          </cell>
          <cell r="D5305">
            <v>719.92000000000007</v>
          </cell>
          <cell r="E5305">
            <v>22.67</v>
          </cell>
          <cell r="F5305">
            <v>742.59</v>
          </cell>
        </row>
        <row r="5306">
          <cell r="A5306">
            <v>99626</v>
          </cell>
          <cell r="B5306" t="str">
            <v>VÁLVULA DE RETENÇÃO HORIZONTAL, DE BRONZE, ROSCÁVEL, 4" - FORNECIMENTO E INSTALAÇÃO. AF_08/2021</v>
          </cell>
          <cell r="C5306" t="str">
            <v>UN</v>
          </cell>
          <cell r="D5306">
            <v>1113.94</v>
          </cell>
          <cell r="E5306">
            <v>28.77</v>
          </cell>
          <cell r="F5306">
            <v>1142.71</v>
          </cell>
        </row>
        <row r="5307">
          <cell r="A5307">
            <v>99627</v>
          </cell>
          <cell r="B5307" t="str">
            <v>VÁLVULA DE RETENÇÃO VERTICAL, DE BRONZE, ROSCÁVEL, 1/2" - FORNECIMENTO E INSTALAÇÃO. AF_08/2021</v>
          </cell>
          <cell r="C5307" t="str">
            <v>UN</v>
          </cell>
          <cell r="D5307">
            <v>69.08</v>
          </cell>
          <cell r="E5307">
            <v>2.84</v>
          </cell>
          <cell r="F5307">
            <v>71.92</v>
          </cell>
        </row>
        <row r="5308">
          <cell r="A5308">
            <v>99628</v>
          </cell>
          <cell r="B5308" t="str">
            <v>VÁLVULA DE RETENÇÃO VERTICAL, DE BRONZE, ROSCÁVEL, 3/4" - FORNECIMENTO E INSTALAÇÃO. AF_08/2021</v>
          </cell>
          <cell r="C5308" t="str">
            <v>UN</v>
          </cell>
          <cell r="D5308">
            <v>74.27</v>
          </cell>
          <cell r="E5308">
            <v>4.3600000000000003</v>
          </cell>
          <cell r="F5308">
            <v>78.63</v>
          </cell>
        </row>
        <row r="5309">
          <cell r="A5309">
            <v>99629</v>
          </cell>
          <cell r="B5309" t="str">
            <v>VÁLVULA DE RETENÇÃO VERTICAL, DE BRONZE, ROSCÁVEL, 1" - FORNECIMENTO E INSTALAÇÃO. AF_08/2021</v>
          </cell>
          <cell r="C5309" t="str">
            <v>UN</v>
          </cell>
          <cell r="D5309">
            <v>81.589999999999989</v>
          </cell>
          <cell r="E5309">
            <v>5.9</v>
          </cell>
          <cell r="F5309">
            <v>87.49</v>
          </cell>
        </row>
        <row r="5310">
          <cell r="A5310">
            <v>99630</v>
          </cell>
          <cell r="B5310" t="str">
            <v>VÁLVULA DE RETENÇÃO VERTICAL, DE BRONZE, ROSCÁVEL, 1 1/4" - FORNECIMENTO E INSTALAÇÃO. AF_08/2021</v>
          </cell>
          <cell r="C5310" t="str">
            <v>UN</v>
          </cell>
          <cell r="D5310">
            <v>122.03</v>
          </cell>
          <cell r="E5310">
            <v>8.0399999999999991</v>
          </cell>
          <cell r="F5310">
            <v>130.07</v>
          </cell>
        </row>
        <row r="5311">
          <cell r="A5311">
            <v>99631</v>
          </cell>
          <cell r="B5311" t="str">
            <v>VÁLVULA DE RETENÇÃO VERTICAL, DE BRONZE, ROSCÁVEL, 1 1/2" - FORNECIMENTO E INSTALAÇÃO. AF_08/2021</v>
          </cell>
          <cell r="C5311" t="str">
            <v>UN</v>
          </cell>
          <cell r="D5311">
            <v>141.07000000000002</v>
          </cell>
          <cell r="E5311">
            <v>10.48</v>
          </cell>
          <cell r="F5311">
            <v>151.55000000000001</v>
          </cell>
        </row>
        <row r="5312">
          <cell r="A5312">
            <v>99632</v>
          </cell>
          <cell r="B5312" t="str">
            <v>VÁLVULA DE RETENÇÃO VERTICAL, DE BRONZE, ROSCÁVEL, 2" - FORNECIMENTO E INSTALAÇÃO. AF_08/2021</v>
          </cell>
          <cell r="C5312" t="str">
            <v>UN</v>
          </cell>
          <cell r="D5312">
            <v>204.79</v>
          </cell>
          <cell r="E5312">
            <v>13.52</v>
          </cell>
          <cell r="F5312">
            <v>218.31</v>
          </cell>
        </row>
        <row r="5313">
          <cell r="A5313">
            <v>99633</v>
          </cell>
          <cell r="B5313" t="str">
            <v>VÁLVULA DE RETENÇÃO VERTICAL, DE BRONZE, ROSCÁVEL, 3" - FORNECIMENTO E INSTALAÇÃO. AF_08/2021</v>
          </cell>
          <cell r="C5313" t="str">
            <v>UN</v>
          </cell>
          <cell r="D5313">
            <v>445.21</v>
          </cell>
          <cell r="E5313">
            <v>22.67</v>
          </cell>
          <cell r="F5313">
            <v>467.88</v>
          </cell>
        </row>
        <row r="5314">
          <cell r="A5314">
            <v>99634</v>
          </cell>
          <cell r="B5314" t="str">
            <v>VÁLVULA DE RETENÇÃO VERTICAL, DE BRONZE, ROSCÁVEL, 4" - FORNECIMENTO E INSTALAÇÃO. AF_08/2021</v>
          </cell>
          <cell r="C5314" t="str">
            <v>UN</v>
          </cell>
          <cell r="D5314">
            <v>768.29</v>
          </cell>
          <cell r="E5314">
            <v>28.77</v>
          </cell>
          <cell r="F5314">
            <v>797.06</v>
          </cell>
        </row>
        <row r="5315">
          <cell r="A5315">
            <v>99635</v>
          </cell>
          <cell r="B5315" t="str">
            <v>VÁLVULA DE DESCARGA METÁLICA, BASE 1 1/2", ACABAMENTO METALICO CROMADO - FORNECIMENTO E INSTALAÇÃO. AF_08/2021</v>
          </cell>
          <cell r="C5315" t="str">
            <v>UN</v>
          </cell>
          <cell r="D5315">
            <v>313.58000000000004</v>
          </cell>
          <cell r="E5315">
            <v>36.83</v>
          </cell>
          <cell r="F5315">
            <v>350.41</v>
          </cell>
        </row>
        <row r="5316">
          <cell r="A5316">
            <v>103008</v>
          </cell>
          <cell r="B5316" t="str">
            <v>VÁLVULA DE RETENÇÃO HORIZONTAL, DE BRONZE, ROSCÁVEL, 1/2" - FORNECIMENTO E INSTALAÇÃO. AF_08/2021</v>
          </cell>
          <cell r="C5316" t="str">
            <v>UN</v>
          </cell>
          <cell r="D5316">
            <v>94.429999999999993</v>
          </cell>
          <cell r="E5316">
            <v>2.84</v>
          </cell>
          <cell r="F5316">
            <v>97.27</v>
          </cell>
        </row>
        <row r="5317">
          <cell r="A5317">
            <v>103009</v>
          </cell>
          <cell r="B5317" t="str">
            <v>VÁLVULA DE RETENÇÃO VERTICAL, DE BRONZE, ROSCÁVEL, 2 1/2" - FORNECIMENTO E INSTALAÇÃO. AF_08/2021</v>
          </cell>
          <cell r="C5317" t="str">
            <v>UN</v>
          </cell>
          <cell r="D5317">
            <v>326.64999999999998</v>
          </cell>
          <cell r="E5317">
            <v>18.100000000000001</v>
          </cell>
          <cell r="F5317">
            <v>344.75</v>
          </cell>
        </row>
        <row r="5318">
          <cell r="A5318">
            <v>103010</v>
          </cell>
          <cell r="B5318" t="str">
            <v>VÁLVULA DE RETENÇÃO, DE BRONZE, PÉ COM CRIVOS, ROSCÁVEL, 3/4" - FORNECIMENTO E INSTALAÇÃO. AF_08/2021</v>
          </cell>
          <cell r="C5318" t="str">
            <v>UN</v>
          </cell>
          <cell r="D5318">
            <v>71.59</v>
          </cell>
          <cell r="E5318">
            <v>2.17</v>
          </cell>
          <cell r="F5318">
            <v>73.760000000000005</v>
          </cell>
        </row>
        <row r="5319">
          <cell r="A5319">
            <v>103011</v>
          </cell>
          <cell r="B5319" t="str">
            <v>VÁLVULA DE RETENÇÃO, DE BRONZE, PÉ COM CRIVOS, ROSCÁVEL, 1" - FORNECIMENTO E INSTALAÇÃO. AF_08/2021</v>
          </cell>
          <cell r="C5319" t="str">
            <v>UN</v>
          </cell>
          <cell r="D5319">
            <v>79.36</v>
          </cell>
          <cell r="E5319">
            <v>2.94</v>
          </cell>
          <cell r="F5319">
            <v>82.3</v>
          </cell>
        </row>
        <row r="5320">
          <cell r="A5320">
            <v>103012</v>
          </cell>
          <cell r="B5320" t="str">
            <v>VÁLVULA DE RETENÇÃO, DE BRONZE, PÉ COM CRIVOS, ROSCÁVEL, 1 1/4" - FORNECIMENTO E INSTALAÇÃO. AF_08/2021</v>
          </cell>
          <cell r="C5320" t="str">
            <v>UN</v>
          </cell>
          <cell r="D5320">
            <v>125.7</v>
          </cell>
          <cell r="E5320">
            <v>4.01</v>
          </cell>
          <cell r="F5320">
            <v>129.71</v>
          </cell>
        </row>
        <row r="5321">
          <cell r="A5321">
            <v>103013</v>
          </cell>
          <cell r="B5321" t="str">
            <v>VÁLVULA DE RETENÇÃO, DE BRONZE, PÉ COM CRIVOS, ROSCÁVEL, 1 1/2" - FORNECIMENTO E INSTALAÇÃO. AF_08/2021</v>
          </cell>
          <cell r="C5321" t="str">
            <v>UN</v>
          </cell>
          <cell r="D5321">
            <v>134.54</v>
          </cell>
          <cell r="E5321">
            <v>5.21</v>
          </cell>
          <cell r="F5321">
            <v>139.75</v>
          </cell>
        </row>
        <row r="5322">
          <cell r="A5322">
            <v>103014</v>
          </cell>
          <cell r="B5322" t="str">
            <v>VÁLVULA DE RETENÇÃO, DE BRONZE, PÉ COM CRIVOS, ROSCÁVEL, 2" - FORNECIMENTO E INSTALAÇÃO. AF_08/2021</v>
          </cell>
          <cell r="C5322" t="str">
            <v>UN</v>
          </cell>
          <cell r="D5322">
            <v>203.28</v>
          </cell>
          <cell r="E5322">
            <v>6.74</v>
          </cell>
          <cell r="F5322">
            <v>210.02</v>
          </cell>
        </row>
        <row r="5323">
          <cell r="A5323">
            <v>103015</v>
          </cell>
          <cell r="B5323" t="str">
            <v>VÁLVULA DE RETENÇÃO, DE BRONZE, PÉ COM CRIVOS, ROSCÁVEL, 2 1/2" - FORNECIMENTO E INSTALAÇÃO. AF_08/2021</v>
          </cell>
          <cell r="C5323" t="str">
            <v>UN</v>
          </cell>
          <cell r="D5323">
            <v>361.98999999999995</v>
          </cell>
          <cell r="E5323">
            <v>9.0399999999999991</v>
          </cell>
          <cell r="F5323">
            <v>371.03</v>
          </cell>
        </row>
        <row r="5324">
          <cell r="A5324">
            <v>103016</v>
          </cell>
          <cell r="B5324" t="str">
            <v>VÁLVULA DE RETENÇÃO, DE BRONZE, PÉ COM CRIVOS, ROSCÁVEL, 3" - FORNECIMENTO E INSTALAÇÃO. AF_08/2021</v>
          </cell>
          <cell r="C5324" t="str">
            <v>UN</v>
          </cell>
          <cell r="D5324">
            <v>495.78000000000003</v>
          </cell>
          <cell r="E5324">
            <v>11.32</v>
          </cell>
          <cell r="F5324">
            <v>507.1</v>
          </cell>
        </row>
        <row r="5325">
          <cell r="A5325">
            <v>103017</v>
          </cell>
          <cell r="B5325" t="str">
            <v>VÁLVULA DE RETENÇÃO, DE BRONZE, PÉ COM CRIVOS, ROSCÁVEL, 4" - FORNECIMENTO E INSTALAÇÃO. AF_08/2021</v>
          </cell>
          <cell r="C5325" t="str">
            <v>UN</v>
          </cell>
          <cell r="D5325">
            <v>870.23</v>
          </cell>
          <cell r="E5325">
            <v>14.38</v>
          </cell>
          <cell r="F5325">
            <v>884.61</v>
          </cell>
        </row>
        <row r="5326">
          <cell r="A5326">
            <v>103018</v>
          </cell>
          <cell r="B5326" t="str">
            <v>VÁLVULA DE DESCARGA METÁLICA, BASE 1 1/4", ACABAMENTO METALICO CROMADO - FORNECIMENTO E INSTALAÇÃO. AF_08/2021</v>
          </cell>
          <cell r="C5326" t="str">
            <v>UN</v>
          </cell>
          <cell r="D5326">
            <v>254.85999999999999</v>
          </cell>
          <cell r="E5326">
            <v>31.97</v>
          </cell>
          <cell r="F5326">
            <v>286.83</v>
          </cell>
        </row>
        <row r="5327">
          <cell r="A5327">
            <v>103019</v>
          </cell>
          <cell r="B5327" t="str">
            <v>REGISTRO OU VÁLVULA GLOBO ANGULAR EM LATÃO, PARA HIDRANTES EM INSTALAÇÃO PREDIAL DE INCÊNDIO, 45 GRAUS, 2 1/2" - FORNECIMENTO E INSTALAÇÃO. AF_08/2021</v>
          </cell>
          <cell r="C5327" t="str">
            <v>UN</v>
          </cell>
          <cell r="D5327">
            <v>293.48999999999995</v>
          </cell>
          <cell r="E5327">
            <v>18.100000000000001</v>
          </cell>
          <cell r="F5327">
            <v>311.58999999999997</v>
          </cell>
        </row>
        <row r="5328">
          <cell r="A5328">
            <v>103029</v>
          </cell>
          <cell r="B5328" t="str">
            <v>REGISTRO OU REGULADOR DE GÁS DE COZINHA - FORNECIMENTO E INSTALAÇÃO. AF_08/2021</v>
          </cell>
          <cell r="C5328" t="str">
            <v>UN</v>
          </cell>
          <cell r="D5328">
            <v>48.21</v>
          </cell>
          <cell r="E5328">
            <v>4.3600000000000003</v>
          </cell>
          <cell r="F5328">
            <v>52.57</v>
          </cell>
        </row>
        <row r="5329">
          <cell r="A5329">
            <v>103036</v>
          </cell>
          <cell r="B5329" t="str">
            <v>REGISTRO DE ESFERA, PVC, ROSCÁVEL, COM VOLANTE, 1/2" - FORNECIMENTO E INSTALAÇÃO. AF_08/2021</v>
          </cell>
          <cell r="C5329" t="str">
            <v>UN</v>
          </cell>
          <cell r="D5329">
            <v>23.39</v>
          </cell>
          <cell r="E5329">
            <v>2.84</v>
          </cell>
          <cell r="F5329">
            <v>26.23</v>
          </cell>
        </row>
        <row r="5330">
          <cell r="A5330">
            <v>103037</v>
          </cell>
          <cell r="B5330" t="str">
            <v>REGISTRO DE ESFERA, PVC, ROSCÁVEL, COM VOLANTE, 1" - FORNECIMENTO E INSTALAÇÃO. AF_08/2021</v>
          </cell>
          <cell r="C5330" t="str">
            <v>UN</v>
          </cell>
          <cell r="D5330">
            <v>45.78</v>
          </cell>
          <cell r="E5330">
            <v>5.91</v>
          </cell>
          <cell r="F5330">
            <v>51.69</v>
          </cell>
        </row>
        <row r="5331">
          <cell r="A5331">
            <v>103038</v>
          </cell>
          <cell r="B5331" t="str">
            <v>REGISTRO DE ESFERA, PVC, ROSCÁVEL, COM VOLANTE, 1 1/4" - FORNECIMENTO E INSTALAÇÃO. AF_08/2021</v>
          </cell>
          <cell r="C5331" t="str">
            <v>UN</v>
          </cell>
          <cell r="D5331">
            <v>61.190000000000005</v>
          </cell>
          <cell r="E5331">
            <v>8.0399999999999991</v>
          </cell>
          <cell r="F5331">
            <v>69.23</v>
          </cell>
        </row>
        <row r="5332">
          <cell r="A5332">
            <v>103039</v>
          </cell>
          <cell r="B5332" t="str">
            <v>REGISTRO DE ESFERA, PVC, ROSCÁVEL, COM VOLANTE, 1 1/2" - FORNECIMENTO E INSTALAÇÃO. AF_08/2021</v>
          </cell>
          <cell r="C5332" t="str">
            <v>UN</v>
          </cell>
          <cell r="D5332">
            <v>65.069999999999993</v>
          </cell>
          <cell r="E5332">
            <v>10.48</v>
          </cell>
          <cell r="F5332">
            <v>75.55</v>
          </cell>
        </row>
        <row r="5333">
          <cell r="A5333">
            <v>103040</v>
          </cell>
          <cell r="B5333" t="str">
            <v>REGISTRO DE ESFERA, PVC, ROSCÁVEL, COM VOLANTE, 2" - FORNECIMENTO E INSTALAÇÃO. AF_08/2021</v>
          </cell>
          <cell r="C5333" t="str">
            <v>UN</v>
          </cell>
          <cell r="D5333">
            <v>98.52000000000001</v>
          </cell>
          <cell r="E5333">
            <v>13.52</v>
          </cell>
          <cell r="F5333">
            <v>112.04</v>
          </cell>
        </row>
        <row r="5334">
          <cell r="A5334">
            <v>103041</v>
          </cell>
          <cell r="B5334" t="str">
            <v>REGISTRO DE ESFERA, PVC, ROSCÁVEL, COM BORBOLETA, 1/2" - FORNECIMENTO E INSTALAÇÃO. AF_08/2021</v>
          </cell>
          <cell r="C5334" t="str">
            <v>UN</v>
          </cell>
          <cell r="D5334">
            <v>19.080000000000002</v>
          </cell>
          <cell r="E5334">
            <v>2.84</v>
          </cell>
          <cell r="F5334">
            <v>21.92</v>
          </cell>
        </row>
        <row r="5335">
          <cell r="A5335">
            <v>103042</v>
          </cell>
          <cell r="B5335" t="str">
            <v>REGISTRO DE ESFERA, PVC, ROSCÁVEL, COM BORBOLETA, 3/4" - FORNECIMENTO E INSTALAÇÃO. AF_08/2021</v>
          </cell>
          <cell r="C5335" t="str">
            <v>UN</v>
          </cell>
          <cell r="D5335">
            <v>22.82</v>
          </cell>
          <cell r="E5335">
            <v>4.37</v>
          </cell>
          <cell r="F5335">
            <v>27.19</v>
          </cell>
        </row>
        <row r="5336">
          <cell r="A5336">
            <v>103043</v>
          </cell>
          <cell r="B5336" t="str">
            <v>REGISTRO DE ESFERA, PVC, ROSCÁVEL, COM CABEÇA QUADRADA, 1/2" - FORNECIMENTO E INSTALAÇÃO. AF_08/2021</v>
          </cell>
          <cell r="C5336" t="str">
            <v>UN</v>
          </cell>
          <cell r="D5336">
            <v>22.42</v>
          </cell>
          <cell r="E5336">
            <v>2.84</v>
          </cell>
          <cell r="F5336">
            <v>25.26</v>
          </cell>
        </row>
        <row r="5337">
          <cell r="A5337">
            <v>103044</v>
          </cell>
          <cell r="B5337" t="str">
            <v>REGISTRO DE ESFERA, PVC, ROSCÁVEL, COM CABEÇA QUADRADA, 3/4" - FORNECIMENTO E INSTALAÇÃO. AF_08/2021</v>
          </cell>
          <cell r="C5337" t="str">
            <v>UN</v>
          </cell>
          <cell r="D5337">
            <v>29.77</v>
          </cell>
          <cell r="E5337">
            <v>4.37</v>
          </cell>
          <cell r="F5337">
            <v>34.14</v>
          </cell>
        </row>
        <row r="5338">
          <cell r="A5338">
            <v>103045</v>
          </cell>
          <cell r="B5338" t="str">
            <v>REGISTRO DE PRESSÃO, PVC, ROSCÁVEL, VOLANTE SIMPLES, 1/2" - FORNECIMENTO E INSTALAÇÃO. AF_08/2021</v>
          </cell>
          <cell r="C5338" t="str">
            <v>UN</v>
          </cell>
          <cell r="D5338">
            <v>8.09</v>
          </cell>
          <cell r="E5338">
            <v>2.85</v>
          </cell>
          <cell r="F5338">
            <v>10.94</v>
          </cell>
        </row>
        <row r="5339">
          <cell r="A5339">
            <v>103046</v>
          </cell>
          <cell r="B5339" t="str">
            <v>REGISTRO DE PRESSÃO, PVC, ROSCÁVEL, VOLANTE SIMPLES, 3/4" - FORNECIMENTO E INSTALAÇÃO. AF_08/2021</v>
          </cell>
          <cell r="C5339" t="str">
            <v>UN</v>
          </cell>
          <cell r="D5339">
            <v>21.419999999999998</v>
          </cell>
          <cell r="E5339">
            <v>4.37</v>
          </cell>
          <cell r="F5339">
            <v>25.79</v>
          </cell>
        </row>
        <row r="5340">
          <cell r="A5340">
            <v>103047</v>
          </cell>
          <cell r="B5340" t="str">
            <v>REGISTRO DE ESFERA, PVC, SOLDÁVEL, COM VOLANTE, DN  20 MM - FORNECIMENTO E INSTALAÇÃO. AF_08/2021</v>
          </cell>
          <cell r="C5340" t="str">
            <v>UN</v>
          </cell>
          <cell r="D5340">
            <v>23.51</v>
          </cell>
          <cell r="E5340">
            <v>3.41</v>
          </cell>
          <cell r="F5340">
            <v>26.92</v>
          </cell>
        </row>
        <row r="5341">
          <cell r="A5341">
            <v>103048</v>
          </cell>
          <cell r="B5341" t="str">
            <v>REGISTRO DE PRESSÃO, PVC, SOLDÁVEL, VOLANTE SIMPLES, DN  20 MM - FORNECIMENTO E INSTALAÇÃO. AF_08/2021</v>
          </cell>
          <cell r="C5341" t="str">
            <v>UN</v>
          </cell>
          <cell r="D5341">
            <v>16.86</v>
          </cell>
          <cell r="E5341">
            <v>3.42</v>
          </cell>
          <cell r="F5341">
            <v>20.28</v>
          </cell>
        </row>
        <row r="5342">
          <cell r="A5342">
            <v>103049</v>
          </cell>
          <cell r="B5342" t="str">
            <v>REGISTRO DE PRESSÃO, PVC, SOLDÁVEL, VOLANTE SIMPLES, DN  25 MM - FORNECIMENTO E INSTALAÇÃO. AF_08/2021</v>
          </cell>
          <cell r="C5342" t="str">
            <v>UN</v>
          </cell>
          <cell r="D5342">
            <v>18.880000000000003</v>
          </cell>
          <cell r="E5342">
            <v>3.15</v>
          </cell>
          <cell r="F5342">
            <v>22.03</v>
          </cell>
        </row>
        <row r="5343">
          <cell r="A5343">
            <v>103050</v>
          </cell>
          <cell r="B5343" t="str">
            <v>SUBSTITUIÇÃO DE REGISTRO OU VÁLVULA, ROSCÁVEL, DN  20 MM. AF_08/2021</v>
          </cell>
          <cell r="C5343" t="str">
            <v>UN</v>
          </cell>
          <cell r="D5343">
            <v>11.570000000000002</v>
          </cell>
          <cell r="E5343">
            <v>15.69</v>
          </cell>
          <cell r="F5343">
            <v>27.26</v>
          </cell>
        </row>
        <row r="5344">
          <cell r="A5344">
            <v>103051</v>
          </cell>
          <cell r="B5344" t="str">
            <v>SUBSTITUIÇÃO DE REGISTRO OU VÁLVULA, ROSCÁVEL, DN  25 MM. AF_08/2021</v>
          </cell>
          <cell r="C5344" t="str">
            <v>UN</v>
          </cell>
          <cell r="D5344">
            <v>13.920000000000002</v>
          </cell>
          <cell r="E5344">
            <v>19.100000000000001</v>
          </cell>
          <cell r="F5344">
            <v>33.020000000000003</v>
          </cell>
        </row>
        <row r="5345">
          <cell r="A5345">
            <v>103052</v>
          </cell>
          <cell r="B5345" t="str">
            <v>SUBSTITUIÇÃO DE REGISTRO OU VÁLVULA, ROSCÁVEL, DN  32 MM. AF_08/2021</v>
          </cell>
          <cell r="C5345" t="str">
            <v>UN</v>
          </cell>
          <cell r="D5345">
            <v>20.47</v>
          </cell>
          <cell r="E5345">
            <v>23.65</v>
          </cell>
          <cell r="F5345">
            <v>44.12</v>
          </cell>
        </row>
        <row r="5346">
          <cell r="A5346">
            <v>95634</v>
          </cell>
          <cell r="B5346" t="str">
            <v>KIT CAVALETE PARA MEDIÇÃO DE ÁGUA - ENTRADA PRINCIPAL, EM PVC SOLDÁVEL DN 20 (½")   FORNECIMENTO E INSTALAÇÃO (EXCLUSIVE HIDRÔMETRO). AF_11/2016</v>
          </cell>
          <cell r="C5346" t="str">
            <v>UN</v>
          </cell>
          <cell r="D5346">
            <v>173.95</v>
          </cell>
          <cell r="E5346">
            <v>58.65</v>
          </cell>
          <cell r="F5346">
            <v>232.6</v>
          </cell>
        </row>
        <row r="5347">
          <cell r="A5347">
            <v>95635</v>
          </cell>
          <cell r="B5347" t="str">
            <v>KIT CAVALETE PARA MEDIÇÃO DE ÁGUA - ENTRADA PRINCIPAL, EM PVC SOLDÁVEL DN 25 (¾")   FORNECIMENTO E INSTALAÇÃO (EXCLUSIVE HIDRÔMETRO). AF_11/2016</v>
          </cell>
          <cell r="C5347" t="str">
            <v>UN</v>
          </cell>
          <cell r="D5347">
            <v>180.26000000000002</v>
          </cell>
          <cell r="E5347">
            <v>67.849999999999994</v>
          </cell>
          <cell r="F5347">
            <v>248.11</v>
          </cell>
        </row>
        <row r="5348">
          <cell r="A5348">
            <v>95636</v>
          </cell>
          <cell r="B5348" t="str">
            <v>KIT CAVALETE PARA MEDIÇÃO DE ÁGUA - ENTRADA PRINCIPAL, EM AÇO GALVANIZADO DN 25 (1 )   FORNECIMENTO E INSTALAÇÃO (EXCLUSIVE HIDRÔMETRO). AF_11/2016</v>
          </cell>
          <cell r="C5348" t="str">
            <v>UN</v>
          </cell>
          <cell r="D5348">
            <v>270.53999999999996</v>
          </cell>
          <cell r="E5348">
            <v>130.74</v>
          </cell>
          <cell r="F5348">
            <v>401.28</v>
          </cell>
        </row>
        <row r="5349">
          <cell r="A5349">
            <v>95637</v>
          </cell>
          <cell r="B5349" t="str">
            <v>KIT CAVALETE PARA MEDIÇÃO DE ÁGUA - ENTRADA PRINCIPAL, EM AÇO GALVANIZADO DN 32 (1 ¼)  FORNECIMENTO E INSTALAÇÃO (EXCLUSIVE HIDRÔMETRO). AF_11/2016</v>
          </cell>
          <cell r="C5349" t="str">
            <v>UN</v>
          </cell>
          <cell r="D5349">
            <v>403.73999999999995</v>
          </cell>
          <cell r="E5349">
            <v>223.82</v>
          </cell>
          <cell r="F5349">
            <v>627.55999999999995</v>
          </cell>
        </row>
        <row r="5350">
          <cell r="A5350">
            <v>95638</v>
          </cell>
          <cell r="B5350" t="str">
            <v>KIT CAVALETE PARA MEDIÇÃO DE ÁGUA - ENTRADA PRINCIPAL, EM AÇO GALVANIZADO DN 40 (1 ½)  FORNECIMENTO E INSTALAÇÃO (EXCLUSIVE HIDRÔMETRO). AF_11/2016</v>
          </cell>
          <cell r="C5350" t="str">
            <v>UN</v>
          </cell>
          <cell r="D5350">
            <v>505.59999999999997</v>
          </cell>
          <cell r="E5350">
            <v>258.08</v>
          </cell>
          <cell r="F5350">
            <v>763.68</v>
          </cell>
        </row>
        <row r="5351">
          <cell r="A5351">
            <v>95639</v>
          </cell>
          <cell r="B5351" t="str">
            <v>KIT CAVALETE PARA MEDIÇÃO DE ÁGUA - ENTRADA PRINCIPAL, EM AÇO GALVANIZADO DN 50 (2)  FORNECIMENTO E INSTALAÇÃO (EXCLUSIVE HIDRÔMETRO). AF_11/2016</v>
          </cell>
          <cell r="C5351" t="str">
            <v>UN</v>
          </cell>
          <cell r="D5351">
            <v>707.36999999999989</v>
          </cell>
          <cell r="E5351">
            <v>265.67</v>
          </cell>
          <cell r="F5351">
            <v>973.04</v>
          </cell>
        </row>
        <row r="5352">
          <cell r="A5352">
            <v>95641</v>
          </cell>
          <cell r="B5352" t="str">
            <v>KIT CAVALETE PARA MEDIÇÃO DE ÁGUA - ENTRADA INDIVIDUALIZADA, EM PVC DN 25 (¾), PARA 2 MEDIDORES  FORNECIMENTO E INSTALAÇÃO (EXCLUSIVE HIDRÔMETRO). AF_11/2016</v>
          </cell>
          <cell r="C5352" t="str">
            <v>UN</v>
          </cell>
          <cell r="D5352">
            <v>233.26</v>
          </cell>
          <cell r="E5352">
            <v>101.44</v>
          </cell>
          <cell r="F5352">
            <v>334.7</v>
          </cell>
        </row>
        <row r="5353">
          <cell r="A5353">
            <v>95642</v>
          </cell>
          <cell r="B5353" t="str">
            <v>KIT CAVALETE PARA MEDIÇÃO DE ÁGUA - ENTRADA INDIVIDUALIZADA, EM PVC DN 25 (¾), PARA 3 MEDIDORES  FORNECIMENTO E INSTALAÇÃO (EXCLUSIVE HIDRÔMETRO). AF_11/2016</v>
          </cell>
          <cell r="C5353" t="str">
            <v>UN</v>
          </cell>
          <cell r="D5353">
            <v>345.41999999999996</v>
          </cell>
          <cell r="E5353">
            <v>149.97999999999999</v>
          </cell>
          <cell r="F5353">
            <v>495.4</v>
          </cell>
        </row>
        <row r="5354">
          <cell r="A5354">
            <v>95643</v>
          </cell>
          <cell r="B5354" t="str">
            <v>KIT CAVALETE PARA MEDIÇÃO DE ÁGUA - ENTRADA INDIVIDUALIZADA, EM PVC DN 25 (¾), PARA 4 MEDIDORES  FORNECIMENTO E INSTALAÇÃO (EXCLUSIVE HIDRÔMETRO). AF_11/2016</v>
          </cell>
          <cell r="C5354" t="str">
            <v>UN</v>
          </cell>
          <cell r="D5354">
            <v>453.79999999999995</v>
          </cell>
          <cell r="E5354">
            <v>195.1</v>
          </cell>
          <cell r="F5354">
            <v>648.9</v>
          </cell>
        </row>
        <row r="5355">
          <cell r="A5355">
            <v>95644</v>
          </cell>
          <cell r="B5355" t="str">
            <v>KIT CAVALETE PARA MEDIÇÃO DE ÁGUA - ENTRADA INDIVIDUALIZADA, EM PVC DN 32 (1), PARA 1 MEDIDOR  FORNECIMENTO E INSTALAÇÃO (EXCLUSIVE HIDRÔMETRO). AF_11/2016</v>
          </cell>
          <cell r="C5355" t="str">
            <v>UN</v>
          </cell>
          <cell r="D5355">
            <v>178.25</v>
          </cell>
          <cell r="E5355">
            <v>64.209999999999994</v>
          </cell>
          <cell r="F5355">
            <v>242.46</v>
          </cell>
        </row>
        <row r="5356">
          <cell r="A5356">
            <v>95645</v>
          </cell>
          <cell r="B5356" t="str">
            <v>KIT CAVALETE PARA MEDIÇÃO DE ÁGUA - ENTRADA INDIVIDUALIZADA, EM PVC DN 32 (1), PARA 2 MEDIDORES  FORNECIMENTO E INSTALAÇÃO (EXCLUSIVE HIDRÔMETRO). AF_11/2016</v>
          </cell>
          <cell r="C5356" t="str">
            <v>UN</v>
          </cell>
          <cell r="D5356">
            <v>332.29</v>
          </cell>
          <cell r="E5356">
            <v>114.08</v>
          </cell>
          <cell r="F5356">
            <v>446.37</v>
          </cell>
        </row>
        <row r="5357">
          <cell r="A5357">
            <v>95646</v>
          </cell>
          <cell r="B5357" t="str">
            <v>KIT CAVALETE PARA MEDIÇÃO DE ÁGUA - ENTRADA INDIVIDUALIZADA, EM PVC DN 32 (1), PARA 3 MEDIDORES  FORNECIMENTO E INSTALAÇÃO (EXCLUSIVE HIDRÔMETRO). AF_11/2016</v>
          </cell>
          <cell r="C5357" t="str">
            <v>UN</v>
          </cell>
          <cell r="D5357">
            <v>496.06000000000006</v>
          </cell>
          <cell r="E5357">
            <v>169.38</v>
          </cell>
          <cell r="F5357">
            <v>665.44</v>
          </cell>
        </row>
        <row r="5358">
          <cell r="A5358">
            <v>95647</v>
          </cell>
          <cell r="B5358" t="str">
            <v>KIT CAVALETE PARA MEDIÇÃO DE ÁGUA - ENTRADA INDIVIDUALIZADA, EM PVC DN 32 (1), PARA 4 MEDIDORES  FORNECIMENTO E INSTALAÇÃO (EXCLUSIVE HIDRÔMETRO). AF_11/2016</v>
          </cell>
          <cell r="C5358" t="str">
            <v>UN</v>
          </cell>
          <cell r="D5358">
            <v>652.98</v>
          </cell>
          <cell r="E5358">
            <v>220.62</v>
          </cell>
          <cell r="F5358">
            <v>873.6</v>
          </cell>
        </row>
        <row r="5359">
          <cell r="A5359">
            <v>95648</v>
          </cell>
          <cell r="B5359" t="str">
            <v>KIT CAVALETE PARA MEDIÇÃO DE ÁGUA - ENTRADA INDIVIDUALIZADA, EM CPVC DN 28 (1"), PARA 1 MEDIDOR - FORNECIMENTO E INSTALAÇÃO (EXCLUSIVE HIDRÔMETRO). AF_11/2016</v>
          </cell>
          <cell r="C5359" t="str">
            <v>UN</v>
          </cell>
          <cell r="D5359">
            <v>498.35</v>
          </cell>
          <cell r="E5359">
            <v>61.98</v>
          </cell>
          <cell r="F5359">
            <v>560.33000000000004</v>
          </cell>
        </row>
        <row r="5360">
          <cell r="A5360">
            <v>95649</v>
          </cell>
          <cell r="B5360" t="str">
            <v>KIT CAVALETE PARA MEDIÇÃO DE ÁGUA - ENTRADA INDIVIDUALIZADA, EM CPVC DN 28 (1"), PARA 2 MEDIDORES - FORNECIMENTO E INSTALAÇÃO (EXCLUSIVE HIDRÔMETRO). AF_11/2016</v>
          </cell>
          <cell r="C5360" t="str">
            <v>UN</v>
          </cell>
          <cell r="D5360">
            <v>858.54</v>
          </cell>
          <cell r="E5360">
            <v>108.77</v>
          </cell>
          <cell r="F5360">
            <v>967.31</v>
          </cell>
        </row>
        <row r="5361">
          <cell r="A5361">
            <v>95650</v>
          </cell>
          <cell r="B5361" t="str">
            <v>KIT CAVALETE PARA MEDIÇÃO DE ÁGUA - ENTRADA INDIVIDUALIZADA, EM CPVC DN 28 (1"), PARA 3 MEDIDORES - FORNECIMENTO E INSTALAÇÃO (EXCLUSIVE HIDRÔMETRO). AF_11/2016</v>
          </cell>
          <cell r="C5361" t="str">
            <v>UN</v>
          </cell>
          <cell r="D5361">
            <v>1253.02</v>
          </cell>
          <cell r="E5361">
            <v>160.83000000000001</v>
          </cell>
          <cell r="F5361">
            <v>1413.85</v>
          </cell>
        </row>
        <row r="5362">
          <cell r="A5362">
            <v>95651</v>
          </cell>
          <cell r="B5362" t="str">
            <v>KIT CAVALETE PARA MEDIÇÃO DE ÁGUA - ENTRADA INDIVIDUALIZADA, EM CPVC DN 28 (1"), PARA 4 MEDIDORES - FORNECIMENTO E INSTALAÇÃO (EXCLUSIVE HIDRÔMETRO). AF_11/2016</v>
          </cell>
          <cell r="C5362" t="str">
            <v>UN</v>
          </cell>
          <cell r="D5362">
            <v>1627.6399999999999</v>
          </cell>
          <cell r="E5362">
            <v>209.21</v>
          </cell>
          <cell r="F5362">
            <v>1836.85</v>
          </cell>
        </row>
        <row r="5363">
          <cell r="A5363">
            <v>95652</v>
          </cell>
          <cell r="B5363" t="str">
            <v>KIT CAVALETE PARA MEDIÇÃO DE ÁGUA - ENTRADA INDIVIDUALIZADA, EM CPVC DN 35 (1 ¼"), PARA 1 MEDIDOR - FORNECIMENTO E INSTALAÇÃO (EXCLUSIVE HIDRÔMETRO). AF_11/2016</v>
          </cell>
          <cell r="C5363" t="str">
            <v>UN</v>
          </cell>
          <cell r="D5363">
            <v>627.12</v>
          </cell>
          <cell r="E5363">
            <v>68.84</v>
          </cell>
          <cell r="F5363">
            <v>695.96</v>
          </cell>
        </row>
        <row r="5364">
          <cell r="A5364">
            <v>95653</v>
          </cell>
          <cell r="B5364" t="str">
            <v>KIT CAVALETE PARA MEDIÇÃO DE ÁGUA - ENTRADA INDIVIDUALIZADA, EM CPVC DN 35 (1 ¼"), PARA 2 MEDIDORES - FORNECIMENTO E INSTALAÇÃO (EXCLUSIVE HIDRÔMETRO). AF_11/2016</v>
          </cell>
          <cell r="C5364" t="str">
            <v>UN</v>
          </cell>
          <cell r="D5364">
            <v>1114.48</v>
          </cell>
          <cell r="E5364">
            <v>122.32</v>
          </cell>
          <cell r="F5364">
            <v>1236.8</v>
          </cell>
        </row>
        <row r="5365">
          <cell r="A5365">
            <v>95654</v>
          </cell>
          <cell r="B5365" t="str">
            <v>KIT CAVALETE PARA MEDIÇÃO DE ÁGUA - ENTRADA INDIVIDUALIZADA, EM CPVC DN 35 (1 ¼"), PARA 3 MEDIDORES - FORNECIMENTO E INSTALAÇÃO (EXCLUSIVE HIDRÔMETRO). AF_11/2016</v>
          </cell>
          <cell r="C5365" t="str">
            <v>UN</v>
          </cell>
          <cell r="D5365">
            <v>1640.98</v>
          </cell>
          <cell r="E5365">
            <v>181.63</v>
          </cell>
          <cell r="F5365">
            <v>1822.61</v>
          </cell>
        </row>
        <row r="5366">
          <cell r="A5366">
            <v>95655</v>
          </cell>
          <cell r="B5366" t="str">
            <v>KIT CAVALETE PARA MEDIÇÃO DE ÁGUA - ENTRADA INDIVIDUALIZADA, EM CPVC DN 35 (1 ¼"), PARA 4 MEDIDORES - FORNECIMENTO E INSTALAÇÃO (EXCLUSIVE HIDRÔMETRO). AF_11/2016</v>
          </cell>
          <cell r="C5366" t="str">
            <v>UN</v>
          </cell>
          <cell r="D5366">
            <v>2141.6799999999998</v>
          </cell>
          <cell r="E5366">
            <v>236.57</v>
          </cell>
          <cell r="F5366">
            <v>2378.25</v>
          </cell>
        </row>
        <row r="5367">
          <cell r="A5367">
            <v>95657</v>
          </cell>
          <cell r="B5367" t="str">
            <v>KIT CAVALETE PARA MEDIÇÃO DE ÁGUA - ENTRADA INDIVIDUALIZADA, EM PPR PN20 DN 25 (¾") PARA 1 MEDIDOR - FORNECIMENTO E INSTALAÇÃO (EXCLUSIVE HIDRÔMETRO). AF_11/2016</v>
          </cell>
          <cell r="C5367" t="str">
            <v>UN</v>
          </cell>
          <cell r="D5367">
            <v>235.71000000000004</v>
          </cell>
          <cell r="E5367">
            <v>55.83</v>
          </cell>
          <cell r="F5367">
            <v>291.54000000000002</v>
          </cell>
        </row>
        <row r="5368">
          <cell r="A5368">
            <v>95658</v>
          </cell>
          <cell r="B5368" t="str">
            <v>KIT CAVALETE PARA MEDIÇÃO DE ÁGUA - ENTRADA INDIVIDUALIZADA, EM PPR PN20 DN 25 (¾" ) PARA 2 MEDIDORES - FORNECIMENTO E INSTALAÇÃO (EXCLUSIVE HIDRÔMETRO). AF_11/2016</v>
          </cell>
          <cell r="C5368" t="str">
            <v>UN</v>
          </cell>
          <cell r="D5368">
            <v>440.04999999999995</v>
          </cell>
          <cell r="E5368">
            <v>107.99</v>
          </cell>
          <cell r="F5368">
            <v>548.04</v>
          </cell>
        </row>
        <row r="5369">
          <cell r="A5369">
            <v>95659</v>
          </cell>
          <cell r="B5369" t="str">
            <v>KIT CAVALETE PARA MEDIÇÃO DE ÁGUA - ENTRADA INDIVIDUALIZADA, EM PPR PN20 DN 25 (¾") PARA 3 MEDIDORES - FORNECIMENTO E INSTALAÇÃO (EXCLUSIVE HIDRÔMETRO). AF_11/2016</v>
          </cell>
          <cell r="C5369" t="str">
            <v>UN</v>
          </cell>
          <cell r="D5369">
            <v>600.49</v>
          </cell>
          <cell r="E5369">
            <v>168.99</v>
          </cell>
          <cell r="F5369">
            <v>769.48</v>
          </cell>
        </row>
        <row r="5370">
          <cell r="A5370">
            <v>95660</v>
          </cell>
          <cell r="B5370" t="str">
            <v>KIT CAVALETE PARA MEDIÇÃO DE ÁGUA - ENTRADA INDIVIDUALIZADA, EM PPR PN20 DN 25 (¾") PARA 4 MEDIDORES - FORNECIMENTO E INSTALAÇÃO (EXCLUSIVE HIDRÔMETRO). AF_11/2016</v>
          </cell>
          <cell r="C5370" t="str">
            <v>UN</v>
          </cell>
          <cell r="D5370">
            <v>869.81000000000017</v>
          </cell>
          <cell r="E5370">
            <v>222.32</v>
          </cell>
          <cell r="F5370">
            <v>1092.1300000000001</v>
          </cell>
        </row>
        <row r="5371">
          <cell r="A5371">
            <v>95661</v>
          </cell>
          <cell r="B5371" t="str">
            <v>KIT CAVALETE PARA MEDIÇÃO DE ÁGUA - ENTRADA INDIVIDUALIZADA, EM PPR PN20 DN 32 (1") PARA 1 MEDIDOR - FORNECIMENTO E INSTALAÇÃO (EXCLUSIVE HIDRÔMETRO). AF_11/2016</v>
          </cell>
          <cell r="C5371" t="str">
            <v>UN</v>
          </cell>
          <cell r="D5371">
            <v>308.52</v>
          </cell>
          <cell r="E5371">
            <v>66.56</v>
          </cell>
          <cell r="F5371">
            <v>375.08</v>
          </cell>
        </row>
        <row r="5372">
          <cell r="A5372">
            <v>95662</v>
          </cell>
          <cell r="B5372" t="str">
            <v>KIT CAVALETE PARA MEDIÇÃO DE ÁGUA - ENTRADA INDIVIDUALIZADA, EM PPR PN20 DN 32 (1") PARA 2 MEDIDORES - FORNECIMENTO E INSTALAÇÃO (EXCLUSIVE HIDRÔMETRO). AF_11/2016</v>
          </cell>
          <cell r="C5372" t="str">
            <v>UN</v>
          </cell>
          <cell r="D5372">
            <v>585.32999999999993</v>
          </cell>
          <cell r="E5372">
            <v>131.35</v>
          </cell>
          <cell r="F5372">
            <v>716.68</v>
          </cell>
        </row>
        <row r="5373">
          <cell r="A5373">
            <v>95663</v>
          </cell>
          <cell r="B5373" t="str">
            <v>KIT CAVALETE PARA MEDIÇÃO DE ÁGUA - ENTRADA INDIVIDUALIZADA, EM PPR PN20 DN 32 (1") PARA 3 MEDIDORES - FORNECIMENTO E INSTALAÇÃO (EXCLUSIVE HIDRÔMETRO). AF_11/2016</v>
          </cell>
          <cell r="C5373" t="str">
            <v>UN</v>
          </cell>
          <cell r="D5373">
            <v>880.47</v>
          </cell>
          <cell r="E5373">
            <v>201.5</v>
          </cell>
          <cell r="F5373">
            <v>1081.97</v>
          </cell>
        </row>
        <row r="5374">
          <cell r="A5374">
            <v>95664</v>
          </cell>
          <cell r="B5374" t="str">
            <v>KIT CAVALETE PARA MEDIÇÃO DE ÁGUA - ENTRADA INDIVIDUALIZADA, EM PPR PN20 DN 32 (1") PARA 4 MEDIDORES - FORNECIMENTO E INSTALAÇÃO (EXCLUSIVE HIDRÔMETRO). AF_11/2016</v>
          </cell>
          <cell r="C5374" t="str">
            <v>UN</v>
          </cell>
          <cell r="D5374">
            <v>1160.1500000000001</v>
          </cell>
          <cell r="E5374">
            <v>265.08999999999997</v>
          </cell>
          <cell r="F5374">
            <v>1425.24</v>
          </cell>
        </row>
        <row r="5375">
          <cell r="A5375">
            <v>95665</v>
          </cell>
          <cell r="B5375" t="str">
            <v>KIT CAVALETE PARA MEDIÇÃO DE ÁGUA - ENTRADA INDIVIDUALIZADA, EM PPR PN25 DN 25 (¾") PARA 1 MEDIDOR - FORNECIMENTO E INSTALAÇÃO (EXCLUSIVE HIDRÔMETRO). AF_11/2016</v>
          </cell>
          <cell r="C5375" t="str">
            <v>UN</v>
          </cell>
          <cell r="D5375">
            <v>246.79000000000002</v>
          </cell>
          <cell r="E5375">
            <v>58.38</v>
          </cell>
          <cell r="F5375">
            <v>305.17</v>
          </cell>
        </row>
        <row r="5376">
          <cell r="A5376">
            <v>95666</v>
          </cell>
          <cell r="B5376" t="str">
            <v>KIT CAVALETE PARA MEDIÇÃO DE ÁGUA - ENTRADA INDIVIDUALIZADA, EM PPR PN25 DN 25 (¾") PARA 2 MEDIDORES - FORNECIMENTO E INSTALAÇÃO (EXCLUSIVE HIDRÔMETRO). AF_11/2016</v>
          </cell>
          <cell r="C5376" t="str">
            <v>UN</v>
          </cell>
          <cell r="D5376">
            <v>465.23</v>
          </cell>
          <cell r="E5376">
            <v>115.15</v>
          </cell>
          <cell r="F5376">
            <v>580.38</v>
          </cell>
        </row>
        <row r="5377">
          <cell r="A5377">
            <v>95667</v>
          </cell>
          <cell r="B5377" t="str">
            <v>KIT CAVALETE PARA MEDIÇÃO DE ÁGUA - ENTRADA INDIVIDUALIZADA, EM PPR PN25 DN 25 (¾") PARA 3 MEDIDORES - FORNECIMENTO E INSTALAÇÃO (EXCLUSIVE HIDRÔMETRO). AF_11/2016</v>
          </cell>
          <cell r="C5377" t="str">
            <v>UN</v>
          </cell>
          <cell r="D5377">
            <v>691.05</v>
          </cell>
          <cell r="E5377">
            <v>176.82</v>
          </cell>
          <cell r="F5377">
            <v>867.87</v>
          </cell>
        </row>
        <row r="5378">
          <cell r="A5378">
            <v>95668</v>
          </cell>
          <cell r="B5378" t="str">
            <v>KIT CAVALETE PARA MEDIÇÃO DE ÁGUA - ENTRADA INDIVIDUALIZADA, EM PPR PN25 DN 25 (¾") PARA 4 MEDIDORES - FORNECIMENTO E INSTALAÇÃO (EXCLUSIVE HIDRÔMETRO). AF_11/2016</v>
          </cell>
          <cell r="C5378" t="str">
            <v>UN</v>
          </cell>
          <cell r="D5378">
            <v>905.96</v>
          </cell>
          <cell r="E5378">
            <v>232.49</v>
          </cell>
          <cell r="F5378">
            <v>1138.45</v>
          </cell>
        </row>
        <row r="5379">
          <cell r="A5379">
            <v>95669</v>
          </cell>
          <cell r="B5379" t="str">
            <v>KIT CAVALETE PARA MEDIÇÃO DE ÁGUA - ENTRADA INDIVIDUALIZADA, EM PPR PN25 DN 32 (1") PARA 1 MEDIDOR - FORNECIMENTO E INSTALAÇÃO (EXCLUSIVE HIDRÔMETRO). AF_11/2016</v>
          </cell>
          <cell r="C5379" t="str">
            <v>UN</v>
          </cell>
          <cell r="D5379">
            <v>331.97</v>
          </cell>
          <cell r="E5379">
            <v>69.63</v>
          </cell>
          <cell r="F5379">
            <v>401.6</v>
          </cell>
        </row>
        <row r="5380">
          <cell r="A5380">
            <v>95670</v>
          </cell>
          <cell r="B5380" t="str">
            <v>KIT CAVALETE PARA MEDIÇÃO DE ÁGUA - ENTRADA INDIVIDUALIZADA, EM PPR PN25 DN 32 (1") PARA 2 MEDIDORES - FORNECIMENTO E INSTALAÇÃO (EXCLUSIVE HIDRÔMETRO). AF_11/2016</v>
          </cell>
          <cell r="C5380" t="str">
            <v>UN</v>
          </cell>
          <cell r="D5380">
            <v>609.92000000000007</v>
          </cell>
          <cell r="E5380">
            <v>137.31</v>
          </cell>
          <cell r="F5380">
            <v>747.23</v>
          </cell>
        </row>
        <row r="5381">
          <cell r="A5381">
            <v>95671</v>
          </cell>
          <cell r="B5381" t="str">
            <v>KIT CAVALETE PARA MEDIÇÃO DE ÁGUA - ENTRADA INDIVIDUALIZADA, EM PPR PN25 DN 32 (1") PARA 3 MEDIDORES - FORNECIMENTO E INSTALAÇÃO (EXCLUSIVE HIDRÔMETRO). AF_11/2016</v>
          </cell>
          <cell r="C5381" t="str">
            <v>UN</v>
          </cell>
          <cell r="D5381">
            <v>911.31000000000006</v>
          </cell>
          <cell r="E5381">
            <v>210.85</v>
          </cell>
          <cell r="F5381">
            <v>1122.1600000000001</v>
          </cell>
        </row>
        <row r="5382">
          <cell r="A5382">
            <v>95672</v>
          </cell>
          <cell r="B5382" t="str">
            <v>KIT CAVALETE PARA MEDIÇÃO DE ÁGUA - ENTRADA INDIVIDUALIZADA, EM PPR PN25 DN 32 (1") PARA 4 MEDIDORES - FORNECIMENTO E INSTALAÇÃO (EXCLUSIVE HIDRÔMETRO). AF_11/2016</v>
          </cell>
          <cell r="C5382" t="str">
            <v>UN</v>
          </cell>
          <cell r="D5382">
            <v>1222.26</v>
          </cell>
          <cell r="E5382">
            <v>277.22000000000003</v>
          </cell>
          <cell r="F5382">
            <v>1499.48</v>
          </cell>
        </row>
        <row r="5383">
          <cell r="A5383">
            <v>95673</v>
          </cell>
          <cell r="B5383" t="str">
            <v>HIDRÔMETRO DN 20 (½), 1,5 M³/H  FORNECIMENTO E INSTALAÇÃO. AF_11/2016</v>
          </cell>
          <cell r="C5383" t="str">
            <v>UN</v>
          </cell>
          <cell r="D5383">
            <v>101.27</v>
          </cell>
          <cell r="E5383">
            <v>18.11</v>
          </cell>
          <cell r="F5383">
            <v>119.38</v>
          </cell>
        </row>
        <row r="5384">
          <cell r="A5384">
            <v>95674</v>
          </cell>
          <cell r="B5384" t="str">
            <v>HIDRÔMETRO DN 20 (½), 3,0 M³/H  FORNECIMENTO E INSTALAÇÃO. AF_11/2016</v>
          </cell>
          <cell r="C5384" t="str">
            <v>UN</v>
          </cell>
          <cell r="D5384">
            <v>108.18</v>
          </cell>
          <cell r="E5384">
            <v>18.11</v>
          </cell>
          <cell r="F5384">
            <v>126.29</v>
          </cell>
        </row>
        <row r="5385">
          <cell r="A5385">
            <v>95675</v>
          </cell>
          <cell r="B5385" t="str">
            <v>HIDRÔMETRO DN 25 (¾ ), 5,0 M³/H FORNECIMENTO E INSTALAÇÃO. AF_11/2016</v>
          </cell>
          <cell r="C5385" t="str">
            <v>UN</v>
          </cell>
          <cell r="D5385">
            <v>132.87</v>
          </cell>
          <cell r="E5385">
            <v>20.93</v>
          </cell>
          <cell r="F5385">
            <v>153.80000000000001</v>
          </cell>
        </row>
        <row r="5386">
          <cell r="A5386">
            <v>95676</v>
          </cell>
          <cell r="B5386" t="str">
            <v>CAIXA EM CONCRETO PRÉ-MOLDADO PARA ABRIGO DE HIDRÔMETRO COM DN 20 (½)  FORNECIMENTO E INSTALAÇÃO. AF_11/2016</v>
          </cell>
          <cell r="C5386" t="str">
            <v>UN</v>
          </cell>
          <cell r="D5386">
            <v>80.27</v>
          </cell>
          <cell r="E5386">
            <v>8.6199999999999992</v>
          </cell>
          <cell r="F5386">
            <v>88.89</v>
          </cell>
        </row>
        <row r="5387">
          <cell r="A5387">
            <v>97741</v>
          </cell>
          <cell r="B5387" t="str">
            <v>KIT CAVALETE PARA MEDIÇÃO DE ÁGUA - ENTRADA INDIVIDUALIZADA, EM PVC DN 25 (¾), PARA 1 MEDIDOR  FORNECIMENTO E INSTALAÇÃO (EXCLUSIVE HIDRÔMETRO). AF_11/2016</v>
          </cell>
          <cell r="C5387" t="str">
            <v>UN</v>
          </cell>
          <cell r="D5387">
            <v>128.32</v>
          </cell>
          <cell r="E5387">
            <v>57.81</v>
          </cell>
          <cell r="F5387">
            <v>186.13</v>
          </cell>
        </row>
        <row r="5388">
          <cell r="A5388">
            <v>90436</v>
          </cell>
          <cell r="B5388" t="str">
            <v>FURO MANUAL EM ALVENARIA, PARA INSTALAÇÕES HIDRÁULICAS, DIÂMETROS MENORES OU IGUAIS A 40 MM. AF_09/2023</v>
          </cell>
          <cell r="C5388" t="str">
            <v>UN</v>
          </cell>
          <cell r="D5388">
            <v>4.2799999999999994</v>
          </cell>
          <cell r="E5388">
            <v>12.03</v>
          </cell>
          <cell r="F5388">
            <v>16.309999999999999</v>
          </cell>
        </row>
        <row r="5389">
          <cell r="A5389">
            <v>90437</v>
          </cell>
          <cell r="B5389" t="str">
            <v>FURO MANUAL EM ALVENARIA, PARA INSTALAÇÕES HIDRÁULICAS, DIÂMETROS MAIORES QUE 40 MM E MENORES OU IGUAIS A 75 MM. AF_09/2023</v>
          </cell>
          <cell r="C5389" t="str">
            <v>UN</v>
          </cell>
          <cell r="D5389">
            <v>11.520000000000003</v>
          </cell>
          <cell r="E5389">
            <v>31.97</v>
          </cell>
          <cell r="F5389">
            <v>43.49</v>
          </cell>
        </row>
        <row r="5390">
          <cell r="A5390">
            <v>90438</v>
          </cell>
          <cell r="B5390" t="str">
            <v>FURO MANUAL EM ALVENARIA, PARA INSTALAÇÕES HIDRÁULICAS, DIÂMETROS MAIORES QUE 75 MM E MENORES OU IGUAIS A 100 MM. AF_09/2023</v>
          </cell>
          <cell r="C5390" t="str">
            <v>UN</v>
          </cell>
          <cell r="D5390">
            <v>16.829999999999998</v>
          </cell>
          <cell r="E5390">
            <v>46.68</v>
          </cell>
          <cell r="F5390">
            <v>63.51</v>
          </cell>
        </row>
        <row r="5391">
          <cell r="A5391">
            <v>90439</v>
          </cell>
          <cell r="B5391" t="str">
            <v>FURO MECANIZADO EM CONCRETO, COM MARTELO DEMOLIDOR, PARA INSTALAÇÕES HIDRÁULICAS, DIÂMETROS MENORES OU IGUAIS A 40 MM. AF_09/2023</v>
          </cell>
          <cell r="C5391" t="str">
            <v>UN</v>
          </cell>
          <cell r="D5391">
            <v>3.1000000000000005</v>
          </cell>
          <cell r="E5391">
            <v>7.2</v>
          </cell>
          <cell r="F5391">
            <v>10.3</v>
          </cell>
        </row>
        <row r="5392">
          <cell r="A5392">
            <v>90440</v>
          </cell>
          <cell r="B5392" t="str">
            <v>FURO MECANIZADO EM CONCRETO, COM MARTELO DEMOLIDOR, PARA INSTALAÇÕES HIDRÁULICAS, DIÂMETROS MAIORES QUE 40 MM E MENORES OU IGUAIS A 75 MM. AF_09/2023</v>
          </cell>
          <cell r="C5392" t="str">
            <v>UN</v>
          </cell>
          <cell r="D5392">
            <v>8.370000000000001</v>
          </cell>
          <cell r="E5392">
            <v>19.13</v>
          </cell>
          <cell r="F5392">
            <v>27.5</v>
          </cell>
        </row>
        <row r="5393">
          <cell r="A5393">
            <v>90441</v>
          </cell>
          <cell r="B5393" t="str">
            <v>FURO MECANIZADO EM CONCRETO, COM MARTELO DEMOLIDOR, PARA INSTALAÇÕES HIDRÁULICAS, DIÂMETROS MAIORES QUE 75 MM E MENORES OU IGUAIS A 150 MM. AF_09/2023</v>
          </cell>
          <cell r="C5393" t="str">
            <v>UN</v>
          </cell>
          <cell r="D5393">
            <v>12.259999999999998</v>
          </cell>
          <cell r="E5393">
            <v>27.9</v>
          </cell>
          <cell r="F5393">
            <v>40.159999999999997</v>
          </cell>
        </row>
        <row r="5394">
          <cell r="A5394">
            <v>90443</v>
          </cell>
          <cell r="B5394" t="str">
            <v>RASGO LINEAR MANUAL EM ALVENARIA, PARA RAMAIS/ DISTRIBUIÇÃO DE INSTALAÇÕES HIDRÁULICAS, DIÂMETROS MENORES OU IGUAIS A 40 MM. AF_09/2023</v>
          </cell>
          <cell r="C5394" t="str">
            <v>M</v>
          </cell>
          <cell r="D5394">
            <v>2.2799999999999994</v>
          </cell>
          <cell r="E5394">
            <v>6.48</v>
          </cell>
          <cell r="F5394">
            <v>8.76</v>
          </cell>
        </row>
        <row r="5395">
          <cell r="A5395">
            <v>90444</v>
          </cell>
          <cell r="B5395" t="str">
            <v>RASGO LINEAR MECANIZADO EM CONTRAPISO, PARA RAMAIS/ DISTRIBUIÇÃO DE INSTALAÇÕES HIDRÁULICAS, DIÂMETROS MENORES OU IGUAIS A 40 MM. AF_09/2023_PS</v>
          </cell>
          <cell r="C5395" t="str">
            <v>M</v>
          </cell>
          <cell r="D5395">
            <v>4.0400000000000009</v>
          </cell>
          <cell r="E5395">
            <v>10.17</v>
          </cell>
          <cell r="F5395">
            <v>14.21</v>
          </cell>
        </row>
        <row r="5396">
          <cell r="A5396">
            <v>90445</v>
          </cell>
          <cell r="B5396" t="str">
            <v>RASGO LINEAR MECANIZADO EM CONTRAPISO, PARA RAMAIS/ DISTRIBUIÇÃO DE INSTALAÇÕES HIDRÁULICAS, DIÂMETROS MAIORES QUE 40 MM E MENORES OU IGUAIS A 75 MM. AF_09/2023_PS</v>
          </cell>
          <cell r="C5396" t="str">
            <v>M</v>
          </cell>
          <cell r="D5396">
            <v>5.41</v>
          </cell>
          <cell r="E5396">
            <v>13.43</v>
          </cell>
          <cell r="F5396">
            <v>18.84</v>
          </cell>
        </row>
        <row r="5397">
          <cell r="A5397">
            <v>90446</v>
          </cell>
          <cell r="B5397" t="str">
            <v>RASGO LINEAR MECANIZADO EM CONTRAPISO, PARA RAMAIS/ DISTRIBUIÇÃO DE INSTALAÇÕES HIDRÁULICAS, DIÂMETROS MAIORES QUE 75 MM E MENORES OU IGUAIS A 100 MM. AF_09/2023_PS</v>
          </cell>
          <cell r="C5397" t="str">
            <v>M</v>
          </cell>
          <cell r="D5397">
            <v>7.1900000000000013</v>
          </cell>
          <cell r="E5397">
            <v>17.82</v>
          </cell>
          <cell r="F5397">
            <v>25.01</v>
          </cell>
        </row>
        <row r="5398">
          <cell r="A5398">
            <v>90447</v>
          </cell>
          <cell r="B5398" t="str">
            <v>RASGO LINEAR MANUAL EM ALVENARIA, PARA ELETRODUTOS, DIÂMETROS MENORES OU IGUAIS A 40 MM. AF_09/2023</v>
          </cell>
          <cell r="C5398" t="str">
            <v>M</v>
          </cell>
          <cell r="D5398">
            <v>2.4799999999999995</v>
          </cell>
          <cell r="E5398">
            <v>6.63</v>
          </cell>
          <cell r="F5398">
            <v>9.11</v>
          </cell>
        </row>
        <row r="5399">
          <cell r="A5399">
            <v>90451</v>
          </cell>
          <cell r="B5399" t="str">
            <v>PASSANTE TIPO PEÇA EM POLIESTIRENO (ISOPOR), FIXADO EM LAJE, PARA ABERTURA PARA PASSAGEM DE 1 TUBO DE ATÉ 50 MM DE DIÂMETRO. AF_09/2023</v>
          </cell>
          <cell r="C5399" t="str">
            <v>UN</v>
          </cell>
          <cell r="D5399">
            <v>3.85</v>
          </cell>
          <cell r="E5399">
            <v>3.36</v>
          </cell>
          <cell r="F5399">
            <v>7.21</v>
          </cell>
        </row>
        <row r="5400">
          <cell r="A5400">
            <v>90452</v>
          </cell>
          <cell r="B5400" t="str">
            <v>PASSANTE TIPO PEÇA EM POLIESTIRENO (ISOPOR), FIXADO EM LAJE, PARA PASSAGEM DE NO MÁXIMO 5 TUBOS DE 50 MM DE DIÂMETRO. AF_09/2023</v>
          </cell>
          <cell r="C5400" t="str">
            <v>UN</v>
          </cell>
          <cell r="D5400">
            <v>23.1</v>
          </cell>
          <cell r="E5400">
            <v>5.84</v>
          </cell>
          <cell r="F5400">
            <v>28.94</v>
          </cell>
        </row>
        <row r="5401">
          <cell r="A5401">
            <v>90453</v>
          </cell>
          <cell r="B5401" t="str">
            <v>PASSANTE TIPO TUBO COM DIÂMETRO DE 40 MM, FIXADO EM LAJE, PARA PASSAGEM DE TUBULAÇÕES COM NO MÁXIMO 32 MM DE DIÂMETRO. AF_09/2023</v>
          </cell>
          <cell r="C5401" t="str">
            <v>UN</v>
          </cell>
          <cell r="D5401">
            <v>2.3200000000000003</v>
          </cell>
          <cell r="E5401">
            <v>1.89</v>
          </cell>
          <cell r="F5401">
            <v>4.21</v>
          </cell>
        </row>
        <row r="5402">
          <cell r="A5402">
            <v>90454</v>
          </cell>
          <cell r="B5402" t="str">
            <v>PASSANTE TIPO TUBO COM DIÂMETRO DE 75 MM, FIXADO EM LAJE, PARA PASSAGEM DE TUBULAÇÕES COM NO MÁXIMO 50 MM DE DIÂMETRO. AF_09/2023</v>
          </cell>
          <cell r="C5402" t="str">
            <v>UN</v>
          </cell>
          <cell r="D5402">
            <v>3.87</v>
          </cell>
          <cell r="E5402">
            <v>2.87</v>
          </cell>
          <cell r="F5402">
            <v>6.74</v>
          </cell>
        </row>
        <row r="5403">
          <cell r="A5403">
            <v>90455</v>
          </cell>
          <cell r="B5403" t="str">
            <v>PASSANTE TIPO TUBO COM DIÂMETRO DE 100 MM, FIXADO EM LAJE, PARA PASSAGEM DE TUBULAÇÕES COM NO MÁXIMO 75 MM DE DIÂMETRO. AF_09/2023</v>
          </cell>
          <cell r="C5403" t="str">
            <v>UN</v>
          </cell>
          <cell r="D5403">
            <v>4.47</v>
          </cell>
          <cell r="E5403">
            <v>4.2</v>
          </cell>
          <cell r="F5403">
            <v>8.67</v>
          </cell>
        </row>
        <row r="5404">
          <cell r="A5404">
            <v>90456</v>
          </cell>
          <cell r="B5404" t="str">
            <v>QUEBRA EM ALVENARIA PARA INSTALAÇÃO DE CAIXA DE TOMADA (4X4 OU 4X2). AF_09/2023</v>
          </cell>
          <cell r="C5404" t="str">
            <v>UN</v>
          </cell>
          <cell r="D5404">
            <v>1.62</v>
          </cell>
          <cell r="E5404">
            <v>4.41</v>
          </cell>
          <cell r="F5404">
            <v>6.03</v>
          </cell>
        </row>
        <row r="5405">
          <cell r="A5405">
            <v>90457</v>
          </cell>
          <cell r="B5405" t="str">
            <v>QUEBRA EM ALVENARIA PARA INSTALAÇÃO DE QUADRO DISTRIBUIÇÃO PEQUENO (19X25 CM). AF_09/2023</v>
          </cell>
          <cell r="C5405" t="str">
            <v>UN</v>
          </cell>
          <cell r="D5405">
            <v>3.7899999999999991</v>
          </cell>
          <cell r="E5405">
            <v>9.98</v>
          </cell>
          <cell r="F5405">
            <v>13.77</v>
          </cell>
        </row>
        <row r="5406">
          <cell r="A5406">
            <v>90458</v>
          </cell>
          <cell r="B5406" t="str">
            <v>QUEBRA EM ALVENARIA PARA INSTALAÇÃO DE QUADRO DISTRIBUIÇÃO GRANDE (76X40 CM). AF_09/2023</v>
          </cell>
          <cell r="C5406" t="str">
            <v>UN</v>
          </cell>
          <cell r="D5406">
            <v>10.91</v>
          </cell>
          <cell r="E5406">
            <v>28.38</v>
          </cell>
          <cell r="F5406">
            <v>39.29</v>
          </cell>
        </row>
        <row r="5407">
          <cell r="A5407">
            <v>90459</v>
          </cell>
          <cell r="B5407" t="str">
            <v>QUEBRA EM ALVENARIA PARA INSTALAÇÃO DE ABRIGO PARA MANGUEIRAS (90X60 CM). AF_09/2023</v>
          </cell>
          <cell r="C5407" t="str">
            <v>UN</v>
          </cell>
          <cell r="D5407">
            <v>14.160000000000004</v>
          </cell>
          <cell r="E5407">
            <v>39.33</v>
          </cell>
          <cell r="F5407">
            <v>53.49</v>
          </cell>
        </row>
        <row r="5408">
          <cell r="A5408">
            <v>90460</v>
          </cell>
          <cell r="B5408" t="str">
            <v>SUPORTE PARA 2 TUBOS HORIZONTAIS, ESPAÇADO A CADA 56 CM, EM PERFILADO COM COMPRIMENTO DE 25 CM FIXADO EM LAJE, POR METRO DE TUBULAÇÃO FIXADA. AF_09/2023</v>
          </cell>
          <cell r="C5408" t="str">
            <v>M</v>
          </cell>
          <cell r="D5408">
            <v>19.59</v>
          </cell>
          <cell r="E5408">
            <v>6.91</v>
          </cell>
          <cell r="F5408">
            <v>26.5</v>
          </cell>
        </row>
        <row r="5409">
          <cell r="A5409">
            <v>90461</v>
          </cell>
          <cell r="B5409" t="str">
            <v>SUPORTE PARA 4 TUBOS HORIZONTAIS, ESPAÇADO A CADA 56 CM, EM PERFILADO COM COMPRIMENTO DE 42 CM FIXADO EM LAJE, POR METRO DE TUBULAÇÃO FIXADA. AF_09/2023</v>
          </cell>
          <cell r="C5409" t="str">
            <v>M</v>
          </cell>
          <cell r="D5409">
            <v>12.120000000000001</v>
          </cell>
          <cell r="E5409">
            <v>8</v>
          </cell>
          <cell r="F5409">
            <v>20.12</v>
          </cell>
        </row>
        <row r="5410">
          <cell r="A5410">
            <v>90462</v>
          </cell>
          <cell r="B5410" t="str">
            <v>SUPORTE PARA 2 TUBOS VERTICAIS, ESPAÇADO A CADA 150 CM, EM PERFILADO COM COMPRIMENTO DE 25 CM FIXADO EM PAREDE, POR METRO DE TUBULAÇÃO FIXADA. AF_09/2023</v>
          </cell>
          <cell r="C5410" t="str">
            <v>M</v>
          </cell>
          <cell r="D5410">
            <v>3.45</v>
          </cell>
          <cell r="E5410">
            <v>1.24</v>
          </cell>
          <cell r="F5410">
            <v>4.6900000000000004</v>
          </cell>
        </row>
        <row r="5411">
          <cell r="A5411">
            <v>90463</v>
          </cell>
          <cell r="B5411" t="str">
            <v>SUPORTE PARA 4 TUBOS VERTICAIS, ESPAÇADO A CADA 150 CM, EM PERFILADO COM COMPRIMENTO DE 42 CM FIXADO EM PAREDE, POR METRO DE TUBULAÇÃO FIXADA. AF_09/2023</v>
          </cell>
          <cell r="C5411" t="str">
            <v>M</v>
          </cell>
          <cell r="D5411">
            <v>2.6</v>
          </cell>
          <cell r="E5411">
            <v>1.44</v>
          </cell>
          <cell r="F5411">
            <v>4.04</v>
          </cell>
        </row>
        <row r="5412">
          <cell r="A5412">
            <v>90466</v>
          </cell>
          <cell r="B5412" t="str">
            <v>CHUMBAMENTO LINEAR EM ALVENARIA PARA RAMAIS/DISTRIBUIÇÃO DE INSTALAÇÕES HIDRÁULICAS COM DIÂMETROS MENORES OU IGUAIS A 40 MM. AF_09/2023</v>
          </cell>
          <cell r="C5412" t="str">
            <v>M</v>
          </cell>
          <cell r="D5412">
            <v>6.0799999999999983</v>
          </cell>
          <cell r="E5412">
            <v>10.41</v>
          </cell>
          <cell r="F5412">
            <v>16.489999999999998</v>
          </cell>
        </row>
        <row r="5413">
          <cell r="A5413">
            <v>90467</v>
          </cell>
          <cell r="B5413" t="str">
            <v>CHUMBAMENTO LINEAR EM ALVENARIA PARA RAMAIS/DISTRIBUIÇÃO DE INSTALAÇÕES HIDRÁULICAS COM DIÂMETROS MAIORES QUE 40 MM E MENORES OU IGUAIS A 75 MM. AF_09/2023</v>
          </cell>
          <cell r="C5413" t="str">
            <v>M</v>
          </cell>
          <cell r="D5413">
            <v>9.240000000000002</v>
          </cell>
          <cell r="E5413">
            <v>15.54</v>
          </cell>
          <cell r="F5413">
            <v>24.78</v>
          </cell>
        </row>
        <row r="5414">
          <cell r="A5414">
            <v>90468</v>
          </cell>
          <cell r="B5414" t="str">
            <v>CHUMBAMENTO LINEAR EM CONTRAPISO PARA RAMAIS/DISTRIBUIÇÃO DE INSTALAÇÕES HIDRÁULICAS COM DIÂMETROS MENORES OU IGUAIS A 40 MM. AF_09/2023</v>
          </cell>
          <cell r="C5414" t="str">
            <v>M</v>
          </cell>
          <cell r="D5414">
            <v>3.83</v>
          </cell>
          <cell r="E5414">
            <v>4.12</v>
          </cell>
          <cell r="F5414">
            <v>7.95</v>
          </cell>
        </row>
        <row r="5415">
          <cell r="A5415">
            <v>90469</v>
          </cell>
          <cell r="B5415" t="str">
            <v>CHUMBAMENTO LINEAR EM CONTRAPISO PARA RAMAIS/DISTRIBUIÇÃO DE INSTALAÇÕES HIDRÁULICAS COM DIÂMETROS MAIORES QUE 40 MM E MENORES OU IGUAIS A 75 MM. AF_09/2023</v>
          </cell>
          <cell r="C5415" t="str">
            <v>M</v>
          </cell>
          <cell r="D5415">
            <v>5.9</v>
          </cell>
          <cell r="E5415">
            <v>6.16</v>
          </cell>
          <cell r="F5415">
            <v>12.06</v>
          </cell>
        </row>
        <row r="5416">
          <cell r="A5416">
            <v>90470</v>
          </cell>
          <cell r="B5416" t="str">
            <v>CHUMBAMENTO LINEAR EM CONTRAPISO PARA RAMAIS/DISTRIBUIÇÃO DE INSTALAÇÕES HIDRÁULICAS COM DIÂMETROS MAIORES QUE 75 MM E MENORES OU IGUAIS A 100 MM. AF_09/2023</v>
          </cell>
          <cell r="C5416" t="str">
            <v>M</v>
          </cell>
          <cell r="D5416">
            <v>8.1300000000000008</v>
          </cell>
          <cell r="E5416">
            <v>7.83</v>
          </cell>
          <cell r="F5416">
            <v>15.96</v>
          </cell>
        </row>
        <row r="5417">
          <cell r="A5417">
            <v>91166</v>
          </cell>
          <cell r="B5417" t="str">
            <v>FIXAÇÃO DE TUBOS HORIZONTAIS DE PEX OU MULTICAMADAS, DIÂMETROS IGUAIS OU INFERIORES A 40 MM, COM ABRAÇADEIRA PLÁSTICA FIXADA EM LAJE. AF_09/2023_PE</v>
          </cell>
          <cell r="C5417" t="str">
            <v>M</v>
          </cell>
          <cell r="D5417">
            <v>2.31</v>
          </cell>
          <cell r="E5417">
            <v>1.5</v>
          </cell>
          <cell r="F5417">
            <v>3.81</v>
          </cell>
        </row>
        <row r="5418">
          <cell r="A5418">
            <v>91167</v>
          </cell>
          <cell r="B5418" t="str">
            <v>FIXAÇÃO DE TUBOS HORIZONTAIS DE PPR DIÂMETROS MENORES OU IGUAIS A 40 MM COM ABRAÇADEIRA METÁLICA RÍGIDA TIPO U PERFIL 1 1/4, FIXADA EM PERFILADO EM LAJE. AF_09/2023_PS</v>
          </cell>
          <cell r="C5418" t="str">
            <v>M</v>
          </cell>
          <cell r="D5418">
            <v>6.7800000000000011</v>
          </cell>
          <cell r="E5418">
            <v>5.6</v>
          </cell>
          <cell r="F5418">
            <v>12.38</v>
          </cell>
        </row>
        <row r="5419">
          <cell r="A5419">
            <v>91170</v>
          </cell>
          <cell r="B5419" t="str">
            <v>FIXAÇÃO DE TUBOS HORIZONTAIS DE PVC ÁGUA, PVC ESGOTO, PVC ÁGUA PLUVIAL, CPVC, PPR, COBRE OU AÇO, DIÂMETROS MENORES OU IGUAIS A 40 MM, COM ABRAÇADEIRA METÁLICA RÍGIDA TIPO U PERFIL 1 1/4, FIXADA EM PERFILADO EM LAJE. AF_09/2023_PS</v>
          </cell>
          <cell r="C5419" t="str">
            <v>M</v>
          </cell>
          <cell r="D5419">
            <v>6.7800000000000011</v>
          </cell>
          <cell r="E5419">
            <v>5.6</v>
          </cell>
          <cell r="F5419">
            <v>12.38</v>
          </cell>
        </row>
        <row r="5420">
          <cell r="A5420">
            <v>91171</v>
          </cell>
          <cell r="B5420" t="str">
            <v>FIXAÇÃO DE TUBOS HORIZONTAIS DE PVC ÁGUA, PVC ESGOTO, PVC ÁGUA PLUVIAL, CPVC, PPR, COBRE OU AÇO, DIÂMETROS MAIORES QUE 40 MM E MENORES OU IGUAIS A 75 MM, COM ABRAÇADEIRA METÁLICA RÍGIDA TIPO U PERFIL 2 1/2, FIXADA EM PERFILADO EM LAJE. AF_09/2023_PS</v>
          </cell>
          <cell r="C5420" t="str">
            <v>M</v>
          </cell>
          <cell r="D5420">
            <v>12.16</v>
          </cell>
          <cell r="E5420">
            <v>8.32</v>
          </cell>
          <cell r="F5420">
            <v>20.48</v>
          </cell>
        </row>
        <row r="5421">
          <cell r="A5421">
            <v>91172</v>
          </cell>
          <cell r="B5421" t="str">
            <v>FIXAÇÃO DE TUBOS HORIZONTAIS DE PVC ÁGUA, PVC ESGOTO, PVC ÁGUA PLUVIAL, CPVC, PPR, COBRE OU AÇO, DIÂMETROS MAIORES QUE 75 MM E MENORES OU IGUAIS A 100 MM, COM ABRAÇADEIRA METÁLICA RÍGIDA TIPO U PERFIL 4, FIXADA EM PERFILADO EM LAJE. AF_09/2023_PS</v>
          </cell>
          <cell r="C5421" t="str">
            <v>M</v>
          </cell>
          <cell r="D5421">
            <v>14.200000000000001</v>
          </cell>
          <cell r="E5421">
            <v>9.44</v>
          </cell>
          <cell r="F5421">
            <v>23.64</v>
          </cell>
        </row>
        <row r="5422">
          <cell r="A5422">
            <v>91173</v>
          </cell>
          <cell r="B5422" t="str">
            <v>FIXAÇÃO DE TUBOS VERTICAIS DE PVC ÁGUA, PVC ESGOTO, PVC ÁGUA PLUVIAL, CPVC, PPR, COBRE OU AÇO, DIÂMETROS MENORES OU IGUAIS A 40 MM, COM ABRAÇADEIRA METÁLICA RÍGIDA TIPO U PERFIL 1 1/4, FIXADA EM PERFILADO EM PAREDE. AF_09/2023_PS</v>
          </cell>
          <cell r="C5422" t="str">
            <v>M</v>
          </cell>
          <cell r="D5422">
            <v>2.5100000000000002</v>
          </cell>
          <cell r="E5422">
            <v>2.1</v>
          </cell>
          <cell r="F5422">
            <v>4.6100000000000003</v>
          </cell>
        </row>
        <row r="5423">
          <cell r="A5423">
            <v>91174</v>
          </cell>
          <cell r="B5423" t="str">
            <v>FIXAÇÃO DE TUBOS VERTICAIS DE PVC ÁGUA, PVC ESGOTO, PVC ÁGUA PLUVIAL, CPVC, PPR, COBRE OU AÇO, DIÂMETROS MAIORES QUE 40 MM E MENORES OU IGUAIS A 75 MM, COM ABRAÇADEIRA METÁLICA RÍGIDA TIPO U PERFIL 2 1/2, FIXADA EM PERFILADO EM PAREDE. AF_09/2023_PS</v>
          </cell>
          <cell r="C5423" t="str">
            <v>M</v>
          </cell>
          <cell r="D5423">
            <v>4.8499999999999996</v>
          </cell>
          <cell r="E5423">
            <v>3.33</v>
          </cell>
          <cell r="F5423">
            <v>8.18</v>
          </cell>
        </row>
        <row r="5424">
          <cell r="A5424">
            <v>91175</v>
          </cell>
          <cell r="B5424" t="str">
            <v>FIXAÇÃO DE TUBOS VERTICAIS DE PVC ÁGUA, PVC ESGOTO, PVC ÁGUA PLUVIAL, CPVC, PPR, COBRE OU AÇO, DIÂMETROS MAIORES QUE 75 MM E MENORES OU IGUAIS A 100 MM, COM ABRAÇADEIRA METÁLICA RÍGIDA TIPO U PERFIL 4, FIXADA EM PERFILADO EM PAREDE. AF_09/2023_PS</v>
          </cell>
          <cell r="C5424" t="str">
            <v>M</v>
          </cell>
          <cell r="D5424">
            <v>7.6599999999999993</v>
          </cell>
          <cell r="E5424">
            <v>5.1100000000000003</v>
          </cell>
          <cell r="F5424">
            <v>12.77</v>
          </cell>
        </row>
        <row r="5425">
          <cell r="A5425">
            <v>91176</v>
          </cell>
          <cell r="B5425" t="str">
            <v>FIXAÇÃO DE TUBOS HORIZONTAIS DE PPR DIÂMETROS MENORES OU IGUAIS A 40 MM, COM ABRAÇADEIRA METÁLICA RÍGIDA TIPO  D  COM PARAFUSO DE FIXAÇÃO 1 1/4, FIXADA DIRETAMENTE NA LAJE OU PAREDE. AF_09/2023</v>
          </cell>
          <cell r="C5425" t="str">
            <v>M</v>
          </cell>
          <cell r="D5425">
            <v>13.079999999999998</v>
          </cell>
          <cell r="E5425">
            <v>7.37</v>
          </cell>
          <cell r="F5425">
            <v>20.45</v>
          </cell>
        </row>
        <row r="5426">
          <cell r="A5426">
            <v>91179</v>
          </cell>
          <cell r="B5426" t="str">
            <v>FIXAÇÃO DE TUBOS HORIZONTAIS DE PVC ÁGUA/PVC ESGOTO/PVC PLUVIAL/CPVC/PPR/COBRE OU AÇO, DIÂMETROS MENORES OU IGUAIS A 40 MM, COM ABRAÇADEIRA METÁLICA RÍGIDA TIPO  D  COM PARAFUSO DE FIXAÇÃO 1 1/4", FIXADA DIRETAMENTE NA LAJE OU PAREDE. AF_09/2023</v>
          </cell>
          <cell r="C5426" t="str">
            <v>M</v>
          </cell>
          <cell r="D5426">
            <v>13.079999999999998</v>
          </cell>
          <cell r="E5426">
            <v>7.37</v>
          </cell>
          <cell r="F5426">
            <v>20.45</v>
          </cell>
        </row>
        <row r="5427">
          <cell r="A5427">
            <v>91180</v>
          </cell>
          <cell r="B5427" t="str">
            <v>FIXAÇÃO DE TUBOS HORIZONTAIS DE PVC ÁGUA/PVC ESGOTO/PVC PLUVIAL/CPVC/PPR/COBRE OU AÇO, DIÂMETROS MAIORES QUE 40 MM E MENORES OU IGUAIS A 75 MM, COM ABRAÇADEIRA TIPO  D  COM PARAFUSO DE FIXAÇÃO 2 1/2", FIXADA DIRETAMENTE NA LAJE OU PAREDE. AF_09/2023</v>
          </cell>
          <cell r="C5427" t="str">
            <v>M</v>
          </cell>
          <cell r="D5427">
            <v>17.650000000000002</v>
          </cell>
          <cell r="E5427">
            <v>9.9499999999999993</v>
          </cell>
          <cell r="F5427">
            <v>27.6</v>
          </cell>
        </row>
        <row r="5428">
          <cell r="A5428">
            <v>91181</v>
          </cell>
          <cell r="B5428" t="str">
            <v>FIXAÇÃO DE TUBOS HORIZONTAIS DE  PVC ÁGUA/PVC ESGOTO/PVC PLUVIAL/CPVC/PPR/COBRE OU AÇO, DIÂMETROS MAIORES QUE 75 MM E MENORES OU IGUAIS A 100 MM, COM ABRAÇADEIRA TIPO  D  COM PARAFUSO DE FIXAÇÃO 4", FIXADA DIRETAMENTE NA LAJE OU PAREDE. AF_09/2023</v>
          </cell>
          <cell r="C5428" t="str">
            <v>M</v>
          </cell>
          <cell r="D5428">
            <v>18.46</v>
          </cell>
          <cell r="E5428">
            <v>10.67</v>
          </cell>
          <cell r="F5428">
            <v>29.13</v>
          </cell>
        </row>
        <row r="5429">
          <cell r="A5429">
            <v>91182</v>
          </cell>
          <cell r="B5429" t="str">
            <v>FIXAÇÃO DE TUBOS HORIZONTAIS DE PPR, DIÂMETROS MENORES OU IGUAIS A 40 MM, COM ABRAÇADEIRA METÁLICA FLEXÍVEL 18 MM, FIXADA DIRETAMENTE NA LAJE. AF_09/2023</v>
          </cell>
          <cell r="C5429" t="str">
            <v>M</v>
          </cell>
          <cell r="D5429">
            <v>8.9499999999999993</v>
          </cell>
          <cell r="E5429">
            <v>17.350000000000001</v>
          </cell>
          <cell r="F5429">
            <v>26.3</v>
          </cell>
        </row>
        <row r="5430">
          <cell r="A5430">
            <v>91185</v>
          </cell>
          <cell r="B5430" t="str">
            <v>FIXAÇÃO DE TUBOS HORIZONTAIS DE PVC ÁGUA, PVC ESGOTO, PVC ÁGUA PLUVIAL, CPVC, PPR, COBRE OU AÇO, DIÂMETROS MENORES OU IGUAIS A 40 MM, COM ABRAÇADEIRA METÁLICA FLEXÍVEL 18 MM, FIXADA DIRETAMENTE NA LAJE. AF_09/2023</v>
          </cell>
          <cell r="C5430" t="str">
            <v>M</v>
          </cell>
          <cell r="D5430">
            <v>8.9499999999999993</v>
          </cell>
          <cell r="E5430">
            <v>17.350000000000001</v>
          </cell>
          <cell r="F5430">
            <v>26.3</v>
          </cell>
        </row>
        <row r="5431">
          <cell r="A5431">
            <v>91186</v>
          </cell>
          <cell r="B5431" t="str">
            <v>FIXAÇÃO DE TUBOS HORIZONTAIS DE PVC ÁGUA, PVC ESGOTO, PVC ÁGUA PLUVIAL, CPVC, PPR, COBRE OU AÇO, DIÂMETROS MAIORES QUE 40 MM E MENORES OU IGUAIS A 75 MM, COM ABRAÇADEIRA METÁLICA FLEXÍVEL 18 MM, FIXADA DIRETAMENTE NA LAJE. AF_09/2023</v>
          </cell>
          <cell r="C5431" t="str">
            <v>M</v>
          </cell>
          <cell r="D5431">
            <v>9.7600000000000016</v>
          </cell>
          <cell r="E5431">
            <v>19.29</v>
          </cell>
          <cell r="F5431">
            <v>29.05</v>
          </cell>
        </row>
        <row r="5432">
          <cell r="A5432">
            <v>91187</v>
          </cell>
          <cell r="B5432" t="str">
            <v>FIXAÇÃO DE TUBOS HORIZONTAIS DE PVC ÁGUA, PVC ESGOTO, PVC ÁGUA PLUVIAL, CPVC, PPR, COBRE OU AÇO, DIÂMETROS MAIORES QUE 75 MM E MENORES OU IGUAIS A 100 MM, COM ABRAÇADEIRA METÁLICA FLEXÍVEL 18 MM, FIXADA DIRETAMENTE NA LAJE. AF_09/2023</v>
          </cell>
          <cell r="C5432" t="str">
            <v>M</v>
          </cell>
          <cell r="D5432">
            <v>8.610000000000003</v>
          </cell>
          <cell r="E5432">
            <v>17.579999999999998</v>
          </cell>
          <cell r="F5432">
            <v>26.19</v>
          </cell>
        </row>
        <row r="5433">
          <cell r="A5433">
            <v>91188</v>
          </cell>
          <cell r="B5433" t="str">
            <v>CHUMBAMENTO PONTUAL DE ABERTURA EM LAJE COM PASSAGEM DE 1 TUBO COM DIÂMETRO DE  50 MM. AF_09/2023</v>
          </cell>
          <cell r="C5433" t="str">
            <v>UN</v>
          </cell>
          <cell r="D5433">
            <v>5.8699999999999992</v>
          </cell>
          <cell r="E5433">
            <v>7.98</v>
          </cell>
          <cell r="F5433">
            <v>13.85</v>
          </cell>
        </row>
        <row r="5434">
          <cell r="A5434">
            <v>91189</v>
          </cell>
          <cell r="B5434" t="str">
            <v>CHUMBAMENTO PONTUAL DE ABERTURA EM LAJE COM PASSAGEM DE 5 TUBOS COM  DIÂMETROS DE  50 MM. AF_09/2023</v>
          </cell>
          <cell r="C5434" t="str">
            <v>UN</v>
          </cell>
          <cell r="D5434">
            <v>41.31</v>
          </cell>
          <cell r="E5434">
            <v>33.17</v>
          </cell>
          <cell r="F5434">
            <v>74.48</v>
          </cell>
        </row>
        <row r="5435">
          <cell r="A5435">
            <v>91190</v>
          </cell>
          <cell r="B5435" t="str">
            <v>CHUMBAMENTO PONTUAL EM PASSAGEM DE TUBO COM DIÂMETRO MENOR OU IGUAL A 40 MM. AF_09/2023</v>
          </cell>
          <cell r="C5435" t="str">
            <v>UN</v>
          </cell>
          <cell r="D5435">
            <v>4.99</v>
          </cell>
          <cell r="E5435">
            <v>6.17</v>
          </cell>
          <cell r="F5435">
            <v>11.16</v>
          </cell>
        </row>
        <row r="5436">
          <cell r="A5436">
            <v>91191</v>
          </cell>
          <cell r="B5436" t="str">
            <v>CHUMBAMENTO PONTUAL EM PASSAGEM DE TUBO COM DIÂMETROS ENTRE 40 MM E 75 MM. AF_09/2023</v>
          </cell>
          <cell r="C5436" t="str">
            <v>UN</v>
          </cell>
          <cell r="D5436">
            <v>8.0100000000000016</v>
          </cell>
          <cell r="E5436">
            <v>7.2</v>
          </cell>
          <cell r="F5436">
            <v>15.21</v>
          </cell>
        </row>
        <row r="5437">
          <cell r="A5437">
            <v>91192</v>
          </cell>
          <cell r="B5437" t="str">
            <v>CHUMBAMENTO PONTUAL EM PASSAGEM DE TUBO COM DIÂMETRO MAIOR QUE 75 MM E MENORES OU IGUAIS A 150 MM. AF_09/2023</v>
          </cell>
          <cell r="C5437" t="str">
            <v>UN</v>
          </cell>
          <cell r="D5437">
            <v>13.35</v>
          </cell>
          <cell r="E5437">
            <v>9.1300000000000008</v>
          </cell>
          <cell r="F5437">
            <v>22.48</v>
          </cell>
        </row>
        <row r="5438">
          <cell r="A5438">
            <v>91222</v>
          </cell>
          <cell r="B5438" t="str">
            <v>RASGO LINEAR MANUAL EM ALVENARIA, PARA RAMAIS/ DISTRIBUIÇÃO DE INSTALAÇÕES HIDRÁULICAS, DIÂMETROS MAIORES QUE 40 MM E MENORES OU IGUAIS A 75 MM. AF_09/2023</v>
          </cell>
          <cell r="C5438" t="str">
            <v>M</v>
          </cell>
          <cell r="D5438">
            <v>2.5500000000000007</v>
          </cell>
          <cell r="E5438">
            <v>7.18</v>
          </cell>
          <cell r="F5438">
            <v>9.73</v>
          </cell>
        </row>
        <row r="5439">
          <cell r="A5439">
            <v>94480</v>
          </cell>
          <cell r="B5439" t="str">
            <v>CONJUNTO HIDRÁULICO PARA INSTALAÇÃO DE BOMBA EM AÇO ROSCÁVEL, DN SUCÇÃO 65 (2½) E DN RECALQUE 50 (2), PARA EDIFICAÇÃO ENTRE 12 E 18 PAVIMENTOS  FORNECIMENTO E INSTALAÇÃO. AF_06/2016</v>
          </cell>
          <cell r="C5439" t="str">
            <v>UN</v>
          </cell>
          <cell r="D5439">
            <v>2389.0100000000002</v>
          </cell>
          <cell r="E5439">
            <v>705.54</v>
          </cell>
          <cell r="F5439">
            <v>3094.55</v>
          </cell>
        </row>
        <row r="5440">
          <cell r="A5440">
            <v>94481</v>
          </cell>
          <cell r="B5440" t="str">
            <v>CONJUNTO HIDRÁULICO PARA INSTALAÇÃO DE BOMBA EM AÇO ROSCÁVEL, DN SUCÇÃO 50 (2) E DN RECALQUE 40 (1 1/2), PARA EDIFICAÇÃO ENTRE 8 E 12 PAVIMENTOS  FORNECIMENTO E INSTALAÇÃO. AF_06/2016</v>
          </cell>
          <cell r="C5440" t="str">
            <v>UN</v>
          </cell>
          <cell r="D5440">
            <v>1547.5</v>
          </cell>
          <cell r="E5440">
            <v>627.4</v>
          </cell>
          <cell r="F5440">
            <v>2174.9</v>
          </cell>
        </row>
        <row r="5441">
          <cell r="A5441">
            <v>94482</v>
          </cell>
          <cell r="B5441" t="str">
            <v>CONJUNTO HIDRÁULICO PARA INSTALAÇÃO DE BOMBA EM AÇO ROSCÁVEL, DN SUCÇÃO 40 (1 1/2) E DN RECALQUE 32 (1 1/4), PARA EDIFICAÇÃO ENTRE 4 E 8 PAVIMENTOS  FORNECIMENTO E INSTALAÇÃO. AF_06/2016</v>
          </cell>
          <cell r="C5441" t="str">
            <v>UN</v>
          </cell>
          <cell r="D5441">
            <v>1150.8799999999999</v>
          </cell>
          <cell r="E5441">
            <v>571.24</v>
          </cell>
          <cell r="F5441">
            <v>1722.12</v>
          </cell>
        </row>
        <row r="5442">
          <cell r="A5442">
            <v>94483</v>
          </cell>
          <cell r="B5442" t="str">
            <v>CONJUNTO HIDRÁULICO PARA INSTALAÇÃO DE BOMBA EM AÇO ROSCÁVEL, DN SUCÇÃO 32 (1 1/4) E DN RECALQUE 25 (1), PARA EDIFICAÇÃO ATÉ 4 PAVIMENTOS  FORNECIMENTO E INSTALAÇÃO. AF_06/2016</v>
          </cell>
          <cell r="C5442" t="str">
            <v>UN</v>
          </cell>
          <cell r="D5442">
            <v>926.03999999999985</v>
          </cell>
          <cell r="E5442">
            <v>525.07000000000005</v>
          </cell>
          <cell r="F5442">
            <v>1451.11</v>
          </cell>
        </row>
        <row r="5443">
          <cell r="A5443">
            <v>95541</v>
          </cell>
          <cell r="B5443" t="str">
            <v>FIXAÇÃO DE DUTOS FLEXÍVEIS CIRCULARES,  DIÂMETRO 109 MM OU 4", COM ABRAÇADEIRA METÁLICA FLEXÍVEL FIXADA DIRETAMENTE NA LAJE, SOMENTE MÃO DE OBRA. AF_09/2023</v>
          </cell>
          <cell r="C5443" t="str">
            <v>UN</v>
          </cell>
          <cell r="D5443">
            <v>7.0699999999999967</v>
          </cell>
          <cell r="E5443">
            <v>20.170000000000002</v>
          </cell>
          <cell r="F5443">
            <v>27.24</v>
          </cell>
        </row>
        <row r="5444">
          <cell r="A5444">
            <v>96559</v>
          </cell>
          <cell r="B5444" t="str">
            <v>SUPORTE PARA DUTO EM CHAPA GALVANIZADA BITOLA 26, EM PERFILADO COM COMPRIMENTO DE 35 CM FIXADO EM LAJE, POR METRO DE DUTO FIXADO. AF_09/2023</v>
          </cell>
          <cell r="C5444" t="str">
            <v>M2</v>
          </cell>
          <cell r="D5444">
            <v>28.26</v>
          </cell>
          <cell r="E5444">
            <v>9.48</v>
          </cell>
          <cell r="F5444">
            <v>37.74</v>
          </cell>
        </row>
        <row r="5445">
          <cell r="A5445">
            <v>96560</v>
          </cell>
          <cell r="B5445" t="str">
            <v>SUPORTE PARA DUTO EM CHAPA GALVANIZADA BITOLA 24, EM PERFILADO COM COMPRIMENTO DE 55 CM FIXADO EM LAJE, POR METRO DE DUTO FIXADO. AF_09/2023</v>
          </cell>
          <cell r="C5445" t="str">
            <v>M2</v>
          </cell>
          <cell r="D5445">
            <v>22.620000000000005</v>
          </cell>
          <cell r="E5445">
            <v>13.72</v>
          </cell>
          <cell r="F5445">
            <v>36.340000000000003</v>
          </cell>
        </row>
        <row r="5446">
          <cell r="A5446">
            <v>96562</v>
          </cell>
          <cell r="B5446" t="str">
            <v>SUPORTE PARA ELETROCALHA LISA OU PERFURADA EM AÇO GALVANIZADO, LARGURA 400 MM, EM PERFILADO COM COMPRIMENTO DE 45 CM FIXADO EM LAJE, POR METRO DE ELETROCALHA FIXADA. AF_09/2023</v>
          </cell>
          <cell r="C5446" t="str">
            <v>M</v>
          </cell>
          <cell r="D5446">
            <v>34.47</v>
          </cell>
          <cell r="E5446">
            <v>20.38</v>
          </cell>
          <cell r="F5446">
            <v>54.85</v>
          </cell>
        </row>
        <row r="5447">
          <cell r="A5447">
            <v>96563</v>
          </cell>
          <cell r="B5447" t="str">
            <v>SUPORTE PARA ELETROCALHA LISA OU PERFURADA EM AÇO GALVANIZADO, LARGURA 800 MM, EM PERFILADO COM COMPRIMENTO DE 85 CM FIXADO EM LAJE, POR METRO DE ELETROCALHA FIXADA. AF_09/2023</v>
          </cell>
          <cell r="C5447" t="str">
            <v>M</v>
          </cell>
          <cell r="D5447">
            <v>41.56</v>
          </cell>
          <cell r="E5447">
            <v>20.38</v>
          </cell>
          <cell r="F5447">
            <v>61.94</v>
          </cell>
        </row>
        <row r="5448">
          <cell r="A5448">
            <v>100128</v>
          </cell>
          <cell r="B5448" t="str">
            <v>TIL (TUBO DE INSPEÇÃO E LIMPEZA) RADIAL PARA ESGOTO, EM PVC, DN 300X200 MM. AF_12/2020</v>
          </cell>
          <cell r="C5448" t="str">
            <v>UN</v>
          </cell>
          <cell r="D5448">
            <v>1613.6100000000001</v>
          </cell>
          <cell r="E5448">
            <v>24.79</v>
          </cell>
          <cell r="F5448">
            <v>1638.4</v>
          </cell>
        </row>
        <row r="5449">
          <cell r="A5449">
            <v>101802</v>
          </cell>
          <cell r="B5449" t="str">
            <v>CAIXA ENTERRADA RETENTORA DE AREIA RETANGULAR, EM ALVENARIA COM BLOCOS DE CONCRETO, DIMENSÕES INTERNAS: 1,00 X 1,00 X 1,20 M, EXCLUINDO TAMPÃO. AF_12/2020</v>
          </cell>
          <cell r="C5449" t="str">
            <v>UN</v>
          </cell>
          <cell r="D5449">
            <v>1072.8400000000001</v>
          </cell>
          <cell r="E5449">
            <v>606.80999999999995</v>
          </cell>
          <cell r="F5449">
            <v>1679.65</v>
          </cell>
        </row>
        <row r="5450">
          <cell r="A5450">
            <v>101803</v>
          </cell>
          <cell r="B5450" t="str">
            <v>CAIXA ENTERRADA SEPARADORA DE ÓLEO RETANGULAR, EM ALVENARIA COM BLOCOS DE CONCRETO, DIMENSÕES INTERNAS: 0,6 X 0,6 X 1,00 M, EXCLUINDO TAMPÃO. AF_12/2020</v>
          </cell>
          <cell r="C5450" t="str">
            <v>UN</v>
          </cell>
          <cell r="D5450">
            <v>660.03</v>
          </cell>
          <cell r="E5450">
            <v>422.66</v>
          </cell>
          <cell r="F5450">
            <v>1082.69</v>
          </cell>
        </row>
        <row r="5451">
          <cell r="A5451">
            <v>101804</v>
          </cell>
          <cell r="B5451" t="str">
            <v>CAIXA ENTERRADA SEPARADORA DE ÓLEO RETANGULAR, EM ALVENARIA COM BLOCOS DE CONCRETO, DIMENSÕES INTERNAS: 0,8 X 0,8 X 1,00 M, EXCLUINDO TAMPÃO. AF_12/2020</v>
          </cell>
          <cell r="C5451" t="str">
            <v>UN</v>
          </cell>
          <cell r="D5451">
            <v>859.78000000000009</v>
          </cell>
          <cell r="E5451">
            <v>498.37</v>
          </cell>
          <cell r="F5451">
            <v>1358.15</v>
          </cell>
        </row>
        <row r="5452">
          <cell r="A5452">
            <v>101805</v>
          </cell>
          <cell r="B5452" t="str">
            <v>CAIXA ENTERRADA SEPARADORA DE ÓLEO RETANGULAR, EM ALVENARIA COM BLOCOS DE CONCRETO, DIMENSÕES INTERNAS: 1,00 X 1,00 X 1,00 M, EXCLUINDO TAMPÃO. AF_12/2020</v>
          </cell>
          <cell r="C5452" t="str">
            <v>UN</v>
          </cell>
          <cell r="D5452">
            <v>1096.1399999999999</v>
          </cell>
          <cell r="E5452">
            <v>635.41999999999996</v>
          </cell>
          <cell r="F5452">
            <v>1731.56</v>
          </cell>
        </row>
        <row r="5453">
          <cell r="A5453">
            <v>102111</v>
          </cell>
          <cell r="B5453" t="str">
            <v>BOMBA CENTRÍFUGA, MONOFÁSICA, 0,5 CV OU 0,49 HP, HM 6 A 20 M, Q 1,2 A 8,3 M3/H - FORNECIMENTO E INSTALAÇÃO. AF_12/2020</v>
          </cell>
          <cell r="C5453" t="str">
            <v>UN</v>
          </cell>
          <cell r="D5453">
            <v>866.28</v>
          </cell>
          <cell r="E5453">
            <v>107.13</v>
          </cell>
          <cell r="F5453">
            <v>973.41</v>
          </cell>
        </row>
        <row r="5454">
          <cell r="A5454">
            <v>102112</v>
          </cell>
          <cell r="B5454" t="str">
            <v>BOMBA CENTRÍFUGA, MONOFÁSICA, 0,5 CV OU 0,49 HP, HM 6 A 20 M, Q 1,2 A 8,3 M3/H (NÃO INCLUI O FORNECIMENTO DA BOMBA). AF_12/2020</v>
          </cell>
          <cell r="C5454" t="str">
            <v>UN</v>
          </cell>
          <cell r="D5454">
            <v>50.159999999999982</v>
          </cell>
          <cell r="E5454">
            <v>107.23</v>
          </cell>
          <cell r="F5454">
            <v>157.38999999999999</v>
          </cell>
        </row>
        <row r="5455">
          <cell r="A5455">
            <v>102113</v>
          </cell>
          <cell r="B5455" t="str">
            <v>BOMBA CENTRÍFUGA, TRIFÁSICA, 1 CV OU 0,99 HP, HM 14 A 40 M, Q 0,6 A 8,4 M3/H - FORNECIMENTO E INSTALAÇÃO. AF_12/2020</v>
          </cell>
          <cell r="C5455" t="str">
            <v>UN</v>
          </cell>
          <cell r="D5455">
            <v>1426.89</v>
          </cell>
          <cell r="E5455">
            <v>110.02</v>
          </cell>
          <cell r="F5455">
            <v>1536.91</v>
          </cell>
        </row>
        <row r="5456">
          <cell r="A5456">
            <v>102114</v>
          </cell>
          <cell r="B5456" t="str">
            <v>BOMBA CENTRÍFUGA, TRIFÁSICA, 1 CV OU 0,99 HP, HM 14 A 40 M, Q 0,6 A 8,4 M3/H (NÃO INCLUI O FORNECIMENTO DA BOMBA). AF_12/2020</v>
          </cell>
          <cell r="C5456" t="str">
            <v>UN</v>
          </cell>
          <cell r="D5456">
            <v>51.269999999999996</v>
          </cell>
          <cell r="E5456">
            <v>110.11</v>
          </cell>
          <cell r="F5456">
            <v>161.38</v>
          </cell>
        </row>
        <row r="5457">
          <cell r="A5457">
            <v>102115</v>
          </cell>
          <cell r="B5457" t="str">
            <v>BOMBA CENTRÍFUGA, TRIFÁSICA, 1,5 CV OU 1,48 HP, HM 10 A 70 M, Q 1,8 A 5,3 M3/H - FORNECIMENTO E INSTALAÇÃO. AF_12/2020</v>
          </cell>
          <cell r="C5457" t="str">
            <v>UN</v>
          </cell>
          <cell r="D5457">
            <v>2516.56</v>
          </cell>
          <cell r="E5457">
            <v>156.82</v>
          </cell>
          <cell r="F5457">
            <v>2673.38</v>
          </cell>
        </row>
        <row r="5458">
          <cell r="A5458">
            <v>102116</v>
          </cell>
          <cell r="B5458" t="str">
            <v>BOMBA CENTRÍFUGA, TRIFÁSICA, 1,5 CV OU 1,48 HP, HM 10 A 24 M, Q 6,1 A 21,9 M3/H - FORNECIMENTO E INSTALAÇÃO. AF_12/2020</v>
          </cell>
          <cell r="C5458" t="str">
            <v>UN</v>
          </cell>
          <cell r="D5458">
            <v>1527.28</v>
          </cell>
          <cell r="E5458">
            <v>113.51</v>
          </cell>
          <cell r="F5458">
            <v>1640.79</v>
          </cell>
        </row>
        <row r="5459">
          <cell r="A5459">
            <v>102117</v>
          </cell>
          <cell r="B5459" t="str">
            <v>BOMBA CENTRÍFUGA, TRIFÁSICA, 1,5 CV OU 1,48 HP (NÃO INCLUI O FORNECIMENTO DA BOMBA). AF_12/2020</v>
          </cell>
          <cell r="C5459" t="str">
            <v>UN</v>
          </cell>
          <cell r="D5459">
            <v>52.61</v>
          </cell>
          <cell r="E5459">
            <v>113.61</v>
          </cell>
          <cell r="F5459">
            <v>166.22</v>
          </cell>
        </row>
        <row r="5460">
          <cell r="A5460">
            <v>102118</v>
          </cell>
          <cell r="B5460" t="str">
            <v>BOMBA CENTRÍFUGA, TRIFÁSICA, 3 CV OU 2,96 HP, HM 34 A 40 M, Q 8,6 A 14,8 M3/H - FORNECIMENTO E INSTALAÇÃO. AF_12/2020</v>
          </cell>
          <cell r="C5460" t="str">
            <v>UN</v>
          </cell>
          <cell r="D5460">
            <v>2111.3900000000003</v>
          </cell>
          <cell r="E5460">
            <v>116.49</v>
          </cell>
          <cell r="F5460">
            <v>2227.88</v>
          </cell>
        </row>
        <row r="5461">
          <cell r="A5461">
            <v>102119</v>
          </cell>
          <cell r="B5461" t="str">
            <v>BOMBA CENTRÍFUGA, TRIFÁSICA, 3 CV OU 2,96 HP, HM 34 A 40 M, Q 8,6 A 14,8 M3/H (NÃO INCLUI O FORNECIMENTO DA BOMBA). AF_12/2020</v>
          </cell>
          <cell r="C5461" t="str">
            <v>UN</v>
          </cell>
          <cell r="D5461">
            <v>53.789999999999992</v>
          </cell>
          <cell r="E5461">
            <v>116.6</v>
          </cell>
          <cell r="F5461">
            <v>170.39</v>
          </cell>
        </row>
        <row r="5462">
          <cell r="A5462">
            <v>102121</v>
          </cell>
          <cell r="B5462" t="str">
            <v>MOTO BOMBA HORIZONTAL ATÉ 10 CV, HM 75 A 80 M, Q 25,4 A 48 (NÃO INCLUI O FORNECIMENTO DA BOMBA). AF_12/2020</v>
          </cell>
          <cell r="C5462" t="str">
            <v>UN</v>
          </cell>
          <cell r="D5462">
            <v>65.989999999999981</v>
          </cell>
          <cell r="E5462">
            <v>147.99</v>
          </cell>
          <cell r="F5462">
            <v>213.98</v>
          </cell>
        </row>
        <row r="5463">
          <cell r="A5463">
            <v>102122</v>
          </cell>
          <cell r="B5463" t="str">
            <v>BOMBA CENTRÍFUGA, TRIFÁSICA, 10 CV OU 9,86 HP, HM 85 A 140 M, Q 4,2 A 14,9 M3/H - FORNECIMENTO E INSTALAÇÃO. AF_12/2020</v>
          </cell>
          <cell r="C5463" t="str">
            <v>UN</v>
          </cell>
          <cell r="D5463">
            <v>7326.04</v>
          </cell>
          <cell r="E5463">
            <v>156.81</v>
          </cell>
          <cell r="F5463">
            <v>7482.85</v>
          </cell>
        </row>
        <row r="5464">
          <cell r="A5464">
            <v>102123</v>
          </cell>
          <cell r="B5464" t="str">
            <v>BOMBA CENTRÍFUGA, TRIFÁSICA, 10 CV OU 9,86 HP, HM 85 A 140 M, Q 4,2 A 14,9 M3/H (NÃO INCLUI O FORNECIMENTO DA BOMBA). AF_12/2020</v>
          </cell>
          <cell r="C5464" t="str">
            <v>UN</v>
          </cell>
          <cell r="D5464">
            <v>69.44</v>
          </cell>
          <cell r="E5464">
            <v>156.94</v>
          </cell>
          <cell r="F5464">
            <v>226.38</v>
          </cell>
        </row>
        <row r="5465">
          <cell r="A5465">
            <v>102136</v>
          </cell>
          <cell r="B5465" t="str">
            <v>INSTALAÇÃO DE QUADRO ELÉTRICO PARA BOMBAS TRIFÁSICAS ATÉ 25 CV (NÃO INCLUI O FORNECIMENTO DO QUADRO). AF_12/2020</v>
          </cell>
          <cell r="C5465" t="str">
            <v>UN</v>
          </cell>
          <cell r="D5465">
            <v>24.269999999999996</v>
          </cell>
          <cell r="E5465">
            <v>57.19</v>
          </cell>
          <cell r="F5465">
            <v>81.459999999999994</v>
          </cell>
        </row>
        <row r="5466">
          <cell r="A5466">
            <v>102137</v>
          </cell>
          <cell r="B5466" t="str">
            <v>CHAVE DE BOIA AUTOMÁTICA SUPERIOR/INFERIOR 15A/250V - FORNECIMENTO E INSTALAÇÃO. AF_12/2020</v>
          </cell>
          <cell r="C5466" t="str">
            <v>UN</v>
          </cell>
          <cell r="D5466">
            <v>57.6</v>
          </cell>
          <cell r="E5466">
            <v>25.79</v>
          </cell>
          <cell r="F5466">
            <v>83.39</v>
          </cell>
        </row>
        <row r="5467">
          <cell r="A5467">
            <v>102138</v>
          </cell>
          <cell r="B5467" t="str">
            <v>MOTO BOMBA HORIZONTAL DE 12,5 A 25 CV, HM 140 M (NÃO INCLUI O FORNECIMENTO DA BOMBA). AF_12/2020</v>
          </cell>
          <cell r="C5467" t="str">
            <v>UN</v>
          </cell>
          <cell r="D5467">
            <v>75.110000000000014</v>
          </cell>
          <cell r="E5467">
            <v>171.48</v>
          </cell>
          <cell r="F5467">
            <v>246.59</v>
          </cell>
        </row>
        <row r="5468">
          <cell r="A5468">
            <v>103517</v>
          </cell>
          <cell r="B5468" t="str">
            <v>AQUECEDOR SOLAR COMPACTO, KIT PARA 1 COLETOR SOLAR EM VIDRO TEMPERADO E SERPENTINA EM TUBO DE COBRE COM SUPORTE, RESERVATÓRIO, FIXAÇÕES E TUBOS - FORNECIMENTO E INSTALAÇÃO. AF_12/2021</v>
          </cell>
          <cell r="C5468" t="str">
            <v>UN</v>
          </cell>
          <cell r="D5468">
            <v>3515.01</v>
          </cell>
          <cell r="E5468">
            <v>89.95</v>
          </cell>
          <cell r="F5468">
            <v>3604.96</v>
          </cell>
        </row>
        <row r="5469">
          <cell r="A5469">
            <v>103519</v>
          </cell>
          <cell r="B5469" t="str">
            <v>BLOCO CONCRETADO NO LOCAL, 20X20X15CM, PARA BASE DE FIXAÇÃO DA ESTRUTURA SOLAR PARA LAJE DE CONCRETO - FORNECIMENTO E INSTALAÇÃO. AF_12/2021</v>
          </cell>
          <cell r="C5469" t="str">
            <v>UN</v>
          </cell>
          <cell r="D5469">
            <v>6.7200000000000006</v>
          </cell>
          <cell r="E5469">
            <v>3.99</v>
          </cell>
          <cell r="F5469">
            <v>10.71</v>
          </cell>
        </row>
        <row r="5470">
          <cell r="A5470">
            <v>103520</v>
          </cell>
          <cell r="B5470" t="str">
            <v>RESERVATÓRIO TÉRMICO/BOILER SOLAR EM AÇO INOX 400 L COM 2 PLACAS COLETORAS EM VIDRO TEMPERADO COM SERPENTINA EM TUBO DE COBRE 2 X 1 M - FORNECIMENTO E INSTALAÇÃO. AF_12/2021</v>
          </cell>
          <cell r="C5470" t="str">
            <v>UN</v>
          </cell>
          <cell r="D5470">
            <v>5908.7300000000005</v>
          </cell>
          <cell r="E5470">
            <v>24.69</v>
          </cell>
          <cell r="F5470">
            <v>5933.42</v>
          </cell>
        </row>
        <row r="5471">
          <cell r="A5471">
            <v>103521</v>
          </cell>
          <cell r="B5471" t="str">
            <v>RESERVATÓRIO TÉRMICO/BOILER SOLAR EM AÇO INOX 600 L COM 3 PLACAS COLETORAS EM VIDRO TEMPERADO COM SERPENTINA EM TUBO DE COBRE 2 X 1 M - FORNECIMENTO E INSTALAÇÃO. AF_12/2021</v>
          </cell>
          <cell r="C5471" t="str">
            <v>UN</v>
          </cell>
          <cell r="D5471">
            <v>7843.08</v>
          </cell>
          <cell r="E5471">
            <v>35.520000000000003</v>
          </cell>
          <cell r="F5471">
            <v>7878.6</v>
          </cell>
        </row>
        <row r="5472">
          <cell r="A5472">
            <v>103522</v>
          </cell>
          <cell r="B5472" t="str">
            <v>RESERVATÓRIO TÉRMICO/BOILER SOLAR EM AÇO INOX 800 L COM 4 PLACAS COLETORAS EM VIDRO TEMPERADO COM SERPENTINA EM TUBO DE COBRE 2 X 1 M - FORNECIMENTO E INSTALAÇÃO. AF_12/2021</v>
          </cell>
          <cell r="C5472" t="str">
            <v>UN</v>
          </cell>
          <cell r="D5472">
            <v>7792.4400000000005</v>
          </cell>
          <cell r="E5472">
            <v>176.65</v>
          </cell>
          <cell r="F5472">
            <v>7969.09</v>
          </cell>
        </row>
        <row r="5473">
          <cell r="A5473">
            <v>103523</v>
          </cell>
          <cell r="B5473" t="str">
            <v>RESERVATÓRIO TÉRMICO/BOILER SOLAR EM AÇO INOX 1000 L COM 5 PLACAS COLETORAS EM VIDRO TEMPERADO COM SERPENTINA EM TUBO DE COBRE 2 X 1 M - FORNECIMENTO E INSTALAÇÃO. AF_12/2021</v>
          </cell>
          <cell r="C5473" t="str">
            <v>UN</v>
          </cell>
          <cell r="D5473">
            <v>11793.88</v>
          </cell>
          <cell r="E5473">
            <v>183.51</v>
          </cell>
          <cell r="F5473">
            <v>11977.39</v>
          </cell>
        </row>
        <row r="5474">
          <cell r="A5474">
            <v>104660</v>
          </cell>
          <cell r="B5474" t="str">
            <v>CONJUNTO DE PONTOS HIDRÁULICOS DE ÁGUA FRIA PARA BANHEIRO (RAMAL/SUB-RAMAL E DISTRIBUIÇÃO) EM PVC, COM TUBOS, CONEXÕES, REGISTROS, CORTES E FIXAÇÕES EM PRÉDIO COM TUBULAÇÕES EMBUTIDAS COM RASGO. AF_05/2023</v>
          </cell>
          <cell r="C5474" t="str">
            <v>UN</v>
          </cell>
          <cell r="D5474">
            <v>776.66000000000008</v>
          </cell>
          <cell r="E5474">
            <v>667.49</v>
          </cell>
          <cell r="F5474">
            <v>1444.15</v>
          </cell>
        </row>
        <row r="5475">
          <cell r="A5475">
            <v>104661</v>
          </cell>
          <cell r="B5475" t="str">
            <v>CONJUNTO DE PONTOS HIDRÁULICOS DE ÁGUA FRIA PARA COZINHA (RAMAL/SUB-RAMAL E DISTRIBUIÇÃO) EM PVC, COM TUBOS, CONEXÕES, REGISTROS, CORTES E FIXAÇÕES EM PRÉDIO COM TUBULAÇÕES EMBUTIDAS COM RASGO. AF_05/2023</v>
          </cell>
          <cell r="C5475" t="str">
            <v>UN</v>
          </cell>
          <cell r="D5475">
            <v>311.12000000000006</v>
          </cell>
          <cell r="E5475">
            <v>334.32</v>
          </cell>
          <cell r="F5475">
            <v>645.44000000000005</v>
          </cell>
        </row>
        <row r="5476">
          <cell r="A5476">
            <v>104662</v>
          </cell>
          <cell r="B5476" t="str">
            <v>CONJUNTO DE PONTOS HIDRÁULICOS DE ÁGUA FRIA PARA ÁREA DE SERVIÇO (RAMAL/SUB-RAMAL E DISTRIBUIÇÃO) EM PVC, COM TUBOS, CONEXÕES, REGISTROS, CORTES E FIXAÇÕES EM PRÉDIO COM TUBULAÇÕES EMBUTIDAS COM RASGO. AF_05/2023</v>
          </cell>
          <cell r="C5476" t="str">
            <v>UN</v>
          </cell>
          <cell r="D5476">
            <v>237.64000000000001</v>
          </cell>
          <cell r="E5476">
            <v>209.9</v>
          </cell>
          <cell r="F5476">
            <v>447.54</v>
          </cell>
        </row>
        <row r="5477">
          <cell r="A5477">
            <v>104663</v>
          </cell>
          <cell r="B5477" t="str">
            <v>CONJUNTO DE PONTOS HIDRÁULICOS DE ÁGUA FRIA PARA BANHEIRO (RAMAL/SUB-RAMAL E DISTRIBUIÇÃO) EM PVC, COM TUBOS, CONEXÕES, REGISTROS, CORTES E FIXAÇÕES EM PRÉDIO (PRUMADA INDIVIDUAL), COM TUBULAÇÕES APARENTES OU EMBUTIDAS SEM RASGO. AF_05/2023</v>
          </cell>
          <cell r="C5477" t="str">
            <v>UN</v>
          </cell>
          <cell r="D5477">
            <v>324.23999999999995</v>
          </cell>
          <cell r="E5477">
            <v>259.07</v>
          </cell>
          <cell r="F5477">
            <v>583.30999999999995</v>
          </cell>
        </row>
        <row r="5478">
          <cell r="A5478">
            <v>104664</v>
          </cell>
          <cell r="B5478" t="str">
            <v>CONJUNTO DE PONTOS HIDRÁULICOS DE ÁGUA FRIA PARA COZINHA OU SERVIÇO (RAMAL/SUB-RAMAL E DISTRIBUIÇÃO) EM PVC, COM TUBOS, CONEXÕES, REGISTROS, CORTES E FIXAÇÕES EM PRÉDIO (PRUMADA INDIVIDUAL), COM TUBULAÇÕES APARENTES OU EMBUTIDAS SEM RASGO. AF_05/2023</v>
          </cell>
          <cell r="C5478" t="str">
            <v>UN</v>
          </cell>
          <cell r="D5478">
            <v>101.47000000000001</v>
          </cell>
          <cell r="E5478">
            <v>77.209999999999994</v>
          </cell>
          <cell r="F5478">
            <v>178.68</v>
          </cell>
        </row>
        <row r="5479">
          <cell r="A5479">
            <v>104665</v>
          </cell>
          <cell r="B5479" t="str">
            <v>CONJUNTO DE PONTOS HIDRÁULICOS DE ÁGUA FRIA PARA BANHEIRO (RAMAL/SUB-RAMAL E DISTRIBUIÇÃO) EM PVC, COM TUBOS, CONEXÕES, REGISTROS, CORTES E FIXAÇÕES EM PRÉDIO (PRUMADA COLETIVA), COM TUBULAÇÕES APARENTES OU EMBUTIDAS SEM RASGO. AF_05/2023</v>
          </cell>
          <cell r="C5479" t="str">
            <v>UN</v>
          </cell>
          <cell r="D5479">
            <v>406.7</v>
          </cell>
          <cell r="E5479">
            <v>330.96</v>
          </cell>
          <cell r="F5479">
            <v>737.66</v>
          </cell>
        </row>
        <row r="5480">
          <cell r="A5480">
            <v>104666</v>
          </cell>
          <cell r="B5480" t="str">
            <v>CONJUNTO DE PONTOS HIDRÁULICOS DE ÁGUA FRIA PARA COZINHA OU SERVIÇO (RAMAL/SUB-RAMAL E DISTRIBUIÇÃO) EM PVC, COM  TUBOS, CONEXÕES, REGISTROS, CORTES E FIXAÇÕES EM PRÉDIO (PRUMADA COLETIVA) SEM RASGO . AF_05/2023</v>
          </cell>
          <cell r="C5480" t="str">
            <v>UN</v>
          </cell>
          <cell r="D5480">
            <v>188.19000000000003</v>
          </cell>
          <cell r="E5480">
            <v>153.72999999999999</v>
          </cell>
          <cell r="F5480">
            <v>341.92</v>
          </cell>
        </row>
        <row r="5481">
          <cell r="A5481">
            <v>104667</v>
          </cell>
          <cell r="B5481" t="str">
            <v>COMPOSIÇÃO PARAMÉTRICA DE INSTALAÇÃO DE TUBOS DE PVC SOLDÁVEL PARA ÁGUA FRIA (PRUMADA INDIVIDUAL), POR APARTAMENTO, COM  CONEXÕES, CORTES E FIXAÇÕES, PARA PRÉDIO COM ATÉ 4 PAVIMENTOS. AF_05/2023</v>
          </cell>
          <cell r="C5481" t="str">
            <v>UN</v>
          </cell>
          <cell r="D5481">
            <v>99.600000000000009</v>
          </cell>
          <cell r="E5481">
            <v>27.05</v>
          </cell>
          <cell r="F5481">
            <v>126.65</v>
          </cell>
        </row>
        <row r="5482">
          <cell r="A5482">
            <v>104668</v>
          </cell>
          <cell r="B5482" t="str">
            <v>COMPOSIÇÃO PARAMÉTRICA DE INSTALAÇÃO DE TUBOS DE PVC SOLDÁVEL PARA ÁGUA FRIA, POR PAVIMENTO (PRUMADA COLETIVA), COM  CONEXÕES, CORTES E FIXAÇÕES, PARA PRÉDIO COM ATÉ 4 PAVIMENTOS, COM 4 APARTAMENTOS ALIMENTADOS POR PRUMADA E PAVIMENTO. AF_05/2023</v>
          </cell>
          <cell r="C5482" t="str">
            <v>UNXPAV</v>
          </cell>
          <cell r="D5482">
            <v>109.93</v>
          </cell>
          <cell r="E5482">
            <v>34.53</v>
          </cell>
          <cell r="F5482">
            <v>144.46</v>
          </cell>
        </row>
        <row r="5483">
          <cell r="A5483">
            <v>104669</v>
          </cell>
          <cell r="B5483" t="str">
            <v>COMPOSIÇÃO PARAMÉTRICA DE INSTALAÇÃO DE TUBOS DE PVC SOLDÁVEL PARA ÁGUA FRIA, POR PAVIMENTO (PRUMADA COLETIVA), COM  CONEXÕES, CORTES E FIXAÇÕES, PARA PRÉDIO ENTRE 5 E 8 PAVIMENTOS, COM 4 APARTAMENTOS ALIMENTADOS POR PRUMADA E PAVIMENTO. AF_05/2023</v>
          </cell>
          <cell r="C5483" t="str">
            <v>UNXPAV</v>
          </cell>
          <cell r="D5483">
            <v>130</v>
          </cell>
          <cell r="E5483">
            <v>38.619999999999997</v>
          </cell>
          <cell r="F5483">
            <v>168.62</v>
          </cell>
        </row>
        <row r="5484">
          <cell r="A5484">
            <v>104670</v>
          </cell>
          <cell r="B5484" t="str">
            <v>COMPOSIÇÃO PARAMÉTRICA DE INSTALAÇÃO DE TUBOS DE PVC SOLDÁVEL PARA ÁGUA FRIA, POR PAVIMENTO (PRUMADA COLETIVA), COM  CONEXÕES, CORTES E FIXAÇÕES, PARA PRÉDIO ENTRE 9 E 12 PAVIMENTOS, COM 4 APARTAMENTOS ALIMENTADOS POR PRUMADA E PAVIMENTO. AF_05/2023</v>
          </cell>
          <cell r="C5484" t="str">
            <v>UNXPAV</v>
          </cell>
          <cell r="D5484">
            <v>195.73000000000002</v>
          </cell>
          <cell r="E5484">
            <v>46.26</v>
          </cell>
          <cell r="F5484">
            <v>241.99</v>
          </cell>
        </row>
        <row r="5485">
          <cell r="A5485">
            <v>104671</v>
          </cell>
          <cell r="B5485" t="str">
            <v>CONJUNTO DE PONTOS HIDRÁULICOS DE ÁGUA QUENTE PARA BANHEIRO (RAMAL/SUB-RAMAL E DISTRIBUIÇÃO) EM CPVC, COM  TUBOS, CONEXÕES, REGISTROS, CORTES E FIXAÇÕES EM PRÉDIO COM TUBULAÇÕES EMBUTIDAS EM RASGO. AF_05/2023</v>
          </cell>
          <cell r="C5485" t="str">
            <v>UN</v>
          </cell>
          <cell r="D5485">
            <v>889.8</v>
          </cell>
          <cell r="E5485">
            <v>435.82</v>
          </cell>
          <cell r="F5485">
            <v>1325.62</v>
          </cell>
        </row>
        <row r="5486">
          <cell r="A5486">
            <v>104672</v>
          </cell>
          <cell r="B5486" t="str">
            <v>CONJUNTO DE PONTOS HIDRÁULICOS DE ÁGUA QUENTE PARA COZINHA (RAMAL/SUB-RAMAL E DISTRIBUIÇÃO) EM CPVC, COM  TUBOS, CONEXÕES, REGISTROS, CORTES E FIXAÇÕES EM PRÉDIO COM TUBULAÇÕES EMBUTIDAS EM RASGO. AF_05/2023</v>
          </cell>
          <cell r="C5486" t="str">
            <v>UN</v>
          </cell>
          <cell r="D5486">
            <v>292.79999999999995</v>
          </cell>
          <cell r="E5486">
            <v>191.54</v>
          </cell>
          <cell r="F5486">
            <v>484.34</v>
          </cell>
        </row>
        <row r="5487">
          <cell r="A5487">
            <v>104673</v>
          </cell>
          <cell r="B5487" t="str">
            <v>CONJUNTO DE PONTOS HIDRÁULICOS DE ÁGUA QUENTE PARA BANHEIRO(RAMAL/SUB-RAMAL E DISTRIBUIÇÃO) EM CPVC, COM  TUBOS, CONEXÕES, REGISTROS, CORTES E FIXAÇÕES EM PRÉDIO COM TUBULAÇÕES APARENTES OU EMBUTIDAS SEM RASGO. AF_05/2023</v>
          </cell>
          <cell r="C5487" t="str">
            <v>UN</v>
          </cell>
          <cell r="D5487">
            <v>562.34</v>
          </cell>
          <cell r="E5487">
            <v>255.37</v>
          </cell>
          <cell r="F5487">
            <v>817.71</v>
          </cell>
        </row>
        <row r="5488">
          <cell r="A5488">
            <v>104674</v>
          </cell>
          <cell r="B5488" t="str">
            <v>COMPOSIÇÃO PARAMÉTRICA DE INSTALAÇÃO DE TUBOS DE PVC, SÉRIE R, PARA COLETA DE ÁGUA PLUVIAL EM VARANDA, INSTALADO EM RAMAL DE ENCAMINHAMENTO E CONDUTOR VERTICAL, COM  CONEXÕES, RALOS, CORTES E FIXAÇÕES, PARA PRÉDIO. AF_05/2023</v>
          </cell>
          <cell r="C5488" t="str">
            <v>UN</v>
          </cell>
          <cell r="D5488">
            <v>195.13</v>
          </cell>
          <cell r="E5488">
            <v>44.49</v>
          </cell>
          <cell r="F5488">
            <v>239.62</v>
          </cell>
        </row>
        <row r="5489">
          <cell r="A5489">
            <v>104675</v>
          </cell>
          <cell r="B5489" t="str">
            <v>COMPOSIÇÃO PARAMÉTRICA DE INSTALAÇÃO DE TUBOS DE PVC, SÉRIE R, PARA COLETA DE ÁGUA PLUVIAL EM COBERTURA, INSTALADOS EM CONDUTORES VERTICAIS, POR PAVIMENTO, COM  CONEXÕES, CORTES E FIXAÇÕES, PARA PRÉDIO DE MÚLTIPLOS PAVIMENTOS. AF_05/2023</v>
          </cell>
          <cell r="C5489" t="str">
            <v>M2XPAV</v>
          </cell>
          <cell r="D5489">
            <v>1.65</v>
          </cell>
          <cell r="E5489">
            <v>0.32</v>
          </cell>
          <cell r="F5489">
            <v>1.97</v>
          </cell>
        </row>
        <row r="5490">
          <cell r="A5490">
            <v>104676</v>
          </cell>
          <cell r="B5490" t="str">
            <v>CONJUNTO DE PONTOS DE COLETA DE ESGOTO PARA BANHEIRO (RAMAL DE ESGOTO SANITÁRIO), EM PVC SÉRIE NORMAL, COM  TUBOS, CONEXÕES, RALOS, CAIXAS SIFONADAS, CORTES E FIXAÇÕES EM PRÉDIO COM PRUMADA DE DESCIDA DE ESGOTO DENTRO DO BANHEIRO. AF_05/2023</v>
          </cell>
          <cell r="C5490" t="str">
            <v>UN</v>
          </cell>
          <cell r="D5490">
            <v>247.79</v>
          </cell>
          <cell r="E5490">
            <v>181.27</v>
          </cell>
          <cell r="F5490">
            <v>429.06</v>
          </cell>
        </row>
        <row r="5491">
          <cell r="A5491">
            <v>104677</v>
          </cell>
          <cell r="B5491" t="str">
            <v>CONJUNTO DE PONTOS DE COLETA DE ESGOTO PARA BANHEIRO (RAMAL DE ESGOTO SANITÁRIO), EM PVC SÉRIE NORMAL, COM  TUBOS, CONEXÕES, RALOS, CAIXAS SIFONADAS, CORTES E FIXAÇÕES EM PRÉDIO COM PRUMADA DE DESCIDA DE ESGOTO FORA DO BANHEIRO. AF_05/2023</v>
          </cell>
          <cell r="C5491" t="str">
            <v>UN</v>
          </cell>
          <cell r="D5491">
            <v>409.99</v>
          </cell>
          <cell r="E5491">
            <v>292.36</v>
          </cell>
          <cell r="F5491">
            <v>702.35</v>
          </cell>
        </row>
        <row r="5492">
          <cell r="A5492">
            <v>104678</v>
          </cell>
          <cell r="B5492" t="str">
            <v>CONJUNTO DE PONTOS DE COLETA DE ESGOTO PARA COZINHA (RAMAL DE ESGOTO SANITÁRIO), EM PVC SÉRIE NORMAL, COM  TUBOS, CONEXÕES, CORTES E FIXAÇÕES EM PRÉDIO. AF_05/2023</v>
          </cell>
          <cell r="C5492" t="str">
            <v>UN</v>
          </cell>
          <cell r="D5492">
            <v>84.01</v>
          </cell>
          <cell r="E5492">
            <v>81.459999999999994</v>
          </cell>
          <cell r="F5492">
            <v>165.47</v>
          </cell>
        </row>
        <row r="5493">
          <cell r="A5493">
            <v>104679</v>
          </cell>
          <cell r="B5493" t="str">
            <v>CONJUNTO DE PONTOS DE COLETA DE ESGOTO PARA ÁREA DE SERVIÇO (RAMAL DE ESGOTO SANITÁRIO), EM PVC SÉRIE NORMAL, COM  TUBOS, CONEXÕES, RALOS, CAIXAS SIFONADAS, CORTES E FIXAÇÕES EM PRÉDIO. AF_05/2023</v>
          </cell>
          <cell r="C5493" t="str">
            <v>UN</v>
          </cell>
          <cell r="D5493">
            <v>97.84</v>
          </cell>
          <cell r="E5493">
            <v>76.19</v>
          </cell>
          <cell r="F5493">
            <v>174.03</v>
          </cell>
        </row>
        <row r="5494">
          <cell r="A5494">
            <v>104680</v>
          </cell>
          <cell r="B5494" t="str">
            <v>COMPOSIÇÃO PARAMÉTRICA DE INSTALAÇÃO DE TUBOS DE PVC SÉRIE NORMAL (PRUMADA DE ESGOTO SANITÁRIO), DN 100MM, POR AMBIENTE HIDRÁULICO, COM  CONEXÕES, CORTES E FIXAÇÕES PARA PRÉDIO. AF_05/2023</v>
          </cell>
          <cell r="C5494" t="str">
            <v>UN</v>
          </cell>
          <cell r="D5494">
            <v>116.57000000000001</v>
          </cell>
          <cell r="E5494">
            <v>53.3</v>
          </cell>
          <cell r="F5494">
            <v>169.87</v>
          </cell>
        </row>
        <row r="5495">
          <cell r="A5495">
            <v>104681</v>
          </cell>
          <cell r="B5495" t="str">
            <v>COMPOSIÇÃO PARAMÉTRICA DE INSTALAÇÃO DE TUBOS DE PVC SÉRIE NORMAL (PRUMADA DE ESGOTO SANITÁRIO), DN 75MM, POR AMBIENTE HIDRÁULICO, COM  CONEXÕES, CORTES E FIXAÇÕES PARA PRÉDIO. AF_05/2023</v>
          </cell>
          <cell r="C5495" t="str">
            <v>UN</v>
          </cell>
          <cell r="D5495">
            <v>88.83</v>
          </cell>
          <cell r="E5495">
            <v>31.34</v>
          </cell>
          <cell r="F5495">
            <v>120.17</v>
          </cell>
        </row>
        <row r="5496">
          <cell r="A5496">
            <v>104682</v>
          </cell>
          <cell r="B5496" t="str">
            <v>COMPOSIÇÃO PARAMÉTRICA DE INSTALAÇÃO DE TUBOS DE PVC SÉRIE NORMAL (PRUMADA DE VENTILAÇÃO), DN 100MM, POR APARTAMENTO (2 BANHEIROS) E DESCIDA DE ESGOTO NO BANHEIRO, COM  CONEXÕES, CORTES E FIXAÇÕES PARA PRÉDIO COM MAIS DO QUE 4 PAVIMENTOS. AF_05/2023</v>
          </cell>
          <cell r="C5496" t="str">
            <v>UN</v>
          </cell>
          <cell r="D5496">
            <v>465</v>
          </cell>
          <cell r="E5496">
            <v>172.28</v>
          </cell>
          <cell r="F5496">
            <v>637.28</v>
          </cell>
        </row>
        <row r="5497">
          <cell r="A5497">
            <v>104683</v>
          </cell>
          <cell r="B5497" t="str">
            <v>COMPOSIÇÃO PARAMÉTRICA DE INSTALAÇÃO DE TUBOS DE PVC SÉRIE NORMAL (PRUMADA DE VENTILAÇÃO), DN 75MM, POR APARTAMENTO (1 BANHEIRO) E DESCIDA DE ESGOTO FORA DO BANHEIRO, COM  CONEXÕES, CORTES E FIXAÇÕES PARA PRÉDIO COM ATÉ 4 PAVIMENTOS. AF_05/2023</v>
          </cell>
          <cell r="C5497" t="str">
            <v>UN</v>
          </cell>
          <cell r="D5497">
            <v>76.34</v>
          </cell>
          <cell r="E5497">
            <v>22.53</v>
          </cell>
          <cell r="F5497">
            <v>98.87</v>
          </cell>
        </row>
        <row r="5498">
          <cell r="A5498">
            <v>104767</v>
          </cell>
          <cell r="B5498" t="str">
            <v>FURO MECANIZADO EM ALVENARIA, PARA INSTALAÇÕES HIDRÁULICAS, DIÂMETROS MENORES OU IGUAIS A 40 MM. AF_09/2023</v>
          </cell>
          <cell r="C5498" t="str">
            <v>UN</v>
          </cell>
          <cell r="D5498">
            <v>0.1399999999999999</v>
          </cell>
          <cell r="E5498">
            <v>0.55000000000000004</v>
          </cell>
          <cell r="F5498">
            <v>0.69</v>
          </cell>
        </row>
        <row r="5499">
          <cell r="A5499">
            <v>104769</v>
          </cell>
          <cell r="B5499" t="str">
            <v>FURO MECANIZADO EM ALVENARIA, PARA INSTALAÇÕES HIDRÁULICAS, DIÂMETROS MAIORES QUE 40 MM E MENORES OU IGUAIS A 75 MM. AF_09/2023</v>
          </cell>
          <cell r="C5499" t="str">
            <v>UN</v>
          </cell>
          <cell r="D5499">
            <v>0.44000000000000017</v>
          </cell>
          <cell r="E5499">
            <v>1.4</v>
          </cell>
          <cell r="F5499">
            <v>1.84</v>
          </cell>
        </row>
        <row r="5500">
          <cell r="A5500">
            <v>104771</v>
          </cell>
          <cell r="B5500" t="str">
            <v>FURO MECANIZADO EM ALVENARIA, PARA INSTALAÇÕES HIDRÁULICAS, DIÂMETROS MAIORES QUE 75 MM E MENORES OU IGUAIS A 100 MM. AF_09/2023</v>
          </cell>
          <cell r="C5500" t="str">
            <v>UN</v>
          </cell>
          <cell r="D5500">
            <v>0.66999999999999993</v>
          </cell>
          <cell r="E5500">
            <v>2.02</v>
          </cell>
          <cell r="F5500">
            <v>2.69</v>
          </cell>
        </row>
        <row r="5501">
          <cell r="A5501">
            <v>104773</v>
          </cell>
          <cell r="B5501" t="str">
            <v>FURO MECANIZADO EM CONCRETO, COM PERFURATRIZ, PARA INSTALAÇÕES HIDRÁULICAS, DIÂMETROS MENORES OU IGUAIS A 40 MM. AF_09/2023</v>
          </cell>
          <cell r="C5501" t="str">
            <v>UN</v>
          </cell>
          <cell r="D5501">
            <v>0.71999999999999975</v>
          </cell>
          <cell r="E5501">
            <v>1.62</v>
          </cell>
          <cell r="F5501">
            <v>2.34</v>
          </cell>
        </row>
        <row r="5502">
          <cell r="A5502">
            <v>104775</v>
          </cell>
          <cell r="B5502" t="str">
            <v>FURO MECANIZADO EM CONCRETO, COM PERFURATRIZ, PARA INSTALAÇÕES HIDRÁULICAS, DIÂMETROS MAIORES QUE 40 MM E MENORES OU IGUAIS A 75 MM. AF_09/2023</v>
          </cell>
          <cell r="C5502" t="str">
            <v>UN</v>
          </cell>
          <cell r="D5502">
            <v>2.0200000000000005</v>
          </cell>
          <cell r="E5502">
            <v>4.26</v>
          </cell>
          <cell r="F5502">
            <v>6.28</v>
          </cell>
        </row>
        <row r="5503">
          <cell r="A5503">
            <v>104777</v>
          </cell>
          <cell r="B5503" t="str">
            <v>FURO MECANIZADO EM CONCRETO, COM PERFURATRIZ, PARA INSTALAÇÕES HIDRÁULICAS, DIÂMETROS MAIORES QUE 75 MM E MENORES OU IGUAIS A 150 MM. AF_09/2023</v>
          </cell>
          <cell r="C5503" t="str">
            <v>UN</v>
          </cell>
          <cell r="D5503">
            <v>2.9899999999999993</v>
          </cell>
          <cell r="E5503">
            <v>6.2</v>
          </cell>
          <cell r="F5503">
            <v>9.19</v>
          </cell>
        </row>
        <row r="5504">
          <cell r="A5504">
            <v>104779</v>
          </cell>
          <cell r="B5504" t="str">
            <v>RASGO LINEAR MECANIZADO EM ALVENARIA, PARA RAMAIS/ DISTRIBUIÇÃO DE INSTALAÇÕES HIDRÁULICAS, DIÂMETROS MENORES OU IGUAIS A 40 MM. AF_09/2023</v>
          </cell>
          <cell r="C5504" t="str">
            <v>M</v>
          </cell>
          <cell r="D5504">
            <v>1.6000000000000005</v>
          </cell>
          <cell r="E5504">
            <v>4.59</v>
          </cell>
          <cell r="F5504">
            <v>6.19</v>
          </cell>
        </row>
        <row r="5505">
          <cell r="A5505">
            <v>104781</v>
          </cell>
          <cell r="B5505" t="str">
            <v>RASGO LINEAR MECANIZADO EM ALVENARIA, PARA RAMAIS/ DISTRIBUIÇÃO DE INSTALAÇÕES HIDRÁULICAS, DIÂMETROS MAIORES QUE 40 MM E MENORES OU IGUAIS A 75 MM. AF_09/2023</v>
          </cell>
          <cell r="C5505" t="str">
            <v>M</v>
          </cell>
          <cell r="D5505">
            <v>1.83</v>
          </cell>
          <cell r="E5505">
            <v>5.32</v>
          </cell>
          <cell r="F5505">
            <v>7.15</v>
          </cell>
        </row>
        <row r="5506">
          <cell r="A5506">
            <v>104782</v>
          </cell>
          <cell r="B5506" t="str">
            <v>PASSANTE TIPO PEÇA EM FÔRMA DE MADEIRA, FIXADO EM LAJE, PARA PASSAGEM DE NO MÁXIMO 5 TUBOS DE 50 MM DE DIÂMETRO. AF_09/2023</v>
          </cell>
          <cell r="C5506" t="str">
            <v>UN</v>
          </cell>
          <cell r="D5506">
            <v>51.99</v>
          </cell>
          <cell r="E5506">
            <v>5.61</v>
          </cell>
          <cell r="F5506">
            <v>57.6</v>
          </cell>
        </row>
        <row r="5507">
          <cell r="A5507">
            <v>104783</v>
          </cell>
          <cell r="B5507" t="str">
            <v>PASSANTE TIPO TUBO COM DIÂMETRO DE 50 MM, FIXADO EM LAJE, PARA PASSAGEM DE TUBULAÇÕES COM NO MÁXIMO 40 MM DE DIÂMETRO. AF_09/2023</v>
          </cell>
          <cell r="C5507" t="str">
            <v>UN</v>
          </cell>
          <cell r="D5507">
            <v>3.0999999999999996</v>
          </cell>
          <cell r="E5507">
            <v>2.21</v>
          </cell>
          <cell r="F5507">
            <v>5.31</v>
          </cell>
        </row>
        <row r="5508">
          <cell r="A5508">
            <v>104784</v>
          </cell>
          <cell r="B5508" t="str">
            <v>PASSANTE TIPO TUBO COM DIÂMETRO DE 150 MM, FIXADO EM LAJE, PARA PASSAGEM DE TUBULAÇÕES COM NO MÁXIMO 100 MM DE DIÂMETRO. AF_09/2023</v>
          </cell>
          <cell r="C5508" t="str">
            <v>UN</v>
          </cell>
          <cell r="D5508">
            <v>8.8699999999999992</v>
          </cell>
          <cell r="E5508">
            <v>5.82</v>
          </cell>
          <cell r="F5508">
            <v>14.69</v>
          </cell>
        </row>
        <row r="5509">
          <cell r="A5509">
            <v>104786</v>
          </cell>
          <cell r="B5509" t="str">
            <v>RASGO LINEAR MECANIZADO EM CONCRETO, PARA RAMAIS/ DISTRIBUIÇÃO DE INSTALAÇÕES HIDRÁULICAS, DIÂMETROS MENORES OU IGUAIS A 40 MM. AF_09/2023</v>
          </cell>
          <cell r="C5509" t="str">
            <v>M</v>
          </cell>
          <cell r="D5509">
            <v>2.0299999999999994</v>
          </cell>
          <cell r="E5509">
            <v>4.82</v>
          </cell>
          <cell r="F5509">
            <v>6.85</v>
          </cell>
        </row>
        <row r="5510">
          <cell r="A5510">
            <v>104787</v>
          </cell>
          <cell r="B5510" t="str">
            <v>RASGO LINEAR MECANIZADO EM CONCRETO, PARA RAMAIS/ DISTRIBUIÇÃO DE INSTALAÇÕES HIDRÁULICAS, DIÂMETROS MAIORES QUE 40 MM E MENORES OU IGUAIS A 75 MM. AF_09/2023</v>
          </cell>
          <cell r="C5510" t="str">
            <v>M</v>
          </cell>
          <cell r="D5510">
            <v>2.71</v>
          </cell>
          <cell r="E5510">
            <v>6.39</v>
          </cell>
          <cell r="F5510">
            <v>9.1</v>
          </cell>
        </row>
        <row r="5511">
          <cell r="A5511">
            <v>104788</v>
          </cell>
          <cell r="B5511" t="str">
            <v>RASGO LINEAR MECANIZADO EM CONCRETO, PARA RAMAIS/ DISTRIBUIÇÃO DE INSTALAÇÕES HIDRÁULICAS, DIÂMETROS MAIORES QUE 75 MM E MENORES OU IGUAIS A 100 MM. AF_09/2023</v>
          </cell>
          <cell r="C5511" t="str">
            <v>M</v>
          </cell>
          <cell r="D5511">
            <v>3.6400000000000006</v>
          </cell>
          <cell r="E5511">
            <v>8.4499999999999993</v>
          </cell>
          <cell r="F5511">
            <v>12.09</v>
          </cell>
        </row>
        <row r="5512">
          <cell r="A5512">
            <v>104031</v>
          </cell>
          <cell r="B5512" t="str">
            <v>COLAR DE TOMADA, PVC, COM TRAVAS, DE 60 MM X 1/2" OU 60 MM X 3/4", PARA LIGAÇÃO PREDIAL DE ÁGUA. AF_06/2022</v>
          </cell>
          <cell r="C5512" t="str">
            <v>UN</v>
          </cell>
          <cell r="D5512">
            <v>11.25</v>
          </cell>
          <cell r="E5512">
            <v>5.09</v>
          </cell>
          <cell r="F5512">
            <v>16.34</v>
          </cell>
        </row>
        <row r="5513">
          <cell r="A5513">
            <v>104032</v>
          </cell>
          <cell r="B5513" t="str">
            <v>COLAR DE TOMADA, PVC, COM TRAVAS, DE 75 MM X 1/2" OU 75 MM X 3/4", PARA LIGAÇÃO PREDIAL DE ÁGUA. AF_06/2022</v>
          </cell>
          <cell r="C5513" t="str">
            <v>UN</v>
          </cell>
          <cell r="D5513">
            <v>15.260000000000002</v>
          </cell>
          <cell r="E5513">
            <v>5.2</v>
          </cell>
          <cell r="F5513">
            <v>20.46</v>
          </cell>
        </row>
        <row r="5514">
          <cell r="A5514">
            <v>104033</v>
          </cell>
          <cell r="B5514" t="str">
            <v>COLAR DE TOMADA, PVC, COM TRAVAS, DE 85 MM X 1/2" OU 85 MM X 3/4", PARA LIGAÇÃO PREDIAL DE ÁGUA. AF_06/2022</v>
          </cell>
          <cell r="C5514" t="str">
            <v>UN</v>
          </cell>
          <cell r="D5514">
            <v>13.440000000000001</v>
          </cell>
          <cell r="E5514">
            <v>5.27</v>
          </cell>
          <cell r="F5514">
            <v>18.71</v>
          </cell>
        </row>
        <row r="5515">
          <cell r="A5515">
            <v>104034</v>
          </cell>
          <cell r="B5515" t="str">
            <v>COLAR DE TOMADA, PVC, COM TRAVAS, DE 110 MM X 1/2" OU 110 MM X 3/4", PARA LIGAÇÃO PREDIAL DE ÁGUA. AF_06/2022</v>
          </cell>
          <cell r="C5515" t="str">
            <v>UN</v>
          </cell>
          <cell r="D5515">
            <v>18.869999999999997</v>
          </cell>
          <cell r="E5515">
            <v>5.4</v>
          </cell>
          <cell r="F5515">
            <v>24.27</v>
          </cell>
        </row>
        <row r="5516">
          <cell r="A5516">
            <v>104035</v>
          </cell>
          <cell r="B5516" t="str">
            <v>COLAR DE TOMADA, POLIPROPILENO, COM PARAFUSOS, 63 MM X 1/2", PARA LIGAÇÃO PREDIAL DE ÁGUA. AF_06/2022</v>
          </cell>
          <cell r="C5516" t="str">
            <v>UN</v>
          </cell>
          <cell r="D5516">
            <v>23.39</v>
          </cell>
          <cell r="E5516">
            <v>11.33</v>
          </cell>
          <cell r="F5516">
            <v>34.72</v>
          </cell>
        </row>
        <row r="5517">
          <cell r="A5517">
            <v>104036</v>
          </cell>
          <cell r="B5517" t="str">
            <v>COLAR DE TOMADA, POLIPROPILENO, COM PARAFUSOS, 63 MM X 3/4", PARA LIGAÇÃO PREDIAL DE ÁGUA. AF_06/2022</v>
          </cell>
          <cell r="C5517" t="str">
            <v>UN</v>
          </cell>
          <cell r="D5517">
            <v>24.08</v>
          </cell>
          <cell r="E5517">
            <v>11.74</v>
          </cell>
          <cell r="F5517">
            <v>35.82</v>
          </cell>
        </row>
        <row r="5518">
          <cell r="A5518">
            <v>104039</v>
          </cell>
          <cell r="B5518" t="str">
            <v>TÊ DE SERVIÇO INTEGRADO, POLIPROPILENO, PARA TUBOS EM PEAD, 63 MM X 20 MM, PARA LIGAÇÃO PREDIAL DE ÁGUA. AF_06/2022</v>
          </cell>
          <cell r="C5518" t="str">
            <v>UN</v>
          </cell>
          <cell r="D5518">
            <v>58.210000000000008</v>
          </cell>
          <cell r="E5518">
            <v>11.19</v>
          </cell>
          <cell r="F5518">
            <v>69.400000000000006</v>
          </cell>
        </row>
        <row r="5519">
          <cell r="A5519">
            <v>104043</v>
          </cell>
          <cell r="B5519" t="str">
            <v>ADAPTADOR, POLIPROPILENO, PARA TUBOS EM PEAD, 20 MM X 1/2", PARA LIGAÇÃO PREDIAL DE ÁGUA. AF_06/2022</v>
          </cell>
          <cell r="C5519" t="str">
            <v>UN</v>
          </cell>
          <cell r="D5519">
            <v>5.57</v>
          </cell>
          <cell r="E5519">
            <v>2.21</v>
          </cell>
          <cell r="F5519">
            <v>7.78</v>
          </cell>
        </row>
        <row r="5520">
          <cell r="A5520">
            <v>104044</v>
          </cell>
          <cell r="B5520" t="str">
            <v>ADAPTADOR, POLIPROPILENO, PARA TUBOS EM PEAD, 20 MM X 3/4", PARA LIGAÇÃO PREDIAL DE ÁGUA. AF_06/2022</v>
          </cell>
          <cell r="C5520" t="str">
            <v>UN</v>
          </cell>
          <cell r="D5520">
            <v>5.5900000000000007</v>
          </cell>
          <cell r="E5520">
            <v>2.62</v>
          </cell>
          <cell r="F5520">
            <v>8.2100000000000009</v>
          </cell>
        </row>
        <row r="5521">
          <cell r="A5521">
            <v>104045</v>
          </cell>
          <cell r="B5521" t="str">
            <v>ADAPTADOR, POLIPROPILENO, PARA TUBOS EM PEAD, 32 MM X 1", PARA LIGAÇÃO PREDIAL DE ÁGUA. AF_06/2022</v>
          </cell>
          <cell r="C5521" t="str">
            <v>UN</v>
          </cell>
          <cell r="D5521">
            <v>10.110000000000001</v>
          </cell>
          <cell r="E5521">
            <v>3.02</v>
          </cell>
          <cell r="F5521">
            <v>13.13</v>
          </cell>
        </row>
        <row r="5522">
          <cell r="A5522">
            <v>104046</v>
          </cell>
          <cell r="B5522" t="str">
            <v>COTOVELO/JOELHO COM ADAPTADOR, POLIPROPILENO, PARA TUBOS EM PEAD, 20 MM X 1/2", PARA LIGAÇÃO PREDIAL DE ÁGUA. AF_06/2022</v>
          </cell>
          <cell r="C5522" t="str">
            <v>UN</v>
          </cell>
          <cell r="D5522">
            <v>5.2</v>
          </cell>
          <cell r="E5522">
            <v>2.21</v>
          </cell>
          <cell r="F5522">
            <v>7.41</v>
          </cell>
        </row>
        <row r="5523">
          <cell r="A5523">
            <v>104047</v>
          </cell>
          <cell r="B5523" t="str">
            <v>COTOVELO/JOELHO COM ADAPTADOR, POLIPROPILENO, PARA TUBOS EM PEAD, 20 MM X 3/4", PARA LIGAÇÃO PREDIAL DE ÁGUA. AF_06/2022</v>
          </cell>
          <cell r="C5523" t="str">
            <v>UN</v>
          </cell>
          <cell r="D5523">
            <v>5.96</v>
          </cell>
          <cell r="E5523">
            <v>2.62</v>
          </cell>
          <cell r="F5523">
            <v>8.58</v>
          </cell>
        </row>
        <row r="5524">
          <cell r="A5524">
            <v>104048</v>
          </cell>
          <cell r="B5524" t="str">
            <v>COTOVELO/JOELHO COM ADAPTADOR, POLIPROPILENO, PARA TUBOS EM PEAD, 32 MM X 1", PARA LIGAÇÃO PREDIAL DE ÁGUA. AF_06/2022</v>
          </cell>
          <cell r="C5524" t="str">
            <v>UN</v>
          </cell>
          <cell r="D5524">
            <v>9.7800000000000011</v>
          </cell>
          <cell r="E5524">
            <v>3.02</v>
          </cell>
          <cell r="F5524">
            <v>12.8</v>
          </cell>
        </row>
        <row r="5525">
          <cell r="A5525">
            <v>104049</v>
          </cell>
          <cell r="B5525" t="str">
            <v>ADAPTADOR, PVC, CURTO COM BOLSA E ROSCA, 20 MM X 1/2", PARA LIGAÇÃO PREDIAL DE ÁGUA. AF_06/2022</v>
          </cell>
          <cell r="C5525" t="str">
            <v>UN</v>
          </cell>
          <cell r="D5525">
            <v>2.6100000000000003</v>
          </cell>
          <cell r="E5525">
            <v>2.54</v>
          </cell>
          <cell r="F5525">
            <v>5.15</v>
          </cell>
        </row>
        <row r="5526">
          <cell r="A5526">
            <v>104050</v>
          </cell>
          <cell r="B5526" t="str">
            <v>ADAPTADOR, PVC, CURTO COM BOLSA E ROSCA, 32 MM X 1", PARA LIGAÇÃO PREDIAL DE ÁGUA. AF_06/2022</v>
          </cell>
          <cell r="C5526" t="str">
            <v>UN</v>
          </cell>
          <cell r="D5526">
            <v>4.34</v>
          </cell>
          <cell r="E5526">
            <v>3.46</v>
          </cell>
          <cell r="F5526">
            <v>7.8</v>
          </cell>
        </row>
        <row r="5527">
          <cell r="A5527">
            <v>104051</v>
          </cell>
          <cell r="B5527" t="str">
            <v>COTOVELO/JOELHO 90°, POLIPROPILENO, PARA TUBOS EM PEAD, 20 X 20 MM, PARA LIGAÇÃO PREDIAL DE ÁGUA. AF_06/2022</v>
          </cell>
          <cell r="C5527" t="str">
            <v>UN</v>
          </cell>
          <cell r="D5527">
            <v>4.82</v>
          </cell>
          <cell r="E5527">
            <v>2.09</v>
          </cell>
          <cell r="F5527">
            <v>6.91</v>
          </cell>
        </row>
        <row r="5528">
          <cell r="A5528">
            <v>104052</v>
          </cell>
          <cell r="B5528" t="str">
            <v>COTOVELO/JOELHO 90°, POLIPROPILENO, PARA TUBOS EM PEAD, 32 X 32 MM, PARA LIGAÇÃO PREDIAL DE ÁGUA. AF_06/2022</v>
          </cell>
          <cell r="C5528" t="str">
            <v>UN</v>
          </cell>
          <cell r="D5528">
            <v>6.8400000000000007</v>
          </cell>
          <cell r="E5528">
            <v>2.87</v>
          </cell>
          <cell r="F5528">
            <v>9.7100000000000009</v>
          </cell>
        </row>
        <row r="5529">
          <cell r="A5529">
            <v>104053</v>
          </cell>
          <cell r="B5529" t="str">
            <v>UNIÃO, POLIPROPILENO, PARA TUBOS EM PEAD, 20 MM, PARA LIGAÇÃO PREDIAL DE ÁGUA. AF_06/2022</v>
          </cell>
          <cell r="C5529" t="str">
            <v>UN</v>
          </cell>
          <cell r="D5529">
            <v>6.0299999999999994</v>
          </cell>
          <cell r="E5529">
            <v>2.09</v>
          </cell>
          <cell r="F5529">
            <v>8.1199999999999992</v>
          </cell>
        </row>
        <row r="5530">
          <cell r="A5530">
            <v>104054</v>
          </cell>
          <cell r="B5530" t="str">
            <v>UNIÃO, POLIPROPILENO, PARA TUBOS EM PEAD, 32 MM, PARA LIGAÇÃO PREDIAL DE ÁGUA. AF_06/2022</v>
          </cell>
          <cell r="C5530" t="str">
            <v>UN</v>
          </cell>
          <cell r="D5530">
            <v>13.54</v>
          </cell>
          <cell r="E5530">
            <v>2.86</v>
          </cell>
          <cell r="F5530">
            <v>16.399999999999999</v>
          </cell>
        </row>
        <row r="5531">
          <cell r="A5531">
            <v>104055</v>
          </cell>
          <cell r="B5531" t="str">
            <v>REGISTRO ESFERA, PVC, DE PASSEIO, PARA POLIETILENO, 20 MM, PARA LIGAÇÃO PREDIAL DE ÁGUA. AF_06/2022</v>
          </cell>
          <cell r="C5531" t="str">
            <v>UN</v>
          </cell>
          <cell r="D5531">
            <v>14.340000000000002</v>
          </cell>
          <cell r="E5531">
            <v>2.08</v>
          </cell>
          <cell r="F5531">
            <v>16.420000000000002</v>
          </cell>
        </row>
        <row r="5532">
          <cell r="A5532">
            <v>104056</v>
          </cell>
          <cell r="B5532" t="str">
            <v>REGISTRO ESFERA, PVC, COM ROSCA, 1/2", PARA LIGAÇÃO PREDIAL DE ÁGUA. AF_06/2022</v>
          </cell>
          <cell r="C5532" t="str">
            <v>UN</v>
          </cell>
          <cell r="D5532">
            <v>22.68</v>
          </cell>
          <cell r="E5532">
            <v>2.3199999999999998</v>
          </cell>
          <cell r="F5532">
            <v>25</v>
          </cell>
        </row>
        <row r="5533">
          <cell r="A5533">
            <v>104058</v>
          </cell>
          <cell r="B5533" t="str">
            <v>LUVA, PVC, ROSCÁVEL, 1/2", PARA LIGAÇÃO PREDIAL DE ÁGUA. AF_06/2022</v>
          </cell>
          <cell r="C5533" t="str">
            <v>UN</v>
          </cell>
          <cell r="D5533">
            <v>3.05</v>
          </cell>
          <cell r="E5533">
            <v>3.96</v>
          </cell>
          <cell r="F5533">
            <v>7.01</v>
          </cell>
        </row>
        <row r="5534">
          <cell r="A5534">
            <v>104059</v>
          </cell>
          <cell r="B5534" t="str">
            <v>LUVA, PVC, ROSCÁVEL, 1", PARA LIGAÇÃO PREDIAL DE ÁGUA. AF_06/2022</v>
          </cell>
          <cell r="C5534" t="str">
            <v>UN</v>
          </cell>
          <cell r="D5534">
            <v>6.67</v>
          </cell>
          <cell r="E5534">
            <v>3.18</v>
          </cell>
          <cell r="F5534">
            <v>9.85</v>
          </cell>
        </row>
        <row r="5535">
          <cell r="A5535">
            <v>104060</v>
          </cell>
          <cell r="B5535" t="str">
            <v>TUBO, PEAD, PE-80, DE = 20 MM X 2,3 MM, PARA LIGAÇÃO PREDIAL DE ÁGUA. AF_06/2022</v>
          </cell>
          <cell r="C5535" t="str">
            <v>M</v>
          </cell>
          <cell r="D5535">
            <v>6.42</v>
          </cell>
          <cell r="E5535">
            <v>1.9</v>
          </cell>
          <cell r="F5535">
            <v>8.32</v>
          </cell>
        </row>
        <row r="5536">
          <cell r="A5536">
            <v>104061</v>
          </cell>
          <cell r="B5536" t="str">
            <v>TUBO, PEAD, PE-80, DE = 32 MM X 3,0 MM, PARA LIGAÇÃO PREDIAL DE ÁGUA. AF_06/2022</v>
          </cell>
          <cell r="C5536" t="str">
            <v>M</v>
          </cell>
          <cell r="D5536">
            <v>12.18</v>
          </cell>
          <cell r="E5536">
            <v>2.87</v>
          </cell>
          <cell r="F5536">
            <v>15.05</v>
          </cell>
        </row>
        <row r="5537">
          <cell r="A5537">
            <v>104112</v>
          </cell>
          <cell r="B5537" t="str">
            <v>COMPOSIÇÃO PARAMÉTRICA DE LIGAÇÃO PREDIAL DE ÁGUA, REDE DN 50 MM, RAMAL PREDIAL DE 20 MM, L = 2,0 M, LARGURA DA VALA = 0,65 M; COM COLAR DE TOMADA DE PVC; ESCAVAÇÃO MECANIZADA, PREPARO DE FUNDO DE VALA E REATERRO COMPACTADO. AF_06/2022</v>
          </cell>
          <cell r="C5537" t="str">
            <v>UN</v>
          </cell>
          <cell r="D5537">
            <v>99.75</v>
          </cell>
          <cell r="E5537">
            <v>51.91</v>
          </cell>
          <cell r="F5537">
            <v>151.66</v>
          </cell>
        </row>
        <row r="5538">
          <cell r="A5538">
            <v>104114</v>
          </cell>
          <cell r="B5538" t="str">
            <v>COMPOSIÇÃO PARAMÉTRICA DE LIGAÇÃO PREDIAL DE ÁGUA, REDE DN 50 MM, RAMAL PREDIAL DE 20 MM, L = 4,0 M, LARGURA DA VALA = 0,65 M; COM COLAR DE TOMADA DE PVC; ESCAVAÇÃO MECANIZADA, PREPARO DE FUNDO DE VALA E REATERRO COMPACTADO. AF_06/2022</v>
          </cell>
          <cell r="C5538" t="str">
            <v>UN</v>
          </cell>
          <cell r="D5538">
            <v>147</v>
          </cell>
          <cell r="E5538">
            <v>80.22</v>
          </cell>
          <cell r="F5538">
            <v>227.22</v>
          </cell>
        </row>
        <row r="5539">
          <cell r="A5539">
            <v>104116</v>
          </cell>
          <cell r="B5539" t="str">
            <v>COMPOSIÇÃO PARAMÉTRICA DE LIGAÇÃO PREDIAL DE ÁGUA, REDE DN 50 MM, RAMAL PREDIAL DE 20 MM, L = 6,0 M, LARGURA DA VALA = 0,65 M; COM COLAR DE TOMADA DE PVC; ESCAVAÇÃO MECANIZADA, PREPARO DE FUNDO DE VALA E REATERRO COMPACTADO. AF_06/2022</v>
          </cell>
          <cell r="C5539" t="str">
            <v>UN</v>
          </cell>
          <cell r="D5539">
            <v>194.25</v>
          </cell>
          <cell r="E5539">
            <v>108.52</v>
          </cell>
          <cell r="F5539">
            <v>302.77</v>
          </cell>
        </row>
        <row r="5540">
          <cell r="A5540">
            <v>104118</v>
          </cell>
          <cell r="B5540" t="str">
            <v>COMPOSIÇÃO PARAMÉTRICA DE LIGAÇÃO PREDIAL DE ÁGUA, REDE DN 50 MM, RAMAL PREDIAL DE 20 MM, L = 2,0 M, LARGURA DA VALA = 0,65 M; COM COLAR DE TOMADA DE PVC; ESCAVAÇÃO MANUAL, PREPARO DE FUNDO DE VALA E REATERRO COMPACTADO. AF_06/2022</v>
          </cell>
          <cell r="C5540" t="str">
            <v>UN</v>
          </cell>
          <cell r="D5540">
            <v>129.24</v>
          </cell>
          <cell r="E5540">
            <v>139.61000000000001</v>
          </cell>
          <cell r="F5540">
            <v>268.85000000000002</v>
          </cell>
        </row>
        <row r="5541">
          <cell r="A5541">
            <v>104120</v>
          </cell>
          <cell r="B5541" t="str">
            <v>COMPOSIÇÃO PARAMÉTRICA DE LIGAÇÃO PREDIAL DE ÁGUA, REDE DN 50 MM, RAMAL PREDIAL DE 20 MM, L = 4,0 M, LARGURA DA VALA = 0,65 M; COM COLAR DE TOMADA DE PVC; ESCAVAÇÃO MANUAL, PREPARO DE FUNDO DE VALA E REATERRO COMPACTADO. AF_06/2022</v>
          </cell>
          <cell r="C5541" t="str">
            <v>UN</v>
          </cell>
          <cell r="D5541">
            <v>196.67</v>
          </cell>
          <cell r="E5541">
            <v>229.22</v>
          </cell>
          <cell r="F5541">
            <v>425.89</v>
          </cell>
        </row>
        <row r="5542">
          <cell r="A5542">
            <v>104122</v>
          </cell>
          <cell r="B5542" t="str">
            <v>COMPOSIÇÃO PARAMÉTRICA DE LIGAÇÃO PREDIAL DE ÁGUA, REDE DN 50 MM, RAMAL PREDIAL DE 20 MM, L = 6,0 M, LARGURA DA VALA = 0,65 M; COM COLAR DE TOMADA DE PVC; ESCAVAÇÃO MANUAL, PREPARO DE FUNDO DE VALA E REATERRO COMPACTADO. AF_06/2022</v>
          </cell>
          <cell r="C5542" t="str">
            <v>UN</v>
          </cell>
          <cell r="D5542">
            <v>264.09000000000003</v>
          </cell>
          <cell r="E5542">
            <v>318.85000000000002</v>
          </cell>
          <cell r="F5542">
            <v>582.94000000000005</v>
          </cell>
        </row>
        <row r="5543">
          <cell r="A5543">
            <v>104062</v>
          </cell>
          <cell r="B5543" t="str">
            <v>CURVA LONGA, 90 GRAUS, PVC OCRE, JUNTA ELÁSTICA, DN 100 MM, PARA COLETOR PREDIAL DE ESGOTO. AF_06/2022</v>
          </cell>
          <cell r="C5543" t="str">
            <v>UN</v>
          </cell>
          <cell r="D5543">
            <v>68.44</v>
          </cell>
          <cell r="E5543">
            <v>4.22</v>
          </cell>
          <cell r="F5543">
            <v>72.66</v>
          </cell>
        </row>
        <row r="5544">
          <cell r="A5544">
            <v>104063</v>
          </cell>
          <cell r="B5544" t="str">
            <v>CURVA LONGA, 45 GRAUS, PVC OCRE, JUNTA ELÁSTICA, DN 100 MM, PARA COLETOR PREDIAL DE ESGOTO. AF_06/2022</v>
          </cell>
          <cell r="C5544" t="str">
            <v>UN</v>
          </cell>
          <cell r="D5544">
            <v>64.75</v>
          </cell>
          <cell r="E5544">
            <v>4.22</v>
          </cell>
          <cell r="F5544">
            <v>68.97</v>
          </cell>
        </row>
        <row r="5545">
          <cell r="A5545">
            <v>104064</v>
          </cell>
          <cell r="B5545" t="str">
            <v>CURVA LONGA, 90 GRAUS, PVC OCRE, JUNTA ELÁSTICA, DN 150 MM, PARA COLETOR PREDIAL DE ESGOTO. AF_06/2022</v>
          </cell>
          <cell r="C5545" t="str">
            <v>UN</v>
          </cell>
          <cell r="D5545">
            <v>173.62</v>
          </cell>
          <cell r="E5545">
            <v>4.4000000000000004</v>
          </cell>
          <cell r="F5545">
            <v>178.02</v>
          </cell>
        </row>
        <row r="5546">
          <cell r="A5546">
            <v>104065</v>
          </cell>
          <cell r="B5546" t="str">
            <v>CURVA LONGA, 45 GRAUS, PVC OCRE, JUNTA ELÁSTICA, DN 150 MM, PARA COLETOR PREDIAL DE ESGOTO. AF_06/2022</v>
          </cell>
          <cell r="C5546" t="str">
            <v>UN</v>
          </cell>
          <cell r="D5546">
            <v>145.91</v>
          </cell>
          <cell r="E5546">
            <v>4.4000000000000004</v>
          </cell>
          <cell r="F5546">
            <v>150.31</v>
          </cell>
        </row>
        <row r="5547">
          <cell r="A5547">
            <v>104072</v>
          </cell>
          <cell r="B5547" t="str">
            <v>TÊ, PVC OCRE, JUNTA ELÁSTICA, DN 200 MM, PARA COLETOR PREDIAL DE ESGOTO. AF_06/2022</v>
          </cell>
          <cell r="C5547" t="str">
            <v>UN</v>
          </cell>
          <cell r="D5547">
            <v>265</v>
          </cell>
          <cell r="E5547">
            <v>6.8</v>
          </cell>
          <cell r="F5547">
            <v>271.8</v>
          </cell>
        </row>
        <row r="5548">
          <cell r="A5548">
            <v>104076</v>
          </cell>
          <cell r="B5548" t="str">
            <v>SELIM, PVC OCRE, COM TRAVA, DN 125 X 100 MM OU 150 X 100 MM, PARA COLETOR PREDIAL DE ESGOTO. AF_06/2022</v>
          </cell>
          <cell r="C5548" t="str">
            <v>UN</v>
          </cell>
          <cell r="D5548">
            <v>38.620000000000005</v>
          </cell>
          <cell r="E5548">
            <v>6.62</v>
          </cell>
          <cell r="F5548">
            <v>45.24</v>
          </cell>
        </row>
        <row r="5549">
          <cell r="A5549">
            <v>104082</v>
          </cell>
          <cell r="B5549" t="str">
            <v>PLUG, PVC OCRE, JUNTA ELÁSTICA, DN 100 MM, PARA COLETOR PREDIAL DE ESGOTO. AF_06/2022</v>
          </cell>
          <cell r="C5549" t="str">
            <v>UN</v>
          </cell>
          <cell r="D5549">
            <v>27.369999999999997</v>
          </cell>
          <cell r="E5549">
            <v>2.1</v>
          </cell>
          <cell r="F5549">
            <v>29.47</v>
          </cell>
        </row>
        <row r="5550">
          <cell r="A5550">
            <v>104083</v>
          </cell>
          <cell r="B5550" t="str">
            <v>PLUG, PVC OCRE, JUNTA ELÁSTICA, DN 150 MM, PARA COLETOR PREDIAL DE ESGOTO. AF_06/2022</v>
          </cell>
          <cell r="C5550" t="str">
            <v>UN</v>
          </cell>
          <cell r="D5550">
            <v>69.490000000000009</v>
          </cell>
          <cell r="E5550">
            <v>2.19</v>
          </cell>
          <cell r="F5550">
            <v>71.680000000000007</v>
          </cell>
        </row>
        <row r="5551">
          <cell r="A5551">
            <v>104084</v>
          </cell>
          <cell r="B5551" t="str">
            <v>CAP, PVC OCRE, JUNTA ELÁSTICA, DN 150 MM, PARA COLETOR PREDIAL DE ESGOTO. AF_06/2022</v>
          </cell>
          <cell r="C5551" t="str">
            <v>UN</v>
          </cell>
          <cell r="D5551">
            <v>79.94</v>
          </cell>
          <cell r="E5551">
            <v>2.19</v>
          </cell>
          <cell r="F5551">
            <v>82.13</v>
          </cell>
        </row>
        <row r="5552">
          <cell r="A5552">
            <v>104085</v>
          </cell>
          <cell r="B5552" t="str">
            <v>TUBO, PVC OCRE, JUNTA ELÁSTICA, DN 100 MM, PARA COLETOR PREDIAL DE ESGOTO. AF_06/2022</v>
          </cell>
          <cell r="C5552" t="str">
            <v>M</v>
          </cell>
          <cell r="D5552">
            <v>48.35</v>
          </cell>
          <cell r="E5552">
            <v>5.71</v>
          </cell>
          <cell r="F5552">
            <v>54.06</v>
          </cell>
        </row>
        <row r="5553">
          <cell r="A5553">
            <v>104086</v>
          </cell>
          <cell r="B5553" t="str">
            <v>TUBO, PVC OCRE, JUNTA ELÁSTICA, DN 150 MM, PARA COLETOR PREDIAL DE ESGOTO. AF_06/2022</v>
          </cell>
          <cell r="C5553" t="str">
            <v>M</v>
          </cell>
          <cell r="D5553">
            <v>91.47</v>
          </cell>
          <cell r="E5553">
            <v>6.38</v>
          </cell>
          <cell r="F5553">
            <v>97.85</v>
          </cell>
        </row>
        <row r="5554">
          <cell r="A5554">
            <v>104124</v>
          </cell>
          <cell r="B5554" t="str">
            <v>COMPOSIÇÃO PARAMÉTRICA DE LIGAÇÃO PREDIAL DE ESGOTO, REDE DN 150 MM, COLETOR PREDIAL DN 100 MM, L = 2,0 M, LARGURA DA VALA = 0,65 M; COM SELIM E CURVA 90 GRAUS; ESCAVAÇÃO MECANIZADA, PREPARO DE FUNDO DE VALA E REATERRO COMPACTADO. AF_06/2022</v>
          </cell>
          <cell r="C5554" t="str">
            <v>UN</v>
          </cell>
          <cell r="D5554">
            <v>273.88</v>
          </cell>
          <cell r="E5554">
            <v>72.7</v>
          </cell>
          <cell r="F5554">
            <v>346.58</v>
          </cell>
        </row>
        <row r="5555">
          <cell r="A5555">
            <v>104130</v>
          </cell>
          <cell r="B5555" t="str">
            <v>COMPOSIÇÃO PARAMÉTRICA DE LIGAÇÃO PREDIAL DE ESGOTO, REDE DN 150 MM, COLETOR PREDIAL DN 100 MM, L = 4,0 M, LARGURA DA VALA = 0,65 M; COM SELIM E CURVA 90 GRAUS; ESCAVAÇÃO MECANIZADA, PREPARO DE FUNDO DE VALA E REATERRO COMPACTADO. AF_06/2022</v>
          </cell>
          <cell r="C5555" t="str">
            <v>UN</v>
          </cell>
          <cell r="D5555">
            <v>414.34999999999997</v>
          </cell>
          <cell r="E5555">
            <v>117.42</v>
          </cell>
          <cell r="F5555">
            <v>531.77</v>
          </cell>
        </row>
        <row r="5556">
          <cell r="A5556">
            <v>104136</v>
          </cell>
          <cell r="B5556" t="str">
            <v>COMPOSIÇÃO PARAMÉTRICA DE LIGAÇÃO PREDIAL DE ESGOTO, REDE DN 150 MM, COLETOR PREDIAL DN 100 MM, L = 6,0 M, LARGURA DA VALA = 0,65 M; COM SELIM E CURVA 90 GRAUS; ESCAVAÇÃO MECANIZADA, PREPARO DE FUNDO DE VALA E REATERRO COMPACTADO. AF_06/2022</v>
          </cell>
          <cell r="C5556" t="str">
            <v>UN</v>
          </cell>
          <cell r="D5556">
            <v>555.45000000000005</v>
          </cell>
          <cell r="E5556">
            <v>162.69999999999999</v>
          </cell>
          <cell r="F5556">
            <v>718.15</v>
          </cell>
        </row>
        <row r="5557">
          <cell r="A5557">
            <v>104142</v>
          </cell>
          <cell r="B5557" t="str">
            <v>COMPOSIÇÃO PARAMÉTRICA DE LIGAÇÃO PREDIAL DE ESGOTO, REDE DN 150 MM, COLETOR PREDIAL DN 100 MM, L = 2,0 M, LARGURA DA VALA = 0,65 M; COM SELIM E CURVA 90 GRAUS; ESCAVAÇÃO MANUAL, PREPARO DE FUNDO DE VALA E REATERRO COMPACTADO. AF_06/2022</v>
          </cell>
          <cell r="C5557" t="str">
            <v>UN</v>
          </cell>
          <cell r="D5557">
            <v>317.62</v>
          </cell>
          <cell r="E5557">
            <v>200.27</v>
          </cell>
          <cell r="F5557">
            <v>517.89</v>
          </cell>
        </row>
        <row r="5558">
          <cell r="A5558">
            <v>104148</v>
          </cell>
          <cell r="B5558" t="str">
            <v>COMPOSIÇÃO PARAMÉTRICA DE LIGAÇÃO PREDIAL DE ESGOTO, REDE DN 150 MM, COLETOR PREDIAL DN 100 MM, L = 4,0 M, LARGURA DA VALA = 0,65 M; COM SELIM E CURVA 90 GRAUS; ESCAVAÇÃO MANUAL, PREPARO DE FUNDO DE VALA E REATERRO COMPACTADO. AF_06/2022</v>
          </cell>
          <cell r="C5558" t="str">
            <v>UN</v>
          </cell>
          <cell r="D5558">
            <v>486.83</v>
          </cell>
          <cell r="E5558">
            <v>330.3</v>
          </cell>
          <cell r="F5558">
            <v>817.13</v>
          </cell>
        </row>
        <row r="5559">
          <cell r="A5559">
            <v>104154</v>
          </cell>
          <cell r="B5559" t="str">
            <v>COMPOSIÇÃO PARAMÉTRICA DE LIGAÇÃO PREDIAL DE ESGOTO, REDE DN 150 MM, COLETOR PREDIAL DN 100 MM, L = 6,0 M, LARGURA DA VALA = 0,65 M; COM SELIM E CURVA 90 GRAUS; ESCAVAÇÃO MANUAL, PREPARO DE FUNDO DE VALA E REATERRO COMPACTADO. AF_06/2022</v>
          </cell>
          <cell r="C5559" t="str">
            <v>UN</v>
          </cell>
          <cell r="D5559">
            <v>657.2</v>
          </cell>
          <cell r="E5559">
            <v>462.45</v>
          </cell>
          <cell r="F5559">
            <v>1119.6500000000001</v>
          </cell>
        </row>
        <row r="5560">
          <cell r="A5560">
            <v>96520</v>
          </cell>
          <cell r="B5560" t="str">
            <v>ESCAVAÇÃO MECANIZADA PARA BLOCO DE COROAMENTO OU SAPATA COM RETROESCAVADEIRA (SEM ESCAVAÇÃO PARA COLOCAÇÃO DE FÔRMAS). AF_01/2024</v>
          </cell>
          <cell r="C5560" t="str">
            <v>M3</v>
          </cell>
          <cell r="D5560">
            <v>54.680000000000007</v>
          </cell>
          <cell r="E5560">
            <v>43.97</v>
          </cell>
          <cell r="F5560">
            <v>98.65</v>
          </cell>
        </row>
        <row r="5561">
          <cell r="A5561">
            <v>96521</v>
          </cell>
          <cell r="B5561" t="str">
            <v>ESCAVAÇÃO MECANIZADA PARA BLOCO DE COROAMENTO OU SAPATA COM RETROESCAVADEIRA (INCLUINDO ESCAVAÇÃO PARA COLOCAÇÃO DE FÔRMAS). AF_01/2024</v>
          </cell>
          <cell r="C5561" t="str">
            <v>M3</v>
          </cell>
          <cell r="D5561">
            <v>31.889999999999997</v>
          </cell>
          <cell r="E5561">
            <v>11.66</v>
          </cell>
          <cell r="F5561">
            <v>43.55</v>
          </cell>
        </row>
        <row r="5562">
          <cell r="A5562">
            <v>96522</v>
          </cell>
          <cell r="B5562" t="str">
            <v>ESCAVAÇÃO MANUAL PARA BLOCO DE COROAMENTO OU SAPATA (SEM ESCAVAÇÃO PARA COLOCAÇÃO DE FÔRMAS). AF_01/2024</v>
          </cell>
          <cell r="C5562" t="str">
            <v>M3</v>
          </cell>
          <cell r="D5562">
            <v>51.100000000000009</v>
          </cell>
          <cell r="E5562">
            <v>109.24</v>
          </cell>
          <cell r="F5562">
            <v>160.34</v>
          </cell>
        </row>
        <row r="5563">
          <cell r="A5563">
            <v>96523</v>
          </cell>
          <cell r="B5563" t="str">
            <v>ESCAVAÇÃO MANUAL PARA BLOCO DE COROAMENTO OU SAPATA (INCLUINDO ESCAVAÇÃO PARA COLOCAÇÃO DE FÔRMAS). AF_01/2024</v>
          </cell>
          <cell r="C5563" t="str">
            <v>M3</v>
          </cell>
          <cell r="D5563">
            <v>34.11</v>
          </cell>
          <cell r="E5563">
            <v>71.959999999999994</v>
          </cell>
          <cell r="F5563">
            <v>106.07</v>
          </cell>
        </row>
        <row r="5564">
          <cell r="A5564">
            <v>96524</v>
          </cell>
          <cell r="B5564" t="str">
            <v>ESCAVAÇÃO MECANIZADA PARA VIGA BALDRAME OU SAPATA CORRIDA COM MINI-ESCAVADEIRA (SEM ESCAVAÇÃO PARA COLOCAÇÃO DE FÔRMAS). AF_01/2024</v>
          </cell>
          <cell r="C5564" t="str">
            <v>M3</v>
          </cell>
          <cell r="D5564">
            <v>79.09</v>
          </cell>
          <cell r="E5564">
            <v>81.66</v>
          </cell>
          <cell r="F5564">
            <v>160.75</v>
          </cell>
        </row>
        <row r="5565">
          <cell r="A5565">
            <v>96525</v>
          </cell>
          <cell r="B5565" t="str">
            <v>ESCAVAÇÃO MECANIZADA PARA VIGA BALDRAME OU SAPATA CORRIDA COM MINI-ESCAVADEIRA (INCLUINDO ESCAVAÇÃO PARA COLOCAÇÃO DE FÔRMAS). AF_01/2024</v>
          </cell>
          <cell r="C5565" t="str">
            <v>M3</v>
          </cell>
          <cell r="D5565">
            <v>38.950000000000003</v>
          </cell>
          <cell r="E5565">
            <v>15.45</v>
          </cell>
          <cell r="F5565">
            <v>54.4</v>
          </cell>
        </row>
        <row r="5566">
          <cell r="A5566">
            <v>96526</v>
          </cell>
          <cell r="B5566" t="str">
            <v>ESCAVAÇÃO MANUAL PARA VIGA BALDRAME OU SAPATA CORRIDA (SEM ESCAVAÇÃO PARA COLOCAÇÃO DE FÔRMAS). AF_01/2024</v>
          </cell>
          <cell r="C5566" t="str">
            <v>M3</v>
          </cell>
          <cell r="D5566">
            <v>72.470000000000027</v>
          </cell>
          <cell r="E5566">
            <v>156.88999999999999</v>
          </cell>
          <cell r="F5566">
            <v>229.36</v>
          </cell>
        </row>
        <row r="5567">
          <cell r="A5567">
            <v>96527</v>
          </cell>
          <cell r="B5567" t="str">
            <v>ESCAVAÇÃO MANUAL PARA VIGA BALDRAME OU SAPATA CORRIDA (INCLUINDO ESCAVAÇÃO PARA COLOCAÇÃO DE FÔRMAS). AF_01/2024</v>
          </cell>
          <cell r="C5567" t="str">
            <v>M3</v>
          </cell>
          <cell r="D5567">
            <v>37.69</v>
          </cell>
          <cell r="E5567">
            <v>79.02</v>
          </cell>
          <cell r="F5567">
            <v>116.71</v>
          </cell>
        </row>
        <row r="5568">
          <cell r="A5568">
            <v>96528</v>
          </cell>
          <cell r="B5568" t="str">
            <v>FABRICAÇÃO, MONTAGEM E DESMONTAGEM DE FÔRMA PARA BLOCO DE COROAMENTO, EM MADEIRA SERRADA, E=25 MM, 1 UTILIZAÇÃO. AF_01/2024</v>
          </cell>
          <cell r="C5568" t="str">
            <v>M2</v>
          </cell>
          <cell r="D5568">
            <v>95.12</v>
          </cell>
          <cell r="E5568">
            <v>51.56</v>
          </cell>
          <cell r="F5568">
            <v>146.68</v>
          </cell>
        </row>
        <row r="5569">
          <cell r="A5569">
            <v>101114</v>
          </cell>
          <cell r="B5569" t="str">
            <v>ESCAVAÇÃO HORIZONTAL EM SOLO DE 1A CATEGORIA COM TRATOR DE ESTEIRAS (100HP/LÂMINA: 2,19M3). AF_07/2020</v>
          </cell>
          <cell r="C5569" t="str">
            <v>M3</v>
          </cell>
          <cell r="D5569">
            <v>3.32</v>
          </cell>
          <cell r="E5569">
            <v>1.19</v>
          </cell>
          <cell r="F5569">
            <v>4.51</v>
          </cell>
        </row>
        <row r="5570">
          <cell r="A5570">
            <v>101115</v>
          </cell>
          <cell r="B5570" t="str">
            <v>ESCAVAÇÃO HORIZONTAL EM SOLO DE 1A CATEGORIA COM TRATOR DE ESTEIRAS (150HP/LÂMINA: 3,18M3). AF_07/2020</v>
          </cell>
          <cell r="C5570" t="str">
            <v>M3</v>
          </cell>
          <cell r="D5570">
            <v>2.9699999999999998</v>
          </cell>
          <cell r="E5570">
            <v>0.8</v>
          </cell>
          <cell r="F5570">
            <v>3.77</v>
          </cell>
        </row>
        <row r="5571">
          <cell r="A5571">
            <v>101116</v>
          </cell>
          <cell r="B5571" t="str">
            <v>ESCAVAÇÃO HORIZONTAL EM SOLO DE 1A CATEGORIA COM TRATOR DE ESTEIRAS (170HP/LÂMINA: 5,20M3). AF_07/2020</v>
          </cell>
          <cell r="C5571" t="str">
            <v>M3</v>
          </cell>
          <cell r="D5571">
            <v>1.8499999999999999</v>
          </cell>
          <cell r="E5571">
            <v>0.49</v>
          </cell>
          <cell r="F5571">
            <v>2.34</v>
          </cell>
        </row>
        <row r="5572">
          <cell r="A5572">
            <v>101117</v>
          </cell>
          <cell r="B5572" t="str">
            <v>ESCAVAÇÃO HORIZONTAL EM SOLO DE 1A CATEGORIA COM TRATOR DE ESTEIRAS (347HP/LÂMINA: 8,70M3). AF_07/2020</v>
          </cell>
          <cell r="C5572" t="str">
            <v>M3</v>
          </cell>
          <cell r="D5572">
            <v>3.05</v>
          </cell>
          <cell r="E5572">
            <v>0.28000000000000003</v>
          </cell>
          <cell r="F5572">
            <v>3.33</v>
          </cell>
        </row>
        <row r="5573">
          <cell r="A5573">
            <v>101118</v>
          </cell>
          <cell r="B5573" t="str">
            <v>ESCAVAÇÃO HORIZONTAL EM SOLO DE 1A CATEGORIA COM TRATOR DE ESTEIRAS (125HP/LÂMINA: 2,70M3). AF_07/2020</v>
          </cell>
          <cell r="C5573" t="str">
            <v>M3</v>
          </cell>
          <cell r="D5573">
            <v>2.92</v>
          </cell>
          <cell r="E5573">
            <v>0.95</v>
          </cell>
          <cell r="F5573">
            <v>3.87</v>
          </cell>
        </row>
        <row r="5574">
          <cell r="A5574">
            <v>101119</v>
          </cell>
          <cell r="B5574" t="str">
            <v>ESCAVAÇÃO HORIZONTAL, INCLUINDO ESCARIFICAÇÃO EM SOLO DE 2A CATEGORIA COM TRATOR DE ESTEIRAS (100HP/LÂMINA: 2,19M3). AF_07/2020</v>
          </cell>
          <cell r="C5574" t="str">
            <v>M3</v>
          </cell>
          <cell r="D5574">
            <v>6.3599999999999994</v>
          </cell>
          <cell r="E5574">
            <v>2.25</v>
          </cell>
          <cell r="F5574">
            <v>8.61</v>
          </cell>
        </row>
        <row r="5575">
          <cell r="A5575">
            <v>101120</v>
          </cell>
          <cell r="B5575" t="str">
            <v>ESCAVAÇÃO HORIZONTAL, INCLUINDO ESCARIFICAÇÃO EM SOLO DE 2A CATEGORIA COM TRATOR DE ESTEIRAS (150HP/LÂMINA: 3,18M3). AF_07/2020</v>
          </cell>
          <cell r="C5575" t="str">
            <v>M3</v>
          </cell>
          <cell r="D5575">
            <v>5.7</v>
          </cell>
          <cell r="E5575">
            <v>1.53</v>
          </cell>
          <cell r="F5575">
            <v>7.23</v>
          </cell>
        </row>
        <row r="5576">
          <cell r="A5576">
            <v>101121</v>
          </cell>
          <cell r="B5576" t="str">
            <v>ESCAVAÇÃO HORIZONTAL, INCLUINDO ESCARIFICAÇÃO EM SOLO DE 2A CATEGORIA COM TRATOR DE ESTEIRAS (170HP/LÂMINA: 5,20M3). AF_07/2020</v>
          </cell>
          <cell r="C5576" t="str">
            <v>M3</v>
          </cell>
          <cell r="D5576">
            <v>3.57</v>
          </cell>
          <cell r="E5576">
            <v>0.94</v>
          </cell>
          <cell r="F5576">
            <v>4.51</v>
          </cell>
        </row>
        <row r="5577">
          <cell r="A5577">
            <v>101122</v>
          </cell>
          <cell r="B5577" t="str">
            <v>ESCAVAÇÃO HORIZONTAL, INCLUINDO ESCARIFICAÇÃO EM SOLO DE 2A CATEGORIA COM TRATOR DE ESTEIRAS (347HP/LÂMINA: 8,70M3). AF_07/2020</v>
          </cell>
          <cell r="C5577" t="str">
            <v>M3</v>
          </cell>
          <cell r="D5577">
            <v>5.8100000000000005</v>
          </cell>
          <cell r="E5577">
            <v>0.55000000000000004</v>
          </cell>
          <cell r="F5577">
            <v>6.36</v>
          </cell>
        </row>
        <row r="5578">
          <cell r="A5578">
            <v>101123</v>
          </cell>
          <cell r="B5578" t="str">
            <v>ESCAVAÇÃO HORIZONTAL, INCLUINDO ESCARIFICAÇÃO EM SOLO DE 2A CATEGORIA COM TRATOR DE ESTEIRAS (125HP/LÂMINA: 2,70M3). AF_07/2020</v>
          </cell>
          <cell r="C5578" t="str">
            <v>M3</v>
          </cell>
          <cell r="D5578">
            <v>5.59</v>
          </cell>
          <cell r="E5578">
            <v>1.8</v>
          </cell>
          <cell r="F5578">
            <v>7.39</v>
          </cell>
        </row>
        <row r="5579">
          <cell r="A5579">
            <v>101124</v>
          </cell>
          <cell r="B5579" t="str">
            <v>ESCAVAÇÃO HORIZONTAL, INCLUINDO CARGA E DESCARGA EM SOLO DE 1A CATEGORIA COM TRATOR DE ESTEIRAS (100HP/LÂMINA: 2,19M3). AF_07/2020</v>
          </cell>
          <cell r="C5579" t="str">
            <v>M3</v>
          </cell>
          <cell r="D5579">
            <v>12.99</v>
          </cell>
          <cell r="E5579">
            <v>2.68</v>
          </cell>
          <cell r="F5579">
            <v>15.67</v>
          </cell>
        </row>
        <row r="5580">
          <cell r="A5580">
            <v>101125</v>
          </cell>
          <cell r="B5580" t="str">
            <v>ESCAVAÇÃO HORIZONTAL, INCLUINDO CARGA E DESCARGA EM SOLO DE 1A CATEGORIA COM TRATOR DE ESTEIRAS (150HP/LÂMINA: 3,18M3). AF_07/2020</v>
          </cell>
          <cell r="C5580" t="str">
            <v>M3</v>
          </cell>
          <cell r="D5580">
            <v>12.629999999999999</v>
          </cell>
          <cell r="E5580">
            <v>2.2999999999999998</v>
          </cell>
          <cell r="F5580">
            <v>14.93</v>
          </cell>
        </row>
        <row r="5581">
          <cell r="A5581">
            <v>101126</v>
          </cell>
          <cell r="B5581" t="str">
            <v>ESCAVAÇÃO HORIZONTAL, INCLUINDO CARGA E DESCARGA EM SOLO DE 1A CATEGORIA COM TRATOR DE ESTEIRAS (170HP/LÂMINA: 5,20M3). AF_07/2020</v>
          </cell>
          <cell r="C5581" t="str">
            <v>M3</v>
          </cell>
          <cell r="D5581">
            <v>11.52</v>
          </cell>
          <cell r="E5581">
            <v>1.98</v>
          </cell>
          <cell r="F5581">
            <v>13.5</v>
          </cell>
        </row>
        <row r="5582">
          <cell r="A5582">
            <v>101127</v>
          </cell>
          <cell r="B5582" t="str">
            <v>ESCAVAÇÃO HORIZONTAL, INCLUINDO CARGA E DESCARGA EM SOLO DE 1A CATEGORIA COM TRATOR DE ESTEIRAS (347HP/LÂMINA: 8,70M3). AF_07/2020</v>
          </cell>
          <cell r="C5582" t="str">
            <v>M3</v>
          </cell>
          <cell r="D5582">
            <v>12.72</v>
          </cell>
          <cell r="E5582">
            <v>1.77</v>
          </cell>
          <cell r="F5582">
            <v>14.49</v>
          </cell>
        </row>
        <row r="5583">
          <cell r="A5583">
            <v>101128</v>
          </cell>
          <cell r="B5583" t="str">
            <v>ESCAVAÇÃO HORIZONTAL, INCLUINDO CARGA E DESCARGA EM SOLO DE 1A CATEGORIA COM TRATOR DE ESTEIRAS (125HP/LÂMINA: 2,70M3). AF_07/2020</v>
          </cell>
          <cell r="C5583" t="str">
            <v>M3</v>
          </cell>
          <cell r="D5583">
            <v>12.59</v>
          </cell>
          <cell r="E5583">
            <v>2.44</v>
          </cell>
          <cell r="F5583">
            <v>15.03</v>
          </cell>
        </row>
        <row r="5584">
          <cell r="A5584">
            <v>101129</v>
          </cell>
          <cell r="B5584" t="str">
            <v>ESCAVAÇÃO HORIZONTAL, INCLUINDO ESCARIFICAÇÃO, CARGA E DESCARGA EM SOLO DE 2A CATEGORIA COM TRATOR DE ESTEIRAS (100HP/LÂMINA: 2,19M3). AF_07/2020</v>
          </cell>
          <cell r="C5584" t="str">
            <v>M3</v>
          </cell>
          <cell r="D5584">
            <v>16.400000000000002</v>
          </cell>
          <cell r="E5584">
            <v>3.81</v>
          </cell>
          <cell r="F5584">
            <v>20.21</v>
          </cell>
        </row>
        <row r="5585">
          <cell r="A5585">
            <v>101130</v>
          </cell>
          <cell r="B5585" t="str">
            <v>ESCAVAÇÃO HORIZONTAL, INCLUINDO ESCARIFICAÇÃO, CARGA E DESCARGA EM SOLO DE 2A CATEGORIA COM TRATOR DE ESTEIRAS (150HP/LÂMINA: 3,18M3). AF_07/2020</v>
          </cell>
          <cell r="C5585" t="str">
            <v>M3</v>
          </cell>
          <cell r="D5585">
            <v>15.739999999999998</v>
          </cell>
          <cell r="E5585">
            <v>3.09</v>
          </cell>
          <cell r="F5585">
            <v>18.829999999999998</v>
          </cell>
        </row>
        <row r="5586">
          <cell r="A5586">
            <v>101131</v>
          </cell>
          <cell r="B5586" t="str">
            <v>ESCAVAÇÃO HORIZONTAL, INCLUINDO ESCARIFICAÇÃO, CARGA E DESCARGA EM SOLO DE 2A CATEGORIA COM TRATOR DE ESTEIRAS (170HP/LÂMINA: 5,20M3). AF_07/2020</v>
          </cell>
          <cell r="C5586" t="str">
            <v>M3</v>
          </cell>
          <cell r="D5586">
            <v>13.62</v>
          </cell>
          <cell r="E5586">
            <v>2.4900000000000002</v>
          </cell>
          <cell r="F5586">
            <v>16.11</v>
          </cell>
        </row>
        <row r="5587">
          <cell r="A5587">
            <v>101132</v>
          </cell>
          <cell r="B5587" t="str">
            <v>ESCAVAÇÃO HORIZONTAL, INCLUINDO ESCARIFICAÇÃO, CARGA E DESCARGA EM SOLO DE 2A CATEGORIA COM TRATOR DE ESTEIRAS (347HP/LÂMINA: 8,70M3). AF_07/2020</v>
          </cell>
          <cell r="C5587" t="str">
            <v>M3</v>
          </cell>
          <cell r="D5587">
            <v>15.870000000000001</v>
          </cell>
          <cell r="E5587">
            <v>2.09</v>
          </cell>
          <cell r="F5587">
            <v>17.96</v>
          </cell>
        </row>
        <row r="5588">
          <cell r="A5588">
            <v>101133</v>
          </cell>
          <cell r="B5588" t="str">
            <v>ESCAVAÇÃO HORIZONTAL, INCLUINDO ESCARIFICAÇÃO, CARGA E DESCARGA EM SOLO DE 2A CATEGORIA COM TRATOR DE ESTEIRAS (125HP/LÂMINA: 2,70M3). AF_07/2020</v>
          </cell>
          <cell r="C5588" t="str">
            <v>M3</v>
          </cell>
          <cell r="D5588">
            <v>15.629999999999999</v>
          </cell>
          <cell r="E5588">
            <v>3.36</v>
          </cell>
          <cell r="F5588">
            <v>18.989999999999998</v>
          </cell>
        </row>
        <row r="5589">
          <cell r="A5589">
            <v>101134</v>
          </cell>
          <cell r="B5589" t="str">
            <v>ESCAVAÇÃO HORIZONTAL, INCLUINDO CARGA, DESCARGA E TRANSPORTE EM SOLO DE 1A CATEGORIA COM TRATOR DE ESTEIRAS (100HP/LÂMINA: 2,19M3) E CAMINHÃO BASCULANTE DE 10M3, DMT ATÉ 200M. AF_07/2020</v>
          </cell>
          <cell r="C5589" t="str">
            <v>M3</v>
          </cell>
          <cell r="D5589">
            <v>13.569999999999999</v>
          </cell>
          <cell r="E5589">
            <v>2.76</v>
          </cell>
          <cell r="F5589">
            <v>16.329999999999998</v>
          </cell>
        </row>
        <row r="5590">
          <cell r="A5590">
            <v>101135</v>
          </cell>
          <cell r="B5590" t="str">
            <v>ESCAVAÇÃO HORIZONTAL, INCLUINDO CARGA, DESCARGA E TRANSPORTE EM SOLO DE 1A CATEGORIA COM TRATOR DE ESTEIRAS (150HP/LÂMINA: 3,18M3) E CAMINHÃO BASCULANTE DE 10M3, DMT ATÉ 200M AF_07/2020</v>
          </cell>
          <cell r="C5590" t="str">
            <v>M3</v>
          </cell>
          <cell r="D5590">
            <v>13.21</v>
          </cell>
          <cell r="E5590">
            <v>2.38</v>
          </cell>
          <cell r="F5590">
            <v>15.59</v>
          </cell>
        </row>
        <row r="5591">
          <cell r="A5591">
            <v>101136</v>
          </cell>
          <cell r="B5591" t="str">
            <v>ESCAVAÇÃO HORIZONTAL, INCLUINDO CARGA, DESCARGA E TRANSPORTE EM SOLO DE 1A CATEGORIA COM TRATOR DE ESTEIRAS (170HP/LÂMINA: 5,20M3) E CAMINHÃO BASCULANTE DE 10M3, DMT ATÉ 200M. AF_07/2020</v>
          </cell>
          <cell r="C5591" t="str">
            <v>M3</v>
          </cell>
          <cell r="D5591">
            <v>12.1</v>
          </cell>
          <cell r="E5591">
            <v>2.06</v>
          </cell>
          <cell r="F5591">
            <v>14.16</v>
          </cell>
        </row>
        <row r="5592">
          <cell r="A5592">
            <v>101137</v>
          </cell>
          <cell r="B5592" t="str">
            <v>ESCAVAÇÃO HORIZONTAL, INCLUINDO CARGA, DESCARGA E TRANSPORTE EM SOLO DE 1A CATEGORIA COM TRATOR DE ESTEIRAS (347HP/LÂMINA: 8,70M3) E CAMINHÃO BASCULANTE DE 10M3, DMT ATÉ 200M. AF_07/2020</v>
          </cell>
          <cell r="C5592" t="str">
            <v>M3</v>
          </cell>
          <cell r="D5592">
            <v>13.3</v>
          </cell>
          <cell r="E5592">
            <v>1.85</v>
          </cell>
          <cell r="F5592">
            <v>15.15</v>
          </cell>
        </row>
        <row r="5593">
          <cell r="A5593">
            <v>101138</v>
          </cell>
          <cell r="B5593" t="str">
            <v>ESCAVAÇÃO HORIZONTAL, INCLUINDO CARGA, DESCARGA E TRANSPORTE EM SOLO DE 1A CATEGORIA COM TRATOR DE ESTEIRAS (125HP/LÂMINA: 2,70M3) E CAMINHÃO BASCULANTE DE 10M3, DMT ATÉ 200M. AF_07/2020</v>
          </cell>
          <cell r="C5593" t="str">
            <v>M3</v>
          </cell>
          <cell r="D5593">
            <v>13.16</v>
          </cell>
          <cell r="E5593">
            <v>2.5299999999999998</v>
          </cell>
          <cell r="F5593">
            <v>15.69</v>
          </cell>
        </row>
        <row r="5594">
          <cell r="A5594">
            <v>101139</v>
          </cell>
          <cell r="B5594" t="str">
            <v>ESCAVAÇÃO HORIZONTAL, INCLUINDO  ESCARIFICAÇÃO, CARGA, DESCARGA E TRANSPORTE EM SOLO DE 2A CATEGORIA COM TRATOR DE ESTEIRAS (100HP/LÂMINA: 2,19M3) E CAMINHÃO BASCULANTE DE 10M3, DMT ATÉ 200M. AF_07/2020</v>
          </cell>
          <cell r="C5594" t="str">
            <v>M3</v>
          </cell>
          <cell r="D5594">
            <v>17</v>
          </cell>
          <cell r="E5594">
            <v>3.9</v>
          </cell>
          <cell r="F5594">
            <v>20.9</v>
          </cell>
        </row>
        <row r="5595">
          <cell r="A5595">
            <v>101140</v>
          </cell>
          <cell r="B5595" t="str">
            <v>ESCAVAÇÃO HORIZONTAL, INCLUINDO ESCARIFICAÇÃO, CARGA, DESCARGA E TRANSPORTE EM SOLO DE 2A CATEGORIA COM TRATOR DE ESTEIRAS (150HP/LÂMINA: 3,18M3) E CAMINHÃO BASCULANTE DE 10M3, DMT ATÉ 200M. AF_07/2020</v>
          </cell>
          <cell r="C5595" t="str">
            <v>M3</v>
          </cell>
          <cell r="D5595">
            <v>16.350000000000001</v>
          </cell>
          <cell r="E5595">
            <v>3.17</v>
          </cell>
          <cell r="F5595">
            <v>19.52</v>
          </cell>
        </row>
        <row r="5596">
          <cell r="A5596">
            <v>101141</v>
          </cell>
          <cell r="B5596" t="str">
            <v>ESCAVAÇÃO HORIZONTAL, INCLUINDO ESCARIFICAÇÃO, CARGA, DESCARGA E TRANSPORTE EM SOLO DE 2A CATEGORIA COM TRATOR DE ESTEIRAS (170HP/LÂMINA: 5,20M3) E CAMINHÃO BASCULANTE DE 10M3, DMT ATÉ 200M. AF_07/2020</v>
          </cell>
          <cell r="C5596" t="str">
            <v>M3</v>
          </cell>
          <cell r="D5596">
            <v>14.22</v>
          </cell>
          <cell r="E5596">
            <v>2.58</v>
          </cell>
          <cell r="F5596">
            <v>16.8</v>
          </cell>
        </row>
        <row r="5597">
          <cell r="A5597">
            <v>101142</v>
          </cell>
          <cell r="B5597" t="str">
            <v>ESCAVAÇÃO HORIZONTAL, INCLUINDO ESCARIFICAÇÃO, CARGA, DESCARGA E TRANSPORTE EM SOLO DE 2A CATEGORIA COM TRATOR DE ESTEIRAS (347HP/LÂMINA: 8,70M3) E CAMINHÃO BASCULANTE DE 10M3, DMT ATÉ 200M. AF_07/2020</v>
          </cell>
          <cell r="C5597" t="str">
            <v>M3</v>
          </cell>
          <cell r="D5597">
            <v>16.47</v>
          </cell>
          <cell r="E5597">
            <v>2.1800000000000002</v>
          </cell>
          <cell r="F5597">
            <v>18.649999999999999</v>
          </cell>
        </row>
        <row r="5598">
          <cell r="A5598">
            <v>101143</v>
          </cell>
          <cell r="B5598" t="str">
            <v>ESCAVAÇÃO HORIZONTAL, INCLUINDO ESCARIFICAÇÃO, CARGA, DESCARGA E TRANSPORTE EM SOLO DE 2A CATEGORIA COM TRATOR DE ESTEIRAS (125HP/LÂMINA: 2,70M3) E CAMINHÃO BASCULANTE DE 10M3, DMT ATÉ 200M. AF_07/2020</v>
          </cell>
          <cell r="C5598" t="str">
            <v>M3</v>
          </cell>
          <cell r="D5598">
            <v>16.23</v>
          </cell>
          <cell r="E5598">
            <v>3.45</v>
          </cell>
          <cell r="F5598">
            <v>19.68</v>
          </cell>
        </row>
        <row r="5599">
          <cell r="A5599">
            <v>101144</v>
          </cell>
          <cell r="B5599" t="str">
            <v>ESCAVAÇÃO HORIZONTAL, INCLUINDO CARGA, DESCARGA E TRANSPORTE EM SOLO DE 1A CATEGORIA COM TRATOR DE ESTEIRAS (100HP/LÂMINA: 2,19M3) E CAMINHÃO BASCULANTE DE 14M3, DMT ATÉ 200M. AF_07/2020</v>
          </cell>
          <cell r="C5599" t="str">
            <v>M3</v>
          </cell>
          <cell r="D5599">
            <v>13.34</v>
          </cell>
          <cell r="E5599">
            <v>2.5</v>
          </cell>
          <cell r="F5599">
            <v>15.84</v>
          </cell>
        </row>
        <row r="5600">
          <cell r="A5600">
            <v>101145</v>
          </cell>
          <cell r="B5600" t="str">
            <v>ESCAVAÇÃO HORIZONTAL, INCLUINDO CARGA, DESCARGA E TRANSPORTE EM SOLO DE 1A CATEGORIA COM TRATOR DE ESTEIRAS (150HP/LÂMINA: 3,18M3) E CAMINHÃO BASCULANTE DE 14M3, DMT ATÉ 200M. AF_07/2020</v>
          </cell>
          <cell r="C5600" t="str">
            <v>M3</v>
          </cell>
          <cell r="D5600">
            <v>12.98</v>
          </cell>
          <cell r="E5600">
            <v>2.12</v>
          </cell>
          <cell r="F5600">
            <v>15.1</v>
          </cell>
        </row>
        <row r="5601">
          <cell r="A5601">
            <v>101146</v>
          </cell>
          <cell r="B5601" t="str">
            <v>ESCAVAÇÃO HORIZONTAL, INCLUINDO CARGA, DESCARGA E TRANSPORTE EM SOLO DE 1A CATEGORIA COM TRATOR DE ESTEIRAS (170HP/LÂMINA: 5,20M3) E CAMINHÃO BASCULANTE DE 14M3, DMT ATÉ 200M. AF_07/2020</v>
          </cell>
          <cell r="C5601" t="str">
            <v>M3</v>
          </cell>
          <cell r="D5601">
            <v>11.87</v>
          </cell>
          <cell r="E5601">
            <v>1.8</v>
          </cell>
          <cell r="F5601">
            <v>13.67</v>
          </cell>
        </row>
        <row r="5602">
          <cell r="A5602">
            <v>101147</v>
          </cell>
          <cell r="B5602" t="str">
            <v>ESCAVAÇÃO HORIZONTAL, INCLUINDO CARGA, DESCARGA E TRANSPORTE EM SOLO DE 1A CATEGORIA COM TRATOR DE ESTEIRAS (347HP/LÂMINA: 8,70M3) E CAMINHÃO BASCULANTE DE 14M3, DMT ATÉ 200M. AF_07/2020</v>
          </cell>
          <cell r="C5602" t="str">
            <v>M3</v>
          </cell>
          <cell r="D5602">
            <v>13.07</v>
          </cell>
          <cell r="E5602">
            <v>1.59</v>
          </cell>
          <cell r="F5602">
            <v>14.66</v>
          </cell>
        </row>
        <row r="5603">
          <cell r="A5603">
            <v>101148</v>
          </cell>
          <cell r="B5603" t="str">
            <v>ESCAVAÇÃO HORIZONTAL, INCLUINDO CARGA, DESCARGA E TRANSPORTE EM SOLO DE 1A CATEGORIA COM TRATOR DE ESTEIRAS (125HP/LÂMINA: 2,70M3) E CAMINHÃO BASCULANTE DE 14M3, DMT ATÉ 200M. AF_07/2020</v>
          </cell>
          <cell r="C5603" t="str">
            <v>M3</v>
          </cell>
          <cell r="D5603">
            <v>12.94</v>
          </cell>
          <cell r="E5603">
            <v>2.2599999999999998</v>
          </cell>
          <cell r="F5603">
            <v>15.2</v>
          </cell>
        </row>
        <row r="5604">
          <cell r="A5604">
            <v>101149</v>
          </cell>
          <cell r="B5604" t="str">
            <v>ESCAVAÇÃO HORIZONTAL, INCLUINDO ESCARIFICAÇÃO, CARGA, DESCARGA E TRANSPORTE EM SOLO DE 2A CATEGORIA COM TRATOR DE ESTEIRAS (100HP/LÂMINA: 2,19M3) E CAMINHÃO BASCULANTE DE 14M3, DMT ATÉ 200M. AF_07/2020</v>
          </cell>
          <cell r="C5604" t="str">
            <v>M3</v>
          </cell>
          <cell r="D5604">
            <v>16.760000000000002</v>
          </cell>
          <cell r="E5604">
            <v>3.63</v>
          </cell>
          <cell r="F5604">
            <v>20.39</v>
          </cell>
        </row>
        <row r="5605">
          <cell r="A5605">
            <v>101150</v>
          </cell>
          <cell r="B5605" t="str">
            <v>ESCAVAÇÃO HORIZONTAL, INCLUINDO ESCARIFICAÇÃO, CARGA, DESCARGA E TRANSPORTE EM SOLO DE 2A CATEGORIA COM TRATOR DE ESTEIRAS (150HP/LÂMINA: 3,18M3) E CAMINHÃO BASCULANTE DE 14M3, DMT ATÉ 200M. AF_07/2020</v>
          </cell>
          <cell r="C5605" t="str">
            <v>M3</v>
          </cell>
          <cell r="D5605">
            <v>16.100000000000001</v>
          </cell>
          <cell r="E5605">
            <v>2.91</v>
          </cell>
          <cell r="F5605">
            <v>19.010000000000002</v>
          </cell>
        </row>
        <row r="5606">
          <cell r="A5606">
            <v>101151</v>
          </cell>
          <cell r="B5606" t="str">
            <v>ESCAVAÇÃO HORIZONTAL, INCLUINDO ESCARIFICAÇÃO, CARGA, DESCARGA E TRANSPORTE EM SOLO DE 2A CATEGORIA COM TRATOR DE ESTEIRAS (170HP/LÂMINA: 5,20M3) E CAMINHÃO BASCULANTE DE 14M3, DMT ATÉ 200M. AF_07/2020</v>
          </cell>
          <cell r="C5606" t="str">
            <v>M3</v>
          </cell>
          <cell r="D5606">
            <v>13.979999999999999</v>
          </cell>
          <cell r="E5606">
            <v>2.31</v>
          </cell>
          <cell r="F5606">
            <v>16.29</v>
          </cell>
        </row>
        <row r="5607">
          <cell r="A5607">
            <v>101152</v>
          </cell>
          <cell r="B5607" t="str">
            <v>ESCAVAÇÃO HORIZONTAL, INCLUINDO ESCARIFICAÇÃO, CARGA, DESCARGA E TRANSPORTE EM SOLO DE 2A CATEGORIA COM TRATOR DE ESTEIRAS (347HP/LÂMINA: 8,70M3) E CAMINHÃO BASCULANTE DE 14M3, DMT ATÉ 200M. AF_07/2020</v>
          </cell>
          <cell r="C5607" t="str">
            <v>M3</v>
          </cell>
          <cell r="D5607">
            <v>16.23</v>
          </cell>
          <cell r="E5607">
            <v>1.91</v>
          </cell>
          <cell r="F5607">
            <v>18.14</v>
          </cell>
        </row>
        <row r="5608">
          <cell r="A5608">
            <v>101153</v>
          </cell>
          <cell r="B5608" t="str">
            <v>ESCAVAÇÃO HORIZONTAL, INCLUINDO ESCARIFICAÇÃO, CARGA, DESCARGA E TRANSPORTE EM SOLO DE 2A CATEGORIA COM TRATOR DE ESTEIRAS (125HP/LÂMINA: 2,70M3) E CAMINHÃO BASCULANTE DE 14M3, DMT ATÉ 200M. AF_07/2020</v>
          </cell>
          <cell r="C5608" t="str">
            <v>M3</v>
          </cell>
          <cell r="D5608">
            <v>15.990000000000002</v>
          </cell>
          <cell r="E5608">
            <v>3.18</v>
          </cell>
          <cell r="F5608">
            <v>19.170000000000002</v>
          </cell>
        </row>
        <row r="5609">
          <cell r="A5609">
            <v>101206</v>
          </cell>
          <cell r="B5609" t="str">
            <v>ESCAVAÇÃO VERTICAL PARA  EDIFICAÇÃO, COM CARGA, DESCARGA E TRANSPORTE DE SOLO DE 1ª CATEGORIA, COM ESCAVADEIRA HIDRÁULICA (CAÇAMBA: 0,8 M³ / 111 HP), FROTA DE 3 CAMINHÕES BASCULANTES DE 14 M³, DMT ATÉ 1 KM E VELOCIDADE MÉDIA 14 KM/H. AF_05/2020</v>
          </cell>
          <cell r="C5609" t="str">
            <v>M3</v>
          </cell>
          <cell r="D5609">
            <v>10.569999999999999</v>
          </cell>
          <cell r="E5609">
            <v>1.55</v>
          </cell>
          <cell r="F5609">
            <v>12.12</v>
          </cell>
        </row>
        <row r="5610">
          <cell r="A5610">
            <v>101207</v>
          </cell>
          <cell r="B5610" t="str">
            <v>ESCAVAÇÃO VERTICAL PARA EDIFICAÇÃO, COM CARGA, DESCARGA E TRANSPORTE DE SOLO DE 1ª CATEGORIA, COM ESCAVADEIRA HIDRÁULICA (CAÇAMBA: 0,8 M³ / 111 HP), FROTA DE 2 CAMINHÕES BASCULANTES DE 18 M³, DMT ATÉ 1 KM E VELOCIDADE MÉDIA 14 KM/H. AF_05/2020</v>
          </cell>
          <cell r="C5610" t="str">
            <v>M3</v>
          </cell>
          <cell r="D5610">
            <v>9.34</v>
          </cell>
          <cell r="E5610">
            <v>1.1299999999999999</v>
          </cell>
          <cell r="F5610">
            <v>10.47</v>
          </cell>
        </row>
        <row r="5611">
          <cell r="A5611">
            <v>101208</v>
          </cell>
          <cell r="B5611" t="str">
            <v>ESCAVAÇÃO VERTICAL PARA  EDIFICAÇÃO, COM CARGA, DESCARGA E TRANSPORTE DE SOLO DE 1ª CATEGORIA, COM ESCAVADEIRA HIDRÁULICA (CAÇAMBA: 1,2 M³ / 155 HP), FROTA DE 3 CAMINHÕES BASCULANTES DE 14 M³, DMT ATÉ 1 KM E VELOCIDADE MÉDIA 14 KM/H. AF_05/2020</v>
          </cell>
          <cell r="C5611" t="str">
            <v>M3</v>
          </cell>
          <cell r="D5611">
            <v>9.0500000000000007</v>
          </cell>
          <cell r="E5611">
            <v>1.17</v>
          </cell>
          <cell r="F5611">
            <v>10.220000000000001</v>
          </cell>
        </row>
        <row r="5612">
          <cell r="A5612">
            <v>101209</v>
          </cell>
          <cell r="B5612" t="str">
            <v>ESCAVAÇÃO VERTICAL PARA  EDIFICAÇÃO, COM CARGA, DESCARGA E TRANSPORTE DE SOLO DE 1ª CATEGORIA, COM ESCAVADEIRA HIDRÁULICA (CAÇAMBA: 1,2 M³ / 155 HP), FROTA DE 3 CAMINHÕES BASCULANTES DE 18 M³, DMT ATÉ 1 KM E VELOCIDADE MÉDIA 14 KM/H. AF_05/2020</v>
          </cell>
          <cell r="C5612" t="str">
            <v>M3</v>
          </cell>
          <cell r="D5612">
            <v>8.42</v>
          </cell>
          <cell r="E5612">
            <v>1.06</v>
          </cell>
          <cell r="F5612">
            <v>9.48</v>
          </cell>
        </row>
        <row r="5613">
          <cell r="A5613">
            <v>101210</v>
          </cell>
          <cell r="B5613" t="str">
            <v>ESCAVAÇÃO VERTICAL PARA  EDIFICAÇÃO, COM CARGA, DESCARGA E TRANSPORTE DE SOLO DE 1ª CATEGORIA, COM ESCAVADEIRA HIDRÁULICA (CAÇAMBA: 0,8 M³ / 111 HP), FROTA DE 4 CAMINHÕES BASCULANTES DE 14 M³, DMT DE 1,5 KM E VELOCIDADE MÉDIA 18 KM/H. AF_05/2020</v>
          </cell>
          <cell r="C5613" t="str">
            <v>M3</v>
          </cell>
          <cell r="D5613">
            <v>15.06</v>
          </cell>
          <cell r="E5613">
            <v>1.78</v>
          </cell>
          <cell r="F5613">
            <v>16.84</v>
          </cell>
        </row>
        <row r="5614">
          <cell r="A5614">
            <v>101211</v>
          </cell>
          <cell r="B5614" t="str">
            <v>ESCAVAÇÃO VERTICAL PARA  EDIFICAÇÃO, COM CARGA, DESCARGA E TRANSPORTE DE SOLO DE 1ª CATEGORIA, COM ESCAVADEIRA HIDRÁULICA (CAÇAMBA: 0,8 M³ / 111 HP), FROTA DE 4 CAMINHÕES BASCULANTES DE 14 M³, DMT DE 2 KM E VELOCIDADE MÉDIA 19 KM/H. AF_05/2020</v>
          </cell>
          <cell r="C5614" t="str">
            <v>M3</v>
          </cell>
          <cell r="D5614">
            <v>16.18</v>
          </cell>
          <cell r="E5614">
            <v>1.88</v>
          </cell>
          <cell r="F5614">
            <v>18.059999999999999</v>
          </cell>
        </row>
        <row r="5615">
          <cell r="A5615">
            <v>101212</v>
          </cell>
          <cell r="B5615" t="str">
            <v>ESCAVAÇÃO VERTICAL PARA  EDIFICAÇÃO, COM CARGA, DESCARGA E TRANSPORTE DE SOLO DE 1ª CATEGORIA, COM ESCAVADEIRA HIDRÁULICA (CAÇAMBA: 0,8 M³ / 111 HP), FROTA DE 5 CAMINHÕES BASCULANTES DE 14 M³, DMT DE 3 KM E VELOCIDADE MÉDIA 20 KM/H. AF_05/2020</v>
          </cell>
          <cell r="C5615" t="str">
            <v>M3</v>
          </cell>
          <cell r="D5615">
            <v>18.84</v>
          </cell>
          <cell r="E5615">
            <v>2.21</v>
          </cell>
          <cell r="F5615">
            <v>21.05</v>
          </cell>
        </row>
        <row r="5616">
          <cell r="A5616">
            <v>101213</v>
          </cell>
          <cell r="B5616" t="str">
            <v>ESCAVAÇÃO VERTICAL PARA  EDIFICAÇÃO, COM CARGA, DESCARGA E TRANSPORTE DE SOLO DE 1ª CATEGORIA, COM ESCAVADEIRA HIDRÁULICA (CAÇAMBA: 0,8 M³ / 111 HP), FROTA DE 6 CAMINHÕES BASCULANTES DE 14 M³, DMT DE 4 KM E VELOCIDADE MÉDIA 22 KM/H. AF_05/2020</v>
          </cell>
          <cell r="C5616" t="str">
            <v>M3</v>
          </cell>
          <cell r="D5616">
            <v>20.98</v>
          </cell>
          <cell r="E5616">
            <v>2.54</v>
          </cell>
          <cell r="F5616">
            <v>23.52</v>
          </cell>
        </row>
        <row r="5617">
          <cell r="A5617">
            <v>101214</v>
          </cell>
          <cell r="B5617" t="str">
            <v>ESCAVAÇÃO VERTICAL PARA  EDIFICAÇÃO, COM CARGA, DESCARGA E TRANSPORTE DE SOLO DE 1ª CATEGORIA, COM ESCAVADEIRA HIDRÁULICA (CAÇAMBA: 0,8 M³ / 111 HP), FROTA DE 7 CAMINHÕES BASCULANTES DE 14 M³, DMT DE 6 KM E VELOCIDADE MÉDIA 22 KM/H. AF_05/2020</v>
          </cell>
          <cell r="C5617" t="str">
            <v>M3</v>
          </cell>
          <cell r="D5617">
            <v>25.51</v>
          </cell>
          <cell r="E5617">
            <v>2.88</v>
          </cell>
          <cell r="F5617">
            <v>28.39</v>
          </cell>
        </row>
        <row r="5618">
          <cell r="A5618">
            <v>101215</v>
          </cell>
          <cell r="B5618" t="str">
            <v>ESCAVAÇÃO VERTICAL PARA  EDIFICAÇÃO, COM CARGA, DESCARGA E TRANSPORTE DE SOLO DE 1ª CATEGORIA, COM ESCAVADEIRA HIDRÁULICA (CAÇAMBA: 0,8 M³ / 111 HP), FROTA DE 4 CAMINHÕES BASCULANTES DE 18 M³, DMT DE 1,5 KM E VELOCIDADE MÉDIA 18 KM/H. AF_05/2020</v>
          </cell>
          <cell r="C5618" t="str">
            <v>M3</v>
          </cell>
          <cell r="D5618">
            <v>14.41</v>
          </cell>
          <cell r="E5618">
            <v>1.77</v>
          </cell>
          <cell r="F5618">
            <v>16.18</v>
          </cell>
        </row>
        <row r="5619">
          <cell r="A5619">
            <v>101216</v>
          </cell>
          <cell r="B5619" t="str">
            <v>ESCAVAÇÃO VERTICAL PARA  EDIFICAÇÃO, COM CARGA, DESCARGA E TRANSPORTE DE SOLO DE 1ª CATEGORIA, COM ESCAVADEIRA HIDRÁULICA (CAÇAMBA: 0,8 M³ / 111 HP), FROTA DE 4 CAMINHÕES BASCULANTES DE 18 M³, DMT DE 2 KM E VELOCIDADE MÉDIA 19 KM/H. AF_05/2020</v>
          </cell>
          <cell r="C5619" t="str">
            <v>M3</v>
          </cell>
          <cell r="D5619">
            <v>15.190000000000001</v>
          </cell>
          <cell r="E5619">
            <v>1.77</v>
          </cell>
          <cell r="F5619">
            <v>16.96</v>
          </cell>
        </row>
        <row r="5620">
          <cell r="A5620">
            <v>101217</v>
          </cell>
          <cell r="B5620" t="str">
            <v>ESCAVAÇÃO VERTICAL PARA  EDIFICAÇÃO, COM CARGA, DESCARGA E TRANSPORTE DE SOLO DE 1ª CATEGORIA, COM ESCAVADEIRA HIDRÁULICA (CAÇAMBA: 0,8 M³ / 111 HP), FROTA DE 5 CAMINHÕES BASCULANTES DE 18 M³, DMT DE 3 KM E VELOCIDADE MÉDIA 20 KM/H. AF_05/2020</v>
          </cell>
          <cell r="C5620" t="str">
            <v>M3</v>
          </cell>
          <cell r="D5620">
            <v>17.649999999999999</v>
          </cell>
          <cell r="E5620">
            <v>2.0699999999999998</v>
          </cell>
          <cell r="F5620">
            <v>19.72</v>
          </cell>
        </row>
        <row r="5621">
          <cell r="A5621">
            <v>101218</v>
          </cell>
          <cell r="B5621" t="str">
            <v>ESCAVAÇÃO VERTICAL PARA  EDIFICAÇÃO, COM CARGA, DESCARGA E TRANSPORTE DE SOLO DE 1ª CATEGORIA, COM ESCAVADEIRA HIDRÁULICA (CAÇAMBA: 0,8 M³ / 111 HP), FROTA DE 5 CAMINHÕES BASCULANTES DE 18 M³, DMT DE 4 KM E VELOCIDADE MÉDIA 22 KM/H. AF_05/2020</v>
          </cell>
          <cell r="C5621" t="str">
            <v>M3</v>
          </cell>
          <cell r="D5621">
            <v>18.78</v>
          </cell>
          <cell r="E5621">
            <v>2.08</v>
          </cell>
          <cell r="F5621">
            <v>20.86</v>
          </cell>
        </row>
        <row r="5622">
          <cell r="A5622">
            <v>101219</v>
          </cell>
          <cell r="B5622" t="str">
            <v>ESCAVAÇÃO VERTICAL PARA  EDIFICAÇÃO, COM CARGA, DESCARGA E TRANSPORTE DE SOLO DE 1ª CATEGORIA, COM ESCAVADEIRA HIDRÁULICA (CAÇAMBA: 0,8 M³ / 111 HP), FROTA DE 6 CAMINHÕES BASCULANTES DE 18 M³, DMT DE 6 KM E VELOCIDADE MÉDIA 22 KM/H. AF_05/2020</v>
          </cell>
          <cell r="C5622" t="str">
            <v>M3</v>
          </cell>
          <cell r="D5622">
            <v>22.86</v>
          </cell>
          <cell r="E5622">
            <v>2.39</v>
          </cell>
          <cell r="F5622">
            <v>25.25</v>
          </cell>
        </row>
        <row r="5623">
          <cell r="A5623">
            <v>101220</v>
          </cell>
          <cell r="B5623" t="str">
            <v>ESCAVAÇÃO VERTICAL PARA  EDIFICAÇÃO, COM CARGA, DESCARGA E TRANSPORTE DE SOLO DE 1ª CATEGORIA, COM ESCAVADEIRA HIDRÁULICA (CAÇAMBA: 1,2 M³ / 155 HP), FROTA DE 5 CAMINHÕES BASCULANTES DE 14 M³, DMT DE 1,5 KM E VELOCIDADE MÉDIA 18 KM/H. AF_05/2020</v>
          </cell>
          <cell r="C5623" t="str">
            <v>M3</v>
          </cell>
          <cell r="D5623">
            <v>14.2</v>
          </cell>
          <cell r="E5623">
            <v>1.67</v>
          </cell>
          <cell r="F5623">
            <v>15.87</v>
          </cell>
        </row>
        <row r="5624">
          <cell r="A5624">
            <v>101221</v>
          </cell>
          <cell r="B5624" t="str">
            <v>ESCAVAÇÃO VERTICAL PARA  EDIFICAÇÃO, COM CARGA, DESCARGA E TRANSPORTE DE SOLO DE 1ª CATEGORIA, COM ESCAVADEIRA HIDRÁULICA (CAÇAMBA: 1,2 M³ / 155 HP), FROTA DE 5 CAMINHÕES BASCULANTES DE 14 M³, DMT DE 2 KM E VELOCIDADE MÉDIA 19 KM/H. AF_05/2020</v>
          </cell>
          <cell r="C5624" t="str">
            <v>M3</v>
          </cell>
          <cell r="D5624">
            <v>15.100000000000001</v>
          </cell>
          <cell r="E5624">
            <v>1.66</v>
          </cell>
          <cell r="F5624">
            <v>16.760000000000002</v>
          </cell>
        </row>
        <row r="5625">
          <cell r="A5625">
            <v>101222</v>
          </cell>
          <cell r="B5625" t="str">
            <v>ESCAVAÇÃO VERTICAL PARA  EDIFICAÇÃO, COM CARGA, DESCARGA E TRANSPORTE DE SOLO DE 1ª CATEGORIA, COM ESCAVADEIRA HIDRÁULICA (CAÇAMBA: 1,2 M³ / 155 HP), FROTA DE 6 CAMINHÕES BASCULANTES DE 14 M³, DMT DE 3 KM E VELOCIDADE MÉDIA 20 KM/H. AF_05/2020</v>
          </cell>
          <cell r="C5625" t="str">
            <v>M3</v>
          </cell>
          <cell r="D5625">
            <v>17.54</v>
          </cell>
          <cell r="E5625">
            <v>1.92</v>
          </cell>
          <cell r="F5625">
            <v>19.46</v>
          </cell>
        </row>
        <row r="5626">
          <cell r="A5626">
            <v>101223</v>
          </cell>
          <cell r="B5626" t="str">
            <v>ESCAVAÇÃO VERTICAL PARA  EDIFICAÇÃO, COM CARGA, DESCARGA E TRANSPORTE DE SOLO DE 1ª CATEGORIA, COM ESCAVADEIRA HIDRÁULICA (CAÇAMBA: 1,2 M³ / 155 HP), FROTA DE 7 CAMINHÕES BASCULANTES DE 14 M³, DMT DE 4 KM E VELOCIDADE MÉDIA 22 KM/H. AF_05/2020</v>
          </cell>
          <cell r="C5626" t="str">
            <v>M3</v>
          </cell>
          <cell r="D5626">
            <v>19.46</v>
          </cell>
          <cell r="E5626">
            <v>2.1800000000000002</v>
          </cell>
          <cell r="F5626">
            <v>21.64</v>
          </cell>
        </row>
        <row r="5627">
          <cell r="A5627">
            <v>101224</v>
          </cell>
          <cell r="B5627" t="str">
            <v>ESCAVAÇÃO VERTICAL PARA  EDIFICAÇÃO, COM CARGA, DESCARGA E TRANSPORTE DE SOLO DE 1ª CATEGORIA, COM ESCAVADEIRA HIDRÁULICA (CAÇAMBA: 1,2 M³ / 155 HP), FROTA DE 9 CAMINHÕES BASCULANTES DE 14 M³, DMT DE 6 KM E VELOCIDADE MÉDIA 22 KM/H. AF_05/2020</v>
          </cell>
          <cell r="C5627" t="str">
            <v>M3</v>
          </cell>
          <cell r="D5627">
            <v>24.43</v>
          </cell>
          <cell r="E5627">
            <v>2.67</v>
          </cell>
          <cell r="F5627">
            <v>27.1</v>
          </cell>
        </row>
        <row r="5628">
          <cell r="A5628">
            <v>101225</v>
          </cell>
          <cell r="B5628" t="str">
            <v>ESCAVAÇÃO VERTICAL PARA  EDIFICAÇÃO, COM CARGA, DESCARGA E TRANSPORTE DE SOLO DE 1ª CATEGORIA, COM ESCAVADEIRA HIDRÁULICA (CAÇAMBA: 1,2 M³ / 155 HP), FROTA DE 5 CAMINHÕES BASCULANTES DE 18 M³, DMT DE 1,5 KM E VELOCIDADE MÉDIA 18 KM/H. AF_05/2020</v>
          </cell>
          <cell r="C5628" t="str">
            <v>M3</v>
          </cell>
          <cell r="D5628">
            <v>13.05</v>
          </cell>
          <cell r="E5628">
            <v>1.51</v>
          </cell>
          <cell r="F5628">
            <v>14.56</v>
          </cell>
        </row>
        <row r="5629">
          <cell r="A5629">
            <v>101226</v>
          </cell>
          <cell r="B5629" t="str">
            <v>ESCAVAÇÃO VERTICAL PARA  EDIFICAÇÃO, COM CARGA, DESCARGA E TRANSPORTE DE SOLO DE 1ª CATEGORIA, COM ESCAVADEIRA HIDRÁULICA (CAÇAMBA: 1,2 M³ / 155 HP), FROTA DE 5 CAMINHÕES BASCULANTES DE 18 M³, DMT DE 2 KM E VELOCIDADE MÉDIA 19 KM/H. AF_05/2020</v>
          </cell>
          <cell r="C5629" t="str">
            <v>M3</v>
          </cell>
          <cell r="D5629">
            <v>13.82</v>
          </cell>
          <cell r="E5629">
            <v>1.51</v>
          </cell>
          <cell r="F5629">
            <v>15.33</v>
          </cell>
        </row>
        <row r="5630">
          <cell r="A5630">
            <v>101227</v>
          </cell>
          <cell r="B5630" t="str">
            <v>ESCAVAÇÃO VERTICAL PARA  EDIFICAÇÃO, COM CARGA, DESCARGA E TRANSPORTE DE SOLO DE 1ª CATEGORIA, COM ESCAVADEIRA HIDRÁULICA (CAÇAMBA: 1,2 M³ / 155 HP), FROTA DE 6 CAMINHÕES BASCULANTES DE 18 M³, DMT DE 3 KM E VELOCIDADE MÉDIA 20 KM/H. AF_05/2020</v>
          </cell>
          <cell r="C5630" t="str">
            <v>M3</v>
          </cell>
          <cell r="D5630">
            <v>16.02</v>
          </cell>
          <cell r="E5630">
            <v>1.73</v>
          </cell>
          <cell r="F5630">
            <v>17.75</v>
          </cell>
        </row>
        <row r="5631">
          <cell r="A5631">
            <v>101228</v>
          </cell>
          <cell r="B5631" t="str">
            <v>ESCAVAÇÃO VERTICAL PARA  EDIFICAÇÃO, COM CARGA, DESCARGA E TRANSPORTE DE SOLO DE 1ª CATEGORIA, COM ESCAVADEIRA HIDRÁULICA (CAÇAMBA: 1,2 M³ / 155 HP), FROTA DE 6 CAMINHÕES BASCULANTES DE 18 M³, DMT DE 4 KM E VELOCIDADE MÉDIA 22 KM/H. AF_05/2020</v>
          </cell>
          <cell r="C5631" t="str">
            <v>M3</v>
          </cell>
          <cell r="D5631">
            <v>17.180000000000003</v>
          </cell>
          <cell r="E5631">
            <v>1.74</v>
          </cell>
          <cell r="F5631">
            <v>18.920000000000002</v>
          </cell>
        </row>
        <row r="5632">
          <cell r="A5632">
            <v>101229</v>
          </cell>
          <cell r="B5632" t="str">
            <v>ESCAVAÇÃO VERTICAL PARA  EDIFICAÇÃO, COM CARGA, DESCARGA E TRANSPORTE DE SOLO DE 1ª CATEGORIA, COM ESCAVADEIRA HIDRÁULICA (CAÇAMBA: 1,2 M³ / 155 HP), FROTA DE 8 CAMINHÕES BASCULANTES DE 18 M³, DMT DE 6 KM E VELOCIDADE MÉDIA 22 KM/H. AF_05/2020</v>
          </cell>
          <cell r="C5632" t="str">
            <v>M3</v>
          </cell>
          <cell r="D5632">
            <v>21.639999999999997</v>
          </cell>
          <cell r="E5632">
            <v>2.19</v>
          </cell>
          <cell r="F5632">
            <v>23.83</v>
          </cell>
        </row>
        <row r="5633">
          <cell r="A5633">
            <v>101230</v>
          </cell>
          <cell r="B5633" t="str">
            <v>ESCAVAÇÃO VERTICAL PARA INFRAESTRUTURA, COM CARGA, DESCARGA E TRANSPORTE DE SOLO DE 1ª CATEGORIA, COM ESCAVADEIRA HIDRÁULICA (CAÇAMBA: 0,8 M³ / 111 HP), FROTA DE 3 CAMINHÕES BASCULANTES DE 14 M³, DMT ATÉ 1 KM E VELOCIDADE MÉDIA14 KM/H. AF_05/2020</v>
          </cell>
          <cell r="C5633" t="str">
            <v>M3</v>
          </cell>
          <cell r="D5633">
            <v>9.379999999999999</v>
          </cell>
          <cell r="E5633">
            <v>1.29</v>
          </cell>
          <cell r="F5633">
            <v>10.67</v>
          </cell>
        </row>
        <row r="5634">
          <cell r="A5634">
            <v>101231</v>
          </cell>
          <cell r="B5634" t="str">
            <v>ESCAVAÇÃO VERTICAL PARA INFRAESTRUTURA, COM CARGA, DESCARGA E TRANSPORTE DE SOLO DE 1ª CATEGORIA, COM ESCAVADEIRA HIDRÁULICA (CAÇAMBA: 0,8 M³ / 111 HP), FROTA DE 3 CAMINHÕES BASCULANTES DE 18 M³, DMT ATÉ 1 KM E VELOCIDADE MÉDIA14 KM/H. AF_05/2020</v>
          </cell>
          <cell r="C5634" t="str">
            <v>M3</v>
          </cell>
          <cell r="D5634">
            <v>8.93</v>
          </cell>
          <cell r="E5634">
            <v>1.21</v>
          </cell>
          <cell r="F5634">
            <v>10.14</v>
          </cell>
        </row>
        <row r="5635">
          <cell r="A5635">
            <v>101232</v>
          </cell>
          <cell r="B5635" t="str">
            <v>ESCAVAÇÃO VERTICAL PARA INFRAESTRUTURA, COM CARGA, DESCARGA E TRANSPORTE DE SOLO DE 1ª CATEGORIA, COM ESCAVADEIRA HIDRÁULICA (CAÇAMBA: 1,2 M³ / 155 HP), FROTA DE 3 CAMINHÕES BASCULANTES DE 14 M³, DMT ATÉ 1 KM E VELOCIDADE MÉDIA14 KM/H. AF_05/2020</v>
          </cell>
          <cell r="C5635" t="str">
            <v>M3</v>
          </cell>
          <cell r="D5635">
            <v>8.129999999999999</v>
          </cell>
          <cell r="E5635">
            <v>0.99</v>
          </cell>
          <cell r="F5635">
            <v>9.1199999999999992</v>
          </cell>
        </row>
        <row r="5636">
          <cell r="A5636">
            <v>101233</v>
          </cell>
          <cell r="B5636" t="str">
            <v>ESCAVAÇÃO VERTICAL PARA INFRAESTRUTURA, COM CARGA, DESCARGA E TRANSPORTE DE SOLO DE 1ª CATEGORIA, COM ESCAVADEIRA HIDRÁULICA (CAÇAMBA: 1,2 M³ / 155 HP), FROTA DE 3 CAMINHÕES BASCULANTES DE 18 M³, DMT ATÉ 1 KM E VELOCIDADE MÉDIA14 KM/H. AF_05/2020</v>
          </cell>
          <cell r="C5636" t="str">
            <v>M3</v>
          </cell>
          <cell r="D5636">
            <v>7.5000000000000009</v>
          </cell>
          <cell r="E5636">
            <v>0.89</v>
          </cell>
          <cell r="F5636">
            <v>8.39</v>
          </cell>
        </row>
        <row r="5637">
          <cell r="A5637">
            <v>101234</v>
          </cell>
          <cell r="B5637" t="str">
            <v>ESCAVAÇÃO VERTICAL PARA INFRAESTRUTURA, COM CARGA, DESCARGA E TRANSPORTE DE SOLO DE 1ª CATEGORIA, COM ESCAVADEIRA HIDRÁULICA (CAÇAMBA: 0,8 M³ / 111HP), FROTA DE 5 CAMINHÕES BASCULANTES DE 14 M³, DMT DE 1,5 KM E VELOCIDADE MÉDIA18 KM/H. AF_05/2020</v>
          </cell>
          <cell r="C5637" t="str">
            <v>M3</v>
          </cell>
          <cell r="D5637">
            <v>14.66</v>
          </cell>
          <cell r="E5637">
            <v>1.86</v>
          </cell>
          <cell r="F5637">
            <v>16.52</v>
          </cell>
        </row>
        <row r="5638">
          <cell r="A5638">
            <v>101235</v>
          </cell>
          <cell r="B5638" t="str">
            <v>ESCAVAÇÃO VERTICAL PARA INFRAESTRUTURA, COM CARGA, DESCARGA E TRANSPORTE DE SOLO DE 1ª CATEGORIA, COM ESCAVADEIRA HIDRÁULICA (CAÇAMBA: 0,8 M³ / 111HP), FROTA DE 5 CAMINHÕES BASCULANTES DE 14 M³, DMT DE 2 KM E VELOCIDADE MÉDIA 19 KM/H. AF_05/2020</v>
          </cell>
          <cell r="C5638" t="str">
            <v>M3</v>
          </cell>
          <cell r="D5638">
            <v>15.53</v>
          </cell>
          <cell r="E5638">
            <v>1.85</v>
          </cell>
          <cell r="F5638">
            <v>17.38</v>
          </cell>
        </row>
        <row r="5639">
          <cell r="A5639">
            <v>101236</v>
          </cell>
          <cell r="B5639" t="str">
            <v>ESCAVAÇÃO VERTICAL PARA INFRAESTRUTURA, COM CARGA, DESCARGA E TRANSPORTE DE SOLO DE 1ª CATEGORIA, COM ESCAVADEIRA HIDRÁULICA (CAÇAMBA: 0,8 M³ / 111HP), FROTA DE 6 CAMINHÕES BASCULANTES DE 14 M³, DMT DE 3 KM E VELOCIDADE MÉDIA 20 KM/H. AF_05/2020</v>
          </cell>
          <cell r="C5639" t="str">
            <v>M3</v>
          </cell>
          <cell r="D5639">
            <v>18.07</v>
          </cell>
          <cell r="E5639">
            <v>2.14</v>
          </cell>
          <cell r="F5639">
            <v>20.21</v>
          </cell>
        </row>
        <row r="5640">
          <cell r="A5640">
            <v>101237</v>
          </cell>
          <cell r="B5640" t="str">
            <v>ESCAVAÇÃO VERTICAL PARA INFRAESTRUTURA, COM CARGA, DESCARGA E TRANSPORTE DE SOLO DE 1ª CATEGORIA, COM ESCAVADEIRA HIDRÁULICA (CAÇAMBA: 0,8 M³ / 111HP), FROTA DE 6 CAMINHÕES BASCULANTES DE 14 M³, DMT DE 4 KM E VELOCIDADE MÉDIA 22 KM/H. AF_05/2020</v>
          </cell>
          <cell r="C5640" t="str">
            <v>M3</v>
          </cell>
          <cell r="D5640">
            <v>19.380000000000003</v>
          </cell>
          <cell r="E5640">
            <v>2.13</v>
          </cell>
          <cell r="F5640">
            <v>21.51</v>
          </cell>
        </row>
        <row r="5641">
          <cell r="A5641">
            <v>101238</v>
          </cell>
          <cell r="B5641" t="str">
            <v>ESCAVAÇÃO VERTICAL PARA INFRAESTRUTURA, COM CARGA, DESCARGA E TRANSPORTE DE SOLO DE 1ª CATEGORIA, COM ESCAVADEIRA HIDRÁULICA (CAÇAMBA: 0,8 M³ / 111HP), FROTA DE 8 CAMINHÕES BASCULANTES DE 14 M³, DMT DE 6 KM E VELOCIDADE MÉDIA 22 KM/H. AF_05/2020</v>
          </cell>
          <cell r="C5641" t="str">
            <v>M3</v>
          </cell>
          <cell r="D5641">
            <v>24.48</v>
          </cell>
          <cell r="E5641">
            <v>2.7</v>
          </cell>
          <cell r="F5641">
            <v>27.18</v>
          </cell>
        </row>
        <row r="5642">
          <cell r="A5642">
            <v>101239</v>
          </cell>
          <cell r="B5642" t="str">
            <v>ESCAVAÇÃO VERTICAL PARA INFRAESTRUTURA, COM CARGA, DESCARGA E TRANSPORTE DE SOLO DE 1ª CATEGORIA, COM ESCAVADEIRA HIDRÁULICA (CAÇAMBA: 0,8 M³ / 111HP), FROTA DE 4 CAMINHÕES BASCULANTES DE 18 M³, DMT DE 1,5 KM E VELOCIDADE MÉDIA18 KM/H. AF_05/2020</v>
          </cell>
          <cell r="C5642" t="str">
            <v>M3</v>
          </cell>
          <cell r="D5642">
            <v>13.02</v>
          </cell>
          <cell r="E5642">
            <v>1.47</v>
          </cell>
          <cell r="F5642">
            <v>14.49</v>
          </cell>
        </row>
        <row r="5643">
          <cell r="A5643">
            <v>101240</v>
          </cell>
          <cell r="B5643" t="str">
            <v>ESCAVAÇÃO VERTICAL PARA INFRAESTRUTURA, COM CARGA, DESCARGA E TRANSPORTE DE SOLO DE 1ª CATEGORIA, COM ESCAVADEIRA HIDRÁULICA (CAÇAMBA: 0,8 M³ / 111HP), FROTA DE 4 CAMINHÕES BASCULANTES DE 18 M³, DMT DE 2 KM E VELOCIDADE MÉDIA 19 KM/H. AF_05/2020</v>
          </cell>
          <cell r="C5643" t="str">
            <v>M3</v>
          </cell>
          <cell r="D5643">
            <v>13.809999999999999</v>
          </cell>
          <cell r="E5643">
            <v>1.47</v>
          </cell>
          <cell r="F5643">
            <v>15.28</v>
          </cell>
        </row>
        <row r="5644">
          <cell r="A5644">
            <v>101241</v>
          </cell>
          <cell r="B5644" t="str">
            <v>ESCAVAÇÃO VERTICAL PARA INFRAESTRUTURA, COM CARGA, DESCARGA E TRANSPORTE DE SOLO DE 1ª CATEGORIA, COM ESCAVADEIRA HIDRÁULICA (CAÇAMBA: 0,8 M³ / 111HP), FROTA DE 5 CAMINHÕES BASCULANTES DE 18 M³, DMT DE 3 KM E VELOCIDADE MÉDIA 20 KM/H. AF_05/2020</v>
          </cell>
          <cell r="C5644" t="str">
            <v>M3</v>
          </cell>
          <cell r="D5644">
            <v>16.100000000000001</v>
          </cell>
          <cell r="E5644">
            <v>1.74</v>
          </cell>
          <cell r="F5644">
            <v>17.84</v>
          </cell>
        </row>
        <row r="5645">
          <cell r="A5645">
            <v>101242</v>
          </cell>
          <cell r="B5645" t="str">
            <v>ESCAVAÇÃO VERTICAL PARA INFRAESTRUTURA, COM CARGA, DESCARGA E TRANSPORTE DE SOLO DE 1ª CATEGORIA, COM ESCAVADEIRA HIDRÁULICA (CAÇAMBA: 0,8 M³ / 111HP), FROTA DE 6 CAMINHÕES BASCULANTES DE 18 M³, DMT DE 4 KM E VELOCIDADE MÉDIA 22 KM/H. AF_05/2020</v>
          </cell>
          <cell r="C5645" t="str">
            <v>M3</v>
          </cell>
          <cell r="D5645">
            <v>17.93</v>
          </cell>
          <cell r="E5645">
            <v>2</v>
          </cell>
          <cell r="F5645">
            <v>19.93</v>
          </cell>
        </row>
        <row r="5646">
          <cell r="A5646">
            <v>101243</v>
          </cell>
          <cell r="B5646" t="str">
            <v>ESCAVAÇÃO VERTICAL PARA INFRAESTRUTURA, COM CARGA, DESCARGA E TRANSPORTE DE SOLO DE 1ª CATEGORIA, COM ESCAVADEIRA HIDRÁULICA (CAÇAMBA: 0,8 M³ / 111HP), FROTA DE 7 CAMINHÕES BASCULANTES DE 18 M³, DMT DE 6 KM E VELOCIDADE MÉDIA 22 KM/H. AF_05/2020</v>
          </cell>
          <cell r="C5646" t="str">
            <v>M3</v>
          </cell>
          <cell r="D5646">
            <v>21.86</v>
          </cell>
          <cell r="E5646">
            <v>2.2599999999999998</v>
          </cell>
          <cell r="F5646">
            <v>24.12</v>
          </cell>
        </row>
        <row r="5647">
          <cell r="A5647">
            <v>101244</v>
          </cell>
          <cell r="B5647" t="str">
            <v>ESCAVAÇÃO VERTICAL PARA INFRAESTRUTURA, COM CARGA, DESCARGA E TRANSPORTE DE SOLO DE 1ª CATEGORIA, COM ESCAVADEIRA HIDRÁULICA (CAÇAMBA: 1,2M³ / 155HP), FROTA DE 6 CAMINHÕES BASCULANTES DE 14 M³, DMT DE 1,5 KM E VELOCIDADE MÉDIA18 KM/H. AF_05/2020</v>
          </cell>
          <cell r="C5647" t="str">
            <v>M3</v>
          </cell>
          <cell r="D5647">
            <v>13.61</v>
          </cell>
          <cell r="E5647">
            <v>1.63</v>
          </cell>
          <cell r="F5647">
            <v>15.24</v>
          </cell>
        </row>
        <row r="5648">
          <cell r="A5648">
            <v>101245</v>
          </cell>
          <cell r="B5648" t="str">
            <v>ESCAVAÇÃO VERTICAL PARA INFRAESTRUTURA, COM CARGA, DESCARGA E TRANSPORTE DE SOLO DE 1ª CATEGORIA, COM ESCAVADEIRA HIDRÁULICA (CAÇAMBA: 1,2 M³ / 155HP), FROTA DE 6 CAMINHÕES BASCULANTES DE 14 M³, DMT DE 2 KM E VELOCIDADE MÉDIA 19 KM/H. AF_05/2020</v>
          </cell>
          <cell r="C5648" t="str">
            <v>M3</v>
          </cell>
          <cell r="D5648">
            <v>14.489999999999998</v>
          </cell>
          <cell r="E5648">
            <v>1.62</v>
          </cell>
          <cell r="F5648">
            <v>16.11</v>
          </cell>
        </row>
        <row r="5649">
          <cell r="A5649">
            <v>101246</v>
          </cell>
          <cell r="B5649" t="str">
            <v>ESCAVAÇÃO VERTICAL PARA INFRAESTRUTURA, COM CARGA, DESCARGA E TRANSPORTE DE SOLO DE 1ª CATEGORIA, COM ESCAVADEIRA HIDRÁULICA (CAÇAMBA: 1,2 M³ / 155HP), FROTA DE 7 CAMINHÕES BASCULANTES DE 14 M³, DMT DE 3 KM E VELOCIDADE MÉDIA 20 KM/H. AF_05/2020</v>
          </cell>
          <cell r="C5649" t="str">
            <v>M3</v>
          </cell>
          <cell r="D5649">
            <v>16.86</v>
          </cell>
          <cell r="E5649">
            <v>1.84</v>
          </cell>
          <cell r="F5649">
            <v>18.7</v>
          </cell>
        </row>
        <row r="5650">
          <cell r="A5650">
            <v>101247</v>
          </cell>
          <cell r="B5650" t="str">
            <v>ESCAVAÇÃO VERTICAL PARA INFRAESTRUTURA, COM CARGA, DESCARGA E TRANSPORTE DE SOLO DE 1ª CATEGORIA, COM ESCAVADEIRA HIDRÁULICA (CAÇAMBA: 1,2 M³ / 155HP), FROTA DE 8 CAMINHÕES BASCULANTES DE 14 M³, DMT DE 4 KM E VELOCIDADE MÉDIA 22 KM/H. AF_05/2020</v>
          </cell>
          <cell r="C5650" t="str">
            <v>M3</v>
          </cell>
          <cell r="D5650">
            <v>18.7</v>
          </cell>
          <cell r="E5650">
            <v>2.0499999999999998</v>
          </cell>
          <cell r="F5650">
            <v>20.75</v>
          </cell>
        </row>
        <row r="5651">
          <cell r="A5651">
            <v>101248</v>
          </cell>
          <cell r="B5651" t="str">
            <v>ESCAVAÇÃO VERTICAL PARA INFRAESTRUTURA, COM CARGA, DESCARGA E TRANSPORTE DE SOLO DE 1ª CATEGORIA, COM ESCAVADEIRA HIDRÁULICA (CAÇAMBA: 1,2 M³ / 155HP), FROTA DE 10 CAMINHÕES BASCULANTES DE 14 M³, DMT DE 6 KM E VELOCIDADE MÉDIA22 KM/H. AF_05/2020</v>
          </cell>
          <cell r="C5651" t="str">
            <v>M3</v>
          </cell>
          <cell r="D5651">
            <v>23.45</v>
          </cell>
          <cell r="E5651">
            <v>2.48</v>
          </cell>
          <cell r="F5651">
            <v>25.93</v>
          </cell>
        </row>
        <row r="5652">
          <cell r="A5652">
            <v>101249</v>
          </cell>
          <cell r="B5652" t="str">
            <v>ESCAVAÇÃO VERTICAL PARA INFRAESTRUTURA, COM CARGA, DESCARGA E TRANSPORTE DE SOLO DE 1ª CATEGORIA, COM ESCAVADEIRA HIDRÁULICA (CAÇAMBA: 1,2 M³ / 155HP), FROTA DE 5 CAMINHÕES BASCULANTES DE 18 M³, DMT DE 1,5 KM E VELOCIDADE MÉDIA18 KM/H. AF_05/2020</v>
          </cell>
          <cell r="C5652" t="str">
            <v>M3</v>
          </cell>
          <cell r="D5652">
            <v>11.950000000000001</v>
          </cell>
          <cell r="E5652">
            <v>1.27</v>
          </cell>
          <cell r="F5652">
            <v>13.22</v>
          </cell>
        </row>
        <row r="5653">
          <cell r="A5653">
            <v>101250</v>
          </cell>
          <cell r="B5653" t="str">
            <v>ESCAVAÇÃO VERTICAL PARA INFRAESTRUTURA, COM CARGA, DESCARGA E TRANSPORTE DE SOLO DE 1ª CATEGORIA, COM ESCAVADEIRA HIDRÁULICA (CAÇAMBA: 1,2 M³ / 155HP), FROTA DE 6 CAMINHÕES BASCULANTES DE 18 M³, DMT DE 2 KM E VELOCIDADE MÉDIA 19 KM/H. AF_05/2020</v>
          </cell>
          <cell r="C5653" t="str">
            <v>M3</v>
          </cell>
          <cell r="D5653">
            <v>13.219999999999999</v>
          </cell>
          <cell r="E5653">
            <v>1.46</v>
          </cell>
          <cell r="F5653">
            <v>14.68</v>
          </cell>
        </row>
        <row r="5654">
          <cell r="A5654">
            <v>101251</v>
          </cell>
          <cell r="B5654" t="str">
            <v>ESCAVAÇÃO VERTICAL PARA INFRAESTRUTURA, COM CARGA, DESCARGA E TRANSPORTE DE SOLO DE 1ª CATEGORIA, COM ESCAVADEIRA HIDRÁULICA (CAÇAMBA: 1,2 M³ / 155HP), FROTA DE 6 CAMINHÕES BASCULANTES DE 18 M³, DMT DE 3 KM E VELOCIDADE MÉDIA 20 KM/H. AF_05/2020</v>
          </cell>
          <cell r="C5654" t="str">
            <v>M3</v>
          </cell>
          <cell r="D5654">
            <v>15.149999999999999</v>
          </cell>
          <cell r="E5654">
            <v>1.57</v>
          </cell>
          <cell r="F5654">
            <v>16.72</v>
          </cell>
        </row>
        <row r="5655">
          <cell r="A5655">
            <v>101252</v>
          </cell>
          <cell r="B5655" t="str">
            <v>ESCAVAÇÃO VERTICAL PARA INFRAESTRUTURA, COM CARGA, DESCARGA E TRANSPORTE DE SOLO DE 1ª CATEGORIA, COM ESCAVADEIRA HIDRÁULICA (CAÇAMBA: 1,2 M³ / 155HP), FROTA DE 7 CAMINHÕES BASCULANTES DE 18 M³, DMT DE 4 KM E VELOCIDADE MÉDIA 22 KM/H. AF_05/2020</v>
          </cell>
          <cell r="C5655" t="str">
            <v>M3</v>
          </cell>
          <cell r="D5655">
            <v>16.46</v>
          </cell>
          <cell r="E5655">
            <v>1.66</v>
          </cell>
          <cell r="F5655">
            <v>18.12</v>
          </cell>
        </row>
        <row r="5656">
          <cell r="A5656">
            <v>101253</v>
          </cell>
          <cell r="B5656" t="str">
            <v>ESCAVAÇÃO VERTICAL PARA INFRAESTRUTURA, COM CARGA, DESCARGA E TRANSPORTE DE SOLO DE 1ª CATEGORIA, COM ESCAVADEIRA HIDRÁULICA (CAÇAMBA: 1,2 M³ / 155HP), FROTA DE 9 CAMINHÕES BASCULANTES DE 18 M³, DMT DE 6 KM E VELOCIDADE MÉDIA 22 KM/H. AF_05/2020</v>
          </cell>
          <cell r="C5656" t="str">
            <v>M3</v>
          </cell>
          <cell r="D5656">
            <v>20.77</v>
          </cell>
          <cell r="E5656">
            <v>2.0299999999999998</v>
          </cell>
          <cell r="F5656">
            <v>22.8</v>
          </cell>
        </row>
        <row r="5657">
          <cell r="A5657">
            <v>101254</v>
          </cell>
          <cell r="B5657" t="str">
            <v>ESCAVAÇÃO VERTICAL PARA  EDIFICAÇÃO, COM CARGA, DESCARGA E TRANSPORTE DE SOLO DE 1ª CATEGORIA, COM ESCAVADEIRA HIDRÁULICA (CAÇAMBA: 0,8 M³ / 111HP), FROTA DE 3 CAMINHÕES BASCULANTES DE 10 M³, DMT ATÉ 1 KM E VELOCIDADE MÉDIA 14 KM/H. AF_05/2020</v>
          </cell>
          <cell r="C5657" t="str">
            <v>M3</v>
          </cell>
          <cell r="D5657">
            <v>11.07</v>
          </cell>
          <cell r="E5657">
            <v>1.71</v>
          </cell>
          <cell r="F5657">
            <v>12.78</v>
          </cell>
        </row>
        <row r="5658">
          <cell r="A5658">
            <v>101255</v>
          </cell>
          <cell r="B5658" t="str">
            <v>ESCAVAÇÃO VERTICAL PARA  EDIFICAÇÃO, COM CARGA, DESCARGA E TRANSPORTE DE SOLO DE 1ª CATEGORIA, COM ESCAVADEIRA HIDRÁULICA (CAÇAMBA: 1,2 M³ / 155HP), FROTA DE 3 CAMINHÕES BASCULANTES DE 10 M³, DMT ATÉ 1 KM E VELOCIDADE MÉDIA 14 KM/H. AF_05/2020</v>
          </cell>
          <cell r="C5658" t="str">
            <v>M3</v>
          </cell>
          <cell r="D5658">
            <v>9.92</v>
          </cell>
          <cell r="E5658">
            <v>1.36</v>
          </cell>
          <cell r="F5658">
            <v>11.28</v>
          </cell>
        </row>
        <row r="5659">
          <cell r="A5659">
            <v>101256</v>
          </cell>
          <cell r="B5659" t="str">
            <v>ESCAVAÇÃO VERTICAL PARA  EDIFICAÇÃO, COM CARGA, DESCARGA E TRANSPORTE DE SOLO DE 1ª CATEGORIA, COM ESCAVADEIRA HIDRÁULICA (CAÇAMBA: 0,8 M³ / 111HP), FROTA DE 5 CAMINHÕES BASCULANTES DE 10 M³, DMT DE 1,5 KM E VELOCIDADE MÉDIA 18 KM/H. AF_05/2020</v>
          </cell>
          <cell r="C5659" t="str">
            <v>M3</v>
          </cell>
          <cell r="D5659">
            <v>17.23</v>
          </cell>
          <cell r="E5659">
            <v>2.46</v>
          </cell>
          <cell r="F5659">
            <v>19.690000000000001</v>
          </cell>
        </row>
        <row r="5660">
          <cell r="A5660">
            <v>101257</v>
          </cell>
          <cell r="B5660" t="str">
            <v>ESCAVAÇÃO VERTICAL PARA  EDIFICAÇÃO, COM CARGA, DESCARGA E TRANSPORTE DE SOLO DE 1ª CATEGORIA, COM ESCAVADEIRA HIDRÁULICA (CAÇAMBA: 0,8 M³ / 111HP), FROTA DE 5 CAMINHÕES BASCULANTES DE 10 M³, DMT DE 2 KM E VELOCIDADE MÉDIA 19 KM/H. AF_05/2020</v>
          </cell>
          <cell r="C5660" t="str">
            <v>M3</v>
          </cell>
          <cell r="D5660">
            <v>18.259999999999998</v>
          </cell>
          <cell r="E5660">
            <v>2.46</v>
          </cell>
          <cell r="F5660">
            <v>20.72</v>
          </cell>
        </row>
        <row r="5661">
          <cell r="A5661">
            <v>101258</v>
          </cell>
          <cell r="B5661" t="str">
            <v>ESCAVAÇÃO VERTICAL PARA  EDIFICAÇÃO, COM CARGA, DESCARGA E TRANSPORTE DE SOLO DE 1ª CATEGORIA, COM ESCAVADEIRA HIDRÁULICA (CAÇAMBA: 0,8 M³ / 111HP), FROTA DE 6 CAMINHÕES BASCULANTES DE 10 M³, DMT DE 3 KM E VELOCIDADE MÉDIA 20 KM/H. AF_05/2020</v>
          </cell>
          <cell r="C5661" t="str">
            <v>M3</v>
          </cell>
          <cell r="D5661">
            <v>21.21</v>
          </cell>
          <cell r="E5661">
            <v>2.83</v>
          </cell>
          <cell r="F5661">
            <v>24.04</v>
          </cell>
        </row>
        <row r="5662">
          <cell r="A5662">
            <v>101259</v>
          </cell>
          <cell r="B5662" t="str">
            <v>ESCAVAÇÃO VERTICAL PARA  EDIFICAÇÃO, COM CARGA, DESCARGA E TRANSPORTE DE SOLO DE 1ª CATEGORIA, COM ESCAVADEIRA HIDRÁULICA (CAÇAMBA: 0,8 M³ / 111HP), FROTA DE 7 CAMINHÕES BASCULANTES DE 10 M³, DMT DE 4 KM E VELOCIDADE MÉDIA 22 KM/H. AF_05/2020</v>
          </cell>
          <cell r="C5662" t="str">
            <v>M3</v>
          </cell>
          <cell r="D5662">
            <v>23.5</v>
          </cell>
          <cell r="E5662">
            <v>3.21</v>
          </cell>
          <cell r="F5662">
            <v>26.71</v>
          </cell>
        </row>
        <row r="5663">
          <cell r="A5663">
            <v>101260</v>
          </cell>
          <cell r="B5663" t="str">
            <v>ESCAVAÇÃO VERTICAL PARA  EDIFICAÇÃO, COM CARGA, DESCARGA E TRANSPORTE DE SOLO DE 1ª CATEGORIA, COM ESCAVADEIRA HIDRÁULICA (CAÇAMBA: 0,8 M³ / 111HP), FROTA DE 9 CAMINHÕES BASCULANTES DE 10 M³, DMT DE 6 KM E VELOCIDADE MÉDIA 22 KM/H. AF_05/2020</v>
          </cell>
          <cell r="C5663" t="str">
            <v>M3</v>
          </cell>
          <cell r="D5663">
            <v>29.430000000000003</v>
          </cell>
          <cell r="E5663">
            <v>3.95</v>
          </cell>
          <cell r="F5663">
            <v>33.380000000000003</v>
          </cell>
        </row>
        <row r="5664">
          <cell r="A5664">
            <v>101261</v>
          </cell>
          <cell r="B5664" t="str">
            <v>ESCAVAÇÃO VERTICAL PARA  EDIFICAÇÃO, COM CARGA, DESCARGA E TRANSPORTE DE SOLO DE 1ª CATEGORIA, COM ESCAVADEIRA HIDRÁULICA (CAÇAMBA: 1,2 M³ / 155HP), FROTA DE 6 CAMINHÕES BASCULANTES DE 10 M³, DMT DE 1,5 KM E VELOCIDADE MÉDIA 18 KM/H. AF_05/2020</v>
          </cell>
          <cell r="C5664" t="str">
            <v>M3</v>
          </cell>
          <cell r="D5664">
            <v>16.39</v>
          </cell>
          <cell r="E5664">
            <v>2.2400000000000002</v>
          </cell>
          <cell r="F5664">
            <v>18.63</v>
          </cell>
        </row>
        <row r="5665">
          <cell r="A5665">
            <v>101262</v>
          </cell>
          <cell r="B5665" t="str">
            <v>ESCAVAÇÃO VERTICAL PARA  EDIFICAÇÃO, COM CARGA, DESCARGA E TRANSPORTE DE SOLO DE 1ª CATEGORIA, COM ESCAVADEIRA HIDRÁULICA (CAÇAMBA: 1,2 M³ / 155HP), FROTA DE 6 CAMINHÕES BASCULANTES DE 10 M³, DMT DE 2 KM E VELOCIDADE MÉDIA 19 KM/H. AF_05/2020</v>
          </cell>
          <cell r="C5665" t="str">
            <v>M3</v>
          </cell>
          <cell r="D5665">
            <v>17.399999999999999</v>
          </cell>
          <cell r="E5665">
            <v>2.2400000000000002</v>
          </cell>
          <cell r="F5665">
            <v>19.64</v>
          </cell>
        </row>
        <row r="5666">
          <cell r="A5666">
            <v>101263</v>
          </cell>
          <cell r="B5666" t="str">
            <v>ESCAVAÇÃO VERTICAL PARA  EDIFICAÇÃO, COM CARGA, DESCARGA E TRANSPORTE DE SOLO DE 1ª CATEGORIA, COM ESCAVADEIRA HIDRÁULICA (CAÇAMBA: 1,2 M³ / 155HP), FROTA DE 7 CAMINHÕES BASCULANTES DE 10 M³, DMT DE 3 KM E VELOCIDADE MÉDIA 20 KM/H. AF_05/2020</v>
          </cell>
          <cell r="C5666" t="str">
            <v>M3</v>
          </cell>
          <cell r="D5666">
            <v>20.169999999999998</v>
          </cell>
          <cell r="E5666">
            <v>2.5299999999999998</v>
          </cell>
          <cell r="F5666">
            <v>22.7</v>
          </cell>
        </row>
        <row r="5667">
          <cell r="A5667">
            <v>101264</v>
          </cell>
          <cell r="B5667" t="str">
            <v>ESCAVAÇÃO VERTICAL PARA  EDIFICAÇÃO, COM CARGA, DESCARGA E TRANSPORTE DE SOLO DE 1ª CATEGORIA, COM ESCAVADEIRA HIDRÁULICA (CAÇAMBA: 1,2 M³ / 155HP), FROTA DE 8 CAMINHÕES BASCULANTES DE 10 M³, DMT DE 4 KM E VELOCIDADE MÉDIA 22 KM/H. AF_05/2020</v>
          </cell>
          <cell r="C5667" t="str">
            <v>M3</v>
          </cell>
          <cell r="D5667">
            <v>22.32</v>
          </cell>
          <cell r="E5667">
            <v>2.84</v>
          </cell>
          <cell r="F5667">
            <v>25.16</v>
          </cell>
        </row>
        <row r="5668">
          <cell r="A5668">
            <v>101265</v>
          </cell>
          <cell r="B5668" t="str">
            <v>ESCAVAÇÃO VERTICAL PARA  EDIFICAÇÃO, COM CARGA, DESCARGA E TRANSPORTE DE SOLO DE 1ª CATEGORIA, COM ESCAVADEIRA HIDRÁULICA (CAÇAMBA: 1,2 M³ / 155HP), FROTA DE 10 CAMINHÕES BASCULANTES DE 10 M³, DMT DE 6 KM E VELOCIDADE MÉDIA 22 KM/H. AF_05/2020</v>
          </cell>
          <cell r="C5668" t="str">
            <v>M3</v>
          </cell>
          <cell r="D5668">
            <v>27.9</v>
          </cell>
          <cell r="E5668">
            <v>3.43</v>
          </cell>
          <cell r="F5668">
            <v>31.33</v>
          </cell>
        </row>
        <row r="5669">
          <cell r="A5669">
            <v>101266</v>
          </cell>
          <cell r="B5669" t="str">
            <v>ESCAVAÇÃO VERTICAL PARA INFRAESTRUTURA, COM CARGA, DESCARGA E TRANSPORTE DE SOLO DE 1ª CATEGORIA, COM ESCAVADEIRA HIDRÁULICA (CAÇAMBA: 0,8 M³ / 111HP), FROTA DE 3 CAMINHÕES BASCULANTES DE 10 M³, DMT ATÉ 1 KM E VELOCIDADE MÉDIA14 KM/H. AF_05/2020</v>
          </cell>
          <cell r="C5669" t="str">
            <v>M3</v>
          </cell>
          <cell r="D5669">
            <v>9.9</v>
          </cell>
          <cell r="E5669">
            <v>1.45</v>
          </cell>
          <cell r="F5669">
            <v>11.35</v>
          </cell>
        </row>
        <row r="5670">
          <cell r="A5670">
            <v>101267</v>
          </cell>
          <cell r="B5670" t="str">
            <v>ESCAVAÇÃO VERTICAL PARA INFRAESTRUTURA, COM CARGA, DESCARGA E TRANSPORTE DE SOLO DE 1ª CATEGORIA, COM ESCAVADEIRA HIDRÁULICA (CAÇAMBA: 1,2 M³ / 155HP), FROTA DE 4 CAMINHÕES BASCULANTES DE 10 M³, DMT ATÉ 1 KM E VELOCIDADE MÉDIA14 KM/H. AF_05/2020</v>
          </cell>
          <cell r="C5670" t="str">
            <v>M3</v>
          </cell>
          <cell r="D5670">
            <v>9.5</v>
          </cell>
          <cell r="E5670">
            <v>1.42</v>
          </cell>
          <cell r="F5670">
            <v>10.92</v>
          </cell>
        </row>
        <row r="5671">
          <cell r="A5671">
            <v>101268</v>
          </cell>
          <cell r="B5671" t="str">
            <v>ESCAVAÇÃO VERTICAL PARA INFRAESTRUTURA, COM CARGA, DESCARGA E TRANSPORTE DE SOLO DE 1ª CATEGORIA, COM ESCAVADEIRA HIDRÁULICA (CAÇAMBA: 0,8 M³ / 111HP), FROTA DE 5 CAMINHÕES BASCULANTES DE 10 M³, DMT DE 1,5 KM E VELOCIDADE MÉDIA18 KM/H. AF_05/2020</v>
          </cell>
          <cell r="C5671" t="str">
            <v>M3</v>
          </cell>
          <cell r="D5671">
            <v>15.77</v>
          </cell>
          <cell r="E5671">
            <v>2.09</v>
          </cell>
          <cell r="F5671">
            <v>17.86</v>
          </cell>
        </row>
        <row r="5672">
          <cell r="A5672">
            <v>101269</v>
          </cell>
          <cell r="B5672" t="str">
            <v>ESCAVAÇÃO VERTICAL PARA INFRAESTRUTURA, COM CARGA, DESCARGA E TRANSPORTE DE SOLO DE 1ª CATEGORIA, COM ESCAVADEIRA HIDRÁULICA (CAÇAMBA: 0,8 M³ / 111HP), FROTA DE 6 CAMINHÕES BASCULANTES DE 10 M³, DMT DE 2 KM E VELOCIDADE MÉDIA 19 KM/H. AF_05/2020</v>
          </cell>
          <cell r="C5672" t="str">
            <v>M3</v>
          </cell>
          <cell r="D5672">
            <v>17.509999999999998</v>
          </cell>
          <cell r="E5672">
            <v>2.39</v>
          </cell>
          <cell r="F5672">
            <v>19.899999999999999</v>
          </cell>
        </row>
        <row r="5673">
          <cell r="A5673">
            <v>101270</v>
          </cell>
          <cell r="B5673" t="str">
            <v>ESCAVAÇÃO VERTICAL PARA INFRAESTRUTURA, COM CARGA, DESCARGA E TRANSPORTE DE SOLO DE 1ª CATEGORIA, COM ESCAVADEIRA HIDRÁULICA (CAÇAMBA: 0,8 M³ / 111HP), FROTA DE 7 CAMINHÕES BASCULANTES DE 10 M³, DMT DE 3 KM E VELOCIDADE MÉDIA 20 KM/H. AF_05/2020</v>
          </cell>
          <cell r="C5673" t="str">
            <v>M3</v>
          </cell>
          <cell r="D5673">
            <v>20.329999999999998</v>
          </cell>
          <cell r="E5673">
            <v>2.71</v>
          </cell>
          <cell r="F5673">
            <v>23.04</v>
          </cell>
        </row>
        <row r="5674">
          <cell r="A5674">
            <v>101271</v>
          </cell>
          <cell r="B5674" t="str">
            <v>ESCAVAÇÃO VERTICAL PARA INFRAESTRUTURA, COM CARGA, DESCARGA E TRANSPORTE DE SOLO DE 1ª CATEGORIA, COM ESCAVADEIRA HIDRÁULICA (CAÇAMBA: 0,8 M³ / 111HP), FROTA DE 8 CAMINHÕES BASCULANTES DE 10 M³, DMT DE 4 KM E VELOCIDADE MÉDIA 22 KM/H. AF_05/2020</v>
          </cell>
          <cell r="C5674" t="str">
            <v>M3</v>
          </cell>
          <cell r="D5674">
            <v>22.529999999999998</v>
          </cell>
          <cell r="E5674">
            <v>3.03</v>
          </cell>
          <cell r="F5674">
            <v>25.56</v>
          </cell>
        </row>
        <row r="5675">
          <cell r="A5675">
            <v>101272</v>
          </cell>
          <cell r="B5675" t="str">
            <v>ESCAVAÇÃO VERTICAL PARA INFRAESTRUTURA, COM CARGA, DESCARGA E TRANSPORTE DE SOLO DE 1ª CATEGORIA, COM ESCAVADEIRA HIDRÁULICA (CAÇAMBA: 0,8 M³ / 111HP), FROTA DE 10 CAMINHÕES BASCULANTES DE 10 M³, DMT DE 6 KM E VELOCIDADE MÉDIA22 KM/H. AF_05/2020</v>
          </cell>
          <cell r="C5675" t="str">
            <v>M3</v>
          </cell>
          <cell r="D5675">
            <v>28.189999999999998</v>
          </cell>
          <cell r="E5675">
            <v>3.67</v>
          </cell>
          <cell r="F5675">
            <v>31.86</v>
          </cell>
        </row>
        <row r="5676">
          <cell r="A5676">
            <v>101273</v>
          </cell>
          <cell r="B5676" t="str">
            <v>ESCAVAÇÃO VERTICAL PARA INFRAESTRUTURA, COM CARGA, DESCARGA E TRANSPORTE DE SOLO DE 1ª CATEGORIA, COM ESCAVADEIRA HIDRÁULICA (CAÇAMBA: 1,2 M³ / 155HP), FROTA DE 6 CAMINHÕES BASCULANTES DE 10 M³, DMT DE 1,5 KM E VELOCIDADE MÉDIA18 KM/H. AF_05/2020</v>
          </cell>
          <cell r="C5676" t="str">
            <v>M3</v>
          </cell>
          <cell r="D5676">
            <v>15.139999999999999</v>
          </cell>
          <cell r="E5676">
            <v>1.92</v>
          </cell>
          <cell r="F5676">
            <v>17.059999999999999</v>
          </cell>
        </row>
        <row r="5677">
          <cell r="A5677">
            <v>101274</v>
          </cell>
          <cell r="B5677" t="str">
            <v>ESCAVAÇÃO VERTICAL PARA INFRAESTRUTURA, COM CARGA, DESCARGA E TRANSPORTE DE SOLO DE 1ª CATEGORIA, COM ESCAVADEIRA HIDRÁULICA (CAÇAMBA: 1,2 M³ / 155HP), FROTA DE 7 CAMINHÕES BASCULANTES DE 10 M³, DMT DE 2 KM E VELOCIDADE MÉDIA 19 KM/H. AF_05/2020</v>
          </cell>
          <cell r="C5677" t="str">
            <v>M3</v>
          </cell>
          <cell r="D5677">
            <v>16.71</v>
          </cell>
          <cell r="E5677">
            <v>2.16</v>
          </cell>
          <cell r="F5677">
            <v>18.87</v>
          </cell>
        </row>
        <row r="5678">
          <cell r="A5678">
            <v>101275</v>
          </cell>
          <cell r="B5678" t="str">
            <v>ESCAVAÇÃO VERTICAL PARA INFRAESTRUTURA, COM CARGA, DESCARGA E TRANSPORTE DE SOLO DE 1ª CATEGORIA, COM ESCAVADEIRA HIDRÁULICA (CAÇAMBA: 1,2 M³ / 155HP), FROTA DE 8 CAMINHÕES BASCULANTES DE 10 M³, DMT DE 3 KM E VELOCIDADE MÉDIA 20 KM/H. AF_05/2020</v>
          </cell>
          <cell r="C5678" t="str">
            <v>M3</v>
          </cell>
          <cell r="D5678">
            <v>19.39</v>
          </cell>
          <cell r="E5678">
            <v>2.4300000000000002</v>
          </cell>
          <cell r="F5678">
            <v>21.82</v>
          </cell>
        </row>
        <row r="5679">
          <cell r="A5679">
            <v>101276</v>
          </cell>
          <cell r="B5679" t="str">
            <v>ESCAVAÇÃO VERTICAL PARA INFRAESTRUTURA, COM CARGA, DESCARGA E TRANSPORTE DE SOLO DE 1ª CATEGORIA, COM ESCAVADEIRA HIDRÁULICA (CAÇAMBA: 1,2 M³ / 155HP), FROTA DE 9 CAMINHÕES BASCULANTES DE 10 M³, DMT DE 4 KM E VELOCIDADE MÉDIA 22 KM/H. AF_05/2020</v>
          </cell>
          <cell r="C5679" t="str">
            <v>M3</v>
          </cell>
          <cell r="D5679">
            <v>21.450000000000003</v>
          </cell>
          <cell r="E5679">
            <v>2.67</v>
          </cell>
          <cell r="F5679">
            <v>24.12</v>
          </cell>
        </row>
        <row r="5680">
          <cell r="A5680">
            <v>101277</v>
          </cell>
          <cell r="B5680" t="str">
            <v>ESCAVAÇÃO VERTICAL PARA INFRAESTRUTURA, COM CARGA, DESCARGA E TRANSPORTE DE SOLO DE 1ª CATEGORIA, COM ESCAVADEIRA HIDRÁULICA (CAÇAMBA: 1,2 M³ / 155HP), FROTA DE 12 CAMINHÕES BASCULANTES DE 10 M³, DMT DE 6 KM E VELOCIDADE MÉDIA22 KM/H. AF_05/2020</v>
          </cell>
          <cell r="C5680" t="str">
            <v>M3</v>
          </cell>
          <cell r="D5680">
            <v>27.4</v>
          </cell>
          <cell r="E5680">
            <v>3.43</v>
          </cell>
          <cell r="F5680">
            <v>30.83</v>
          </cell>
        </row>
        <row r="5681">
          <cell r="A5681">
            <v>102354</v>
          </cell>
          <cell r="B5681" t="str">
            <v>DESMONTE DE MATERIAL DE 3ª CATEGORIA (BLOCOS DE ROCHAS OU MATACOS), COM MARTELETE PNEUMÁTICO MANUAL  EXCLUSIVE CARGA E TRANSPORTE. AF_03/2021</v>
          </cell>
          <cell r="C5681" t="str">
            <v>M3</v>
          </cell>
          <cell r="D5681">
            <v>111.08</v>
          </cell>
          <cell r="E5681">
            <v>48.95</v>
          </cell>
          <cell r="F5681">
            <v>160.03</v>
          </cell>
        </row>
        <row r="5682">
          <cell r="A5682">
            <v>102355</v>
          </cell>
          <cell r="B5682" t="str">
            <v>DESMONTE DE MATERIAL DE 3ª CATEGORIA (BLOCOS DE ROCHAS OU MATACOS), EM VALA, COM MARTELETE PNEUMÁTICO MANUAL   EXCLUSIVE RETIRADA, CARGA E TRANSPORTE. AF_03/2021</v>
          </cell>
          <cell r="C5682" t="str">
            <v>M3</v>
          </cell>
          <cell r="D5682">
            <v>124.22000000000001</v>
          </cell>
          <cell r="E5682">
            <v>65.33</v>
          </cell>
          <cell r="F5682">
            <v>189.55</v>
          </cell>
        </row>
        <row r="5683">
          <cell r="A5683">
            <v>102360</v>
          </cell>
          <cell r="B5683" t="str">
            <v>RETIRADA DE MATERIAL DE 3ª CATEGORIA (APÓS ESCAVAÇÃO/DESMONTE) EM VALAS, COM ESCAVADEIRA HIDRÁULICA - EXCLUSIVE CARGA E TRANSPORTE. AF_03/2021</v>
          </cell>
          <cell r="C5683" t="str">
            <v>M3</v>
          </cell>
          <cell r="D5683">
            <v>19.150000000000002</v>
          </cell>
          <cell r="E5683">
            <v>5.54</v>
          </cell>
          <cell r="F5683">
            <v>24.69</v>
          </cell>
        </row>
        <row r="5684">
          <cell r="A5684">
            <v>102361</v>
          </cell>
          <cell r="B5684" t="str">
            <v>RETIRADA DE MATERIAL DE 3ª CATEGORIA (APÓS ESCAVAÇÃO/DESMONTE) EM VALAS, COM RETROESCAVADEIRA - EXCLUSIVE CARGA E TRANSPORTE. AF_03/2021</v>
          </cell>
          <cell r="C5684" t="str">
            <v>M3</v>
          </cell>
          <cell r="D5684">
            <v>27.61</v>
          </cell>
          <cell r="E5684">
            <v>11.81</v>
          </cell>
          <cell r="F5684">
            <v>39.42</v>
          </cell>
        </row>
        <row r="5685">
          <cell r="A5685">
            <v>90082</v>
          </cell>
          <cell r="B5685" t="str">
            <v>ESCAVAÇÃO MECANIZADA DE VALA COM PROF. ATÉ 1,5 M (MÉDIA MONTANTE E JUSANTE/UMA COMPOSIÇÃO POR TRECHO), ESCAVADEIRA (0,8 M3), LARG. DE 1,5 M A 2,5 M, EM SOLO DE 1A CATEGORIA, EM LOCAIS COM ALTO NÍVEL DE INTERFERÊNCIA. AF_02/2021</v>
          </cell>
          <cell r="C5685" t="str">
            <v>M3</v>
          </cell>
          <cell r="D5685">
            <v>8.99</v>
          </cell>
          <cell r="E5685">
            <v>2.61</v>
          </cell>
          <cell r="F5685">
            <v>11.6</v>
          </cell>
        </row>
        <row r="5686">
          <cell r="A5686">
            <v>90084</v>
          </cell>
          <cell r="B5686" t="str">
            <v>ESCAVAÇÃO MECANIZADA DE VALA COM PROF. MAIOR QUE 1,5 M ATÉ 3,0 M (MÉDIA MONTANTE E JUSANTE/UMA COMPOSIÇÃO POR TRECHO), ESCAVADEIRA (0,8 M3), LARGURA ATÉ 1,5 M, EM SOLO DE 1A CATEGORIA, EM LOCAIS COM ALTO NÍVEL DE INTERFERÊNCIA. AF_02/2021</v>
          </cell>
          <cell r="C5686" t="str">
            <v>M3</v>
          </cell>
          <cell r="D5686">
            <v>8.7100000000000009</v>
          </cell>
          <cell r="E5686">
            <v>2.5299999999999998</v>
          </cell>
          <cell r="F5686">
            <v>11.24</v>
          </cell>
        </row>
        <row r="5687">
          <cell r="A5687">
            <v>90086</v>
          </cell>
          <cell r="B5687" t="str">
            <v>ESCAVAÇÃO MECANIZADA DE VALA COM PROF. MAIOR QUE 3,0 M ATÉ 4,5 M(MÉDIA MONTANTE E JUSANTE/UMA COMPOSIÇÃO POR TRECHO), ESCAVADEIRA (0,8 M3), LARG. MENOR QUE 1,5 M, EM SOLO DE 1A CATEGORIA, EM LOCAIS COM ALTO NÍVEL DE INTERFERÊNCIA. AF_02/2021</v>
          </cell>
          <cell r="C5687" t="str">
            <v>M3</v>
          </cell>
          <cell r="D5687">
            <v>8.2299999999999986</v>
          </cell>
          <cell r="E5687">
            <v>2.39</v>
          </cell>
          <cell r="F5687">
            <v>10.62</v>
          </cell>
        </row>
        <row r="5688">
          <cell r="A5688">
            <v>90087</v>
          </cell>
          <cell r="B5688" t="str">
            <v>ESCAVAÇÃO MECANIZADA DE VALA COM PROF. DE 3,0 M ATÉ 4,5 M(MÉDIA MONTANTE E JUSANTE/UMA COMPOSIÇÃO POR TRECHO), ESCAVADEIRA (1,2 M3), LARG. DE 1,5 M A 2,5 M, EM SOLO DE 1A CATEGORIA, EM LOCAIS COM ALTO NÍVEL DE INTERFERÊNCIA. AF_02/2021</v>
          </cell>
          <cell r="C5688" t="str">
            <v>M3</v>
          </cell>
          <cell r="D5688">
            <v>7.74</v>
          </cell>
          <cell r="E5688">
            <v>1.91</v>
          </cell>
          <cell r="F5688">
            <v>9.65</v>
          </cell>
        </row>
        <row r="5689">
          <cell r="A5689">
            <v>90090</v>
          </cell>
          <cell r="B5689" t="str">
            <v>ESCAVAÇÃO MECANIZADA DE VALA COM PROF. MAIOR QUE 4,5 M ATÉ 6,0 M(MÉDIA MONTANTE E JUSANTE/UMA COMPOSIÇÃO POR TRECHO), ESCAVADEIRA (1,2 M3), LARG. DE 1,5 M A 2,5 M, EM SOLO DE 1A CATEGORIA, EM LOCAIS COM ALTO NÍVEL DE INTERFERÊNCIA. AF_02/2021</v>
          </cell>
          <cell r="C5689" t="str">
            <v>M3</v>
          </cell>
          <cell r="D5689">
            <v>7.5699999999999994</v>
          </cell>
          <cell r="E5689">
            <v>1.87</v>
          </cell>
          <cell r="F5689">
            <v>9.44</v>
          </cell>
        </row>
        <row r="5690">
          <cell r="A5690">
            <v>90091</v>
          </cell>
          <cell r="B5690" t="str">
            <v>ESCAVAÇÃO MECANIZADA DE VALA COM PROF. ATÉ 1,5 M (MÉDIA MONTANTE E JUSANTE/UMA COMPOSIÇÃO POR TRECHO), ESCAVADEIRA (0,8 M3), LARG. DE 1,5 M A 2,5 M, EM SOLO DE 1A CATEGORIA, LOCAIS COM BAIXO NÍVEL DE INTERFERÊNCIA. AF_02/2021</v>
          </cell>
          <cell r="C5690" t="str">
            <v>M3</v>
          </cell>
          <cell r="D5690">
            <v>4.8500000000000005</v>
          </cell>
          <cell r="E5690">
            <v>1.43</v>
          </cell>
          <cell r="F5690">
            <v>6.28</v>
          </cell>
        </row>
        <row r="5691">
          <cell r="A5691">
            <v>90092</v>
          </cell>
          <cell r="B5691" t="str">
            <v>ESCAVAÇÃO MECANIZADA DE VALA COM PROF. MAIOR QUE 1,5 M E ATÉ 3,0 M(MÉDIA MONTANTE E JUSANTE/UMA COMPOSIÇÃO POR TRECHO), ESCAVADEIRA (0,8 M3), LARG. MENOR QUE 1,5 M, EM SOLO DE 1A CATEGORIA, LOCAIS COM BAIXO NÍVEL DE INTERFERÊNCIA. AF_02/2021</v>
          </cell>
          <cell r="C5691" t="str">
            <v>M3</v>
          </cell>
          <cell r="D5691">
            <v>4.8000000000000007</v>
          </cell>
          <cell r="E5691">
            <v>1.4</v>
          </cell>
          <cell r="F5691">
            <v>6.2</v>
          </cell>
        </row>
        <row r="5692">
          <cell r="A5692">
            <v>90094</v>
          </cell>
          <cell r="B5692" t="str">
            <v>ESCAVAÇÃO MECANIZADA DE VALA COM PROF. MAIOR QUE 3,0 M ATÉ 4,5 M (MÉDIA MONTANTE E JUSANTE/UMA COMPOSIÇÃO POR TRECHO), ESCAVADEIRA (0,8 M3), LARG. MENOR QUE 1,5 M, EM SOLO DE 1A CATEGORIA, LOCAIS COM BAIXO NÍVEL DE INTERFERÊNCIA. AF_02/2021</v>
          </cell>
          <cell r="C5692" t="str">
            <v>M3</v>
          </cell>
          <cell r="D5692">
            <v>4.54</v>
          </cell>
          <cell r="E5692">
            <v>1.33</v>
          </cell>
          <cell r="F5692">
            <v>5.87</v>
          </cell>
        </row>
        <row r="5693">
          <cell r="A5693">
            <v>90095</v>
          </cell>
          <cell r="B5693" t="str">
            <v>ESCAVAÇÃO MECANIZADA DE VALA COM PROF. MAIOR QUE 3,0 M ATÉ 4,5 M (MÉDIA MONTANTE E JUSANTE/UMA COMPOSIÇÃO POR TRECHO), ESCAVADEIRA (1,2 M3), LARG. DE 1,5 M A 2,5 M, EM SOLO DE 1A CATEGORIA, LOCAIS COM BAIXO NÍVEL DE INTERFERÊNCIA. AF_02/2021</v>
          </cell>
          <cell r="C5693" t="str">
            <v>M3</v>
          </cell>
          <cell r="D5693">
            <v>4.26</v>
          </cell>
          <cell r="E5693">
            <v>1.06</v>
          </cell>
          <cell r="F5693">
            <v>5.32</v>
          </cell>
        </row>
        <row r="5694">
          <cell r="A5694">
            <v>90098</v>
          </cell>
          <cell r="B5694" t="str">
            <v>ESCAVAÇÃO MECANIZADA DE VALA COM PROF. MAIOR QUE 4,5 M ATÉ 6,0 M (MÉDIA MONTANTE E JUSANTE/UMA COMPOSIÇÃO POR TRECHO), ESCAVADEIRA (1,2 M3), LARG. DE 1,5 M A 2,5 M, EM SOLO DE 1A CATEGORIA, LOCAIS COM BAIXO NÍVEL DE INTERFERÊNCIA. AF_02/2021</v>
          </cell>
          <cell r="C5694" t="str">
            <v>M3</v>
          </cell>
          <cell r="D5694">
            <v>4.1800000000000006</v>
          </cell>
          <cell r="E5694">
            <v>1.05</v>
          </cell>
          <cell r="F5694">
            <v>5.23</v>
          </cell>
        </row>
        <row r="5695">
          <cell r="A5695">
            <v>90099</v>
          </cell>
          <cell r="B5695" t="str">
            <v>ESCAVAÇÃO MECANIZADA DE VALA COM PROF. ATÉ 1,5 M (MÉDIA MONTANTE E JUSANTE/UMA COMPOSIÇÃO POR TRECHO), RETROESCAV. (0,26 M3), LARG. MENOR QUE 0,8 M, EM SOLO DE 1A CATEGORIA, EM LOCAIS COM ALTO NÍVEL DE INTERFERÊNCIA. AF_02/2021</v>
          </cell>
          <cell r="C5695" t="str">
            <v>M3</v>
          </cell>
          <cell r="D5695">
            <v>12.02</v>
          </cell>
          <cell r="E5695">
            <v>5.0599999999999996</v>
          </cell>
          <cell r="F5695">
            <v>17.079999999999998</v>
          </cell>
        </row>
        <row r="5696">
          <cell r="A5696">
            <v>90100</v>
          </cell>
          <cell r="B5696" t="str">
            <v>ESCAVAÇÃO MECANIZADA DE VALA COM PROF. ATÉ 1,5 M (MÉDIA MONTANTE E JUSANTE/UMA COMPOSIÇÃO POR TRECHO), RETROESCAV. (0,26 M3), LARG. DE 0,8 M A 1,5 M, EM SOLO DE 1A CATEGORIA, EM LOCAIS COM ALTO NÍVEL DE INTERFERÊNCIA. AF_02/2021</v>
          </cell>
          <cell r="C5696" t="str">
            <v>M3</v>
          </cell>
          <cell r="D5696">
            <v>10.199999999999999</v>
          </cell>
          <cell r="E5696">
            <v>4.3099999999999996</v>
          </cell>
          <cell r="F5696">
            <v>14.51</v>
          </cell>
        </row>
        <row r="5697">
          <cell r="A5697">
            <v>90101</v>
          </cell>
          <cell r="B5697" t="str">
            <v>ESCAVAÇÃO MECANIZADA DE VALA COM PROF. MAIOR QUE 1,5 M ATÉ 3,0 M (MÉDIA MONTANTE E JUSANTE/UMA COMPOSIÇÃO POR TRECHO), RETROESCAV. (0,26 M3), LARG. MENOR QUE 0,8 M, EM SOLO DE 1A CATEGORIA, EM LOCAIS COM ALTO NÍVEL DE INTERFERÊNCIA. AF_02/2021</v>
          </cell>
          <cell r="C5697" t="str">
            <v>M3</v>
          </cell>
          <cell r="D5697">
            <v>10.07</v>
          </cell>
          <cell r="E5697">
            <v>4.25</v>
          </cell>
          <cell r="F5697">
            <v>14.32</v>
          </cell>
        </row>
        <row r="5698">
          <cell r="A5698">
            <v>90102</v>
          </cell>
          <cell r="B5698" t="str">
            <v>ESCAVAÇÃO MECANIZADA DE VALA COM PROF. MAIOR QUE 1,5 M ATÉ 3,0 M (MÉDIA MONTANTE E JUSANTE/UMA COMPOSIÇÃO POR TRECHO), RETROESCAV. (0,26 M3), LARGURA DE 0,8 M A 1,5 M, EM SOLO DE 1A CATEGORIA, EM LOCAIS COM ALTO NÍVEL DE INTERFERÊNCIA. AF_02/2021</v>
          </cell>
          <cell r="C5698" t="str">
            <v>M3</v>
          </cell>
          <cell r="D5698">
            <v>9.1699999999999982</v>
          </cell>
          <cell r="E5698">
            <v>3.87</v>
          </cell>
          <cell r="F5698">
            <v>13.04</v>
          </cell>
        </row>
        <row r="5699">
          <cell r="A5699">
            <v>90105</v>
          </cell>
          <cell r="B5699" t="str">
            <v>ESCAVAÇÃO MECANIZADA DE VALA COM PROFUNDIDADE ATÉ 1,5 M (MÉDIA MONTANTE E JUSANTE/UMA COMPOSIÇÃO POR TRECHO), RETROESCAV. (0,26 M3), LARGURA MENOR QUE 0,8 M, EM SOLO DE 1A CATEGORIA, LOCAIS COM BAIXO NÍVEL DE INTERFERÊNCIA. AF_02/2021</v>
          </cell>
          <cell r="C5699" t="str">
            <v>M3</v>
          </cell>
          <cell r="D5699">
            <v>6.62</v>
          </cell>
          <cell r="E5699">
            <v>2.8</v>
          </cell>
          <cell r="F5699">
            <v>9.42</v>
          </cell>
        </row>
        <row r="5700">
          <cell r="A5700">
            <v>90106</v>
          </cell>
          <cell r="B5700" t="str">
            <v>ESCAVAÇÃO MECANIZADA DE VALA COM PROFUNDIDADE ATÉ 1,5 M (MÉDIA MONTANTE E JUSANTE/UMA COMPOSIÇÃO POR TRECHO), RETROESCAV. (0,26 M3), LARGURA DE 0,8 M A 1,5 M, EM SOLO DE 1A CATEGORIA, LOCAIS COM BAIXO NÍVEL DE INTERFERÊNCIA. AF_02/2021</v>
          </cell>
          <cell r="C5700" t="str">
            <v>M3</v>
          </cell>
          <cell r="D5700">
            <v>5.6499999999999995</v>
          </cell>
          <cell r="E5700">
            <v>2.37</v>
          </cell>
          <cell r="F5700">
            <v>8.02</v>
          </cell>
        </row>
        <row r="5701">
          <cell r="A5701">
            <v>90107</v>
          </cell>
          <cell r="B5701" t="str">
            <v>ESCAVAÇÃO MECANIZADA DE VALA COM PROFUNDIDADE MAIOR QUE 1,5 M ATÉ 3,0 M (MÉDIA MONTANTE E JUSANTE/UMA COMPOSIÇÃO POR TRECHO), RETROESCAV. (0,26 M3), LARGURA MENOR QUE 0,8 M, EM SOLO DE 1A CATEGORIA, LOCAIS COM BAIXO NÍVEL DE INTERFERÊNCIA. AF_02/2021</v>
          </cell>
          <cell r="C5701" t="str">
            <v>M3</v>
          </cell>
          <cell r="D5701">
            <v>5.57</v>
          </cell>
          <cell r="E5701">
            <v>2.33</v>
          </cell>
          <cell r="F5701">
            <v>7.9</v>
          </cell>
        </row>
        <row r="5702">
          <cell r="A5702">
            <v>90108</v>
          </cell>
          <cell r="B5702" t="str">
            <v>ESCAVAÇÃO MECANIZADA DE VALA COM PROFUNDIDADE MAIOR QUE 1,5 M ATÉ 3,0 M (MÉDIA MONTANTE E JUSANTE/UMA COMPOSIÇÃO POR TRECHO), RETROESCAV (0,26 M3), LARGURA DE 0,8 M A 1,5 M, EM SOLO DE 1A CATEGORIA, LOCAIS COM BAIXO NÍVEL DE INTERFERÊNCIA. AF_02/2021</v>
          </cell>
          <cell r="C5702" t="str">
            <v>M3</v>
          </cell>
          <cell r="D5702">
            <v>5.08</v>
          </cell>
          <cell r="E5702">
            <v>2.12</v>
          </cell>
          <cell r="F5702">
            <v>7.2</v>
          </cell>
        </row>
        <row r="5703">
          <cell r="A5703">
            <v>93358</v>
          </cell>
          <cell r="B5703" t="str">
            <v>ESCAVAÇÃO MANUAL DE VALA COM PROFUNDIDADE MENOR OU IGUAL A 1,30 M. AF_02/2021</v>
          </cell>
          <cell r="C5703" t="str">
            <v>M3</v>
          </cell>
          <cell r="D5703">
            <v>32.889999999999993</v>
          </cell>
          <cell r="E5703">
            <v>63.35</v>
          </cell>
          <cell r="F5703">
            <v>96.24</v>
          </cell>
        </row>
        <row r="5704">
          <cell r="A5704">
            <v>102276</v>
          </cell>
          <cell r="B5704" t="str">
            <v>ESCAVAÇÃO MECANIZADA DE VALA COM PROF. ATÉ 1,5 M (MÉDIA MONTANTE E JUSANTE/UMA COMPOSIÇÃO POR TRECHO), ESCAVADEIRA (0,8 M3), LARG. MENOR QUE 1,5 M, EM SOLO DE 1A CATEGORIA, EM LOCAIS COM ALTO NÍVEL DE INTERFERÊNCIA. AF_02/2021</v>
          </cell>
          <cell r="C5704" t="str">
            <v>M3</v>
          </cell>
          <cell r="D5704">
            <v>10.100000000000001</v>
          </cell>
          <cell r="E5704">
            <v>2.95</v>
          </cell>
          <cell r="F5704">
            <v>13.05</v>
          </cell>
        </row>
        <row r="5705">
          <cell r="A5705">
            <v>102277</v>
          </cell>
          <cell r="B5705" t="str">
            <v>ESCAVAÇÃO MECANIZADA DE VALA COM PROF. MAIOR QUE  4,5 M ATÉ 6,0 M (MÉDIA MONTANTE E JUSANTE/UMA COMPOSIÇÃO POR TRECHO), ESCAVADEIRA (0,8 M3), LARG. MENOR QUE 1,5 M, EM SOLO DE 1A CATEGORIA, EM LOCAIS COM ALTO NÍVEL DE INTERFERÊNCIA. AF_02/2021</v>
          </cell>
          <cell r="C5705" t="str">
            <v>M3</v>
          </cell>
          <cell r="D5705">
            <v>7.99</v>
          </cell>
          <cell r="E5705">
            <v>2.3199999999999998</v>
          </cell>
          <cell r="F5705">
            <v>10.31</v>
          </cell>
        </row>
        <row r="5706">
          <cell r="A5706">
            <v>102278</v>
          </cell>
          <cell r="B5706" t="str">
            <v>ESCAVAÇÃO MECANIZADA DE VALA COM PROF. MAIOR QUE 1,50 M ATÉ 3,0 M (MÉDIA MONTANTE E JUSANTE/UMA COMPOSIÇÃO POR TRECHO), ESCAVADEIRA (1,2 M3), LARG. DE 1,5 M A 2,5 M, EM SOLO DE 1A CATEGORIA, EM LOCAIS COM ALTO NÍVEL DE INTERFERÊNCIA. AF_02/2021</v>
          </cell>
          <cell r="C5706" t="str">
            <v>M3</v>
          </cell>
          <cell r="D5706">
            <v>8.07</v>
          </cell>
          <cell r="E5706">
            <v>2</v>
          </cell>
          <cell r="F5706">
            <v>10.07</v>
          </cell>
        </row>
        <row r="5707">
          <cell r="A5707">
            <v>102279</v>
          </cell>
          <cell r="B5707" t="str">
            <v>ESCAVAÇÃO MECANIZADA DE VALA COM PROF. ATÉ 1,5 M (MÉDIA MONTANTE E JUSANTE/UMA COMPOSIÇÃO POR TRECHO), ESCAVADEIRA (0,8 M3),LARG. MENOR QUE 1,5 M, EM SOLO DE 1A CATEGORIA, LOCAIS COM BAIXO NÍVEL DE INTERFERÊNCIA. AF_02/2021</v>
          </cell>
          <cell r="C5707" t="str">
            <v>M3</v>
          </cell>
          <cell r="D5707">
            <v>5.58</v>
          </cell>
          <cell r="E5707">
            <v>1.62</v>
          </cell>
          <cell r="F5707">
            <v>7.2</v>
          </cell>
        </row>
        <row r="5708">
          <cell r="A5708">
            <v>102280</v>
          </cell>
          <cell r="B5708" t="str">
            <v>ESCAVAÇÃO MECANIZADA DE VALA COM PROF. MAIOR QUE 4,5 M ATÉ 6,0 M (MÉDIA MONTANTE E JUSANTE/UMA COMPOSIÇÃO POR TRECHO),COM ESCAVADEIRA (0,8 M3), LARG. MENOR QUE 1,5 M, EM SOLO DE 1A CATEGORIA, LOCAIS COM BAIXO NÍVEL DE INTERFERÊNCIA. AF_02/2021</v>
          </cell>
          <cell r="C5708" t="str">
            <v>M3</v>
          </cell>
          <cell r="D5708">
            <v>4.41</v>
          </cell>
          <cell r="E5708">
            <v>1.28</v>
          </cell>
          <cell r="F5708">
            <v>5.69</v>
          </cell>
        </row>
        <row r="5709">
          <cell r="A5709">
            <v>102281</v>
          </cell>
          <cell r="B5709" t="str">
            <v>ESCAVAÇÃO MECANIZADA DE VALA COM PROF. MAIOR QUE 1,5 M ATÉ 3,0 M (MÉDIA MONTANTE E JUSANTE/UMA COMPOSIÇÃO POR TRECHO),COM ESCAVADEIRA (1,2 M3),LARG. DE 1,5 M A 2,5 M, EM SOLO DE 1A CATEGORIA, LOCAIS COM BAIXO NÍVEL DE INTERFERÊNCIA. AF_02/2021</v>
          </cell>
          <cell r="C5709" t="str">
            <v>M3</v>
          </cell>
          <cell r="D5709">
            <v>4.4399999999999995</v>
          </cell>
          <cell r="E5709">
            <v>1.1100000000000001</v>
          </cell>
          <cell r="F5709">
            <v>5.55</v>
          </cell>
        </row>
        <row r="5710">
          <cell r="A5710">
            <v>102282</v>
          </cell>
          <cell r="B5710" t="str">
            <v>ESCAVAÇÃO MECANIZADA DE VALA COM PROF. ATÉ 1,5 M (MÉDIA MONTANTE E JUSANTE/UMA COMPOSIÇÃO POR TRECHO), ESCAVADEIRA (0,8 M3),LARG. MENOR QUE 1,5 M, EM SOLO DE MOLE, EM LOCAIS COM ALTO NÍVEL DE INTERFERÊNCIA. AF_02/2021</v>
          </cell>
          <cell r="C5710" t="str">
            <v>M3</v>
          </cell>
          <cell r="D5710">
            <v>11.22</v>
          </cell>
          <cell r="E5710">
            <v>3.28</v>
          </cell>
          <cell r="F5710">
            <v>14.5</v>
          </cell>
        </row>
        <row r="5711">
          <cell r="A5711">
            <v>102283</v>
          </cell>
          <cell r="B5711" t="str">
            <v>ESCAVAÇÃO MECANIZADA DE VALA COM PROF. ATÉ 1,5 M (MÉDIA MONTANTE E JUSANTE/UMA COMPOSIÇÃO POR TRECHO), ESCAVADEIRA (0,8 M3), LARG. DE 1,5 M A 2,5 M, EM SOLO MOLE, EM LOCAIS COM ALTO NÍVEL DE INTERFERÊNCIA. AF_02/2021</v>
          </cell>
          <cell r="C5711" t="str">
            <v>M3</v>
          </cell>
          <cell r="D5711">
            <v>9.9700000000000006</v>
          </cell>
          <cell r="E5711">
            <v>2.91</v>
          </cell>
          <cell r="F5711">
            <v>12.88</v>
          </cell>
        </row>
        <row r="5712">
          <cell r="A5712">
            <v>102284</v>
          </cell>
          <cell r="B5712" t="str">
            <v>ESCAVAÇÃO MECANIZADA DE VALA COM PROF. MAIOR QUE 1,5 M ATÉ 3,0 M (MÉDIA MONTANTE E JUSANTE/UMA COMPOSIÇÃO POR TRECHO), ESCAVADEIRA (0,8 M3), LARGURA ATÉ 1,5 M, EM SOLO MOLE, EM LOCAIS COM ALTO NÍVEL DE INTERFERÊNCIA. AF_02/2021</v>
          </cell>
          <cell r="C5712" t="str">
            <v>M3</v>
          </cell>
          <cell r="D5712">
            <v>9.65</v>
          </cell>
          <cell r="E5712">
            <v>2.82</v>
          </cell>
          <cell r="F5712">
            <v>12.47</v>
          </cell>
        </row>
        <row r="5713">
          <cell r="A5713">
            <v>102285</v>
          </cell>
          <cell r="B5713" t="str">
            <v>ESCAVAÇÃO MECANIZADA DE VALA COM PROF. MAIOR QUE 3,0 M ATÉ 4,5 M (MÉDIA MONTANTE E JUSANTE/UMA COMPOSIÇÃO POR TRECHO), ESCAVADEIRA (0,8 M3), LARG. MENOR QUE 1,5 M, EM SOLO  MOLE, EM LOCAIS COM ALTO NÍVEL DE INTERFERÊNCIA. AF_02/2021</v>
          </cell>
          <cell r="C5713" t="str">
            <v>M3</v>
          </cell>
          <cell r="D5713">
            <v>9.15</v>
          </cell>
          <cell r="E5713">
            <v>2.65</v>
          </cell>
          <cell r="F5713">
            <v>11.8</v>
          </cell>
        </row>
        <row r="5714">
          <cell r="A5714">
            <v>102286</v>
          </cell>
          <cell r="B5714" t="str">
            <v>ESCAVAÇÃO MECANIZADA DE VALA COM PROF. MAIOR QUE 4,5 M ATÉ 6,0 M (MÉDIA MONTANTE E JUSANTE/UMA COMPOSIÇÃO POR TRECHO), ESCAVADEIRA (0,8 M3),LARG. MENOR QUE 1,5 M, EM SOLO DE MOLE, EM LOCAIS COM ALTO NÍVEL DE INTERFERÊNCIA. AF_02/2021</v>
          </cell>
          <cell r="C5714" t="str">
            <v>M3</v>
          </cell>
          <cell r="D5714">
            <v>8.8800000000000008</v>
          </cell>
          <cell r="E5714">
            <v>2.58</v>
          </cell>
          <cell r="F5714">
            <v>11.46</v>
          </cell>
        </row>
        <row r="5715">
          <cell r="A5715">
            <v>102287</v>
          </cell>
          <cell r="B5715" t="str">
            <v>ESCAVAÇÃO MECANIZADA DE VALA COM PROF. MAIOR QUE 1,5 M ATÉ 3,0 M (MÉDIA MONTANTE E JUSANTE/UMA COMPOSIÇÃO POR TRECHO),COM ESCAVADEIRA (1,2 M3),LARG. DE 1,5 M A 2,5 M, EM SOLO MOLE, EM LOCAIS COM ALTO NÍVEL DE INTERFERÊNCIA. AF_02/2021</v>
          </cell>
          <cell r="C5715" t="str">
            <v>M3</v>
          </cell>
          <cell r="D5715">
            <v>8.9599999999999991</v>
          </cell>
          <cell r="E5715">
            <v>2.2400000000000002</v>
          </cell>
          <cell r="F5715">
            <v>11.2</v>
          </cell>
        </row>
        <row r="5716">
          <cell r="A5716">
            <v>102288</v>
          </cell>
          <cell r="B5716" t="str">
            <v>ESCAVAÇÃO MECANIZADA DE VALA COM PROF. DE 3,0 M ATÉ 4,5 M (MÉDIA MONTANTE E JUSANTE/UMA COMPOSIÇÃO POR TRECHO), ESCAVADEIRA (1,2 M3), LARG. DE 1,5 M A 2,5 M, EM SOLO MOLE, EM LOCAIS COM ALTO NÍVEL DE INTERFERÊNCIA. AF_02/2021</v>
          </cell>
          <cell r="C5716" t="str">
            <v>M3</v>
          </cell>
          <cell r="D5716">
            <v>8.59</v>
          </cell>
          <cell r="E5716">
            <v>2.15</v>
          </cell>
          <cell r="F5716">
            <v>10.74</v>
          </cell>
        </row>
        <row r="5717">
          <cell r="A5717">
            <v>102289</v>
          </cell>
          <cell r="B5717" t="str">
            <v>ESCAVAÇÃO MECANIZADA DE VALA COM PROF. MAIOR QUE 4,5 M ATÉ 6,0 M (MÉDIA MONTANTE E JUSANTE/UMA COMPOSIÇÃO POR TRECHO), ESCAVADEIRA (1,2 M3), LARG. DE 1,5 M A 2,5 M, EM SOLO MOLE, EM LOCAIS COM ALTO NÍVEL DE INTERFERÊNCIA. AF_02/2021</v>
          </cell>
          <cell r="C5717" t="str">
            <v>M3</v>
          </cell>
          <cell r="D5717">
            <v>8.41</v>
          </cell>
          <cell r="E5717">
            <v>2.09</v>
          </cell>
          <cell r="F5717">
            <v>10.5</v>
          </cell>
        </row>
        <row r="5718">
          <cell r="A5718">
            <v>102290</v>
          </cell>
          <cell r="B5718" t="str">
            <v>ESCAVAÇÃO MECANIZADA DE VALA COM PROF. ATÉ 1,5 M (MÉDIA MONTANTE E JUSANTE/UMA COMPOSIÇÃO POR TRECHO), ESCAVADEIRA (0,8 M3),LARG. MENOR QUE 1,5 M, EM SOLO MOLE, LOCAIS COM BAIXO NÍVEL DE INTERFERÊNCIA. AF_02/2021</v>
          </cell>
          <cell r="C5718" t="str">
            <v>M3</v>
          </cell>
          <cell r="D5718">
            <v>6.21</v>
          </cell>
          <cell r="E5718">
            <v>1.79</v>
          </cell>
          <cell r="F5718">
            <v>8</v>
          </cell>
        </row>
        <row r="5719">
          <cell r="A5719">
            <v>102291</v>
          </cell>
          <cell r="B5719" t="str">
            <v>ESCAVAÇÃO MECANIZADA DE VALA COM PROF. ATÉ 1,5 M (MÉDIA MONTANTE E JUSANTE/UMA COMPOSIÇÃO POR TRECHO), ESCAVADEIRA (0,8 M3), LARG. DE 1,5 M A 2,5 M, EM SOLO MOLE, LOCAIS COM BAIXO NÍVEL DE INTERFERÊNCIA. AF_02/2021</v>
          </cell>
          <cell r="C5719" t="str">
            <v>M3</v>
          </cell>
          <cell r="D5719">
            <v>5.51</v>
          </cell>
          <cell r="E5719">
            <v>1.6</v>
          </cell>
          <cell r="F5719">
            <v>7.11</v>
          </cell>
        </row>
        <row r="5720">
          <cell r="A5720">
            <v>102292</v>
          </cell>
          <cell r="B5720" t="str">
            <v>ESCAVAÇÃO MECANIZADA DE VALA COM PROF. MAIOR QUE 1,5 M E ATÉ 3,0 M (MÉDIA MONTANTE E JUSANTE/UMA COMPOSIÇÃO POR TRECHO), ESCAVADEIRA (0,8 M3), LARG. MENOR QUE 1,5 M, EM SOLO MOLE, LOCAIS COM BAIXO NÍVEL DE INTERFERÊNCIA. AF_02/2021</v>
          </cell>
          <cell r="C5720" t="str">
            <v>M3</v>
          </cell>
          <cell r="D5720">
            <v>5.34</v>
          </cell>
          <cell r="E5720">
            <v>1.55</v>
          </cell>
          <cell r="F5720">
            <v>6.89</v>
          </cell>
        </row>
        <row r="5721">
          <cell r="A5721">
            <v>102293</v>
          </cell>
          <cell r="B5721" t="str">
            <v>ESCAVAÇÃO MECANIZADA DE VALA COM PROF.MAIOR QUE 3,0 M ATÉ 4,5 M (MÉDIA MONTANTE E JUSANTE/UMA COMPOSIÇÃO POR TRECHO), ESCAVADEIRA (0,8 M3), LARG. MENOR QUE 1,5 M, EM SOLO MOLE, LOCAIS COM BAIXO NÍVEL DE INTERFERÊNCIA. AF_02/2021</v>
          </cell>
          <cell r="C5721" t="str">
            <v>M3</v>
          </cell>
          <cell r="D5721">
            <v>5.0599999999999996</v>
          </cell>
          <cell r="E5721">
            <v>1.46</v>
          </cell>
          <cell r="F5721">
            <v>6.52</v>
          </cell>
        </row>
        <row r="5722">
          <cell r="A5722">
            <v>102294</v>
          </cell>
          <cell r="B5722" t="str">
            <v>ESCAVAÇÃO MECANIZADA DE VALA COM PROF. MAIOR QUE 4,5 M ATÉ 6,0 M (MÉDIA MONTANTE E JUSANTE/UMA COMPOSIÇÃO POR TRECHO),COM ESCAVADEIRA (0,8 M3), LARG. MENOR QUE 1,5 M, EM SOLO MOLE, LOCAIS COM BAIXO NÍVEL DE INTERFERÊNCIA. AF_02/2021</v>
          </cell>
          <cell r="C5722" t="str">
            <v>M3</v>
          </cell>
          <cell r="D5722">
            <v>4.9000000000000004</v>
          </cell>
          <cell r="E5722">
            <v>1.43</v>
          </cell>
          <cell r="F5722">
            <v>6.33</v>
          </cell>
        </row>
        <row r="5723">
          <cell r="A5723">
            <v>102295</v>
          </cell>
          <cell r="B5723" t="str">
            <v>ESCAVAÇÃO MECANIZADA DE VALA COM PROF. MAIOR QUE 1,5 M ATÉ 3,0 M (MÉDIA MONTANTE E JUSANTE/UMA COMPOSIÇÃO POR TRECHO),COM ESCAVADEIRA (1,2 M3), LARG. DE 1,5 M A 2,5 M, EM SOLO MOLE, LOCAIS COM BAIXO NÍVEL DE INTERFERÊNCIA. AF_02/2021</v>
          </cell>
          <cell r="C5723" t="str">
            <v>M3</v>
          </cell>
          <cell r="D5723">
            <v>4.95</v>
          </cell>
          <cell r="E5723">
            <v>1.22</v>
          </cell>
          <cell r="F5723">
            <v>6.17</v>
          </cell>
        </row>
        <row r="5724">
          <cell r="A5724">
            <v>102296</v>
          </cell>
          <cell r="B5724" t="str">
            <v>ESCAVAÇÃO MECANIZADA DE VALA COM PROF. MAIOR QUE 3,0 M ATÉ 4,5 M (MÉDIA MONTANTE E JUSANTE/UMA COMPOSIÇÃO POR TRECHO), ESCAVADEIRA (1,2 M3), LARG. DE 1,5 M A 2,5 M, EM SOLO MOLE, LOCAIS COM BAIXO NÍVEL DE INTERFERÊNCIA. AF_02/2021</v>
          </cell>
          <cell r="C5724" t="str">
            <v>M3</v>
          </cell>
          <cell r="D5724">
            <v>4.7300000000000004</v>
          </cell>
          <cell r="E5724">
            <v>1.19</v>
          </cell>
          <cell r="F5724">
            <v>5.92</v>
          </cell>
        </row>
        <row r="5725">
          <cell r="A5725">
            <v>102297</v>
          </cell>
          <cell r="B5725" t="str">
            <v>ESCAVAÇÃO MECANIZADA DE VALA COM PROF. MAIOR QUE 4,5 M ATÉ 6,0 M (MÉDIA MONTANTE E JUSANTE/UMA COMPOSIÇÃO POR TRECHO), ESCAVADEIRA (1,2 M3), LARG. DE 1,5 M A 2,5 M, EM SOLO MOLE, LOCAIS COM BAIXO NÍVEL DE INTERFERÊNCIA. AF_02/2021</v>
          </cell>
          <cell r="C5725" t="str">
            <v>M3</v>
          </cell>
          <cell r="D5725">
            <v>4.63</v>
          </cell>
          <cell r="E5725">
            <v>1.1599999999999999</v>
          </cell>
          <cell r="F5725">
            <v>5.79</v>
          </cell>
        </row>
        <row r="5726">
          <cell r="A5726">
            <v>102298</v>
          </cell>
          <cell r="B5726" t="str">
            <v>ESCAVAÇÃO MECANIZADA DE VALA COM PROF. ATÉ 1,5 M (MÉDIA MONTANTE E JUSANTE/UMA COMPOSIÇÃO POR TRECHO), RETROESCAV. (0,26 M3), LARG. MENOR QUE 0,8 M, EM SOLO MOLE, EM LOCAIS COM ALTO NÍVEL DE INTERFERÊNCIA. AF_02/2021</v>
          </cell>
          <cell r="C5726" t="str">
            <v>M3</v>
          </cell>
          <cell r="D5726">
            <v>13.350000000000001</v>
          </cell>
          <cell r="E5726">
            <v>5.63</v>
          </cell>
          <cell r="F5726">
            <v>18.98</v>
          </cell>
        </row>
        <row r="5727">
          <cell r="A5727">
            <v>102299</v>
          </cell>
          <cell r="B5727" t="str">
            <v>ESCAVAÇÃO MECANIZADA DE VALA COM PROF. ATÉ 1,5 M (MÉDIA MONTANTE E JUSANTE/UMA COMPOSIÇÃO POR TRECHO), RETROESCAV. (0,26 M3), LARG. DE 0,8 M A 1,5 M, EM SOLO MOLE, EM LOCAIS COM ALTO NÍVEL DE INTERFERÊNCIA. AF_02/2021</v>
          </cell>
          <cell r="C5727" t="str">
            <v>M3</v>
          </cell>
          <cell r="D5727">
            <v>11.34</v>
          </cell>
          <cell r="E5727">
            <v>4.79</v>
          </cell>
          <cell r="F5727">
            <v>16.13</v>
          </cell>
        </row>
        <row r="5728">
          <cell r="A5728">
            <v>102300</v>
          </cell>
          <cell r="B5728" t="str">
            <v>ESCAVAÇÃO MECANIZADA DE VALA COM PROF. MAIOR QUE 1,5 M ATÉ 3,0 M (MÉDIA MONTANTE E JUSANTE/UMA COMPOSIÇÃO POR TRECHO), RETROESCAV. (0,26 M3), LARG. MENOR QUE 0,8 M, EM SOLO MOLE, EM LOCAIS COM ALTO NÍVEL DE INTERFERÊNCIA. AF_02/2021</v>
          </cell>
          <cell r="C5728" t="str">
            <v>M3</v>
          </cell>
          <cell r="D5728">
            <v>11.21</v>
          </cell>
          <cell r="E5728">
            <v>4.72</v>
          </cell>
          <cell r="F5728">
            <v>15.93</v>
          </cell>
        </row>
        <row r="5729">
          <cell r="A5729">
            <v>102301</v>
          </cell>
          <cell r="B5729" t="str">
            <v>ESCAVAÇÃO MECANIZADA DE VALA COM PROF. MAIOR QUE 1,5 M ATÉ 3,0 M (MÉDIA MONTANTE E JUSANTE/UMA COMPOSIÇÃO POR TRECHO), RETROESCAV. (0,26 M3), LARG. DE 0,8 M A 1,5 M, EM SOLO MOLE, EM LOCAIS COM ALTO NÍVEL DE INTERFERÊNCIA. AF_02/2021</v>
          </cell>
          <cell r="C5729" t="str">
            <v>M3</v>
          </cell>
          <cell r="D5729">
            <v>10.170000000000002</v>
          </cell>
          <cell r="E5729">
            <v>4.3</v>
          </cell>
          <cell r="F5729">
            <v>14.47</v>
          </cell>
        </row>
        <row r="5730">
          <cell r="A5730">
            <v>102302</v>
          </cell>
          <cell r="B5730" t="str">
            <v>ESCAVAÇÃO MECANIZADA DE VALA COM PROF. ATÉ 1,5 M (MÉDIA MONTANTE E JUSANTE/UMA COMPOSIÇÃO POR TRECHO), RETROESCAV. (0,26 M3), LARG. MENOR  QUE 0,8 M, EM SOLO MOLE, LOCAIS COM BAIXO NÍVEL DE NTERFERÊNCIA.  AF_02/2021</v>
          </cell>
          <cell r="C5730" t="str">
            <v>M3</v>
          </cell>
          <cell r="D5730">
            <v>7.3500000000000005</v>
          </cell>
          <cell r="E5730">
            <v>3.12</v>
          </cell>
          <cell r="F5730">
            <v>10.47</v>
          </cell>
        </row>
        <row r="5731">
          <cell r="A5731">
            <v>102303</v>
          </cell>
          <cell r="B5731" t="str">
            <v>ESCAVAÇÃO MECANIZADA DE VALA COM PROF. ATÉ 1,5 M (MÉDIA MONTANTE E JUSANTE/UMA COMPOSIÇÃO POR TRECHO), RETROESCAV. (0,26 M3), LARG. DE 0,8 M A 1,5 M, EM SOLO MOLE, LOCAIS COM BAIXO NÍVEL DE INTERFERÊNCIA. AF_02/2021</v>
          </cell>
          <cell r="C5731" t="str">
            <v>M3</v>
          </cell>
          <cell r="D5731">
            <v>6.25</v>
          </cell>
          <cell r="E5731">
            <v>2.64</v>
          </cell>
          <cell r="F5731">
            <v>8.89</v>
          </cell>
        </row>
        <row r="5732">
          <cell r="A5732">
            <v>102304</v>
          </cell>
          <cell r="B5732" t="str">
            <v>ESCAVAÇÃO MECANIZADA DE VALA COM PROF. MAIOR QUE 1,5 M ATÉ 3,0 M (MÉDIA MONTANTE E JUSANTE/UMA COMPOSIÇÃO POR TRECHO), RETROESCAV. (0,26 M3 ),LARG. MENOR QUE 0,8 M, EM SOLO MOLE, LOCAIS COM BAIXO NÍVEL DE INTERFERÊNCIA. AF_02/2021</v>
          </cell>
          <cell r="C5732" t="str">
            <v>M3</v>
          </cell>
          <cell r="D5732">
            <v>6.17</v>
          </cell>
          <cell r="E5732">
            <v>2.61</v>
          </cell>
          <cell r="F5732">
            <v>8.7799999999999994</v>
          </cell>
        </row>
        <row r="5733">
          <cell r="A5733">
            <v>102305</v>
          </cell>
          <cell r="B5733" t="str">
            <v>ESCAVAÇÃO MECANIZADA DE VALA COM PROF. MAIOR QUE 1,5 M ATÉ 3,0 M (MÉDIA MONTANTE E JUSANTE/UMA COMPOSIÇÃO POR TRECHO), RETROESCAV. (0,26 M3), LARG. DE 0,8 M A 1,5 M, EM SOLO MOLE, LOCAIS COM BAIXO NÍVEL DE INTERFERÊNCIA. AF_02/2021</v>
          </cell>
          <cell r="C5733" t="str">
            <v>M3</v>
          </cell>
          <cell r="D5733">
            <v>5.62</v>
          </cell>
          <cell r="E5733">
            <v>2.37</v>
          </cell>
          <cell r="F5733">
            <v>7.99</v>
          </cell>
        </row>
        <row r="5734">
          <cell r="A5734">
            <v>102306</v>
          </cell>
          <cell r="B5734" t="str">
            <v>ESCAVAÇÃO MECANIZADA DE VALA COM PROF. ATÉ 1,5 M (MÉDIA MONTANTE E JUSANTE/UMA COMPOSIÇÃO POR TRECHO), ESCAVADEIRA (0,8 M3),LARG. ATÉ 1,5 M, EM SOLO DE 2A CATEGORIA, EM LOCAIS COM ALTO NÍVEL DE INTERFERÊNCIA.  AF_02/2021</v>
          </cell>
          <cell r="C5734" t="str">
            <v>M3</v>
          </cell>
          <cell r="D5734">
            <v>12.649999999999999</v>
          </cell>
          <cell r="E5734">
            <v>3.68</v>
          </cell>
          <cell r="F5734">
            <v>16.329999999999998</v>
          </cell>
        </row>
        <row r="5735">
          <cell r="A5735">
            <v>102307</v>
          </cell>
          <cell r="B5735" t="str">
            <v>ESCAVAÇÃO MECANIZADA DE VALA COM PROF. ATÉ 1,5 M (MÉDIA MONTANTE E JUSANTE/UMA COMPOSIÇÃO POR TRECHO), ESCAVADEIRA (0,8 M3), LARG. DE 1,5 M A 2,5 M, EM SOLO DE 2A CATEGORIA, EM LOCAIS COM ALTO NÍVEL DE INTERFERÊNCIA. AF_02/2021</v>
          </cell>
          <cell r="C5735" t="str">
            <v>M3</v>
          </cell>
          <cell r="D5735">
            <v>11.22</v>
          </cell>
          <cell r="E5735">
            <v>3.28</v>
          </cell>
          <cell r="F5735">
            <v>14.5</v>
          </cell>
        </row>
        <row r="5736">
          <cell r="A5736">
            <v>102308</v>
          </cell>
          <cell r="B5736" t="str">
            <v>ESCAVAÇÃO MECANIZADA DE VALA COM PROF. MAIOR QUE 1,5 M ATÉ 3,0 M (MÉDIA MONTANTE E JUSANTE/UMA COMPOSIÇÃO POR TRECHO), ESCAVADEIRA (0,8 M3), LARG. ATÉ 1,5 M, EM SOLO DE 2A CATEGORIA, EM LOCAIS COM ALTO NÍVEL DE INTERFERÊNCIA. AF_02/2021</v>
          </cell>
          <cell r="C5736" t="str">
            <v>M3</v>
          </cell>
          <cell r="D5736">
            <v>10.86</v>
          </cell>
          <cell r="E5736">
            <v>3.18</v>
          </cell>
          <cell r="F5736">
            <v>14.04</v>
          </cell>
        </row>
        <row r="5737">
          <cell r="A5737">
            <v>102309</v>
          </cell>
          <cell r="B5737" t="str">
            <v>ESCAVAÇÃO MECANIZADA DE VALA COM PROF. MAIOR QUE 3,0 M ATÉ 4,5 M (MÉDIA MONTANTE E JUSANTE/UMA COMPOSIÇÃO POR TRECHO), ESCAVADEIRA (0,8 M3), LARG. MENOR QUE 1,5 M, EM SOLO DE 2A CATEGORIA, EM LOCAIS COM ALTO NÍVEL DE INTERFERÊNCIA. AF_02/2021</v>
          </cell>
          <cell r="C5737" t="str">
            <v>M3</v>
          </cell>
          <cell r="D5737">
            <v>10.3</v>
          </cell>
          <cell r="E5737">
            <v>3</v>
          </cell>
          <cell r="F5737">
            <v>13.3</v>
          </cell>
        </row>
        <row r="5738">
          <cell r="A5738">
            <v>102310</v>
          </cell>
          <cell r="B5738" t="str">
            <v>ESCAVAÇÃO MECANIZADA DE VALA COM PROF.MAIOR QUE 4,5 M ATÉ 6,0 M (MÉDIA MONTANTE E JUSANTE/UMA COMPOSIÇÃO POR TRECHO),COM ESCAVADEIRA (0,8 M3), LARG. MENOR QUE 1,5 M, EM SOLO DE 2A CATEGORIA, EM LOCAIS COM ALTO NÍVEL DE INTERFERÊNCIA. AF_02/2021</v>
          </cell>
          <cell r="C5738" t="str">
            <v>M3</v>
          </cell>
          <cell r="D5738">
            <v>9.99</v>
          </cell>
          <cell r="E5738">
            <v>2.91</v>
          </cell>
          <cell r="F5738">
            <v>12.9</v>
          </cell>
        </row>
        <row r="5739">
          <cell r="A5739">
            <v>102311</v>
          </cell>
          <cell r="B5739" t="str">
            <v>ESCAVAÇÃO MECANIZADA DE VALA COM PROF. MAIOR QUE 1,5 M ATÉ 3,0 M (MÉDIA MONTANTE E JUSANTE/UMA COMPOSIÇÃO POR TRECHO),COM ESCAVADEIRA (1,2 M3),LARG. DE 1,5 M A 2,5 M, EM SOLO DE 2A CATEGORIA, EM LOCAIS COM ALTO NÍVEL DE INTERFERÊNCIA. AF_02/2021</v>
          </cell>
          <cell r="C5739" t="str">
            <v>M3</v>
          </cell>
          <cell r="D5739">
            <v>10.06</v>
          </cell>
          <cell r="E5739">
            <v>2.52</v>
          </cell>
          <cell r="F5739">
            <v>12.58</v>
          </cell>
        </row>
        <row r="5740">
          <cell r="A5740">
            <v>102312</v>
          </cell>
          <cell r="B5740" t="str">
            <v>ESCAVAÇÃO MECANIZADA DE VALA COM PROF. DE 3,0 M ATÉ 4,5 M (MÉDIA MONTANTE E JUSANTE/UMA COMPOSIÇÃO POR TRECHO), ESCAVADEIRA (1,2 M3), LARG. DE 1,5 M A 2,5 M, EM SOLO DE 2A CATEGORIA, EM LOCAIS COM ALTO NÍVEL DE INTERFERÊNCIA. AF_02/2021</v>
          </cell>
          <cell r="C5740" t="str">
            <v>M3</v>
          </cell>
          <cell r="D5740">
            <v>9.68</v>
          </cell>
          <cell r="E5740">
            <v>2.41</v>
          </cell>
          <cell r="F5740">
            <v>12.09</v>
          </cell>
        </row>
        <row r="5741">
          <cell r="A5741">
            <v>102313</v>
          </cell>
          <cell r="B5741" t="str">
            <v>ESCAVAÇÃO MECANIZADA DE VALA COM PROF. MAIOR QUE 4,5 M ATÉ 6,0 M (MÉDIA MONTANTE E JUSANTE/UMA COMPOSIÇÃO POR TRECHO), ESCAVADEIRA (1,2 M3), LARG. DE 1,5 M A 2,5 M, EM SOLO DE 2A CATEGORIA, EM LOCAIS COM ALTO NÍVEL DE INTERFERÊNCIA. AF_02/2021</v>
          </cell>
          <cell r="C5741" t="str">
            <v>M3</v>
          </cell>
          <cell r="D5741">
            <v>9.4400000000000013</v>
          </cell>
          <cell r="E5741">
            <v>2.37</v>
          </cell>
          <cell r="F5741">
            <v>11.81</v>
          </cell>
        </row>
        <row r="5742">
          <cell r="A5742">
            <v>102314</v>
          </cell>
          <cell r="B5742" t="str">
            <v>ESCAVAÇÃO MECANIZADA DE VALA COM PROF. ATÉ 1,5 M (MÉDIA MONTANTE E JUSANTE/UMA COMPOSIÇÃO POR TRECHO),COM ESCAVADEIRA (0,8 M3), LARG. MENOR QUE 1,5 M, EM SOLO DE 2A CATEGORIA, LOCAIS COM BAIXO NÍVEL DE INTERFERÊNCIA. AF_02/2021</v>
          </cell>
          <cell r="C5742" t="str">
            <v>M3</v>
          </cell>
          <cell r="D5742">
            <v>7.01</v>
          </cell>
          <cell r="E5742">
            <v>2.0099999999999998</v>
          </cell>
          <cell r="F5742">
            <v>9.02</v>
          </cell>
        </row>
        <row r="5743">
          <cell r="A5743">
            <v>102315</v>
          </cell>
          <cell r="B5743" t="str">
            <v>ESCAVAÇÃO MECANIZADA DE VALA COM PROF. ATÉ 1,5 M (MÉDIA MONTANTE E JUSANTE/UMA COMPOSIÇÃO POR TRECHO), ESCAVADEIRA (0,8 M3), LARG. DE 1,5 M A 2,5 M, EM SOLO DE 2A CATEGORIA, LOCAIS COM BAIXO NÍVEL DE INTERFERÊNCIA. AF_02/2021</v>
          </cell>
          <cell r="C5743" t="str">
            <v>M3</v>
          </cell>
          <cell r="D5743">
            <v>6.21</v>
          </cell>
          <cell r="E5743">
            <v>1.79</v>
          </cell>
          <cell r="F5743">
            <v>8</v>
          </cell>
        </row>
        <row r="5744">
          <cell r="A5744">
            <v>102316</v>
          </cell>
          <cell r="B5744" t="str">
            <v>ESCAVAÇÃO MECANIZADA DE VALA COM PROF. MAIOR QUE 1,5 M E ATÉ 3,0 M (MÉDIA MONTANTE E JUSANTE/UMA COMPOSIÇÃO POR TRECHO), ESCAVADEIRA (0,8 M3), LARG. MENOR QUE 1,5 M, EM SOLO DE 2A CATEGORIA, LOCAIS COM BAIXO NÍVEL DE INTERFERÊNCIA. AF_02/2021</v>
          </cell>
          <cell r="C5744" t="str">
            <v>M3</v>
          </cell>
          <cell r="D5744">
            <v>6.01</v>
          </cell>
          <cell r="E5744">
            <v>1.74</v>
          </cell>
          <cell r="F5744">
            <v>7.75</v>
          </cell>
        </row>
        <row r="5745">
          <cell r="A5745">
            <v>102317</v>
          </cell>
          <cell r="B5745" t="str">
            <v>ESCAVAÇÃO MECANIZADA DE VALA COM PROF.MAIOR QUE 3,0 M ATÉ 4,5 M (MÉDIA MONTANTE E JUSANTE/UMA COMPOSIÇÃO POR TRECHO), ESCAVADEIRA (0,8 M3), LARG. MENOR QUE 1,5 M, EM SOLO DE 2A CATEGORIA, LOCAIS COM BAIXO NÍVEL DE INTERFERÊNCIA. AF_02/2021</v>
          </cell>
          <cell r="C5745" t="str">
            <v>M3</v>
          </cell>
          <cell r="D5745">
            <v>5.66</v>
          </cell>
          <cell r="E5745">
            <v>1.65</v>
          </cell>
          <cell r="F5745">
            <v>7.31</v>
          </cell>
        </row>
        <row r="5746">
          <cell r="A5746">
            <v>102318</v>
          </cell>
          <cell r="B5746" t="str">
            <v>ESCAVAÇÃO MECANIZADA DE VALA COM PROF.MAIOR QUE 4,5 M ATÉ 6,0 M (MÉDIA MONTANTE E JUSANTE/UMA COMPOSIÇÃO POR TRECHO),COM ESCAVADEIRA (0,8 M3), LARG. MENOR QUE 1,5 M, EM SOLO DE 2A CATEGORIA, EM LOCAIS COM BAIXO NÍVEL DE INTERFERÊNCIA. AF_02/2021</v>
          </cell>
          <cell r="C5746" t="str">
            <v>M3</v>
          </cell>
          <cell r="D5746">
            <v>5.52</v>
          </cell>
          <cell r="E5746">
            <v>1.61</v>
          </cell>
          <cell r="F5746">
            <v>7.13</v>
          </cell>
        </row>
        <row r="5747">
          <cell r="A5747">
            <v>102319</v>
          </cell>
          <cell r="B5747" t="str">
            <v>ESCAVAÇÃO MECANIZADA DE VALA COM PROF. MAIOR QUE 1,5 M ATÉ 3,0 M (MÉDIA MONTANTE E JUSANTE/UMA COMPOSIÇÃO POR TRECHO),COM ESCAVADEIRA (1,2 M3),LARG. DE 1,5 M A 2,5 M, EM SOLO DE 2A CATEGORIA, LOCAIS COM BAIXO NÍVEL DE INTERFERÊNCIA. AF_02/2021</v>
          </cell>
          <cell r="C5747" t="str">
            <v>M3</v>
          </cell>
          <cell r="D5747">
            <v>5.55</v>
          </cell>
          <cell r="E5747">
            <v>1.38</v>
          </cell>
          <cell r="F5747">
            <v>6.93</v>
          </cell>
        </row>
        <row r="5748">
          <cell r="A5748">
            <v>102320</v>
          </cell>
          <cell r="B5748" t="str">
            <v>ESCAVAÇÃO MECANIZADA DE VALA COM PROF. MAIOR QUE 3,0 M ATÉ 4,5 M (MÉDIA MONTANTE E JUSANTE/UMA COMPOSIÇÃO POR TRECHO), ESCAVADEIRA (1,2 M3), LARG. DE 1,5 M A 2,5 M, EM SOLO DE 2A CATEGORIA, LOCAIS COM BAIXO NÍVEL DE INTERFERÊNCIA. AF_02/2021</v>
          </cell>
          <cell r="C5748" t="str">
            <v>M3</v>
          </cell>
          <cell r="D5748">
            <v>5.33</v>
          </cell>
          <cell r="E5748">
            <v>1.33</v>
          </cell>
          <cell r="F5748">
            <v>6.66</v>
          </cell>
        </row>
        <row r="5749">
          <cell r="A5749">
            <v>102321</v>
          </cell>
          <cell r="B5749" t="str">
            <v>ESCAVAÇÃO MECANIZADA DE VALA COM PROF. MAIOR QUE 4,5 M ATÉ 6,0 M (MÉDIA MONTANTE E JUSANTE/UMA COMPOSIÇÃO POR TRECHO), ESCAVADEIRA (1,2 M3), LARG. DE 1,5 M A 2,5 M, EM SOLO DE 2A CATEGORIA, LOCAIS COM BAIXO NÍVEL DE INTERFERÊNCIA. AF_02/2021</v>
          </cell>
          <cell r="C5749" t="str">
            <v>M3</v>
          </cell>
          <cell r="D5749">
            <v>5.2299999999999995</v>
          </cell>
          <cell r="E5749">
            <v>1.29</v>
          </cell>
          <cell r="F5749">
            <v>6.52</v>
          </cell>
        </row>
        <row r="5750">
          <cell r="A5750">
            <v>102322</v>
          </cell>
          <cell r="B5750" t="str">
            <v>ESCAVAÇÃO MECANIZADA DE VALA COM PROF. ATÉ 1,5 M (MÉDIA MONTANTE E JUSANTE/UMA COMPOSIÇÃO POR TRECHO), RETROESCAV. (0,26 M3), LARG. MENOR QUE 0,8 M, EM SOLO DE 2A CATEGORIA, EM LOCAIS COM ALTO NÍVEL DE INTERFERÊNCIA. AF_02/2021</v>
          </cell>
          <cell r="C5750" t="str">
            <v>M3</v>
          </cell>
          <cell r="D5750">
            <v>15.020000000000001</v>
          </cell>
          <cell r="E5750">
            <v>6.35</v>
          </cell>
          <cell r="F5750">
            <v>21.37</v>
          </cell>
        </row>
        <row r="5751">
          <cell r="A5751">
            <v>102323</v>
          </cell>
          <cell r="B5751" t="str">
            <v>ESCAVAÇÃO MECANIZADA DE VALA COM PROF. ATÉ 1,5 M (MÉDIA MONTANTE E JUSANTE/UMA COMPOSIÇÃO POR TRECHO), RETROESCAV. (0,26 M3), LARG. DE 0,8 M A 1,5 M, EM SOLO DE 2A CATEGORIA, EM LOCAIS COM ALTO NÍVEL DE INTERFERÊNCIA. AF_02/2021</v>
          </cell>
          <cell r="C5751" t="str">
            <v>M3</v>
          </cell>
          <cell r="D5751">
            <v>12.760000000000002</v>
          </cell>
          <cell r="E5751">
            <v>5.38</v>
          </cell>
          <cell r="F5751">
            <v>18.14</v>
          </cell>
        </row>
        <row r="5752">
          <cell r="A5752">
            <v>102324</v>
          </cell>
          <cell r="B5752" t="str">
            <v>ESCAVAÇÃO MECANIZADA DE VALA COM PROF. MAIOR QUE 1,5 M ATÉ 3,0 M (MÉDIA MONTANTE E JUSANTE/UMA COMPOSIÇÃO POR TRECHO), RETROESCAV. (0,26 M3), LARG. MENOR QUE 0,8 M, EM SOLO DE 2A CATEGORIA, EM LOCAIS COM ALTO NÍVEL DE INTERFERÊNCIA. AF_02/2021</v>
          </cell>
          <cell r="C5752" t="str">
            <v>M3</v>
          </cell>
          <cell r="D5752">
            <v>12.600000000000001</v>
          </cell>
          <cell r="E5752">
            <v>5.32</v>
          </cell>
          <cell r="F5752">
            <v>17.920000000000002</v>
          </cell>
        </row>
        <row r="5753">
          <cell r="A5753">
            <v>102325</v>
          </cell>
          <cell r="B5753" t="str">
            <v>ESCAVAÇÃO MECANIZADA DE VALA COM PROF. MAIOR QUE 1,5 M ATÉ 3,0 M (MÉDIA MONTANTE E JUSANTE/UMA COMPOSIÇÃO POR TRECHO), RETROESCAV. (0,26 M3), LARG. DE 0,8 M A 1,5 M, EM SOLO DE 2A CATEGORIA, EM LOCAIS COM ALTO NÍVEL DE INTERFERÊNCIA. AF_02/2021</v>
          </cell>
          <cell r="C5753" t="str">
            <v>M3</v>
          </cell>
          <cell r="D5753">
            <v>11.469999999999999</v>
          </cell>
          <cell r="E5753">
            <v>4.84</v>
          </cell>
          <cell r="F5753">
            <v>16.309999999999999</v>
          </cell>
        </row>
        <row r="5754">
          <cell r="A5754">
            <v>102326</v>
          </cell>
          <cell r="B5754" t="str">
            <v>ESCAVAÇÃO MECANIZADA DE VALA COM PROF. ATÉ 1,5 M (MÉDIA MONTANTE E JUSANTE/UMA COMPOSIÇÃO POR TRECHO), RETROESCAV. (0,26 M3), LARGURA MENOR  QUE 0,8 M, EM SOLO DE 2A CATEGORIA, EM LOCAIS COM BAIXO NÍVEL DE NTERFERÊNCIA. AF_02/2021</v>
          </cell>
          <cell r="C5754" t="str">
            <v>M3</v>
          </cell>
          <cell r="D5754">
            <v>8.2799999999999994</v>
          </cell>
          <cell r="E5754">
            <v>3.51</v>
          </cell>
          <cell r="F5754">
            <v>11.79</v>
          </cell>
        </row>
        <row r="5755">
          <cell r="A5755">
            <v>102327</v>
          </cell>
          <cell r="B5755" t="str">
            <v>ESCAVAÇÃO MECANIZADA DE VALA COM PROF. ATÉ 1,5 M (MÉDIA MONTANTE E JUSANTE/UMA COMPOSIÇÃO POR TRECHO), RETROESCAV. (0,26 M3 ), LARG. DE 0,8 M A 1,5 M, EM SOLO DE 2A CATEGORIA, EM LOCAIS COM BAIXO NÍVEL DE INTERFERÊNCIA. AF_02/2021</v>
          </cell>
          <cell r="C5755" t="str">
            <v>M3</v>
          </cell>
          <cell r="D5755">
            <v>7.0299999999999994</v>
          </cell>
          <cell r="E5755">
            <v>2.98</v>
          </cell>
          <cell r="F5755">
            <v>10.01</v>
          </cell>
        </row>
        <row r="5756">
          <cell r="A5756">
            <v>102328</v>
          </cell>
          <cell r="B5756" t="str">
            <v>ESCAVAÇÃO MECANIZADA DE VALA COM PROF. MAIOR QUE 1,5 M ATÉ 3,0 M (MÉDIA MONTANTE E JUSANTE/UMA COMPOSIÇÃO POR TRECHO), RETROESCAV. (0,26 M3),LARG. MENOR QUE 0,8 M, EM SOLO DE 2A CATEGORIA, EM LOCAIS COM BAIXO NÍVEL DE INTERFERÊNCIA. AF_02/2021</v>
          </cell>
          <cell r="C5756" t="str">
            <v>M3</v>
          </cell>
          <cell r="D5756">
            <v>6.9400000000000013</v>
          </cell>
          <cell r="E5756">
            <v>2.94</v>
          </cell>
          <cell r="F5756">
            <v>9.8800000000000008</v>
          </cell>
        </row>
        <row r="5757">
          <cell r="A5757">
            <v>102329</v>
          </cell>
          <cell r="B5757" t="str">
            <v>ESCAVAÇÃO MECANIZADA DE VALA COM PROF. MAIOR QUE 1,5 M ATÉ 3,0 M (MÉDIA MONTANTE E JUSANTE/UMA COMPOSIÇÃO POR TRECHO), RETROESCAV. (0,26 M3), LARG. DE 0,8 M A 1,5 M, EM SOLO DE 2A CATEGORIA, EM LOCAIS COM BAIXO NÍVEL DE INTERFERÊNCIA. AF_02/2021</v>
          </cell>
          <cell r="C5757" t="str">
            <v>M3</v>
          </cell>
          <cell r="D5757">
            <v>6.34</v>
          </cell>
          <cell r="E5757">
            <v>2.66</v>
          </cell>
          <cell r="F5757">
            <v>9</v>
          </cell>
        </row>
        <row r="5758">
          <cell r="A5758">
            <v>94304</v>
          </cell>
          <cell r="B5758" t="str">
            <v>ATERRO MECANIZADO DE VALA COM ESCAVADEIRA HIDRÁULICA (CAPACIDADE DA CAÇAMBA: 0,8 M³ / POTÊNCIA: 111 HP), LARGURA ATÉ 2,5 M, PROFUNDIDADE ATÉ 1,5 M, COM SOLO ARGILO-ARENOSO. AF_08/2023</v>
          </cell>
          <cell r="C5758" t="str">
            <v>M3</v>
          </cell>
          <cell r="D5758">
            <v>67.52000000000001</v>
          </cell>
          <cell r="E5758">
            <v>6.52</v>
          </cell>
          <cell r="F5758">
            <v>74.040000000000006</v>
          </cell>
        </row>
        <row r="5759">
          <cell r="A5759">
            <v>94306</v>
          </cell>
          <cell r="B5759" t="str">
            <v>ATERRO MECANIZADO DE VALA COM ESCAVADEIRA HIDRÁULICA (CAPACIDADE DA CAÇAMBA: 0,8 M³ / POTÊNCIA: 111 HP), LARGURA ATÉ 2,5 M, PROFUNDIDADE DE 1,5 A 3,0 M, COM SOLO ARGILO-ARENOSO. AF_08/2023</v>
          </cell>
          <cell r="C5759" t="str">
            <v>M3</v>
          </cell>
          <cell r="D5759">
            <v>62.449999999999996</v>
          </cell>
          <cell r="E5759">
            <v>5.04</v>
          </cell>
          <cell r="F5759">
            <v>67.489999999999995</v>
          </cell>
        </row>
        <row r="5760">
          <cell r="A5760">
            <v>94310</v>
          </cell>
          <cell r="B5760" t="str">
            <v>ATERRO MECANIZADO DE VALA COM ESCAVADEIRA HIDRÁULICA (CAPACIDADE DA CAÇAMBA: 0,8 M³/POTÊNCIA: 111 HP), LARGURA ATÉ 2,5 M, PROFUNDIDADE DE 3,0 A 6,0 M, COM SOLO ARGILO-ARENOSO. AF_08/2023</v>
          </cell>
          <cell r="C5760" t="str">
            <v>M3</v>
          </cell>
          <cell r="D5760">
            <v>60.13</v>
          </cell>
          <cell r="E5760">
            <v>4.4000000000000004</v>
          </cell>
          <cell r="F5760">
            <v>64.53</v>
          </cell>
        </row>
        <row r="5761">
          <cell r="A5761">
            <v>94316</v>
          </cell>
          <cell r="B5761" t="str">
            <v>ATERRO MECANIZADO DE VALA COM RETROESCAVADEIRA (CAPACIDADE DA CAÇAMBA DA RETRO: 0,26 M³ / POTÊNCIA: 88 HP), LARGURA ATÉ 1,5 M, PROFUNDIDADE ATÉ 1,5 M, COM SOLO ARGILO-ARENOSO. AF_08/2023</v>
          </cell>
          <cell r="C5761" t="str">
            <v>M3</v>
          </cell>
          <cell r="D5761">
            <v>62.72</v>
          </cell>
          <cell r="E5761">
            <v>6.69</v>
          </cell>
          <cell r="F5761">
            <v>69.41</v>
          </cell>
        </row>
        <row r="5762">
          <cell r="A5762">
            <v>94318</v>
          </cell>
          <cell r="B5762" t="str">
            <v>ATERRO MECANIZADO DE VALA COM RETROESCAVADEIRA (CAPACIDADE DA CAÇAMBA DA RETRO: 0,26 M³ / POTÊNCIA: 88 HP), LARGURA ATÉ 1,5 M, PROFUNDIDADE DE 1,5 A 3,0 M, COM SOLO ARGILO-ARENOSO. AF_08/2023</v>
          </cell>
          <cell r="C5762" t="str">
            <v>M3</v>
          </cell>
          <cell r="D5762">
            <v>58.870000000000005</v>
          </cell>
          <cell r="E5762">
            <v>4.66</v>
          </cell>
          <cell r="F5762">
            <v>63.53</v>
          </cell>
        </row>
        <row r="5763">
          <cell r="A5763">
            <v>94319</v>
          </cell>
          <cell r="B5763" t="str">
            <v>ATERRO MANUAL DE VALAS COM SOLO ARGILO-ARENOSO. AF_08/2023</v>
          </cell>
          <cell r="C5763" t="str">
            <v>M3</v>
          </cell>
          <cell r="D5763">
            <v>61.769999999999996</v>
          </cell>
          <cell r="E5763">
            <v>17.05</v>
          </cell>
          <cell r="F5763">
            <v>78.819999999999993</v>
          </cell>
        </row>
        <row r="5764">
          <cell r="A5764">
            <v>94327</v>
          </cell>
          <cell r="B5764" t="str">
            <v>ATERRO MECANIZADO DE VALA COM ESCAVADEIRA HIDRÁULICA (CAPACIDADE DA CAÇAMBA: 0,8 M³/POTÊNCIA: 111 HP), LARGURA ATÉ 2,5 M, PROFUNDIDADE ATÉ 1,5 M, COM AREIA PARA ATERRO. AF_08/2023</v>
          </cell>
          <cell r="C5764" t="str">
            <v>M3</v>
          </cell>
          <cell r="D5764">
            <v>100.16</v>
          </cell>
          <cell r="E5764">
            <v>6.51</v>
          </cell>
          <cell r="F5764">
            <v>106.67</v>
          </cell>
        </row>
        <row r="5765">
          <cell r="A5765">
            <v>94329</v>
          </cell>
          <cell r="B5765" t="str">
            <v>ATERRO MECANIZADO DE VALA COM ESCAVADEIRA HIDRÁULICA (CAPACIDADE DA CAÇAMBA: 0,8 M³/POTÊNCIA: 111 HP), LARGURA ATÉ 2,5 M, PROFUNDIDADE DE 1,5 A 3,0 M, COM AREIA PARA ATERRO. AF_08/2023</v>
          </cell>
          <cell r="C5765" t="str">
            <v>M3</v>
          </cell>
          <cell r="D5765">
            <v>95.08</v>
          </cell>
          <cell r="E5765">
            <v>5.04</v>
          </cell>
          <cell r="F5765">
            <v>100.12</v>
          </cell>
        </row>
        <row r="5766">
          <cell r="A5766">
            <v>94333</v>
          </cell>
          <cell r="B5766" t="str">
            <v>ATERRO MECANIZADO DE VALA COM ESCAVADEIRA HIDRÁULICA (CAPACIDADE DA CAÇAMBA: 0,8 M³/POTÊNCIA: 111 HP), LARGURA ATÉ 2,5 M, PROFUNDIDADE DE 3,0 A 6,0 M, COM AREIA PARA ATERRO. AF_08/2023</v>
          </cell>
          <cell r="C5766" t="str">
            <v>M3</v>
          </cell>
          <cell r="D5766">
            <v>92.759999999999991</v>
          </cell>
          <cell r="E5766">
            <v>4.4000000000000004</v>
          </cell>
          <cell r="F5766">
            <v>97.16</v>
          </cell>
        </row>
        <row r="5767">
          <cell r="A5767">
            <v>94339</v>
          </cell>
          <cell r="B5767" t="str">
            <v>ATERRO MECANIZADO DE VALA COM RETROESCAVADEIRA (CAPACIDADE DA CAÇAMBA DA RETRO: 0,26 M³/POTÊNCIA: 88 HP), LARGURA ATÉ 1,5 M, PROFUNDIDADE ATÉ 1,5 M, COM AREIA PARA ATERRO. AF_08/2023</v>
          </cell>
          <cell r="C5767" t="str">
            <v>M3</v>
          </cell>
          <cell r="D5767">
            <v>95.360000000000014</v>
          </cell>
          <cell r="E5767">
            <v>6.68</v>
          </cell>
          <cell r="F5767">
            <v>102.04</v>
          </cell>
        </row>
        <row r="5768">
          <cell r="A5768">
            <v>94341</v>
          </cell>
          <cell r="B5768" t="str">
            <v>ATERRO MECANIZADO DE VALA COM RETROESCAVADEIRA (CAPACIDADE DA CAÇAMBA DA RETRO: 0,26 M³/POTÊNCIA: 88 HP), LARGURA ATÉ 1,5 M, PROFUNDIDADE DE 1,5 A 3,0 M, COM AREIA PARA ATERRO. AF_08/2023</v>
          </cell>
          <cell r="C5768" t="str">
            <v>M3</v>
          </cell>
          <cell r="D5768">
            <v>91.5</v>
          </cell>
          <cell r="E5768">
            <v>4.66</v>
          </cell>
          <cell r="F5768">
            <v>96.16</v>
          </cell>
        </row>
        <row r="5769">
          <cell r="A5769">
            <v>94342</v>
          </cell>
          <cell r="B5769" t="str">
            <v>ATERRO MANUAL DE VALAS COM AREIA PARA ATERRO. AF_08/2023</v>
          </cell>
          <cell r="C5769" t="str">
            <v>M3</v>
          </cell>
          <cell r="D5769">
            <v>94.41</v>
          </cell>
          <cell r="E5769">
            <v>17.04</v>
          </cell>
          <cell r="F5769">
            <v>111.45</v>
          </cell>
        </row>
        <row r="5770">
          <cell r="A5770">
            <v>96385</v>
          </cell>
          <cell r="B5770" t="str">
            <v>EXECUÇÃO E COMPACTAÇÃO DE ATERRO COM SOLO PREDOMINANTEMENTE ARGILOSO - EXCLUSIVE SOLO, ESCAVAÇÃO, CARGA E TRANSPORTE. AF_11/2019</v>
          </cell>
          <cell r="C5770" t="str">
            <v>M3</v>
          </cell>
          <cell r="D5770">
            <v>9.56</v>
          </cell>
          <cell r="E5770">
            <v>2.82</v>
          </cell>
          <cell r="F5770">
            <v>12.38</v>
          </cell>
        </row>
        <row r="5771">
          <cell r="A5771">
            <v>96386</v>
          </cell>
          <cell r="B5771" t="str">
            <v>EXECUÇÃO E COMPACTAÇÃO DE ATERRO COM SOLO PREDOMINANTEMENTE ARENOSO - EXCLUSIVE SOLO, ESCAVAÇÃO, CARGA E TRANSPORTE. AF_11/2019</v>
          </cell>
          <cell r="C5771" t="str">
            <v>M3</v>
          </cell>
          <cell r="D5771">
            <v>7.3800000000000008</v>
          </cell>
          <cell r="E5771">
            <v>1.85</v>
          </cell>
          <cell r="F5771">
            <v>9.23</v>
          </cell>
        </row>
        <row r="5772">
          <cell r="A5772">
            <v>93367</v>
          </cell>
          <cell r="B5772" t="str">
            <v>REATERRO MECANIZADO DE VALA COM ESCAVADEIRA HIDRÁULICA (CAPACIDADE DA CAÇAMBA: 0,8 M³/POTÊNCIA: 111 HP), LARGURA DE 1,5 A 2,5 M, PROFUNDIDADE ATÉ 1,5 M, COM SOLO (SEM SUBSTITUIÇÃO) DE 1ª CATEGORIA, COM COMPACTADOR DE SOLOS DE PERCUSSÃO. AF_08/2023</v>
          </cell>
          <cell r="C5772" t="str">
            <v>M3</v>
          </cell>
          <cell r="D5772">
            <v>16.77</v>
          </cell>
          <cell r="E5772">
            <v>6.57</v>
          </cell>
          <cell r="F5772">
            <v>23.34</v>
          </cell>
        </row>
        <row r="5773">
          <cell r="A5773">
            <v>93368</v>
          </cell>
          <cell r="B5773" t="str">
            <v>REATERRO MECANIZADO DE VALA COM ESCAVADEIRA HIDRÁULICA (CAPACIDADE DA CAÇAMBA: 0,8 M³/POTÊNCIA: 111 HP), LARGURA ATÉ 1,5 M, PROFUNDIDADE DE 1,5 A 3,0 M, COM SOLO (SEM SUBSTITUIÇÃO) DE 1ª CATEGORIA, COM COMPACTADOR DE SOLOS DE PERCUSSÃO. AF_08/2023</v>
          </cell>
          <cell r="C5773" t="str">
            <v>M3</v>
          </cell>
          <cell r="D5773">
            <v>14.54</v>
          </cell>
          <cell r="E5773">
            <v>5.89</v>
          </cell>
          <cell r="F5773">
            <v>20.43</v>
          </cell>
        </row>
        <row r="5774">
          <cell r="A5774">
            <v>93369</v>
          </cell>
          <cell r="B5774" t="str">
            <v>REATERRO MECANIZADO DE VALA COM ESCAVADEIRA HIDRÁULICA (CAPACIDADE DA CAÇAMBA: 0,8 M³/POTÊNCIA: 111 HP), LARGURA 1,5 A 2,5 M, PROFUNDIDADE 1,5 A 3,0 M, COM SOLO (SEM SUBSTITUIÇÃO) DE 1ª CATEGORIA, COM COMPACTADOR DE SOLOS DE PERCUSSÃO. AF_08/2023</v>
          </cell>
          <cell r="C5774" t="str">
            <v>M3</v>
          </cell>
          <cell r="D5774">
            <v>11.7</v>
          </cell>
          <cell r="E5774">
            <v>5.09</v>
          </cell>
          <cell r="F5774">
            <v>16.79</v>
          </cell>
        </row>
        <row r="5775">
          <cell r="A5775">
            <v>93372</v>
          </cell>
          <cell r="B5775" t="str">
            <v>REATERRO MECANIZADO DE VALA COM ESCAVADEIRA HIDRÁULICA (CAPACIDADE DA CAÇAMBA: 0,8 M³/POTÊNCIA: 111 HP), LARGURA ATÉ 1,5 M, PROFUNDIDADE DE 3,0 A 6,0 M, COM SOLO (SEM SUBSTITUIÇÃO) DE 1ª CATEGORIA, COM COMPACTADOR DE SOLOS DE PERCUSSÃO. AF_08/2023</v>
          </cell>
          <cell r="C5775" t="str">
            <v>M3</v>
          </cell>
          <cell r="D5775">
            <v>11.190000000000001</v>
          </cell>
          <cell r="E5775">
            <v>4.95</v>
          </cell>
          <cell r="F5775">
            <v>16.14</v>
          </cell>
        </row>
        <row r="5776">
          <cell r="A5776">
            <v>93373</v>
          </cell>
          <cell r="B5776" t="str">
            <v>REATERRO MECANIZADO DE VALA COM ESCAVADEIRA HIDRÁULICA (CAPACIDADE DA CAÇAMBA: 0,8 M³/POTÊNCIA: 111 HP), LARGURA 1,5 A 2,5 M, PROFUNDIDADE 3,0 A 6,0 M, COM SOLO (SEM SUBSTITUIÇÃO) DE 1ª CATEGORIA, COM COMPACTADOR DE SOLOS DE PERCUSSÃO. AF_08/2023</v>
          </cell>
          <cell r="C5776" t="str">
            <v>M3</v>
          </cell>
          <cell r="D5776">
            <v>9.36</v>
          </cell>
          <cell r="E5776">
            <v>4.47</v>
          </cell>
          <cell r="F5776">
            <v>13.83</v>
          </cell>
        </row>
        <row r="5777">
          <cell r="A5777">
            <v>93378</v>
          </cell>
          <cell r="B5777" t="str">
            <v>REATERRO MECANIZADO DE VALA COM RETROESCAVADEIRA (CAPACIDADE DA CAÇAMBA   DA RETRO: 0,26 M³/POTÊNCIA: 88 HP), LARGURA ATÉ 0,8 M, PROFUNDIDADE ATÉ 1,5 M, COM SOLO (SEM SUBSTITUIÇÃO) DE 1ª CATEGORIA, COM COMPACTADOR DE SOLOS DE PERCUSSÃO. AF_08/2023</v>
          </cell>
          <cell r="C5777" t="str">
            <v>M3</v>
          </cell>
          <cell r="D5777">
            <v>15.68</v>
          </cell>
          <cell r="E5777">
            <v>8.7100000000000009</v>
          </cell>
          <cell r="F5777">
            <v>24.39</v>
          </cell>
        </row>
        <row r="5778">
          <cell r="A5778">
            <v>93379</v>
          </cell>
          <cell r="B5778" t="str">
            <v>REATERRO MECANIZADO DE VALA COM RETROESCAVADEIRA (CAPACIDADE DA CAÇAMBA   DA RETRO: 0,26 M³/POTÊNCIA: 88 HP), LARGURA 0,8 A 1,5 M, PROFUNDIDADE ATÉ 1,5 M, COM SOLO (SEM SUBSTITUIÇÃO) DE 1ª CATEGORIA, COM COMPACTADOR DE SOLOS DE PERCUSSÃO AF_08/2023</v>
          </cell>
          <cell r="C5778" t="str">
            <v>M3</v>
          </cell>
          <cell r="D5778">
            <v>11.950000000000001</v>
          </cell>
          <cell r="E5778">
            <v>6.76</v>
          </cell>
          <cell r="F5778">
            <v>18.71</v>
          </cell>
        </row>
        <row r="5779">
          <cell r="A5779">
            <v>93380</v>
          </cell>
          <cell r="B5779" t="str">
            <v>REATERRO MECANIZADO DE VALA COM RETROESCAVADEIRA (CAPACIDADE DA CAÇAMBA   DA RETRO: 0,26 M³/POTÊNCIA: 88 HP), LARGURA ATÉ 0,8 M, PROFUNDIDADE 1,5 A 3,0 M, COM SOLO (SEM SUBSTITUIÇÃO) DE 1ª CATEGORIA, COM COMPACTADOR DE SOLOS DE PERCUSSÃO AF_08/2023</v>
          </cell>
          <cell r="C5779" t="str">
            <v>M3</v>
          </cell>
          <cell r="D5779">
            <v>10.16</v>
          </cell>
          <cell r="E5779">
            <v>5.73</v>
          </cell>
          <cell r="F5779">
            <v>15.89</v>
          </cell>
        </row>
        <row r="5780">
          <cell r="A5780">
            <v>93381</v>
          </cell>
          <cell r="B5780" t="str">
            <v>REATERRO MECANIZADO DE VALA COM RETROESCAVADEIRA (CAPACIDADE DA CAÇAMBA   DA RETRO: 0,26 M³/POTÊNCIA: 88 HP), LARGURA 0,8 A 1,5 M, PROFUNDIDADE 1,5 A 3,0 M, COM SOLO (SEM SUBSTITUIÇÃO) DE 1ª CATEGORIA, COM COMPACTADOR DE SOLOS DE PERCUSSÃO. AF_08/2023</v>
          </cell>
          <cell r="C5780" t="str">
            <v>M3</v>
          </cell>
          <cell r="D5780">
            <v>8.08</v>
          </cell>
          <cell r="E5780">
            <v>4.75</v>
          </cell>
          <cell r="F5780">
            <v>12.83</v>
          </cell>
        </row>
        <row r="5781">
          <cell r="A5781">
            <v>93382</v>
          </cell>
          <cell r="B5781" t="str">
            <v>REATERRO MANUAL DE VALAS, COM COMPACTADOR DE SOLOS DE PERCUSSÃO. AF_08/2023</v>
          </cell>
          <cell r="C5781" t="str">
            <v>M3</v>
          </cell>
          <cell r="D5781">
            <v>10.990000000000002</v>
          </cell>
          <cell r="E5781">
            <v>17.13</v>
          </cell>
          <cell r="F5781">
            <v>28.12</v>
          </cell>
        </row>
        <row r="5782">
          <cell r="A5782">
            <v>104728</v>
          </cell>
          <cell r="B5782" t="str">
            <v>REATERRO MECANIZADO DE VALA COM ESCAVADEIRA HIDRÁULICA (CAPACIDADE DA CAÇAMBA: 0,8 M³/POTÊNCIA: 111 HP), LARGURA DE 1,5 A 2,5 M, PROFUNDIDADE ATÉ 1,5 M, COM SOLO (SEM SUBSTITUIÇÃO) DE 1ª CATEGORIA, COM PLACA VIBRATÓRIA. AF_08/2023</v>
          </cell>
          <cell r="C5782" t="str">
            <v>M3</v>
          </cell>
          <cell r="D5782">
            <v>15.34</v>
          </cell>
          <cell r="E5782">
            <v>4.1100000000000003</v>
          </cell>
          <cell r="F5782">
            <v>19.45</v>
          </cell>
        </row>
        <row r="5783">
          <cell r="A5783">
            <v>104729</v>
          </cell>
          <cell r="B5783" t="str">
            <v>REATERRO MECANIZADO DE VALA COM ESCAVADEIRA HIDRÁULICA (CAPACIDADE DA CAÇAMBA: 0,8 M³/POTÊNCIA: 111 HP), LARGURA ATÉ 1,5 M, PROFUNDIDADE DE 1,5 A 3,0 M, COM SOLO (SEM SUBSTITUIÇÃO) DE 1ª CATEGORIA, COM PLACA VIBRATÓRIA. AF_08/2023</v>
          </cell>
          <cell r="C5783" t="str">
            <v>M3</v>
          </cell>
          <cell r="D5783">
            <v>13.099999999999998</v>
          </cell>
          <cell r="E5783">
            <v>3.46</v>
          </cell>
          <cell r="F5783">
            <v>16.559999999999999</v>
          </cell>
        </row>
        <row r="5784">
          <cell r="A5784">
            <v>104730</v>
          </cell>
          <cell r="B5784" t="str">
            <v>REATERRO MECANIZADO DE VALA COM ESCAVADEIRA HIDRÁULICA (CAPACIDADE DA CAÇAMBA: 0,8 M³/POTÊNCIA: 111 HP), LARGURA DE 1,5 A 2,5 M, PROFUNDIDADE DE 1,5 A 3,0 M, COM SOLO (SEM SUBSTITUIÇÃO) DE 1ª CATEGORIA, COM PLACA VIBRATÓRIA. AF_08/2023</v>
          </cell>
          <cell r="C5784" t="str">
            <v>M3</v>
          </cell>
          <cell r="D5784">
            <v>10.25</v>
          </cell>
          <cell r="E5784">
            <v>2.68</v>
          </cell>
          <cell r="F5784">
            <v>12.93</v>
          </cell>
        </row>
        <row r="5785">
          <cell r="A5785">
            <v>104731</v>
          </cell>
          <cell r="B5785" t="str">
            <v>REATERRO MECANIZADO DE VALA COM ESCAVADEIRA HIDRÁULICA (CAPACIDADE DA CAÇAMBA: 0,8 M³/POTÊNCIA: 111 HP), LARGURA ATÉ 1,5 M, PROFUNDIDADE DE 3,0 A 6,0 M, COM SOLO (SEM SUBSTITUIÇÃO) DE 1ª CATEGORIA, COM PLACA VIBRATÓRIA. AF_08/2023</v>
          </cell>
          <cell r="C5785" t="str">
            <v>M3</v>
          </cell>
          <cell r="D5785">
            <v>9.7399999999999984</v>
          </cell>
          <cell r="E5785">
            <v>2.54</v>
          </cell>
          <cell r="F5785">
            <v>12.28</v>
          </cell>
        </row>
        <row r="5786">
          <cell r="A5786">
            <v>104732</v>
          </cell>
          <cell r="B5786" t="str">
            <v>REATERRO MECANIZADO DE VALA COM ESCAVADEIRA HIDRÁULICA (CAPACIDADE DA CAÇAMBA: 0,8 M³/POTÊNCIA: 111 HP), LARGURA DE 1,5 A 2,5 M, PROFUNDIDADE DE 3,0 A 6,0 M, COM SOLO (SEM SUBSTITUIÇÃO) DE 1ª CATEGORIA, COM PLACA VIBRATÓRIA. AF_08/2023</v>
          </cell>
          <cell r="C5786" t="str">
            <v>M3</v>
          </cell>
          <cell r="D5786">
            <v>7.9200000000000008</v>
          </cell>
          <cell r="E5786">
            <v>2.0499999999999998</v>
          </cell>
          <cell r="F5786">
            <v>9.9700000000000006</v>
          </cell>
        </row>
        <row r="5787">
          <cell r="A5787">
            <v>104733</v>
          </cell>
          <cell r="B5787" t="str">
            <v>REATERRO MECANIZADO DE VALA COM RETROESCAVADEIRA (CAPACIDADE   DA   CAÇAMBA   DA RETRO: 0,26 M³/POTÊNCIA: 88 HP), LARGURA ATÉ 0,8 M, PROFUNDIDADE ATÉ 1,5 M, COM SOLO (SEM SUBSTITUIÇÃO) DE 1ª CATEGORIA, COM PLACA VIBRATÓRIA. AF_08/2023</v>
          </cell>
          <cell r="C5787" t="str">
            <v>M3</v>
          </cell>
          <cell r="D5787">
            <v>14.45</v>
          </cell>
          <cell r="E5787">
            <v>5.86</v>
          </cell>
          <cell r="F5787">
            <v>20.309999999999999</v>
          </cell>
        </row>
        <row r="5788">
          <cell r="A5788">
            <v>104734</v>
          </cell>
          <cell r="B5788" t="str">
            <v>REATERRO MECANIZADO DE VALA COM RETROESCAVADEIRA (CAPACIDADE   DA   CAÇAMBA   DA RETRO: 0,26 M³/POTÊNCIA: 88 HP), LARGURA DE 0,8 A 1,5 M, PROFUNDIDADE ATÉ 1,5 M, COM SOLO (SEM SUBSTITUIÇÃO) DE 1ª CATEGORIA, COM PLACA VIBRATÓRIA. AF_08/2023</v>
          </cell>
          <cell r="C5788" t="str">
            <v>M3</v>
          </cell>
          <cell r="D5788">
            <v>10.61</v>
          </cell>
          <cell r="E5788">
            <v>4.12</v>
          </cell>
          <cell r="F5788">
            <v>14.73</v>
          </cell>
        </row>
        <row r="5789">
          <cell r="A5789">
            <v>104735</v>
          </cell>
          <cell r="B5789" t="str">
            <v>REATERRO MECANIZADO DE VALA COM RETROESCAVADEIRA (CAPACIDADE   DA   CAÇAMBA   DA RETRO: 0,26 M³/POTÊNCIA: 88 HP), LARGURA ATÉ 0,8 M, PROFUNDIDADE DE 1,5 A 3,0 M, COM SOLO (SEM SUBSTITUIÇÃO) DE 1ª CATEGORIA, COM PLACA VIBRATÓRIA. AF_08/2023</v>
          </cell>
          <cell r="C5789" t="str">
            <v>M3</v>
          </cell>
          <cell r="D5789">
            <v>8.75</v>
          </cell>
          <cell r="E5789">
            <v>3.22</v>
          </cell>
          <cell r="F5789">
            <v>11.97</v>
          </cell>
        </row>
        <row r="5790">
          <cell r="A5790">
            <v>104736</v>
          </cell>
          <cell r="B5790" t="str">
            <v>REATERRO MECANIZADO DE VALA COM RETROESCAVADEIRA (CAPACIDADE   DA   CAÇAMBA   DA RETRO: 0,26 M³/POTÊNCIA: 88 HP), LARGURA DE 0,8 A 1,5 M, PROFUNDIDADE DE 1,5 A 3,0 M, COM SOLO (SEM SUBSTITUIÇÃO) DE 1ª CATEGORIA, COM PLACA VIBRATÓRIA. AF_08/2023</v>
          </cell>
          <cell r="C5790" t="str">
            <v>M3</v>
          </cell>
          <cell r="D5790">
            <v>6.66</v>
          </cell>
          <cell r="E5790">
            <v>2.31</v>
          </cell>
          <cell r="F5790">
            <v>8.9700000000000006</v>
          </cell>
        </row>
        <row r="5791">
          <cell r="A5791">
            <v>104737</v>
          </cell>
          <cell r="B5791" t="str">
            <v>REATERRO MANUAL DE VALAS, COM PLACA VIBRATÓRIA. AF_08/2023</v>
          </cell>
          <cell r="C5791" t="str">
            <v>M3</v>
          </cell>
          <cell r="D5791">
            <v>9.75</v>
          </cell>
          <cell r="E5791">
            <v>14.3</v>
          </cell>
          <cell r="F5791">
            <v>24.05</v>
          </cell>
        </row>
        <row r="5792">
          <cell r="A5792">
            <v>104738</v>
          </cell>
          <cell r="B5792" t="str">
            <v>ATERRO MECANIZADO DE VALA COM MINICARREGADEIRA, COM SOLO ARGILO-ARENOSO. AF_08/2023</v>
          </cell>
          <cell r="C5792" t="str">
            <v>M3</v>
          </cell>
          <cell r="D5792">
            <v>68.16</v>
          </cell>
          <cell r="E5792">
            <v>10.01</v>
          </cell>
          <cell r="F5792">
            <v>78.17</v>
          </cell>
        </row>
        <row r="5793">
          <cell r="A5793">
            <v>104739</v>
          </cell>
          <cell r="B5793" t="str">
            <v>ATERRO MECANIZADO DE VALA COM MINICARREGADEIRA, COM AREIA PARA ATERRO. AF_08/2023</v>
          </cell>
          <cell r="C5793" t="str">
            <v>M3</v>
          </cell>
          <cell r="D5793">
            <v>100.8</v>
          </cell>
          <cell r="E5793">
            <v>10</v>
          </cell>
          <cell r="F5793">
            <v>110.8</v>
          </cell>
        </row>
        <row r="5794">
          <cell r="A5794">
            <v>104740</v>
          </cell>
          <cell r="B5794" t="str">
            <v>REATERRO MECANIZADO DE VALA COM MINICARREGADEIRA, COM COMPACTADOR DE SOLOS DE PERCUSSÃO. AF_08/2023</v>
          </cell>
          <cell r="C5794" t="str">
            <v>M3</v>
          </cell>
          <cell r="D5794">
            <v>17.39</v>
          </cell>
          <cell r="E5794">
            <v>10.08</v>
          </cell>
          <cell r="F5794">
            <v>27.47</v>
          </cell>
        </row>
        <row r="5795">
          <cell r="A5795">
            <v>104741</v>
          </cell>
          <cell r="B5795" t="str">
            <v>REATERRO MECANIZADO DE VALA COM MINICARREGADEIRA, COM PLACA VIBRATÓRIA. AF_08/2023</v>
          </cell>
          <cell r="C5795" t="str">
            <v>M3</v>
          </cell>
          <cell r="D5795">
            <v>16.149999999999999</v>
          </cell>
          <cell r="E5795">
            <v>7.24</v>
          </cell>
          <cell r="F5795">
            <v>23.39</v>
          </cell>
        </row>
        <row r="5796">
          <cell r="A5796">
            <v>104742</v>
          </cell>
          <cell r="B5796" t="str">
            <v>COMPACTAÇÃO DE VALAS COM ROLO COMPRESSOR. AF_08/2023</v>
          </cell>
          <cell r="C5796" t="str">
            <v>M2</v>
          </cell>
          <cell r="D5796">
            <v>7.1000000000000005</v>
          </cell>
          <cell r="E5796">
            <v>1.1200000000000001</v>
          </cell>
          <cell r="F5796">
            <v>8.2200000000000006</v>
          </cell>
        </row>
        <row r="5797">
          <cell r="A5797">
            <v>97916</v>
          </cell>
          <cell r="B5797" t="str">
            <v>TRANSPORTE COM CAMINHÃO BASCULANTE DE 6 M³, EM VIA URBANA EM LEITO NATURAL (UNIDADE: TXKM). AF_07/2020</v>
          </cell>
          <cell r="C5797" t="str">
            <v>TXKM</v>
          </cell>
          <cell r="D5797">
            <v>2.11</v>
          </cell>
          <cell r="E5797">
            <v>0.39</v>
          </cell>
          <cell r="F5797">
            <v>2.5</v>
          </cell>
        </row>
        <row r="5798">
          <cell r="A5798">
            <v>97917</v>
          </cell>
          <cell r="B5798" t="str">
            <v>TRANSPORTE COM CAMINHÃO BASCULANTE DE 6 M³, EM VIA URBANA EM REVESTIMENTO PRIMÁRIO (UNIDADE: TXKM). AF_07/2020</v>
          </cell>
          <cell r="C5798" t="str">
            <v>TXKM</v>
          </cell>
          <cell r="D5798">
            <v>1.8099999999999998</v>
          </cell>
          <cell r="E5798">
            <v>0.34</v>
          </cell>
          <cell r="F5798">
            <v>2.15</v>
          </cell>
        </row>
        <row r="5799">
          <cell r="A5799">
            <v>97918</v>
          </cell>
          <cell r="B5799" t="str">
            <v>TRANSPORTE COM CAMINHÃO BASCULANTE DE 6 M³, EM VIA URBANA PAVIMENTADA, DMT ATÉ 30 KM (UNIDADE: TXKM). AF_07/2020</v>
          </cell>
          <cell r="C5799" t="str">
            <v>TXKM</v>
          </cell>
          <cell r="D5799">
            <v>1.67</v>
          </cell>
          <cell r="E5799">
            <v>0.31</v>
          </cell>
          <cell r="F5799">
            <v>1.98</v>
          </cell>
        </row>
        <row r="5800">
          <cell r="A5800">
            <v>97919</v>
          </cell>
          <cell r="B5800" t="str">
            <v>TRANSPORTE COM CAMINHÃO BASCULANTE DE 6 M³, EM VIA URBANA PAVIMENTADA, ADICIONAL PARA DMT EXCEDENTE A 30 KM (UNIDADE: TXKM). AF_07/2020</v>
          </cell>
          <cell r="C5800" t="str">
            <v>TXKM</v>
          </cell>
          <cell r="D5800">
            <v>0.66</v>
          </cell>
          <cell r="E5800">
            <v>0.12</v>
          </cell>
          <cell r="F5800">
            <v>0.78</v>
          </cell>
        </row>
        <row r="5801">
          <cell r="A5801">
            <v>101616</v>
          </cell>
          <cell r="B5801" t="str">
            <v>PREPARO DE FUNDO DE VALA COM LARGURA MENOR QUE 1,5 M (ACERTO DO SOLO NATURAL). AF_08/2020</v>
          </cell>
          <cell r="C5801" t="str">
            <v>M2</v>
          </cell>
          <cell r="D5801">
            <v>2.1399999999999997</v>
          </cell>
          <cell r="E5801">
            <v>4.9800000000000004</v>
          </cell>
          <cell r="F5801">
            <v>7.12</v>
          </cell>
        </row>
        <row r="5802">
          <cell r="A5802">
            <v>101617</v>
          </cell>
          <cell r="B5802" t="str">
            <v>PREPARO DE FUNDO DE VALA COM LARGURA MAIOR OU IGUAL A 1,5 M E MENOR QUE 2,5 M (ACERTO DO SOLO NATURAL). AF_08/2020</v>
          </cell>
          <cell r="C5802" t="str">
            <v>M2</v>
          </cell>
          <cell r="D5802">
            <v>1.0299999999999998</v>
          </cell>
          <cell r="E5802">
            <v>2.4700000000000002</v>
          </cell>
          <cell r="F5802">
            <v>3.5</v>
          </cell>
        </row>
        <row r="5803">
          <cell r="A5803">
            <v>101618</v>
          </cell>
          <cell r="B5803" t="str">
            <v>PREPARO DE FUNDO DE VALA COM LARGURA MENOR QUE 1,5 M, COM CAMADA DE AREIA, LANÇAMENTO MANUAL. AF_08/2020</v>
          </cell>
          <cell r="C5803" t="str">
            <v>M3</v>
          </cell>
          <cell r="D5803">
            <v>175.9</v>
          </cell>
          <cell r="E5803">
            <v>97.4</v>
          </cell>
          <cell r="F5803">
            <v>273.3</v>
          </cell>
        </row>
        <row r="5804">
          <cell r="A5804">
            <v>101619</v>
          </cell>
          <cell r="B5804" t="str">
            <v>PREPARO DE FUNDO DE VALA COM LARGURA MENOR QUE 1,5 M, COM CAMADA DE BRITA, LANÇAMENTO MANUAL. AF_08/2020</v>
          </cell>
          <cell r="C5804" t="str">
            <v>M3</v>
          </cell>
          <cell r="D5804">
            <v>137.13</v>
          </cell>
          <cell r="E5804">
            <v>119.43</v>
          </cell>
          <cell r="F5804">
            <v>256.56</v>
          </cell>
        </row>
        <row r="5805">
          <cell r="A5805">
            <v>101620</v>
          </cell>
          <cell r="B5805" t="str">
            <v>PREPARO DE FUNDO DE VALA COM LARGURA MAIOR OU IGUAL A 1,5 M E MENOR QUE 2,5 M, COM CAMADA DE AREIA, LANÇAMENTO MANUAL. AF_08/2020</v>
          </cell>
          <cell r="C5805" t="str">
            <v>M3</v>
          </cell>
          <cell r="D5805">
            <v>166.98000000000002</v>
          </cell>
          <cell r="E5805">
            <v>77.760000000000005</v>
          </cell>
          <cell r="F5805">
            <v>244.74</v>
          </cell>
        </row>
        <row r="5806">
          <cell r="A5806">
            <v>101621</v>
          </cell>
          <cell r="B5806" t="str">
            <v>PREPARO DE FUNDO DE VALA COM LARGURA MAIOR OU IGUAL A 1,5 M E MENOR QUE 2,5 M, COM CAMADA DE BRITA, LANÇAMENTO MANUAL. AF_08/2020</v>
          </cell>
          <cell r="C5806" t="str">
            <v>M3</v>
          </cell>
          <cell r="D5806">
            <v>128.20999999999998</v>
          </cell>
          <cell r="E5806">
            <v>99.8</v>
          </cell>
          <cell r="F5806">
            <v>228.01</v>
          </cell>
        </row>
        <row r="5807">
          <cell r="A5807">
            <v>101622</v>
          </cell>
          <cell r="B5807" t="str">
            <v>PREPARO DE FUNDO DE VALA COM LARGURA MENOR QUE 1,5 M, COM CAMADA DE AREIA, LANÇAMENTO MECANIZADO. AF_08/2020</v>
          </cell>
          <cell r="C5807" t="str">
            <v>M3</v>
          </cell>
          <cell r="D5807">
            <v>186.34</v>
          </cell>
          <cell r="E5807">
            <v>52.23</v>
          </cell>
          <cell r="F5807">
            <v>238.57</v>
          </cell>
        </row>
        <row r="5808">
          <cell r="A5808">
            <v>101623</v>
          </cell>
          <cell r="B5808" t="str">
            <v>PREPARO DE FUNDO DE VALA COM LARGURA MENOR QUE 1,5 M, COM CAMADA DE BRITA, LANÇAMENTO MECANIZADO. AF_08/2020</v>
          </cell>
          <cell r="C5808" t="str">
            <v>M3</v>
          </cell>
          <cell r="D5808">
            <v>150.04</v>
          </cell>
          <cell r="E5808">
            <v>63.72</v>
          </cell>
          <cell r="F5808">
            <v>213.76</v>
          </cell>
        </row>
        <row r="5809">
          <cell r="A5809">
            <v>101624</v>
          </cell>
          <cell r="B5809" t="str">
            <v>PREPARO DE FUNDO DE VALA COM LARGURA MAIOR OU IGUAL A 1,5 M E MENOR QUE 2,5 M, COM CAMADA DE BRITA, LANÇAMENTO MECANIZADO. AF_08/2020</v>
          </cell>
          <cell r="C5809" t="str">
            <v>M3</v>
          </cell>
          <cell r="D5809">
            <v>124.5</v>
          </cell>
          <cell r="E5809">
            <v>39.01</v>
          </cell>
          <cell r="F5809">
            <v>163.51</v>
          </cell>
        </row>
        <row r="5810">
          <cell r="A5810">
            <v>101625</v>
          </cell>
          <cell r="B5810" t="str">
            <v>PREPARO DE FUNDO DE VALA COM LARGURA MAIOR OU IGUAL A 1,5 M E MENOR QUE 2,5 M, COM CAMADA DE AREIA, LANÇAMENTO MECANIZADO. AF_08/2020</v>
          </cell>
          <cell r="C5810" t="str">
            <v>M3</v>
          </cell>
          <cell r="D5810">
            <v>164.11</v>
          </cell>
          <cell r="E5810">
            <v>30.57</v>
          </cell>
          <cell r="F5810">
            <v>194.68</v>
          </cell>
        </row>
        <row r="5811">
          <cell r="A5811">
            <v>101159</v>
          </cell>
          <cell r="B5811" t="str">
            <v>ALVENARIA DE VEDAÇÃO DE BLOCOS CERÂMICOS MACIÇOS DE 5X10X20CM (ESPESSURA 10CM) E ARGAMASSA DE ASSENTAMENTO COM PREPARO EM BETONEIRA. AF_05/2020</v>
          </cell>
          <cell r="C5811" t="str">
            <v>M2</v>
          </cell>
          <cell r="D5811">
            <v>86.910000000000011</v>
          </cell>
          <cell r="E5811">
            <v>62.05</v>
          </cell>
          <cell r="F5811">
            <v>148.96</v>
          </cell>
        </row>
        <row r="5812">
          <cell r="A5812">
            <v>103322</v>
          </cell>
          <cell r="B5812" t="str">
            <v>ALVENARIA DE VEDAÇÃO DE BLOCOS CERÂMICOS FURADOS NA VERTICAL DE 9X19X39 CM (ESPESSURA 9 CM) E ARGAMASSA DE ASSENTAMENTO COM PREPARO EM BETONEIRA. AF_12/2021</v>
          </cell>
          <cell r="C5812" t="str">
            <v>M2</v>
          </cell>
          <cell r="D5812">
            <v>41.410000000000004</v>
          </cell>
          <cell r="E5812">
            <v>19.04</v>
          </cell>
          <cell r="F5812">
            <v>60.45</v>
          </cell>
        </row>
        <row r="5813">
          <cell r="A5813">
            <v>103323</v>
          </cell>
          <cell r="B5813" t="str">
            <v>ALVENARIA DE VEDAÇÃO DE BLOCOS CERÂMICOS FURADOS NA VERTICAL DE 9X19X39 CM (ESPESSURA 9 CM) E ARGAMASSA DE ASSENTAMENTO COM PREPARO MANUAL. AF_12/2021</v>
          </cell>
          <cell r="C5813" t="str">
            <v>M2</v>
          </cell>
          <cell r="D5813">
            <v>41.93</v>
          </cell>
          <cell r="E5813">
            <v>19.93</v>
          </cell>
          <cell r="F5813">
            <v>61.86</v>
          </cell>
        </row>
        <row r="5814">
          <cell r="A5814">
            <v>103324</v>
          </cell>
          <cell r="B5814" t="str">
            <v>ALVENARIA DE VEDAÇÃO DE BLOCOS CERÂMICOS FURADOS NA VERTICAL DE 14X19X39 CM (ESPESSURA 14 CM) E ARGAMASSA DE ASSENTAMENTO COM PREPARO EM BETONEIRA. AF_12/2021</v>
          </cell>
          <cell r="C5814" t="str">
            <v>M2</v>
          </cell>
          <cell r="D5814">
            <v>53.81</v>
          </cell>
          <cell r="E5814">
            <v>27.45</v>
          </cell>
          <cell r="F5814">
            <v>81.260000000000005</v>
          </cell>
        </row>
        <row r="5815">
          <cell r="A5815">
            <v>103325</v>
          </cell>
          <cell r="B5815" t="str">
            <v>ALVENARIA DE VEDAÇÃO DE BLOCOS CERÂMICOS FURADOS NA VERTICAL DE 14X19X39 CM (ESPESSURA 14 CM) E ARGAMASSA DE ASSENTAMENTO COM PREPARO MANUAL. AF_12/2021</v>
          </cell>
          <cell r="C5815" t="str">
            <v>M2</v>
          </cell>
          <cell r="D5815">
            <v>54.4</v>
          </cell>
          <cell r="E5815">
            <v>28.46</v>
          </cell>
          <cell r="F5815">
            <v>82.86</v>
          </cell>
        </row>
        <row r="5816">
          <cell r="A5816">
            <v>103326</v>
          </cell>
          <cell r="B5816" t="str">
            <v>ALVENARIA DE VEDAÇÃO DE BLOCOS CERÂMICOS FURADOS NA VERTICAL DE 19X19X39 CM (ESPESSURA 19 CM) E ARGAMASSA DE ASSENTAMENTO COM PREPARO EM BETONEIRA. AF_12/2021</v>
          </cell>
          <cell r="C5816" t="str">
            <v>M2</v>
          </cell>
          <cell r="D5816">
            <v>66.070000000000007</v>
          </cell>
          <cell r="E5816">
            <v>31.61</v>
          </cell>
          <cell r="F5816">
            <v>97.68</v>
          </cell>
        </row>
        <row r="5817">
          <cell r="A5817">
            <v>103327</v>
          </cell>
          <cell r="B5817" t="str">
            <v>ALVENARIA DE VEDAÇÃO DE BLOCOS CERÂMICOS FURADOS NA VERTICAL DE 19X19X39 CM (ESPESSURA 19 CM) E ARGAMASSA DE ASSENTAMENTO COM PREPARO MANUAL. AF_12/2021</v>
          </cell>
          <cell r="C5817" t="str">
            <v>M2</v>
          </cell>
          <cell r="D5817">
            <v>66.75</v>
          </cell>
          <cell r="E5817">
            <v>32.799999999999997</v>
          </cell>
          <cell r="F5817">
            <v>99.55</v>
          </cell>
        </row>
        <row r="5818">
          <cell r="A5818">
            <v>103328</v>
          </cell>
          <cell r="B5818" t="str">
            <v>ALVENARIA DE VEDAÇÃO DE BLOCOS CERÂMICOS FURADOS NA HORIZONTAL DE 9X19X19 CM (ESPESSURA 9 CM) E ARGAMASSA DE ASSENTAMENTO COM PREPARO EM BETONEIRA. AF_12/2021</v>
          </cell>
          <cell r="C5818" t="str">
            <v>M2</v>
          </cell>
          <cell r="D5818">
            <v>48.13</v>
          </cell>
          <cell r="E5818">
            <v>50.21</v>
          </cell>
          <cell r="F5818">
            <v>98.34</v>
          </cell>
        </row>
        <row r="5819">
          <cell r="A5819">
            <v>103329</v>
          </cell>
          <cell r="B5819" t="str">
            <v>ALVENARIA DE VEDAÇÃO DE BLOCOS CERÂMICOS FURADOS NA HORIZONTAL DE 9X19X19 CM (ESPESSURA 9 CM) E ARGAMASSA DE ASSENTAMENTO COM PREPARO MANUAL. AF_12/2021</v>
          </cell>
          <cell r="C5819" t="str">
            <v>M2</v>
          </cell>
          <cell r="D5819">
            <v>48.6</v>
          </cell>
          <cell r="E5819">
            <v>50.98</v>
          </cell>
          <cell r="F5819">
            <v>99.58</v>
          </cell>
        </row>
        <row r="5820">
          <cell r="A5820">
            <v>103330</v>
          </cell>
          <cell r="B5820" t="str">
            <v>ALVENARIA DE VEDAÇÃO DE BLOCOS CERÂMICOS FURADOS NA HORIZONTAL DE 11,5X19X19 CM (ESPESSURA 11,5 CM) E ARGAMASSA DE ASSENTAMENTO COM PREPARO EM BETONEIRA. AF_12/2021</v>
          </cell>
          <cell r="C5820" t="str">
            <v>M2</v>
          </cell>
          <cell r="D5820">
            <v>51.42</v>
          </cell>
          <cell r="E5820">
            <v>37.700000000000003</v>
          </cell>
          <cell r="F5820">
            <v>89.12</v>
          </cell>
        </row>
        <row r="5821">
          <cell r="A5821">
            <v>103331</v>
          </cell>
          <cell r="B5821" t="str">
            <v>ALVENARIA DE VEDAÇÃO DE BLOCOS CERÂMICOS FURADOS NA HORIZONTAL DE 11,5X19X19 CM (ESPESSURA 11,5 CM) E ARGAMASSA DE ASSENTAMENTO COM PREPARO MANUAL. AF_12/2021</v>
          </cell>
          <cell r="C5821" t="str">
            <v>M2</v>
          </cell>
          <cell r="D5821">
            <v>51.910000000000004</v>
          </cell>
          <cell r="E5821">
            <v>38.54</v>
          </cell>
          <cell r="F5821">
            <v>90.45</v>
          </cell>
        </row>
        <row r="5822">
          <cell r="A5822">
            <v>103332</v>
          </cell>
          <cell r="B5822" t="str">
            <v>ALVENARIA DE VEDAÇÃO DE BLOCOS CERÂMICOS FURADOS NA HORIZONTAL DE 9X14X19 CM (ESPESSURA 9 CM) E ARGAMASSA DE ASSENTAMENTO COM PREPARO EM BETONEIRA. AF_12/2021</v>
          </cell>
          <cell r="C5822" t="str">
            <v>M2</v>
          </cell>
          <cell r="D5822">
            <v>61.179999999999993</v>
          </cell>
          <cell r="E5822">
            <v>68.42</v>
          </cell>
          <cell r="F5822">
            <v>129.6</v>
          </cell>
        </row>
        <row r="5823">
          <cell r="A5823">
            <v>103333</v>
          </cell>
          <cell r="B5823" t="str">
            <v>ALVENARIA DE VEDAÇÃO DE BLOCOS CERÂMICOS FURADOS NA HORIZONTAL DE 9X14X19 CM (ESPESSURA 9 CM) E ARGAMASSA DE ASSENTAMENTO COM PREPARO MANUAL. AF_12/2021</v>
          </cell>
          <cell r="C5823" t="str">
            <v>M2</v>
          </cell>
          <cell r="D5823">
            <v>61.700000000000017</v>
          </cell>
          <cell r="E5823">
            <v>69.319999999999993</v>
          </cell>
          <cell r="F5823">
            <v>131.02000000000001</v>
          </cell>
        </row>
        <row r="5824">
          <cell r="A5824">
            <v>103334</v>
          </cell>
          <cell r="B5824" t="str">
            <v>ALVENARIA DE VEDAÇÃO DE BLOCOS CERÂMICOS FURADOS NA HORIZONTAL DE 14X9X19 CM (ESPESSURA 14 CM, BLOCO DEITADO) E ARGAMASSA DE ASSENTAMENTO COM PREPARO EM BETONEIRA. AF_12/2021</v>
          </cell>
          <cell r="C5824" t="str">
            <v>M2</v>
          </cell>
          <cell r="D5824">
            <v>81.91</v>
          </cell>
          <cell r="E5824">
            <v>72.81</v>
          </cell>
          <cell r="F5824">
            <v>154.72</v>
          </cell>
        </row>
        <row r="5825">
          <cell r="A5825">
            <v>103335</v>
          </cell>
          <cell r="B5825" t="str">
            <v>ALVENARIA DE VEDAÇÃO DE BLOCOS CERÂMICOS FURADOS NA HORIZONTAL DE 14X9X19 CM (ESPESSURA 14 CM, BLOCO DEITADO) E ARGAMASSA DE ASSENTAMENTO COM PREPARO MANUAL. AF_12/2021</v>
          </cell>
          <cell r="C5825" t="str">
            <v>M2</v>
          </cell>
          <cell r="D5825">
            <v>82.829999999999984</v>
          </cell>
          <cell r="E5825">
            <v>74.37</v>
          </cell>
          <cell r="F5825">
            <v>157.19999999999999</v>
          </cell>
        </row>
        <row r="5826">
          <cell r="A5826">
            <v>103350</v>
          </cell>
          <cell r="B5826" t="str">
            <v>ALVENARIA DE VEDAÇÃO DE BLOCOS CERÂMICOS FURADOS NA HORIZONTAL DE 9X9X19 CM (ESPESSURA 9 CM) E ARGAMASSA DE ASSENTAMENTO COM PREPARO EM BETONEIRA. AF_12/2021</v>
          </cell>
          <cell r="C5826" t="str">
            <v>M2</v>
          </cell>
          <cell r="D5826">
            <v>98.53</v>
          </cell>
          <cell r="E5826">
            <v>94.1</v>
          </cell>
          <cell r="F5826">
            <v>192.63</v>
          </cell>
        </row>
        <row r="5827">
          <cell r="A5827">
            <v>103351</v>
          </cell>
          <cell r="B5827" t="str">
            <v>ALVENARIA DE VEDAÇÃO DE BLOCOS CERÂMICOS FURADOS NA HORIZONTAL DE 9X9X19 CM (ESPESSURA 9 CM) E ARGAMASSA DE ASSENTAMENTO COM PREPARO MANUAL. AF_12/2021</v>
          </cell>
          <cell r="C5827" t="str">
            <v>M2</v>
          </cell>
          <cell r="D5827">
            <v>99.21</v>
          </cell>
          <cell r="E5827">
            <v>95.24</v>
          </cell>
          <cell r="F5827">
            <v>194.45</v>
          </cell>
        </row>
        <row r="5828">
          <cell r="A5828">
            <v>103356</v>
          </cell>
          <cell r="B5828" t="str">
            <v>ALVENARIA DE VEDAÇÃO DE BLOCOS CERÂMICOS FURADOS NA HORIZONTAL DE 9X19X29 CM (ESPESSURA 9 CM) E ARGAMASSA DE ASSENTAMENTO COM PREPARO EM BETONEIRA. AF_12/2021</v>
          </cell>
          <cell r="C5828" t="str">
            <v>M2</v>
          </cell>
          <cell r="D5828">
            <v>35.25</v>
          </cell>
          <cell r="E5828">
            <v>24.32</v>
          </cell>
          <cell r="F5828">
            <v>59.57</v>
          </cell>
        </row>
        <row r="5829">
          <cell r="A5829">
            <v>103357</v>
          </cell>
          <cell r="B5829" t="str">
            <v>ALVENARIA DE VEDAÇÃO DE BLOCOS CERÂMICOS FURADOS NA HORIZONTAL DE 9X19X29 CM (ESPESSURA 9 CM) E ARGAMASSA DE ASSENTAMENTO COM PREPARO MANUAL. AF_12/2021</v>
          </cell>
          <cell r="C5829" t="str">
            <v>M2</v>
          </cell>
          <cell r="D5829">
            <v>35.64</v>
          </cell>
          <cell r="E5829">
            <v>24.97</v>
          </cell>
          <cell r="F5829">
            <v>60.61</v>
          </cell>
        </row>
        <row r="5830">
          <cell r="A5830">
            <v>89282</v>
          </cell>
          <cell r="B5830" t="str">
            <v>ALVENARIA ESTRUTURAL DE BLOCOS CERÂMICOS 14X19X39, (ESPESSURA DE 14 CM), UTILIZANDO PALHETA E ARGAMASSA DE ASSENTAMENTO COM PREPARO EM BETONEIRA. AF_03/2023</v>
          </cell>
          <cell r="C5830" t="str">
            <v>M2</v>
          </cell>
          <cell r="D5830">
            <v>53.209999999999994</v>
          </cell>
          <cell r="E5830">
            <v>21.37</v>
          </cell>
          <cell r="F5830">
            <v>74.58</v>
          </cell>
        </row>
        <row r="5831">
          <cell r="A5831">
            <v>89283</v>
          </cell>
          <cell r="B5831" t="str">
            <v>ALVENARIA ESTRUTURAL DE BLOCOS CERÂMICOS 14X19X39, (ESPESSURA DE 14 CM), UTILIZANDO PALHETA E ARGAMASSA DE ASSENTAMENTO COM PREPARO MANUAL. AF_03/2023</v>
          </cell>
          <cell r="C5831" t="str">
            <v>M2</v>
          </cell>
          <cell r="D5831">
            <v>53.860000000000007</v>
          </cell>
          <cell r="E5831">
            <v>22.32</v>
          </cell>
          <cell r="F5831">
            <v>76.180000000000007</v>
          </cell>
        </row>
        <row r="5832">
          <cell r="A5832">
            <v>89290</v>
          </cell>
          <cell r="B5832" t="str">
            <v>ALVENARIA ESTRUTURAL DE BLOCOS CERÂMICOS 14X19X29, (ESPESSURA DE 14 CM), UTILIZANDO PALHETA E ARGAMASSA DE ASSENTAMENTO COM PREPARO EM BETONEIRA. AF_03/2023</v>
          </cell>
          <cell r="C5832" t="str">
            <v>M2</v>
          </cell>
          <cell r="D5832">
            <v>57.14</v>
          </cell>
          <cell r="E5832">
            <v>27.88</v>
          </cell>
          <cell r="F5832">
            <v>85.02</v>
          </cell>
        </row>
        <row r="5833">
          <cell r="A5833">
            <v>89291</v>
          </cell>
          <cell r="B5833" t="str">
            <v>ALVENARIA ESTRUTURAL DE BLOCOS CERÂMICOS 14X19X29, (ESPESSURA DE 14 CM), UTILIZANDO PALHETA E ARGAMASSA DE ASSENTAMENTO COM PREPARO MANUAL. AF_03/2023</v>
          </cell>
          <cell r="C5833" t="str">
            <v>M2</v>
          </cell>
          <cell r="D5833">
            <v>57.86</v>
          </cell>
          <cell r="E5833">
            <v>28.94</v>
          </cell>
          <cell r="F5833">
            <v>86.8</v>
          </cell>
        </row>
        <row r="5834">
          <cell r="A5834">
            <v>89298</v>
          </cell>
          <cell r="B5834" t="str">
            <v>ALVENARIA ESTRUTURAL DE BLOCOS CERÂMICOS 14X19X39, (ESPESSURA DE 14 CM), UTILIZANDO COLHER DE PEDREIRO E ARGAMASSA DE ASSENTAMENTO COM PREPARO EM BETONEIRA. AF_03/2023</v>
          </cell>
          <cell r="C5834" t="str">
            <v>M2</v>
          </cell>
          <cell r="D5834">
            <v>58.019999999999996</v>
          </cell>
          <cell r="E5834">
            <v>28.8</v>
          </cell>
          <cell r="F5834">
            <v>86.82</v>
          </cell>
        </row>
        <row r="5835">
          <cell r="A5835">
            <v>89299</v>
          </cell>
          <cell r="B5835" t="str">
            <v>ALVENARIA ESTRUTURAL DE BLOCOS CERÂMICOS 14X19X39, (ESPESSURA DE 14 CM), UTILIZANDO COLHER DE PEDREIRO E ARGAMASSA DE ASSENTAMENTO COM PREPARO MANUAL. AF_03/2023</v>
          </cell>
          <cell r="C5835" t="str">
            <v>M2</v>
          </cell>
          <cell r="D5835">
            <v>58.88</v>
          </cell>
          <cell r="E5835">
            <v>30.07</v>
          </cell>
          <cell r="F5835">
            <v>88.95</v>
          </cell>
        </row>
        <row r="5836">
          <cell r="A5836">
            <v>89306</v>
          </cell>
          <cell r="B5836" t="str">
            <v>ALVENARIA ESTRUTURAL DE BLOCOS CERÂMICOS 14X19X29, (ESPESSURA DE 14 CM), UTILIZANDO COLHER DE PEDREIRO E ARGAMASSA DE ASSENTAMENTO COM PREPARO EM BETONEIRA. AF_03/2023</v>
          </cell>
          <cell r="C5836" t="str">
            <v>M2</v>
          </cell>
          <cell r="D5836">
            <v>63.649999999999991</v>
          </cell>
          <cell r="E5836">
            <v>38.81</v>
          </cell>
          <cell r="F5836">
            <v>102.46</v>
          </cell>
        </row>
        <row r="5837">
          <cell r="A5837">
            <v>89307</v>
          </cell>
          <cell r="B5837" t="str">
            <v>ALVENARIA ESTRUTURAL DE BLOCOS CERÂMICOS 14X19X29, (ESPESSURA DE 14 CM), UTILIZANDO COLHER DE PEDREIRO E ARGAMASSA DE ASSENTAMENTO COM PREPARO MANUAL. AF_03/2023</v>
          </cell>
          <cell r="C5837" t="str">
            <v>M2</v>
          </cell>
          <cell r="D5837">
            <v>64.610000000000014</v>
          </cell>
          <cell r="E5837">
            <v>40.229999999999997</v>
          </cell>
          <cell r="F5837">
            <v>104.84</v>
          </cell>
        </row>
        <row r="5838">
          <cell r="A5838">
            <v>101157</v>
          </cell>
          <cell r="B5838" t="str">
            <v>ALVENARIA DE VEDAÇÃO DE BLOCOS DE GESSO DE 7X50X66CM (ESPESSURA 7CM). AF_05/2020</v>
          </cell>
          <cell r="C5838" t="str">
            <v>M2</v>
          </cell>
          <cell r="D5838">
            <v>49.2</v>
          </cell>
          <cell r="E5838">
            <v>14.83</v>
          </cell>
          <cell r="F5838">
            <v>64.03</v>
          </cell>
        </row>
        <row r="5839">
          <cell r="A5839">
            <v>101158</v>
          </cell>
          <cell r="B5839" t="str">
            <v>ALVENARIA DE VEDAÇÃO DE BLOCOS DE GESSO DE 10X50X66CM (ESPESSURA 10CM). AF_05/2020</v>
          </cell>
          <cell r="C5839" t="str">
            <v>M2</v>
          </cell>
          <cell r="D5839">
            <v>65.92</v>
          </cell>
          <cell r="E5839">
            <v>17.37</v>
          </cell>
          <cell r="F5839">
            <v>83.29</v>
          </cell>
        </row>
        <row r="5840">
          <cell r="A5840">
            <v>101162</v>
          </cell>
          <cell r="B5840" t="str">
            <v>ALVENARIA DE VEDAÇÃO COM ELEMENTO VAZADO DE CERÂMICA (COBOGÓ) DE 7X20X20CM E ARGAMASSA DE ASSENTAMENTO COM PREPARO EM BETONEIRA. AF_05/2020</v>
          </cell>
          <cell r="C5840" t="str">
            <v>M2</v>
          </cell>
          <cell r="D5840">
            <v>97.7</v>
          </cell>
          <cell r="E5840">
            <v>69.48</v>
          </cell>
          <cell r="F5840">
            <v>167.18</v>
          </cell>
        </row>
        <row r="5841">
          <cell r="A5841">
            <v>103316</v>
          </cell>
          <cell r="B5841" t="str">
            <v>ALVENARIA DE VEDAÇÃO DE BLOCOS VAZADOS DE CONCRETO DE 9X19X39 CM (ESPESSURA 9 CM) E ARGAMASSA DE ASSENTAMENTO COM PREPARO EM BETONEIRA. AF_12/2021</v>
          </cell>
          <cell r="C5841" t="str">
            <v>M2</v>
          </cell>
          <cell r="D5841">
            <v>47.580000000000005</v>
          </cell>
          <cell r="E5841">
            <v>23.18</v>
          </cell>
          <cell r="F5841">
            <v>70.760000000000005</v>
          </cell>
        </row>
        <row r="5842">
          <cell r="A5842">
            <v>103317</v>
          </cell>
          <cell r="B5842" t="str">
            <v>ALVENARIA DE VEDAÇÃO DE BLOCOS VAZADOS DE CONCRETO DE 9X19X39 CM (ESPESSURA 9 CM) E ARGAMASSA DE ASSENTAMENTO COM PREPARO MANUAL. AF_12/2021</v>
          </cell>
          <cell r="C5842" t="str">
            <v>M2</v>
          </cell>
          <cell r="D5842">
            <v>48.019999999999996</v>
          </cell>
          <cell r="E5842">
            <v>23.92</v>
          </cell>
          <cell r="F5842">
            <v>71.94</v>
          </cell>
        </row>
        <row r="5843">
          <cell r="A5843">
            <v>103318</v>
          </cell>
          <cell r="B5843" t="str">
            <v>ALVENARIA DE VEDAÇÃO DE BLOCOS VAZADOS DE CONCRETO DE 14X19X39 CM (ESPESSURA 14 CM)  E ARGAMASSA DE ASSENTAMENTO COM PREPARO EM BETONEIRA. AF_12/2021</v>
          </cell>
          <cell r="C5843" t="str">
            <v>M2</v>
          </cell>
          <cell r="D5843">
            <v>60.72</v>
          </cell>
          <cell r="E5843">
            <v>31.59</v>
          </cell>
          <cell r="F5843">
            <v>92.31</v>
          </cell>
        </row>
        <row r="5844">
          <cell r="A5844">
            <v>103319</v>
          </cell>
          <cell r="B5844" t="str">
            <v>ALVENARIA DE VEDAÇÃO DE BLOCOS VAZADOS DE CONCRETO DE 14X19X39 CM (ESPESSURA 14 CM) E ARGAMASSA DE ASSENTAMENTO COM PREPARO MANUAL. AF_12/2021</v>
          </cell>
          <cell r="C5844" t="str">
            <v>M2</v>
          </cell>
          <cell r="D5844">
            <v>61.23</v>
          </cell>
          <cell r="E5844">
            <v>32.46</v>
          </cell>
          <cell r="F5844">
            <v>93.69</v>
          </cell>
        </row>
        <row r="5845">
          <cell r="A5845">
            <v>103320</v>
          </cell>
          <cell r="B5845" t="str">
            <v>ALVENARIA DE VEDAÇÃO DE BLOCOS VAZADOS DE CONCRETO DE 19X19X39 CM (ESPESSURA 19 CM) E ARGAMASSA DE ASSENTAMENTO COM PREPARO EM BETONEIRA. AF_12/2021</v>
          </cell>
          <cell r="C5845" t="str">
            <v>M2</v>
          </cell>
          <cell r="D5845">
            <v>74.45</v>
          </cell>
          <cell r="E5845">
            <v>35.81</v>
          </cell>
          <cell r="F5845">
            <v>110.26</v>
          </cell>
        </row>
        <row r="5846">
          <cell r="A5846">
            <v>103321</v>
          </cell>
          <cell r="B5846" t="str">
            <v>ALVENARIA DE VEDAÇÃO DE BLOCOS VAZADOS DE CONCRETO DE 19X19X39 CM (ESPESSURA 19 CM) E ARGAMASSA DE ASSENTAMENTO COM PREPARO MANUAL. AF_12/2021</v>
          </cell>
          <cell r="C5846" t="str">
            <v>M2</v>
          </cell>
          <cell r="D5846">
            <v>75.09</v>
          </cell>
          <cell r="E5846">
            <v>36.909999999999997</v>
          </cell>
          <cell r="F5846">
            <v>112</v>
          </cell>
        </row>
        <row r="5847">
          <cell r="A5847">
            <v>103336</v>
          </cell>
          <cell r="B5847" t="str">
            <v>ALVENARIA DE VEDAÇÃO DE BLOCOS  VAZADOS DE CONCRETO APARENTE DE 9X19X39 CM (ESPESSURA 9 CM) E ARGAMASSA DE ASSENTAMENTO COM PREPARO EM BETONEIRA. AF_12/2021</v>
          </cell>
          <cell r="C5847" t="str">
            <v>M2</v>
          </cell>
          <cell r="D5847">
            <v>51.010000000000005</v>
          </cell>
          <cell r="E5847">
            <v>29.94</v>
          </cell>
          <cell r="F5847">
            <v>80.95</v>
          </cell>
        </row>
        <row r="5848">
          <cell r="A5848">
            <v>103337</v>
          </cell>
          <cell r="B5848" t="str">
            <v>ALVENARIA DE VEDAÇÃO DE BLOCOS  VAZADOS DE CONCRETO APARENTE DE 9X19X39 CM (ESPESSURA 9 CM) E ARGAMASSA DE ASSENTAMENTO COM PREPARO MANUAL. AF_12/2021</v>
          </cell>
          <cell r="C5848" t="str">
            <v>M2</v>
          </cell>
          <cell r="D5848">
            <v>51.459999999999994</v>
          </cell>
          <cell r="E5848">
            <v>30.67</v>
          </cell>
          <cell r="F5848">
            <v>82.13</v>
          </cell>
        </row>
        <row r="5849">
          <cell r="A5849">
            <v>103338</v>
          </cell>
          <cell r="B5849" t="str">
            <v>ALVENARIA DE VEDAÇÃO DE BLOCOS  VAZADOS DE CONCRETO APARENTE DE 14X19X39 CM (ESPESSURA 14 CM) E ARGAMASSA DE ASSENTAMENTO COM PREPARO EM BETONEIRA. AF_12/2021</v>
          </cell>
          <cell r="C5849" t="str">
            <v>M2</v>
          </cell>
          <cell r="D5849">
            <v>66.13</v>
          </cell>
          <cell r="E5849">
            <v>40.78</v>
          </cell>
          <cell r="F5849">
            <v>106.91</v>
          </cell>
        </row>
        <row r="5850">
          <cell r="A5850">
            <v>103339</v>
          </cell>
          <cell r="B5850" t="str">
            <v>ALVENARIA DE VEDAÇÃO DE BLOCOS  VAZADOS DE CONCRETO APARENTE DE 14X19X39 CM (ESPESSURA 14 CM) E ARGAMASSA DE ASSENTAMENTO COM PREPARO MANUAL. AF_12/2021</v>
          </cell>
          <cell r="C5850" t="str">
            <v>M2</v>
          </cell>
          <cell r="D5850">
            <v>66.640000000000015</v>
          </cell>
          <cell r="E5850">
            <v>41.65</v>
          </cell>
          <cell r="F5850">
            <v>108.29</v>
          </cell>
        </row>
        <row r="5851">
          <cell r="A5851">
            <v>103340</v>
          </cell>
          <cell r="B5851" t="str">
            <v>ALVENARIA DE VEDAÇÃO DE BLOCOS  VAZADOS DE CONCRETO APARENTE DE 19X19X39 CM (ESPESSURA 19 CM) E ARGAMASSA DE ASSENTAMENTO COM PREPARO EM BETONEIRA. AF_12/2021</v>
          </cell>
          <cell r="C5851" t="str">
            <v>M2</v>
          </cell>
          <cell r="D5851">
            <v>82.12</v>
          </cell>
          <cell r="E5851">
            <v>46.24</v>
          </cell>
          <cell r="F5851">
            <v>128.36000000000001</v>
          </cell>
        </row>
        <row r="5852">
          <cell r="A5852">
            <v>103341</v>
          </cell>
          <cell r="B5852" t="str">
            <v>ALVENARIA DE VEDAÇÃO DE BLOCOS  VAZADOS DE CONCRETO APARENTE DE 19X19X39 CM (ESPESSURA 19 CM) E ARGAMASSA DE ASSENTAMENTO COM PREPARO MANUAL. AF_12/2021</v>
          </cell>
          <cell r="C5852" t="str">
            <v>M2</v>
          </cell>
          <cell r="D5852">
            <v>82.759999999999991</v>
          </cell>
          <cell r="E5852">
            <v>47.34</v>
          </cell>
          <cell r="F5852">
            <v>130.1</v>
          </cell>
        </row>
        <row r="5853">
          <cell r="A5853">
            <v>103342</v>
          </cell>
          <cell r="B5853" t="str">
            <v>ALVENARIA DE VEDAÇÃO DE BLOCOS  VAZADOS DE CONCRETO DE 14X19X29 CM (ESPESSURA 14 CM) E ARGAMASSA DE ASSENTAMENTO COM PREPARO EM BETONEIRA. AF_12/2021</v>
          </cell>
          <cell r="C5853" t="str">
            <v>M2</v>
          </cell>
          <cell r="D5853">
            <v>71.67</v>
          </cell>
          <cell r="E5853">
            <v>35.659999999999997</v>
          </cell>
          <cell r="F5853">
            <v>107.33</v>
          </cell>
        </row>
        <row r="5854">
          <cell r="A5854">
            <v>103343</v>
          </cell>
          <cell r="B5854" t="str">
            <v>ALVENARIA DE VEDAÇÃO DE BLOCOS  VAZADOS DE CONCRETO DE 14X19X29 CM (ESPESSURA 14 CM) E ARGAMASSA DE ASSENTAMENTO COM PREPARO MANUAL. AF_12/2021</v>
          </cell>
          <cell r="C5854" t="str">
            <v>M2</v>
          </cell>
          <cell r="D5854">
            <v>72.22</v>
          </cell>
          <cell r="E5854">
            <v>36.65</v>
          </cell>
          <cell r="F5854">
            <v>108.87</v>
          </cell>
        </row>
        <row r="5855">
          <cell r="A5855">
            <v>89453</v>
          </cell>
          <cell r="B5855" t="str">
            <v>ALVENARIA DE BLOCOS DE CONCRETO ESTRUTURAL 14X19X39 CM (ESPESSURA 14 CM), FBK = 4,5 MPA, UTILIZANDO PALHETA. AF_10/2022</v>
          </cell>
          <cell r="C5855" t="str">
            <v>M2</v>
          </cell>
          <cell r="D5855">
            <v>59.33</v>
          </cell>
          <cell r="E5855">
            <v>18.37</v>
          </cell>
          <cell r="F5855">
            <v>77.7</v>
          </cell>
        </row>
        <row r="5856">
          <cell r="A5856">
            <v>89455</v>
          </cell>
          <cell r="B5856" t="str">
            <v>ALVENARIA DE BLOCOS DE CONCRETO ESTRUTURAL 14X19X39 CM (ESPESSURA 14 CM), FBK = 14 MPA, UTILIZANDO PALHETA. AF_10/2022</v>
          </cell>
          <cell r="C5856" t="str">
            <v>M2</v>
          </cell>
          <cell r="D5856">
            <v>74.06</v>
          </cell>
          <cell r="E5856">
            <v>19.440000000000001</v>
          </cell>
          <cell r="F5856">
            <v>93.5</v>
          </cell>
        </row>
        <row r="5857">
          <cell r="A5857">
            <v>89462</v>
          </cell>
          <cell r="B5857" t="str">
            <v>ALVENARIA DE BLOCOS DE CONCRETO ESTRUTURAL 14X19X29 CM (ESPESSURA 14 CM), FBK = 4,5 MPA, UTILIZANDO PALHETA. AF_10/2022</v>
          </cell>
          <cell r="C5857" t="str">
            <v>M2</v>
          </cell>
          <cell r="D5857">
            <v>74.69</v>
          </cell>
          <cell r="E5857">
            <v>29.7</v>
          </cell>
          <cell r="F5857">
            <v>104.39</v>
          </cell>
        </row>
        <row r="5858">
          <cell r="A5858">
            <v>89464</v>
          </cell>
          <cell r="B5858" t="str">
            <v>ALVENARIA DE BLOCOS DE CONCRETO ESTRUTURAL 14X19X29 CM (ESPESSURA 14 CM), FBK = 14,0 MPA, UTILIZANDO PALHETA. AF_10/2022</v>
          </cell>
          <cell r="C5858" t="str">
            <v>M2</v>
          </cell>
          <cell r="D5858">
            <v>90.04</v>
          </cell>
          <cell r="E5858">
            <v>31.91</v>
          </cell>
          <cell r="F5858">
            <v>121.95</v>
          </cell>
        </row>
        <row r="5859">
          <cell r="A5859">
            <v>89470</v>
          </cell>
          <cell r="B5859" t="str">
            <v>ALVENARIA DE BLOCOS DE CONCRETO ESTRUTURAL 14X19X39 CM (ESPESSURA 14 CM), FBK = 4,5 MPA, UTILIZANDO COLHER DE PEDREIRO. AF_10/2022</v>
          </cell>
          <cell r="C5859" t="str">
            <v>M2</v>
          </cell>
          <cell r="D5859">
            <v>64.509999999999991</v>
          </cell>
          <cell r="E5859">
            <v>25.43</v>
          </cell>
          <cell r="F5859">
            <v>89.94</v>
          </cell>
        </row>
        <row r="5860">
          <cell r="A5860">
            <v>89472</v>
          </cell>
          <cell r="B5860" t="str">
            <v>ALVENARIA DE BLOCOS DE CONCRETO ESTRUTURAL 14X19X39 CM (ESPESSURA 14 CM), FBK = 14 MPA, UTILIZANDO COLHER DE PEDREIRO. AF_10/2022</v>
          </cell>
          <cell r="C5860" t="str">
            <v>M2</v>
          </cell>
          <cell r="D5860">
            <v>79.75</v>
          </cell>
          <cell r="E5860">
            <v>27.23</v>
          </cell>
          <cell r="F5860">
            <v>106.98</v>
          </cell>
        </row>
        <row r="5861">
          <cell r="A5861">
            <v>89478</v>
          </cell>
          <cell r="B5861" t="str">
            <v>ALVENARIA DE BLOCOS DE CONCRETO ESTRUTURAL 14X19X29 CM (ESPESSURA 14 CM), FBK = 4,5 MPA, UTILIZANDO COLHER DE PEDREIRO. AF_10/2022</v>
          </cell>
          <cell r="C5861" t="str">
            <v>M2</v>
          </cell>
          <cell r="D5861">
            <v>82.54</v>
          </cell>
          <cell r="E5861">
            <v>42.22</v>
          </cell>
          <cell r="F5861">
            <v>124.76</v>
          </cell>
        </row>
        <row r="5862">
          <cell r="A5862">
            <v>89480</v>
          </cell>
          <cell r="B5862" t="str">
            <v>ALVENARIA DE BLOCOS DE CONCRETO ESTRUTURAL 14X19X29 CM (ESPESSURA 14 CM), FBK = 14 MPA, UTILIZANDO COLHER DE PEDREIRO. AF_10/2022</v>
          </cell>
          <cell r="C5862" t="str">
            <v>M2</v>
          </cell>
          <cell r="D5862">
            <v>98.39</v>
          </cell>
          <cell r="E5862">
            <v>45.17</v>
          </cell>
          <cell r="F5862">
            <v>143.56</v>
          </cell>
        </row>
        <row r="5863">
          <cell r="A5863">
            <v>101161</v>
          </cell>
          <cell r="B5863" t="str">
            <v>ALVENARIA DE VEDAÇÃO COM ELEMENTO VAZADO DE CONCRETO (COBOGÓ) DE 7X50X50CM E ARGAMASSA DE ASSENTAMENTO COM PREPARO EM BETONEIRA. AF_05/2020</v>
          </cell>
          <cell r="C5863" t="str">
            <v>M2</v>
          </cell>
          <cell r="D5863">
            <v>144.26000000000002</v>
          </cell>
          <cell r="E5863">
            <v>63.6</v>
          </cell>
          <cell r="F5863">
            <v>207.86</v>
          </cell>
        </row>
        <row r="5864">
          <cell r="A5864">
            <v>101163</v>
          </cell>
          <cell r="B5864" t="str">
            <v>ALVENARIA DE VEDAÇÃO COM BLOCO DE VIDRO VAZADO, TIPO VENEZIANA, DE 6X20X20CM E ARGAMASSA DE ASSENTAMENTO COM PREPARO EM BETONEIRA. AF_05/2020</v>
          </cell>
          <cell r="C5864" t="str">
            <v>M2</v>
          </cell>
          <cell r="D5864">
            <v>553.69999999999993</v>
          </cell>
          <cell r="E5864">
            <v>129.59</v>
          </cell>
          <cell r="F5864">
            <v>683.29</v>
          </cell>
        </row>
        <row r="5865">
          <cell r="A5865">
            <v>101164</v>
          </cell>
          <cell r="B5865" t="str">
            <v>ALVENARIA DE VEDAÇÃO COM BLOCO DE VIDRO, TIPO CANELADO, DE 8X19X19CM E ARGAMASSA DE ASSENTAMENTO COM PREPARO EM BETONEIRA. AF_05/2020</v>
          </cell>
          <cell r="C5865" t="str">
            <v>M2</v>
          </cell>
          <cell r="D5865">
            <v>562.75</v>
          </cell>
          <cell r="E5865">
            <v>130.22999999999999</v>
          </cell>
          <cell r="F5865">
            <v>692.98</v>
          </cell>
        </row>
        <row r="5866">
          <cell r="A5866">
            <v>96358</v>
          </cell>
          <cell r="B5866" t="str">
            <v>PAREDE COM SISTEMA EM CHAPAS DE GESSO PARA DRYWALL, USO INTERNO, COM DUAS FACES SIMPLES E ESTRUTURA METÁLICA COM GUIAS SIMPLES, SEM VÃOS. AF_07/2023_PS</v>
          </cell>
          <cell r="C5866" t="str">
            <v>M2</v>
          </cell>
          <cell r="D5866">
            <v>79.97999999999999</v>
          </cell>
          <cell r="E5866">
            <v>13.04</v>
          </cell>
          <cell r="F5866">
            <v>93.02</v>
          </cell>
        </row>
        <row r="5867">
          <cell r="A5867">
            <v>96359</v>
          </cell>
          <cell r="B5867" t="str">
            <v>PAREDE COM SISTEMA EM CHAPAS DE GESSO PARA DRYWALL, USO INTERNO, COM DUAS FACES SIMPLES E ESTRUTURA METÁLICA COM GUIAS SIMPLES PARA PAREDES COM ÁREA LÍQUIDA MAIOR OU IGUAL A 6 M2, COM VÃOS. AF_07/2023_PS</v>
          </cell>
          <cell r="C5867" t="str">
            <v>M2</v>
          </cell>
          <cell r="D5867">
            <v>90.14</v>
          </cell>
          <cell r="E5867">
            <v>14.86</v>
          </cell>
          <cell r="F5867">
            <v>105</v>
          </cell>
        </row>
        <row r="5868">
          <cell r="A5868">
            <v>96360</v>
          </cell>
          <cell r="B5868" t="str">
            <v>PAREDE COM SISTEMA EM CHAPAS DE GESSO PARA DRYWALL, USO INTERNO, COM DUAS FACES SIMPLES E ESTRUTURA METÁLICA COM GUIAS DUPLAS, SEM VÃOS. AF_07/2023_PS</v>
          </cell>
          <cell r="C5868" t="str">
            <v>M2</v>
          </cell>
          <cell r="D5868">
            <v>107.26</v>
          </cell>
          <cell r="E5868">
            <v>15.36</v>
          </cell>
          <cell r="F5868">
            <v>122.62</v>
          </cell>
        </row>
        <row r="5869">
          <cell r="A5869">
            <v>96361</v>
          </cell>
          <cell r="B5869" t="str">
            <v>PAREDE COM SISTEMA EM CHAPAS DE GESSO PARA DRYWALL, USO INTERNO, COM DUAS FACES SIMPLES E ESTRUTURA METÁLICA COM GUIAS DUPLAS PARA PAREDES COM ÁREA LÍQUIDA MAIOR OU IGUAL A 6 M2, COM VÃOS. AF_07/2023_PS</v>
          </cell>
          <cell r="C5869" t="str">
            <v>M2</v>
          </cell>
          <cell r="D5869">
            <v>127.20000000000002</v>
          </cell>
          <cell r="E5869">
            <v>18.13</v>
          </cell>
          <cell r="F5869">
            <v>145.33000000000001</v>
          </cell>
        </row>
        <row r="5870">
          <cell r="A5870">
            <v>96362</v>
          </cell>
          <cell r="B5870" t="str">
            <v>PAREDE COM SISTEMA EM CHAPAS DE GESSO PARA DRYWALL, USO INTERNO, COM UMA FACE SIMPLES E OUTRA FACE DUPLA E ESTRUTURA METÁLICA COM GUIAS SIMPLES, SEM VÃOS. AF_07/2023_PS</v>
          </cell>
          <cell r="C5870" t="str">
            <v>M2</v>
          </cell>
          <cell r="D5870">
            <v>103.8</v>
          </cell>
          <cell r="E5870">
            <v>15.36</v>
          </cell>
          <cell r="F5870">
            <v>119.16</v>
          </cell>
        </row>
        <row r="5871">
          <cell r="A5871">
            <v>96363</v>
          </cell>
          <cell r="B5871" t="str">
            <v>PAREDE COM SISTEMA EM CHAPAS DE GESSO PARA DRYWALL, USO INTERNO, COM UMA FACE SIMPLES E OUTRA FACE DUPLA E ESTRUTURA METÁLICA COM GUIAS SIMPLES PARA PAREDES COM ÁREA LÍQUIDA MAIOR OU IGUAL A 6 M2, COM VÃOS. AF_07/2023_PS</v>
          </cell>
          <cell r="C5871" t="str">
            <v>M2</v>
          </cell>
          <cell r="D5871">
            <v>114.11999999999999</v>
          </cell>
          <cell r="E5871">
            <v>17.64</v>
          </cell>
          <cell r="F5871">
            <v>131.76</v>
          </cell>
        </row>
        <row r="5872">
          <cell r="A5872">
            <v>96364</v>
          </cell>
          <cell r="B5872" t="str">
            <v>PAREDE COM SISTEMA EM CHAPAS DE GESSO PARA DRYWALL, USO INTERNO COM UMA FACE SIMPLES E OUTRA FACE DUPLA E ESTRUTURA METÁLICA COM GUIAS DUPLAS, SEM VÃOS. AF_07/2023_PS</v>
          </cell>
          <cell r="C5872" t="str">
            <v>M2</v>
          </cell>
          <cell r="D5872">
            <v>131.07</v>
          </cell>
          <cell r="E5872">
            <v>17.68</v>
          </cell>
          <cell r="F5872">
            <v>148.75</v>
          </cell>
        </row>
        <row r="5873">
          <cell r="A5873">
            <v>96365</v>
          </cell>
          <cell r="B5873" t="str">
            <v>PAREDE COM SISTEMA EM CHAPAS DE GESSO PARA DRYWALL, USO INTERNO, COM UMA FACE SIMPLES E OUTRA FACE DUPLA E   ESTRUTURA METÁLICA COM GUIAS DUPLAS PARA PAREDES COM ÁREA LÍQUIDA MAIOR OU IGUAL A 6 M2, COM VÃOS. AF_07/2023_PS</v>
          </cell>
          <cell r="C5873" t="str">
            <v>M2</v>
          </cell>
          <cell r="D5873">
            <v>151.22</v>
          </cell>
          <cell r="E5873">
            <v>20.9</v>
          </cell>
          <cell r="F5873">
            <v>172.12</v>
          </cell>
        </row>
        <row r="5874">
          <cell r="A5874">
            <v>96366</v>
          </cell>
          <cell r="B5874" t="str">
            <v>PAREDE COM SISTEMA EM CHAPAS DE GESSO PARA DRYWALL, USO INTERNO, COM DUAS FACES DUPLAS E ESTRUTURA METÁLICA COM GUIAS SIMPLES, SEM VÃOS. AF_07/2023_PS</v>
          </cell>
          <cell r="C5874" t="str">
            <v>M2</v>
          </cell>
          <cell r="D5874">
            <v>127.62</v>
          </cell>
          <cell r="E5874">
            <v>17.68</v>
          </cell>
          <cell r="F5874">
            <v>145.30000000000001</v>
          </cell>
        </row>
        <row r="5875">
          <cell r="A5875">
            <v>96367</v>
          </cell>
          <cell r="B5875" t="str">
            <v>PAREDE COM SISTEMA EM CHAPAS DE GESSO PARA DRYWALL, USO INTERNO, COM DUAS FACES DUPLAS E ESTRUTURA METÁLICA COM GUIAS SIMPLES PARA PAREDES COM ÁREA LÍQUIDA MAIOR OU IGUAL A 6 M2, COM VÃOS. AF_07/2023_PS</v>
          </cell>
          <cell r="C5875" t="str">
            <v>M2</v>
          </cell>
          <cell r="D5875">
            <v>138.13</v>
          </cell>
          <cell r="E5875">
            <v>20.399999999999999</v>
          </cell>
          <cell r="F5875">
            <v>158.53</v>
          </cell>
        </row>
        <row r="5876">
          <cell r="A5876">
            <v>96368</v>
          </cell>
          <cell r="B5876" t="str">
            <v>PAREDE COM SISTEMA EM CHAPAS DE GESSO PARA DRYWALL, USO INTERNO COM DUAS FACES DUPLAS E ESTRUTURA METÁLICA COM GUIAS DUPLAS, SEM VÃOS. AF_07/2023_PS</v>
          </cell>
          <cell r="C5876" t="str">
            <v>M2</v>
          </cell>
          <cell r="D5876">
            <v>154.91</v>
          </cell>
          <cell r="E5876">
            <v>20</v>
          </cell>
          <cell r="F5876">
            <v>174.91</v>
          </cell>
        </row>
        <row r="5877">
          <cell r="A5877">
            <v>96369</v>
          </cell>
          <cell r="B5877" t="str">
            <v>PAREDE COM SISTEMA EM CHAPAS DE GESSO PARA DRYWALL, USO INTERNO, COM DUAS FACES DUPLAS E ESTRUTURA METÁLICA COM GUIAS DUPLAS PARA PAREDES COM ÁREA LÍQUIDA MAIOR OU IGUAL A 6 M2, COM VÃOS. AF_07/2023_PS</v>
          </cell>
          <cell r="C5877" t="str">
            <v>M2</v>
          </cell>
          <cell r="D5877">
            <v>175.23000000000002</v>
          </cell>
          <cell r="E5877">
            <v>23.67</v>
          </cell>
          <cell r="F5877">
            <v>198.9</v>
          </cell>
        </row>
        <row r="5878">
          <cell r="A5878">
            <v>96370</v>
          </cell>
          <cell r="B5878" t="str">
            <v>PAREDE COM SISTEMA EM CHAPAS DE GESSO PARA DRYWALL, USO INTERNO, COM UMA FACE SIMPLES E ESTRUTURA METÁLICA COM GUIAS SIMPLES, SEM VÃOS. AF_07/2023_PS</v>
          </cell>
          <cell r="C5878" t="str">
            <v>M2</v>
          </cell>
          <cell r="D5878">
            <v>54.02</v>
          </cell>
          <cell r="E5878">
            <v>8.58</v>
          </cell>
          <cell r="F5878">
            <v>62.6</v>
          </cell>
        </row>
        <row r="5879">
          <cell r="A5879">
            <v>96371</v>
          </cell>
          <cell r="B5879" t="str">
            <v>PAREDE COM SISTEMA EM CHAPAS DE GESSO PARA DRYWALL, USO INTERNO, COM UMA FACE SIMPLES E ESTRUTURA METÁLICA COM GUIAS SIMPLES PARA PAREDES COM ÁREA LÍQUIDA MAIOR OU IGUAL A 6 M2, COM VÃOS. AF_07/2023_PS</v>
          </cell>
          <cell r="C5879" t="str">
            <v>M2</v>
          </cell>
          <cell r="D5879">
            <v>63.989999999999995</v>
          </cell>
          <cell r="E5879">
            <v>9.92</v>
          </cell>
          <cell r="F5879">
            <v>73.91</v>
          </cell>
        </row>
        <row r="5880">
          <cell r="A5880">
            <v>96373</v>
          </cell>
          <cell r="B5880" t="str">
            <v>INSTALAÇÃO DE REFORÇO METÁLICO EM PAREDE DRYWALL. AF_07/2023</v>
          </cell>
          <cell r="C5880" t="str">
            <v>M</v>
          </cell>
          <cell r="D5880">
            <v>9.9699999999999989</v>
          </cell>
          <cell r="E5880">
            <v>1.64</v>
          </cell>
          <cell r="F5880">
            <v>11.61</v>
          </cell>
        </row>
        <row r="5881">
          <cell r="A5881">
            <v>96374</v>
          </cell>
          <cell r="B5881" t="str">
            <v>INSTALAÇÃO DE REFORÇO DE MADEIRA EM PAREDE DRYWALL. AF_07/2023</v>
          </cell>
          <cell r="C5881" t="str">
            <v>M</v>
          </cell>
          <cell r="D5881">
            <v>29.84</v>
          </cell>
          <cell r="E5881">
            <v>2.04</v>
          </cell>
          <cell r="F5881">
            <v>31.88</v>
          </cell>
        </row>
        <row r="5882">
          <cell r="A5882">
            <v>102235</v>
          </cell>
          <cell r="B5882" t="str">
            <v>DIVISÓRIA FIXA EM VIDRO TEMPERADO 10 MM, SEM ABERTURA. AF_01/2021_PS</v>
          </cell>
          <cell r="C5882" t="str">
            <v>M2</v>
          </cell>
          <cell r="D5882">
            <v>446.42</v>
          </cell>
          <cell r="E5882">
            <v>57.45</v>
          </cell>
          <cell r="F5882">
            <v>503.87</v>
          </cell>
        </row>
        <row r="5883">
          <cell r="A5883">
            <v>102253</v>
          </cell>
          <cell r="B5883" t="str">
            <v>DIVISORIA SANITÁRIA, TIPO CABINE, EM GRANITO CINZA POLIDO, ESP = 3CM, ASSENTADO COM ARGAMASSA COLANTE AC III-E, EXCLUSIVE FERRAGENS. AF_01/2021</v>
          </cell>
          <cell r="C5883" t="str">
            <v>M2</v>
          </cell>
          <cell r="D5883">
            <v>873.7</v>
          </cell>
          <cell r="E5883">
            <v>78.040000000000006</v>
          </cell>
          <cell r="F5883">
            <v>951.74</v>
          </cell>
        </row>
        <row r="5884">
          <cell r="A5884">
            <v>102254</v>
          </cell>
          <cell r="B5884" t="str">
            <v>DIVISORIA SANITÁRIA, TIPO CABINE, EM MÁRMORE BRANCO POLIDO, ESP = 3CM, ASSENTADO COM ARGAMASSA COLANTE AC III-E, EXCLUSIVE FERRAGENS. AF_01/2021</v>
          </cell>
          <cell r="C5884" t="str">
            <v>M2</v>
          </cell>
          <cell r="D5884">
            <v>841.77</v>
          </cell>
          <cell r="E5884">
            <v>78.040000000000006</v>
          </cell>
          <cell r="F5884">
            <v>919.81</v>
          </cell>
        </row>
        <row r="5885">
          <cell r="A5885">
            <v>102255</v>
          </cell>
          <cell r="B5885" t="str">
            <v>TAPA VISTA DE MICTÓRIO EM GRANITO CINZA POLIDO, ESP = 3CM, ASSENTADO COM ARGAMASSA COLANTE AC III-E . AF_01/2021</v>
          </cell>
          <cell r="C5885" t="str">
            <v>M2</v>
          </cell>
          <cell r="D5885">
            <v>834.67000000000007</v>
          </cell>
          <cell r="E5885">
            <v>150.81</v>
          </cell>
          <cell r="F5885">
            <v>985.48</v>
          </cell>
        </row>
        <row r="5886">
          <cell r="A5886">
            <v>102256</v>
          </cell>
          <cell r="B5886" t="str">
            <v>TAPA VISTA DE MICTÓRIO EM MÁRMORE BRANCO POLIDO, ESP = 3CM, ASSENTADO COM ARGAMASSA COLANTE AC III-E . AF_01/2021</v>
          </cell>
          <cell r="C5886" t="str">
            <v>M2</v>
          </cell>
          <cell r="D5886">
            <v>804.26</v>
          </cell>
          <cell r="E5886">
            <v>150.81</v>
          </cell>
          <cell r="F5886">
            <v>955.07</v>
          </cell>
        </row>
        <row r="5887">
          <cell r="A5887">
            <v>102257</v>
          </cell>
          <cell r="B5887" t="str">
            <v>DIVISORIA SANITÁRIA, TIPO CABINE, EM PAINEL DE GRANILITE, ESP = 3CM, ASSENTADO COM ARGAMASSA COLANTE AC III-E, EXCLUSIVE FERRAGENS. AF_01/2021</v>
          </cell>
          <cell r="C5887" t="str">
            <v>M2</v>
          </cell>
          <cell r="D5887">
            <v>295.06</v>
          </cell>
          <cell r="E5887">
            <v>70.3</v>
          </cell>
          <cell r="F5887">
            <v>365.36</v>
          </cell>
        </row>
        <row r="5888">
          <cell r="A5888">
            <v>102258</v>
          </cell>
          <cell r="B5888" t="str">
            <v>TAPA VISTA DE MICTÓRIO EM PAINEL DE GRANILITE, ESP = 3CM, ASSENTADO COM ARGAMASSA COLANTE AC III-E . AF_01/2021</v>
          </cell>
          <cell r="C5888" t="str">
            <v>M2</v>
          </cell>
          <cell r="D5888">
            <v>281.24</v>
          </cell>
          <cell r="E5888">
            <v>137.03</v>
          </cell>
          <cell r="F5888">
            <v>418.27</v>
          </cell>
        </row>
        <row r="5889">
          <cell r="A5889">
            <v>104718</v>
          </cell>
          <cell r="B5889" t="str">
            <v>PAREDE COM SISTEMA EM CHAPAS DE GESSO PARA DRYWALL, USO INTERNO, COM DUAS FACES SIMPLES E ESTRUTURA METÁLICA COM GUIAS SIMPLES PARA PAREDES COM ÁREA LÍQUIDA MENOR QUE 6 M2, COM VÃOS. AF_07/2023_PS</v>
          </cell>
          <cell r="C5889" t="str">
            <v>M2</v>
          </cell>
          <cell r="D5889">
            <v>107.64</v>
          </cell>
          <cell r="E5889">
            <v>18.84</v>
          </cell>
          <cell r="F5889">
            <v>126.48</v>
          </cell>
        </row>
        <row r="5890">
          <cell r="A5890">
            <v>104719</v>
          </cell>
          <cell r="B5890" t="str">
            <v>PAREDE COM SISTEMA EM CHAPAS DE GESSO PARA DRYWALL, USO INTERNO, COM DUAS FACES SIMPLES E ESTRUTURA METÁLICA COM GUIAS DUPLAS PARA PAREDES COM ÁREA LÍQUIDA MENOR QUE 6 M2, COM VÃOS. AF_07/2023_PS</v>
          </cell>
          <cell r="C5890" t="str">
            <v>M2</v>
          </cell>
          <cell r="D5890">
            <v>161.25</v>
          </cell>
          <cell r="E5890">
            <v>23.92</v>
          </cell>
          <cell r="F5890">
            <v>185.17</v>
          </cell>
        </row>
        <row r="5891">
          <cell r="A5891">
            <v>104720</v>
          </cell>
          <cell r="B5891" t="str">
            <v>PAREDE COM SISTEMA EM CHAPAS DE GESSO PARA DRYWALL, USO INTERNO, COM UMA FACE SIMPLES E OUTRA FACE DUPLA E ESTRUTURA METÁLICA COM GUIAS SIMPLES PARA PAREDES COM ÁREA LÍQUIDA MENOR QUE 6 M2, COM VÃOS. AF_07/2023_PS</v>
          </cell>
          <cell r="C5891" t="str">
            <v>M2</v>
          </cell>
          <cell r="D5891">
            <v>132</v>
          </cell>
          <cell r="E5891">
            <v>22.51</v>
          </cell>
          <cell r="F5891">
            <v>154.51</v>
          </cell>
        </row>
        <row r="5892">
          <cell r="A5892">
            <v>104721</v>
          </cell>
          <cell r="B5892" t="str">
            <v>PAREDE COM SISTEMA EM CHAPAS DE GESSO PARA DRYWALL, USO INTERNO, COM UMA FACE SIMPLES E OUTRA FACE DUPLA E ESTRUTURA METÁLICA COM GUIAS DUPLAS PARA PAREDES COM ÁREA LÍQUIDA MENOR QUE 6 M2, COM VÃOS. AF_07/2023_PS</v>
          </cell>
          <cell r="C5892" t="str">
            <v>M2</v>
          </cell>
          <cell r="D5892">
            <v>185.60999999999999</v>
          </cell>
          <cell r="E5892">
            <v>27.59</v>
          </cell>
          <cell r="F5892">
            <v>213.2</v>
          </cell>
        </row>
        <row r="5893">
          <cell r="A5893">
            <v>104722</v>
          </cell>
          <cell r="B5893" t="str">
            <v>PAREDE COM SISTEMA EM CHAPAS DE GESSO PARA DRYWALL, USO INTERNO, COM DUAS FACES DUPLAS E ESTRUTURA METÁLICA COM GUIAS SIMPLES PARA PAREDES COM ÁREA LÍQUIDA MENOR QUE 6 M2, COM VÃOS. AF_07/2023_PS</v>
          </cell>
          <cell r="C5893" t="str">
            <v>M2</v>
          </cell>
          <cell r="D5893">
            <v>156.36000000000001</v>
          </cell>
          <cell r="E5893">
            <v>26.19</v>
          </cell>
          <cell r="F5893">
            <v>182.55</v>
          </cell>
        </row>
        <row r="5894">
          <cell r="A5894">
            <v>104723</v>
          </cell>
          <cell r="B5894" t="str">
            <v>PAREDE COM SISTEMA EM CHAPAS DE GESSO PARA DRYWALL, USO INTERNO, COM DUAS FACES DUPLAS E ESTRUTURA METÁLICA COM GUIAS DUPLAS PARA PAREDES COM ÁREA LÍQUIDA MENOR QUE 6 M2, COM VÃOS. AF_07/2023_PS</v>
          </cell>
          <cell r="C5894" t="str">
            <v>M2</v>
          </cell>
          <cell r="D5894">
            <v>209.97</v>
          </cell>
          <cell r="E5894">
            <v>31.27</v>
          </cell>
          <cell r="F5894">
            <v>241.24</v>
          </cell>
        </row>
        <row r="5895">
          <cell r="A5895">
            <v>104724</v>
          </cell>
          <cell r="B5895" t="str">
            <v>PAREDE COM SISTEMA EM CHAPAS DE GESSO PARA DRYWALL, USO INTERNO, COM UMA FACE SIMPLES E ESTRUTURA METÁLICA COM GUIAS SIMPLES PARA PAREDES COM ÁREA LÍQUIDA MENOR QUE 6 M2, COM VÃOS. AF_07/2023_PS</v>
          </cell>
          <cell r="C5895" t="str">
            <v>M2</v>
          </cell>
          <cell r="D5895">
            <v>81.14</v>
          </cell>
          <cell r="E5895">
            <v>13</v>
          </cell>
          <cell r="F5895">
            <v>94.14</v>
          </cell>
        </row>
        <row r="5896">
          <cell r="A5896">
            <v>101154</v>
          </cell>
          <cell r="B5896" t="str">
            <v>ALVENARIA DE VEDAÇÃO DE BLOCOS DE CONCRETO CELULAR DE 10X30X60CM (ESPESSURA 10CM) E ARGAMASSA DE ASSENTAMENTO COM PREPARO EM BETONEIRA. AF_05/2020</v>
          </cell>
          <cell r="C5896" t="str">
            <v>M2</v>
          </cell>
          <cell r="D5896">
            <v>105.66000000000001</v>
          </cell>
          <cell r="E5896">
            <v>26.08</v>
          </cell>
          <cell r="F5896">
            <v>131.74</v>
          </cell>
        </row>
        <row r="5897">
          <cell r="A5897">
            <v>101155</v>
          </cell>
          <cell r="B5897" t="str">
            <v>ALVENARIA DE VEDAÇÃO DE BLOCOS DE CONCRETO CELULAR DE 15X30X60CM (ESPESSURA 15CM) E ARGAMASSA DE ASSENTAMENTO COM PREPARO EM BETONEIRA. AF_05/2020</v>
          </cell>
          <cell r="C5897" t="str">
            <v>M2</v>
          </cell>
          <cell r="D5897">
            <v>150.65</v>
          </cell>
          <cell r="E5897">
            <v>34.4</v>
          </cell>
          <cell r="F5897">
            <v>185.05</v>
          </cell>
        </row>
        <row r="5898">
          <cell r="A5898">
            <v>101156</v>
          </cell>
          <cell r="B5898" t="str">
            <v>ALVENARIA DE VEDAÇÃO DE BLOCOS DE CONCRETO CELULAR DE 20X30X60CM (ESPESSURA 20CM) E ARGAMASSA DE ASSENTAMENTO COM PREPARO EM BETONEIRA. AF_05/2020</v>
          </cell>
          <cell r="C5898" t="str">
            <v>M2</v>
          </cell>
          <cell r="D5898">
            <v>224.58</v>
          </cell>
          <cell r="E5898">
            <v>46.91</v>
          </cell>
          <cell r="F5898">
            <v>271.49</v>
          </cell>
        </row>
        <row r="5899">
          <cell r="A5899">
            <v>101814</v>
          </cell>
          <cell r="B5899" t="str">
            <v>RECOMPOSIÇÃO DE PAVIMENTOS EM PEDRA POLIÉDRICA, REJUNTAMENTO COM PÓ DE PEDRA, COM REAPROVEITAMENTO DAS PEDRAS POLIÉDRICAS PARA O FECHAMENTO DE VALAS - INCLUSO RETIRADA E COLOCAÇÃO DO MATERIAL. AF_12/2020</v>
          </cell>
          <cell r="C5899" t="str">
            <v>M2</v>
          </cell>
          <cell r="D5899">
            <v>28.47</v>
          </cell>
          <cell r="E5899">
            <v>22.35</v>
          </cell>
          <cell r="F5899">
            <v>50.82</v>
          </cell>
        </row>
        <row r="5900">
          <cell r="A5900">
            <v>101816</v>
          </cell>
          <cell r="B5900" t="str">
            <v>RECOMPOSIÇÃO DE PAVIMENTO EM PEDRAS POLIÉDRICAS, REJUNTAMENTO COM ARGAMASSA, COM REAPROVEITAMENTO DAS PEDRAS POLIÉDRICAS, PARA O FECHAMENTO DE VALAS - INCLUSO RETIRADA E COLOCAÇÃO DO MATERIAL. AF_12/2020</v>
          </cell>
          <cell r="C5900" t="str">
            <v>M2</v>
          </cell>
          <cell r="D5900">
            <v>48.559999999999995</v>
          </cell>
          <cell r="E5900">
            <v>28.68</v>
          </cell>
          <cell r="F5900">
            <v>77.239999999999995</v>
          </cell>
        </row>
        <row r="5901">
          <cell r="A5901">
            <v>101817</v>
          </cell>
          <cell r="B5901" t="str">
            <v>RECOMPOSIÇÃO DE PAVIMENTO EM PARALELEPÍPEDOS, REJUNTAMENTO COM PÓ DE PEDRA, COM REAPROVEITAMENTO DOS PARALELEPÍPEDOS, PARA O FECHAMENTO DE VALAS - INCLUSO RETIRADA E COLOCAÇÃO DO MATERIAL. AF_12/2020</v>
          </cell>
          <cell r="C5901" t="str">
            <v>M2</v>
          </cell>
          <cell r="D5901">
            <v>29.580000000000002</v>
          </cell>
          <cell r="E5901">
            <v>27.19</v>
          </cell>
          <cell r="F5901">
            <v>56.77</v>
          </cell>
        </row>
        <row r="5902">
          <cell r="A5902">
            <v>101819</v>
          </cell>
          <cell r="B5902" t="str">
            <v>RECOMPOSIÇÃO DE PAVIMENTO EM PARALELEPÍPEDOS, REJUNTAMENTO COM ARGAMASSA, COM REAPROVEITAMENTO DOS PARALELEPÍPEDOS, PARA O FECHAMENTO DE VALAS - INCLUSO RETIRADA E COLOCAÇÃO DO MATERIAL. AF_12/2020</v>
          </cell>
          <cell r="C5902" t="str">
            <v>M2</v>
          </cell>
          <cell r="D5902">
            <v>39.799999999999997</v>
          </cell>
          <cell r="E5902">
            <v>31.89</v>
          </cell>
          <cell r="F5902">
            <v>71.69</v>
          </cell>
        </row>
        <row r="5903">
          <cell r="A5903">
            <v>101820</v>
          </cell>
          <cell r="B5903" t="str">
            <v>RECOMPOSIÇÃO DE PAVIMENTO EM PISO INTERTRAVADO SEXTAVADO, COM REAPROVEITAMENTO DOS BLOCOS SEXTAVADO, PARA O FECHAMENTO DE VALAS - INCLUSO RETIRADA E COLOCAÇÃO DO MATERIAL. AF_12/2020</v>
          </cell>
          <cell r="C5903" t="str">
            <v>M2</v>
          </cell>
          <cell r="D5903">
            <v>20.72</v>
          </cell>
          <cell r="E5903">
            <v>27.07</v>
          </cell>
          <cell r="F5903">
            <v>47.79</v>
          </cell>
        </row>
        <row r="5904">
          <cell r="A5904">
            <v>101822</v>
          </cell>
          <cell r="B5904" t="str">
            <v>RECOMPOSIÇÃO DE BASE E OU SUB-BASE PARA REMENDO PROFUNDO DE SOLOS DE COMPORTAMENTO LATERÍTICO (ARENOSO) - INCLUSO RETIRADA E COLOCAÇÃO DO MATERIAL. AF_12/2020</v>
          </cell>
          <cell r="C5904" t="str">
            <v>M3</v>
          </cell>
          <cell r="D5904">
            <v>44.879999999999995</v>
          </cell>
          <cell r="E5904">
            <v>90.43</v>
          </cell>
          <cell r="F5904">
            <v>135.31</v>
          </cell>
        </row>
        <row r="5905">
          <cell r="A5905">
            <v>101823</v>
          </cell>
          <cell r="B5905" t="str">
            <v>RECOMPOSIÇÃO DE BASE E OU SUB-BASE PARA REMENDO PROFUNDO DE SOLO MELHORADO COM CIMENTO (TEOR DE 2%) - INCLUSO RETIRADA E COLOCAÇÃO DO MATERIAL. AF_12/2020</v>
          </cell>
          <cell r="C5905" t="str">
            <v>M3</v>
          </cell>
          <cell r="D5905">
            <v>77.170000000000016</v>
          </cell>
          <cell r="E5905">
            <v>90.41</v>
          </cell>
          <cell r="F5905">
            <v>167.58</v>
          </cell>
        </row>
        <row r="5906">
          <cell r="A5906">
            <v>101824</v>
          </cell>
          <cell r="B5906" t="str">
            <v>RECOMPOSIÇÃO DE BASE E OU SUB-BASE PARA REMENDO PROFUNDO DE SOLO MELHORADO COM CIMENTO (TEOR DE 4%) - INCLUSO RETIRADA E COLOCAÇÃO DO MATERIAL. AF_12/2020</v>
          </cell>
          <cell r="C5906" t="str">
            <v>M3</v>
          </cell>
          <cell r="D5906">
            <v>107.24</v>
          </cell>
          <cell r="E5906">
            <v>90.39</v>
          </cell>
          <cell r="F5906">
            <v>197.63</v>
          </cell>
        </row>
        <row r="5907">
          <cell r="A5907">
            <v>101825</v>
          </cell>
          <cell r="B5907" t="str">
            <v>RECOMPOSIÇÃO DE BASE E OU SUB-BASE PARA REMENDO PROFUNDO DE SOLO COM CIMENTO (TEOR DE 6%) - INCLUSO RETIRADA E COLOCAÇÃO DO MATERIAL. AF_12/2020</v>
          </cell>
          <cell r="C5907" t="str">
            <v>M3</v>
          </cell>
          <cell r="D5907">
            <v>136.49</v>
          </cell>
          <cell r="E5907">
            <v>90.38</v>
          </cell>
          <cell r="F5907">
            <v>226.87</v>
          </cell>
        </row>
        <row r="5908">
          <cell r="A5908">
            <v>101826</v>
          </cell>
          <cell r="B5908" t="str">
            <v>RECOMPOSIÇÃO DE BASE E OU SUB-BASE PARA REMENDO PROFUNDO DE SOLO COM CIMENTO (TEOR DE 8%) - INCLUSO RETIRADA E COLOCAÇÃO DO MATERIAL. AF_12/2020</v>
          </cell>
          <cell r="C5908" t="str">
            <v>M3</v>
          </cell>
          <cell r="D5908">
            <v>165.35</v>
          </cell>
          <cell r="E5908">
            <v>90.37</v>
          </cell>
          <cell r="F5908">
            <v>255.72</v>
          </cell>
        </row>
        <row r="5909">
          <cell r="A5909">
            <v>101827</v>
          </cell>
          <cell r="B5909" t="str">
            <v>RECOMPOSIÇÃO DE BASE E OU SUB-BASE PARA REMENDO PROFUNDO DE SOLO BRITA (40/60) - INCLUSO RETIRADA E COLOCAÇÃO DO MATERIAL. AF_12/2020</v>
          </cell>
          <cell r="C5909" t="str">
            <v>M3</v>
          </cell>
          <cell r="D5909">
            <v>99.089999999999989</v>
          </cell>
          <cell r="E5909">
            <v>90.39</v>
          </cell>
          <cell r="F5909">
            <v>189.48</v>
          </cell>
        </row>
        <row r="5910">
          <cell r="A5910">
            <v>101828</v>
          </cell>
          <cell r="B5910" t="str">
            <v>RECOMPOSIÇÃO DE BASE E OU SUB-BASE PARA REMENDO PROFUNDO DE SOLO BRITA (50/50) - INCLUSO RETIRADA E COLOCAÇÃO DO MATERIAL. AF_12/2020</v>
          </cell>
          <cell r="C5910" t="str">
            <v>M3</v>
          </cell>
          <cell r="D5910">
            <v>90.039999999999992</v>
          </cell>
          <cell r="E5910">
            <v>90.41</v>
          </cell>
          <cell r="F5910">
            <v>180.45</v>
          </cell>
        </row>
        <row r="5911">
          <cell r="A5911">
            <v>101829</v>
          </cell>
          <cell r="B5911" t="str">
            <v>RECOMPOSIÇÃO DE BASE E OU SUB-BASE PARA REMENDO PROFUNDO DE SOLO BRITA (40/60) COM CIMENTO (TEOR DE 4%) - INCLUSO RETIRADA E COLOCAÇÃO DO MATERIAL. AF_12/2020</v>
          </cell>
          <cell r="C5911" t="str">
            <v>M3</v>
          </cell>
          <cell r="D5911">
            <v>159.25</v>
          </cell>
          <cell r="E5911">
            <v>90.38</v>
          </cell>
          <cell r="F5911">
            <v>249.63</v>
          </cell>
        </row>
        <row r="5912">
          <cell r="A5912">
            <v>101830</v>
          </cell>
          <cell r="B5912" t="str">
            <v>RECOMPOSIÇÃO DE BASE E OU SUB-BASE PARA REMENDO PROFUNDO DE SOLO BRITA (40/60) COM CIMENTO (TEOR DE 6%) - INCLUSO RETIRADA E COLOCAÇÃO DO MATERIAL. AF_12/2020</v>
          </cell>
          <cell r="C5912" t="str">
            <v>M3</v>
          </cell>
          <cell r="D5912">
            <v>187.42000000000002</v>
          </cell>
          <cell r="E5912">
            <v>90.37</v>
          </cell>
          <cell r="F5912">
            <v>277.79000000000002</v>
          </cell>
        </row>
        <row r="5913">
          <cell r="A5913">
            <v>101831</v>
          </cell>
          <cell r="B5913" t="str">
            <v>RECOMPOSIÇÃO DE BASE E OU SUB-BASE PARA REMENDO PROFUNDO DE SOLO BRITA (40/60) COM CIMENTO (TEOR DE 8%) - INCLUSO RETIRADA E COLOCAÇÃO DO MATERIAL. AF_12/2020</v>
          </cell>
          <cell r="C5913" t="str">
            <v>M3</v>
          </cell>
          <cell r="D5913">
            <v>215.19</v>
          </cell>
          <cell r="E5913">
            <v>90.37</v>
          </cell>
          <cell r="F5913">
            <v>305.56</v>
          </cell>
        </row>
        <row r="5914">
          <cell r="A5914">
            <v>101832</v>
          </cell>
          <cell r="B5914" t="str">
            <v>RECOMPOSIÇÃO DE BASE E OU SUB-BASE PARA REMENDO PROFUNDO DE SOLO BRITA (50/50) COM CIMENTO (TEOR DE 4%) - INCLUSO RETIRADA E COLOCAÇÃO DO MATERIAL. AF_12/2020</v>
          </cell>
          <cell r="C5914" t="str">
            <v>M3</v>
          </cell>
          <cell r="D5914">
            <v>150.59</v>
          </cell>
          <cell r="E5914">
            <v>90.38</v>
          </cell>
          <cell r="F5914">
            <v>240.97</v>
          </cell>
        </row>
        <row r="5915">
          <cell r="A5915">
            <v>101833</v>
          </cell>
          <cell r="B5915" t="str">
            <v>RECOMPOSIÇÃO DE BASE E OU SUB-BASE PARA REMENDO PROFUNDO DE SOLO BRITA (50/50) COM CIMENTO (TEOR DE 6%) - INCLUSO RETIRADA E COLOCAÇÃO DO MATERIAL. AF_12/2020</v>
          </cell>
          <cell r="C5915" t="str">
            <v>M3</v>
          </cell>
          <cell r="D5915">
            <v>178.93</v>
          </cell>
          <cell r="E5915">
            <v>90.37</v>
          </cell>
          <cell r="F5915">
            <v>269.3</v>
          </cell>
        </row>
        <row r="5916">
          <cell r="A5916">
            <v>101834</v>
          </cell>
          <cell r="B5916" t="str">
            <v>RECOMPOSIÇÃO DE BASE E OU SUB-BASE PARA REMENDO PROFUNDO DE SOLO BRITA (50/50) COM CIMENTO (TEOR DE 8%) - INCLUSO RETIRADA E COLOCAÇÃO DO MATERIAL. AF_12/2020</v>
          </cell>
          <cell r="C5916" t="str">
            <v>M3</v>
          </cell>
          <cell r="D5916">
            <v>206.88</v>
          </cell>
          <cell r="E5916">
            <v>90.37</v>
          </cell>
          <cell r="F5916">
            <v>297.25</v>
          </cell>
        </row>
        <row r="5917">
          <cell r="A5917">
            <v>101835</v>
          </cell>
          <cell r="B5917" t="str">
            <v>RECOMPOSIÇÃO DE BASE E OU SUB-BASE PARA REMENDO PROFUNDO DE BRITA GRADUADA SIMPLES - INCLUSO RETIRADA E COLOCAÇÃO DO MATERIAL. AF_12/2020</v>
          </cell>
          <cell r="C5917" t="str">
            <v>M3</v>
          </cell>
          <cell r="D5917">
            <v>150.28</v>
          </cell>
          <cell r="E5917">
            <v>92.03</v>
          </cell>
          <cell r="F5917">
            <v>242.31</v>
          </cell>
        </row>
        <row r="5918">
          <cell r="A5918">
            <v>101836</v>
          </cell>
          <cell r="B5918" t="str">
            <v>RECOMPOSIÇÃO DE BASE E OU SUB-BASE PARA FECHAMENTO DE VALAS DE SOLOS DE COMPORTAMENTO LATERÍTICO (ARENOSO) - INCLUSO RETIRADA E COLOCAÇÃO DO MATERIAL. AF_12/2020</v>
          </cell>
          <cell r="C5918" t="str">
            <v>M3</v>
          </cell>
          <cell r="D5918">
            <v>20.25</v>
          </cell>
          <cell r="E5918">
            <v>7.62</v>
          </cell>
          <cell r="F5918">
            <v>27.87</v>
          </cell>
        </row>
        <row r="5919">
          <cell r="A5919">
            <v>101837</v>
          </cell>
          <cell r="B5919" t="str">
            <v>RECOMPOSIÇÃO DE BASE E OU SUB-BASE PARA FECHAMENTO DE VALAS DE SOLO MELHORADO COM CIMENTO (TEOR DE 2%) - INCLUSO RETIRADA E COLOCAÇÃO DO MATERIAL. AF_12/2020</v>
          </cell>
          <cell r="C5919" t="str">
            <v>M3</v>
          </cell>
          <cell r="D5919">
            <v>52.54</v>
          </cell>
          <cell r="E5919">
            <v>7.6</v>
          </cell>
          <cell r="F5919">
            <v>60.14</v>
          </cell>
        </row>
        <row r="5920">
          <cell r="A5920">
            <v>101838</v>
          </cell>
          <cell r="B5920" t="str">
            <v>RECOMPOSIÇÃO DE BASE E OU SUB-BASE PARA FECHAMENTO DE VALAS DE SOLO MELHORADO COM CIMENTO (TEOR DE 4%) - INCLUSO RETIRADA E COLOCAÇÃO DO MATERIAL. AF_12/2020</v>
          </cell>
          <cell r="C5920" t="str">
            <v>M3</v>
          </cell>
          <cell r="D5920">
            <v>82.6</v>
          </cell>
          <cell r="E5920">
            <v>7.59</v>
          </cell>
          <cell r="F5920">
            <v>90.19</v>
          </cell>
        </row>
        <row r="5921">
          <cell r="A5921">
            <v>101839</v>
          </cell>
          <cell r="B5921" t="str">
            <v>RECOMPOSIÇÃO DE BASE E OU SUB-BASE PARA FECHAMENTO DE VALAS DE SOLO COM CIMENTO (TEOR DE 6%) - INCLUSO RETIRADA E COLOCAÇÃO DO MATERIAL. AF_12/2020</v>
          </cell>
          <cell r="C5921" t="str">
            <v>M3</v>
          </cell>
          <cell r="D5921">
            <v>111.84</v>
          </cell>
          <cell r="E5921">
            <v>7.58</v>
          </cell>
          <cell r="F5921">
            <v>119.42</v>
          </cell>
        </row>
        <row r="5922">
          <cell r="A5922">
            <v>101840</v>
          </cell>
          <cell r="B5922" t="str">
            <v>RECOMPOSIÇÃO DE BASE E OU SUB-BASE PARA FECHAMENTO DE VALAS DE SOLO COM CIMENTO (TEOR DE 8%) - INCLUSO RETIRADA E COLOCAÇÃO DO MATERIAL. AF_12/2020</v>
          </cell>
          <cell r="C5922" t="str">
            <v>M3</v>
          </cell>
          <cell r="D5922">
            <v>175.39</v>
          </cell>
          <cell r="E5922">
            <v>25.28</v>
          </cell>
          <cell r="F5922">
            <v>200.67</v>
          </cell>
        </row>
        <row r="5923">
          <cell r="A5923">
            <v>101841</v>
          </cell>
          <cell r="B5923" t="str">
            <v>RECOMPOSIÇÃO DE BASE E OU SUB-BASE PARA FECHAMENTO DE VALAS DE SOLO BRITA (40/60) - INCLUSO RETIRADA E COLOCAÇÃO DO MATERIAL. AF_12/2020</v>
          </cell>
          <cell r="C5923" t="str">
            <v>M3</v>
          </cell>
          <cell r="D5923">
            <v>74.45</v>
          </cell>
          <cell r="E5923">
            <v>7.59</v>
          </cell>
          <cell r="F5923">
            <v>82.04</v>
          </cell>
        </row>
        <row r="5924">
          <cell r="A5924">
            <v>101842</v>
          </cell>
          <cell r="B5924" t="str">
            <v>RECOMPOSIÇÃO DE BASE E OU SUB-BASE PARA FECHAMENTO DE VALAS DE SOLO BRITA (50/50) - INCLUSO RETIRADA E COLOCAÇÃO DO MATERIAL. AF_12/2020</v>
          </cell>
          <cell r="C5924" t="str">
            <v>M3</v>
          </cell>
          <cell r="D5924">
            <v>65.42</v>
          </cell>
          <cell r="E5924">
            <v>7.59</v>
          </cell>
          <cell r="F5924">
            <v>73.010000000000005</v>
          </cell>
        </row>
        <row r="5925">
          <cell r="A5925">
            <v>101843</v>
          </cell>
          <cell r="B5925" t="str">
            <v>RECOMPOSIÇÃO DE BASE E OU SUB-BASE PARA FECHAMENTO DE VALAS DE SOLO BRITA (40/60) COM CIMENTO (TEOR DE 4%) - INCLUSO RETIRADA E COLOCAÇÃO DO MATERIAL. AF_12/2020</v>
          </cell>
          <cell r="C5925" t="str">
            <v>M3</v>
          </cell>
          <cell r="D5925">
            <v>134.60999999999999</v>
          </cell>
          <cell r="E5925">
            <v>7.58</v>
          </cell>
          <cell r="F5925">
            <v>142.19</v>
          </cell>
        </row>
        <row r="5926">
          <cell r="A5926">
            <v>101844</v>
          </cell>
          <cell r="B5926" t="str">
            <v>RECOMPOSIÇÃO DE BASE E OU SUB-BASE PARA FECHAMENTO DE VALAS DE SOLO BRITA (40/60) COM CIMENTO (TEOR DE 6%) - INCLUSO RETIRADA E COLOCAÇÃO DO MATERIAL. AF_12/2020</v>
          </cell>
          <cell r="C5926" t="str">
            <v>M3</v>
          </cell>
          <cell r="D5926">
            <v>162.76999999999998</v>
          </cell>
          <cell r="E5926">
            <v>7.58</v>
          </cell>
          <cell r="F5926">
            <v>170.35</v>
          </cell>
        </row>
        <row r="5927">
          <cell r="A5927">
            <v>101845</v>
          </cell>
          <cell r="B5927" t="str">
            <v>RECOMPOSIÇÃO DE BASE E OU SUB-BASE PARA FECHAMENTO DE VALAS DE SOLO BRITA (40/60) COM CIMENTO (TEOR DE 8%) - INCLUSO RETIRADA E COLOCAÇÃO DO MATERIAL. AF_12/2020</v>
          </cell>
          <cell r="C5927" t="str">
            <v>M3</v>
          </cell>
          <cell r="D5927">
            <v>190.54</v>
          </cell>
          <cell r="E5927">
            <v>7.58</v>
          </cell>
          <cell r="F5927">
            <v>198.12</v>
          </cell>
        </row>
        <row r="5928">
          <cell r="A5928">
            <v>101846</v>
          </cell>
          <cell r="B5928" t="str">
            <v>RECOMPOSIÇÃO DE BASE E OU SUB-BASE PARA FECHAMENTO DE VALAS DE SOLO BRITA (50/50) COM CIMENTO (TEOR DE 4%) - INCLUSO RETIRADA E COLOCAÇÃO DO MATERIAL. AF_12/2020</v>
          </cell>
          <cell r="C5928" t="str">
            <v>M3</v>
          </cell>
          <cell r="D5928">
            <v>125.95</v>
          </cell>
          <cell r="E5928">
            <v>7.58</v>
          </cell>
          <cell r="F5928">
            <v>133.53</v>
          </cell>
        </row>
        <row r="5929">
          <cell r="A5929">
            <v>101847</v>
          </cell>
          <cell r="B5929" t="str">
            <v>RECOMPOSIÇÃO DE BASE E OU SUB-BASE PARA FECHAMENTO DE VALAS DE SOLO BRITA (50/50) COM CIMENTO (TEOR DE 6%) - INCLUSO RETIRADA E COLOCAÇÃO DO MATERIAL. AF_12/2020</v>
          </cell>
          <cell r="C5929" t="str">
            <v>M3</v>
          </cell>
          <cell r="D5929">
            <v>154.28</v>
          </cell>
          <cell r="E5929">
            <v>7.58</v>
          </cell>
          <cell r="F5929">
            <v>161.86000000000001</v>
          </cell>
        </row>
        <row r="5930">
          <cell r="A5930">
            <v>101848</v>
          </cell>
          <cell r="B5930" t="str">
            <v>RECOMPOSIÇÃO DE BASE E OU SUB-BASE PARA FECHAMENTO DE VALAS DE SOLO BRITA (50/50) COM CIMENTO (TEOR DE 8%) - INCLUSO RETIRADA E COLOCAÇÃO DO MATERIAL. AF_12/2020</v>
          </cell>
          <cell r="C5930" t="str">
            <v>M3</v>
          </cell>
          <cell r="D5930">
            <v>182.23</v>
          </cell>
          <cell r="E5930">
            <v>7.58</v>
          </cell>
          <cell r="F5930">
            <v>189.81</v>
          </cell>
        </row>
        <row r="5931">
          <cell r="A5931">
            <v>101849</v>
          </cell>
          <cell r="B5931" t="str">
            <v>RECOMPOSIÇÃO DE BASE E OU SUB-BASE PARA FECHAMENTO DE VALAS DE BRITA GRADUADA SIMPLES - INCLUSO RETIRADA E COLOCAÇÃO DO MATERIAL. AF_12/2020</v>
          </cell>
          <cell r="C5931" t="str">
            <v>M3</v>
          </cell>
          <cell r="D5931">
            <v>125.72</v>
          </cell>
          <cell r="E5931">
            <v>9.15</v>
          </cell>
          <cell r="F5931">
            <v>134.87</v>
          </cell>
        </row>
        <row r="5932">
          <cell r="A5932">
            <v>101850</v>
          </cell>
          <cell r="B5932" t="str">
            <v>REASSENTAMENTO DE PARALELEPÍPEDOS, REJUNTAMENTO COM PÓ DE PEDRA, COM REAPROVEITAMENTO DOS PARALELEPÍPEDOS - INCLUSO RETIRADA E COLOCAÇÃO DO MATERIAL. AF_12/2020</v>
          </cell>
          <cell r="C5932" t="str">
            <v>M2</v>
          </cell>
          <cell r="D5932">
            <v>37.42</v>
          </cell>
          <cell r="E5932">
            <v>27.7</v>
          </cell>
          <cell r="F5932">
            <v>65.12</v>
          </cell>
        </row>
        <row r="5933">
          <cell r="A5933">
            <v>101852</v>
          </cell>
          <cell r="B5933" t="str">
            <v>REASSENTAMENTO DE PARALELEPÍPEDOS, REJUNTAMENTO COM ARGAMASSA, COM REAPROVEITAMENTO DOS PARALELEPÍPEDOS - INCLUSO RETIRADA E COLOCAÇÃO DO MATERIAL. AF_12/2020</v>
          </cell>
          <cell r="C5933" t="str">
            <v>M2</v>
          </cell>
          <cell r="D5933">
            <v>48.210000000000008</v>
          </cell>
          <cell r="E5933">
            <v>32.08</v>
          </cell>
          <cell r="F5933">
            <v>80.290000000000006</v>
          </cell>
        </row>
        <row r="5934">
          <cell r="A5934">
            <v>101853</v>
          </cell>
          <cell r="B5934" t="str">
            <v>REASSENTAMENTO DE PEDRAS POLIÉDRICAS, REJUNTAMENTO COM PÓ DE PEDRA, COM REAPROVEITAMENTO DAS PEDRAS POLIÉDRICAS - INCLUSO RETIRADA E COLOCAÇÃO DO MATERIAL.  AF_12/2020</v>
          </cell>
          <cell r="C5934" t="str">
            <v>M2</v>
          </cell>
          <cell r="D5934">
            <v>34.809999999999995</v>
          </cell>
          <cell r="E5934">
            <v>22.6</v>
          </cell>
          <cell r="F5934">
            <v>57.41</v>
          </cell>
        </row>
        <row r="5935">
          <cell r="A5935">
            <v>101855</v>
          </cell>
          <cell r="B5935" t="str">
            <v>REASSENTAMENTO DE PEDRAS POLIÉDRICAS, REJUNTAMENTO COM ARGAMASSA, COM REAPROVEITAMENTO DAS PEDRAS POLIÉDRICAS - INCLUSO RETIRADA E COLOCAÇÃO DO MATERIAL. AF_12/2020</v>
          </cell>
          <cell r="C5935" t="str">
            <v>M2</v>
          </cell>
          <cell r="D5935">
            <v>55.399999999999991</v>
          </cell>
          <cell r="E5935">
            <v>28.59</v>
          </cell>
          <cell r="F5935">
            <v>83.99</v>
          </cell>
        </row>
        <row r="5936">
          <cell r="A5936">
            <v>101856</v>
          </cell>
          <cell r="B5936" t="str">
            <v>REASSENTAMENTO DE BLOCOS PISOGRAMA PARA PISO INTERTRAVADO, COM REAPROVEITAMENTO DOS BLOCOS PISOGRAMA - INCLUSO RETIRADA E COLOCAÇÃO DO MATERIAL. AF_12/2020</v>
          </cell>
          <cell r="C5936" t="str">
            <v>M2</v>
          </cell>
          <cell r="D5936">
            <v>14.530000000000001</v>
          </cell>
          <cell r="E5936">
            <v>15.75</v>
          </cell>
          <cell r="F5936">
            <v>30.28</v>
          </cell>
        </row>
        <row r="5937">
          <cell r="A5937">
            <v>101857</v>
          </cell>
          <cell r="B5937" t="str">
            <v>REASSENTAMENTO DE BLOCOS SEXTAVADO PARA PISO INTERTRAVADO, ESPESSURA DE 6 CM, EM CALÇADA, COM REAPROVEITAMENTO DOS BLOCOS SEXTAVADOS - INCLUSO RETIRADA E COLOCAÇÃO DO MATERIAL. AF_12/2020</v>
          </cell>
          <cell r="C5937" t="str">
            <v>M2</v>
          </cell>
          <cell r="D5937">
            <v>16.89</v>
          </cell>
          <cell r="E5937">
            <v>20.64</v>
          </cell>
          <cell r="F5937">
            <v>37.53</v>
          </cell>
        </row>
        <row r="5938">
          <cell r="A5938">
            <v>101858</v>
          </cell>
          <cell r="B5938" t="str">
            <v>REASSENTAMENTO DE BLOCOS SEXTAVADO PARA PISO INTERTRAVADO, ESPESSURA DE 6 CM, EM VIA/ESTACIONAMENTO, COM REAPROVEITAMENTO DOS BLOCOS SEXTAVADO - INCLUSO RETIRADA E COLOCAÇÃO DO MATERIAL. AF_12/2020</v>
          </cell>
          <cell r="C5938" t="str">
            <v>M2</v>
          </cell>
          <cell r="D5938">
            <v>14.729999999999997</v>
          </cell>
          <cell r="E5938">
            <v>16.170000000000002</v>
          </cell>
          <cell r="F5938">
            <v>30.9</v>
          </cell>
        </row>
        <row r="5939">
          <cell r="A5939">
            <v>101859</v>
          </cell>
          <cell r="B5939" t="str">
            <v>REASSENTAMENTO DE BLOCOS SEXTAVADO PARA PISO INTERTRAVADO, ESPESSURA DE 8 CM, EM VIA/ESTACIONAMENTO, COM REAPROVEITAMENTO DOS BLOCOS SEXTAVADO - INCLUSO RETIRADA E COLOCAÇÃO DO MATERIAL. AF_12/2020</v>
          </cell>
          <cell r="C5939" t="str">
            <v>M2</v>
          </cell>
          <cell r="D5939">
            <v>15.749999999999996</v>
          </cell>
          <cell r="E5939">
            <v>18.260000000000002</v>
          </cell>
          <cell r="F5939">
            <v>34.01</v>
          </cell>
        </row>
        <row r="5940">
          <cell r="A5940">
            <v>101860</v>
          </cell>
          <cell r="B5940" t="str">
            <v>REASSENTAMENTO DE BLOCOS SEXTAVADO PARA PISO INTERTRAVADO, ESPESSURA DE 10 CM, EM VIA/ESTACIONAMENTO, COM REAPROVEITAMENTO DOS BLOCOS SEXTAVADO - INCLUSO RETIRADA E COLOCAÇÃO DO MATERIAL. AF_12/2020</v>
          </cell>
          <cell r="C5940" t="str">
            <v>M2</v>
          </cell>
          <cell r="D5940">
            <v>17.36</v>
          </cell>
          <cell r="E5940">
            <v>21.53</v>
          </cell>
          <cell r="F5940">
            <v>38.89</v>
          </cell>
        </row>
        <row r="5941">
          <cell r="A5941">
            <v>101861</v>
          </cell>
          <cell r="B5941" t="str">
            <v>REASSENTAMENTO DE BLOCOS RETANGULAR PARA PISO INTERTRAVADO, ESPESSURA DE 4  CM, EM CALÇADA, COM REAPROVEITAMENTO DOS BLOCOS RETANGULAR - INCLUSO RETIRADA E COLOCAÇÃO DO MATERIAL. AF_12/2020</v>
          </cell>
          <cell r="C5941" t="str">
            <v>M2</v>
          </cell>
          <cell r="D5941">
            <v>16.549999999999997</v>
          </cell>
          <cell r="E5941">
            <v>19.93</v>
          </cell>
          <cell r="F5941">
            <v>36.479999999999997</v>
          </cell>
        </row>
        <row r="5942">
          <cell r="A5942">
            <v>101862</v>
          </cell>
          <cell r="B5942" t="str">
            <v>REASSENTAMENTO DE BLOCOS RETANGULAR PARA PISO INTERTRAVADO, ESPESSURA DE 6 CM, EM CALÇADA, COM REAPROVEITAMENTO DOS BLOCOS RETANGULAR - INCLUSO RETIRADA E COLOCAÇÃO DO MATERIAL. AF_12/2020</v>
          </cell>
          <cell r="C5942" t="str">
            <v>M2</v>
          </cell>
          <cell r="D5942">
            <v>17.600000000000001</v>
          </cell>
          <cell r="E5942">
            <v>22.04</v>
          </cell>
          <cell r="F5942">
            <v>39.64</v>
          </cell>
        </row>
        <row r="5943">
          <cell r="A5943">
            <v>101863</v>
          </cell>
          <cell r="B5943" t="str">
            <v>REASSENTAMENTO DE BLOCOS RETANGULAR PARA PISO INTERTRAVADO, ESPESSURA DE 6 CM, EM VIA/ESTACIONAMENTO, COM REAPROVEITAMENTO DOS BLOCOS RETANGULAR - INCLUSO RETIRADA E COLOCAÇÃO DO MATERIAL. AF_12/2020</v>
          </cell>
          <cell r="C5943" t="str">
            <v>M2</v>
          </cell>
          <cell r="D5943">
            <v>14.86</v>
          </cell>
          <cell r="E5943">
            <v>16.47</v>
          </cell>
          <cell r="F5943">
            <v>31.33</v>
          </cell>
        </row>
        <row r="5944">
          <cell r="A5944">
            <v>101864</v>
          </cell>
          <cell r="B5944" t="str">
            <v>REASSENTAMENTO DE BLOCOS RETANGULAR PARA PISO INTERTRAVADO, ESPESSURA DE 8 CM, EM VIA/ESTACIONAMENTO, COM REAPROVEITAMENTO DOS BLOCOS RETANGULAR - INCLUSO RETIRADA E COLOCAÇÃO DO MATERIAL. AF_12/2020</v>
          </cell>
          <cell r="C5944" t="str">
            <v>M2</v>
          </cell>
          <cell r="D5944">
            <v>16.479999999999997</v>
          </cell>
          <cell r="E5944">
            <v>19.75</v>
          </cell>
          <cell r="F5944">
            <v>36.229999999999997</v>
          </cell>
        </row>
        <row r="5945">
          <cell r="A5945">
            <v>101865</v>
          </cell>
          <cell r="B5945" t="str">
            <v>REASSENTAMENTO DE BLOCOS RETANGULAR PARA PISO INTERTRAVADO, ESPESSURA DE 10 CM, EM VIA/ESTACIONAMENTO, COM REAPROVEITAMENTO DOS BLOCOS RETANGULAR - INCLUSO RETIRADA E COLOCAÇÃO DO MATERIAL. AF_12/2020</v>
          </cell>
          <cell r="C5945" t="str">
            <v>M2</v>
          </cell>
          <cell r="D5945">
            <v>18.089999999999996</v>
          </cell>
          <cell r="E5945">
            <v>23.03</v>
          </cell>
          <cell r="F5945">
            <v>41.12</v>
          </cell>
        </row>
        <row r="5946">
          <cell r="A5946">
            <v>101866</v>
          </cell>
          <cell r="B5946" t="str">
            <v>REASSENTAMENTO DE BLOCOS 16 FACES PARA PISO INTERTRAVADO, ESPESSURA DE 4  CM, EM CALÇADA, COM REAPROVEITAMENTO DOS BLOCOS 16 FACES - INCLUSO RETIRADA E COLOCAÇÃO DO MATERIAL. AF_12/2020</v>
          </cell>
          <cell r="C5946" t="str">
            <v>M2</v>
          </cell>
          <cell r="D5946">
            <v>16.62</v>
          </cell>
          <cell r="E5946">
            <v>20.09</v>
          </cell>
          <cell r="F5946">
            <v>36.71</v>
          </cell>
        </row>
        <row r="5947">
          <cell r="A5947">
            <v>101867</v>
          </cell>
          <cell r="B5947" t="str">
            <v>REASSENTAMENTO DE BLOCOS 16 FACES PARA PISO INTERTRAVADO, ESPESSURA DE 6 CM, EM CALÇADA, COM REAPROVEITAMENTO DOS BLOCOS 16 FACES - INCLUSO RETIRADA E COLOCAÇÃO DO MATERIAL. AF_12/2020</v>
          </cell>
          <cell r="C5947" t="str">
            <v>M2</v>
          </cell>
          <cell r="D5947">
            <v>18.240000000000002</v>
          </cell>
          <cell r="E5947">
            <v>23.36</v>
          </cell>
          <cell r="F5947">
            <v>41.6</v>
          </cell>
        </row>
        <row r="5948">
          <cell r="A5948">
            <v>101868</v>
          </cell>
          <cell r="B5948" t="str">
            <v>REASSENTAMENTO DE BLOCOS 16 FACES PARA PISO INTERTRAVADO, ESPESSURA DE 6 CM, EM VIA/ESTACIONAMENTO, COM REAPROVEITAMENTO DOS BLOCOS 16 FACES - INCLUSO RETIRADA E COLOCAÇÃO DO MATERIAL. AF_12/2020</v>
          </cell>
          <cell r="C5948" t="str">
            <v>M2</v>
          </cell>
          <cell r="D5948">
            <v>15.5</v>
          </cell>
          <cell r="E5948">
            <v>17.79</v>
          </cell>
          <cell r="F5948">
            <v>33.29</v>
          </cell>
        </row>
        <row r="5949">
          <cell r="A5949">
            <v>101869</v>
          </cell>
          <cell r="B5949" t="str">
            <v>REASSENTAMENTO DE BLOCOS 16 FACES PARA PISO INTERTRAVADO, ESPESSURA DE 8 CM, EM VIA/ESTACIONAMENTO, COM REAPROVEITAMENTO DOS BLOCOS 16 FACES - INCLUSO RETIRADA E COLOCAÇÃO DO MATERIAL. AF_12/2020</v>
          </cell>
          <cell r="C5949" t="str">
            <v>M2</v>
          </cell>
          <cell r="D5949">
            <v>17.11</v>
          </cell>
          <cell r="E5949">
            <v>21.08</v>
          </cell>
          <cell r="F5949">
            <v>38.19</v>
          </cell>
        </row>
        <row r="5950">
          <cell r="A5950">
            <v>101870</v>
          </cell>
          <cell r="B5950" t="str">
            <v>REASSENTAMENTO DE BLOCOS 16 FACES PARA PISO INTERTRAVADO, ESPESSURA DE 10 CM, EM VIA/ESTACIONAMENTO, COM REAPROVEITAMENTO DOS BLOCOS 16 FACES - INCLUSO RETIRADA E COLOCAÇÃO DO MATERIAL. AF_12/2020</v>
          </cell>
          <cell r="C5950" t="str">
            <v>M2</v>
          </cell>
          <cell r="D5950">
            <v>18.73</v>
          </cell>
          <cell r="E5950">
            <v>24.34</v>
          </cell>
          <cell r="F5950">
            <v>43.07</v>
          </cell>
        </row>
        <row r="5951">
          <cell r="A5951">
            <v>102098</v>
          </cell>
          <cell r="B5951" t="str">
            <v>RECOMPOSIÇÃO DE REVESTIMENTO EM CONCRETO ASFÁLTICO (AQUISIÇÃO EM USINA), PARA O FECHAMENTO DE VALAS - INCLUSO DEMOLIÇÃO DO PAVIMENTO. AF_12/2020</v>
          </cell>
          <cell r="C5951" t="str">
            <v>M3</v>
          </cell>
          <cell r="D5951">
            <v>1502.92</v>
          </cell>
          <cell r="E5951">
            <v>230.81</v>
          </cell>
          <cell r="F5951">
            <v>1733.73</v>
          </cell>
        </row>
        <row r="5952">
          <cell r="A5952">
            <v>102988</v>
          </cell>
          <cell r="B5952" t="str">
            <v>RECOMPOSIÇÃO DE PAVIMENTO EM PISO INTERTRAVADO, COM REAPROVEITAMENTO DOS BLOCOS INTERTRAVADOS, PARA FECHAMENTO DE VALAS - INCLUSO RETIRADA E COLOCAÇÃO DO MATERIAL. AF_12/2020</v>
          </cell>
          <cell r="C5952" t="str">
            <v>M2</v>
          </cell>
          <cell r="D5952">
            <v>26.14</v>
          </cell>
          <cell r="E5952">
            <v>37.299999999999997</v>
          </cell>
          <cell r="F5952">
            <v>63.44</v>
          </cell>
        </row>
        <row r="5953">
          <cell r="A5953">
            <v>100576</v>
          </cell>
          <cell r="B5953" t="str">
            <v>REGULARIZAÇÃO E COMPACTAÇÃO DE SUBLEITO DE SOLO  PREDOMINANTEMENTE ARGILOSO. AF_11/2019</v>
          </cell>
          <cell r="C5953" t="str">
            <v>M2</v>
          </cell>
          <cell r="D5953">
            <v>1.99</v>
          </cell>
          <cell r="E5953">
            <v>0.7</v>
          </cell>
          <cell r="F5953">
            <v>2.69</v>
          </cell>
        </row>
        <row r="5954">
          <cell r="A5954">
            <v>100577</v>
          </cell>
          <cell r="B5954" t="str">
            <v>REGULARIZAÇÃO E COMPACTAÇÃO DE SUBLEITO DE SOLO PREDOMINANTEMENTE ARENOSO. AF_11/2019</v>
          </cell>
          <cell r="C5954" t="str">
            <v>M2</v>
          </cell>
          <cell r="D5954">
            <v>1.03</v>
          </cell>
          <cell r="E5954">
            <v>0.26</v>
          </cell>
          <cell r="F5954">
            <v>1.29</v>
          </cell>
        </row>
        <row r="5955">
          <cell r="A5955">
            <v>96388</v>
          </cell>
          <cell r="B5955" t="str">
            <v>EXECUÇÃO E COMPACTAÇÃO DE BASE E OU SUB BASE PARA PAVIMENTAÇÃO DE SOLOS DE COMPORTAMENTO LATERÍTICO (ARENOSO) - EXCLUSIVE SOLO, ESCAVAÇÃO, CARGA E TRANSPORTE. AF_11/2019</v>
          </cell>
          <cell r="C5955" t="str">
            <v>M3</v>
          </cell>
          <cell r="D5955">
            <v>10.27</v>
          </cell>
          <cell r="E5955">
            <v>2.71</v>
          </cell>
          <cell r="F5955">
            <v>12.98</v>
          </cell>
        </row>
        <row r="5956">
          <cell r="A5956">
            <v>96389</v>
          </cell>
          <cell r="B5956" t="str">
            <v>EXECUÇÃO E COMPACTAÇÃO DE BASE E OU SUB BASE PARA PAVIMENTAÇÃO DE SOLO (PREDOMINANTEMENTE ARENOSO) COM CIMENTO (TEOR DE 2%) - EXCLUSIVE SOLO, ESCAVAÇÃO, CARGA E TRANSPORTE. AF_11/2019</v>
          </cell>
          <cell r="C5956" t="str">
            <v>M3</v>
          </cell>
          <cell r="D5956">
            <v>46.120000000000005</v>
          </cell>
          <cell r="E5956">
            <v>4.26</v>
          </cell>
          <cell r="F5956">
            <v>50.38</v>
          </cell>
        </row>
        <row r="5957">
          <cell r="A5957">
            <v>96390</v>
          </cell>
          <cell r="B5957" t="str">
            <v>EXECUÇÃO E COMPACTAÇÃO DE BASE E OU SUB BASE PARA PAVIMENTAÇÃO DE SOLO (PREDOMINANTEMENTE ARENOSO) COM CIMENTO (TEOR DE 4%) - EXCLUSIVE SOLO, ESCAVAÇÃO, CARGA E TRANSPORTE. AF_11/2019</v>
          </cell>
          <cell r="C5957" t="str">
            <v>M3</v>
          </cell>
          <cell r="D5957">
            <v>74.459999999999994</v>
          </cell>
          <cell r="E5957">
            <v>4.1100000000000003</v>
          </cell>
          <cell r="F5957">
            <v>78.569999999999993</v>
          </cell>
        </row>
        <row r="5958">
          <cell r="A5958">
            <v>96391</v>
          </cell>
          <cell r="B5958" t="str">
            <v>EXECUÇÃO E COMPACTAÇÃO DE BASE E OU SUB BASE PARA PAVIMENTAÇÃO DE SOLO (PREDOMINANTEMENTE ARENOSO) COM CIMENTO (TEOR DE 6%) - EXCLUSIVE SOLO, ESCAVAÇÃO, CARGA E TRANSPORTE. AF_11/2019</v>
          </cell>
          <cell r="C5958" t="str">
            <v>M3</v>
          </cell>
          <cell r="D5958">
            <v>104.17</v>
          </cell>
          <cell r="E5958">
            <v>4.46</v>
          </cell>
          <cell r="F5958">
            <v>108.63</v>
          </cell>
        </row>
        <row r="5959">
          <cell r="A5959">
            <v>96392</v>
          </cell>
          <cell r="B5959" t="str">
            <v>EXECUÇÃO E COMPACTAÇÃO DE BASE E OU SUB BASE PARA PAVIMENTAÇÃO DE SOLO (PREDOMINANTEMENTE ARENOSO) COM CIMENTO (TEOR DE 8%) - EXCLUSIVE SOLO, ESCAVAÇÃO, CARGA E TRANSPORTE. AF_11/2019</v>
          </cell>
          <cell r="C5959" t="str">
            <v>M3</v>
          </cell>
          <cell r="D5959">
            <v>133.01999999999998</v>
          </cell>
          <cell r="E5959">
            <v>4.46</v>
          </cell>
          <cell r="F5959">
            <v>137.47999999999999</v>
          </cell>
        </row>
        <row r="5960">
          <cell r="A5960">
            <v>96396</v>
          </cell>
          <cell r="B5960" t="str">
            <v>EXECUÇÃO E COMPACTAÇÃO DE BASE E OU SUB BASE PARA PAVIMENTAÇÃO DE BRITA GRADUADA SIMPLES - EXCLUSIVE CARGA E TRANSPORTE. AF_11/2019</v>
          </cell>
          <cell r="C5960" t="str">
            <v>M3</v>
          </cell>
          <cell r="D5960">
            <v>116.86</v>
          </cell>
          <cell r="E5960">
            <v>4.5999999999999996</v>
          </cell>
          <cell r="F5960">
            <v>121.46</v>
          </cell>
        </row>
        <row r="5961">
          <cell r="A5961">
            <v>96397</v>
          </cell>
          <cell r="B5961" t="str">
            <v>EXECUÇÃO E COMPACTAÇÃO DE BASE E OU SUB BASE PARA PAVIMENTAÇÃO DE BRITA GRADUADA SIMPLES TRATADA COM CIMENTO - EXCLUSIVE CARGA E TRANSPORTE. AF_11/2019</v>
          </cell>
          <cell r="C5961" t="str">
            <v>M3</v>
          </cell>
          <cell r="D5961">
            <v>175.13</v>
          </cell>
          <cell r="E5961">
            <v>5.08</v>
          </cell>
          <cell r="F5961">
            <v>180.21</v>
          </cell>
        </row>
        <row r="5962">
          <cell r="A5962">
            <v>96398</v>
          </cell>
          <cell r="B5962" t="str">
            <v>EXECUÇÃO E COMPACTAÇÃO DE BASE E OU SUB BASE PARA PAVIMENTAÇÃO DE CONCRETO COMPACTADO COM ROLO - EXCLUSIVE CARGA E TRANSPORTE. AF_11/2019</v>
          </cell>
          <cell r="C5962" t="str">
            <v>M3</v>
          </cell>
          <cell r="D5962">
            <v>250.79000000000002</v>
          </cell>
          <cell r="E5962">
            <v>5.68</v>
          </cell>
          <cell r="F5962">
            <v>256.47000000000003</v>
          </cell>
        </row>
        <row r="5963">
          <cell r="A5963">
            <v>96399</v>
          </cell>
          <cell r="B5963" t="str">
            <v>EXECUÇÃO E COMPACTAÇÃO DE BASE E OU SUB BASE PARA PAVIMENTAÇÃO DE PEDRA RACHÃO  - EXCLUSIVE CARGA E TRANSPORTE. AF_11/2019</v>
          </cell>
          <cell r="C5963" t="str">
            <v>M3</v>
          </cell>
          <cell r="D5963">
            <v>79.23</v>
          </cell>
          <cell r="E5963">
            <v>3.78</v>
          </cell>
          <cell r="F5963">
            <v>83.01</v>
          </cell>
        </row>
        <row r="5964">
          <cell r="A5964">
            <v>96400</v>
          </cell>
          <cell r="B5964" t="str">
            <v>EXECUÇÃO E COMPACTAÇÃO DE BASE E OU SUB BASE PARA PAVIMENTAÇÃO DE MACADAME SECO - EXCLUSIVE CARGA E TRANSPORTE. AF_11/2019</v>
          </cell>
          <cell r="C5964" t="str">
            <v>M3</v>
          </cell>
          <cell r="D5964">
            <v>105.15</v>
          </cell>
          <cell r="E5964">
            <v>5.41</v>
          </cell>
          <cell r="F5964">
            <v>110.56</v>
          </cell>
        </row>
        <row r="5965">
          <cell r="A5965">
            <v>100564</v>
          </cell>
          <cell r="B5965" t="str">
            <v>EXECUÇÃO E COMPACTAÇÃO DE BASE E OU SUB-BASE PARA PAVIMENTAÇÃO DE SOLO (PREDOMINANTEMENTE ARENOSO) BRITA - 40/60 - EXCLUSIVE SOLO, ESCAVAÇÃO, CARGA E TRANSPORTE. AF_11/2019</v>
          </cell>
          <cell r="C5965" t="str">
            <v>M3</v>
          </cell>
          <cell r="D5965">
            <v>71.929999999999993</v>
          </cell>
          <cell r="E5965">
            <v>6.87</v>
          </cell>
          <cell r="F5965">
            <v>78.8</v>
          </cell>
        </row>
        <row r="5966">
          <cell r="A5966">
            <v>100565</v>
          </cell>
          <cell r="B5966" t="str">
            <v>EXECUÇÃO E COMPACTAÇÃO DE BASE E OU SUB-BASE PARA PAVIMENTAÇÃO DE SOLO (PREDOMINANTEMENTE ARENOSO) BRITA - 50/50 - EXCLUSIVE SOLO, ESCAVAÇÃO, CARGA E TRANSPORTE. AF_11/2019</v>
          </cell>
          <cell r="C5966" t="str">
            <v>M3</v>
          </cell>
          <cell r="D5966">
            <v>62.93</v>
          </cell>
          <cell r="E5966">
            <v>6.87</v>
          </cell>
          <cell r="F5966">
            <v>69.8</v>
          </cell>
        </row>
        <row r="5967">
          <cell r="A5967">
            <v>100566</v>
          </cell>
          <cell r="B5967" t="str">
            <v>EXECUÇÃO E COMPACTAÇÃO DE BASE E OU SUB-BASE PARA PAVIMENTAÇÃO DE SOLO (PREDOMINANTEMENTE ARENOSO) BRITA - 40/60 COM CIMENTO (TEOR DE 4%) - EXCLUSIVE SOLO, ESCAVAÇÃO, CARGA E TRANSPORTE. AF_11/2019</v>
          </cell>
          <cell r="C5967" t="str">
            <v>M3</v>
          </cell>
          <cell r="D5967">
            <v>132.1</v>
          </cell>
          <cell r="E5967">
            <v>6.85</v>
          </cell>
          <cell r="F5967">
            <v>138.94999999999999</v>
          </cell>
        </row>
        <row r="5968">
          <cell r="A5968">
            <v>100567</v>
          </cell>
          <cell r="B5968" t="str">
            <v>EXECUÇÃO E COMPACTAÇÃO DE BASE E OU SUB-BASE PARA PAVIMENTAÇÃO DE SOLO (PREDOMINANTEMENTE ARENOSO) BRITA - 40/60 COM CIMENTO (TEOR DE 6%) - EXCLUSIVE SOLO, ESCAVAÇÃO, CARGA E TRANSPORTE. AF_11/2019</v>
          </cell>
          <cell r="C5968" t="str">
            <v>M3</v>
          </cell>
          <cell r="D5968">
            <v>160.29999999999998</v>
          </cell>
          <cell r="E5968">
            <v>6.84</v>
          </cell>
          <cell r="F5968">
            <v>167.14</v>
          </cell>
        </row>
        <row r="5969">
          <cell r="A5969">
            <v>100568</v>
          </cell>
          <cell r="B5969" t="str">
            <v>EXECUÇÃO E COMPACTAÇÃO DE BASE E OU SUB-BASE PARA PAVIMENTAÇÃO DE SOLO (PREDOMINANTEMENTE ARENOSO) BRITA - 40/60 COM CIMENTO (TEOR DE 8%) - EXCLUSIVE SOLO, ESCAVAÇÃO, CARGA E TRANSPORTE. AF_11/2019</v>
          </cell>
          <cell r="C5969" t="str">
            <v>M3</v>
          </cell>
          <cell r="D5969">
            <v>188.03</v>
          </cell>
          <cell r="E5969">
            <v>6.84</v>
          </cell>
          <cell r="F5969">
            <v>194.87</v>
          </cell>
        </row>
        <row r="5970">
          <cell r="A5970">
            <v>100569</v>
          </cell>
          <cell r="B5970" t="str">
            <v>EXECUÇÃO E COMPACTAÇÃO DE BASE E OU SUB-BASE PARA PAVIMENTAÇÃO DE SOLO (PREDOMINANTEMENTE ARENOSO) BRITA - 50/50 COM CIMENTO (TEOR DE 4%)  - EXCLUSIVE SOLO, ESCAVAÇÃO, CARGA E TRANSPORTE. AF_11/2019</v>
          </cell>
          <cell r="C5970" t="str">
            <v>M3</v>
          </cell>
          <cell r="D5970">
            <v>123.43</v>
          </cell>
          <cell r="E5970">
            <v>6.85</v>
          </cell>
          <cell r="F5970">
            <v>130.28</v>
          </cell>
        </row>
        <row r="5971">
          <cell r="A5971">
            <v>100570</v>
          </cell>
          <cell r="B5971" t="str">
            <v>EXECUÇÃO E COMPACTAÇÃO DE BASE E OU SUB-BASE PARA PAVIMENTAÇÃO DE SOLO (PREDOMINANTEMENTE ARENOSO) BRITA - 50/50 COM CIMENTO (TEOR DE 6%) - EXCLUSIVE SOLO, ESCAVAÇÃO, CARGA E TRANSPORTE. AF_11/2019</v>
          </cell>
          <cell r="C5971" t="str">
            <v>M3</v>
          </cell>
          <cell r="D5971">
            <v>153.82</v>
          </cell>
          <cell r="E5971">
            <v>7.05</v>
          </cell>
          <cell r="F5971">
            <v>160.87</v>
          </cell>
        </row>
        <row r="5972">
          <cell r="A5972">
            <v>100571</v>
          </cell>
          <cell r="B5972" t="str">
            <v>EXECUÇÃO E COMPACTAÇÃO DE BASE E OU SUB-BASE PARA PAVIMENTAÇÃO DE SOLO (PREDOMINANTEMENTE ARENOSO) BRITA - 50/50 COM CIMENTO (TEOR DE 8%) - EXCLUSIVE SOLO, ESCAVAÇÃO, CARGA E TRANSPORTE. AF_11/2019</v>
          </cell>
          <cell r="C5972" t="str">
            <v>M3</v>
          </cell>
          <cell r="D5972">
            <v>179.76</v>
          </cell>
          <cell r="E5972">
            <v>6.84</v>
          </cell>
          <cell r="F5972">
            <v>186.6</v>
          </cell>
        </row>
        <row r="5973">
          <cell r="A5973">
            <v>100572</v>
          </cell>
          <cell r="B5973" t="str">
            <v>EXECUÇÃO E COMPACTAÇÃO DE BASE E OU SUB-BASE PARA PAVIMENTAÇÃO DE SOLO (PREDOMINANTEMENTE ARGILOSO) BRITA - 40/60 - EXCLUSIVE SOLO, ESCAVAÇÃO, CARGA E TRANSPORTE. AF_11/2019</v>
          </cell>
          <cell r="C5973" t="str">
            <v>M3</v>
          </cell>
          <cell r="D5973">
            <v>75.42</v>
          </cell>
          <cell r="E5973">
            <v>8.6</v>
          </cell>
          <cell r="F5973">
            <v>84.02</v>
          </cell>
        </row>
        <row r="5974">
          <cell r="A5974">
            <v>100573</v>
          </cell>
          <cell r="B5974" t="str">
            <v>EXECUÇÃO E COMPACTAÇÃO DE BASE E OU SUB-BASE PARA PAVIMENTAÇÃO DE SOLO (PREDOMINANTEMENTE ARGILOSO) BRITA - 50/50 - EXCLUSIVE SOLO, ESCAVAÇÃO, CARGA E TRANSPORTE. AF_11/2019</v>
          </cell>
          <cell r="C5974" t="str">
            <v>M3</v>
          </cell>
          <cell r="D5974">
            <v>66.41</v>
          </cell>
          <cell r="E5974">
            <v>8.61</v>
          </cell>
          <cell r="F5974">
            <v>75.02</v>
          </cell>
        </row>
        <row r="5975">
          <cell r="A5975">
            <v>100574</v>
          </cell>
          <cell r="B5975" t="str">
            <v>ESPALHAMENTO DE MATERIAL COM TRATOR DE ESTEIRAS. AF_11/2019</v>
          </cell>
          <cell r="C5975" t="str">
            <v>M3</v>
          </cell>
          <cell r="D5975">
            <v>1.17</v>
          </cell>
          <cell r="E5975">
            <v>0.35</v>
          </cell>
          <cell r="F5975">
            <v>1.52</v>
          </cell>
        </row>
        <row r="5976">
          <cell r="A5976">
            <v>100575</v>
          </cell>
          <cell r="B5976" t="str">
            <v>REGULARIZAÇÃO DE SUPERFÍCIES COM MOTONIVELADORA. AF_11/2019</v>
          </cell>
          <cell r="C5976" t="str">
            <v>M2</v>
          </cell>
          <cell r="D5976">
            <v>0.10999999999999999</v>
          </cell>
          <cell r="E5976">
            <v>0.04</v>
          </cell>
          <cell r="F5976">
            <v>0.15</v>
          </cell>
        </row>
        <row r="5977">
          <cell r="A5977">
            <v>101767</v>
          </cell>
          <cell r="B5977" t="str">
            <v>EXECUÇÃO E COMPACTAÇÃO DE BASE E OU SUB BASE PARA PAVIMENTAÇÃO DE SOLOS ESTABILIZADOS GRANULOMETRICAMENTE COM MISTURA DE SOLOS EM PISTA - EXCLUSIVE SOLO, ESCAVAÇÃO, CARGA E TRANSPORTE. AF_11/2019</v>
          </cell>
          <cell r="C5977" t="str">
            <v>M3</v>
          </cell>
          <cell r="D5977">
            <v>21.15</v>
          </cell>
          <cell r="E5977">
            <v>8.69</v>
          </cell>
          <cell r="F5977">
            <v>29.84</v>
          </cell>
        </row>
        <row r="5978">
          <cell r="A5978">
            <v>101768</v>
          </cell>
          <cell r="B5978" t="str">
            <v>EXECUÇÃO E COMPACTAÇÃO DE BASE E OU SUB BASE PARA PAVIMENTAÇÃO DE SOLO ESTABILIZADO GRANULOMETRICAMENTE SEM MISTURA DE SOLOS - EXCLUSIVE SOLO, ESCAVAÇÃO, CARGA E TRANSPORTE. AF_11/2023</v>
          </cell>
          <cell r="C5978" t="str">
            <v>M3</v>
          </cell>
          <cell r="D5978">
            <v>19.259999999999998</v>
          </cell>
          <cell r="E5978">
            <v>6.24</v>
          </cell>
          <cell r="F5978">
            <v>25.5</v>
          </cell>
        </row>
        <row r="5979">
          <cell r="A5979">
            <v>92391</v>
          </cell>
          <cell r="B5979" t="str">
            <v>EXECUÇÃO DE PAVIMENTO EM PISO INTERTRAVADO, COM BLOCO PISOGRAMA DE 35 X 15 CM, ESPESSURA 6 CM. AF_10/2022</v>
          </cell>
          <cell r="C5979" t="str">
            <v>M2</v>
          </cell>
          <cell r="D5979">
            <v>49.04</v>
          </cell>
          <cell r="E5979">
            <v>3.35</v>
          </cell>
          <cell r="F5979">
            <v>52.39</v>
          </cell>
        </row>
        <row r="5980">
          <cell r="A5980">
            <v>92392</v>
          </cell>
          <cell r="B5980" t="str">
            <v>EXECUÇÃO DE PAVIMENTO EM PISO INTERTRAVADO, COM BLOCO PISOGRAMA DE 35 X 15 CM, ESPESSURA 8 CM. AF_10/2022</v>
          </cell>
          <cell r="C5980" t="str">
            <v>M2</v>
          </cell>
          <cell r="D5980">
            <v>99.79</v>
          </cell>
          <cell r="E5980">
            <v>3.77</v>
          </cell>
          <cell r="F5980">
            <v>103.56</v>
          </cell>
        </row>
        <row r="5981">
          <cell r="A5981">
            <v>92393</v>
          </cell>
          <cell r="B5981" t="str">
            <v>EXECUÇÃO DE PAVIMENTO EM PISO INTERTRAVADO, COM BLOCO SEXTAVADO DE 25 X 25 CM, ESPESSURA 6 CM. AF_10/2022</v>
          </cell>
          <cell r="C5981" t="str">
            <v>M2</v>
          </cell>
          <cell r="D5981">
            <v>47.86</v>
          </cell>
          <cell r="E5981">
            <v>4.3099999999999996</v>
          </cell>
          <cell r="F5981">
            <v>52.17</v>
          </cell>
        </row>
        <row r="5982">
          <cell r="A5982">
            <v>92394</v>
          </cell>
          <cell r="B5982" t="str">
            <v>EXECUÇÃO DE PAVIMENTO EM PISO INTERTRAVADO, COM BLOCO SEXTAVADO DE 25 X 25 CM, ESPESSURA 8 CM. AF_10/2022</v>
          </cell>
          <cell r="C5982" t="str">
            <v>M2</v>
          </cell>
          <cell r="D5982">
            <v>58.61</v>
          </cell>
          <cell r="E5982">
            <v>5.89</v>
          </cell>
          <cell r="F5982">
            <v>64.5</v>
          </cell>
        </row>
        <row r="5983">
          <cell r="A5983">
            <v>92395</v>
          </cell>
          <cell r="B5983" t="str">
            <v>EXECUÇÃO DE PAVIMENTO EM PISO INTERTRAVADO, COM BLOCO SEXTAVADO DE 25 X 25 CM, ESPESSURA 10 CM. AF_10/2022</v>
          </cell>
          <cell r="C5983" t="str">
            <v>M2</v>
          </cell>
          <cell r="D5983">
            <v>69.38</v>
          </cell>
          <cell r="E5983">
            <v>8.0399999999999991</v>
          </cell>
          <cell r="F5983">
            <v>77.42</v>
          </cell>
        </row>
        <row r="5984">
          <cell r="A5984">
            <v>92396</v>
          </cell>
          <cell r="B5984" t="str">
            <v>EXECUÇÃO DE PASSEIO EM PISO INTERTRAVADO, COM BLOCO RETANGULAR COR NATURAL DE 20 X 10 CM, ESPESSURA 6 CM. AF_10/2022</v>
          </cell>
          <cell r="C5984" t="str">
            <v>M2</v>
          </cell>
          <cell r="D5984">
            <v>53.55</v>
          </cell>
          <cell r="E5984">
            <v>13.05</v>
          </cell>
          <cell r="F5984">
            <v>66.599999999999994</v>
          </cell>
        </row>
        <row r="5985">
          <cell r="A5985">
            <v>92397</v>
          </cell>
          <cell r="B5985" t="str">
            <v>EXECUÇÃO DE PAVIMENTO EM PISO INTERTRAVADO, COM BLOCO RETANGULAR COR NATURAL DE 20 X 10 CM, ESPESSURA 6 CM. AF_10/2022</v>
          </cell>
          <cell r="C5985" t="str">
            <v>M2</v>
          </cell>
          <cell r="D5985">
            <v>49.160000000000004</v>
          </cell>
          <cell r="E5985">
            <v>7.04</v>
          </cell>
          <cell r="F5985">
            <v>56.2</v>
          </cell>
        </row>
        <row r="5986">
          <cell r="A5986">
            <v>92398</v>
          </cell>
          <cell r="B5986" t="str">
            <v>EXECUÇÃO DE PAVIMENTO EM PISO INTERTRAVADO, COM BLOCO RETANGULAR COR NATURAL DE 20 X 10 CM, ESPESSURA 8 CM. AF_10/2022</v>
          </cell>
          <cell r="C5986" t="str">
            <v>M2</v>
          </cell>
          <cell r="D5986">
            <v>60.29</v>
          </cell>
          <cell r="E5986">
            <v>9.2100000000000009</v>
          </cell>
          <cell r="F5986">
            <v>69.5</v>
          </cell>
        </row>
        <row r="5987">
          <cell r="A5987">
            <v>92400</v>
          </cell>
          <cell r="B5987" t="str">
            <v>EXECUÇÃO DE PAVIMENTO EM PISO INTERTRAVADO, COM BLOCO RETANGULAR DE 20 X 10 CM, ESPESSURA 10 CM. AF_10/2022</v>
          </cell>
          <cell r="C5987" t="str">
            <v>M2</v>
          </cell>
          <cell r="D5987">
            <v>70.009999999999991</v>
          </cell>
          <cell r="E5987">
            <v>11.37</v>
          </cell>
          <cell r="F5987">
            <v>81.38</v>
          </cell>
        </row>
        <row r="5988">
          <cell r="A5988">
            <v>92402</v>
          </cell>
          <cell r="B5988" t="str">
            <v>EXECUÇÃO DE PASSEIO EM PISO INTERTRAVADO, COM BLOCO 16 FACES DE 22 X 11 CM, ESPESSURA 6 CM. AF_10/2022</v>
          </cell>
          <cell r="C5988" t="str">
            <v>M2</v>
          </cell>
          <cell r="D5988">
            <v>52.89</v>
          </cell>
          <cell r="E5988">
            <v>11.28</v>
          </cell>
          <cell r="F5988">
            <v>64.17</v>
          </cell>
        </row>
        <row r="5989">
          <cell r="A5989">
            <v>92403</v>
          </cell>
          <cell r="B5989" t="str">
            <v>EXECUÇÃO DE PAVIMENTO EM PISO INTERTRAVADO, COM BLOCO 16 FACES DE 22 X 11 CM, ESPESSURA 6 CM. AF_10/2022</v>
          </cell>
          <cell r="C5989" t="str">
            <v>M2</v>
          </cell>
          <cell r="D5989">
            <v>48.269999999999996</v>
          </cell>
          <cell r="E5989">
            <v>5.27</v>
          </cell>
          <cell r="F5989">
            <v>53.54</v>
          </cell>
        </row>
        <row r="5990">
          <cell r="A5990">
            <v>92404</v>
          </cell>
          <cell r="B5990" t="str">
            <v>EXECUÇÃO DE PAVIMENTO EM PISO INTERTRAVADO, COM BLOCO 16 FACES DE 22 X 11 CM, ESPESSURA 8 CM. AF_10/2022</v>
          </cell>
          <cell r="C5990" t="str">
            <v>M2</v>
          </cell>
          <cell r="D5990">
            <v>59.400000000000006</v>
          </cell>
          <cell r="E5990">
            <v>7.44</v>
          </cell>
          <cell r="F5990">
            <v>66.84</v>
          </cell>
        </row>
        <row r="5991">
          <cell r="A5991">
            <v>92406</v>
          </cell>
          <cell r="B5991" t="str">
            <v>EXECUÇÃO DE PAVIMENTO EM PISO INTERTRAVADO, COM BLOCO 16 FACES DE 22 X 11 CM, ESPESSURA 10 CM. AF_10/2022</v>
          </cell>
          <cell r="C5991" t="str">
            <v>M2</v>
          </cell>
          <cell r="D5991">
            <v>70.39</v>
          </cell>
          <cell r="E5991">
            <v>9.61</v>
          </cell>
          <cell r="F5991">
            <v>80</v>
          </cell>
        </row>
        <row r="5992">
          <cell r="A5992">
            <v>93679</v>
          </cell>
          <cell r="B5992" t="str">
            <v>EXECUÇÃO DE PASSEIO EM PISO INTERTRAVADO, COM BLOCO RETANGULAR COLORIDO DE 20 X 10 CM, ESPESSURA 6 CM. AF_10/2022</v>
          </cell>
          <cell r="C5992" t="str">
            <v>M2</v>
          </cell>
          <cell r="D5992">
            <v>59.750000000000007</v>
          </cell>
          <cell r="E5992">
            <v>13.04</v>
          </cell>
          <cell r="F5992">
            <v>72.790000000000006</v>
          </cell>
        </row>
        <row r="5993">
          <cell r="A5993">
            <v>93680</v>
          </cell>
          <cell r="B5993" t="str">
            <v>EXECUÇÃO DE PAVIMENTO EM PISO INTERTRAVADO, COM BLOCO RETANGULAR COLORIDO DE 20 X 10 CM, ESPESSURA 6 CM. AF_10/2022</v>
          </cell>
          <cell r="C5993" t="str">
            <v>M2</v>
          </cell>
          <cell r="D5993">
            <v>55.2</v>
          </cell>
          <cell r="E5993">
            <v>7.04</v>
          </cell>
          <cell r="F5993">
            <v>62.24</v>
          </cell>
        </row>
        <row r="5994">
          <cell r="A5994">
            <v>93681</v>
          </cell>
          <cell r="B5994" t="str">
            <v>EXECUÇÃO DE PAVIMENTO EM PISO INTERTRAVADO, COM BLOCO RETANGULAR COLORIDO DE 20 X 10 CM, ESPESSURA 8 CM. AF_10/2022</v>
          </cell>
          <cell r="C5994" t="str">
            <v>M2</v>
          </cell>
          <cell r="D5994">
            <v>65.13</v>
          </cell>
          <cell r="E5994">
            <v>9.2100000000000009</v>
          </cell>
          <cell r="F5994">
            <v>74.34</v>
          </cell>
        </row>
        <row r="5995">
          <cell r="A5995">
            <v>97104</v>
          </cell>
          <cell r="B5995" t="str">
            <v>EXECUÇÃO DE PAVIMENTO DE CONCRETO SIMPLES (PCS), FCK = 40 MPA, ESPESSURA DE 15,0 CM. AF_04/2022</v>
          </cell>
          <cell r="C5995" t="str">
            <v>M2</v>
          </cell>
          <cell r="D5995">
            <v>108.46000000000001</v>
          </cell>
          <cell r="E5995">
            <v>13.04</v>
          </cell>
          <cell r="F5995">
            <v>121.5</v>
          </cell>
        </row>
        <row r="5996">
          <cell r="A5996">
            <v>97105</v>
          </cell>
          <cell r="B5996" t="str">
            <v>EXECUÇÃO DE PAVIMENTO DE CONCRETO SIMPLES (PCS), FCK = 40 MPA, ESPESSURA DE 17,5 CM. AF_04/2022</v>
          </cell>
          <cell r="C5996" t="str">
            <v>M2</v>
          </cell>
          <cell r="D5996">
            <v>122.98000000000002</v>
          </cell>
          <cell r="E5996">
            <v>14.04</v>
          </cell>
          <cell r="F5996">
            <v>137.02000000000001</v>
          </cell>
        </row>
        <row r="5997">
          <cell r="A5997">
            <v>97106</v>
          </cell>
          <cell r="B5997" t="str">
            <v>EXECUÇÃO DE PAVIMENTO DE CONCRETO SIMPLES (PCS), FCK = 40 MPA, ESPESSURA DE 20,0 CM. AF_04/2022</v>
          </cell>
          <cell r="C5997" t="str">
            <v>M2</v>
          </cell>
          <cell r="D5997">
            <v>136.75</v>
          </cell>
          <cell r="E5997">
            <v>14.89</v>
          </cell>
          <cell r="F5997">
            <v>151.63999999999999</v>
          </cell>
        </row>
        <row r="5998">
          <cell r="A5998">
            <v>97107</v>
          </cell>
          <cell r="B5998" t="str">
            <v>EXECUÇÃO DE PAVIMENTO DE CONCRETO SIMPLES (PCS), FCK = 40 MPA, ESPESSURA DE 22,5 CM. AF_04/2022</v>
          </cell>
          <cell r="C5998" t="str">
            <v>M2</v>
          </cell>
          <cell r="D5998">
            <v>156.80000000000001</v>
          </cell>
          <cell r="E5998">
            <v>15.73</v>
          </cell>
          <cell r="F5998">
            <v>172.53</v>
          </cell>
        </row>
        <row r="5999">
          <cell r="A5999">
            <v>97108</v>
          </cell>
          <cell r="B5999" t="str">
            <v>EXECUÇÃO DE PAVIMENTO DE CONCRETO SIMPLES (PCS), FCK = 40 MPA, ESPESSURA DE 25,0 CM. AF_04/2022</v>
          </cell>
          <cell r="C5999" t="str">
            <v>M2</v>
          </cell>
          <cell r="D5999">
            <v>179.60000000000002</v>
          </cell>
          <cell r="E5999">
            <v>16.579999999999998</v>
          </cell>
          <cell r="F5999">
            <v>196.18</v>
          </cell>
        </row>
        <row r="6000">
          <cell r="A6000">
            <v>97109</v>
          </cell>
          <cell r="B6000" t="str">
            <v>EXECUÇÃO DE PAVIMENTO DE CONCRETO SIMPLES (PCS), FCK = 40 MPA, ESPESSURA DE 27,5 CM. AF_04/2022</v>
          </cell>
          <cell r="C6000" t="str">
            <v>M2</v>
          </cell>
          <cell r="D6000">
            <v>198.51</v>
          </cell>
          <cell r="E6000">
            <v>18.079999999999998</v>
          </cell>
          <cell r="F6000">
            <v>216.59</v>
          </cell>
        </row>
        <row r="6001">
          <cell r="A6001">
            <v>97111</v>
          </cell>
          <cell r="B6001" t="str">
            <v>EXECUÇÃO DE PAVIMENTO DE CONCRETO ARMADO (PCA), FCK = 30 MPA, ESPESSURA DE 15,0 CM. AF_04/2022</v>
          </cell>
          <cell r="C6001" t="str">
            <v>M2</v>
          </cell>
          <cell r="D6001">
            <v>219.85</v>
          </cell>
          <cell r="E6001">
            <v>17.239999999999998</v>
          </cell>
          <cell r="F6001">
            <v>237.09</v>
          </cell>
        </row>
        <row r="6002">
          <cell r="A6002">
            <v>97112</v>
          </cell>
          <cell r="B6002" t="str">
            <v>EXECUÇÃO DE PAVIMENTO DE CONCRETO ARMADO (PCA), FCK = 30 MPA, ESPESSURA DE 17,5 CM. AF_04/2022</v>
          </cell>
          <cell r="C6002" t="str">
            <v>M2</v>
          </cell>
          <cell r="D6002">
            <v>190.57</v>
          </cell>
          <cell r="E6002">
            <v>16.170000000000002</v>
          </cell>
          <cell r="F6002">
            <v>206.74</v>
          </cell>
        </row>
        <row r="6003">
          <cell r="A6003">
            <v>97113</v>
          </cell>
          <cell r="B6003" t="str">
            <v>APLICAÇÃO DE LONA PLÁSTICA PARA EXECUÇÃO DE PAVIMENTOS DE CONCRETO. AF_04/2022</v>
          </cell>
          <cell r="C6003" t="str">
            <v>M2</v>
          </cell>
          <cell r="D6003">
            <v>2.2000000000000002</v>
          </cell>
          <cell r="E6003">
            <v>0.19</v>
          </cell>
          <cell r="F6003">
            <v>2.39</v>
          </cell>
        </row>
        <row r="6004">
          <cell r="A6004">
            <v>97114</v>
          </cell>
          <cell r="B6004" t="str">
            <v>EXECUÇÃO DE JUNTAS DE CONTRAÇÃO PARA PAVIMENTOS DE CONCRETO. AF_04/2022</v>
          </cell>
          <cell r="C6004" t="str">
            <v>M</v>
          </cell>
          <cell r="D6004">
            <v>8.9999999999999969E-2</v>
          </cell>
          <cell r="E6004">
            <v>0.34</v>
          </cell>
          <cell r="F6004">
            <v>0.43</v>
          </cell>
        </row>
        <row r="6005">
          <cell r="A6005">
            <v>97115</v>
          </cell>
          <cell r="B6005" t="str">
            <v>APLICAÇÃO DE GRAXA EM BARRAS DE TRANSFERÊNCIA PARA EXECUÇÃO DE PAVIMENTO DE CONCRETO. AF_04/2022</v>
          </cell>
          <cell r="C6005" t="str">
            <v>KG</v>
          </cell>
          <cell r="D6005">
            <v>48.13</v>
          </cell>
          <cell r="E6005">
            <v>10.33</v>
          </cell>
          <cell r="F6005">
            <v>58.46</v>
          </cell>
        </row>
        <row r="6006">
          <cell r="A6006">
            <v>97116</v>
          </cell>
          <cell r="B6006" t="str">
            <v>BARRAS DE TRANSFERÊNCIA, AÇO CA-25 DE 16,0 MM, PARA EXECUÇÃO DE PAVIMENTO DE CONCRETO  FORNECIMENTO E INSTALAÇÃO. AF_04/2022</v>
          </cell>
          <cell r="C6006" t="str">
            <v>KG</v>
          </cell>
          <cell r="D6006">
            <v>15.08</v>
          </cell>
          <cell r="E6006">
            <v>7.83</v>
          </cell>
          <cell r="F6006">
            <v>22.91</v>
          </cell>
        </row>
        <row r="6007">
          <cell r="A6007">
            <v>97117</v>
          </cell>
          <cell r="B6007" t="str">
            <v>BARRAS DE TRANSFERÊNCIA, AÇO CA-25 DE 20,0 MM, PARA EXECUÇÃO DE PAVIMENTO DE CONCRETO  FORNECIMENTO E INSTALAÇÃO. AF_04/2022</v>
          </cell>
          <cell r="C6007" t="str">
            <v>KG</v>
          </cell>
          <cell r="D6007">
            <v>14.459999999999999</v>
          </cell>
          <cell r="E6007">
            <v>5.01</v>
          </cell>
          <cell r="F6007">
            <v>19.47</v>
          </cell>
        </row>
        <row r="6008">
          <cell r="A6008">
            <v>97118</v>
          </cell>
          <cell r="B6008" t="str">
            <v>BARRAS DE TRANSFERÊNCIA, AÇO CA-25 DE 25,0 MM, PARA EXECUÇÃO DE PAVIMENTO DE CONCRETO  FORNECIMENTO E INSTALAÇÃO. AF_04/2022</v>
          </cell>
          <cell r="C6008" t="str">
            <v>KG</v>
          </cell>
          <cell r="D6008">
            <v>12.669999999999998</v>
          </cell>
          <cell r="E6008">
            <v>3.2</v>
          </cell>
          <cell r="F6008">
            <v>15.87</v>
          </cell>
        </row>
        <row r="6009">
          <cell r="A6009">
            <v>97119</v>
          </cell>
          <cell r="B6009" t="str">
            <v>BARRAS DE TRANSFERÊNCIA, AÇO CA-25 DE 32,0 MM, PARA EXECUÇÃO DE PAVIMENTO DE CONCRETO  FORNECIMENTO E INSTALAÇÃO. AF_04/2022</v>
          </cell>
          <cell r="C6009" t="str">
            <v>KG</v>
          </cell>
          <cell r="D6009">
            <v>12.08</v>
          </cell>
          <cell r="E6009">
            <v>1.94</v>
          </cell>
          <cell r="F6009">
            <v>14.02</v>
          </cell>
        </row>
        <row r="6010">
          <cell r="A6010">
            <v>97120</v>
          </cell>
          <cell r="B6010" t="str">
            <v>BARRAS DE LIGAÇÃO, AÇO CA-50 DE 10 MM, PARA EXECUÇÃO DE PAVIMENTO DE CONCRETO  FORNECIMENTO E INSTALAÇÃO. AF_04/2022</v>
          </cell>
          <cell r="C6010" t="str">
            <v>KG</v>
          </cell>
          <cell r="D6010">
            <v>7.87</v>
          </cell>
          <cell r="E6010">
            <v>1.21</v>
          </cell>
          <cell r="F6010">
            <v>9.08</v>
          </cell>
        </row>
        <row r="6011">
          <cell r="A6011">
            <v>101167</v>
          </cell>
          <cell r="B6011" t="str">
            <v>EXECUÇÃO DE PAVIMENTO EM PARALELEPÍPEDOS, REJUNTAMENTO COM PÓ DE PEDRA. AF_05/2020</v>
          </cell>
          <cell r="C6011" t="str">
            <v>M2</v>
          </cell>
          <cell r="D6011">
            <v>85.59</v>
          </cell>
          <cell r="E6011">
            <v>13.54</v>
          </cell>
          <cell r="F6011">
            <v>99.13</v>
          </cell>
        </row>
        <row r="6012">
          <cell r="A6012">
            <v>101169</v>
          </cell>
          <cell r="B6012" t="str">
            <v>EXECUÇÃO DE PAVIMENTO EM PARALELEPÍPEDOS, REJUNTAMENTO COM ARGAMASSA TRAÇO 1:3 (CIMENTO E AREIA). AF_05/2020</v>
          </cell>
          <cell r="C6012" t="str">
            <v>M2</v>
          </cell>
          <cell r="D6012">
            <v>96.43</v>
          </cell>
          <cell r="E6012">
            <v>17.93</v>
          </cell>
          <cell r="F6012">
            <v>114.36</v>
          </cell>
        </row>
        <row r="6013">
          <cell r="A6013">
            <v>101170</v>
          </cell>
          <cell r="B6013" t="str">
            <v>EXECUÇÃO DE PAVIMENTO EM PEDRAS POLIÉDRICAS, REJUNTAMENTO COM PÓ DE PEDRA. AF_05/2020</v>
          </cell>
          <cell r="C6013" t="str">
            <v>M2</v>
          </cell>
          <cell r="D6013">
            <v>33.86</v>
          </cell>
          <cell r="E6013">
            <v>10.7</v>
          </cell>
          <cell r="F6013">
            <v>44.56</v>
          </cell>
        </row>
        <row r="6014">
          <cell r="A6014">
            <v>101172</v>
          </cell>
          <cell r="B6014" t="str">
            <v>EXECUÇÃO DE PAVIMENTO EM PEDRAS POLIÉDRICAS, REJUNTAMENTO COM ARGAMASSA TRAÇO 1:3 (CIMENTO E AREIA). AF_05/2020</v>
          </cell>
          <cell r="C6014" t="str">
            <v>M2</v>
          </cell>
          <cell r="D6014">
            <v>54.57</v>
          </cell>
          <cell r="E6014">
            <v>16.71</v>
          </cell>
          <cell r="F6014">
            <v>71.28</v>
          </cell>
        </row>
        <row r="6015">
          <cell r="A6015">
            <v>103904</v>
          </cell>
          <cell r="B6015" t="str">
            <v>EXECUÇÃO DE PAVIMENTO DE CONCRETO SIMPLES (PCS), FCK = 35 MPA, ESPESSURA DE 15,0 CM. AF_04/2022</v>
          </cell>
          <cell r="C6015" t="str">
            <v>M2</v>
          </cell>
          <cell r="D6015">
            <v>105.22</v>
          </cell>
          <cell r="E6015">
            <v>13.05</v>
          </cell>
          <cell r="F6015">
            <v>118.27</v>
          </cell>
        </row>
        <row r="6016">
          <cell r="A6016">
            <v>103905</v>
          </cell>
          <cell r="B6016" t="str">
            <v>EXECUÇÃO DE PAVIMENTO DE CONCRETO SIMPLES (PCS), FCK = 35 MPA, ESPESSURA DE 16,0 CM. AF_04/2022</v>
          </cell>
          <cell r="C6016" t="str">
            <v>M2</v>
          </cell>
          <cell r="D6016">
            <v>111.28</v>
          </cell>
          <cell r="E6016">
            <v>13.46</v>
          </cell>
          <cell r="F6016">
            <v>124.74</v>
          </cell>
        </row>
        <row r="6017">
          <cell r="A6017">
            <v>103906</v>
          </cell>
          <cell r="B6017" t="str">
            <v>EXECUÇÃO DE PAVIMENTO DE CONCRETO SIMPLES (PCS), FCK = 40 MPA, ESPESSURA DE 16,0 CM. AF_04/2022</v>
          </cell>
          <cell r="C6017" t="str">
            <v>M2</v>
          </cell>
          <cell r="D6017">
            <v>135.34</v>
          </cell>
          <cell r="E6017">
            <v>17.88</v>
          </cell>
          <cell r="F6017">
            <v>153.22</v>
          </cell>
        </row>
        <row r="6018">
          <cell r="A6018">
            <v>103907</v>
          </cell>
          <cell r="B6018" t="str">
            <v>EXECUÇÃO DE PAVIMENTO DE CONCRETO SIMPLES (PCS), FCK = 35 MPA, ESPESSURA DE 17,5 CM. AF_04/2022</v>
          </cell>
          <cell r="C6018" t="str">
            <v>M2</v>
          </cell>
          <cell r="D6018">
            <v>117.13999999999999</v>
          </cell>
          <cell r="E6018">
            <v>13.84</v>
          </cell>
          <cell r="F6018">
            <v>130.97999999999999</v>
          </cell>
        </row>
        <row r="6019">
          <cell r="A6019">
            <v>103908</v>
          </cell>
          <cell r="B6019" t="str">
            <v>EXECUÇÃO PAVIMENTO DE CONCRETO SIMPLES (PCS), FCK = 35 MPA, ESPESSURA DE 20,0 CM. AF_04/2022</v>
          </cell>
          <cell r="C6019" t="str">
            <v>M2</v>
          </cell>
          <cell r="D6019">
            <v>132.44999999999999</v>
          </cell>
          <cell r="E6019">
            <v>14.89</v>
          </cell>
          <cell r="F6019">
            <v>147.34</v>
          </cell>
        </row>
        <row r="6020">
          <cell r="A6020">
            <v>103909</v>
          </cell>
          <cell r="B6020" t="str">
            <v>EXECUÇÃO PAVIMENTO DE CONCRETO SIMPLES (PCS), FCK = 35 MPA, ESPESSURA DE 22,5 CM. AF_04/2022</v>
          </cell>
          <cell r="C6020" t="str">
            <v>M2</v>
          </cell>
          <cell r="D6020">
            <v>151.96</v>
          </cell>
          <cell r="E6020">
            <v>15.73</v>
          </cell>
          <cell r="F6020">
            <v>167.69</v>
          </cell>
        </row>
        <row r="6021">
          <cell r="A6021">
            <v>103911</v>
          </cell>
          <cell r="B6021" t="str">
            <v>EXECUÇÃO DE PAVIMENTO DE CONCRETO SIMPLES (PCS), FCK = 35 MPA, ESPESSURA DE 25,0 CM. AF_04/2022</v>
          </cell>
          <cell r="C6021" t="str">
            <v>M2</v>
          </cell>
          <cell r="D6021">
            <v>174.23000000000002</v>
          </cell>
          <cell r="E6021">
            <v>16.579999999999998</v>
          </cell>
          <cell r="F6021">
            <v>190.81</v>
          </cell>
        </row>
        <row r="6022">
          <cell r="A6022">
            <v>103912</v>
          </cell>
          <cell r="B6022" t="str">
            <v>EXECUÇÃO PAVIMENTO DE CONCRETO SIMPLES (PCS), FCK = 35 MPA, ESPESSURA DE 27,5 CM. AF_04/2022</v>
          </cell>
          <cell r="C6022" t="str">
            <v>M2</v>
          </cell>
          <cell r="D6022">
            <v>192.60000000000002</v>
          </cell>
          <cell r="E6022">
            <v>18.079999999999998</v>
          </cell>
          <cell r="F6022">
            <v>210.68</v>
          </cell>
        </row>
        <row r="6023">
          <cell r="A6023">
            <v>103913</v>
          </cell>
          <cell r="B6023" t="str">
            <v>EXECUÇÃO DE PISO INDUSTRIAL DE CONCRETO ARMADO, FCK = 20 MPA, ESPESSURA DE 12,0 CM. AF_04/2022</v>
          </cell>
          <cell r="C6023" t="str">
            <v>M2</v>
          </cell>
          <cell r="D6023">
            <v>103.78</v>
          </cell>
          <cell r="E6023">
            <v>10.11</v>
          </cell>
          <cell r="F6023">
            <v>113.89</v>
          </cell>
        </row>
        <row r="6024">
          <cell r="A6024">
            <v>103914</v>
          </cell>
          <cell r="B6024" t="str">
            <v>EXECUÇÃO DE PISO INDUSTRIAL DE CONCRETO ARMADO, FCK = 20 MPA, ESPESSURA DE 14,0 CM. AF_04/2022</v>
          </cell>
          <cell r="C6024" t="str">
            <v>M2</v>
          </cell>
          <cell r="D6024">
            <v>120.96</v>
          </cell>
          <cell r="E6024">
            <v>11.33</v>
          </cell>
          <cell r="F6024">
            <v>132.29</v>
          </cell>
        </row>
        <row r="6025">
          <cell r="A6025">
            <v>103915</v>
          </cell>
          <cell r="B6025" t="str">
            <v>EXECUÇÃO DE PISO INDUSTRIAL DE CONCRETO ARMADO, FCK = 20 MPA, ESPESSURA DE 15,0 CM. AF_04/2022</v>
          </cell>
          <cell r="C6025" t="str">
            <v>M2</v>
          </cell>
          <cell r="D6025">
            <v>132.34</v>
          </cell>
          <cell r="E6025">
            <v>11.93</v>
          </cell>
          <cell r="F6025">
            <v>144.27000000000001</v>
          </cell>
        </row>
        <row r="6026">
          <cell r="A6026">
            <v>103916</v>
          </cell>
          <cell r="B6026" t="str">
            <v>EXECUÇÃO DE PISO INDUSTRIAL DE CONCRETO ARMADO, FCK = 20 MPA, ESPESSURA DE 18,0 CM. AF_04/2022</v>
          </cell>
          <cell r="C6026" t="str">
            <v>M2</v>
          </cell>
          <cell r="D6026">
            <v>151.54000000000002</v>
          </cell>
          <cell r="E6026">
            <v>13.29</v>
          </cell>
          <cell r="F6026">
            <v>164.83</v>
          </cell>
        </row>
        <row r="6027">
          <cell r="A6027">
            <v>103917</v>
          </cell>
          <cell r="B6027" t="str">
            <v>EXECUÇÃO DE PISO INDUSTRIAL DE CONCRETO ARMADO, FCK = 20 MPA, ESPESSURA DE 20,0 CM. AF_04/2022</v>
          </cell>
          <cell r="C6027" t="str">
            <v>M2</v>
          </cell>
          <cell r="D6027">
            <v>175.34</v>
          </cell>
          <cell r="E6027">
            <v>14.21</v>
          </cell>
          <cell r="F6027">
            <v>189.55</v>
          </cell>
        </row>
        <row r="6028">
          <cell r="A6028">
            <v>103918</v>
          </cell>
          <cell r="B6028" t="str">
            <v>EXECUÇÃO DE PISO INDUSTRIAL DE CONCRETO ARMADO, FCK = 20 MPA, ESPESSURA DE 22,0 CM. AF_04/2022</v>
          </cell>
          <cell r="C6028" t="str">
            <v>M2</v>
          </cell>
          <cell r="D6028">
            <v>185.32</v>
          </cell>
          <cell r="E6028">
            <v>14.91</v>
          </cell>
          <cell r="F6028">
            <v>200.23</v>
          </cell>
        </row>
        <row r="6029">
          <cell r="A6029">
            <v>104432</v>
          </cell>
          <cell r="B6029" t="str">
            <v>EXECUÇÃO DE PASSEIO EM PISO INTERTRAVADO, COM BLOCO RAQUETE  22 X 13,5 CM, ESPESSURA 6 CM. AF_10/2022</v>
          </cell>
          <cell r="C6029" t="str">
            <v>M2</v>
          </cell>
          <cell r="D6029">
            <v>55.55</v>
          </cell>
          <cell r="E6029">
            <v>15.27</v>
          </cell>
          <cell r="F6029">
            <v>70.819999999999993</v>
          </cell>
        </row>
        <row r="6030">
          <cell r="A6030">
            <v>104433</v>
          </cell>
          <cell r="B6030" t="str">
            <v>EXECUÇÃO DE PAVIMENTO EM PISO INTERTRAVADO, COM BLOCO RAQUETE  22 X 13,5 CM, ESPESSURA 6 CM. AF_10/2022</v>
          </cell>
          <cell r="C6030" t="str">
            <v>M2</v>
          </cell>
          <cell r="D6030">
            <v>50.660000000000004</v>
          </cell>
          <cell r="E6030">
            <v>8.5399999999999991</v>
          </cell>
          <cell r="F6030">
            <v>59.2</v>
          </cell>
        </row>
        <row r="6031">
          <cell r="A6031">
            <v>103689</v>
          </cell>
          <cell r="B6031" t="str">
            <v>FORNECIMENTO E INSTALAÇÃO DE PLACA DE OBRA COM CHAPA GALVANIZADA E ESTRUTURA DE MADEIRA. AF_03/2022_PS</v>
          </cell>
          <cell r="C6031" t="str">
            <v>M2</v>
          </cell>
          <cell r="D6031">
            <v>280.56</v>
          </cell>
          <cell r="E6031">
            <v>31.33</v>
          </cell>
          <cell r="F6031">
            <v>311.89</v>
          </cell>
        </row>
        <row r="6032">
          <cell r="A6032">
            <v>103694</v>
          </cell>
          <cell r="B6032" t="str">
            <v>FORNECIMENTO E INSTALAÇÃO DE SUPORTE DE MADEIRA  PARA PLACAS DE SINALIZAÇÃO, EM SOLO, COM H= DE 2,5 M E SEÇÃO DE 7,5 X 7,5 CM. AF_03/2022</v>
          </cell>
          <cell r="C6032" t="str">
            <v>UN</v>
          </cell>
          <cell r="D6032">
            <v>76</v>
          </cell>
          <cell r="E6032">
            <v>32.020000000000003</v>
          </cell>
          <cell r="F6032">
            <v>108.02</v>
          </cell>
        </row>
        <row r="6033">
          <cell r="A6033">
            <v>103695</v>
          </cell>
          <cell r="B6033" t="str">
            <v>FORNECIMENTO E INSTALAÇÃO DE SUPORTE DE MADEIRA PARA PLACAS DE SINALIZAÇÃO, EM SOLO, COM H= DE 2,0 M E SEÇÃO DE 7,5 X 7,5 CM. AF_03/2022</v>
          </cell>
          <cell r="C6033" t="str">
            <v>UN</v>
          </cell>
          <cell r="D6033">
            <v>67.14</v>
          </cell>
          <cell r="E6033">
            <v>29.8</v>
          </cell>
          <cell r="F6033">
            <v>96.94</v>
          </cell>
        </row>
        <row r="6034">
          <cell r="A6034">
            <v>103696</v>
          </cell>
          <cell r="B6034" t="str">
            <v>FORNECIMENTO E INSTALAÇÃO DE SUPORTE DE MADEIRA PARA PLACAS DE SINALIZAÇÃO EM CONCRETO, COM H= DE 2,5 M E SEÇÃO DE 7,5 X 7,5 CM. AF_03/2022</v>
          </cell>
          <cell r="C6034" t="str">
            <v>UN</v>
          </cell>
          <cell r="D6034">
            <v>86.010000000000019</v>
          </cell>
          <cell r="E6034">
            <v>53.26</v>
          </cell>
          <cell r="F6034">
            <v>139.27000000000001</v>
          </cell>
        </row>
        <row r="6035">
          <cell r="A6035">
            <v>103697</v>
          </cell>
          <cell r="B6035" t="str">
            <v>FORNECIMENTO E INSTALAÇÃO DE SUPORTE DE MADEIRA PARA PLACAS DE SINALIZAÇÃO, EM BASE DE CONCRETO, COM H= DE 2,0 M E SEÇÃO DE 7,5 X 7,5 CM. AF_03/2022</v>
          </cell>
          <cell r="C6035" t="str">
            <v>UN</v>
          </cell>
          <cell r="D6035">
            <v>77.16</v>
          </cell>
          <cell r="E6035">
            <v>51.03</v>
          </cell>
          <cell r="F6035">
            <v>128.19</v>
          </cell>
        </row>
        <row r="6036">
          <cell r="A6036">
            <v>95995</v>
          </cell>
          <cell r="B6036" t="str">
            <v>EXECUÇÃO DE PAVIMENTO COM APLICAÇÃO DE CONCRETO ASFÁLTICO, CAMADA DE ROLAMENTO - EXCLUSIVE CARGA E TRANSPORTE. AF_11/2019</v>
          </cell>
          <cell r="C6036" t="str">
            <v>M3</v>
          </cell>
          <cell r="D6036">
            <v>1213.0500000000002</v>
          </cell>
          <cell r="E6036">
            <v>33.619999999999997</v>
          </cell>
          <cell r="F6036">
            <v>1246.67</v>
          </cell>
        </row>
        <row r="6037">
          <cell r="A6037">
            <v>95996</v>
          </cell>
          <cell r="B6037" t="str">
            <v>EXECUÇÃO DE PAVIMENTO COM APLICAÇÃO DE CONCRETO ASFÁLTICO, CAMADA DE BINDER - EXCLUSIVE CARGA E TRANSPORTE. AF_11/2019</v>
          </cell>
          <cell r="C6037" t="str">
            <v>M3</v>
          </cell>
          <cell r="D6037">
            <v>1049.99</v>
          </cell>
          <cell r="E6037">
            <v>23.99</v>
          </cell>
          <cell r="F6037">
            <v>1073.98</v>
          </cell>
        </row>
        <row r="6038">
          <cell r="A6038">
            <v>96001</v>
          </cell>
          <cell r="B6038" t="str">
            <v>FRESAGEM DE PAVIMENTO ASFÁLTICO (PROFUNDIDADE ATÉ 5,0 CM) - EXCLUSIVE TRANSPORTE. AF_11/2019</v>
          </cell>
          <cell r="C6038" t="str">
            <v>M2</v>
          </cell>
          <cell r="D6038">
            <v>6.1000000000000005</v>
          </cell>
          <cell r="E6038">
            <v>0.85</v>
          </cell>
          <cell r="F6038">
            <v>6.95</v>
          </cell>
        </row>
        <row r="6039">
          <cell r="A6039">
            <v>96393</v>
          </cell>
          <cell r="B6039" t="str">
            <v>USINAGEM DE BRITA GRADUADA SIMPLES. AF_03/2020</v>
          </cell>
          <cell r="C6039" t="str">
            <v>M3</v>
          </cell>
          <cell r="D6039">
            <v>105.45</v>
          </cell>
          <cell r="E6039">
            <v>1.55</v>
          </cell>
          <cell r="F6039">
            <v>107</v>
          </cell>
        </row>
        <row r="6040">
          <cell r="A6040">
            <v>96394</v>
          </cell>
          <cell r="B6040" t="str">
            <v>USINAGEM DE BRITA GRADUADA TRATADA COM CIMENTO. AF_03/2020</v>
          </cell>
          <cell r="C6040" t="str">
            <v>M3</v>
          </cell>
          <cell r="D6040">
            <v>162.23999999999998</v>
          </cell>
          <cell r="E6040">
            <v>1.55</v>
          </cell>
          <cell r="F6040">
            <v>163.79</v>
          </cell>
        </row>
        <row r="6041">
          <cell r="A6041">
            <v>96395</v>
          </cell>
          <cell r="B6041" t="str">
            <v>USINAGEM DE CONCRETO PARA COMPACTAÇÃO COM ROLO. AF_03/2020</v>
          </cell>
          <cell r="C6041" t="str">
            <v>M3</v>
          </cell>
          <cell r="D6041">
            <v>239.37</v>
          </cell>
          <cell r="E6041">
            <v>2.64</v>
          </cell>
          <cell r="F6041">
            <v>242.01</v>
          </cell>
        </row>
        <row r="6042">
          <cell r="A6042">
            <v>88411</v>
          </cell>
          <cell r="B6042" t="str">
            <v>APLICAÇÃO MANUAL DE FUNDO SELADOR ACRÍLICO EM PANOS COM PRESENÇA DE VÃOS DE EDIFÍCIOS DE MÚLTIPLOS PAVIMENTOS. AF_06/2014</v>
          </cell>
          <cell r="C6042" t="str">
            <v>M2</v>
          </cell>
          <cell r="D6042">
            <v>1.92</v>
          </cell>
          <cell r="E6042">
            <v>1.25</v>
          </cell>
          <cell r="F6042">
            <v>3.17</v>
          </cell>
        </row>
        <row r="6043">
          <cell r="A6043">
            <v>88412</v>
          </cell>
          <cell r="B6043" t="str">
            <v>APLICAÇÃO MANUAL DE FUNDO SELADOR ACRÍLICO EM PANOS CEGOS DE FACHADA (SEM PRESENÇA DE VÃOS) DE EDIFÍCIOS DE MÚLTIPLOS PAVIMENTOS. AF_06/2014</v>
          </cell>
          <cell r="C6043" t="str">
            <v>M2</v>
          </cell>
          <cell r="D6043">
            <v>1.65</v>
          </cell>
          <cell r="E6043">
            <v>0.65</v>
          </cell>
          <cell r="F6043">
            <v>2.2999999999999998</v>
          </cell>
        </row>
        <row r="6044">
          <cell r="A6044">
            <v>88413</v>
          </cell>
          <cell r="B6044" t="str">
            <v>APLICAÇÃO MANUAL DE FUNDO SELADOR ACRÍLICO EM SUPERFÍCIES EXTERNAS DE SACADA DE EDIFÍCIOS DE MÚLTIPLOS PAVIMENTOS. AF_06/2014</v>
          </cell>
          <cell r="C6044" t="str">
            <v>M2</v>
          </cell>
          <cell r="D6044">
            <v>2.4599999999999995</v>
          </cell>
          <cell r="E6044">
            <v>2.4300000000000002</v>
          </cell>
          <cell r="F6044">
            <v>4.8899999999999997</v>
          </cell>
        </row>
        <row r="6045">
          <cell r="A6045">
            <v>88414</v>
          </cell>
          <cell r="B6045" t="str">
            <v>APLICAÇÃO MANUAL DE FUNDO SELADOR ACRÍLICO EM SUPERFÍCIES INTERNAS DA SACADA DE EDIFÍCIOS DE MÚLTIPLOS PAVIMENTOS. AF_06/2014</v>
          </cell>
          <cell r="C6045" t="str">
            <v>M2</v>
          </cell>
          <cell r="D6045">
            <v>2.6100000000000003</v>
          </cell>
          <cell r="E6045">
            <v>2.84</v>
          </cell>
          <cell r="F6045">
            <v>5.45</v>
          </cell>
        </row>
        <row r="6046">
          <cell r="A6046">
            <v>88415</v>
          </cell>
          <cell r="B6046" t="str">
            <v>APLICAÇÃO MANUAL DE FUNDO SELADOR ACRÍLICO EM PAREDES EXTERNAS DE CASAS. AF_06/2014</v>
          </cell>
          <cell r="C6046" t="str">
            <v>M2</v>
          </cell>
          <cell r="D6046">
            <v>2</v>
          </cell>
          <cell r="E6046">
            <v>1.44</v>
          </cell>
          <cell r="F6046">
            <v>3.44</v>
          </cell>
        </row>
        <row r="6047">
          <cell r="A6047">
            <v>88416</v>
          </cell>
          <cell r="B6047" t="str">
            <v>APLICAÇÃO MANUAL DE PINTURA COM TINTA TEXTURIZADA ACRÍLICA EM PANOS COM PRESENÇA DE VÃOS DE EDIFÍCIOS DE MÚLTIPLOS PAVIMENTOS, UMA COR. AF_06/2014</v>
          </cell>
          <cell r="C6047" t="str">
            <v>M2</v>
          </cell>
          <cell r="D6047">
            <v>14.47</v>
          </cell>
          <cell r="E6047">
            <v>3.99</v>
          </cell>
          <cell r="F6047">
            <v>18.46</v>
          </cell>
        </row>
        <row r="6048">
          <cell r="A6048">
            <v>88417</v>
          </cell>
          <cell r="B6048" t="str">
            <v>APLICAÇÃO MANUAL DE PINTURA COM TINTA TEXTURIZADA ACRÍLICA EM PANOS CEGOS DE FACHADA (SEM PRESENÇA DE VÃOS) DE EDIFÍCIOS DE MÚLTIPLOS PAVIMENTOS, UMA COR. AF_06/2014</v>
          </cell>
          <cell r="C6048" t="str">
            <v>M2</v>
          </cell>
          <cell r="D6048">
            <v>13.51</v>
          </cell>
          <cell r="E6048">
            <v>1.89</v>
          </cell>
          <cell r="F6048">
            <v>15.4</v>
          </cell>
        </row>
        <row r="6049">
          <cell r="A6049">
            <v>88420</v>
          </cell>
          <cell r="B6049" t="str">
            <v>APLICAÇÃO MANUAL DE PINTURA COM TINTA TEXTURIZADA ACRÍLICA EM SUPERFÍCIES EXTERNAS DE SACADA DE EDIFÍCIOS DE MÚLTIPLOS PAVIMENTOS, UMA COR. AF_06/2014</v>
          </cell>
          <cell r="C6049" t="str">
            <v>M2</v>
          </cell>
          <cell r="D6049">
            <v>16.41</v>
          </cell>
          <cell r="E6049">
            <v>8.23</v>
          </cell>
          <cell r="F6049">
            <v>24.64</v>
          </cell>
        </row>
        <row r="6050">
          <cell r="A6050">
            <v>88421</v>
          </cell>
          <cell r="B6050" t="str">
            <v>APLICAÇÃO MANUAL DE PINTURA COM TINTA TEXTURIZADA ACRÍLICA EM SUPERFÍCIES INTERNAS DA SACADA DE EDIFÍCIOS DE MÚLTIPLOS PAVIMENTOS, UMA COR. AF_06/2014</v>
          </cell>
          <cell r="C6050" t="str">
            <v>M2</v>
          </cell>
          <cell r="D6050">
            <v>17.009999999999998</v>
          </cell>
          <cell r="E6050">
            <v>9.58</v>
          </cell>
          <cell r="F6050">
            <v>26.59</v>
          </cell>
        </row>
        <row r="6051">
          <cell r="A6051">
            <v>88423</v>
          </cell>
          <cell r="B6051" t="str">
            <v>APLICAÇÃO MANUAL DE PINTURA COM TINTA TEXTURIZADA ACRÍLICA EM PAREDES EXTERNAS DE CASAS, UMA COR. AF_06/2014</v>
          </cell>
          <cell r="C6051" t="str">
            <v>M2</v>
          </cell>
          <cell r="D6051">
            <v>14.77</v>
          </cell>
          <cell r="E6051">
            <v>4.66</v>
          </cell>
          <cell r="F6051">
            <v>19.43</v>
          </cell>
        </row>
        <row r="6052">
          <cell r="A6052">
            <v>88424</v>
          </cell>
          <cell r="B6052" t="str">
            <v>APLICAÇÃO MANUAL DE PINTURA COM TINTA TEXTURIZADA ACRÍLICA EM PANOS COM PRESENÇA DE VÃOS DE EDIFÍCIOS DE MÚLTIPLOS PAVIMENTOS, DUAS CORES. AF_06/2014</v>
          </cell>
          <cell r="C6052" t="str">
            <v>M2</v>
          </cell>
          <cell r="D6052">
            <v>15.790000000000003</v>
          </cell>
          <cell r="E6052">
            <v>6.88</v>
          </cell>
          <cell r="F6052">
            <v>22.67</v>
          </cell>
        </row>
        <row r="6053">
          <cell r="A6053">
            <v>88426</v>
          </cell>
          <cell r="B6053" t="str">
            <v>APLICAÇÃO MANUAL DE PINTURA COM TINTA TEXTURIZADA ACRÍLICA EM PANOS CEGOS DE FACHADA (SEM PRESENÇA DE VÃOS) DE EDIFÍCIOS DE MÚLTIPLOS PAVIMENTOS, DUAS CORES. AF_06/2014</v>
          </cell>
          <cell r="C6053" t="str">
            <v>M2</v>
          </cell>
          <cell r="D6053">
            <v>14.129999999999999</v>
          </cell>
          <cell r="E6053">
            <v>3.25</v>
          </cell>
          <cell r="F6053">
            <v>17.38</v>
          </cell>
        </row>
        <row r="6054">
          <cell r="A6054">
            <v>88428</v>
          </cell>
          <cell r="B6054" t="str">
            <v>APLICAÇÃO MANUAL DE PINTURA COM TINTA TEXTURIZADA ACRÍLICA EM SUPERFÍCIES EXTERNAS DE SACADA DE EDIFÍCIOS DE MÚLTIPLOS PAVIMENTOS, DUAS CORES. AF_06/2014</v>
          </cell>
          <cell r="C6054" t="str">
            <v>M2</v>
          </cell>
          <cell r="D6054">
            <v>19.129999999999995</v>
          </cell>
          <cell r="E6054">
            <v>14.17</v>
          </cell>
          <cell r="F6054">
            <v>33.299999999999997</v>
          </cell>
        </row>
        <row r="6055">
          <cell r="A6055">
            <v>88429</v>
          </cell>
          <cell r="B6055" t="str">
            <v>APLICAÇÃO MANUAL DE PINTURA COM TINTA TEXTURIZADA ACRÍLICA EM SUPERFÍCIES INTERNAS DA SACADA DE EDIFÍCIOS DE MÚLTIPLOS PAVIMENTOS, DUAS CORES. AF_06/2014</v>
          </cell>
          <cell r="C6055" t="str">
            <v>M2</v>
          </cell>
          <cell r="D6055">
            <v>20.180000000000003</v>
          </cell>
          <cell r="E6055">
            <v>16.52</v>
          </cell>
          <cell r="F6055">
            <v>36.700000000000003</v>
          </cell>
        </row>
        <row r="6056">
          <cell r="A6056">
            <v>88431</v>
          </cell>
          <cell r="B6056" t="str">
            <v>APLICAÇÃO MANUAL DE PINTURA COM TINTA TEXTURIZADA ACRÍLICA EM PAREDES EXTERNAS DE CASAS, DUAS CORES. AF_06/2014</v>
          </cell>
          <cell r="C6056" t="str">
            <v>M2</v>
          </cell>
          <cell r="D6056">
            <v>16.32</v>
          </cell>
          <cell r="E6056">
            <v>8.01</v>
          </cell>
          <cell r="F6056">
            <v>24.33</v>
          </cell>
        </row>
        <row r="6057">
          <cell r="A6057">
            <v>88432</v>
          </cell>
          <cell r="B6057" t="str">
            <v>APLICAÇÃO MANUAL DE PINTURA COM TINTA TEXTURIZADA ACRÍLICA EM MOLDURAS DE EPS, PRÉ-FABRICADOS, OU OUTROS. AF_06/2014</v>
          </cell>
          <cell r="C6057" t="str">
            <v>M2</v>
          </cell>
          <cell r="D6057">
            <v>9.6</v>
          </cell>
          <cell r="E6057">
            <v>9.92</v>
          </cell>
          <cell r="F6057">
            <v>19.52</v>
          </cell>
        </row>
        <row r="6058">
          <cell r="A6058">
            <v>88484</v>
          </cell>
          <cell r="B6058" t="str">
            <v>FUNDO SELADOR ACRÍLICO, APLICAÇÃO MANUAL EM TETO, UMA DEMÃO. AF_04/2023</v>
          </cell>
          <cell r="C6058" t="str">
            <v>M2</v>
          </cell>
          <cell r="D6058">
            <v>2.57</v>
          </cell>
          <cell r="E6058">
            <v>2.6</v>
          </cell>
          <cell r="F6058">
            <v>5.17</v>
          </cell>
        </row>
        <row r="6059">
          <cell r="A6059">
            <v>88485</v>
          </cell>
          <cell r="B6059" t="str">
            <v>FUNDO SELADOR ACRÍLICO, APLICAÇÃO MANUAL EM PAREDE, UMA DEMÃO. AF_04/2023</v>
          </cell>
          <cell r="C6059" t="str">
            <v>M2</v>
          </cell>
          <cell r="D6059">
            <v>2.25</v>
          </cell>
          <cell r="E6059">
            <v>1.86</v>
          </cell>
          <cell r="F6059">
            <v>4.1100000000000003</v>
          </cell>
        </row>
        <row r="6060">
          <cell r="A6060">
            <v>88488</v>
          </cell>
          <cell r="B6060" t="str">
            <v>PINTURA LÁTEX ACRÍLICA PREMIUM, APLICAÇÃO MANUAL EM TETO, DUAS DEMÃOS. AF_04/2023</v>
          </cell>
          <cell r="C6060" t="str">
            <v>M2</v>
          </cell>
          <cell r="D6060">
            <v>9.15</v>
          </cell>
          <cell r="E6060">
            <v>6.32</v>
          </cell>
          <cell r="F6060">
            <v>15.47</v>
          </cell>
        </row>
        <row r="6061">
          <cell r="A6061">
            <v>88489</v>
          </cell>
          <cell r="B6061" t="str">
            <v>PINTURA LÁTEX ACRÍLICA PREMIUM, APLICAÇÃO MANUAL EM PAREDES, DUAS DEMÃOS. AF_04/2023</v>
          </cell>
          <cell r="C6061" t="str">
            <v>M2</v>
          </cell>
          <cell r="D6061">
            <v>8.32</v>
          </cell>
          <cell r="E6061">
            <v>4.55</v>
          </cell>
          <cell r="F6061">
            <v>12.87</v>
          </cell>
        </row>
        <row r="6062">
          <cell r="A6062">
            <v>88494</v>
          </cell>
          <cell r="B6062" t="str">
            <v>EMASSAMENTO COM MASSA LÁTEX, APLICAÇÃO EM TETO, UMA DEMÃO, LIXAMENTO MANUAL. AF_04/2023</v>
          </cell>
          <cell r="C6062" t="str">
            <v>M2</v>
          </cell>
          <cell r="D6062">
            <v>9.68</v>
          </cell>
          <cell r="E6062">
            <v>14.07</v>
          </cell>
          <cell r="F6062">
            <v>23.75</v>
          </cell>
        </row>
        <row r="6063">
          <cell r="A6063">
            <v>88495</v>
          </cell>
          <cell r="B6063" t="str">
            <v>EMASSAMENTO COM MASSA LÁTEX, APLICAÇÃO EM PAREDE, UMA DEMÃO, LIXAMENTO MANUAL. AF_04/2023</v>
          </cell>
          <cell r="C6063" t="str">
            <v>M2</v>
          </cell>
          <cell r="D6063">
            <v>6.3299999999999992</v>
          </cell>
          <cell r="E6063">
            <v>6.87</v>
          </cell>
          <cell r="F6063">
            <v>13.2</v>
          </cell>
        </row>
        <row r="6064">
          <cell r="A6064">
            <v>88496</v>
          </cell>
          <cell r="B6064" t="str">
            <v>EMASSAMENTO COM MASSA LÁTEX, APLICAÇÃO EM TETO, DUAS DEMÃOS, LIXAMENTO MANUAL. AF_04/2023</v>
          </cell>
          <cell r="C6064" t="str">
            <v>M2</v>
          </cell>
          <cell r="D6064">
            <v>15.409999999999997</v>
          </cell>
          <cell r="E6064">
            <v>20.67</v>
          </cell>
          <cell r="F6064">
            <v>36.08</v>
          </cell>
        </row>
        <row r="6065">
          <cell r="A6065">
            <v>88497</v>
          </cell>
          <cell r="B6065" t="str">
            <v>EMASSAMENTO COM MASSA LÁTEX, APLICAÇÃO EM PAREDE, DUAS DEMÃOS, LIXAMENTO MANUAL. AF_04/2023</v>
          </cell>
          <cell r="C6065" t="str">
            <v>M2</v>
          </cell>
          <cell r="D6065">
            <v>10.54</v>
          </cell>
          <cell r="E6065">
            <v>10.050000000000001</v>
          </cell>
          <cell r="F6065">
            <v>20.59</v>
          </cell>
        </row>
        <row r="6066">
          <cell r="A6066">
            <v>95305</v>
          </cell>
          <cell r="B6066" t="str">
            <v>TEXTURA ACRÍLICA, APLICAÇÃO MANUAL EM PAREDE, UMA DEMÃO. AF_04/2023</v>
          </cell>
          <cell r="C6066" t="str">
            <v>M2</v>
          </cell>
          <cell r="D6066">
            <v>9.1999999999999993</v>
          </cell>
          <cell r="E6066">
            <v>4.28</v>
          </cell>
          <cell r="F6066">
            <v>13.48</v>
          </cell>
        </row>
        <row r="6067">
          <cell r="A6067">
            <v>95306</v>
          </cell>
          <cell r="B6067" t="str">
            <v>TEXTURA ACRÍLICA, APLICAÇÃO MANUAL EM TETO, UMA DEMÃO. AF_04/2023</v>
          </cell>
          <cell r="C6067" t="str">
            <v>M2</v>
          </cell>
          <cell r="D6067">
            <v>9.9699999999999989</v>
          </cell>
          <cell r="E6067">
            <v>5.96</v>
          </cell>
          <cell r="F6067">
            <v>15.93</v>
          </cell>
        </row>
        <row r="6068">
          <cell r="A6068">
            <v>95622</v>
          </cell>
          <cell r="B6068" t="str">
            <v>APLICAÇÃO MANUAL DE TINTA LÁTEX ACRÍLICA EM PANOS COM PRESENÇA DE VÃOS DE EDIFÍCIOS DE MÚLTIPLOS PAVIMENTOS, DUAS DEMÃOS. AF_11/2016</v>
          </cell>
          <cell r="C6068" t="str">
            <v>M2</v>
          </cell>
          <cell r="D6068">
            <v>9.2000000000000011</v>
          </cell>
          <cell r="E6068">
            <v>8.19</v>
          </cell>
          <cell r="F6068">
            <v>17.39</v>
          </cell>
        </row>
        <row r="6069">
          <cell r="A6069">
            <v>95623</v>
          </cell>
          <cell r="B6069" t="str">
            <v>APLICAÇÃO MANUAL DE TINTA LÁTEX ACRÍLICA EM PANOS SEM PRESENÇA DE VÃOS DE EDIFÍCIOS DE MÚLTIPLOS PAVIMENTOS, DUAS DEMÃOS. AF_11/2016</v>
          </cell>
          <cell r="C6069" t="str">
            <v>M2</v>
          </cell>
          <cell r="D6069">
            <v>7.8900000000000006</v>
          </cell>
          <cell r="E6069">
            <v>5.32</v>
          </cell>
          <cell r="F6069">
            <v>13.21</v>
          </cell>
        </row>
        <row r="6070">
          <cell r="A6070">
            <v>95624</v>
          </cell>
          <cell r="B6070" t="str">
            <v>APLICAÇÃO MANUAL DE TINTA LÁTEX ACRÍLICA EM SUPERFÍCIES EXTERNAS DE SACADA DE EDIFÍCIOS DE MÚLTIPLOS PAVIMENTOS, DUAS DEMÃOS. AF_11/2016</v>
          </cell>
          <cell r="C6070" t="str">
            <v>M2</v>
          </cell>
          <cell r="D6070">
            <v>11.860000000000001</v>
          </cell>
          <cell r="E6070">
            <v>14.03</v>
          </cell>
          <cell r="F6070">
            <v>25.89</v>
          </cell>
        </row>
        <row r="6071">
          <cell r="A6071">
            <v>95625</v>
          </cell>
          <cell r="B6071" t="str">
            <v>APLICAÇÃO MANUAL DE TINTA LÁTEX ACRÍLICA EM SUPERFÍCIES INTERNAS DE SACADA DE EDIFÍCIOS DE MÚLTIPLOS PAVIMENTOS, DUAS DEMÃOS. AF_11/2016</v>
          </cell>
          <cell r="C6071" t="str">
            <v>M2</v>
          </cell>
          <cell r="D6071">
            <v>12.700000000000001</v>
          </cell>
          <cell r="E6071">
            <v>15.87</v>
          </cell>
          <cell r="F6071">
            <v>28.57</v>
          </cell>
        </row>
        <row r="6072">
          <cell r="A6072">
            <v>95626</v>
          </cell>
          <cell r="B6072" t="str">
            <v>APLICAÇÃO MANUAL DE TINTA LÁTEX ACRÍLICA EM PAREDE EXTERNAS DE CASAS, DUAS DEMÃOS. AF_11/2016</v>
          </cell>
          <cell r="C6072" t="str">
            <v>M2</v>
          </cell>
          <cell r="D6072">
            <v>9.6300000000000008</v>
          </cell>
          <cell r="E6072">
            <v>9.1199999999999992</v>
          </cell>
          <cell r="F6072">
            <v>18.75</v>
          </cell>
        </row>
        <row r="6073">
          <cell r="A6073">
            <v>96126</v>
          </cell>
          <cell r="B6073" t="str">
            <v>APLICAÇÃO MANUAL DE MASSA ACRÍLICA EM PANOS DE FACHADA COM PRESENÇA DE VÃOS, DE EDIFÍCIOS DE MÚLTIPLOS PAVIMENTOS, UMA DEMÃO. AF_05/2017</v>
          </cell>
          <cell r="C6073" t="str">
            <v>M2</v>
          </cell>
          <cell r="D6073">
            <v>12.9</v>
          </cell>
          <cell r="E6073">
            <v>10.24</v>
          </cell>
          <cell r="F6073">
            <v>23.14</v>
          </cell>
        </row>
        <row r="6074">
          <cell r="A6074">
            <v>96127</v>
          </cell>
          <cell r="B6074" t="str">
            <v>APLICAÇÃO MANUAL DE MASSA ACRÍLICA EM PANOS DE FACHADA SEM PRESENÇA DE VÃOS, DE EDIFÍCIOS DE MÚLTIPLOS PAVIMENTOS, UMA DEMÃO. AF_05/2017</v>
          </cell>
          <cell r="C6074" t="str">
            <v>M2</v>
          </cell>
          <cell r="D6074">
            <v>11.270000000000001</v>
          </cell>
          <cell r="E6074">
            <v>6.65</v>
          </cell>
          <cell r="F6074">
            <v>17.920000000000002</v>
          </cell>
        </row>
        <row r="6075">
          <cell r="A6075">
            <v>96128</v>
          </cell>
          <cell r="B6075" t="str">
            <v>APLICAÇÃO MANUAL DE MASSA ACRÍLICA EM SUPERFÍCIES EXTERNAS DE SACADA DE EDIFÍCIOS DE MÚLTIPLOS PAVIMENTOS, UMA DEMÃO. AF_05/2017</v>
          </cell>
          <cell r="C6075" t="str">
            <v>M2</v>
          </cell>
          <cell r="D6075">
            <v>16.21</v>
          </cell>
          <cell r="E6075">
            <v>17.5</v>
          </cell>
          <cell r="F6075">
            <v>33.71</v>
          </cell>
        </row>
        <row r="6076">
          <cell r="A6076">
            <v>96129</v>
          </cell>
          <cell r="B6076" t="str">
            <v>APLICAÇÃO MANUAL DE MASSA ACRÍLICA EM SUPERFÍCIES INTERNAS DE SACADA DE EDIFÍCIOS DE MÚLTIPLOS PAVIMENTOS, UMA DEMÃO. AF_05/2017</v>
          </cell>
          <cell r="C6076" t="str">
            <v>M2</v>
          </cell>
          <cell r="D6076">
            <v>17.27</v>
          </cell>
          <cell r="E6076">
            <v>19.809999999999999</v>
          </cell>
          <cell r="F6076">
            <v>37.08</v>
          </cell>
        </row>
        <row r="6077">
          <cell r="A6077">
            <v>96130</v>
          </cell>
          <cell r="B6077" t="str">
            <v>APLICAÇÃO MANUAL DE MASSA ACRÍLICA EM PAREDES EXTERNAS DE CASAS, UMA DEMÃO. AF_05/2017</v>
          </cell>
          <cell r="C6077" t="str">
            <v>M2</v>
          </cell>
          <cell r="D6077">
            <v>13.420000000000002</v>
          </cell>
          <cell r="E6077">
            <v>11.36</v>
          </cell>
          <cell r="F6077">
            <v>24.78</v>
          </cell>
        </row>
        <row r="6078">
          <cell r="A6078">
            <v>96131</v>
          </cell>
          <cell r="B6078" t="str">
            <v>APLICAÇÃO MANUAL DE MASSA ACRÍLICA EM PANOS DE FACHADA COM PRESENÇA DE VÃOS, DE EDIFÍCIOS DE MÚLTIPLOS PAVIMENTOS, DUAS DEMÃOS. AF_05/2017</v>
          </cell>
          <cell r="C6078" t="str">
            <v>M2</v>
          </cell>
          <cell r="D6078">
            <v>18.480000000000004</v>
          </cell>
          <cell r="E6078">
            <v>13.61</v>
          </cell>
          <cell r="F6078">
            <v>32.090000000000003</v>
          </cell>
        </row>
        <row r="6079">
          <cell r="A6079">
            <v>96132</v>
          </cell>
          <cell r="B6079" t="str">
            <v>APLICAÇÃO MANUAL DE MASSA ACRÍLICA EM PANOS DE FACHADA SEM PRESENÇA DE VÃOS, DE EDIFÍCIOS DE MÚLTIPLOS PAVIMENTOS, DUAS DEMÃOS. AF_05/2017</v>
          </cell>
          <cell r="C6079" t="str">
            <v>M2</v>
          </cell>
          <cell r="D6079">
            <v>16.29</v>
          </cell>
          <cell r="E6079">
            <v>8.84</v>
          </cell>
          <cell r="F6079">
            <v>25.13</v>
          </cell>
        </row>
        <row r="6080">
          <cell r="A6080">
            <v>96133</v>
          </cell>
          <cell r="B6080" t="str">
            <v>APLICAÇÃO MANUAL DE MASSA ACRÍLICA EM SUPERFÍCIES EXTERNAS DE SACADA DE EDIFÍCIOS DE MÚLTIPLOS PAVIMENTOS, DUAS DEMÃOS. AF_05/2017</v>
          </cell>
          <cell r="C6080" t="str">
            <v>M2</v>
          </cell>
          <cell r="D6080">
            <v>22.88</v>
          </cell>
          <cell r="E6080">
            <v>23.27</v>
          </cell>
          <cell r="F6080">
            <v>46.15</v>
          </cell>
        </row>
        <row r="6081">
          <cell r="A6081">
            <v>96134</v>
          </cell>
          <cell r="B6081" t="str">
            <v>APLICAÇÃO MANUAL DE MASSA ACRÍLICA EM SUPERFÍCIES INTERNAS DE SACADA DE EDIFÍCIOS DE MÚLTIPLOS PAVIMENTOS, DUAS DEMÃOS. AF_05/2017</v>
          </cell>
          <cell r="C6081" t="str">
            <v>M2</v>
          </cell>
          <cell r="D6081">
            <v>24.3</v>
          </cell>
          <cell r="E6081">
            <v>26.34</v>
          </cell>
          <cell r="F6081">
            <v>50.64</v>
          </cell>
        </row>
        <row r="6082">
          <cell r="A6082">
            <v>96135</v>
          </cell>
          <cell r="B6082" t="str">
            <v>APLICAÇÃO MANUAL DE MASSA ACRÍLICA EM PAREDES EXTERNAS DE CASAS, DUAS DEMÃOS. AF_05/2017</v>
          </cell>
          <cell r="C6082" t="str">
            <v>M2</v>
          </cell>
          <cell r="D6082">
            <v>19.170000000000002</v>
          </cell>
          <cell r="E6082">
            <v>15.14</v>
          </cell>
          <cell r="F6082">
            <v>34.31</v>
          </cell>
        </row>
        <row r="6083">
          <cell r="A6083">
            <v>104639</v>
          </cell>
          <cell r="B6083" t="str">
            <v>PINTURA LÁTEX ACRÍLICA ECONÔMICA, APLICAÇÃO MANUAL EM TETO, DUAS DEMÃOS. AF_04/2023</v>
          </cell>
          <cell r="C6083" t="str">
            <v>M2</v>
          </cell>
          <cell r="D6083">
            <v>5.9399999999999995</v>
          </cell>
          <cell r="E6083">
            <v>6.34</v>
          </cell>
          <cell r="F6083">
            <v>12.28</v>
          </cell>
        </row>
        <row r="6084">
          <cell r="A6084">
            <v>104640</v>
          </cell>
          <cell r="B6084" t="str">
            <v>PINTURA LÁTEX ACRÍLICA STANDARD, APLICAÇÃO MANUAL EM TETO, DUAS DEMÃOS. AF_04/2023</v>
          </cell>
          <cell r="C6084" t="str">
            <v>M2</v>
          </cell>
          <cell r="D6084">
            <v>7.1400000000000006</v>
          </cell>
          <cell r="E6084">
            <v>6.32</v>
          </cell>
          <cell r="F6084">
            <v>13.46</v>
          </cell>
        </row>
        <row r="6085">
          <cell r="A6085">
            <v>104641</v>
          </cell>
          <cell r="B6085" t="str">
            <v>PINTURA LÁTEX ACRÍLICA ECONÔMICA, APLICAÇÃO MANUAL EM PAREDES, DUAS DEMÃOS. AF_04/2023</v>
          </cell>
          <cell r="C6085" t="str">
            <v>M2</v>
          </cell>
          <cell r="D6085">
            <v>5.13</v>
          </cell>
          <cell r="E6085">
            <v>4.55</v>
          </cell>
          <cell r="F6085">
            <v>9.68</v>
          </cell>
        </row>
        <row r="6086">
          <cell r="A6086">
            <v>104642</v>
          </cell>
          <cell r="B6086" t="str">
            <v>PINTURA LÁTEX ACRÍLICA STANDARD, APLICAÇÃO MANUAL EM PAREDES, DUAS DEMÃOS. AF_04/2023</v>
          </cell>
          <cell r="C6086" t="str">
            <v>M2</v>
          </cell>
          <cell r="D6086">
            <v>6.31</v>
          </cell>
          <cell r="E6086">
            <v>4.55</v>
          </cell>
          <cell r="F6086">
            <v>10.86</v>
          </cell>
        </row>
        <row r="6087">
          <cell r="A6087">
            <v>102193</v>
          </cell>
          <cell r="B6087" t="str">
            <v>LIXAMENTO DE MADEIRA PARA APLICAÇÃO DE FUNDO OU PINTURA. AF_01/2021</v>
          </cell>
          <cell r="C6087" t="str">
            <v>M2</v>
          </cell>
          <cell r="D6087">
            <v>1.1099999999999999</v>
          </cell>
          <cell r="E6087">
            <v>1.23</v>
          </cell>
          <cell r="F6087">
            <v>2.34</v>
          </cell>
        </row>
        <row r="6088">
          <cell r="A6088">
            <v>102194</v>
          </cell>
          <cell r="B6088" t="str">
            <v>LIXAMENTO DE MASSA PARA MADEIRA. AF_01/2021</v>
          </cell>
          <cell r="C6088" t="str">
            <v>M2</v>
          </cell>
          <cell r="D6088">
            <v>3.3400000000000007</v>
          </cell>
          <cell r="E6088">
            <v>5.87</v>
          </cell>
          <cell r="F6088">
            <v>9.2100000000000009</v>
          </cell>
        </row>
        <row r="6089">
          <cell r="A6089">
            <v>102197</v>
          </cell>
          <cell r="B6089" t="str">
            <v>PINTURA FUNDO NIVELADOR ALQUÍDICO BRANCO EM MADEIRA. AF_01/2021</v>
          </cell>
          <cell r="C6089" t="str">
            <v>M2</v>
          </cell>
          <cell r="D6089">
            <v>25.15</v>
          </cell>
          <cell r="E6089">
            <v>6.3</v>
          </cell>
          <cell r="F6089">
            <v>31.45</v>
          </cell>
        </row>
        <row r="6090">
          <cell r="A6090">
            <v>102200</v>
          </cell>
          <cell r="B6090" t="str">
            <v>APLICAÇÃO MASSA ALQUÍDICA PARA MADEIRA, PARA PINTURA COM TINTA DE ACABAMENTO (PIGMENTADA). AF_01/2021</v>
          </cell>
          <cell r="C6090" t="str">
            <v>M2</v>
          </cell>
          <cell r="D6090">
            <v>16.04</v>
          </cell>
          <cell r="E6090">
            <v>8.26</v>
          </cell>
          <cell r="F6090">
            <v>24.3</v>
          </cell>
        </row>
        <row r="6091">
          <cell r="A6091">
            <v>102201</v>
          </cell>
          <cell r="B6091" t="str">
            <v>APLICAÇÃO MASSA ACRÍLICA PARA MADEIRA, PARA PINTURA COM TINTA DE ACABAMENTO (PIGMENTADA). AF_01/2021</v>
          </cell>
          <cell r="C6091" t="str">
            <v>M2</v>
          </cell>
          <cell r="D6091">
            <v>11.850000000000001</v>
          </cell>
          <cell r="E6091">
            <v>10.16</v>
          </cell>
          <cell r="F6091">
            <v>22.01</v>
          </cell>
        </row>
        <row r="6092">
          <cell r="A6092">
            <v>102202</v>
          </cell>
          <cell r="B6092" t="str">
            <v>APLICAÇÃO MASSA EPÓXI PARA MADEIRA, PARA PINTURA COM TINTA PU DE ACABAMENTO (PIGMENTADA). AF_01/2021</v>
          </cell>
          <cell r="C6092" t="str">
            <v>M2</v>
          </cell>
          <cell r="D6092">
            <v>52.45</v>
          </cell>
          <cell r="E6092">
            <v>8.25</v>
          </cell>
          <cell r="F6092">
            <v>60.7</v>
          </cell>
        </row>
        <row r="6093">
          <cell r="A6093">
            <v>102203</v>
          </cell>
          <cell r="B6093" t="str">
            <v>PINTURA VERNIZ (INCOLOR) ALQUÍDICO EM MADEIRA, USO INTERNO E EXTERNO, 1 DEMÃO. AF_01/2021</v>
          </cell>
          <cell r="C6093" t="str">
            <v>M2</v>
          </cell>
          <cell r="D6093">
            <v>5.61</v>
          </cell>
          <cell r="E6093">
            <v>5.31</v>
          </cell>
          <cell r="F6093">
            <v>10.92</v>
          </cell>
        </row>
        <row r="6094">
          <cell r="A6094">
            <v>102204</v>
          </cell>
          <cell r="B6094" t="str">
            <v>PINTURA VERNIZ (INCOLOR) ALQUÍDICO EM MADEIRA, USO INTERNO, 1 DEMÃO. AF_01/2021</v>
          </cell>
          <cell r="C6094" t="str">
            <v>M2</v>
          </cell>
          <cell r="D6094">
            <v>5.9000000000000012</v>
          </cell>
          <cell r="E6094">
            <v>5.31</v>
          </cell>
          <cell r="F6094">
            <v>11.21</v>
          </cell>
        </row>
        <row r="6095">
          <cell r="A6095">
            <v>102205</v>
          </cell>
          <cell r="B6095" t="str">
            <v>PINTURA VERNIZ (INCOLOR) POLIURETÂNICO (RESINA ALQUÍDICA MODIFICADA) EM MADEIRA, 1 DEMÃO. AF_01/2021</v>
          </cell>
          <cell r="C6095" t="str">
            <v>M2</v>
          </cell>
          <cell r="D6095">
            <v>4.9399999999999995</v>
          </cell>
          <cell r="E6095">
            <v>5.32</v>
          </cell>
          <cell r="F6095">
            <v>10.26</v>
          </cell>
        </row>
        <row r="6096">
          <cell r="A6096">
            <v>102207</v>
          </cell>
          <cell r="B6096" t="str">
            <v>PINTURA TINTA DE ACABAMENTO (PIGMENTADA) A ÓLEO EM MADEIRA, 1 DEMÃO. AF_01/2021</v>
          </cell>
          <cell r="C6096" t="str">
            <v>M2</v>
          </cell>
          <cell r="D6096">
            <v>4.8199999999999994</v>
          </cell>
          <cell r="E6096">
            <v>4.28</v>
          </cell>
          <cell r="F6096">
            <v>9.1</v>
          </cell>
        </row>
        <row r="6097">
          <cell r="A6097">
            <v>102208</v>
          </cell>
          <cell r="B6097" t="str">
            <v>PINTURA TINTA DE ACABAMENTO (PIGMENTADA) ESMALTE SINTÉTICO FOSCO EM MADEIRA, 1 DEMÃO. AF_01/2021</v>
          </cell>
          <cell r="C6097" t="str">
            <v>M2</v>
          </cell>
          <cell r="D6097">
            <v>4.4300000000000006</v>
          </cell>
          <cell r="E6097">
            <v>4.28</v>
          </cell>
          <cell r="F6097">
            <v>8.7100000000000009</v>
          </cell>
        </row>
        <row r="6098">
          <cell r="A6098">
            <v>102209</v>
          </cell>
          <cell r="B6098" t="str">
            <v>PINTURA TINTA DE ACABAMENTO (PIGMENTADA) ESMALTE SINTÉTICO ACETINADO EM MADEIRA, 1 DEMÃO. AF_01/2021</v>
          </cell>
          <cell r="C6098" t="str">
            <v>M2</v>
          </cell>
          <cell r="D6098">
            <v>4.6800000000000006</v>
          </cell>
          <cell r="E6098">
            <v>4.28</v>
          </cell>
          <cell r="F6098">
            <v>8.9600000000000009</v>
          </cell>
        </row>
        <row r="6099">
          <cell r="A6099">
            <v>102210</v>
          </cell>
          <cell r="B6099" t="str">
            <v>PINTURA TINTA DE ACABAMENTO (PIGMENTADA) ESMALTE SINTÉTICO BRILHANTE EM MADEIRA, 1 DEMÃO. AF_01/2021</v>
          </cell>
          <cell r="C6099" t="str">
            <v>M2</v>
          </cell>
          <cell r="D6099">
            <v>4.3099999999999996</v>
          </cell>
          <cell r="E6099">
            <v>4.28</v>
          </cell>
          <cell r="F6099">
            <v>8.59</v>
          </cell>
        </row>
        <row r="6100">
          <cell r="A6100">
            <v>102213</v>
          </cell>
          <cell r="B6100" t="str">
            <v>PINTURA VERNIZ (INCOLOR) ALQUÍDICO EM MADEIRA, USO INTERNO E EXTERNO, 2 DEMÃOS. AF_01/2021</v>
          </cell>
          <cell r="C6100" t="str">
            <v>M2</v>
          </cell>
          <cell r="D6100">
            <v>11.23</v>
          </cell>
          <cell r="E6100">
            <v>10.61</v>
          </cell>
          <cell r="F6100">
            <v>21.84</v>
          </cell>
        </row>
        <row r="6101">
          <cell r="A6101">
            <v>102214</v>
          </cell>
          <cell r="B6101" t="str">
            <v>PINTURA VERNIZ (INCOLOR) ALQUÍDICO EM MADEIRA, USO INTERNO, 2 DEMÃOS. AF_01/2021</v>
          </cell>
          <cell r="C6101" t="str">
            <v>M2</v>
          </cell>
          <cell r="D6101">
            <v>11.830000000000002</v>
          </cell>
          <cell r="E6101">
            <v>10.61</v>
          </cell>
          <cell r="F6101">
            <v>22.44</v>
          </cell>
        </row>
        <row r="6102">
          <cell r="A6102">
            <v>102215</v>
          </cell>
          <cell r="B6102" t="str">
            <v>PINTURA VERNIZ (INCOLOR) POLIURETÂNICO (RESINA ALQUÍDICA MODIFICADA) EM MADEIRA, 2 DEMÃOS. AF_01/2021</v>
          </cell>
          <cell r="C6102" t="str">
            <v>M2</v>
          </cell>
          <cell r="D6102">
            <v>9.9</v>
          </cell>
          <cell r="E6102">
            <v>10.63</v>
          </cell>
          <cell r="F6102">
            <v>20.53</v>
          </cell>
        </row>
        <row r="6103">
          <cell r="A6103">
            <v>102217</v>
          </cell>
          <cell r="B6103" t="str">
            <v>PINTURA TINTA DE ACABAMENTO (PIGMENTADA) A ÓLEO EM MADEIRA, 2 DEMÃOS. AF_01/2021</v>
          </cell>
          <cell r="C6103" t="str">
            <v>M2</v>
          </cell>
          <cell r="D6103">
            <v>9.6399999999999988</v>
          </cell>
          <cell r="E6103">
            <v>8.56</v>
          </cell>
          <cell r="F6103">
            <v>18.2</v>
          </cell>
        </row>
        <row r="6104">
          <cell r="A6104">
            <v>102218</v>
          </cell>
          <cell r="B6104" t="str">
            <v>PINTURA TINTA DE ACABAMENTO (PIGMENTADA) ESMALTE SINTÉTICO FOSCO EM MADEIRA, 2 DEMÃOS. AF_01/2021</v>
          </cell>
          <cell r="C6104" t="str">
            <v>M2</v>
          </cell>
          <cell r="D6104">
            <v>8.8699999999999992</v>
          </cell>
          <cell r="E6104">
            <v>8.56</v>
          </cell>
          <cell r="F6104">
            <v>17.43</v>
          </cell>
        </row>
        <row r="6105">
          <cell r="A6105">
            <v>102219</v>
          </cell>
          <cell r="B6105" t="str">
            <v>PINTURA TINTA DE ACABAMENTO (PIGMENTADA) ESMALTE SINTÉTICO ACETINADO EM MADEIRA, 2 DEMÃOS. AF_01/2021</v>
          </cell>
          <cell r="C6105" t="str">
            <v>M2</v>
          </cell>
          <cell r="D6105">
            <v>9.3699999999999992</v>
          </cell>
          <cell r="E6105">
            <v>8.56</v>
          </cell>
          <cell r="F6105">
            <v>17.93</v>
          </cell>
        </row>
        <row r="6106">
          <cell r="A6106">
            <v>102220</v>
          </cell>
          <cell r="B6106" t="str">
            <v>PINTURA TINTA DE ACABAMENTO (PIGMENTADA) ESMALTE SINTÉTICO BRILHANTE EM MADEIRA, 2 DEMÃOS. AF_01/2021</v>
          </cell>
          <cell r="C6106" t="str">
            <v>M2</v>
          </cell>
          <cell r="D6106">
            <v>8.6300000000000008</v>
          </cell>
          <cell r="E6106">
            <v>8.56</v>
          </cell>
          <cell r="F6106">
            <v>17.190000000000001</v>
          </cell>
        </row>
        <row r="6107">
          <cell r="A6107">
            <v>102223</v>
          </cell>
          <cell r="B6107" t="str">
            <v>PINTURA VERNIZ (INCOLOR) ALQUÍDICO EM MADEIRA, USO INTERNO E EXTERNO, 3 DEMÃOS. AF_01/2021</v>
          </cell>
          <cell r="C6107" t="str">
            <v>M2</v>
          </cell>
          <cell r="D6107">
            <v>16.849999999999998</v>
          </cell>
          <cell r="E6107">
            <v>15.91</v>
          </cell>
          <cell r="F6107">
            <v>32.76</v>
          </cell>
        </row>
        <row r="6108">
          <cell r="A6108">
            <v>102224</v>
          </cell>
          <cell r="B6108" t="str">
            <v>PINTURA VERNIZ (INCOLOR) ALQUÍDICO EM MADEIRA, USO INTERNO, 3 DEMÃOS. AF_01/2021</v>
          </cell>
          <cell r="C6108" t="str">
            <v>M2</v>
          </cell>
          <cell r="D6108">
            <v>17.739999999999998</v>
          </cell>
          <cell r="E6108">
            <v>15.91</v>
          </cell>
          <cell r="F6108">
            <v>33.65</v>
          </cell>
        </row>
        <row r="6109">
          <cell r="A6109">
            <v>102225</v>
          </cell>
          <cell r="B6109" t="str">
            <v>PINTURA VERNIZ (INCOLOR) POLIURETÂNICO (RESINA ALQUÍDICA MODIFICADA) EM MADEIRA, 3 DEMÃOS. AF_01/2021</v>
          </cell>
          <cell r="C6109" t="str">
            <v>M2</v>
          </cell>
          <cell r="D6109">
            <v>14.870000000000001</v>
          </cell>
          <cell r="E6109">
            <v>15.93</v>
          </cell>
          <cell r="F6109">
            <v>30.8</v>
          </cell>
        </row>
        <row r="6110">
          <cell r="A6110">
            <v>102227</v>
          </cell>
          <cell r="B6110" t="str">
            <v>PINTURA TINTA DE ACABAMENTO (PIGMENTADA) A ÓLEO EM MADEIRA, 3 DEMÃOS. AF_01/2021</v>
          </cell>
          <cell r="C6110" t="str">
            <v>M2</v>
          </cell>
          <cell r="D6110">
            <v>14.48</v>
          </cell>
          <cell r="E6110">
            <v>12.84</v>
          </cell>
          <cell r="F6110">
            <v>27.32</v>
          </cell>
        </row>
        <row r="6111">
          <cell r="A6111">
            <v>102228</v>
          </cell>
          <cell r="B6111" t="str">
            <v>PINTURA TINTA DE ACABAMENTO (PIGMENTADA) ESMALTE SINTÉTICO FOSCO EM MADEIRA, 3 DEMÃOS. AF_01/2021</v>
          </cell>
          <cell r="C6111" t="str">
            <v>M2</v>
          </cell>
          <cell r="D6111">
            <v>13.330000000000002</v>
          </cell>
          <cell r="E6111">
            <v>12.84</v>
          </cell>
          <cell r="F6111">
            <v>26.17</v>
          </cell>
        </row>
        <row r="6112">
          <cell r="A6112">
            <v>102229</v>
          </cell>
          <cell r="B6112" t="str">
            <v>PINTURA TINTA DE ACABAMENTO (PIGMENTADA) ESMALTE SINTÉTICO ACETINADO EM MADEIRA, 3 DEMÃOS. AF_01/2021</v>
          </cell>
          <cell r="C6112" t="str">
            <v>M2</v>
          </cell>
          <cell r="D6112">
            <v>14.07</v>
          </cell>
          <cell r="E6112">
            <v>12.84</v>
          </cell>
          <cell r="F6112">
            <v>26.91</v>
          </cell>
        </row>
        <row r="6113">
          <cell r="A6113">
            <v>102230</v>
          </cell>
          <cell r="B6113" t="str">
            <v>PINTURA TINTA DE ACABAMENTO (PIGMENTADA) ESMALTE SINTÉTICO BRILHANTE EM MADEIRA, 3 DEMÃOS. AF_01/2021</v>
          </cell>
          <cell r="C6113" t="str">
            <v>M2</v>
          </cell>
          <cell r="D6113">
            <v>12.95</v>
          </cell>
          <cell r="E6113">
            <v>12.84</v>
          </cell>
          <cell r="F6113">
            <v>25.79</v>
          </cell>
        </row>
        <row r="6114">
          <cell r="A6114">
            <v>102233</v>
          </cell>
          <cell r="B6114" t="str">
            <v>PINTURA IMUNIZANTE PARA MADEIRA, 1 DEMÃO. AF_01/2021</v>
          </cell>
          <cell r="C6114" t="str">
            <v>M2</v>
          </cell>
          <cell r="D6114">
            <v>6.57</v>
          </cell>
          <cell r="E6114">
            <v>5.09</v>
          </cell>
          <cell r="F6114">
            <v>11.66</v>
          </cell>
        </row>
        <row r="6115">
          <cell r="A6115">
            <v>102234</v>
          </cell>
          <cell r="B6115" t="str">
            <v>PINTURA IMUNIZANTE PARA MADEIRA, 2 DEMÃOS. AF_01/2021</v>
          </cell>
          <cell r="C6115" t="str">
            <v>M2</v>
          </cell>
          <cell r="D6115">
            <v>13.149999999999999</v>
          </cell>
          <cell r="E6115">
            <v>10.18</v>
          </cell>
          <cell r="F6115">
            <v>23.33</v>
          </cell>
        </row>
        <row r="6116">
          <cell r="A6116">
            <v>100716</v>
          </cell>
          <cell r="B6116" t="str">
            <v>JATEAMENTO ABRASIVO COM GRANALHA DE AÇO EM PERFIL METÁLICO EM FÁBRICA. AF_01/2020</v>
          </cell>
          <cell r="C6116" t="str">
            <v>M2</v>
          </cell>
          <cell r="D6116">
            <v>24.700000000000003</v>
          </cell>
          <cell r="E6116">
            <v>2.97</v>
          </cell>
          <cell r="F6116">
            <v>27.67</v>
          </cell>
        </row>
        <row r="6117">
          <cell r="A6117">
            <v>100717</v>
          </cell>
          <cell r="B6117" t="str">
            <v>LIXAMENTO MANUAL EM SUPERFÍCIES METÁLICAS EM OBRA. AF_01/2020</v>
          </cell>
          <cell r="C6117" t="str">
            <v>M2</v>
          </cell>
          <cell r="D6117">
            <v>4.2999999999999989</v>
          </cell>
          <cell r="E6117">
            <v>6.73</v>
          </cell>
          <cell r="F6117">
            <v>11.03</v>
          </cell>
        </row>
        <row r="6118">
          <cell r="A6118">
            <v>100718</v>
          </cell>
          <cell r="B6118" t="str">
            <v>COLOCAÇÃO DE FITA PROTETORA PARA PINTURA. AF_01/2020</v>
          </cell>
          <cell r="C6118" t="str">
            <v>M</v>
          </cell>
          <cell r="D6118">
            <v>0.56000000000000005</v>
          </cell>
          <cell r="E6118">
            <v>0.94</v>
          </cell>
          <cell r="F6118">
            <v>1.5</v>
          </cell>
        </row>
        <row r="6119">
          <cell r="A6119">
            <v>100719</v>
          </cell>
          <cell r="B6119" t="str">
            <v>PINTURA COM TINTA ALQUÍDICA DE FUNDO (TIPO ZARCÃO) PULVERIZADA SOBRE PERFIL METÁLICO EXECUTADO EM FÁBRICA (POR DEMÃO). AF_01/2020_PE</v>
          </cell>
          <cell r="C6119" t="str">
            <v>M2</v>
          </cell>
          <cell r="D6119">
            <v>9.31</v>
          </cell>
          <cell r="E6119">
            <v>1.42</v>
          </cell>
          <cell r="F6119">
            <v>10.73</v>
          </cell>
        </row>
        <row r="6120">
          <cell r="A6120">
            <v>100720</v>
          </cell>
          <cell r="B6120" t="str">
            <v>PINTURA COM TINTA ALQUÍDICA DE FUNDO (TIPO ZARCÃO) APLICADA A ROLO OU PINCEL SOBRE PERFIL METÁLICO EXECUTADO EM FÁBRICA (POR DEMÃO). AF_01/2020</v>
          </cell>
          <cell r="C6120" t="str">
            <v>M2</v>
          </cell>
          <cell r="D6120">
            <v>6.5399999999999991</v>
          </cell>
          <cell r="E6120">
            <v>4.83</v>
          </cell>
          <cell r="F6120">
            <v>11.37</v>
          </cell>
        </row>
        <row r="6121">
          <cell r="A6121">
            <v>100721</v>
          </cell>
          <cell r="B6121" t="str">
            <v>PINTURA COM TINTA ALQUÍDICA DE FUNDO (TIPO ZARCÃO) PULVERIZADA SOBRE SUPERFÍCIES METÁLICAS (EXCETO PERFIL) EXECUTADO EM OBRA (POR DEMÃO). AF_01/2020_PE</v>
          </cell>
          <cell r="C6121" t="str">
            <v>M2</v>
          </cell>
          <cell r="D6121">
            <v>14.7</v>
          </cell>
          <cell r="E6121">
            <v>11.84</v>
          </cell>
          <cell r="F6121">
            <v>26.54</v>
          </cell>
        </row>
        <row r="6122">
          <cell r="A6122">
            <v>100722</v>
          </cell>
          <cell r="B6122" t="str">
            <v>PINTURA COM TINTA ALQUÍDICA DE FUNDO (TIPO ZARCÃO) APLICADA A ROLO OU PINCEL SOBRE SUPERFÍCIES METÁLICAS (EXCETO PERFIL) EXECUTADO EM OBRA (POR DEMÃO). AF_01/2020</v>
          </cell>
          <cell r="C6122" t="str">
            <v>M2</v>
          </cell>
          <cell r="D6122">
            <v>11.33</v>
          </cell>
          <cell r="E6122">
            <v>15.26</v>
          </cell>
          <cell r="F6122">
            <v>26.59</v>
          </cell>
        </row>
        <row r="6123">
          <cell r="A6123">
            <v>100723</v>
          </cell>
          <cell r="B6123" t="str">
            <v>PINTURA COM TINTA ALQUÍDICA DE FUNDO E ACABAMENTO (ESMALTE SINTÉTICO GRAFITE) PULVERIZADA SOBRE PERFIL METÁLICO EXECUTADO EM FÁBRICA (POR DEMÃO). AF_01/2020_PE</v>
          </cell>
          <cell r="C6123" t="str">
            <v>M2</v>
          </cell>
          <cell r="D6123">
            <v>10.07</v>
          </cell>
          <cell r="E6123">
            <v>1.42</v>
          </cell>
          <cell r="F6123">
            <v>11.49</v>
          </cell>
        </row>
        <row r="6124">
          <cell r="A6124">
            <v>100724</v>
          </cell>
          <cell r="B6124" t="str">
            <v>PINTURA COM TINTA ALQUÍDICA DE FUNDO E ACABAMENTO (ESMALTE SINTÉTICO GRAFITE) APLICADA A ROLO OU PINCEL SOBRE PERFIL METÁLICO EXECUTADO EM FÁBRICA (POR DEMÃO). AF_01/2020</v>
          </cell>
          <cell r="C6124" t="str">
            <v>M2</v>
          </cell>
          <cell r="D6124">
            <v>9.6</v>
          </cell>
          <cell r="E6124">
            <v>4.83</v>
          </cell>
          <cell r="F6124">
            <v>14.43</v>
          </cell>
        </row>
        <row r="6125">
          <cell r="A6125">
            <v>100725</v>
          </cell>
          <cell r="B6125" t="str">
            <v>PINTURA COM TINTA ALQUÍDICA DE FUNDO E ACABAMENTO (ESMALTE SINTÉTICO GRAFITE) PULVERIZADA SOBRE SUPERFÍCIES METÁLICAS (EXCETO PERFIL) EXECUTADO EM OBRA (POR DEMÃO). AF_01/2020_PE</v>
          </cell>
          <cell r="C6125" t="str">
            <v>M2</v>
          </cell>
          <cell r="D6125">
            <v>14.95</v>
          </cell>
          <cell r="E6125">
            <v>11.84</v>
          </cell>
          <cell r="F6125">
            <v>26.79</v>
          </cell>
        </row>
        <row r="6126">
          <cell r="A6126">
            <v>100726</v>
          </cell>
          <cell r="B6126" t="str">
            <v>PINTURA COM TINTA ALQUÍDICA DE FUNDO E ACABAMENTO (ESMALTE SINTÉTICO GRAFITE) APLICADA A ROLO OU PINCEL SOBRE SUPERFÍCIES METÁLICAS (EXCETO PERFIL) EXECUTADO EM OBRA (POR DEMÃO). AF_01/2020</v>
          </cell>
          <cell r="C6126" t="str">
            <v>M2</v>
          </cell>
          <cell r="D6126">
            <v>14.31</v>
          </cell>
          <cell r="E6126">
            <v>15.26</v>
          </cell>
          <cell r="F6126">
            <v>29.57</v>
          </cell>
        </row>
        <row r="6127">
          <cell r="A6127">
            <v>100727</v>
          </cell>
          <cell r="B6127" t="str">
            <v>PINTURA COM TINTA EPOXÍDICA DE FUNDO PULVERIZADA SOBRE PERFIL METÁLICO EXECUTADO EM FÁBRICA (POR DEMÃO). AF_01/2020_PE</v>
          </cell>
          <cell r="C6127" t="str">
            <v>M2</v>
          </cell>
          <cell r="D6127">
            <v>24.310000000000002</v>
          </cell>
          <cell r="E6127">
            <v>1.42</v>
          </cell>
          <cell r="F6127">
            <v>25.73</v>
          </cell>
        </row>
        <row r="6128">
          <cell r="A6128">
            <v>100728</v>
          </cell>
          <cell r="B6128" t="str">
            <v>PINTURA COM TINTA EPOXÍDICA DE FUNDO APLICADA A ROLO OU PINCEL SOBRE PERFIL METÁLICO EXECUTADO EM FÁBRICA (POR DEMÃO). AF_01/2020</v>
          </cell>
          <cell r="C6128" t="str">
            <v>M2</v>
          </cell>
          <cell r="D6128">
            <v>19.09</v>
          </cell>
          <cell r="E6128">
            <v>4.82</v>
          </cell>
          <cell r="F6128">
            <v>23.91</v>
          </cell>
        </row>
        <row r="6129">
          <cell r="A6129">
            <v>100729</v>
          </cell>
          <cell r="B6129" t="str">
            <v>PINTURA COM TINTA EPOXÍDICA DE ACABAMENTO PULVERIZADA SOBRE PERFIL METÁLICO EXECUTADO EM FÁBRICA (POR DEMÃO). AF_01/2020_PE</v>
          </cell>
          <cell r="C6129" t="str">
            <v>M2</v>
          </cell>
          <cell r="D6129">
            <v>18.159999999999997</v>
          </cell>
          <cell r="E6129">
            <v>1.42</v>
          </cell>
          <cell r="F6129">
            <v>19.579999999999998</v>
          </cell>
        </row>
        <row r="6130">
          <cell r="A6130">
            <v>100730</v>
          </cell>
          <cell r="B6130" t="str">
            <v>PINTURA COM TINTA EPOXÍDICA DE ACABAMENTO APLICADA A ROLO OU PINCEL SOBRE PERFIL METÁLICO EXECUTADO EM FÁBRICA (POR DEMÃO). AF_01/2020</v>
          </cell>
          <cell r="C6130" t="str">
            <v>M2</v>
          </cell>
          <cell r="D6130">
            <v>18.75</v>
          </cell>
          <cell r="E6130">
            <v>4.82</v>
          </cell>
          <cell r="F6130">
            <v>23.57</v>
          </cell>
        </row>
        <row r="6131">
          <cell r="A6131">
            <v>100733</v>
          </cell>
          <cell r="B6131" t="str">
            <v>PINTURA COM TINTA ACRÍLICA DE FUNDO PULVERIZADA SOBRE SUPERFÍCIES METÁLICAS (EXCETO PERFIL) EXECUTADO EM OBRA (POR DEMÃO). AF_01/2020_PE</v>
          </cell>
          <cell r="C6131" t="str">
            <v>M2</v>
          </cell>
          <cell r="D6131">
            <v>6.18</v>
          </cell>
          <cell r="E6131">
            <v>6.83</v>
          </cell>
          <cell r="F6131">
            <v>13.01</v>
          </cell>
        </row>
        <row r="6132">
          <cell r="A6132">
            <v>100734</v>
          </cell>
          <cell r="B6132" t="str">
            <v>PINTURA COM TINTA ACRÍLICA DE FUNDO APLICADA A ROLO OU PINCEL SOBRE SUPERFÍCIES METÁLICAS (EXCETO PERFIL) EXECUTADO EM OBRA (POR DEMÃO). AF_01/2020</v>
          </cell>
          <cell r="C6132" t="str">
            <v>M2</v>
          </cell>
          <cell r="D6132">
            <v>6.9</v>
          </cell>
          <cell r="E6132">
            <v>10.24</v>
          </cell>
          <cell r="F6132">
            <v>17.14</v>
          </cell>
        </row>
        <row r="6133">
          <cell r="A6133">
            <v>100735</v>
          </cell>
          <cell r="B6133" t="str">
            <v>PINTURA COM TINTA ACRÍLICA DE ACABAMENTO PULVERIZADA SOBRE SUPERFÍCIES METÁLICAS (EXCETO PERFIL) EXECUTADO EM OBRA (POR DEMÃO). AF_01/2020_PE</v>
          </cell>
          <cell r="C6133" t="str">
            <v>M2</v>
          </cell>
          <cell r="D6133">
            <v>5.26</v>
          </cell>
          <cell r="E6133">
            <v>6.83</v>
          </cell>
          <cell r="F6133">
            <v>12.09</v>
          </cell>
        </row>
        <row r="6134">
          <cell r="A6134">
            <v>100736</v>
          </cell>
          <cell r="B6134" t="str">
            <v>PINTURA COM TINTA ACRÍLICA DE ACABAMENTO APLICADA A ROLO OU PINCEL SOBRE SUPERFÍCIES METÁLICAS (EXCETO PERFIL) EXECUTADO EM OBRA (POR DEMÃO). AF_01/2020</v>
          </cell>
          <cell r="C6134" t="str">
            <v>M2</v>
          </cell>
          <cell r="D6134">
            <v>6.0799999999999983</v>
          </cell>
          <cell r="E6134">
            <v>10.25</v>
          </cell>
          <cell r="F6134">
            <v>16.329999999999998</v>
          </cell>
        </row>
        <row r="6135">
          <cell r="A6135">
            <v>100739</v>
          </cell>
          <cell r="B6135" t="str">
            <v>PINTURA COM TINTA ALQUÍDICA DE ACABAMENTO (ESMALTE SINTÉTICO ACETINADO) PULVERIZADA SOBRE PERFIL METÁLICO EXECUTADO EM FÁBRICA (POR DEMÃO). AF_01/2020_PE</v>
          </cell>
          <cell r="C6135" t="str">
            <v>M2</v>
          </cell>
          <cell r="D6135">
            <v>9.15</v>
          </cell>
          <cell r="E6135">
            <v>1.42</v>
          </cell>
          <cell r="F6135">
            <v>10.57</v>
          </cell>
        </row>
        <row r="6136">
          <cell r="A6136">
            <v>100740</v>
          </cell>
          <cell r="B6136" t="str">
            <v>PINTURA COM TINTA ALQUÍDICA DE ACABAMENTO (ESMALTE SINTÉTICO ACETINADO) APLICADA A ROLO OU PINCEL SOBRE PERFIL METÁLICO EXECUTADO EM FÁBRICA (POR DEMÃO). AF_01/2020</v>
          </cell>
          <cell r="C6136" t="str">
            <v>M2</v>
          </cell>
          <cell r="D6136">
            <v>7.07</v>
          </cell>
          <cell r="E6136">
            <v>4.83</v>
          </cell>
          <cell r="F6136">
            <v>11.9</v>
          </cell>
        </row>
        <row r="6137">
          <cell r="A6137">
            <v>100741</v>
          </cell>
          <cell r="B6137" t="str">
            <v>PINTURA COM TINTA ALQUÍDICA DE ACABAMENTO (ESMALTE SINTÉTICO ACETINADO) PULVERIZADA SOBRE SUPERFÍCIES METÁLICAS (EXCETO PERFIL) EXECUTADO EM OBRA (POR DEMÃO). AF_01/2020_PE</v>
          </cell>
          <cell r="C6137" t="str">
            <v>M2</v>
          </cell>
          <cell r="D6137">
            <v>14.34</v>
          </cell>
          <cell r="E6137">
            <v>11.84</v>
          </cell>
          <cell r="F6137">
            <v>26.18</v>
          </cell>
        </row>
        <row r="6138">
          <cell r="A6138">
            <v>100742</v>
          </cell>
          <cell r="B6138" t="str">
            <v>PINTURA COM TINTA ALQUÍDICA DE ACABAMENTO (ESMALTE SINTÉTICO ACETINADO) APLICADA A ROLO OU PINCEL SOBRE SUPERFÍCIES METÁLICAS (EXCETO PERFIL) EXECUTADO EM OBRA (POR DEMÃO). AF_01/2020</v>
          </cell>
          <cell r="C6138" t="str">
            <v>M2</v>
          </cell>
          <cell r="D6138">
            <v>11.85</v>
          </cell>
          <cell r="E6138">
            <v>15.26</v>
          </cell>
          <cell r="F6138">
            <v>27.11</v>
          </cell>
        </row>
        <row r="6139">
          <cell r="A6139">
            <v>100743</v>
          </cell>
          <cell r="B6139" t="str">
            <v>PINTURA COM TINTA ALQUÍDICA DE ACABAMENTO (ESMALTE SINTÉTICO BRILHANTE) PULVERIZADA SOBRE PERFIL METÁLICO EXECUTADO EM FÁBRICA  (POR DEMÃO). AF_01/2020_PE</v>
          </cell>
          <cell r="C6139" t="str">
            <v>M2</v>
          </cell>
          <cell r="D6139">
            <v>8.92</v>
          </cell>
          <cell r="E6139">
            <v>1.42</v>
          </cell>
          <cell r="F6139">
            <v>10.34</v>
          </cell>
        </row>
        <row r="6140">
          <cell r="A6140">
            <v>100744</v>
          </cell>
          <cell r="B6140" t="str">
            <v>PINTURA COM TINTA ALQUÍDICA DE ACABAMENTO (ESMALTE SINTÉTICO BRILHANTE) APLICADA A ROLO OU PINCEL SOBRE PERFIL METÁLICO EXECUTADO EM FÁBRICA (POR DEMÃO). AF_01/2020</v>
          </cell>
          <cell r="C6140" t="str">
            <v>M2</v>
          </cell>
          <cell r="D6140">
            <v>6.92</v>
          </cell>
          <cell r="E6140">
            <v>4.83</v>
          </cell>
          <cell r="F6140">
            <v>11.75</v>
          </cell>
        </row>
        <row r="6141">
          <cell r="A6141">
            <v>100745</v>
          </cell>
          <cell r="B6141" t="str">
            <v>PINTURA COM TINTA ALQUÍDICA DE ACABAMENTO (ESMALTE SINTÉTICO BRILHANTE) PULVERIZADA SOBRE SUPERFÍCIES METÁLICAS (EXCETO PERFIL) EXECUTADO EM OBRA  (POR DEMÃO). AF_01/2020_PE</v>
          </cell>
          <cell r="C6141" t="str">
            <v>M2</v>
          </cell>
          <cell r="D6141">
            <v>14.100000000000001</v>
          </cell>
          <cell r="E6141">
            <v>11.84</v>
          </cell>
          <cell r="F6141">
            <v>25.94</v>
          </cell>
        </row>
        <row r="6142">
          <cell r="A6142">
            <v>100746</v>
          </cell>
          <cell r="B6142" t="str">
            <v>PINTURA COM TINTA ALQUÍDICA DE ACABAMENTO (ESMALTE SINTÉTICO BRILHANTE) APLICADA A ROLO OU PINCEL SOBRE SUPERFÍCIES METÁLICAS (EXCETO PERFIL) EXECUTADO EM OBRA (POR DEMÃO). AF_01/2020</v>
          </cell>
          <cell r="C6142" t="str">
            <v>M2</v>
          </cell>
          <cell r="D6142">
            <v>11.69</v>
          </cell>
          <cell r="E6142">
            <v>15.26</v>
          </cell>
          <cell r="F6142">
            <v>26.95</v>
          </cell>
        </row>
        <row r="6143">
          <cell r="A6143">
            <v>100747</v>
          </cell>
          <cell r="B6143" t="str">
            <v>PINTURA COM TINTA ALQUÍDICA DE ACABAMENTO (ESMALTE SINTÉTICO FOSCO) PULVERIZADA SOBRE PERFIL METÁLICO EXECUTADO EM FÁBRICA (POR DEMÃO). AF_01/2020_PE</v>
          </cell>
          <cell r="C6143" t="str">
            <v>M2</v>
          </cell>
          <cell r="D6143">
            <v>9.02</v>
          </cell>
          <cell r="E6143">
            <v>1.42</v>
          </cell>
          <cell r="F6143">
            <v>10.44</v>
          </cell>
        </row>
        <row r="6144">
          <cell r="A6144">
            <v>100748</v>
          </cell>
          <cell r="B6144" t="str">
            <v>PINTURA COM TINTA ALQUÍDICA DE ACABAMENTO (ESMALTE SINTÉTICO FOSCO) APLICADA A ROLO OU PINCEL SOBRE PERFIL METÁLICO EXECUTADO EM FÁBRICA (POR DEMÃO). AF_01/2020</v>
          </cell>
          <cell r="C6144" t="str">
            <v>M2</v>
          </cell>
          <cell r="D6144">
            <v>6.98</v>
          </cell>
          <cell r="E6144">
            <v>4.83</v>
          </cell>
          <cell r="F6144">
            <v>11.81</v>
          </cell>
        </row>
        <row r="6145">
          <cell r="A6145">
            <v>100749</v>
          </cell>
          <cell r="B6145" t="str">
            <v>PINTURA COM TINTA ALQUÍDICA DE ACABAMENTO (ESMALTE SINTÉTICO FOSCO) PULVERIZADA SOBRE SUPERFÍCIES METÁLICAS (EXCETO PERFIL) EXECUTADO EM OBRA (POR DEMÃO). AF_01/2020_PE</v>
          </cell>
          <cell r="C6145" t="str">
            <v>M2</v>
          </cell>
          <cell r="D6145">
            <v>14.2</v>
          </cell>
          <cell r="E6145">
            <v>11.84</v>
          </cell>
          <cell r="F6145">
            <v>26.04</v>
          </cell>
        </row>
        <row r="6146">
          <cell r="A6146">
            <v>100750</v>
          </cell>
          <cell r="B6146" t="str">
            <v>PINTURA COM TINTA ALQUÍDICA DE ACABAMENTO (ESMALTE SINTÉTICO FOSCO) APLICADA A ROLO OU PINCEL SOBRE SUPERFÍCIES METÁLICAS (EXCETO PERFIL) EXECUTADO EM OBRA (POR DEMÃO). AF_01/2020</v>
          </cell>
          <cell r="C6146" t="str">
            <v>M2</v>
          </cell>
          <cell r="D6146">
            <v>11.76</v>
          </cell>
          <cell r="E6146">
            <v>15.26</v>
          </cell>
          <cell r="F6146">
            <v>27.02</v>
          </cell>
        </row>
        <row r="6147">
          <cell r="A6147">
            <v>100751</v>
          </cell>
          <cell r="B6147" t="str">
            <v>PINTURA COM TINTA EPOXÍDICA DE ACABAMENTO PULVERIZADA SOBRE PERFIL METÁLICO EXECUTADO EM FÁBRICA (02 DEMÃOS). AF_01/2020_PE</v>
          </cell>
          <cell r="C6147" t="str">
            <v>M2</v>
          </cell>
          <cell r="D6147">
            <v>36.340000000000003</v>
          </cell>
          <cell r="E6147">
            <v>2.84</v>
          </cell>
          <cell r="F6147">
            <v>39.18</v>
          </cell>
        </row>
        <row r="6148">
          <cell r="A6148">
            <v>100752</v>
          </cell>
          <cell r="B6148" t="str">
            <v>PINTURA COM TINTA EPOXÍDICA DE ACABAMENTO APLICADA A ROLO OU PINCEL SOBRE PERFIL METÁLICO EXECUTADO EM FÁBRICA (02 DEMÃOS). AF_01/2020</v>
          </cell>
          <cell r="C6148" t="str">
            <v>M2</v>
          </cell>
          <cell r="D6148">
            <v>37.5</v>
          </cell>
          <cell r="E6148">
            <v>9.65</v>
          </cell>
          <cell r="F6148">
            <v>47.15</v>
          </cell>
        </row>
        <row r="6149">
          <cell r="A6149">
            <v>100753</v>
          </cell>
          <cell r="B6149" t="str">
            <v>PINTURA COM TINTA ACRÍLICA DE ACABAMENTO PULVERIZADA SOBRE SUPERFÍCIES METÁLICAS (EXCETO PERFIL) EXECUTADO EM OBRA (02 DEMÃOS). AF_01/2020_PE</v>
          </cell>
          <cell r="C6149" t="str">
            <v>M2</v>
          </cell>
          <cell r="D6149">
            <v>10.55</v>
          </cell>
          <cell r="E6149">
            <v>13.66</v>
          </cell>
          <cell r="F6149">
            <v>24.21</v>
          </cell>
        </row>
        <row r="6150">
          <cell r="A6150">
            <v>100754</v>
          </cell>
          <cell r="B6150" t="str">
            <v>PINTURA COM TINTA ACRÍLICA DE ACABAMENTO APLICADA A ROLO OU PINCEL SOBRE SUPERFÍCIES METÁLICAS (EXCETO PERFIL) EXECUTADO EM OBRA (02 DEMÃOS). AF_01/2020</v>
          </cell>
          <cell r="C6150" t="str">
            <v>M2</v>
          </cell>
          <cell r="D6150">
            <v>12.219999999999999</v>
          </cell>
          <cell r="E6150">
            <v>20.46</v>
          </cell>
          <cell r="F6150">
            <v>32.68</v>
          </cell>
        </row>
        <row r="6151">
          <cell r="A6151">
            <v>100757</v>
          </cell>
          <cell r="B6151" t="str">
            <v>PINTURA COM TINTA ALQUÍDICA DE ACABAMENTO (ESMALTE SINTÉTICO ACETINADO) PULVERIZADA SOBRE SUPERFÍCIES METÁLICAS (EXCETO PERFIL) EXECUTADO EM OBRA (02 DEMÃOS). AF_01/2020_PE</v>
          </cell>
          <cell r="C6151" t="str">
            <v>M2</v>
          </cell>
          <cell r="D6151">
            <v>28.720000000000002</v>
          </cell>
          <cell r="E6151">
            <v>23.66</v>
          </cell>
          <cell r="F6151">
            <v>52.38</v>
          </cell>
        </row>
        <row r="6152">
          <cell r="A6152">
            <v>100758</v>
          </cell>
          <cell r="B6152" t="str">
            <v>PINTURA COM TINTA ALQUÍDICA DE ACABAMENTO (ESMALTE SINTÉTICO ACETINADO) APLICADA A ROLO OU PINCEL SOBRE SUPERFÍCIES METÁLICAS (EXCETO PERFIL) EXECUTADO EM OBRA (02 DEMÃOS). AF_01/2020</v>
          </cell>
          <cell r="C6152" t="str">
            <v>M2</v>
          </cell>
          <cell r="D6152">
            <v>23.74</v>
          </cell>
          <cell r="E6152">
            <v>30.49</v>
          </cell>
          <cell r="F6152">
            <v>54.23</v>
          </cell>
        </row>
        <row r="6153">
          <cell r="A6153">
            <v>100759</v>
          </cell>
          <cell r="B6153" t="str">
            <v>PINTURA COM TINTA ALQUÍDICA DE ACABAMENTO (ESMALTE SINTÉTICO BRILHANTE) PULVERIZADA SOBRE SUPERFÍCIES METÁLICAS (EXCETO PERFIL) EXECUTADO EM OBRA (02 DEMÃOS). AF_01/2020_PE</v>
          </cell>
          <cell r="C6153" t="str">
            <v>M2</v>
          </cell>
          <cell r="D6153">
            <v>28.23</v>
          </cell>
          <cell r="E6153">
            <v>23.66</v>
          </cell>
          <cell r="F6153">
            <v>51.89</v>
          </cell>
        </row>
        <row r="6154">
          <cell r="A6154">
            <v>100760</v>
          </cell>
          <cell r="B6154" t="str">
            <v>PINTURA COM TINTA ALQUÍDICA DE ACABAMENTO (ESMALTE SINTÉTICO BRILHANTE) APLICADA A ROLO OU PINCEL SOBRE SUPERFÍCIES METÁLICAS (EXCETO PERFIL) EXECUTADO EM OBRA (02 DEMÃOS). AF_01/2020</v>
          </cell>
          <cell r="C6154" t="str">
            <v>M2</v>
          </cell>
          <cell r="D6154">
            <v>23.44</v>
          </cell>
          <cell r="E6154">
            <v>30.49</v>
          </cell>
          <cell r="F6154">
            <v>53.93</v>
          </cell>
        </row>
        <row r="6155">
          <cell r="A6155">
            <v>100761</v>
          </cell>
          <cell r="B6155" t="str">
            <v>PINTURA COM TINTA ALQUÍDICA DE ACABAMENTO (ESMALTE SINTÉTICO FOSCO) PULVERIZADA SOBRE SUPERFÍCIES METÁLICAS (EXCETO PERFIL) EXECUTADO EM OBRA (02 DEMÃOS). AF_01/2020_PE</v>
          </cell>
          <cell r="C6155" t="str">
            <v>M2</v>
          </cell>
          <cell r="D6155">
            <v>28.430000000000003</v>
          </cell>
          <cell r="E6155">
            <v>23.66</v>
          </cell>
          <cell r="F6155">
            <v>52.09</v>
          </cell>
        </row>
        <row r="6156">
          <cell r="A6156">
            <v>100762</v>
          </cell>
          <cell r="B6156" t="str">
            <v>PINTURA COM TINTA ALQUÍDICA DE ACABAMENTO (ESMALTE SINTÉTICO FOSCO) APLICADA A ROLO OU PINCEL SOBRE SUPERFÍCIES METÁLICAS (EXCETO PERFIL) EXECUTADO EM OBRA (02 DEMÃOS). AF_01/2020</v>
          </cell>
          <cell r="C6156" t="str">
            <v>M2</v>
          </cell>
          <cell r="D6156">
            <v>23.570000000000004</v>
          </cell>
          <cell r="E6156">
            <v>30.49</v>
          </cell>
          <cell r="F6156">
            <v>54.06</v>
          </cell>
        </row>
        <row r="6157">
          <cell r="A6157">
            <v>102488</v>
          </cell>
          <cell r="B6157" t="str">
            <v>PREPARO DO PISO CIMENTADO PARA PINTURA - LIXAMENTO E LIMPEZA. AF_05/2021</v>
          </cell>
          <cell r="C6157" t="str">
            <v>M2</v>
          </cell>
          <cell r="D6157">
            <v>1.1499999999999995</v>
          </cell>
          <cell r="E6157">
            <v>2.87</v>
          </cell>
          <cell r="F6157">
            <v>4.0199999999999996</v>
          </cell>
        </row>
        <row r="6158">
          <cell r="A6158">
            <v>102489</v>
          </cell>
          <cell r="B6158" t="str">
            <v>PINTURA HIDROFUGANTE COM SILICONE, APLICAÇÃO MANUAL, 2 DEMÃOS. AF_05/2021</v>
          </cell>
          <cell r="C6158" t="str">
            <v>M2</v>
          </cell>
          <cell r="D6158">
            <v>20.170000000000002</v>
          </cell>
          <cell r="E6158">
            <v>10.49</v>
          </cell>
          <cell r="F6158">
            <v>30.66</v>
          </cell>
        </row>
        <row r="6159">
          <cell r="A6159">
            <v>102491</v>
          </cell>
          <cell r="B6159" t="str">
            <v>PINTURA DE PISO COM TINTA ACRÍLICA, APLICAÇÃO MANUAL, 2 DEMÃOS, INCLUSO FUNDO PREPARADOR. AF_05/2021</v>
          </cell>
          <cell r="C6159" t="str">
            <v>M2</v>
          </cell>
          <cell r="D6159">
            <v>12.969999999999999</v>
          </cell>
          <cell r="E6159">
            <v>8.02</v>
          </cell>
          <cell r="F6159">
            <v>20.99</v>
          </cell>
        </row>
        <row r="6160">
          <cell r="A6160">
            <v>102492</v>
          </cell>
          <cell r="B6160" t="str">
            <v>PINTURA DE PISO COM TINTA ACRÍLICA, APLICAÇÃO MANUAL, 3 DEMÃOS, INCLUSO FUNDO PREPARADOR. AF_05/2021</v>
          </cell>
          <cell r="C6160" t="str">
            <v>M2</v>
          </cell>
          <cell r="D6160">
            <v>16.14</v>
          </cell>
          <cell r="E6160">
            <v>10.64</v>
          </cell>
          <cell r="F6160">
            <v>26.78</v>
          </cell>
        </row>
        <row r="6161">
          <cell r="A6161">
            <v>102494</v>
          </cell>
          <cell r="B6161" t="str">
            <v>PINTURA DE PISO COM TINTA EPÓXI, APLICAÇÃO MANUAL, 2 DEMÃOS, INCLUSO PRIMER EPÓXI. AF_05/2021</v>
          </cell>
          <cell r="C6161" t="str">
            <v>M2</v>
          </cell>
          <cell r="D6161">
            <v>53.74</v>
          </cell>
          <cell r="E6161">
            <v>8.01</v>
          </cell>
          <cell r="F6161">
            <v>61.75</v>
          </cell>
        </row>
        <row r="6162">
          <cell r="A6162">
            <v>102496</v>
          </cell>
          <cell r="B6162" t="str">
            <v>PINTURA DE RODAPÉ COM TINTA EPÓXI, APLICAÇÃO MANUAL, 2 DEMÃOS, INCLUSÃO PRIMER EPÓXI. AF_05/2021</v>
          </cell>
          <cell r="C6162" t="str">
            <v>M</v>
          </cell>
          <cell r="D6162">
            <v>9.66</v>
          </cell>
          <cell r="E6162">
            <v>3.78</v>
          </cell>
          <cell r="F6162">
            <v>13.44</v>
          </cell>
        </row>
        <row r="6163">
          <cell r="A6163">
            <v>102497</v>
          </cell>
          <cell r="B6163" t="str">
            <v>PINTURA DE RODAPÉ EM PEDRA DECORATIVA COM VERNIZ DE POLIURETANO, APLICAÇÃO MANUAL, 3 DEMÃOS. AF_05/2021</v>
          </cell>
          <cell r="C6163" t="str">
            <v>M</v>
          </cell>
          <cell r="D6163">
            <v>2.7000000000000006</v>
          </cell>
          <cell r="E6163">
            <v>2.5299999999999998</v>
          </cell>
          <cell r="F6163">
            <v>5.23</v>
          </cell>
        </row>
        <row r="6164">
          <cell r="A6164">
            <v>102498</v>
          </cell>
          <cell r="B6164" t="str">
            <v>PINTURA DE MEIO-FIO COM TINTA BRANCA A BASE DE CAL (CAIAÇÃO). AF_05/2021</v>
          </cell>
          <cell r="C6164" t="str">
            <v>M</v>
          </cell>
          <cell r="D6164">
            <v>0.60999999999999988</v>
          </cell>
          <cell r="E6164">
            <v>1.1100000000000001</v>
          </cell>
          <cell r="F6164">
            <v>1.72</v>
          </cell>
        </row>
        <row r="6165">
          <cell r="A6165">
            <v>102499</v>
          </cell>
          <cell r="B6165" t="str">
            <v>ENCERAMENTO DE PISO EM MADEIRA. AF_05/2021</v>
          </cell>
          <cell r="C6165" t="str">
            <v>M2</v>
          </cell>
          <cell r="D6165">
            <v>2.33</v>
          </cell>
          <cell r="E6165">
            <v>1.1100000000000001</v>
          </cell>
          <cell r="F6165">
            <v>3.44</v>
          </cell>
        </row>
        <row r="6166">
          <cell r="A6166">
            <v>102500</v>
          </cell>
          <cell r="B6166" t="str">
            <v>PINTURA DE DEMARCAÇÃO DE VAGA COM TINTA ACRÍLICA, E = 10 CM, APLICAÇÃO MANUAL. AF_05/2021</v>
          </cell>
          <cell r="C6166" t="str">
            <v>M</v>
          </cell>
          <cell r="D6166">
            <v>2.21</v>
          </cell>
          <cell r="E6166">
            <v>2.4500000000000002</v>
          </cell>
          <cell r="F6166">
            <v>4.66</v>
          </cell>
        </row>
        <row r="6167">
          <cell r="A6167">
            <v>102501</v>
          </cell>
          <cell r="B6167" t="str">
            <v>PINTURA DE FAIXA DE PEDESTRE OU ZEBRADA COM TINTA ACRÍLICA, E  = 30 CM, APLICAÇÃO MANUAL. AF_05/2021</v>
          </cell>
          <cell r="C6167" t="str">
            <v>M2</v>
          </cell>
          <cell r="D6167">
            <v>13.750000000000002</v>
          </cell>
          <cell r="E6167">
            <v>12.6</v>
          </cell>
          <cell r="F6167">
            <v>26.35</v>
          </cell>
        </row>
        <row r="6168">
          <cell r="A6168">
            <v>102504</v>
          </cell>
          <cell r="B6168" t="str">
            <v>PINTURA DE DEMARCAÇÃO DE QUADRA POLIESPORTIVA COM TINTA ACRÍLICA, E = 5 CM, APLICAÇÃO MANUAL. AF_05/2021</v>
          </cell>
          <cell r="C6168" t="str">
            <v>M</v>
          </cell>
          <cell r="D6168">
            <v>3.92</v>
          </cell>
          <cell r="E6168">
            <v>7</v>
          </cell>
          <cell r="F6168">
            <v>10.92</v>
          </cell>
        </row>
        <row r="6169">
          <cell r="A6169">
            <v>102505</v>
          </cell>
          <cell r="B6169" t="str">
            <v>PINTURA DE DEMARCAÇÃO DE QUADRA POLIESPORTIVA COM BORRACHA CLORADA, E = 5 CM, APLICAÇÃO MANUAL. AF_05/2021</v>
          </cell>
          <cell r="C6169" t="str">
            <v>M</v>
          </cell>
          <cell r="D6169">
            <v>4.2799999999999994</v>
          </cell>
          <cell r="E6169">
            <v>7</v>
          </cell>
          <cell r="F6169">
            <v>11.28</v>
          </cell>
        </row>
        <row r="6170">
          <cell r="A6170">
            <v>102506</v>
          </cell>
          <cell r="B6170" t="str">
            <v>PINTURA DE DEMARCAÇÃO DE QUADRA POLIESPORTIVA COM TINTA EPÓXI, E = 5 CM, APLICAÇÃO MANUAL. AF_05/2021</v>
          </cell>
          <cell r="C6170" t="str">
            <v>M</v>
          </cell>
          <cell r="D6170">
            <v>4.8699999999999992</v>
          </cell>
          <cell r="E6170">
            <v>7</v>
          </cell>
          <cell r="F6170">
            <v>11.87</v>
          </cell>
        </row>
        <row r="6171">
          <cell r="A6171">
            <v>102507</v>
          </cell>
          <cell r="B6171" t="str">
            <v>PINTURA DE DEMARCAÇÃO DE VAGA COM TINTA EPÓXI, E = 10 CM, APLICAÇÃO MANUAL. AF_05/2021</v>
          </cell>
          <cell r="C6171" t="str">
            <v>M</v>
          </cell>
          <cell r="D6171">
            <v>4.1199999999999992</v>
          </cell>
          <cell r="E6171">
            <v>2.4300000000000002</v>
          </cell>
          <cell r="F6171">
            <v>6.55</v>
          </cell>
        </row>
        <row r="6172">
          <cell r="A6172">
            <v>102508</v>
          </cell>
          <cell r="B6172" t="str">
            <v>PINTURA DE FAIXA DE PEDESTRE OU ZEBRADA COM TINTA EPÓXI, E  = 30 CM, APLICAÇÃO MANUAL. AF_05/2021</v>
          </cell>
          <cell r="C6172" t="str">
            <v>M2</v>
          </cell>
          <cell r="D6172">
            <v>33.120000000000005</v>
          </cell>
          <cell r="E6172">
            <v>12.59</v>
          </cell>
          <cell r="F6172">
            <v>45.71</v>
          </cell>
        </row>
        <row r="6173">
          <cell r="A6173">
            <v>102509</v>
          </cell>
          <cell r="B6173" t="str">
            <v>PINTURA DE FAIXA DE PEDESTRE OU ZEBRADA TINTA RETRORREFLETIVA A BASE DE RESINA ACRÍLICA COM MICROESFERAS DE VIDRO, E = 30 CM, APLICAÇÃO MANUAL. AF_05/2021</v>
          </cell>
          <cell r="C6173" t="str">
            <v>M2</v>
          </cell>
          <cell r="D6173">
            <v>15.200000000000001</v>
          </cell>
          <cell r="E6173">
            <v>10.6</v>
          </cell>
          <cell r="F6173">
            <v>25.8</v>
          </cell>
        </row>
        <row r="6174">
          <cell r="A6174">
            <v>102512</v>
          </cell>
          <cell r="B6174" t="str">
            <v>PINTURA DE EIXO VIÁRIO SOBRE ASFALTO COM TINTA RETRORREFLETIVA A BASE DE RESINA ACRÍLICA COM MICROESFERAS DE VIDRO, APLICAÇÃO MECÂNICA COM DEMARCADORA AUTOPROPELIDA. AF_05/2021</v>
          </cell>
          <cell r="C6174" t="str">
            <v>M</v>
          </cell>
          <cell r="D6174">
            <v>3.91</v>
          </cell>
          <cell r="E6174">
            <v>1.72</v>
          </cell>
          <cell r="F6174">
            <v>5.63</v>
          </cell>
        </row>
        <row r="6175">
          <cell r="A6175">
            <v>102513</v>
          </cell>
          <cell r="B6175" t="str">
            <v>PINTURA DE SÍMBOLOS E TEXTOS COM TINTA ACRÍLICA, DEMARCAÇÃO COM FITA ADESIVA E APLICAÇÃO COM ROLO. AF_05/2021</v>
          </cell>
          <cell r="C6175" t="str">
            <v>M2</v>
          </cell>
          <cell r="D6175">
            <v>22.719999999999995</v>
          </cell>
          <cell r="E6175">
            <v>28.01</v>
          </cell>
          <cell r="F6175">
            <v>50.73</v>
          </cell>
        </row>
        <row r="6176">
          <cell r="A6176">
            <v>102520</v>
          </cell>
          <cell r="B6176" t="str">
            <v>PINTURA DE SINALIZAÇÃO VERTICAL DE SEGURANÇA, FAIXAS AMARELA E PRETA, APLICAÇÃO MANUAL, 2 DEMÃOS. AF_05/2021</v>
          </cell>
          <cell r="C6176" t="str">
            <v>M2</v>
          </cell>
          <cell r="D6176">
            <v>38.01</v>
          </cell>
          <cell r="E6176">
            <v>50.27</v>
          </cell>
          <cell r="F6176">
            <v>88.28</v>
          </cell>
        </row>
        <row r="6177">
          <cell r="A6177">
            <v>101749</v>
          </cell>
          <cell r="B6177" t="str">
            <v>PISO CIMENTADO, TRAÇO 1:3 (CIMENTO E AREIA), ACABAMENTO LISO, ESPESSURA 4,0 CM, PREPARO MECÂNICO DA ARGAMASSA. AF_09/2020</v>
          </cell>
          <cell r="C6177" t="str">
            <v>M2</v>
          </cell>
          <cell r="D6177">
            <v>38.01</v>
          </cell>
          <cell r="E6177">
            <v>17.61</v>
          </cell>
          <cell r="F6177">
            <v>55.62</v>
          </cell>
        </row>
        <row r="6178">
          <cell r="A6178">
            <v>101750</v>
          </cell>
          <cell r="B6178" t="str">
            <v>PISO CIMENTADO, TRAÇO 1:3 (CIMENTO E AREIA), ACABAMENTO RÚSTICO, ESPESSURA 4,0 CM, PREPARO MECÂNICO DA ARGAMASSA. AF_09/2020</v>
          </cell>
          <cell r="C6178" t="str">
            <v>M2</v>
          </cell>
          <cell r="D6178">
            <v>36.979999999999997</v>
          </cell>
          <cell r="E6178">
            <v>15.89</v>
          </cell>
          <cell r="F6178">
            <v>52.87</v>
          </cell>
        </row>
        <row r="6179">
          <cell r="A6179">
            <v>101729</v>
          </cell>
          <cell r="B6179" t="str">
            <v>PISO EM TACO DE MADEIRA 7X42CM, FIXADO COM COLA BASE DE PVA. AF_09/2020</v>
          </cell>
          <cell r="C6179" t="str">
            <v>M2</v>
          </cell>
          <cell r="D6179">
            <v>178.75</v>
          </cell>
          <cell r="E6179">
            <v>11.52</v>
          </cell>
          <cell r="F6179">
            <v>190.27</v>
          </cell>
        </row>
        <row r="6180">
          <cell r="A6180">
            <v>101746</v>
          </cell>
          <cell r="B6180" t="str">
            <v>ASSOALHO DE MADEIRA. AF_09/2020</v>
          </cell>
          <cell r="C6180" t="str">
            <v>M2</v>
          </cell>
          <cell r="D6180">
            <v>278.14999999999998</v>
          </cell>
          <cell r="E6180">
            <v>13.43</v>
          </cell>
          <cell r="F6180">
            <v>291.58</v>
          </cell>
        </row>
        <row r="6181">
          <cell r="A6181">
            <v>101751</v>
          </cell>
          <cell r="B6181" t="str">
            <v>PISO EM TACO DE MADEIRA 7X21CM, FIXADO COM COLA BASE DE PVA. AF_09/2020</v>
          </cell>
          <cell r="C6181" t="str">
            <v>M2</v>
          </cell>
          <cell r="D6181">
            <v>180.86</v>
          </cell>
          <cell r="E6181">
            <v>16.72</v>
          </cell>
          <cell r="F6181">
            <v>197.58</v>
          </cell>
        </row>
        <row r="6182">
          <cell r="A6182">
            <v>87246</v>
          </cell>
          <cell r="B6182" t="str">
            <v>REVESTIMENTO CERÂMICO PARA PISO COM PLACAS TIPO ESMALTADA EXTRA DE DIMENSÕES 35X35 CM APLICADA EM AMBIENTES DE ÁREA MENOR QUE 5 M2. AF_02/2023_PE</v>
          </cell>
          <cell r="C6182" t="str">
            <v>M2</v>
          </cell>
          <cell r="D6182">
            <v>47.210000000000008</v>
          </cell>
          <cell r="E6182">
            <v>18.3</v>
          </cell>
          <cell r="F6182">
            <v>65.510000000000005</v>
          </cell>
        </row>
        <row r="6183">
          <cell r="A6183">
            <v>87247</v>
          </cell>
          <cell r="B6183" t="str">
            <v>REVESTIMENTO CERÂMICO PARA PISO COM PLACAS TIPO ESMALTADA EXTRA DE DIMENSÕES 35X35 CM APLICADA EM AMBIENTES DE ÁREA ENTRE 5 M2 E 10 M2. AF_02/2023_PE</v>
          </cell>
          <cell r="C6183" t="str">
            <v>M2</v>
          </cell>
          <cell r="D6183">
            <v>44.660000000000004</v>
          </cell>
          <cell r="E6183">
            <v>13.22</v>
          </cell>
          <cell r="F6183">
            <v>57.88</v>
          </cell>
        </row>
        <row r="6184">
          <cell r="A6184">
            <v>87248</v>
          </cell>
          <cell r="B6184" t="str">
            <v>REVESTIMENTO CERÂMICO PARA PISO COM PLACAS TIPO ESMALTADA EXTRA DE DIMENSÕES 35X35 CM APLICADA EM AMBIENTES DE ÁREA MAIOR QUE 10 M2. AF_02/2023_PE</v>
          </cell>
          <cell r="C6184" t="str">
            <v>M2</v>
          </cell>
          <cell r="D6184">
            <v>42.29</v>
          </cell>
          <cell r="E6184">
            <v>7.47</v>
          </cell>
          <cell r="F6184">
            <v>49.76</v>
          </cell>
        </row>
        <row r="6185">
          <cell r="A6185">
            <v>87249</v>
          </cell>
          <cell r="B6185" t="str">
            <v>REVESTIMENTO CERÂMICO PARA PISO COM PLACAS TIPO ESMALTADA EXTRA DE DIMENSÕES 45X45 CM APLICADA EM AMBIENTES DE ÁREA MENOR QUE 5 M2. AF_02/2023_PE</v>
          </cell>
          <cell r="C6185" t="str">
            <v>M2</v>
          </cell>
          <cell r="D6185">
            <v>49.18</v>
          </cell>
          <cell r="E6185">
            <v>21.43</v>
          </cell>
          <cell r="F6185">
            <v>70.61</v>
          </cell>
        </row>
        <row r="6186">
          <cell r="A6186">
            <v>87250</v>
          </cell>
          <cell r="B6186" t="str">
            <v>REVESTIMENTO CERÂMICO PARA PISO COM PLACAS TIPO ESMALTADA EXTRA DE DIMENSÕES 45X45 CM APLICADA EM AMBIENTES DE ÁREA ENTRE 5 M2 E 10 M2. AF_02/2023_PE</v>
          </cell>
          <cell r="C6186" t="str">
            <v>M2</v>
          </cell>
          <cell r="D6186">
            <v>45.099999999999994</v>
          </cell>
          <cell r="E6186">
            <v>14.23</v>
          </cell>
          <cell r="F6186">
            <v>59.33</v>
          </cell>
        </row>
        <row r="6187">
          <cell r="A6187">
            <v>87251</v>
          </cell>
          <cell r="B6187" t="str">
            <v>REVESTIMENTO CERÂMICO PARA PISO COM PLACAS TIPO ESMALTADA EXTRA DE DIMENSÕES 45X45 CM APLICADA EM AMBIENTES DE ÁREA MAIOR QUE 10 M2. AF_02/2023_PE</v>
          </cell>
          <cell r="C6187" t="str">
            <v>M2</v>
          </cell>
          <cell r="D6187">
            <v>42.29</v>
          </cell>
          <cell r="E6187">
            <v>7.78</v>
          </cell>
          <cell r="F6187">
            <v>50.07</v>
          </cell>
        </row>
        <row r="6188">
          <cell r="A6188">
            <v>87255</v>
          </cell>
          <cell r="B6188" t="str">
            <v>REVESTIMENTO CERÂMICO PARA PISO COM PLACAS TIPO ESMALTADA EXTRA DE DIMENSÕES 60X60 CM APLICADA EM AMBIENTES DE ÁREA MENOR QUE 5 M2. AF_02/2023_PE</v>
          </cell>
          <cell r="C6188" t="str">
            <v>M2</v>
          </cell>
          <cell r="D6188">
            <v>85.44</v>
          </cell>
          <cell r="E6188">
            <v>23.31</v>
          </cell>
          <cell r="F6188">
            <v>108.75</v>
          </cell>
        </row>
        <row r="6189">
          <cell r="A6189">
            <v>87256</v>
          </cell>
          <cell r="B6189" t="str">
            <v>REVESTIMENTO CERÂMICO PARA PISO COM PLACAS TIPO ESMALTADA EXTRA DE DIMENSÕES 60X60 CM APLICADA EM AMBIENTES DE ÁREA ENTRE 5 M2 E 10 M2. AF_02/2023_PE</v>
          </cell>
          <cell r="C6189" t="str">
            <v>M2</v>
          </cell>
          <cell r="D6189">
            <v>79.650000000000006</v>
          </cell>
          <cell r="E6189">
            <v>15.66</v>
          </cell>
          <cell r="F6189">
            <v>95.31</v>
          </cell>
        </row>
        <row r="6190">
          <cell r="A6190">
            <v>87257</v>
          </cell>
          <cell r="B6190" t="str">
            <v>REVESTIMENTO CERÂMICO PARA PISO COM PLACAS TIPO ESMALTADA EXTRA DE DIMENSÕES 60X60 CM APLICADA EM AMBIENTES DE ÁREA MAIOR QUE 10 M2. AF_02/2023_PE</v>
          </cell>
          <cell r="C6190" t="str">
            <v>M2</v>
          </cell>
          <cell r="D6190">
            <v>75.899999999999991</v>
          </cell>
          <cell r="E6190">
            <v>8.65</v>
          </cell>
          <cell r="F6190">
            <v>84.55</v>
          </cell>
        </row>
        <row r="6191">
          <cell r="A6191">
            <v>87258</v>
          </cell>
          <cell r="B6191" t="str">
            <v>REVESTIMENTO CERÂMICO PARA PISO COM PLACAS TIPO PORCELANATO DE DIMENSÕES 45X45 CM APLICADA EM AMBIENTES DE ÁREA MENOR QUE 5 M². AF_02/2023_PE</v>
          </cell>
          <cell r="C6191" t="str">
            <v>M2</v>
          </cell>
          <cell r="D6191">
            <v>122.14999999999999</v>
          </cell>
          <cell r="E6191">
            <v>27.14</v>
          </cell>
          <cell r="F6191">
            <v>149.29</v>
          </cell>
        </row>
        <row r="6192">
          <cell r="A6192">
            <v>87259</v>
          </cell>
          <cell r="B6192" t="str">
            <v>REVESTIMENTO CERÂMICO PARA PISO COM PLACAS TIPO PORCELANATO DE DIMENSÕES 45X45 CM APLICADA EM AMBIENTES DE ÁREA ENTRE 5 M² E 10 M². AF_02/2023_PE</v>
          </cell>
          <cell r="C6192" t="str">
            <v>M2</v>
          </cell>
          <cell r="D6192">
            <v>115.95</v>
          </cell>
          <cell r="E6192">
            <v>19.920000000000002</v>
          </cell>
          <cell r="F6192">
            <v>135.87</v>
          </cell>
        </row>
        <row r="6193">
          <cell r="A6193">
            <v>87260</v>
          </cell>
          <cell r="B6193" t="str">
            <v>REVESTIMENTO CERÂMICO PARA PISO COM PLACAS TIPO PORCELANATO DE DIMENSÕES 45X45 CM APLICADA EM AMBIENTES DE ÁREA MAIOR QUE 10 M². AF_02/2023_PE</v>
          </cell>
          <cell r="C6193" t="str">
            <v>M2</v>
          </cell>
          <cell r="D6193">
            <v>112.53999999999999</v>
          </cell>
          <cell r="E6193">
            <v>13.48</v>
          </cell>
          <cell r="F6193">
            <v>126.02</v>
          </cell>
        </row>
        <row r="6194">
          <cell r="A6194">
            <v>87261</v>
          </cell>
          <cell r="B6194" t="str">
            <v>REVESTIMENTO CERÂMICO PARA PISO COM PLACAS TIPO PORCELANATO DE DIMENSÕES 60X60 CM APLICADA EM AMBIENTES DE ÁREA MENOR QUE 5 M². AF_02/2023_PE</v>
          </cell>
          <cell r="C6194" t="str">
            <v>M2</v>
          </cell>
          <cell r="D6194">
            <v>140.88</v>
          </cell>
          <cell r="E6194">
            <v>29.02</v>
          </cell>
          <cell r="F6194">
            <v>169.9</v>
          </cell>
        </row>
        <row r="6195">
          <cell r="A6195">
            <v>87262</v>
          </cell>
          <cell r="B6195" t="str">
            <v>REVESTIMENTO CERÂMICO PARA PISO COM PLACAS TIPO PORCELANATO DE DIMENSÕES 60X60 CM APLICADA EM AMBIENTES DE ÁREA ENTRE 5 M² E 10 M². AF_02/2023_PE</v>
          </cell>
          <cell r="C6195" t="str">
            <v>M2</v>
          </cell>
          <cell r="D6195">
            <v>133.49</v>
          </cell>
          <cell r="E6195">
            <v>21.36</v>
          </cell>
          <cell r="F6195">
            <v>154.85</v>
          </cell>
        </row>
        <row r="6196">
          <cell r="A6196">
            <v>87263</v>
          </cell>
          <cell r="B6196" t="str">
            <v>REVESTIMENTO CERÂMICO PARA PISO COM PLACAS TIPO PORCELANATO DE DIMENSÕES 60X60 CM APLICADA EM AMBIENTES DE ÁREA MAIOR QUE 10 M². AF_02/2023_PE</v>
          </cell>
          <cell r="C6196" t="str">
            <v>M2</v>
          </cell>
          <cell r="D6196">
            <v>129.10000000000002</v>
          </cell>
          <cell r="E6196">
            <v>14.36</v>
          </cell>
          <cell r="F6196">
            <v>143.46</v>
          </cell>
        </row>
        <row r="6197">
          <cell r="A6197">
            <v>89046</v>
          </cell>
          <cell r="B6197" t="str">
            <v>(COMPOSIÇÃO REPRESENTATIVA) DO SERVIÇO DE REVESTIMENTO CERÂMICO PARA PISO COM PLACAS TIPO ESMALTADA EXTRA DE DIMENSÕES 35X35 CM, PARA EDIFICAÇÃO HABITACIONAL MULTIFAMILIAR (PRÉDIO). AF_11/2014</v>
          </cell>
          <cell r="C6197" t="str">
            <v>M2</v>
          </cell>
          <cell r="D6197">
            <v>44.44</v>
          </cell>
          <cell r="E6197">
            <v>12.52</v>
          </cell>
          <cell r="F6197">
            <v>56.96</v>
          </cell>
        </row>
        <row r="6198">
          <cell r="A6198">
            <v>89171</v>
          </cell>
          <cell r="B6198" t="str">
            <v>(COMPOSIÇÃO REPRESENTATIVA) DO SERVIÇO DE REVESTIMENTO CERÂMICO PARA PISO COM PLACAS TIPO ESMALTADA EXTRA DE DIMENSÕES 35X35 CM, PARA EDIFICAÇÃO HABITACIONAL UNIFAMILIAR (CASA) E EDIFICAÇÃO PÚBLICA PADRÃO. AF_11/2014</v>
          </cell>
          <cell r="C6198" t="str">
            <v>M2</v>
          </cell>
          <cell r="D6198">
            <v>43.349999999999994</v>
          </cell>
          <cell r="E6198">
            <v>9.98</v>
          </cell>
          <cell r="F6198">
            <v>53.33</v>
          </cell>
        </row>
        <row r="6199">
          <cell r="A6199">
            <v>93389</v>
          </cell>
          <cell r="B6199" t="str">
            <v>REVESTIMENTO CERÂMICO PARA PISO COM PLACAS TIPO ESMALTADA PADRÃO POPULAR DE DIMENSÕES 35X35 CM APLICADA EM AMBIENTES DE ÁREA MENOR QUE 5 M2. AF_02/2023_PE</v>
          </cell>
          <cell r="C6199" t="str">
            <v>M2</v>
          </cell>
          <cell r="D6199">
            <v>41.709999999999994</v>
          </cell>
          <cell r="E6199">
            <v>18.3</v>
          </cell>
          <cell r="F6199">
            <v>60.01</v>
          </cell>
        </row>
        <row r="6200">
          <cell r="A6200">
            <v>93390</v>
          </cell>
          <cell r="B6200" t="str">
            <v>REVESTIMENTO CERÂMICO PARA PISO COM PLACAS TIPO ESMALTADA PADRÃO POPULAR DE DIMENSÕES 35X35 CM APLICADA EM AMBIENTES DE ÁREA ENTRE 5 M2 E 10 M2. AF_02/2023_PE</v>
          </cell>
          <cell r="C6200" t="str">
            <v>M2</v>
          </cell>
          <cell r="D6200">
            <v>39.230000000000004</v>
          </cell>
          <cell r="E6200">
            <v>13.23</v>
          </cell>
          <cell r="F6200">
            <v>52.46</v>
          </cell>
        </row>
        <row r="6201">
          <cell r="A6201">
            <v>93391</v>
          </cell>
          <cell r="B6201" t="str">
            <v>REVESTIMENTO CERÂMICO PARA PISO COM PLACAS TIPO ESMALTADA PADRÃO POPULAR DE DIMENSÕES 35X35 CM APLICADA EM AMBIENTES DE ÁREA MAIOR QUE 10 M2. AF_02/2023_PE</v>
          </cell>
          <cell r="C6201" t="str">
            <v>M2</v>
          </cell>
          <cell r="D6201">
            <v>36.9</v>
          </cell>
          <cell r="E6201">
            <v>7.47</v>
          </cell>
          <cell r="F6201">
            <v>44.37</v>
          </cell>
        </row>
        <row r="6202">
          <cell r="A6202">
            <v>104593</v>
          </cell>
          <cell r="B6202" t="str">
            <v>REVESTIMENTO CERÂMICO PARA PISO COM PLACAS TIPO ESMALTADA EXTRA DE DIMENSÕES 80X80 CM APLICADA EM AMBIENTES DE ÁREA MENOR QUE 5 M². AF_02/2023_PE</v>
          </cell>
          <cell r="C6202" t="str">
            <v>M2</v>
          </cell>
          <cell r="D6202">
            <v>87.46</v>
          </cell>
          <cell r="E6202">
            <v>25.45</v>
          </cell>
          <cell r="F6202">
            <v>112.91</v>
          </cell>
        </row>
        <row r="6203">
          <cell r="A6203">
            <v>104594</v>
          </cell>
          <cell r="B6203" t="str">
            <v>REVESTIMENTO CERÂMICO PARA PISO COM PLACAS TIPO ESMALTADA EXTRA DE DIMENSÕES 80X80 CM APLICADA EM AMBIENTES DE ÁREA ENTRE 5 M² E 10 M². AF_02/2023_PE</v>
          </cell>
          <cell r="C6203" t="str">
            <v>M2</v>
          </cell>
          <cell r="D6203">
            <v>80.86</v>
          </cell>
          <cell r="E6203">
            <v>17</v>
          </cell>
          <cell r="F6203">
            <v>97.86</v>
          </cell>
        </row>
        <row r="6204">
          <cell r="A6204">
            <v>104595</v>
          </cell>
          <cell r="B6204" t="str">
            <v>REVESTIMENTO CERÂMICO PARA PISO COM PLACAS TIPO ESMALTADA EXTRA DE DIMENSÕES 80X80 CM APLICADA EM AMBIENTES DE ÁREA MAIOR QUE 10 M². AF_02/2023_PE</v>
          </cell>
          <cell r="C6204" t="str">
            <v>M2</v>
          </cell>
          <cell r="D6204">
            <v>76.100000000000009</v>
          </cell>
          <cell r="E6204">
            <v>9.02</v>
          </cell>
          <cell r="F6204">
            <v>85.12</v>
          </cell>
        </row>
        <row r="6205">
          <cell r="A6205">
            <v>104596</v>
          </cell>
          <cell r="B6205" t="str">
            <v>REVESTIMENTO CERÂMICO PARA PISO COM PLACAS TIPO PORCELANATO DE DIMENSÕES 80X80 CM APLICADA EM AMBIENTES DE ÁREA MENOR QUE 5 M². AF_02/2023_PE</v>
          </cell>
          <cell r="C6205" t="str">
            <v>M2</v>
          </cell>
          <cell r="D6205">
            <v>143.66999999999999</v>
          </cell>
          <cell r="E6205">
            <v>31.15</v>
          </cell>
          <cell r="F6205">
            <v>174.82</v>
          </cell>
        </row>
        <row r="6206">
          <cell r="A6206">
            <v>104597</v>
          </cell>
          <cell r="B6206" t="str">
            <v>REVESTIMENTO CERÂMICO PARA PISO COM PLACAS TIPO PORCELANATO DE DIMENSÕES 80X80 CM APLICADA EM AMBIENTES DE ÁREA ENTRE 5 M² E 10 M². AF_02/2023_PE</v>
          </cell>
          <cell r="C6206" t="str">
            <v>M2</v>
          </cell>
          <cell r="D6206">
            <v>135.16</v>
          </cell>
          <cell r="E6206">
            <v>22.71</v>
          </cell>
          <cell r="F6206">
            <v>157.87</v>
          </cell>
        </row>
        <row r="6207">
          <cell r="A6207">
            <v>104598</v>
          </cell>
          <cell r="B6207" t="str">
            <v>REVESTIMENTO CERÂMICO PARA PISO COM PLACAS TIPO PORCELANATO DE DIMENSÕES 80X80 CM APLICADA EM AMBIENTES DE ÁREA MAIOR QUE 10 M². AF_02/2023_PE</v>
          </cell>
          <cell r="C6207" t="str">
            <v>M2</v>
          </cell>
          <cell r="D6207">
            <v>129.47</v>
          </cell>
          <cell r="E6207">
            <v>14.71</v>
          </cell>
          <cell r="F6207">
            <v>144.18</v>
          </cell>
        </row>
        <row r="6208">
          <cell r="A6208">
            <v>104599</v>
          </cell>
          <cell r="B6208" t="str">
            <v>REVESTIMENTO CERÂMICO PARA PISO COM PLACAS TIPO ESMALTADA EXTRA DE DIMENSÕES 35X35 CM APLICADA EM DIAGONAL EM AMBIENTES DE ÁREA MENOR QUE 5 M². AF_02/2023_PE</v>
          </cell>
          <cell r="C6208" t="str">
            <v>M2</v>
          </cell>
          <cell r="D6208">
            <v>52.91</v>
          </cell>
          <cell r="E6208">
            <v>26.53</v>
          </cell>
          <cell r="F6208">
            <v>79.44</v>
          </cell>
        </row>
        <row r="6209">
          <cell r="A6209">
            <v>104600</v>
          </cell>
          <cell r="B6209" t="str">
            <v>REVESTIMENTO CERÂMICO PARA PISO COM PLACAS TIPO ESMALTADA PADRÃO POPULAR DE DIMENSÕES 35X35 CM APLICADA EM DIAGONAL EM AMBIENTES DE ÁREA MENOR QUE 5 M². AF_02/2023_PE</v>
          </cell>
          <cell r="C6209" t="str">
            <v>M2</v>
          </cell>
          <cell r="D6209">
            <v>46.959999999999994</v>
          </cell>
          <cell r="E6209">
            <v>26.53</v>
          </cell>
          <cell r="F6209">
            <v>73.489999999999995</v>
          </cell>
        </row>
        <row r="6210">
          <cell r="A6210">
            <v>104601</v>
          </cell>
          <cell r="B6210" t="str">
            <v>REVESTIMENTO CERÂMICO PARA PISO COM PLACAS TIPO ESMALTADA EXTRA DE DIMENSÕES 35X35 CM APLICADA EM DIAGONAL EM AMBIENTES DE ÁREA ENTRE 5 M² E 10 M². AF_02/2023_PE</v>
          </cell>
          <cell r="C6210" t="str">
            <v>M2</v>
          </cell>
          <cell r="D6210">
            <v>46.81</v>
          </cell>
          <cell r="E6210">
            <v>16.329999999999998</v>
          </cell>
          <cell r="F6210">
            <v>63.14</v>
          </cell>
        </row>
        <row r="6211">
          <cell r="A6211">
            <v>104602</v>
          </cell>
          <cell r="B6211" t="str">
            <v>REVESTIMENTO CERÂMICO PARA PISO COM PLACAS TIPO ESMALTADA PADRÃO POPULAR DE DIMENSÕES 35X35 CM APLICADA EM DIAGONAL EM AMBIENTES DE ÁREA ENTRE 5 M² E 10 M². AF_02/2023_PE</v>
          </cell>
          <cell r="C6211" t="str">
            <v>M2</v>
          </cell>
          <cell r="D6211">
            <v>41.24</v>
          </cell>
          <cell r="E6211">
            <v>16.329999999999998</v>
          </cell>
          <cell r="F6211">
            <v>57.57</v>
          </cell>
        </row>
        <row r="6212">
          <cell r="A6212">
            <v>104603</v>
          </cell>
          <cell r="B6212" t="str">
            <v>REVESTIMENTO CERÂMICO PARA PISO COM PLACAS TIPO ESMALTADA EXTRA DE DIMENSÕES 35X35 CM APLICADA EM DIAGONAL EM AMBIENTES DE ÁREA MAIOR QUE 10 M². AF_02/2023_PE</v>
          </cell>
          <cell r="C6212" t="str">
            <v>M2</v>
          </cell>
          <cell r="D6212">
            <v>43.35</v>
          </cell>
          <cell r="E6212">
            <v>9.0299999999999994</v>
          </cell>
          <cell r="F6212">
            <v>52.38</v>
          </cell>
        </row>
        <row r="6213">
          <cell r="A6213">
            <v>104604</v>
          </cell>
          <cell r="B6213" t="str">
            <v>REVESTIMENTO CERÂMICO PARA PISO COM PLACAS TIPO ESMALTADA PADRÃO POPULAR DE DIMENSÕES 35X35 CM APLICADA EM DIAGONAL EM AMBIENTES DE ÁREA MAIOR QUE 10 M². AF_02/2023_PE</v>
          </cell>
          <cell r="C6213" t="str">
            <v>M2</v>
          </cell>
          <cell r="D6213">
            <v>37.879999999999995</v>
          </cell>
          <cell r="E6213">
            <v>9.0299999999999994</v>
          </cell>
          <cell r="F6213">
            <v>46.91</v>
          </cell>
        </row>
        <row r="6214">
          <cell r="A6214">
            <v>104605</v>
          </cell>
          <cell r="B6214" t="str">
            <v>REVESTIMENTO CERÂMICO PARA PISO COM PLACAS TIPO ESMALTADA EXTRA DE DIMENSÕES 45X45 CM APLICADA EM DIAGONAL EM AMBIENTES DE ÁREA MENOR QUE 5 M². AF_02/2023_PE</v>
          </cell>
          <cell r="C6214" t="str">
            <v>M2</v>
          </cell>
          <cell r="D6214">
            <v>61.230000000000004</v>
          </cell>
          <cell r="E6214">
            <v>38.86</v>
          </cell>
          <cell r="F6214">
            <v>100.09</v>
          </cell>
        </row>
        <row r="6215">
          <cell r="A6215">
            <v>104606</v>
          </cell>
          <cell r="B6215" t="str">
            <v>REVESTIMENTO CERÂMICO PARA PISO COM PLACAS TIPO ESMALTADA EXTRA DE DIMENSÕES 45X45 CM APLICADA EM DIAGONAL EM AMBIENTES DE ÁREA ENTRE 5 M² E 10 M². AF_02/2023_PE</v>
          </cell>
          <cell r="C6215" t="str">
            <v>M2</v>
          </cell>
          <cell r="D6215">
            <v>48.53</v>
          </cell>
          <cell r="E6215">
            <v>19.16</v>
          </cell>
          <cell r="F6215">
            <v>67.69</v>
          </cell>
        </row>
        <row r="6216">
          <cell r="A6216">
            <v>104607</v>
          </cell>
          <cell r="B6216" t="str">
            <v>REVESTIMENTO CERÂMICO PARA PISO COM PLACAS TIPO ESMALTADA EXTRA DE DIMENSÕES 45X45 CM APLICADA EM DIAGONAL EM AMBIENTES DE ÁREA MAIOR QUE 10 M². AF_02/2023_PE</v>
          </cell>
          <cell r="C6216" t="str">
            <v>M2</v>
          </cell>
          <cell r="D6216">
            <v>43.8</v>
          </cell>
          <cell r="E6216">
            <v>9.98</v>
          </cell>
          <cell r="F6216">
            <v>53.78</v>
          </cell>
        </row>
        <row r="6217">
          <cell r="A6217">
            <v>104608</v>
          </cell>
          <cell r="B6217" t="str">
            <v>REVESTIMENTO CERÂMICO PARA PISO COM PLACAS TIPO PORCELANATO DE DIMENSÕES 45X45 CM APLICADA EM DIAGONAL EM AMBIENTES DE ÁREA MENOR QUE 5 M². AF_02/2023_PE</v>
          </cell>
          <cell r="C6217" t="str">
            <v>M2</v>
          </cell>
          <cell r="D6217">
            <v>143.28</v>
          </cell>
          <cell r="E6217">
            <v>44.56</v>
          </cell>
          <cell r="F6217">
            <v>187.84</v>
          </cell>
        </row>
        <row r="6218">
          <cell r="A6218">
            <v>104609</v>
          </cell>
          <cell r="B6218" t="str">
            <v>REVESTIMENTO CERÂMICO PARA PISO COM PLACAS TIPO PORCELANATO DE DIMENSÕES 45X45 CM APLICADA EM DIAGONAL EM AMBIENTES DE ÁREA ENTRE 5 M² E 10 M². AF_02/2023_PE</v>
          </cell>
          <cell r="C6218" t="str">
            <v>M2</v>
          </cell>
          <cell r="D6218">
            <v>121.94</v>
          </cell>
          <cell r="E6218">
            <v>24.84</v>
          </cell>
          <cell r="F6218">
            <v>146.78</v>
          </cell>
        </row>
        <row r="6219">
          <cell r="A6219">
            <v>104610</v>
          </cell>
          <cell r="B6219" t="str">
            <v>REVESTIMENTO CERÂMICO PARA PISO COM PLACAS TIPO PORCELANATO DE DIMENSÕES 45X45 CM APLICADA EM DIAGONAL EM AMBIENTES DE ÁREA MAIOR QUE 10 M². AF_02/2023_PE</v>
          </cell>
          <cell r="C6219" t="str">
            <v>M2</v>
          </cell>
          <cell r="D6219">
            <v>115.19999999999999</v>
          </cell>
          <cell r="E6219">
            <v>15.68</v>
          </cell>
          <cell r="F6219">
            <v>130.88</v>
          </cell>
        </row>
        <row r="6220">
          <cell r="A6220">
            <v>98671</v>
          </cell>
          <cell r="B6220" t="str">
            <v>PISO EM GRANITO APLICADO EM AMBIENTES INTERNOS. AF_09/2020</v>
          </cell>
          <cell r="C6220" t="str">
            <v>M2</v>
          </cell>
          <cell r="D6220">
            <v>441.72</v>
          </cell>
          <cell r="E6220">
            <v>39.840000000000003</v>
          </cell>
          <cell r="F6220">
            <v>481.56</v>
          </cell>
        </row>
        <row r="6221">
          <cell r="A6221">
            <v>98672</v>
          </cell>
          <cell r="B6221" t="str">
            <v>PISO EM MÁRMORE APLICADO EM AMBIENTES INTERNOS. AF_09/2020</v>
          </cell>
          <cell r="C6221" t="str">
            <v>M2</v>
          </cell>
          <cell r="D6221">
            <v>603.49</v>
          </cell>
          <cell r="E6221">
            <v>39.840000000000003</v>
          </cell>
          <cell r="F6221">
            <v>643.33000000000004</v>
          </cell>
        </row>
        <row r="6222">
          <cell r="A6222">
            <v>98678</v>
          </cell>
          <cell r="B6222" t="str">
            <v>PISO ELEVADO COM ESTRUTURA EM AÇO, COMPOSTO POR PEDESTAIS E LONGARINAS. AF_09/2020</v>
          </cell>
          <cell r="C6222" t="str">
            <v>M2</v>
          </cell>
          <cell r="D6222">
            <v>554.9</v>
          </cell>
          <cell r="E6222">
            <v>12.5</v>
          </cell>
          <cell r="F6222">
            <v>567.4</v>
          </cell>
        </row>
        <row r="6223">
          <cell r="A6223">
            <v>98679</v>
          </cell>
          <cell r="B6223" t="str">
            <v>PISO CIMENTADO, TRAÇO 1:3 (CIMENTO E AREIA), ACABAMENTO LISO, ESPESSURA 2,0 CM, PREPARO MECÂNICO DA ARGAMASSA. AF_09/2020</v>
          </cell>
          <cell r="C6223" t="str">
            <v>M2</v>
          </cell>
          <cell r="D6223">
            <v>24.63</v>
          </cell>
          <cell r="E6223">
            <v>13.66</v>
          </cell>
          <cell r="F6223">
            <v>38.29</v>
          </cell>
        </row>
        <row r="6224">
          <cell r="A6224">
            <v>98680</v>
          </cell>
          <cell r="B6224" t="str">
            <v>PISO CIMENTADO, TRAÇO 1:3 (CIMENTO E AREIA), ACABAMENTO LISO, ESPESSURA 3,0 CM, PREPARO MECÂNICO DA ARGAMASSA. AF_09/2020</v>
          </cell>
          <cell r="C6224" t="str">
            <v>M2</v>
          </cell>
          <cell r="D6224">
            <v>31.99</v>
          </cell>
          <cell r="E6224">
            <v>15.84</v>
          </cell>
          <cell r="F6224">
            <v>47.83</v>
          </cell>
        </row>
        <row r="6225">
          <cell r="A6225">
            <v>98681</v>
          </cell>
          <cell r="B6225" t="str">
            <v>PISO CIMENTADO, TRAÇO 1:3 (CIMENTO E AREIA), ACABAMENTO RÚSTICO, ESPESSURA 2,0 CM, PREPARO MECÂNICO DA ARGAMASSA. AF_09/2020</v>
          </cell>
          <cell r="C6225" t="str">
            <v>M2</v>
          </cell>
          <cell r="D6225">
            <v>23.6</v>
          </cell>
          <cell r="E6225">
            <v>11.94</v>
          </cell>
          <cell r="F6225">
            <v>35.54</v>
          </cell>
        </row>
        <row r="6226">
          <cell r="A6226">
            <v>98682</v>
          </cell>
          <cell r="B6226" t="str">
            <v>PISO CIMENTADO, TRAÇO 1:3 (CIMENTO E AREIA), ACABAMENTO RÚSTICO, ESPESSURA 3,0 CM, PREPARO MECÂNICO DA ARGAMASSA. AF_09/2020</v>
          </cell>
          <cell r="C6226" t="str">
            <v>M2</v>
          </cell>
          <cell r="D6226">
            <v>30.950000000000003</v>
          </cell>
          <cell r="E6226">
            <v>14.12</v>
          </cell>
          <cell r="F6226">
            <v>45.07</v>
          </cell>
        </row>
        <row r="6227">
          <cell r="A6227">
            <v>98685</v>
          </cell>
          <cell r="B6227" t="str">
            <v>RODAPÉ EM GRANITO, ALTURA 10 CM. AF_09/2020</v>
          </cell>
          <cell r="C6227" t="str">
            <v>M</v>
          </cell>
          <cell r="D6227">
            <v>78.150000000000006</v>
          </cell>
          <cell r="E6227">
            <v>10.02</v>
          </cell>
          <cell r="F6227">
            <v>88.17</v>
          </cell>
        </row>
        <row r="6228">
          <cell r="A6228">
            <v>98686</v>
          </cell>
          <cell r="B6228" t="str">
            <v>RODAPÉ EM LADRILHO HIDRÁULICO, ALTURA 7 CM. AF_09/2020</v>
          </cell>
          <cell r="C6228" t="str">
            <v>M</v>
          </cell>
          <cell r="D6228">
            <v>18.86</v>
          </cell>
          <cell r="E6228">
            <v>25.04</v>
          </cell>
          <cell r="F6228">
            <v>43.9</v>
          </cell>
        </row>
        <row r="6229">
          <cell r="A6229">
            <v>98688</v>
          </cell>
          <cell r="B6229" t="str">
            <v>RODAPÉ EM POLIESTIRENO, ALTURA 5 CM. AF_09/2020</v>
          </cell>
          <cell r="C6229" t="str">
            <v>M</v>
          </cell>
          <cell r="D6229">
            <v>57.97</v>
          </cell>
          <cell r="E6229">
            <v>3.14</v>
          </cell>
          <cell r="F6229">
            <v>61.11</v>
          </cell>
        </row>
        <row r="6230">
          <cell r="A6230">
            <v>98689</v>
          </cell>
          <cell r="B6230" t="str">
            <v>SOLEIRA EM GRANITO, LARGURA 15 CM, ESPESSURA 2,0 CM. AF_09/2020</v>
          </cell>
          <cell r="C6230" t="str">
            <v>M</v>
          </cell>
          <cell r="D6230">
            <v>107.72</v>
          </cell>
          <cell r="E6230">
            <v>18.329999999999998</v>
          </cell>
          <cell r="F6230">
            <v>126.05</v>
          </cell>
        </row>
        <row r="6231">
          <cell r="A6231">
            <v>101090</v>
          </cell>
          <cell r="B6231" t="str">
            <v>PISO EM PEDRA PORTUGUESA ASSENTADO SOBRE ARGAMASSA SECA DE CIMENTO E AREIA, TRAÇO 1:3, REJUNTADO COM CIMENTO COMUM. AF_05/2020</v>
          </cell>
          <cell r="C6231" t="str">
            <v>M2</v>
          </cell>
          <cell r="D6231">
            <v>191.42</v>
          </cell>
          <cell r="E6231">
            <v>22.74</v>
          </cell>
          <cell r="F6231">
            <v>214.16</v>
          </cell>
        </row>
        <row r="6232">
          <cell r="A6232">
            <v>101091</v>
          </cell>
          <cell r="B6232" t="str">
            <v>PISO EM LADRILHO HIDRÁULICO APLICADO EM AMBIENTES EXTERNOS. AF_05/2020</v>
          </cell>
          <cell r="C6232" t="str">
            <v>M2</v>
          </cell>
          <cell r="D6232">
            <v>90.25</v>
          </cell>
          <cell r="E6232">
            <v>37.67</v>
          </cell>
          <cell r="F6232">
            <v>127.92</v>
          </cell>
        </row>
        <row r="6233">
          <cell r="A6233">
            <v>101725</v>
          </cell>
          <cell r="B6233" t="str">
            <v>PISO EM LADRILHO HIDRÁULICO APLICADO EM AMBIENTES INTERNOS DE ÁREA MENOR QUE 5 M², INCLUSO APLICAÇÃO DE RESINA. AF_09/2020</v>
          </cell>
          <cell r="C6233" t="str">
            <v>M2</v>
          </cell>
          <cell r="D6233">
            <v>137.01</v>
          </cell>
          <cell r="E6233">
            <v>140.07</v>
          </cell>
          <cell r="F6233">
            <v>277.08</v>
          </cell>
        </row>
        <row r="6234">
          <cell r="A6234">
            <v>101726</v>
          </cell>
          <cell r="B6234" t="str">
            <v>PISO EM LADRILHO HIDRÁULICO APLICADO EM AMBIENTES INTERNOS DE ÁREA ENTRE 5 E 15 M², INCLUSO APLICAÇÃO DE RESINA. AF_09/2020</v>
          </cell>
          <cell r="C6234" t="str">
            <v>M2</v>
          </cell>
          <cell r="D6234">
            <v>106.86999999999999</v>
          </cell>
          <cell r="E6234">
            <v>67.040000000000006</v>
          </cell>
          <cell r="F6234">
            <v>173.91</v>
          </cell>
        </row>
        <row r="6235">
          <cell r="A6235">
            <v>101731</v>
          </cell>
          <cell r="B6235" t="str">
            <v>PISO EM PEDRA  ASSENTADO SOBRE ARGAMASSA 1:3 (CIMENTO E AREIA). AF_09/2020</v>
          </cell>
          <cell r="C6235" t="str">
            <v>M2</v>
          </cell>
          <cell r="D6235">
            <v>278.75</v>
          </cell>
          <cell r="E6235">
            <v>41.41</v>
          </cell>
          <cell r="F6235">
            <v>320.16000000000003</v>
          </cell>
        </row>
        <row r="6236">
          <cell r="A6236">
            <v>101732</v>
          </cell>
          <cell r="B6236" t="str">
            <v>PISO EM PEDRA ARDÓSIA ASSENTADO SOBRE ARGAMASSA 1:3 (CIMENTO E AREIA). AF_09/2020</v>
          </cell>
          <cell r="C6236" t="str">
            <v>M2</v>
          </cell>
          <cell r="D6236">
            <v>72.19</v>
          </cell>
          <cell r="E6236">
            <v>28.28</v>
          </cell>
          <cell r="F6236">
            <v>100.47</v>
          </cell>
        </row>
        <row r="6237">
          <cell r="A6237">
            <v>101094</v>
          </cell>
          <cell r="B6237" t="str">
            <v>PISO PODOTÁTIL DE ALERTA OU DIRECIONAL, DE BORRACHA, ASSENTADO SOBRE ARGAMASSA. AF_05/2020</v>
          </cell>
          <cell r="C6237" t="str">
            <v>M</v>
          </cell>
          <cell r="D6237">
            <v>155.94</v>
          </cell>
          <cell r="E6237">
            <v>13.37</v>
          </cell>
          <cell r="F6237">
            <v>169.31</v>
          </cell>
        </row>
        <row r="6238">
          <cell r="A6238">
            <v>101727</v>
          </cell>
          <cell r="B6238" t="str">
            <v>PISO VINÍLICO SEMI-FLEXÍVEL EM PLACAS, PADRÃO LISO, ESPESSURA 3,2 MM, FIXADO COM COLA. AF_09/2020</v>
          </cell>
          <cell r="C6238" t="str">
            <v>M2</v>
          </cell>
          <cell r="D6238">
            <v>191.73</v>
          </cell>
          <cell r="E6238">
            <v>5.22</v>
          </cell>
          <cell r="F6238">
            <v>196.95</v>
          </cell>
        </row>
        <row r="6239">
          <cell r="A6239">
            <v>101733</v>
          </cell>
          <cell r="B6239" t="str">
            <v>PISO DE BORRACHA PASTILHADO/FRISADO, ESPESSURA 7MM, ASSENTADO COM ARGAMASSA. AF_09/2020</v>
          </cell>
          <cell r="C6239" t="str">
            <v>M2</v>
          </cell>
          <cell r="D6239">
            <v>248.87</v>
          </cell>
          <cell r="E6239">
            <v>22.05</v>
          </cell>
          <cell r="F6239">
            <v>270.92</v>
          </cell>
        </row>
        <row r="6240">
          <cell r="A6240">
            <v>101734</v>
          </cell>
          <cell r="B6240" t="str">
            <v>PISO DE BORRACHA PASTILHADO, ESPESSURA 15MM, ASSENTADO COM ARGAMASSA. AF_09/2020</v>
          </cell>
          <cell r="C6240" t="str">
            <v>M2</v>
          </cell>
          <cell r="D6240">
            <v>387.46999999999997</v>
          </cell>
          <cell r="E6240">
            <v>22.05</v>
          </cell>
          <cell r="F6240">
            <v>409.52</v>
          </cell>
        </row>
        <row r="6241">
          <cell r="A6241">
            <v>101735</v>
          </cell>
          <cell r="B6241" t="str">
            <v>PISO DE BORRACHA ESPORTIVO, ESPESSURA 15MM, ASSENTADO COM ARGAMASSA. AF_09/2020</v>
          </cell>
          <cell r="C6241" t="str">
            <v>M2</v>
          </cell>
          <cell r="D6241">
            <v>397.52</v>
          </cell>
          <cell r="E6241">
            <v>22.05</v>
          </cell>
          <cell r="F6241">
            <v>419.57</v>
          </cell>
        </row>
        <row r="6242">
          <cell r="A6242">
            <v>101736</v>
          </cell>
          <cell r="B6242" t="str">
            <v>PISO DE BORRACHA PASTILHADO, ESPESSURA 3,5MM, FIXADO COM ADESIVO ACRÍLICO. AF_09/2020</v>
          </cell>
          <cell r="C6242" t="str">
            <v>M2</v>
          </cell>
          <cell r="D6242">
            <v>89.59</v>
          </cell>
          <cell r="E6242">
            <v>14.16</v>
          </cell>
          <cell r="F6242">
            <v>103.75</v>
          </cell>
        </row>
        <row r="6243">
          <cell r="A6243">
            <v>101737</v>
          </cell>
          <cell r="B6243" t="str">
            <v>PISO DE BORRACHA CANELADO, ESPESSURA 3,5MM, FIXADO COM ADESIVO ACRÍLICO. AF_09/2020</v>
          </cell>
          <cell r="C6243" t="str">
            <v>M2</v>
          </cell>
          <cell r="D6243">
            <v>109.48</v>
          </cell>
          <cell r="E6243">
            <v>14.16</v>
          </cell>
          <cell r="F6243">
            <v>123.64</v>
          </cell>
        </row>
        <row r="6244">
          <cell r="A6244">
            <v>101748</v>
          </cell>
          <cell r="B6244" t="str">
            <v>PREPARO DE CONTRAPISO COM POLITRIZ. AF_09/2020</v>
          </cell>
          <cell r="C6244" t="str">
            <v>M2</v>
          </cell>
          <cell r="D6244">
            <v>1.21</v>
          </cell>
          <cell r="E6244">
            <v>2.79</v>
          </cell>
          <cell r="F6244">
            <v>4</v>
          </cell>
        </row>
        <row r="6245">
          <cell r="A6245">
            <v>104162</v>
          </cell>
          <cell r="B6245" t="str">
            <v>PISO EM GRANILITE, MARMORITE OU GRANITINA EM AMBIENTES INTERNOS, COM ESPESSURA DE 8 MM, INCLUSO MISTURA EM BETONEIRA, COLOCAÇÃO DAS JUNTAS, APLICAÇÃO DO PISO, 4 POLIMENTOS COM POLITRIZ, ESTUCAMENTO, SELADOR E CERA. AF_06/2022</v>
          </cell>
          <cell r="C6245" t="str">
            <v>M2</v>
          </cell>
          <cell r="D6245">
            <v>66.140000000000015</v>
          </cell>
          <cell r="E6245">
            <v>35.979999999999997</v>
          </cell>
          <cell r="F6245">
            <v>102.12</v>
          </cell>
        </row>
        <row r="6246">
          <cell r="A6246">
            <v>101092</v>
          </cell>
          <cell r="B6246" t="str">
            <v>PISO EM GRANITO APLICADO EM CALÇADAS OU PISOS EXTERNOS. AF_05/2020</v>
          </cell>
          <cell r="C6246" t="str">
            <v>M2</v>
          </cell>
          <cell r="D6246">
            <v>445.33</v>
          </cell>
          <cell r="E6246">
            <v>49.48</v>
          </cell>
          <cell r="F6246">
            <v>494.81</v>
          </cell>
        </row>
        <row r="6247">
          <cell r="A6247">
            <v>101093</v>
          </cell>
          <cell r="B6247" t="str">
            <v>PISO EM MÁRMORE APLICADO EM CALÇADAS OU PISOS EXTERNOS. AF_05/2020</v>
          </cell>
          <cell r="C6247" t="str">
            <v>M2</v>
          </cell>
          <cell r="D6247">
            <v>607.1</v>
          </cell>
          <cell r="E6247">
            <v>49.48</v>
          </cell>
          <cell r="F6247">
            <v>656.58</v>
          </cell>
        </row>
        <row r="6248">
          <cell r="A6248">
            <v>98695</v>
          </cell>
          <cell r="B6248" t="str">
            <v>SOLEIRA EM MÁRMORE, LARGURA 15 CM, ESPESSURA 2,0 CM. AF_09/2020</v>
          </cell>
          <cell r="C6248" t="str">
            <v>M</v>
          </cell>
          <cell r="D6248">
            <v>96.89</v>
          </cell>
          <cell r="E6248">
            <v>18.329999999999998</v>
          </cell>
          <cell r="F6248">
            <v>115.22</v>
          </cell>
        </row>
        <row r="6249">
          <cell r="A6249">
            <v>98697</v>
          </cell>
          <cell r="B6249" t="str">
            <v>RODAPÉ EM MÁRMORE, ALTURA 7 CM. AF_09/2020</v>
          </cell>
          <cell r="C6249" t="str">
            <v>M</v>
          </cell>
          <cell r="D6249">
            <v>66.17</v>
          </cell>
          <cell r="E6249">
            <v>10.02</v>
          </cell>
          <cell r="F6249">
            <v>76.19</v>
          </cell>
        </row>
        <row r="6250">
          <cell r="A6250">
            <v>101738</v>
          </cell>
          <cell r="B6250" t="str">
            <v>RODAPÉ EM MADEIRA, ALTURA 7CM, FIXADO COM COLA. AF_09/2020</v>
          </cell>
          <cell r="C6250" t="str">
            <v>M</v>
          </cell>
          <cell r="D6250">
            <v>20.22</v>
          </cell>
          <cell r="E6250">
            <v>10.56</v>
          </cell>
          <cell r="F6250">
            <v>30.78</v>
          </cell>
        </row>
        <row r="6251">
          <cell r="A6251">
            <v>101739</v>
          </cell>
          <cell r="B6251" t="str">
            <v>RODAPÉ EM MADEIRA, ALTURA 7CM, FIXADO COM COLA E PARAFUSOS. AF_09/2020</v>
          </cell>
          <cell r="C6251" t="str">
            <v>M</v>
          </cell>
          <cell r="D6251">
            <v>21.479999999999997</v>
          </cell>
          <cell r="E6251">
            <v>12.32</v>
          </cell>
          <cell r="F6251">
            <v>33.799999999999997</v>
          </cell>
        </row>
        <row r="6252">
          <cell r="A6252">
            <v>88648</v>
          </cell>
          <cell r="B6252" t="str">
            <v>RODAPÉ CERÂMICO DE 7CM DE ALTURA COM PLACAS TIPO ESMALTADA EXTRA  DE DIMENSÕES 35X35CM. AF_02/2023</v>
          </cell>
          <cell r="C6252" t="str">
            <v>M</v>
          </cell>
          <cell r="D6252">
            <v>5.34</v>
          </cell>
          <cell r="E6252">
            <v>2.09</v>
          </cell>
          <cell r="F6252">
            <v>7.43</v>
          </cell>
        </row>
        <row r="6253">
          <cell r="A6253">
            <v>88649</v>
          </cell>
          <cell r="B6253" t="str">
            <v>RODAPÉ CERÂMICO DE 7CM DE ALTURA COM PLACAS TIPO ESMALTADA EXTRA DE DIMENSÕES 45X45CM. AF_02/2023</v>
          </cell>
          <cell r="C6253" t="str">
            <v>M</v>
          </cell>
          <cell r="D6253">
            <v>6.2000000000000011</v>
          </cell>
          <cell r="E6253">
            <v>2.19</v>
          </cell>
          <cell r="F6253">
            <v>8.39</v>
          </cell>
        </row>
        <row r="6254">
          <cell r="A6254">
            <v>88650</v>
          </cell>
          <cell r="B6254" t="str">
            <v>RODAPÉ CERÂMICO DE 7CM DE ALTURA COM PLACAS TIPO ESMALTADA EXTRA DE DIMENSÕES 60X60CM. AF_02/2023</v>
          </cell>
          <cell r="C6254" t="str">
            <v>M</v>
          </cell>
          <cell r="D6254">
            <v>13.27</v>
          </cell>
          <cell r="E6254">
            <v>2.46</v>
          </cell>
          <cell r="F6254">
            <v>15.73</v>
          </cell>
        </row>
        <row r="6255">
          <cell r="A6255">
            <v>96467</v>
          </cell>
          <cell r="B6255" t="str">
            <v>RODAPÉ CERÂMICO DE 7CM DE ALTURA COM PLACAS TIPO ESMALTADA COMERCIAL DE DIMENSÕES 35X35CM (PADRAO POPULAR). AF_02/2023</v>
          </cell>
          <cell r="C6255" t="str">
            <v>M</v>
          </cell>
          <cell r="D6255">
            <v>4.71</v>
          </cell>
          <cell r="E6255">
            <v>2.09</v>
          </cell>
          <cell r="F6255">
            <v>6.8</v>
          </cell>
        </row>
        <row r="6256">
          <cell r="A6256">
            <v>101740</v>
          </cell>
          <cell r="B6256" t="str">
            <v>RODAPÉ EM ARDÓSIA ALTURA 10CM. AF_09/2020</v>
          </cell>
          <cell r="C6256" t="str">
            <v>M</v>
          </cell>
          <cell r="D6256">
            <v>27.659999999999997</v>
          </cell>
          <cell r="E6256">
            <v>25.03</v>
          </cell>
          <cell r="F6256">
            <v>52.69</v>
          </cell>
        </row>
        <row r="6257">
          <cell r="A6257">
            <v>101741</v>
          </cell>
          <cell r="B6257" t="str">
            <v>RODAPÉ EM MARMORITE, ALTURA 10CM. AF_09/2020</v>
          </cell>
          <cell r="C6257" t="str">
            <v>M</v>
          </cell>
          <cell r="D6257">
            <v>9.4499999999999993</v>
          </cell>
          <cell r="E6257">
            <v>17.3</v>
          </cell>
          <cell r="F6257">
            <v>26.75</v>
          </cell>
        </row>
        <row r="6258">
          <cell r="A6258">
            <v>94990</v>
          </cell>
          <cell r="B6258" t="str">
            <v>EXECUÇÃO DE PASSEIO (CALÇADA) OU PISO DE CONCRETO COM CONCRETO MOLDADO IN LOCO, FEITO EM OBRA, ACABAMENTO CONVENCIONAL, NÃO ARMADO. AF_08/2022</v>
          </cell>
          <cell r="C6258" t="str">
            <v>M3</v>
          </cell>
          <cell r="D6258">
            <v>540</v>
          </cell>
          <cell r="E6258">
            <v>207.5</v>
          </cell>
          <cell r="F6258">
            <v>747.5</v>
          </cell>
        </row>
        <row r="6259">
          <cell r="A6259">
            <v>94991</v>
          </cell>
          <cell r="B6259" t="str">
            <v>EXECUÇÃO DE PASSEIO (CALÇADA) OU PISO DE CONCRETO COM CONCRETO MOLDADO IN LOCO, USINADO C20, ACABAMENTO CONVENCIONAL, NÃO ARMADO. AF_08/2022</v>
          </cell>
          <cell r="C6259" t="str">
            <v>M3</v>
          </cell>
          <cell r="D6259">
            <v>578.79999999999995</v>
          </cell>
          <cell r="E6259">
            <v>68.489999999999995</v>
          </cell>
          <cell r="F6259">
            <v>647.29</v>
          </cell>
        </row>
        <row r="6260">
          <cell r="A6260">
            <v>94992</v>
          </cell>
          <cell r="B6260" t="str">
            <v>EXECUÇÃO DE PASSEIO (CALÇADA) OU PISO DE CONCRETO COM CONCRETO MOLDADO IN LOCO, FEITO EM OBRA, ACABAMENTO CONVENCIONAL, ESPESSURA 6 CM, ARMADO. AF_08/2022</v>
          </cell>
          <cell r="C6260" t="str">
            <v>M2</v>
          </cell>
          <cell r="D6260">
            <v>62.290000000000006</v>
          </cell>
          <cell r="E6260">
            <v>14.89</v>
          </cell>
          <cell r="F6260">
            <v>77.180000000000007</v>
          </cell>
        </row>
        <row r="6261">
          <cell r="A6261">
            <v>94993</v>
          </cell>
          <cell r="B6261" t="str">
            <v>EXECUÇÃO DE PASSEIO (CALÇADA) OU PISO DE CONCRETO COM CONCRETO MOLDADO IN LOCO, USINADO, ACABAMENTO CONVENCIONAL, ESPESSURA 6 CM, ARMADO. AF_08/2022</v>
          </cell>
          <cell r="C6261" t="str">
            <v>M2</v>
          </cell>
          <cell r="D6261">
            <v>64.63</v>
          </cell>
          <cell r="E6261">
            <v>6.53</v>
          </cell>
          <cell r="F6261">
            <v>71.16</v>
          </cell>
        </row>
        <row r="6262">
          <cell r="A6262">
            <v>94994</v>
          </cell>
          <cell r="B6262" t="str">
            <v>EXECUÇÃO DE PASSEIO (CALÇADA) OU PISO DE CONCRETO COM CONCRETO MOLDADO IN LOCO, FEITO EM OBRA, ACABAMENTO CONVENCIONAL, ESPESSURA 8 CM, ARMADO. AF_08/2022</v>
          </cell>
          <cell r="C6262" t="str">
            <v>M2</v>
          </cell>
          <cell r="D6262">
            <v>73.13</v>
          </cell>
          <cell r="E6262">
            <v>19.47</v>
          </cell>
          <cell r="F6262">
            <v>92.6</v>
          </cell>
        </row>
        <row r="6263">
          <cell r="A6263">
            <v>94995</v>
          </cell>
          <cell r="B6263" t="str">
            <v>EXECUÇÃO DE PASSEIO (CALÇADA) OU PISO DE CONCRETO COM CONCRETO MOLDADO IN LOCO, USINADO, ACABAMENTO CONVENCIONAL, ESPESSURA 8 CM, ARMADO. AF_08/2022</v>
          </cell>
          <cell r="C6263" t="str">
            <v>M2</v>
          </cell>
          <cell r="D6263">
            <v>76.22</v>
          </cell>
          <cell r="E6263">
            <v>8.36</v>
          </cell>
          <cell r="F6263">
            <v>84.58</v>
          </cell>
        </row>
        <row r="6264">
          <cell r="A6264">
            <v>101747</v>
          </cell>
          <cell r="B6264" t="str">
            <v>PISO EM CONCRETO 20 MPA PREPARO MECÂNICO, ESPESSURA 7CM. AF_09/2020</v>
          </cell>
          <cell r="C6264" t="str">
            <v>M2</v>
          </cell>
          <cell r="D6264">
            <v>74.84</v>
          </cell>
          <cell r="E6264">
            <v>3.25</v>
          </cell>
          <cell r="F6264">
            <v>78.09</v>
          </cell>
        </row>
        <row r="6265">
          <cell r="A6265">
            <v>104626</v>
          </cell>
          <cell r="B6265" t="str">
            <v>EXECUÇÃO DE PASSEIO (CALÇADA) OU PISO DE CONCRETO COM CONCRETO MOLDADO IN LOCO, USINADO C25, ACABAMENTO CONVENCIONAL, NÃO ARMADO. AF_03/2023</v>
          </cell>
          <cell r="C6265" t="str">
            <v>M3</v>
          </cell>
          <cell r="D6265">
            <v>593.66999999999996</v>
          </cell>
          <cell r="E6265">
            <v>68.489999999999995</v>
          </cell>
          <cell r="F6265">
            <v>662.16</v>
          </cell>
        </row>
        <row r="6266">
          <cell r="A6266">
            <v>104658</v>
          </cell>
          <cell r="B6266" t="str">
            <v>PISO PODOTÁTIL DE ALERTA OU DIRECIONAL, DE CONCRETO, ASSENTADO SOBRE ARGAMASSA. AF_05/2023</v>
          </cell>
          <cell r="C6266" t="str">
            <v>M2</v>
          </cell>
          <cell r="D6266">
            <v>92.31</v>
          </cell>
          <cell r="E6266">
            <v>34.93</v>
          </cell>
          <cell r="F6266">
            <v>127.24</v>
          </cell>
        </row>
        <row r="6267">
          <cell r="A6267">
            <v>87620</v>
          </cell>
          <cell r="B6267" t="str">
            <v>CONTRAPISO EM ARGAMASSA TRAÇO 1:4 (CIMENTO E AREIA), PREPARO MECÂNICO COM BETONEIRA 400 L, APLICADO EM ÁREAS SECAS SOBRE LAJE, ADERIDO, ACABAMENTO NÃO REFORÇADO, ESPESSURA 2CM. AF_07/2021</v>
          </cell>
          <cell r="C6267" t="str">
            <v>M2</v>
          </cell>
          <cell r="D6267">
            <v>21.759999999999998</v>
          </cell>
          <cell r="E6267">
            <v>9.64</v>
          </cell>
          <cell r="F6267">
            <v>31.4</v>
          </cell>
        </row>
        <row r="6268">
          <cell r="A6268">
            <v>87622</v>
          </cell>
          <cell r="B6268" t="str">
            <v>CONTRAPISO EM ARGAMASSA TRAÇO 1:4 (CIMENTO E AREIA), PREPARO MANUAL, APLICADO EM ÁREAS SECAS SOBRE LAJE, ADERIDO, ACABAMENTO NÃO REFORÇADO, ESPESSURA 2CM. AF_07/2021</v>
          </cell>
          <cell r="C6268" t="str">
            <v>M2</v>
          </cell>
          <cell r="D6268">
            <v>23.28</v>
          </cell>
          <cell r="E6268">
            <v>12.03</v>
          </cell>
          <cell r="F6268">
            <v>35.31</v>
          </cell>
        </row>
        <row r="6269">
          <cell r="A6269">
            <v>87623</v>
          </cell>
          <cell r="B6269" t="str">
            <v>CONTRAPISO EM ARGAMASSA PRONTA, PREPARO MECÂNICO COM MISTURADOR 300 KG, APLICADO EM ÁREAS SECAS SOBRE LAJE, ADERIDO, ACABAMENTO NÃO REFORÇADO, ESPESSURA 2CM. AF_07/2021</v>
          </cell>
          <cell r="C6269" t="str">
            <v>M2</v>
          </cell>
          <cell r="D6269">
            <v>59.300000000000004</v>
          </cell>
          <cell r="E6269">
            <v>9.1</v>
          </cell>
          <cell r="F6269">
            <v>68.400000000000006</v>
          </cell>
        </row>
        <row r="6270">
          <cell r="A6270">
            <v>87624</v>
          </cell>
          <cell r="B6270" t="str">
            <v>CONTRAPISO EM ARGAMASSA PRONTA, PREPARO MANUAL, APLICADO EM ÁREAS SECAS SOBRE LAJE, ADERIDO, ACABAMENTO NÃO REFORÇADO, ESPESSURA 2CM. AF_07/2021</v>
          </cell>
          <cell r="C6270" t="str">
            <v>M2</v>
          </cell>
          <cell r="D6270">
            <v>62.470000000000006</v>
          </cell>
          <cell r="E6270">
            <v>13.26</v>
          </cell>
          <cell r="F6270">
            <v>75.73</v>
          </cell>
        </row>
        <row r="6271">
          <cell r="A6271">
            <v>87630</v>
          </cell>
          <cell r="B6271" t="str">
            <v>CONTRAPISO EM ARGAMASSA TRAÇO 1:4 (CIMENTO E AREIA), PREPARO MECÂNICO COM BETONEIRA 400 L, APLICADO EM ÁREAS SECAS SOBRE LAJE, ADERIDO, ACABAMENTO NÃO REFORÇADO, ESPESSURA 3CM. AF_07/2021</v>
          </cell>
          <cell r="C6271" t="str">
            <v>M2</v>
          </cell>
          <cell r="D6271">
            <v>28.33</v>
          </cell>
          <cell r="E6271">
            <v>11.79</v>
          </cell>
          <cell r="F6271">
            <v>40.119999999999997</v>
          </cell>
        </row>
        <row r="6272">
          <cell r="A6272">
            <v>87632</v>
          </cell>
          <cell r="B6272" t="str">
            <v>CONTRAPISO EM ARGAMASSA TRAÇO 1:4 (CIMENTO E AREIA), PREPARO MANUAL, APLICADO EM ÁREAS SECAS SOBRE LAJE, ADERIDO, ACABAMENTO NÃO REFORÇADO, ESPESSURA 3CM. AF_07/2021</v>
          </cell>
          <cell r="C6272" t="str">
            <v>M2</v>
          </cell>
          <cell r="D6272">
            <v>30.419999999999995</v>
          </cell>
          <cell r="E6272">
            <v>15.13</v>
          </cell>
          <cell r="F6272">
            <v>45.55</v>
          </cell>
        </row>
        <row r="6273">
          <cell r="A6273">
            <v>87633</v>
          </cell>
          <cell r="B6273" t="str">
            <v>CONTRAPISO EM ARGAMASSA PRONTA, PREPARO MECÂNICO COM MISTURADOR 300 KG, APLICADO EM ÁREAS SECAS SOBRE LAJE, ADERIDO, ACABAMENTO NÃO REFORÇADO, ESPESSURA 3CM. AF_07/2021</v>
          </cell>
          <cell r="C6273" t="str">
            <v>M2</v>
          </cell>
          <cell r="D6273">
            <v>80.53</v>
          </cell>
          <cell r="E6273">
            <v>11.03</v>
          </cell>
          <cell r="F6273">
            <v>91.56</v>
          </cell>
        </row>
        <row r="6274">
          <cell r="A6274">
            <v>87634</v>
          </cell>
          <cell r="B6274" t="str">
            <v>CONTRAPISO EM ARGAMASSA PRONTA, PREPARO MANUAL, APLICADO EM ÁREAS SECAS SOBRE LAJE, ADERIDO, ACABAMENTO NÃO REFORÇADO, ESPESSURA 3CM. AF_07/2021</v>
          </cell>
          <cell r="C6274" t="str">
            <v>M2</v>
          </cell>
          <cell r="D6274">
            <v>84.91</v>
          </cell>
          <cell r="E6274">
            <v>16.84</v>
          </cell>
          <cell r="F6274">
            <v>101.75</v>
          </cell>
        </row>
        <row r="6275">
          <cell r="A6275">
            <v>87640</v>
          </cell>
          <cell r="B6275" t="str">
            <v>CONTRAPISO EM ARGAMASSA TRAÇO 1:4 (CIMENTO E AREIA), PREPARO MECÂNICO COM BETONEIRA 400 L, APLICADO EM ÁREAS SECAS SOBRE LAJE, ADERIDO, ACABAMENTO NÃO REFORÇADO, ESPESSURA 4CM. AF_07/2021</v>
          </cell>
          <cell r="C6275" t="str">
            <v>M2</v>
          </cell>
          <cell r="D6275">
            <v>33.69</v>
          </cell>
          <cell r="E6275">
            <v>13.57</v>
          </cell>
          <cell r="F6275">
            <v>47.26</v>
          </cell>
        </row>
        <row r="6276">
          <cell r="A6276">
            <v>87642</v>
          </cell>
          <cell r="B6276" t="str">
            <v>CONTRAPISO EM ARGAMASSA TRAÇO 1:4 (CIMENTO E AREIA), PREPARO MANUAL, APLICADO EM ÁREAS SECAS SOBRE LAJE, ADERIDO, ACABAMENTO NÃO REFORÇADO, ESPESSURA 4CM. AF_07/2021</v>
          </cell>
          <cell r="C6276" t="str">
            <v>M2</v>
          </cell>
          <cell r="D6276">
            <v>36.28</v>
          </cell>
          <cell r="E6276">
            <v>17.66</v>
          </cell>
          <cell r="F6276">
            <v>53.94</v>
          </cell>
        </row>
        <row r="6277">
          <cell r="A6277">
            <v>87643</v>
          </cell>
          <cell r="B6277" t="str">
            <v>CONTRAPISO EM ARGAMASSA PRONTA, PREPARO MECÂNICO COM MISTURADOR 300 KG, APLICADO EM ÁREAS SECAS SOBRE LAJE, ADERIDO, ACABAMENTO NÃO REFORÇADO, ESPESSURA 4CM. AF_07/2021</v>
          </cell>
          <cell r="C6277" t="str">
            <v>M2</v>
          </cell>
          <cell r="D6277">
            <v>97.86</v>
          </cell>
          <cell r="E6277">
            <v>12.66</v>
          </cell>
          <cell r="F6277">
            <v>110.52</v>
          </cell>
        </row>
        <row r="6278">
          <cell r="A6278">
            <v>87644</v>
          </cell>
          <cell r="B6278" t="str">
            <v>CONTRAPISO EM ARGAMASSA PRONTA, PREPARO MANUAL, APLICADO EM ÁREAS SECAS SOBRE LAJE, ADERIDO, ACABAMENTO NÃO REFORÇADO, ESPESSURA 4CM. AF_07/2021</v>
          </cell>
          <cell r="C6278" t="str">
            <v>M2</v>
          </cell>
          <cell r="D6278">
            <v>103.27</v>
          </cell>
          <cell r="E6278">
            <v>19.78</v>
          </cell>
          <cell r="F6278">
            <v>123.05</v>
          </cell>
        </row>
        <row r="6279">
          <cell r="A6279">
            <v>87680</v>
          </cell>
          <cell r="B6279" t="str">
            <v>CONTRAPISO EM ARGAMASSA TRAÇO 1:4 (CIMENTO E AREIA), PREPARO MECÂNICO COM BETONEIRA 400 L, APLICADO EM ÁREAS SECAS SOBRE LAJE, NÃO ADERIDO, ACABAMENTO NÃO REFORÇADO, ESPESSURA 4CM. AF_07/2021</v>
          </cell>
          <cell r="C6279" t="str">
            <v>M2</v>
          </cell>
          <cell r="D6279">
            <v>30.1</v>
          </cell>
          <cell r="E6279">
            <v>12.86</v>
          </cell>
          <cell r="F6279">
            <v>42.96</v>
          </cell>
        </row>
        <row r="6280">
          <cell r="A6280">
            <v>87682</v>
          </cell>
          <cell r="B6280" t="str">
            <v>CONTRAPISO EM ARGAMASSA TRAÇO 1:4 (CIMENTO E AREIA), PREPARO MANUAL, APLICADO EM ÁREAS SECAS SOBRE LAJE, NÃO ADERIDO, ACABAMENTO NÃO REFORÇADO, ESPESSURA 4CM. AF_07/2021</v>
          </cell>
          <cell r="C6280" t="str">
            <v>M2</v>
          </cell>
          <cell r="D6280">
            <v>32.69</v>
          </cell>
          <cell r="E6280">
            <v>16.95</v>
          </cell>
          <cell r="F6280">
            <v>49.64</v>
          </cell>
        </row>
        <row r="6281">
          <cell r="A6281">
            <v>87683</v>
          </cell>
          <cell r="B6281" t="str">
            <v>CONTRAPISO EM ARGAMASSA PRONTA, PREPARO MECÂNICO COM MISTURADOR 300 KG, APLICADO EM ÁREAS SECAS SOBRE LAJE, NÃO ADERIDO, ACABAMENTO NÃO REFORÇADO, ESPESSURA 4CM. AF_07/2021</v>
          </cell>
          <cell r="C6281" t="str">
            <v>M2</v>
          </cell>
          <cell r="D6281">
            <v>94.28</v>
          </cell>
          <cell r="E6281">
            <v>11.94</v>
          </cell>
          <cell r="F6281">
            <v>106.22</v>
          </cell>
        </row>
        <row r="6282">
          <cell r="A6282">
            <v>87684</v>
          </cell>
          <cell r="B6282" t="str">
            <v>CONTRAPISO EM ARGAMASSA PRONTA, PREPARO MANUAL, APLICADO EM ÁREAS SECAS SOBRE LAJE, NÃO ADERIDO, ACABAMENTO NÃO REFORÇADO, ESPESSURA 4CM. AF_07/2021</v>
          </cell>
          <cell r="C6282" t="str">
            <v>M2</v>
          </cell>
          <cell r="D6282">
            <v>99.69</v>
          </cell>
          <cell r="E6282">
            <v>19.059999999999999</v>
          </cell>
          <cell r="F6282">
            <v>118.75</v>
          </cell>
        </row>
        <row r="6283">
          <cell r="A6283">
            <v>87690</v>
          </cell>
          <cell r="B6283" t="str">
            <v>CONTRAPISO EM ARGAMASSA TRAÇO 1:4 (CIMENTO E AREIA), PREPARO MECÂNICO COM BETONEIRA 400 L, APLICADO EM ÁREAS SECAS SOBRE LAJE, NÃO ADERIDO, ACABAMENTO NÃO REFORÇADO, ESPESSURA 5CM. AF_07/2021</v>
          </cell>
          <cell r="C6283" t="str">
            <v>M2</v>
          </cell>
          <cell r="D6283">
            <v>34.5</v>
          </cell>
          <cell r="E6283">
            <v>14.74</v>
          </cell>
          <cell r="F6283">
            <v>49.24</v>
          </cell>
        </row>
        <row r="6284">
          <cell r="A6284">
            <v>87692</v>
          </cell>
          <cell r="B6284" t="str">
            <v>CONTRAPISO EM ARGAMASSA TRAÇO 1:4 (CIMENTO E AREIA), PREPARO MANUAL, APLICADO EM ÁREAS SECAS SOBRE LAJE, NÃO ADERIDO, ACABAMENTO NÃO REFORÇADO, ESPESSURA 5CM. AF_07/2021</v>
          </cell>
          <cell r="C6284" t="str">
            <v>M2</v>
          </cell>
          <cell r="D6284">
            <v>37.450000000000003</v>
          </cell>
          <cell r="E6284">
            <v>19.440000000000001</v>
          </cell>
          <cell r="F6284">
            <v>56.89</v>
          </cell>
        </row>
        <row r="6285">
          <cell r="A6285">
            <v>87693</v>
          </cell>
          <cell r="B6285" t="str">
            <v>CONTRAPISO EM ARGAMASSA PRONTA, PREPARO MECÂNICO COM MISTURADOR 300 KG, APLICADO EM ÁREAS SECAS SOBRE LAJE, NÃO ADERIDO, ESPESSURA 5CM. AF_07/2021</v>
          </cell>
          <cell r="C6285" t="str">
            <v>M2</v>
          </cell>
          <cell r="D6285">
            <v>108</v>
          </cell>
          <cell r="E6285">
            <v>13.69</v>
          </cell>
          <cell r="F6285">
            <v>121.69</v>
          </cell>
        </row>
        <row r="6286">
          <cell r="A6286">
            <v>87694</v>
          </cell>
          <cell r="B6286" t="str">
            <v>CONTRAPISO EM ARGAMASSA PRONTA, PREPARO MANUAL, APLICADO EM ÁREAS SECAS SOBRE LAJE, NÃO ADERIDO, ACABAMENTO NÃO REFORÇADO, ESPESSURA 5CM. AF_07/2021</v>
          </cell>
          <cell r="C6286" t="str">
            <v>M2</v>
          </cell>
          <cell r="D6286">
            <v>114.17999999999999</v>
          </cell>
          <cell r="E6286">
            <v>21.86</v>
          </cell>
          <cell r="F6286">
            <v>136.04</v>
          </cell>
        </row>
        <row r="6287">
          <cell r="A6287">
            <v>87700</v>
          </cell>
          <cell r="B6287" t="str">
            <v>CONTRAPISO EM ARGAMASSA TRAÇO 1:4 (CIMENTO E AREIA), PREPARO MECÂNICO COM BETONEIRA 400 L, APLICADO EM ÁREAS SECAS SOBRE LAJE, NÃO ADERIDO, ACABAMENTO NÃO REFORÇADO, ESPESSURA 6CM. AF_07/2021</v>
          </cell>
          <cell r="C6287" t="str">
            <v>M2</v>
          </cell>
          <cell r="D6287">
            <v>37.42</v>
          </cell>
          <cell r="E6287">
            <v>15.71</v>
          </cell>
          <cell r="F6287">
            <v>53.13</v>
          </cell>
        </row>
        <row r="6288">
          <cell r="A6288">
            <v>87702</v>
          </cell>
          <cell r="B6288" t="str">
            <v>CONTRAPISO EM ARGAMASSA TRAÇO 1:4 (CIMENTO E AREIA), PREPARO MANUAL, APLICADO EM ÁREAS SECAS SOBRE LAJE, NÃO ADERIDO, ACABAMENTO NÃO REFORÇADO, ESPESSURA 6CM. AF_07/2021</v>
          </cell>
          <cell r="C6288" t="str">
            <v>M2</v>
          </cell>
          <cell r="D6288">
            <v>40.65</v>
          </cell>
          <cell r="E6288">
            <v>20.82</v>
          </cell>
          <cell r="F6288">
            <v>61.47</v>
          </cell>
        </row>
        <row r="6289">
          <cell r="A6289">
            <v>87703</v>
          </cell>
          <cell r="B6289" t="str">
            <v>CONTRAPISO EM ARGAMASSA PRONTA, PREPARO MECÂNICO COM MISTURADOR 300 KG, APLICADO EM ÁREAS SECAS SOBRE LAJE, NÃO ADERIDO, ACABAMENTO NÃO REFORÇADO, ESPESSURA 6CM. AF_07/2021</v>
          </cell>
          <cell r="C6289" t="str">
            <v>M2</v>
          </cell>
          <cell r="D6289">
            <v>117.47</v>
          </cell>
          <cell r="E6289">
            <v>14.56</v>
          </cell>
          <cell r="F6289">
            <v>132.03</v>
          </cell>
        </row>
        <row r="6290">
          <cell r="A6290">
            <v>87704</v>
          </cell>
          <cell r="B6290" t="str">
            <v>CONTRAPISO EM ARGAMASSA PRONTA, PREPARO MANUAL, APLICADO EM ÁREAS SECAS SOBRE LAJE, NÃO ADERIDO, ACABAMENTO NÃO REFORÇADO, ESPESSURA 6CM. AF_07/2021</v>
          </cell>
          <cell r="C6290" t="str">
            <v>M2</v>
          </cell>
          <cell r="D6290">
            <v>124.21</v>
          </cell>
          <cell r="E6290">
            <v>23.45</v>
          </cell>
          <cell r="F6290">
            <v>147.66</v>
          </cell>
        </row>
        <row r="6291">
          <cell r="A6291">
            <v>87735</v>
          </cell>
          <cell r="B6291" t="str">
            <v>CONTRAPISO EM ARGAMASSA TRAÇO 1:4 (CIMENTO E AREIA), PREPARO MECÂNICO COM BETONEIRA 400 L, APLICADO EM ÁREAS MOLHADAS SOBRE LAJE, ADERIDO, ACABAMENTO NÃO REFORÇADO, ESPESSURA 2CM. AF_07/2021</v>
          </cell>
          <cell r="C6291" t="str">
            <v>M2</v>
          </cell>
          <cell r="D6291">
            <v>25.71</v>
          </cell>
          <cell r="E6291">
            <v>19.32</v>
          </cell>
          <cell r="F6291">
            <v>45.03</v>
          </cell>
        </row>
        <row r="6292">
          <cell r="A6292">
            <v>87737</v>
          </cell>
          <cell r="B6292" t="str">
            <v>CONTRAPISO EM ARGAMASSA TRAÇO 1:4 (CIMENTO E AREIA), PREPARO MANUAL, APLICADO EM ÁREAS MOLHADAS SOBRE LAJE, ADERIDO, ACABAMENTO NÃO REFORÇADO, ESPESSURA 2CM. AF_07/2021</v>
          </cell>
          <cell r="C6292" t="str">
            <v>M2</v>
          </cell>
          <cell r="D6292">
            <v>27.24</v>
          </cell>
          <cell r="E6292">
            <v>21.7</v>
          </cell>
          <cell r="F6292">
            <v>48.94</v>
          </cell>
        </row>
        <row r="6293">
          <cell r="A6293">
            <v>87738</v>
          </cell>
          <cell r="B6293" t="str">
            <v>CONTRAPISO EM ARGAMASSA PRONTA, PREPARO MECÂNICO COM MISTURADOR 300 KG, APLICADO EM ÁREAS MOLHADAS SOBRE LAJE, ADERIDO, ACABAMENTO NÃO REFORÇADO, ESPESSURA 2CM. AF_07/2021</v>
          </cell>
          <cell r="C6293" t="str">
            <v>M2</v>
          </cell>
          <cell r="D6293">
            <v>63.260000000000005</v>
          </cell>
          <cell r="E6293">
            <v>18.77</v>
          </cell>
          <cell r="F6293">
            <v>82.03</v>
          </cell>
        </row>
        <row r="6294">
          <cell r="A6294">
            <v>87739</v>
          </cell>
          <cell r="B6294" t="str">
            <v>CONTRAPISO EM ARGAMASSA PRONTA, PREPARO MANUAL, APLICADO EM ÁREAS MOLHADAS SOBRE LAJE, ADERIDO, ACABAMENTO NÃO REFORÇADO, ESPESSURA 2CM. AF_07/2021</v>
          </cell>
          <cell r="C6294" t="str">
            <v>M2</v>
          </cell>
          <cell r="D6294">
            <v>66.430000000000007</v>
          </cell>
          <cell r="E6294">
            <v>22.93</v>
          </cell>
          <cell r="F6294">
            <v>89.36</v>
          </cell>
        </row>
        <row r="6295">
          <cell r="A6295">
            <v>87745</v>
          </cell>
          <cell r="B6295" t="str">
            <v>CONTRAPISO EM ARGAMASSA TRAÇO 1:4 (CIMENTO E AREIA), PREPARO MECÂNICO COM BETONEIRA 400 L, APLICADO EM ÁREAS MOLHADAS SOBRE LAJE, ADERIDO, ACABAMENTO NÃO REFORÇADO, ESPESSURA 3CM. AF_07/2021</v>
          </cell>
          <cell r="C6295" t="str">
            <v>M2</v>
          </cell>
          <cell r="D6295">
            <v>32.29</v>
          </cell>
          <cell r="E6295">
            <v>21.47</v>
          </cell>
          <cell r="F6295">
            <v>53.76</v>
          </cell>
        </row>
        <row r="6296">
          <cell r="A6296">
            <v>87747</v>
          </cell>
          <cell r="B6296" t="str">
            <v>CONTRAPISO EM ARGAMASSA TRAÇO 1:4 (CIMENTO E AREIA), PREPARO MANUAL, APLICADO EM ÁREAS MOLHADAS SOBRE LAJE, ADERIDO, ACABAMENTO NÃO REFORÇADO, ESPESSURA 3CM. AF_07/2021</v>
          </cell>
          <cell r="C6296" t="str">
            <v>M2</v>
          </cell>
          <cell r="D6296">
            <v>34.39</v>
          </cell>
          <cell r="E6296">
            <v>24.8</v>
          </cell>
          <cell r="F6296">
            <v>59.19</v>
          </cell>
        </row>
        <row r="6297">
          <cell r="A6297">
            <v>87748</v>
          </cell>
          <cell r="B6297" t="str">
            <v>CONTRAPISO EM ARGAMASSA PRONTA, PREPARO MECÂNICO COM MISTURADOR 300 KG, APLICADO EM ÁREAS MOLHADAS SOBRE LAJE, ADERIDO, ACABAMENTO NÃO REFORÇADO, ESPESSURA 3CM. AF_07/2021</v>
          </cell>
          <cell r="C6297" t="str">
            <v>M2</v>
          </cell>
          <cell r="D6297">
            <v>84.490000000000009</v>
          </cell>
          <cell r="E6297">
            <v>20.71</v>
          </cell>
          <cell r="F6297">
            <v>105.2</v>
          </cell>
        </row>
        <row r="6298">
          <cell r="A6298">
            <v>87749</v>
          </cell>
          <cell r="B6298" t="str">
            <v>CONTRAPISO EM ARGAMASSA PRONTA, PREPARO MANUAL, APLICADO EM ÁREAS MOLHADAS SOBRE LAJE, ADERIDO, ACABAMENTO NÃO REFORÇADO, ESPESSURA 3CM. AF_07/2021</v>
          </cell>
          <cell r="C6298" t="str">
            <v>M2</v>
          </cell>
          <cell r="D6298">
            <v>88.88</v>
          </cell>
          <cell r="E6298">
            <v>26.51</v>
          </cell>
          <cell r="F6298">
            <v>115.39</v>
          </cell>
        </row>
        <row r="6299">
          <cell r="A6299">
            <v>87755</v>
          </cell>
          <cell r="B6299" t="str">
            <v>CONTRAPISO EM ARGAMASSA TRAÇO 1:4 (CIMENTO E AREIA), PREPARO MECÂNICO COM BETONEIRA 400 L, APLICADO EM ÁREAS MOLHADAS SOBRE IMPERMEABILIZAÇÃO, ACABAMENTO NÃO REFORÇADO, ESPESSURA 3CM. AF_07/2021</v>
          </cell>
          <cell r="C6299" t="str">
            <v>M2</v>
          </cell>
          <cell r="D6299">
            <v>29.659999999999997</v>
          </cell>
          <cell r="E6299">
            <v>22.35</v>
          </cell>
          <cell r="F6299">
            <v>52.01</v>
          </cell>
        </row>
        <row r="6300">
          <cell r="A6300">
            <v>87757</v>
          </cell>
          <cell r="B6300" t="str">
            <v>CONTRAPISO EM ARGAMASSA TRAÇO 1:4 (CIMENTO E AREIA), PREPARO MANUAL, APLICADO EM ÁREAS MOLHADAS SOBRE IMPERMEABILIZAÇÃO, ACABAMENTO NÃO REFORÇADO, ESPESSURA 3CM. AF_07/2021</v>
          </cell>
          <cell r="C6300" t="str">
            <v>M2</v>
          </cell>
          <cell r="D6300">
            <v>31.769999999999996</v>
          </cell>
          <cell r="E6300">
            <v>25.67</v>
          </cell>
          <cell r="F6300">
            <v>57.44</v>
          </cell>
        </row>
        <row r="6301">
          <cell r="A6301">
            <v>87758</v>
          </cell>
          <cell r="B6301" t="str">
            <v>CONTRAPISO EM ARGAMASSA PRONTA, PREPARO MECÂNICO COM MISTURADOR 300 KG, APLICADO EM ÁREAS MOLHADAS SOBRE IMPERMEABILIZAÇÃO, ACABAMENTO NÃO REFORÇADO, ESPESSURA 3CM. AF_07/2021</v>
          </cell>
          <cell r="C6301" t="str">
            <v>M2</v>
          </cell>
          <cell r="D6301">
            <v>81.87</v>
          </cell>
          <cell r="E6301">
            <v>21.58</v>
          </cell>
          <cell r="F6301">
            <v>103.45</v>
          </cell>
        </row>
        <row r="6302">
          <cell r="A6302">
            <v>87759</v>
          </cell>
          <cell r="B6302" t="str">
            <v>CONTRAPISO EM ARGAMASSA PRONTA, PREPARO MANUAL, APLICADO EM ÁREAS MOLHADAS SOBRE IMPERMEABILIZAÇÃO, ACABAMENTO NÃO REFORÇADO, ESPESSURA 3CM. AF_07/2021</v>
          </cell>
          <cell r="C6302" t="str">
            <v>M2</v>
          </cell>
          <cell r="D6302">
            <v>86.26</v>
          </cell>
          <cell r="E6302">
            <v>27.38</v>
          </cell>
          <cell r="F6302">
            <v>113.64</v>
          </cell>
        </row>
        <row r="6303">
          <cell r="A6303">
            <v>87765</v>
          </cell>
          <cell r="B6303" t="str">
            <v>CONTRAPISO EM ARGAMASSA TRAÇO 1:4 (CIMENTO E AREIA), PREPARO MECÂNICO COM BETONEIRA 400 L, APLICADO EM ÁREAS MOLHADAS SOBRE IMPERMEABILIZAÇÃO, ACABAMENTO NÃO REFORÇADO, ESPESSURA 4CM. AF_07/2021</v>
          </cell>
          <cell r="C6303" t="str">
            <v>M2</v>
          </cell>
          <cell r="D6303">
            <v>35.06</v>
          </cell>
          <cell r="E6303">
            <v>24.15</v>
          </cell>
          <cell r="F6303">
            <v>59.21</v>
          </cell>
        </row>
        <row r="6304">
          <cell r="A6304">
            <v>87767</v>
          </cell>
          <cell r="B6304" t="str">
            <v>CONTRAPISO EM ARGAMASSA TRAÇO 1:4 (CIMENTO E AREIA), PREPARO MANUAL, APLICADO EM ÁREAS MOLHADAS SOBRE IMPERMEABILIZAÇÃO, ACABAMENTO NÃO REFORÇADO, ESPESSURA 4CM. AF_07/2021</v>
          </cell>
          <cell r="C6304" t="str">
            <v>M2</v>
          </cell>
          <cell r="D6304">
            <v>37.650000000000006</v>
          </cell>
          <cell r="E6304">
            <v>28.24</v>
          </cell>
          <cell r="F6304">
            <v>65.89</v>
          </cell>
        </row>
        <row r="6305">
          <cell r="A6305">
            <v>87768</v>
          </cell>
          <cell r="B6305" t="str">
            <v>CONTRAPISO EM ARGAMASSA PRONTA, PREPARO MECÂNICO COM MISTURADOR 300 KG, APLICADO EM ÁREAS MOLHADAS SOBRE IMPERMEABILIZAÇÃO, ACABAMENTO NÃO REFORÇADO, ESPESSURA 4CM. AF_07/2021</v>
          </cell>
          <cell r="C6305" t="str">
            <v>M2</v>
          </cell>
          <cell r="D6305">
            <v>99.25</v>
          </cell>
          <cell r="E6305">
            <v>23.22</v>
          </cell>
          <cell r="F6305">
            <v>122.47</v>
          </cell>
        </row>
        <row r="6306">
          <cell r="A6306">
            <v>87769</v>
          </cell>
          <cell r="B6306" t="str">
            <v>CONTRAPISO EM ARGAMASSA PRONTA, PREPARO MANUAL, APLICADO EM ÁREAS MOLHADAS SOBRE IMPERMEABILIZAÇÃO, ACABAMENTO NÃO REFORÇADO, ESPESSURA 4CM. AF_07/2021</v>
          </cell>
          <cell r="C6306" t="str">
            <v>M2</v>
          </cell>
          <cell r="D6306">
            <v>104.66</v>
          </cell>
          <cell r="E6306">
            <v>30.34</v>
          </cell>
          <cell r="F6306">
            <v>135</v>
          </cell>
        </row>
        <row r="6307">
          <cell r="A6307">
            <v>88470</v>
          </cell>
          <cell r="B6307" t="str">
            <v>CONTRAPISO COM ARGAMASSA AUTONIVELANTE, APLICADO SOBRE LAJE, NÃO ADERIDO, ESPESSURA 3CM. AF_07/2021</v>
          </cell>
          <cell r="C6307" t="str">
            <v>M2</v>
          </cell>
          <cell r="D6307">
            <v>21.16</v>
          </cell>
          <cell r="E6307">
            <v>2.5299999999999998</v>
          </cell>
          <cell r="F6307">
            <v>23.69</v>
          </cell>
        </row>
        <row r="6308">
          <cell r="A6308">
            <v>88471</v>
          </cell>
          <cell r="B6308" t="str">
            <v>CONTRAPISO COM ARGAMASSA AUTONIVELANTE, APLICADO SOBRE LAJE, NÃO ADERIDO, ESPESSURA 4CM. AF_07/2021</v>
          </cell>
          <cell r="C6308" t="str">
            <v>M2</v>
          </cell>
          <cell r="D6308">
            <v>26.240000000000002</v>
          </cell>
          <cell r="E6308">
            <v>3.52</v>
          </cell>
          <cell r="F6308">
            <v>29.76</v>
          </cell>
        </row>
        <row r="6309">
          <cell r="A6309">
            <v>88472</v>
          </cell>
          <cell r="B6309" t="str">
            <v>CONTRAPISO COM ARGAMASSA AUTONIVELANTE, APLICADO SOBRE LAJE, NÃO ADERIDO, ESPESSURA 5CM. AF_07/2021</v>
          </cell>
          <cell r="C6309" t="str">
            <v>M2</v>
          </cell>
          <cell r="D6309">
            <v>30.3</v>
          </cell>
          <cell r="E6309">
            <v>4.2699999999999996</v>
          </cell>
          <cell r="F6309">
            <v>34.57</v>
          </cell>
        </row>
        <row r="6310">
          <cell r="A6310">
            <v>88476</v>
          </cell>
          <cell r="B6310" t="str">
            <v>CONTRAPISO COM ARGAMASSA AUTONIVELANTE, APLICADO SOBRE LAJE, ADERIDO, ESPESSURA 2CM. AF_07/2021</v>
          </cell>
          <cell r="C6310" t="str">
            <v>M2</v>
          </cell>
          <cell r="D6310">
            <v>18.13</v>
          </cell>
          <cell r="E6310">
            <v>1.59</v>
          </cell>
          <cell r="F6310">
            <v>19.72</v>
          </cell>
        </row>
        <row r="6311">
          <cell r="A6311">
            <v>88477</v>
          </cell>
          <cell r="B6311" t="str">
            <v>CONTRAPISO COM ARGAMASSA AUTONIVELANTE, APLICADO SOBRE LAJE, ADERIDO, ESPESSURA 3CM. AF_07/2021</v>
          </cell>
          <cell r="C6311" t="str">
            <v>M2</v>
          </cell>
          <cell r="D6311">
            <v>24.32</v>
          </cell>
          <cell r="E6311">
            <v>3.05</v>
          </cell>
          <cell r="F6311">
            <v>27.37</v>
          </cell>
        </row>
        <row r="6312">
          <cell r="A6312">
            <v>88478</v>
          </cell>
          <cell r="B6312" t="str">
            <v>CONTRAPISO COM ARGAMASSA AUTONIVELANTE, APLICADO SOBRE LAJE, ADERIDO, ESPESSURA 4CM. AF_07/2021</v>
          </cell>
          <cell r="C6312" t="str">
            <v>M2</v>
          </cell>
          <cell r="D6312">
            <v>29.479999999999997</v>
          </cell>
          <cell r="E6312">
            <v>4.21</v>
          </cell>
          <cell r="F6312">
            <v>33.69</v>
          </cell>
        </row>
        <row r="6313">
          <cell r="A6313">
            <v>90930</v>
          </cell>
          <cell r="B6313" t="str">
            <v>CONTRAPISO ACÚSTICO EM ARGAMASSA TRAÇO 1:4 (CIMENTO E AREIA), PREPARO MECÂNICO COM BETONEIRA 400L, APLICADO EM ÁREAS SECAS, ACABAMENTO NÃO REFORÇADO, ESPESSURA 5CM. AF_07/2021</v>
          </cell>
          <cell r="C6313" t="str">
            <v>M2</v>
          </cell>
          <cell r="D6313">
            <v>63.389999999999993</v>
          </cell>
          <cell r="E6313">
            <v>19.93</v>
          </cell>
          <cell r="F6313">
            <v>83.32</v>
          </cell>
        </row>
        <row r="6314">
          <cell r="A6314">
            <v>90932</v>
          </cell>
          <cell r="B6314" t="str">
            <v>CONTRAPISO ACÚSTICO EM ARGAMASSA TRAÇO 1:4 (CIMENTO E AREIA), PREPARO MANUAL, APLICADO EM ÁREAS SECAS, ACABAMENTO NÃO REFORÇADO, ESPESSURA 5CM. AF_07/2021</v>
          </cell>
          <cell r="C6314" t="str">
            <v>M2</v>
          </cell>
          <cell r="D6314">
            <v>66.349999999999994</v>
          </cell>
          <cell r="E6314">
            <v>24.62</v>
          </cell>
          <cell r="F6314">
            <v>90.97</v>
          </cell>
        </row>
        <row r="6315">
          <cell r="A6315">
            <v>90933</v>
          </cell>
          <cell r="B6315" t="str">
            <v>CONTRAPISO ACÚSTICO EM ARGAMASSA PRONTA, PREPARO MECÂNICO COM MISTURADOR 300 KG, APLICADO EM ÁREAS SECAS, ACABAMENTO NÃO REFORÇADO, ESPESSURA 5CM. AF_07/2021</v>
          </cell>
          <cell r="C6315" t="str">
            <v>M2</v>
          </cell>
          <cell r="D6315">
            <v>136.9</v>
          </cell>
          <cell r="E6315">
            <v>18.87</v>
          </cell>
          <cell r="F6315">
            <v>155.77000000000001</v>
          </cell>
        </row>
        <row r="6316">
          <cell r="A6316">
            <v>90934</v>
          </cell>
          <cell r="B6316" t="str">
            <v>CONTRAPISO ACÚSTICO EM ARGAMASSA PRONTA, PREPARO MANUAL, APLICADO EM ÁREAS SECAS, ACABAMENTO NÃO REFORÇADO, ESPESSURA 5CM. AF_07/2021</v>
          </cell>
          <cell r="C6316" t="str">
            <v>M2</v>
          </cell>
          <cell r="D6316">
            <v>143.08000000000001</v>
          </cell>
          <cell r="E6316">
            <v>27.04</v>
          </cell>
          <cell r="F6316">
            <v>170.12</v>
          </cell>
        </row>
        <row r="6317">
          <cell r="A6317">
            <v>90940</v>
          </cell>
          <cell r="B6317" t="str">
            <v>CONTRAPISO ACÚSTICO EM ARGAMASSA TRAÇO 1:4 (CIMENTO E AREIA), PREPARO MECÂNICO COM BETONEIRA 400L, APLICADO EM ÁREAS SECAS, ACABAMENTO NÃO REFORÇADO, ESPESSURA 6CM. AF_07/2021</v>
          </cell>
          <cell r="C6317" t="str">
            <v>M2</v>
          </cell>
          <cell r="D6317">
            <v>66.75</v>
          </cell>
          <cell r="E6317">
            <v>21.92</v>
          </cell>
          <cell r="F6317">
            <v>88.67</v>
          </cell>
        </row>
        <row r="6318">
          <cell r="A6318">
            <v>90942</v>
          </cell>
          <cell r="B6318" t="str">
            <v>CONTRAPISO ACÚSTICO EM ARGAMASSA TRAÇO 1:4 (CIMENTO E AREIA), PREPARO MANUAL, APLICADO EM ÁREAS SECAS, ACABAMENTO NÃO REFORÇADO, ESPESSURA 6CM. AF_07/2021</v>
          </cell>
          <cell r="C6318" t="str">
            <v>M2</v>
          </cell>
          <cell r="D6318">
            <v>69.97</v>
          </cell>
          <cell r="E6318">
            <v>27.04</v>
          </cell>
          <cell r="F6318">
            <v>97.01</v>
          </cell>
        </row>
        <row r="6319">
          <cell r="A6319">
            <v>90943</v>
          </cell>
          <cell r="B6319" t="str">
            <v>CONTRAPISO ACÚSTICO EM ARGAMASSA PRONTA, PREPARO MECÂNICO COM MISTURADOR 300 KG, APLICADO EM ÁREAS SECAS, ACABAMENTO NÃO REFORÇADO, ESPESSURA 6CM. AF_07/2021</v>
          </cell>
          <cell r="C6319" t="str">
            <v>M2</v>
          </cell>
          <cell r="D6319">
            <v>146.78</v>
          </cell>
          <cell r="E6319">
            <v>20.79</v>
          </cell>
          <cell r="F6319">
            <v>167.57</v>
          </cell>
        </row>
        <row r="6320">
          <cell r="A6320">
            <v>90944</v>
          </cell>
          <cell r="B6320" t="str">
            <v>CONTRAPISO ACÚSTICO EM ARGAMASSA PRONTA, PREPARO MANUAL, APLICADO EM ÁREAS SECA, ACABAMENTO NÃO REFORÇADO, ESPESSURA 6CM. AF_07/2021</v>
          </cell>
          <cell r="C6320" t="str">
            <v>M2</v>
          </cell>
          <cell r="D6320">
            <v>153.52999999999997</v>
          </cell>
          <cell r="E6320">
            <v>29.67</v>
          </cell>
          <cell r="F6320">
            <v>183.2</v>
          </cell>
        </row>
        <row r="6321">
          <cell r="A6321">
            <v>90950</v>
          </cell>
          <cell r="B6321" t="str">
            <v>CONTRAPISO ACÚSTICO EM ARGAMASSA TRAÇO 1:4 (CIMENTO E AREIA), PREPARO MECÂNICO COM BETONEIRA 400L, APLICADO EM ÁREAS SECAS, ACABAMENTO NÃO REFORÇADO, ESPESSURA 7CM. AF_07/2021</v>
          </cell>
          <cell r="C6321" t="str">
            <v>M2</v>
          </cell>
          <cell r="D6321">
            <v>72.87</v>
          </cell>
          <cell r="E6321">
            <v>25.6</v>
          </cell>
          <cell r="F6321">
            <v>98.47</v>
          </cell>
        </row>
        <row r="6322">
          <cell r="A6322">
            <v>90952</v>
          </cell>
          <cell r="B6322" t="str">
            <v>CONTRAPISO ACÚSTICO EM ARGAMASSA TRAÇO 1:4 (CIMENTO E AREIA), PREPARO MANUAL, APLICADO EM ÁREAS SECAS, ACABAMENTO NÃO REFORÇADO, ESPESSURA 7CM. AF_07/2021</v>
          </cell>
          <cell r="C6322" t="str">
            <v>M2</v>
          </cell>
          <cell r="D6322">
            <v>76.58</v>
          </cell>
          <cell r="E6322">
            <v>31.47</v>
          </cell>
          <cell r="F6322">
            <v>108.05</v>
          </cell>
        </row>
        <row r="6323">
          <cell r="A6323">
            <v>90953</v>
          </cell>
          <cell r="B6323" t="str">
            <v>CONTRAPISO ACÚSTICO EM ARGAMASSA PRONTA, PREPARO MECÂNICO COM MISTURADOR 300 KG, APLICADO EM ÁREAS SECAS, ACABAMENTO NÃO REFORÇADO, ESPESSURA 7CM. AF_07/2021</v>
          </cell>
          <cell r="C6323" t="str">
            <v>M2</v>
          </cell>
          <cell r="D6323">
            <v>164.9</v>
          </cell>
          <cell r="E6323">
            <v>24.29</v>
          </cell>
          <cell r="F6323">
            <v>189.19</v>
          </cell>
        </row>
        <row r="6324">
          <cell r="A6324">
            <v>90954</v>
          </cell>
          <cell r="B6324" t="str">
            <v>CONTRAPISO ACÚSTICO EM ARGAMASSA PRONTA, PREPARO MANUAL, APLICADO EM ÁREAS SECAS, ACABAMENTO NÃO REFORÇADO, ESPESSURA 7CM. AF_07/2021</v>
          </cell>
          <cell r="C6324" t="str">
            <v>M2</v>
          </cell>
          <cell r="D6324">
            <v>172.63</v>
          </cell>
          <cell r="E6324">
            <v>34.520000000000003</v>
          </cell>
          <cell r="F6324">
            <v>207.15</v>
          </cell>
        </row>
        <row r="6325">
          <cell r="A6325">
            <v>94438</v>
          </cell>
          <cell r="B6325" t="str">
            <v>(COMPOSIÇÃO REPRESENTATIVA) DO SERVIÇO DE CONTRAPISO EM ARGAMASSA TRAÇO 1:4 (CIM E AREIA), EM BETONEIRA 400 L, ESPESSURA 3 CM ÁREAS SECAS E 3 CM ÁREAS MOLHADAS, PARA EDIFICAÇÃO HABITACIONAL UNIFAMILIAR (CASA) E EDIFICAÇÃO PÚBLICA PADRÃO. AF_11/2014</v>
          </cell>
          <cell r="C6325" t="str">
            <v>M2</v>
          </cell>
          <cell r="D6325">
            <v>29.28</v>
          </cell>
          <cell r="E6325">
            <v>15.49</v>
          </cell>
          <cell r="F6325">
            <v>44.77</v>
          </cell>
        </row>
        <row r="6326">
          <cell r="A6326">
            <v>94439</v>
          </cell>
          <cell r="B6326" t="str">
            <v>(COMPOSIÇÃO REPRESENTATIVA) DO SERVIÇO DE CONTRAPISO EM ARGAMASSA TRAÇO 1:4 (CIM E AREIA), BETONEIRA 400 L, E = 4 CM ÁREAS SECAS E  MOLHADAS SOBRE LAJE , E = 3 CM ÁREAS MOLHADAS SOBRE IMPERMEABILIZAÇÃO, CASA E EDIFICAÇÃO PÚBLICA PADRÃO. AF_11/2014</v>
          </cell>
          <cell r="C6326" t="str">
            <v>M2</v>
          </cell>
          <cell r="D6326">
            <v>33.569999999999993</v>
          </cell>
          <cell r="E6326">
            <v>16.91</v>
          </cell>
          <cell r="F6326">
            <v>50.48</v>
          </cell>
        </row>
        <row r="6327">
          <cell r="A6327">
            <v>94779</v>
          </cell>
          <cell r="B6327" t="str">
            <v>(COMPOSIÇÃO REPRESENTATIVA) DO SERVIÇO DE CONTRAPISO EM ARGAMASSA TRAÇO 1:4 (CIM E AREIA), EM BETONEIRA 400 L, ESPESSURA 3 CM ÁREAS SECAS E 3 CM ÁREAS MOLHADAS, PARA EDIFICAÇÃO HABITACIONAL MULTIFAMILIAR (PRÉDIO). AF_11/2014</v>
          </cell>
          <cell r="C6327" t="str">
            <v>M2</v>
          </cell>
          <cell r="D6327">
            <v>28.839999999999996</v>
          </cell>
          <cell r="E6327">
            <v>14.14</v>
          </cell>
          <cell r="F6327">
            <v>42.98</v>
          </cell>
        </row>
        <row r="6328">
          <cell r="A6328">
            <v>94782</v>
          </cell>
          <cell r="B6328" t="str">
            <v>(COMPOSIÇÃO REPRESENTATIVA) DO SERVIÇO DE CONTRAPISO EM ARGAMASSA TRAÇO 1:4 (CIM E AREIA), BETONEIRA 400 L, E = 4 CM ÁREAS SECAS E  MOLHADAS SOBRE LAJE , E = 3 CM ÁREAS MOLHADAS SOBRE IMPERMEABILIZAÇÃO, PARA EDIFICAÇÃO MULTIFAMILIAR. AF_11/2014</v>
          </cell>
          <cell r="C6328" t="str">
            <v>M2</v>
          </cell>
          <cell r="D6328">
            <v>33.629999999999995</v>
          </cell>
          <cell r="E6328">
            <v>15.7</v>
          </cell>
          <cell r="F6328">
            <v>49.33</v>
          </cell>
        </row>
        <row r="6329">
          <cell r="A6329">
            <v>102803</v>
          </cell>
          <cell r="B6329" t="str">
            <v>REFORÇO SUPERFICIAL PARA CONTRAPISOS DE ARGAMASSA SEMI-SECA. AF_07/2021</v>
          </cell>
          <cell r="C6329" t="str">
            <v>M2</v>
          </cell>
          <cell r="D6329">
            <v>0.94999999999999973</v>
          </cell>
          <cell r="E6329">
            <v>1.62</v>
          </cell>
          <cell r="F6329">
            <v>2.57</v>
          </cell>
        </row>
        <row r="6330">
          <cell r="A6330">
            <v>101742</v>
          </cell>
          <cell r="B6330" t="str">
            <v>RODAPÉ BORRACHA LISO, ALTURA = 7CM, ESPESSURA = 2 MM, PARA ARGAMASSA. AF_09/2020</v>
          </cell>
          <cell r="C6330" t="str">
            <v>M</v>
          </cell>
          <cell r="D6330">
            <v>42.519999999999996</v>
          </cell>
          <cell r="E6330">
            <v>20.23</v>
          </cell>
          <cell r="F6330">
            <v>62.75</v>
          </cell>
        </row>
        <row r="6331">
          <cell r="A6331">
            <v>87878</v>
          </cell>
          <cell r="B6331" t="str">
            <v>CHAPISCO APLICADO EM ALVENARIAS E ESTRUTURAS DE CONCRETO INTERNAS, COM COLHER DE PEDREIRO.  ARGAMASSA TRAÇO 1:3 COM PREPARO MANUAL. AF_10/2022</v>
          </cell>
          <cell r="C6331" t="str">
            <v>M2</v>
          </cell>
          <cell r="D6331">
            <v>2.5600000000000005</v>
          </cell>
          <cell r="E6331">
            <v>2.63</v>
          </cell>
          <cell r="F6331">
            <v>5.19</v>
          </cell>
        </row>
        <row r="6332">
          <cell r="A6332">
            <v>87879</v>
          </cell>
          <cell r="B6332" t="str">
            <v>CHAPISCO APLICADO EM ALVENARIAS E ESTRUTURAS DE CONCRETO INTERNAS, COM COLHER DE PEDREIRO.  ARGAMASSA TRAÇO 1:3 COM PREPARO EM BETONEIRA 400L. AF_10/2022</v>
          </cell>
          <cell r="C6332" t="str">
            <v>M2</v>
          </cell>
          <cell r="D6332">
            <v>2.37</v>
          </cell>
          <cell r="E6332">
            <v>2.29</v>
          </cell>
          <cell r="F6332">
            <v>4.66</v>
          </cell>
        </row>
        <row r="6333">
          <cell r="A6333">
            <v>87881</v>
          </cell>
          <cell r="B6333" t="str">
            <v>CHAPISCO APLICADO NO TETO OU EM ALVENARIA E ESTRUTURA, COM ROLO PARA TEXTURA ACRÍLICA. ARGAMASSA TRAÇO 1:4 E EMULSÃO POLIMÉRICA (ADESIVO) COM PREPARO MANUAL. AF_10/2022</v>
          </cell>
          <cell r="C6333" t="str">
            <v>M2</v>
          </cell>
          <cell r="D6333">
            <v>4.9799999999999995</v>
          </cell>
          <cell r="E6333">
            <v>1.36</v>
          </cell>
          <cell r="F6333">
            <v>6.34</v>
          </cell>
        </row>
        <row r="6334">
          <cell r="A6334">
            <v>87882</v>
          </cell>
          <cell r="B6334" t="str">
            <v>CHAPISCO APLICADO NO TETO OU EM ALVENARIA E ESTRUTURA, COM ROLO PARA TEXTURA ACRÍLICA. ARGAMASSA TRAÇO 1:4 E EMULSÃO POLIMÉRICA (ADESIVO) COM PREPARO EM BETONEIRA 400L. AF_10/2022</v>
          </cell>
          <cell r="C6334" t="str">
            <v>M2</v>
          </cell>
          <cell r="D6334">
            <v>4.91</v>
          </cell>
          <cell r="E6334">
            <v>1.26</v>
          </cell>
          <cell r="F6334">
            <v>6.17</v>
          </cell>
        </row>
        <row r="6335">
          <cell r="A6335">
            <v>87884</v>
          </cell>
          <cell r="B6335" t="str">
            <v>CHAPISCO APLICADO NO TETO OU EM ALVENARIA E ESTRUTURA, COM ROLO PARA TEXTURA ACRÍLICA. ARGAMASSA INDUSTRIALIZADA COM PREPARO MANUAL. AF_10/2022</v>
          </cell>
          <cell r="C6335" t="str">
            <v>M2</v>
          </cell>
          <cell r="D6335">
            <v>7.71</v>
          </cell>
          <cell r="E6335">
            <v>1.47</v>
          </cell>
          <cell r="F6335">
            <v>9.18</v>
          </cell>
        </row>
        <row r="6336">
          <cell r="A6336">
            <v>87885</v>
          </cell>
          <cell r="B6336" t="str">
            <v>CHAPISCO APLICADO NO TETO OU EM ALVENARIA E ESTRUTURA, COM ROLO PARA TEXTURA ACRÍLICA. ARGAMASSA INDUSTRIALIZADA COM PREPARO EM MISTURADOR 300 KG. AF_10/2022</v>
          </cell>
          <cell r="C6336" t="str">
            <v>M2</v>
          </cell>
          <cell r="D6336">
            <v>7.52</v>
          </cell>
          <cell r="E6336">
            <v>1.25</v>
          </cell>
          <cell r="F6336">
            <v>8.77</v>
          </cell>
        </row>
        <row r="6337">
          <cell r="A6337">
            <v>87886</v>
          </cell>
          <cell r="B6337" t="str">
            <v>CHAPISCO APLICADO NO TETO OU EM ESTRUTURA, COM DESEMPENADEIRA DENTADA. ARGAMASSA INDUSTRIALIZADA COM PREPARO MANUAL. AF_10/2022</v>
          </cell>
          <cell r="C6337" t="str">
            <v>M2</v>
          </cell>
          <cell r="D6337">
            <v>11.919999999999998</v>
          </cell>
          <cell r="E6337">
            <v>4.55</v>
          </cell>
          <cell r="F6337">
            <v>16.47</v>
          </cell>
        </row>
        <row r="6338">
          <cell r="A6338">
            <v>87887</v>
          </cell>
          <cell r="B6338" t="str">
            <v>CHAPISCO APLICADO NO TETO OU EM ESTRUTURA, COM DESEMPENADEIRA DENTADA. ARGAMASSA INDUSTRIALIZADA COM PREPARO EM MISTURADOR 300 KG. AF_10/2022</v>
          </cell>
          <cell r="C6338" t="str">
            <v>M2</v>
          </cell>
          <cell r="D6338">
            <v>11.54</v>
          </cell>
          <cell r="E6338">
            <v>4.03</v>
          </cell>
          <cell r="F6338">
            <v>15.57</v>
          </cell>
        </row>
        <row r="6339">
          <cell r="A6339">
            <v>87888</v>
          </cell>
          <cell r="B6339" t="str">
            <v>CHAPISCO APLICADO EM ALVENARIA (SEM PRESENÇA DE VÃOS) E ESTRUTURAS DE CONCRETO DE FACHADA, COM ROLO PARA TEXTURA ACRÍLICA.  ARGAMASSA TRAÇO 1:4 E EMULSÃO POLIMÉRICA (ADESIVO) COM PREPARO MANUAL. AF_10/2022</v>
          </cell>
          <cell r="C6339" t="str">
            <v>M2</v>
          </cell>
          <cell r="D6339">
            <v>5.5</v>
          </cell>
          <cell r="E6339">
            <v>2.68</v>
          </cell>
          <cell r="F6339">
            <v>8.18</v>
          </cell>
        </row>
        <row r="6340">
          <cell r="A6340">
            <v>87889</v>
          </cell>
          <cell r="B6340" t="str">
            <v>CHAPISCO APLICADO EM ALVENARIA (SEM PRESENÇA DE VÃOS) E ESTRUTURAS DE CONCRETO DE FACHADA, COM ROLO PARA TEXTURA ACRÍLICA.  ARGAMASSA TRAÇO 1:4 E EMULSÃO POLIMÉRICA (ADESIVO) COM PREPARO EM BETONEIRA 400L. AF_10/2022</v>
          </cell>
          <cell r="C6340" t="str">
            <v>M2</v>
          </cell>
          <cell r="D6340">
            <v>5.43</v>
          </cell>
          <cell r="E6340">
            <v>2.58</v>
          </cell>
          <cell r="F6340">
            <v>8.01</v>
          </cell>
        </row>
        <row r="6341">
          <cell r="A6341">
            <v>87891</v>
          </cell>
          <cell r="B6341" t="str">
            <v>CHAPISCO APLICADO EM ALVENARIA (SEM PRESENÇA DE VÃOS) E ESTRUTURAS DE CONCRETO DE FACHADA, COM ROLO PARA TEXTURA ACRÍLICA. ARGAMASSA INDUSTRIALIZADA COM PREPARO MANUAL. AF_10/2022</v>
          </cell>
          <cell r="C6341" t="str">
            <v>M2</v>
          </cell>
          <cell r="D6341">
            <v>8.23</v>
          </cell>
          <cell r="E6341">
            <v>2.79</v>
          </cell>
          <cell r="F6341">
            <v>11.02</v>
          </cell>
        </row>
        <row r="6342">
          <cell r="A6342">
            <v>87892</v>
          </cell>
          <cell r="B6342" t="str">
            <v>CHAPISCO APLICADO EM ALVENARIA (SEM PRESENÇA DE VÃOS) E ESTRUTURAS DE CONCRETO DE FACHADA, COM ROLO PARA TEXTURA ACRÍLICA.  ARGAMASSA INDUSTRIALIZADA COM PREPARO EM MISTURADOR 300 KG. AF_10/2022</v>
          </cell>
          <cell r="C6342" t="str">
            <v>M2</v>
          </cell>
          <cell r="D6342">
            <v>8.0399999999999991</v>
          </cell>
          <cell r="E6342">
            <v>2.57</v>
          </cell>
          <cell r="F6342">
            <v>10.61</v>
          </cell>
        </row>
        <row r="6343">
          <cell r="A6343">
            <v>87893</v>
          </cell>
          <cell r="B6343" t="str">
            <v>CHAPISCO APLICADO EM ALVENARIA (SEM PRESENÇA DE VÃOS) E ESTRUTURAS DE CONCRETO DE FACHADA, COM COLHER DE PEDREIRO.  ARGAMASSA TRAÇO 1:3 COM PREPARO MANUAL. AF_10/2022</v>
          </cell>
          <cell r="C6343" t="str">
            <v>M2</v>
          </cell>
          <cell r="D6343">
            <v>3.33</v>
          </cell>
          <cell r="E6343">
            <v>4.59</v>
          </cell>
          <cell r="F6343">
            <v>7.92</v>
          </cell>
        </row>
        <row r="6344">
          <cell r="A6344">
            <v>87894</v>
          </cell>
          <cell r="B6344" t="str">
            <v>CHAPISCO APLICADO EM ALVENARIA (SEM PRESENÇA DE VÃOS) E ESTRUTURAS DE CONCRETO DE FACHADA, COM COLHER DE PEDREIRO.  ARGAMASSA TRAÇO 1:3 COM PREPARO EM BETONEIRA 400L. AF_10/2022</v>
          </cell>
          <cell r="C6344" t="str">
            <v>M2</v>
          </cell>
          <cell r="D6344">
            <v>3.12</v>
          </cell>
          <cell r="E6344">
            <v>4.2699999999999996</v>
          </cell>
          <cell r="F6344">
            <v>7.39</v>
          </cell>
        </row>
        <row r="6345">
          <cell r="A6345">
            <v>87896</v>
          </cell>
          <cell r="B6345" t="str">
            <v>CHAPISCO APLICADO EM ALVENARIA (SEM PRESENÇA DE VÃOS) E ESTRUTURAS DE CONCRETO DE FACHADA, COM EQUIPAMENTO DE PROJEÇÃO. ARGAMASSA TRAÇO 1:3 COM PREPARO MANUAL. AF_10/2022</v>
          </cell>
          <cell r="C6345" t="str">
            <v>M2</v>
          </cell>
          <cell r="D6345">
            <v>3.21</v>
          </cell>
          <cell r="E6345">
            <v>2.66</v>
          </cell>
          <cell r="F6345">
            <v>5.87</v>
          </cell>
        </row>
        <row r="6346">
          <cell r="A6346">
            <v>87897</v>
          </cell>
          <cell r="B6346" t="str">
            <v>CHAPISCO APLICADO EM ALVENARIA (SEM PRESENÇA DE VÃOS) E ESTRUTURAS DE CONCRETO DE FACHADA, COM EQUIPAMENTO DE PROJEÇÃO.  ARGAMASSA TRAÇO 1:3 COM PREPARO EM BETONEIRA 400 L. AF_10/2022</v>
          </cell>
          <cell r="C6346" t="str">
            <v>M2</v>
          </cell>
          <cell r="D6346">
            <v>3.02</v>
          </cell>
          <cell r="E6346">
            <v>2.3199999999999998</v>
          </cell>
          <cell r="F6346">
            <v>5.34</v>
          </cell>
        </row>
        <row r="6347">
          <cell r="A6347">
            <v>87899</v>
          </cell>
          <cell r="B6347" t="str">
            <v>CHAPISCO APLICADO EM ALVENARIA (COM PRESENÇA DE VÃOS) E ESTRUTURAS DE CONCRETO DE FACHADA, COM ROLO PARA TEXTURA ACRÍLICA.  ARGAMASSA TRAÇO 1:4 E EMULSÃO POLIMÉRICA (ADESIVO) COM PREPARO MANUAL. AF_10/2022</v>
          </cell>
          <cell r="C6347" t="str">
            <v>M2</v>
          </cell>
          <cell r="D6347">
            <v>5.74</v>
          </cell>
          <cell r="E6347">
            <v>3.25</v>
          </cell>
          <cell r="F6347">
            <v>8.99</v>
          </cell>
        </row>
        <row r="6348">
          <cell r="A6348">
            <v>87900</v>
          </cell>
          <cell r="B6348" t="str">
            <v>CHAPISCO APLICADO EM ALVENARIA (COM PRESENÇA DE VÃOS) E ESTRUTURAS DE CONCRETO DE FACHADA, COM ROLO PARA TEXTURA ACRÍLICA.  ARGAMASSA TRAÇO 1:4 E EMULSÃO POLIMÉRICA (ADESIVO) COM PREPARO EM BETONEIRA 400L. AF_10/2022</v>
          </cell>
          <cell r="C6348" t="str">
            <v>M2</v>
          </cell>
          <cell r="D6348">
            <v>5.66</v>
          </cell>
          <cell r="E6348">
            <v>3.16</v>
          </cell>
          <cell r="F6348">
            <v>8.82</v>
          </cell>
        </row>
        <row r="6349">
          <cell r="A6349">
            <v>87902</v>
          </cell>
          <cell r="B6349" t="str">
            <v>CHAPISCO APLICADO EM ALVENARIA (COM PRESENÇA DE VÃOS) E ESTRUTURAS DE CONCRETO DE FACHADA, COM ROLO PARA TEXTURA ACRÍLICA.  ARGAMASSA INDUSTRIALIZADA COM PREPARO MANUAL. AF_10/2022</v>
          </cell>
          <cell r="C6349" t="str">
            <v>M2</v>
          </cell>
          <cell r="D6349">
            <v>8.4700000000000006</v>
          </cell>
          <cell r="E6349">
            <v>3.36</v>
          </cell>
          <cell r="F6349">
            <v>11.83</v>
          </cell>
        </row>
        <row r="6350">
          <cell r="A6350">
            <v>87903</v>
          </cell>
          <cell r="B6350" t="str">
            <v>CHAPISCO APLICADO EM ALVENARIA (COM PRESENÇA DE VÃOS) E ESTRUTURAS DE CONCRETO DE FACHADA, COM ROLO PARA TEXTURA ACRÍLICA.  ARGAMASSA INDUSTRIALIZADA COM PREPARO EM MISTURADOR 300 KG. AF_10/2022</v>
          </cell>
          <cell r="C6350" t="str">
            <v>M2</v>
          </cell>
          <cell r="D6350">
            <v>8.27</v>
          </cell>
          <cell r="E6350">
            <v>3.15</v>
          </cell>
          <cell r="F6350">
            <v>11.42</v>
          </cell>
        </row>
        <row r="6351">
          <cell r="A6351">
            <v>87904</v>
          </cell>
          <cell r="B6351" t="str">
            <v>CHAPISCO APLICADO EM ALVENARIA (COM PRESENÇA DE VÃOS) E ESTRUTURAS DE CONCRETO DE FACHADA, COM COLHER DE PEDREIRO.  ARGAMASSA TRAÇO 1:3 COM PREPARO MANUAL. AF_10/2022</v>
          </cell>
          <cell r="C6351" t="str">
            <v>M2</v>
          </cell>
          <cell r="D6351">
            <v>3.6899999999999995</v>
          </cell>
          <cell r="E6351">
            <v>5.51</v>
          </cell>
          <cell r="F6351">
            <v>9.1999999999999993</v>
          </cell>
        </row>
        <row r="6352">
          <cell r="A6352">
            <v>87905</v>
          </cell>
          <cell r="B6352" t="str">
            <v>CHAPISCO APLICADO EM ALVENARIA (COM PRESENÇA DE VÃOS) E ESTRUTURAS DE CONCRETO DE FACHADA, COM COLHER DE PEDREIRO.  ARGAMASSA TRAÇO 1:3 COM PREPARO EM BETONEIRA 400L. AF_10/2022</v>
          </cell>
          <cell r="C6352" t="str">
            <v>M2</v>
          </cell>
          <cell r="D6352">
            <v>3.4799999999999995</v>
          </cell>
          <cell r="E6352">
            <v>5.19</v>
          </cell>
          <cell r="F6352">
            <v>8.67</v>
          </cell>
        </row>
        <row r="6353">
          <cell r="A6353">
            <v>87907</v>
          </cell>
          <cell r="B6353" t="str">
            <v>CHAPISCO APLICADO EM ALVENARIA (COM PRESENÇA DE VÃOS) E ESTRUTURAS DE CONCRETO DE FACHADA, COM EQUIPAMENTO DE PROJEÇÃO.  ARGAMASSA TRAÇO 1:3 COM PREPARO MANUAL. AF_10/2022</v>
          </cell>
          <cell r="C6353" t="str">
            <v>M2</v>
          </cell>
          <cell r="D6353">
            <v>3.71</v>
          </cell>
          <cell r="E6353">
            <v>3.37</v>
          </cell>
          <cell r="F6353">
            <v>7.08</v>
          </cell>
        </row>
        <row r="6354">
          <cell r="A6354">
            <v>87908</v>
          </cell>
          <cell r="B6354" t="str">
            <v>CHAPISCO APLICADO EM ALVENARIA (COM PRESENÇA DE VÃOS) E ESTRUTURAS DE CONCRETO DE FACHADA, COM EQUIPAMENTO DE PROJEÇÃO.  ARGAMASSA TRAÇO 1:3 COM PREPARO EM BETONEIRA 400 L. AF_10/2022</v>
          </cell>
          <cell r="C6354" t="str">
            <v>M2</v>
          </cell>
          <cell r="D6354">
            <v>3.5</v>
          </cell>
          <cell r="E6354">
            <v>3.05</v>
          </cell>
          <cell r="F6354">
            <v>6.55</v>
          </cell>
        </row>
        <row r="6355">
          <cell r="A6355">
            <v>87910</v>
          </cell>
          <cell r="B6355" t="str">
            <v>CHAPISCO APLICADO SOMENTE NA ESTRUTURA DE CONCRETO DA FACHADA, COM DESEMPENADEIRA DENTADA. ARGAMASSA INDUSTRIALIZADA COM PREPARO MANUAL. AF_10/2022</v>
          </cell>
          <cell r="C6355" t="str">
            <v>M2</v>
          </cell>
          <cell r="D6355">
            <v>13.629999999999999</v>
          </cell>
          <cell r="E6355">
            <v>8.9600000000000009</v>
          </cell>
          <cell r="F6355">
            <v>22.59</v>
          </cell>
        </row>
        <row r="6356">
          <cell r="A6356">
            <v>87911</v>
          </cell>
          <cell r="B6356" t="str">
            <v>CHAPISCO APLICADO SOMENTE NA ESTRUTURA DE CONCRETO DA FACHADA, COM DESEMPENADEIRA DENTADA. ARGAMASSA INDUSTRIALIZADA COM PREPARO EM MISTURADOR 300 KG. AF_10/2022</v>
          </cell>
          <cell r="C6356" t="str">
            <v>M2</v>
          </cell>
          <cell r="D6356">
            <v>13.250000000000002</v>
          </cell>
          <cell r="E6356">
            <v>8.44</v>
          </cell>
          <cell r="F6356">
            <v>21.69</v>
          </cell>
        </row>
        <row r="6357">
          <cell r="A6357">
            <v>104410</v>
          </cell>
          <cell r="B6357" t="str">
            <v>CHAPISCO APLICADO EM ALVENARIA E ESTRUTURAS DE CONCRETO INTERNAS, COM EQUIPAMENTO DE PROJEÇÃO.  ARGAMASSA TRAÇO 1:3 COM PREPARO MANUAL. AF_10/2022</v>
          </cell>
          <cell r="C6357" t="str">
            <v>M2</v>
          </cell>
          <cell r="D6357">
            <v>3.08</v>
          </cell>
          <cell r="E6357">
            <v>2.25</v>
          </cell>
          <cell r="F6357">
            <v>5.33</v>
          </cell>
        </row>
        <row r="6358">
          <cell r="A6358">
            <v>104411</v>
          </cell>
          <cell r="B6358" t="str">
            <v>CHAPISCO APLICADO EM ALVENARIA E ESTRUTURAS DE CONCRETO INTERNAS, COM EQUIPAMENTO DE PROJEÇÃO.  ARGAMASSA TRAÇO 1:3 COM PREPARO EM BETONEIRA 400 L. AF_10/2022</v>
          </cell>
          <cell r="C6358" t="str">
            <v>M2</v>
          </cell>
          <cell r="D6358">
            <v>3.08</v>
          </cell>
          <cell r="E6358">
            <v>2.25</v>
          </cell>
          <cell r="F6358">
            <v>5.33</v>
          </cell>
        </row>
        <row r="6359">
          <cell r="A6359">
            <v>87411</v>
          </cell>
          <cell r="B6359" t="str">
            <v>APLICAÇÃO MANUAL DE GESSO DESEMPENADO (SEM TALISCAS) EM TETO DE AMBIENTES DE ÁREA MAIOR QUE 10M², ESPESSURA DE 0,5CM. AF_03/2023</v>
          </cell>
          <cell r="C6359" t="str">
            <v>M2</v>
          </cell>
          <cell r="D6359">
            <v>10.43</v>
          </cell>
          <cell r="E6359">
            <v>6.71</v>
          </cell>
          <cell r="F6359">
            <v>17.14</v>
          </cell>
        </row>
        <row r="6360">
          <cell r="A6360">
            <v>87412</v>
          </cell>
          <cell r="B6360" t="str">
            <v>APLICAÇÃO MANUAL DE GESSO DESEMPENADO (SEM TALISCAS) EM TETO DE AMBIENTES DE ÁREA ENTRE 5M² E 10M², ESPESSURA DE 0,5CM. AF_03/2023</v>
          </cell>
          <cell r="C6360" t="str">
            <v>M2</v>
          </cell>
          <cell r="D6360">
            <v>13.079999999999998</v>
          </cell>
          <cell r="E6360">
            <v>13.05</v>
          </cell>
          <cell r="F6360">
            <v>26.13</v>
          </cell>
        </row>
        <row r="6361">
          <cell r="A6361">
            <v>87413</v>
          </cell>
          <cell r="B6361" t="str">
            <v>APLICAÇÃO MANUAL DE GESSO DESEMPENADO (SEM TALISCAS) EM TETO DE AMBIENTES DE ÁREA MENOR QUE 5M², ESPESSURA DE 0,5CM. AF_03/2023</v>
          </cell>
          <cell r="C6361" t="str">
            <v>M2</v>
          </cell>
          <cell r="D6361">
            <v>14.579999999999998</v>
          </cell>
          <cell r="E6361">
            <v>16.71</v>
          </cell>
          <cell r="F6361">
            <v>31.29</v>
          </cell>
        </row>
        <row r="6362">
          <cell r="A6362">
            <v>87414</v>
          </cell>
          <cell r="B6362" t="str">
            <v>APLICAÇÃO MANUAL DE GESSO DESEMPENADO (SEM TALISCAS) EM TETO DE AMBIENTES DE ÁREA MAIOR QUE 10M², ESPESSURA DE 1,0CM. AF_03/2023</v>
          </cell>
          <cell r="C6362" t="str">
            <v>M2</v>
          </cell>
          <cell r="D6362">
            <v>17.5</v>
          </cell>
          <cell r="E6362">
            <v>9.6199999999999992</v>
          </cell>
          <cell r="F6362">
            <v>27.12</v>
          </cell>
        </row>
        <row r="6363">
          <cell r="A6363">
            <v>87415</v>
          </cell>
          <cell r="B6363" t="str">
            <v>APLICAÇÃO MANUAL DE GESSO DESEMPENADO (SEM TALISCAS) EM TETO DE AMBIENTES DE ÁREA ENTRE 5M² E 10M², ESPESSURA DE 1,0CM. AF_03/2023</v>
          </cell>
          <cell r="C6363" t="str">
            <v>M2</v>
          </cell>
          <cell r="D6363">
            <v>20.149999999999999</v>
          </cell>
          <cell r="E6363">
            <v>15.96</v>
          </cell>
          <cell r="F6363">
            <v>36.11</v>
          </cell>
        </row>
        <row r="6364">
          <cell r="A6364">
            <v>87416</v>
          </cell>
          <cell r="B6364" t="str">
            <v>APLICAÇÃO MANUAL DE GESSO DESEMPENADO (SEM TALISCAS) EM TETO DE AMBIENTES DE ÁREA MENOR QUE 5M², ESPESSURA DE 1,0CM. AF_03/2023</v>
          </cell>
          <cell r="C6364" t="str">
            <v>M2</v>
          </cell>
          <cell r="D6364">
            <v>21.67</v>
          </cell>
          <cell r="E6364">
            <v>19.600000000000001</v>
          </cell>
          <cell r="F6364">
            <v>41.27</v>
          </cell>
        </row>
        <row r="6365">
          <cell r="A6365">
            <v>87418</v>
          </cell>
          <cell r="B6365" t="str">
            <v>APLICAÇÃO MANUAL DE GESSO DESEMPENADO (SEM TALISCAS) EM PAREDES, ESPESSURA DE 0,5CM. AF_03/2023</v>
          </cell>
          <cell r="C6365" t="str">
            <v>M2</v>
          </cell>
          <cell r="D6365">
            <v>11.269999999999998</v>
          </cell>
          <cell r="E6365">
            <v>8.7200000000000006</v>
          </cell>
          <cell r="F6365">
            <v>19.989999999999998</v>
          </cell>
        </row>
        <row r="6366">
          <cell r="A6366">
            <v>87421</v>
          </cell>
          <cell r="B6366" t="str">
            <v>APLICAÇÃO MANUAL DE GESSO DESEMPENADO (SEM TALISCAS) EM PAREDES, ESPESSURA DE 1,0CM. AF_03/2023</v>
          </cell>
          <cell r="C6366" t="str">
            <v>M2</v>
          </cell>
          <cell r="D6366">
            <v>18.45</v>
          </cell>
          <cell r="E6366">
            <v>11.93</v>
          </cell>
          <cell r="F6366">
            <v>30.38</v>
          </cell>
        </row>
        <row r="6367">
          <cell r="A6367">
            <v>87424</v>
          </cell>
          <cell r="B6367" t="str">
            <v>APLICAÇÃO MANUAL DE GESSO SARRAFEADO (COM TALISCAS) EM PAREDES, ESPESSURA DE 1,0CM. AF_03/2023</v>
          </cell>
          <cell r="C6367" t="str">
            <v>M2</v>
          </cell>
          <cell r="D6367">
            <v>21.409999999999997</v>
          </cell>
          <cell r="E6367">
            <v>19</v>
          </cell>
          <cell r="F6367">
            <v>40.409999999999997</v>
          </cell>
        </row>
        <row r="6368">
          <cell r="A6368">
            <v>87427</v>
          </cell>
          <cell r="B6368" t="str">
            <v>APLICAÇÃO MANUAL DE GESSO SARRAFEADO (COM TALISCAS) EM PAREDES, ESPESSURA DE 1,5CM. AF_03/2023</v>
          </cell>
          <cell r="C6368" t="str">
            <v>M2</v>
          </cell>
          <cell r="D6368">
            <v>26.439999999999998</v>
          </cell>
          <cell r="E6368">
            <v>21.22</v>
          </cell>
          <cell r="F6368">
            <v>47.66</v>
          </cell>
        </row>
        <row r="6369">
          <cell r="A6369">
            <v>87430</v>
          </cell>
          <cell r="B6369" t="str">
            <v>APLICAÇÃO DE GESSO PROJETADO COM EQUIPAMENTO DE PROJEÇÃO EM PAREDES, DESEMPENADO (SEM TALISCAS), ESPESSURA DE 0,5CM. AF_03/2023</v>
          </cell>
          <cell r="C6369" t="str">
            <v>M2</v>
          </cell>
          <cell r="D6369">
            <v>10.659999999999998</v>
          </cell>
          <cell r="E6369">
            <v>9.3800000000000008</v>
          </cell>
          <cell r="F6369">
            <v>20.04</v>
          </cell>
        </row>
        <row r="6370">
          <cell r="A6370">
            <v>87433</v>
          </cell>
          <cell r="B6370" t="str">
            <v>APLICAÇÃO DE GESSO PROJETADO COM EQUIPAMENTO DE PROJEÇÃO EM PAREDES, DESEMPENADO (SEM TALISCAS), ESPESSURA DE 1,0CM. AF_03/2023</v>
          </cell>
          <cell r="C6370" t="str">
            <v>M2</v>
          </cell>
          <cell r="D6370">
            <v>16.939999999999998</v>
          </cell>
          <cell r="E6370">
            <v>11.88</v>
          </cell>
          <cell r="F6370">
            <v>28.82</v>
          </cell>
        </row>
        <row r="6371">
          <cell r="A6371">
            <v>87436</v>
          </cell>
          <cell r="B6371" t="str">
            <v>APLICAÇÃO DE GESSO PROJETADO COM EQUIPAMENTO DE PROJEÇÃO EM PAREDES, SARRAFEADO (COM TALISCAS), ESPESSURA DE 1,0CM. AF_03/2023</v>
          </cell>
          <cell r="C6371" t="str">
            <v>M2</v>
          </cell>
          <cell r="D6371">
            <v>18.149999999999999</v>
          </cell>
          <cell r="E6371">
            <v>14.75</v>
          </cell>
          <cell r="F6371">
            <v>32.9</v>
          </cell>
        </row>
        <row r="6372">
          <cell r="A6372">
            <v>87439</v>
          </cell>
          <cell r="B6372" t="str">
            <v>APLICAÇÃO DE GESSO PROJETADO COM EQUIPAMENTO DE PROJEÇÃO EM PAREDES, SARRAFEADO (COM TALISCAS), ESPESSURA DE 1,5CM. AF_03/2023</v>
          </cell>
          <cell r="C6372" t="str">
            <v>M2</v>
          </cell>
          <cell r="D6372">
            <v>22.869999999999997</v>
          </cell>
          <cell r="E6372">
            <v>17.36</v>
          </cell>
          <cell r="F6372">
            <v>40.229999999999997</v>
          </cell>
        </row>
        <row r="6373">
          <cell r="A6373">
            <v>87527</v>
          </cell>
          <cell r="B6373" t="str">
            <v>EMBOÇO, PARA RECEBIMENTO DE CERÂMICA, EM ARGAMASSA TRAÇO 1:2:8, PREPARO MECÂNICO COM BETONEIRA 400L, APLICADO MANUALMENTE EM FACES INTERNAS DE PAREDES, PARA AMBIENTE COM ÁREA MENOR QUE 5M2, ESPESSURA DE 20MM, COM EXECUÇÃO DE TALISCAS. AF_06/2014</v>
          </cell>
          <cell r="C6373" t="str">
            <v>M2</v>
          </cell>
          <cell r="D6373">
            <v>23.47</v>
          </cell>
          <cell r="E6373">
            <v>20</v>
          </cell>
          <cell r="F6373">
            <v>43.47</v>
          </cell>
        </row>
        <row r="6374">
          <cell r="A6374">
            <v>87528</v>
          </cell>
          <cell r="B6374" t="str">
            <v>EMBOÇO, PARA RECEBIMENTO DE CERÂMICA, EM ARGAMASSA TRAÇO 1:2:8, PREPARO MANUAL, APLICADO MANUALMENTE EM FACES INTERNAS DE PAREDES, PARA AMBIENTE COM ÁREA MENOR QUE 5M2, ESPESSURA DE 20MM, COM EXECUÇÃO DE TALISCAS. AF_06/2014</v>
          </cell>
          <cell r="C6374" t="str">
            <v>M2</v>
          </cell>
          <cell r="D6374">
            <v>25.35</v>
          </cell>
          <cell r="E6374">
            <v>23.22</v>
          </cell>
          <cell r="F6374">
            <v>48.57</v>
          </cell>
        </row>
        <row r="6375">
          <cell r="A6375">
            <v>87529</v>
          </cell>
          <cell r="B6375" t="str">
            <v>MASSA ÚNICA, PARA RECEBIMENTO DE PINTURA, EM ARGAMASSA TRAÇO 1:2:8, PREPARO MECÂNICO COM BETONEIRA 400L, APLICADA MANUALMENTE EM FACES INTERNAS DE PAREDES, ESPESSURA DE 20MM, COM EXECUÇÃO DE TALISCAS. AF_06/2014</v>
          </cell>
          <cell r="C6375" t="str">
            <v>M2</v>
          </cell>
          <cell r="D6375">
            <v>22.209999999999997</v>
          </cell>
          <cell r="E6375">
            <v>16.87</v>
          </cell>
          <cell r="F6375">
            <v>39.08</v>
          </cell>
        </row>
        <row r="6376">
          <cell r="A6376">
            <v>87530</v>
          </cell>
          <cell r="B6376" t="str">
            <v>MASSA ÚNICA, PARA RECEBIMENTO DE PINTURA, EM ARGAMASSA TRAÇO 1:2:8, PREPARO MANUAL, APLICADA MANUALMENTE EM FACES INTERNAS DE PAREDES, ESPESSURA DE 20MM, COM EXECUÇÃO DE TALISCAS. AF_06/2014</v>
          </cell>
          <cell r="C6376" t="str">
            <v>M2</v>
          </cell>
          <cell r="D6376">
            <v>24.09</v>
          </cell>
          <cell r="E6376">
            <v>20.09</v>
          </cell>
          <cell r="F6376">
            <v>44.18</v>
          </cell>
        </row>
        <row r="6377">
          <cell r="A6377">
            <v>87531</v>
          </cell>
          <cell r="B6377" t="str">
            <v>EMBOÇO, PARA RECEBIMENTO DE CERÂMICA, EM ARGAMASSA TRAÇO 1:2:8, PREPARO MECÂNICO COM BETONEIRA 400L, APLICADO MANUALMENTE EM FACES INTERNAS DE PAREDES, PARA AMBIENTE COM ÁREA ENTRE 5M2 E 10M2, ESPESSURA DE 20MM, COM EXECUÇÃO DE TALISCAS. AF_06/2014</v>
          </cell>
          <cell r="C6377" t="str">
            <v>M2</v>
          </cell>
          <cell r="D6377">
            <v>21.78</v>
          </cell>
          <cell r="E6377">
            <v>15.74</v>
          </cell>
          <cell r="F6377">
            <v>37.520000000000003</v>
          </cell>
        </row>
        <row r="6378">
          <cell r="A6378">
            <v>87532</v>
          </cell>
          <cell r="B6378" t="str">
            <v>EMBOÇO, PARA RECEBIMENTO DE CERÂMICA, EM ARGAMASSA TRAÇO 1:2:8, PREPARO MANUAL, APLICADO MANUALMENTE EM FACES INTERNAS DE PAREDES, PARA AMBIENTE COM ÁREA  ENTRE 5M2 E 10M2, ESPESSURA DE 20MM, COM EXECUÇÃO DE TALISCAS. AF_06/2014</v>
          </cell>
          <cell r="C6378" t="str">
            <v>M2</v>
          </cell>
          <cell r="D6378">
            <v>23.659999999999997</v>
          </cell>
          <cell r="E6378">
            <v>18.96</v>
          </cell>
          <cell r="F6378">
            <v>42.62</v>
          </cell>
        </row>
        <row r="6379">
          <cell r="A6379">
            <v>87535</v>
          </cell>
          <cell r="B6379" t="str">
            <v>EMBOÇO, PARA RECEBIMENTO DE CERÂMICA, EM ARGAMASSA TRAÇO 1:2:8, PREPARO MECÂNICO COM BETONEIRA 400L, APLICADO MANUALMENTE EM FACES INTERNAS DE PAREDES, PARA AMBIENTE COM ÁREA  MAIOR QUE 10M2, ESPESSURA DE 20MM, COM EXECUÇÃO DE TALISCAS. AF_06/2014</v>
          </cell>
          <cell r="C6379" t="str">
            <v>M2</v>
          </cell>
          <cell r="D6379">
            <v>20.520000000000003</v>
          </cell>
          <cell r="E6379">
            <v>12.61</v>
          </cell>
          <cell r="F6379">
            <v>33.130000000000003</v>
          </cell>
        </row>
        <row r="6380">
          <cell r="A6380">
            <v>87536</v>
          </cell>
          <cell r="B6380" t="str">
            <v>EMBOÇO, PARA RECEBIMENTO DE CERÂMICA, EM ARGAMASSA TRAÇO 1:2:8, PREPARO MANUAL, APLICADO MANUALMENTE EM FACES INTERNAS DE PAREDES, PARA AMBIENTE COM ÁREA  MAIOR QUE 10M2, ESPESSURA DE 20MM, COM EXECUÇÃO DE TALISCAS. AF_06/2014</v>
          </cell>
          <cell r="C6380" t="str">
            <v>M2</v>
          </cell>
          <cell r="D6380">
            <v>22.4</v>
          </cell>
          <cell r="E6380">
            <v>15.83</v>
          </cell>
          <cell r="F6380">
            <v>38.229999999999997</v>
          </cell>
        </row>
        <row r="6381">
          <cell r="A6381">
            <v>87537</v>
          </cell>
          <cell r="B6381"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6381" t="str">
            <v>M2</v>
          </cell>
          <cell r="D6381">
            <v>61.900000000000006</v>
          </cell>
          <cell r="E6381">
            <v>16.55</v>
          </cell>
          <cell r="F6381">
            <v>78.45</v>
          </cell>
        </row>
        <row r="6382">
          <cell r="A6382">
            <v>87538</v>
          </cell>
          <cell r="B6382" t="str">
            <v>MASSA ÚNICA, PARA RECEBIMENTO DE PINTURA, EM ARGAMASSA INDUSTRIALIZADA, PREPARO MECÂNICO, APLICADO COM EQUIPAMENTO DE MISTURA E PROJEÇÃO DE 1,5 M3/H DE ARGAMASSA EM FACES INTERNAS DE PAREDES, ESPESSURA DE 20MM, COM EXECUÇÃO DE TALISCAS. AF_06/2014</v>
          </cell>
          <cell r="C6382" t="str">
            <v>M2</v>
          </cell>
          <cell r="D6382">
            <v>60.850000000000009</v>
          </cell>
          <cell r="E6382">
            <v>13.83</v>
          </cell>
          <cell r="F6382">
            <v>74.680000000000007</v>
          </cell>
        </row>
        <row r="6383">
          <cell r="A6383">
            <v>87539</v>
          </cell>
          <cell r="B6383"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6383" t="str">
            <v>M2</v>
          </cell>
          <cell r="D6383">
            <v>60.489999999999995</v>
          </cell>
          <cell r="E6383">
            <v>12.86</v>
          </cell>
          <cell r="F6383">
            <v>73.349999999999994</v>
          </cell>
        </row>
        <row r="6384">
          <cell r="A6384">
            <v>87541</v>
          </cell>
          <cell r="B6384"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6384" t="str">
            <v>M2</v>
          </cell>
          <cell r="D6384">
            <v>59.440000000000005</v>
          </cell>
          <cell r="E6384">
            <v>10.15</v>
          </cell>
          <cell r="F6384">
            <v>69.59</v>
          </cell>
        </row>
        <row r="6385">
          <cell r="A6385">
            <v>87543</v>
          </cell>
          <cell r="B6385" t="str">
            <v>MASSA ÚNICA, PARA RECEBIMENTO DE PINTURA OU CERÂMICA, ARGAMASSA INDUSTRIALIZADA, PREPARO MECÂNICO, APLICADO COM EQUIPAMENTO DE MISTURA E PROJEÇÃO DE 1,5 M3/H EM FACES INTERNAS DE PAREDES, ESPESSURA DE 5MM, SEM EXECUÇÃO DE TALISCAS. AF_06/2014</v>
          </cell>
          <cell r="C6385" t="str">
            <v>M2</v>
          </cell>
          <cell r="D6385">
            <v>18.950000000000003</v>
          </cell>
          <cell r="E6385">
            <v>5.9</v>
          </cell>
          <cell r="F6385">
            <v>24.85</v>
          </cell>
        </row>
        <row r="6386">
          <cell r="A6386">
            <v>87545</v>
          </cell>
          <cell r="B6386" t="str">
            <v>EMBOÇO, PARA RECEBIMENTO DE CERÂMICA, EM ARGAMASSA TRAÇO 1:2:8, PREPARO MECÂNICO COM BETONEIRA 400L, APLICADO MANUALMENTE EM FACES INTERNAS DE PAREDES, PARA AMBIENTE COM ÁREA MENOR QUE 5M2, ESPESSURA DE 10MM, COM EXECUÇÃO DE TALISCAS. AF_06/2014</v>
          </cell>
          <cell r="C6386" t="str">
            <v>M2</v>
          </cell>
          <cell r="D6386">
            <v>14.76</v>
          </cell>
          <cell r="E6386">
            <v>15.1</v>
          </cell>
          <cell r="F6386">
            <v>29.86</v>
          </cell>
        </row>
        <row r="6387">
          <cell r="A6387">
            <v>87546</v>
          </cell>
          <cell r="B6387" t="str">
            <v>EMBOÇO, PARA RECEBIMENTO DE CERÂMICA, EM ARGAMASSA TRAÇO 1:2:8, PREPARO MANUAL, APLICADO MANUALMENTE EM FACES INTERNAS DE PAREDES, PARA AMBIENTE COM ÁREA MENOR QUE 5M2, ESPESSURA DE 10MM, COM EXECUÇÃO DE TALISCAS. AF_06/2014</v>
          </cell>
          <cell r="C6387" t="str">
            <v>M2</v>
          </cell>
          <cell r="D6387">
            <v>15.829999999999998</v>
          </cell>
          <cell r="E6387">
            <v>16.920000000000002</v>
          </cell>
          <cell r="F6387">
            <v>32.75</v>
          </cell>
        </row>
        <row r="6388">
          <cell r="A6388">
            <v>87547</v>
          </cell>
          <cell r="B6388" t="str">
            <v>MASSA ÚNICA, PARA RECEBIMENTO DE PINTURA, EM ARGAMASSA TRAÇO 1:2:8, PREPARO MECÂNICO COM BETONEIRA 400L, APLICADA MANUALMENTE EM FACES INTERNAS DE PAREDES, ESPESSURA DE 10MM, COM EXECUÇÃO DE TALISCAS. AF_06/2014</v>
          </cell>
          <cell r="C6388" t="str">
            <v>M2</v>
          </cell>
          <cell r="D6388">
            <v>13.529999999999998</v>
          </cell>
          <cell r="E6388">
            <v>11.96</v>
          </cell>
          <cell r="F6388">
            <v>25.49</v>
          </cell>
        </row>
        <row r="6389">
          <cell r="A6389">
            <v>87548</v>
          </cell>
          <cell r="B6389" t="str">
            <v>MASSA ÚNICA, PARA RECEBIMENTO DE PINTURA, EM ARGAMASSA TRAÇO 1:2:8, PREPARO MANUAL, APLICADA MANUALMENTE EM FACES INTERNAS DE PAREDES, ESPESSURA DE 10MM, COM EXECUÇÃO DE TALISCAS. AF_06/2014</v>
          </cell>
          <cell r="C6389" t="str">
            <v>M2</v>
          </cell>
          <cell r="D6389">
            <v>14.6</v>
          </cell>
          <cell r="E6389">
            <v>13.78</v>
          </cell>
          <cell r="F6389">
            <v>28.38</v>
          </cell>
        </row>
        <row r="6390">
          <cell r="A6390">
            <v>87549</v>
          </cell>
          <cell r="B6390" t="str">
            <v>EMBOÇO, PARA RECEBIMENTO DE CERÂMICA, EM ARGAMASSA TRAÇO 1:2:8, PREPARO MECÂNICO COM BETONEIRA 400L, APLICADO MANUALMENTE EM FACES INTERNAS DE PAREDES, PARA AMBIENTE COM ÁREA ENTRE 5M2 E 10M2, ESPESSURA DE 10MM, COM EXECUÇÃO DE TALISCAS. AF_06/2014</v>
          </cell>
          <cell r="C6390" t="str">
            <v>M2</v>
          </cell>
          <cell r="D6390">
            <v>13.08</v>
          </cell>
          <cell r="E6390">
            <v>10.83</v>
          </cell>
          <cell r="F6390">
            <v>23.91</v>
          </cell>
        </row>
        <row r="6391">
          <cell r="A6391">
            <v>87550</v>
          </cell>
          <cell r="B6391" t="str">
            <v>EMBOÇO, PARA RECEBIMENTO DE CERÂMICA, EM ARGAMASSA TRAÇO 1:2:8, PREPARO MANUAL, APLICADO MANUALMENTE EM FACES INTERNAS DE PAREDES, PARA AMBIENTE COM ÁREA ENTRE 5M2 E 10M2, ESPESSURA DE 10MM, COM EXECUÇÃO DE TALISCAS. AF_06/2014</v>
          </cell>
          <cell r="C6391" t="str">
            <v>M2</v>
          </cell>
          <cell r="D6391">
            <v>14.14</v>
          </cell>
          <cell r="E6391">
            <v>12.66</v>
          </cell>
          <cell r="F6391">
            <v>26.8</v>
          </cell>
        </row>
        <row r="6392">
          <cell r="A6392">
            <v>87553</v>
          </cell>
          <cell r="B6392" t="str">
            <v>EMBOÇO, PARA RECEBIMENTO DE CERÂMICA, EM ARGAMASSA TRAÇO 1:2:8, PREPARO MECÂNICO COM BETONEIRA 400L, APLICADO MANUALMENTE EM FACES INTERNAS DE PAREDES, PARA AMBIENTE COM ÁREA MAIOR QUE 10M2, ESPESSURA DE 10MM, COM EXECUÇÃO DE TALISCAS. AF_06/2014</v>
          </cell>
          <cell r="C6392" t="str">
            <v>M2</v>
          </cell>
          <cell r="D6392">
            <v>11.82</v>
          </cell>
          <cell r="E6392">
            <v>7.7</v>
          </cell>
          <cell r="F6392">
            <v>19.52</v>
          </cell>
        </row>
        <row r="6393">
          <cell r="A6393">
            <v>87554</v>
          </cell>
          <cell r="B6393" t="str">
            <v>EMBOÇO, PARA RECEBIMENTO DE CERÂMICA, EM ARGAMASSA TRAÇO 1:2:8, PREPARO MANUAL, APLICADO MANUALMENTE EM FACES INTERNAS DE PAREDES, PARA AMBIENTE COM ÁREA MAIOR QUE 10M2, ESPESSURA DE 10MM, COM EXECUÇÃO DE TALISCAS. AF_06/2014</v>
          </cell>
          <cell r="C6393" t="str">
            <v>M2</v>
          </cell>
          <cell r="D6393">
            <v>12.89</v>
          </cell>
          <cell r="E6393">
            <v>9.52</v>
          </cell>
          <cell r="F6393">
            <v>22.41</v>
          </cell>
        </row>
        <row r="6394">
          <cell r="A6394">
            <v>87555</v>
          </cell>
          <cell r="B6394"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6394" t="str">
            <v>M2</v>
          </cell>
          <cell r="D6394">
            <v>36.14</v>
          </cell>
          <cell r="E6394">
            <v>12.18</v>
          </cell>
          <cell r="F6394">
            <v>48.32</v>
          </cell>
        </row>
        <row r="6395">
          <cell r="A6395">
            <v>87556</v>
          </cell>
          <cell r="B6395" t="str">
            <v>MASSA ÚNICA, PARA RECEBIMENTO DE PINTURA, EM ARGAMASSA INDUSTRIALIZADA, PREPARO MECÂNICO, APLICADO COM EQUIPAMENTO DE MISTURA E PROJEÇÃO DE 1,5 M3/H DE ARGAMASSA EM FACES INTERNAS DE PAREDES, ESPESSURA DE 10MM, COM EXECUÇÃO DE TALISCAS. AF_06/2014</v>
          </cell>
          <cell r="C6395" t="str">
            <v>M2</v>
          </cell>
          <cell r="D6395">
            <v>35.11</v>
          </cell>
          <cell r="E6395">
            <v>9.4700000000000006</v>
          </cell>
          <cell r="F6395">
            <v>44.58</v>
          </cell>
        </row>
        <row r="6396">
          <cell r="A6396">
            <v>87557</v>
          </cell>
          <cell r="B6396"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6396" t="str">
            <v>M2</v>
          </cell>
          <cell r="D6396">
            <v>34.729999999999997</v>
          </cell>
          <cell r="E6396">
            <v>8.49</v>
          </cell>
          <cell r="F6396">
            <v>43.22</v>
          </cell>
        </row>
        <row r="6397">
          <cell r="A6397">
            <v>87559</v>
          </cell>
          <cell r="B6397"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6397" t="str">
            <v>M2</v>
          </cell>
          <cell r="D6397">
            <v>33.700000000000003</v>
          </cell>
          <cell r="E6397">
            <v>5.76</v>
          </cell>
          <cell r="F6397">
            <v>39.46</v>
          </cell>
        </row>
        <row r="6398">
          <cell r="A6398">
            <v>87561</v>
          </cell>
          <cell r="B6398" t="str">
            <v>MASSA ÚNICA, PARA RECEBIMENTO DE PINTURA OU CERÂMICA, EM ARGAMASSA INDUSTRIALIZADA, PREPARO MECÂNICO, APLICADO COM EQUIPAMENTO DE MISTURA E PROJEÇÃO DE 1,5 M3/H DE ARGAMASSA EM FACES INTERNAS DE PAREDES, ESPESSURA DE 10MM, SEM EXECUÇÃO DE TALISCAS. AF_06/2014</v>
          </cell>
          <cell r="C6398" t="str">
            <v>M2</v>
          </cell>
          <cell r="D6398">
            <v>34.83</v>
          </cell>
          <cell r="E6398">
            <v>8.73</v>
          </cell>
          <cell r="F6398">
            <v>43.56</v>
          </cell>
        </row>
        <row r="6399">
          <cell r="A6399">
            <v>87775</v>
          </cell>
          <cell r="B6399" t="str">
            <v>EMBOÇO OU MASSA ÚNICA EM ARGAMASSA TRAÇO 1:2:8, PREPARO MECÂNICO COM BETONEIRA 400 L, APLICADA MANUALMENTE EM PANOS DE FACHADA COM PRESENÇA DE VÃOS, ESPESSURA DE 25 MM. AF_08/2022</v>
          </cell>
          <cell r="C6399" t="str">
            <v>M2</v>
          </cell>
          <cell r="D6399">
            <v>27.799999999999997</v>
          </cell>
          <cell r="E6399">
            <v>29.17</v>
          </cell>
          <cell r="F6399">
            <v>56.97</v>
          </cell>
        </row>
        <row r="6400">
          <cell r="A6400">
            <v>87777</v>
          </cell>
          <cell r="B6400" t="str">
            <v>EMBOÇO OU MASSA ÚNICA EM ARGAMASSA TRAÇO 1:2:8, PREPARO MANUAL, APLICADA MANUALMENTE EM PANOS DE FACHADA COM PRESENÇA DE VÃOS, ESPESSURA DE 25 MM. AF_08/2022</v>
          </cell>
          <cell r="C6400" t="str">
            <v>M2</v>
          </cell>
          <cell r="D6400">
            <v>29.359999999999996</v>
          </cell>
          <cell r="E6400">
            <v>31.87</v>
          </cell>
          <cell r="F6400">
            <v>61.23</v>
          </cell>
        </row>
        <row r="6401">
          <cell r="A6401">
            <v>87778</v>
          </cell>
          <cell r="B6401" t="str">
            <v>EMBOÇO OU MASSA ÚNICA EM ARGAMASSA INDUSTRIALIZADA, PREPARO MECÂNICO E APLICAÇÃO COM EQUIPAMENTO DE MISTURA E PROJEÇÃO DE 1,5 M3/H DE ARGAMASSA EM PANOS DE FACHADA COM PRESENÇA DE VÃOS, ESPESSURA DE 25 MM. AF_08/2022</v>
          </cell>
          <cell r="C6401" t="str">
            <v>M2</v>
          </cell>
          <cell r="D6401">
            <v>60.13</v>
          </cell>
          <cell r="E6401">
            <v>26.57</v>
          </cell>
          <cell r="F6401">
            <v>86.7</v>
          </cell>
        </row>
        <row r="6402">
          <cell r="A6402">
            <v>87779</v>
          </cell>
          <cell r="B6402" t="str">
            <v>EMBOÇO OU MASSA ÚNICA EM ARGAMASSA TRAÇO 1:2:8, PREPARO MECÂNICO COM BETONEIRA 400 L, APLICADA MANUALMENTE EM PANOS DE FACHADA COM PRESENÇA DE VÃOS, ESPESSURA DE 35 MM. AF_08/2022</v>
          </cell>
          <cell r="C6402" t="str">
            <v>M2</v>
          </cell>
          <cell r="D6402">
            <v>35.779999999999994</v>
          </cell>
          <cell r="E6402">
            <v>37.49</v>
          </cell>
          <cell r="F6402">
            <v>73.27</v>
          </cell>
        </row>
        <row r="6403">
          <cell r="A6403">
            <v>87781</v>
          </cell>
          <cell r="B6403" t="str">
            <v>EMBOÇO OU MASSA ÚNICA EM ARGAMASSA TRAÇO 1:2:8, PREPARO MANUAL, APLICADA MANUALMENTE EM PANOS DE FACHADA COM PRESENÇA DE VÃOS, ESPESSURA DE 35 MM. AF_08/2022</v>
          </cell>
          <cell r="C6403" t="str">
            <v>M2</v>
          </cell>
          <cell r="D6403">
            <v>37.870000000000005</v>
          </cell>
          <cell r="E6403">
            <v>41.11</v>
          </cell>
          <cell r="F6403">
            <v>78.98</v>
          </cell>
        </row>
        <row r="6404">
          <cell r="A6404">
            <v>87783</v>
          </cell>
          <cell r="B6404" t="str">
            <v>EMBOÇO OU MASSA ÚNICA EM ARGAMASSA INDUSTRIALIZADA, PREPARO MECÂNICO E APLICAÇÃO COM EQUIPAMENTO DE MISTURA E PROJEÇÃO DE 1,5 M3/H DE ARGAMASSA EM PANOS DE FACHADA COM PRESENÇA DE VÃOS, ESPESSURA DE 35 MM. AF_08/2022</v>
          </cell>
          <cell r="C6404" t="str">
            <v>M2</v>
          </cell>
          <cell r="D6404">
            <v>79.210000000000008</v>
          </cell>
          <cell r="E6404">
            <v>34.22</v>
          </cell>
          <cell r="F6404">
            <v>113.43</v>
          </cell>
        </row>
        <row r="6405">
          <cell r="A6405">
            <v>87784</v>
          </cell>
          <cell r="B6405" t="str">
            <v>EMBOÇO OU MASSA ÚNICA EM ARGAMASSA TRAÇO 1:2:8, PREPARO MECÂNICO COM BETONEIRA 400 L, APLICADA MANUALMENTE EM PANOS DE FACHADA COM PRESENÇA DE VÃOS, ESPESSURA DE 45 MM. AF_08/2022</v>
          </cell>
          <cell r="C6405" t="str">
            <v>M2</v>
          </cell>
          <cell r="D6405">
            <v>40.57</v>
          </cell>
          <cell r="E6405">
            <v>38.49</v>
          </cell>
          <cell r="F6405">
            <v>79.06</v>
          </cell>
        </row>
        <row r="6406">
          <cell r="A6406">
            <v>87786</v>
          </cell>
          <cell r="B6406" t="str">
            <v>EMBOÇO OU MASSA ÚNICA EM ARGAMASSA TRAÇO 1:2:8, PREPARO MANUAL, APLICADA MANUALMENTE EM PANOS DE FACHADA COM PRESENÇA DE VÃOS, ESPESSURA DE 45 MM. AF_08/2022</v>
          </cell>
          <cell r="C6406" t="str">
            <v>M2</v>
          </cell>
          <cell r="D6406">
            <v>43.22</v>
          </cell>
          <cell r="E6406">
            <v>43</v>
          </cell>
          <cell r="F6406">
            <v>86.22</v>
          </cell>
        </row>
        <row r="6407">
          <cell r="A6407">
            <v>87787</v>
          </cell>
          <cell r="B6407" t="str">
            <v>EMBOÇO OU MASSA ÚNICA EM ARGAMASSA INDUSTRIALIZADA, PREPARO MECÂNICO E APLICAÇÃO COM EQUIPAMENTO DE MISTURA E PROJEÇÃO DE 1,5 M3/H DE ARGAMASSA EM PANOS DE FACHADA COM PRESENÇA DE VÃOS, ESPESSURA DE 45 MM. AF_08/2022</v>
          </cell>
          <cell r="C6407" t="str">
            <v>M2</v>
          </cell>
          <cell r="D6407">
            <v>95.37</v>
          </cell>
          <cell r="E6407">
            <v>35.15</v>
          </cell>
          <cell r="F6407">
            <v>130.52000000000001</v>
          </cell>
        </row>
        <row r="6408">
          <cell r="A6408">
            <v>87788</v>
          </cell>
          <cell r="B6408" t="str">
            <v>EMBOÇO OU MASSA ÚNICA EM ARGAMASSA TRAÇO 1:2:8, PREPARO MECÂNICO COM BETONEIRA 400 L, APLICADA MANUALMENTE EM PANOS DE FACHADA COM PRESENÇA DE VÃOS, ESPESSURA MAIOR OU IGUAL A 50 MM. AF_08/2022</v>
          </cell>
          <cell r="C6408" t="str">
            <v>M2</v>
          </cell>
          <cell r="D6408">
            <v>46.58</v>
          </cell>
          <cell r="E6408">
            <v>47.31</v>
          </cell>
          <cell r="F6408">
            <v>93.89</v>
          </cell>
        </row>
        <row r="6409">
          <cell r="A6409">
            <v>87790</v>
          </cell>
          <cell r="B6409" t="str">
            <v>EMBOÇO OU MASSA ÚNICA EM ARGAMASSA TRAÇO 1:2:8, PREPARO MANUAL, APLICADA MANUALMENTE EM PANOS DE FACHADA COM PRESENÇA DE VÃOS, ESPESSURA MAIOR OU IGUAL A 50 MM. AF_06/2014</v>
          </cell>
          <cell r="C6409" t="str">
            <v>M2</v>
          </cell>
          <cell r="D6409">
            <v>49.48</v>
          </cell>
          <cell r="E6409">
            <v>52.29</v>
          </cell>
          <cell r="F6409">
            <v>101.77</v>
          </cell>
        </row>
        <row r="6410">
          <cell r="A6410">
            <v>87791</v>
          </cell>
          <cell r="B6410" t="str">
            <v>EMBOÇO OU MASSA ÚNICA EM ARGAMASSA INDUSTRIALIZADA, PREPARO MECÂNICO E APLICAÇÃO COM EQUIPAMENTO DE MISTURA E PROJEÇÃO DE 1,5 M3/H DE ARGAMASSA EM PANOS DE FACHADA COM PRESENÇA DE VÃOS, ESPESSURA MAIOR OU IGUAL A 50 MM. AF_08/2022</v>
          </cell>
          <cell r="C6410" t="str">
            <v>M2</v>
          </cell>
          <cell r="D6410">
            <v>104.86999999999999</v>
          </cell>
          <cell r="E6410">
            <v>39.049999999999997</v>
          </cell>
          <cell r="F6410">
            <v>143.91999999999999</v>
          </cell>
        </row>
        <row r="6411">
          <cell r="A6411">
            <v>87792</v>
          </cell>
          <cell r="B6411" t="str">
            <v>EMBOÇO OU MASSA ÚNICA EM ARGAMASSA TRAÇO 1:2:8, PREPARO MECÂNICO COM BETONEIRA 400 L, APLICADA MANUALMENTE EM PANOS CEGOS DE FACHADA (SEM PRESENÇA DE VÃOS), ESPESSURA DE 25 MM. AF_08/2022</v>
          </cell>
          <cell r="C6411" t="str">
            <v>M2</v>
          </cell>
          <cell r="D6411">
            <v>22.660000000000004</v>
          </cell>
          <cell r="E6411">
            <v>18.54</v>
          </cell>
          <cell r="F6411">
            <v>41.2</v>
          </cell>
        </row>
        <row r="6412">
          <cell r="A6412">
            <v>87794</v>
          </cell>
          <cell r="B6412" t="str">
            <v>EMBOÇO OU MASSA ÚNICA EM ARGAMASSA TRAÇO 1:2:8, PREPARO MANUAL, APLICADA MANUALMENTE EM PANOS CEGOS DE FACHADA (SEM PRESENÇA DE VÃOS), ESPESSURA DE 25 MM. AF_09/2022</v>
          </cell>
          <cell r="C6412" t="str">
            <v>M2</v>
          </cell>
          <cell r="D6412">
            <v>24.13</v>
          </cell>
          <cell r="E6412">
            <v>21.05</v>
          </cell>
          <cell r="F6412">
            <v>45.18</v>
          </cell>
        </row>
        <row r="6413">
          <cell r="A6413">
            <v>87795</v>
          </cell>
          <cell r="B6413" t="str">
            <v>EMBOÇO OU MASSA ÚNICA EM ARGAMASSA INDUSTRIALIZADA, PREPARO MECÂNICO E APLICAÇÃO COM EQUIPAMENTO DE MISTURA E PROJEÇÃO DE 1,5 M3/H DE ARGAMASSA EM PANOS CEGOS DE FACHADA (SEM PRESENÇA DE VÃOS), ESPESSURA DE 25 MM. AF_08/2022</v>
          </cell>
          <cell r="C6413" t="str">
            <v>M2</v>
          </cell>
          <cell r="D6413">
            <v>53.19</v>
          </cell>
          <cell r="E6413">
            <v>16.920000000000002</v>
          </cell>
          <cell r="F6413">
            <v>70.11</v>
          </cell>
        </row>
        <row r="6414">
          <cell r="A6414">
            <v>87797</v>
          </cell>
          <cell r="B6414" t="str">
            <v>EMBOÇO OU MASSA ÚNICA EM ARGAMASSA TRAÇO 1:2:8, PREPARO MECÂNICO COM BETONEIRA 400 L, APLICADA MANUALMENTE EM PANOS CEGOS DE FACHADA (SEM PRESENÇA DE VÃOS), ESPESSURA DE 35 MM. AF_08/2022</v>
          </cell>
          <cell r="C6414" t="str">
            <v>M2</v>
          </cell>
          <cell r="D6414">
            <v>30.35</v>
          </cell>
          <cell r="E6414">
            <v>26.83</v>
          </cell>
          <cell r="F6414">
            <v>57.18</v>
          </cell>
        </row>
        <row r="6415">
          <cell r="A6415">
            <v>87799</v>
          </cell>
          <cell r="B6415" t="str">
            <v>EMBOÇO OU MASSA ÚNICA EM ARGAMASSA TRAÇO 1:2:8, PREPARO MANUAL, APLICADA MANUALMENTE EM PANOS CEGOS DE FACHADA (SEM PRESENÇA DE VÃOS), ESPESSURA DE 35 MM. AF_08/2022</v>
          </cell>
          <cell r="C6415" t="str">
            <v>M2</v>
          </cell>
          <cell r="D6415">
            <v>32.319999999999993</v>
          </cell>
          <cell r="E6415">
            <v>30.19</v>
          </cell>
          <cell r="F6415">
            <v>62.51</v>
          </cell>
        </row>
        <row r="6416">
          <cell r="A6416">
            <v>87800</v>
          </cell>
          <cell r="B6416" t="str">
            <v>EMBOÇO OU MASSA ÚNICA EM ARGAMASSA INDUSTRIALIZADA, PREPARO MECÂNICO E APLICAÇÃO COM EQUIPAMENTO DE MISTURA E PROJEÇÃO DE 1,5 M3/H DE ARGAMASSA EM PANOS CEGOS DE FACHADA (SEM PRESENÇA DE VÃOS), ESPESSURA DE 35 MM. AF_08/2022</v>
          </cell>
          <cell r="C6416" t="str">
            <v>M2</v>
          </cell>
          <cell r="D6416">
            <v>71.19</v>
          </cell>
          <cell r="E6416">
            <v>24.46</v>
          </cell>
          <cell r="F6416">
            <v>95.65</v>
          </cell>
        </row>
        <row r="6417">
          <cell r="A6417">
            <v>87801</v>
          </cell>
          <cell r="B6417" t="str">
            <v>EMBOÇO OU MASSA ÚNICA EM ARGAMASSA TRAÇO 1:2:8, PREPARO MECÂNICO COM BETONEIRA 400 L, APLICADA MANUALMENTE EM PANOS CEGOS DE FACHADA (SEM PRESENÇA DE VÃOS), ESPESSURA DE 45 MM. AF_08/2022</v>
          </cell>
          <cell r="C6417" t="str">
            <v>M2</v>
          </cell>
          <cell r="D6417">
            <v>34.840000000000003</v>
          </cell>
          <cell r="E6417">
            <v>27.75</v>
          </cell>
          <cell r="F6417">
            <v>62.59</v>
          </cell>
        </row>
        <row r="6418">
          <cell r="A6418">
            <v>87803</v>
          </cell>
          <cell r="B6418" t="str">
            <v>EMBOÇO OU MASSA ÚNICA EM ARGAMASSA TRAÇO 1:2:8, PREPARO MANUAL, APLICADA MANUALMENTE EM PANOS CEGOS DE FACHADA (SEM PRESENÇA DE VÃOS), ESPESSURA DE 45 MM. AF_08/2022</v>
          </cell>
          <cell r="C6418" t="str">
            <v>M2</v>
          </cell>
          <cell r="D6418">
            <v>37.309999999999995</v>
          </cell>
          <cell r="E6418">
            <v>31.96</v>
          </cell>
          <cell r="F6418">
            <v>69.27</v>
          </cell>
        </row>
        <row r="6419">
          <cell r="A6419">
            <v>87804</v>
          </cell>
          <cell r="B6419" t="str">
            <v>EMBOÇO OU MASSA ÚNICA EM ARGAMASSA INDUSTRIALIZADA, PREPARO MECÂNICO E APLICAÇÃO COM EQUIPAMENTO DE MISTURA E PROJEÇÃO DE 1,5 M3/H DE ARGAMASSA EM PANOS CEGOS DE FACHADA (SEM PRESENÇA DE VÃOS), ESPESSURA DE 45 MM. AF_08/2022</v>
          </cell>
          <cell r="C6419" t="str">
            <v>M2</v>
          </cell>
          <cell r="D6419">
            <v>86.31</v>
          </cell>
          <cell r="E6419">
            <v>25.31</v>
          </cell>
          <cell r="F6419">
            <v>111.62</v>
          </cell>
        </row>
        <row r="6420">
          <cell r="A6420">
            <v>87805</v>
          </cell>
          <cell r="B6420" t="str">
            <v>EMBOÇO OU MASSA ÚNICA EM ARGAMASSA TRAÇO 1:2:8, PREPARO MECÂNICO COM BETONEIRA 400 L, APLICADA MANUALMENTE EM PANOS CEGOS DE FACHADA (SEM PRESENÇA DE VÃOS), ESPESSURA MAIOR OU IGUAL A 50 MM. AF_08/2022</v>
          </cell>
          <cell r="C6420" t="str">
            <v>M2</v>
          </cell>
          <cell r="D6420">
            <v>38</v>
          </cell>
          <cell r="E6420">
            <v>30.34</v>
          </cell>
          <cell r="F6420">
            <v>68.34</v>
          </cell>
        </row>
        <row r="6421">
          <cell r="A6421">
            <v>87807</v>
          </cell>
          <cell r="B6421" t="str">
            <v>EMBOÇO OU MASSA ÚNICA EM ARGAMASSA TRAÇO 1:2:8, PREPARO MANUAL, APLICADA MANUALMENTE EM PANOS CEGOS DE FACHADA (SEM PRESENÇA DE VÃOS), ESPESSURA MAIOR OU IGUAL A 50 MM. AF_08/2022</v>
          </cell>
          <cell r="C6421" t="str">
            <v>M2</v>
          </cell>
          <cell r="D6421">
            <v>40.71</v>
          </cell>
          <cell r="E6421">
            <v>34.99</v>
          </cell>
          <cell r="F6421">
            <v>75.7</v>
          </cell>
        </row>
        <row r="6422">
          <cell r="A6422">
            <v>87808</v>
          </cell>
          <cell r="B6422" t="str">
            <v>EMBOÇO OU MASSA ÚNICA EM ARGAMASSA INDUSTRIALIZADA, PREPARO MECÂNICO E APLICAÇÃO COM EQUIPAMENTO DE MISTURA E PROJEÇÃO DE 1,5 M3/H DE ARGAMASSA EM PANOS CEGOS DE FACHADA (SEM PRESENÇA DE VÃOS), ESPESSURA MAIOR OU IGUAL A 50 MM. AF_08/2022</v>
          </cell>
          <cell r="C6422" t="str">
            <v>M2</v>
          </cell>
          <cell r="D6422">
            <v>93.61</v>
          </cell>
          <cell r="E6422">
            <v>25.22</v>
          </cell>
          <cell r="F6422">
            <v>118.83</v>
          </cell>
        </row>
        <row r="6423">
          <cell r="A6423">
            <v>87809</v>
          </cell>
          <cell r="B6423" t="str">
            <v>EMBOÇO OU MASSA ÚNICA EM ARGAMASSA TRAÇO 1:2:8, PREPARO MECÂNICO COM BETONEIRA 400 L, APLICADA MANUALMENTE EM SUPERFÍCIES EXTERNAS DA SACADA, ESPESSURA DE 25 MM, SEM USO DE TELA METÁLICA DE REFORÇO CONTRA FISSURAÇÃO. AF_08/2022</v>
          </cell>
          <cell r="C6423" t="str">
            <v>M2</v>
          </cell>
          <cell r="D6423">
            <v>33.43</v>
          </cell>
          <cell r="E6423">
            <v>49.77</v>
          </cell>
          <cell r="F6423">
            <v>83.2</v>
          </cell>
        </row>
        <row r="6424">
          <cell r="A6424">
            <v>87811</v>
          </cell>
          <cell r="B6424" t="str">
            <v>EMBOÇO OU MASSA ÚNICA EM ARGAMASSA TRAÇO 1:2:8, PREPARO MANUAL, APLICADA MANUALMENTE EM SUPERFÍCIES EXTERNAS DA SACADA, ESPESSURA DE 25 MM, SEM USO DE TELA METÁLICA DE REFORÇO CONTRA FISSURAÇÃO. AF_08/2022</v>
          </cell>
          <cell r="C6424" t="str">
            <v>M2</v>
          </cell>
          <cell r="D6424">
            <v>34.910000000000004</v>
          </cell>
          <cell r="E6424">
            <v>52.27</v>
          </cell>
          <cell r="F6424">
            <v>87.18</v>
          </cell>
        </row>
        <row r="6425">
          <cell r="A6425">
            <v>87812</v>
          </cell>
          <cell r="B6425" t="str">
            <v>EMBOÇO OU MASSA ÚNICA EM ARGAMASSA INDUSTRIALIZADA, PREPARO MECÂNICO E APLICAÇÃO COM EQUIPAMENTO DE MISTURA E PROJEÇÃO DE 1,5 M3/H EM SUPERFÍCIES EXTERNAS DA SACADA, ESPESSURA 25 MM, SEM USO DE TELA METÁLICA. AF_08/2022</v>
          </cell>
          <cell r="C6425" t="str">
            <v>M2</v>
          </cell>
          <cell r="D6425">
            <v>62.74</v>
          </cell>
          <cell r="E6425">
            <v>45.27</v>
          </cell>
          <cell r="F6425">
            <v>108.01</v>
          </cell>
        </row>
        <row r="6426">
          <cell r="A6426">
            <v>87813</v>
          </cell>
          <cell r="B6426" t="str">
            <v>EMBOÇO OU MASSA ÚNICA EM ARGAMASSA TRAÇO 1:2:8, PREPARO MECÂNICO COM BETONEIRA 400 L, APLICADA MANUALMENTE EM SUPERFÍCIES EXTERNAS DA SACADA, ESPESSURA DE 35 MM, SEM USO DE TELA METÁLICA DE REFORÇO CONTRA FISSURAÇÃO. AF_08/2022</v>
          </cell>
          <cell r="C6426" t="str">
            <v>M2</v>
          </cell>
          <cell r="D6426">
            <v>41.14</v>
          </cell>
          <cell r="E6426">
            <v>58.05</v>
          </cell>
          <cell r="F6426">
            <v>99.19</v>
          </cell>
        </row>
        <row r="6427">
          <cell r="A6427">
            <v>87815</v>
          </cell>
          <cell r="B6427" t="str">
            <v>EMBOÇO OU MASSA ÚNICA EM ARGAMASSA TRAÇO 1:2:8, PREPARO MANUAL, APLICADA MANUALMENTE EM SUPERFÍCIES EXTERNAS DA SACADA, ESPESSURA DE 35 MM, SEM USO DE TELA METÁLICA DE REFORÇO CONTRA FISSURAÇÃO. AF_08/2022</v>
          </cell>
          <cell r="C6427" t="str">
            <v>M2</v>
          </cell>
          <cell r="D6427">
            <v>43.11</v>
          </cell>
          <cell r="E6427">
            <v>61.41</v>
          </cell>
          <cell r="F6427">
            <v>104.52</v>
          </cell>
        </row>
        <row r="6428">
          <cell r="A6428">
            <v>87816</v>
          </cell>
          <cell r="B6428" t="str">
            <v>EMBOÇO OU MASSA ÚNICA EM ARGAMASSA INDUSTRIALIZADA, PREPARO MECÂNICO E APLICAÇÃO COM EQUIPAMENTO DE MISTURA E PROJEÇÃO DE 1,5 M3/H EM SUPERFÍCIES EXTERNAS DA SACADA, ESPESSURA 35 MM, SEM USO DE TELA METÁLICA. AF_08/2022</v>
          </cell>
          <cell r="C6428" t="str">
            <v>M2</v>
          </cell>
          <cell r="D6428">
            <v>80.760000000000005</v>
          </cell>
          <cell r="E6428">
            <v>52.86</v>
          </cell>
          <cell r="F6428">
            <v>133.62</v>
          </cell>
        </row>
        <row r="6429">
          <cell r="A6429">
            <v>87817</v>
          </cell>
          <cell r="B6429" t="str">
            <v>EMBOÇO OU MASSA ÚNICA EM ARGAMASSA TRAÇO 1:2:8, PREPARO MECÂNICO COM BETONEIRA 400 L, APLICADA MANUALMENTE EM SUPERFÍCIES EXTERNAS DA SACADA, ESPESSURA DE 45 MM, SEM USO DE TELA METÁLICA DE REFORÇO CONTRA FISSURAÇÃO. AF_08/2022</v>
          </cell>
          <cell r="C6429" t="str">
            <v>M2</v>
          </cell>
          <cell r="D6429">
            <v>45.629999999999995</v>
          </cell>
          <cell r="E6429">
            <v>58.97</v>
          </cell>
          <cell r="F6429">
            <v>104.6</v>
          </cell>
        </row>
        <row r="6430">
          <cell r="A6430">
            <v>87819</v>
          </cell>
          <cell r="B6430" t="str">
            <v>EMBOÇO OU MASSA ÚNICA EM ARGAMASSA TRAÇO 1:2:8, PREPARO MANUAL, APLICADA MANUALMENTE EM SUPERFÍCIES EXTERNAS DA SACADA, ESPESSURA DE 45 MM, SEM USO DE TELA METÁLICA DE REFORÇO CONTRA FISSURAÇÃO. AF_08/2022</v>
          </cell>
          <cell r="C6430" t="str">
            <v>M2</v>
          </cell>
          <cell r="D6430">
            <v>48.1</v>
          </cell>
          <cell r="E6430">
            <v>63.18</v>
          </cell>
          <cell r="F6430">
            <v>111.28</v>
          </cell>
        </row>
        <row r="6431">
          <cell r="A6431">
            <v>87820</v>
          </cell>
          <cell r="B6431" t="str">
            <v>EMBOÇO OU MASSA ÚNICA EM ARGAMASSA INDUSTRIALIZADA, PREPARO MECÂNICO E APLICAÇÃO COM EQUIPAMENTO DE MISTURA E PROJEÇÃO DE 1,5 M3/H EM SUPERFÍCIES EXTERNAS DA SACADA, ESPESSURA 45 MM, SEM USO DE TELA METÁLICA. AF_08/2022</v>
          </cell>
          <cell r="C6431" t="str">
            <v>M2</v>
          </cell>
          <cell r="D6431">
            <v>95.87</v>
          </cell>
          <cell r="E6431">
            <v>53.72</v>
          </cell>
          <cell r="F6431">
            <v>149.59</v>
          </cell>
        </row>
        <row r="6432">
          <cell r="A6432">
            <v>87821</v>
          </cell>
          <cell r="B6432" t="str">
            <v>EMBOÇO OU MASSA ÚNICA EM ARGAMASSA TRAÇO 1:2:8, PREPARO MECÂNICO COM BETONEIRA 400 L, APLICADA MANUALMENTE EM SUPERFÍCIES EXTERNAS DA SACADA, ESPESSURA MAIOR OU IGUAL A 50 MM, SEM USO DE TELA METÁLICA DE REFORÇO CONTRA FISSURAÇÃO. AF_08/2022</v>
          </cell>
          <cell r="C6432" t="str">
            <v>M2</v>
          </cell>
          <cell r="D6432">
            <v>56.860000000000014</v>
          </cell>
          <cell r="E6432">
            <v>80.19</v>
          </cell>
          <cell r="F6432">
            <v>137.05000000000001</v>
          </cell>
        </row>
        <row r="6433">
          <cell r="A6433">
            <v>87823</v>
          </cell>
          <cell r="B6433" t="str">
            <v>EMBOÇO OU MASSA ÚNICA EM ARGAMASSA TRAÇO 1:2:8, PREPARO MANUAL, APLICADA MANUALMENTE EM SUPERFÍCIES EXTERNAS DA SACADA, ESPESSURA MAIOR OU IGUAL A 50 MM, SEM USO DE TELA METÁLICA DE REFORÇO CONTRA FISSURAÇÃO. AF_08/2022</v>
          </cell>
          <cell r="C6433" t="str">
            <v>M2</v>
          </cell>
          <cell r="D6433">
            <v>59.569999999999993</v>
          </cell>
          <cell r="E6433">
            <v>84.84</v>
          </cell>
          <cell r="F6433">
            <v>144.41</v>
          </cell>
        </row>
        <row r="6434">
          <cell r="A6434">
            <v>87824</v>
          </cell>
          <cell r="B6434" t="str">
            <v>EMBOÇO OU MASSA ÚNICA EM ARGAMASSA INDUSTRIALIZADA, PREPARO MECÂNICO E APLICAÇÃO COM EQUIPAMENTO DE MISTURA E PROJEÇÃO DE 1,5 M3/H EM SUPERFÍCIES EXTERNAS DA SACADA, ESPESSURA MAIOR OU IGUAL A 50 MM, SEM USO DE TELA METÁLICA. AF_08/2022</v>
          </cell>
          <cell r="C6434" t="str">
            <v>M2</v>
          </cell>
          <cell r="D6434">
            <v>108.42000000000002</v>
          </cell>
          <cell r="E6434">
            <v>65.66</v>
          </cell>
          <cell r="F6434">
            <v>174.08</v>
          </cell>
        </row>
        <row r="6435">
          <cell r="A6435">
            <v>87825</v>
          </cell>
          <cell r="B6435" t="str">
            <v>EMBOÇO OU MASSA ÚNICA EM ARGAMASSA TRAÇO 1:2:8, PREPARO MECÂNICO COM BETONEIRA 400 L, APLICADA MANUALMENTE NAS PAREDES INTERNAS DA SACADA, ESPESSURA DE 25 MM, SEM USO DE TELA METÁLICA DE REFORÇO CONTRA FISSURAÇÃO. AF_08/2022</v>
          </cell>
          <cell r="C6435" t="str">
            <v>M2</v>
          </cell>
          <cell r="D6435">
            <v>33.409999999999997</v>
          </cell>
          <cell r="E6435">
            <v>43.44</v>
          </cell>
          <cell r="F6435">
            <v>76.849999999999994</v>
          </cell>
        </row>
        <row r="6436">
          <cell r="A6436">
            <v>87827</v>
          </cell>
          <cell r="B6436" t="str">
            <v>EMBOÇO OU MASSA ÚNICA EM ARGAMASSA TRAÇO 1:2:8, PREPARO MANUAL, APLICADA MANUALMENTE NAS PAREDES INTERNAS DA SACADA, ESPESSURA DE 25 MM, SEM USO DE TELA METÁLICA DE REFORÇO CONTRA FISSURAÇÃO. AF_08/2022</v>
          </cell>
          <cell r="C6436" t="str">
            <v>M2</v>
          </cell>
          <cell r="D6436">
            <v>35.22</v>
          </cell>
          <cell r="E6436">
            <v>46.5</v>
          </cell>
          <cell r="F6436">
            <v>81.72</v>
          </cell>
        </row>
        <row r="6437">
          <cell r="A6437">
            <v>87828</v>
          </cell>
          <cell r="B6437" t="str">
            <v>EMBOÇO OU MASSA ÚNICA EM ARGAMASSA INDUSTRIALIZADA, PREPARO MECÂNICO E APLICAÇÃO COM EQUIPAMENTO DE MISTURA E PROJEÇÃO DE 1,5 M3/H NAS PAREDES INTERNAS DA SACADA, ESPESSURA 25 MM, SEM USO DE TELA METÁLICA. AF_08/2022</v>
          </cell>
          <cell r="C6437" t="str">
            <v>M2</v>
          </cell>
          <cell r="D6437">
            <v>70.010000000000005</v>
          </cell>
          <cell r="E6437">
            <v>39.61</v>
          </cell>
          <cell r="F6437">
            <v>109.62</v>
          </cell>
        </row>
        <row r="6438">
          <cell r="A6438">
            <v>87829</v>
          </cell>
          <cell r="B6438" t="str">
            <v>EMBOÇO OU MASSA ÚNICA EM ARGAMASSA TRAÇO 1:2:8, PREPARO MECÂNICO COM BETONEIRA 400 L, APLICADA MANUALMENTE NAS PAREDES INTERNAS DA SACADA, ESPESSURA DE 35 MM, SEM USO DE TELA METÁLICA DE REFORÇO CONTRA FISSURAÇÃO. AF_08/2022</v>
          </cell>
          <cell r="C6438" t="str">
            <v>M2</v>
          </cell>
          <cell r="D6438">
            <v>41.610000000000007</v>
          </cell>
          <cell r="E6438">
            <v>50.87</v>
          </cell>
          <cell r="F6438">
            <v>92.48</v>
          </cell>
        </row>
        <row r="6439">
          <cell r="A6439">
            <v>87831</v>
          </cell>
          <cell r="B6439" t="str">
            <v>EMBOÇO OU MASSA ÚNICA EM ARGAMASSA TRAÇO 1:2:8, PREPARO MANUAL, APLICADA MANUALMENTE NAS PAREDES INTERNAS DA SACADA, ESPESSURA DE 35 MM, SEM USO DE TELA METÁLICA DE REFORÇO CONTRA FISSURAÇÃO. AF_08/2022</v>
          </cell>
          <cell r="C6439" t="str">
            <v>M2</v>
          </cell>
          <cell r="D6439">
            <v>44.02</v>
          </cell>
          <cell r="E6439">
            <v>54.98</v>
          </cell>
          <cell r="F6439">
            <v>99</v>
          </cell>
        </row>
        <row r="6440">
          <cell r="A6440">
            <v>87832</v>
          </cell>
          <cell r="B6440" t="str">
            <v>EMBOÇO OU MASSA ÚNICA EM ARGAMASSA INDUSTRIALIZADA, PREPARO MECÂNICO E APLICAÇÃO COM EQUIPAMENTO DE MISTURA E PROJEÇÃO DE 1,5 M3/H DE ARGAMASSA NAS PAREDES INTERNAS DA SACADA, ESPESSURA 35 MM, SEM USO DE TELA METÁLICA. AF_08/2022</v>
          </cell>
          <cell r="C6440" t="str">
            <v>M2</v>
          </cell>
          <cell r="D6440">
            <v>90.93</v>
          </cell>
          <cell r="E6440">
            <v>46.37</v>
          </cell>
          <cell r="F6440">
            <v>137.30000000000001</v>
          </cell>
        </row>
        <row r="6441">
          <cell r="A6441">
            <v>87834</v>
          </cell>
          <cell r="B6441" t="str">
            <v>REVESTIMENTO DECORATIVO MONOCAMADA APLICADO MANUALMENTE EM PANOS CEGOS DA FACHADA DE UM EDIFÍCIO DE ESTRUTURA CONVENCIONAL, COM ACABAMENTO RASPADO. AF_06/2014</v>
          </cell>
          <cell r="C6441" t="str">
            <v>M2</v>
          </cell>
          <cell r="D6441">
            <v>160.04</v>
          </cell>
          <cell r="E6441">
            <v>18.899999999999999</v>
          </cell>
          <cell r="F6441">
            <v>178.94</v>
          </cell>
        </row>
        <row r="6442">
          <cell r="A6442">
            <v>87835</v>
          </cell>
          <cell r="B6442" t="str">
            <v>REVESTIMENTO DECORATIVO MONOCAMADA APLICADO MANUALMENTE EM PANOS CEGOS DA FACHADA DE UM EDIFÍCIO DE ALVENARIA ESTRUTURAL, COM ACABAMENTO RASPADO. AF_06/2014</v>
          </cell>
          <cell r="C6442" t="str">
            <v>M2</v>
          </cell>
          <cell r="D6442">
            <v>110.03999999999999</v>
          </cell>
          <cell r="E6442">
            <v>15.37</v>
          </cell>
          <cell r="F6442">
            <v>125.41</v>
          </cell>
        </row>
        <row r="6443">
          <cell r="A6443">
            <v>87836</v>
          </cell>
          <cell r="B6443" t="str">
            <v>REVESTIMENTO DECORATIVO MONOCAMADA APLICADO COM EQUIPAMENTO DE PROJEÇÃO EM PANOS CEGOS DA FACHADA DE UM EDIFÍCIO DE ESTRUTURA CONVENCIONAL, COM ACABAMENTO RASPADO. AF_06/2014</v>
          </cell>
          <cell r="C6443" t="str">
            <v>M2</v>
          </cell>
          <cell r="D6443">
            <v>156.80000000000001</v>
          </cell>
          <cell r="E6443">
            <v>13.19</v>
          </cell>
          <cell r="F6443">
            <v>169.99</v>
          </cell>
        </row>
        <row r="6444">
          <cell r="A6444">
            <v>87837</v>
          </cell>
          <cell r="B6444" t="str">
            <v>REVESTIMENTO DECORATIVO MONOCAMADA APLICADO COM EQUIPAMENTO DE PROJEÇÃO EM PANOS CEGOS DA FACHADA DE UM EDIFÍCIO DE ALVENARIA ESTRUTURAL, COM ACABAMENTO RASPADO. AF_06/2014</v>
          </cell>
          <cell r="C6444" t="str">
            <v>M2</v>
          </cell>
          <cell r="D6444">
            <v>107.28999999999999</v>
          </cell>
          <cell r="E6444">
            <v>10.07</v>
          </cell>
          <cell r="F6444">
            <v>117.36</v>
          </cell>
        </row>
        <row r="6445">
          <cell r="A6445">
            <v>87838</v>
          </cell>
          <cell r="B6445" t="str">
            <v>REVESTIMENTO DECORATIVO MONOCAMADA APLICADO MANUALMENTE EM PANOS DA FACHADA COM PRESENÇA DE VÃOS, DE UM EDIFÍCIO DE ESTRUTURA CONVENCIONAL E ACABAMENTO RASPADO. AF_06/2014</v>
          </cell>
          <cell r="C6445" t="str">
            <v>M2</v>
          </cell>
          <cell r="D6445">
            <v>163.58000000000001</v>
          </cell>
          <cell r="E6445">
            <v>23.19</v>
          </cell>
          <cell r="F6445">
            <v>186.77</v>
          </cell>
        </row>
        <row r="6446">
          <cell r="A6446">
            <v>87839</v>
          </cell>
          <cell r="B6446" t="str">
            <v>REVESTIMENTO DECORATIVO MONOCAMADA APLICADO MANUALMENTE EM PANOS DA FACHADA COM PRESENÇA DE VÃOS, DE UM EDIFÍCIO DE ALVENARIA ESTRUTURAL E ACABAMENTO RASPADO. AF_06/2014</v>
          </cell>
          <cell r="C6446" t="str">
            <v>M2</v>
          </cell>
          <cell r="D6446">
            <v>112.22</v>
          </cell>
          <cell r="E6446">
            <v>19.690000000000001</v>
          </cell>
          <cell r="F6446">
            <v>131.91</v>
          </cell>
        </row>
        <row r="6447">
          <cell r="A6447">
            <v>87840</v>
          </cell>
          <cell r="B6447" t="str">
            <v>REVESTIMENTO DECORATIVO MONOCAMADA APLICADO COM EQUIPAMENTO DE PROJEÇÃO EM PANOS DA FACHADA COM PRESENÇA DE VÃOS, DE UM EDIFÍCIO DE ESTRUTURA CONVENCIONAL E ACABAMENTO RASPADO. AF_06/2014</v>
          </cell>
          <cell r="C6447" t="str">
            <v>M2</v>
          </cell>
          <cell r="D6447">
            <v>159.56</v>
          </cell>
          <cell r="E6447">
            <v>16.03</v>
          </cell>
          <cell r="F6447">
            <v>175.59</v>
          </cell>
        </row>
        <row r="6448">
          <cell r="A6448">
            <v>87841</v>
          </cell>
          <cell r="B6448" t="str">
            <v>REVESTIMENTO DECORATIVO MONOCAMADA APLICADO COM EQUIPAMENTO DE PROJEÇÃO EM PANOS DA FACHADA COM PRESENÇA DE VÃOS, DE UM EDIFÍCIO DE ALVENARIA ESTRUTURAL E ACABAMENTO RASPADO. AF_06/2014</v>
          </cell>
          <cell r="C6448" t="str">
            <v>M2</v>
          </cell>
          <cell r="D6448">
            <v>108.7</v>
          </cell>
          <cell r="E6448">
            <v>12.91</v>
          </cell>
          <cell r="F6448">
            <v>121.61</v>
          </cell>
        </row>
        <row r="6449">
          <cell r="A6449">
            <v>87842</v>
          </cell>
          <cell r="B6449" t="str">
            <v>REVESTIMENTO DECORATIVO MONOCAMADA APLICADO MANUALMENTE EM SUPERFÍCIES EXTERNAS DA SACADA DE UM EDIFÍCIO DE ESTRUTURA CONVENCIONAL E ACABAMENTO RASPADO. AF_06/2014</v>
          </cell>
          <cell r="C6449" t="str">
            <v>M2</v>
          </cell>
          <cell r="D6449">
            <v>160.51</v>
          </cell>
          <cell r="E6449">
            <v>34.369999999999997</v>
          </cell>
          <cell r="F6449">
            <v>194.88</v>
          </cell>
        </row>
        <row r="6450">
          <cell r="A6450">
            <v>87843</v>
          </cell>
          <cell r="B6450" t="str">
            <v>REVESTIMENTO DECORATIVO MONOCAMADA APLICADO MANUALMENTE EM SUPERFÍCIES EXTERNAS DA SACADA DE UM EDIFÍCIO DE ALVENARIA ESTRUTURAL E ACABAMENTO RASPADO. AF_06/2014</v>
          </cell>
          <cell r="C6450" t="str">
            <v>M2</v>
          </cell>
          <cell r="D6450">
            <v>114.85</v>
          </cell>
          <cell r="E6450">
            <v>30.85</v>
          </cell>
          <cell r="F6450">
            <v>145.69999999999999</v>
          </cell>
        </row>
        <row r="6451">
          <cell r="A6451">
            <v>87844</v>
          </cell>
          <cell r="B6451" t="str">
            <v>REVESTIMENTO DECORATIVO MONOCAMADA APLICADO COM EQUIPAMENTO DE PROJEÇÃO EM SUPERFÍCIES EXTERNAS DA SACADA DE UM EDIFÍCIO DE ESTRUTURA CONVENCIONAL E ACABAMENTO RASPADO. AF_06/2014</v>
          </cell>
          <cell r="C6451" t="str">
            <v>M2</v>
          </cell>
          <cell r="D6451">
            <v>154.47999999999999</v>
          </cell>
          <cell r="E6451">
            <v>23.3</v>
          </cell>
          <cell r="F6451">
            <v>177.78</v>
          </cell>
        </row>
        <row r="6452">
          <cell r="A6452">
            <v>87845</v>
          </cell>
          <cell r="B6452" t="str">
            <v>REVESTIMENTO DECORATIVO MONOCAMADA APLICADO COM EQUIPAMENTO DE PROJEÇÃO EM SUPERFÍCIES EXTERNAS DA SACADA DE UM EDIFÍCIO DE ALVENARIA ESTRUTURAL E ACABAMENTO RASPADO. AF_06/2014</v>
          </cell>
          <cell r="C6452" t="str">
            <v>M2</v>
          </cell>
          <cell r="D6452">
            <v>109.33</v>
          </cell>
          <cell r="E6452">
            <v>20.2</v>
          </cell>
          <cell r="F6452">
            <v>129.53</v>
          </cell>
        </row>
        <row r="6453">
          <cell r="A6453">
            <v>87846</v>
          </cell>
          <cell r="B6453" t="str">
            <v>REVESTIMENTO DECORATIVO MONOCAMADA APLICADO MANUALMENTE EM PANOS CEGOS DA FACHADA DE UM EDIFÍCIO DE ESTRUTURA CONVENCIONAL, COM ACABAMENTO TRAVERTINO. AF_06/2014</v>
          </cell>
          <cell r="C6453" t="str">
            <v>M2</v>
          </cell>
          <cell r="D6453">
            <v>171.93</v>
          </cell>
          <cell r="E6453">
            <v>23.11</v>
          </cell>
          <cell r="F6453">
            <v>195.04</v>
          </cell>
        </row>
        <row r="6454">
          <cell r="A6454">
            <v>87847</v>
          </cell>
          <cell r="B6454" t="str">
            <v>REVESTIMENTO DECORATIVO MONOCAMADA APLICADO MANUALMENTE EM PANOS CEGOS DA FACHADA DE UM EDIFÍCIO DE ALVENARIA ESTRUTURAL, COM ACABAMENTO TRAVERTINO. AF_06/2014</v>
          </cell>
          <cell r="C6454" t="str">
            <v>M2</v>
          </cell>
          <cell r="D6454">
            <v>121.92</v>
          </cell>
          <cell r="E6454">
            <v>19.61</v>
          </cell>
          <cell r="F6454">
            <v>141.53</v>
          </cell>
        </row>
        <row r="6455">
          <cell r="A6455">
            <v>87848</v>
          </cell>
          <cell r="B6455" t="str">
            <v>REVESTIMENTO DECORATIVO MONOCAMADA APLICADO COM EQUIPAMENTO DE PROJEÇÃO EM PANOS CEGOS DA FACHADA DE UM EDIFÍCIO DE ESTRUTURA CONVENCIONAL, COM ACABAMENTO TRAVERTINO. AF_06/2014</v>
          </cell>
          <cell r="C6455" t="str">
            <v>M2</v>
          </cell>
          <cell r="D6455">
            <v>168.26</v>
          </cell>
          <cell r="E6455">
            <v>16.18</v>
          </cell>
          <cell r="F6455">
            <v>184.44</v>
          </cell>
        </row>
        <row r="6456">
          <cell r="A6456">
            <v>87849</v>
          </cell>
          <cell r="B6456" t="str">
            <v>REVESTIMENTO DECORATIVO MONOCAMADA APLICADO COM EQUIPAMENTO DE PROJEÇÃO EM PANOS CEGOS DA FACHADA DE UM EDIFÍCIO DE ALVENARIA ESTRUTURAL, COM ACABAMENTO TRAVERTINO. AF_06/2014</v>
          </cell>
          <cell r="C6456" t="str">
            <v>M2</v>
          </cell>
          <cell r="D6456">
            <v>118.74000000000001</v>
          </cell>
          <cell r="E6456">
            <v>13.06</v>
          </cell>
          <cell r="F6456">
            <v>131.80000000000001</v>
          </cell>
        </row>
        <row r="6457">
          <cell r="A6457">
            <v>87850</v>
          </cell>
          <cell r="B6457" t="str">
            <v>REVESTIMENTO DECORATIVO MONOCAMADA APLICADO MANUALMENTE EM PANOS DA FACHADA COM PRESENÇA DE VÃOS, DE UM EDIFÍCIO DE ESTRUTURA CONVENCIONAL E ACABAMENTO TRAVERTINO. AF_06/2014</v>
          </cell>
          <cell r="C6457" t="str">
            <v>M2</v>
          </cell>
          <cell r="D6457">
            <v>175.45</v>
          </cell>
          <cell r="E6457">
            <v>27.46</v>
          </cell>
          <cell r="F6457">
            <v>202.91</v>
          </cell>
        </row>
        <row r="6458">
          <cell r="A6458">
            <v>87851</v>
          </cell>
          <cell r="B6458" t="str">
            <v>REVESTIMENTO DECORATIVO MONOCAMADA APLICADO MANUALMENTE EM PANOS DA FACHADA COM PRESENÇA DE VÃOS, DE UM EDIFÍCIO DE ALVENARIA ESTRUTURAL E ACABAMENTO TRAVERTINO. AF_06/2014</v>
          </cell>
          <cell r="C6458" t="str">
            <v>M2</v>
          </cell>
          <cell r="D6458">
            <v>124.10000000000001</v>
          </cell>
          <cell r="E6458">
            <v>23.95</v>
          </cell>
          <cell r="F6458">
            <v>148.05000000000001</v>
          </cell>
        </row>
        <row r="6459">
          <cell r="A6459">
            <v>87852</v>
          </cell>
          <cell r="B6459" t="str">
            <v>REVESTIMENTO DECORATIVO MONOCAMADA APLICADO COM EQUIPAMENTO DE PROJEÇÃO EM PANOS DA FACHADA COM PRESENÇA DE VÃOS, DE UM EDIFÍCIO DE ESTRUTURA CONVENCIONAL E ACABAMENTO TRAVERTINO. AF_06/2014</v>
          </cell>
          <cell r="C6459" t="str">
            <v>M2</v>
          </cell>
          <cell r="D6459">
            <v>171.01999999999998</v>
          </cell>
          <cell r="E6459">
            <v>18.989999999999998</v>
          </cell>
          <cell r="F6459">
            <v>190.01</v>
          </cell>
        </row>
        <row r="6460">
          <cell r="A6460">
            <v>87853</v>
          </cell>
          <cell r="B6460" t="str">
            <v>REVESTIMENTO DECORATIVO MONOCAMADA APLICADO COM EQUIPAMENTO DE PROJEÇÃO EM PANOS DA FACHADA COM PRESENÇA DE VÃOS, DE UM EDIFÍCIO DE ALVENARIA ESTRUTURAL E ACABAMENTO TRAVERTINO. AF_06/2014</v>
          </cell>
          <cell r="C6460" t="str">
            <v>M2</v>
          </cell>
          <cell r="D6460">
            <v>120.13999999999999</v>
          </cell>
          <cell r="E6460">
            <v>15.87</v>
          </cell>
          <cell r="F6460">
            <v>136.01</v>
          </cell>
        </row>
        <row r="6461">
          <cell r="A6461">
            <v>87854</v>
          </cell>
          <cell r="B6461" t="str">
            <v>REVESTIMENTO DECORATIVO MONOCAMADA APLICADO MANUALMENTE EM SUPERFÍCIES EXTERNAS DA SACADA DE UM EDIFÍCIO DE ESTRUTURA CONVENCIONAL E ACABAMENTO TRAVERTINO. AF_06/2014</v>
          </cell>
          <cell r="C6461" t="str">
            <v>M2</v>
          </cell>
          <cell r="D6461">
            <v>172.39000000000001</v>
          </cell>
          <cell r="E6461">
            <v>38.6</v>
          </cell>
          <cell r="F6461">
            <v>210.99</v>
          </cell>
        </row>
        <row r="6462">
          <cell r="A6462">
            <v>87855</v>
          </cell>
          <cell r="B6462" t="str">
            <v>REVESTIMENTO DECORATIVO MONOCAMADA APLICADO MANUALMENTE EM SUPERFÍCIES EXTERNAS DA SACADA DE UM EDIFÍCIO DE ALVENARIA ESTRUTURAL E ACABAMENTO TRAVERTINO. AF_06/2014</v>
          </cell>
          <cell r="C6462" t="str">
            <v>M2</v>
          </cell>
          <cell r="D6462">
            <v>126.75</v>
          </cell>
          <cell r="E6462">
            <v>35.1</v>
          </cell>
          <cell r="F6462">
            <v>161.85</v>
          </cell>
        </row>
        <row r="6463">
          <cell r="A6463">
            <v>87856</v>
          </cell>
          <cell r="B6463" t="str">
            <v>REVESTIMENTO DECORATIVO MONOCAMADA APLICADO COM EQUIPAMENTO DE PROJEÇÃO EM SUPERFÍCIES EXTERNAS DA SACADA DE UM EDIFÍCIO DE ESTRUTURA CONVENCIONAL E ACABAMENTO TRAVERTINO. AF_06/2014</v>
          </cell>
          <cell r="C6463" t="str">
            <v>M2</v>
          </cell>
          <cell r="D6463">
            <v>165.95</v>
          </cell>
          <cell r="E6463">
            <v>26.28</v>
          </cell>
          <cell r="F6463">
            <v>192.23</v>
          </cell>
        </row>
        <row r="6464">
          <cell r="A6464">
            <v>87857</v>
          </cell>
          <cell r="B6464" t="str">
            <v>REVESTIMENTO DECORATIVO MONOCAMADA APLICADO COM EQUIPAMENTO DE PROJEÇÃO EM SUPERFÍCIES EXTERNAS DA SACADA DE UM EDIFÍCIO DE ALVENARIA ESTRUTURAL E ACABAMENTO TRAVERTINO. AF_06/2014</v>
          </cell>
          <cell r="C6464" t="str">
            <v>M2</v>
          </cell>
          <cell r="D6464">
            <v>120.78</v>
          </cell>
          <cell r="E6464">
            <v>23.16</v>
          </cell>
          <cell r="F6464">
            <v>143.94</v>
          </cell>
        </row>
        <row r="6465">
          <cell r="A6465">
            <v>87858</v>
          </cell>
          <cell r="B6465" t="str">
            <v>REVESTIMENTO DECORATIVO MONOCAMADA APLICADO MANUALMENTE NAS PAREDES INTERNAS DA SACADA COM ACABAMENTO RASPADO. AF_06/2014</v>
          </cell>
          <cell r="C6465" t="str">
            <v>M2</v>
          </cell>
          <cell r="D6465">
            <v>113.27999999999999</v>
          </cell>
          <cell r="E6465">
            <v>25.2</v>
          </cell>
          <cell r="F6465">
            <v>138.47999999999999</v>
          </cell>
        </row>
        <row r="6466">
          <cell r="A6466">
            <v>87859</v>
          </cell>
          <cell r="B6466" t="str">
            <v>REVESTIMENTO DECORATIVO MONOCAMADA APLICADO MANUALMENTE NAS PAREDES INTERNAS DA SACADA COM ACABAMENTO TRAVERTINO. AF_06/2014</v>
          </cell>
          <cell r="C6466" t="str">
            <v>M2</v>
          </cell>
          <cell r="D6466">
            <v>127.32</v>
          </cell>
          <cell r="E6466">
            <v>34.520000000000003</v>
          </cell>
          <cell r="F6466">
            <v>161.84</v>
          </cell>
        </row>
        <row r="6467">
          <cell r="A6467">
            <v>89048</v>
          </cell>
          <cell r="B6467" t="str">
            <v>(COMPOSIÇÃO REPRESENTATIVA) DO SERVIÇO DE EMBOÇO/MASSA ÚNICA, TRAÇO 1:2:8, PREPARO MECÂNICO, COM BETONEIRA DE 400L, EM PAREDES DE AMBIENTES INTERNOS, COM EXECUÇÃO DE TALISCAS, PARA EDIFICAÇÃO HABITACIONAL MULTIFAMILIAR (PRÉDIO). AF_11/2014</v>
          </cell>
          <cell r="C6467" t="str">
            <v>M2</v>
          </cell>
          <cell r="D6467">
            <v>22.389999999999997</v>
          </cell>
          <cell r="E6467">
            <v>17.62</v>
          </cell>
          <cell r="F6467">
            <v>40.01</v>
          </cell>
        </row>
        <row r="6468">
          <cell r="A6468">
            <v>89049</v>
          </cell>
          <cell r="B6468" t="str">
            <v>(COMPOSIÇÃO REPRESENTATIVA) DO SERVIÇO DE APLICAÇÃO MANUAL DE GESSO DESEMPENADO (SEM TALISCAS) EM TETO, ESPESSURA 0,5 CM, PARA EDIFICAÇÃO HABITACIONAL MULTIFAMILIAR (PRÉDIO). AF_11/2014</v>
          </cell>
          <cell r="C6468" t="str">
            <v>M2</v>
          </cell>
          <cell r="D6468">
            <v>12.790000000000001</v>
          </cell>
          <cell r="E6468">
            <v>12.58</v>
          </cell>
          <cell r="F6468">
            <v>25.37</v>
          </cell>
        </row>
        <row r="6469">
          <cell r="A6469">
            <v>89173</v>
          </cell>
          <cell r="B6469" t="str">
            <v>(COMPOSIÇÃO REPRESENTATIVA) DO SERVIÇO DE EMBOÇO/MASSA ÚNICA, APLICADO MANUALMENTE, TRAÇO 1:2:8, EM BETONEIRA DE 400L, PAREDES INTERNAS, COM EXECUÇÃO DE TALISCAS, EDIFICAÇÃO HABITACIONAL UNIFAMILIAR (CASAS) E EDIFICAÇÃO PÚBLICA PADRÃO. AF_12/2014</v>
          </cell>
          <cell r="C6469" t="str">
            <v>M2</v>
          </cell>
          <cell r="D6469">
            <v>22.21</v>
          </cell>
          <cell r="E6469">
            <v>17.11</v>
          </cell>
          <cell r="F6469">
            <v>39.32</v>
          </cell>
        </row>
        <row r="6470">
          <cell r="A6470">
            <v>90406</v>
          </cell>
          <cell r="B6470" t="str">
            <v>MASSA ÚNICA, PARA RECEBIMENTO DE PINTURA, EM ARGAMASSA TRAÇO 1:2:8, PREPARO MECÂNICO COM BETONEIRA 400L, APLICADA MANUALMENTE EM TETO, ESPESSURA DE 20MM, COM EXECUÇÃO DE TALISCAS. AF_03/2015</v>
          </cell>
          <cell r="C6470" t="str">
            <v>M2</v>
          </cell>
          <cell r="D6470">
            <v>25.88</v>
          </cell>
          <cell r="E6470">
            <v>26.02</v>
          </cell>
          <cell r="F6470">
            <v>51.9</v>
          </cell>
        </row>
        <row r="6471">
          <cell r="A6471">
            <v>90407</v>
          </cell>
          <cell r="B6471" t="str">
            <v>MASSA ÚNICA, PARA RECEBIMENTO DE PINTURA, EM ARGAMASSA TRAÇO 1:2:8, PREPARO MANUAL, APLICADA MANUALMENTE EM TETO, ESPESSURA DE 20MM, COM EXECUÇÃO DE TALISCAS. AF_03/2015</v>
          </cell>
          <cell r="C6471" t="str">
            <v>M2</v>
          </cell>
          <cell r="D6471">
            <v>27.76</v>
          </cell>
          <cell r="E6471">
            <v>29.24</v>
          </cell>
          <cell r="F6471">
            <v>57</v>
          </cell>
        </row>
        <row r="6472">
          <cell r="A6472">
            <v>90408</v>
          </cell>
          <cell r="B6472" t="str">
            <v>MASSA ÚNICA, PARA RECEBIMENTO DE PINTURA, EM ARGAMASSA TRAÇO 1:2:8, PREPARO MECÂNICO COM BETONEIRA 400L, APLICADA MANUALMENTE EM TETO, ESPESSURA DE 10MM, COM EXECUÇÃO DE TALISCAS. AF_03/2015</v>
          </cell>
          <cell r="C6472" t="str">
            <v>M2</v>
          </cell>
          <cell r="D6472">
            <v>17.079999999999998</v>
          </cell>
          <cell r="E6472">
            <v>20.85</v>
          </cell>
          <cell r="F6472">
            <v>37.93</v>
          </cell>
        </row>
        <row r="6473">
          <cell r="A6473">
            <v>90409</v>
          </cell>
          <cell r="B6473" t="str">
            <v>MASSA ÚNICA, PARA RECEBIMENTO DE PINTURA, EM ARGAMASSA TRAÇO 1:2:8, PREPARO MANUAL, APLICADA MANUALMENTE EM TETO, ESPESSURA DE 10MM, COM EXECUÇÃO DE TALISCAS. AF_03/2015</v>
          </cell>
          <cell r="C6473" t="str">
            <v>M2</v>
          </cell>
          <cell r="D6473">
            <v>18.149999999999999</v>
          </cell>
          <cell r="E6473">
            <v>22.67</v>
          </cell>
          <cell r="F6473">
            <v>40.82</v>
          </cell>
        </row>
        <row r="6474">
          <cell r="A6474">
            <v>104203</v>
          </cell>
          <cell r="B6474" t="str">
            <v>EMBOÇO OU MASSA ÚNICA EM ARGAMASSA TRAÇO 1:2:8, PREPARO MECÂNICA COM BETONEIRA 400 L, APLICADA COM PROJETOR TIPO CANEQUINHA EM PANOS DE FACHADA COM PRESENÇA DE VÃOS, ESPESSURA DE 25 MM, ACESSO POR BALANCIM MANUAL. AF_08/2022</v>
          </cell>
          <cell r="C6474" t="str">
            <v>M2</v>
          </cell>
          <cell r="D6474">
            <v>33.870000000000005</v>
          </cell>
          <cell r="E6474">
            <v>26.77</v>
          </cell>
          <cell r="F6474">
            <v>60.64</v>
          </cell>
        </row>
        <row r="6475">
          <cell r="A6475">
            <v>104204</v>
          </cell>
          <cell r="B6475" t="str">
            <v>EMBOÇO OU MASSA ÚNICA EM ARGAMASSA TRAÇO 1:2:8, PREPARO MECÂNICA COM BETONEIRA 400 L, APLICADA COM PROJETOR TIPO CANEQUINHA EM PANOS DE FACHADA COM PRESENÇA DE VÃOS, ESPESSURA DE 35 MM, ACESSO POR BALANCIM MANUAL. AF_08/2022</v>
          </cell>
          <cell r="C6475" t="str">
            <v>M2</v>
          </cell>
          <cell r="D6475">
            <v>43.79</v>
          </cell>
          <cell r="E6475">
            <v>34.479999999999997</v>
          </cell>
          <cell r="F6475">
            <v>78.27</v>
          </cell>
        </row>
        <row r="6476">
          <cell r="A6476">
            <v>104205</v>
          </cell>
          <cell r="B6476" t="str">
            <v>EMBOÇO OU MASSA ÚNICA EM ARGAMASSA TRAÇO 1:2:8, PREPARO MECÂNICA COM BETONEIRA 400 L, APLICADA COM PROJETOR TIPO CANEQUINHA EM PANOS DE FACHADA COM PRESENÇA DE VÃOS, ESPESSURA DE 45 MM, ACESSO POR BALANCIM MANUAL. AF_08/2022</v>
          </cell>
          <cell r="C6476" t="str">
            <v>M2</v>
          </cell>
          <cell r="D6476">
            <v>49.250000000000007</v>
          </cell>
          <cell r="E6476">
            <v>35.479999999999997</v>
          </cell>
          <cell r="F6476">
            <v>84.73</v>
          </cell>
        </row>
        <row r="6477">
          <cell r="A6477">
            <v>104206</v>
          </cell>
          <cell r="B6477" t="str">
            <v>EMBOÇO OU MASSA ÚNICA EM ARGAMASSA TRAÇO 1:2:8, PREPARO MECÂNICA COM BETONEIRA 400 L, APLICADA COM PROJETOR TIPO CANEQUINHA EM PANOS DE FACHADA COM PRESENÇA DE VÃOS, ESPESSURA DE 50 MM, ACESSO POR BALANCIM MANUAL. AF_08/2022</v>
          </cell>
          <cell r="C6477" t="str">
            <v>M2</v>
          </cell>
          <cell r="D6477">
            <v>54.26</v>
          </cell>
          <cell r="E6477">
            <v>39.4</v>
          </cell>
          <cell r="F6477">
            <v>93.66</v>
          </cell>
        </row>
        <row r="6478">
          <cell r="A6478">
            <v>104207</v>
          </cell>
          <cell r="B6478" t="str">
            <v>EMBOÇO OU MASSA ÚNICA EM ARGAMASSA TRAÇO 1:2:8, PREPARO MECÂNICA COM BETONEIRA 400 L, APLICADA COM PROJETOR TIPO CANEQUINHA EM PANOS DE FACHADA SEM PRESENÇA DE VÃOS, ESPESSURA DE 25 MM, ACESSO POR BALANCIM MANUAL. AF_08/2022</v>
          </cell>
          <cell r="C6478" t="str">
            <v>M2</v>
          </cell>
          <cell r="D6478">
            <v>26.990000000000002</v>
          </cell>
          <cell r="E6478">
            <v>17.11</v>
          </cell>
          <cell r="F6478">
            <v>44.1</v>
          </cell>
        </row>
        <row r="6479">
          <cell r="A6479">
            <v>104208</v>
          </cell>
          <cell r="B6479" t="str">
            <v>EMBOÇO OU MASSA ÚNICA EM ARGAMASSA TRAÇO 1:2:8, PREPARO MECÂNICA COM BETONEIRA 400 L, APLICADA COM PROJETOR TIPO CANEQUINHA EM PANOS DE FACHADA SEM PRESENÇA DE VÃOS, ESPESSURA DE 35 MM, ACESSO POR BALANCIM MANUAL. AF_08/2022</v>
          </cell>
          <cell r="C6479" t="str">
            <v>M2</v>
          </cell>
          <cell r="D6479">
            <v>36.590000000000003</v>
          </cell>
          <cell r="E6479">
            <v>24.69</v>
          </cell>
          <cell r="F6479">
            <v>61.28</v>
          </cell>
        </row>
        <row r="6480">
          <cell r="A6480">
            <v>104209</v>
          </cell>
          <cell r="B6480" t="str">
            <v>EMBOÇO OU MASSA ÚNICA EM ARGAMASSA TRAÇO 1:2:8, PREPARO MECÂNICA COM BETONEIRA 400 L, APLICADA COM PROJETOR TIPO CANEQUINHA EM PANOS DE FACHADA SEM PRESENÇA DE VÃOS, ESPESSURA DE 45 MM, ACESSO POR BALANCIM MANUAL. AF_08/2022</v>
          </cell>
          <cell r="C6480" t="str">
            <v>M2</v>
          </cell>
          <cell r="D6480">
            <v>41.75</v>
          </cell>
          <cell r="E6480">
            <v>25.62</v>
          </cell>
          <cell r="F6480">
            <v>67.37</v>
          </cell>
        </row>
        <row r="6481">
          <cell r="A6481">
            <v>104210</v>
          </cell>
          <cell r="B6481" t="str">
            <v>EMBOÇO OU MASSA ÚNICA EM ARGAMASSA TRAÇO 1:2:8, PREPARO MECÂNICA COM BETONEIRA 400 L, APLICADA COM PROJETOR TIPO CANEQUINHA EM PANOS DE FACHADA SEM PRESENÇA DE VÃOS, ESPESSURA DE 50 MM, ACESSO POR BALANCIM MANUAL. AF_08/2022</v>
          </cell>
          <cell r="C6481" t="str">
            <v>M2</v>
          </cell>
          <cell r="D6481">
            <v>43.959999999999994</v>
          </cell>
          <cell r="E6481">
            <v>25.56</v>
          </cell>
          <cell r="F6481">
            <v>69.52</v>
          </cell>
        </row>
        <row r="6482">
          <cell r="A6482">
            <v>104211</v>
          </cell>
          <cell r="B6482" t="str">
            <v>EMBOÇO OU MASSA ÚNICA EM ARGAMASSA TRAÇO 1:2:8, PREPARO MECÂNICA COM BETONEIRA 400 L, APLICADA COM PROJETOR TIPO CANEQUINHA EM SUPERFÍCIES EXTERNAS DA SACADA, ESPESSURA DE 25 MM, ACESSO POR BALANCIM MANUAL, SEM USO DE TELA METÁLICA. AF_08/2022</v>
          </cell>
          <cell r="C6482" t="str">
            <v>M2</v>
          </cell>
          <cell r="D6482">
            <v>42.980000000000004</v>
          </cell>
          <cell r="E6482">
            <v>45.47</v>
          </cell>
          <cell r="F6482">
            <v>88.45</v>
          </cell>
        </row>
        <row r="6483">
          <cell r="A6483">
            <v>104212</v>
          </cell>
          <cell r="B6483" t="str">
            <v>EMBOÇO OU MASSA ÚNICA EM ARGAMASSA TRAÇO 1:2:8, PREPARO MECÂNICA COM BETONEIRA 400 L, APLICADA COM PROJETOR TIPO CANEQUINHA EM SUPERFÍCIES EXTERNAS DA SACADA, ESPESSURA DE 35 MM, ACESSO POR BALANCIM MANUAL, SEM USO DE TELA METÁLICA. AF_08/2022</v>
          </cell>
          <cell r="C6483" t="str">
            <v>M2</v>
          </cell>
          <cell r="D6483">
            <v>52.599999999999994</v>
          </cell>
          <cell r="E6483">
            <v>53.11</v>
          </cell>
          <cell r="F6483">
            <v>105.71</v>
          </cell>
        </row>
        <row r="6484">
          <cell r="A6484">
            <v>104213</v>
          </cell>
          <cell r="B6484" t="str">
            <v>EMBOÇO OU MASSA ÚNICA EM ARGAMASSA TRAÇO 1:2:8, PREPARO MECÂNICA COM BETONEIRA 400 L, APLICADA COM PROJETOR TIPO CANEQUINHA EM SUPERFÍCIES EXTERNAS DA SACADA, ESPESSURA DE 45 MM, ACESSO POR BALANCIM MANUAL, SEM USO DE TELA METÁLICA. AF_08/2022</v>
          </cell>
          <cell r="C6484" t="str">
            <v>M2</v>
          </cell>
          <cell r="D6484">
            <v>57.76</v>
          </cell>
          <cell r="E6484">
            <v>54.04</v>
          </cell>
          <cell r="F6484">
            <v>111.8</v>
          </cell>
        </row>
        <row r="6485">
          <cell r="A6485">
            <v>104214</v>
          </cell>
          <cell r="B6485" t="str">
            <v>EMBOÇO OU MASSA ÚNICA EM ARGAMASSA TRAÇO 1:2:8, PREPARO MECÂNICA COM BETONEIRA 400 L, APLICADA COM PROJETOR TIPO CANEQUINHA EM SUPERFÍCIES EXTERNAS DA SACADA, ESPESSURA DE 50 MM, ACESSO POR BALANCIM MANUAL, SEM USO DE TELA METÁLICA. AF_08/2022</v>
          </cell>
          <cell r="C6485" t="str">
            <v>M2</v>
          </cell>
          <cell r="D6485">
            <v>67.97</v>
          </cell>
          <cell r="E6485">
            <v>66</v>
          </cell>
          <cell r="F6485">
            <v>133.97</v>
          </cell>
        </row>
        <row r="6486">
          <cell r="A6486">
            <v>104215</v>
          </cell>
          <cell r="B6486" t="str">
            <v>EMBOÇO OU MASSA ÚNICA EM ARGAMASSA TRAÇO 1:2:8, PREPARO MECÂNICA COM BETONEIRA 400 L, APLICADA COM PROJETOR TIPO CANEQUINHA EM SUPERFÍCIES INTERNAS DA SACADA, ESPESSURA DE 25 MM,  SEM USO DE TELA METÁLICA. AF_08/2022</v>
          </cell>
          <cell r="C6486" t="str">
            <v>M2</v>
          </cell>
          <cell r="D6486">
            <v>41.830000000000005</v>
          </cell>
          <cell r="E6486">
            <v>39.85</v>
          </cell>
          <cell r="F6486">
            <v>81.680000000000007</v>
          </cell>
        </row>
        <row r="6487">
          <cell r="A6487">
            <v>104216</v>
          </cell>
          <cell r="B6487" t="str">
            <v>EMBOÇO OU MASSA ÚNICA EM ARGAMASSA TRAÇO 1:2:8, PREPARO MECÂNICA COM BETONEIRA 400 L, APLICADA COM PROJETOR TIPO CANEQUINHA EM SUPERFÍCIES INTERNAS DA SACADA, ESPESSURA DE 35 MM, SEM USO DE TELA METÁLICA. AF_08/2022</v>
          </cell>
          <cell r="C6487" t="str">
            <v>M2</v>
          </cell>
          <cell r="D6487">
            <v>51.759999999999991</v>
          </cell>
          <cell r="E6487">
            <v>46.7</v>
          </cell>
          <cell r="F6487">
            <v>98.46</v>
          </cell>
        </row>
        <row r="6488">
          <cell r="A6488">
            <v>104217</v>
          </cell>
          <cell r="B6488" t="str">
            <v>EMBOÇO OU MASSA ÚNICA EM ARGAMASSA TRAÇO 1:2:8, PREPARO MECÂNICA COM BETONEIRA 400 L, APLICADA MANUALMENTE EM PANOS DE FACHADA COM PRESENÇA DE VÃOS, ESPESSURA DE 25 MM, ACESSO POR ANDAIME. AF_08/2022</v>
          </cell>
          <cell r="C6488" t="str">
            <v>M2</v>
          </cell>
          <cell r="D6488">
            <v>26.5</v>
          </cell>
          <cell r="E6488">
            <v>26.14</v>
          </cell>
          <cell r="F6488">
            <v>52.64</v>
          </cell>
        </row>
        <row r="6489">
          <cell r="A6489">
            <v>104218</v>
          </cell>
          <cell r="B6489" t="str">
            <v>EMBOÇO OU MASSA ÚNICA EM ARGAMASSA TRAÇO 1:2:8, PREPARO MANUAL, APLICADA MANUALMENTE EM PANOS DE FACHADA COM PRESENÇA DE VÃOS, ESPESSURA DE 25 MM, ACESSO POR ANDAIME. AF_08/2022</v>
          </cell>
          <cell r="C6489" t="str">
            <v>M2</v>
          </cell>
          <cell r="D6489">
            <v>28.049999999999997</v>
          </cell>
          <cell r="E6489">
            <v>28.85</v>
          </cell>
          <cell r="F6489">
            <v>56.9</v>
          </cell>
        </row>
        <row r="6490">
          <cell r="A6490">
            <v>104219</v>
          </cell>
          <cell r="B6490" t="str">
            <v>EMBOÇO OU MASSA ÚNICA EM ARGAMASSA INDUSTRIALIZADA, PREPARO MECÂNICA E APLICAÇÃO COM EQUIPAMENTO DE MISTURA E PROJEÇÃO DE 1,5 M3/H DE ARGAMASSA EM PANOS DE FACHADA COM PRESENÇA DE VÃOS, ESPESSURA DE 25 MM, ACESSO POR ANDAIME. AF_08/2022</v>
          </cell>
          <cell r="C6490" t="str">
            <v>M2</v>
          </cell>
          <cell r="D6490">
            <v>58.959999999999994</v>
          </cell>
          <cell r="E6490">
            <v>23.86</v>
          </cell>
          <cell r="F6490">
            <v>82.82</v>
          </cell>
        </row>
        <row r="6491">
          <cell r="A6491">
            <v>104220</v>
          </cell>
          <cell r="B6491" t="str">
            <v>EMBOÇO OU MASSA ÚNICA EM ARGAMASSA TRAÇO 1:2:8, PREPARO MECÂNICA COM BETONEIRA 400 L, APLICADA COM PROJETOR TIPO CANEQUINHA EM PANOS DE FACHADA COM PRESENÇA DE VÃOS, ESPESSURA DE 25 MM, ACESSO POR ANDAIME. AF_08/2022</v>
          </cell>
          <cell r="C6491" t="str">
            <v>M2</v>
          </cell>
          <cell r="D6491">
            <v>32.08</v>
          </cell>
          <cell r="E6491">
            <v>24.06</v>
          </cell>
          <cell r="F6491">
            <v>56.14</v>
          </cell>
        </row>
        <row r="6492">
          <cell r="A6492">
            <v>104221</v>
          </cell>
          <cell r="B6492" t="str">
            <v>EMBOÇO OU MASSA ÚNICA EM ARGAMASSA TRAÇO 1:2:8, PREPARO MECÂNICA COM BETONEIRA 400 L, APLICADA MANUALMENTE EM PANOS DE FACHADA COM PRESENÇA DE VÃOS, ESPESSURA DE 35 MM, ACESSO POR ANDAIME. AF_08/2022</v>
          </cell>
          <cell r="C6492" t="str">
            <v>M2</v>
          </cell>
          <cell r="D6492">
            <v>34.120000000000005</v>
          </cell>
          <cell r="E6492">
            <v>33.61</v>
          </cell>
          <cell r="F6492">
            <v>67.73</v>
          </cell>
        </row>
        <row r="6493">
          <cell r="A6493">
            <v>104222</v>
          </cell>
          <cell r="B6493" t="str">
            <v>EMBOÇO OU MASSA ÚNICA EM ARGAMASSA TRAÇO 1:2:8, PREPARO MANUAL, APLICADA MANUALMENTE EM PANOS DE FACHADA COM PRESENÇA DE VÃOS, ESPESSURA DE 35 MM, ACESSO POR ANDAIME. AF_08/2022</v>
          </cell>
          <cell r="C6493" t="str">
            <v>M2</v>
          </cell>
          <cell r="D6493">
            <v>36.199999999999996</v>
          </cell>
          <cell r="E6493">
            <v>37.24</v>
          </cell>
          <cell r="F6493">
            <v>73.44</v>
          </cell>
        </row>
        <row r="6494">
          <cell r="A6494">
            <v>104223</v>
          </cell>
          <cell r="B6494" t="str">
            <v>EMBOÇO OU MASSA ÚNICA EM ARGAMASSA INDUSTRIALIZADA, PREPARO MECÂNICA E APLICAÇÃO COM EQUIPAMENTO DE MISTURA E PROJEÇÃO DE 1,5 M3/H DE ARGAMASSA EM PANOS DE FACHADA COM PRESENÇA DE VÃOS, ESPESSURA DE 35 MM, ACESSO POR ANDAIME. AF_08/2022</v>
          </cell>
          <cell r="C6494" t="str">
            <v>M2</v>
          </cell>
          <cell r="D6494">
            <v>77.680000000000007</v>
          </cell>
          <cell r="E6494">
            <v>30.71</v>
          </cell>
          <cell r="F6494">
            <v>108.39</v>
          </cell>
        </row>
        <row r="6495">
          <cell r="A6495">
            <v>104224</v>
          </cell>
          <cell r="B6495" t="str">
            <v>EMBOÇO OU MASSA ÚNICA EM ARGAMASSA TRAÇO 1:2:8, PREPARO MECÂNICA COM BETONEIRA 400 L, APLICADA COM PROJETOR TIPO CANEQUINHA EM PANOS DE FACHADA COM PRESENÇA DE VÃOS, ESPESSURA DE 35 MM, ACESSO POR ANDAIME. AF_08/2022</v>
          </cell>
          <cell r="C6495" t="str">
            <v>M2</v>
          </cell>
          <cell r="D6495">
            <v>41.460000000000008</v>
          </cell>
          <cell r="E6495">
            <v>30.97</v>
          </cell>
          <cell r="F6495">
            <v>72.430000000000007</v>
          </cell>
        </row>
        <row r="6496">
          <cell r="A6496">
            <v>104225</v>
          </cell>
          <cell r="B6496" t="str">
            <v>EMBOÇO OU MASSA ÚNICA EM ARGAMASSA TRAÇO 1:2:8, PREPARO MECÂNICA COM BETONEIRA 400 L, APLICADA MANUALMENTE EM PANOS DE FACHADA COM PRESENÇA DE VÃOS, ESPESSURA DE 45 MM, ACESSO POR ANDAIME. AF_08/2022</v>
          </cell>
          <cell r="C6496" t="str">
            <v>M2</v>
          </cell>
          <cell r="D6496">
            <v>38.9</v>
          </cell>
          <cell r="E6496">
            <v>34.619999999999997</v>
          </cell>
          <cell r="F6496">
            <v>73.52</v>
          </cell>
        </row>
        <row r="6497">
          <cell r="A6497">
            <v>104226</v>
          </cell>
          <cell r="B6497" t="str">
            <v>EMBOÇO OU MASSA ÚNICA EM ARGAMASSA TRAÇO 1:2:8, PREPARO MANUAL, APLICADA MANUALMENTE EM PANOS DE FACHADA COM PRESENÇA DE VÃOS, ESPESSURA DE 45 MM, ACESSO POR ANDAIME. AF_08/2022</v>
          </cell>
          <cell r="C6497" t="str">
            <v>M2</v>
          </cell>
          <cell r="D6497">
            <v>41.550000000000004</v>
          </cell>
          <cell r="E6497">
            <v>39.130000000000003</v>
          </cell>
          <cell r="F6497">
            <v>80.680000000000007</v>
          </cell>
        </row>
        <row r="6498">
          <cell r="A6498">
            <v>104227</v>
          </cell>
          <cell r="B6498" t="str">
            <v>EMBOÇO OU MASSA ÚNICA EM ARGAMASSA INDUSTRIALIZADA, PREPARO MECÂNICA E APLICAÇÃO COM EQUIPAMENTO DE MISTURA E PROJEÇÃO DE 1,5 M3/H DE ARGAMASSA EM PANOS DE FACHADA COM PRESENÇA DE VÃOS, ESPESSURA DE 45 MM, ACESSO POR ANDAIME. AF_08/2022</v>
          </cell>
          <cell r="C6498" t="str">
            <v>M2</v>
          </cell>
          <cell r="D6498">
            <v>93.84</v>
          </cell>
          <cell r="E6498">
            <v>31.64</v>
          </cell>
          <cell r="F6498">
            <v>125.48</v>
          </cell>
        </row>
        <row r="6499">
          <cell r="A6499">
            <v>104228</v>
          </cell>
          <cell r="B6499" t="str">
            <v>EMBOÇO OU MASSA ÚNICA EM ARGAMASSA TRAÇO 1:2:8, PREPARO MECÂNICA COM BETONEIRA 400 L, APLICADA COM PROJETOR TIPO CANEQUINHA EM PANOS DE FACHADA COM PRESENÇA DE VÃOS, ESPESSURA DE 45 MM, ACESSO POR ANDAIME. AF_08/2022</v>
          </cell>
          <cell r="C6499" t="str">
            <v>M2</v>
          </cell>
          <cell r="D6499">
            <v>46.93</v>
          </cell>
          <cell r="E6499">
            <v>31.96</v>
          </cell>
          <cell r="F6499">
            <v>78.89</v>
          </cell>
        </row>
        <row r="6500">
          <cell r="A6500">
            <v>104229</v>
          </cell>
          <cell r="B6500" t="str">
            <v>EMBOÇO OU MASSA ÚNICA EM ARGAMASSA TRAÇO 1:2:8, PREPARO MECÂNICA COM BETONEIRA 400 L, APLICADA MANUALMENTE EM PANOS DE FACHADA COM PRESENÇA DE VÃOS, ESPESSURA DE 50 MM, ACESSO POR ANDAIME. AF_08/2022</v>
          </cell>
          <cell r="C6500" t="str">
            <v>M2</v>
          </cell>
          <cell r="D6500">
            <v>44.499999999999993</v>
          </cell>
          <cell r="E6500">
            <v>42.52</v>
          </cell>
          <cell r="F6500">
            <v>87.02</v>
          </cell>
        </row>
        <row r="6501">
          <cell r="A6501">
            <v>104230</v>
          </cell>
          <cell r="B6501" t="str">
            <v>EMBOÇO OU MASSA ÚNICA EM ARGAMASSA TRAÇO 1:2:8, PREPARO MANUAL, APLICADA MANUALMENTE EM PANOS DE FACHADA COM PRESENÇA DE VÃOS, ESPESSURA DE 50 MM, ACESSO POR ANDAIME. AF_08/2022</v>
          </cell>
          <cell r="C6501" t="str">
            <v>M2</v>
          </cell>
          <cell r="D6501">
            <v>47.390000000000008</v>
          </cell>
          <cell r="E6501">
            <v>47.51</v>
          </cell>
          <cell r="F6501">
            <v>94.9</v>
          </cell>
        </row>
        <row r="6502">
          <cell r="A6502">
            <v>104231</v>
          </cell>
          <cell r="B6502" t="str">
            <v>EMBOÇO OU MASSA ÚNICA EM ARGAMASSA INDUSTRIALIZADA, PREPARO MECÂNICA E APLICAÇÃO COM EQUIPAMENTO DE MISTURA E PROJEÇÃO DE 1,5 M3/H DE ARGAMASSA EM PANOS DE FACHADA COM PRESENÇA DE VÃOS, ESPESSURA DE 50 MM, ACESSO POR ANDAIME. AF_08/2022</v>
          </cell>
          <cell r="C6502" t="str">
            <v>M2</v>
          </cell>
          <cell r="D6502">
            <v>103.19</v>
          </cell>
          <cell r="E6502">
            <v>35.18</v>
          </cell>
          <cell r="F6502">
            <v>138.37</v>
          </cell>
        </row>
        <row r="6503">
          <cell r="A6503">
            <v>104232</v>
          </cell>
          <cell r="B6503" t="str">
            <v>EMBOÇO OU MASSA ÚNICA EM ARGAMASSA TRAÇO 1:2:8, PREPARO MECÂNICA COM BETONEIRA 400 L, APLICADA COM PROJETOR TIPO CANEQUINHA EM PANOS DE FACHADA COM PRESENÇA DE VÃOS, ESPESSURA DE 50 MM, ACESSO POR ANDAIME. AF_08/2022</v>
          </cell>
          <cell r="C6503" t="str">
            <v>M2</v>
          </cell>
          <cell r="D6503">
            <v>51.7</v>
          </cell>
          <cell r="E6503">
            <v>35.53</v>
          </cell>
          <cell r="F6503">
            <v>87.23</v>
          </cell>
        </row>
        <row r="6504">
          <cell r="A6504">
            <v>104233</v>
          </cell>
          <cell r="B6504" t="str">
            <v>EMBOÇO OU MASSA ÚNICA EM ARGAMASSA TRAÇO 1:2:8, PREPARO MECÂNICA COM BETONEIRA 400 L, APLICADA MANUALMENTE EM PANOS DE FACHADA SEM PRESENÇA DE VÃOS, ESPESSURA DE 25 MM, ACESSO POR ANDAIME. AF_08/2022</v>
          </cell>
          <cell r="C6504" t="str">
            <v>M2</v>
          </cell>
          <cell r="D6504">
            <v>21.889999999999997</v>
          </cell>
          <cell r="E6504">
            <v>16.760000000000002</v>
          </cell>
          <cell r="F6504">
            <v>38.65</v>
          </cell>
        </row>
        <row r="6505">
          <cell r="A6505">
            <v>104234</v>
          </cell>
          <cell r="B6505" t="str">
            <v>EMBOÇO OU MASSA ÚNICA EM ARGAMASSA TRAÇO 1:2:8, PREPARO MANUAL, APLICADA MANUALMENTE EM PANOS DE FACHADA SEM PRESENÇA DE VÃOS, ESPESSURA DE 25 MM, ACESSO POR ANDAIME. AF_08/2022</v>
          </cell>
          <cell r="C6505" t="str">
            <v>M2</v>
          </cell>
          <cell r="D6505">
            <v>23.37</v>
          </cell>
          <cell r="E6505">
            <v>19.260000000000002</v>
          </cell>
          <cell r="F6505">
            <v>42.63</v>
          </cell>
        </row>
        <row r="6506">
          <cell r="A6506">
            <v>104235</v>
          </cell>
          <cell r="B6506" t="str">
            <v>EMBOÇO OU MASSA ÚNICA EM ARGAMASSA INDUSTRIALIZADA, PREPARO MECÂNICA E APLICAÇÃO COM EQUIPAMENTO DE MISTURA E PROJEÇÃO DE 1,5 M3/H DE ARGAMASSA EM PANOS DE FACHADA SEM PRESENÇA DE VÃOS, ESPESSURA DE 25 MM, ACESSO POR ANDAIME. AF_08/2022</v>
          </cell>
          <cell r="C6506" t="str">
            <v>M2</v>
          </cell>
          <cell r="D6506">
            <v>52.46</v>
          </cell>
          <cell r="E6506">
            <v>15.26</v>
          </cell>
          <cell r="F6506">
            <v>67.72</v>
          </cell>
        </row>
        <row r="6507">
          <cell r="A6507">
            <v>104236</v>
          </cell>
          <cell r="B6507" t="str">
            <v>EMBOÇO OU MASSA ÚNICA EM ARGAMASSA TRAÇO 1:2:8, PREPARO MECÂNICA COM BETONEIRA 400 L, APLICADA COM PROJETOR TIPO CANEQUINHA EM PANOS DE FACHADA SEM PRESENÇA DE VÃOS, ESPESSURA DE 25 MM, ACESSO POR ANDAIME. AF_08/2022</v>
          </cell>
          <cell r="C6507" t="str">
            <v>M2</v>
          </cell>
          <cell r="D6507">
            <v>25.890000000000004</v>
          </cell>
          <cell r="E6507">
            <v>15.45</v>
          </cell>
          <cell r="F6507">
            <v>41.34</v>
          </cell>
        </row>
        <row r="6508">
          <cell r="A6508">
            <v>104237</v>
          </cell>
          <cell r="B6508" t="str">
            <v>EMBOÇO OU MASSA ÚNICA EM ARGAMASSA TRAÇO 1:2:8, PREPARO MECÂNICA COM BETONEIRA 400 L, APLICADA MANUALMENTE EM PANOS DE FACHADA SEM PRESENÇA DE VÃOS, ESPESSURA DE 35 MM, ACESSO POR ANDAIME. AF_08/2022</v>
          </cell>
          <cell r="C6508" t="str">
            <v>M2</v>
          </cell>
          <cell r="D6508">
            <v>29.21</v>
          </cell>
          <cell r="E6508">
            <v>24.21</v>
          </cell>
          <cell r="F6508">
            <v>53.42</v>
          </cell>
        </row>
        <row r="6509">
          <cell r="A6509">
            <v>104238</v>
          </cell>
          <cell r="B6509" t="str">
            <v>EMBOÇO OU MASSA ÚNICA EM ARGAMASSA TRAÇO 1:2:8, PREPARO MANUAL, APLICADA MANUALMENTE EM PANOS DE FACHADA SEM PRESENÇA DE VÃOS, ESPESSURA DE 35 MM, ACESSO POR ANDAIME. AF_08/2022</v>
          </cell>
          <cell r="C6509" t="str">
            <v>M2</v>
          </cell>
          <cell r="D6509">
            <v>31.18</v>
          </cell>
          <cell r="E6509">
            <v>27.57</v>
          </cell>
          <cell r="F6509">
            <v>58.75</v>
          </cell>
        </row>
        <row r="6510">
          <cell r="A6510">
            <v>104239</v>
          </cell>
          <cell r="B6510" t="str">
            <v>EMBOÇO OU MASSA ÚNICA EM ARGAMASSA INDUSTRIALIZADA, PREPARO MECÂNICA E APLICAÇÃO COM EQUIPAMENTO DE MISTURA E PROJEÇÃO DE 1,5 M3/H DE ARGAMASSA EM PANOS DE FACHADA SEM PRESENÇA DE VÃOS, ESPESSURA DE 35 MM, ACESSO POR ANDAIME. AF_08/2022</v>
          </cell>
          <cell r="C6510" t="str">
            <v>M2</v>
          </cell>
          <cell r="D6510">
            <v>70.16</v>
          </cell>
          <cell r="E6510">
            <v>22.07</v>
          </cell>
          <cell r="F6510">
            <v>92.23</v>
          </cell>
        </row>
        <row r="6511">
          <cell r="A6511">
            <v>104240</v>
          </cell>
          <cell r="B6511" t="str">
            <v>EMBOÇO OU MASSA ÚNICA EM ARGAMASSA TRAÇO 1:2:8, PREPARO MECÂNICA COM BETONEIRA 400 L, APLICADA COM PROJETOR TIPO CANEQUINHA EM PANOS DE FACHADA SEM PRESENÇA DE VÃOS, ESPESSURA DE 35 MM, ACESSO POR ANDAIME. AF_08/2022</v>
          </cell>
          <cell r="C6511" t="str">
            <v>M2</v>
          </cell>
          <cell r="D6511">
            <v>35</v>
          </cell>
          <cell r="E6511">
            <v>22.32</v>
          </cell>
          <cell r="F6511">
            <v>57.32</v>
          </cell>
        </row>
        <row r="6512">
          <cell r="A6512">
            <v>104241</v>
          </cell>
          <cell r="B6512" t="str">
            <v>EMBOÇO OU MASSA ÚNICA EM ARGAMASSA TRAÇO 1:2:8, PREPARO MECÂNICA COM BETONEIRA 400 L, APLICADA MANUALMENTE EM PANOS DE FACHADA SEM PRESENÇA DE VÃOS, ESPESSURA DE 45 MM, ACESSO POR ANDAIME. AF_08/2022</v>
          </cell>
          <cell r="C6512" t="str">
            <v>M2</v>
          </cell>
          <cell r="D6512">
            <v>33.700000000000003</v>
          </cell>
          <cell r="E6512">
            <v>25.13</v>
          </cell>
          <cell r="F6512">
            <v>58.83</v>
          </cell>
        </row>
        <row r="6513">
          <cell r="A6513">
            <v>104242</v>
          </cell>
          <cell r="B6513" t="str">
            <v>EMBOÇO OU MASSA ÚNICA EM ARGAMASSA TRAÇO 1:2:8, PREPARO MANUAL, APLICADA MANUALMENTE EM PANOS DE FACHADA SEM PRESENÇA DE VÃOS, ESPESSURA DE 45 MM, ACESSO POR ANDAIME. AF_08/2022</v>
          </cell>
          <cell r="C6513" t="str">
            <v>M2</v>
          </cell>
          <cell r="D6513">
            <v>36.17</v>
          </cell>
          <cell r="E6513">
            <v>29.34</v>
          </cell>
          <cell r="F6513">
            <v>65.510000000000005</v>
          </cell>
        </row>
        <row r="6514">
          <cell r="A6514">
            <v>104243</v>
          </cell>
          <cell r="B6514" t="str">
            <v>EMBOÇO OU MASSA ÚNICA EM ARGAMASSA INDUSTRIALIZADA, PREPARO MECÂNICA E APLICAÇÃO COM EQUIPAMENTO DE MISTURA E PROJEÇÃO DE 1,5 M3/H DE ARGAMASSA EM PANOS DE FACHADA SEM PRESENÇA DE VÃOS, ESPESSURA DE 45 MM, ACESSO POR ANDAIME. AF_08/2022</v>
          </cell>
          <cell r="C6514" t="str">
            <v>M2</v>
          </cell>
          <cell r="D6514">
            <v>85.27000000000001</v>
          </cell>
          <cell r="E6514">
            <v>22.93</v>
          </cell>
          <cell r="F6514">
            <v>108.2</v>
          </cell>
        </row>
        <row r="6515">
          <cell r="A6515">
            <v>104244</v>
          </cell>
          <cell r="B6515" t="str">
            <v>EMBOÇO OU MASSA ÚNICA EM ARGAMASSA TRAÇO 1:2:8, PREPARO MECÂNICA COM BETONEIRA 400 L, APLICADA COM PROJETOR TIPO CANEQUINHA EM PANOS DE FACHADA SEM PRESENÇA DE VÃOS, ESPESSURA DE 45 MM, ACESSO POR ANDAIME. AF_08/2022</v>
          </cell>
          <cell r="C6515" t="str">
            <v>M2</v>
          </cell>
          <cell r="D6515">
            <v>40.159999999999997</v>
          </cell>
          <cell r="E6515">
            <v>23.24</v>
          </cell>
          <cell r="F6515">
            <v>63.4</v>
          </cell>
        </row>
        <row r="6516">
          <cell r="A6516">
            <v>104245</v>
          </cell>
          <cell r="B6516" t="str">
            <v>EMBOÇO OU MASSA ÚNICA EM ARGAMASSA TRAÇO 1:2:8, PREPARO MECÂNICA COM BETONEIRA 400 L, APLICADA MANUALMENTE EM PANOS DE FACHADA SEM PRESENÇA DE VÃOS, ESPESSURA DE 50 MM, ACESSO POR ANDAIME. AF_08/2022</v>
          </cell>
          <cell r="C6516" t="str">
            <v>M2</v>
          </cell>
          <cell r="D6516">
            <v>36.75</v>
          </cell>
          <cell r="E6516">
            <v>27.44</v>
          </cell>
          <cell r="F6516">
            <v>64.19</v>
          </cell>
        </row>
        <row r="6517">
          <cell r="A6517">
            <v>104246</v>
          </cell>
          <cell r="B6517" t="str">
            <v>EMBOÇO OU MASSA ÚNICA EM ARGAMASSA TRAÇO 1:2:8, PREPARO MANUAL, APLICADA MANUALMENTE EM PANOS DE FACHADA SEM PRESENÇA DE VÃOS, ESPESSURA DE 50 MM, ACESSO POR ANDAIME. AF_08/2022</v>
          </cell>
          <cell r="C6517" t="str">
            <v>M2</v>
          </cell>
          <cell r="D6517">
            <v>39.459999999999994</v>
          </cell>
          <cell r="E6517">
            <v>32.090000000000003</v>
          </cell>
          <cell r="F6517">
            <v>71.55</v>
          </cell>
        </row>
        <row r="6518">
          <cell r="A6518">
            <v>104247</v>
          </cell>
          <cell r="B6518" t="str">
            <v>EMBOÇO OU MASSA ÚNICA EM ARGAMASSA INDUSTRIALIZADA, PREPARO MECÂNICA E APLICAÇÃO COM EQUIPAMENTO DE MISTURA E PROJEÇÃO DE 1,5 M3/H DE ARGAMASSA EM PANOS DE FACHADA SEM PRESENÇA DE VÃOS, ESPESSURA DE 50 MM, ACESSO POR ANDAIME. AF_08/2022</v>
          </cell>
          <cell r="C6518" t="str">
            <v>M2</v>
          </cell>
          <cell r="D6518">
            <v>92.61</v>
          </cell>
          <cell r="E6518">
            <v>22.89</v>
          </cell>
          <cell r="F6518">
            <v>115.5</v>
          </cell>
        </row>
        <row r="6519">
          <cell r="A6519">
            <v>104248</v>
          </cell>
          <cell r="B6519" t="str">
            <v>EMBOÇO OU MASSA ÚNICA EM ARGAMASSA TRAÇO 1:2:8, PREPARO MECÂNICA COM BETONEIRA 400 L, APLICADA COM PROJETOR TIPO CANEQUINHA EM PANOS DE FACHADA SEM PRESENÇA DE VÃOS, ESPESSURA DE 50 MM, ACESSO POR ANDAIME. AF_08/2022</v>
          </cell>
          <cell r="C6519" t="str">
            <v>M2</v>
          </cell>
          <cell r="D6519">
            <v>42.429999999999993</v>
          </cell>
          <cell r="E6519">
            <v>23.23</v>
          </cell>
          <cell r="F6519">
            <v>65.66</v>
          </cell>
        </row>
        <row r="6520">
          <cell r="A6520">
            <v>104249</v>
          </cell>
          <cell r="B6520" t="str">
            <v>EMBOÇO OU MASSA ÚNICA EM ARGAMASSA TRAÇO 1:2:8, PREPARO MECÂNICA COM BETONEIRA 400 L, APLICADA MANUALMENTE EM SUPERFÍCIES EXTERNAS DA SACADA, ESPESSURA DE 25 MM, ACESSO POR ANDAIME, SEM USO DE TELA METÁLICA. AF_08/2022</v>
          </cell>
          <cell r="C6520" t="str">
            <v>M2</v>
          </cell>
          <cell r="D6520">
            <v>31.099999999999994</v>
          </cell>
          <cell r="E6520">
            <v>44.34</v>
          </cell>
          <cell r="F6520">
            <v>75.44</v>
          </cell>
        </row>
        <row r="6521">
          <cell r="A6521">
            <v>104250</v>
          </cell>
          <cell r="B6521" t="str">
            <v>EMBOÇO OU MASSA ÚNICA EM ARGAMASSA TRAÇO 1:2:8, PREPARO MANUAL, APLICADA MANUALMENTE EM SUPERFÍCIES EXTERNAS DA SACADA, ESPESSURA DE 25 MM, ACESSO POR ANDAIME, SEM USO DE TELA METÁLICA. AF_08/2022</v>
          </cell>
          <cell r="C6521" t="str">
            <v>M2</v>
          </cell>
          <cell r="D6521">
            <v>32.590000000000003</v>
          </cell>
          <cell r="E6521">
            <v>46.83</v>
          </cell>
          <cell r="F6521">
            <v>79.42</v>
          </cell>
        </row>
        <row r="6522">
          <cell r="A6522">
            <v>104251</v>
          </cell>
          <cell r="B6522" t="str">
            <v>EMBOÇO OU MASSA ÚNICA EM ARGAMASSA INDUSTRIALIZADA, PREPARO MECÂNICA E APLICAÇÃO COM EQUIPAMENTO DE MISTURA E PROJEÇÃO DE 1,5 M3/H DE ARGAMASSA EM PANOS DE FACHADA SUPERFÍCIES EXTERNAS DA SACADA, ESPESSURA DE 25 MM, ACESSO POR ANDAIME, SEM USO DE TELA METÁLICA. AF_08/2022</v>
          </cell>
          <cell r="C6522" t="str">
            <v>M2</v>
          </cell>
          <cell r="D6522">
            <v>60.62</v>
          </cell>
          <cell r="E6522">
            <v>40.4</v>
          </cell>
          <cell r="F6522">
            <v>101.02</v>
          </cell>
        </row>
        <row r="6523">
          <cell r="A6523">
            <v>104252</v>
          </cell>
          <cell r="B6523" t="str">
            <v>EMBOÇO OU MASSA ÚNICA EM ARGAMASSA TRAÇO 1:2:8, PREPARO MECÂNICA COM BETONEIRA 400 L, APLICADA COM PROJETOR TIPO CANEQUINHA EM SUPERFÍCIES EXTERNAS DA SACADA, ESPESSURA DE 25 MM, ACESSO POR ANDAIME, SEM USO DE TELA METÁLICA. AF_08/2022</v>
          </cell>
          <cell r="C6523" t="str">
            <v>M2</v>
          </cell>
          <cell r="D6523">
            <v>39.75</v>
          </cell>
          <cell r="E6523">
            <v>40.61</v>
          </cell>
          <cell r="F6523">
            <v>80.36</v>
          </cell>
        </row>
        <row r="6524">
          <cell r="A6524">
            <v>104253</v>
          </cell>
          <cell r="B6524" t="str">
            <v>EMBOÇO OU MASSA ÚNICA EM ARGAMASSA TRAÇO 1:2:8, PREPARO MECÂNICA COM BETONEIRA 400 L, APLICADA MANUALMENTE EM SUPERFÍCIES EXTERNAS DA SACADA, ESPESSURA DE 35 MM, ACESSO POR ANDAIME, SEM USO DE TELA METÁLICA. AF_08/2022</v>
          </cell>
          <cell r="C6524" t="str">
            <v>M2</v>
          </cell>
          <cell r="D6524">
            <v>38.42</v>
          </cell>
          <cell r="E6524">
            <v>51.8</v>
          </cell>
          <cell r="F6524">
            <v>90.22</v>
          </cell>
        </row>
        <row r="6525">
          <cell r="A6525">
            <v>104254</v>
          </cell>
          <cell r="B6525" t="str">
            <v>EMBOÇO OU MASSA ÚNICA EM ARGAMASSA TRAÇO 1:2:8, PREPARO MANUAL, APLICADA MANUALMENTE EM SUPERFÍCIES EXTERNAS DA SACADA, ESPESSURA DE 35 MM, ACESSO POR ANDAIME, SEM USO DE TELA METÁLICA. AF_08/2022</v>
          </cell>
          <cell r="C6525" t="str">
            <v>M2</v>
          </cell>
          <cell r="D6525">
            <v>40.39</v>
          </cell>
          <cell r="E6525">
            <v>55.16</v>
          </cell>
          <cell r="F6525">
            <v>95.55</v>
          </cell>
        </row>
        <row r="6526">
          <cell r="A6526">
            <v>104255</v>
          </cell>
          <cell r="B6526" t="str">
            <v>EMBOÇO OU MASSA ÚNICA EM ARGAMASSA INDUSTRIALIZADA, PREPARO MECÂNICO E APLICAÇÃO COM EQUIPAMENTO DE MISTURA E PROJEÇÃO DE 1,5 M3/H DE ARGAMASSA EM PANOS DE FACHADA SUPERFÍCIES EXTERNAS DA SACADA, ESPESSURA DE 35 MM, ACESSO POR ANDAIME, SEM USO DE TELA METÁLICA. AF_08/2022</v>
          </cell>
          <cell r="C6526" t="str">
            <v>M2</v>
          </cell>
          <cell r="D6526">
            <v>78.300000000000011</v>
          </cell>
          <cell r="E6526">
            <v>47.23</v>
          </cell>
          <cell r="F6526">
            <v>125.53</v>
          </cell>
        </row>
        <row r="6527">
          <cell r="A6527">
            <v>104256</v>
          </cell>
          <cell r="B6527" t="str">
            <v>EMBOÇO OU MASSA ÚNICA EM ARGAMASSA TRAÇO 1:2:8, PREPARO MECÂNICO COM BETONEIRA 400 L, APLICADA COM PROJETOR TIPO CANEQUINHA EM SUPERFÍCIES EXTERNAS DA SACADA, ESPESSURA DE 35 MM, ACESSO POR ANDAIME, SEM USO DE TELA METÁLICA. AF_08/2022</v>
          </cell>
          <cell r="C6527" t="str">
            <v>M2</v>
          </cell>
          <cell r="D6527">
            <v>48.85</v>
          </cell>
          <cell r="E6527">
            <v>47.49</v>
          </cell>
          <cell r="F6527">
            <v>96.34</v>
          </cell>
        </row>
        <row r="6528">
          <cell r="A6528">
            <v>104257</v>
          </cell>
          <cell r="B6528" t="str">
            <v>EMBOÇO OU MASSA ÚNICA EM ARGAMASSA TRAÇO 1:2:8, PREPARO MECÂNICO COM BETONEIRA 400 L, APLICADA MANUALMENTE EM SUPERFÍCIES EXTERNAS DA SACADA, ESPESSURA DE 45 MM, ACESSO POR ANDAIME, SEM USO DE TELA METÁLICA. AF_08/2022</v>
          </cell>
          <cell r="C6528" t="str">
            <v>M2</v>
          </cell>
          <cell r="D6528">
            <v>42.9</v>
          </cell>
          <cell r="E6528">
            <v>52.73</v>
          </cell>
          <cell r="F6528">
            <v>95.63</v>
          </cell>
        </row>
        <row r="6529">
          <cell r="A6529">
            <v>104258</v>
          </cell>
          <cell r="B6529" t="str">
            <v>EMBOÇO OU MASSA ÚNICA EM ARGAMASSA TRAÇO 1:2:8, PREPARO MANUAL, APLICADA MANUALMENTE EM SUPERFÍCIES EXTERNAS DA SACADA, ESPESSURA DE 45 MM, ACESSO POR ANDAIME, SEM USO DE TELA METÁLICA. AF_08/2022</v>
          </cell>
          <cell r="C6529" t="str">
            <v>M2</v>
          </cell>
          <cell r="D6529">
            <v>45.38</v>
          </cell>
          <cell r="E6529">
            <v>56.93</v>
          </cell>
          <cell r="F6529">
            <v>102.31</v>
          </cell>
        </row>
        <row r="6530">
          <cell r="A6530">
            <v>104259</v>
          </cell>
          <cell r="B6530" t="str">
            <v>EMBOÇO OU MASSA ÚNICA EM ARGAMASSA INDUSTRIALIZADA, PREPARO MECÂNICO E APLICAÇÃO COM EQUIPAMENTO DE MISTURA E PROJEÇÃO DE 1,5 M3/H DE ARGAMASSA EM PANOS DE FACHADA SUPERFÍCIES EXTERNAS DA SACADA, ESPESSURA DE 45 MM, ACESSO POR ANDAIME, SEM USO DE TELA METÁLICA. AF_08/2022</v>
          </cell>
          <cell r="C6530" t="str">
            <v>M2</v>
          </cell>
          <cell r="D6530">
            <v>93.41</v>
          </cell>
          <cell r="E6530">
            <v>48.09</v>
          </cell>
          <cell r="F6530">
            <v>141.5</v>
          </cell>
        </row>
        <row r="6531">
          <cell r="A6531">
            <v>104260</v>
          </cell>
          <cell r="B6531" t="str">
            <v>EMBOÇO OU MASSA ÚNICA EM ARGAMASSA TRAÇO 1:2:8, PREPARO MECÂNICO COM BETONEIRA 400 L, APLICADA COM PROJETOR TIPO CANEQUINHA EM SUPERFÍCIES EXTERNAS DA SACADA, ESPESSURA DE 45 MM, ACESSO POR ANDAIME, SEM USO DE TELA METÁLICA. AF_08/2022</v>
          </cell>
          <cell r="C6531" t="str">
            <v>M2</v>
          </cell>
          <cell r="D6531">
            <v>54.010000000000005</v>
          </cell>
          <cell r="E6531">
            <v>48.41</v>
          </cell>
          <cell r="F6531">
            <v>102.42</v>
          </cell>
        </row>
        <row r="6532">
          <cell r="A6532">
            <v>104261</v>
          </cell>
          <cell r="B6532" t="str">
            <v>EMBOÇO OU MASSA ÚNICA EM ARGAMASSA TRAÇO 1:2:8, PREPARO MECÂNICO COM BETONEIRA 400 L, APLICADA MANUALMENTE EM SUPERFÍCIES EXTERNAS DA SACADA, ESPESSURA DE 50 MM, ACESSO POR ANDAIME, SEM USO DE TELA METÁLICA. AF_08/2022</v>
          </cell>
          <cell r="C6532" t="str">
            <v>M2</v>
          </cell>
          <cell r="D6532">
            <v>53.16</v>
          </cell>
          <cell r="E6532">
            <v>71.66</v>
          </cell>
          <cell r="F6532">
            <v>124.82</v>
          </cell>
        </row>
        <row r="6533">
          <cell r="A6533">
            <v>104262</v>
          </cell>
          <cell r="B6533" t="str">
            <v>EMBOÇO OU MASSA ÚNICA EM ARGAMASSA TRAÇO 1:2:8, PREPARO MANUAL, APLICADA MANUALMENTE EM SUPERFÍCIES EXTERNAS DA SACADA, ESPESSURA DE 50 MM, ACESSO POR ANDAIME, SEM USO DE TELA METÁLICA. AF_08/2022</v>
          </cell>
          <cell r="C6533" t="str">
            <v>M2</v>
          </cell>
          <cell r="D6533">
            <v>55.88000000000001</v>
          </cell>
          <cell r="E6533">
            <v>76.3</v>
          </cell>
          <cell r="F6533">
            <v>132.18</v>
          </cell>
        </row>
        <row r="6534">
          <cell r="A6534">
            <v>104263</v>
          </cell>
          <cell r="B6534" t="str">
            <v>EMBOÇO OU MASSA ÚNICA EM ARGAMASSA INDUSTRIALIZADA, PREPARO MECÂNICO E APLICAÇÃO COM EQUIPAMENTO DE MISTURA E PROJEÇÃO DE 1,5 M3/H DE ARGAMASSA EM PANOS DE FACHADA SUPERFÍCIES EXTERNAS DA SACADA, ESPESSURA DE 50 MM, ACESSO POR ANDAIME, SEM USO DE TELA METÁLICA. AF_08/2022</v>
          </cell>
          <cell r="C6534" t="str">
            <v>M2</v>
          </cell>
          <cell r="D6534">
            <v>105.38999999999999</v>
          </cell>
          <cell r="E6534">
            <v>58.71</v>
          </cell>
          <cell r="F6534">
            <v>164.1</v>
          </cell>
        </row>
        <row r="6535">
          <cell r="A6535">
            <v>104264</v>
          </cell>
          <cell r="B6535" t="str">
            <v>EMBOÇO OU MASSA ÚNICA EM ARGAMASSA TRAÇO 1:2:8, PREPARO MECÂNICO COM BETONEIRA 400 L, APLICADA COM PROJETOR TIPO CANEQUINHA EM SUPERFÍCIES EXTERNAS DA SACADA, ESPESSURA DE 50 MM, ACESSO POR ANDAIME, SEM USO DE TELA METÁLICA. AF_08/2022</v>
          </cell>
          <cell r="C6535" t="str">
            <v>M2</v>
          </cell>
          <cell r="D6535">
            <v>63.36</v>
          </cell>
          <cell r="E6535">
            <v>59.05</v>
          </cell>
          <cell r="F6535">
            <v>122.41</v>
          </cell>
        </row>
        <row r="6536">
          <cell r="A6536">
            <v>104627</v>
          </cell>
          <cell r="B6536" t="str">
            <v>APLICAÇÃO MANUAL DE GESSO DESEMPENADO (SEM TALISCAS) EM TETO DE AMBIENTES COM PAREDES EM PÉ DIREITO DUPLO E ÁREA MAIOR QUE 10M², ESPESSURA DE 0,5CM. AF_03/2023</v>
          </cell>
          <cell r="C6536" t="str">
            <v>M2</v>
          </cell>
          <cell r="D6536">
            <v>11.27</v>
          </cell>
          <cell r="E6536">
            <v>8.6999999999999993</v>
          </cell>
          <cell r="F6536">
            <v>19.97</v>
          </cell>
        </row>
        <row r="6537">
          <cell r="A6537">
            <v>104628</v>
          </cell>
          <cell r="B6537" t="str">
            <v>APLICAÇÃO MANUAL DE GESSO DESEMPENADO (SEM TALISCAS) EM TETO DE AMBIENTES COM PAREDES EM PÉ DIREITO DUPLO E ÁREA ENTRE 5M² E 10M², ESPESSURA DE 0,5CM. AF_03/2023</v>
          </cell>
          <cell r="C6537" t="str">
            <v>M2</v>
          </cell>
          <cell r="D6537">
            <v>14.689999999999998</v>
          </cell>
          <cell r="E6537">
            <v>16.940000000000001</v>
          </cell>
          <cell r="F6537">
            <v>31.63</v>
          </cell>
        </row>
        <row r="6538">
          <cell r="A6538">
            <v>104629</v>
          </cell>
          <cell r="B6538" t="str">
            <v>APLICAÇÃO MANUAL DE GESSO DESEMPENADO (SEM TALISCAS) EM TETO DE AMBIENTES COM PAREDES EM PÉ DIREITO DUPLO E ÁREA MENOR QUE 5M², ESPESSURA DE 0,5CM. AF_03/2023</v>
          </cell>
          <cell r="C6538" t="str">
            <v>M2</v>
          </cell>
          <cell r="D6538">
            <v>16.66</v>
          </cell>
          <cell r="E6538">
            <v>21.66</v>
          </cell>
          <cell r="F6538">
            <v>38.32</v>
          </cell>
        </row>
        <row r="6539">
          <cell r="A6539">
            <v>104630</v>
          </cell>
          <cell r="B6539" t="str">
            <v>APLICAÇÃO MANUAL DE GESSO DESEMPENADO (SEM TALISCAS) EM TETO DE AMBIENTES COM PAREDES EM PÉ DIREITO DUPLO E ÁREA MAIOR QUE 10M², ESPESSURA DE 1,0CM. AF_03/2023</v>
          </cell>
          <cell r="C6539" t="str">
            <v>M2</v>
          </cell>
          <cell r="D6539">
            <v>18.7</v>
          </cell>
          <cell r="E6539">
            <v>12.48</v>
          </cell>
          <cell r="F6539">
            <v>31.18</v>
          </cell>
        </row>
        <row r="6540">
          <cell r="A6540">
            <v>104631</v>
          </cell>
          <cell r="B6540" t="str">
            <v>APLICAÇÃO MANUAL DE GESSO DESEMPENADO (SEM TALISCAS) EM TETO DE AMBIENTES COM PAREDES EM PÉ DIREITO DUPLO E ÁREA ENTRE 5M² E 10M², ESPESSURA DE 1,0CM. AF_03/2023</v>
          </cell>
          <cell r="C6540" t="str">
            <v>M2</v>
          </cell>
          <cell r="D6540">
            <v>22.140000000000004</v>
          </cell>
          <cell r="E6540">
            <v>20.7</v>
          </cell>
          <cell r="F6540">
            <v>42.84</v>
          </cell>
        </row>
        <row r="6541">
          <cell r="A6541">
            <v>104632</v>
          </cell>
          <cell r="B6541" t="str">
            <v>APLICAÇÃO MANUAL DE GESSO DESEMPENADO (SEM TALISCAS) EM TETO DE AMBIENTES COM PAREDES EM PÉ DIREITO DUPLO E ÁREA MENOR QUE 5M², ESPESSURA DE 1,0CM. AF_03/2023</v>
          </cell>
          <cell r="C6541" t="str">
            <v>M2</v>
          </cell>
          <cell r="D6541">
            <v>24.099999999999998</v>
          </cell>
          <cell r="E6541">
            <v>25.44</v>
          </cell>
          <cell r="F6541">
            <v>49.54</v>
          </cell>
        </row>
        <row r="6542">
          <cell r="A6542">
            <v>104633</v>
          </cell>
          <cell r="B6542" t="str">
            <v>APLICAÇÃO MANUAL DE GESSO DESEMPENADO (SEM TALISCAS) EM PAREDES COM PÉ DIREITO DUPLO, ESPESSURA DE 0,5CM. AF_03/2023</v>
          </cell>
          <cell r="C6542" t="str">
            <v>M2</v>
          </cell>
          <cell r="D6542">
            <v>13.56</v>
          </cell>
          <cell r="E6542">
            <v>14.24</v>
          </cell>
          <cell r="F6542">
            <v>27.8</v>
          </cell>
        </row>
        <row r="6543">
          <cell r="A6543">
            <v>104634</v>
          </cell>
          <cell r="B6543" t="str">
            <v>APLICAÇÃO MANUAL DE GESSO DESEMPENADO (SEM TALISCAS) EM PAREDES COM PÉ DIREITO DUPLO, ESPESSURA DE 1,0CM. AF_03/2023</v>
          </cell>
          <cell r="C6543" t="str">
            <v>M2</v>
          </cell>
          <cell r="D6543">
            <v>21.529999999999998</v>
          </cell>
          <cell r="E6543">
            <v>19.260000000000002</v>
          </cell>
          <cell r="F6543">
            <v>40.79</v>
          </cell>
        </row>
        <row r="6544">
          <cell r="A6544">
            <v>104635</v>
          </cell>
          <cell r="B6544" t="str">
            <v>APLICAÇÃO MANUAL DE GESSO SARRAFEADO (COM TALISCAS) EM PAREDES COM PÉ DIREITO DUPLO, ESPESSURA DE 1,0CM. AF_03/2023</v>
          </cell>
          <cell r="C6544" t="str">
            <v>M2</v>
          </cell>
          <cell r="D6544">
            <v>26.31</v>
          </cell>
          <cell r="E6544">
            <v>30.7</v>
          </cell>
          <cell r="F6544">
            <v>57.01</v>
          </cell>
        </row>
        <row r="6545">
          <cell r="A6545">
            <v>104636</v>
          </cell>
          <cell r="B6545" t="str">
            <v>APLICAÇÃO MANUAL DE GESSO SARRAFEADO (COM TALISCAS) EM PAREDES COM PÉ DIREITO DUPLO, ESPESSURA DE 1,5CM. AF_03/2023</v>
          </cell>
          <cell r="C6545" t="str">
            <v>M2</v>
          </cell>
          <cell r="D6545">
            <v>31.86</v>
          </cell>
          <cell r="E6545">
            <v>34.200000000000003</v>
          </cell>
          <cell r="F6545">
            <v>66.06</v>
          </cell>
        </row>
        <row r="6546">
          <cell r="A6546">
            <v>87244</v>
          </cell>
          <cell r="B6546" t="str">
            <v>REVESTIMENTO CERÂMICO PARA PAREDES EXTERNAS EM PASTILHAS DE PORCELANA 5 X 5 CM (PLACAS DE 30 X 30 CM), ALINHADAS A PRUMO. AF_02/2023</v>
          </cell>
          <cell r="C6546" t="str">
            <v>M2</v>
          </cell>
          <cell r="D6546">
            <v>218.52</v>
          </cell>
          <cell r="E6546">
            <v>35.22</v>
          </cell>
          <cell r="F6546">
            <v>253.74</v>
          </cell>
        </row>
        <row r="6547">
          <cell r="A6547">
            <v>87245</v>
          </cell>
          <cell r="B6547" t="str">
            <v>REVESTIMENTO CERÂMICO PARA PAREDES EXTERNAS EM PASTILHAS DE PORCELANA 5 X 5 CM (PLACAS DE 30 X 30 CM), ALINHADAS A PRUMO, APLICADO EM SUPERFÍCIES INTERNAS DE SACADA. AF_02/2023</v>
          </cell>
          <cell r="C6547" t="str">
            <v>M2</v>
          </cell>
          <cell r="D6547">
            <v>263</v>
          </cell>
          <cell r="E6547">
            <v>40.93</v>
          </cell>
          <cell r="F6547">
            <v>303.93</v>
          </cell>
        </row>
        <row r="6548">
          <cell r="A6548">
            <v>87265</v>
          </cell>
          <cell r="B6548" t="str">
            <v>REVESTIMENTO CERÂMICO PARA PAREDES INTERNAS COM PLACAS TIPO ESMALTADA EXTRA DE DIMENSÕES 20X20 CM APLICADAS NA ALTURA INTEIRA DAS PAREDES.  AF_02/2023_PE</v>
          </cell>
          <cell r="C6548" t="str">
            <v>M2</v>
          </cell>
          <cell r="D6548">
            <v>58.87</v>
          </cell>
          <cell r="E6548">
            <v>16.29</v>
          </cell>
          <cell r="F6548">
            <v>75.16</v>
          </cell>
        </row>
        <row r="6549">
          <cell r="A6549">
            <v>87267</v>
          </cell>
          <cell r="B6549" t="str">
            <v>REVESTIMENTO CERÂMICO PARA PAREDES INTERNAS COM PLACAS TIPO ESMALTADA EXTRA DE DIMENSÕES 20X20 CM APLICADAS A MEIA ALTURA DAS PAREDES. AF_02/2023_PE</v>
          </cell>
          <cell r="C6549" t="str">
            <v>M2</v>
          </cell>
          <cell r="D6549">
            <v>60.71</v>
          </cell>
          <cell r="E6549">
            <v>20.21</v>
          </cell>
          <cell r="F6549">
            <v>80.92</v>
          </cell>
        </row>
        <row r="6550">
          <cell r="A6550">
            <v>87269</v>
          </cell>
          <cell r="B6550" t="str">
            <v>REVESTIMENTO CERÂMICO PARA PAREDES INTERNAS COM PLACAS TIPO ESMALTADA EXTRA DE DIMENSÕES 25X35 CM APLICADAS NA ALTURA INTEIRA DAS PAREDES. AF_02/2023_PE</v>
          </cell>
          <cell r="C6550" t="str">
            <v>M2</v>
          </cell>
          <cell r="D6550">
            <v>60.290000000000006</v>
          </cell>
          <cell r="E6550">
            <v>19.39</v>
          </cell>
          <cell r="F6550">
            <v>79.680000000000007</v>
          </cell>
        </row>
        <row r="6551">
          <cell r="A6551">
            <v>87271</v>
          </cell>
          <cell r="B6551" t="str">
            <v>REVESTIMENTO CERÂMICO PARA PAREDES INTERNAS COM PLACAS TIPO ESMALTADA EXTRA DE DIMENSÕES 25X35 CM APLICADAS A MEIA ALTURA DAS PAREDES. AF_02/2023_PE</v>
          </cell>
          <cell r="C6551" t="str">
            <v>M2</v>
          </cell>
          <cell r="D6551">
            <v>62.169999999999995</v>
          </cell>
          <cell r="E6551">
            <v>23.35</v>
          </cell>
          <cell r="F6551">
            <v>85.52</v>
          </cell>
        </row>
        <row r="6552">
          <cell r="A6552">
            <v>87273</v>
          </cell>
          <cell r="B6552" t="str">
            <v>REVESTIMENTO CERÂMICO PARA PAREDES INTERNAS COM PLACAS TIPO ESMALTADA EXTRA  DE DIMENSÕES 33X45 CM APLICADAS NA ALTURA INTEIRA DAS PAREDES. AF_02/2023_PE</v>
          </cell>
          <cell r="C6552" t="str">
            <v>M2</v>
          </cell>
          <cell r="D6552">
            <v>62.250000000000007</v>
          </cell>
          <cell r="E6552">
            <v>20.68</v>
          </cell>
          <cell r="F6552">
            <v>82.93</v>
          </cell>
        </row>
        <row r="6553">
          <cell r="A6553">
            <v>87275</v>
          </cell>
          <cell r="B6553" t="str">
            <v>REVESTIMENTO CERÂMICO PARA PAREDES INTERNAS COM PLACAS TIPO ESMALTADA EXTRA DE DIMENSÕES 33X45 CM APLICADAS A MEIA ALTURA DAS PAREDES. AF_02/2023_PE</v>
          </cell>
          <cell r="C6553" t="str">
            <v>M2</v>
          </cell>
          <cell r="D6553">
            <v>64.91</v>
          </cell>
          <cell r="E6553">
            <v>25.82</v>
          </cell>
          <cell r="F6553">
            <v>90.73</v>
          </cell>
        </row>
        <row r="6554">
          <cell r="A6554">
            <v>88788</v>
          </cell>
          <cell r="B6554" t="str">
            <v>REVESTIMENTO CERÂMICO PARA PAREDES EXTERNAS EM PASTILHAS DE PORCELANA 2,5 X 2,5 CM (PLACAS DE 30 X 30 CM), ALINHADAS A PRUMO. AF_02/2023</v>
          </cell>
          <cell r="C6554" t="str">
            <v>M2</v>
          </cell>
          <cell r="D6554">
            <v>326.14999999999998</v>
          </cell>
          <cell r="E6554">
            <v>36.44</v>
          </cell>
          <cell r="F6554">
            <v>362.59</v>
          </cell>
        </row>
        <row r="6555">
          <cell r="A6555">
            <v>88789</v>
          </cell>
          <cell r="B6555" t="str">
            <v>REVESTIMENTO CERÂMICO PARA PAREDES EXTERNAS EM PASTILHAS DE PORCELANA 2,5 X 2,5 CM (PLACAS DE 30 X 30 CM), ALINHADAS A PRUMO, APLICADO EM SUPERFÍCIES INTERNAS DE SACADA. AF_02/2023</v>
          </cell>
          <cell r="C6555" t="str">
            <v>M2</v>
          </cell>
          <cell r="D6555">
            <v>393.90999999999997</v>
          </cell>
          <cell r="E6555">
            <v>42.12</v>
          </cell>
          <cell r="F6555">
            <v>436.03</v>
          </cell>
        </row>
        <row r="6556">
          <cell r="A6556">
            <v>89045</v>
          </cell>
          <cell r="B6556" t="str">
            <v>(COMPOSIÇÃO REPRESENTATIVA) DO SERVIÇO DE REVESTIMENTO CERÂMICO PARA AMBIENTES DE ÁREAS MOLHADAS, MEIA PAREDE OU PAREDE INTEIRA, COM PLACAS TIPO ESMALTADA EXTRA, DIMENSÕES 20X20 CM, PARA EDIFICAÇÃO HABITACIONAL MULTIFAMILIAR (PRÉDIO). AF_11/2014</v>
          </cell>
          <cell r="C6556" t="str">
            <v>M2</v>
          </cell>
          <cell r="D6556">
            <v>59.33</v>
          </cell>
          <cell r="E6556">
            <v>17.27</v>
          </cell>
          <cell r="F6556">
            <v>76.599999999999994</v>
          </cell>
        </row>
        <row r="6557">
          <cell r="A6557">
            <v>89170</v>
          </cell>
          <cell r="B6557" t="str">
            <v>(COMPOSIÇÃO REPRESENTATIVA) DO SERVIÇO DE REVESTIMENTO CERÂMICO PARA PAREDES INTERNAS, MEIA OU PAREDE INTEIRA, PLACAS TIPO ESMALTADA EXTRA DE 20X20 CM, PARA EDIFICAÇÕES HABITACIONAIS UNIFAMILIAR (CASAS) E EDIFICAÇÕES PÚBLICAS PADRÃO. AF_11/2014</v>
          </cell>
          <cell r="C6557" t="str">
            <v>M2</v>
          </cell>
          <cell r="D6557">
            <v>59.33</v>
          </cell>
          <cell r="E6557">
            <v>17.27</v>
          </cell>
          <cell r="F6557">
            <v>76.599999999999994</v>
          </cell>
        </row>
        <row r="6558">
          <cell r="A6558">
            <v>93393</v>
          </cell>
          <cell r="B6558" t="str">
            <v>REVESTIMENTO CERÂMICO PARA PAREDES INTERNAS COM PLACAS TIPO ESMALTADA PADRÃO POPULAR DE DIMENSÕES 20X20 CM, ARGAMASSA TIPO AC I, APLICADAS NA ALTURA INTEIRA DAS PAREDES. AF_02/2023_PE</v>
          </cell>
          <cell r="C6558" t="str">
            <v>M2</v>
          </cell>
          <cell r="D6558">
            <v>46.34</v>
          </cell>
          <cell r="E6558">
            <v>16.3</v>
          </cell>
          <cell r="F6558">
            <v>62.64</v>
          </cell>
        </row>
        <row r="6559">
          <cell r="A6559">
            <v>93395</v>
          </cell>
          <cell r="B6559" t="str">
            <v>REVESTIMENTO CERÂMICO PARA PAREDES INTERNAS COM PLACAS TIPO ESMALTADA PADRÃO POPULAR DE DIMENSÕES 20X20 CM, ARGAMASSA TIPO AC I, APLICADAS A MEIA ALTURA DAS PAREDES. AF_02/2023_PE</v>
          </cell>
          <cell r="C6559" t="str">
            <v>M2</v>
          </cell>
          <cell r="D6559">
            <v>48.109999999999992</v>
          </cell>
          <cell r="E6559">
            <v>20.21</v>
          </cell>
          <cell r="F6559">
            <v>68.319999999999993</v>
          </cell>
        </row>
        <row r="6560">
          <cell r="A6560">
            <v>99195</v>
          </cell>
          <cell r="B6560" t="str">
            <v>REVESTIMENTO CERÂMICO PARA PAREDES INTERNAS COM PLACAS TIPO ESMALTADA PADRÃO POPULAR DE DIMENSÕES 20X20 CM, ARGAMASSA TIPO AC III, APLICADAS NA ALTURA INTEIRA DAS PAREDES.  AF_02/2023_PE</v>
          </cell>
          <cell r="C6560" t="str">
            <v>M2</v>
          </cell>
          <cell r="D6560">
            <v>53.669999999999995</v>
          </cell>
          <cell r="E6560">
            <v>16.29</v>
          </cell>
          <cell r="F6560">
            <v>69.959999999999994</v>
          </cell>
        </row>
        <row r="6561">
          <cell r="A6561">
            <v>99198</v>
          </cell>
          <cell r="B6561" t="str">
            <v>REVESTIMENTO CERÂMICO PARA PAREDES INTERNAS COM PLACAS TIPO ESMALTADA PADRÃO POPULAR DE DIMENSÕES 20X20 CM, ARGAMASSA TIPO AC III, APLICADAS A MEIA ALTURA DAS PAREDES. AF_02/2023_PE</v>
          </cell>
          <cell r="C6561" t="str">
            <v>M2</v>
          </cell>
          <cell r="D6561">
            <v>55.43</v>
          </cell>
          <cell r="E6561">
            <v>20.21</v>
          </cell>
          <cell r="F6561">
            <v>75.64</v>
          </cell>
        </row>
        <row r="6562">
          <cell r="A6562">
            <v>104611</v>
          </cell>
          <cell r="B6562" t="str">
            <v>REVESTIMENTO CERÂMICO PARA PAREDES INTERNAS COM PLACAS TIPO ESMALTADA EXTRA DE DIMENSÕES 60X60 CM APLICADAS NA ALTURA INTEIRA DAS PAREDES. AF_02/2023_PE</v>
          </cell>
          <cell r="C6562" t="str">
            <v>M2</v>
          </cell>
          <cell r="D6562">
            <v>81.09</v>
          </cell>
          <cell r="E6562">
            <v>21.86</v>
          </cell>
          <cell r="F6562">
            <v>102.95</v>
          </cell>
        </row>
        <row r="6563">
          <cell r="A6563">
            <v>104612</v>
          </cell>
          <cell r="B6563" t="str">
            <v>REVESTIMENTO CERÂMICO PARA PAREDES INTERNAS COM PLACAS TIPO ESMALTADA EXTRA DE DIMENSÕES 60X60 CM APLICADAS A MEIA ALTURA DAS PAREDES. AF_02/2023_PE</v>
          </cell>
          <cell r="C6563" t="str">
            <v>M2</v>
          </cell>
          <cell r="D6563">
            <v>80.88</v>
          </cell>
          <cell r="E6563">
            <v>22.81</v>
          </cell>
          <cell r="F6563">
            <v>103.69</v>
          </cell>
        </row>
        <row r="6564">
          <cell r="A6564">
            <v>104613</v>
          </cell>
          <cell r="B6564" t="str">
            <v>REVESTIMENTO CERÂMICO PARA PAREDES INTERNAS COM PLACAS TIPO ESMALTADA EXTRA DE DIMENSÕES 20X20 CM APLICADAS EM DIAGONAL, NA ALTURA INTEIRA DAS PAREDES. AF_02/2023_PE</v>
          </cell>
          <cell r="C6564" t="str">
            <v>M2</v>
          </cell>
          <cell r="D6564">
            <v>60.399999999999991</v>
          </cell>
          <cell r="E6564">
            <v>18.7</v>
          </cell>
          <cell r="F6564">
            <v>79.099999999999994</v>
          </cell>
        </row>
        <row r="6565">
          <cell r="A6565">
            <v>104614</v>
          </cell>
          <cell r="B6565" t="str">
            <v>REVESTIMENTO CERÂMICO PARA PAREDES INTERNAS COM PLACAS TIPO ESMALTADA EXTRA DE DIMENSÕES 20X20 CM APLICADAS EM DIAGONAL, A MEIA ALTURA DAS PAREDES. AF_02/2023_PE</v>
          </cell>
          <cell r="C6565" t="str">
            <v>M2</v>
          </cell>
          <cell r="D6565">
            <v>62.97</v>
          </cell>
          <cell r="E6565">
            <v>23.7</v>
          </cell>
          <cell r="F6565">
            <v>86.67</v>
          </cell>
        </row>
        <row r="6566">
          <cell r="A6566">
            <v>104615</v>
          </cell>
          <cell r="B6566" t="str">
            <v>REVESTIMENTO CERÂMICO PARA PAREDES INTERNAS COM PLACAS TIPO PASTILHA DE DIMENSÕES 5 X 5 CM (PLACAS DE 30 X 30 CM) CM APLICADAS NA ALTURA INTEIRA DAS PAREDES. AF_02/2023</v>
          </cell>
          <cell r="C6566" t="str">
            <v>M2</v>
          </cell>
          <cell r="D6566">
            <v>221.36</v>
          </cell>
          <cell r="E6566">
            <v>30.14</v>
          </cell>
          <cell r="F6566">
            <v>251.5</v>
          </cell>
        </row>
        <row r="6567">
          <cell r="A6567">
            <v>104616</v>
          </cell>
          <cell r="B6567" t="str">
            <v>REVESTIMENTO CERÂMICO PARA PAREDES INTERNAS COM PLACAS TIPO PASTILHA DE DIMENSÕES 2,5 X 2,5 CM (PLACAS DE 30 X 30 CM) CM APLICADAS NA ALTURA INTEIRA DAS PAREDES. AF_02/2023</v>
          </cell>
          <cell r="C6567" t="str">
            <v>M2</v>
          </cell>
          <cell r="D6567">
            <v>334.25</v>
          </cell>
          <cell r="E6567">
            <v>30.14</v>
          </cell>
          <cell r="F6567">
            <v>364.39</v>
          </cell>
        </row>
        <row r="6568">
          <cell r="A6568">
            <v>104617</v>
          </cell>
          <cell r="B6568" t="str">
            <v>REVESTIMENTO CERÂMICO PARA PAREDES INTERNAS COM PLACAS TIPO PASTILHA DE DIMENSÕES 5 X 5 CM (PLACAS DE 30 X 30 CM) CM APLICADAS A MEIA ALTURA DAS PAREDES. AF_02/2023</v>
          </cell>
          <cell r="C6568" t="str">
            <v>M2</v>
          </cell>
          <cell r="D6568">
            <v>224.62000000000003</v>
          </cell>
          <cell r="E6568">
            <v>38.35</v>
          </cell>
          <cell r="F6568">
            <v>262.97000000000003</v>
          </cell>
        </row>
        <row r="6569">
          <cell r="A6569">
            <v>104618</v>
          </cell>
          <cell r="B6569" t="str">
            <v>REVESTIMENTO CERÂMICO PARA PAREDES INTERNAS COM PLACAS TIPO PASTILHA DE DIMENSÕES 2,5 X 2,5 CM (PLACAS DE 30 X 30 CM) CM APLICADAS A MEIA ALTURA DAS PAREDES. AF_02/2023</v>
          </cell>
          <cell r="C6569" t="str">
            <v>M2</v>
          </cell>
          <cell r="D6569">
            <v>337.52</v>
          </cell>
          <cell r="E6569">
            <v>38.340000000000003</v>
          </cell>
          <cell r="F6569">
            <v>375.86</v>
          </cell>
        </row>
        <row r="6570">
          <cell r="A6570">
            <v>104619</v>
          </cell>
          <cell r="B6570" t="str">
            <v>RODAPÉ CERÂMICO DE 7CM DE ALTURA COM PLACAS TIPO ESMALTADA EXTRA DE DIMENSÕES 80X80CM. AF_02/2023</v>
          </cell>
          <cell r="C6570" t="str">
            <v>M</v>
          </cell>
          <cell r="D6570">
            <v>16.310000000000002</v>
          </cell>
          <cell r="E6570">
            <v>2.63</v>
          </cell>
          <cell r="F6570">
            <v>18.940000000000001</v>
          </cell>
        </row>
        <row r="6571">
          <cell r="A6571">
            <v>101965</v>
          </cell>
          <cell r="B6571" t="str">
            <v>PEITORIL LINEAR EM GRANITO OU MÁRMORE, L = 15CM, COMPRIMENTO DE ATÉ 2M, ASSENTADO COM ARGAMASSA 1:6 COM ADITIVO. AF_11/2020</v>
          </cell>
          <cell r="C6571" t="str">
            <v>M</v>
          </cell>
          <cell r="D6571">
            <v>131.09</v>
          </cell>
          <cell r="E6571">
            <v>23.78</v>
          </cell>
          <cell r="F6571">
            <v>154.87</v>
          </cell>
        </row>
        <row r="6572">
          <cell r="A6572">
            <v>101966</v>
          </cell>
          <cell r="B6572" t="str">
            <v>CHAPIM SOBRE MUROS LINEARES, EM GRANITO OU MÁRMORE, L = 25 CM, ASSENTADO COM ARGAMASSA 1:6 COM ADITIVO. AF_11/2020</v>
          </cell>
          <cell r="C6572" t="str">
            <v>M</v>
          </cell>
          <cell r="D6572">
            <v>185.31</v>
          </cell>
          <cell r="E6572">
            <v>10.96</v>
          </cell>
          <cell r="F6572">
            <v>196.27</v>
          </cell>
        </row>
        <row r="6573">
          <cell r="A6573">
            <v>101979</v>
          </cell>
          <cell r="B6573" t="str">
            <v>CHAPIM (RUFO CAPA) EM AÇO GALVANIZADO, CORTE 33. AF_11/2020</v>
          </cell>
          <cell r="C6573" t="str">
            <v>M</v>
          </cell>
          <cell r="D6573">
            <v>37.44</v>
          </cell>
          <cell r="E6573">
            <v>5.47</v>
          </cell>
          <cell r="F6573">
            <v>42.91</v>
          </cell>
        </row>
        <row r="6574">
          <cell r="A6574">
            <v>96112</v>
          </cell>
          <cell r="B6574" t="str">
            <v>FORRO EM MADEIRA PINUS, PARA AMBIENTES RESIDENCIAIS, INCLUSIVE ESTRUTURA UNIDIRECIONAL DE FIXAÇÃO. AF_08/2023</v>
          </cell>
          <cell r="C6574" t="str">
            <v>M2</v>
          </cell>
          <cell r="D6574">
            <v>102.24999999999999</v>
          </cell>
          <cell r="E6574">
            <v>46.67</v>
          </cell>
          <cell r="F6574">
            <v>148.91999999999999</v>
          </cell>
        </row>
        <row r="6575">
          <cell r="A6575">
            <v>96122</v>
          </cell>
          <cell r="B6575" t="str">
            <v>ACABAMENTOS PARA FORRO (RODA-FORRO EM MADEIRA PINUS). AF_08/2023</v>
          </cell>
          <cell r="C6575" t="str">
            <v>M</v>
          </cell>
          <cell r="D6575">
            <v>37.879999999999995</v>
          </cell>
          <cell r="E6575">
            <v>10.27</v>
          </cell>
          <cell r="F6575">
            <v>48.15</v>
          </cell>
        </row>
        <row r="6576">
          <cell r="A6576">
            <v>104756</v>
          </cell>
          <cell r="B6576" t="str">
            <v>FORRO EM MADEIRA PINUS, PARA AMBIENTES RESIDENCIAIS E COMERCIAIS, INCLUSIVE ESTRUTURA BIDIRECIONAL DE FIXAÇÃO. AF_08/2023</v>
          </cell>
          <cell r="C6576" t="str">
            <v>M2</v>
          </cell>
          <cell r="D6576">
            <v>157.63999999999999</v>
          </cell>
          <cell r="E6576">
            <v>43.17</v>
          </cell>
          <cell r="F6576">
            <v>200.81</v>
          </cell>
        </row>
        <row r="6577">
          <cell r="A6577">
            <v>96109</v>
          </cell>
          <cell r="B6577" t="str">
            <v>FORRO EM PLACAS DE GESSO, PARA AMBIENTES RESIDENCIAIS. AF_08/2023_PS</v>
          </cell>
          <cell r="C6577" t="str">
            <v>M2</v>
          </cell>
          <cell r="D6577">
            <v>26.58</v>
          </cell>
          <cell r="E6577">
            <v>27.89</v>
          </cell>
          <cell r="F6577">
            <v>54.47</v>
          </cell>
        </row>
        <row r="6578">
          <cell r="A6578">
            <v>96110</v>
          </cell>
          <cell r="B6578" t="str">
            <v>FORRO EM DRYWALL PARA AMBIENTES RESIDENCIAIS, INCLUSIVE ESTRUTURA UNIDIRECIONAL DE FIXAÇÃO. AF_08/2023_PS</v>
          </cell>
          <cell r="C6578" t="str">
            <v>M2</v>
          </cell>
          <cell r="D6578">
            <v>56.78</v>
          </cell>
          <cell r="E6578">
            <v>19.5</v>
          </cell>
          <cell r="F6578">
            <v>76.28</v>
          </cell>
        </row>
        <row r="6579">
          <cell r="A6579">
            <v>96113</v>
          </cell>
          <cell r="B6579" t="str">
            <v>FORRO EM PLACAS DE GESSO, PARA AMBIENTES COMERCIAIS. AF_08/2023_PS</v>
          </cell>
          <cell r="C6579" t="str">
            <v>M2</v>
          </cell>
          <cell r="D6579">
            <v>24.929999999999996</v>
          </cell>
          <cell r="E6579">
            <v>24.05</v>
          </cell>
          <cell r="F6579">
            <v>48.98</v>
          </cell>
        </row>
        <row r="6580">
          <cell r="A6580">
            <v>96114</v>
          </cell>
          <cell r="B6580" t="str">
            <v>FORRO EM DRYWALL, PARA AMBIENTES COMERCIAIS, INCLUSIVE ESTRUTURA BIRECIONAL DE FIXAÇÃO. AF_08/2023_PS</v>
          </cell>
          <cell r="C6580" t="str">
            <v>M2</v>
          </cell>
          <cell r="D6580">
            <v>60.349999999999994</v>
          </cell>
          <cell r="E6580">
            <v>17.11</v>
          </cell>
          <cell r="F6580">
            <v>77.459999999999994</v>
          </cell>
        </row>
        <row r="6581">
          <cell r="A6581">
            <v>96120</v>
          </cell>
          <cell r="B6581" t="str">
            <v>ACABAMENTOS PARA FORRO (MOLDURA DE GESSO). AF_08/2023</v>
          </cell>
          <cell r="C6581" t="str">
            <v>M</v>
          </cell>
          <cell r="D6581">
            <v>1.7500000000000002</v>
          </cell>
          <cell r="E6581">
            <v>1.39</v>
          </cell>
          <cell r="F6581">
            <v>3.14</v>
          </cell>
        </row>
        <row r="6582">
          <cell r="A6582">
            <v>96123</v>
          </cell>
          <cell r="B6582" t="str">
            <v>ACABAMENTOS PARA FORRO (MOLDURA EM DRYWALL, COM LARGURA DE 15 CM). AF_08/2023_PS</v>
          </cell>
          <cell r="C6582" t="str">
            <v>M</v>
          </cell>
          <cell r="D6582">
            <v>22.3</v>
          </cell>
          <cell r="E6582">
            <v>7.75</v>
          </cell>
          <cell r="F6582">
            <v>30.05</v>
          </cell>
        </row>
        <row r="6583">
          <cell r="A6583">
            <v>99054</v>
          </cell>
          <cell r="B6583" t="str">
            <v>ACABAMENTOS PARA FORRO (SANCA DE GESSO, MONTADA NA OBRA). AF_08/2023_PS</v>
          </cell>
          <cell r="C6583" t="str">
            <v>M2</v>
          </cell>
          <cell r="D6583">
            <v>29.07</v>
          </cell>
          <cell r="E6583">
            <v>33.49</v>
          </cell>
          <cell r="F6583">
            <v>62.56</v>
          </cell>
        </row>
        <row r="6584">
          <cell r="A6584">
            <v>96111</v>
          </cell>
          <cell r="B6584" t="str">
            <v>FORRO EM RÉGUAS DE PVC, FRISADO, PARA AMBIENTES RESIDENCIAIS, INCLUSIVE ESTRUTURA UNIDIRECIONAL DE FIXAÇÃO. AF_08/2023_PS</v>
          </cell>
          <cell r="C6584" t="str">
            <v>M2</v>
          </cell>
          <cell r="D6584">
            <v>60.860000000000007</v>
          </cell>
          <cell r="E6584">
            <v>13.76</v>
          </cell>
          <cell r="F6584">
            <v>74.62</v>
          </cell>
        </row>
        <row r="6585">
          <cell r="A6585">
            <v>96116</v>
          </cell>
          <cell r="B6585" t="str">
            <v>FORRO EM RÉGUAS DE PVC, FRISADO, PARA AMBIENTES COMERCIAIS, INCLUSIVE ESTRUTURA BIDIRECIONAL DE FIXAÇÃO. AF_08/2023_PS</v>
          </cell>
          <cell r="C6585" t="str">
            <v>M2</v>
          </cell>
          <cell r="D6585">
            <v>65.34</v>
          </cell>
          <cell r="E6585">
            <v>11.85</v>
          </cell>
          <cell r="F6585">
            <v>77.19</v>
          </cell>
        </row>
        <row r="6586">
          <cell r="A6586">
            <v>96121</v>
          </cell>
          <cell r="B6586" t="str">
            <v>ACABAMENTOS PARA FORRO (RODA-FORRO EM PERFIL METÁLICO E PLÁSTICO). AF_08/2023</v>
          </cell>
          <cell r="C6586" t="str">
            <v>M</v>
          </cell>
          <cell r="D6586">
            <v>9.4600000000000009</v>
          </cell>
          <cell r="E6586">
            <v>4.17</v>
          </cell>
          <cell r="F6586">
            <v>13.63</v>
          </cell>
        </row>
        <row r="6587">
          <cell r="A6587">
            <v>96485</v>
          </cell>
          <cell r="B6587" t="str">
            <v>FORRO EM RÉGUAS DE PVC, LISO, PARA AMBIENTES RESIDENCIAIS, INCLUSIVE ESTRUTURA UNIDIRECIONAL DE FIXAÇÃO. AF_08/2023_PS</v>
          </cell>
          <cell r="C6587" t="str">
            <v>M2</v>
          </cell>
          <cell r="D6587">
            <v>74.78</v>
          </cell>
          <cell r="E6587">
            <v>13.76</v>
          </cell>
          <cell r="F6587">
            <v>88.54</v>
          </cell>
        </row>
        <row r="6588">
          <cell r="A6588">
            <v>96486</v>
          </cell>
          <cell r="B6588" t="str">
            <v>FORRO EM RÉGUAS DE PVC, LISO, PARA AMBIENTES COMERCIAIS, INCLUSIVE ESTRUTURA BIDIRECIONAL DE FIXAÇÃO. AF_08/2023_PS</v>
          </cell>
          <cell r="C6588" t="str">
            <v>M2</v>
          </cell>
          <cell r="D6588">
            <v>79.260000000000005</v>
          </cell>
          <cell r="E6588">
            <v>11.85</v>
          </cell>
          <cell r="F6588">
            <v>91.11</v>
          </cell>
        </row>
        <row r="6589">
          <cell r="A6589">
            <v>91515</v>
          </cell>
          <cell r="B6589" t="str">
            <v>ESTUCAMENTO DE DENSIDADE BAIXA DE PANOS DE FACHADA DO SISTEMA DE PAREDES DE CONCRETO EM EDIFICAÇÕES DE MÚLTIPLOS PAVIMENTOS, ACESSO COM PLATAFORMA OU CADEIRINHA, UTILIZAÇÃO DE ARGAMASSA COLANTE. AF_10/2022</v>
          </cell>
          <cell r="C6589" t="str">
            <v>M2</v>
          </cell>
          <cell r="D6589">
            <v>2.08</v>
          </cell>
          <cell r="E6589">
            <v>4.95</v>
          </cell>
          <cell r="F6589">
            <v>7.03</v>
          </cell>
        </row>
        <row r="6590">
          <cell r="A6590">
            <v>91519</v>
          </cell>
          <cell r="B6590" t="str">
            <v>ESTUCAMENTO DE DENSIDADE BAIXA DE PANOS DE FACHADA DO SISTEMA DE PAREDES DE CONCRETO EM UNIDADES HABITACIONAIS DE PAVIMENTO ÚNICO, UTILIZAÇÃO DE ARGAMASSA COLANTE. AF_10/2022</v>
          </cell>
          <cell r="C6590" t="str">
            <v>M2</v>
          </cell>
          <cell r="D6590">
            <v>2.7700000000000005</v>
          </cell>
          <cell r="E6590">
            <v>6.69</v>
          </cell>
          <cell r="F6590">
            <v>9.4600000000000009</v>
          </cell>
        </row>
        <row r="6591">
          <cell r="A6591">
            <v>91520</v>
          </cell>
          <cell r="B6591" t="str">
            <v>ESTUCAMENTO DE DENSIDADE BAIXA NAS FACES INTERNAS DE PAREDES DO SISTEMA DE PAREDES DE CONCRETO, EM AMBIENTES COM ÁREA ENTRE 5 M² E 10 M², UTILIZAÇÃO DE ARGAMASSA COLANTE. AF_10/2022</v>
          </cell>
          <cell r="C6591" t="str">
            <v>M2</v>
          </cell>
          <cell r="D6591">
            <v>0.79</v>
          </cell>
          <cell r="E6591">
            <v>1.83</v>
          </cell>
          <cell r="F6591">
            <v>2.62</v>
          </cell>
        </row>
        <row r="6592">
          <cell r="A6592">
            <v>91522</v>
          </cell>
          <cell r="B6592" t="str">
            <v>ESTUCAMENTO PARA QUALQUER REVESTIMENTO, EM TETO DO SISTEMA DE PAREDES DE CONCRETO, EM AMBIENTES COM ÁREA ENTRE 5 M² E 10 M², UTILIZAÇÃO DE ARGAMASSA COLANTE. AF_10/2022</v>
          </cell>
          <cell r="C6592" t="str">
            <v>M2</v>
          </cell>
          <cell r="D6592">
            <v>1.08</v>
          </cell>
          <cell r="E6592">
            <v>2.5499999999999998</v>
          </cell>
          <cell r="F6592">
            <v>3.63</v>
          </cell>
        </row>
        <row r="6593">
          <cell r="A6593">
            <v>91525</v>
          </cell>
          <cell r="B6593" t="str">
            <v>ESTUCAMENTO DE DENSIDADE ALTA NAS FACES INTERNAS DE PAREDES DO SISTEMA DE PAREDES DE CONCRETO, EM AMBIENTES COM ÁREA ENTRE 5 M² E 10 M², UTILIZAÇÃO DE ARGAMASSA COLANTE. AF_10/2022</v>
          </cell>
          <cell r="C6593" t="str">
            <v>M2</v>
          </cell>
          <cell r="D6593">
            <v>3.9000000000000004</v>
          </cell>
          <cell r="E6593">
            <v>4.08</v>
          </cell>
          <cell r="F6593">
            <v>7.98</v>
          </cell>
        </row>
        <row r="6594">
          <cell r="A6594">
            <v>104412</v>
          </cell>
          <cell r="B6594" t="str">
            <v>ESTUCAMENTO PARA QUALQUER REVESTIMENTO, EM TETO DO SISTEMA DE PAREDES DE CONCRETO, EM AMBIENTES COM ÁREA MAIOR QUE 10 M², UTILIZAÇÃO DE ARGAMASSA COLANTE. AF_10/2022</v>
          </cell>
          <cell r="C6594" t="str">
            <v>M2</v>
          </cell>
          <cell r="D6594">
            <v>0.96</v>
          </cell>
          <cell r="E6594">
            <v>2.29</v>
          </cell>
          <cell r="F6594">
            <v>3.25</v>
          </cell>
        </row>
        <row r="6595">
          <cell r="A6595">
            <v>104413</v>
          </cell>
          <cell r="B6595" t="str">
            <v>ESTUCAMENTO PARA QUALQUER REVESTIMENTO, EM TETO DO SISTEMA DE PAREDES DE CONCRETO, EM AMBIENTES COM ÁREA MENOR QUE 5 M², UTILIZAÇÃO DE ARGAMASSA COLANTE. AF_10/2022</v>
          </cell>
          <cell r="C6595" t="str">
            <v>M2</v>
          </cell>
          <cell r="D6595">
            <v>1.6800000000000006</v>
          </cell>
          <cell r="E6595">
            <v>4.0599999999999996</v>
          </cell>
          <cell r="F6595">
            <v>5.74</v>
          </cell>
        </row>
        <row r="6596">
          <cell r="A6596">
            <v>104414</v>
          </cell>
          <cell r="B6596" t="str">
            <v>ESTUCAMENTO DE DENSIDADE ALTA NAS FACES INTERNAS DE PAREDES DO SISTEMA DE PAREDES DE CONCRETO, EM AMBIENTES COM ÁREA MAIOR QUE 10 M², UTILIZAÇÃO DE ARGAMASSA COLANTE. AF_10/2022</v>
          </cell>
          <cell r="C6596" t="str">
            <v>M2</v>
          </cell>
          <cell r="D6596">
            <v>3.66</v>
          </cell>
          <cell r="E6596">
            <v>3.45</v>
          </cell>
          <cell r="F6596">
            <v>7.11</v>
          </cell>
        </row>
        <row r="6597">
          <cell r="A6597">
            <v>104415</v>
          </cell>
          <cell r="B6597" t="str">
            <v>ESTUCAMENTO DE DENSIDADE ALTA NAS FACES INTERNAS DE PAREDES DO SISTEMA DE PAREDES DE CONCRETO, EM AMBIENTES COM ÁREA MENOR QUE 5 M², UTILIZAÇÃO DE ARGAMASSA COLANTE. AF_10/2022</v>
          </cell>
          <cell r="C6597" t="str">
            <v>M2</v>
          </cell>
          <cell r="D6597">
            <v>5.2299999999999995</v>
          </cell>
          <cell r="E6597">
            <v>7.46</v>
          </cell>
          <cell r="F6597">
            <v>12.69</v>
          </cell>
        </row>
        <row r="6598">
          <cell r="A6598">
            <v>104416</v>
          </cell>
          <cell r="B6598" t="str">
            <v>ESTUCAMENTO DE DENSIDADE BAIXA NAS FACES INTERNAS DE PAREDES DO SISTEMA DE PAREDES DE CONCRETO, EM AMBIENTES COM ÁREA MAIOR QUE 10 M², UTILIZAÇÃO DE ARGAMASSA COLANTE. AF_10/2022</v>
          </cell>
          <cell r="C6598" t="str">
            <v>M2</v>
          </cell>
          <cell r="D6598">
            <v>0.68000000000000016</v>
          </cell>
          <cell r="E6598">
            <v>1.56</v>
          </cell>
          <cell r="F6598">
            <v>2.2400000000000002</v>
          </cell>
        </row>
        <row r="6599">
          <cell r="A6599">
            <v>104417</v>
          </cell>
          <cell r="B6599" t="str">
            <v>ESTUCAMENTO DE DENSIDADE BAIXA NAS FACES INTERNAS DE PAREDES DO SISTEMA DE PAREDES DE CONCRETO, EM AMBIENTES COM ÁREA MENOR QUE 5 M², UTILIZAÇÃO DE ARGAMASSA COLANTE. AF_10/2022</v>
          </cell>
          <cell r="C6599" t="str">
            <v>M2</v>
          </cell>
          <cell r="D6599">
            <v>1.3900000000000006</v>
          </cell>
          <cell r="E6599">
            <v>3.34</v>
          </cell>
          <cell r="F6599">
            <v>4.7300000000000004</v>
          </cell>
        </row>
        <row r="6600">
          <cell r="A6600">
            <v>104418</v>
          </cell>
          <cell r="B6600" t="str">
            <v>ESTUCAMENTO DE DENSIDADE BAIXA DE PANOS DE FACHADA DO SISTEMA DE PAREDES DE CONCRETO EM EDIFICAÇÕES DE MÚLTIPLOS PAVIMENTOS, ACESSO COM BALANCIM, UTILIZAÇÃO DE ARGAMASSA COLANTE. AF_10/2022</v>
          </cell>
          <cell r="C6600" t="str">
            <v>M2</v>
          </cell>
          <cell r="D6600">
            <v>0.96</v>
          </cell>
          <cell r="E6600">
            <v>2.0699999999999998</v>
          </cell>
          <cell r="F6600">
            <v>3.03</v>
          </cell>
        </row>
        <row r="6601">
          <cell r="A6601">
            <v>104419</v>
          </cell>
          <cell r="B6601" t="str">
            <v>ESTUCAMENTO DE DENSIDADE BAIXA DE PANOS DE FACHADA DO SISTEMA DE PAREDES DE CONCRETO EM UNIDADES HABITACIONAIS DE DOIS PAVIMENTOS (SOBRADO), ACESSO COM ANDAIME FACHADEIRO, UTILIZAÇÃO DE ARGAMASSA COLANTE. AF_10/2022</v>
          </cell>
          <cell r="C6601" t="str">
            <v>M2</v>
          </cell>
          <cell r="D6601">
            <v>3.6799999999999997</v>
          </cell>
          <cell r="E6601">
            <v>8.98</v>
          </cell>
          <cell r="F6601">
            <v>12.66</v>
          </cell>
        </row>
        <row r="6602">
          <cell r="A6602">
            <v>104420</v>
          </cell>
          <cell r="B6602" t="str">
            <v>ESTUCAMENTO DE DENSIDADE BAIXA DE PANOS DE FACHADA DO SISTEMA DE PAREDES DE CONCRETO EM UNIDADES HABITACIONAIS DE DOIS PAVIMENTOS (SOBRADO), ACESSO COM PLATAFORMA, UTILIZAÇÃO DE ARGAMASSA COLANTE. AF_10/2022</v>
          </cell>
          <cell r="C6602" t="str">
            <v>M2</v>
          </cell>
          <cell r="D6602">
            <v>3.33</v>
          </cell>
          <cell r="E6602">
            <v>8.09</v>
          </cell>
          <cell r="F6602">
            <v>11.42</v>
          </cell>
        </row>
        <row r="6603">
          <cell r="A6603">
            <v>104421</v>
          </cell>
          <cell r="B6603" t="str">
            <v>ESTUCAMENTO DE DENSIDADE ALTA DE PANOS DE FACHADA DO SISTEMA DE PAREDES DE CONCRETO EM EDIFICAÇÕES DE MÚLTIPLOS PAVIMENTOS, ACESSO COM PLATAFORMA OU CADEIRINHA, UTILIZAÇÃO DE ARGAMASSA COLANTE. AF_10/2022</v>
          </cell>
          <cell r="C6603" t="str">
            <v>M2</v>
          </cell>
          <cell r="D6603">
            <v>7.08</v>
          </cell>
          <cell r="E6603">
            <v>8.2799999999999994</v>
          </cell>
          <cell r="F6603">
            <v>15.36</v>
          </cell>
        </row>
        <row r="6604">
          <cell r="A6604">
            <v>104422</v>
          </cell>
          <cell r="B6604" t="str">
            <v>ESTUCAMENTO DE DENSIDADE ALTA DE PANOS DE FACHADA DO SISTEMA DE PAREDES DE CONCRETO EM EDIFICAÇÕES DE MÚLTIPLOS PAVIMENTOS, ACESSO COM BALANCIM, UTILIZAÇÃO DE ARGAMASSA COLANTE. AF_10/2022</v>
          </cell>
          <cell r="C6604" t="str">
            <v>M2</v>
          </cell>
          <cell r="D6604">
            <v>5.18</v>
          </cell>
          <cell r="E6604">
            <v>3.47</v>
          </cell>
          <cell r="F6604">
            <v>8.65</v>
          </cell>
        </row>
        <row r="6605">
          <cell r="A6605">
            <v>104423</v>
          </cell>
          <cell r="B6605" t="str">
            <v>ESTUCAMENTO DE DENSIDADE ALTA DE PANOS DE FACHADA DO SISTEMA DE PAREDES DE CONCRETO EM UNIDADES HABITACIONAIS DE DOIS PAVIMENTOS (SOBRADO), ACESSO COM ANDAIME FACHADEIRO, UTILIZAÇÃO DE ARGAMASSA COLANTE. AF_10/2022</v>
          </cell>
          <cell r="C6605" t="str">
            <v>M2</v>
          </cell>
          <cell r="D6605">
            <v>9.7600000000000016</v>
          </cell>
          <cell r="E6605">
            <v>15.09</v>
          </cell>
          <cell r="F6605">
            <v>24.85</v>
          </cell>
        </row>
        <row r="6606">
          <cell r="A6606">
            <v>104424</v>
          </cell>
          <cell r="B6606" t="str">
            <v>ESTUCAMENTO DE DENSIDADE ALTA DE PANOS DE FACHADA DO SISTEMA DE PAREDES DE CONCRETO EM UNIDADES HABITACIONAIS DE DOIS PAVIMENTOS (SOBRADO), ACESSO COM PLATAFORMA, UTILIZAÇÃO DE ARGAMASSA COLANTE. AF_10/2022</v>
          </cell>
          <cell r="C6606" t="str">
            <v>M2</v>
          </cell>
          <cell r="D6606">
            <v>9.1799999999999979</v>
          </cell>
          <cell r="E6606">
            <v>13.65</v>
          </cell>
          <cell r="F6606">
            <v>22.83</v>
          </cell>
        </row>
        <row r="6607">
          <cell r="A6607">
            <v>104425</v>
          </cell>
          <cell r="B6607" t="str">
            <v>ESTUCAMENTO DE DENSIDADE ALTA DE PANOS DE FACHADA DO SISTEMA DE PAREDES DE CONCRETO EM UNIDADES HABITACIONAIS DE PAVIMENTO ÚNICO, UTILIZAÇÃO DE ARGAMASSA COLANTE. AF_10/2022</v>
          </cell>
          <cell r="C6607" t="str">
            <v>M2</v>
          </cell>
          <cell r="D6607">
            <v>8.2299999999999986</v>
          </cell>
          <cell r="E6607">
            <v>11.26</v>
          </cell>
          <cell r="F6607">
            <v>19.489999999999998</v>
          </cell>
        </row>
        <row r="6608">
          <cell r="A6608">
            <v>87280</v>
          </cell>
          <cell r="B6608" t="str">
            <v>ARGAMASSA TRAÇO 1:7 (EM VOLUME DE CIMENTO E AREIA MÉDIA ÚMIDA) COM ADIÇÃO DE PLASTIFICANTE PARA EMBOÇO/MASSA ÚNICA/ASSENTAMENTO DE ALVENARIA DE VEDAÇÃO, PREPARO MECÂNICO COM BETONEIRA 400 L. AF_08/2019</v>
          </cell>
          <cell r="C6608" t="str">
            <v>M3</v>
          </cell>
          <cell r="D6608">
            <v>359.53999999999996</v>
          </cell>
          <cell r="E6608">
            <v>98.47</v>
          </cell>
          <cell r="F6608">
            <v>458.01</v>
          </cell>
        </row>
        <row r="6609">
          <cell r="A6609">
            <v>87281</v>
          </cell>
          <cell r="B6609" t="str">
            <v>ARGAMASSA TRAÇO 1:7 (EM VOLUME DE CIMENTO E AREIA MÉDIA ÚMIDA) COM ADIÇÃO DE PLASTIFICANTE PARA EMBOÇO/MASSA ÚNICA/ASSENTAMENTO DE ALVENARIA DE VEDAÇÃO, PREPARO MECÂNICO COM BETONEIRA 600 L. AF_08/2019</v>
          </cell>
          <cell r="C6609" t="str">
            <v>M3</v>
          </cell>
          <cell r="D6609">
            <v>361.65</v>
          </cell>
          <cell r="E6609">
            <v>83.62</v>
          </cell>
          <cell r="F6609">
            <v>445.27</v>
          </cell>
        </row>
        <row r="6610">
          <cell r="A6610">
            <v>87283</v>
          </cell>
          <cell r="B6610" t="str">
            <v>ARGAMASSA TRAÇO 1:6 (EM VOLUME DE CIMENTO E AREIA MÉDIA ÚMIDA) COM ADIÇÃO DE PLASTIFICANTE PARA EMBOÇO/MASSA ÚNICA/ASSENTAMENTO DE ALVENARIA DE VEDAÇÃO, PREPARO MECÂNICO COM BETONEIRA 400 L. AF_08/2019</v>
          </cell>
          <cell r="C6610" t="str">
            <v>M3</v>
          </cell>
          <cell r="D6610">
            <v>378.51</v>
          </cell>
          <cell r="E6610">
            <v>88.45</v>
          </cell>
          <cell r="F6610">
            <v>466.96</v>
          </cell>
        </row>
        <row r="6611">
          <cell r="A6611">
            <v>87284</v>
          </cell>
          <cell r="B6611" t="str">
            <v>ARGAMASSA TRAÇO 1:6 (EM VOLUME DE CIMENTO E AREIA MÉDIA ÚMIDA) COM ADIÇÃO DE PLASTIFICANTE PARA EMBOÇO/MASSA ÚNICA/ASSENTAMENTO DE ALVENARIA DE VEDAÇÃO, PREPARO MECÂNICO COM BETONEIRA 600 L. AF_08/2019</v>
          </cell>
          <cell r="C6611" t="str">
            <v>M3</v>
          </cell>
          <cell r="D6611">
            <v>379.05</v>
          </cell>
          <cell r="E6611">
            <v>74.89</v>
          </cell>
          <cell r="F6611">
            <v>453.94</v>
          </cell>
        </row>
        <row r="6612">
          <cell r="A6612">
            <v>87286</v>
          </cell>
          <cell r="B6612" t="str">
            <v>ARGAMASSA TRAÇO 1:1:6 (EM VOLUME DE CIMENTO, CAL E AREIA MÉDIA ÚMIDA) PARA EMBOÇO/MASSA ÚNICA/ASSENTAMENTO DE ALVENARIA DE VEDAÇÃO, PREPARO MECÂNICO COM BETONEIRA 400 L. AF_08/2019</v>
          </cell>
          <cell r="C6612" t="str">
            <v>M3</v>
          </cell>
          <cell r="D6612">
            <v>453.91</v>
          </cell>
          <cell r="E6612">
            <v>105.42</v>
          </cell>
          <cell r="F6612">
            <v>559.33000000000004</v>
          </cell>
        </row>
        <row r="6613">
          <cell r="A6613">
            <v>87287</v>
          </cell>
          <cell r="B6613" t="str">
            <v>ARGAMASSA TRAÇO 1:1:6 (EM VOLUME DE CIMENTO, CAL E AREIA MÉDIA ÚMIDA) PARA EMBOÇO/MASSA ÚNICA/ASSENTAMENTO DE ALVENARIA DE VEDAÇÃO, PREPARO MECÂNICO COM BETONEIRA 600 L. AF_08/2019</v>
          </cell>
          <cell r="C6613" t="str">
            <v>M3</v>
          </cell>
          <cell r="D6613">
            <v>454.82</v>
          </cell>
          <cell r="E6613">
            <v>76.3</v>
          </cell>
          <cell r="F6613">
            <v>531.12</v>
          </cell>
        </row>
        <row r="6614">
          <cell r="A6614">
            <v>87289</v>
          </cell>
          <cell r="B6614" t="str">
            <v>ARGAMASSA TRAÇO 1:1,5:7,5 (EM VOLUME DE CIMENTO, CAL E AREIA MÉDIA ÚMIDA) PARA EMBOÇO/MASSA ÚNICA/ASSENTAMENTO DE ALVENARIA DE VEDAÇÃO, PREPARO MECÂNICO COM BETONEIRA 400 L. AF_08/2019</v>
          </cell>
          <cell r="C6614" t="str">
            <v>M3</v>
          </cell>
          <cell r="D6614">
            <v>437.45000000000005</v>
          </cell>
          <cell r="E6614">
            <v>99.49</v>
          </cell>
          <cell r="F6614">
            <v>536.94000000000005</v>
          </cell>
        </row>
        <row r="6615">
          <cell r="A6615">
            <v>87290</v>
          </cell>
          <cell r="B6615" t="str">
            <v>ARGAMASSA TRAÇO 1:1,5:7,5 (EM VOLUME DE CIMENTO, CAL E AREIA MÉDIA ÚMIDA) PARA EMBOÇO/MASSA ÚNICA/ASSENTAMENTO DE ALVENARIA DE VEDAÇÃO, PREPARO MECÂNICO COM BETONEIRA 600 L. AF_08/2019</v>
          </cell>
          <cell r="C6615" t="str">
            <v>M3</v>
          </cell>
          <cell r="D6615">
            <v>438.53000000000003</v>
          </cell>
          <cell r="E6615">
            <v>81.92</v>
          </cell>
          <cell r="F6615">
            <v>520.45000000000005</v>
          </cell>
        </row>
        <row r="6616">
          <cell r="A6616">
            <v>87292</v>
          </cell>
          <cell r="B6616" t="str">
            <v>ARGAMASSA TRAÇO 1:2:8 (EM VOLUME DE CIMENTO, CAL E AREIA MÉDIA ÚMIDA) PARA EMBOÇO/MASSA ÚNICA/ASSENTAMENTO DE ALVENARIA DE VEDAÇÃO, PREPARO MECÂNICO COM BETONEIRA 400 L. AF_08/2019</v>
          </cell>
          <cell r="C6616" t="str">
            <v>M3</v>
          </cell>
          <cell r="D6616">
            <v>448.68</v>
          </cell>
          <cell r="E6616">
            <v>91.93</v>
          </cell>
          <cell r="F6616">
            <v>540.61</v>
          </cell>
        </row>
        <row r="6617">
          <cell r="A6617">
            <v>87294</v>
          </cell>
          <cell r="B6617" t="str">
            <v>ARGAMASSA TRAÇO 1:2:9 (EM VOLUME DE CIMENTO, CAL E AREIA MÉDIA ÚMIDA) PARA EMBOÇO/MASSA ÚNICA/ASSENTAMENTO DE ALVENARIA DE VEDAÇÃO, PREPARO MECÂNICO COM BETONEIRA 600 L. AF_08/2019</v>
          </cell>
          <cell r="C6617" t="str">
            <v>M3</v>
          </cell>
          <cell r="D6617">
            <v>430.43</v>
          </cell>
          <cell r="E6617">
            <v>87.21</v>
          </cell>
          <cell r="F6617">
            <v>517.64</v>
          </cell>
        </row>
        <row r="6618">
          <cell r="A6618">
            <v>87295</v>
          </cell>
          <cell r="B6618" t="str">
            <v>ARGAMASSA TRAÇO 1:3:12 (EM VOLUME DE CIMENTO, CAL E AREIA MÉDIA ÚMIDA) PARA EMBOÇO/MASSA ÚNICA/ASSENTAMENTO DE ALVENARIA DE VEDAÇÃO, PREPARO MECÂNICO COM BETONEIRA 400 L. AF_08/2019</v>
          </cell>
          <cell r="C6618" t="str">
            <v>M3</v>
          </cell>
          <cell r="D6618">
            <v>425.25</v>
          </cell>
          <cell r="E6618">
            <v>112.98</v>
          </cell>
          <cell r="F6618">
            <v>538.23</v>
          </cell>
        </row>
        <row r="6619">
          <cell r="A6619">
            <v>87296</v>
          </cell>
          <cell r="B6619" t="str">
            <v>ARGAMASSA TRAÇO 1:3:12 (EM VOLUME DE CIMENTO, CAL E AREIA MÉDIA ÚMIDA) PARA EMBOÇO/MASSA ÚNICA/ASSENTAMENTO DE ALVENARIA DE VEDAÇÃO, PREPARO MECÂNICO COM BETONEIRA 600 L. AF_08/2019</v>
          </cell>
          <cell r="C6619" t="str">
            <v>M3</v>
          </cell>
          <cell r="D6619">
            <v>421.09</v>
          </cell>
          <cell r="E6619">
            <v>76.92</v>
          </cell>
          <cell r="F6619">
            <v>498.01</v>
          </cell>
        </row>
        <row r="6620">
          <cell r="A6620">
            <v>87298</v>
          </cell>
          <cell r="B6620" t="str">
            <v>ARGAMASSA TRAÇO 1:3 (EM VOLUME DE CIMENTO E AREIA MÉDIA ÚMIDA) PARA CONTRAPISO, PREPARO MECÂNICO COM BETONEIRA 400 L. AF_08/2019</v>
          </cell>
          <cell r="C6620" t="str">
            <v>M3</v>
          </cell>
          <cell r="D6620">
            <v>571.58000000000004</v>
          </cell>
          <cell r="E6620">
            <v>90.29</v>
          </cell>
          <cell r="F6620">
            <v>661.87</v>
          </cell>
        </row>
        <row r="6621">
          <cell r="A6621">
            <v>87299</v>
          </cell>
          <cell r="B6621" t="str">
            <v>ARGAMASSA TRAÇO 1:3 (EM VOLUME DE CIMENTO E AREIA MÉDIA ÚMIDA) PARA CONTRAPISO, PREPARO MECÂNICO COM BETONEIRA 600 L. AF_08/2019</v>
          </cell>
          <cell r="C6621" t="str">
            <v>M3</v>
          </cell>
          <cell r="D6621">
            <v>373.35</v>
          </cell>
          <cell r="E6621">
            <v>80.06</v>
          </cell>
          <cell r="F6621">
            <v>453.41</v>
          </cell>
        </row>
        <row r="6622">
          <cell r="A6622">
            <v>87301</v>
          </cell>
          <cell r="B6622" t="str">
            <v>ARGAMASSA TRAÇO 1:4 (EM VOLUME DE CIMENTO E AREIA MÉDIA ÚMIDA) PARA CONTRAPISO, PREPARO MECÂNICO COM BETONEIRA 400 L. AF_08/2019</v>
          </cell>
          <cell r="C6622" t="str">
            <v>M3</v>
          </cell>
          <cell r="D6622">
            <v>509.54</v>
          </cell>
          <cell r="E6622">
            <v>99.08</v>
          </cell>
          <cell r="F6622">
            <v>608.62</v>
          </cell>
        </row>
        <row r="6623">
          <cell r="A6623">
            <v>87302</v>
          </cell>
          <cell r="B6623" t="str">
            <v>ARGAMASSA TRAÇO 1:4 (EM VOLUME DE CIMENTO E AREIA MÉDIA ÚMIDA) PARA CONTRAPISO, PREPARO MECÂNICO COM BETONEIRA 600 L. AF_08/2019</v>
          </cell>
          <cell r="C6623" t="str">
            <v>M3</v>
          </cell>
          <cell r="D6623">
            <v>511.34999999999997</v>
          </cell>
          <cell r="E6623">
            <v>80.959999999999994</v>
          </cell>
          <cell r="F6623">
            <v>592.30999999999995</v>
          </cell>
        </row>
        <row r="6624">
          <cell r="A6624">
            <v>87304</v>
          </cell>
          <cell r="B6624" t="str">
            <v>ARGAMASSA TRAÇO 1:5 (EM VOLUME DE CIMENTO E AREIA MÉDIA ÚMIDA) PARA CONTRAPISO, PREPARO MECÂNICO COM BETONEIRA 400 L. AF_08/2019</v>
          </cell>
          <cell r="C6624" t="str">
            <v>M3</v>
          </cell>
          <cell r="D6624">
            <v>465.73</v>
          </cell>
          <cell r="E6624">
            <v>89.89</v>
          </cell>
          <cell r="F6624">
            <v>555.62</v>
          </cell>
        </row>
        <row r="6625">
          <cell r="A6625">
            <v>87305</v>
          </cell>
          <cell r="B6625" t="str">
            <v>ARGAMASSA TRAÇO 1:5 (EM VOLUME DE CIMENTO E AREIA MÉDIA ÚMIDA) PARA CONTRAPISO, PREPARO MECÂNICO COM BETONEIRA 600 L. AF_08/2019</v>
          </cell>
          <cell r="C6625" t="str">
            <v>M3</v>
          </cell>
          <cell r="D6625">
            <v>470.32999999999993</v>
          </cell>
          <cell r="E6625">
            <v>83.85</v>
          </cell>
          <cell r="F6625">
            <v>554.17999999999995</v>
          </cell>
        </row>
        <row r="6626">
          <cell r="A6626">
            <v>87307</v>
          </cell>
          <cell r="B6626" t="str">
            <v>ARGAMASSA TRAÇO 1:6 (EM VOLUME DE CIMENTO E AREIA MÉDIA ÚMIDA) PARA CONTRAPISO, PREPARO MECÂNICO COM BETONEIRA 400 L. AF_08/2019</v>
          </cell>
          <cell r="C6626" t="str">
            <v>M3</v>
          </cell>
          <cell r="D6626">
            <v>438.55</v>
          </cell>
          <cell r="E6626">
            <v>99.08</v>
          </cell>
          <cell r="F6626">
            <v>537.63</v>
          </cell>
        </row>
        <row r="6627">
          <cell r="A6627">
            <v>87308</v>
          </cell>
          <cell r="B6627" t="str">
            <v>ARGAMASSA TRAÇO 1:6 (EM VOLUME DE CIMENTO E AREIA MÉDIA ÚMIDA) PARA CONTRAPISO, PREPARO MECÂNICO COM BETONEIRA 600 L. AF_08/2019</v>
          </cell>
          <cell r="C6627" t="str">
            <v>M3</v>
          </cell>
          <cell r="D6627">
            <v>437.75999999999993</v>
          </cell>
          <cell r="E6627">
            <v>83.42</v>
          </cell>
          <cell r="F6627">
            <v>521.17999999999995</v>
          </cell>
        </row>
        <row r="6628">
          <cell r="A6628">
            <v>87310</v>
          </cell>
          <cell r="B6628" t="str">
            <v>ARGAMASSA TRAÇO 1:5 (EM VOLUME DE CIMENTO E AREIA GROSSA ÚMIDA) PARA CHAPISCO CONVENCIONAL, PREPARO MECÂNICO COM BETONEIRA 400 L. AF_08/2019</v>
          </cell>
          <cell r="C6628" t="str">
            <v>M3</v>
          </cell>
          <cell r="D6628">
            <v>357.83000000000004</v>
          </cell>
          <cell r="E6628">
            <v>87.84</v>
          </cell>
          <cell r="F6628">
            <v>445.67</v>
          </cell>
        </row>
        <row r="6629">
          <cell r="A6629">
            <v>87311</v>
          </cell>
          <cell r="B6629" t="str">
            <v>ARGAMASSA TRAÇO 1:5 (EM VOLUME DE CIMENTO E AREIA GROSSA ÚMIDA) PARA CHAPISCO CONVENCIONAL, PREPARO MECÂNICO COM BETONEIRA 600 L. AF_08/2019</v>
          </cell>
          <cell r="C6629" t="str">
            <v>M3</v>
          </cell>
          <cell r="D6629">
            <v>357.26</v>
          </cell>
          <cell r="E6629">
            <v>72.42</v>
          </cell>
          <cell r="F6629">
            <v>429.68</v>
          </cell>
        </row>
        <row r="6630">
          <cell r="A6630">
            <v>87313</v>
          </cell>
          <cell r="B6630" t="str">
            <v>ARGAMASSA TRAÇO 1:3 (EM VOLUME DE CIMENTO E AREIA GROSSA ÚMIDA) PARA CHAPISCO CONVENCIONAL, PREPARO MECÂNICO COM BETONEIRA 400 L. AF_08/2019</v>
          </cell>
          <cell r="C6630" t="str">
            <v>M3</v>
          </cell>
          <cell r="D6630">
            <v>435.29999999999995</v>
          </cell>
          <cell r="E6630">
            <v>88.25</v>
          </cell>
          <cell r="F6630">
            <v>523.54999999999995</v>
          </cell>
        </row>
        <row r="6631">
          <cell r="A6631">
            <v>87314</v>
          </cell>
          <cell r="B6631" t="str">
            <v>ARGAMASSA TRAÇO 1:3 (EM VOLUME DE CIMENTO E AREIA GROSSA ÚMIDA) PARA CHAPISCO CONVENCIONAL, PREPARO MECÂNICO COM BETONEIRA 600 L. AF_08/2019</v>
          </cell>
          <cell r="C6631" t="str">
            <v>M3</v>
          </cell>
          <cell r="D6631">
            <v>436.40000000000003</v>
          </cell>
          <cell r="E6631">
            <v>72.77</v>
          </cell>
          <cell r="F6631">
            <v>509.17</v>
          </cell>
        </row>
        <row r="6632">
          <cell r="A6632">
            <v>87316</v>
          </cell>
          <cell r="B6632" t="str">
            <v>ARGAMASSA TRAÇO 1:4 (EM VOLUME DE CIMENTO E AREIA GROSSA ÚMIDA) PARA CHAPISCO CONVENCIONAL, PREPARO MECÂNICO COM BETONEIRA 400 L. AF_08/2019</v>
          </cell>
          <cell r="C6632" t="str">
            <v>M3</v>
          </cell>
          <cell r="D6632">
            <v>390.72999999999996</v>
          </cell>
          <cell r="E6632">
            <v>94.8</v>
          </cell>
          <cell r="F6632">
            <v>485.53</v>
          </cell>
        </row>
        <row r="6633">
          <cell r="A6633">
            <v>87317</v>
          </cell>
          <cell r="B6633" t="str">
            <v>ARGAMASSA TRAÇO 1:4 (EM VOLUME DE CIMENTO E AREIA GROSSA ÚMIDA) PARA CHAPISCO CONVENCIONAL, PREPARO MECÂNICO COM BETONEIRA 600 L. AF_08/2019</v>
          </cell>
          <cell r="C6633" t="str">
            <v>M3</v>
          </cell>
          <cell r="D6633">
            <v>389.5</v>
          </cell>
          <cell r="E6633">
            <v>72.739999999999995</v>
          </cell>
          <cell r="F6633">
            <v>462.24</v>
          </cell>
        </row>
        <row r="6634">
          <cell r="A6634">
            <v>87319</v>
          </cell>
          <cell r="B6634" t="str">
            <v>ARGAMASSA TRAÇO 1:5 (EM VOLUME DE CIMENTO E AREIA GROSSA ÚMIDA) COM ADIÇÃO DE EMULSÃO POLIMÉRICA PARA CHAPISCO ROLADO, PREPARO MECÂNICO COM BETONEIRA 400 L. AF_08/2019</v>
          </cell>
          <cell r="C6634" t="str">
            <v>M3</v>
          </cell>
          <cell r="D6634">
            <v>2966.07</v>
          </cell>
          <cell r="E6634">
            <v>88.25</v>
          </cell>
          <cell r="F6634">
            <v>3054.32</v>
          </cell>
        </row>
        <row r="6635">
          <cell r="A6635">
            <v>87320</v>
          </cell>
          <cell r="B6635" t="str">
            <v>ARGAMASSA TRAÇO 1:5 (EM VOLUME DE CIMENTO E AREIA GROSSA ÚMIDA) COM ADIÇÃO DE EMULSÃO POLIMÉRICA PARA CHAPISCO ROLADO, PREPARO MECÂNICO COM BETONEIRA 600 L. AF_08/2019</v>
          </cell>
          <cell r="C6635" t="str">
            <v>M3</v>
          </cell>
          <cell r="D6635">
            <v>2978.5099999999998</v>
          </cell>
          <cell r="E6635">
            <v>73.63</v>
          </cell>
          <cell r="F6635">
            <v>3052.14</v>
          </cell>
        </row>
        <row r="6636">
          <cell r="A6636">
            <v>87322</v>
          </cell>
          <cell r="B6636" t="str">
            <v>ARGAMASSA TRAÇO 1:3 (EM VOLUME DE CIMENTO E AREIA GROSSA ÚMIDA) COM ADIÇÃO DE EMULSÃO POLIMÉRICA PARA CHAPISCO ROLADO, PREPARO MECÂNICO COM BETONEIRA 400 L. AF_08/2019</v>
          </cell>
          <cell r="C6636" t="str">
            <v>M3</v>
          </cell>
          <cell r="D6636">
            <v>3056.21</v>
          </cell>
          <cell r="E6636">
            <v>93.15</v>
          </cell>
          <cell r="F6636">
            <v>3149.36</v>
          </cell>
        </row>
        <row r="6637">
          <cell r="A6637">
            <v>87323</v>
          </cell>
          <cell r="B6637" t="str">
            <v>ARGAMASSA TRAÇO 1:3 (EM VOLUME DE CIMENTO E AREIA GROSSA ÚMIDA) COM ADIÇÃO DE EMULSÃO POLIMÉRICA PARA CHAPISCO ROLADO, PREPARO MECÂNICO COM BETONEIRA 600 L. AF_08/2019</v>
          </cell>
          <cell r="C6637" t="str">
            <v>M3</v>
          </cell>
          <cell r="D6637">
            <v>3066.77</v>
          </cell>
          <cell r="E6637">
            <v>71.13</v>
          </cell>
          <cell r="F6637">
            <v>3137.9</v>
          </cell>
        </row>
        <row r="6638">
          <cell r="A6638">
            <v>87325</v>
          </cell>
          <cell r="B6638" t="str">
            <v>ARGAMASSA TRAÇO 1:4 (EM VOLUME DE CIMENTO E AREIA GROSSA ÚMIDA) COM ADIÇÃO DE EMULSÃO POLIMÉRICA PARA CHAPISCO ROLADO, PREPARO MECÂNICO COM BETONEIRA 400 L. AF_08/2019</v>
          </cell>
          <cell r="C6638" t="str">
            <v>M3</v>
          </cell>
          <cell r="D6638">
            <v>2985.18</v>
          </cell>
          <cell r="E6638">
            <v>95.81</v>
          </cell>
          <cell r="F6638">
            <v>3080.99</v>
          </cell>
        </row>
        <row r="6639">
          <cell r="A6639">
            <v>87326</v>
          </cell>
          <cell r="B6639" t="str">
            <v>ARGAMASSA TRAÇO 1:4 (EM VOLUME DE CIMENTO E AREIA GROSSA ÚMIDA) COM ADIÇÃO DE EMULSÃO POLIMÉRICA PARA CHAPISCO ROLADO, PREPARO MECÂNICO COM BETONEIRA 600 L. AF_08/2019</v>
          </cell>
          <cell r="C6639" t="str">
            <v>M3</v>
          </cell>
          <cell r="D6639">
            <v>3008.28</v>
          </cell>
          <cell r="E6639">
            <v>67.12</v>
          </cell>
          <cell r="F6639">
            <v>3075.4</v>
          </cell>
        </row>
        <row r="6640">
          <cell r="A6640">
            <v>87327</v>
          </cell>
          <cell r="B6640" t="str">
            <v>ARGAMASSA TRAÇO 1:7 (EM VOLUME DE CIMENTO E AREIA MÉDIA ÚMIDA) COM ADIÇÃO DE PLASTIFICANTE PARA EMBOÇO/MASSA ÚNICA/ASSENTAMENTO DE ALVENARIA DE VEDAÇÃO, PREPARO MECÂNICO COM MISTURADOR DE EIXO HORIZONTAL DE 300 KG. AF_08/2019</v>
          </cell>
          <cell r="C6640" t="str">
            <v>M3</v>
          </cell>
          <cell r="D6640">
            <v>366.5</v>
          </cell>
          <cell r="E6640">
            <v>119.31</v>
          </cell>
          <cell r="F6640">
            <v>485.81</v>
          </cell>
        </row>
        <row r="6641">
          <cell r="A6641">
            <v>87328</v>
          </cell>
          <cell r="B6641" t="str">
            <v>ARGAMASSA TRAÇO 1:7 (EM VOLUME DE CIMENTO E AREIA MÉDIA ÚMIDA) COM ADIÇÃO DE PLASTIFICANTE PARA EMBOÇO/MASSA ÚNICA/ASSENTAMENTO DE ALVENARIA DE VEDAÇÃO, PREPARO MECÂNICO COM MISTURADOR DE EIXO HORIZONTAL DE 600 KG. AF_08/2019</v>
          </cell>
          <cell r="C6641" t="str">
            <v>M3</v>
          </cell>
          <cell r="D6641">
            <v>347.34000000000003</v>
          </cell>
          <cell r="E6641">
            <v>63.58</v>
          </cell>
          <cell r="F6641">
            <v>410.92</v>
          </cell>
        </row>
        <row r="6642">
          <cell r="A6642">
            <v>87329</v>
          </cell>
          <cell r="B6642" t="str">
            <v>ARGAMASSA TRAÇO 1:6 (EM VOLUME DE CIMENTO E AREIA MÉDIA ÚMIDA) COM ADIÇÃO DE PLASTIFICANTE PARA EMBOÇO/MASSA ÚNICA/ASSENTAMENTO DE ALVENARIA DE VEDAÇÃO, PREPARO MECÂNICO COM MISTURADOR DE EIXO HORIZONTAL DE 300 KG. AF_08/2019</v>
          </cell>
          <cell r="C6642" t="str">
            <v>M3</v>
          </cell>
          <cell r="D6642">
            <v>389.61</v>
          </cell>
          <cell r="E6642">
            <v>129.12</v>
          </cell>
          <cell r="F6642">
            <v>518.73</v>
          </cell>
        </row>
        <row r="6643">
          <cell r="A6643">
            <v>87330</v>
          </cell>
          <cell r="B6643" t="str">
            <v>ARGAMASSA TRAÇO 1:6 (EM VOLUME DE CIMENTO E AREIA MÉDIA ÚMIDA) COM ADIÇÃO DE PLASTIFICANTE PARA EMBOÇO/MASSA ÚNICA/ASSENTAMENTO DE ALVENARIA DE VEDAÇÃO, PREPARO MECÂNICO COM MISTURADOR DE EIXO HORIZONTAL DE 600 KG. AF_08/2019</v>
          </cell>
          <cell r="C6643" t="str">
            <v>M3</v>
          </cell>
          <cell r="D6643">
            <v>367.53999999999996</v>
          </cell>
          <cell r="E6643">
            <v>66.650000000000006</v>
          </cell>
          <cell r="F6643">
            <v>434.19</v>
          </cell>
        </row>
        <row r="6644">
          <cell r="A6644">
            <v>87331</v>
          </cell>
          <cell r="B6644" t="str">
            <v>ARGAMASSA TRAÇO 1:1:6 (EM VOLUME DE CIMENTO, CAL E AREIA MÉDIA ÚMIDA) PARA EMBOÇO/MASSA ÚNICA/ASSENTAMENTO DE ALVENARIA DE VEDAÇÃO, PREPARO MECÂNICO COM MISTURADOR DE EIXO HORIZONTAL DE 300 KG. AF_08/2019</v>
          </cell>
          <cell r="C6644" t="str">
            <v>M3</v>
          </cell>
          <cell r="D6644">
            <v>460.26</v>
          </cell>
          <cell r="E6644">
            <v>126.66</v>
          </cell>
          <cell r="F6644">
            <v>586.91999999999996</v>
          </cell>
        </row>
        <row r="6645">
          <cell r="A6645">
            <v>87332</v>
          </cell>
          <cell r="B6645" t="str">
            <v>ARGAMASSA TRAÇO 1:1:6 (EM VOLUME DE CIMENTO, CAL E AREIA MÉDIA ÚMIDA) PARA EMBOÇO/MASSA ÚNICA/ASSENTAMENTO DE ALVENARIA DE VEDAÇÃO, PREPARO MECÂNICO COM MISTURADOR DE EIXO HORIZONTAL DE 600 KG. AF_08/2019</v>
          </cell>
          <cell r="C6645" t="str">
            <v>M3</v>
          </cell>
          <cell r="D6645">
            <v>440.96</v>
          </cell>
          <cell r="E6645">
            <v>67.48</v>
          </cell>
          <cell r="F6645">
            <v>508.44</v>
          </cell>
        </row>
        <row r="6646">
          <cell r="A6646">
            <v>87333</v>
          </cell>
          <cell r="B6646" t="str">
            <v>ARGAMASSA TRAÇO 1:1,5:7,5 (EM VOLUME DE CIMENTO, CAL E AREIA MÉDIA ÚMIDA) PARA EMBOÇO/MASSA ÚNICA/ASSENTAMENTO DE ALVENARIA DE VEDAÇÃO, PREPARO MECÂNICO COM MISTURADOR DE EIXO HORIZONTAL DE 300 KG. AF_08/2019</v>
          </cell>
          <cell r="C6646" t="str">
            <v>M3</v>
          </cell>
          <cell r="D6646">
            <v>434.70000000000005</v>
          </cell>
          <cell r="E6646">
            <v>109.5</v>
          </cell>
          <cell r="F6646">
            <v>544.20000000000005</v>
          </cell>
        </row>
        <row r="6647">
          <cell r="A6647">
            <v>87334</v>
          </cell>
          <cell r="B6647" t="str">
            <v>ARGAMASSA TRAÇO 1:1,5:7,5 (EM VOLUME DE CIMENTO, CAL E AREIA MÉDIA ÚMIDA) PARA EMBOÇO/MASSA ÚNICA/ASSENTAMENTO DE ALVENARIA DE VEDAÇÃO, PREPARO MECÂNICO COM MISTURADOR DE EIXO HORIZONTAL DE 600 KG. AF_08/2019</v>
          </cell>
          <cell r="C6647" t="str">
            <v>M3</v>
          </cell>
          <cell r="D6647">
            <v>423.32000000000005</v>
          </cell>
          <cell r="E6647">
            <v>72.59</v>
          </cell>
          <cell r="F6647">
            <v>495.91</v>
          </cell>
        </row>
        <row r="6648">
          <cell r="A6648">
            <v>87335</v>
          </cell>
          <cell r="B6648" t="str">
            <v>ARGAMASSA TRAÇO 1:2:8 (EM VOLUME DE CIMENTO, CAL E AREIA MÉDIA ÚMIDA) PARA EMBOÇO/MASSA ÚNICA/ASSENTAMENTO DE ALVENARIA DE VEDAÇÃO, PREPARO MECÂNICO COM MISTURADOR DE EIXO HORIZONTAL DE 300 KG. AF_08/2019</v>
          </cell>
          <cell r="C6648" t="str">
            <v>M3</v>
          </cell>
          <cell r="D6648">
            <v>433.41</v>
          </cell>
          <cell r="E6648">
            <v>101.33</v>
          </cell>
          <cell r="F6648">
            <v>534.74</v>
          </cell>
        </row>
        <row r="6649">
          <cell r="A6649">
            <v>87336</v>
          </cell>
          <cell r="B6649" t="str">
            <v>ARGAMASSA TRAÇO 1:2:8 (EM VOLUME DE CIMENTO, CAL E AREIA MÉDIA ÚMIDA) PARA EMBOÇO/MASSA ÚNICA/ASSENTAMENTO DE ALVENARIA DE VEDAÇÃO, PREPARO MECÂNICO COM MISTURADOR DE EIXO HORIZONTAL DE 600 KG. AF_08/2019</v>
          </cell>
          <cell r="C6649" t="str">
            <v>M3</v>
          </cell>
          <cell r="D6649">
            <v>435.98</v>
          </cell>
          <cell r="E6649">
            <v>69.58</v>
          </cell>
          <cell r="F6649">
            <v>505.56</v>
          </cell>
        </row>
        <row r="6650">
          <cell r="A6650">
            <v>87337</v>
          </cell>
          <cell r="B6650" t="str">
            <v>ARGAMASSA TRAÇO 1:2:9 (EM VOLUME DE CIMENTO, CAL E AREIA MÉDIA ÚMIDA) PARA EMBOÇO/MASSA ÚNICA/ASSENTAMENTO DE ALVENARIA DE VEDAÇÃO, PREPARO MECÂNICO COM MISTURADOR DE EIXO HORIZONTAL DE 300 KG. AF_08/2019</v>
          </cell>
          <cell r="C6650" t="str">
            <v>M3</v>
          </cell>
          <cell r="D6650">
            <v>425.82</v>
          </cell>
          <cell r="E6650">
            <v>99.7</v>
          </cell>
          <cell r="F6650">
            <v>525.52</v>
          </cell>
        </row>
        <row r="6651">
          <cell r="A6651">
            <v>87338</v>
          </cell>
          <cell r="B6651" t="str">
            <v>ARGAMASSA TRAÇO 1:3:12 (EM VOLUME DE CIMENTO, CAL E AREIA MÉDIA ÚMIDA) PARA EMBOÇO/MASSA ÚNICA/ASSENTAMENTO DE ALVENARIA DE VEDAÇÃO, PREPARO MECÂNICO COM MISTURADOR DE EIXO HORIZONTAL DE 600 KG. AF_08/2019</v>
          </cell>
          <cell r="C6651" t="str">
            <v>M3</v>
          </cell>
          <cell r="D6651">
            <v>413.52000000000004</v>
          </cell>
          <cell r="E6651">
            <v>85.77</v>
          </cell>
          <cell r="F6651">
            <v>499.29</v>
          </cell>
        </row>
        <row r="6652">
          <cell r="A6652">
            <v>87339</v>
          </cell>
          <cell r="B6652" t="str">
            <v>ARGAMASSA TRAÇO 1:3 (EM VOLUME DE CIMENTO E AREIA MÉDIA ÚMIDA) PARA CONTRAPISO, PREPARO MECÂNICO COM MISTURADOR DE EIXO HORIZONTAL DE 160 KG. AF_08/2019</v>
          </cell>
          <cell r="C6652" t="str">
            <v>M3</v>
          </cell>
          <cell r="D6652">
            <v>605.08999999999992</v>
          </cell>
          <cell r="E6652">
            <v>211.45</v>
          </cell>
          <cell r="F6652">
            <v>816.54</v>
          </cell>
        </row>
        <row r="6653">
          <cell r="A6653">
            <v>87340</v>
          </cell>
          <cell r="B6653" t="str">
            <v>ARGAMASSA TRAÇO 1:3 (EM VOLUME DE CIMENTO E AREIA MÉDIA ÚMIDA) PARA CONTRAPISO, PREPARO MECÂNICO COM MISTURADOR DE EIXO HORIZONTAL DE 300 KG. AF_08/2019</v>
          </cell>
          <cell r="C6653" t="str">
            <v>M3</v>
          </cell>
          <cell r="D6653">
            <v>564.47</v>
          </cell>
          <cell r="E6653">
            <v>97.64</v>
          </cell>
          <cell r="F6653">
            <v>662.11</v>
          </cell>
        </row>
        <row r="6654">
          <cell r="A6654">
            <v>87341</v>
          </cell>
          <cell r="B6654" t="str">
            <v>ARGAMASSA TRAÇO 1:3 (EM VOLUME DE CIMENTO E AREIA MÉDIA ÚMIDA) PARA CONTRAPISO, PREPARO MECÂNICO COM MISTURADOR DE EIXO HORIZONTAL DE 600 KG. AF_08/2019</v>
          </cell>
          <cell r="C6654" t="str">
            <v>M3</v>
          </cell>
          <cell r="D6654">
            <v>555</v>
          </cell>
          <cell r="E6654">
            <v>66.27</v>
          </cell>
          <cell r="F6654">
            <v>621.27</v>
          </cell>
        </row>
        <row r="6655">
          <cell r="A6655">
            <v>87342</v>
          </cell>
          <cell r="B6655" t="str">
            <v>ARGAMASSA TRAÇO 1:4 (EM VOLUME DE CIMENTO E AREIA MÉDIA ÚMIDA) PARA CONTRAPISO, PREPARO MECÂNICO COM MISTURADOR DE EIXO HORIZONTAL DE 160 KG. AF_08/2019</v>
          </cell>
          <cell r="C6655" t="str">
            <v>M3</v>
          </cell>
          <cell r="D6655">
            <v>528.38</v>
          </cell>
          <cell r="E6655">
            <v>170.59</v>
          </cell>
          <cell r="F6655">
            <v>698.97</v>
          </cell>
        </row>
        <row r="6656">
          <cell r="A6656">
            <v>87343</v>
          </cell>
          <cell r="B6656" t="str">
            <v>ARGAMASSA TRAÇO 1:4 (EM VOLUME DE CIMENTO E AREIA MÉDIA ÚMIDA) PARA CONTRAPISO, PREPARO MECÂNICO COM MISTURADOR DE EIXO HORIZONTAL DE 300 KG. AF_08/2019</v>
          </cell>
          <cell r="C6656" t="str">
            <v>M3</v>
          </cell>
          <cell r="D6656">
            <v>505.54</v>
          </cell>
          <cell r="E6656">
            <v>105.83</v>
          </cell>
          <cell r="F6656">
            <v>611.37</v>
          </cell>
        </row>
        <row r="6657">
          <cell r="A6657">
            <v>87344</v>
          </cell>
          <cell r="B6657" t="str">
            <v>ARGAMASSA TRAÇO 1:4 (EM VOLUME DE CIMENTO E AREIA MÉDIA ÚMIDA) PARA CONTRAPISO, PREPARO MECÂNICO COM MISTURADOR DE EIXO HORIZONTAL DE 600 KG. AF_08/2019</v>
          </cell>
          <cell r="C6657" t="str">
            <v>M3</v>
          </cell>
          <cell r="D6657">
            <v>494.71000000000004</v>
          </cell>
          <cell r="E6657">
            <v>66.02</v>
          </cell>
          <cell r="F6657">
            <v>560.73</v>
          </cell>
        </row>
        <row r="6658">
          <cell r="A6658">
            <v>87345</v>
          </cell>
          <cell r="B6658" t="str">
            <v>ARGAMASSA TRAÇO 1:5 (EM VOLUME DE CIMENTO E AREIA MÉDIA ÚMIDA) PARA CONTRAPISO, PREPARO MECÂNICO COM MISTURADOR DE EIXO HORIZONTAL DE 160 KG. AF_08/2019</v>
          </cell>
          <cell r="C6658" t="str">
            <v>M3</v>
          </cell>
          <cell r="D6658">
            <v>479.87</v>
          </cell>
          <cell r="E6658">
            <v>152</v>
          </cell>
          <cell r="F6658">
            <v>631.87</v>
          </cell>
        </row>
        <row r="6659">
          <cell r="A6659">
            <v>87346</v>
          </cell>
          <cell r="B6659" t="str">
            <v>ARGAMASSA TRAÇO 1:5 (EM VOLUME DE CIMENTO E AREIA MÉDIA ÚMIDA) PARA CONTRAPISO, PREPARO MECÂNICO COM MISTURADOR DE EIXO HORIZONTAL DE 300 KG. AF_08/2019</v>
          </cell>
          <cell r="C6659" t="str">
            <v>M3</v>
          </cell>
          <cell r="D6659">
            <v>461.52</v>
          </cell>
          <cell r="E6659">
            <v>97.86</v>
          </cell>
          <cell r="F6659">
            <v>559.38</v>
          </cell>
        </row>
        <row r="6660">
          <cell r="A6660">
            <v>87347</v>
          </cell>
          <cell r="B6660" t="str">
            <v>ARGAMASSA TRAÇO 1:5 (EM VOLUME DE CIMENTO E AREIA MÉDIA ÚMIDA) PARA CONTRAPISO, PREPARO MECÂNICO COM MISTURADOR DE EIXO HORIZONTAL DE 600 KG. AF_08/2019</v>
          </cell>
          <cell r="C6660" t="str">
            <v>M3</v>
          </cell>
          <cell r="D6660">
            <v>452.59000000000003</v>
          </cell>
          <cell r="E6660">
            <v>66.48</v>
          </cell>
          <cell r="F6660">
            <v>519.07000000000005</v>
          </cell>
        </row>
        <row r="6661">
          <cell r="A6661">
            <v>87348</v>
          </cell>
          <cell r="B6661" t="str">
            <v>ARGAMASSA TRAÇO 1:6 (EM VOLUME DE CIMENTO E AREIA MÉDIA ÚMIDA) PARA CONTRAPISO, PREPARO MECÂNICO COM MISTURADOR DE EIXO HORIZONTAL DE 160 KG. AF_08/2019</v>
          </cell>
          <cell r="C6661" t="str">
            <v>M3</v>
          </cell>
          <cell r="D6661">
            <v>444.6</v>
          </cell>
          <cell r="E6661">
            <v>136.88</v>
          </cell>
          <cell r="F6661">
            <v>581.48</v>
          </cell>
        </row>
        <row r="6662">
          <cell r="A6662">
            <v>87349</v>
          </cell>
          <cell r="B6662" t="str">
            <v>ARGAMASSA TRAÇO 1:6 (EM VOLUME DE CIMENTO E AREIA MÉDIA ÚMIDA) PARA CONTRAPISO, PREPARO MECÂNICO COM MISTURADOR DE EIXO HORIZONTAL DE 600 KG. AF_08/2019</v>
          </cell>
          <cell r="C6662" t="str">
            <v>M3</v>
          </cell>
          <cell r="D6662">
            <v>422.1</v>
          </cell>
          <cell r="E6662">
            <v>62.39</v>
          </cell>
          <cell r="F6662">
            <v>484.49</v>
          </cell>
        </row>
        <row r="6663">
          <cell r="A6663">
            <v>87350</v>
          </cell>
          <cell r="B6663" t="str">
            <v>ARGAMASSA TRAÇO 1:5 (EM VOLUME DE CIMENTO E AREIA GROSSA ÚMIDA) PARA CHAPISCO CONVENCIONAL, PREPARO MECÂNICO COM MISTURADOR DE EIXO HORIZONTAL DE 300 KG. AF_08/2019</v>
          </cell>
          <cell r="C6663" t="str">
            <v>M3</v>
          </cell>
          <cell r="D6663">
            <v>371.44</v>
          </cell>
          <cell r="E6663">
            <v>130.94999999999999</v>
          </cell>
          <cell r="F6663">
            <v>502.39</v>
          </cell>
        </row>
        <row r="6664">
          <cell r="A6664">
            <v>87351</v>
          </cell>
          <cell r="B6664" t="str">
            <v>ARGAMASSA TRAÇO 1:5 (EM VOLUME DE CIMENTO E AREIA GROSSA ÚMIDA) PARA CHAPISCO CONVENCIONAL, PREPARO MECÂNICO COM MISTURADOR DE EIXO HORIZONTAL DE 600 KG. AF_08/2019</v>
          </cell>
          <cell r="C6664" t="str">
            <v>M3</v>
          </cell>
          <cell r="D6664">
            <v>347.26</v>
          </cell>
          <cell r="E6664">
            <v>64.77</v>
          </cell>
          <cell r="F6664">
            <v>412.03</v>
          </cell>
        </row>
        <row r="6665">
          <cell r="A6665">
            <v>87352</v>
          </cell>
          <cell r="B6665" t="str">
            <v>ARGAMASSA TRAÇO 1:3 (EM VOLUME DE CIMENTO E AREIA GROSSA ÚMIDA) PARA CHAPISCO CONVENCIONAL, PREPARO MECÂNICO COM MISTURADOR DE EIXO HORIZONTAL DE 160 KG. AF_08/2019</v>
          </cell>
          <cell r="C6665" t="str">
            <v>M3</v>
          </cell>
          <cell r="D6665">
            <v>459.32999999999993</v>
          </cell>
          <cell r="E6665">
            <v>166.1</v>
          </cell>
          <cell r="F6665">
            <v>625.42999999999995</v>
          </cell>
        </row>
        <row r="6666">
          <cell r="A6666">
            <v>87353</v>
          </cell>
          <cell r="B6666" t="str">
            <v>ARGAMASSA TRAÇO 1:3 (EM VOLUME DE CIMENTO E AREIA GROSSA ÚMIDA) PARA CHAPISCO CONVENCIONAL, PREPARO MECÂNICO COM MISTURADOR DE EIXO HORIZONTAL DE 300 KG. AF_08/2019</v>
          </cell>
          <cell r="C6666" t="str">
            <v>M3</v>
          </cell>
          <cell r="D6666">
            <v>432.83000000000004</v>
          </cell>
          <cell r="E6666">
            <v>97.24</v>
          </cell>
          <cell r="F6666">
            <v>530.07000000000005</v>
          </cell>
        </row>
        <row r="6667">
          <cell r="A6667">
            <v>87354</v>
          </cell>
          <cell r="B6667" t="str">
            <v>ARGAMASSA TRAÇO 1:3 (EM VOLUME DE CIMENTO E AREIA GROSSA ÚMIDA) PARA CHAPISCO CONVENCIONAL, PREPARO MECÂNICO COM MISTURADOR DE EIXO HORIZONTAL DE 600 KG. AF_08/2019</v>
          </cell>
          <cell r="C6667" t="str">
            <v>M3</v>
          </cell>
          <cell r="D6667">
            <v>423.52</v>
          </cell>
          <cell r="E6667">
            <v>61.5</v>
          </cell>
          <cell r="F6667">
            <v>485.02</v>
          </cell>
        </row>
        <row r="6668">
          <cell r="A6668">
            <v>87355</v>
          </cell>
          <cell r="B6668" t="str">
            <v>ARGAMASSA TRAÇO 1:4 (EM VOLUME DE CIMENTO E AREIA GROSSA ÚMIDA) PARA CHAPISCO CONVENCIONAL, PREPARO MECÂNICO COM MISTURADOR DE EIXO HORIZONTAL DE 160 KG. AF_08/2019</v>
          </cell>
          <cell r="C6668" t="str">
            <v>M3</v>
          </cell>
          <cell r="D6668">
            <v>400.26000000000005</v>
          </cell>
          <cell r="E6668">
            <v>133.81</v>
          </cell>
          <cell r="F6668">
            <v>534.07000000000005</v>
          </cell>
        </row>
        <row r="6669">
          <cell r="A6669">
            <v>87356</v>
          </cell>
          <cell r="B6669" t="str">
            <v>ARGAMASSA TRAÇO 1:4 (EM VOLUME DE CIMENTO E AREIA GROSSA ÚMIDA) PARA CHAPISCO CONVENCIONAL, PREPARO MECÂNICO COM MISTURADOR DE EIXO HORIZONTAL DE 300 KG. AF_08/2019</v>
          </cell>
          <cell r="C6669" t="str">
            <v>M3</v>
          </cell>
          <cell r="D6669">
            <v>383.87</v>
          </cell>
          <cell r="E6669">
            <v>85.39</v>
          </cell>
          <cell r="F6669">
            <v>469.26</v>
          </cell>
        </row>
        <row r="6670">
          <cell r="A6670">
            <v>87357</v>
          </cell>
          <cell r="B6670" t="str">
            <v>ARGAMASSA TRAÇO 1:4 (EM VOLUME DE CIMENTO E AREIA GROSSA ÚMIDA) PARA CHAPISCO CONVENCIONAL, PREPARO MECÂNICO COM MISTURADOR DE EIXO HORIZONTAL DE 600 KG. AF_08/2019</v>
          </cell>
          <cell r="C6670" t="str">
            <v>M3</v>
          </cell>
          <cell r="D6670">
            <v>376.25</v>
          </cell>
          <cell r="E6670">
            <v>59.96</v>
          </cell>
          <cell r="F6670">
            <v>436.21</v>
          </cell>
        </row>
        <row r="6671">
          <cell r="A6671">
            <v>87358</v>
          </cell>
          <cell r="B6671" t="str">
            <v>ARGAMASSA TRAÇO 1:5 (EM VOLUME DE CIMENTO E AREIA GROSSA ÚMIDA) COM ADIÇÃO DE EMULSÃO POLIMÉRICA PARA CHAPISCO ROLADO, PREPARO MECÂNICO COM MISTURADOR DE EIXO HORIZONTAL DE 300 KG. AF_08/2019</v>
          </cell>
          <cell r="C6671" t="str">
            <v>M3</v>
          </cell>
          <cell r="D6671">
            <v>2920.8300000000004</v>
          </cell>
          <cell r="E6671">
            <v>109.7</v>
          </cell>
          <cell r="F6671">
            <v>3030.53</v>
          </cell>
        </row>
        <row r="6672">
          <cell r="A6672">
            <v>87359</v>
          </cell>
          <cell r="B6672" t="str">
            <v>ARGAMASSA TRAÇO 1:5 (EM VOLUME DE CIMENTO E AREIA GROSSA ÚMIDA) COM ADIÇÃO DE EMULSÃO POLIMÉRICA PARA CHAPISCO ROLADO, PREPARO MECÂNICO COM MISTURADOR DE EIXO HORIZONTAL DE 600 KG. AF_08/2019</v>
          </cell>
          <cell r="C6672" t="str">
            <v>M3</v>
          </cell>
          <cell r="D6672">
            <v>2918.02</v>
          </cell>
          <cell r="E6672">
            <v>70.97</v>
          </cell>
          <cell r="F6672">
            <v>2988.99</v>
          </cell>
        </row>
        <row r="6673">
          <cell r="A6673">
            <v>87360</v>
          </cell>
          <cell r="B6673" t="str">
            <v>ARGAMASSA TRAÇO 1:3 (EM VOLUME DE CIMENTO E AREIA GROSSA ÚMIDA) COM ADIÇÃO DE EMULSÃO POLIMÉRICA PARA CHAPISCO ROLADO, PREPARO MECÂNICO COM MISTURADOR DE EIXO HORIZONTAL DE 160 KG. AF_08/2019</v>
          </cell>
          <cell r="C6673" t="str">
            <v>M3</v>
          </cell>
          <cell r="D6673">
            <v>2992.67</v>
          </cell>
          <cell r="E6673">
            <v>140.75</v>
          </cell>
          <cell r="F6673">
            <v>3133.42</v>
          </cell>
        </row>
        <row r="6674">
          <cell r="A6674">
            <v>87361</v>
          </cell>
          <cell r="B6674" t="str">
            <v>ARGAMASSA TRAÇO 1:3 (EM VOLUME DE CIMENTO E AREIA GROSSA ÚMIDA) COM ADIÇÃO DE EMULSÃO POLIMÉRICA PARA CHAPISCO ROLADO, PREPARO MECÂNICO COM MISTURADOR DE EIXO HORIZONTAL DE 300 KG. AF_08/2019</v>
          </cell>
          <cell r="C6674" t="str">
            <v>M3</v>
          </cell>
          <cell r="D6674">
            <v>2987.77</v>
          </cell>
          <cell r="E6674">
            <v>84.16</v>
          </cell>
          <cell r="F6674">
            <v>3071.93</v>
          </cell>
        </row>
        <row r="6675">
          <cell r="A6675">
            <v>87362</v>
          </cell>
          <cell r="B6675" t="str">
            <v>ARGAMASSA TRAÇO 1:3 (EM VOLUME DE CIMENTO E AREIA GROSSA ÚMIDA) COM ADIÇÃO DE EMULSÃO POLIMÉRICA PARA CHAPISCO ROLADO, PREPARO MECÂNICO COM MISTURADOR DE EIXO HORIZONTAL DE 600 KG. AF_08/2019</v>
          </cell>
          <cell r="C6675" t="str">
            <v>M3</v>
          </cell>
          <cell r="D6675">
            <v>3000.2799999999997</v>
          </cell>
          <cell r="E6675">
            <v>59.55</v>
          </cell>
          <cell r="F6675">
            <v>3059.83</v>
          </cell>
        </row>
        <row r="6676">
          <cell r="A6676">
            <v>87363</v>
          </cell>
          <cell r="B6676" t="str">
            <v>ARGAMASSA TRAÇO 1:4 (EM VOLUME DE CIMENTO E AREIA GROSSA ÚMIDA) COM ADIÇÃO DE EMULSÃO POLIMÉRICA PARA CHAPISCO ROLADO, PREPARO MECÂNICO COM MISTURADOR DE EIXO HORIZONTAL DE 300 KG. AF_08/2019</v>
          </cell>
          <cell r="C6676" t="str">
            <v>M3</v>
          </cell>
          <cell r="D6676">
            <v>2946.57</v>
          </cell>
          <cell r="E6676">
            <v>119.71</v>
          </cell>
          <cell r="F6676">
            <v>3066.28</v>
          </cell>
        </row>
        <row r="6677">
          <cell r="A6677">
            <v>87364</v>
          </cell>
          <cell r="B6677" t="str">
            <v>ARGAMASSA TRAÇO 1:4 (EM VOLUME DE CIMENTO E AREIA GROSSA ÚMIDA) COM ADIÇÃO DE EMULSÃO POLIMÉRICA PARA CHAPISCO ROLADO, PREPARO MECÂNICO COM MISTURADOR DE EIXO HORIZONTAL DE 600 KG. AF_08/2019</v>
          </cell>
          <cell r="C6677" t="str">
            <v>M3</v>
          </cell>
          <cell r="D6677">
            <v>2955.02</v>
          </cell>
          <cell r="E6677">
            <v>62.51</v>
          </cell>
          <cell r="F6677">
            <v>3017.53</v>
          </cell>
        </row>
        <row r="6678">
          <cell r="A6678">
            <v>87365</v>
          </cell>
          <cell r="B6678" t="str">
            <v>ARGAMASSA TRAÇO 1:7 (EM VOLUME DE CIMENTO E AREIA MÉDIA ÚMIDA) COM ADIÇÃO DE PLASTIFICANTE PARA EMBOÇO/MASSA ÚNICA/ASSENTAMENTO DE ALVENARIA DE VEDAÇÃO, PREPARO MANUAL. AF_08/2019</v>
          </cell>
          <cell r="C6678" t="str">
            <v>M3</v>
          </cell>
          <cell r="D6678">
            <v>409.08000000000004</v>
          </cell>
          <cell r="E6678">
            <v>172.9</v>
          </cell>
          <cell r="F6678">
            <v>581.98</v>
          </cell>
        </row>
        <row r="6679">
          <cell r="A6679">
            <v>87366</v>
          </cell>
          <cell r="B6679" t="str">
            <v>ARGAMASSA TRAÇO 1:6 (EM VOLUME DE CIMENTO E AREIA MÉDIA ÚMIDA) COM ADIÇÃO DE PLASTIFICANTE PARA EMBOÇO/MASSA ÚNICA/ASSENTAMENTO DE ALVENARIA DE VEDAÇÃO, PREPARO MANUAL. AF_08/2019</v>
          </cell>
          <cell r="C6679" t="str">
            <v>M3</v>
          </cell>
          <cell r="D6679">
            <v>431.39</v>
          </cell>
          <cell r="E6679">
            <v>178.35</v>
          </cell>
          <cell r="F6679">
            <v>609.74</v>
          </cell>
        </row>
        <row r="6680">
          <cell r="A6680">
            <v>87367</v>
          </cell>
          <cell r="B6680" t="str">
            <v>ARGAMASSA TRAÇO 1:1:6 (EM VOLUME DE CIMENTO, CAL E AREIA MÉDIA ÚMIDA) PARA EMBOÇO/MASSA ÚNICA/ASSENTAMENTO DE ALVENARIA DE VEDAÇÃO, PREPARO MANUAL. AF_08/2019</v>
          </cell>
          <cell r="C6680" t="str">
            <v>M3</v>
          </cell>
          <cell r="D6680">
            <v>503.53000000000009</v>
          </cell>
          <cell r="E6680">
            <v>179.79</v>
          </cell>
          <cell r="F6680">
            <v>683.32</v>
          </cell>
        </row>
        <row r="6681">
          <cell r="A6681">
            <v>87368</v>
          </cell>
          <cell r="B6681" t="str">
            <v>ARGAMASSA TRAÇO 1:1,5:7,5 (EM VOLUME DE CIMENTO, CAL E AREIA MÉDIA ÚMIDA) PARA EMBOÇO/MASSA ÚNICA/ASSENTAMENTO DE ALVENARIA DE VEDAÇÃO, PREPARO MANUAL. AF_08/2019</v>
          </cell>
          <cell r="C6681" t="str">
            <v>M3</v>
          </cell>
          <cell r="D6681">
            <v>486.43999999999994</v>
          </cell>
          <cell r="E6681">
            <v>181.23</v>
          </cell>
          <cell r="F6681">
            <v>667.67</v>
          </cell>
        </row>
        <row r="6682">
          <cell r="A6682">
            <v>87369</v>
          </cell>
          <cell r="B6682" t="str">
            <v>ARGAMASSA TRAÇO 1:2:8 (EM VOLUME DE CIMENTO, CAL E AREIA MÉDIA ÚMIDA) PARA EMBOÇO/MASSA ÚNICA/ASSENTAMENTO DE ALVENARIA DE VEDAÇÃO, PREPARO MANUAL. AF_08/2019</v>
          </cell>
          <cell r="C6682" t="str">
            <v>M3</v>
          </cell>
          <cell r="D6682">
            <v>498.46</v>
          </cell>
          <cell r="E6682">
            <v>177.7</v>
          </cell>
          <cell r="F6682">
            <v>676.16</v>
          </cell>
        </row>
        <row r="6683">
          <cell r="A6683">
            <v>87370</v>
          </cell>
          <cell r="B6683" t="str">
            <v>ARGAMASSA TRAÇO 1:2:9 (EM VOLUME DE CIMENTO, CAL E AREIA MÉDIA ÚMIDA) PARA EMBOÇO/MASSA ÚNICA/ASSENTAMENTO DE ALVENARIA DE VEDAÇÃO, PREPARO MANUAL. AF_08/2019</v>
          </cell>
          <cell r="C6683" t="str">
            <v>M3</v>
          </cell>
          <cell r="D6683">
            <v>478.59999999999991</v>
          </cell>
          <cell r="E6683">
            <v>178.83</v>
          </cell>
          <cell r="F6683">
            <v>657.43</v>
          </cell>
        </row>
        <row r="6684">
          <cell r="A6684">
            <v>87371</v>
          </cell>
          <cell r="B6684" t="str">
            <v>ARGAMASSA TRAÇO 1:3:12 (EM VOLUME DE CIMENTO, CAL E AREIA MÉDIA ÚMIDA) PARA EMBOÇO/MASSA ÚNICA/ASSENTAMENTO DE ALVENARIA DE VEDAÇÃO, PREPARO MANUAL. AF_08/2019</v>
          </cell>
          <cell r="C6684" t="str">
            <v>M3</v>
          </cell>
          <cell r="D6684">
            <v>468.60999999999996</v>
          </cell>
          <cell r="E6684">
            <v>174.19</v>
          </cell>
          <cell r="F6684">
            <v>642.79999999999995</v>
          </cell>
        </row>
        <row r="6685">
          <cell r="A6685">
            <v>87372</v>
          </cell>
          <cell r="B6685" t="str">
            <v>ARGAMASSA TRAÇO 1:3 (EM VOLUME DE CIMENTO E AREIA MÉDIA ÚMIDA) PARA CONTRAPISO, PREPARO MANUAL. AF_08/2019</v>
          </cell>
          <cell r="C6685" t="str">
            <v>M3</v>
          </cell>
          <cell r="D6685">
            <v>624.54</v>
          </cell>
          <cell r="E6685">
            <v>186.5</v>
          </cell>
          <cell r="F6685">
            <v>811.04</v>
          </cell>
        </row>
        <row r="6686">
          <cell r="A6686">
            <v>87373</v>
          </cell>
          <cell r="B6686" t="str">
            <v>ARGAMASSA TRAÇO 1:4 (EM VOLUME DE CIMENTO E AREIA MÉDIA ÚMIDA) PARA CONTRAPISO, PREPARO MANUAL. AF_08/2019</v>
          </cell>
          <cell r="C6686" t="str">
            <v>M3</v>
          </cell>
          <cell r="D6686">
            <v>558.25</v>
          </cell>
          <cell r="E6686">
            <v>176.42</v>
          </cell>
          <cell r="F6686">
            <v>734.67</v>
          </cell>
        </row>
        <row r="6687">
          <cell r="A6687">
            <v>87374</v>
          </cell>
          <cell r="B6687" t="str">
            <v>ARGAMASSA TRAÇO 1:5 (EM VOLUME DE CIMENTO E AREIA MÉDIA ÚMIDA) PARA CONTRAPISO, PREPARO MANUAL. AF_08/2019</v>
          </cell>
          <cell r="C6687" t="str">
            <v>M3</v>
          </cell>
          <cell r="D6687">
            <v>516.76</v>
          </cell>
          <cell r="E6687">
            <v>177.7</v>
          </cell>
          <cell r="F6687">
            <v>694.46</v>
          </cell>
        </row>
        <row r="6688">
          <cell r="A6688">
            <v>87375</v>
          </cell>
          <cell r="B6688" t="str">
            <v>ARGAMASSA TRAÇO 1:6 (EM VOLUME DE CIMENTO E AREIA MÉDIA ÚMIDA) PARA CONTRAPISO, PREPARO MANUAL. AF_08/2019</v>
          </cell>
          <cell r="C6688" t="str">
            <v>M3</v>
          </cell>
          <cell r="D6688">
            <v>488.91</v>
          </cell>
          <cell r="E6688">
            <v>181.07</v>
          </cell>
          <cell r="F6688">
            <v>669.98</v>
          </cell>
        </row>
        <row r="6689">
          <cell r="A6689">
            <v>87376</v>
          </cell>
          <cell r="B6689" t="str">
            <v>ARGAMASSA TRAÇO 1:5 (EM VOLUME DE CIMENTO E AREIA GROSSA ÚMIDA) PARA CHAPISCO CONVENCIONAL, PREPARO MANUAL. AF_08/2019</v>
          </cell>
          <cell r="C6689" t="str">
            <v>M3</v>
          </cell>
          <cell r="D6689">
            <v>409.63</v>
          </cell>
          <cell r="E6689">
            <v>172.9</v>
          </cell>
          <cell r="F6689">
            <v>582.53</v>
          </cell>
        </row>
        <row r="6690">
          <cell r="A6690">
            <v>87377</v>
          </cell>
          <cell r="B6690" t="str">
            <v>ARGAMASSA TRAÇO 1:3 (EM VOLUME DE CIMENTO E AREIA GROSSA ÚMIDA) PARA CHAPISCO CONVENCIONAL, PREPARO MANUAL. AF_08/2019</v>
          </cell>
          <cell r="C6690" t="str">
            <v>M3</v>
          </cell>
          <cell r="D6690">
            <v>489.11</v>
          </cell>
          <cell r="E6690">
            <v>176.42</v>
          </cell>
          <cell r="F6690">
            <v>665.53</v>
          </cell>
        </row>
        <row r="6691">
          <cell r="A6691">
            <v>87378</v>
          </cell>
          <cell r="B6691" t="str">
            <v>ARGAMASSA TRAÇO 1:4 (EM VOLUME DE CIMENTO E AREIA GROSSA ÚMIDA) PARA CHAPISCO CONVENCIONAL, PREPARO MANUAL. AF_08/2019</v>
          </cell>
          <cell r="C6691" t="str">
            <v>M3</v>
          </cell>
          <cell r="D6691">
            <v>439.53000000000009</v>
          </cell>
          <cell r="E6691">
            <v>170.66</v>
          </cell>
          <cell r="F6691">
            <v>610.19000000000005</v>
          </cell>
        </row>
        <row r="6692">
          <cell r="A6692">
            <v>87379</v>
          </cell>
          <cell r="B6692" t="str">
            <v>ARGAMASSA TRAÇO 1:5 (EM VOLUME DE CIMENTO E AREIA GROSSA ÚMIDA) COM ADIÇÃO DE EMULSÃO POLIMÉRICA PARA CHAPISCO ROLADO, PREPARO MANUAL. AF_08/2019</v>
          </cell>
          <cell r="C6692" t="str">
            <v>M3</v>
          </cell>
          <cell r="D6692">
            <v>3001.8199999999997</v>
          </cell>
          <cell r="E6692">
            <v>170.49</v>
          </cell>
          <cell r="F6692">
            <v>3172.31</v>
          </cell>
        </row>
        <row r="6693">
          <cell r="A6693">
            <v>87380</v>
          </cell>
          <cell r="B6693" t="str">
            <v>ARGAMASSA TRAÇO 1:3 (EM VOLUME DE CIMENTO E AREIA GROSSA ÚMIDA) COM ADIÇÃO DE EMULSÃO POLIMÉRICA PARA CHAPISCO ROLADO, PREPARO MANUAL. AF_08/2019</v>
          </cell>
          <cell r="C6693" t="str">
            <v>M3</v>
          </cell>
          <cell r="D6693">
            <v>3079.34</v>
          </cell>
          <cell r="E6693">
            <v>174.02</v>
          </cell>
          <cell r="F6693">
            <v>3253.36</v>
          </cell>
        </row>
        <row r="6694">
          <cell r="A6694">
            <v>87381</v>
          </cell>
          <cell r="B6694" t="str">
            <v>ARGAMASSA TRAÇO 1:4 (EM VOLUME DE CIMENTO E AREIA GROSSA ÚMIDA) COM ADIÇÃO DE EMULSÃO POLIMÉRICA PARA CHAPISCO ROLADO, PREPARO MANUAL. AF_08/2019</v>
          </cell>
          <cell r="C6694" t="str">
            <v>M3</v>
          </cell>
          <cell r="D6694">
            <v>3030.6499999999996</v>
          </cell>
          <cell r="E6694">
            <v>168.26</v>
          </cell>
          <cell r="F6694">
            <v>3198.91</v>
          </cell>
        </row>
        <row r="6695">
          <cell r="A6695">
            <v>87382</v>
          </cell>
          <cell r="B6695" t="str">
            <v>ARGAMASSA INDUSTRIALIZADA MULTIUSO PARA REVESTIMENTOS E ASSENTAMENTO DA ALVENARIA, PREPARO COM MISTURADOR DE EIXO HORIZONTAL DE 160 KG. AF_08/2019</v>
          </cell>
          <cell r="C6695" t="str">
            <v>M3</v>
          </cell>
          <cell r="D6695">
            <v>1473.46</v>
          </cell>
          <cell r="E6695">
            <v>91.11</v>
          </cell>
          <cell r="F6695">
            <v>1564.57</v>
          </cell>
        </row>
        <row r="6696">
          <cell r="A6696">
            <v>87383</v>
          </cell>
          <cell r="B6696" t="str">
            <v>ARGAMASSA INDUSTRIALIZADA MULTIUSO PARA REVESTIMENTOS E ASSENTAMENTO DA ALVENARIA, PREPARO COM MISTURADOR DE EIXO HORIZONTAL DE 300 KG. AF_08/2019</v>
          </cell>
          <cell r="C6696" t="str">
            <v>M3</v>
          </cell>
          <cell r="D6696">
            <v>1480.72</v>
          </cell>
          <cell r="E6696">
            <v>71.5</v>
          </cell>
          <cell r="F6696">
            <v>1552.22</v>
          </cell>
        </row>
        <row r="6697">
          <cell r="A6697">
            <v>87384</v>
          </cell>
          <cell r="B6697" t="str">
            <v>ARGAMASSA INDUSTRIALIZADA MULTIUSO PARA REVESTIMENTOS E ASSENTAMENTO DA ALVENARIA, PREPARO COM MISTURADOR DE EIXO HORIZONTAL DE 600 KG. AF_08/2019</v>
          </cell>
          <cell r="C6697" t="str">
            <v>M3</v>
          </cell>
          <cell r="D6697">
            <v>1484.05</v>
          </cell>
          <cell r="E6697">
            <v>52.02</v>
          </cell>
          <cell r="F6697">
            <v>1536.07</v>
          </cell>
        </row>
        <row r="6698">
          <cell r="A6698">
            <v>87385</v>
          </cell>
          <cell r="B6698" t="str">
            <v>ARGAMASSA PRONTA PARA CONTRAPISO, PREPARO COM MISTURADOR DE EIXO HORIZONTAL DE 160 KG. AF_08/2019</v>
          </cell>
          <cell r="C6698" t="str">
            <v>M3</v>
          </cell>
          <cell r="D6698">
            <v>1713.34</v>
          </cell>
          <cell r="E6698">
            <v>108.68</v>
          </cell>
          <cell r="F6698">
            <v>1822.02</v>
          </cell>
        </row>
        <row r="6699">
          <cell r="A6699">
            <v>87386</v>
          </cell>
          <cell r="B6699" t="str">
            <v>ARGAMASSA PRONTA PARA CONTRAPISO, PREPARO COM MISTURADOR DE EIXO HORIZONTAL DE 300 KG. AF_08/2019</v>
          </cell>
          <cell r="C6699" t="str">
            <v>M3</v>
          </cell>
          <cell r="D6699">
            <v>1720.12</v>
          </cell>
          <cell r="E6699">
            <v>82.12</v>
          </cell>
          <cell r="F6699">
            <v>1802.24</v>
          </cell>
        </row>
        <row r="6700">
          <cell r="A6700">
            <v>87387</v>
          </cell>
          <cell r="B6700" t="str">
            <v>ARGAMASSA PRONTA PARA CONTRAPISO, PREPARO COM MISTURADOR DE EIXO HORIZONTAL DE 600 KG. AF_08/2019</v>
          </cell>
          <cell r="C6700" t="str">
            <v>M3</v>
          </cell>
          <cell r="D6700">
            <v>1726.1299999999999</v>
          </cell>
          <cell r="E6700">
            <v>60.93</v>
          </cell>
          <cell r="F6700">
            <v>1787.06</v>
          </cell>
        </row>
        <row r="6701">
          <cell r="A6701">
            <v>87388</v>
          </cell>
          <cell r="B6701" t="str">
            <v>ARGAMASSA PARA REVESTIMENTO DECORATIVO MONOCAMADA (MONOCAPA), PREPARO COM MISTURADOR DE EIXO HORIZONTAL DE 160 KG. AF_08/2019</v>
          </cell>
          <cell r="C6701" t="str">
            <v>M3</v>
          </cell>
          <cell r="D6701">
            <v>4208.67</v>
          </cell>
          <cell r="E6701">
            <v>91.72</v>
          </cell>
          <cell r="F6701">
            <v>4300.3900000000003</v>
          </cell>
        </row>
        <row r="6702">
          <cell r="A6702">
            <v>87389</v>
          </cell>
          <cell r="B6702" t="str">
            <v>ARGAMASSA PARA REVESTIMENTO DECORATIVO MONOCAMADA (MONOCAPA), PREPARO COM MISTURADOR DE EIXO HORIZONTAL DE 300 KG. AF_08/2019</v>
          </cell>
          <cell r="C6702" t="str">
            <v>M3</v>
          </cell>
          <cell r="D6702">
            <v>4236.05</v>
          </cell>
          <cell r="E6702">
            <v>70.88</v>
          </cell>
          <cell r="F6702">
            <v>4306.93</v>
          </cell>
        </row>
        <row r="6703">
          <cell r="A6703">
            <v>87390</v>
          </cell>
          <cell r="B6703" t="str">
            <v>ARGAMASSA PARA REVESTIMENTO DECORATIVO MONOCAMADA (MONOCAPA), PREPARO COM MISTURADOR DE EIXO HORIZONTAL DE 600 KG. AF_08/2019</v>
          </cell>
          <cell r="C6703" t="str">
            <v>M3</v>
          </cell>
          <cell r="D6703">
            <v>4267.29</v>
          </cell>
          <cell r="E6703">
            <v>52.02</v>
          </cell>
          <cell r="F6703">
            <v>4319.3100000000004</v>
          </cell>
        </row>
        <row r="6704">
          <cell r="A6704">
            <v>87391</v>
          </cell>
          <cell r="B6704" t="str">
            <v>ARGAMASSA INDUSTRIALIZADA PARA CHAPISCO ROLADO, PREPARO COM MISTURADOR DE EIXO HORIZONTAL DE 160 KG. AF_08/2019</v>
          </cell>
          <cell r="C6704" t="str">
            <v>M3</v>
          </cell>
          <cell r="D6704">
            <v>4664.0199999999995</v>
          </cell>
          <cell r="E6704">
            <v>118.89</v>
          </cell>
          <cell r="F6704">
            <v>4782.91</v>
          </cell>
        </row>
        <row r="6705">
          <cell r="A6705">
            <v>87393</v>
          </cell>
          <cell r="B6705" t="str">
            <v>ARGAMASSA INDUSTRIALIZADA PARA CHAPISCO ROLADO, PREPARO COM MISTURADOR DE EIXO HORIZONTAL DE 300 KG. AF_08/2019</v>
          </cell>
          <cell r="C6705" t="str">
            <v>M3</v>
          </cell>
          <cell r="D6705">
            <v>4717.82</v>
          </cell>
          <cell r="E6705">
            <v>96.42</v>
          </cell>
          <cell r="F6705">
            <v>4814.24</v>
          </cell>
        </row>
        <row r="6706">
          <cell r="A6706">
            <v>87394</v>
          </cell>
          <cell r="B6706" t="str">
            <v>ARGAMASSA INDUSTRIALIZADA PARA CHAPISCO ROLADO, PREPARO COM MISTURADOR DE EIXO HORIZONTAL DE 600 KG. AF_08/2019</v>
          </cell>
          <cell r="C6706" t="str">
            <v>M3</v>
          </cell>
          <cell r="D6706">
            <v>4770.1499999999996</v>
          </cell>
          <cell r="E6706">
            <v>74.83</v>
          </cell>
          <cell r="F6706">
            <v>4844.9799999999996</v>
          </cell>
        </row>
        <row r="6707">
          <cell r="A6707">
            <v>87395</v>
          </cell>
          <cell r="B6707" t="str">
            <v>ARGAMASSA INDUSTRIALIZADA PARA CHAPISCO COLANTE, PREPARO COM MISTURADOR DE EIXO HORIZONTAL DE 160 KG. AF_08/2019</v>
          </cell>
          <cell r="C6707" t="str">
            <v>M3</v>
          </cell>
          <cell r="D6707">
            <v>2924.1</v>
          </cell>
          <cell r="E6707">
            <v>118.89</v>
          </cell>
          <cell r="F6707">
            <v>3042.99</v>
          </cell>
        </row>
        <row r="6708">
          <cell r="A6708">
            <v>87396</v>
          </cell>
          <cell r="B6708" t="str">
            <v>ARGAMASSA INDUSTRIALIZADA PARA CHAPISCO COLANTE, PREPARO COM MISTURADOR DE EIXO HORIZONTAL DE 300 KG. AF_08/2019</v>
          </cell>
          <cell r="C6708" t="str">
            <v>M3</v>
          </cell>
          <cell r="D6708">
            <v>2954.52</v>
          </cell>
          <cell r="E6708">
            <v>96.42</v>
          </cell>
          <cell r="F6708">
            <v>3050.94</v>
          </cell>
        </row>
        <row r="6709">
          <cell r="A6709">
            <v>87397</v>
          </cell>
          <cell r="B6709" t="str">
            <v>ARGAMASSA INDUSTRIALIZADA PARA CHAPISCO COLANTE, PREPARO COM MISTURADOR DE EIXO HORIZONTAL DE 600 KG. AF_08/2019</v>
          </cell>
          <cell r="C6709" t="str">
            <v>M3</v>
          </cell>
          <cell r="D6709">
            <v>2984.53</v>
          </cell>
          <cell r="E6709">
            <v>74.83</v>
          </cell>
          <cell r="F6709">
            <v>3059.36</v>
          </cell>
        </row>
        <row r="6710">
          <cell r="A6710">
            <v>87398</v>
          </cell>
          <cell r="B6710" t="str">
            <v>ARGAMASSA INDUSTRIALIZADA MULTIUSO PARA REVESTIMENTOS E ASSENTAMENTO DA ALVENARIA, PREPARO MANUAL. AF_08/2019</v>
          </cell>
          <cell r="C6710" t="str">
            <v>M3</v>
          </cell>
          <cell r="D6710">
            <v>1578.95</v>
          </cell>
          <cell r="E6710">
            <v>201.56</v>
          </cell>
          <cell r="F6710">
            <v>1780.51</v>
          </cell>
        </row>
        <row r="6711">
          <cell r="A6711">
            <v>87399</v>
          </cell>
          <cell r="B6711" t="str">
            <v>ARGAMASSA PRONTA PARA CONTRAPISO, PREPARO MANUAL. AF_08/2019</v>
          </cell>
          <cell r="C6711" t="str">
            <v>M3</v>
          </cell>
          <cell r="D6711">
            <v>1821.9699999999998</v>
          </cell>
          <cell r="E6711">
            <v>216.61</v>
          </cell>
          <cell r="F6711">
            <v>2038.58</v>
          </cell>
        </row>
        <row r="6712">
          <cell r="A6712">
            <v>87401</v>
          </cell>
          <cell r="B6712" t="str">
            <v>ARGAMASSA INDUSTRIALIZADA PARA CHAPISCO ROLADO, PREPARO MANUAL. AF_08/2019</v>
          </cell>
          <cell r="C6712" t="str">
            <v>M3</v>
          </cell>
          <cell r="D6712">
            <v>4839.49</v>
          </cell>
          <cell r="E6712">
            <v>252.63</v>
          </cell>
          <cell r="F6712">
            <v>5092.12</v>
          </cell>
        </row>
        <row r="6713">
          <cell r="A6713">
            <v>87402</v>
          </cell>
          <cell r="B6713" t="str">
            <v>ARGAMASSA INDUSTRIALIZADA PARA CHAPISCO COLANTE, PREPARO MANUAL. AF_08/2019</v>
          </cell>
          <cell r="C6713" t="str">
            <v>M3</v>
          </cell>
          <cell r="D6713">
            <v>3063.94</v>
          </cell>
          <cell r="E6713">
            <v>252.63</v>
          </cell>
          <cell r="F6713">
            <v>3316.57</v>
          </cell>
        </row>
        <row r="6714">
          <cell r="A6714">
            <v>87404</v>
          </cell>
          <cell r="B6714" t="str">
            <v>ARGAMASSA PARA REVESTIMENTO DECORATIVO MONOCAMADA (MONOCAPA), MISTURA E PROJEÇÃO DE 1,5 M3/H DE ARGAMASSA. AF_08/2019</v>
          </cell>
          <cell r="C6714" t="str">
            <v>M3</v>
          </cell>
          <cell r="D6714">
            <v>4361.29</v>
          </cell>
          <cell r="E6714">
            <v>128.29</v>
          </cell>
          <cell r="F6714">
            <v>4489.58</v>
          </cell>
        </row>
        <row r="6715">
          <cell r="A6715">
            <v>87405</v>
          </cell>
          <cell r="B6715" t="str">
            <v>ARGAMASSA PARA REVESTIMENTO DECORATIVO MONOCAMADA (MONOCAPA), MISTURA E PROJEÇÃO DE 2 M3/H DE ARGAMASSA. AF_06/2014</v>
          </cell>
          <cell r="C6715" t="str">
            <v>M3</v>
          </cell>
          <cell r="D6715">
            <v>4388.63</v>
          </cell>
          <cell r="E6715">
            <v>96.22</v>
          </cell>
          <cell r="F6715">
            <v>4484.8500000000004</v>
          </cell>
        </row>
        <row r="6716">
          <cell r="A6716">
            <v>87407</v>
          </cell>
          <cell r="B6716" t="str">
            <v>ARGAMASSA INDUSTRIALIZADA PARA REVESTIMENTOS, MISTURA E PROJEÇÃO DE 1,5 M³/H DE ARGAMASSA. AF_08/2019</v>
          </cell>
          <cell r="C6716" t="str">
            <v>M3</v>
          </cell>
          <cell r="D6716">
            <v>1510.39</v>
          </cell>
          <cell r="E6716">
            <v>86.61</v>
          </cell>
          <cell r="F6716">
            <v>1597</v>
          </cell>
        </row>
        <row r="6717">
          <cell r="A6717">
            <v>87408</v>
          </cell>
          <cell r="B6717" t="str">
            <v>ARGAMASSA INDUSTRIALIZADA PARA REVESTIMENTOS, MISTURA E PROJEÇÃO DE 2 M³/H DE ARGAMASSA. AF_06/2014</v>
          </cell>
          <cell r="C6717" t="str">
            <v>M3</v>
          </cell>
          <cell r="D6717">
            <v>1511.45</v>
          </cell>
          <cell r="E6717">
            <v>64.959999999999994</v>
          </cell>
          <cell r="F6717">
            <v>1576.41</v>
          </cell>
        </row>
        <row r="6718">
          <cell r="A6718">
            <v>87410</v>
          </cell>
          <cell r="B6718" t="str">
            <v>ARGAMASSA À BASE DE GESSO, MISTURA E PROJEÇÃO DE 1,5 M³/H DE ARGAMASSA. AF_08/2019</v>
          </cell>
          <cell r="C6718" t="str">
            <v>M3</v>
          </cell>
          <cell r="D6718">
            <v>752.06</v>
          </cell>
          <cell r="E6718">
            <v>120.73</v>
          </cell>
          <cell r="F6718">
            <v>872.79</v>
          </cell>
        </row>
        <row r="6719">
          <cell r="A6719">
            <v>88626</v>
          </cell>
          <cell r="B6719" t="str">
            <v>ARGAMASSA TRAÇO 1:0,5:4,5 (EM VOLUME DE CIMENTO, CAL E AREIA MÉDIA ÚMIDA), PREPARO MECÂNICO COM BETONEIRA 400 L. AF_08/2019</v>
          </cell>
          <cell r="C6719" t="str">
            <v>M3</v>
          </cell>
          <cell r="D6719">
            <v>455.61</v>
          </cell>
          <cell r="E6719">
            <v>79.260000000000005</v>
          </cell>
          <cell r="F6719">
            <v>534.87</v>
          </cell>
        </row>
        <row r="6720">
          <cell r="A6720">
            <v>88627</v>
          </cell>
          <cell r="B6720" t="str">
            <v>ARGAMASSA TRAÇO 1:0,5:4,5 (EM VOLUME DE CIMENTO, CAL E AREIA MÉDIA ÚMIDA) PARA ASSENTAMENTO DE ALVENARIA, PREPARO MANUAL. AF_08/2019</v>
          </cell>
          <cell r="C6720" t="str">
            <v>M3</v>
          </cell>
          <cell r="D6720">
            <v>498.07</v>
          </cell>
          <cell r="E6720">
            <v>140.56</v>
          </cell>
          <cell r="F6720">
            <v>638.63</v>
          </cell>
        </row>
        <row r="6721">
          <cell r="A6721">
            <v>88628</v>
          </cell>
          <cell r="B6721" t="str">
            <v>ARGAMASSA TRAÇO 1:3 (EM VOLUME DE CIMENTO E AREIA MÉDIA ÚMIDA), PREPARO MECÂNICO COM BETONEIRA 400 L. AF_08/2019</v>
          </cell>
          <cell r="C6721" t="str">
            <v>M3</v>
          </cell>
          <cell r="D6721">
            <v>479.44999999999993</v>
          </cell>
          <cell r="E6721">
            <v>69.86</v>
          </cell>
          <cell r="F6721">
            <v>549.30999999999995</v>
          </cell>
        </row>
        <row r="6722">
          <cell r="A6722">
            <v>88629</v>
          </cell>
          <cell r="B6722" t="str">
            <v>ARGAMASSA TRAÇO 1:3 (EM VOLUME DE CIMENTO E AREIA MÉDIA ÚMIDA), PREPARO MANUAL. AF_08/2019</v>
          </cell>
          <cell r="C6722" t="str">
            <v>M3</v>
          </cell>
          <cell r="D6722">
            <v>523.29</v>
          </cell>
          <cell r="E6722">
            <v>137.19</v>
          </cell>
          <cell r="F6722">
            <v>660.48</v>
          </cell>
        </row>
        <row r="6723">
          <cell r="A6723">
            <v>88630</v>
          </cell>
          <cell r="B6723" t="str">
            <v>ARGAMASSA TRAÇO 1:4 (CIMENTO E AREIA MÉDIA), PREPARO MECÂNICO COM BETONEIRA 400 L. AF_08/2014</v>
          </cell>
          <cell r="C6723" t="str">
            <v>M3</v>
          </cell>
          <cell r="D6723">
            <v>411.97</v>
          </cell>
          <cell r="E6723">
            <v>68.63</v>
          </cell>
          <cell r="F6723">
            <v>480.6</v>
          </cell>
        </row>
        <row r="6724">
          <cell r="A6724">
            <v>88631</v>
          </cell>
          <cell r="B6724" t="str">
            <v>ARGAMASSA TRAÇO 1:4 (EM VOLUME DE CIMENTO E AREIA MÉDIA ÚMIDA), PREPARO MANUAL. AF_08/2019</v>
          </cell>
          <cell r="C6724" t="str">
            <v>M3</v>
          </cell>
          <cell r="D6724">
            <v>467.95999999999992</v>
          </cell>
          <cell r="E6724">
            <v>132.72</v>
          </cell>
          <cell r="F6724">
            <v>600.67999999999995</v>
          </cell>
        </row>
        <row r="6725">
          <cell r="A6725">
            <v>88715</v>
          </cell>
          <cell r="B6725" t="str">
            <v>ARGAMASSA TRAÇO 1:2:9 (EM VOLUME DE CIMENTO, CAL E AREIA MÉDIA ÚMIDA) PARA EMBOÇO/MASSA ÚNICA/ASSENTAMENTO DE ALVENARIA DE VEDAÇÃO, PREPARO MECÂNICO COM BETONEIRA 400 L. AF_08/2019</v>
          </cell>
          <cell r="C6725" t="str">
            <v>M3</v>
          </cell>
          <cell r="D6725">
            <v>426.52</v>
          </cell>
          <cell r="E6725">
            <v>87.03</v>
          </cell>
          <cell r="F6725">
            <v>513.54999999999995</v>
          </cell>
        </row>
        <row r="6726">
          <cell r="A6726">
            <v>95563</v>
          </cell>
          <cell r="B6726" t="str">
            <v>ARGAMASSA TRAÇO 1:1,93 (EM VOLUME DE CIMENTO E AREIA MÉDIA ÚMIDA), FCK 20 MPA, PREPARO MECÂNICO COM MISTURADOR DUPLO HORIZONTAL DE ALTA TURBULÊNCIA. AF_03/2020</v>
          </cell>
          <cell r="C6726" t="str">
            <v>M3</v>
          </cell>
          <cell r="D6726">
            <v>659.26</v>
          </cell>
          <cell r="E6726">
            <v>143.62</v>
          </cell>
          <cell r="F6726">
            <v>802.88</v>
          </cell>
        </row>
        <row r="6727">
          <cell r="A6727">
            <v>100464</v>
          </cell>
          <cell r="B6727" t="str">
            <v>ARGAMASSA TRAÇO 1:0,5:4,5  (EM VOLUME DE CIMENTO, CAL E AREIA MÉDIA ÚMIDA), PREPARO MECÂNICO COM MISTURADOR DE EIXO HORIZONTAL DE 160 KG. AF_08/2019</v>
          </cell>
          <cell r="C6727" t="str">
            <v>M3</v>
          </cell>
          <cell r="D6727">
            <v>459.91</v>
          </cell>
          <cell r="E6727">
            <v>108.68</v>
          </cell>
          <cell r="F6727">
            <v>568.59</v>
          </cell>
        </row>
        <row r="6728">
          <cell r="A6728">
            <v>100465</v>
          </cell>
          <cell r="B6728" t="str">
            <v>ARGAMASSA TRAÇO 1:0,5:4,5  (EM VOLUME DE CIMENTO, CAL E AREIA MÉDIA ÚMIDA), PREPARO MECÂNICO COM MISTURADOR DE EIXO HORIZONTAL DE 300 KG. AF_08/2019</v>
          </cell>
          <cell r="C6728" t="str">
            <v>M3</v>
          </cell>
          <cell r="D6728">
            <v>448.46999999999997</v>
          </cell>
          <cell r="E6728">
            <v>71.7</v>
          </cell>
          <cell r="F6728">
            <v>520.16999999999996</v>
          </cell>
        </row>
        <row r="6729">
          <cell r="A6729">
            <v>100466</v>
          </cell>
          <cell r="B6729" t="str">
            <v>ARGAMASSA TRAÇO 1:0,5:4,5  (EM VOLUME DE CIMENTO, CAL E AREIA MÉDIA ÚMIDA), PREPARO MECÂNICO COM MISTURADOR DE EIXO HORIZONTAL DE 600 KG. AF_08/2019</v>
          </cell>
          <cell r="C6729" t="str">
            <v>M3</v>
          </cell>
          <cell r="D6729">
            <v>443.7</v>
          </cell>
          <cell r="E6729">
            <v>50.94</v>
          </cell>
          <cell r="F6729">
            <v>494.64</v>
          </cell>
        </row>
        <row r="6730">
          <cell r="A6730">
            <v>100468</v>
          </cell>
          <cell r="B6730" t="str">
            <v>ARGAMASSA TRAÇO 1:3 (EM VOLUME DE CIMENTO E AREIA MÉDIA ÚMIDA), PREPARO MECÂNICO COM MISTURADOR DE EIXO HORIZONTAL DE 160 KG. AF_08/2019</v>
          </cell>
          <cell r="C6730" t="str">
            <v>M3</v>
          </cell>
          <cell r="D6730">
            <v>539.67999999999995</v>
          </cell>
          <cell r="E6730">
            <v>138.72</v>
          </cell>
          <cell r="F6730">
            <v>678.4</v>
          </cell>
        </row>
        <row r="6731">
          <cell r="A6731">
            <v>100469</v>
          </cell>
          <cell r="B6731" t="str">
            <v>ARGAMASSA TRAÇO 1:3 (EM VOLUME DE CIMENTO E AREIA MÉDIA ÚMIDA), PREPARO MECÂNICO COM MISTURADOR DE EIXO HORIZONTAL DE 300 KG. AF_08/2019</v>
          </cell>
          <cell r="C6731" t="str">
            <v>M3</v>
          </cell>
          <cell r="D6731">
            <v>472.26</v>
          </cell>
          <cell r="E6731">
            <v>66.39</v>
          </cell>
          <cell r="F6731">
            <v>538.65</v>
          </cell>
        </row>
        <row r="6732">
          <cell r="A6732">
            <v>100470</v>
          </cell>
          <cell r="B6732" t="str">
            <v>ARGAMASSA TRAÇO 1:3 (EM VOLUME DE CIMENTO E AREIA MÉDIA ÚMIDA), PREPARO MECÂNICO COM MISTURADOR DE EIXO HORIZONTAL DE 600 KG. AF_08/2019</v>
          </cell>
          <cell r="C6732" t="str">
            <v>M3</v>
          </cell>
          <cell r="D6732">
            <v>429.19</v>
          </cell>
          <cell r="E6732">
            <v>66.39</v>
          </cell>
          <cell r="F6732">
            <v>495.58</v>
          </cell>
        </row>
        <row r="6733">
          <cell r="A6733">
            <v>100472</v>
          </cell>
          <cell r="B6733" t="str">
            <v>ARGAMASSA TRAÇO 1:4 (EM VOLUME DE CIMENTO E AREIA MÉDIA ÚMIDA), PREPARO MECÂNICO COM MISTURADOR DE EIXO HORIZONTAL DE 160 KG. AF_08/2019</v>
          </cell>
          <cell r="C6733" t="str">
            <v>M3</v>
          </cell>
          <cell r="D6733">
            <v>437.9</v>
          </cell>
          <cell r="E6733">
            <v>117.27</v>
          </cell>
          <cell r="F6733">
            <v>555.16999999999996</v>
          </cell>
        </row>
        <row r="6734">
          <cell r="A6734">
            <v>100473</v>
          </cell>
          <cell r="B6734" t="str">
            <v>ARGAMASSA TRAÇO 1:4 (EM VOLUME DE CIMENTO E AREIA MÉDIA ÚMIDA), PREPARO MECÂNICO COM MISTURADOR DE EIXO HORIZONTAL DE 300 KG. AF_08/2019</v>
          </cell>
          <cell r="C6734" t="str">
            <v>M3</v>
          </cell>
          <cell r="D6734">
            <v>422.24</v>
          </cell>
          <cell r="E6734">
            <v>72.11</v>
          </cell>
          <cell r="F6734">
            <v>494.35</v>
          </cell>
        </row>
        <row r="6735">
          <cell r="A6735">
            <v>100474</v>
          </cell>
          <cell r="B6735" t="str">
            <v>ARGAMASSA TRAÇO 1:4 (EM VOLUME DE CIMENTO E AREIA MÉDIA ÚMIDA), PREPARO MECÂNICO COM MISTURADOR DE EIXO HORIZONTAL DE 600 KG. AF_08/2019</v>
          </cell>
          <cell r="C6735" t="str">
            <v>M3</v>
          </cell>
          <cell r="D6735">
            <v>417.22999999999996</v>
          </cell>
          <cell r="E6735">
            <v>48.54</v>
          </cell>
          <cell r="F6735">
            <v>465.77</v>
          </cell>
        </row>
        <row r="6736">
          <cell r="A6736">
            <v>100475</v>
          </cell>
          <cell r="B6736" t="str">
            <v>ARGAMASSA TRAÇO 1:3 (EM VOLUME DE CIMENTO E AREIA MÉDIA ÚMIDA) COM ADIÇÃO DE IMPERMEABILIZANTE, PREPARO MECÂNICO COM BETONEIRA 400 L. AF_08/2019</v>
          </cell>
          <cell r="C6736" t="str">
            <v>M3</v>
          </cell>
          <cell r="D6736">
            <v>637</v>
          </cell>
          <cell r="E6736">
            <v>76.61</v>
          </cell>
          <cell r="F6736">
            <v>713.61</v>
          </cell>
        </row>
        <row r="6737">
          <cell r="A6737">
            <v>100477</v>
          </cell>
          <cell r="B6737" t="str">
            <v>ARGAMASSA TRAÇO 1:3 (EM VOLUME DE CIMENTO E AREIA MÉDIA ÚMIDA) COM ADIÇÃO DE IMPERMEABILIZANTE, PREPARO MECÂNICO COM MISTURADOR DE EIXO HORIZONTAL DE 160 KG. AF_08/2019</v>
          </cell>
          <cell r="C6737" t="str">
            <v>M3</v>
          </cell>
          <cell r="D6737">
            <v>648.25</v>
          </cell>
          <cell r="E6737">
            <v>145.44999999999999</v>
          </cell>
          <cell r="F6737">
            <v>793.7</v>
          </cell>
        </row>
        <row r="6738">
          <cell r="A6738">
            <v>100478</v>
          </cell>
          <cell r="B6738" t="str">
            <v>ARGAMASSA TRAÇO 1:3 (EM VOLUME DE CIMENTO E AREIA MÉDIA ÚMIDA) COM ADIÇÃO DE IMPERMEABILIZANTE, PREPARO MECÂNICO COM MISTURADOR DE EIXO HORIZONTAL DE 300 KG. AF_08/2019</v>
          </cell>
          <cell r="C6738" t="str">
            <v>M3</v>
          </cell>
          <cell r="D6738">
            <v>625.99</v>
          </cell>
          <cell r="E6738">
            <v>73.13</v>
          </cell>
          <cell r="F6738">
            <v>699.12</v>
          </cell>
        </row>
        <row r="6739">
          <cell r="A6739">
            <v>100479</v>
          </cell>
          <cell r="B6739" t="str">
            <v>ARGAMASSA TRAÇO 1:3 (EM VOLUME DE CIMENTO E AREIA MÉDIA ÚMIDA) COM ADIÇÃO DE IMPERMEABILIZANTE, PREPARO MECÂNICO COM MISTURADOR DE EIXO HORIZONTAL DE 600 KG. AF_08/2019</v>
          </cell>
          <cell r="C6739" t="str">
            <v>M3</v>
          </cell>
          <cell r="D6739">
            <v>622.56000000000006</v>
          </cell>
          <cell r="E6739">
            <v>54.27</v>
          </cell>
          <cell r="F6739">
            <v>676.83</v>
          </cell>
        </row>
        <row r="6740">
          <cell r="A6740">
            <v>100480</v>
          </cell>
          <cell r="B6740" t="str">
            <v>ARGAMASSA TRAÇO 1:3 (EM VOLUME DE CIMENTO E AREIA MÉDIA ÚMIDA) COM ADIÇÃO DE IMPERMEABILIZANTE, PREPARO MANUAL. AF_08/2019</v>
          </cell>
          <cell r="C6740" t="str">
            <v>M3</v>
          </cell>
          <cell r="D6740">
            <v>680.18999999999994</v>
          </cell>
          <cell r="E6740">
            <v>142.47999999999999</v>
          </cell>
          <cell r="F6740">
            <v>822.67</v>
          </cell>
        </row>
        <row r="6741">
          <cell r="A6741">
            <v>100481</v>
          </cell>
          <cell r="B6741" t="str">
            <v>ARGAMASSA TRAÇO 1:4 (EM VOLUME DE CIMENTO E AREIA MÉDIA ÚMIDA) COM ADIÇÃO DE IMPERMEABILIZANTE, PREPARO MECÂNICO COM BETONEIRA 400 L. AF_08/2019</v>
          </cell>
          <cell r="C6741" t="str">
            <v>M3</v>
          </cell>
          <cell r="D6741">
            <v>550.81999999999994</v>
          </cell>
          <cell r="E6741">
            <v>71.7</v>
          </cell>
          <cell r="F6741">
            <v>622.52</v>
          </cell>
        </row>
        <row r="6742">
          <cell r="A6742">
            <v>100483</v>
          </cell>
          <cell r="B6742" t="str">
            <v>ARGAMASSA TRAÇO 1:4 (EM VOLUME DE CIMENTO E AREIA MÉDIA ÚMIDA) COM ADIÇÃO DE IMPERMEABILIZANTE, PREPARO MECÂNICO COM MISTURADOR DE EIXO HORIZONTAL DE 160 KG. AF_08/2019</v>
          </cell>
          <cell r="C6742" t="str">
            <v>M3</v>
          </cell>
          <cell r="D6742">
            <v>559.27</v>
          </cell>
          <cell r="E6742">
            <v>122.78</v>
          </cell>
          <cell r="F6742">
            <v>682.05</v>
          </cell>
        </row>
        <row r="6743">
          <cell r="A6743">
            <v>100484</v>
          </cell>
          <cell r="B6743" t="str">
            <v>ARGAMASSA TRAÇO 1:4 (EM VOLUME DE CIMENTO E AREIA MÉDIA ÚMIDA) COM ADIÇÃO DE IMPERMEABILIZANTE, PREPARO MECÂNICO COM MISTURADOR DE EIXO HORIZONTAL DE 300 KG. AF_08/2019</v>
          </cell>
          <cell r="C6743" t="str">
            <v>M3</v>
          </cell>
          <cell r="D6743">
            <v>544.63</v>
          </cell>
          <cell r="E6743">
            <v>77.63</v>
          </cell>
          <cell r="F6743">
            <v>622.26</v>
          </cell>
        </row>
        <row r="6744">
          <cell r="A6744">
            <v>100485</v>
          </cell>
          <cell r="B6744" t="str">
            <v>ARGAMASSA TRAÇO 1:4 (EM VOLUME DE CIMENTO E AREIA MÉDIA ÚMIDA) COM ADIÇÃO DE IMPERMEABILIZANTE, PREPARO MECÂNICO COM MISTURADOR DE EIXO HORIZONTAL DE 600 KG. AF_08/2019</v>
          </cell>
          <cell r="C6744" t="str">
            <v>M3</v>
          </cell>
          <cell r="D6744">
            <v>541.58000000000004</v>
          </cell>
          <cell r="E6744">
            <v>54.02</v>
          </cell>
          <cell r="F6744">
            <v>595.6</v>
          </cell>
        </row>
        <row r="6745">
          <cell r="A6745">
            <v>100486</v>
          </cell>
          <cell r="B6745" t="str">
            <v>ARGAMASSA TRAÇO 1:4 (EM VOLUME DE CIMENTO E AREIA MÉDIA ÚMIDA) COM ADIÇÃO DE IMPERMEABILIZANTE, PREPARO MANUAL. AF_08/2019</v>
          </cell>
          <cell r="C6745" t="str">
            <v>M3</v>
          </cell>
          <cell r="D6745">
            <v>599.66</v>
          </cell>
          <cell r="E6745">
            <v>136.87</v>
          </cell>
          <cell r="F6745">
            <v>736.53</v>
          </cell>
        </row>
        <row r="6746">
          <cell r="A6746">
            <v>100487</v>
          </cell>
          <cell r="B6746" t="str">
            <v>ARGAMASSA TRAÇO 1:2:9 (EM VOLUME DE CIMENTO, CAL E AREIA MÉDIA ÚMIDA) PARA EMBOÇO/MASSA ÚNICA/ASSENTAMENTO DE ALVENARIA DE VEDAÇÃO, PREPARO MECÂNICO COM MISTURADOR DE EIXO HORIZONTAL DE 600 KG. AF_08/2019</v>
          </cell>
          <cell r="C6746" t="str">
            <v>M3</v>
          </cell>
          <cell r="D6746">
            <v>414.96999999999997</v>
          </cell>
          <cell r="E6746">
            <v>66.92</v>
          </cell>
          <cell r="F6746">
            <v>481.89</v>
          </cell>
        </row>
        <row r="6747">
          <cell r="A6747">
            <v>100488</v>
          </cell>
          <cell r="B6747" t="str">
            <v>ARGAMASSA TRAÇO 1:0,5:4,5 (EM VOLUME DE CIMENTO, CAL E AREIA MÉDIA ÚMIDA), PREPARO MECÂNICO COM BETONEIRA 600 L. AF_08/2019</v>
          </cell>
          <cell r="C6747" t="str">
            <v>M3</v>
          </cell>
          <cell r="D6747">
            <v>457.06000000000006</v>
          </cell>
          <cell r="E6747">
            <v>63.14</v>
          </cell>
          <cell r="F6747">
            <v>520.20000000000005</v>
          </cell>
        </row>
        <row r="6748">
          <cell r="A6748">
            <v>100489</v>
          </cell>
          <cell r="B6748" t="str">
            <v>ARGAMASSA TRAÇO 1:3 (EM VOLUME DE CIMENTO E AREIA MÉDIA ÚMIDA), PREPARO MECÂNICO COM BETONEIRA 600 L. AF_08/2019</v>
          </cell>
          <cell r="C6748" t="str">
            <v>M3</v>
          </cell>
          <cell r="D6748">
            <v>481.78</v>
          </cell>
          <cell r="E6748">
            <v>61.84</v>
          </cell>
          <cell r="F6748">
            <v>543.62</v>
          </cell>
        </row>
        <row r="6749">
          <cell r="A6749">
            <v>100490</v>
          </cell>
          <cell r="B6749" t="str">
            <v>ARGAMASSA TRAÇO 1:4 (EM VOLUME DE CIMENTO E AREIA MÉDIA ÚMIDA), PREPARO MECÂNICO COM BETONEIRA 600 L. AF_08/2019</v>
          </cell>
          <cell r="C6749" t="str">
            <v>M3</v>
          </cell>
          <cell r="D6749">
            <v>428.25</v>
          </cell>
          <cell r="E6749">
            <v>58.34</v>
          </cell>
          <cell r="F6749">
            <v>486.59</v>
          </cell>
        </row>
        <row r="6750">
          <cell r="A6750">
            <v>100491</v>
          </cell>
          <cell r="B6750" t="str">
            <v>ARGAMASSA TRAÇO 1:3 (EM VOLUME DE CIMENTO E AREIA MÉDIA ÚMIDA) COM ADIÇÃO DE IMPERMEABILIZANTE, PREPARO MECÂNICO COM BETONEIRA 600 L. AF_08/2019</v>
          </cell>
          <cell r="C6750" t="str">
            <v>M3</v>
          </cell>
          <cell r="D6750">
            <v>640.06999999999994</v>
          </cell>
          <cell r="E6750">
            <v>68.819999999999993</v>
          </cell>
          <cell r="F6750">
            <v>708.89</v>
          </cell>
        </row>
        <row r="6751">
          <cell r="A6751">
            <v>100492</v>
          </cell>
          <cell r="B6751" t="str">
            <v>ARGAMASSA TRAÇO 1:4 (EM VOLUME DE CIMENTO E AREIA MÉDIA ÚMIDA) COM ADIÇÃO DE IMPERMEABILIZANTE, PREPARO MECÂNICO COM BETONEIRA 600 L. AF_08/2019</v>
          </cell>
          <cell r="C6751" t="str">
            <v>M3</v>
          </cell>
          <cell r="D6751">
            <v>554.52</v>
          </cell>
          <cell r="E6751">
            <v>63.82</v>
          </cell>
          <cell r="F6751">
            <v>618.34</v>
          </cell>
        </row>
        <row r="6752">
          <cell r="A6752">
            <v>92121</v>
          </cell>
          <cell r="B6752" t="str">
            <v>PENEIRAMENTO DE AREIA COM PENEIRA ELÉTRICA. AF_11/2015</v>
          </cell>
          <cell r="C6752" t="str">
            <v>M3</v>
          </cell>
          <cell r="D6752">
            <v>13.190000000000001</v>
          </cell>
          <cell r="E6752">
            <v>21.16</v>
          </cell>
          <cell r="F6752">
            <v>34.35</v>
          </cell>
        </row>
        <row r="6753">
          <cell r="A6753">
            <v>92122</v>
          </cell>
          <cell r="B6753" t="str">
            <v>PENEIRAMENTO DE AREIA COM PENEIRA MANUAL. AF_11/2015</v>
          </cell>
          <cell r="C6753" t="str">
            <v>M3</v>
          </cell>
          <cell r="D6753">
            <v>19.930000000000007</v>
          </cell>
          <cell r="E6753">
            <v>38.409999999999997</v>
          </cell>
          <cell r="F6753">
            <v>58.34</v>
          </cell>
        </row>
        <row r="6754">
          <cell r="A6754">
            <v>92123</v>
          </cell>
          <cell r="B6754" t="str">
            <v>ENSACAMENTO DE AREIA. AF_11/2015</v>
          </cell>
          <cell r="C6754" t="str">
            <v>M3</v>
          </cell>
          <cell r="D6754">
            <v>27.689999999999998</v>
          </cell>
          <cell r="E6754">
            <v>24.67</v>
          </cell>
          <cell r="F6754">
            <v>52.36</v>
          </cell>
        </row>
        <row r="6755">
          <cell r="A6755">
            <v>100195</v>
          </cell>
          <cell r="B6755" t="str">
            <v>TRANSPORTE HORIZONTAL MANUAL, DE SACOS DE 50 KG (UNIDADE: KGXKM). AF_07/2019</v>
          </cell>
          <cell r="C6755" t="str">
            <v>KGXKM</v>
          </cell>
          <cell r="D6755">
            <v>0.28000000000000003</v>
          </cell>
          <cell r="E6755">
            <v>0.61</v>
          </cell>
          <cell r="F6755">
            <v>0.89</v>
          </cell>
        </row>
        <row r="6756">
          <cell r="A6756">
            <v>100196</v>
          </cell>
          <cell r="B6756" t="str">
            <v>TRANSPORTE HORIZONTAL MANUAL, DE SACOS DE 30 KG (UNIDADE: KGXKM). AF_07/2019</v>
          </cell>
          <cell r="C6756" t="str">
            <v>KGXKM</v>
          </cell>
          <cell r="D6756">
            <v>0.48</v>
          </cell>
          <cell r="E6756">
            <v>1</v>
          </cell>
          <cell r="F6756">
            <v>1.48</v>
          </cell>
        </row>
        <row r="6757">
          <cell r="A6757">
            <v>100197</v>
          </cell>
          <cell r="B6757" t="str">
            <v>TRANSPORTE HORIZONTAL MANUAL, DE SACOS DE 20 KG (UNIDADE: KGXKM). AF_07/2019</v>
          </cell>
          <cell r="C6757" t="str">
            <v>KGXKM</v>
          </cell>
          <cell r="D6757">
            <v>0.75</v>
          </cell>
          <cell r="E6757">
            <v>1.48</v>
          </cell>
          <cell r="F6757">
            <v>2.23</v>
          </cell>
        </row>
        <row r="6758">
          <cell r="A6758">
            <v>100198</v>
          </cell>
          <cell r="B6758" t="str">
            <v>TRANSPORTE HORIZONTAL COM CARRINHO PLATAFORMA, DE SACOS DE 50 KG (UNIDADE: KGXKM). AF_07/2019</v>
          </cell>
          <cell r="C6758" t="str">
            <v>KGXKM</v>
          </cell>
          <cell r="D6758">
            <v>7.9999999999999988E-2</v>
          </cell>
          <cell r="E6758">
            <v>0.23</v>
          </cell>
          <cell r="F6758">
            <v>0.31</v>
          </cell>
        </row>
        <row r="6759">
          <cell r="A6759">
            <v>100199</v>
          </cell>
          <cell r="B6759" t="str">
            <v>TRANSPORTE HORIZONTAL COM CARRINHO PLATAFORMA, DE SACOS DE 30 KG (UNIDADE: KGXKM). AF_07/2019</v>
          </cell>
          <cell r="C6759" t="str">
            <v>KGXKM</v>
          </cell>
          <cell r="D6759">
            <v>0.10999999999999999</v>
          </cell>
          <cell r="E6759">
            <v>0.26</v>
          </cell>
          <cell r="F6759">
            <v>0.37</v>
          </cell>
        </row>
        <row r="6760">
          <cell r="A6760">
            <v>100200</v>
          </cell>
          <cell r="B6760" t="str">
            <v>TRANSPORTE HORIZONTAL COM CARRINHO PLATAFORMA, DE SACOS DE 20 KG (UNIDADE: KGXKM). AF_07/2019</v>
          </cell>
          <cell r="C6760" t="str">
            <v>KGXKM</v>
          </cell>
          <cell r="D6760">
            <v>0.13</v>
          </cell>
          <cell r="E6760">
            <v>0.32</v>
          </cell>
          <cell r="F6760">
            <v>0.45</v>
          </cell>
        </row>
        <row r="6761">
          <cell r="A6761">
            <v>100201</v>
          </cell>
          <cell r="B6761" t="str">
            <v>TRANSPORTE HORIZONTAL COM CARRINHO DE MÃO, DE SACOS DE 50 KG (UNIDADE: KGXKM). AF_07/2019</v>
          </cell>
          <cell r="C6761" t="str">
            <v>KGXKM</v>
          </cell>
          <cell r="D6761">
            <v>0.28000000000000003</v>
          </cell>
          <cell r="E6761">
            <v>0.62</v>
          </cell>
          <cell r="F6761">
            <v>0.9</v>
          </cell>
        </row>
        <row r="6762">
          <cell r="A6762">
            <v>100202</v>
          </cell>
          <cell r="B6762" t="str">
            <v>TRANSPORTE HORIZONTAL COM CARRINHO DE MÃO, DE SACOS DE 30 KG (UNIDADE: KGXKM). AF_07/2019</v>
          </cell>
          <cell r="C6762" t="str">
            <v>KGXKM</v>
          </cell>
          <cell r="D6762">
            <v>0.34000000000000008</v>
          </cell>
          <cell r="E6762">
            <v>0.72</v>
          </cell>
          <cell r="F6762">
            <v>1.06</v>
          </cell>
        </row>
        <row r="6763">
          <cell r="A6763">
            <v>100203</v>
          </cell>
          <cell r="B6763" t="str">
            <v>TRANSPORTE HORIZONTAL COM CARRINHO DE MÃO, DE SACOS DE 20 KG (UNIDADE: KGXKM). AF_07/2019</v>
          </cell>
          <cell r="C6763" t="str">
            <v>KGXKM</v>
          </cell>
          <cell r="D6763">
            <v>0.4</v>
          </cell>
          <cell r="E6763">
            <v>0.85</v>
          </cell>
          <cell r="F6763">
            <v>1.25</v>
          </cell>
        </row>
        <row r="6764">
          <cell r="A6764">
            <v>100204</v>
          </cell>
          <cell r="B6764" t="str">
            <v>TRANSPORTE HORIZONTAL COM MANIPULADOR TELESCÓPICO, DE PÁLETE DE SACOS (UNIDADE: KGXKM). AF_07/2019</v>
          </cell>
          <cell r="C6764" t="str">
            <v>KGXKM</v>
          </cell>
          <cell r="D6764">
            <v>0.09</v>
          </cell>
          <cell r="E6764">
            <v>0.02</v>
          </cell>
          <cell r="F6764">
            <v>0.11</v>
          </cell>
        </row>
        <row r="6765">
          <cell r="A6765">
            <v>100205</v>
          </cell>
          <cell r="B6765" t="str">
            <v>TRANSPORTE HORIZONTAL COM JERICA DE 60 L, DE MASSA/ GRANEL (UNIDADE: M3XKM). AF_07/2019</v>
          </cell>
          <cell r="C6765" t="str">
            <v>M3XKM</v>
          </cell>
          <cell r="D6765">
            <v>568.29000000000019</v>
          </cell>
          <cell r="E6765">
            <v>1093.5999999999999</v>
          </cell>
          <cell r="F6765">
            <v>1661.89</v>
          </cell>
        </row>
        <row r="6766">
          <cell r="A6766">
            <v>100206</v>
          </cell>
          <cell r="B6766" t="str">
            <v>TRANSPORTE HORIZONTAL COM JERICA DE 90 L, DE MASSA/ GRANEL (UNIDADE: M3XKM). AF_07/2019</v>
          </cell>
          <cell r="C6766" t="str">
            <v>M3XKM</v>
          </cell>
          <cell r="D6766">
            <v>410.77</v>
          </cell>
          <cell r="E6766">
            <v>790.49</v>
          </cell>
          <cell r="F6766">
            <v>1201.26</v>
          </cell>
        </row>
        <row r="6767">
          <cell r="A6767">
            <v>100207</v>
          </cell>
          <cell r="B6767" t="str">
            <v>TRANSPORTE HORIZONTAL COM CARREGADEIRA, DE MASSA/ GRANEL (UNIDADE: M3XKM). AF_07/2019</v>
          </cell>
          <cell r="C6767" t="str">
            <v>M3XKM</v>
          </cell>
          <cell r="D6767">
            <v>351</v>
          </cell>
          <cell r="E6767">
            <v>148.62</v>
          </cell>
          <cell r="F6767">
            <v>499.62</v>
          </cell>
        </row>
        <row r="6768">
          <cell r="A6768">
            <v>100208</v>
          </cell>
          <cell r="B6768" t="str">
            <v>TRANSPORTE HORIZONTAL MANUAL, DE BLOCOS VAZADOS DE CONCRETO OU CERÂMICO DE 19X19X39CM (UNIDADE: BLOCOXKM). AF_07/2019</v>
          </cell>
          <cell r="C6768" t="str">
            <v>UNXKM</v>
          </cell>
          <cell r="D6768">
            <v>7.5</v>
          </cell>
          <cell r="E6768">
            <v>14.48</v>
          </cell>
          <cell r="F6768">
            <v>21.98</v>
          </cell>
        </row>
        <row r="6769">
          <cell r="A6769">
            <v>100209</v>
          </cell>
          <cell r="B6769" t="str">
            <v>TRANSPORTE HORIZONTAL MANUAL, DE BLOCOS CERÂMICOS FURADOS NA HORIZONTAL DE 9X19X19CM (UNIDADE: BLOCOXKM). AF_07/2019</v>
          </cell>
          <cell r="C6769" t="str">
            <v>UNXKM</v>
          </cell>
          <cell r="D6769">
            <v>3.74</v>
          </cell>
          <cell r="E6769">
            <v>7.25</v>
          </cell>
          <cell r="F6769">
            <v>10.99</v>
          </cell>
        </row>
        <row r="6770">
          <cell r="A6770">
            <v>100210</v>
          </cell>
          <cell r="B6770" t="str">
            <v>TRANSPORTE HORIZONTAL COM CARRINHO DE MÃO, DE BLOCOS VAZADOS DE CONCRETO OU CERÂMICO DE 19X19X39CM (UNIDADE: BLOCOXKM). AF_07/2019</v>
          </cell>
          <cell r="C6770" t="str">
            <v>UNXKM</v>
          </cell>
          <cell r="D6770">
            <v>6.9</v>
          </cell>
          <cell r="E6770">
            <v>13.35</v>
          </cell>
          <cell r="F6770">
            <v>20.25</v>
          </cell>
        </row>
        <row r="6771">
          <cell r="A6771">
            <v>100211</v>
          </cell>
          <cell r="B6771" t="str">
            <v>TRANSPORTE HORIZONTAL COM CARRINHO DE MÃO, DE BLOCOS CERÂMICOS FURADOS NA HORIZONTAL DE 9X19X19CM (UNIDADE: BLOCOXKM). AF_07/2019</v>
          </cell>
          <cell r="C6771" t="str">
            <v>UNXKM</v>
          </cell>
          <cell r="D6771">
            <v>2.6499999999999995</v>
          </cell>
          <cell r="E6771">
            <v>5.16</v>
          </cell>
          <cell r="F6771">
            <v>7.81</v>
          </cell>
        </row>
        <row r="6772">
          <cell r="A6772">
            <v>100212</v>
          </cell>
          <cell r="B6772" t="str">
            <v>TRANSPORTE HORIZONTAL COM CARRINHO PLATAFORMA, DE BLOCOS VAZADOS DE CONCRETO OU CERÂMICO DE 19X19X39CM (UNIDADE: BLOCOXKM). AF_07/2019</v>
          </cell>
          <cell r="C6772" t="str">
            <v>UNXKM</v>
          </cell>
          <cell r="D6772">
            <v>2.9400000000000004</v>
          </cell>
          <cell r="E6772">
            <v>5.69</v>
          </cell>
          <cell r="F6772">
            <v>8.6300000000000008</v>
          </cell>
        </row>
        <row r="6773">
          <cell r="A6773">
            <v>100213</v>
          </cell>
          <cell r="B6773" t="str">
            <v>TRANSPORTE HORIZONTAL COM CARRINHO PLATAFORMA, DE BLOCOS CERÂMICOS FURADOS NA HORIZONTAL DE 9X19X19CM (UNIDADE: BLOCOXKM). AF_07/2019</v>
          </cell>
          <cell r="C6773" t="str">
            <v>UNXKM</v>
          </cell>
          <cell r="D6773">
            <v>1.04</v>
          </cell>
          <cell r="E6773">
            <v>2.06</v>
          </cell>
          <cell r="F6773">
            <v>3.1</v>
          </cell>
        </row>
        <row r="6774">
          <cell r="A6774">
            <v>100214</v>
          </cell>
          <cell r="B6774" t="str">
            <v>TRANSPORTE HORIZONTAL COM CARRINHO MINI PÁLETES, DE BLOCOS VAZADOS DE CONCRETO DE 19X19X39CM (UNIDADE: BLOCOXKM). AF_07/2019</v>
          </cell>
          <cell r="C6774" t="str">
            <v>UNXKM</v>
          </cell>
          <cell r="D6774">
            <v>1.6099999999999999</v>
          </cell>
          <cell r="E6774">
            <v>3.15</v>
          </cell>
          <cell r="F6774">
            <v>4.76</v>
          </cell>
        </row>
        <row r="6775">
          <cell r="A6775">
            <v>100215</v>
          </cell>
          <cell r="B6775" t="str">
            <v>TRANSPORTE HORIZONTAL COM CARRINHO MINI PÁLETES, DE BLOCOS CERÂMICOS FURADOS NA VERTICAL DE 19X19X39CM (UNIDADE: BLOCOXKM). AF_07/2019</v>
          </cell>
          <cell r="C6775" t="str">
            <v>UNXKM</v>
          </cell>
          <cell r="D6775">
            <v>1.38</v>
          </cell>
          <cell r="E6775">
            <v>2.7</v>
          </cell>
          <cell r="F6775">
            <v>4.08</v>
          </cell>
        </row>
        <row r="6776">
          <cell r="A6776">
            <v>100216</v>
          </cell>
          <cell r="B6776" t="str">
            <v>TRANSPORTE HORIZONTAL COM CARRINHO MINI PÁLETES, DE BLOCOS CERÂMICOS FURADOS NA HORIZONTAL DE 9X19X19CM (UNIDADE: BLOCOXKM). AF_07/2019</v>
          </cell>
          <cell r="C6776" t="str">
            <v>UNXKM</v>
          </cell>
          <cell r="D6776">
            <v>0.3600000000000001</v>
          </cell>
          <cell r="E6776">
            <v>0.73</v>
          </cell>
          <cell r="F6776">
            <v>1.0900000000000001</v>
          </cell>
        </row>
        <row r="6777">
          <cell r="A6777">
            <v>100217</v>
          </cell>
          <cell r="B6777" t="str">
            <v>TRANSPORTE HORIZONTAL COM MANIPULADOR TELESCÓPICO, DE BLOCOS VAZADOS DE CONCRETO DE 19X19X39CM (UNIDADE: BLOCOXKM). AF_07/2019</v>
          </cell>
          <cell r="C6777" t="str">
            <v>UNXKM</v>
          </cell>
          <cell r="D6777">
            <v>2.2999999999999998</v>
          </cell>
          <cell r="E6777">
            <v>0.8</v>
          </cell>
          <cell r="F6777">
            <v>3.1</v>
          </cell>
        </row>
        <row r="6778">
          <cell r="A6778">
            <v>100218</v>
          </cell>
          <cell r="B6778" t="str">
            <v>TRANSPORTE HORIZONTAL COM MANIPULADOR TELESCÓPICO, DE BLOCOS CERÂMICOS FURADOS NA VERTICAL DE 19X19X39CM (UNIDADE: BLOCOXKM). AF_07/2019</v>
          </cell>
          <cell r="C6778" t="str">
            <v>UNXKM</v>
          </cell>
          <cell r="D6778">
            <v>1.57</v>
          </cell>
          <cell r="E6778">
            <v>0.55000000000000004</v>
          </cell>
          <cell r="F6778">
            <v>2.12</v>
          </cell>
        </row>
        <row r="6779">
          <cell r="A6779">
            <v>100219</v>
          </cell>
          <cell r="B6779" t="str">
            <v>TRANSPORTE HORIZONTAL COM MANIPULADOR TELESCÓPICO, DE BLOCOS CERÂMICOS FURADOS NA HORIZONTAL DE 9X19X19CM (UNIDADE: BLOCOXKM). AF_07/2019</v>
          </cell>
          <cell r="C6779" t="str">
            <v>UNXKM</v>
          </cell>
          <cell r="D6779">
            <v>0.34</v>
          </cell>
          <cell r="E6779">
            <v>0.12</v>
          </cell>
          <cell r="F6779">
            <v>0.46</v>
          </cell>
        </row>
        <row r="6780">
          <cell r="A6780">
            <v>100220</v>
          </cell>
          <cell r="B6780" t="str">
            <v>TRANSPORTE HORIZONTAL MANUAL, DE CAIXA COM REVESTIMENTO CERÂMICO (UNIDADE: M2XKM). AF_07/2019</v>
          </cell>
          <cell r="C6780" t="str">
            <v>M2XKM</v>
          </cell>
          <cell r="D6780">
            <v>10.779999999999998</v>
          </cell>
          <cell r="E6780">
            <v>20.8</v>
          </cell>
          <cell r="F6780">
            <v>31.58</v>
          </cell>
        </row>
        <row r="6781">
          <cell r="A6781">
            <v>100221</v>
          </cell>
          <cell r="B6781" t="str">
            <v>TRANSPORTE HORIZONTAL COM CARRINHO DE MÃO, DE CAIXA COM REVESTIMENTO CERÂMICO (UNIDADE: M2XKM). AF_07/2019</v>
          </cell>
          <cell r="C6781" t="str">
            <v>M2XKM</v>
          </cell>
          <cell r="D6781">
            <v>12.219999999999999</v>
          </cell>
          <cell r="E6781">
            <v>23.58</v>
          </cell>
          <cell r="F6781">
            <v>35.799999999999997</v>
          </cell>
        </row>
        <row r="6782">
          <cell r="A6782">
            <v>100222</v>
          </cell>
          <cell r="B6782" t="str">
            <v>TRANSPORTE HORIZONTAL COM CARRINHO PLATAFORMA, DE CAIXA COM REVESTIMENTO CERÂMICO (UNIDADE: M2XKM). AF_07/2019</v>
          </cell>
          <cell r="C6782" t="str">
            <v>M2XKM</v>
          </cell>
          <cell r="D6782">
            <v>4.620000000000001</v>
          </cell>
          <cell r="E6782">
            <v>8.94</v>
          </cell>
          <cell r="F6782">
            <v>13.56</v>
          </cell>
        </row>
        <row r="6783">
          <cell r="A6783">
            <v>100223</v>
          </cell>
          <cell r="B6783" t="str">
            <v>TRANSPORTE HORIZONTAL COM CARRINHO MINI PÁLETES, DE CAIXA COM REVESTIMENTO CERÂMICO (UNIDADE: M2XKM). AF_07/2019</v>
          </cell>
          <cell r="C6783" t="str">
            <v>M2XKM</v>
          </cell>
          <cell r="D6783">
            <v>2.1499999999999995</v>
          </cell>
          <cell r="E6783">
            <v>4.1900000000000004</v>
          </cell>
          <cell r="F6783">
            <v>6.34</v>
          </cell>
        </row>
        <row r="6784">
          <cell r="A6784">
            <v>100224</v>
          </cell>
          <cell r="B6784" t="str">
            <v>TRANSPORTE HORIZONTAL COM MANIPULADOR TELESCÓPICO, DE CAIXA COM REVESTIMENTO CERÂMICO (UNIDADE: M2XKM). AF_07/2019</v>
          </cell>
          <cell r="C6784" t="str">
            <v>M2XKM</v>
          </cell>
          <cell r="D6784">
            <v>2.2999999999999998</v>
          </cell>
          <cell r="E6784">
            <v>0.8</v>
          </cell>
          <cell r="F6784">
            <v>3.1</v>
          </cell>
        </row>
        <row r="6785">
          <cell r="A6785">
            <v>100225</v>
          </cell>
          <cell r="B6785" t="str">
            <v>TRANSPORTE HORIZONTAL MANUAL, DE LATA DE 18 LITROS (UNIDADE: LXKM). AF_07/2019</v>
          </cell>
          <cell r="C6785" t="str">
            <v>LXKM</v>
          </cell>
          <cell r="D6785">
            <v>0.83000000000000007</v>
          </cell>
          <cell r="E6785">
            <v>1.65</v>
          </cell>
          <cell r="F6785">
            <v>2.48</v>
          </cell>
        </row>
        <row r="6786">
          <cell r="A6786">
            <v>100226</v>
          </cell>
          <cell r="B6786" t="str">
            <v>TRANSPORTE HORIZONTAL COM CARRINHO PLATAFORMA, DE LATA DE 18 LITROS (UNIDADE: LXKM). AF_07/2019</v>
          </cell>
          <cell r="C6786" t="str">
            <v>LXKM</v>
          </cell>
          <cell r="D6786">
            <v>0.24</v>
          </cell>
          <cell r="E6786">
            <v>0.54</v>
          </cell>
          <cell r="F6786">
            <v>0.78</v>
          </cell>
        </row>
        <row r="6787">
          <cell r="A6787">
            <v>100227</v>
          </cell>
          <cell r="B6787" t="str">
            <v>TRANSPORTE HORIZONTAL COM CARRINHO RACIONAL, DE LATA DE 18 LITROS (UNIDADE: LXKM). AF_07/2019</v>
          </cell>
          <cell r="C6787" t="str">
            <v>LXKM</v>
          </cell>
          <cell r="D6787">
            <v>0.36999999999999988</v>
          </cell>
          <cell r="E6787">
            <v>0.78</v>
          </cell>
          <cell r="F6787">
            <v>1.1499999999999999</v>
          </cell>
        </row>
        <row r="6788">
          <cell r="A6788">
            <v>100228</v>
          </cell>
          <cell r="B6788" t="str">
            <v>TRANSPORTE HORIZONTAL COM MANIPULADOR TELESCÓPICO, DE LATA DE 18 LITROS (UNIDADE: LXKM). AF_07/2019</v>
          </cell>
          <cell r="C6788" t="str">
            <v>LXKM</v>
          </cell>
          <cell r="D6788">
            <v>0.21999999999999997</v>
          </cell>
          <cell r="E6788">
            <v>0.08</v>
          </cell>
          <cell r="F6788">
            <v>0.3</v>
          </cell>
        </row>
        <row r="6789">
          <cell r="A6789">
            <v>100229</v>
          </cell>
          <cell r="B6789" t="str">
            <v>TRANSPORTE VERTICAL MANUAL, 1 PAVIMENTO, DE SACOS DE 50 KG (UNIDADE: KG). AF_07/2019</v>
          </cell>
          <cell r="C6789" t="str">
            <v>KG</v>
          </cell>
          <cell r="D6789">
            <v>0</v>
          </cell>
          <cell r="E6789">
            <v>0.01</v>
          </cell>
          <cell r="F6789">
            <v>0.01</v>
          </cell>
        </row>
        <row r="6790">
          <cell r="A6790">
            <v>100230</v>
          </cell>
          <cell r="B6790" t="str">
            <v>TRANSPORTE VERTICAL MANUAL, 1 PAVIMENTO, DE SACOS DE 30 KG (UNIDADE: KG). AF_07/2019</v>
          </cell>
          <cell r="C6790" t="str">
            <v>KG</v>
          </cell>
          <cell r="D6790">
            <v>0</v>
          </cell>
          <cell r="E6790">
            <v>0.02</v>
          </cell>
          <cell r="F6790">
            <v>0.02</v>
          </cell>
        </row>
        <row r="6791">
          <cell r="A6791">
            <v>100231</v>
          </cell>
          <cell r="B6791" t="str">
            <v>TRANSPORTE VERTICAL MANUAL, 1 PAVIMENTO, DE SACOS DE 20 KG (UNIDADE: KG). AF_07/2019</v>
          </cell>
          <cell r="C6791" t="str">
            <v>KG</v>
          </cell>
          <cell r="D6791">
            <v>0</v>
          </cell>
          <cell r="E6791">
            <v>0.04</v>
          </cell>
          <cell r="F6791">
            <v>0.04</v>
          </cell>
        </row>
        <row r="6792">
          <cell r="A6792">
            <v>100232</v>
          </cell>
          <cell r="B6792" t="str">
            <v>TRANSPORTE VERTICAL MANUAL, 1 PAVIMENTO, DE BLOCOS VAZADOS DE CONCRETO OU CERÂMICO DE 19X19X39CM (UNIDADE: BLOCO). AF_07/2019</v>
          </cell>
          <cell r="C6792" t="str">
            <v>UN</v>
          </cell>
          <cell r="D6792">
            <v>0.12</v>
          </cell>
          <cell r="E6792">
            <v>0.28999999999999998</v>
          </cell>
          <cell r="F6792">
            <v>0.41</v>
          </cell>
        </row>
        <row r="6793">
          <cell r="A6793">
            <v>100233</v>
          </cell>
          <cell r="B6793" t="str">
            <v>TRANSPORTE VERTICAL MANUAL, 1 PAVIMENTO, DE BLOCOS CERÂMICOS FURADOS NA HORIZONTAL DE 9X19X19CM (UNIDADE: BLOCO). AF_07/2019</v>
          </cell>
          <cell r="C6793" t="str">
            <v>UN</v>
          </cell>
          <cell r="D6793">
            <v>5.0000000000000017E-2</v>
          </cell>
          <cell r="E6793">
            <v>0.15</v>
          </cell>
          <cell r="F6793">
            <v>0.2</v>
          </cell>
        </row>
        <row r="6794">
          <cell r="A6794">
            <v>100234</v>
          </cell>
          <cell r="B6794" t="str">
            <v>TRANSPORTE VERTICAL MANUAL, 1 PAVIMENTO, DE CAIXA COM REVESTIMENTO CERÂMICO (UNIDADE: M2). AF_07/2019</v>
          </cell>
          <cell r="C6794" t="str">
            <v>M2</v>
          </cell>
          <cell r="D6794">
            <v>0.19</v>
          </cell>
          <cell r="E6794">
            <v>0.43</v>
          </cell>
          <cell r="F6794">
            <v>0.62</v>
          </cell>
        </row>
        <row r="6795">
          <cell r="A6795">
            <v>100235</v>
          </cell>
          <cell r="B6795" t="str">
            <v>TRANSPORTE VERTICAL MANUAL, 1 PAVIMENTO, DE LATA DE 18 LITROS (UNIDADE: L). AF_07/2019</v>
          </cell>
          <cell r="C6795" t="str">
            <v>L</v>
          </cell>
          <cell r="D6795">
            <v>0</v>
          </cell>
          <cell r="E6795">
            <v>0.04</v>
          </cell>
          <cell r="F6795">
            <v>0.04</v>
          </cell>
        </row>
        <row r="6796">
          <cell r="A6796">
            <v>100236</v>
          </cell>
          <cell r="B6796" t="str">
            <v>TRANSPORTE HORIZONTAL MANUAL, DE TUBO DE PVC SOLDÁVEL COM DIÂMETRO MENOR OU IGUAL A 60 MM (UNIDADE: MXKM). AF_07/2019</v>
          </cell>
          <cell r="C6796" t="str">
            <v>MXKM</v>
          </cell>
          <cell r="D6796">
            <v>1.06</v>
          </cell>
          <cell r="E6796">
            <v>2.09</v>
          </cell>
          <cell r="F6796">
            <v>3.15</v>
          </cell>
        </row>
        <row r="6797">
          <cell r="A6797">
            <v>100237</v>
          </cell>
          <cell r="B6797" t="str">
            <v>TRANSPORTE HORIZONTAL MANUAL, DE TUBO DE PVC SOLDÁVEL COM DIÂMETRO MAIOR QUE 60 MM E MENOR OU IGUAL A 85 MM (UNIDADE: MXKM). AF_07/2019</v>
          </cell>
          <cell r="C6797" t="str">
            <v>MXKM</v>
          </cell>
          <cell r="D6797">
            <v>1.2600000000000002</v>
          </cell>
          <cell r="E6797">
            <v>2.5099999999999998</v>
          </cell>
          <cell r="F6797">
            <v>3.77</v>
          </cell>
        </row>
        <row r="6798">
          <cell r="A6798">
            <v>100238</v>
          </cell>
          <cell r="B6798" t="str">
            <v>TRANSPORTE HORIZONTAL MANUAL, DE TUBO DE CPVC COM DIÂMETRO MENOR OU IGUAL A 73 MM (UNIDADE: MXKM). AF_07/2019</v>
          </cell>
          <cell r="C6798" t="str">
            <v>MXKM</v>
          </cell>
          <cell r="D6798">
            <v>2.0499999999999998</v>
          </cell>
          <cell r="E6798">
            <v>3.99</v>
          </cell>
          <cell r="F6798">
            <v>6.04</v>
          </cell>
        </row>
        <row r="6799">
          <cell r="A6799">
            <v>100239</v>
          </cell>
          <cell r="B6799" t="str">
            <v>TRANSPORTE HORIZONTAL MANUAL, DE TUBO DE CPVC COM DIÂMETRO MAIOR QUE 73 MM E MENOR OU IGUAL A 89 MM (UNIDADE: MXKM). AF_07/2019</v>
          </cell>
          <cell r="C6799" t="str">
            <v>MXKM</v>
          </cell>
          <cell r="D6799">
            <v>2.5599999999999996</v>
          </cell>
          <cell r="E6799">
            <v>4.99</v>
          </cell>
          <cell r="F6799">
            <v>7.55</v>
          </cell>
        </row>
        <row r="6800">
          <cell r="A6800">
            <v>100240</v>
          </cell>
          <cell r="B6800" t="str">
            <v>TRANSPORTE HORIZONTAL MANUAL, DE TUBO DE PPR - PN12 OU PN25 - COM DIÂMETRO MENOR OU IGUAL A 50 MM (UNIDADE: MXKM). AF_07/2019</v>
          </cell>
          <cell r="C6800" t="str">
            <v>MXKM</v>
          </cell>
          <cell r="D6800">
            <v>1.5200000000000005</v>
          </cell>
          <cell r="E6800">
            <v>3.01</v>
          </cell>
          <cell r="F6800">
            <v>4.53</v>
          </cell>
        </row>
        <row r="6801">
          <cell r="A6801">
            <v>100241</v>
          </cell>
          <cell r="B6801" t="str">
            <v>TRANSPORTE HORIZONTAL MANUAL, DE TUBO DE PPR - PN12 OU PN25 - COM DIÂMETRO MAIOR QUE 50 MM E MENOR OU IGUAL A 75 MM (UNIDADE: MXKM). AF_07/2019</v>
          </cell>
          <cell r="C6801" t="str">
            <v>MXKM</v>
          </cell>
          <cell r="D6801">
            <v>2.5599999999999996</v>
          </cell>
          <cell r="E6801">
            <v>4.99</v>
          </cell>
          <cell r="F6801">
            <v>7.55</v>
          </cell>
        </row>
        <row r="6802">
          <cell r="A6802">
            <v>100242</v>
          </cell>
          <cell r="B6802" t="str">
            <v>TRANSPORTE HORIZONTAL MANUAL, DE TUBO DE PPR - PN12 OU PN25 - COM DIÂMETRO MAIOR QUE 75 MM E MENOR OU IGUAL A 110 MM (UNIDADE: MXKM). AF_07/2019</v>
          </cell>
          <cell r="C6802" t="str">
            <v>MXKM</v>
          </cell>
          <cell r="D6802">
            <v>7.6099999999999994</v>
          </cell>
          <cell r="E6802">
            <v>14.71</v>
          </cell>
          <cell r="F6802">
            <v>22.32</v>
          </cell>
        </row>
        <row r="6803">
          <cell r="A6803">
            <v>100243</v>
          </cell>
          <cell r="B6803" t="str">
            <v>TRANSPORTE HORIZONTAL MANUAL, DE TUBO DE COBRE - CLASSE E - COM DIÂMETRO MENOR OU IGUAL A 54 MM (UNIDADE: MXKM). AF_07/2019</v>
          </cell>
          <cell r="C6803" t="str">
            <v>MXKM</v>
          </cell>
          <cell r="D6803">
            <v>1.2200000000000002</v>
          </cell>
          <cell r="E6803">
            <v>2.4</v>
          </cell>
          <cell r="F6803">
            <v>3.62</v>
          </cell>
        </row>
        <row r="6804">
          <cell r="A6804">
            <v>100244</v>
          </cell>
          <cell r="B6804" t="str">
            <v>TRANSPORTE HORIZONTAL MANUAL, DE TUBO DE COBRE - CLASSE E - COM DIÂMETRO MAIOR QUE 54 MM E MENOR OU IGUAL A 79 MM (UNIDADE: MXKM). AF_07/2019</v>
          </cell>
          <cell r="C6804" t="str">
            <v>MXKM</v>
          </cell>
          <cell r="D6804">
            <v>1.5200000000000005</v>
          </cell>
          <cell r="E6804">
            <v>3.01</v>
          </cell>
          <cell r="F6804">
            <v>4.53</v>
          </cell>
        </row>
        <row r="6805">
          <cell r="A6805">
            <v>100245</v>
          </cell>
          <cell r="B6805" t="str">
            <v>TRANSPORTE HORIZONTAL MANUAL, DE TUBO DE COBRE - CLASSE E - COM DIÂMETRO MAIOR QUE 79 MM E MENOR OU IGUAL A 104 MM (UNIDADE: MXKM). AF_07/2019</v>
          </cell>
          <cell r="C6805" t="str">
            <v>MXKM</v>
          </cell>
          <cell r="D6805">
            <v>3.0700000000000003</v>
          </cell>
          <cell r="E6805">
            <v>5.99</v>
          </cell>
          <cell r="F6805">
            <v>9.06</v>
          </cell>
        </row>
        <row r="6806">
          <cell r="A6806">
            <v>100246</v>
          </cell>
          <cell r="B6806" t="str">
            <v>TRANSPORTE HORIZONTAL MANUAL, DE TUBO DE PVC SÉRIE NORMAL - ESGOTO PREDIAL, OU REFORÇADO PARA ESGOTO OU ÁGUAS PLUVIAIS PREDIAL, COM DIÂMETRO MENOR OU IGUAL A 75 MM (UNIDADE: MXKM). AF_07/2019</v>
          </cell>
          <cell r="C6806" t="str">
            <v>MXKM</v>
          </cell>
          <cell r="D6806">
            <v>1.0100000000000002</v>
          </cell>
          <cell r="E6806">
            <v>2.0099999999999998</v>
          </cell>
          <cell r="F6806">
            <v>3.02</v>
          </cell>
        </row>
        <row r="6807">
          <cell r="A6807">
            <v>100247</v>
          </cell>
          <cell r="B6807" t="str">
            <v>TRANSPORTE HORIZONTAL MANUAL, DE TUBO DE PVC SÉRIE NORMAL - ESGOTO PREDIAL, OU REFORÇADO PARA ESGOTO OU ÁGUAS PLUVIAIS PREDIAL, COM DIÂMETRO MAIOR QUE 75 MM E MENOR OU IGUAL A 100 MM (UNIDADE: MXKM). AF_07/2019</v>
          </cell>
          <cell r="C6807" t="str">
            <v>MXKM</v>
          </cell>
          <cell r="D6807">
            <v>1.2600000000000002</v>
          </cell>
          <cell r="E6807">
            <v>2.5099999999999998</v>
          </cell>
          <cell r="F6807">
            <v>3.77</v>
          </cell>
        </row>
        <row r="6808">
          <cell r="A6808">
            <v>100248</v>
          </cell>
          <cell r="B6808" t="str">
            <v>TRANSPORTE HORIZONTAL MANUAL, DE TUBO DE PVC SÉRIE NORMAL - ESGOTO PREDIAL, OU REFORÇADO PARA ESGOTO OU ÁGUAS PLUVIAIS PREDIAL, COM DIÂMETRO MAIOR QUE 100 MM E MENOR OU IGUAL A 150 MM (UNIDADE: MXKM). AF_07/2019</v>
          </cell>
          <cell r="C6808" t="str">
            <v>MXKM</v>
          </cell>
          <cell r="D6808">
            <v>5.07</v>
          </cell>
          <cell r="E6808">
            <v>9.81</v>
          </cell>
          <cell r="F6808">
            <v>14.88</v>
          </cell>
        </row>
        <row r="6809">
          <cell r="A6809">
            <v>100249</v>
          </cell>
          <cell r="B6809" t="str">
            <v>TRANSPORTE HORIZONTAL MANUAL, DE TUBO DE AÇO CARBONO LEVE OU MÉDIO, PRETO OU GALVANIZADO, COM DIÂMETRO MENOR OU IGUAL A 20 MM (UNIDADE: MXKM). AF_07/2019</v>
          </cell>
          <cell r="C6809" t="str">
            <v>MXKM</v>
          </cell>
          <cell r="D6809">
            <v>1.0100000000000002</v>
          </cell>
          <cell r="E6809">
            <v>2.0099999999999998</v>
          </cell>
          <cell r="F6809">
            <v>3.02</v>
          </cell>
        </row>
        <row r="6810">
          <cell r="A6810">
            <v>100250</v>
          </cell>
          <cell r="B6810" t="str">
            <v>TRANSPORTE HORIZONTAL MANUAL, DE TUBO DE AÇO CARBONO LEVE OU MÉDIO, PRETO OU GALVANIZADO, COM DIÂMETRO MAIOR QUE 20 MM E MENOR OU IGUAL A 32 MM (UNIDADE: MXKM). AF_07/2019</v>
          </cell>
          <cell r="C6810" t="str">
            <v>MXKM</v>
          </cell>
          <cell r="D6810">
            <v>1.6900000000000004</v>
          </cell>
          <cell r="E6810">
            <v>3.34</v>
          </cell>
          <cell r="F6810">
            <v>5.03</v>
          </cell>
        </row>
        <row r="6811">
          <cell r="A6811">
            <v>100251</v>
          </cell>
          <cell r="B6811" t="str">
            <v>TRANSPORTE HORIZONTAL MANUAL, DE TUBO DE AÇO CARBONO LEVE OU MÉDIO, PRETO OU GALVANIZADO, COM DIÂMETRO MAIOR QUE 32 MM E MENOR OU IGUAL A 65 MM (UNIDADE: MXKM). AF_07/2019</v>
          </cell>
          <cell r="C6811" t="str">
            <v>MXKM</v>
          </cell>
          <cell r="D6811">
            <v>5.07</v>
          </cell>
          <cell r="E6811">
            <v>9.81</v>
          </cell>
          <cell r="F6811">
            <v>14.88</v>
          </cell>
        </row>
        <row r="6812">
          <cell r="A6812">
            <v>100252</v>
          </cell>
          <cell r="B6812" t="str">
            <v>TRANSPORTE HORIZONTAL MANUAL, DE TUBO DE AÇO CARBONO LEVE OU MÉDIO, PRETO OU GALVANIZADO, COM DIÂMETRO MAIOR QUE 65 MM E MENOR OU IGUAL A 90 MM (UNIDADE: MXKM). AF_07/2019</v>
          </cell>
          <cell r="C6812" t="str">
            <v>MXKM</v>
          </cell>
          <cell r="D6812">
            <v>7.6099999999999994</v>
          </cell>
          <cell r="E6812">
            <v>14.71</v>
          </cell>
          <cell r="F6812">
            <v>22.32</v>
          </cell>
        </row>
        <row r="6813">
          <cell r="A6813">
            <v>100253</v>
          </cell>
          <cell r="B6813" t="str">
            <v>TRANSPORTE HORIZONTAL MANUAL, DE TUBO DE AÇO CARBONO LEVE OU MÉDIO, PRETO OU GALVANIZADO, COM DIÂMETRO MAIOR QUE 90 MM E MENOR OU IGUAL A 125 MM (UNIDADE: MXKM). AF_07/2019</v>
          </cell>
          <cell r="C6813" t="str">
            <v>MXKM</v>
          </cell>
          <cell r="D6813">
            <v>10.149999999999999</v>
          </cell>
          <cell r="E6813">
            <v>19.62</v>
          </cell>
          <cell r="F6813">
            <v>29.77</v>
          </cell>
        </row>
        <row r="6814">
          <cell r="A6814">
            <v>100254</v>
          </cell>
          <cell r="B6814" t="str">
            <v>TRANSPORTE HORIZONTAL MANUAL, DE TUBO DE AÇO CARBONO LEVE OU MÉDIO, PRETO OU GALVANIZADO, COM DIÂMETRO MAIOR QUE 125 MM E MENOR OU IGUAL A 150 MM (UNIDADE: MXKM). AF_07/2019</v>
          </cell>
          <cell r="C6814" t="str">
            <v>MXKM</v>
          </cell>
          <cell r="D6814">
            <v>15.25</v>
          </cell>
          <cell r="E6814">
            <v>29.4</v>
          </cell>
          <cell r="F6814">
            <v>44.65</v>
          </cell>
        </row>
        <row r="6815">
          <cell r="A6815">
            <v>100255</v>
          </cell>
          <cell r="B6815" t="str">
            <v>TRANSPORTE HORIZONTAL MANUAL, DE TÁBUAS DE MADEIRA COM SEÇÃO TRANSVERSAL DE 2,5 X 25 CM E 2,5 X 30 CM (UNIDADE: MXKM). AF_07/2019</v>
          </cell>
          <cell r="C6815" t="str">
            <v>MXKM</v>
          </cell>
          <cell r="D6815">
            <v>5.1399999999999988</v>
          </cell>
          <cell r="E6815">
            <v>9.9700000000000006</v>
          </cell>
          <cell r="F6815">
            <v>15.11</v>
          </cell>
        </row>
        <row r="6816">
          <cell r="A6816">
            <v>100256</v>
          </cell>
          <cell r="B6816" t="str">
            <v>TRANSPORTE HORIZONTAL MANUAL, DE CAIBROS DE MADEIRA COM SEÇÃO TRANSVERSAL DE 7,5 X 6 CM E 6 X 8 CM (UNIDADE: MXKM). AF_07/2019</v>
          </cell>
          <cell r="C6816" t="str">
            <v>MXKM</v>
          </cell>
          <cell r="D6816">
            <v>3.4300000000000006</v>
          </cell>
          <cell r="E6816">
            <v>6.64</v>
          </cell>
          <cell r="F6816">
            <v>10.07</v>
          </cell>
        </row>
        <row r="6817">
          <cell r="A6817">
            <v>100257</v>
          </cell>
          <cell r="B6817" t="str">
            <v>TRANSPORTE HORIZONTAL MANUAL, DE RIPAS DE MADEIRA COM SEÇÃO TRANSVERSAL DE 1 X 5 CM E 2 X 5 CM (UNIDADE: MXKM). AF_07/2019</v>
          </cell>
          <cell r="C6817" t="str">
            <v>MXKM</v>
          </cell>
          <cell r="D6817">
            <v>2.0499999999999998</v>
          </cell>
          <cell r="E6817">
            <v>3.99</v>
          </cell>
          <cell r="F6817">
            <v>6.04</v>
          </cell>
        </row>
        <row r="6818">
          <cell r="A6818">
            <v>100258</v>
          </cell>
          <cell r="B6818" t="str">
            <v>TRANSPORTE HORIZONTAL MANUAL, DE VIGAS DE MADEIRA COM SEÇÃO TRANSVERSAL DE 5 X 12 CM (UNIDADE: MXKM). AF_07/2019</v>
          </cell>
          <cell r="C6818" t="str">
            <v>MXKM</v>
          </cell>
          <cell r="D6818">
            <v>5.1399999999999988</v>
          </cell>
          <cell r="E6818">
            <v>9.9700000000000006</v>
          </cell>
          <cell r="F6818">
            <v>15.11</v>
          </cell>
        </row>
        <row r="6819">
          <cell r="A6819">
            <v>100259</v>
          </cell>
          <cell r="B6819" t="str">
            <v>TRANSPORTE HORIZONTAL MANUAL, DE VIGAS DE MADEIRA COM SEÇÃO TRANSVERSAL DE 6 X 16 CM (UNIDADE: MXKM). AF_07/2019</v>
          </cell>
          <cell r="C6819" t="str">
            <v>MXKM</v>
          </cell>
          <cell r="D6819">
            <v>10.149999999999999</v>
          </cell>
          <cell r="E6819">
            <v>19.62</v>
          </cell>
          <cell r="F6819">
            <v>29.77</v>
          </cell>
        </row>
        <row r="6820">
          <cell r="A6820">
            <v>100260</v>
          </cell>
          <cell r="B6820" t="str">
            <v>TRANSPORTE HORIZONTAL MANUAL, DE VERGALHÕES DE AÇO COM DIÂMETRO DE 5 MM (UNIDADE: KGXKM). AF_07/2019</v>
          </cell>
          <cell r="C6820" t="str">
            <v>KGXKM</v>
          </cell>
          <cell r="D6820">
            <v>3.33</v>
          </cell>
          <cell r="E6820">
            <v>6.48</v>
          </cell>
          <cell r="F6820">
            <v>9.81</v>
          </cell>
        </row>
        <row r="6821">
          <cell r="A6821">
            <v>100261</v>
          </cell>
          <cell r="B6821" t="str">
            <v>TRANSPORTE HORIZONTAL MANUAL, DE VERGALHÕES DE AÇO COM DIÂMETRO DE 6,3 MM (UNIDADE: KGXKM). AF_07/2019</v>
          </cell>
          <cell r="C6821" t="str">
            <v>KGXKM</v>
          </cell>
          <cell r="D6821">
            <v>2.09</v>
          </cell>
          <cell r="E6821">
            <v>4.07</v>
          </cell>
          <cell r="F6821">
            <v>6.16</v>
          </cell>
        </row>
        <row r="6822">
          <cell r="A6822">
            <v>100262</v>
          </cell>
          <cell r="B6822" t="str">
            <v>TRANSPORTE HORIZONTAL MANUAL, DE VERGALHÕES DE AÇO COM DIÂMETRO DE 8 MM (UNIDADE: KGXKM). AF_07/2019</v>
          </cell>
          <cell r="C6822" t="str">
            <v>KGXKM</v>
          </cell>
          <cell r="D6822">
            <v>1.29</v>
          </cell>
          <cell r="E6822">
            <v>2.5299999999999998</v>
          </cell>
          <cell r="F6822">
            <v>3.82</v>
          </cell>
        </row>
        <row r="6823">
          <cell r="A6823">
            <v>100263</v>
          </cell>
          <cell r="B6823" t="str">
            <v>TRANSPORTE HORIZONTAL MANUAL, DE VERGALHÕES DE AÇO COM DIÂMETRO DE 10 MM; 12,5 MM; 16 MM; 20 MM; 25 MM OU 32 MM (UNIDADE: KGXKM). AF_07/2019</v>
          </cell>
          <cell r="C6823" t="str">
            <v>KGXKM</v>
          </cell>
          <cell r="D6823">
            <v>0.82000000000000028</v>
          </cell>
          <cell r="E6823">
            <v>1.63</v>
          </cell>
          <cell r="F6823">
            <v>2.4500000000000002</v>
          </cell>
        </row>
        <row r="6824">
          <cell r="A6824">
            <v>100264</v>
          </cell>
          <cell r="B6824" t="str">
            <v>TRANSPORTE HORIZONTAL MANUAL, DE JANELA (UNIDADE: M2XKM). AF_07/2019</v>
          </cell>
          <cell r="C6824" t="str">
            <v>M2XKM</v>
          </cell>
          <cell r="D6824">
            <v>15.219999999999999</v>
          </cell>
          <cell r="E6824">
            <v>29.36</v>
          </cell>
          <cell r="F6824">
            <v>44.58</v>
          </cell>
        </row>
        <row r="6825">
          <cell r="A6825">
            <v>100265</v>
          </cell>
          <cell r="B6825" t="str">
            <v>TRANSPORTE VERTICAL MANUAL, 1 PAVIMENTO, DE JANELA (UNIDADE: M2). AF_07/2019</v>
          </cell>
          <cell r="C6825" t="str">
            <v>M2</v>
          </cell>
          <cell r="D6825">
            <v>0.30000000000000004</v>
          </cell>
          <cell r="E6825">
            <v>0.63</v>
          </cell>
          <cell r="F6825">
            <v>0.93</v>
          </cell>
        </row>
        <row r="6826">
          <cell r="A6826">
            <v>100266</v>
          </cell>
          <cell r="B6826" t="str">
            <v>TRANSPORTE HORIZONTAL MANUAL, DE PORTA (UNIDADE: UNIDXKM). AF_07/2019</v>
          </cell>
          <cell r="C6826" t="str">
            <v>UNXKM</v>
          </cell>
          <cell r="D6826">
            <v>32.369999999999997</v>
          </cell>
          <cell r="E6826">
            <v>62.38</v>
          </cell>
          <cell r="F6826">
            <v>94.75</v>
          </cell>
        </row>
        <row r="6827">
          <cell r="A6827">
            <v>100267</v>
          </cell>
          <cell r="B6827" t="str">
            <v>TRANSPORTE VERTICAL MANUAL, 1 PAVIMENTO, DE PORTA (UNIDADE: UNID). AF_07/2019</v>
          </cell>
          <cell r="C6827" t="str">
            <v>UN</v>
          </cell>
          <cell r="D6827">
            <v>0.63000000000000012</v>
          </cell>
          <cell r="E6827">
            <v>1.24</v>
          </cell>
          <cell r="F6827">
            <v>1.87</v>
          </cell>
        </row>
        <row r="6828">
          <cell r="A6828">
            <v>100268</v>
          </cell>
          <cell r="B6828" t="str">
            <v>TRANSPORTE HORIZONTAL MANUAL, DE BANCADA DE MÁRMORE OU GRANITO PARA COZINHA/LAVATÓRIO OU MÁRMORE SINTÉTICO COM CUBA INTEGRADA (UNIDADE: UNIDXKM). AF_07/2019</v>
          </cell>
          <cell r="C6828" t="str">
            <v>UNXKM</v>
          </cell>
          <cell r="D6828">
            <v>32.369999999999997</v>
          </cell>
          <cell r="E6828">
            <v>62.38</v>
          </cell>
          <cell r="F6828">
            <v>94.75</v>
          </cell>
        </row>
        <row r="6829">
          <cell r="A6829">
            <v>100269</v>
          </cell>
          <cell r="B6829" t="str">
            <v>TRANSPORTE VERTICAL, BANCADA DE MÁRMORE OU GRANITO PARA COZINHA/LAVATÓRIO OU MÁRMORE SINTÉTICO COM CUBA INTEGRADA, MANUAL, 1 PAVIMENTO, (UNIDADE: UNID). AF_07/2019</v>
          </cell>
          <cell r="C6829" t="str">
            <v>UN</v>
          </cell>
          <cell r="D6829">
            <v>0.63000000000000012</v>
          </cell>
          <cell r="E6829">
            <v>1.24</v>
          </cell>
          <cell r="F6829">
            <v>1.87</v>
          </cell>
        </row>
        <row r="6830">
          <cell r="A6830">
            <v>100270</v>
          </cell>
          <cell r="B6830" t="str">
            <v>TRANSPORTE HORIZONTAL COM CARRINHO PLATAFORMA, DE BANCADA DE MÁRMORE OU GRANITO PARA COZINHA/LAVATÓRIO OU MÁRMORE SINTÉTICO COM CUBA INTEGRADA (UNIDADE: UNIDXKM). AF_07/2019</v>
          </cell>
          <cell r="C6830" t="str">
            <v>UNXKM</v>
          </cell>
          <cell r="D6830">
            <v>24.269999999999996</v>
          </cell>
          <cell r="E6830">
            <v>46.75</v>
          </cell>
          <cell r="F6830">
            <v>71.02</v>
          </cell>
        </row>
        <row r="6831">
          <cell r="A6831">
            <v>100271</v>
          </cell>
          <cell r="B6831" t="str">
            <v>TRANSPORTE HORIZONTAL MANUAL, DE VIDRO (UNIDADE: M2XKM). AF_07/2019</v>
          </cell>
          <cell r="C6831" t="str">
            <v>M2XKM</v>
          </cell>
          <cell r="D6831">
            <v>24.29</v>
          </cell>
          <cell r="E6831">
            <v>46.77</v>
          </cell>
          <cell r="F6831">
            <v>71.06</v>
          </cell>
        </row>
        <row r="6832">
          <cell r="A6832">
            <v>100272</v>
          </cell>
          <cell r="B6832" t="str">
            <v>TRANSPORTE VERTICAL MANUAL, 1 PAVIMENTO, DE VIDRO (UNIDADE: M2). AF_07/2019</v>
          </cell>
          <cell r="C6832" t="str">
            <v>M2</v>
          </cell>
          <cell r="D6832">
            <v>0.44999999999999996</v>
          </cell>
          <cell r="E6832">
            <v>0.95</v>
          </cell>
          <cell r="F6832">
            <v>1.4</v>
          </cell>
        </row>
        <row r="6833">
          <cell r="A6833">
            <v>100273</v>
          </cell>
          <cell r="B6833" t="str">
            <v>TRANSPORTE HORIZONTAL MANUAL, DE TELA DE AÇO (UNIDADE: KGXKM). AF_07/2019</v>
          </cell>
          <cell r="C6833" t="str">
            <v>KGXKM</v>
          </cell>
          <cell r="D6833">
            <v>1.25</v>
          </cell>
          <cell r="E6833">
            <v>2.4500000000000002</v>
          </cell>
          <cell r="F6833">
            <v>3.7</v>
          </cell>
        </row>
        <row r="6834">
          <cell r="A6834">
            <v>100274</v>
          </cell>
          <cell r="B6834" t="str">
            <v>TRANSPORTE HORIZONTAL MANUAL, DE COMPENSADO DE MADEIRA (UNIDADE: M2XKM). AF_07/2019</v>
          </cell>
          <cell r="C6834" t="str">
            <v>M2XKM</v>
          </cell>
          <cell r="D6834">
            <v>10.790000000000003</v>
          </cell>
          <cell r="E6834">
            <v>20.81</v>
          </cell>
          <cell r="F6834">
            <v>31.6</v>
          </cell>
        </row>
        <row r="6835">
          <cell r="A6835">
            <v>100275</v>
          </cell>
          <cell r="B6835" t="str">
            <v>TRANSPORTE HORIZONTAL MANUAL, DE TELHA TERMOACÚSTICA OU TELHA DE AÇO ZINCADO (UNIDADE: M2XKM). AF_07/2019</v>
          </cell>
          <cell r="C6835" t="str">
            <v>M2XKM</v>
          </cell>
          <cell r="D6835">
            <v>6.9699999999999989</v>
          </cell>
          <cell r="E6835">
            <v>13.46</v>
          </cell>
          <cell r="F6835">
            <v>20.43</v>
          </cell>
        </row>
        <row r="6836">
          <cell r="A6836">
            <v>100276</v>
          </cell>
          <cell r="B6836" t="str">
            <v>TRANSPORTE HORIZONTAL MANUAL, DE TELHA DE FIBROCIMENTO OU TELHA ESTRUTURAL DE FIBROCIMENTO, CANALETE 90 OU KALHETÃO (UNIDADE: M2XKM). AF_07/2019</v>
          </cell>
          <cell r="C6836" t="str">
            <v>M2XKM</v>
          </cell>
          <cell r="D6836">
            <v>12.73</v>
          </cell>
          <cell r="E6836">
            <v>24.55</v>
          </cell>
          <cell r="F6836">
            <v>37.28</v>
          </cell>
        </row>
        <row r="6837">
          <cell r="A6837">
            <v>100277</v>
          </cell>
          <cell r="B6837" t="str">
            <v>TRANSPORTE HORIZONTAL COM MANIPULADOR TELESCÓPICO, DE TELHAS TERMOACÚSTICAS, FIBROCIMENTO, AÇO ZINCADO, FIBROCIMENTO ESTRUTURAL, CANALETE 90 OU KALHETÃO (UNIDADE: M2XKM). AF_07/2019</v>
          </cell>
          <cell r="C6837" t="str">
            <v>M2XKM</v>
          </cell>
          <cell r="D6837">
            <v>1.47</v>
          </cell>
          <cell r="E6837">
            <v>0.52</v>
          </cell>
          <cell r="F6837">
            <v>1.99</v>
          </cell>
        </row>
        <row r="6838">
          <cell r="A6838">
            <v>100278</v>
          </cell>
          <cell r="B6838" t="str">
            <v>TRANSPORTE HORIZONTAL MANUAL, DE BACIA SANITÁRIA, CAIXA ACOPLADA, TANQUE OU PIA (UNIDADE: UNIDXKM). AF_07/2019</v>
          </cell>
          <cell r="C6838" t="str">
            <v>UNXKM</v>
          </cell>
          <cell r="D6838">
            <v>15.469999999999999</v>
          </cell>
          <cell r="E6838">
            <v>29.86</v>
          </cell>
          <cell r="F6838">
            <v>45.33</v>
          </cell>
        </row>
        <row r="6839">
          <cell r="A6839">
            <v>100279</v>
          </cell>
          <cell r="B6839" t="str">
            <v>TRANSPORTE VERTICAL MANUAL, 1 PAVIMENTO, DE BACIA SANITÁRIA, CAIXA ACOPLADA, TANQUE OU PIA (UNIDADE: UNID). AF_07/2019</v>
          </cell>
          <cell r="C6839" t="str">
            <v>UN</v>
          </cell>
          <cell r="D6839">
            <v>0.27</v>
          </cell>
          <cell r="E6839">
            <v>0.6</v>
          </cell>
          <cell r="F6839">
            <v>0.87</v>
          </cell>
        </row>
        <row r="6840">
          <cell r="A6840">
            <v>100280</v>
          </cell>
          <cell r="B6840" t="str">
            <v>TRANSPORTE HORIZONTAL COM CARRINHO PLATAFORMA, DE BACIA SANITÁRIA, CAIXA ACOPLADA, TANQUE OU PIA (UNIDADE: UNIDXKM). AF_07/2019</v>
          </cell>
          <cell r="C6840" t="str">
            <v>UNXKM</v>
          </cell>
          <cell r="D6840">
            <v>7.0999999999999979</v>
          </cell>
          <cell r="E6840">
            <v>13.71</v>
          </cell>
          <cell r="F6840">
            <v>20.81</v>
          </cell>
        </row>
        <row r="6841">
          <cell r="A6841">
            <v>100281</v>
          </cell>
          <cell r="B6841" t="str">
            <v>TRANSPORTE HORIZONTAL COM MANIPULADOR TELESCÓPICO, DE BACIA SANITÁRIA, CAIXA ACOPLADA, TANQUE OU PIA (UNIDADE: UNIDXKM). AF_07/2019</v>
          </cell>
          <cell r="C6841" t="str">
            <v>UNXKM</v>
          </cell>
          <cell r="D6841">
            <v>2.84</v>
          </cell>
          <cell r="E6841">
            <v>0.97</v>
          </cell>
          <cell r="F6841">
            <v>3.81</v>
          </cell>
        </row>
        <row r="6842">
          <cell r="A6842">
            <v>100282</v>
          </cell>
          <cell r="B6842" t="str">
            <v>TRANSPORTE HORIZONTAL MANUAL, DE TELHA DE CONCRETO OU CERÂMICA (UNIDADE: M2XKM). AF_07/2019</v>
          </cell>
          <cell r="C6842" t="str">
            <v>M2XKM</v>
          </cell>
          <cell r="D6842">
            <v>60.690000000000012</v>
          </cell>
          <cell r="E6842">
            <v>116.83</v>
          </cell>
          <cell r="F6842">
            <v>177.52</v>
          </cell>
        </row>
        <row r="6843">
          <cell r="A6843">
            <v>100283</v>
          </cell>
          <cell r="B6843" t="str">
            <v>TRANSPORTE HORIZONTAL COM CARRINHO PLATAFORMA, DE TELHA DE CONCRETO OU CERÂMICA (UNIDADE: M2XKM). AF_07/2019</v>
          </cell>
          <cell r="C6843" t="str">
            <v>M2XKM</v>
          </cell>
          <cell r="D6843">
            <v>9.7800000000000011</v>
          </cell>
          <cell r="E6843">
            <v>18.899999999999999</v>
          </cell>
          <cell r="F6843">
            <v>28.68</v>
          </cell>
        </row>
        <row r="6844">
          <cell r="A6844">
            <v>100284</v>
          </cell>
          <cell r="B6844" t="str">
            <v>TRANSPORTE HORIZONTAL COM MANIPULADOR TELESCÓPICO, DE TELHA DE CONCRETO OU CERÂMICA (UNIDADE: M2XKM). AF_07/2019</v>
          </cell>
          <cell r="C6844" t="str">
            <v>M2XKM</v>
          </cell>
          <cell r="D6844">
            <v>8.3000000000000007</v>
          </cell>
          <cell r="E6844">
            <v>2.85</v>
          </cell>
          <cell r="F6844">
            <v>11.15</v>
          </cell>
        </row>
        <row r="6845">
          <cell r="A6845">
            <v>100285</v>
          </cell>
          <cell r="B6845" t="str">
            <v>TRANSPORTE HORIZONTAL MANUAL, DE BARRAMENTO BLINDADO (UNIDADE: MXKM). AF_07/2019</v>
          </cell>
          <cell r="C6845" t="str">
            <v>MXKM</v>
          </cell>
          <cell r="D6845">
            <v>16.29</v>
          </cell>
          <cell r="E6845">
            <v>31.4</v>
          </cell>
          <cell r="F6845">
            <v>47.69</v>
          </cell>
        </row>
        <row r="6846">
          <cell r="A6846">
            <v>100286</v>
          </cell>
          <cell r="B6846" t="str">
            <v>TRANSPORTE HORIZONTAL COM CARRINHO PLATAFORMA, DE BARRAMENTO BLINDADO (UNIDADE: MXKM). AF_07/2019</v>
          </cell>
          <cell r="C6846" t="str">
            <v>MXKM</v>
          </cell>
          <cell r="D6846">
            <v>5.2899999999999991</v>
          </cell>
          <cell r="E6846">
            <v>10.25</v>
          </cell>
          <cell r="F6846">
            <v>15.54</v>
          </cell>
        </row>
        <row r="6847">
          <cell r="A6847">
            <v>100287</v>
          </cell>
          <cell r="B6847" t="str">
            <v>TRANSPORTE HORIZONTAL MANUAL, DE CALHA QUADRADA NÚMERO 24  CORTE 33 (UNIDADE: MXKM). AF_07/2019</v>
          </cell>
          <cell r="C6847" t="str">
            <v>MXKM</v>
          </cell>
          <cell r="D6847">
            <v>5.07</v>
          </cell>
          <cell r="E6847">
            <v>9.81</v>
          </cell>
          <cell r="F6847">
            <v>14.88</v>
          </cell>
        </row>
        <row r="6848">
          <cell r="A6848">
            <v>99802</v>
          </cell>
          <cell r="B6848" t="str">
            <v>LIMPEZA DE PISO CERÂMICO OU PORCELANATO COM VASSOURA A SECO. AF_04/2019</v>
          </cell>
          <cell r="C6848" t="str">
            <v>M2</v>
          </cell>
          <cell r="D6848">
            <v>0.19</v>
          </cell>
          <cell r="E6848">
            <v>0.41</v>
          </cell>
          <cell r="F6848">
            <v>0.6</v>
          </cell>
        </row>
        <row r="6849">
          <cell r="A6849">
            <v>99803</v>
          </cell>
          <cell r="B6849" t="str">
            <v>LIMPEZA DE PISO CERÂMICO OU PORCELANATO COM PANO ÚMIDO. AF_04/2019</v>
          </cell>
          <cell r="C6849" t="str">
            <v>M2</v>
          </cell>
          <cell r="D6849">
            <v>0.7799999999999998</v>
          </cell>
          <cell r="E6849">
            <v>1.58</v>
          </cell>
          <cell r="F6849">
            <v>2.36</v>
          </cell>
        </row>
        <row r="6850">
          <cell r="A6850">
            <v>99804</v>
          </cell>
          <cell r="B6850" t="str">
            <v>LIMPEZA DE PISO CERÂMICO OU PORCELANATO UTILIZANDO DETERGENTE NEUTRO E ESCOVAÇÃO MANUAL. AF_04/2019</v>
          </cell>
          <cell r="C6850" t="str">
            <v>M2</v>
          </cell>
          <cell r="D6850">
            <v>2.1099999999999994</v>
          </cell>
          <cell r="E6850">
            <v>3.99</v>
          </cell>
          <cell r="F6850">
            <v>6.1</v>
          </cell>
        </row>
        <row r="6851">
          <cell r="A6851">
            <v>99805</v>
          </cell>
          <cell r="B6851" t="str">
            <v>LIMPEZA DE PISO CERÂMICO OU COM PEDRAS RÚSTICAS UTILIZANDO ÁCIDO MURIÁTICO. AF_04/2019</v>
          </cell>
          <cell r="C6851" t="str">
            <v>M2</v>
          </cell>
          <cell r="D6851">
            <v>4.7799999999999994</v>
          </cell>
          <cell r="E6851">
            <v>7.9</v>
          </cell>
          <cell r="F6851">
            <v>12.68</v>
          </cell>
        </row>
        <row r="6852">
          <cell r="A6852">
            <v>99806</v>
          </cell>
          <cell r="B6852" t="str">
            <v>LIMPEZA DE REVESTIMENTO CERÂMICO EM PAREDE COM PANO ÚMIDO AF_04/2019</v>
          </cell>
          <cell r="C6852" t="str">
            <v>M2</v>
          </cell>
          <cell r="D6852">
            <v>0.30999999999999994</v>
          </cell>
          <cell r="E6852">
            <v>0.66</v>
          </cell>
          <cell r="F6852">
            <v>0.97</v>
          </cell>
        </row>
        <row r="6853">
          <cell r="A6853">
            <v>99807</v>
          </cell>
          <cell r="B6853" t="str">
            <v>LIMPEZA DE REVESTIMENTO CERÂMICO EM PAREDE UTILIZANDO DETERGENTE NEUTRO E ESCOVAÇÃO MANUAL. AF_04/2019</v>
          </cell>
          <cell r="C6853" t="str">
            <v>M2</v>
          </cell>
          <cell r="D6853">
            <v>0.66000000000000014</v>
          </cell>
          <cell r="E6853">
            <v>1.18</v>
          </cell>
          <cell r="F6853">
            <v>1.84</v>
          </cell>
        </row>
        <row r="6854">
          <cell r="A6854">
            <v>99808</v>
          </cell>
          <cell r="B6854" t="str">
            <v>LIMPEZA DE REVESTIMENTO CERÂMICO EM PAREDE UTILIZANDO ÁCIDO MURIÁTICO. AF_04/2019</v>
          </cell>
          <cell r="C6854" t="str">
            <v>M2</v>
          </cell>
          <cell r="D6854">
            <v>1.94</v>
          </cell>
          <cell r="E6854">
            <v>2.4700000000000002</v>
          </cell>
          <cell r="F6854">
            <v>4.41</v>
          </cell>
        </row>
        <row r="6855">
          <cell r="A6855">
            <v>99809</v>
          </cell>
          <cell r="B6855" t="str">
            <v>LIMPEZA DE PISO DE LADRILHO HIDRÁULICO COM PANO ÚMIDO. AF_04/2019</v>
          </cell>
          <cell r="C6855" t="str">
            <v>M2</v>
          </cell>
          <cell r="D6855">
            <v>2.2699999999999996</v>
          </cell>
          <cell r="E6855">
            <v>4.4400000000000004</v>
          </cell>
          <cell r="F6855">
            <v>6.71</v>
          </cell>
        </row>
        <row r="6856">
          <cell r="A6856">
            <v>99810</v>
          </cell>
          <cell r="B6856" t="str">
            <v>LIMPEZA DE PISO DE MÁRMORE/GRANITO UTILIZANDO DETERGENTE NEUTRO E ESCOVAÇÃO MANUAL. AF_04/2019</v>
          </cell>
          <cell r="C6856" t="str">
            <v>M2</v>
          </cell>
          <cell r="D6856">
            <v>2.88</v>
          </cell>
          <cell r="E6856">
            <v>5.46</v>
          </cell>
          <cell r="F6856">
            <v>8.34</v>
          </cell>
        </row>
        <row r="6857">
          <cell r="A6857">
            <v>99811</v>
          </cell>
          <cell r="B6857" t="str">
            <v>LIMPEZA DE CONTRAPISO COM VASSOURA A SECO. AF_04/2019</v>
          </cell>
          <cell r="C6857" t="str">
            <v>M2</v>
          </cell>
          <cell r="D6857">
            <v>1.3499999999999996</v>
          </cell>
          <cell r="E6857">
            <v>2.66</v>
          </cell>
          <cell r="F6857">
            <v>4.01</v>
          </cell>
        </row>
        <row r="6858">
          <cell r="A6858">
            <v>99812</v>
          </cell>
          <cell r="B6858" t="str">
            <v>LIMPEZA DE LADRILHO HIDRÁULICO EM PAREDE COM PANO ÚMIDO. AF_04/2019</v>
          </cell>
          <cell r="C6858" t="str">
            <v>M2</v>
          </cell>
          <cell r="D6858">
            <v>0.43000000000000005</v>
          </cell>
          <cell r="E6858">
            <v>0.85</v>
          </cell>
          <cell r="F6858">
            <v>1.28</v>
          </cell>
        </row>
        <row r="6859">
          <cell r="A6859">
            <v>99813</v>
          </cell>
          <cell r="B6859" t="str">
            <v>LIMPEZA DE MÁRMORE/GRANITO EM PAREDE UTILIZANDO DETERGENTE NEUTRO E ESCOVAÇÃO MANUAL. AF_04/2019</v>
          </cell>
          <cell r="C6859" t="str">
            <v>M2</v>
          </cell>
          <cell r="D6859">
            <v>0.40000000000000013</v>
          </cell>
          <cell r="E6859">
            <v>0.69</v>
          </cell>
          <cell r="F6859">
            <v>1.0900000000000001</v>
          </cell>
        </row>
        <row r="6860">
          <cell r="A6860">
            <v>99814</v>
          </cell>
          <cell r="B6860" t="str">
            <v>LIMPEZA DE SUPERFÍCIE COM JATO DE ALTA PRESSÃO. AF_04/2019</v>
          </cell>
          <cell r="C6860" t="str">
            <v>M2</v>
          </cell>
          <cell r="D6860">
            <v>0.7200000000000002</v>
          </cell>
          <cell r="E6860">
            <v>1.46</v>
          </cell>
          <cell r="F6860">
            <v>2.1800000000000002</v>
          </cell>
        </row>
        <row r="6861">
          <cell r="A6861">
            <v>99815</v>
          </cell>
          <cell r="B6861" t="str">
            <v>LIMPEZA DE PIA INOX COM BANCADA DE PEDRA, INCLUSIVE METAIS CORRESPONDENTES. AF_04/2019</v>
          </cell>
          <cell r="C6861" t="str">
            <v>UN</v>
          </cell>
          <cell r="D6861">
            <v>5.2</v>
          </cell>
          <cell r="E6861">
            <v>4.37</v>
          </cell>
          <cell r="F6861">
            <v>9.57</v>
          </cell>
        </row>
        <row r="6862">
          <cell r="A6862">
            <v>99816</v>
          </cell>
          <cell r="B6862" t="str">
            <v>LIMPEZA DE TANQUE OU LAVATÓRIO DE LOUÇA ISOLADO, INCLUSIVE METAIS CORRESPONDENTES. AF_04/2019</v>
          </cell>
          <cell r="C6862" t="str">
            <v>UN</v>
          </cell>
          <cell r="D6862">
            <v>5.41</v>
          </cell>
          <cell r="E6862">
            <v>4.7699999999999996</v>
          </cell>
          <cell r="F6862">
            <v>10.18</v>
          </cell>
        </row>
        <row r="6863">
          <cell r="A6863">
            <v>99817</v>
          </cell>
          <cell r="B6863" t="str">
            <v>LIMPEZA DE LAVATÓRIO DE LOUÇA COM BANCADA DE PEDRA, INCLUSIVE METAIS CORRESPONDENTES. AF_04/2019</v>
          </cell>
          <cell r="C6863" t="str">
            <v>UN</v>
          </cell>
          <cell r="D6863">
            <v>3.9600000000000004</v>
          </cell>
          <cell r="E6863">
            <v>1.98</v>
          </cell>
          <cell r="F6863">
            <v>5.94</v>
          </cell>
        </row>
        <row r="6864">
          <cell r="A6864">
            <v>99818</v>
          </cell>
          <cell r="B6864" t="str">
            <v>LIMPEZA DE BACIA SANITÁRIA, BIDÊ OU MICTÓRIO EM LOUÇA, INCLUSIVE METAIS CORRESPONDENTES. AF_04/2019</v>
          </cell>
          <cell r="C6864" t="str">
            <v>UN</v>
          </cell>
          <cell r="D6864">
            <v>3.9600000000000004</v>
          </cell>
          <cell r="E6864">
            <v>1.98</v>
          </cell>
          <cell r="F6864">
            <v>5.94</v>
          </cell>
        </row>
        <row r="6865">
          <cell r="A6865">
            <v>99819</v>
          </cell>
          <cell r="B6865" t="str">
            <v>LIMPEZA DE BANCADA DE PEDRA (MÁRMORE OU GRANITO). AF_04/2019</v>
          </cell>
          <cell r="C6865" t="str">
            <v>M2</v>
          </cell>
          <cell r="D6865">
            <v>6.6400000000000006</v>
          </cell>
          <cell r="E6865">
            <v>12.45</v>
          </cell>
          <cell r="F6865">
            <v>19.09</v>
          </cell>
        </row>
        <row r="6866">
          <cell r="A6866">
            <v>99820</v>
          </cell>
          <cell r="B6866" t="str">
            <v>LIMPEZA DE JANELA INTEIRAMENTE DE VIDRO. AF_04/2019</v>
          </cell>
          <cell r="C6866" t="str">
            <v>M2</v>
          </cell>
          <cell r="D6866">
            <v>1.1500000000000001</v>
          </cell>
          <cell r="E6866">
            <v>1.01</v>
          </cell>
          <cell r="F6866">
            <v>2.16</v>
          </cell>
        </row>
        <row r="6867">
          <cell r="A6867">
            <v>99821</v>
          </cell>
          <cell r="B6867" t="str">
            <v>LIMPEZA DE JANELA DE VIDRO COM CAIXILHO EM AÇO/ALUMÍNIO/PVC. AF_04/2019</v>
          </cell>
          <cell r="C6867" t="str">
            <v>M2</v>
          </cell>
          <cell r="D6867">
            <v>1.8699999999999999</v>
          </cell>
          <cell r="E6867">
            <v>1.47</v>
          </cell>
          <cell r="F6867">
            <v>3.34</v>
          </cell>
        </row>
        <row r="6868">
          <cell r="A6868">
            <v>99822</v>
          </cell>
          <cell r="B6868" t="str">
            <v>LIMPEZA DE PORTA DE MADEIRA. AF_04/2019</v>
          </cell>
          <cell r="C6868" t="str">
            <v>M2</v>
          </cell>
          <cell r="D6868">
            <v>0.36999999999999988</v>
          </cell>
          <cell r="E6868">
            <v>0.77</v>
          </cell>
          <cell r="F6868">
            <v>1.1399999999999999</v>
          </cell>
        </row>
        <row r="6869">
          <cell r="A6869">
            <v>99823</v>
          </cell>
          <cell r="B6869" t="str">
            <v>LIMPEZA DE PORTA INTEIRAMENTE DE VIDRO. AF_04/2019</v>
          </cell>
          <cell r="C6869" t="str">
            <v>M2</v>
          </cell>
          <cell r="D6869">
            <v>1.2599999999999998</v>
          </cell>
          <cell r="E6869">
            <v>1.29</v>
          </cell>
          <cell r="F6869">
            <v>2.5499999999999998</v>
          </cell>
        </row>
        <row r="6870">
          <cell r="A6870">
            <v>99824</v>
          </cell>
          <cell r="B6870" t="str">
            <v>LIMPEZA DE PORTA EM AÇO/ALUMÍNIO. AF_04/2019</v>
          </cell>
          <cell r="C6870" t="str">
            <v>M2</v>
          </cell>
          <cell r="D6870">
            <v>1.3</v>
          </cell>
          <cell r="E6870">
            <v>1.51</v>
          </cell>
          <cell r="F6870">
            <v>2.81</v>
          </cell>
        </row>
        <row r="6871">
          <cell r="A6871">
            <v>99825</v>
          </cell>
          <cell r="B6871" t="str">
            <v>LIMPEZA DE PORTA DE VIDRO COM CAIXILHO EM AÇO/ ALUMÍNIO/ PVC. AF_04/2019</v>
          </cell>
          <cell r="C6871" t="str">
            <v>M2</v>
          </cell>
          <cell r="D6871">
            <v>2.0700000000000003</v>
          </cell>
          <cell r="E6871">
            <v>1.86</v>
          </cell>
          <cell r="F6871">
            <v>3.93</v>
          </cell>
        </row>
        <row r="6872">
          <cell r="A6872">
            <v>99826</v>
          </cell>
          <cell r="B6872" t="str">
            <v>LIMPEZA DE FORRO REMOVÍVEL COM PANO ÚMIDO. AF_04/2019</v>
          </cell>
          <cell r="C6872" t="str">
            <v>M2</v>
          </cell>
          <cell r="D6872">
            <v>0.58000000000000007</v>
          </cell>
          <cell r="E6872">
            <v>1.17</v>
          </cell>
          <cell r="F6872">
            <v>1.75</v>
          </cell>
        </row>
        <row r="6873">
          <cell r="A6873">
            <v>97010</v>
          </cell>
          <cell r="B6873" t="str">
            <v>GUARDA-CORPO FIXADO EM FÔRMA DE MADEIRA COM TRAVESSÕES EM MADEIRA PREGADA E FECHAMENTO EM TELA DE POLIPROPILENO PARA EDIFICAÇÕES COM ATÉ 2 PAVIMENTOS. AF_11/2017</v>
          </cell>
          <cell r="C6873" t="str">
            <v>M</v>
          </cell>
          <cell r="D6873">
            <v>58.660000000000004</v>
          </cell>
          <cell r="E6873">
            <v>14.12</v>
          </cell>
          <cell r="F6873">
            <v>72.78</v>
          </cell>
        </row>
        <row r="6874">
          <cell r="A6874">
            <v>97011</v>
          </cell>
          <cell r="B6874" t="str">
            <v>GUARDA-CORPO FIXADO EM FÔRMA DE MADEIRA COM TRAVESSÕES EM MADEIRA PREGADA E FECHAMENTO EM TELA DE POLIPROPILENO PARA EDIFICAÇÕES COM  3 PAVIMENTOS. AF_11/2017</v>
          </cell>
          <cell r="C6874" t="str">
            <v>M</v>
          </cell>
          <cell r="D6874">
            <v>41.919999999999995</v>
          </cell>
          <cell r="E6874">
            <v>14.13</v>
          </cell>
          <cell r="F6874">
            <v>56.05</v>
          </cell>
        </row>
        <row r="6875">
          <cell r="A6875">
            <v>97012</v>
          </cell>
          <cell r="B6875" t="str">
            <v>GUARDA-CORPO FIXADO EM FÔRMA DE MADEIRA COM TRAVESSÕES EM MADEIRA PREGADA E FECHAMENTO EM TELA DE POLIPROPILENO PARA EDIFICAÇÕES COM ALTURA IGUAL OU SUPERIOR A 4 PAVIMENTOS. AF_11/2017</v>
          </cell>
          <cell r="C6875" t="str">
            <v>M</v>
          </cell>
          <cell r="D6875">
            <v>33.549999999999997</v>
          </cell>
          <cell r="E6875">
            <v>14.13</v>
          </cell>
          <cell r="F6875">
            <v>47.68</v>
          </cell>
        </row>
        <row r="6876">
          <cell r="A6876">
            <v>97013</v>
          </cell>
          <cell r="B6876" t="str">
            <v>GUARDA-CORPO FIXADO EM FÔRMA DE MADEIRA COM TRAVESSÕES EM MADEIRA PREGADA E FECHAMENTO EM PAINEL COMPENSADO PARA EDIFICAÇÕES COM ATÉ 2 PAVIMENTOS. AF_11/2017</v>
          </cell>
          <cell r="C6876" t="str">
            <v>M</v>
          </cell>
          <cell r="D6876">
            <v>82.45</v>
          </cell>
          <cell r="E6876">
            <v>14.98</v>
          </cell>
          <cell r="F6876">
            <v>97.43</v>
          </cell>
        </row>
        <row r="6877">
          <cell r="A6877">
            <v>97014</v>
          </cell>
          <cell r="B6877" t="str">
            <v>GUARDA-CORPO FIXADO EM FÔRMA DE MADEIRA COM TRAVESSÕES EM MADEIRA PREGADA E FECHAMENTO EM PAINEL COMPENSADO PARA EDIFICAÇÕES COM 3 PAVIMENTOS. AF_11/2017</v>
          </cell>
          <cell r="C6877" t="str">
            <v>M</v>
          </cell>
          <cell r="D6877">
            <v>57.82</v>
          </cell>
          <cell r="E6877">
            <v>14.99</v>
          </cell>
          <cell r="F6877">
            <v>72.81</v>
          </cell>
        </row>
        <row r="6878">
          <cell r="A6878">
            <v>97015</v>
          </cell>
          <cell r="B6878" t="str">
            <v>GUARDA-CORPO FIXADO EM FÔRMA DE MADEIRA COM TRAVESSÕES EM MADEIRA PREGADA E FECHAMENTO EM PAINEL COMPENSADO PARA EDIFICAÇÕES COM ALTURA IGUAL OU SUPERIOR A 4 PAVIMENTOS. AF_11/2017</v>
          </cell>
          <cell r="C6878" t="str">
            <v>M</v>
          </cell>
          <cell r="D6878">
            <v>45.37</v>
          </cell>
          <cell r="E6878">
            <v>14.99</v>
          </cell>
          <cell r="F6878">
            <v>60.36</v>
          </cell>
        </row>
        <row r="6879">
          <cell r="A6879">
            <v>97016</v>
          </cell>
          <cell r="B6879" t="str">
            <v>GUARDA-CORPO FIXADO EM FÔRMA DE MADEIRA COM TRAVESSÕES EM MADEIRA PREGADA PRÉ-MONTADA E ENCAIXE NA FÔRMA. PARA EDIFICAÇÕES COM ATÉ 2 PAVIMENTOS. AF_11/2017</v>
          </cell>
          <cell r="C6879" t="str">
            <v>M</v>
          </cell>
          <cell r="D6879">
            <v>55.39</v>
          </cell>
          <cell r="E6879">
            <v>8.7799999999999994</v>
          </cell>
          <cell r="F6879">
            <v>64.17</v>
          </cell>
        </row>
        <row r="6880">
          <cell r="A6880">
            <v>97017</v>
          </cell>
          <cell r="B6880" t="str">
            <v>GUARDA-CORPO FIXADO EM FÔRMA DE MADEIRA COM TRAVESSÕES EM MADEIRA PREGADA PRÉ-MONTADA E ENCAIXE NA FÔRMA PARA EDIFICAÇÕES COM 3 PAVIMENTOS. AF_11/2017</v>
          </cell>
          <cell r="C6880" t="str">
            <v>M</v>
          </cell>
          <cell r="D6880">
            <v>39.44</v>
          </cell>
          <cell r="E6880">
            <v>8.7899999999999991</v>
          </cell>
          <cell r="F6880">
            <v>48.23</v>
          </cell>
        </row>
        <row r="6881">
          <cell r="A6881">
            <v>97018</v>
          </cell>
          <cell r="B6881" t="str">
            <v>GUARDA-CORPO FIXADO EM FÔRMA DE MADEIRA COM TRAVESSÕES EM MADEIRA PREGADA PRÉ-MONTADA E ENCAIXE NA FÔRMA. PARA EDIFICAÇÕES COM ALTURA IGUAL OU SUPERIOR A 4 PAVIMENTOS. AF_11/2017</v>
          </cell>
          <cell r="C6881" t="str">
            <v>M</v>
          </cell>
          <cell r="D6881">
            <v>31.160000000000004</v>
          </cell>
          <cell r="E6881">
            <v>8.7899999999999991</v>
          </cell>
          <cell r="F6881">
            <v>39.950000000000003</v>
          </cell>
        </row>
        <row r="6882">
          <cell r="A6882">
            <v>97031</v>
          </cell>
          <cell r="B6882" t="str">
            <v>GUARDA-CORPO EM LAJE PÓS-DESFÔRMA, PARA ESTRUTURAS EM CONCRETO, COM ESCORAS DE MADEIRA ESTRONCADAS NA ESTRUTURA, TRAVESSÕES DE MADEIRA PREGADOS E FECHAMENTO EM TELA DE POLIPROPILENO PARA EDIFICAÇÕES COM ALTURA ATÉ 4 PAVIMENTOS (1 MONTAGEM POR OBRA). AF_11/2017</v>
          </cell>
          <cell r="C6882" t="str">
            <v>M</v>
          </cell>
          <cell r="D6882">
            <v>83.53</v>
          </cell>
          <cell r="E6882">
            <v>14.29</v>
          </cell>
          <cell r="F6882">
            <v>97.82</v>
          </cell>
        </row>
        <row r="6883">
          <cell r="A6883">
            <v>97032</v>
          </cell>
          <cell r="B6883" t="str">
            <v>GUARDA-CORPO EM LAJE PÓS-DESFÔRMA, PARA ESTRUTURAS EM CONCRETO, COM ESCORAS DE MADEIRA ESTRONCADAS NA ESTRUTURA, TRAVESSÕES DE MADEIRA PREGADOS E FECHAMENTO EM TELA DE POLIPROPILENO PARA EDIFICAÇÕES ACIMA DE 4 PAV. (2 MONTAGENS POR OBRA). AF_11/2017</v>
          </cell>
          <cell r="C6883" t="str">
            <v>M</v>
          </cell>
          <cell r="D6883">
            <v>46.569999999999993</v>
          </cell>
          <cell r="E6883">
            <v>14.3</v>
          </cell>
          <cell r="F6883">
            <v>60.87</v>
          </cell>
        </row>
        <row r="6884">
          <cell r="A6884">
            <v>97033</v>
          </cell>
          <cell r="B6884" t="str">
            <v>GUARDA-CORPO EM LAJE PÓS-DESFORMA, PARA ESTRUTURAS EM CONCRETO, COM ESCORAS METÁLICAS ESTRONCADAS NA ESTRUTURA, TRAVESSÕES DE MADEIRA E FECHAMENTO EM TELA DE POLIPROPILENO PARA EDIFICAÇÕES COM ALTURA ATÉ 4 PAVIMENTOS (1 MONTAGEM POR OBRA). AF_11/2017</v>
          </cell>
          <cell r="C6884" t="str">
            <v>M</v>
          </cell>
          <cell r="D6884">
            <v>119.38000000000001</v>
          </cell>
          <cell r="E6884">
            <v>13.48</v>
          </cell>
          <cell r="F6884">
            <v>132.86000000000001</v>
          </cell>
        </row>
        <row r="6885">
          <cell r="A6885">
            <v>97034</v>
          </cell>
          <cell r="B6885" t="str">
            <v>GUARDA-CORPO EM LAJE PÓS-DESFORMA, PARA ESTRUTURAS EM CONCRETO, COM ESCORAS METÁLICAS ESTRONCADAS NA ESTRUTURA, TRAVESSÕES DE MADEIRA E FECHAMENTO EM TELA DE POLIPROPILENO PARA EDIFICAÇÕES ACIMA DE 4 PAVIMENTOS (2 MONTAGENS POR OBRA). AF_11/2017</v>
          </cell>
          <cell r="C6885" t="str">
            <v>M</v>
          </cell>
          <cell r="D6885">
            <v>63.82</v>
          </cell>
          <cell r="E6885">
            <v>13.49</v>
          </cell>
          <cell r="F6885">
            <v>77.31</v>
          </cell>
        </row>
        <row r="6886">
          <cell r="A6886">
            <v>97039</v>
          </cell>
          <cell r="B6886" t="str">
            <v>FECHAMENTO REMOVÍVEL DE VÃO DE PORTAS, EM MADEIRA (VÃO DO ELEVADOR)  1 MONTAGEM EM OBRA. AF_11/2017</v>
          </cell>
          <cell r="C6886" t="str">
            <v>M2</v>
          </cell>
          <cell r="D6886">
            <v>32.07</v>
          </cell>
          <cell r="E6886">
            <v>13.85</v>
          </cell>
          <cell r="F6886">
            <v>45.92</v>
          </cell>
        </row>
        <row r="6887">
          <cell r="A6887">
            <v>97040</v>
          </cell>
          <cell r="B6887" t="str">
            <v>FECHAMENTO REMOVÍVEL DE ABERTURA DE CAIXILHO, EM MADEIRA  4 MONTAGENS EM OBRA. AF_11/2017</v>
          </cell>
          <cell r="C6887" t="str">
            <v>M2</v>
          </cell>
          <cell r="D6887">
            <v>8.6199999999999992</v>
          </cell>
          <cell r="E6887">
            <v>8.5299999999999994</v>
          </cell>
          <cell r="F6887">
            <v>17.149999999999999</v>
          </cell>
        </row>
        <row r="6888">
          <cell r="A6888">
            <v>97041</v>
          </cell>
          <cell r="B6888" t="str">
            <v>FECHAMENTO REMOVÍVEL DE ABERTURA NO PISO, EM MADEIRA  1 MONTAGEM EM OBRA. AF_11/2017</v>
          </cell>
          <cell r="C6888" t="str">
            <v>M2</v>
          </cell>
          <cell r="D6888">
            <v>262.94</v>
          </cell>
          <cell r="E6888">
            <v>22.82</v>
          </cell>
          <cell r="F6888">
            <v>285.76</v>
          </cell>
        </row>
        <row r="6889">
          <cell r="A6889">
            <v>97046</v>
          </cell>
          <cell r="B6889" t="str">
            <v>PONTEIRAS DE PROTEÇÃO DE VERGALHÕES EXPOSTOS EM FUNDAÇÕES. AF_11/2017</v>
          </cell>
          <cell r="C6889" t="str">
            <v>M2</v>
          </cell>
          <cell r="D6889">
            <v>0.32</v>
          </cell>
          <cell r="E6889">
            <v>0.06</v>
          </cell>
          <cell r="F6889">
            <v>0.38</v>
          </cell>
        </row>
        <row r="6890">
          <cell r="A6890">
            <v>97047</v>
          </cell>
          <cell r="B6890" t="str">
            <v>PONTEIRAS DE PROTEÇÃO DE VERGALHÕES EXPOSTOS EM ESTRUTURAS DE CONCRETO ARMADO CONVENCIONAL. AF_11/2017</v>
          </cell>
          <cell r="C6890" t="str">
            <v>M2</v>
          </cell>
          <cell r="D6890">
            <v>0.12000000000000001</v>
          </cell>
          <cell r="E6890">
            <v>0.02</v>
          </cell>
          <cell r="F6890">
            <v>0.14000000000000001</v>
          </cell>
        </row>
        <row r="6891">
          <cell r="A6891">
            <v>97048</v>
          </cell>
          <cell r="B6891" t="str">
            <v>PONTEIRAS DE PROTEÇÃO DE VERGALHÕES EXPOSTOS EM ALVENARIA ESTRUTURAL. AF_11/2017</v>
          </cell>
          <cell r="C6891" t="str">
            <v>M2</v>
          </cell>
          <cell r="D6891">
            <v>0.09</v>
          </cell>
          <cell r="E6891">
            <v>0.02</v>
          </cell>
          <cell r="F6891">
            <v>0.11</v>
          </cell>
        </row>
        <row r="6892">
          <cell r="A6892">
            <v>97054</v>
          </cell>
          <cell r="B6892" t="str">
            <v>INSTALAÇÃO DE SINALIZADOR NOTURNO LED. AF_11/2017</v>
          </cell>
          <cell r="C6892" t="str">
            <v>UN</v>
          </cell>
          <cell r="D6892">
            <v>20.190000000000001</v>
          </cell>
          <cell r="E6892">
            <v>8.9499999999999993</v>
          </cell>
          <cell r="F6892">
            <v>29.14</v>
          </cell>
        </row>
        <row r="6893">
          <cell r="A6893">
            <v>97062</v>
          </cell>
          <cell r="B6893" t="str">
            <v>COLOCAÇÃO DE TELA EM ANDAIME FACHADEIRO. AF_11/2017</v>
          </cell>
          <cell r="C6893" t="str">
            <v>M2</v>
          </cell>
          <cell r="D6893">
            <v>3.89</v>
          </cell>
          <cell r="E6893">
            <v>2.85</v>
          </cell>
          <cell r="F6893">
            <v>6.74</v>
          </cell>
        </row>
        <row r="6894">
          <cell r="A6894">
            <v>97063</v>
          </cell>
          <cell r="B6894" t="str">
            <v>MONTAGEM E DESMONTAGEM DE ANDAIME MODULAR FACHADEIRO, COM PISO METÁLICO, PARA EDIFICAÇÕES COM MÚLTIPLOS PAVIMENTOS (EXCLUSIVE ANDAIME E LIMPEZA). AF_11/2017</v>
          </cell>
          <cell r="C6894" t="str">
            <v>M2</v>
          </cell>
          <cell r="D6894">
            <v>3.42</v>
          </cell>
          <cell r="E6894">
            <v>8.4600000000000009</v>
          </cell>
          <cell r="F6894">
            <v>11.88</v>
          </cell>
        </row>
        <row r="6895">
          <cell r="A6895">
            <v>97064</v>
          </cell>
          <cell r="B6895" t="str">
            <v>MONTAGEM E DESMONTAGEM DE ANDAIME TUBULAR TIPO TORRE (EXCLUSIVE ANDAIME E LIMPEZA). AF_11/2017</v>
          </cell>
          <cell r="C6895" t="str">
            <v>M</v>
          </cell>
          <cell r="D6895">
            <v>6.4499999999999993</v>
          </cell>
          <cell r="E6895">
            <v>15.46</v>
          </cell>
          <cell r="F6895">
            <v>21.91</v>
          </cell>
        </row>
        <row r="6896">
          <cell r="A6896">
            <v>97065</v>
          </cell>
          <cell r="B6896" t="str">
            <v>MONTAGEM E DESMONTAGEM DE ANDAIME MULTIDIRECIONAL (EXCLUSIVE ANDAIME E LIMPEZA). AF_11/2017</v>
          </cell>
          <cell r="C6896" t="str">
            <v>M3</v>
          </cell>
          <cell r="D6896">
            <v>2.2699999999999996</v>
          </cell>
          <cell r="E6896">
            <v>5.33</v>
          </cell>
          <cell r="F6896">
            <v>7.6</v>
          </cell>
        </row>
        <row r="6897">
          <cell r="A6897">
            <v>97066</v>
          </cell>
          <cell r="B6897" t="str">
            <v>COBERTURA PARA PROTEÇÃO DE PEDESTRES SOBRE ESTRUTURA DE ANDAIME, INCLUSIVE MONTAGEM E DESMONTAGEM. AF_11/2017</v>
          </cell>
          <cell r="C6897" t="str">
            <v>M2</v>
          </cell>
          <cell r="D6897">
            <v>74.88</v>
          </cell>
          <cell r="E6897">
            <v>23.5</v>
          </cell>
          <cell r="F6897">
            <v>98.38</v>
          </cell>
        </row>
        <row r="6898">
          <cell r="A6898">
            <v>97067</v>
          </cell>
          <cell r="B6898" t="str">
            <v>PLATAFORMA DE PROTEÇÃO PRINCIPAL PARA ALVENARIA ESTRUTURAL PARA SER APOIADA EM ANDAIME, INCLUSIVE MONTAGEM E DESMONTAGEM. AF_11/2017</v>
          </cell>
          <cell r="C6898" t="str">
            <v>M</v>
          </cell>
          <cell r="D6898">
            <v>566.16999999999996</v>
          </cell>
          <cell r="E6898">
            <v>227.88</v>
          </cell>
          <cell r="F6898">
            <v>794.05</v>
          </cell>
        </row>
        <row r="6899">
          <cell r="A6899">
            <v>97621</v>
          </cell>
          <cell r="B6899" t="str">
            <v>DEMOLIÇÃO DE ALVENARIA DE BLOCO FURADO, DE FORMA MANUAL, COM REAPROVEITAMENTO. AF_09/2023</v>
          </cell>
          <cell r="C6899" t="str">
            <v>M3</v>
          </cell>
          <cell r="D6899">
            <v>43.569999999999993</v>
          </cell>
          <cell r="E6899">
            <v>88.6</v>
          </cell>
          <cell r="F6899">
            <v>132.16999999999999</v>
          </cell>
        </row>
        <row r="6900">
          <cell r="A6900">
            <v>97622</v>
          </cell>
          <cell r="B6900" t="str">
            <v>DEMOLIÇÃO DE ALVENARIA DE BLOCO FURADO, DE FORMA MANUAL, SEM REAPROVEITAMENTO. AF_09/2023</v>
          </cell>
          <cell r="C6900" t="str">
            <v>M3</v>
          </cell>
          <cell r="D6900">
            <v>21.22</v>
          </cell>
          <cell r="E6900">
            <v>43.2</v>
          </cell>
          <cell r="F6900">
            <v>64.42</v>
          </cell>
        </row>
        <row r="6901">
          <cell r="A6901">
            <v>97623</v>
          </cell>
          <cell r="B6901" t="str">
            <v>DEMOLIÇÃO DE ALVENARIA DE TIJOLO MACIÇO, DE FORMA MANUAL, COM REAPROVEITAMENTO. AF_09/2023</v>
          </cell>
          <cell r="C6901" t="str">
            <v>M3</v>
          </cell>
          <cell r="D6901">
            <v>65.070000000000022</v>
          </cell>
          <cell r="E6901">
            <v>132.26</v>
          </cell>
          <cell r="F6901">
            <v>197.33</v>
          </cell>
        </row>
        <row r="6902">
          <cell r="A6902">
            <v>97624</v>
          </cell>
          <cell r="B6902" t="str">
            <v>DEMOLIÇÃO DE ALVENARIA DE TIJOLO MACIÇO, DE FORMA MANUAL, SEM REAPROVEITAMENTO. AF_09/2023</v>
          </cell>
          <cell r="C6902" t="str">
            <v>M3</v>
          </cell>
          <cell r="D6902">
            <v>39.909999999999997</v>
          </cell>
          <cell r="E6902">
            <v>81.2</v>
          </cell>
          <cell r="F6902">
            <v>121.11</v>
          </cell>
        </row>
        <row r="6903">
          <cell r="A6903">
            <v>97625</v>
          </cell>
          <cell r="B6903" t="str">
            <v>DEMOLIÇÃO DE ALVENARIA PARA QUALQUER TIPO DE BLOCO, DE FORMA MECANIZADA, SEM REAPROVEITAMENTO. AF_09/2023</v>
          </cell>
          <cell r="C6903" t="str">
            <v>M3</v>
          </cell>
          <cell r="D6903">
            <v>54.98</v>
          </cell>
          <cell r="E6903">
            <v>8.24</v>
          </cell>
          <cell r="F6903">
            <v>63.22</v>
          </cell>
        </row>
        <row r="6904">
          <cell r="A6904">
            <v>97626</v>
          </cell>
          <cell r="B6904" t="str">
            <v>DEMOLIÇÃO DE PILARES E VIGAS EM CONCRETO ARMADO, DE FORMA MANUAL, SEM REAPROVEITAMENTO. AF_09/2023</v>
          </cell>
          <cell r="C6904" t="str">
            <v>M3</v>
          </cell>
          <cell r="D6904">
            <v>213.56</v>
          </cell>
          <cell r="E6904">
            <v>433.84</v>
          </cell>
          <cell r="F6904">
            <v>647.4</v>
          </cell>
        </row>
        <row r="6905">
          <cell r="A6905">
            <v>97627</v>
          </cell>
          <cell r="B6905" t="str">
            <v>DEMOLIÇÃO DE PILARES E VIGAS EM CONCRETO ARMADO, DE FORMA MECANIZADA COM MARTELETE, SEM REAPROVEITAMENTO. AF_09/2023</v>
          </cell>
          <cell r="C6905" t="str">
            <v>M3</v>
          </cell>
          <cell r="D6905">
            <v>64.889999999999986</v>
          </cell>
          <cell r="E6905">
            <v>136.9</v>
          </cell>
          <cell r="F6905">
            <v>201.79</v>
          </cell>
        </row>
        <row r="6906">
          <cell r="A6906">
            <v>97628</v>
          </cell>
          <cell r="B6906" t="str">
            <v>DEMOLIÇÃO DE LAJES, EM CONCRETO ARMADO, DE FORMA MANUAL, SEM REAPROVEITAMENTO. AF_09/2023</v>
          </cell>
          <cell r="C6906" t="str">
            <v>M3</v>
          </cell>
          <cell r="D6906">
            <v>99.439999999999969</v>
          </cell>
          <cell r="E6906">
            <v>202.08</v>
          </cell>
          <cell r="F6906">
            <v>301.52</v>
          </cell>
        </row>
        <row r="6907">
          <cell r="A6907">
            <v>97629</v>
          </cell>
          <cell r="B6907" t="str">
            <v>DEMOLIÇÃO DE LAJES, EM CONCRETO ARMADO, DE FORMA MECANIZADA COM MARTELETE, SEM REAPROVEITAMENTO. AF_09/2023</v>
          </cell>
          <cell r="C6907" t="str">
            <v>M3</v>
          </cell>
          <cell r="D6907">
            <v>30.17</v>
          </cell>
          <cell r="E6907">
            <v>63.8</v>
          </cell>
          <cell r="F6907">
            <v>93.97</v>
          </cell>
        </row>
        <row r="6908">
          <cell r="A6908">
            <v>97631</v>
          </cell>
          <cell r="B6908" t="str">
            <v>DEMOLIÇÃO DE ARGAMASSAS, DE FORMA MANUAL, SEM REAPROVEITAMENTO. AF_09/2023</v>
          </cell>
          <cell r="C6908" t="str">
            <v>M2</v>
          </cell>
          <cell r="D6908">
            <v>4.1500000000000004</v>
          </cell>
          <cell r="E6908">
            <v>8.84</v>
          </cell>
          <cell r="F6908">
            <v>12.99</v>
          </cell>
        </row>
        <row r="6909">
          <cell r="A6909">
            <v>97632</v>
          </cell>
          <cell r="B6909" t="str">
            <v>DEMOLIÇÃO DE RODAPÉ CERÂMICO, DE FORMA MANUAL, SEM REAPROVEITAMENTO. AF_09/2023</v>
          </cell>
          <cell r="C6909" t="str">
            <v>M</v>
          </cell>
          <cell r="D6909">
            <v>0.92000000000000037</v>
          </cell>
          <cell r="E6909">
            <v>2.0499999999999998</v>
          </cell>
          <cell r="F6909">
            <v>2.97</v>
          </cell>
        </row>
        <row r="6910">
          <cell r="A6910">
            <v>97633</v>
          </cell>
          <cell r="B6910" t="str">
            <v>DEMOLIÇÃO DE REVESTIMENTO CERÂMICO, DE FORMA MANUAL, SEM REAPROVEITAMENTO. AF_09/2023</v>
          </cell>
          <cell r="C6910" t="str">
            <v>M2</v>
          </cell>
          <cell r="D6910">
            <v>8.3300000000000018</v>
          </cell>
          <cell r="E6910">
            <v>17.61</v>
          </cell>
          <cell r="F6910">
            <v>25.94</v>
          </cell>
        </row>
        <row r="6911">
          <cell r="A6911">
            <v>97634</v>
          </cell>
          <cell r="B6911" t="str">
            <v>DEMOLIÇÃO DE REVESTIMENTO CERÂMICO, DE FORMA MECANIZADA COM MARTELETE, SEM REAPROVEITAMENTO. AF_09/2023</v>
          </cell>
          <cell r="C6911" t="str">
            <v>M2</v>
          </cell>
          <cell r="D6911">
            <v>2.3599999999999994</v>
          </cell>
          <cell r="E6911">
            <v>5.24</v>
          </cell>
          <cell r="F6911">
            <v>7.6</v>
          </cell>
        </row>
        <row r="6912">
          <cell r="A6912">
            <v>97635</v>
          </cell>
          <cell r="B6912" t="str">
            <v>REMOÇÃO DE PISO DE BLOCO INTERTRAVADO OU DE PEDRA PORTUGUESA, DE FORMA MANUAL, COM REAPROVEITAMENTO. AF_09/2023</v>
          </cell>
          <cell r="C6912" t="str">
            <v>M2</v>
          </cell>
          <cell r="D6912">
            <v>5.7799999999999994</v>
          </cell>
          <cell r="E6912">
            <v>12.58</v>
          </cell>
          <cell r="F6912">
            <v>18.36</v>
          </cell>
        </row>
        <row r="6913">
          <cell r="A6913">
            <v>97636</v>
          </cell>
          <cell r="B6913" t="str">
            <v>DEMOLIÇÃO PARCIAL DE PAVIMENTO ASFÁLTICO, DE FORMA MECANIZADA, SEM REAPROVEITAMENTO. AF_09/2023</v>
          </cell>
          <cell r="C6913" t="str">
            <v>M2</v>
          </cell>
          <cell r="D6913">
            <v>14.85</v>
          </cell>
          <cell r="E6913">
            <v>8.33</v>
          </cell>
          <cell r="F6913">
            <v>23.18</v>
          </cell>
        </row>
        <row r="6914">
          <cell r="A6914">
            <v>97637</v>
          </cell>
          <cell r="B6914" t="str">
            <v>REMOÇÃO DE TAPUME/ CHAPAS METÁLICAS E DE MADEIRA, DE FORMA MANUAL, SEM REAPROVEITAMENTO. AF_09/2023</v>
          </cell>
          <cell r="C6914" t="str">
            <v>M2</v>
          </cell>
          <cell r="D6914">
            <v>1</v>
          </cell>
          <cell r="E6914">
            <v>2.2200000000000002</v>
          </cell>
          <cell r="F6914">
            <v>3.22</v>
          </cell>
        </row>
        <row r="6915">
          <cell r="A6915">
            <v>97638</v>
          </cell>
          <cell r="B6915" t="str">
            <v>REMOÇÃO DE CHAPAS E PERFIS DE DRYWALL, DE FORMA MANUAL, SEM REAPROVEITAMENTO. AF_09/2023</v>
          </cell>
          <cell r="C6915" t="str">
            <v>M2</v>
          </cell>
          <cell r="D6915">
            <v>2.9799999999999995</v>
          </cell>
          <cell r="E6915">
            <v>6.39</v>
          </cell>
          <cell r="F6915">
            <v>9.3699999999999992</v>
          </cell>
        </row>
        <row r="6916">
          <cell r="A6916">
            <v>97639</v>
          </cell>
          <cell r="B6916" t="str">
            <v>REMOÇÃO DE PLACAS E PILARETES DE CONCRETO, DE FORMA MANUAL, SEM REAPROVEITAMENTO. AF_09/2023</v>
          </cell>
          <cell r="C6916" t="str">
            <v>M2</v>
          </cell>
          <cell r="D6916">
            <v>7.4599999999999991</v>
          </cell>
          <cell r="E6916">
            <v>15.97</v>
          </cell>
          <cell r="F6916">
            <v>23.43</v>
          </cell>
        </row>
        <row r="6917">
          <cell r="A6917">
            <v>97640</v>
          </cell>
          <cell r="B6917" t="str">
            <v>REMOÇÃO DE FORROS DE DRYWALL, PVC E FIBROMINERAL, DE FORMA MANUAL, SEM REAPROVEITAMENTO. AF_09/2023</v>
          </cell>
          <cell r="C6917" t="str">
            <v>M2</v>
          </cell>
          <cell r="D6917">
            <v>0.67000000000000015</v>
          </cell>
          <cell r="E6917">
            <v>1.51</v>
          </cell>
          <cell r="F6917">
            <v>2.1800000000000002</v>
          </cell>
        </row>
        <row r="6918">
          <cell r="A6918">
            <v>97641</v>
          </cell>
          <cell r="B6918" t="str">
            <v>REMOÇÃO DE FORRO DE GESSO, DE FORMA MANUAL, SEM REAPROVEITAMENTO. AF_09/2023</v>
          </cell>
          <cell r="C6918" t="str">
            <v>M2</v>
          </cell>
          <cell r="D6918">
            <v>1.04</v>
          </cell>
          <cell r="E6918">
            <v>2.27</v>
          </cell>
          <cell r="F6918">
            <v>3.31</v>
          </cell>
        </row>
        <row r="6919">
          <cell r="A6919">
            <v>97642</v>
          </cell>
          <cell r="B6919" t="str">
            <v>REMOÇÃO DE TRAMA METÁLICA OU DE MADEIRA PARA FORRO, DE FORMA MANUAL, SEM REAPROVEITAMENTO. AF_09/2023</v>
          </cell>
          <cell r="C6919" t="str">
            <v>M2</v>
          </cell>
          <cell r="D6919">
            <v>0.98</v>
          </cell>
          <cell r="E6919">
            <v>2.15</v>
          </cell>
          <cell r="F6919">
            <v>3.13</v>
          </cell>
        </row>
        <row r="6920">
          <cell r="A6920">
            <v>97643</v>
          </cell>
          <cell r="B6920" t="str">
            <v>REMOÇÃO DE PISO DE MADEIRA (ASSOALHO E BARROTE), DE FORMA MANUAL, SEM REAPROVEITAMENTO. AF_09/2023</v>
          </cell>
          <cell r="C6920" t="str">
            <v>M2</v>
          </cell>
          <cell r="D6920">
            <v>9.16</v>
          </cell>
          <cell r="E6920">
            <v>19.59</v>
          </cell>
          <cell r="F6920">
            <v>28.75</v>
          </cell>
        </row>
        <row r="6921">
          <cell r="A6921">
            <v>97644</v>
          </cell>
          <cell r="B6921" t="str">
            <v>REMOÇÃO DE PORTAS, DE FORMA MANUAL, SEM REAPROVEITAMENTO. AF_09/2023</v>
          </cell>
          <cell r="C6921" t="str">
            <v>M2</v>
          </cell>
          <cell r="D6921">
            <v>3.4299999999999997</v>
          </cell>
          <cell r="E6921">
            <v>7.42</v>
          </cell>
          <cell r="F6921">
            <v>10.85</v>
          </cell>
        </row>
        <row r="6922">
          <cell r="A6922">
            <v>97645</v>
          </cell>
          <cell r="B6922" t="str">
            <v>REMOÇÃO DE JANELAS, DE FORMA MANUAL, SEM REAPROVEITAMENTO. AF_09/2023</v>
          </cell>
          <cell r="C6922" t="str">
            <v>M2</v>
          </cell>
          <cell r="D6922">
            <v>8.93</v>
          </cell>
          <cell r="E6922">
            <v>19.09</v>
          </cell>
          <cell r="F6922">
            <v>28.02</v>
          </cell>
        </row>
        <row r="6923">
          <cell r="A6923">
            <v>97647</v>
          </cell>
          <cell r="B6923" t="str">
            <v>REMOÇÃO DE TELHAS DE FIBROCIMENTO METÁLICA E CERÂMICA, DE FORMA MANUAL, SEM REAPROVEITAMENTO. AF_09/2023</v>
          </cell>
          <cell r="C6923" t="str">
            <v>M2</v>
          </cell>
          <cell r="D6923">
            <v>1.25</v>
          </cell>
          <cell r="E6923">
            <v>2.79</v>
          </cell>
          <cell r="F6923">
            <v>4.04</v>
          </cell>
        </row>
        <row r="6924">
          <cell r="A6924">
            <v>97648</v>
          </cell>
          <cell r="B6924" t="str">
            <v>REMOÇÃO DE PROTEÇÃO TÉRMICA PARA COBERTURA EM EPS, DE FORMA MANUAL, SEM REAPROVEITAMENTO. AF_09/2023</v>
          </cell>
          <cell r="C6924" t="str">
            <v>M2</v>
          </cell>
          <cell r="D6924">
            <v>0.70999999999999974</v>
          </cell>
          <cell r="E6924">
            <v>1.61</v>
          </cell>
          <cell r="F6924">
            <v>2.3199999999999998</v>
          </cell>
        </row>
        <row r="6925">
          <cell r="A6925">
            <v>97649</v>
          </cell>
          <cell r="B6925" t="str">
            <v>REMOÇÃO DE TELHAS DE FIBROCIMENTO, METÁLICA E CERÂMICA, DE FORMA MECANIZADA, COM USO DE GUINDASTE, SEM REAPROVEITAMENTO. AF_09/2023</v>
          </cell>
          <cell r="C6925" t="str">
            <v>M2</v>
          </cell>
          <cell r="D6925">
            <v>1.9700000000000002</v>
          </cell>
          <cell r="E6925">
            <v>3.07</v>
          </cell>
          <cell r="F6925">
            <v>5.04</v>
          </cell>
        </row>
        <row r="6926">
          <cell r="A6926">
            <v>97650</v>
          </cell>
          <cell r="B6926" t="str">
            <v>REMOÇÃO DE TRAMA DE MADEIRA PARA COBERTURA, DE FORMA MANUAL, SEM REAPROVEITAMENTO. AF_09/2023</v>
          </cell>
          <cell r="C6926" t="str">
            <v>M2</v>
          </cell>
          <cell r="D6926">
            <v>2.7600000000000007</v>
          </cell>
          <cell r="E6926">
            <v>5.96</v>
          </cell>
          <cell r="F6926">
            <v>8.7200000000000006</v>
          </cell>
        </row>
        <row r="6927">
          <cell r="A6927">
            <v>97651</v>
          </cell>
          <cell r="B6927" t="str">
            <v>REMOÇÃO DE TESOURAS DE MADEIRA, COM VÃO MENOR QUE 8M, DE FORMA MANUAL, SEM REAPROVEITAMENTO. AF_09/2023</v>
          </cell>
          <cell r="C6927" t="str">
            <v>UN</v>
          </cell>
          <cell r="D6927">
            <v>30.409999999999997</v>
          </cell>
          <cell r="E6927">
            <v>64.540000000000006</v>
          </cell>
          <cell r="F6927">
            <v>94.95</v>
          </cell>
        </row>
        <row r="6928">
          <cell r="A6928">
            <v>97652</v>
          </cell>
          <cell r="B6928" t="str">
            <v>REMOÇÃO DE TESOURAS DE MADEIRA, COM VÃO MAIOR OU IGUAL A 8M, DE FORMA MANUAL, SEM REAPROVEITAMENTO. AF_09/2023</v>
          </cell>
          <cell r="C6928" t="str">
            <v>UN</v>
          </cell>
          <cell r="D6928">
            <v>69.02000000000001</v>
          </cell>
          <cell r="E6928">
            <v>146.22999999999999</v>
          </cell>
          <cell r="F6928">
            <v>215.25</v>
          </cell>
        </row>
        <row r="6929">
          <cell r="A6929">
            <v>97653</v>
          </cell>
          <cell r="B6929" t="str">
            <v>REMOÇÃO DE TESOURAS DE MADEIRA, COM VÃO MENOR QUE 8M, DE FORMA MECANIZADA, COM REAPROVEITAMENTO. AF_09/2023</v>
          </cell>
          <cell r="C6929" t="str">
            <v>UN</v>
          </cell>
          <cell r="D6929">
            <v>109.46</v>
          </cell>
          <cell r="E6929">
            <v>37.92</v>
          </cell>
          <cell r="F6929">
            <v>147.38</v>
          </cell>
        </row>
        <row r="6930">
          <cell r="A6930">
            <v>97654</v>
          </cell>
          <cell r="B6930" t="str">
            <v>REMOÇÃO DE TESOURAS DE MADEIRA, COM VÃO MAIOR OU IGUAL A 8M, DE FORMA MECANIZADA, COM REAPROVEITAMENTO. AF_09/2023</v>
          </cell>
          <cell r="C6930" t="str">
            <v>UN</v>
          </cell>
          <cell r="D6930">
            <v>122.07999999999998</v>
          </cell>
          <cell r="E6930">
            <v>64.680000000000007</v>
          </cell>
          <cell r="F6930">
            <v>186.76</v>
          </cell>
        </row>
        <row r="6931">
          <cell r="A6931">
            <v>97655</v>
          </cell>
          <cell r="B6931" t="str">
            <v>REMOÇÃO DE TRAMA METÁLICA PARA COBERTURA, DE FORMA MANUAL, SEM REAPROVEITAMENTO. AF_09/2023</v>
          </cell>
          <cell r="C6931" t="str">
            <v>M2</v>
          </cell>
          <cell r="D6931">
            <v>25.7</v>
          </cell>
          <cell r="E6931">
            <v>13.48</v>
          </cell>
          <cell r="F6931">
            <v>39.18</v>
          </cell>
        </row>
        <row r="6932">
          <cell r="A6932">
            <v>97656</v>
          </cell>
          <cell r="B6932" t="str">
            <v>REMOÇÃO DE TESOURAS METÁLICAS, COM VÃO MENOR QUE 8M, DE FORMA MANUAL, SEM REAPROVEITAMENTO. AF_09/2023</v>
          </cell>
          <cell r="C6932" t="str">
            <v>UN</v>
          </cell>
          <cell r="D6932">
            <v>218.89999999999998</v>
          </cell>
          <cell r="E6932">
            <v>141.18</v>
          </cell>
          <cell r="F6932">
            <v>360.08</v>
          </cell>
        </row>
        <row r="6933">
          <cell r="A6933">
            <v>97657</v>
          </cell>
          <cell r="B6933" t="str">
            <v>REMOÇÃO DE TESOURAS METÁLICAS, COM VÃO MAIOR OU IGUAL A 8M, DE FORMA MANUAL, SEM REAPROVEITAMENTO. AF_09/2023</v>
          </cell>
          <cell r="C6933" t="str">
            <v>UN</v>
          </cell>
          <cell r="D6933">
            <v>433.87000000000006</v>
          </cell>
          <cell r="E6933">
            <v>279.83999999999997</v>
          </cell>
          <cell r="F6933">
            <v>713.71</v>
          </cell>
        </row>
        <row r="6934">
          <cell r="A6934">
            <v>97658</v>
          </cell>
          <cell r="B6934" t="str">
            <v>REMOÇÃO DE TESOURAS METÁLICAS, COM VÃO MENOR QUE 8M, DE FORMA MECANIZADA, COM REAPROVEITAMENTO. AF_09/2023</v>
          </cell>
          <cell r="C6934" t="str">
            <v>UN</v>
          </cell>
          <cell r="D6934">
            <v>162.82</v>
          </cell>
          <cell r="E6934">
            <v>68.81</v>
          </cell>
          <cell r="F6934">
            <v>231.63</v>
          </cell>
        </row>
        <row r="6935">
          <cell r="A6935">
            <v>97659</v>
          </cell>
          <cell r="B6935" t="str">
            <v>REMOÇÃO DE TESOURAS METÁLICAS, COM VÃO MAIOR OU IGUAL A 8M, DE FORMA MECANIZADA, COM REAPROVEITAMENTO. AF_09/2023</v>
          </cell>
          <cell r="C6935" t="str">
            <v>UN</v>
          </cell>
          <cell r="D6935">
            <v>213.72</v>
          </cell>
          <cell r="E6935">
            <v>110.91</v>
          </cell>
          <cell r="F6935">
            <v>324.63</v>
          </cell>
        </row>
        <row r="6936">
          <cell r="A6936">
            <v>97660</v>
          </cell>
          <cell r="B6936" t="str">
            <v>REMOÇÃO DE INTERRUPTORES/TOMADAS ELÉTRICAS, DE FORMA MANUAL, SEM REAPROVEITAMENTO. AF_09/2023</v>
          </cell>
          <cell r="C6936" t="str">
            <v>UN</v>
          </cell>
          <cell r="D6936">
            <v>0.19999999999999996</v>
          </cell>
          <cell r="E6936">
            <v>0.55000000000000004</v>
          </cell>
          <cell r="F6936">
            <v>0.75</v>
          </cell>
        </row>
        <row r="6937">
          <cell r="A6937">
            <v>97661</v>
          </cell>
          <cell r="B6937" t="str">
            <v>REMOÇÃO DE CABOS ELÉTRICOS, COM SEÇÃO DE 10 MM², FORMA MANUAL, SEM REAPROVEITAMENTO. AF_09/2023</v>
          </cell>
          <cell r="C6937" t="str">
            <v>M</v>
          </cell>
          <cell r="D6937">
            <v>0.23000000000000009</v>
          </cell>
          <cell r="E6937">
            <v>0.56999999999999995</v>
          </cell>
          <cell r="F6937">
            <v>0.8</v>
          </cell>
        </row>
        <row r="6938">
          <cell r="A6938">
            <v>97662</v>
          </cell>
          <cell r="B6938" t="str">
            <v>REMOÇÃO DE TUBULAÇÕES (TUBOS E CONEXÕES) DE ÁGUA FRIA, DE FORMA MANUAL, SEM REAPROVEITAMENTO. AF_09/2023</v>
          </cell>
          <cell r="C6938" t="str">
            <v>M</v>
          </cell>
          <cell r="D6938">
            <v>0.14999999999999997</v>
          </cell>
          <cell r="E6938">
            <v>0.42</v>
          </cell>
          <cell r="F6938">
            <v>0.56999999999999995</v>
          </cell>
        </row>
        <row r="6939">
          <cell r="A6939">
            <v>97663</v>
          </cell>
          <cell r="B6939" t="str">
            <v>REMOÇÃO DE LOUÇAS, DE FORMA MANUAL, SEM REAPROVEITAMENTO. AF_09/2023</v>
          </cell>
          <cell r="C6939" t="str">
            <v>UN</v>
          </cell>
          <cell r="D6939">
            <v>4.4800000000000004</v>
          </cell>
          <cell r="E6939">
            <v>9.86</v>
          </cell>
          <cell r="F6939">
            <v>14.34</v>
          </cell>
        </row>
        <row r="6940">
          <cell r="A6940">
            <v>97664</v>
          </cell>
          <cell r="B6940" t="str">
            <v>REMOÇÃO DE ACESSÓRIOS, DE FORMA MANUAL, SEM REAPROVEITAMENTO. AF_09/2023</v>
          </cell>
          <cell r="C6940" t="str">
            <v>UN</v>
          </cell>
          <cell r="D6940">
            <v>0.52</v>
          </cell>
          <cell r="E6940">
            <v>1.26</v>
          </cell>
          <cell r="F6940">
            <v>1.78</v>
          </cell>
        </row>
        <row r="6941">
          <cell r="A6941">
            <v>97665</v>
          </cell>
          <cell r="B6941" t="str">
            <v>REMOÇÃO DE LUMINÁRIAS, DE FORMA MANUAL, SEM REAPROVEITAMENTO. AF_09/2023</v>
          </cell>
          <cell r="C6941" t="str">
            <v>UN</v>
          </cell>
          <cell r="D6941">
            <v>0.60999999999999988</v>
          </cell>
          <cell r="E6941">
            <v>1.44</v>
          </cell>
          <cell r="F6941">
            <v>2.0499999999999998</v>
          </cell>
        </row>
        <row r="6942">
          <cell r="A6942">
            <v>97666</v>
          </cell>
          <cell r="B6942" t="str">
            <v>REMOÇÃO DE METAIS SANITÁRIOS, DE FORMA MANUAL, SEM REAPROVEITAMENTO. AF_09/2023</v>
          </cell>
          <cell r="C6942" t="str">
            <v>UN</v>
          </cell>
          <cell r="D6942">
            <v>3.2700000000000005</v>
          </cell>
          <cell r="E6942">
            <v>7.19</v>
          </cell>
          <cell r="F6942">
            <v>10.46</v>
          </cell>
        </row>
        <row r="6943">
          <cell r="A6943">
            <v>104789</v>
          </cell>
          <cell r="B6943" t="str">
            <v>DEMOLIÇÃO DE PISO DE CONCRETO SIMPLES, DE FORMA MANUAL, SEM REAPROVEITAMENTO. AF_09/2023</v>
          </cell>
          <cell r="C6943" t="str">
            <v>M3</v>
          </cell>
          <cell r="D6943">
            <v>74.75</v>
          </cell>
          <cell r="E6943">
            <v>151.96</v>
          </cell>
          <cell r="F6943">
            <v>226.71</v>
          </cell>
        </row>
        <row r="6944">
          <cell r="A6944">
            <v>104790</v>
          </cell>
          <cell r="B6944" t="str">
            <v>DEMOLIÇÃO DE PISO DE CONCRETO SIMPLES, DE FORMA MECANIZADA COM MARTELETE, SEM REAPROVEITAMENTO. AF_09/2023</v>
          </cell>
          <cell r="C6944" t="str">
            <v>M3</v>
          </cell>
          <cell r="D6944">
            <v>68.259999999999991</v>
          </cell>
          <cell r="E6944">
            <v>47.95</v>
          </cell>
          <cell r="F6944">
            <v>116.21</v>
          </cell>
        </row>
        <row r="6945">
          <cell r="A6945">
            <v>104791</v>
          </cell>
          <cell r="B6945" t="str">
            <v>DEMOLIÇÃO DE ARGAMASSAS, DE FORMA DE FORMA MECANIZADA COM MARTELETE, SEM REAPROVEITAMENTO. AF_09/2023</v>
          </cell>
          <cell r="C6945" t="str">
            <v>M2</v>
          </cell>
          <cell r="D6945">
            <v>2.09</v>
          </cell>
          <cell r="E6945">
            <v>4.67</v>
          </cell>
          <cell r="F6945">
            <v>6.76</v>
          </cell>
        </row>
        <row r="6946">
          <cell r="A6946">
            <v>104792</v>
          </cell>
          <cell r="B6946" t="str">
            <v>REMOÇÃO DE CABOS ELÉTRICOS, COM SEÇÃO DE ATÉ 2,5 MM², DE FORMA MANUAL, SEM REAPROVEITAMENTO. AF_09/2023</v>
          </cell>
          <cell r="C6946" t="str">
            <v>M</v>
          </cell>
          <cell r="D6946">
            <v>0.10000000000000003</v>
          </cell>
          <cell r="E6946">
            <v>0.35</v>
          </cell>
          <cell r="F6946">
            <v>0.45</v>
          </cell>
        </row>
        <row r="6947">
          <cell r="A6947">
            <v>104793</v>
          </cell>
          <cell r="B6947" t="str">
            <v>REMOÇÃO DE CABOS ELÉTRICOS, COM SEÇÃO MAIOR QUE 2,5 MM² E MENOR QUE 10 MM², DE FORMA MANUAL, SEM REAPROVEITAMENTO. AF_09/2023</v>
          </cell>
          <cell r="C6947" t="str">
            <v>M</v>
          </cell>
          <cell r="D6947">
            <v>0.15999999999999998</v>
          </cell>
          <cell r="E6947">
            <v>0.45</v>
          </cell>
          <cell r="F6947">
            <v>0.61</v>
          </cell>
        </row>
        <row r="6948">
          <cell r="A6948">
            <v>104794</v>
          </cell>
          <cell r="B6948" t="str">
            <v>REMOÇÃO DE CABOS ELÉTRICOS, COM SEÇÃO DE 16 MM², FORMA MANUAL, SEM REAPROVEITAMENTO. AF_09/2023</v>
          </cell>
          <cell r="C6948" t="str">
            <v>M</v>
          </cell>
          <cell r="D6948">
            <v>0.31000000000000005</v>
          </cell>
          <cell r="E6948">
            <v>0.78</v>
          </cell>
          <cell r="F6948">
            <v>1.0900000000000001</v>
          </cell>
        </row>
        <row r="6949">
          <cell r="A6949">
            <v>104795</v>
          </cell>
          <cell r="B6949" t="str">
            <v>REMOÇÃO DE CABOS ELÉTRICOS, COM SEÇÃO DE 25 MM², FORMA MANUAL, SEM REAPROVEITAMENTO. AF_09/2023</v>
          </cell>
          <cell r="C6949" t="str">
            <v>M</v>
          </cell>
          <cell r="D6949">
            <v>0.44999999999999996</v>
          </cell>
          <cell r="E6949">
            <v>1.08</v>
          </cell>
          <cell r="F6949">
            <v>1.53</v>
          </cell>
        </row>
        <row r="6950">
          <cell r="A6950">
            <v>104796</v>
          </cell>
          <cell r="B6950" t="str">
            <v>DEMOLIÇÃO DE GUIAS, SARJETAS OU SARJETÕES, DE FORMA MECANIZADA, SEM REAPROVEITAMENTO. AF_09/2023</v>
          </cell>
          <cell r="C6950" t="str">
            <v>M</v>
          </cell>
          <cell r="D6950">
            <v>6.9599999999999991</v>
          </cell>
          <cell r="E6950">
            <v>8.3000000000000007</v>
          </cell>
          <cell r="F6950">
            <v>15.26</v>
          </cell>
        </row>
        <row r="6951">
          <cell r="A6951">
            <v>104797</v>
          </cell>
          <cell r="B6951" t="str">
            <v>REMOÇAO DE GUIAS PRÉ-FABRICADAS DE CONCRETO, DE FORMA MECANIZADA, COM REAPROVEITAMENTO. AF_09/2023</v>
          </cell>
          <cell r="C6951" t="str">
            <v>M</v>
          </cell>
          <cell r="D6951">
            <v>8.740000000000002</v>
          </cell>
          <cell r="E6951">
            <v>10.36</v>
          </cell>
          <cell r="F6951">
            <v>19.100000000000001</v>
          </cell>
        </row>
        <row r="6952">
          <cell r="A6952">
            <v>104798</v>
          </cell>
          <cell r="B6952" t="str">
            <v>REMOÇÃO DE SUPORTE METÁLICO OU DE MADEIRA PARA PLACAS DE SINALIZAÇÃO VIÁRIA, DE FORMA MANUAL, SEM REAPROVEITAMENTO. AF_09/2023</v>
          </cell>
          <cell r="C6952" t="str">
            <v>UN</v>
          </cell>
          <cell r="D6952">
            <v>4.92</v>
          </cell>
          <cell r="E6952">
            <v>10.48</v>
          </cell>
          <cell r="F6952">
            <v>15.4</v>
          </cell>
        </row>
        <row r="6953">
          <cell r="A6953">
            <v>104799</v>
          </cell>
          <cell r="B6953" t="str">
            <v>REMOÇÃO DE PLACAS DE SINALIZAÇÃO VIÁRIA, DE FORMA MANUAL, SEM REAPROVEITAMENTO. AF_09/2023</v>
          </cell>
          <cell r="C6953" t="str">
            <v>M2</v>
          </cell>
          <cell r="D6953">
            <v>3.8599999999999994</v>
          </cell>
          <cell r="E6953">
            <v>8.23</v>
          </cell>
          <cell r="F6953">
            <v>12.09</v>
          </cell>
        </row>
        <row r="6954">
          <cell r="A6954">
            <v>104800</v>
          </cell>
          <cell r="B6954" t="str">
            <v>REMOÇÃO DE CERCAS E MOURÕES, DE FORMA MANUAL, SEM REAPROVEITAMENTO. AF_09/2023</v>
          </cell>
          <cell r="C6954" t="str">
            <v>M</v>
          </cell>
          <cell r="D6954">
            <v>3.1599999999999993</v>
          </cell>
          <cell r="E6954">
            <v>7.45</v>
          </cell>
          <cell r="F6954">
            <v>10.61</v>
          </cell>
        </row>
        <row r="6955">
          <cell r="A6955">
            <v>104801</v>
          </cell>
          <cell r="B6955" t="str">
            <v>REMOÇÃO DE ALAMBRADOS PARA QUADRAS POLIESPORTIVAS, ESTRUTURADO POR TUBOS DE AÇO GALVANIZADO, COM TELA DE ARAME GALVANIZADO, DE FORMA MANUAL, SEM REAPROVEITAMENTO. AF_09/2023</v>
          </cell>
          <cell r="C6955" t="str">
            <v>M2</v>
          </cell>
          <cell r="D6955">
            <v>4.870000000000001</v>
          </cell>
          <cell r="E6955">
            <v>11.25</v>
          </cell>
          <cell r="F6955">
            <v>16.12</v>
          </cell>
        </row>
        <row r="6956">
          <cell r="A6956">
            <v>104802</v>
          </cell>
          <cell r="B6956" t="str">
            <v>REMOÇÃO DE TELA DE ARAME GALVANIZADO DE ALAMBRADOS PARA QUADRAS POLIESPORTIVAS, DE FORMA MANUAL, SEM REMOÇÃO DA ESTRUTURA DE SUSTENTAÇÃO, SEM REAPROVEITAMENTO. AF_09/2023</v>
          </cell>
          <cell r="C6956" t="str">
            <v>M2</v>
          </cell>
          <cell r="D6956">
            <v>3.2100000000000009</v>
          </cell>
          <cell r="E6956">
            <v>7.51</v>
          </cell>
          <cell r="F6956">
            <v>10.72</v>
          </cell>
        </row>
        <row r="6957">
          <cell r="A6957">
            <v>104803</v>
          </cell>
          <cell r="B6957" t="str">
            <v>REMOÇÃO CALHAS E RUFOS, DE FORMA MANUAL, SEM REAPROVEITAMENTO. AF_09/2023</v>
          </cell>
          <cell r="C6957" t="str">
            <v>M</v>
          </cell>
          <cell r="D6957">
            <v>1.5599999999999996</v>
          </cell>
          <cell r="E6957">
            <v>3.66</v>
          </cell>
          <cell r="F6957">
            <v>5.22</v>
          </cell>
        </row>
        <row r="6958">
          <cell r="A6958">
            <v>95967</v>
          </cell>
          <cell r="B6958" t="str">
            <v>SERVIÇOS TÉCNICOS ESPECIALIZADOS PARA ACOMPANHAMENTO DE EXECUÇÃO DE FUNDAÇÕES PROFUNDAS E ESTRUTURAS DE CONTENÇÃO</v>
          </cell>
          <cell r="C6958" t="str">
            <v>H</v>
          </cell>
          <cell r="D6958">
            <v>4.8600000000000136</v>
          </cell>
          <cell r="E6958">
            <v>147.97999999999999</v>
          </cell>
          <cell r="F6958">
            <v>152.84</v>
          </cell>
        </row>
        <row r="6959">
          <cell r="A6959">
            <v>99058</v>
          </cell>
          <cell r="B6959" t="str">
            <v>LOCAÇÃO DE PONTO PARA REFERÊNCIA TOPOGRÁFICA. AF_10/2018</v>
          </cell>
          <cell r="C6959" t="str">
            <v>UN</v>
          </cell>
          <cell r="D6959">
            <v>1.6800000000000006</v>
          </cell>
          <cell r="E6959">
            <v>6.45</v>
          </cell>
          <cell r="F6959">
            <v>8.1300000000000008</v>
          </cell>
        </row>
        <row r="6960">
          <cell r="A6960">
            <v>99059</v>
          </cell>
          <cell r="B6960" t="str">
            <v>LOCACAO CONVENCIONAL DE OBRA, UTILIZANDO GABARITO DE TÁBUAS CORRIDAS PONTALETADAS A CADA 2,00M -  2 UTILIZAÇÕES. AF_10/2018</v>
          </cell>
          <cell r="C6960" t="str">
            <v>M</v>
          </cell>
          <cell r="D6960">
            <v>36.08</v>
          </cell>
          <cell r="E6960">
            <v>26.04</v>
          </cell>
          <cell r="F6960">
            <v>62.12</v>
          </cell>
        </row>
        <row r="6961">
          <cell r="A6961">
            <v>99060</v>
          </cell>
          <cell r="B6961" t="str">
            <v>LOCAÇÃO COM CAVALETE COM ALTURA DE 1,00 M - 2 UTILIZAÇÕES. AF_10/2018</v>
          </cell>
          <cell r="C6961" t="str">
            <v>UN</v>
          </cell>
          <cell r="D6961">
            <v>98.350000000000009</v>
          </cell>
          <cell r="E6961">
            <v>71.67</v>
          </cell>
          <cell r="F6961">
            <v>170.02</v>
          </cell>
        </row>
        <row r="6962">
          <cell r="A6962">
            <v>99061</v>
          </cell>
          <cell r="B6962" t="str">
            <v>LOCAÇÃO COM CAVALETE COM ALTURA DE 0,50 M - 2 UTILIZAÇÕES. AF_10/2018</v>
          </cell>
          <cell r="C6962" t="str">
            <v>UN</v>
          </cell>
          <cell r="D6962">
            <v>60.620000000000005</v>
          </cell>
          <cell r="E6962">
            <v>52.69</v>
          </cell>
          <cell r="F6962">
            <v>113.31</v>
          </cell>
        </row>
        <row r="6963">
          <cell r="A6963">
            <v>99062</v>
          </cell>
          <cell r="B6963" t="str">
            <v>MARCAÇÃO DE PONTOS EM GABARITO OU CAVALETE. AF_10/2018</v>
          </cell>
          <cell r="C6963" t="str">
            <v>UN</v>
          </cell>
          <cell r="D6963">
            <v>0.83000000000000007</v>
          </cell>
          <cell r="E6963">
            <v>2.02</v>
          </cell>
          <cell r="F6963">
            <v>2.85</v>
          </cell>
        </row>
        <row r="6964">
          <cell r="A6964">
            <v>99063</v>
          </cell>
          <cell r="B6964" t="str">
            <v>LOCAÇÃO DE REDE DE ÁGUA OU ESGOTO. AF_10/2018</v>
          </cell>
          <cell r="C6964" t="str">
            <v>M</v>
          </cell>
          <cell r="D6964">
            <v>2.98</v>
          </cell>
          <cell r="E6964">
            <v>2.68</v>
          </cell>
          <cell r="F6964">
            <v>5.66</v>
          </cell>
        </row>
        <row r="6965">
          <cell r="A6965">
            <v>99064</v>
          </cell>
          <cell r="B6965" t="str">
            <v>LOCAÇÃO DE PAVIMENTAÇÃO. AF_10/2018</v>
          </cell>
          <cell r="C6965" t="str">
            <v>M</v>
          </cell>
          <cell r="D6965">
            <v>5.0000000000000044E-2</v>
          </cell>
          <cell r="E6965">
            <v>0.35</v>
          </cell>
          <cell r="F6965">
            <v>0.4</v>
          </cell>
        </row>
        <row r="6966">
          <cell r="A6966">
            <v>93588</v>
          </cell>
          <cell r="B6966" t="str">
            <v>TRANSPORTE COM CAMINHÃO BASCULANTE DE 10 M³, EM VIA URBANA EM LEITO NATURAL (UNIDADE: M3XKM). AF_07/2020</v>
          </cell>
          <cell r="C6966" t="str">
            <v>M3XKM</v>
          </cell>
          <cell r="D6966">
            <v>2.75</v>
          </cell>
          <cell r="E6966">
            <v>0.35</v>
          </cell>
          <cell r="F6966">
            <v>3.1</v>
          </cell>
        </row>
        <row r="6967">
          <cell r="A6967">
            <v>93589</v>
          </cell>
          <cell r="B6967" t="str">
            <v>TRANSPORTE COM CAMINHÃO BASCULANTE DE 10 M³, EM VIA URBANA EM REVESTIMENTO PRIMÁRIO (UNIDADE: M3XKM). AF_07/2020</v>
          </cell>
          <cell r="C6967" t="str">
            <v>M3XKM</v>
          </cell>
          <cell r="D6967">
            <v>2.35</v>
          </cell>
          <cell r="E6967">
            <v>0.31</v>
          </cell>
          <cell r="F6967">
            <v>2.66</v>
          </cell>
        </row>
        <row r="6968">
          <cell r="A6968">
            <v>93590</v>
          </cell>
          <cell r="B6968" t="str">
            <v>TRANSPORTE COM CAMINHÃO BASCULANTE DE 10 M³, EM VIA URBANA PAVIMENTADA, ADICIONAL PARA DMT EXCEDENTE A 30 KM (UNIDADE: M3XKM). AF_07/2020</v>
          </cell>
          <cell r="C6968" t="str">
            <v>M3XKM</v>
          </cell>
          <cell r="D6968">
            <v>0.86</v>
          </cell>
          <cell r="E6968">
            <v>0.11</v>
          </cell>
          <cell r="F6968">
            <v>0.97</v>
          </cell>
        </row>
        <row r="6969">
          <cell r="A6969">
            <v>93591</v>
          </cell>
          <cell r="B6969" t="str">
            <v>TRANSPORTE COM CAMINHÃO BASCULANTE DE 14 M³, EM VIA URBANA EM LEITO NATURAL (UNIDADE: M3XKM). AF_07/2020</v>
          </cell>
          <cell r="C6969" t="str">
            <v>M3XKM</v>
          </cell>
          <cell r="D6969">
            <v>2.33</v>
          </cell>
          <cell r="E6969">
            <v>0.25</v>
          </cell>
          <cell r="F6969">
            <v>2.58</v>
          </cell>
        </row>
        <row r="6970">
          <cell r="A6970">
            <v>93592</v>
          </cell>
          <cell r="B6970" t="str">
            <v>TRANSPORTE COM CAMINHÃO BASCULANTE DE 14 M³, EM VIA URBANA EM REVESTIMENTO PRIMÁRIO (UNIDADE: M3XKM). AF_07/2020</v>
          </cell>
          <cell r="C6970" t="str">
            <v>M3XKM</v>
          </cell>
          <cell r="D6970">
            <v>2.0099999999999998</v>
          </cell>
          <cell r="E6970">
            <v>0.22</v>
          </cell>
          <cell r="F6970">
            <v>2.23</v>
          </cell>
        </row>
        <row r="6971">
          <cell r="A6971">
            <v>93593</v>
          </cell>
          <cell r="B6971" t="str">
            <v>TRANSPORTE COM CAMINHÃO BASCULANTE DE 14 M³, EM VIA URBANA PAVIMENTADA, ADICIONAL PARA DMT EXCEDENTE A 30 KM (UNIDADE: M3XKM). AF_07/2020</v>
          </cell>
          <cell r="C6971" t="str">
            <v>M3XKM</v>
          </cell>
          <cell r="D6971">
            <v>0.75</v>
          </cell>
          <cell r="E6971">
            <v>7.0000000000000007E-2</v>
          </cell>
          <cell r="F6971">
            <v>0.82</v>
          </cell>
        </row>
        <row r="6972">
          <cell r="A6972">
            <v>93594</v>
          </cell>
          <cell r="B6972" t="str">
            <v>TRANSPORTE COM CAMINHÃO BASCULANTE DE 10 M³, EM VIA URBANA EM LEITO NATURAL (UNIDADE: TXKM). AF_07/2020</v>
          </cell>
          <cell r="C6972" t="str">
            <v>TXKM</v>
          </cell>
          <cell r="D6972">
            <v>1.82</v>
          </cell>
          <cell r="E6972">
            <v>0.24</v>
          </cell>
          <cell r="F6972">
            <v>2.06</v>
          </cell>
        </row>
        <row r="6973">
          <cell r="A6973">
            <v>93595</v>
          </cell>
          <cell r="B6973" t="str">
            <v>TRANSPORTE COM CAMINHÃO BASCULANTE DE 10 M³, EM VIA URBANA EM REVESTIMENTO PRIMÁRIO (UNIDADE: TXKM). AF_07/2020</v>
          </cell>
          <cell r="C6973" t="str">
            <v>TXKM</v>
          </cell>
          <cell r="D6973">
            <v>1.59</v>
          </cell>
          <cell r="E6973">
            <v>0.2</v>
          </cell>
          <cell r="F6973">
            <v>1.79</v>
          </cell>
        </row>
        <row r="6974">
          <cell r="A6974">
            <v>93596</v>
          </cell>
          <cell r="B6974" t="str">
            <v>TRANSPORTE COM CAMINHÃO BASCULANTE DE 10 M³, EM VIA URBANA PAVIMENTADA, ADICIONAL PARA DMT EXCEDENTE A 30 KM (UNIDADE: TXKM). AF_07/2020</v>
          </cell>
          <cell r="C6974" t="str">
            <v>TXKM</v>
          </cell>
          <cell r="D6974">
            <v>0.58000000000000007</v>
          </cell>
          <cell r="E6974">
            <v>7.0000000000000007E-2</v>
          </cell>
          <cell r="F6974">
            <v>0.65</v>
          </cell>
        </row>
        <row r="6975">
          <cell r="A6975">
            <v>93597</v>
          </cell>
          <cell r="B6975" t="str">
            <v>TRANSPORTE COM CAMINHÃO BASCULANTE DE 14 M³, EM VIA URBANA EM LEITO NATURAL (UNIDADE: TXKM). AF_07/2020</v>
          </cell>
          <cell r="C6975" t="str">
            <v>TXKM</v>
          </cell>
          <cell r="D6975">
            <v>1.56</v>
          </cell>
          <cell r="E6975">
            <v>0.16</v>
          </cell>
          <cell r="F6975">
            <v>1.72</v>
          </cell>
        </row>
        <row r="6976">
          <cell r="A6976">
            <v>93598</v>
          </cell>
          <cell r="B6976" t="str">
            <v>TRANSPORTE COM CAMINHÃO BASCULANTE DE 14 M³, EM VIA URBANA EM REVESTIMENTO PRIMÁRIO (UNIDADE: TXKM). AF_07/2020</v>
          </cell>
          <cell r="C6976" t="str">
            <v>TXKM</v>
          </cell>
          <cell r="D6976">
            <v>1.33</v>
          </cell>
          <cell r="E6976">
            <v>0.15</v>
          </cell>
          <cell r="F6976">
            <v>1.48</v>
          </cell>
        </row>
        <row r="6977">
          <cell r="A6977">
            <v>93599</v>
          </cell>
          <cell r="B6977" t="str">
            <v>TRANSPORTE COM CAMINHÃO BASCULANTE DE 14 M³, EM VIA URBANA PAVIMENTADA, ADICIONAL PARA DMT EXCEDENTE A 30 KM (UNIDADE: TXKM). AF_07/2020</v>
          </cell>
          <cell r="C6977" t="str">
            <v>TXKM</v>
          </cell>
          <cell r="D6977">
            <v>0.5</v>
          </cell>
          <cell r="E6977">
            <v>0.04</v>
          </cell>
          <cell r="F6977">
            <v>0.54</v>
          </cell>
        </row>
        <row r="6978">
          <cell r="A6978">
            <v>95425</v>
          </cell>
          <cell r="B6978" t="str">
            <v>TRANSPORTE COM CAMINHÃO BASCULANTE DE 18 M³, EM VIA URBANA EM LEITO NATURAL (UNIDADE: M3XKM). AF_07/2020</v>
          </cell>
          <cell r="C6978" t="str">
            <v>M3XKM</v>
          </cell>
          <cell r="D6978">
            <v>2.0099999999999998</v>
          </cell>
          <cell r="E6978">
            <v>0.18</v>
          </cell>
          <cell r="F6978">
            <v>2.19</v>
          </cell>
        </row>
        <row r="6979">
          <cell r="A6979">
            <v>95426</v>
          </cell>
          <cell r="B6979" t="str">
            <v>TRANSPORTE COM CAMINHÃO BASCULANTE DE 18 M³, EM VIA URBANA EM REVESTIMENTO PRIMÁRIO (UNIDADE: M3XKM). AF_07/2020</v>
          </cell>
          <cell r="C6979" t="str">
            <v>M3XKM</v>
          </cell>
          <cell r="D6979">
            <v>1.73</v>
          </cell>
          <cell r="E6979">
            <v>0.16</v>
          </cell>
          <cell r="F6979">
            <v>1.89</v>
          </cell>
        </row>
        <row r="6980">
          <cell r="A6980">
            <v>95427</v>
          </cell>
          <cell r="B6980" t="str">
            <v>TRANSPORTE COM CAMINHÃO BASCULANTE DE 18 M³, EM VIA URBANA PAVIMENTADA, ADICIONAL PARA DMT EXCEDENTE A 30 KM (UNIDADE: M3XKM). AF_07/2020</v>
          </cell>
          <cell r="C6980" t="str">
            <v>M3XKM</v>
          </cell>
          <cell r="D6980">
            <v>0.65999999999999992</v>
          </cell>
          <cell r="E6980">
            <v>0.05</v>
          </cell>
          <cell r="F6980">
            <v>0.71</v>
          </cell>
        </row>
        <row r="6981">
          <cell r="A6981">
            <v>95428</v>
          </cell>
          <cell r="B6981" t="str">
            <v>TRANSPORTE COM CAMINHÃO BASCULANTE DE 18 M³, EM VIA URBANA EM LEITO NATURAL (UNIDADE: TXKM). AF_07/2020</v>
          </cell>
          <cell r="C6981" t="str">
            <v>TXKM</v>
          </cell>
          <cell r="D6981">
            <v>1.35</v>
          </cell>
          <cell r="E6981">
            <v>0.12</v>
          </cell>
          <cell r="F6981">
            <v>1.47</v>
          </cell>
        </row>
        <row r="6982">
          <cell r="A6982">
            <v>95429</v>
          </cell>
          <cell r="B6982" t="str">
            <v>TRANSPORTE COM CAMINHÃO BASCULANTE DE 18 M³, EM VIA URBANA EM REVESTIMENTO PRIMÁRIO (UNIDADE: TXKM). AF_07/2020</v>
          </cell>
          <cell r="C6982" t="str">
            <v>TXKM</v>
          </cell>
          <cell r="D6982">
            <v>1.17</v>
          </cell>
          <cell r="E6982">
            <v>0.1</v>
          </cell>
          <cell r="F6982">
            <v>1.27</v>
          </cell>
        </row>
        <row r="6983">
          <cell r="A6983">
            <v>95430</v>
          </cell>
          <cell r="B6983" t="str">
            <v>TRANSPORTE COM CAMINHÃO BASCULANTE DE 18 M³, EM VIA URBANA PAVIMENTADA, ADICIONAL PARA DMT EXCEDENTE A 30 KM (UNIDADE: TXKM). AF_07/2020</v>
          </cell>
          <cell r="C6983" t="str">
            <v>TXKM</v>
          </cell>
          <cell r="D6983">
            <v>0.42000000000000004</v>
          </cell>
          <cell r="E6983">
            <v>0.03</v>
          </cell>
          <cell r="F6983">
            <v>0.45</v>
          </cell>
        </row>
        <row r="6984">
          <cell r="A6984">
            <v>95875</v>
          </cell>
          <cell r="B6984" t="str">
            <v>TRANSPORTE COM CAMINHÃO BASCULANTE DE 10 M³, EM VIA URBANA PAVIMENTADA, DMT ATÉ 30 KM (UNIDADE: M3XKM). AF_07/2020</v>
          </cell>
          <cell r="C6984" t="str">
            <v>M3XKM</v>
          </cell>
          <cell r="D6984">
            <v>2.1799999999999997</v>
          </cell>
          <cell r="E6984">
            <v>0.28000000000000003</v>
          </cell>
          <cell r="F6984">
            <v>2.46</v>
          </cell>
        </row>
        <row r="6985">
          <cell r="A6985">
            <v>95876</v>
          </cell>
          <cell r="B6985" t="str">
            <v>TRANSPORTE COM CAMINHÃO BASCULANTE DE 14 M³, EM VIA URBANA PAVIMENTADA, DMT ATÉ 30 KM (UNIDADE: M3XKM). AF_07/2020</v>
          </cell>
          <cell r="C6985" t="str">
            <v>M3XKM</v>
          </cell>
          <cell r="D6985">
            <v>1.84</v>
          </cell>
          <cell r="E6985">
            <v>0.18</v>
          </cell>
          <cell r="F6985">
            <v>2.02</v>
          </cell>
        </row>
        <row r="6986">
          <cell r="A6986">
            <v>95877</v>
          </cell>
          <cell r="B6986" t="str">
            <v>TRANSPORTE COM CAMINHÃO BASCULANTE DE 18 M³, EM VIA URBANA PAVIMENTADA, DMT ATÉ 30 KM (UNIDADE: M3XKM). AF_07/2020</v>
          </cell>
          <cell r="C6986" t="str">
            <v>M3XKM</v>
          </cell>
          <cell r="D6986">
            <v>1.59</v>
          </cell>
          <cell r="E6986">
            <v>0.15</v>
          </cell>
          <cell r="F6986">
            <v>1.74</v>
          </cell>
        </row>
        <row r="6987">
          <cell r="A6987">
            <v>95878</v>
          </cell>
          <cell r="B6987" t="str">
            <v>TRANSPORTE COM CAMINHÃO BASCULANTE DE 10 M³, EM VIA URBANA PAVIMENTADA, DMT ATÉ 30 KM (UNIDADE: TXKM). AF_07/2020</v>
          </cell>
          <cell r="C6987" t="str">
            <v>TXKM</v>
          </cell>
          <cell r="D6987">
            <v>1.46</v>
          </cell>
          <cell r="E6987">
            <v>0.19</v>
          </cell>
          <cell r="F6987">
            <v>1.65</v>
          </cell>
        </row>
        <row r="6988">
          <cell r="A6988">
            <v>95879</v>
          </cell>
          <cell r="B6988" t="str">
            <v>TRANSPORTE COM CAMINHÃO BASCULANTE DE 14 M³, EM VIA URBANA PAVIMENTADA, DMT ATÉ 30 KM (UNIDADE: TXKM). AF_07/2020</v>
          </cell>
          <cell r="C6988" t="str">
            <v>TXKM</v>
          </cell>
          <cell r="D6988">
            <v>1.2400000000000002</v>
          </cell>
          <cell r="E6988">
            <v>0.13</v>
          </cell>
          <cell r="F6988">
            <v>1.37</v>
          </cell>
        </row>
        <row r="6989">
          <cell r="A6989">
            <v>95880</v>
          </cell>
          <cell r="B6989" t="str">
            <v>TRANSPORTE COM CAMINHÃO BASCULANTE DE 18 M³, EM VIA URBANA PAVIMENTADA, DMT ATÉ 30 KM (UNIDADE: TXKM). AF_07/2020</v>
          </cell>
          <cell r="C6989" t="str">
            <v>TXKM</v>
          </cell>
          <cell r="D6989">
            <v>1.0699999999999998</v>
          </cell>
          <cell r="E6989">
            <v>0.1</v>
          </cell>
          <cell r="F6989">
            <v>1.17</v>
          </cell>
        </row>
        <row r="6990">
          <cell r="A6990">
            <v>97912</v>
          </cell>
          <cell r="B6990" t="str">
            <v>TRANSPORTE COM CAMINHÃO BASCULANTE DE 6 M³, EM VIA URBANA EM LEITO NATURAL (UNIDADE: M3XKM). AF_07/2020</v>
          </cell>
          <cell r="C6990" t="str">
            <v>M3XKM</v>
          </cell>
          <cell r="D6990">
            <v>3.15</v>
          </cell>
          <cell r="E6990">
            <v>0.57999999999999996</v>
          </cell>
          <cell r="F6990">
            <v>3.73</v>
          </cell>
        </row>
        <row r="6991">
          <cell r="A6991">
            <v>97913</v>
          </cell>
          <cell r="B6991" t="str">
            <v>TRANSPORTE COM CAMINHÃO BASCULANTE DE 6 M³, EM VIA URBANA EM REVESTIMENTO PRIMÁRIO (UNIDADE: M3XKM). AF_07/2020</v>
          </cell>
          <cell r="C6991" t="str">
            <v>M3XKM</v>
          </cell>
          <cell r="D6991">
            <v>2.7199999999999998</v>
          </cell>
          <cell r="E6991">
            <v>0.51</v>
          </cell>
          <cell r="F6991">
            <v>3.23</v>
          </cell>
        </row>
        <row r="6992">
          <cell r="A6992">
            <v>97914</v>
          </cell>
          <cell r="B6992" t="str">
            <v>TRANSPORTE COM CAMINHÃO BASCULANTE DE 6 M³, EM VIA URBANA PAVIMENTADA, DMT ATÉ 30 KM (UNIDADE: M3XKM). AF_07/2020</v>
          </cell>
          <cell r="C6992" t="str">
            <v>M3XKM</v>
          </cell>
          <cell r="D6992">
            <v>2.4900000000000002</v>
          </cell>
          <cell r="E6992">
            <v>0.47</v>
          </cell>
          <cell r="F6992">
            <v>2.96</v>
          </cell>
        </row>
        <row r="6993">
          <cell r="A6993">
            <v>97915</v>
          </cell>
          <cell r="B6993" t="str">
            <v>TRANSPORTE COM CAMINHÃO BASCULANTE DE 6 M³, EM VIA URBANA PAVIMENTADA, ADICIONAL PARA DMT EXCEDENTE A 30 KM (UNIDADE: M3XKM). AF_07/2020</v>
          </cell>
          <cell r="C6993" t="str">
            <v>M3XKM</v>
          </cell>
          <cell r="D6993">
            <v>0.99</v>
          </cell>
          <cell r="E6993">
            <v>0.19</v>
          </cell>
          <cell r="F6993">
            <v>1.18</v>
          </cell>
        </row>
        <row r="6994">
          <cell r="A6994">
            <v>100937</v>
          </cell>
          <cell r="B6994" t="str">
            <v>TRANSPORTE COM CAMINHÃO BASCULANTE DE 6 M³, EM VIA INTERNA (DENTRO DO CANTEIRO - UNIDADE: M3XKM). AF_07/2020</v>
          </cell>
          <cell r="C6994" t="str">
            <v>M3XKM</v>
          </cell>
          <cell r="D6994">
            <v>7.51</v>
          </cell>
          <cell r="E6994">
            <v>1.4</v>
          </cell>
          <cell r="F6994">
            <v>8.91</v>
          </cell>
        </row>
        <row r="6995">
          <cell r="A6995">
            <v>100938</v>
          </cell>
          <cell r="B6995" t="str">
            <v>TRANSPORTE COM CAMINHÃO BASCULANTE DE 10 M³, EM VIA INTERNA (DENTRO DO CANTEIRO - UNIDADE: M3XKM). AF_07/2020</v>
          </cell>
          <cell r="C6995" t="str">
            <v>M3XKM</v>
          </cell>
          <cell r="D6995">
            <v>6.56</v>
          </cell>
          <cell r="E6995">
            <v>0.83</v>
          </cell>
          <cell r="F6995">
            <v>7.39</v>
          </cell>
        </row>
        <row r="6996">
          <cell r="A6996">
            <v>100939</v>
          </cell>
          <cell r="B6996" t="str">
            <v>TRANSPORTE COM CAMINHÃO BASCULANTE DE 14 M³, EM VIA INTERNA (DENTRO DO CANTEIRO - UNIDADE:M3XKM). AF_07/2020</v>
          </cell>
          <cell r="C6996" t="str">
            <v>M3XKM</v>
          </cell>
          <cell r="D6996">
            <v>5.58</v>
          </cell>
          <cell r="E6996">
            <v>0.6</v>
          </cell>
          <cell r="F6996">
            <v>6.18</v>
          </cell>
        </row>
        <row r="6997">
          <cell r="A6997">
            <v>100940</v>
          </cell>
          <cell r="B6997" t="str">
            <v>TRANSPORTE COM CAMINHÃO BASCULANTE DE 18 M³, EM VIA INTERNA (DENTRO DO CANTEIRO - UNIDADE: M3XKM). AF_07/2020</v>
          </cell>
          <cell r="C6997" t="str">
            <v>M3XKM</v>
          </cell>
          <cell r="D6997">
            <v>4.8</v>
          </cell>
          <cell r="E6997">
            <v>0.47</v>
          </cell>
          <cell r="F6997">
            <v>5.27</v>
          </cell>
        </row>
        <row r="6998">
          <cell r="A6998">
            <v>100941</v>
          </cell>
          <cell r="B6998" t="str">
            <v>TRANSPORTE COM CAMINHÃO BASCULANTE DE 6 M³, EM VIA INTERNA (DENTRO DO CANTEIRO - UNIDADE: TXKM). AF_07/2020</v>
          </cell>
          <cell r="C6998" t="str">
            <v>TXKM</v>
          </cell>
          <cell r="D6998">
            <v>5</v>
          </cell>
          <cell r="E6998">
            <v>0.93</v>
          </cell>
          <cell r="F6998">
            <v>5.93</v>
          </cell>
        </row>
        <row r="6999">
          <cell r="A6999">
            <v>100942</v>
          </cell>
          <cell r="B6999" t="str">
            <v>TRANSPORTE COM CAMINHÃO BASCULANTE DE 10 M³, EM VIA INTERNA A OBRA (UNIDADE: TXKM). AF_07/2020</v>
          </cell>
          <cell r="C6999" t="str">
            <v>TXKM</v>
          </cell>
          <cell r="D6999">
            <v>4.3699999999999992</v>
          </cell>
          <cell r="E6999">
            <v>0.56000000000000005</v>
          </cell>
          <cell r="F6999">
            <v>4.93</v>
          </cell>
        </row>
        <row r="7000">
          <cell r="A7000">
            <v>100943</v>
          </cell>
          <cell r="B7000" t="str">
            <v>TRANSPORTE COM CAMINHÃO BASCULANTE DE 14 M³, EM VIA INTERNA (DENTRO DO CANTEIRO - UNIDADE: TXKM). AF_07/2020</v>
          </cell>
          <cell r="C7000" t="str">
            <v>TXKM</v>
          </cell>
          <cell r="D7000">
            <v>3.6999999999999997</v>
          </cell>
          <cell r="E7000">
            <v>0.39</v>
          </cell>
          <cell r="F7000">
            <v>4.09</v>
          </cell>
        </row>
        <row r="7001">
          <cell r="A7001">
            <v>100944</v>
          </cell>
          <cell r="B7001" t="str">
            <v>TRANSPORTE COM CAMINHÃO BASCULANTE DE 18 M³, EM VIA INTERNA (DENTRO DO CANTEIRO - UNIDADE: TXKM). AF_07/2020</v>
          </cell>
          <cell r="C7001" t="str">
            <v>TXKM</v>
          </cell>
          <cell r="D7001">
            <v>3.21</v>
          </cell>
          <cell r="E7001">
            <v>0.31</v>
          </cell>
          <cell r="F7001">
            <v>3.52</v>
          </cell>
        </row>
        <row r="7002">
          <cell r="A7002">
            <v>100945</v>
          </cell>
          <cell r="B7002" t="str">
            <v>TRANSPORTE COM CAMINHÃO CARROCERIA 9T, EM VIA URBANA EM LEITO NATURAL (UNIDADE: TXKM). AF_07/2020</v>
          </cell>
          <cell r="C7002" t="str">
            <v>TXKM</v>
          </cell>
          <cell r="D7002">
            <v>2.42</v>
          </cell>
          <cell r="E7002">
            <v>0.38</v>
          </cell>
          <cell r="F7002">
            <v>2.8</v>
          </cell>
        </row>
        <row r="7003">
          <cell r="A7003">
            <v>100946</v>
          </cell>
          <cell r="B7003" t="str">
            <v>TRANSPORTE COM CAMINHÃO CARROCERIA 9T, EM VIA URBANA EM REVESTIMENTO PRIMÁRIO (UNIDADE: TXKM). AF_07/2020</v>
          </cell>
          <cell r="C7003" t="str">
            <v>TXKM</v>
          </cell>
          <cell r="D7003">
            <v>2.1</v>
          </cell>
          <cell r="E7003">
            <v>0.32</v>
          </cell>
          <cell r="F7003">
            <v>2.42</v>
          </cell>
        </row>
        <row r="7004">
          <cell r="A7004">
            <v>100947</v>
          </cell>
          <cell r="B7004" t="str">
            <v>TRANSPORTE COM CAMINHÃO CARROCERIA 9T, EM VIA URBANA PAVIMENTADA, DMT ATÉ 30KM (UNIDADE: TXKM). AF_07/2020</v>
          </cell>
          <cell r="C7004" t="str">
            <v>TXKM</v>
          </cell>
          <cell r="D7004">
            <v>1.93</v>
          </cell>
          <cell r="E7004">
            <v>0.3</v>
          </cell>
          <cell r="F7004">
            <v>2.23</v>
          </cell>
        </row>
        <row r="7005">
          <cell r="A7005">
            <v>100948</v>
          </cell>
          <cell r="B7005" t="str">
            <v>TRANSPORTE COM CAMINHÃO CARROCERIA 9T, EM VIA URBANA PAVIMENTADA, ADICIONAL PARA DMT EXCEDENTE A 30 KM (UNIDADE: TXKM). AF_07/2020</v>
          </cell>
          <cell r="C7005" t="str">
            <v>TXKM</v>
          </cell>
          <cell r="D7005">
            <v>0.77</v>
          </cell>
          <cell r="E7005">
            <v>0.12</v>
          </cell>
          <cell r="F7005">
            <v>0.89</v>
          </cell>
        </row>
        <row r="7006">
          <cell r="A7006">
            <v>100949</v>
          </cell>
          <cell r="B7006" t="str">
            <v>TRANSPORTE COM CAMINHÃO CARROCERIA 9T, EM VIA INTERNA (DENTRO DO CANTEIRO - UNIDADE: TXKM). AF_07/2020</v>
          </cell>
          <cell r="C7006" t="str">
            <v>TXKM</v>
          </cell>
          <cell r="D7006">
            <v>5.8000000000000007</v>
          </cell>
          <cell r="E7006">
            <v>0.89</v>
          </cell>
          <cell r="F7006">
            <v>6.69</v>
          </cell>
        </row>
        <row r="7007">
          <cell r="A7007">
            <v>100950</v>
          </cell>
          <cell r="B7007" t="str">
            <v>TRANSPORTE COM CAMINHÃO CARROCERIA COM GUINDAUTO (MUNCK),  MOMENTO MÁXIMO DE CARGA 11,7 TM, EM VIA URBANA EM LEITO NATURAL (UNIDADE: TXKM). AF_07/2020</v>
          </cell>
          <cell r="C7007" t="str">
            <v>TXKM</v>
          </cell>
          <cell r="D7007">
            <v>3.14</v>
          </cell>
          <cell r="E7007">
            <v>0.42</v>
          </cell>
          <cell r="F7007">
            <v>3.56</v>
          </cell>
        </row>
        <row r="7008">
          <cell r="A7008">
            <v>100951</v>
          </cell>
          <cell r="B7008" t="str">
            <v>TRANSPORTE COM CAMINHÃO CARROCERIA COM GUINDAUTO (MUNCK),  MOMENTO MÁXIMO DE CARGA 11,7 TM, EM VIA URBANA EM REVESTIMENTO PRIMÁRIO (UNIDADE: TXKM). AF_07/2020</v>
          </cell>
          <cell r="C7008" t="str">
            <v>TXKM</v>
          </cell>
          <cell r="D7008">
            <v>2.71</v>
          </cell>
          <cell r="E7008">
            <v>0.36</v>
          </cell>
          <cell r="F7008">
            <v>3.07</v>
          </cell>
        </row>
        <row r="7009">
          <cell r="A7009">
            <v>100952</v>
          </cell>
          <cell r="B7009" t="str">
            <v>TRANSPORTE COM CAMINHÃO CARROCERIA COM GUINDAUTO (MUNCK),  MOMENTO MÁXIMO DE CARGA 11,7 TM, EM VIA URBANA PAVIMENTADA, DMT ATÉ 30KM (UNIDADE: TXKM). AF_07/2020</v>
          </cell>
          <cell r="C7009" t="str">
            <v>TXKM</v>
          </cell>
          <cell r="D7009">
            <v>2.48</v>
          </cell>
          <cell r="E7009">
            <v>0.34</v>
          </cell>
          <cell r="F7009">
            <v>2.82</v>
          </cell>
        </row>
        <row r="7010">
          <cell r="A7010">
            <v>100953</v>
          </cell>
          <cell r="B7010" t="str">
            <v>TRANSPORTE COM CAMINHÃO CARROCERIA COM GUINDAUTO (MUNCK),  MOMENTO MÁXIMO DE CARGA 11,7 TM, EM VIA URBANA PAVIMENTADA, ADICIONAL PARA DMT EXCEDENTE A 30 KM (UNIDADE: TXKM). AF_07/2020</v>
          </cell>
          <cell r="C7010" t="str">
            <v>TXKM</v>
          </cell>
          <cell r="D7010">
            <v>0.98000000000000009</v>
          </cell>
          <cell r="E7010">
            <v>0.13</v>
          </cell>
          <cell r="F7010">
            <v>1.1100000000000001</v>
          </cell>
        </row>
        <row r="7011">
          <cell r="A7011">
            <v>100954</v>
          </cell>
          <cell r="B7011" t="str">
            <v>TRANSPORTE COM CAMINHÃO CARROCERIA COM GUINDAUTO (MUNCK),  MOMENTO MÁXIMO DE CARGA 11,7 TM, EM VIA INTERNA (DENTRO DO CANTEIRO - UNIDADE: TXKM). AF_07/2020</v>
          </cell>
          <cell r="C7011" t="str">
            <v>TXKM</v>
          </cell>
          <cell r="D7011">
            <v>7.4400000000000013</v>
          </cell>
          <cell r="E7011">
            <v>1.02</v>
          </cell>
          <cell r="F7011">
            <v>8.4600000000000009</v>
          </cell>
        </row>
        <row r="7012">
          <cell r="A7012">
            <v>100955</v>
          </cell>
          <cell r="B7012" t="str">
            <v>TRANSPORTE COM CAMINHÃO PIPA DE 6 M³, EM VIA URBANA EM LEITO NATURAL (UNIDADE: M3XKM). AF_07/2020</v>
          </cell>
          <cell r="C7012" t="str">
            <v>M3XKM</v>
          </cell>
          <cell r="D7012">
            <v>4.3000000000000007</v>
          </cell>
          <cell r="E7012">
            <v>0.56000000000000005</v>
          </cell>
          <cell r="F7012">
            <v>4.8600000000000003</v>
          </cell>
        </row>
        <row r="7013">
          <cell r="A7013">
            <v>100956</v>
          </cell>
          <cell r="B7013" t="str">
            <v>TRANSPORTE COM CAMINHÃO PIPA DE 6 M³, EM VIA URBANA EM REVESTIMENTO PRIMÁRIO (UNIDADE: M3XKM). AF_07/2020</v>
          </cell>
          <cell r="C7013" t="str">
            <v>M3XKM</v>
          </cell>
          <cell r="D7013">
            <v>3.7299999999999995</v>
          </cell>
          <cell r="E7013">
            <v>0.49</v>
          </cell>
          <cell r="F7013">
            <v>4.22</v>
          </cell>
        </row>
        <row r="7014">
          <cell r="A7014">
            <v>100957</v>
          </cell>
          <cell r="B7014" t="str">
            <v>TRANSPORTE COM CAMINHÃO PIPA DE 6 M³, EM VIA URBANA PAVIMENTADA, DMT ATÉ 30KM (UNIDADE: M3XKM). AF_07/2020</v>
          </cell>
          <cell r="C7014" t="str">
            <v>M3XKM</v>
          </cell>
          <cell r="D7014">
            <v>3.4099999999999997</v>
          </cell>
          <cell r="E7014">
            <v>0.45</v>
          </cell>
          <cell r="F7014">
            <v>3.86</v>
          </cell>
        </row>
        <row r="7015">
          <cell r="A7015">
            <v>100958</v>
          </cell>
          <cell r="B7015" t="str">
            <v>TRANSPORTE COM CAMINHÃO PIPA DE 6 M³, EM VIA URBANA PAVIMENTADA, ADICIONAL PARA DMT EXCEDENTE A 30 KM (UNIDADE: M3XKM). AF_07/2020</v>
          </cell>
          <cell r="C7015" t="str">
            <v>M3XKM</v>
          </cell>
          <cell r="D7015">
            <v>1.37</v>
          </cell>
          <cell r="E7015">
            <v>0.18</v>
          </cell>
          <cell r="F7015">
            <v>1.55</v>
          </cell>
        </row>
        <row r="7016">
          <cell r="A7016">
            <v>100959</v>
          </cell>
          <cell r="B7016" t="str">
            <v>TRANSPORTE COM CAMINHÃO PIPA DE 6 M³, EM VIA INTERNA (DENTRO DO CANTEIRO - UNIDADE: M3XKM). AF_07/2020</v>
          </cell>
          <cell r="C7016" t="str">
            <v>M3XKM</v>
          </cell>
          <cell r="D7016">
            <v>10.26</v>
          </cell>
          <cell r="E7016">
            <v>1.34</v>
          </cell>
          <cell r="F7016">
            <v>11.6</v>
          </cell>
        </row>
        <row r="7017">
          <cell r="A7017">
            <v>100960</v>
          </cell>
          <cell r="B7017" t="str">
            <v>TRANSPORTE COM CAMINHÃO PIPA DE 10 M³, EM VIA URBANA EM LEITO NATURAL (UNIDADE: M3XKM). AF_07/2020</v>
          </cell>
          <cell r="C7017" t="str">
            <v>M3XKM</v>
          </cell>
          <cell r="D7017">
            <v>3.27</v>
          </cell>
          <cell r="E7017">
            <v>0.33</v>
          </cell>
          <cell r="F7017">
            <v>3.6</v>
          </cell>
        </row>
        <row r="7018">
          <cell r="A7018">
            <v>100961</v>
          </cell>
          <cell r="B7018" t="str">
            <v>TRANSPORTE COM CAMINHÃO PIPA DE 10 M³, EM VIA URBANA EM REVESTIMENTO PRIMÁRIO (UNIDADE: M3XKM). AF_07/2020</v>
          </cell>
          <cell r="C7018" t="str">
            <v>M3XKM</v>
          </cell>
          <cell r="D7018">
            <v>2.84</v>
          </cell>
          <cell r="E7018">
            <v>0.28999999999999998</v>
          </cell>
          <cell r="F7018">
            <v>3.13</v>
          </cell>
        </row>
        <row r="7019">
          <cell r="A7019">
            <v>100962</v>
          </cell>
          <cell r="B7019" t="str">
            <v>TRANSPORTE COM CAMINHÃO PIPA DE 10 M³, EM VIA URBANA PAVIMENTADA, DMT ATÉ 30KM (UNIDADE: M3XKM). AF_07/2020</v>
          </cell>
          <cell r="C7019" t="str">
            <v>M3XKM</v>
          </cell>
          <cell r="D7019">
            <v>2.59</v>
          </cell>
          <cell r="E7019">
            <v>0.27</v>
          </cell>
          <cell r="F7019">
            <v>2.86</v>
          </cell>
        </row>
        <row r="7020">
          <cell r="A7020">
            <v>100963</v>
          </cell>
          <cell r="B7020" t="str">
            <v>TRANSPORTE COM CAMINHÃO PIPA DE 10 M³, EM VIA URBANA PAVIMENTADA, ADICIONAL PARA DMT EXCEDENTE A 30 KM (UNIDADE: M3XKM). AF_07/2020</v>
          </cell>
          <cell r="C7020" t="str">
            <v>M3XKM</v>
          </cell>
          <cell r="D7020">
            <v>1.0299999999999998</v>
          </cell>
          <cell r="E7020">
            <v>0.1</v>
          </cell>
          <cell r="F7020">
            <v>1.1299999999999999</v>
          </cell>
        </row>
        <row r="7021">
          <cell r="A7021">
            <v>100964</v>
          </cell>
          <cell r="B7021" t="str">
            <v>TRANSPORTE COM CAMINHÃO PIPA DE 10 M³, EM VIA INTERNA (DENTRO DO CANTEIRO - UNIDADE: M3XKM). AF_07/2020</v>
          </cell>
          <cell r="C7021" t="str">
            <v>M3XKM</v>
          </cell>
          <cell r="D7021">
            <v>7.8599999999999994</v>
          </cell>
          <cell r="E7021">
            <v>0.81</v>
          </cell>
          <cell r="F7021">
            <v>8.67</v>
          </cell>
        </row>
        <row r="7022">
          <cell r="A7022">
            <v>100973</v>
          </cell>
          <cell r="B7022" t="str">
            <v>CARGA, MANOBRA E DESCARGA DE SOLOS E MATERIAIS GRANULARES EM CAMINHÃO BASCULANTE 6 M³ - CARGA COM PÁ CARREGADEIRA (CAÇAMBA DE 1,7 A 2,8 M³ / 128 HP) E DESCARGA LIVRE (UNIDADE: M3). AF_07/2020</v>
          </cell>
          <cell r="C7022" t="str">
            <v>M3</v>
          </cell>
          <cell r="D7022">
            <v>7.7499999999999991</v>
          </cell>
          <cell r="E7022">
            <v>1.61</v>
          </cell>
          <cell r="F7022">
            <v>9.36</v>
          </cell>
        </row>
        <row r="7023">
          <cell r="A7023">
            <v>100974</v>
          </cell>
          <cell r="B7023" t="str">
            <v>CARGA, MANOBRA E DESCARGA DE SOLOS E MATERIAIS GRANULARES EM CAMINHÃO BASCULANTE 10 M³ - CARGA COM PÁ CARREGADEIRA (CAÇAMBA DE 1,7 A 2,8 M³ / 128 HP) E DESCARGA LIVRE (UNIDADE: M3). AF_07/2020</v>
          </cell>
          <cell r="C7023" t="str">
            <v>M3</v>
          </cell>
          <cell r="D7023">
            <v>7.74</v>
          </cell>
          <cell r="E7023">
            <v>1.19</v>
          </cell>
          <cell r="F7023">
            <v>8.93</v>
          </cell>
        </row>
        <row r="7024">
          <cell r="A7024">
            <v>100975</v>
          </cell>
          <cell r="B7024" t="str">
            <v>CARGA, MANOBRA E DESCARGA DE SOLOS E MATERIAIS GRANULARES EM CAMINHÃO BASCULANTE 14 M³ - CARGA COM PÁ CARREGADEIRA (CAÇAMBA DE 1,7 A 2,8 M³ / 128 HP) E DESCARGA LIVRE (UNIDADE: M3). AF_07/2020</v>
          </cell>
          <cell r="C7024" t="str">
            <v>M3</v>
          </cell>
          <cell r="D7024">
            <v>7.620000000000001</v>
          </cell>
          <cell r="E7024">
            <v>1.01</v>
          </cell>
          <cell r="F7024">
            <v>8.6300000000000008</v>
          </cell>
        </row>
        <row r="7025">
          <cell r="A7025">
            <v>100965</v>
          </cell>
          <cell r="B7025" t="str">
            <v>TRANSPORTE COM CAMINHÃO TANQUE DE TRANSPORTE DE MATERIAL ASFÁLTICO DE 30000 L, EM VIA URBANA EM  LEITO NATURAL (UNIDADE: TXKM). AF_07/2020</v>
          </cell>
          <cell r="C7025" t="str">
            <v>TXKM</v>
          </cell>
          <cell r="D7025">
            <v>1.56</v>
          </cell>
          <cell r="E7025">
            <v>0.13</v>
          </cell>
          <cell r="F7025">
            <v>1.69</v>
          </cell>
        </row>
        <row r="7026">
          <cell r="A7026">
            <v>100966</v>
          </cell>
          <cell r="B7026" t="str">
            <v>TRANSPORTE COM CAMINHÃO TANQUE DE TRANSPORTE DE MATERIAL ASFÁLTICO DE 30000 L, EM VIA URBANA EM  REVESTIMENTO PRIMÁRIO (UNIDADE: TXKM). AF_07/2020</v>
          </cell>
          <cell r="C7026" t="str">
            <v>TXKM</v>
          </cell>
          <cell r="D7026">
            <v>1.3299999999999998</v>
          </cell>
          <cell r="E7026">
            <v>0.11</v>
          </cell>
          <cell r="F7026">
            <v>1.44</v>
          </cell>
        </row>
        <row r="7027">
          <cell r="A7027">
            <v>100969</v>
          </cell>
          <cell r="B7027" t="str">
            <v>TRANSPORTE COM CAMINHÃO TANQUE DE TRANSPORTE DE MATERIAL ASFÁLTICO DE 20000 L, EM VIA URBANA EM LEITO NATURAL (UNIDADE: TXKM). AF_07/2020</v>
          </cell>
          <cell r="C7027" t="str">
            <v>TXKM</v>
          </cell>
          <cell r="D7027">
            <v>2.0100000000000002</v>
          </cell>
          <cell r="E7027">
            <v>0.21</v>
          </cell>
          <cell r="F7027">
            <v>2.2200000000000002</v>
          </cell>
        </row>
        <row r="7028">
          <cell r="A7028">
            <v>100970</v>
          </cell>
          <cell r="B7028" t="str">
            <v>TRANSPORTE COM CAMINHÃO TANQUE DE TRANSPORTE DE MATERIAL ASFÁLTICO DE 20000 L, EM VIA URBANA EM  REVESTIMENTO PRIMÁRIO (UNIDADE: TXKM). AF_07/2020</v>
          </cell>
          <cell r="C7028" t="str">
            <v>TXKM</v>
          </cell>
          <cell r="D7028">
            <v>1.71</v>
          </cell>
          <cell r="E7028">
            <v>0.17</v>
          </cell>
          <cell r="F7028">
            <v>1.88</v>
          </cell>
        </row>
        <row r="7029">
          <cell r="A7029">
            <v>102330</v>
          </cell>
          <cell r="B7029" t="str">
            <v>TRANSPORTE COM CAMINHÃO TANQUE DE TRANSPORTE DE MATERIAL ASFÁLTICO DE 30000 L, EM VIA URBANA PAVIMENTADA, DMT ATÉ 30KM (UNIDADE: TXKM). AF_07/2020</v>
          </cell>
          <cell r="C7029" t="str">
            <v>TXKM</v>
          </cell>
          <cell r="D7029">
            <v>1.25</v>
          </cell>
          <cell r="E7029">
            <v>0.1</v>
          </cell>
          <cell r="F7029">
            <v>1.35</v>
          </cell>
        </row>
        <row r="7030">
          <cell r="A7030">
            <v>102331</v>
          </cell>
          <cell r="B7030" t="str">
            <v>TRANSPORTE COM CAMINHÃO TANQUE DE TRANSPORTE DE MATERIAL ASFÁLTICO DE 30000 L, EM VIA URBANA PAVIMENTADA, ADICIONAL PARA DMT EXCEDENTE A 30 KM (UNIDADE: TXKM). AF_07/2020</v>
          </cell>
          <cell r="C7030" t="str">
            <v>TXKM</v>
          </cell>
          <cell r="D7030">
            <v>0.49000000000000005</v>
          </cell>
          <cell r="E7030">
            <v>0.04</v>
          </cell>
          <cell r="F7030">
            <v>0.53</v>
          </cell>
        </row>
        <row r="7031">
          <cell r="A7031">
            <v>102332</v>
          </cell>
          <cell r="B7031" t="str">
            <v>TRANSPORTE COM CAMINHÃO TANQUE DE TRANSPORTE DE MATERIAL ASFÁLTICO DE 20000 L, EM VIA URBANA PAVIMENTADA, DMT ATÉ 30KM (UNIDADE: TXKM). AF_07/2020</v>
          </cell>
          <cell r="C7031" t="str">
            <v>TXKM</v>
          </cell>
          <cell r="D7031">
            <v>1.59</v>
          </cell>
          <cell r="E7031">
            <v>0.17</v>
          </cell>
          <cell r="F7031">
            <v>1.76</v>
          </cell>
        </row>
        <row r="7032">
          <cell r="A7032">
            <v>102333</v>
          </cell>
          <cell r="B7032" t="str">
            <v>TRANSPORTE COM CAMINHÃO TANQUE DE TRANSPORTE DE MATERIAL ASFÁLTICO DE 20000 L, EM VIA URBANA PAVIMENTADA, ADICIONAL PARA DMT EXCEDENTE A 30 KM (UNIDADE: TXKM). AF_07/2020</v>
          </cell>
          <cell r="C7032" t="str">
            <v>TXKM</v>
          </cell>
          <cell r="D7032">
            <v>0.65999999999999992</v>
          </cell>
          <cell r="E7032">
            <v>0.05</v>
          </cell>
          <cell r="F7032">
            <v>0.71</v>
          </cell>
        </row>
        <row r="7033">
          <cell r="A7033">
            <v>101019</v>
          </cell>
          <cell r="B7033" t="str">
            <v>CARGA, MANOBRA E DESCARGA MANUAL DE TUBOS PLÁSTICOS, DN MENOR OU IGUAL A 100 MM, EM CAMINHÃO CARROCERIA 9T. AF_07/2020</v>
          </cell>
          <cell r="C7033" t="str">
            <v>T</v>
          </cell>
          <cell r="D7033">
            <v>418.68</v>
          </cell>
          <cell r="E7033">
            <v>173.3</v>
          </cell>
          <cell r="F7033">
            <v>591.98</v>
          </cell>
        </row>
        <row r="7034">
          <cell r="A7034">
            <v>101479</v>
          </cell>
          <cell r="B7034" t="str">
            <v>CARGA, MANOBRA E DESCARGA MANUAL DE TUBOS PLÁSTICOS, DN 200 MM, EM CAMINHÃO CARROCERIA 9T. AF_07/2020</v>
          </cell>
          <cell r="C7034" t="str">
            <v>T</v>
          </cell>
          <cell r="D7034">
            <v>121.97999999999999</v>
          </cell>
          <cell r="E7034">
            <v>50.49</v>
          </cell>
          <cell r="F7034">
            <v>172.47</v>
          </cell>
        </row>
        <row r="7035">
          <cell r="A7035">
            <v>102568</v>
          </cell>
          <cell r="B7035" t="str">
            <v>CARGA, MANOBRA E DESCARGA MANUAL DE TUBOS PLÁSTICOS, DN 150 MM, EM CAMINHÃO CARROCERIA 9T. AF_06/2021</v>
          </cell>
          <cell r="C7035" t="str">
            <v>T</v>
          </cell>
          <cell r="D7035">
            <v>207.8</v>
          </cell>
          <cell r="E7035">
            <v>86.02</v>
          </cell>
          <cell r="F7035">
            <v>293.82</v>
          </cell>
        </row>
        <row r="7036">
          <cell r="A7036">
            <v>100976</v>
          </cell>
          <cell r="B7036" t="str">
            <v>CARGA, MANOBRA E DESCARGA DE SOLOS E MATERIAIS GRANULARES EM CAMINHÃO BASCULANTE 18 M³ - CARGA COM PÁ CARREGADEIRA (CAÇAMBA DE 1,7 A 2,8 M³ / 128 HP) E DESCARGA LIVRE (UNIDADE: M3). AF_07/2020</v>
          </cell>
          <cell r="C7036" t="str">
            <v>M3</v>
          </cell>
          <cell r="D7036">
            <v>7.5399999999999991</v>
          </cell>
          <cell r="E7036">
            <v>0.91</v>
          </cell>
          <cell r="F7036">
            <v>8.4499999999999993</v>
          </cell>
        </row>
        <row r="7037">
          <cell r="A7037">
            <v>100977</v>
          </cell>
          <cell r="B7037" t="str">
            <v>CARGA, MANOBRA E DESCARGA DE SOLOS E MATERIAIS GRANULARES EM CAMINHÃO BASCULANTE 6 M³ - CARGA COM ESCAVADEIRA HIDRÁULICA (CAÇAMBA DE 1,20 M³ / 155 HP) E DESCARGA LIVRE (UNIDADE: M3). AF_07/2020</v>
          </cell>
          <cell r="C7037" t="str">
            <v>M3</v>
          </cell>
          <cell r="D7037">
            <v>6.35</v>
          </cell>
          <cell r="E7037">
            <v>1.37</v>
          </cell>
          <cell r="F7037">
            <v>7.72</v>
          </cell>
        </row>
        <row r="7038">
          <cell r="A7038">
            <v>100978</v>
          </cell>
          <cell r="B7038" t="str">
            <v>CARGA, MANOBRA E DESCARGA DE SOLOS E MATERIAIS GRANULARES EM CAMINHÃO BASCULANTE 10 M³ - CARGA COM ESCAVADEIRA HIDRÁULICA (CAÇAMBA DE 1,20 M³ / 155 HP) E DESCARGA LIVRE (UNIDADE: M3). AF_07/2020</v>
          </cell>
          <cell r="C7038" t="str">
            <v>M3</v>
          </cell>
          <cell r="D7038">
            <v>5.98</v>
          </cell>
          <cell r="E7038">
            <v>0.94</v>
          </cell>
          <cell r="F7038">
            <v>6.92</v>
          </cell>
        </row>
        <row r="7039">
          <cell r="A7039">
            <v>100979</v>
          </cell>
          <cell r="B7039" t="str">
            <v>CARGA, MANOBRA E DESCARGA DE SOLOS E MATERIAIS GRANULARES EM CAMINHÃO BASCULANTE 14 M³ - CARGA COM ESCAVADEIRA HIDRÁULICA (CAÇAMBA DE 1,20 M³ / 155 HP) E DESCARGA LIVRE (UNIDADE: M3). AF_07/2020</v>
          </cell>
          <cell r="C7039" t="str">
            <v>M3</v>
          </cell>
          <cell r="D7039">
            <v>5.62</v>
          </cell>
          <cell r="E7039">
            <v>0.76</v>
          </cell>
          <cell r="F7039">
            <v>6.38</v>
          </cell>
        </row>
        <row r="7040">
          <cell r="A7040">
            <v>100980</v>
          </cell>
          <cell r="B7040" t="str">
            <v>CARGA, MANOBRA E DESCARGA DE SOLOS E MATERIAIS GRANULARES EM CAMINHÃO BASCULANTE 18 M³ - CARGA COM ESCAVADEIRA HIDRÁULICA (CAÇAMBA DE 1,20 M³ / 155 HP) E DESCARGA LIVRE (UNIDADE: M3). AF_07/2020</v>
          </cell>
          <cell r="C7040" t="str">
            <v>M3</v>
          </cell>
          <cell r="D7040">
            <v>5.38</v>
          </cell>
          <cell r="E7040">
            <v>0.65</v>
          </cell>
          <cell r="F7040">
            <v>6.03</v>
          </cell>
        </row>
        <row r="7041">
          <cell r="A7041">
            <v>100981</v>
          </cell>
          <cell r="B7041" t="str">
            <v>CARGA, MANOBRA E DESCARGA DE ENTULHO EM CAMINHÃO BASCULANTE 6 M³ - CARGA COM ESCAVADEIRA HIDRÁULICA  (CAÇAMBA DE 0,80 M³ / 111 HP) E DESCARGA LIVRE (UNIDADE: M3). AF_07/2020</v>
          </cell>
          <cell r="C7041" t="str">
            <v>M3</v>
          </cell>
          <cell r="D7041">
            <v>7.7600000000000007</v>
          </cell>
          <cell r="E7041">
            <v>1.64</v>
          </cell>
          <cell r="F7041">
            <v>9.4</v>
          </cell>
        </row>
        <row r="7042">
          <cell r="A7042">
            <v>100982</v>
          </cell>
          <cell r="B7042" t="str">
            <v>CARGA, MANOBRA E DESCARGA DE ENTULHO EM CAMINHÃO BASCULANTE 10 M³ - CARGA COM ESCAVADEIRA HIDRÁULICA  (CAÇAMBA DE 0,80 M³ / 111 HP) E DESCARGA LIVRE (UNIDADE: M3). AF_07/2020</v>
          </cell>
          <cell r="C7042" t="str">
            <v>M3</v>
          </cell>
          <cell r="D7042">
            <v>7.7399999999999993</v>
          </cell>
          <cell r="E7042">
            <v>1.21</v>
          </cell>
          <cell r="F7042">
            <v>8.9499999999999993</v>
          </cell>
        </row>
        <row r="7043">
          <cell r="A7043">
            <v>100983</v>
          </cell>
          <cell r="B7043" t="str">
            <v>CARGA, MANOBRA E DESCARGA DE ENTULHO EM CAMINHÃO BASCULANTE 14 M³ - CARGA COM ESCAVADEIRA HIDRÁULICA  (CAÇAMBA DE 0,80 M³ / 111 HP) E DESCARGA LIVRE (UNIDADE: M3). AF_07/2020</v>
          </cell>
          <cell r="C7043" t="str">
            <v>M3</v>
          </cell>
          <cell r="D7043">
            <v>7.62</v>
          </cell>
          <cell r="E7043">
            <v>1.03</v>
          </cell>
          <cell r="F7043">
            <v>8.65</v>
          </cell>
        </row>
        <row r="7044">
          <cell r="A7044">
            <v>100984</v>
          </cell>
          <cell r="B7044" t="str">
            <v>CARGA, MANOBRA E DESCARGA DE ENTULHO EM CAMINHÃO BASCULANTE 18 M³ - CARGA COM ESCAVADEIRA HIDRÁULICA  (CAÇAMBA DE 0,80 M³ / 111 HP) E DESCARGA LIVRE (UNIDADE: M3). AF_07/2020</v>
          </cell>
          <cell r="C7044" t="str">
            <v>M3</v>
          </cell>
          <cell r="D7044">
            <v>7.5300000000000011</v>
          </cell>
          <cell r="E7044">
            <v>0.93</v>
          </cell>
          <cell r="F7044">
            <v>8.4600000000000009</v>
          </cell>
        </row>
        <row r="7045">
          <cell r="A7045">
            <v>100985</v>
          </cell>
          <cell r="B7045" t="str">
            <v>CARGA DE MISTURA ASFÁLTICA EM CAMINHÃO BASCULANTE 6 M³ (UNIDADE: M3). AF_07/2020</v>
          </cell>
          <cell r="C7045" t="str">
            <v>M3</v>
          </cell>
          <cell r="D7045">
            <v>6.22</v>
          </cell>
          <cell r="E7045">
            <v>1.3</v>
          </cell>
          <cell r="F7045">
            <v>7.52</v>
          </cell>
        </row>
        <row r="7046">
          <cell r="A7046">
            <v>100986</v>
          </cell>
          <cell r="B7046" t="str">
            <v>CARGA DE MISTURA ASFÁLTICA EM CAMINHÃO BASCULANTE 10 M³ (UNIDADE: M3). AF_07/2020</v>
          </cell>
          <cell r="C7046" t="str">
            <v>M3</v>
          </cell>
          <cell r="D7046">
            <v>7.8900000000000006</v>
          </cell>
          <cell r="E7046">
            <v>1.0900000000000001</v>
          </cell>
          <cell r="F7046">
            <v>8.98</v>
          </cell>
        </row>
        <row r="7047">
          <cell r="A7047">
            <v>100987</v>
          </cell>
          <cell r="B7047" t="str">
            <v>CARGA DE MISTURA ASFÁLTICA EM CAMINHÃO BASCULANTE 14 M³ (UNIDADE: M3). AF_07/2020</v>
          </cell>
          <cell r="C7047" t="str">
            <v>M3</v>
          </cell>
          <cell r="D7047">
            <v>8.7900000000000009</v>
          </cell>
          <cell r="E7047">
            <v>1.01</v>
          </cell>
          <cell r="F7047">
            <v>9.8000000000000007</v>
          </cell>
        </row>
        <row r="7048">
          <cell r="A7048">
            <v>100988</v>
          </cell>
          <cell r="B7048" t="str">
            <v>CARGA DE MISTURA ASFÁLTICA EM CAMINHÃO BASCULANTE 18 M³ (UNIDADE: M3). AF_07/2020</v>
          </cell>
          <cell r="C7048" t="str">
            <v>M3</v>
          </cell>
          <cell r="D7048">
            <v>9.41</v>
          </cell>
          <cell r="E7048">
            <v>0.96</v>
          </cell>
          <cell r="F7048">
            <v>10.37</v>
          </cell>
        </row>
        <row r="7049">
          <cell r="A7049">
            <v>100989</v>
          </cell>
          <cell r="B7049" t="str">
            <v>CARGA, MANOBRA E DESCARGA DE SOLOS E MATERIAIS GRANULARES EM CAMINHÃO BASCULANTE 6 M³ - CARGA COM PÁ CARREGADEIRA (CAÇAMBA DE 1,7 A 2,8 M³ / 128 HP) E DESCARGA LIVRE (UNIDADE: T). AF_07/2020</v>
          </cell>
          <cell r="C7049" t="str">
            <v>T</v>
          </cell>
          <cell r="D7049">
            <v>5.17</v>
          </cell>
          <cell r="E7049">
            <v>1.07</v>
          </cell>
          <cell r="F7049">
            <v>6.24</v>
          </cell>
        </row>
        <row r="7050">
          <cell r="A7050">
            <v>100990</v>
          </cell>
          <cell r="B7050" t="str">
            <v>CARGA, MANOBRA E DESCARGA DE SOLOS E MATERIAIS GRANULARES EM CAMINHÃO BASCULANTE 10 M³ - CARGA COM PÁ CARREGADEIRA (CAÇAMBA DE 1,7 A 2,8 M³ / 128 HP) E DESCARGA LIVRE (UNIDADE: T). AF_07/2020</v>
          </cell>
          <cell r="C7050" t="str">
            <v>T</v>
          </cell>
          <cell r="D7050">
            <v>5.16</v>
          </cell>
          <cell r="E7050">
            <v>0.8</v>
          </cell>
          <cell r="F7050">
            <v>5.96</v>
          </cell>
        </row>
        <row r="7051">
          <cell r="A7051">
            <v>100991</v>
          </cell>
          <cell r="B7051" t="str">
            <v>CARGA, MANOBRA E DESCARGA DE SOLOS E MATERIAIS GRANULARES EM CAMINHÃO BASCULANTE 14 M³ - CARGA COM PÁ CARREGADEIRA (CAÇAMBA DE 1,7 A 2,8 M³ / 128 HP) E DESCARGA LIVRE (UNIDADE: T). AF_07/2020</v>
          </cell>
          <cell r="C7051" t="str">
            <v>T</v>
          </cell>
          <cell r="D7051">
            <v>5.09</v>
          </cell>
          <cell r="E7051">
            <v>0.69</v>
          </cell>
          <cell r="F7051">
            <v>5.78</v>
          </cell>
        </row>
        <row r="7052">
          <cell r="A7052">
            <v>100992</v>
          </cell>
          <cell r="B7052" t="str">
            <v>CARGA, MANOBRA E DESCARGA DE SOLOS E MATERIAIS GRANULARES EM CAMINHÃO BASCULANTE 18 M³ - CARGA COM PÁ CARREGADEIRA (CAÇAMBA DE 1,7 A 2,8 M³ / 128 HP) E DESCARGA LIVRE (UNIDADE: T). AF_07/2020</v>
          </cell>
          <cell r="C7052" t="str">
            <v>T</v>
          </cell>
          <cell r="D7052">
            <v>5.0199999999999996</v>
          </cell>
          <cell r="E7052">
            <v>0.61</v>
          </cell>
          <cell r="F7052">
            <v>5.63</v>
          </cell>
        </row>
        <row r="7053">
          <cell r="A7053">
            <v>100993</v>
          </cell>
          <cell r="B7053" t="str">
            <v>CARGA, MANOBRA E DESCARGA DE SOLOS E MATERIAIS GRANULARES EM CAMINHÃO BASCULANTE 6 M³ - CARGA COM ESCAVADEIRA HIDRÁULICA (CAÇAMBA DE 1,20 M³ / 155 HP) E DESCARGA LIVRE (UNIDADE: T). AF_07/2020</v>
          </cell>
          <cell r="C7053" t="str">
            <v>T</v>
          </cell>
          <cell r="D7053">
            <v>4.22</v>
          </cell>
          <cell r="E7053">
            <v>0.92</v>
          </cell>
          <cell r="F7053">
            <v>5.14</v>
          </cell>
        </row>
        <row r="7054">
          <cell r="A7054">
            <v>100994</v>
          </cell>
          <cell r="B7054" t="str">
            <v>CARGA, MANOBRA E DESCARGA DE SOLOS E MATERIAIS GRANULARES EM CAMINHÃO BASCULANTE 10 M³ - CARGA COM ESCAVADEIRA HIDRÁULICA (CAÇAMBA DE 1,20 M³ / 155 HP) E DESCARGA LIVRE (UNIDADE: T). AF_07/2020</v>
          </cell>
          <cell r="C7054" t="str">
            <v>T</v>
          </cell>
          <cell r="D7054">
            <v>3.96</v>
          </cell>
          <cell r="E7054">
            <v>0.63</v>
          </cell>
          <cell r="F7054">
            <v>4.59</v>
          </cell>
        </row>
        <row r="7055">
          <cell r="A7055">
            <v>100995</v>
          </cell>
          <cell r="B7055" t="str">
            <v>CARGA, MANOBRA E DESCARGA DE SOLOS E MATERIAIS GRANULARES EM CAMINHÃO BASCULANTE 14 M³ - CARGA COM ESCAVADEIRA HIDRÁULICA (CAÇAMBA DE 1,20 M³ / 155 HP) E DESCARGA LIVRE (UNIDADE: T). AF_07/2020</v>
          </cell>
          <cell r="C7055" t="str">
            <v>T</v>
          </cell>
          <cell r="D7055">
            <v>3.74</v>
          </cell>
          <cell r="E7055">
            <v>0.51</v>
          </cell>
          <cell r="F7055">
            <v>4.25</v>
          </cell>
        </row>
        <row r="7056">
          <cell r="A7056">
            <v>100996</v>
          </cell>
          <cell r="B7056" t="str">
            <v>CARGA, MANOBRA E DESCARGA DE SOLOS E MATERIAIS GRANULARES EM CAMINHÃO BASCULANTE 18 M³ - CARGA COM ESCAVADEIRA HIDRÁULICA (CAÇAMBA DE 1,20 M³ / 155 HP) E DESCARGA LIVRE (UNIDADE: T). AF_07/2020</v>
          </cell>
          <cell r="C7056" t="str">
            <v>T</v>
          </cell>
          <cell r="D7056">
            <v>3.56</v>
          </cell>
          <cell r="E7056">
            <v>0.44</v>
          </cell>
          <cell r="F7056">
            <v>4</v>
          </cell>
        </row>
        <row r="7057">
          <cell r="A7057">
            <v>100997</v>
          </cell>
          <cell r="B7057" t="str">
            <v>CARGA, MANOBRA E DESCARGA DE ENTULHO EM CAMINHÃO BASCULANTE 6 M³ - CARGA COM ESCAVADEIRA HIDRÁULICA  (CAÇAMBA DE 0,80 M³ / 111 HP) E DESCARGA LIVRE (UNIDADE: T). AF_07/2020</v>
          </cell>
          <cell r="C7057" t="str">
            <v>T</v>
          </cell>
          <cell r="D7057">
            <v>5.19</v>
          </cell>
          <cell r="E7057">
            <v>1.0900000000000001</v>
          </cell>
          <cell r="F7057">
            <v>6.28</v>
          </cell>
        </row>
        <row r="7058">
          <cell r="A7058">
            <v>100998</v>
          </cell>
          <cell r="B7058" t="str">
            <v>CARGA, MANOBRA E DESCARGA DE ENTULHO EM CAMINHÃO BASCULANTE 10 M³ - CARGA COM ESCAVADEIRA HIDRÁULICA  (CAÇAMBA DE 0,80 M³ / 111 HP) E DESCARGA LIVRE (UNIDADE: T). AF_07/2020</v>
          </cell>
          <cell r="C7058" t="str">
            <v>T</v>
          </cell>
          <cell r="D7058">
            <v>5.17</v>
          </cell>
          <cell r="E7058">
            <v>0.81</v>
          </cell>
          <cell r="F7058">
            <v>5.98</v>
          </cell>
        </row>
        <row r="7059">
          <cell r="A7059">
            <v>100999</v>
          </cell>
          <cell r="B7059" t="str">
            <v>CARGA, MANOBRA E DESCARGA DE ENTULHO EM CAMINHÃO BASCULANTE 14 M³ - CARGA COM ESCAVADEIRA HIDRÁULICA  (CAÇAMBA DE 0,80 M³ / 111 HP) E DESCARGA LIVRE (UNIDADE: T). AF_07/2020</v>
          </cell>
          <cell r="C7059" t="str">
            <v>T</v>
          </cell>
          <cell r="D7059">
            <v>5.0999999999999996</v>
          </cell>
          <cell r="E7059">
            <v>0.69</v>
          </cell>
          <cell r="F7059">
            <v>5.79</v>
          </cell>
        </row>
        <row r="7060">
          <cell r="A7060">
            <v>101000</v>
          </cell>
          <cell r="B7060" t="str">
            <v>CARGA, MANOBRA E DESCARGA DE ENTULHO EM CAMINHÃO BASCULANTE 18 M³ - CARGA COM ESCAVADEIRA HIDRÁULICA  (CAÇAMBA DE 0,80 M³ / 111 HP) E DESCARGA LIVRE (UNIDADE: T). AF_07/2020</v>
          </cell>
          <cell r="C7060" t="str">
            <v>T</v>
          </cell>
          <cell r="D7060">
            <v>5.0199999999999996</v>
          </cell>
          <cell r="E7060">
            <v>0.62</v>
          </cell>
          <cell r="F7060">
            <v>5.64</v>
          </cell>
        </row>
        <row r="7061">
          <cell r="A7061">
            <v>101001</v>
          </cell>
          <cell r="B7061" t="str">
            <v>CARGA DE MISTURA ASFÁLTICA EM CAMINHÃO BASCULANTE 6 M³ (UNIDADE: T). AF_07/2020</v>
          </cell>
          <cell r="C7061" t="str">
            <v>T</v>
          </cell>
          <cell r="D7061">
            <v>4.1499999999999995</v>
          </cell>
          <cell r="E7061">
            <v>0.87</v>
          </cell>
          <cell r="F7061">
            <v>5.0199999999999996</v>
          </cell>
        </row>
        <row r="7062">
          <cell r="A7062">
            <v>101002</v>
          </cell>
          <cell r="B7062" t="str">
            <v>CARGA DE MISTURA ASFÁLTICA EM CAMINHÃO BASCULANTE 10 M³ (UNIDADE: T). AF_07/2020</v>
          </cell>
          <cell r="C7062" t="str">
            <v>T</v>
          </cell>
          <cell r="D7062">
            <v>5.25</v>
          </cell>
          <cell r="E7062">
            <v>0.73</v>
          </cell>
          <cell r="F7062">
            <v>5.98</v>
          </cell>
        </row>
        <row r="7063">
          <cell r="A7063">
            <v>101003</v>
          </cell>
          <cell r="B7063" t="str">
            <v>CARGA DE MISTURA ASFÁLTICA EM CAMINHÃO BASCULANTE 14 M³ (UNIDADE: T). AF_07/2020</v>
          </cell>
          <cell r="C7063" t="str">
            <v>T</v>
          </cell>
          <cell r="D7063">
            <v>5.85</v>
          </cell>
          <cell r="E7063">
            <v>0.67</v>
          </cell>
          <cell r="F7063">
            <v>6.52</v>
          </cell>
        </row>
        <row r="7064">
          <cell r="A7064">
            <v>101004</v>
          </cell>
          <cell r="B7064" t="str">
            <v>CARGA DE MISTURA ASFÁLTICA EM CAMINHÃO BASCULANTE 18 M³ (UNIDADE: T). AF_07/2020</v>
          </cell>
          <cell r="C7064" t="str">
            <v>T</v>
          </cell>
          <cell r="D7064">
            <v>6.2700000000000005</v>
          </cell>
          <cell r="E7064">
            <v>0.64</v>
          </cell>
          <cell r="F7064">
            <v>6.91</v>
          </cell>
        </row>
        <row r="7065">
          <cell r="A7065">
            <v>101005</v>
          </cell>
          <cell r="B7065" t="str">
            <v>CARGA, MANOBRA E DESCARGA DE ÁGUA EM CAMINHÃO PIPA 6 M³. AF_07/2020</v>
          </cell>
          <cell r="C7065" t="str">
            <v>M3</v>
          </cell>
          <cell r="D7065">
            <v>16.37</v>
          </cell>
          <cell r="E7065">
            <v>2.14</v>
          </cell>
          <cell r="F7065">
            <v>18.510000000000002</v>
          </cell>
        </row>
        <row r="7066">
          <cell r="A7066">
            <v>101006</v>
          </cell>
          <cell r="B7066" t="str">
            <v>CARGA, MANOBRA E DESCARGA DE ÁGUA EM CAMINHÃO PIPA 10 M³. AF_07/2020</v>
          </cell>
          <cell r="C7066" t="str">
            <v>M3</v>
          </cell>
          <cell r="D7066">
            <v>18.649999999999999</v>
          </cell>
          <cell r="E7066">
            <v>1.92</v>
          </cell>
          <cell r="F7066">
            <v>20.57</v>
          </cell>
        </row>
        <row r="7067">
          <cell r="A7067">
            <v>101007</v>
          </cell>
          <cell r="B7067" t="str">
            <v>CARGA DE ÁGUA EM CAMINHÃO PIPA 6 M³. AF_07/2020</v>
          </cell>
          <cell r="C7067" t="str">
            <v>M3</v>
          </cell>
          <cell r="D7067">
            <v>4.74</v>
          </cell>
          <cell r="E7067">
            <v>0.62</v>
          </cell>
          <cell r="F7067">
            <v>5.36</v>
          </cell>
        </row>
        <row r="7068">
          <cell r="A7068">
            <v>101008</v>
          </cell>
          <cell r="B7068" t="str">
            <v>CARGA DE ÁGUA EM CAMINHÃO PIPA 10 M³. AF_07/2020</v>
          </cell>
          <cell r="C7068" t="str">
            <v>M3</v>
          </cell>
          <cell r="D7068">
            <v>4.9300000000000006</v>
          </cell>
          <cell r="E7068">
            <v>0.51</v>
          </cell>
          <cell r="F7068">
            <v>5.44</v>
          </cell>
        </row>
        <row r="7069">
          <cell r="A7069">
            <v>101009</v>
          </cell>
          <cell r="B7069" t="str">
            <v>CARGA, MANOBRA E DESCARGA DE POSTE DE CONCRETO EM CAMINHÃO CARROCERIA COM GUINDAUTO (MUNCK) 11,7 TM. AF_07/2020</v>
          </cell>
          <cell r="C7069" t="str">
            <v>T</v>
          </cell>
          <cell r="D7069">
            <v>37.72</v>
          </cell>
          <cell r="E7069">
            <v>5.16</v>
          </cell>
          <cell r="F7069">
            <v>42.88</v>
          </cell>
        </row>
        <row r="7070">
          <cell r="A7070">
            <v>101010</v>
          </cell>
          <cell r="B7070" t="str">
            <v>CARGA, MANOBRA E DESCARGA DE PERFIL METÁLICO EM CAMINHÃO CARROCERIA COM GUINDAUTO (MUNCK) 11,7 TM. AF_07/2020</v>
          </cell>
          <cell r="C7070" t="str">
            <v>T</v>
          </cell>
          <cell r="D7070">
            <v>23.770000000000003</v>
          </cell>
          <cell r="E7070">
            <v>3.24</v>
          </cell>
          <cell r="F7070">
            <v>27.01</v>
          </cell>
        </row>
        <row r="7071">
          <cell r="A7071">
            <v>101013</v>
          </cell>
          <cell r="B7071" t="str">
            <v>CARGA, MANOBRA E DESCARGA DE TUBOS DE CONCRETO, DN MENOR OU IGUAL A 300 MM, EM CAMINHÃO CARROCERIA COM GUINDAUTO (MUNCK) 11,7 TM. AF_07/2020</v>
          </cell>
          <cell r="C7071" t="str">
            <v>T</v>
          </cell>
          <cell r="D7071">
            <v>35.86</v>
          </cell>
          <cell r="E7071">
            <v>10.15</v>
          </cell>
          <cell r="F7071">
            <v>46.01</v>
          </cell>
        </row>
        <row r="7072">
          <cell r="A7072">
            <v>101014</v>
          </cell>
          <cell r="B7072" t="str">
            <v>CARGA, MANOBRA E DESCARGA DE TUBOS DE CONCRETO, DN 400 MM, EM CAMINHÃO CARROCERIA COM GUINDAUTO (MUNCK) 11,7 TM. AF_07/2020</v>
          </cell>
          <cell r="C7072" t="str">
            <v>T</v>
          </cell>
          <cell r="D7072">
            <v>32.86</v>
          </cell>
          <cell r="E7072">
            <v>9.2899999999999991</v>
          </cell>
          <cell r="F7072">
            <v>42.15</v>
          </cell>
        </row>
        <row r="7073">
          <cell r="A7073">
            <v>101015</v>
          </cell>
          <cell r="B7073" t="str">
            <v>CARGA, MANOBRA E DESCARGA DE TUBOS DE CONCRETO, DN 500 MM, EM CAMINHÃO CARROCERIA COM GUINDAUTO (MUNCK) 11,7 TM. AF_07/2020</v>
          </cell>
          <cell r="C7073" t="str">
            <v>T</v>
          </cell>
          <cell r="D7073">
            <v>26.990000000000002</v>
          </cell>
          <cell r="E7073">
            <v>7.64</v>
          </cell>
          <cell r="F7073">
            <v>34.630000000000003</v>
          </cell>
        </row>
        <row r="7074">
          <cell r="A7074">
            <v>101016</v>
          </cell>
          <cell r="B7074" t="str">
            <v>CARGA, MANOBRA E DESCARGA DE TUBOS METÁLICOS, DN MENOR OU IGUAL A 150 MM, EM CAMINHÃO CARROCERIA COM GUINDAUTO (MUNCK) 11,7 TM. AF_07/2020</v>
          </cell>
          <cell r="C7074" t="str">
            <v>T</v>
          </cell>
          <cell r="D7074">
            <v>31.24</v>
          </cell>
          <cell r="E7074">
            <v>8.84</v>
          </cell>
          <cell r="F7074">
            <v>40.08</v>
          </cell>
        </row>
        <row r="7075">
          <cell r="A7075">
            <v>101017</v>
          </cell>
          <cell r="B7075" t="str">
            <v>CARGA, MANOBRA E DESCARGA DE TUBOS METÁLICOS, DN 200 MM, EM CAMINHÃO CARROCERIA COM GUINDAUTO (MUNCK) 11,7 TM. AF_07/2020</v>
          </cell>
          <cell r="C7075" t="str">
            <v>T</v>
          </cell>
          <cell r="D7075">
            <v>23.7</v>
          </cell>
          <cell r="E7075">
            <v>6.69</v>
          </cell>
          <cell r="F7075">
            <v>30.39</v>
          </cell>
        </row>
        <row r="7076">
          <cell r="A7076">
            <v>101018</v>
          </cell>
          <cell r="B7076" t="str">
            <v>CARGA, MANOBRA E DESCARGA DE TUBOS METÁLICOS, DN 250 MM, EM CAMINHÃO CARROCERIA COM GUINDAUTO (MUNCK) 11,7 TM. AF_07/2020</v>
          </cell>
          <cell r="C7076" t="str">
            <v>T</v>
          </cell>
          <cell r="D7076">
            <v>19.440000000000001</v>
          </cell>
          <cell r="E7076">
            <v>5.52</v>
          </cell>
          <cell r="F7076">
            <v>24.96</v>
          </cell>
        </row>
        <row r="7077">
          <cell r="A7077">
            <v>101463</v>
          </cell>
          <cell r="B7077" t="str">
            <v>CARGA, MANOBRA E DESCARGA DE TUBOS DE CONCRETO, DN 600 MM, EM CAMINHÃO CARROCERIA COM GUINDAUTO (MUNCK) 11,7 TM. AF_07/2020</v>
          </cell>
          <cell r="C7077" t="str">
            <v>T</v>
          </cell>
          <cell r="D7077">
            <v>35.97</v>
          </cell>
          <cell r="E7077">
            <v>10.17</v>
          </cell>
          <cell r="F7077">
            <v>46.14</v>
          </cell>
        </row>
        <row r="7078">
          <cell r="A7078">
            <v>101464</v>
          </cell>
          <cell r="B7078" t="str">
            <v>CARGA, MANOBRA E DESCARGA DE TUBOS DE CONCRETO, DN 700 MM, EM CAMINHÃO CARROCERIA COM GUINDAUTO (MUNCK) 11,7 TM. AF_07/2020</v>
          </cell>
          <cell r="C7078" t="str">
            <v>T</v>
          </cell>
          <cell r="D7078">
            <v>27.63</v>
          </cell>
          <cell r="E7078">
            <v>7.81</v>
          </cell>
          <cell r="F7078">
            <v>35.44</v>
          </cell>
        </row>
        <row r="7079">
          <cell r="A7079">
            <v>101465</v>
          </cell>
          <cell r="B7079" t="str">
            <v>CARGA, MANOBRA E DESCARGA DE TUBOS DE CONCRETO, DN 800 MM, EM CAMINHÃO CARROCERIA COM GUINDAUTO (MUNCK) 11,7 TM. AF_07/2020</v>
          </cell>
          <cell r="C7079" t="str">
            <v>T</v>
          </cell>
          <cell r="D7079">
            <v>21.11</v>
          </cell>
          <cell r="E7079">
            <v>5.98</v>
          </cell>
          <cell r="F7079">
            <v>27.09</v>
          </cell>
        </row>
        <row r="7080">
          <cell r="A7080">
            <v>101466</v>
          </cell>
          <cell r="B7080" t="str">
            <v>CARGA, MANOBRA E DESCARGA DE TUBOS DE CONCRETO, DN 900 MM, EM CAMINHÃO CARROCERIA COM GUINDAUTO (MUNCK) 11,7 TM. AF_07/2020</v>
          </cell>
          <cell r="C7080" t="str">
            <v>T</v>
          </cell>
          <cell r="D7080">
            <v>17.18</v>
          </cell>
          <cell r="E7080">
            <v>4.8600000000000003</v>
          </cell>
          <cell r="F7080">
            <v>22.04</v>
          </cell>
        </row>
        <row r="7081">
          <cell r="A7081">
            <v>101467</v>
          </cell>
          <cell r="B7081" t="str">
            <v>CARGA, MANOBRA E DESCARGA DE TUBOS DE CONCRETO, DN 1000 MM, EM CAMINHÃO CARROCERIA COM GUINDAUTO (MUNCK) 11,7 TM. AF_07/2020</v>
          </cell>
          <cell r="C7081" t="str">
            <v>T</v>
          </cell>
          <cell r="D7081">
            <v>14.37</v>
          </cell>
          <cell r="E7081">
            <v>4.08</v>
          </cell>
          <cell r="F7081">
            <v>18.45</v>
          </cell>
        </row>
        <row r="7082">
          <cell r="A7082">
            <v>101468</v>
          </cell>
          <cell r="B7082" t="str">
            <v>CARGA, MANOBRA E DESCARGA DE TUBOS DE CONCRETO, DN 1200 MM, EM CAMINHÃO CARROCERIA COM GUINDAUTO (MUNCK) 11,7 TM. AF_07/2020</v>
          </cell>
          <cell r="C7082" t="str">
            <v>T</v>
          </cell>
          <cell r="D7082">
            <v>13.149999999999999</v>
          </cell>
          <cell r="E7082">
            <v>3.71</v>
          </cell>
          <cell r="F7082">
            <v>16.86</v>
          </cell>
        </row>
        <row r="7083">
          <cell r="A7083">
            <v>101469</v>
          </cell>
          <cell r="B7083" t="str">
            <v>CARGA, MANOBRA E DESCARGA DE TUBOS METÁLICOS, DN 300 MM, EM CAMINHÃO CARROCERIA COM GUINDAUTO (MUNCK) 11,7 TM. AF_07/2020</v>
          </cell>
          <cell r="C7083" t="str">
            <v>T</v>
          </cell>
          <cell r="D7083">
            <v>29.439999999999998</v>
          </cell>
          <cell r="E7083">
            <v>8.32</v>
          </cell>
          <cell r="F7083">
            <v>37.76</v>
          </cell>
        </row>
        <row r="7084">
          <cell r="A7084">
            <v>101470</v>
          </cell>
          <cell r="B7084" t="str">
            <v>CARGA, MANOBRA E DESCARGA DE TUBOS METÁLICOS, DN 350 MM, EM CAMINHÃO CARROCERIA COM GUINDAUTO (MUNCK) 11,7 TM. AF_07/2020</v>
          </cell>
          <cell r="C7084" t="str">
            <v>T</v>
          </cell>
          <cell r="D7084">
            <v>23.36</v>
          </cell>
          <cell r="E7084">
            <v>6.61</v>
          </cell>
          <cell r="F7084">
            <v>29.97</v>
          </cell>
        </row>
        <row r="7085">
          <cell r="A7085">
            <v>101471</v>
          </cell>
          <cell r="B7085" t="str">
            <v>CARGA, MANOBRA E DESCARGA DE TUBOS METÁLICOS, DN 400 MM, EM CAMINHÃO CARROCERIA COM GUINDAUTO (MUNCK) 11,7 TM. AF_07/2020</v>
          </cell>
          <cell r="C7085" t="str">
            <v>T</v>
          </cell>
          <cell r="D7085">
            <v>20.03</v>
          </cell>
          <cell r="E7085">
            <v>5.68</v>
          </cell>
          <cell r="F7085">
            <v>25.71</v>
          </cell>
        </row>
        <row r="7086">
          <cell r="A7086">
            <v>101472</v>
          </cell>
          <cell r="B7086" t="str">
            <v>CARGA, MANOBRA E DESCARGA DE TUBOS METÁLICOS, DN 500 MM, EM CAMINHÃO CARROCERIA COM GUINDAUTO (MUNCK) 11,7 TM. AF_07/2020</v>
          </cell>
          <cell r="C7086" t="str">
            <v>T</v>
          </cell>
          <cell r="D7086">
            <v>15.61</v>
          </cell>
          <cell r="E7086">
            <v>4.41</v>
          </cell>
          <cell r="F7086">
            <v>20.02</v>
          </cell>
        </row>
        <row r="7087">
          <cell r="A7087">
            <v>101473</v>
          </cell>
          <cell r="B7087" t="str">
            <v>CARGA, MANOBRA E DESCARGA DE TUBOS METÁLICOS, DN 600 MM, EM CAMINHÃO CARROCERIA COM GUINDAUTO (MUNCK) 11,7 TM. AF_07/2020</v>
          </cell>
          <cell r="C7087" t="str">
            <v>T</v>
          </cell>
          <cell r="D7087">
            <v>22.47</v>
          </cell>
          <cell r="E7087">
            <v>6.35</v>
          </cell>
          <cell r="F7087">
            <v>28.82</v>
          </cell>
        </row>
        <row r="7088">
          <cell r="A7088">
            <v>101474</v>
          </cell>
          <cell r="B7088" t="str">
            <v>CARGA, MANOBRA E DESCARGA DE TUBOS METÁLICOS, DN 700 MM, EM CAMINHÃO CARROCERIA COM GUINDAUTO (MUNCK) 11,7 TM. AF_07/2020</v>
          </cell>
          <cell r="C7088" t="str">
            <v>T</v>
          </cell>
          <cell r="D7088">
            <v>16.07</v>
          </cell>
          <cell r="E7088">
            <v>4.55</v>
          </cell>
          <cell r="F7088">
            <v>20.62</v>
          </cell>
        </row>
        <row r="7089">
          <cell r="A7089">
            <v>101475</v>
          </cell>
          <cell r="B7089" t="str">
            <v>CARGA, MANOBRA E DESCARGA DE TUBOS METÁLICOS, DN 800 MM, EM CAMINHÃO CARROCERIA COM GUINDAUTO (MUNCK) 11,7 TM. AF_07/2020</v>
          </cell>
          <cell r="C7089" t="str">
            <v>T</v>
          </cell>
          <cell r="D7089">
            <v>14.25</v>
          </cell>
          <cell r="E7089">
            <v>4.03</v>
          </cell>
          <cell r="F7089">
            <v>18.28</v>
          </cell>
        </row>
        <row r="7090">
          <cell r="A7090">
            <v>101476</v>
          </cell>
          <cell r="B7090" t="str">
            <v>CARGA, MANOBRA E DESCARGA DE TUBOS METÁLICOS, DN 900 MM, EM CAMINHÃO CARROCERIA COM GUINDAUTO (MUNCK) 11,7 TM. AF_07/2020</v>
          </cell>
          <cell r="C7090" t="str">
            <v>T</v>
          </cell>
          <cell r="D7090">
            <v>12.700000000000001</v>
          </cell>
          <cell r="E7090">
            <v>3.6</v>
          </cell>
          <cell r="F7090">
            <v>16.3</v>
          </cell>
        </row>
        <row r="7091">
          <cell r="A7091">
            <v>101477</v>
          </cell>
          <cell r="B7091" t="str">
            <v>CARGA, MANOBRA E DESCARGA DE TUBOS METÁLICOS, DN 1000 MM, EM CAMINHÃO CARROCERIA COM GUINDAUTO (MUNCK) 11,7 TM. AF_07/2020</v>
          </cell>
          <cell r="C7091" t="str">
            <v>T</v>
          </cell>
          <cell r="D7091">
            <v>10.42</v>
          </cell>
          <cell r="E7091">
            <v>2.94</v>
          </cell>
          <cell r="F7091">
            <v>13.36</v>
          </cell>
        </row>
        <row r="7092">
          <cell r="A7092">
            <v>101478</v>
          </cell>
          <cell r="B7092" t="str">
            <v>CARGA, MANOBRA E DESCARGA DE TUBOS METÁLICOS, DN 1200 MM, EM CAMINHÃO CARROCERIA COM GUINDAUTO (MUNCK) 11,7 TM. AF_07/2020</v>
          </cell>
          <cell r="C7092" t="str">
            <v>T</v>
          </cell>
          <cell r="D7092">
            <v>8.86</v>
          </cell>
          <cell r="E7092">
            <v>2.5</v>
          </cell>
          <cell r="F7092">
            <v>11.36</v>
          </cell>
        </row>
        <row r="7093">
          <cell r="A7093">
            <v>101480</v>
          </cell>
          <cell r="B7093" t="str">
            <v>CARGA, MANOBRA E DESCARGA DE TUBOS PLÁSTICOS, DN 250 MM, EM CAMINHÃO CARROCERIA COM GUINDAUTO (MUNCK) 11,7 TM. AF_07/2020</v>
          </cell>
          <cell r="C7093" t="str">
            <v>T</v>
          </cell>
          <cell r="D7093">
            <v>52.65</v>
          </cell>
          <cell r="E7093">
            <v>14.88</v>
          </cell>
          <cell r="F7093">
            <v>67.53</v>
          </cell>
        </row>
        <row r="7094">
          <cell r="A7094">
            <v>101481</v>
          </cell>
          <cell r="B7094" t="str">
            <v>CARGA, MANOBRA E DESCARGA DE TUBOS PLÁSTICOS, DN 300 MM, EM CAMINHÃO CARROCERIA COM GUINDAUTO (MUNCK) 11,7 TM. AF_07/2020</v>
          </cell>
          <cell r="C7094" t="str">
            <v>T</v>
          </cell>
          <cell r="D7094">
            <v>38.020000000000003</v>
          </cell>
          <cell r="E7094">
            <v>10.76</v>
          </cell>
          <cell r="F7094">
            <v>48.78</v>
          </cell>
        </row>
        <row r="7095">
          <cell r="A7095">
            <v>101482</v>
          </cell>
          <cell r="B7095" t="str">
            <v>CARGA, MANOBRA E DESCARGA DE TUBOS PLÁSTICOS, DN 400 MM, EM CAMINHÃO CARROCERIA COM GUINDAUTO (MUNCK) 11,7 TM. AF_07/2020</v>
          </cell>
          <cell r="C7095" t="str">
            <v>T</v>
          </cell>
          <cell r="D7095">
            <v>28.43</v>
          </cell>
          <cell r="E7095">
            <v>8.0299999999999994</v>
          </cell>
          <cell r="F7095">
            <v>36.46</v>
          </cell>
        </row>
        <row r="7096">
          <cell r="A7096">
            <v>101483</v>
          </cell>
          <cell r="B7096" t="str">
            <v>CARGA, MANOBRA E DESCARGA DE TUBOS PLÁSTICOS, DN 500 MM, EM CAMINHÃO CARROCERIA COM GUINDAUTO (MUNCK) 11,7 TM. AF_07/2020</v>
          </cell>
          <cell r="C7096" t="str">
            <v>T</v>
          </cell>
          <cell r="D7096">
            <v>29.49</v>
          </cell>
          <cell r="E7096">
            <v>8.34</v>
          </cell>
          <cell r="F7096">
            <v>37.83</v>
          </cell>
        </row>
        <row r="7097">
          <cell r="A7097">
            <v>101484</v>
          </cell>
          <cell r="B7097" t="str">
            <v>CARGA, MANOBRA E DESCARGA DE TUBOS PLÁSTICOS, DN 600 MM, EM CAMINHÃO CARROCERIA COM GUINDAUTO (MUNCK) 11,7 TM. AF_07/2020</v>
          </cell>
          <cell r="C7097" t="str">
            <v>T</v>
          </cell>
          <cell r="D7097">
            <v>152.88999999999999</v>
          </cell>
          <cell r="E7097">
            <v>43.2</v>
          </cell>
          <cell r="F7097">
            <v>196.09</v>
          </cell>
        </row>
        <row r="7098">
          <cell r="A7098">
            <v>101485</v>
          </cell>
          <cell r="B7098" t="str">
            <v>CARGA, MANOBRA E DESCARGA DE TUBOS PLÁSTICOS, DN 750 MM, EM CAMINHÃO CARROCERIA COM GUINDAUTO (MUNCK) 11,7 TM. AF_07/2020</v>
          </cell>
          <cell r="C7098" t="str">
            <v>T</v>
          </cell>
          <cell r="D7098">
            <v>117.37</v>
          </cell>
          <cell r="E7098">
            <v>33.159999999999997</v>
          </cell>
          <cell r="F7098">
            <v>150.53</v>
          </cell>
        </row>
        <row r="7099">
          <cell r="A7099">
            <v>101486</v>
          </cell>
          <cell r="B7099" t="str">
            <v>CARGA, MANOBRA E DESCARGA DE TUBOS PLÁSTICOS, DN 900 MM, EM CAMINHÃO CARROCERIA COM GUINDAUTO (MUNCK) 11,7 TM. AF_07/2020</v>
          </cell>
          <cell r="C7099" t="str">
            <v>T</v>
          </cell>
          <cell r="D7099">
            <v>105.71000000000001</v>
          </cell>
          <cell r="E7099">
            <v>29.88</v>
          </cell>
          <cell r="F7099">
            <v>135.59</v>
          </cell>
        </row>
        <row r="7100">
          <cell r="A7100">
            <v>101487</v>
          </cell>
          <cell r="B7100" t="str">
            <v>CARGA, MANOBRA E DESCARGA DE TUBOS PLÁSTICOS, DN 1000 MM, EM CAMINHÃO CARROCERIA COM GUINDAUTO (MUNCK) 11,7 TM. AF_07/2020</v>
          </cell>
          <cell r="C7100" t="str">
            <v>T</v>
          </cell>
          <cell r="D7100">
            <v>77.41</v>
          </cell>
          <cell r="E7100">
            <v>21.87</v>
          </cell>
          <cell r="F7100">
            <v>99.28</v>
          </cell>
        </row>
        <row r="7101">
          <cell r="A7101">
            <v>101488</v>
          </cell>
          <cell r="B7101" t="str">
            <v>CARGA, MANOBRA E DESCARGA DE TUBOS PLÁSTICOS, DN 1200 MM, EM CAMINHÃO CARROCERIA COM GUINDAUTO (MUNCK) 11,7 TM. AF_07/2020</v>
          </cell>
          <cell r="C7101" t="str">
            <v>T</v>
          </cell>
          <cell r="D7101">
            <v>66.97999999999999</v>
          </cell>
          <cell r="E7101">
            <v>18.93</v>
          </cell>
          <cell r="F7101">
            <v>85.91</v>
          </cell>
        </row>
        <row r="7102">
          <cell r="A7102">
            <v>101188</v>
          </cell>
          <cell r="B7102" t="str">
            <v>RECOMPOSIÇÃO PARCIAL DE ARAME FARPADO Nº 14 CLASSE 250, FIXADO EM CERCA COM MOURÕES DE CONCRETO - FORNECIMENTO E INSTALAÇÃO. AF_05/2020</v>
          </cell>
          <cell r="C7102" t="str">
            <v>M</v>
          </cell>
          <cell r="D7102">
            <v>3.3000000000000003</v>
          </cell>
          <cell r="E7102">
            <v>3.6</v>
          </cell>
          <cell r="F7102">
            <v>6.9</v>
          </cell>
        </row>
        <row r="7103">
          <cell r="A7103">
            <v>101189</v>
          </cell>
          <cell r="B7103" t="str">
            <v>CERCA COM MOURÕES DE CONCRETO, RETO, H=3,00 M, ESPAÇAMENTO DE 2,5 M, CRAVADOS 0,5 M, COM 4 FIOS DE ARAME FARPADO Nº 14 CLASSE 250 - FORNECIMENTO E INSTALAÇÃO. AF_05/2020</v>
          </cell>
          <cell r="C7103" t="str">
            <v>M</v>
          </cell>
          <cell r="D7103">
            <v>50.19</v>
          </cell>
          <cell r="E7103">
            <v>21.01</v>
          </cell>
          <cell r="F7103">
            <v>71.2</v>
          </cell>
        </row>
        <row r="7104">
          <cell r="A7104">
            <v>101190</v>
          </cell>
          <cell r="B7104" t="str">
            <v>CERCA COM MOURÕES DE CONCRETO, RETO, H=3,00 M, ESPAÇAMENTO DE 2,5 M, CRAVADOS 0,5 M, COM 4 FIOS DE ARAME DE AÇO OVALADO 15X17 - FORNECIMENTO E INSTALAÇÃO. AF_05/2020</v>
          </cell>
          <cell r="C7104" t="str">
            <v>M</v>
          </cell>
          <cell r="D7104">
            <v>49.379999999999995</v>
          </cell>
          <cell r="E7104">
            <v>21.01</v>
          </cell>
          <cell r="F7104">
            <v>70.39</v>
          </cell>
        </row>
        <row r="7105">
          <cell r="A7105">
            <v>101191</v>
          </cell>
          <cell r="B7105" t="str">
            <v>CERCA COM MOURÕES DE CONCRETO, RETO, H=3,00 M, ESPAÇAMENTO DE 2,5 M, CRAVADOS 0,5 M, COM 4 FIOS DE ARAME MISTO - FORNECIMENTO E INSTALAÇÃO. AF_05/2020</v>
          </cell>
          <cell r="C7105" t="str">
            <v>M</v>
          </cell>
          <cell r="D7105">
            <v>49.78</v>
          </cell>
          <cell r="E7105">
            <v>21.01</v>
          </cell>
          <cell r="F7105">
            <v>70.790000000000006</v>
          </cell>
        </row>
        <row r="7106">
          <cell r="A7106">
            <v>101192</v>
          </cell>
          <cell r="B7106" t="str">
            <v>CERCA COM MOURÕES DE CONCRETO, RETO, H=2,30 M, ESPAÇAMENTO DE 2,5 M, CRAVADOS 0,5 M, COM 4 FIOS DE ARAME FARPADO Nº 14 CLASSE 250 - FORNECIMENTO E INSTALAÇÃO. AF_05/2020</v>
          </cell>
          <cell r="C7106" t="str">
            <v>M</v>
          </cell>
          <cell r="D7106">
            <v>51.28</v>
          </cell>
          <cell r="E7106">
            <v>21.01</v>
          </cell>
          <cell r="F7106">
            <v>72.290000000000006</v>
          </cell>
        </row>
        <row r="7107">
          <cell r="A7107">
            <v>101193</v>
          </cell>
          <cell r="B7107" t="str">
            <v>CERCA COM MOURÕES DE CONCRETO, RETO, H=2,30 M, ESPAÇAMENTO DE 2,5 M, CRAVADOS 0,5 M, COM 4 FIOS DE ARAME DE AÇO OVALADO 15X17 - FORNECIMENTO E INSTALAÇÃO. AF_05/2020</v>
          </cell>
          <cell r="C7107" t="str">
            <v>M</v>
          </cell>
          <cell r="D7107">
            <v>43.699999999999989</v>
          </cell>
          <cell r="E7107">
            <v>21.01</v>
          </cell>
          <cell r="F7107">
            <v>64.709999999999994</v>
          </cell>
        </row>
        <row r="7108">
          <cell r="A7108">
            <v>101194</v>
          </cell>
          <cell r="B7108" t="str">
            <v>CERCA COM MOURÕES DE CONCRETO, RETO, H=2,30 M, ESPAÇAMENTO DE 2,5 M, CRAVADOS 0,5 M, COM 4 FIOS DE ARAME MISTO - FORNECIMENTO E INSTALAÇÃO. AF_05/2020</v>
          </cell>
          <cell r="C7108" t="str">
            <v>M</v>
          </cell>
          <cell r="D7108">
            <v>44.099999999999994</v>
          </cell>
          <cell r="E7108">
            <v>21.01</v>
          </cell>
          <cell r="F7108">
            <v>65.11</v>
          </cell>
        </row>
        <row r="7109">
          <cell r="A7109">
            <v>101197</v>
          </cell>
          <cell r="B7109" t="str">
            <v>CERCA COM MOURÕES DE CONCRETO, SEÇÃO "T" PONTA INCLINADA, 10X10 CM, ESPAÇAMENTO DE 2,5 M, CRAVADOS 0,5 M, COM 11 FIOS DE ARAME FARPADO Nº 14 - FORNECIMENTO E INSTALAÇÃO. AF_05/2020</v>
          </cell>
          <cell r="C7109" t="str">
            <v>M</v>
          </cell>
          <cell r="D7109">
            <v>92.53</v>
          </cell>
          <cell r="E7109">
            <v>39.04</v>
          </cell>
          <cell r="F7109">
            <v>131.57</v>
          </cell>
        </row>
        <row r="7110">
          <cell r="A7110">
            <v>101198</v>
          </cell>
          <cell r="B7110" t="str">
            <v>CERCA COM MOURÕES DE CONCRETO, SEÇÃO "T" PONTA INCLINADA, 10X10 CM, ESPAÇAMENTO DE 2,5 M, CRAVADOS 0,5 M, COM 11 FIOS DE ARAME DE AÇO OVALADO 15X17 - FORNECIMENTO E INSTALAÇÃO. AF_05/2020</v>
          </cell>
          <cell r="C7110" t="str">
            <v>M</v>
          </cell>
          <cell r="D7110">
            <v>65.13</v>
          </cell>
          <cell r="E7110">
            <v>33.54</v>
          </cell>
          <cell r="F7110">
            <v>98.67</v>
          </cell>
        </row>
        <row r="7111">
          <cell r="A7111">
            <v>101199</v>
          </cell>
          <cell r="B7111" t="str">
            <v>CERCA COM MOURÕES DE CONCRETO, SEÇÃO "T" PONTA INCLINADA, 10X10CM, ESPAÇAMENTO DE 2,5M, CRAVADOS 0,5M, COM 11 FIOS DE ARAME MISTO - FORNECIMENTO E INSTALAÇÃO. AF_05/2020</v>
          </cell>
          <cell r="C7111" t="str">
            <v>M</v>
          </cell>
          <cell r="D7111">
            <v>66.140000000000015</v>
          </cell>
          <cell r="E7111">
            <v>33.54</v>
          </cell>
          <cell r="F7111">
            <v>99.68</v>
          </cell>
        </row>
        <row r="7112">
          <cell r="A7112">
            <v>101200</v>
          </cell>
          <cell r="B7112" t="str">
            <v>CERCA COM MOURÕES DE MADEIRA, 7,5X7,5 CM, ESPAÇAMENTO DE 2,5 M, ALTURA LIVRE DE 2 M, CRAVADOS 0,5 M, COM 4 FIOS DE ARAME FARPADO Nº 14 CLASSE 250 - FORNECIMENTO E INSTALAÇÃO. AF_05/2020</v>
          </cell>
          <cell r="C7112" t="str">
            <v>M</v>
          </cell>
          <cell r="D7112">
            <v>43.26</v>
          </cell>
          <cell r="E7112">
            <v>19.57</v>
          </cell>
          <cell r="F7112">
            <v>62.83</v>
          </cell>
        </row>
        <row r="7113">
          <cell r="A7113">
            <v>101201</v>
          </cell>
          <cell r="B7113" t="str">
            <v>CERCA COM MOURÕES DE MADEIRA, 7,5X7,5 CM, ESPAÇAMENTO DE 2,5 M, ALTURA LIVRE DE 2 M, CRAVADOS 0,5 M, COM 8 FIOS DE ARAME FARPADO Nº 14 CLASSE 250 - FORNECIMENTO E INSTALAÇÃO. AF_05/2020</v>
          </cell>
          <cell r="C7113" t="str">
            <v>M</v>
          </cell>
          <cell r="D7113">
            <v>52.25</v>
          </cell>
          <cell r="E7113">
            <v>25.39</v>
          </cell>
          <cell r="F7113">
            <v>77.64</v>
          </cell>
        </row>
        <row r="7114">
          <cell r="A7114">
            <v>101202</v>
          </cell>
          <cell r="B7114" t="str">
            <v>CERCA COM MOURÕES DE MADEIRA ROLIÇA, DIÂMETRO 11 CM, ESPAÇAMENTO DE 2,5 M, ALTURA LIVRE DE 1,7 M, CRAVADOS 0,5 M, COM 5 FIOS DE ARAME FARPADO Nº 14 CLASSE 250 - FORNECIMENTO E INSTALAÇÃO. AF_05/2020</v>
          </cell>
          <cell r="C7114" t="str">
            <v>M</v>
          </cell>
          <cell r="D7114">
            <v>26.58</v>
          </cell>
          <cell r="E7114">
            <v>21.03</v>
          </cell>
          <cell r="F7114">
            <v>47.61</v>
          </cell>
        </row>
        <row r="7115">
          <cell r="A7115">
            <v>101203</v>
          </cell>
          <cell r="B7115" t="str">
            <v>CERCA COM MOURÕES DE MADEIRA ROLIÇA, DIÂMETRO 11 CM, ESPAÇAMENTO DE 2,5 M, ALTURA LIVRE DE 1,7 M, CRAVADOS 0,5 M, COM 5 FIOS DE ARAME DE AÇO OVALADO 15X17 - FORNECIMENTO E INSTALAÇÃO. AF_05/2020</v>
          </cell>
          <cell r="C7115" t="str">
            <v>M</v>
          </cell>
          <cell r="D7115">
            <v>25.57</v>
          </cell>
          <cell r="E7115">
            <v>21.03</v>
          </cell>
          <cell r="F7115">
            <v>46.6</v>
          </cell>
        </row>
        <row r="7116">
          <cell r="A7116">
            <v>101204</v>
          </cell>
          <cell r="B7116" t="str">
            <v>CERCA COM MOURÕES DE MADEIRA ROLIÇA, DIÂMETRO 11 CM, ESPAÇAMENTO DE 2,5 M, ALTURA LIVRE DE 1,7 M, CRAVADOS 0,5 M, COM 5 FIOS DE ARAME MISTO - FORNECIMENTO E INSTALAÇÃO. AF_05/2020</v>
          </cell>
          <cell r="C7116" t="str">
            <v>M</v>
          </cell>
          <cell r="D7116">
            <v>25.97</v>
          </cell>
          <cell r="E7116">
            <v>21.03</v>
          </cell>
          <cell r="F7116">
            <v>47</v>
          </cell>
        </row>
        <row r="7117">
          <cell r="A7117">
            <v>101205</v>
          </cell>
          <cell r="B7117" t="str">
            <v>PORTÃO COM MOURÕES DE MADEIRA ROLIÇA, DIÂMETRO 11 CM, COM 5 FIOS DE ARAME FARPADO Nº 14 CLASSE 250, SEM DOBRADIÇAS - FORNECIMENTO E INSTALAÇÃO. AF_05/2020</v>
          </cell>
          <cell r="C7117" t="str">
            <v>M</v>
          </cell>
          <cell r="D7117">
            <v>26.58</v>
          </cell>
          <cell r="E7117">
            <v>21.03</v>
          </cell>
          <cell r="F7117">
            <v>47.61</v>
          </cell>
        </row>
        <row r="7118">
          <cell r="A7118">
            <v>102362</v>
          </cell>
          <cell r="B7118" t="str">
            <v>ALAMBRADO PARA QUADRA POLIESPORTIVA, ESTRUTURADO POR TUBOS DE ACO GALVANIZADO, (MONTANTES COM DIAMETRO 2", TRAVESSAS E ESCORAS COM DIÂMETRO 1 ¼), COM TELA DE ARAME GALVANIZADO, FIO 14 BWG E MALHA QUADRADA 5X5CM (EXCETO MURETA). AF_03/2021</v>
          </cell>
          <cell r="C7118" t="str">
            <v>M2</v>
          </cell>
          <cell r="D7118">
            <v>122.30999999999999</v>
          </cell>
          <cell r="E7118">
            <v>38.17</v>
          </cell>
          <cell r="F7118">
            <v>160.47999999999999</v>
          </cell>
        </row>
        <row r="7119">
          <cell r="A7119">
            <v>102363</v>
          </cell>
          <cell r="B7119" t="str">
            <v>ALAMBRADO PARA QUADRA POLIESPORTIVA, ESTRUTURADO POR TUBOS DE ACO GALVANIZADO, (MONTANTES COM DIAMETRO 2", TRAVESSAS E ESCORAS COM DIÂMETRO 1 ¼), COM TELA DE ARAME GALVANIZADO, FIO 12 BWG E MALHA QUADRADA 5X5CM (EXCETO MURETA). AF_03/2021</v>
          </cell>
          <cell r="C7119" t="str">
            <v>M2</v>
          </cell>
          <cell r="D7119">
            <v>136.22</v>
          </cell>
          <cell r="E7119">
            <v>37.85</v>
          </cell>
          <cell r="F7119">
            <v>174.07</v>
          </cell>
        </row>
        <row r="7120">
          <cell r="A7120">
            <v>102364</v>
          </cell>
          <cell r="B7120" t="str">
            <v>ALAMBRADO PARA QUADRA POLIESPORTIVA, ESTRUTURADO POR TUBOS DE ACO GALVANIZADO, (MONTANTES COM DIAMETRO 2", TRAVESSAS E ESCORAS COM DIÂMETRO 1 ¼), COM TELA DE ARAME GALVANIZADO, FIO 10 BWG E MALHA QUADRADA 5X5CM (EXCETO MURETA). AF_03/2021</v>
          </cell>
          <cell r="C7120" t="str">
            <v>M2</v>
          </cell>
          <cell r="D7120">
            <v>161.09</v>
          </cell>
          <cell r="E7120">
            <v>37.85</v>
          </cell>
          <cell r="F7120">
            <v>198.94</v>
          </cell>
        </row>
        <row r="7121">
          <cell r="A7121">
            <v>98509</v>
          </cell>
          <cell r="B7121" t="str">
            <v>PLANTIO DE ARBUSTO OU  CERCA VIVA. AF_05/2018</v>
          </cell>
          <cell r="C7121" t="str">
            <v>UN</v>
          </cell>
          <cell r="D7121">
            <v>30.82</v>
          </cell>
          <cell r="E7121">
            <v>2.04</v>
          </cell>
          <cell r="F7121">
            <v>32.86</v>
          </cell>
        </row>
        <row r="7122">
          <cell r="A7122">
            <v>98510</v>
          </cell>
          <cell r="B7122" t="str">
            <v>PLANTIO DE ÁRVORE ORNAMENTAL COM ALTURA DE MUDA MENOR OU IGUAL A 2,00 M. AF_05/2018</v>
          </cell>
          <cell r="C7122" t="str">
            <v>UN</v>
          </cell>
          <cell r="D7122">
            <v>43.09</v>
          </cell>
          <cell r="E7122">
            <v>14.7</v>
          </cell>
          <cell r="F7122">
            <v>57.79</v>
          </cell>
        </row>
        <row r="7123">
          <cell r="A7123">
            <v>98511</v>
          </cell>
          <cell r="B7123" t="str">
            <v>PLANTIO DE ÁRVORE ORNAMENTAL COM ALTURA DE MUDA MAIOR QUE 2,00 M E MENOR OU IGUAL A 4,00 M. AF_05/2018</v>
          </cell>
          <cell r="C7123" t="str">
            <v>UN</v>
          </cell>
          <cell r="D7123">
            <v>83.79</v>
          </cell>
          <cell r="E7123">
            <v>21.02</v>
          </cell>
          <cell r="F7123">
            <v>104.81</v>
          </cell>
        </row>
        <row r="7124">
          <cell r="A7124">
            <v>98516</v>
          </cell>
          <cell r="B7124" t="str">
            <v>PLANTIO DE PALMEIRA COM ALTURA DE MUDA MENOR OU IGUAL A 2,00 M. AF_05/2018</v>
          </cell>
          <cell r="C7124" t="str">
            <v>UN</v>
          </cell>
          <cell r="D7124">
            <v>228.72000000000003</v>
          </cell>
          <cell r="E7124">
            <v>127.44</v>
          </cell>
          <cell r="F7124">
            <v>356.16</v>
          </cell>
        </row>
        <row r="7125">
          <cell r="A7125">
            <v>98519</v>
          </cell>
          <cell r="B7125" t="str">
            <v>REVOLVIMENTO E LIMPEZA MANUAL DE SOLO. AF_05/2018</v>
          </cell>
          <cell r="C7125" t="str">
            <v>M2</v>
          </cell>
          <cell r="D7125">
            <v>0.75999999999999979</v>
          </cell>
          <cell r="E7125">
            <v>1.56</v>
          </cell>
          <cell r="F7125">
            <v>2.3199999999999998</v>
          </cell>
        </row>
        <row r="7126">
          <cell r="A7126">
            <v>98520</v>
          </cell>
          <cell r="B7126" t="str">
            <v>APLICAÇÃO DE ADUBO EM SOLO. AF_05/2018</v>
          </cell>
          <cell r="C7126" t="str">
            <v>M2</v>
          </cell>
          <cell r="D7126">
            <v>3.44</v>
          </cell>
          <cell r="E7126">
            <v>1.27</v>
          </cell>
          <cell r="F7126">
            <v>4.71</v>
          </cell>
        </row>
        <row r="7127">
          <cell r="A7127">
            <v>98521</v>
          </cell>
          <cell r="B7127" t="str">
            <v>APLICAÇÃO DE CALCÁRIO PARA CORREÇÃO DO PH DO SOLO. AF_05/2018</v>
          </cell>
          <cell r="C7127" t="str">
            <v>M2</v>
          </cell>
          <cell r="D7127">
            <v>0.10999999999999999</v>
          </cell>
          <cell r="E7127">
            <v>0.3</v>
          </cell>
          <cell r="F7127">
            <v>0.41</v>
          </cell>
        </row>
        <row r="7128">
          <cell r="A7128">
            <v>98522</v>
          </cell>
          <cell r="B7128" t="str">
            <v>ALAMBRADO EM MOURÕES DE CONCRETO, COM TELA DE ARAME GALVANIZADO (INCLUSIVE MURETA EM CONCRETO). AF_05/2018</v>
          </cell>
          <cell r="C7128" t="str">
            <v>M</v>
          </cell>
          <cell r="D7128">
            <v>131.35000000000002</v>
          </cell>
          <cell r="E7128">
            <v>44.86</v>
          </cell>
          <cell r="F7128">
            <v>176.21</v>
          </cell>
        </row>
        <row r="7129">
          <cell r="A7129">
            <v>98524</v>
          </cell>
          <cell r="B7129" t="str">
            <v>LIMPEZA MANUAL DE VEGETAÇÃO EM TERRENO COM ENXADA.AF_05/2018</v>
          </cell>
          <cell r="C7129" t="str">
            <v>M2</v>
          </cell>
          <cell r="D7129">
            <v>1.1599999999999997</v>
          </cell>
          <cell r="E7129">
            <v>2.39</v>
          </cell>
          <cell r="F7129">
            <v>3.55</v>
          </cell>
        </row>
        <row r="7130">
          <cell r="A7130">
            <v>98503</v>
          </cell>
          <cell r="B7130" t="str">
            <v>PLANTIO DE GRAMA EM PAVIMENTO CONCREGRAMA. AF_05/2018</v>
          </cell>
          <cell r="C7130" t="str">
            <v>M2</v>
          </cell>
          <cell r="D7130">
            <v>13.14</v>
          </cell>
          <cell r="E7130">
            <v>3.88</v>
          </cell>
          <cell r="F7130">
            <v>17.02</v>
          </cell>
        </row>
        <row r="7131">
          <cell r="A7131">
            <v>98504</v>
          </cell>
          <cell r="B7131" t="str">
            <v>PLANTIO DE GRAMA BATATAIS EM PLACAS. AF_05/2018</v>
          </cell>
          <cell r="C7131" t="str">
            <v>M2</v>
          </cell>
          <cell r="D7131">
            <v>7.6899999999999995</v>
          </cell>
          <cell r="E7131">
            <v>3.16</v>
          </cell>
          <cell r="F7131">
            <v>10.85</v>
          </cell>
        </row>
        <row r="7132">
          <cell r="A7132">
            <v>98505</v>
          </cell>
          <cell r="B7132" t="str">
            <v>PLANTIO DE FORRAÇÃO. AF_05/2018</v>
          </cell>
          <cell r="C7132" t="str">
            <v>M2</v>
          </cell>
          <cell r="D7132">
            <v>43.96</v>
          </cell>
          <cell r="E7132">
            <v>4.25</v>
          </cell>
          <cell r="F7132">
            <v>48.21</v>
          </cell>
        </row>
        <row r="7133">
          <cell r="A7133">
            <v>103946</v>
          </cell>
          <cell r="B7133" t="str">
            <v>PLANTIO DE GRAMA ESMERALDA OU SÃO CARLOS OU CURITIBANA, EM PLACAS. AF_05/2022</v>
          </cell>
          <cell r="C7133" t="str">
            <v>M2</v>
          </cell>
          <cell r="D7133">
            <v>10.129999999999999</v>
          </cell>
          <cell r="E7133">
            <v>3.15</v>
          </cell>
          <cell r="F7133">
            <v>13.28</v>
          </cell>
        </row>
        <row r="7134">
          <cell r="A7134">
            <v>103185</v>
          </cell>
          <cell r="B7134" t="str">
            <v>INSTALAÇÃO DE ESQUI TRIPLO, EM TUBO DE AÇO CARBONO - EQUIPAMENTO DE GINÁSTICA PARA ACADEMIA AO AR LIVRE / ACADEMIA DA TERCEIRA IDADE - ATI, INSTALADO SOBRE PISO DE CONCRETO EXISTENTE. AF_10/2021</v>
          </cell>
          <cell r="C7134" t="str">
            <v>UN</v>
          </cell>
          <cell r="D7134">
            <v>6067.35</v>
          </cell>
          <cell r="E7134">
            <v>102.73</v>
          </cell>
          <cell r="F7134">
            <v>6170.08</v>
          </cell>
        </row>
        <row r="7135">
          <cell r="A7135">
            <v>103186</v>
          </cell>
          <cell r="B7135" t="str">
            <v>INSTALAÇÃO DE MULTIEXERCITADOR COM SEIS FUNÇÕES, EM TUBO DE AÇO CARBONO - EQUIPAMENTO DE GINÁSTICA PARA ACADEMIA AO AR LIVRE / ACADEMIA DA TERCEIRA IDADE - ATI, INSTALADO SOBRE PISO DE CONCRETO EXISTENTE. AF_10/2021</v>
          </cell>
          <cell r="C7135" t="str">
            <v>UN</v>
          </cell>
          <cell r="D7135">
            <v>6451.53</v>
          </cell>
          <cell r="E7135">
            <v>42.08</v>
          </cell>
          <cell r="F7135">
            <v>6493.61</v>
          </cell>
        </row>
        <row r="7136">
          <cell r="A7136">
            <v>103187</v>
          </cell>
          <cell r="B7136" t="str">
            <v>INSTALAÇÃO DE SIMULADOR DE CAMINHADA TRIPLO, EM TUBO DE AÇO CARBONO - EQUIPAMENTO DE GINÁSTICA PARA ACADEMIA AO AR LIVRE / ACADEMIA DA TERCEIRA IDADE - ATI, INSTALADO SOBRE PISO DE CONCRETO EXISTENTE. AF_10/2021</v>
          </cell>
          <cell r="C7136" t="str">
            <v>UN</v>
          </cell>
          <cell r="D7136">
            <v>4818.09</v>
          </cell>
          <cell r="E7136">
            <v>70.260000000000005</v>
          </cell>
          <cell r="F7136">
            <v>4888.3500000000004</v>
          </cell>
        </row>
        <row r="7137">
          <cell r="A7137">
            <v>103188</v>
          </cell>
          <cell r="B7137" t="str">
            <v>INSTALAÇÃO DE SIMULADOR DE CAVALGADA TRIPLO, EM TUBO DE AÇO CARBONO - EQUIPAMENTO DE GINÁSTICA PARA ACADEMIA AO AR LIVRE / ACADEMIA DA TERCEIRA IDADE - ATI, INSTALADO SOBRE PISO DE CONCRETO EXISTENTE. AF_10/2021</v>
          </cell>
          <cell r="C7137" t="str">
            <v>UN</v>
          </cell>
          <cell r="D7137">
            <v>5197.63</v>
          </cell>
          <cell r="E7137">
            <v>54.03</v>
          </cell>
          <cell r="F7137">
            <v>5251.66</v>
          </cell>
        </row>
        <row r="7138">
          <cell r="A7138">
            <v>103189</v>
          </cell>
          <cell r="B7138" t="str">
            <v>INSTALAÇÃO DE SIMULADOR DE REMO INDIVIDUAL, EM TUBO DE AÇO CARBONO - EQUIPAMENTO DE GINÁSTICA PARA ACADEMIA AO AR LIVRE / ACADEMIA DA TERCEIRA IDADE - ATI, INSTALADO SOBRE PISO DE CONCRETO EXISTENTE. AF_10/2021</v>
          </cell>
          <cell r="C7138" t="str">
            <v>UN</v>
          </cell>
          <cell r="D7138">
            <v>2596.3399999999997</v>
          </cell>
          <cell r="E7138">
            <v>37.799999999999997</v>
          </cell>
          <cell r="F7138">
            <v>2634.14</v>
          </cell>
        </row>
        <row r="7139">
          <cell r="A7139">
            <v>103190</v>
          </cell>
          <cell r="B7139" t="str">
            <v>INSTALAÇÃO DE PRESSÃO DE PERNAS TRIPLO, EM TUBO DE AÇO CARBONO - EQUIPAMENTO DE GINÁSTICA PARA ACADEMIA AO AR LIVRE / ACADEMIA DA TERCEIRA IDADE - ATI, INSTALADO SOBRE SOLO. AF_10/2021</v>
          </cell>
          <cell r="C7139" t="str">
            <v>UN</v>
          </cell>
          <cell r="D7139">
            <v>4018.04</v>
          </cell>
          <cell r="E7139">
            <v>71.16</v>
          </cell>
          <cell r="F7139">
            <v>4089.2</v>
          </cell>
        </row>
        <row r="7140">
          <cell r="A7140">
            <v>103191</v>
          </cell>
          <cell r="B7140" t="str">
            <v>INSTALAÇÃO DE ALONGADOR COM TRÊS ALTURAS, EM TUBO DE AÇO CARBONO - EQUIPAMENTO DE GINASTICA PARA ACADEMIA AO AR LIVRE / ACADEMIA DA TERCEIRA IDADE - ATI, INSTALADO SOBRE SOLO. AF_10/2021</v>
          </cell>
          <cell r="C7140" t="str">
            <v>UN</v>
          </cell>
          <cell r="D7140">
            <v>2325.91</v>
          </cell>
          <cell r="E7140">
            <v>58.34</v>
          </cell>
          <cell r="F7140">
            <v>2384.25</v>
          </cell>
        </row>
        <row r="7141">
          <cell r="A7141">
            <v>103192</v>
          </cell>
          <cell r="B7141" t="str">
            <v>INSTALAÇÃO DE ROTAÇÃO DIAGONAL DUPLA, APARELHO TRIPLO, EM TUBO DE AÇO CARBONO - EQUIPAMENTO DE GINÁSTICA PARA ACADEMIA AO AR LIVRE / ACADEMIA DA TERCEIRA IDADE - ATI, INSTALADO SOBRE SOLO. AF_10/2021</v>
          </cell>
          <cell r="C7141" t="str">
            <v>UN</v>
          </cell>
          <cell r="D7141">
            <v>2479.5499999999997</v>
          </cell>
          <cell r="E7141">
            <v>58.34</v>
          </cell>
          <cell r="F7141">
            <v>2537.89</v>
          </cell>
        </row>
        <row r="7142">
          <cell r="A7142">
            <v>103193</v>
          </cell>
          <cell r="B7142" t="str">
            <v>INSTALAÇÃO DE ROTAÇÃO VERTICAL DUPLO, EM TUBO DE AÇO CARBONO - EQUIPAMENTO DE GINÁSTICA PARA ACADEMIA AO AR LIVRE / ACADEMIA DA TERCEIRA IDADE - ATI, INSTALADO SOBRE SOLO. AF_10/2021</v>
          </cell>
          <cell r="C7142" t="str">
            <v>UN</v>
          </cell>
          <cell r="D7142">
            <v>1898.28</v>
          </cell>
          <cell r="E7142">
            <v>58.34</v>
          </cell>
          <cell r="F7142">
            <v>1956.62</v>
          </cell>
        </row>
        <row r="7143">
          <cell r="A7143">
            <v>103194</v>
          </cell>
          <cell r="B7143" t="str">
            <v>INSTALAÇÃO DE SURF DUPLO, EM TUBO DE AÇO CARBONO - EQUIPAMENTO DE GINÁSTICA PARA ACADEMIA AO AR LIVRE / ACADEMIA DA TERCEIRA IDADE - ATI, INSTALADO SOBRE SOLO. AF_10/2021</v>
          </cell>
          <cell r="C7143" t="str">
            <v>UN</v>
          </cell>
          <cell r="D7143">
            <v>2756.25</v>
          </cell>
          <cell r="E7143">
            <v>58.34</v>
          </cell>
          <cell r="F7143">
            <v>2814.59</v>
          </cell>
        </row>
        <row r="7144">
          <cell r="A7144">
            <v>103195</v>
          </cell>
          <cell r="B7144" t="str">
            <v>INSTALAÇÃO DE PLACA ORIENTATIVA SOBRE EXERCÍCIOS, 2,00M X 1,00M, EM TUBO DE AÇO CARBONO - PARA ACADEMIA AO AR LIVRE / ACADEMIA DA TERCEIRA IDADE - ATI, INSTALADO SOBRE SOLO. AF_10/2021</v>
          </cell>
          <cell r="C7144" t="str">
            <v>UN</v>
          </cell>
          <cell r="D7144">
            <v>2140.0099999999998</v>
          </cell>
          <cell r="E7144">
            <v>59.96</v>
          </cell>
          <cell r="F7144">
            <v>2199.9699999999998</v>
          </cell>
        </row>
        <row r="7145">
          <cell r="A7145">
            <v>103205</v>
          </cell>
          <cell r="B7145" t="str">
            <v>INSTALAÇÃO DE PRESSÃO DE PERNAS TRIPLO, EM TUBO DE AÇO CARBONO - EQUIPAMENTO DE GINÁSTICA PARA ACADEMIA AO AR LIVRE / ACADEMIA DA TERCEIRA IDADE - ATI, INSTALADO SOBRE PISO DE CONCRETO EXISTENTE. AF_10/2021</v>
          </cell>
          <cell r="C7145" t="str">
            <v>UN</v>
          </cell>
          <cell r="D7145">
            <v>4017.6499999999996</v>
          </cell>
          <cell r="E7145">
            <v>90.25</v>
          </cell>
          <cell r="F7145">
            <v>4107.8999999999996</v>
          </cell>
        </row>
        <row r="7146">
          <cell r="A7146">
            <v>103206</v>
          </cell>
          <cell r="B7146" t="str">
            <v>INSTALAÇÃO DE ALONGADOR COM TRÊS ALTURAS, EM TUBO DE AÇO CARBONO - EQUIPAMENTO DE GINÁSTICA PARA ACADEMIA AO AR LIVRE / ACADEMIA DA TERCEIRA IDADE - ATI, INSTALADO SOBRE PISO DE CONCRETO EXISTENTE. AF_10/2021</v>
          </cell>
          <cell r="C7146" t="str">
            <v>UN</v>
          </cell>
          <cell r="D7146">
            <v>2325.52</v>
          </cell>
          <cell r="E7146">
            <v>77.430000000000007</v>
          </cell>
          <cell r="F7146">
            <v>2402.9499999999998</v>
          </cell>
        </row>
        <row r="7147">
          <cell r="A7147">
            <v>103207</v>
          </cell>
          <cell r="B7147" t="str">
            <v>INSTALAÇÃO DE ROTAÇÃO DIAGONAL DUPLA, APARELHO TRIPLO, EM TUBO DE AÇO CARBONO - EQUIPAMENTO DE GINÁSTICA PARA ACADEMIA AO AR LIVRE / ACADEMIA DA TERCEIRA IDADE - ATI, INSTALADO SOBRE PISO DE CONCRETO EXISTENTE. AF_10/2021</v>
          </cell>
          <cell r="C7147" t="str">
            <v>UN</v>
          </cell>
          <cell r="D7147">
            <v>2479.1600000000003</v>
          </cell>
          <cell r="E7147">
            <v>77.430000000000007</v>
          </cell>
          <cell r="F7147">
            <v>2556.59</v>
          </cell>
        </row>
        <row r="7148">
          <cell r="A7148">
            <v>103208</v>
          </cell>
          <cell r="B7148" t="str">
            <v>INSTALAÇÃO DE ROTAÇÃO VERTICAL DUPLO, EM TUBO DE ACO CARBONO - EQUIPAMENTO DE GINASTICA PARA ACADEMIA AO AR LIVRE / ACADEMIA DA TERCEIRA IDADE - ATI, INSTALADO SOBRE PISO DE CONCRETO EXISTENTE. AF_10/2021</v>
          </cell>
          <cell r="C7148" t="str">
            <v>UN</v>
          </cell>
          <cell r="D7148">
            <v>1897.8799999999999</v>
          </cell>
          <cell r="E7148">
            <v>77.44</v>
          </cell>
          <cell r="F7148">
            <v>1975.32</v>
          </cell>
        </row>
        <row r="7149">
          <cell r="A7149">
            <v>103209</v>
          </cell>
          <cell r="B7149" t="str">
            <v>INSTALAÇÃO DE SURF DUPLO, EM TUBO DE AÇO CARBONO - EQUIPAMENTO DE GINÁSTICA PARA ACADEMIA AO AR LIVRE / ACADEMIA DA TERCEIRA IDADE - ATI, INSTALADO SOBRE PISO DE CONCRETO EXISTENTE. AF_10/2021</v>
          </cell>
          <cell r="C7149" t="str">
            <v>UN</v>
          </cell>
          <cell r="D7149">
            <v>2755.86</v>
          </cell>
          <cell r="E7149">
            <v>77.430000000000007</v>
          </cell>
          <cell r="F7149">
            <v>2833.29</v>
          </cell>
        </row>
        <row r="7150">
          <cell r="A7150">
            <v>103210</v>
          </cell>
          <cell r="B7150" t="str">
            <v>INSTALAÇÃO DE PLACA ORIENTATIVA SOBRE EXERCÍCIOS, 2,00M X 1,00M, EM TUBO DE AÇO CARBONO - PARA ACADEMIA AO AR LIVRE / ACADEMIA DA TERCEIRA IDADE - ATI, INSTALADO SOBRE PISO DE CONCRETO EXISTENTE. AF_10/2021</v>
          </cell>
          <cell r="C7150" t="str">
            <v>UN</v>
          </cell>
          <cell r="D7150">
            <v>2176.39</v>
          </cell>
          <cell r="E7150">
            <v>140.22999999999999</v>
          </cell>
          <cell r="F7150">
            <v>2316.62</v>
          </cell>
        </row>
        <row r="7151">
          <cell r="A7151">
            <v>103304</v>
          </cell>
          <cell r="B7151" t="str">
            <v>INSTALAÇÃO DE BANCO METÁLICO COM ENCOSTO, 1,60 M DE COMPRIMENTO, EM TUBO DE AÇO CARBONO COM PINTURA ELETROSTÁTICA, SOBRE PISO DE CONCRETO EXISTENTE. AF_11/2021</v>
          </cell>
          <cell r="C7151" t="str">
            <v>UN</v>
          </cell>
          <cell r="D7151">
            <v>1221.4000000000001</v>
          </cell>
          <cell r="E7151">
            <v>32.29</v>
          </cell>
          <cell r="F7151">
            <v>1253.69</v>
          </cell>
        </row>
        <row r="7152">
          <cell r="A7152">
            <v>103307</v>
          </cell>
          <cell r="B7152" t="str">
            <v>INSTALAÇÃO DE LIXEIRA METÁLICA DUPLA, CAPACIDADE DE 60 L, EM TUBO DE AÇO CARBONO E CESTOS EM CHAPA DE AÇO COM PINTURA ELETROSTÁTICA, SOBRE PISO DE CONCRETO EXISTENTE. AF_11/2021</v>
          </cell>
          <cell r="C7152" t="str">
            <v>UN</v>
          </cell>
          <cell r="D7152">
            <v>1276.3600000000001</v>
          </cell>
          <cell r="E7152">
            <v>70.34</v>
          </cell>
          <cell r="F7152">
            <v>1346.7</v>
          </cell>
        </row>
        <row r="7153">
          <cell r="A7153">
            <v>103310</v>
          </cell>
          <cell r="B7153" t="str">
            <v>INSTALAÇÃO DE LIXEIRA METÁLICA DUPLA, CAPACIDADE DE 60 L, EM TUBO DE AÇO CARBONO E CESTOS EM CHAPA DE AÇO COM PINTURA ELETROSTÁTICA, SOBRE SOLO. AF_11/2021</v>
          </cell>
          <cell r="C7153" t="str">
            <v>UN</v>
          </cell>
          <cell r="D7153">
            <v>1258.5700000000002</v>
          </cell>
          <cell r="E7153">
            <v>31.11</v>
          </cell>
          <cell r="F7153">
            <v>1289.68</v>
          </cell>
        </row>
        <row r="7154">
          <cell r="A7154">
            <v>103314</v>
          </cell>
          <cell r="B7154" t="str">
            <v>INSTALAÇÃO DE PERGOLADO DE MADEIRA, EM MAÇARANDUBA, ANGELIM OU EQUIVALENTE DA REGIÃO, FIXADO COM CONCRETO SOBRE PISO DE CONCRETO EXISTENTE. AF_11/2021</v>
          </cell>
          <cell r="C7154" t="str">
            <v>M2</v>
          </cell>
          <cell r="D7154">
            <v>261.77</v>
          </cell>
          <cell r="E7154">
            <v>24.81</v>
          </cell>
          <cell r="F7154">
            <v>286.58</v>
          </cell>
        </row>
        <row r="7155">
          <cell r="A7155">
            <v>103315</v>
          </cell>
          <cell r="B7155" t="str">
            <v>INSTALAÇÃO DE PERGOLADO DE MADEIRA, EM MAÇARANDUBA, ANGELIM OU EQUIVALENTE DA REGIÃO, FIXADO COM CONCRETO SOBRE SOLO. AF_11/2021</v>
          </cell>
          <cell r="C7155" t="str">
            <v>M2</v>
          </cell>
          <cell r="D7155">
            <v>258.48</v>
          </cell>
          <cell r="E7155">
            <v>18.72</v>
          </cell>
          <cell r="F7155">
            <v>277.2</v>
          </cell>
        </row>
        <row r="7156">
          <cell r="A7156">
            <v>103769</v>
          </cell>
          <cell r="B7156" t="str">
            <v>PAR DE TABELAS DE BASQUETE DE COMPENSADO NAVAL, COM AROS E REDES - FORNECIMENTO E INSTALAÇÃO. AF_03/2022</v>
          </cell>
          <cell r="C7156" t="str">
            <v>UN</v>
          </cell>
          <cell r="D7156">
            <v>2840.92</v>
          </cell>
          <cell r="E7156">
            <v>337.17</v>
          </cell>
          <cell r="F7156">
            <v>3178.09</v>
          </cell>
        </row>
        <row r="7157">
          <cell r="A7157">
            <v>98525</v>
          </cell>
          <cell r="B7157" t="str">
            <v>LIMPEZA MECANIZADA DE CAMADA VEGETAL, VEGETAÇÃO E PEQUENAS ÁRVORES (DIÂMETRO DE TRONCO MENOR QUE 0,20 M), COM TRATOR DE ESTEIRAS.AF_05/2018</v>
          </cell>
          <cell r="C7157" t="str">
            <v>M2</v>
          </cell>
          <cell r="D7157">
            <v>0.26</v>
          </cell>
          <cell r="E7157">
            <v>0.17</v>
          </cell>
          <cell r="F7157">
            <v>0.43</v>
          </cell>
        </row>
        <row r="7158">
          <cell r="A7158">
            <v>98526</v>
          </cell>
          <cell r="B7158" t="str">
            <v>REMOÇÃO DE RAÍZES REMANESCENTES DE TRONCO DE ÁRVORE COM DIÂMETRO MAIOR OU IGUAL A 0,20 M E MENOR QUE 0,40 M.AF_05/2018</v>
          </cell>
          <cell r="C7158" t="str">
            <v>UN</v>
          </cell>
          <cell r="D7158">
            <v>53.480000000000004</v>
          </cell>
          <cell r="E7158">
            <v>37.92</v>
          </cell>
          <cell r="F7158">
            <v>91.4</v>
          </cell>
        </row>
        <row r="7159">
          <cell r="A7159">
            <v>98527</v>
          </cell>
          <cell r="B7159" t="str">
            <v>REMOÇÃO DE RAÍZES REMANESCENTES DE TRONCO DE ÁRVORE COM DIÂMETRO MAIOR OU IGUAL A 0,40 M E MENOR QUE 0,60 M.AF_05/2018</v>
          </cell>
          <cell r="C7159" t="str">
            <v>UN</v>
          </cell>
          <cell r="D7159">
            <v>115.21000000000001</v>
          </cell>
          <cell r="E7159">
            <v>81.59</v>
          </cell>
          <cell r="F7159">
            <v>196.8</v>
          </cell>
        </row>
        <row r="7160">
          <cell r="A7160">
            <v>98528</v>
          </cell>
          <cell r="B7160" t="str">
            <v>REMOÇÃO DE RAÍZES REMANESCENTES DE TRONCO DE ÁRVORE COM DIÂMETRO MAIOR OU IGUAL A 0,60 M.AF_05/2018</v>
          </cell>
          <cell r="C7160" t="str">
            <v>UN</v>
          </cell>
          <cell r="D7160">
            <v>168.49</v>
          </cell>
          <cell r="E7160">
            <v>119.3</v>
          </cell>
          <cell r="F7160">
            <v>287.79000000000002</v>
          </cell>
        </row>
        <row r="7161">
          <cell r="A7161">
            <v>98529</v>
          </cell>
          <cell r="B7161" t="str">
            <v>CORTE RASO E RECORTE DE ÁRVORE COM DIÂMETRO DE TRONCO MAIOR OU IGUAL A 0,20 M E MENOR QUE 0,40 M.AF_05/2018</v>
          </cell>
          <cell r="C7161" t="str">
            <v>UN</v>
          </cell>
          <cell r="D7161">
            <v>25.85</v>
          </cell>
          <cell r="E7161">
            <v>50.76</v>
          </cell>
          <cell r="F7161">
            <v>76.61</v>
          </cell>
        </row>
        <row r="7162">
          <cell r="A7162">
            <v>98530</v>
          </cell>
          <cell r="B7162" t="str">
            <v>CORTE RASO E RECORTE DE ÁRVORE COM DIÂMETRO DE TRONCO MAIOR OU IGUAL A 0,40 M E MENOR QUE 0,60 M.AF_05/2018</v>
          </cell>
          <cell r="C7162" t="str">
            <v>UN</v>
          </cell>
          <cell r="D7162">
            <v>46.08</v>
          </cell>
          <cell r="E7162">
            <v>90.39</v>
          </cell>
          <cell r="F7162">
            <v>136.47</v>
          </cell>
        </row>
        <row r="7163">
          <cell r="A7163">
            <v>98531</v>
          </cell>
          <cell r="B7163" t="str">
            <v>CORTE RASO E RECORTE DE ÁRVORE COM DIÂMETRO DE TRONCO MAIOR OU IGUAL A 0,60 M.AF_05/2018</v>
          </cell>
          <cell r="C7163" t="str">
            <v>UN</v>
          </cell>
          <cell r="D7163">
            <v>163.45000000000002</v>
          </cell>
          <cell r="E7163">
            <v>150.21</v>
          </cell>
          <cell r="F7163">
            <v>313.66000000000003</v>
          </cell>
        </row>
        <row r="7164">
          <cell r="A7164">
            <v>98532</v>
          </cell>
          <cell r="B7164" t="str">
            <v>PODA EM ALTURA DE ÁRVORE COM DIÂMETRO DE TRONCO MENOR QUE 0,20 M.AF_05/2018</v>
          </cell>
          <cell r="C7164" t="str">
            <v>UN</v>
          </cell>
          <cell r="D7164">
            <v>85.99</v>
          </cell>
          <cell r="E7164">
            <v>40.56</v>
          </cell>
          <cell r="F7164">
            <v>126.55</v>
          </cell>
        </row>
        <row r="7165">
          <cell r="A7165">
            <v>98533</v>
          </cell>
          <cell r="B7165" t="str">
            <v>PODA EM ALTURA DE ÁRVORE COM DIÂMETRO DE TRONCO MAIOR OU IGUAL A 0,20 M E MENOR QUE 0,40 M.AF_05/2018</v>
          </cell>
          <cell r="C7165" t="str">
            <v>UN</v>
          </cell>
          <cell r="D7165">
            <v>222.93</v>
          </cell>
          <cell r="E7165">
            <v>126.52</v>
          </cell>
          <cell r="F7165">
            <v>349.45</v>
          </cell>
        </row>
        <row r="7166">
          <cell r="A7166">
            <v>98534</v>
          </cell>
          <cell r="B7166" t="str">
            <v>PODA EM ALTURA DE ÁRVORE COM DIÂMETRO DE TRONCO MAIOR OU IGUAL A 0,40 M E MENOR QUE 0,60 M.AF_05/2018</v>
          </cell>
          <cell r="C7166" t="str">
            <v>UN</v>
          </cell>
          <cell r="D7166">
            <v>586.23</v>
          </cell>
          <cell r="E7166">
            <v>305.64999999999998</v>
          </cell>
          <cell r="F7166">
            <v>891.88</v>
          </cell>
        </row>
        <row r="7167">
          <cell r="A7167">
            <v>98535</v>
          </cell>
          <cell r="B7167" t="str">
            <v>PODA EM ALTURA DE ÁRVORE COM DIÂMETRO DE TRONCO MAIOR OU IGUAL A 0,60 M.AF_05/2018</v>
          </cell>
          <cell r="C7167" t="str">
            <v>UN</v>
          </cell>
          <cell r="D7167">
            <v>902.26</v>
          </cell>
          <cell r="E7167">
            <v>515.19000000000005</v>
          </cell>
          <cell r="F7167">
            <v>1417.45</v>
          </cell>
        </row>
        <row r="7168">
          <cell r="A7168">
            <v>88238</v>
          </cell>
          <cell r="B7168" t="str">
            <v>AJUDANTE DE ARMADOR COM ENCARGOS COMPLEMENTARES</v>
          </cell>
          <cell r="C7168" t="str">
            <v>H</v>
          </cell>
          <cell r="D7168">
            <v>8.4400000000000013</v>
          </cell>
          <cell r="E7168">
            <v>17.16</v>
          </cell>
          <cell r="F7168">
            <v>25.6</v>
          </cell>
        </row>
        <row r="7169">
          <cell r="A7169">
            <v>88239</v>
          </cell>
          <cell r="B7169" t="str">
            <v>AJUDANTE DE CARPINTEIRO COM ENCARGOS COMPLEMENTARES</v>
          </cell>
          <cell r="C7169" t="str">
            <v>H</v>
          </cell>
          <cell r="D7169">
            <v>8.3000000000000007</v>
          </cell>
          <cell r="E7169">
            <v>17.22</v>
          </cell>
          <cell r="F7169">
            <v>25.52</v>
          </cell>
        </row>
        <row r="7170">
          <cell r="A7170">
            <v>88240</v>
          </cell>
          <cell r="B7170" t="str">
            <v>AJUDANTE DE ESTRUTURA METÁLICA COM ENCARGOS COMPLEMENTARES</v>
          </cell>
          <cell r="C7170" t="str">
            <v>H</v>
          </cell>
          <cell r="D7170">
            <v>7.25</v>
          </cell>
          <cell r="E7170">
            <v>17.16</v>
          </cell>
          <cell r="F7170">
            <v>24.41</v>
          </cell>
        </row>
        <row r="7171">
          <cell r="A7171">
            <v>88241</v>
          </cell>
          <cell r="B7171" t="str">
            <v>AJUDANTE DE OPERAÇÃO EM GERAL COM ENCARGOS COMPLEMENTARES</v>
          </cell>
          <cell r="C7171" t="str">
            <v>H</v>
          </cell>
          <cell r="D7171">
            <v>8.4400000000000013</v>
          </cell>
          <cell r="E7171">
            <v>16.84</v>
          </cell>
          <cell r="F7171">
            <v>25.28</v>
          </cell>
        </row>
        <row r="7172">
          <cell r="A7172">
            <v>88242</v>
          </cell>
          <cell r="B7172" t="str">
            <v>AJUDANTE DE PEDREIRO COM ENCARGOS COMPLEMENTARES</v>
          </cell>
          <cell r="C7172" t="str">
            <v>H</v>
          </cell>
          <cell r="D7172">
            <v>8.4400000000000013</v>
          </cell>
          <cell r="E7172">
            <v>17.22</v>
          </cell>
          <cell r="F7172">
            <v>25.66</v>
          </cell>
        </row>
        <row r="7173">
          <cell r="A7173">
            <v>88243</v>
          </cell>
          <cell r="B7173" t="str">
            <v>AJUDANTE ESPECIALIZADO COM ENCARGOS COMPLEMENTARES</v>
          </cell>
          <cell r="C7173" t="str">
            <v>H</v>
          </cell>
          <cell r="D7173">
            <v>8.32</v>
          </cell>
          <cell r="E7173">
            <v>16.84</v>
          </cell>
          <cell r="F7173">
            <v>25.16</v>
          </cell>
        </row>
        <row r="7174">
          <cell r="A7174">
            <v>88245</v>
          </cell>
          <cell r="B7174" t="str">
            <v>ARMADOR COM ENCARGOS COMPLEMENTARES</v>
          </cell>
          <cell r="C7174" t="str">
            <v>H</v>
          </cell>
          <cell r="D7174">
            <v>8.4400000000000013</v>
          </cell>
          <cell r="E7174">
            <v>22.4</v>
          </cell>
          <cell r="F7174">
            <v>30.84</v>
          </cell>
        </row>
        <row r="7175">
          <cell r="A7175">
            <v>88246</v>
          </cell>
          <cell r="B7175" t="str">
            <v>ASSENTADOR DE TUBOS COM ENCARGOS COMPLEMENTARES</v>
          </cell>
          <cell r="C7175" t="str">
            <v>H</v>
          </cell>
          <cell r="D7175">
            <v>7.2500000000000018</v>
          </cell>
          <cell r="E7175">
            <v>11.67</v>
          </cell>
          <cell r="F7175">
            <v>18.920000000000002</v>
          </cell>
        </row>
        <row r="7176">
          <cell r="A7176">
            <v>88247</v>
          </cell>
          <cell r="B7176" t="str">
            <v>AUXILIAR DE ELETRICISTA COM ENCARGOS COMPLEMENTARES</v>
          </cell>
          <cell r="C7176" t="str">
            <v>H</v>
          </cell>
          <cell r="D7176">
            <v>8.43</v>
          </cell>
          <cell r="E7176">
            <v>17.66</v>
          </cell>
          <cell r="F7176">
            <v>26.09</v>
          </cell>
        </row>
        <row r="7177">
          <cell r="A7177">
            <v>88248</v>
          </cell>
          <cell r="B7177" t="str">
            <v>AUXILIAR DE ENCANADOR OU BOMBEIRO HIDRÁULICO COM ENCARGOS COMPLEMENTARES</v>
          </cell>
          <cell r="C7177" t="str">
            <v>H</v>
          </cell>
          <cell r="D7177">
            <v>7.75</v>
          </cell>
          <cell r="E7177">
            <v>17.29</v>
          </cell>
          <cell r="F7177">
            <v>25.04</v>
          </cell>
        </row>
        <row r="7178">
          <cell r="A7178">
            <v>88249</v>
          </cell>
          <cell r="B7178" t="str">
            <v>AUXILIAR DE LABORATÓRIO COM ENCARGOS COMPLEMENTARES</v>
          </cell>
          <cell r="C7178" t="str">
            <v>H</v>
          </cell>
          <cell r="D7178">
            <v>2.2300000000000004</v>
          </cell>
          <cell r="E7178">
            <v>23.83</v>
          </cell>
          <cell r="F7178">
            <v>26.06</v>
          </cell>
        </row>
        <row r="7179">
          <cell r="A7179">
            <v>88250</v>
          </cell>
          <cell r="B7179" t="str">
            <v>AUXILIAR DE MECÂNICO COM ENCARGOS COMPLEMENTARES</v>
          </cell>
          <cell r="C7179" t="str">
            <v>H</v>
          </cell>
          <cell r="D7179">
            <v>7.25</v>
          </cell>
          <cell r="E7179">
            <v>17.16</v>
          </cell>
          <cell r="F7179">
            <v>24.41</v>
          </cell>
        </row>
        <row r="7180">
          <cell r="A7180">
            <v>88251</v>
          </cell>
          <cell r="B7180" t="str">
            <v>AUXILIAR DE SERRALHEIRO COM ENCARGOS COMPLEMENTARES</v>
          </cell>
          <cell r="C7180" t="str">
            <v>H</v>
          </cell>
          <cell r="D7180">
            <v>8.4400000000000013</v>
          </cell>
          <cell r="E7180">
            <v>17.16</v>
          </cell>
          <cell r="F7180">
            <v>25.6</v>
          </cell>
        </row>
        <row r="7181">
          <cell r="A7181">
            <v>88252</v>
          </cell>
          <cell r="B7181" t="str">
            <v>AUXILIAR DE SERVIÇOS GERAIS COM ENCARGOS COMPLEMENTARES</v>
          </cell>
          <cell r="C7181" t="str">
            <v>H</v>
          </cell>
          <cell r="D7181">
            <v>8.3199999999999985</v>
          </cell>
          <cell r="E7181">
            <v>15.83</v>
          </cell>
          <cell r="F7181">
            <v>24.15</v>
          </cell>
        </row>
        <row r="7182">
          <cell r="A7182">
            <v>88253</v>
          </cell>
          <cell r="B7182" t="str">
            <v>AUXILIAR DE TOPÓGRAFO COM ENCARGOS COMPLEMENTARES</v>
          </cell>
          <cell r="C7182" t="str">
            <v>H</v>
          </cell>
          <cell r="D7182">
            <v>2.16</v>
          </cell>
          <cell r="E7182">
            <v>10.039999999999999</v>
          </cell>
          <cell r="F7182">
            <v>12.2</v>
          </cell>
        </row>
        <row r="7183">
          <cell r="A7183">
            <v>88255</v>
          </cell>
          <cell r="B7183" t="str">
            <v>AUXILIAR TÉCNICO DE ENGENHARIA COM ENCARGOS COMPLEMENTARES</v>
          </cell>
          <cell r="C7183" t="str">
            <v>H</v>
          </cell>
          <cell r="D7183">
            <v>2.1300000000000026</v>
          </cell>
          <cell r="E7183">
            <v>36.51</v>
          </cell>
          <cell r="F7183">
            <v>38.64</v>
          </cell>
        </row>
        <row r="7184">
          <cell r="A7184">
            <v>88256</v>
          </cell>
          <cell r="B7184" t="str">
            <v>AZULEJISTA OU LADRILHISTA COM ENCARGOS COMPLEMENTARES</v>
          </cell>
          <cell r="C7184" t="str">
            <v>H</v>
          </cell>
          <cell r="D7184">
            <v>8.4400000000000013</v>
          </cell>
          <cell r="E7184">
            <v>22.48</v>
          </cell>
          <cell r="F7184">
            <v>30.92</v>
          </cell>
        </row>
        <row r="7185">
          <cell r="A7185">
            <v>88257</v>
          </cell>
          <cell r="B7185" t="str">
            <v>BLASTER, DINAMITADOR OU CABO DE FOGO COM ENCARGOS COMPLEMENTARES</v>
          </cell>
          <cell r="C7185" t="str">
            <v>H</v>
          </cell>
          <cell r="D7185">
            <v>7.25</v>
          </cell>
          <cell r="E7185">
            <v>24.73</v>
          </cell>
          <cell r="F7185">
            <v>31.98</v>
          </cell>
        </row>
        <row r="7186">
          <cell r="A7186">
            <v>88258</v>
          </cell>
          <cell r="B7186" t="str">
            <v>CADASTRISTA DE REDES DE AGUA E ESGOTO COM ENCARGOS COMPLEMENTARES</v>
          </cell>
          <cell r="C7186" t="str">
            <v>H</v>
          </cell>
          <cell r="D7186">
            <v>2.2299999999999969</v>
          </cell>
          <cell r="E7186">
            <v>17.920000000000002</v>
          </cell>
          <cell r="F7186">
            <v>20.149999999999999</v>
          </cell>
        </row>
        <row r="7187">
          <cell r="A7187">
            <v>88260</v>
          </cell>
          <cell r="B7187" t="str">
            <v>CALCETEIRO COM ENCARGOS COMPLEMENTARES</v>
          </cell>
          <cell r="C7187" t="str">
            <v>H</v>
          </cell>
          <cell r="D7187">
            <v>8.4400000000000013</v>
          </cell>
          <cell r="E7187">
            <v>19.02</v>
          </cell>
          <cell r="F7187">
            <v>27.46</v>
          </cell>
        </row>
        <row r="7188">
          <cell r="A7188">
            <v>88261</v>
          </cell>
          <cell r="B7188" t="str">
            <v>CARPINTEIRO DE ESQUADRIA COM ENCARGOS COMPLEMENTARES</v>
          </cell>
          <cell r="C7188" t="str">
            <v>H</v>
          </cell>
          <cell r="D7188">
            <v>8.2999999999999972</v>
          </cell>
          <cell r="E7188">
            <v>21.17</v>
          </cell>
          <cell r="F7188">
            <v>29.47</v>
          </cell>
        </row>
        <row r="7189">
          <cell r="A7189">
            <v>88262</v>
          </cell>
          <cell r="B7189" t="str">
            <v>CARPINTEIRO DE FORMAS COM ENCARGOS COMPLEMENTARES</v>
          </cell>
          <cell r="C7189" t="str">
            <v>H</v>
          </cell>
          <cell r="D7189">
            <v>8.3000000000000007</v>
          </cell>
          <cell r="E7189">
            <v>22.4</v>
          </cell>
          <cell r="F7189">
            <v>30.7</v>
          </cell>
        </row>
        <row r="7190">
          <cell r="A7190">
            <v>88263</v>
          </cell>
          <cell r="B7190" t="str">
            <v>CAVOUQUEIRO OU OPERADOR PERFURATRIZ/ROMPEDOR COM ENCARGOS COMPLEMENTARES</v>
          </cell>
          <cell r="C7190" t="str">
            <v>H</v>
          </cell>
          <cell r="D7190">
            <v>7.25</v>
          </cell>
          <cell r="E7190">
            <v>17.82</v>
          </cell>
          <cell r="F7190">
            <v>25.07</v>
          </cell>
        </row>
        <row r="7191">
          <cell r="A7191">
            <v>88264</v>
          </cell>
          <cell r="B7191" t="str">
            <v>ELETRICISTA COM ENCARGOS COMPLEMENTARES</v>
          </cell>
          <cell r="C7191" t="str">
            <v>H</v>
          </cell>
          <cell r="D7191">
            <v>8.43</v>
          </cell>
          <cell r="E7191">
            <v>23.06</v>
          </cell>
          <cell r="F7191">
            <v>31.49</v>
          </cell>
        </row>
        <row r="7192">
          <cell r="A7192">
            <v>88265</v>
          </cell>
          <cell r="B7192" t="str">
            <v>ELETRICISTA INDUSTRIAL COM ENCARGOS COMPLEMENTARES</v>
          </cell>
          <cell r="C7192" t="str">
            <v>H</v>
          </cell>
          <cell r="D7192">
            <v>8.43</v>
          </cell>
          <cell r="E7192">
            <v>25.29</v>
          </cell>
          <cell r="F7192">
            <v>33.72</v>
          </cell>
        </row>
        <row r="7193">
          <cell r="A7193">
            <v>88266</v>
          </cell>
          <cell r="B7193" t="str">
            <v>ELETROTÉCNICO COM ENCARGOS COMPLEMENTARES</v>
          </cell>
          <cell r="C7193" t="str">
            <v>H</v>
          </cell>
          <cell r="D7193">
            <v>8.43</v>
          </cell>
          <cell r="E7193">
            <v>28.79</v>
          </cell>
          <cell r="F7193">
            <v>37.22</v>
          </cell>
        </row>
        <row r="7194">
          <cell r="A7194">
            <v>88267</v>
          </cell>
          <cell r="B7194" t="str">
            <v>ENCANADOR OU BOMBEIRO HIDRÁULICO COM ENCARGOS COMPLEMENTARES</v>
          </cell>
          <cell r="C7194" t="str">
            <v>H</v>
          </cell>
          <cell r="D7194">
            <v>7.75</v>
          </cell>
          <cell r="E7194">
            <v>22.56</v>
          </cell>
          <cell r="F7194">
            <v>30.31</v>
          </cell>
        </row>
        <row r="7195">
          <cell r="A7195">
            <v>88269</v>
          </cell>
          <cell r="B7195" t="str">
            <v>GESSEIRO COM ENCARGOS COMPLEMENTARES</v>
          </cell>
          <cell r="C7195" t="str">
            <v>H</v>
          </cell>
          <cell r="D7195">
            <v>8.4399999999999977</v>
          </cell>
          <cell r="E7195">
            <v>21.35</v>
          </cell>
          <cell r="F7195">
            <v>29.79</v>
          </cell>
        </row>
        <row r="7196">
          <cell r="A7196">
            <v>88270</v>
          </cell>
          <cell r="B7196" t="str">
            <v>IMPERMEABILIZADOR COM ENCARGOS COMPLEMENTARES</v>
          </cell>
          <cell r="C7196" t="str">
            <v>H</v>
          </cell>
          <cell r="D7196">
            <v>8.4399999999999977</v>
          </cell>
          <cell r="E7196">
            <v>22.64</v>
          </cell>
          <cell r="F7196">
            <v>31.08</v>
          </cell>
        </row>
        <row r="7197">
          <cell r="A7197">
            <v>88272</v>
          </cell>
          <cell r="B7197" t="str">
            <v>MACARIQUEIRO COM ENCARGOS COMPLEMENTARES</v>
          </cell>
          <cell r="C7197" t="str">
            <v>H</v>
          </cell>
          <cell r="D7197">
            <v>9.3999999999999986</v>
          </cell>
          <cell r="E7197">
            <v>22.3</v>
          </cell>
          <cell r="F7197">
            <v>31.7</v>
          </cell>
        </row>
        <row r="7198">
          <cell r="A7198">
            <v>88273</v>
          </cell>
          <cell r="B7198" t="str">
            <v>MARCENEIRO COM ENCARGOS COMPLEMENTARES</v>
          </cell>
          <cell r="C7198" t="str">
            <v>H</v>
          </cell>
          <cell r="D7198">
            <v>8.3000000000000007</v>
          </cell>
          <cell r="E7198">
            <v>20.61</v>
          </cell>
          <cell r="F7198">
            <v>28.91</v>
          </cell>
        </row>
        <row r="7199">
          <cell r="A7199">
            <v>88274</v>
          </cell>
          <cell r="B7199" t="str">
            <v>MARMORISTA/GRANITEIRO COM ENCARGOS COMPLEMENTARES</v>
          </cell>
          <cell r="C7199" t="str">
            <v>H</v>
          </cell>
          <cell r="D7199">
            <v>8.4400000000000013</v>
          </cell>
          <cell r="E7199">
            <v>25.55</v>
          </cell>
          <cell r="F7199">
            <v>33.99</v>
          </cell>
        </row>
        <row r="7200">
          <cell r="A7200">
            <v>88275</v>
          </cell>
          <cell r="B7200" t="str">
            <v>MECÃNICO DE EQUIPAMENTOS PESADOS COM ENCARGOS COMPLEMENTARES</v>
          </cell>
          <cell r="C7200" t="str">
            <v>H</v>
          </cell>
          <cell r="D7200">
            <v>7.25</v>
          </cell>
          <cell r="E7200">
            <v>26.5</v>
          </cell>
          <cell r="F7200">
            <v>33.75</v>
          </cell>
        </row>
        <row r="7201">
          <cell r="A7201">
            <v>88277</v>
          </cell>
          <cell r="B7201" t="str">
            <v>MONTADOR (TUBO AÇO/EQUIPAMENTOS) COM ENCARGOS COMPLEMENTARES</v>
          </cell>
          <cell r="C7201" t="str">
            <v>H</v>
          </cell>
          <cell r="D7201">
            <v>7.25</v>
          </cell>
          <cell r="E7201">
            <v>23.95</v>
          </cell>
          <cell r="F7201">
            <v>31.2</v>
          </cell>
        </row>
        <row r="7202">
          <cell r="A7202">
            <v>88278</v>
          </cell>
          <cell r="B7202" t="str">
            <v>MONTADOR DE ESTRUTURA METÁLICA COM ENCARGOS COMPLEMENTARES</v>
          </cell>
          <cell r="C7202" t="str">
            <v>H</v>
          </cell>
          <cell r="D7202">
            <v>7.25</v>
          </cell>
          <cell r="E7202">
            <v>19.760000000000002</v>
          </cell>
          <cell r="F7202">
            <v>27.01</v>
          </cell>
        </row>
        <row r="7203">
          <cell r="A7203">
            <v>88279</v>
          </cell>
          <cell r="B7203" t="str">
            <v>MONTADOR ELETROMECÃNICO COM ENCARGOS COMPLEMENTARES</v>
          </cell>
          <cell r="C7203" t="str">
            <v>H</v>
          </cell>
          <cell r="D7203">
            <v>8.4300000000000033</v>
          </cell>
          <cell r="E7203">
            <v>24.38</v>
          </cell>
          <cell r="F7203">
            <v>32.81</v>
          </cell>
        </row>
        <row r="7204">
          <cell r="A7204">
            <v>88281</v>
          </cell>
          <cell r="B7204" t="str">
            <v>MOTORISTA DE BASCULANTE COM ENCARGOS COMPLEMENTARES</v>
          </cell>
          <cell r="C7204" t="str">
            <v>H</v>
          </cell>
          <cell r="D7204">
            <v>7.25</v>
          </cell>
          <cell r="E7204">
            <v>23.54</v>
          </cell>
          <cell r="F7204">
            <v>30.79</v>
          </cell>
        </row>
        <row r="7205">
          <cell r="A7205">
            <v>88282</v>
          </cell>
          <cell r="B7205" t="str">
            <v>MOTORISTA DE CAMINHÃO COM ENCARGOS COMPLEMENTARES</v>
          </cell>
          <cell r="C7205" t="str">
            <v>H</v>
          </cell>
          <cell r="D7205">
            <v>7.25</v>
          </cell>
          <cell r="E7205">
            <v>22.65</v>
          </cell>
          <cell r="F7205">
            <v>29.9</v>
          </cell>
        </row>
        <row r="7206">
          <cell r="A7206">
            <v>88283</v>
          </cell>
          <cell r="B7206" t="str">
            <v>MOTORISTA DE CAMINHÃO E CARRETA COM ENCARGOS COMPLEMENTARES</v>
          </cell>
          <cell r="C7206" t="str">
            <v>H</v>
          </cell>
          <cell r="D7206">
            <v>7.25</v>
          </cell>
          <cell r="E7206">
            <v>28.18</v>
          </cell>
          <cell r="F7206">
            <v>35.43</v>
          </cell>
        </row>
        <row r="7207">
          <cell r="A7207">
            <v>88284</v>
          </cell>
          <cell r="B7207" t="str">
            <v>MOTORISTA DE VEÍCULO LEVE COM ENCARGOS COMPLEMENTARES</v>
          </cell>
          <cell r="C7207" t="str">
            <v>H</v>
          </cell>
          <cell r="D7207">
            <v>7.25</v>
          </cell>
          <cell r="E7207">
            <v>20.100000000000001</v>
          </cell>
          <cell r="F7207">
            <v>27.35</v>
          </cell>
        </row>
        <row r="7208">
          <cell r="A7208">
            <v>88286</v>
          </cell>
          <cell r="B7208" t="str">
            <v>MOTORISTA OPERADOR DE MUNCK COM ENCARGOS COMPLEMENTARES</v>
          </cell>
          <cell r="C7208" t="str">
            <v>H</v>
          </cell>
          <cell r="D7208">
            <v>7.25</v>
          </cell>
          <cell r="E7208">
            <v>25.71</v>
          </cell>
          <cell r="F7208">
            <v>32.96</v>
          </cell>
        </row>
        <row r="7209">
          <cell r="A7209">
            <v>88288</v>
          </cell>
          <cell r="B7209" t="str">
            <v>NIVELADOR COM ENCARGOS COMPLEMENTARES</v>
          </cell>
          <cell r="C7209" t="str">
            <v>H</v>
          </cell>
          <cell r="D7209">
            <v>2.16</v>
          </cell>
          <cell r="E7209">
            <v>17.100000000000001</v>
          </cell>
          <cell r="F7209">
            <v>19.260000000000002</v>
          </cell>
        </row>
        <row r="7210">
          <cell r="A7210">
            <v>88291</v>
          </cell>
          <cell r="B7210" t="str">
            <v>OPERADOR DE BETONEIRA (CAMINHÃO) COM ENCARGOS COMPLEMENTARES</v>
          </cell>
          <cell r="C7210" t="str">
            <v>H</v>
          </cell>
          <cell r="D7210">
            <v>7.25</v>
          </cell>
          <cell r="E7210">
            <v>21.75</v>
          </cell>
          <cell r="F7210">
            <v>29</v>
          </cell>
        </row>
        <row r="7211">
          <cell r="A7211">
            <v>88292</v>
          </cell>
          <cell r="B7211" t="str">
            <v>OPERADOR DE COMPRESSOR OU COMPRESSORISTA COM ENCARGOS COMPLEMENTARES</v>
          </cell>
          <cell r="C7211" t="str">
            <v>H</v>
          </cell>
          <cell r="D7211">
            <v>7.25</v>
          </cell>
          <cell r="E7211">
            <v>15.73</v>
          </cell>
          <cell r="F7211">
            <v>22.98</v>
          </cell>
        </row>
        <row r="7212">
          <cell r="A7212">
            <v>88293</v>
          </cell>
          <cell r="B7212" t="str">
            <v>OPERADOR DE DEMARCADORA DE FAIXAS COM ENCARGOS COMPLEMENTARES</v>
          </cell>
          <cell r="C7212" t="str">
            <v>H</v>
          </cell>
          <cell r="D7212">
            <v>7.25</v>
          </cell>
          <cell r="E7212">
            <v>21.75</v>
          </cell>
          <cell r="F7212">
            <v>29</v>
          </cell>
        </row>
        <row r="7213">
          <cell r="A7213">
            <v>88294</v>
          </cell>
          <cell r="B7213" t="str">
            <v>OPERADOR DE ESCAVADEIRA COM ENCARGOS COMPLEMENTARES</v>
          </cell>
          <cell r="C7213" t="str">
            <v>H</v>
          </cell>
          <cell r="D7213">
            <v>7.25</v>
          </cell>
          <cell r="E7213">
            <v>23.03</v>
          </cell>
          <cell r="F7213">
            <v>30.28</v>
          </cell>
        </row>
        <row r="7214">
          <cell r="A7214">
            <v>88295</v>
          </cell>
          <cell r="B7214" t="str">
            <v>OPERADOR DE GUINCHO COM ENCARGOS COMPLEMENTARES</v>
          </cell>
          <cell r="C7214" t="str">
            <v>H</v>
          </cell>
          <cell r="D7214">
            <v>7.25</v>
          </cell>
          <cell r="E7214">
            <v>21.53</v>
          </cell>
          <cell r="F7214">
            <v>28.78</v>
          </cell>
        </row>
        <row r="7215">
          <cell r="A7215">
            <v>88296</v>
          </cell>
          <cell r="B7215" t="str">
            <v>OPERADOR DE GUINDASTE COM ENCARGOS COMPLEMENTARES</v>
          </cell>
          <cell r="C7215" t="str">
            <v>H</v>
          </cell>
          <cell r="D7215">
            <v>7.25</v>
          </cell>
          <cell r="E7215">
            <v>29.92</v>
          </cell>
          <cell r="F7215">
            <v>37.17</v>
          </cell>
        </row>
        <row r="7216">
          <cell r="A7216">
            <v>88297</v>
          </cell>
          <cell r="B7216" t="str">
            <v>OPERADOR DE MÁQUINAS E EQUIPAMENTOS COM ENCARGOS COMPLEMENTARES</v>
          </cell>
          <cell r="C7216" t="str">
            <v>H</v>
          </cell>
          <cell r="D7216">
            <v>7.25</v>
          </cell>
          <cell r="E7216">
            <v>22.02</v>
          </cell>
          <cell r="F7216">
            <v>29.27</v>
          </cell>
        </row>
        <row r="7217">
          <cell r="A7217">
            <v>88298</v>
          </cell>
          <cell r="B7217" t="str">
            <v>OPERADOR DE MARTELETE OU MARTELETEIRO COM ENCARGOS COMPLEMENTARES</v>
          </cell>
          <cell r="C7217" t="str">
            <v>H</v>
          </cell>
          <cell r="D7217">
            <v>7.25</v>
          </cell>
          <cell r="E7217">
            <v>19.48</v>
          </cell>
          <cell r="F7217">
            <v>26.73</v>
          </cell>
        </row>
        <row r="7218">
          <cell r="A7218">
            <v>88299</v>
          </cell>
          <cell r="B7218" t="str">
            <v>OPERADOR DE MOTO-ESCREIPER COM ENCARGOS COMPLEMENTARES</v>
          </cell>
          <cell r="C7218" t="str">
            <v>H</v>
          </cell>
          <cell r="D7218">
            <v>7.2499999999999964</v>
          </cell>
          <cell r="E7218">
            <v>28.01</v>
          </cell>
          <cell r="F7218">
            <v>35.26</v>
          </cell>
        </row>
        <row r="7219">
          <cell r="A7219">
            <v>88300</v>
          </cell>
          <cell r="B7219" t="str">
            <v>OPERADOR DE MOTONIVELADORA COM ENCARGOS COMPLEMENTARES</v>
          </cell>
          <cell r="C7219" t="str">
            <v>H</v>
          </cell>
          <cell r="D7219">
            <v>7.2499999999999964</v>
          </cell>
          <cell r="E7219">
            <v>28.01</v>
          </cell>
          <cell r="F7219">
            <v>35.26</v>
          </cell>
        </row>
        <row r="7220">
          <cell r="A7220">
            <v>88301</v>
          </cell>
          <cell r="B7220" t="str">
            <v>OPERADOR DE PÁ CARREGADEIRA COM ENCARGOS COMPLEMENTARES</v>
          </cell>
          <cell r="C7220" t="str">
            <v>H</v>
          </cell>
          <cell r="D7220">
            <v>7.25</v>
          </cell>
          <cell r="E7220">
            <v>21.75</v>
          </cell>
          <cell r="F7220">
            <v>29</v>
          </cell>
        </row>
        <row r="7221">
          <cell r="A7221">
            <v>88302</v>
          </cell>
          <cell r="B7221" t="str">
            <v>OPERADOR DE PAVIMENTADORA COM ENCARGOS COMPLEMENTARES</v>
          </cell>
          <cell r="C7221" t="str">
            <v>H</v>
          </cell>
          <cell r="D7221">
            <v>7.25</v>
          </cell>
          <cell r="E7221">
            <v>21.75</v>
          </cell>
          <cell r="F7221">
            <v>29</v>
          </cell>
        </row>
        <row r="7222">
          <cell r="A7222">
            <v>88303</v>
          </cell>
          <cell r="B7222" t="str">
            <v>OPERADOR DE ROLO COMPACTADOR COM ENCARGOS COMPLEMENTARES</v>
          </cell>
          <cell r="C7222" t="str">
            <v>H</v>
          </cell>
          <cell r="D7222">
            <v>7.25</v>
          </cell>
          <cell r="E7222">
            <v>18.079999999999998</v>
          </cell>
          <cell r="F7222">
            <v>25.33</v>
          </cell>
        </row>
        <row r="7223">
          <cell r="A7223">
            <v>88304</v>
          </cell>
          <cell r="B7223" t="str">
            <v>OPERADOR DE USINA DE ASFALTO, DE SOLOS OU DE CONCRETO COM ENCARGOS COMPLEMENTARES</v>
          </cell>
          <cell r="C7223" t="str">
            <v>H</v>
          </cell>
          <cell r="D7223">
            <v>7.2499999999999964</v>
          </cell>
          <cell r="E7223">
            <v>28.01</v>
          </cell>
          <cell r="F7223">
            <v>35.26</v>
          </cell>
        </row>
        <row r="7224">
          <cell r="A7224">
            <v>88306</v>
          </cell>
          <cell r="B7224" t="str">
            <v>OPERADOR JATO DE AREIA OU JATISTA COM ENCARGOS COMPLEMENTARES</v>
          </cell>
          <cell r="C7224" t="str">
            <v>H</v>
          </cell>
          <cell r="D7224">
            <v>7.25</v>
          </cell>
          <cell r="E7224">
            <v>19.899999999999999</v>
          </cell>
          <cell r="F7224">
            <v>27.15</v>
          </cell>
        </row>
        <row r="7225">
          <cell r="A7225">
            <v>88307</v>
          </cell>
          <cell r="B7225" t="str">
            <v>OPERADOR PARA BATE ESTACAS COM ENCARGOS COMPLEMENTARES</v>
          </cell>
          <cell r="C7225" t="str">
            <v>H</v>
          </cell>
          <cell r="D7225">
            <v>7.25</v>
          </cell>
          <cell r="E7225">
            <v>22.45</v>
          </cell>
          <cell r="F7225">
            <v>29.7</v>
          </cell>
        </row>
        <row r="7226">
          <cell r="A7226">
            <v>88308</v>
          </cell>
          <cell r="B7226" t="str">
            <v>PASTILHEIRO COM ENCARGOS COMPLEMENTARES</v>
          </cell>
          <cell r="C7226" t="str">
            <v>H</v>
          </cell>
          <cell r="D7226">
            <v>8.4400000000000013</v>
          </cell>
          <cell r="E7226">
            <v>22.48</v>
          </cell>
          <cell r="F7226">
            <v>30.92</v>
          </cell>
        </row>
        <row r="7227">
          <cell r="A7227">
            <v>88309</v>
          </cell>
          <cell r="B7227" t="str">
            <v>PEDREIRO COM ENCARGOS COMPLEMENTARES</v>
          </cell>
          <cell r="C7227" t="str">
            <v>H</v>
          </cell>
          <cell r="D7227">
            <v>8.4399999999999977</v>
          </cell>
          <cell r="E7227">
            <v>22.64</v>
          </cell>
          <cell r="F7227">
            <v>31.08</v>
          </cell>
        </row>
        <row r="7228">
          <cell r="A7228">
            <v>88310</v>
          </cell>
          <cell r="B7228" t="str">
            <v>PINTOR COM ENCARGOS COMPLEMENTARES</v>
          </cell>
          <cell r="C7228" t="str">
            <v>H</v>
          </cell>
          <cell r="D7228">
            <v>10.080000000000002</v>
          </cell>
          <cell r="E7228">
            <v>22.48</v>
          </cell>
          <cell r="F7228">
            <v>32.56</v>
          </cell>
        </row>
        <row r="7229">
          <cell r="A7229">
            <v>88311</v>
          </cell>
          <cell r="B7229" t="str">
            <v>PINTOR DE LETREIROS COM ENCARGOS COMPLEMENTARES</v>
          </cell>
          <cell r="C7229" t="str">
            <v>H</v>
          </cell>
          <cell r="D7229">
            <v>10.079999999999998</v>
          </cell>
          <cell r="E7229">
            <v>21.82</v>
          </cell>
          <cell r="F7229">
            <v>31.9</v>
          </cell>
        </row>
        <row r="7230">
          <cell r="A7230">
            <v>88312</v>
          </cell>
          <cell r="B7230" t="str">
            <v>PINTOR PARA TINTA EPÓXI COM ENCARGOS COMPLEMENTARES</v>
          </cell>
          <cell r="C7230" t="str">
            <v>H</v>
          </cell>
          <cell r="D7230">
            <v>10.080000000000002</v>
          </cell>
          <cell r="E7230">
            <v>22.48</v>
          </cell>
          <cell r="F7230">
            <v>32.56</v>
          </cell>
        </row>
        <row r="7231">
          <cell r="A7231">
            <v>88313</v>
          </cell>
          <cell r="B7231" t="str">
            <v>POCEIRO COM ENCARGOS COMPLEMENTARES</v>
          </cell>
          <cell r="C7231" t="str">
            <v>H</v>
          </cell>
          <cell r="D7231">
            <v>7.25</v>
          </cell>
          <cell r="E7231">
            <v>17.350000000000001</v>
          </cell>
          <cell r="F7231">
            <v>24.6</v>
          </cell>
        </row>
        <row r="7232">
          <cell r="A7232">
            <v>88314</v>
          </cell>
          <cell r="B7232" t="str">
            <v>RASTELEIRO COM ENCARGOS COMPLEMENTARES</v>
          </cell>
          <cell r="C7232" t="str">
            <v>H</v>
          </cell>
          <cell r="D7232">
            <v>7.25</v>
          </cell>
          <cell r="E7232">
            <v>18.89</v>
          </cell>
          <cell r="F7232">
            <v>26.14</v>
          </cell>
        </row>
        <row r="7233">
          <cell r="A7233">
            <v>88315</v>
          </cell>
          <cell r="B7233" t="str">
            <v>SERRALHEIRO COM ENCARGOS COMPLEMENTARES</v>
          </cell>
          <cell r="C7233" t="str">
            <v>H</v>
          </cell>
          <cell r="D7233">
            <v>8.4400000000000013</v>
          </cell>
          <cell r="E7233">
            <v>22.4</v>
          </cell>
          <cell r="F7233">
            <v>30.84</v>
          </cell>
        </row>
        <row r="7234">
          <cell r="A7234">
            <v>88316</v>
          </cell>
          <cell r="B7234" t="str">
            <v>SERVENTE COM ENCARGOS COMPLEMENTARES</v>
          </cell>
          <cell r="C7234" t="str">
            <v>H</v>
          </cell>
          <cell r="D7234">
            <v>8.3199999999999967</v>
          </cell>
          <cell r="E7234">
            <v>16.010000000000002</v>
          </cell>
          <cell r="F7234">
            <v>24.33</v>
          </cell>
        </row>
        <row r="7235">
          <cell r="A7235">
            <v>88317</v>
          </cell>
          <cell r="B7235" t="str">
            <v>SOLDADOR COM ENCARGOS COMPLEMENTARES</v>
          </cell>
          <cell r="C7235" t="str">
            <v>H</v>
          </cell>
          <cell r="D7235">
            <v>9.3999999999999986</v>
          </cell>
          <cell r="E7235">
            <v>22.72</v>
          </cell>
          <cell r="F7235">
            <v>32.119999999999997</v>
          </cell>
        </row>
        <row r="7236">
          <cell r="A7236">
            <v>88318</v>
          </cell>
          <cell r="B7236" t="str">
            <v>SOLDADOR A (PARA SOLDA A SER TESTADA COM RAIOS "X") COM ENCARGOS COMPLEMENTARES</v>
          </cell>
          <cell r="C7236" t="str">
            <v>H</v>
          </cell>
          <cell r="D7236">
            <v>9.4000000000000021</v>
          </cell>
          <cell r="E7236">
            <v>18.38</v>
          </cell>
          <cell r="F7236">
            <v>27.78</v>
          </cell>
        </row>
        <row r="7237">
          <cell r="A7237">
            <v>88320</v>
          </cell>
          <cell r="B7237" t="str">
            <v>TAQUEADOR OU TAQUEIRO COM ENCARGOS COMPLEMENTARES</v>
          </cell>
          <cell r="C7237" t="str">
            <v>H</v>
          </cell>
          <cell r="D7237">
            <v>8.3000000000000007</v>
          </cell>
          <cell r="E7237">
            <v>22.4</v>
          </cell>
          <cell r="F7237">
            <v>30.7</v>
          </cell>
        </row>
        <row r="7238">
          <cell r="A7238">
            <v>88321</v>
          </cell>
          <cell r="B7238" t="str">
            <v>TÉCNICO DE LABORATÓRIO COM ENCARGOS COMPLEMENTARES</v>
          </cell>
          <cell r="C7238" t="str">
            <v>H</v>
          </cell>
          <cell r="D7238">
            <v>2.230000000000004</v>
          </cell>
          <cell r="E7238">
            <v>32.65</v>
          </cell>
          <cell r="F7238">
            <v>34.880000000000003</v>
          </cell>
        </row>
        <row r="7239">
          <cell r="A7239">
            <v>88322</v>
          </cell>
          <cell r="B7239" t="str">
            <v>TÉCNICO DE SONDAGEM COM ENCARGOS COMPLEMENTARES</v>
          </cell>
          <cell r="C7239" t="str">
            <v>H</v>
          </cell>
          <cell r="D7239">
            <v>2.25</v>
          </cell>
          <cell r="E7239">
            <v>22.5</v>
          </cell>
          <cell r="F7239">
            <v>24.75</v>
          </cell>
        </row>
        <row r="7240">
          <cell r="A7240">
            <v>88323</v>
          </cell>
          <cell r="B7240" t="str">
            <v>TELHADISTA COM ENCARGOS COMPLEMENTARES</v>
          </cell>
          <cell r="C7240" t="str">
            <v>H</v>
          </cell>
          <cell r="D7240">
            <v>8.3000000000000007</v>
          </cell>
          <cell r="E7240">
            <v>22.11</v>
          </cell>
          <cell r="F7240">
            <v>30.41</v>
          </cell>
        </row>
        <row r="7241">
          <cell r="A7241">
            <v>88324</v>
          </cell>
          <cell r="B7241" t="str">
            <v>TRATORISTA COM ENCARGOS COMPLEMENTARES</v>
          </cell>
          <cell r="C7241" t="str">
            <v>H</v>
          </cell>
          <cell r="D7241">
            <v>7.25</v>
          </cell>
          <cell r="E7241">
            <v>22.02</v>
          </cell>
          <cell r="F7241">
            <v>29.27</v>
          </cell>
        </row>
        <row r="7242">
          <cell r="A7242">
            <v>88325</v>
          </cell>
          <cell r="B7242" t="str">
            <v>VIDRACEIRO COM ENCARGOS COMPLEMENTARES</v>
          </cell>
          <cell r="C7242" t="str">
            <v>H</v>
          </cell>
          <cell r="D7242">
            <v>8.4400000000000013</v>
          </cell>
          <cell r="E7242">
            <v>22.81</v>
          </cell>
          <cell r="F7242">
            <v>31.25</v>
          </cell>
        </row>
        <row r="7243">
          <cell r="A7243">
            <v>88377</v>
          </cell>
          <cell r="B7243" t="str">
            <v>OPERADOR DE BETONEIRA ESTACIONÁRIA/MISTURADOR COM ENCARGOS COMPLEMENTARES</v>
          </cell>
          <cell r="C7243" t="str">
            <v>H</v>
          </cell>
          <cell r="D7243">
            <v>7.25</v>
          </cell>
          <cell r="E7243">
            <v>20.43</v>
          </cell>
          <cell r="F7243">
            <v>27.68</v>
          </cell>
        </row>
        <row r="7244">
          <cell r="A7244">
            <v>88441</v>
          </cell>
          <cell r="B7244" t="str">
            <v>JARDINEIRO COM ENCARGOS COMPLEMENTARES</v>
          </cell>
          <cell r="C7244" t="str">
            <v>H</v>
          </cell>
          <cell r="D7244">
            <v>8.4400000000000013</v>
          </cell>
          <cell r="E7244">
            <v>16.84</v>
          </cell>
          <cell r="F7244">
            <v>25.28</v>
          </cell>
        </row>
        <row r="7245">
          <cell r="A7245">
            <v>88597</v>
          </cell>
          <cell r="B7245" t="str">
            <v>DESENHISTA DETALHISTA COM ENCARGOS COMPLEMENTARES</v>
          </cell>
          <cell r="C7245" t="str">
            <v>H</v>
          </cell>
          <cell r="D7245">
            <v>2.1599999999999966</v>
          </cell>
          <cell r="E7245">
            <v>34.42</v>
          </cell>
          <cell r="F7245">
            <v>36.58</v>
          </cell>
        </row>
        <row r="7246">
          <cell r="A7246">
            <v>90766</v>
          </cell>
          <cell r="B7246" t="str">
            <v>ALMOXARIFE COM ENCARGOS COMPLEMENTARES</v>
          </cell>
          <cell r="C7246" t="str">
            <v>H</v>
          </cell>
          <cell r="D7246">
            <v>2.2300000000000004</v>
          </cell>
          <cell r="E7246">
            <v>22.23</v>
          </cell>
          <cell r="F7246">
            <v>24.46</v>
          </cell>
        </row>
        <row r="7247">
          <cell r="A7247">
            <v>90767</v>
          </cell>
          <cell r="B7247" t="str">
            <v>APONTADOR OU APROPRIADOR COM ENCARGOS COMPLEMENTARES</v>
          </cell>
          <cell r="C7247" t="str">
            <v>H</v>
          </cell>
          <cell r="D7247">
            <v>2.2300000000000004</v>
          </cell>
          <cell r="E7247">
            <v>19.98</v>
          </cell>
          <cell r="F7247">
            <v>22.21</v>
          </cell>
        </row>
        <row r="7248">
          <cell r="A7248">
            <v>90768</v>
          </cell>
          <cell r="B7248" t="str">
            <v>ARQUITETO DE OBRA JUNIOR COM ENCARGOS COMPLEMENTARES</v>
          </cell>
          <cell r="C7248" t="str">
            <v>H</v>
          </cell>
          <cell r="D7248">
            <v>2.1299999999999955</v>
          </cell>
          <cell r="E7248">
            <v>101.31</v>
          </cell>
          <cell r="F7248">
            <v>103.44</v>
          </cell>
        </row>
        <row r="7249">
          <cell r="A7249">
            <v>90769</v>
          </cell>
          <cell r="B7249" t="str">
            <v>ARQUITETO DE OBRA PLENO COM ENCARGOS COMPLEMENTARES</v>
          </cell>
          <cell r="C7249" t="str">
            <v>H</v>
          </cell>
          <cell r="D7249">
            <v>2.1300000000000097</v>
          </cell>
          <cell r="E7249">
            <v>107.32</v>
          </cell>
          <cell r="F7249">
            <v>109.45</v>
          </cell>
        </row>
        <row r="7250">
          <cell r="A7250">
            <v>90770</v>
          </cell>
          <cell r="B7250" t="str">
            <v>ARQUITETO DE OBRA SENIOR COM ENCARGOS COMPLEMENTARES</v>
          </cell>
          <cell r="C7250" t="str">
            <v>H</v>
          </cell>
          <cell r="D7250">
            <v>2.1300000000000097</v>
          </cell>
          <cell r="E7250">
            <v>112.46</v>
          </cell>
          <cell r="F7250">
            <v>114.59</v>
          </cell>
        </row>
        <row r="7251">
          <cell r="A7251">
            <v>90771</v>
          </cell>
          <cell r="B7251" t="str">
            <v>AUXILIAR DE DESENHISTA COM ENCARGOS COMPLEMENTARES</v>
          </cell>
          <cell r="C7251" t="str">
            <v>H</v>
          </cell>
          <cell r="D7251">
            <v>2.1600000000000019</v>
          </cell>
          <cell r="E7251">
            <v>15.37</v>
          </cell>
          <cell r="F7251">
            <v>17.53</v>
          </cell>
        </row>
        <row r="7252">
          <cell r="A7252">
            <v>90772</v>
          </cell>
          <cell r="B7252" t="str">
            <v>AUXILIAR DE ESCRITORIO COM ENCARGOS COMPLEMENTARES</v>
          </cell>
          <cell r="C7252" t="str">
            <v>H</v>
          </cell>
          <cell r="D7252">
            <v>2.2300000000000004</v>
          </cell>
          <cell r="E7252">
            <v>17.809999999999999</v>
          </cell>
          <cell r="F7252">
            <v>20.04</v>
          </cell>
        </row>
        <row r="7253">
          <cell r="A7253">
            <v>90773</v>
          </cell>
          <cell r="B7253" t="str">
            <v>DESENHISTA COPISTA COM ENCARGOS COMPLEMENTARES</v>
          </cell>
          <cell r="C7253" t="str">
            <v>H</v>
          </cell>
          <cell r="D7253">
            <v>2.16</v>
          </cell>
          <cell r="E7253">
            <v>11.32</v>
          </cell>
          <cell r="F7253">
            <v>13.48</v>
          </cell>
        </row>
        <row r="7254">
          <cell r="A7254">
            <v>90775</v>
          </cell>
          <cell r="B7254" t="str">
            <v>DESENHISTA PROJETISTA COM ENCARGOS COMPLEMENTARES</v>
          </cell>
          <cell r="C7254" t="str">
            <v>H</v>
          </cell>
          <cell r="D7254">
            <v>2.16</v>
          </cell>
          <cell r="E7254">
            <v>18.22</v>
          </cell>
          <cell r="F7254">
            <v>20.38</v>
          </cell>
        </row>
        <row r="7255">
          <cell r="A7255">
            <v>90776</v>
          </cell>
          <cell r="B7255" t="str">
            <v>ENCARREGADO GERAL COM ENCARGOS COMPLEMENTARES</v>
          </cell>
          <cell r="C7255" t="str">
            <v>H</v>
          </cell>
          <cell r="D7255">
            <v>2.7299999999999969</v>
          </cell>
          <cell r="E7255">
            <v>32</v>
          </cell>
          <cell r="F7255">
            <v>34.729999999999997</v>
          </cell>
        </row>
        <row r="7256">
          <cell r="A7256">
            <v>90777</v>
          </cell>
          <cell r="B7256" t="str">
            <v>ENGENHEIRO CIVIL DE OBRA JUNIOR COM ENCARGOS COMPLEMENTARES</v>
          </cell>
          <cell r="C7256" t="str">
            <v>H</v>
          </cell>
          <cell r="D7256">
            <v>2.1299999999999955</v>
          </cell>
          <cell r="E7256">
            <v>103.97</v>
          </cell>
          <cell r="F7256">
            <v>106.1</v>
          </cell>
        </row>
        <row r="7257">
          <cell r="A7257">
            <v>90778</v>
          </cell>
          <cell r="B7257" t="str">
            <v>ENGENHEIRO CIVIL DE OBRA PLENO COM ENCARGOS COMPLEMENTARES</v>
          </cell>
          <cell r="C7257" t="str">
            <v>H</v>
          </cell>
          <cell r="D7257">
            <v>2.1299999999999955</v>
          </cell>
          <cell r="E7257">
            <v>115.98</v>
          </cell>
          <cell r="F7257">
            <v>118.11</v>
          </cell>
        </row>
        <row r="7258">
          <cell r="A7258">
            <v>90779</v>
          </cell>
          <cell r="B7258" t="str">
            <v>ENGENHEIRO CIVIL DE OBRA SENIOR COM ENCARGOS COMPLEMENTARES</v>
          </cell>
          <cell r="C7258" t="str">
            <v>H</v>
          </cell>
          <cell r="D7258">
            <v>2.1299999999999955</v>
          </cell>
          <cell r="E7258">
            <v>128.13</v>
          </cell>
          <cell r="F7258">
            <v>130.26</v>
          </cell>
        </row>
        <row r="7259">
          <cell r="A7259">
            <v>90780</v>
          </cell>
          <cell r="B7259" t="str">
            <v>MESTRE DE OBRAS COM ENCARGOS COMPLEMENTARES</v>
          </cell>
          <cell r="C7259" t="str">
            <v>H</v>
          </cell>
          <cell r="D7259">
            <v>2.7299999999999969</v>
          </cell>
          <cell r="E7259">
            <v>54.81</v>
          </cell>
          <cell r="F7259">
            <v>57.54</v>
          </cell>
        </row>
        <row r="7260">
          <cell r="A7260">
            <v>90781</v>
          </cell>
          <cell r="B7260" t="str">
            <v>TOPOGRAFO COM ENCARGOS COMPLEMENTARES</v>
          </cell>
          <cell r="C7260" t="str">
            <v>H</v>
          </cell>
          <cell r="D7260">
            <v>2.16</v>
          </cell>
          <cell r="E7260">
            <v>22.32</v>
          </cell>
          <cell r="F7260">
            <v>24.48</v>
          </cell>
        </row>
        <row r="7261">
          <cell r="A7261">
            <v>93558</v>
          </cell>
          <cell r="B7261" t="str">
            <v>MOTORISTA DE CAMINHAO COM ENCARGOS COMPLEMENTARES</v>
          </cell>
          <cell r="C7261" t="str">
            <v>MES</v>
          </cell>
          <cell r="D7261">
            <v>1365.65</v>
          </cell>
          <cell r="E7261">
            <v>3958.73</v>
          </cell>
          <cell r="F7261">
            <v>5324.38</v>
          </cell>
        </row>
        <row r="7262">
          <cell r="A7262">
            <v>93559</v>
          </cell>
          <cell r="B7262" t="str">
            <v>DESENHISTA DETALHISTA COM ENCARGOS COMPLEMENTARES</v>
          </cell>
          <cell r="C7262" t="str">
            <v>MES</v>
          </cell>
          <cell r="D7262">
            <v>405.09999999999945</v>
          </cell>
          <cell r="E7262">
            <v>6014.93</v>
          </cell>
          <cell r="F7262">
            <v>6420.03</v>
          </cell>
        </row>
        <row r="7263">
          <cell r="A7263">
            <v>93560</v>
          </cell>
          <cell r="B7263" t="str">
            <v>DESENHISTA COPISTA COM ENCARGOS COMPLEMENTARES</v>
          </cell>
          <cell r="C7263" t="str">
            <v>MES</v>
          </cell>
          <cell r="D7263">
            <v>405.09999999999991</v>
          </cell>
          <cell r="E7263">
            <v>1981.54</v>
          </cell>
          <cell r="F7263">
            <v>2386.64</v>
          </cell>
        </row>
        <row r="7264">
          <cell r="A7264">
            <v>93561</v>
          </cell>
          <cell r="B7264" t="str">
            <v>DESENHISTA PROJETISTA COM ENCARGOS COMPLEMENTARES</v>
          </cell>
          <cell r="C7264" t="str">
            <v>MES</v>
          </cell>
          <cell r="D7264">
            <v>405.09999999999991</v>
          </cell>
          <cell r="E7264">
            <v>3186.19</v>
          </cell>
          <cell r="F7264">
            <v>3591.29</v>
          </cell>
        </row>
        <row r="7265">
          <cell r="A7265">
            <v>93562</v>
          </cell>
          <cell r="B7265" t="str">
            <v>AUXILIAR DE DESENHISTA COM ENCARGOS COMPLEMENTARES</v>
          </cell>
          <cell r="C7265" t="str">
            <v>MES</v>
          </cell>
          <cell r="D7265">
            <v>405.10000000000036</v>
          </cell>
          <cell r="E7265">
            <v>2690.66</v>
          </cell>
          <cell r="F7265">
            <v>3095.76</v>
          </cell>
        </row>
        <row r="7266">
          <cell r="A7266">
            <v>93563</v>
          </cell>
          <cell r="B7266" t="str">
            <v>ALMOXARIFE COM ENCARGOS COMPLEMENTARES</v>
          </cell>
          <cell r="C7266" t="str">
            <v>MES</v>
          </cell>
          <cell r="D7266">
            <v>418.32000000000016</v>
          </cell>
          <cell r="E7266">
            <v>3886.27</v>
          </cell>
          <cell r="F7266">
            <v>4304.59</v>
          </cell>
        </row>
        <row r="7267">
          <cell r="A7267">
            <v>93564</v>
          </cell>
          <cell r="B7267" t="str">
            <v>APONTADOR OU APROPRIADOR COM ENCARGOS COMPLEMENTARES</v>
          </cell>
          <cell r="C7267" t="str">
            <v>MES</v>
          </cell>
          <cell r="D7267">
            <v>418.32000000000016</v>
          </cell>
          <cell r="E7267">
            <v>3476.99</v>
          </cell>
          <cell r="F7267">
            <v>3895.31</v>
          </cell>
        </row>
        <row r="7268">
          <cell r="A7268">
            <v>93565</v>
          </cell>
          <cell r="B7268" t="str">
            <v>ENGENHEIRO CIVIL DE OBRA JUNIOR COM ENCARGOS COMPLEMENTARES</v>
          </cell>
          <cell r="C7268" t="str">
            <v>MES</v>
          </cell>
          <cell r="D7268">
            <v>401.90999999999985</v>
          </cell>
          <cell r="E7268">
            <v>18114.830000000002</v>
          </cell>
          <cell r="F7268">
            <v>18516.740000000002</v>
          </cell>
        </row>
        <row r="7269">
          <cell r="A7269">
            <v>93566</v>
          </cell>
          <cell r="B7269" t="str">
            <v>AUXILIAR DE ESCRITORIO COM ENCARGOS COMPLEMENTARES</v>
          </cell>
          <cell r="C7269" t="str">
            <v>MES</v>
          </cell>
          <cell r="D7269">
            <v>418.32000000000016</v>
          </cell>
          <cell r="E7269">
            <v>3113.66</v>
          </cell>
          <cell r="F7269">
            <v>3531.98</v>
          </cell>
        </row>
        <row r="7270">
          <cell r="A7270">
            <v>93567</v>
          </cell>
          <cell r="B7270" t="str">
            <v>ENGENHEIRO CIVIL DE OBRA PLENO COM ENCARGOS COMPLEMENTARES</v>
          </cell>
          <cell r="C7270" t="str">
            <v>MES</v>
          </cell>
          <cell r="D7270">
            <v>401.90999999999985</v>
          </cell>
          <cell r="E7270">
            <v>20209.439999999999</v>
          </cell>
          <cell r="F7270">
            <v>20611.349999999999</v>
          </cell>
        </row>
        <row r="7271">
          <cell r="A7271">
            <v>93568</v>
          </cell>
          <cell r="B7271" t="str">
            <v>ENGENHEIRO CIVIL DE OBRA SENIOR COM ENCARGOS COMPLEMENTARES</v>
          </cell>
          <cell r="C7271" t="str">
            <v>MES</v>
          </cell>
          <cell r="D7271">
            <v>401.90999999999985</v>
          </cell>
          <cell r="E7271">
            <v>22323.35</v>
          </cell>
          <cell r="F7271">
            <v>22725.26</v>
          </cell>
        </row>
        <row r="7272">
          <cell r="A7272">
            <v>93569</v>
          </cell>
          <cell r="B7272" t="str">
            <v>ARQUITETO JUNIOR COM ENCARGOS COMPLEMENTARES</v>
          </cell>
          <cell r="C7272" t="str">
            <v>MES</v>
          </cell>
          <cell r="D7272">
            <v>401.90999999999985</v>
          </cell>
          <cell r="E7272">
            <v>17682.580000000002</v>
          </cell>
          <cell r="F7272">
            <v>18084.490000000002</v>
          </cell>
        </row>
        <row r="7273">
          <cell r="A7273">
            <v>93570</v>
          </cell>
          <cell r="B7273" t="str">
            <v>ARQUITETO PLENO COM ENCARGOS COMPLEMENTARES</v>
          </cell>
          <cell r="C7273" t="str">
            <v>MES</v>
          </cell>
          <cell r="D7273">
            <v>401.90999999999985</v>
          </cell>
          <cell r="E7273">
            <v>18733</v>
          </cell>
          <cell r="F7273">
            <v>19134.91</v>
          </cell>
        </row>
        <row r="7274">
          <cell r="A7274">
            <v>93571</v>
          </cell>
          <cell r="B7274" t="str">
            <v>ARQUITETO SENIOR COM ENCARGOS COMPLEMENTARES</v>
          </cell>
          <cell r="C7274" t="str">
            <v>MES</v>
          </cell>
          <cell r="D7274">
            <v>401.90999999999985</v>
          </cell>
          <cell r="E7274">
            <v>19632.79</v>
          </cell>
          <cell r="F7274">
            <v>20034.7</v>
          </cell>
        </row>
        <row r="7275">
          <cell r="A7275">
            <v>93572</v>
          </cell>
          <cell r="B7275" t="str">
            <v>ENCARREGADO GERAL DE OBRAS COM ENCARGOS COMPLEMENTARES</v>
          </cell>
          <cell r="C7275" t="str">
            <v>MES</v>
          </cell>
          <cell r="D7275">
            <v>514.27999999999975</v>
          </cell>
          <cell r="E7275">
            <v>5566.06</v>
          </cell>
          <cell r="F7275">
            <v>6080.34</v>
          </cell>
        </row>
        <row r="7276">
          <cell r="A7276">
            <v>94295</v>
          </cell>
          <cell r="B7276" t="str">
            <v>MESTRE DE OBRAS COM ENCARGOS COMPLEMENTARES</v>
          </cell>
          <cell r="C7276" t="str">
            <v>MES</v>
          </cell>
          <cell r="D7276">
            <v>514.28000000000065</v>
          </cell>
          <cell r="E7276">
            <v>9532.91</v>
          </cell>
          <cell r="F7276">
            <v>10047.19</v>
          </cell>
        </row>
        <row r="7277">
          <cell r="A7277">
            <v>94296</v>
          </cell>
          <cell r="B7277" t="str">
            <v>TOPOGRAFO COM ENCARGOS COMPLEMENTARES</v>
          </cell>
          <cell r="C7277" t="str">
            <v>MES</v>
          </cell>
          <cell r="D7277">
            <v>405.09999999999991</v>
          </cell>
          <cell r="E7277">
            <v>3897.03</v>
          </cell>
          <cell r="F7277">
            <v>4302.13</v>
          </cell>
        </row>
        <row r="7278">
          <cell r="A7278">
            <v>95308</v>
          </cell>
          <cell r="B7278" t="str">
            <v>CURSO DE CAPACITAÇÃO PARA AJUDANTE DE ARMADOR (ENCARGOS COMPLEMENTARES) - HORISTA</v>
          </cell>
          <cell r="C7278" t="str">
            <v>H</v>
          </cell>
          <cell r="D7278">
            <v>0</v>
          </cell>
          <cell r="E7278">
            <v>0.22</v>
          </cell>
          <cell r="F7278">
            <v>0.22</v>
          </cell>
        </row>
        <row r="7279">
          <cell r="A7279">
            <v>95309</v>
          </cell>
          <cell r="B7279" t="str">
            <v>CURSO DE CAPACITAÇÃO PARA AJUDANTE DE CARPINTEIRO (ENCARGOS COMPLEMENTARES) - HORISTA</v>
          </cell>
          <cell r="C7279" t="str">
            <v>H</v>
          </cell>
          <cell r="D7279">
            <v>0</v>
          </cell>
          <cell r="E7279">
            <v>0.28000000000000003</v>
          </cell>
          <cell r="F7279">
            <v>0.28000000000000003</v>
          </cell>
        </row>
        <row r="7280">
          <cell r="A7280">
            <v>95310</v>
          </cell>
          <cell r="B7280" t="str">
            <v>CURSO DE CAPACITAÇÃO PARA AJUDANTE DE ESTRUTURA METÁLICA (ENCARGOS COMPLEMENTARES) - HORISTA</v>
          </cell>
          <cell r="C7280" t="str">
            <v>H</v>
          </cell>
          <cell r="D7280">
            <v>0</v>
          </cell>
          <cell r="E7280">
            <v>0.22</v>
          </cell>
          <cell r="F7280">
            <v>0.22</v>
          </cell>
        </row>
        <row r="7281">
          <cell r="A7281">
            <v>95311</v>
          </cell>
          <cell r="B7281" t="str">
            <v>CURSO DE CAPACITAÇÃO PARA AJUDANTE DE OPERAÇÃO EM GERAL (ENCARGOS COMPLEMENTARES) - HORISTA</v>
          </cell>
          <cell r="C7281" t="str">
            <v>H</v>
          </cell>
          <cell r="D7281">
            <v>0</v>
          </cell>
          <cell r="E7281">
            <v>0.22</v>
          </cell>
          <cell r="F7281">
            <v>0.22</v>
          </cell>
        </row>
        <row r="7282">
          <cell r="A7282">
            <v>95312</v>
          </cell>
          <cell r="B7282" t="str">
            <v>CURSO DE CAPACITAÇÃO PARA AJUDANTE DE PEDREIRO (ENCARGOS COMPLEMENTARES) - HORISTA</v>
          </cell>
          <cell r="C7282" t="str">
            <v>H</v>
          </cell>
          <cell r="D7282">
            <v>0</v>
          </cell>
          <cell r="E7282">
            <v>0.28000000000000003</v>
          </cell>
          <cell r="F7282">
            <v>0.28000000000000003</v>
          </cell>
        </row>
        <row r="7283">
          <cell r="A7283">
            <v>95313</v>
          </cell>
          <cell r="B7283" t="str">
            <v>CURSO DE CAPACITAÇÃO PARA AJUDANTE ESPECIALIZADO (ENCARGOS COMPLEMENTARES) - HORISTA</v>
          </cell>
          <cell r="C7283" t="str">
            <v>H</v>
          </cell>
          <cell r="D7283">
            <v>0</v>
          </cell>
          <cell r="E7283">
            <v>0.22</v>
          </cell>
          <cell r="F7283">
            <v>0.22</v>
          </cell>
        </row>
        <row r="7284">
          <cell r="A7284">
            <v>95314</v>
          </cell>
          <cell r="B7284" t="str">
            <v>CURSO DE CAPACITAÇÃO PARA ARMADOR (ENCARGOS COMPLEMENTARES) - HORISTA</v>
          </cell>
          <cell r="C7284" t="str">
            <v>H</v>
          </cell>
          <cell r="D7284">
            <v>0</v>
          </cell>
          <cell r="E7284">
            <v>0.28999999999999998</v>
          </cell>
          <cell r="F7284">
            <v>0.28999999999999998</v>
          </cell>
        </row>
        <row r="7285">
          <cell r="A7285">
            <v>95315</v>
          </cell>
          <cell r="B7285" t="str">
            <v>CURSO DE CAPACITAÇÃO PARA ASSENTADOR DE TUBOS (ENCARGOS COMPLEMENTARES) - HORISTA</v>
          </cell>
          <cell r="C7285" t="str">
            <v>H</v>
          </cell>
          <cell r="D7285">
            <v>0</v>
          </cell>
          <cell r="E7285">
            <v>0.19</v>
          </cell>
          <cell r="F7285">
            <v>0.19</v>
          </cell>
        </row>
        <row r="7286">
          <cell r="A7286">
            <v>95316</v>
          </cell>
          <cell r="B7286" t="str">
            <v>CURSO DE CAPACITAÇÃO PARA AUXILIAR DE ELETRICISTA (ENCARGOS COMPLEMENTARES) - HORISTA</v>
          </cell>
          <cell r="C7286" t="str">
            <v>H</v>
          </cell>
          <cell r="D7286">
            <v>0</v>
          </cell>
          <cell r="E7286">
            <v>0.72</v>
          </cell>
          <cell r="F7286">
            <v>0.72</v>
          </cell>
        </row>
        <row r="7287">
          <cell r="A7287">
            <v>95317</v>
          </cell>
          <cell r="B7287" t="str">
            <v>CURSO DE CAPACITAÇÃO PARA AUXILIAR DE ENCANADOR OU BOMBEIRO HIDRÁULICO (ENCARGOS COMPLEMENTARES) - HORISTA</v>
          </cell>
          <cell r="C7287" t="str">
            <v>H</v>
          </cell>
          <cell r="D7287">
            <v>0</v>
          </cell>
          <cell r="E7287">
            <v>0.35</v>
          </cell>
          <cell r="F7287">
            <v>0.35</v>
          </cell>
        </row>
        <row r="7288">
          <cell r="A7288">
            <v>95318</v>
          </cell>
          <cell r="B7288" t="str">
            <v>CURSO DE CAPACITAÇÃO PARA AUXILIAR DE LABORATÓRIO (ENCARGOS COMPLEMENTARES) - HORISTA</v>
          </cell>
          <cell r="C7288" t="str">
            <v>H</v>
          </cell>
          <cell r="D7288">
            <v>0</v>
          </cell>
          <cell r="E7288">
            <v>0.22</v>
          </cell>
          <cell r="F7288">
            <v>0.22</v>
          </cell>
        </row>
        <row r="7289">
          <cell r="A7289">
            <v>95319</v>
          </cell>
          <cell r="B7289" t="str">
            <v>CURSO DE CAPACITAÇÃO PARA AUXILIAR DE MECÂNICO (ENCARGOS COMPLEMENTARES) - HORISTA</v>
          </cell>
          <cell r="C7289" t="str">
            <v>H</v>
          </cell>
          <cell r="D7289">
            <v>0</v>
          </cell>
          <cell r="E7289">
            <v>0.22</v>
          </cell>
          <cell r="F7289">
            <v>0.22</v>
          </cell>
        </row>
        <row r="7290">
          <cell r="A7290">
            <v>95320</v>
          </cell>
          <cell r="B7290" t="str">
            <v>CURSO DE CAPACITAÇÃO PARA AUXILIAR DE SERRALHEIRO (ENCARGOS COMPLEMENTARES) - HORISTA</v>
          </cell>
          <cell r="C7290" t="str">
            <v>H</v>
          </cell>
          <cell r="D7290">
            <v>0</v>
          </cell>
          <cell r="E7290">
            <v>0.22</v>
          </cell>
          <cell r="F7290">
            <v>0.22</v>
          </cell>
        </row>
        <row r="7291">
          <cell r="A7291">
            <v>95321</v>
          </cell>
          <cell r="B7291" t="str">
            <v>CURSO DE CAPACITAÇÃO PARA AUXILIAR DE SERVIÇOS GERAIS (ENCARGOS COMPLEMENTARES) - HORISTA</v>
          </cell>
          <cell r="C7291" t="str">
            <v>H</v>
          </cell>
          <cell r="D7291">
            <v>0</v>
          </cell>
          <cell r="E7291">
            <v>0.2</v>
          </cell>
          <cell r="F7291">
            <v>0.2</v>
          </cell>
        </row>
        <row r="7292">
          <cell r="A7292">
            <v>95322</v>
          </cell>
          <cell r="B7292" t="str">
            <v>CURSO DE CAPACITAÇÃO PARA AUXILIAR DE TOPÓGRAFO (ENCARGOS COMPLEMENTARES) - HORISTA</v>
          </cell>
          <cell r="C7292" t="str">
            <v>H</v>
          </cell>
          <cell r="D7292">
            <v>0</v>
          </cell>
          <cell r="E7292">
            <v>0.09</v>
          </cell>
          <cell r="F7292">
            <v>0.09</v>
          </cell>
        </row>
        <row r="7293">
          <cell r="A7293">
            <v>95323</v>
          </cell>
          <cell r="B7293" t="str">
            <v>CURSO DE CAPACITAÇÃO PARA AUXILIAR TÉCNICO DE ENGENHARIA (ENCARGOS COMPLEMENTARES) - HORISTA</v>
          </cell>
          <cell r="C7293" t="str">
            <v>H</v>
          </cell>
          <cell r="D7293">
            <v>0</v>
          </cell>
          <cell r="E7293">
            <v>0.34</v>
          </cell>
          <cell r="F7293">
            <v>0.34</v>
          </cell>
        </row>
        <row r="7294">
          <cell r="A7294">
            <v>95324</v>
          </cell>
          <cell r="B7294" t="str">
            <v>CURSO DE CAPACITAÇÃO PARA AZULEJISTA OU LADRILHISTA (ENCARGOS COMPLEMENTARES) - HORISTA</v>
          </cell>
          <cell r="C7294" t="str">
            <v>H</v>
          </cell>
          <cell r="D7294">
            <v>0</v>
          </cell>
          <cell r="E7294">
            <v>0.37</v>
          </cell>
          <cell r="F7294">
            <v>0.37</v>
          </cell>
        </row>
        <row r="7295">
          <cell r="A7295">
            <v>95325</v>
          </cell>
          <cell r="B7295" t="str">
            <v>CURSO DE CAPACITAÇÃO PARA BLASTER, DINAMITADOR OU CABO DE FOGO (ENCARGOS COMPLEMENTARES) - HORISTA</v>
          </cell>
          <cell r="C7295" t="str">
            <v>H</v>
          </cell>
          <cell r="D7295">
            <v>0</v>
          </cell>
          <cell r="E7295">
            <v>0.5</v>
          </cell>
          <cell r="F7295">
            <v>0.5</v>
          </cell>
        </row>
        <row r="7296">
          <cell r="A7296">
            <v>95326</v>
          </cell>
          <cell r="B7296" t="str">
            <v>CURSO DE CAPACITAÇÃO PARA CADASTRISTA DE REDES DE AGUA E ESGOTO (ENCARGOS COMPLEMENTARES) - HORISTA</v>
          </cell>
          <cell r="C7296" t="str">
            <v>H</v>
          </cell>
          <cell r="D7296">
            <v>0</v>
          </cell>
          <cell r="E7296">
            <v>0.1</v>
          </cell>
          <cell r="F7296">
            <v>0.1</v>
          </cell>
        </row>
        <row r="7297">
          <cell r="A7297">
            <v>95328</v>
          </cell>
          <cell r="B7297" t="str">
            <v>CURSO DE CAPACITAÇÃO PARA CALCETEIRO (ENCARGOS COMPLEMENTARES) - HORISTA</v>
          </cell>
          <cell r="C7297" t="str">
            <v>H</v>
          </cell>
          <cell r="D7297">
            <v>0</v>
          </cell>
          <cell r="E7297">
            <v>0.24</v>
          </cell>
          <cell r="F7297">
            <v>0.24</v>
          </cell>
        </row>
        <row r="7298">
          <cell r="A7298">
            <v>95329</v>
          </cell>
          <cell r="B7298" t="str">
            <v>CURSO DE CAPACITAÇÃO PARA CARPINTEIRO DE ESQUADRIA (ENCARGOS COMPLEMENTARES) - HORISTA</v>
          </cell>
          <cell r="C7298" t="str">
            <v>H</v>
          </cell>
          <cell r="D7298">
            <v>0</v>
          </cell>
          <cell r="E7298">
            <v>0.35</v>
          </cell>
          <cell r="F7298">
            <v>0.35</v>
          </cell>
        </row>
        <row r="7299">
          <cell r="A7299">
            <v>95330</v>
          </cell>
          <cell r="B7299" t="str">
            <v>CURSO DE CAPACITAÇÃO PARA CARPINTEIRO DE FÔRMAS (ENCARGOS COMPLEMENTARES) - HORISTA</v>
          </cell>
          <cell r="C7299" t="str">
            <v>H</v>
          </cell>
          <cell r="D7299">
            <v>0</v>
          </cell>
          <cell r="E7299">
            <v>0.28999999999999998</v>
          </cell>
          <cell r="F7299">
            <v>0.28999999999999998</v>
          </cell>
        </row>
        <row r="7300">
          <cell r="A7300">
            <v>95331</v>
          </cell>
          <cell r="B7300" t="str">
            <v>CURSO DE CAPACITAÇÃO PARA CAVOUQUEIRO OU OPERADOR PERFURATRIZ/ROMPEDOR (ENCARGOS COMPLEMENTARES) - HORISTA</v>
          </cell>
          <cell r="C7300" t="str">
            <v>H</v>
          </cell>
          <cell r="D7300">
            <v>0</v>
          </cell>
          <cell r="E7300">
            <v>0.23</v>
          </cell>
          <cell r="F7300">
            <v>0.23</v>
          </cell>
        </row>
        <row r="7301">
          <cell r="A7301">
            <v>95332</v>
          </cell>
          <cell r="B7301" t="str">
            <v>CURSO DE CAPACITAÇÃO PARA ELETRICISTA (ENCARGOS COMPLEMENTARES) - HORISTA</v>
          </cell>
          <cell r="C7301" t="str">
            <v>H</v>
          </cell>
          <cell r="D7301">
            <v>0</v>
          </cell>
          <cell r="E7301">
            <v>0.95</v>
          </cell>
          <cell r="F7301">
            <v>0.95</v>
          </cell>
        </row>
        <row r="7302">
          <cell r="A7302">
            <v>95333</v>
          </cell>
          <cell r="B7302" t="str">
            <v>CURSO DE CAPACITAÇÃO PARA ELETRICISTA INDUSTRIAL (ENCARGOS COMPLEMENTARES) - HORISTA</v>
          </cell>
          <cell r="C7302" t="str">
            <v>H</v>
          </cell>
          <cell r="D7302">
            <v>0</v>
          </cell>
          <cell r="E7302">
            <v>1.04</v>
          </cell>
          <cell r="F7302">
            <v>1.04</v>
          </cell>
        </row>
        <row r="7303">
          <cell r="A7303">
            <v>95334</v>
          </cell>
          <cell r="B7303" t="str">
            <v>CURSO DE CAPACITAÇÃO PARA ELETROTÉCNICO (ENCARGOS COMPLEMENTARES) - HORISTA</v>
          </cell>
          <cell r="C7303" t="str">
            <v>H</v>
          </cell>
          <cell r="D7303">
            <v>0</v>
          </cell>
          <cell r="E7303">
            <v>0.98</v>
          </cell>
          <cell r="F7303">
            <v>0.98</v>
          </cell>
        </row>
        <row r="7304">
          <cell r="A7304">
            <v>95335</v>
          </cell>
          <cell r="B7304" t="str">
            <v>CURSO DE CAPACITAÇÃO PARA ENCANADOR OU BOMBEIRO HIDRÁULICO (ENCARGOS COMPLEMENTARES) - HORISTA</v>
          </cell>
          <cell r="C7304" t="str">
            <v>H</v>
          </cell>
          <cell r="D7304">
            <v>0</v>
          </cell>
          <cell r="E7304">
            <v>0.45</v>
          </cell>
          <cell r="F7304">
            <v>0.45</v>
          </cell>
        </row>
        <row r="7305">
          <cell r="A7305">
            <v>95337</v>
          </cell>
          <cell r="B7305" t="str">
            <v>CURSO DE CAPACITAÇÃO PARA GESSEIRO (ENCARGOS COMPLEMENTARES) - HORISTA</v>
          </cell>
          <cell r="C7305" t="str">
            <v>H</v>
          </cell>
          <cell r="D7305">
            <v>0</v>
          </cell>
          <cell r="E7305">
            <v>0.27</v>
          </cell>
          <cell r="F7305">
            <v>0.27</v>
          </cell>
        </row>
        <row r="7306">
          <cell r="A7306">
            <v>95338</v>
          </cell>
          <cell r="B7306" t="str">
            <v>CURSO DE CAPACITAÇÃO PARA IMPERMEABILIZADOR (ENCARGOS COMPLEMENTARES) - HORISTA</v>
          </cell>
          <cell r="C7306" t="str">
            <v>H</v>
          </cell>
          <cell r="D7306">
            <v>0</v>
          </cell>
          <cell r="E7306">
            <v>0.53</v>
          </cell>
          <cell r="F7306">
            <v>0.53</v>
          </cell>
        </row>
        <row r="7307">
          <cell r="A7307">
            <v>95339</v>
          </cell>
          <cell r="B7307" t="str">
            <v>CURSO DE CAPACITAÇÃO PARA MAÇARIQUEIRO (ENCARGOS COMPLEMENTARES) - HORISTA</v>
          </cell>
          <cell r="C7307" t="str">
            <v>H</v>
          </cell>
          <cell r="D7307">
            <v>0</v>
          </cell>
          <cell r="E7307">
            <v>0.45</v>
          </cell>
          <cell r="F7307">
            <v>0.45</v>
          </cell>
        </row>
        <row r="7308">
          <cell r="A7308">
            <v>95340</v>
          </cell>
          <cell r="B7308" t="str">
            <v>CURSO DE CAPACITAÇÃO PARA MARCENEIRO (ENCARGOS COMPLEMENTARES) - HORISTA</v>
          </cell>
          <cell r="C7308" t="str">
            <v>H</v>
          </cell>
          <cell r="D7308">
            <v>0</v>
          </cell>
          <cell r="E7308">
            <v>0.34</v>
          </cell>
          <cell r="F7308">
            <v>0.34</v>
          </cell>
        </row>
        <row r="7309">
          <cell r="A7309">
            <v>95341</v>
          </cell>
          <cell r="B7309" t="str">
            <v>CURSO DE CAPACITAÇÃO PARA MARMORISTA/GRANITEIRO (ENCARGOS COMPLEMENTARES) - HORISTA</v>
          </cell>
          <cell r="C7309" t="str">
            <v>H</v>
          </cell>
          <cell r="D7309">
            <v>0</v>
          </cell>
          <cell r="E7309">
            <v>0.42</v>
          </cell>
          <cell r="F7309">
            <v>0.42</v>
          </cell>
        </row>
        <row r="7310">
          <cell r="A7310">
            <v>95342</v>
          </cell>
          <cell r="B7310" t="str">
            <v>CURSO DE CAPACITAÇÃO PARA MECÂNICO DE EQUIPAMENTOS PESADOS (ENCARGOS COMPLEMENTARES) - HORISTA</v>
          </cell>
          <cell r="C7310" t="str">
            <v>H</v>
          </cell>
          <cell r="D7310">
            <v>0</v>
          </cell>
          <cell r="E7310">
            <v>0.25</v>
          </cell>
          <cell r="F7310">
            <v>0.25</v>
          </cell>
        </row>
        <row r="7311">
          <cell r="A7311">
            <v>95343</v>
          </cell>
          <cell r="B7311" t="str">
            <v>CURSO DE CAPACITAÇÃO PARA MONTADOR  DE TUBO AÇO/EQUIPAMENTOS (ENCARGOS COMPLEMENTARES) - HORISTA</v>
          </cell>
          <cell r="C7311" t="str">
            <v>H</v>
          </cell>
          <cell r="D7311">
            <v>0</v>
          </cell>
          <cell r="E7311">
            <v>0.4</v>
          </cell>
          <cell r="F7311">
            <v>0.4</v>
          </cell>
        </row>
        <row r="7312">
          <cell r="A7312">
            <v>95344</v>
          </cell>
          <cell r="B7312" t="str">
            <v>CURSO DE CAPACITAÇÃO PARA MONTADOR DE ESTRUTURA METÁLICA (ENCARGOS COMPLEMENTARES) - HORISTA</v>
          </cell>
          <cell r="C7312" t="str">
            <v>H</v>
          </cell>
          <cell r="D7312">
            <v>0</v>
          </cell>
          <cell r="E7312">
            <v>0.25</v>
          </cell>
          <cell r="F7312">
            <v>0.25</v>
          </cell>
        </row>
        <row r="7313">
          <cell r="A7313">
            <v>95345</v>
          </cell>
          <cell r="B7313" t="str">
            <v>CURSO DE CAPACITAÇÃO PARA MONTADOR ELETROMECÂNICO (ENCARGOS COMPLEMENTARES) - HORISTA</v>
          </cell>
          <cell r="C7313" t="str">
            <v>H</v>
          </cell>
          <cell r="D7313">
            <v>0</v>
          </cell>
          <cell r="E7313">
            <v>0.83</v>
          </cell>
          <cell r="F7313">
            <v>0.83</v>
          </cell>
        </row>
        <row r="7314">
          <cell r="A7314">
            <v>95346</v>
          </cell>
          <cell r="B7314" t="str">
            <v>CURSO DE CAPACITAÇÃO PARA MOTORISTA DE BASCULANTE (ENCARGOS COMPLEMENTARES) - HORISTA</v>
          </cell>
          <cell r="C7314" t="str">
            <v>H</v>
          </cell>
          <cell r="D7314">
            <v>0</v>
          </cell>
          <cell r="E7314">
            <v>0.13</v>
          </cell>
          <cell r="F7314">
            <v>0.13</v>
          </cell>
        </row>
        <row r="7315">
          <cell r="A7315">
            <v>95347</v>
          </cell>
          <cell r="B7315" t="str">
            <v>CURSO DE CAPACITAÇÃO PARA MOTORISTA DE CAMINHÃO (ENCARGOS COMPLEMENTARES) - HORISTA</v>
          </cell>
          <cell r="C7315" t="str">
            <v>H</v>
          </cell>
          <cell r="D7315">
            <v>0</v>
          </cell>
          <cell r="E7315">
            <v>0.13</v>
          </cell>
          <cell r="F7315">
            <v>0.13</v>
          </cell>
        </row>
        <row r="7316">
          <cell r="A7316">
            <v>95348</v>
          </cell>
          <cell r="B7316" t="str">
            <v>CURSO DE CAPACITAÇÃO PARA MOTORISTA DE CAMINHÃO E CARRETA (ENCARGOS COMPLEMENTARES) - HORISTA</v>
          </cell>
          <cell r="C7316" t="str">
            <v>H</v>
          </cell>
          <cell r="D7316">
            <v>0</v>
          </cell>
          <cell r="E7316">
            <v>0.16</v>
          </cell>
          <cell r="F7316">
            <v>0.16</v>
          </cell>
        </row>
        <row r="7317">
          <cell r="A7317">
            <v>95349</v>
          </cell>
          <cell r="B7317" t="str">
            <v>CURSO DE CAPACITAÇÃO PARA MOTORISTA DE VEÍCULO LEVE (ENCARGOS COMPLEMENTARES) - HORISTA</v>
          </cell>
          <cell r="C7317" t="str">
            <v>H</v>
          </cell>
          <cell r="D7317">
            <v>0</v>
          </cell>
          <cell r="E7317">
            <v>0.11</v>
          </cell>
          <cell r="F7317">
            <v>0.11</v>
          </cell>
        </row>
        <row r="7318">
          <cell r="A7318">
            <v>95351</v>
          </cell>
          <cell r="B7318" t="str">
            <v>CURSO DE CAPACITAÇÃO PARA MOTORISTA OPERADOR DE MUNCK (ENCARGOS COMPLEMENTARES) - HORISTA</v>
          </cell>
          <cell r="C7318" t="str">
            <v>H</v>
          </cell>
          <cell r="D7318">
            <v>0</v>
          </cell>
          <cell r="E7318">
            <v>0.47</v>
          </cell>
          <cell r="F7318">
            <v>0.47</v>
          </cell>
        </row>
        <row r="7319">
          <cell r="A7319">
            <v>95352</v>
          </cell>
          <cell r="B7319" t="str">
            <v>CURSO DE CAPACITAÇÃO PARA NIVELADOR (ENCARGOS COMPLEMENTARES) - HORISTA</v>
          </cell>
          <cell r="C7319" t="str">
            <v>H</v>
          </cell>
          <cell r="D7319">
            <v>0</v>
          </cell>
          <cell r="E7319">
            <v>0.16</v>
          </cell>
          <cell r="F7319">
            <v>0.16</v>
          </cell>
        </row>
        <row r="7320">
          <cell r="A7320">
            <v>95354</v>
          </cell>
          <cell r="B7320" t="str">
            <v>CURSO DE CAPACITAÇÃO PARA OPERADOR DE BETONEIRA (CAMINHÃO) (ENCARGOS COMPLEMENTARES) - HORISTA</v>
          </cell>
          <cell r="C7320" t="str">
            <v>H</v>
          </cell>
          <cell r="D7320">
            <v>0</v>
          </cell>
          <cell r="E7320">
            <v>0.2</v>
          </cell>
          <cell r="F7320">
            <v>0.2</v>
          </cell>
        </row>
        <row r="7321">
          <cell r="A7321">
            <v>95355</v>
          </cell>
          <cell r="B7321" t="str">
            <v>CURSO DE CAPACITAÇÃO PARA OPERADOR DE COMPRESSOR OU COMPRESSORISTA (ENCARGOS COMPLEMENTARES) - HORISTA</v>
          </cell>
          <cell r="C7321" t="str">
            <v>H</v>
          </cell>
          <cell r="D7321">
            <v>0</v>
          </cell>
          <cell r="E7321">
            <v>0.14000000000000001</v>
          </cell>
          <cell r="F7321">
            <v>0.14000000000000001</v>
          </cell>
        </row>
        <row r="7322">
          <cell r="A7322">
            <v>95356</v>
          </cell>
          <cell r="B7322" t="str">
            <v>CURSO DE CAPACITAÇÃO PARA OPERADOR DE DEMARCADORA DE FAIXAS (ENCARGOS COMPLEMENTARES) - HORISTA</v>
          </cell>
          <cell r="C7322" t="str">
            <v>H</v>
          </cell>
          <cell r="D7322">
            <v>0</v>
          </cell>
          <cell r="E7322">
            <v>0.2</v>
          </cell>
          <cell r="F7322">
            <v>0.2</v>
          </cell>
        </row>
        <row r="7323">
          <cell r="A7323">
            <v>95357</v>
          </cell>
          <cell r="B7323" t="str">
            <v>CURSO DE CAPACITAÇÃO PARA OPERADOR DE ESCAVADEIRA (ENCARGOS COMPLEMENTARES) - HORISTA</v>
          </cell>
          <cell r="C7323" t="str">
            <v>H</v>
          </cell>
          <cell r="D7323">
            <v>0</v>
          </cell>
          <cell r="E7323">
            <v>0.3</v>
          </cell>
          <cell r="F7323">
            <v>0.3</v>
          </cell>
        </row>
        <row r="7324">
          <cell r="A7324">
            <v>95358</v>
          </cell>
          <cell r="B7324" t="str">
            <v>CURSO DE CAPACITAÇÃO PARA OPERADOR DE GUINCHO (ENCARGOS COMPLEMENTARES) - HORISTA</v>
          </cell>
          <cell r="C7324" t="str">
            <v>H</v>
          </cell>
          <cell r="D7324">
            <v>0</v>
          </cell>
          <cell r="E7324">
            <v>0.39</v>
          </cell>
          <cell r="F7324">
            <v>0.39</v>
          </cell>
        </row>
        <row r="7325">
          <cell r="A7325">
            <v>95359</v>
          </cell>
          <cell r="B7325" t="str">
            <v>CURSO DE CAPACITAÇÃO PARA OPERADOR DE GUINDASTE (ENCARGOS COMPLEMENTARES) - HORISTA</v>
          </cell>
          <cell r="C7325" t="str">
            <v>H</v>
          </cell>
          <cell r="D7325">
            <v>0</v>
          </cell>
          <cell r="E7325">
            <v>0.55000000000000004</v>
          </cell>
          <cell r="F7325">
            <v>0.55000000000000004</v>
          </cell>
        </row>
        <row r="7326">
          <cell r="A7326">
            <v>95360</v>
          </cell>
          <cell r="B7326" t="str">
            <v>CURSO DE CAPACITAÇÃO PARA OPERADOR DE MÁQUINAS E EQUIPAMENTOS (ENCARGOS COMPLEMENTARES) - HORISTA</v>
          </cell>
          <cell r="C7326" t="str">
            <v>H</v>
          </cell>
          <cell r="D7326">
            <v>0</v>
          </cell>
          <cell r="E7326">
            <v>0.28000000000000003</v>
          </cell>
          <cell r="F7326">
            <v>0.28000000000000003</v>
          </cell>
        </row>
        <row r="7327">
          <cell r="A7327">
            <v>95361</v>
          </cell>
          <cell r="B7327" t="str">
            <v>CURSO DE CAPACITAÇÃO PARA OPERADOR DE MARTELETE OU MARTELETEIRO (ENCARGOS COMPLEMENTARES) - HORISTA</v>
          </cell>
          <cell r="C7327" t="str">
            <v>H</v>
          </cell>
          <cell r="D7327">
            <v>0</v>
          </cell>
          <cell r="E7327">
            <v>0.18</v>
          </cell>
          <cell r="F7327">
            <v>0.18</v>
          </cell>
        </row>
        <row r="7328">
          <cell r="A7328">
            <v>95362</v>
          </cell>
          <cell r="B7328" t="str">
            <v>CURSO DE CAPACITAÇÃO PARA OPERADOR DE MOTO-ESCREIPER (ENCARGOS COMPLEMENTARES) - HORISTA</v>
          </cell>
          <cell r="C7328" t="str">
            <v>H</v>
          </cell>
          <cell r="D7328">
            <v>0</v>
          </cell>
          <cell r="E7328">
            <v>0.26</v>
          </cell>
          <cell r="F7328">
            <v>0.26</v>
          </cell>
        </row>
        <row r="7329">
          <cell r="A7329">
            <v>95363</v>
          </cell>
          <cell r="B7329" t="str">
            <v>CURSO DE CAPACITAÇÃO PARA OPERADOR DE MOTONIVELADORA (ENCARGOS COMPLEMENTARES) - HORISTA</v>
          </cell>
          <cell r="C7329" t="str">
            <v>H</v>
          </cell>
          <cell r="D7329">
            <v>0</v>
          </cell>
          <cell r="E7329">
            <v>0.26</v>
          </cell>
          <cell r="F7329">
            <v>0.26</v>
          </cell>
        </row>
        <row r="7330">
          <cell r="A7330">
            <v>95364</v>
          </cell>
          <cell r="B7330" t="str">
            <v>CURSO DE CAPACITAÇÃO PARA OPERADOR DE PÁ CARREGADEIRA (ENCARGOS COMPLEMENTARES) - HORISTA</v>
          </cell>
          <cell r="C7330" t="str">
            <v>H</v>
          </cell>
          <cell r="D7330">
            <v>0</v>
          </cell>
          <cell r="E7330">
            <v>0.2</v>
          </cell>
          <cell r="F7330">
            <v>0.2</v>
          </cell>
        </row>
        <row r="7331">
          <cell r="A7331">
            <v>95365</v>
          </cell>
          <cell r="B7331" t="str">
            <v>CURSO DE CAPACITAÇÃO PARA OPERADOR DE PAVIMENTADORA (ENCARGOS COMPLEMENTARES) - HORISTA</v>
          </cell>
          <cell r="C7331" t="str">
            <v>H</v>
          </cell>
          <cell r="D7331">
            <v>0</v>
          </cell>
          <cell r="E7331">
            <v>0.2</v>
          </cell>
          <cell r="F7331">
            <v>0.2</v>
          </cell>
        </row>
        <row r="7332">
          <cell r="A7332">
            <v>95366</v>
          </cell>
          <cell r="B7332" t="str">
            <v>CURSO DE CAPACITAÇÃO PARA OPERADOR DE ROLO COMPACTADOR (ENCARGOS COMPLEMENTARES) - HORISTA</v>
          </cell>
          <cell r="C7332" t="str">
            <v>H</v>
          </cell>
          <cell r="D7332">
            <v>0</v>
          </cell>
          <cell r="E7332">
            <v>0.17</v>
          </cell>
          <cell r="F7332">
            <v>0.17</v>
          </cell>
        </row>
        <row r="7333">
          <cell r="A7333">
            <v>95367</v>
          </cell>
          <cell r="B7333" t="str">
            <v>CURSO DE CAPACITAÇÃO PARA OPERADOR DE USINA DE ASFALTO, DE SOLOS OU DE CONCRETO (ENCARGOS COMPLEMENTARES) - HORISTA</v>
          </cell>
          <cell r="C7333" t="str">
            <v>H</v>
          </cell>
          <cell r="D7333">
            <v>0</v>
          </cell>
          <cell r="E7333">
            <v>0.26</v>
          </cell>
          <cell r="F7333">
            <v>0.26</v>
          </cell>
        </row>
        <row r="7334">
          <cell r="A7334">
            <v>95368</v>
          </cell>
          <cell r="B7334" t="str">
            <v>CURSO DE CAPACITAÇÃO PARA OPERADOR JATO DE AREIA OU JATISTA (ENCARGOS COMPLEMENTARES) - HORISTA</v>
          </cell>
          <cell r="C7334" t="str">
            <v>H</v>
          </cell>
          <cell r="D7334">
            <v>0</v>
          </cell>
          <cell r="E7334">
            <v>0.26</v>
          </cell>
          <cell r="F7334">
            <v>0.26</v>
          </cell>
        </row>
        <row r="7335">
          <cell r="A7335">
            <v>95369</v>
          </cell>
          <cell r="B7335" t="str">
            <v>CURSO DE CAPACITAÇÃO PARA OPERADOR PARA BATE ESTACAS (ENCARGOS COMPLEMENTARES) - HORISTA</v>
          </cell>
          <cell r="C7335" t="str">
            <v>H</v>
          </cell>
          <cell r="D7335">
            <v>0</v>
          </cell>
          <cell r="E7335">
            <v>0.21</v>
          </cell>
          <cell r="F7335">
            <v>0.21</v>
          </cell>
        </row>
        <row r="7336">
          <cell r="A7336">
            <v>95370</v>
          </cell>
          <cell r="B7336" t="str">
            <v>CURSO DE CAPACITAÇÃO PARA PASTILHEIRO (ENCARGOS COMPLEMENTARES) - HORISTA</v>
          </cell>
          <cell r="C7336" t="str">
            <v>H</v>
          </cell>
          <cell r="D7336">
            <v>0</v>
          </cell>
          <cell r="E7336">
            <v>0.37</v>
          </cell>
          <cell r="F7336">
            <v>0.37</v>
          </cell>
        </row>
        <row r="7337">
          <cell r="A7337">
            <v>95371</v>
          </cell>
          <cell r="B7337" t="str">
            <v>CURSO DE CAPACITAÇÃO PARA PEDREIRO (ENCARGOS COMPLEMENTARES) - HORISTA</v>
          </cell>
          <cell r="C7337" t="str">
            <v>H</v>
          </cell>
          <cell r="D7337">
            <v>0</v>
          </cell>
          <cell r="E7337">
            <v>0.53</v>
          </cell>
          <cell r="F7337">
            <v>0.53</v>
          </cell>
        </row>
        <row r="7338">
          <cell r="A7338">
            <v>95372</v>
          </cell>
          <cell r="B7338" t="str">
            <v>CURSO DE CAPACITAÇÃO PARA PINTOR (ENCARGOS COMPLEMENTARES) - HORISTA</v>
          </cell>
          <cell r="C7338" t="str">
            <v>H</v>
          </cell>
          <cell r="D7338">
            <v>0</v>
          </cell>
          <cell r="E7338">
            <v>0.37</v>
          </cell>
          <cell r="F7338">
            <v>0.37</v>
          </cell>
        </row>
        <row r="7339">
          <cell r="A7339">
            <v>95373</v>
          </cell>
          <cell r="B7339" t="str">
            <v>CURSO DE CAPACITAÇÃO PARA PINTOR DE LETREIROS (ENCARGOS COMPLEMENTARES) - HORISTA</v>
          </cell>
          <cell r="C7339" t="str">
            <v>H</v>
          </cell>
          <cell r="D7339">
            <v>0</v>
          </cell>
          <cell r="E7339">
            <v>0.36</v>
          </cell>
          <cell r="F7339">
            <v>0.36</v>
          </cell>
        </row>
        <row r="7340">
          <cell r="A7340">
            <v>95374</v>
          </cell>
          <cell r="B7340" t="str">
            <v>CURSO DE CAPACITAÇÃO PARA PINTOR PARA TINTA EPÓXI (ENCARGOS COMPLEMENTARES) - HORISTA</v>
          </cell>
          <cell r="C7340" t="str">
            <v>H</v>
          </cell>
          <cell r="D7340">
            <v>0</v>
          </cell>
          <cell r="E7340">
            <v>0.37</v>
          </cell>
          <cell r="F7340">
            <v>0.37</v>
          </cell>
        </row>
        <row r="7341">
          <cell r="A7341">
            <v>95375</v>
          </cell>
          <cell r="B7341" t="str">
            <v>CURSO DE CAPACITAÇÃO PARA POCEIRO (ENCARGOS COMPLEMENTARES) - HORISTA</v>
          </cell>
          <cell r="C7341" t="str">
            <v>H</v>
          </cell>
          <cell r="D7341">
            <v>0</v>
          </cell>
          <cell r="E7341">
            <v>0.41</v>
          </cell>
          <cell r="F7341">
            <v>0.41</v>
          </cell>
        </row>
        <row r="7342">
          <cell r="A7342">
            <v>95376</v>
          </cell>
          <cell r="B7342" t="str">
            <v>CURSO DE CAPACITAÇÃO PARA RASTELEIRO (ENCARGOS COMPLEMENTARES) - HORISTA</v>
          </cell>
          <cell r="C7342" t="str">
            <v>H</v>
          </cell>
          <cell r="D7342">
            <v>0</v>
          </cell>
          <cell r="E7342">
            <v>0.11</v>
          </cell>
          <cell r="F7342">
            <v>0.11</v>
          </cell>
        </row>
        <row r="7343">
          <cell r="A7343">
            <v>95377</v>
          </cell>
          <cell r="B7343" t="str">
            <v>CURSO DE CAPACITAÇÃO PARA SERRALHEIRO (ENCARGOS COMPLEMENTARES) - HORISTA</v>
          </cell>
          <cell r="C7343" t="str">
            <v>H</v>
          </cell>
          <cell r="D7343">
            <v>0</v>
          </cell>
          <cell r="E7343">
            <v>0.28999999999999998</v>
          </cell>
          <cell r="F7343">
            <v>0.28999999999999998</v>
          </cell>
        </row>
        <row r="7344">
          <cell r="A7344">
            <v>95378</v>
          </cell>
          <cell r="B7344" t="str">
            <v>CURSO DE CAPACITAÇÃO PARA SERVENTE (ENCARGOS COMPLEMENTARES) - HORISTA</v>
          </cell>
          <cell r="C7344" t="str">
            <v>H</v>
          </cell>
          <cell r="D7344">
            <v>0</v>
          </cell>
          <cell r="E7344">
            <v>0.38</v>
          </cell>
          <cell r="F7344">
            <v>0.38</v>
          </cell>
        </row>
        <row r="7345">
          <cell r="A7345">
            <v>95379</v>
          </cell>
          <cell r="B7345" t="str">
            <v>CURSO DE CAPACITAÇÃO PARA SOLDADOR (ENCARGOS COMPLEMENTARES) - HORISTA</v>
          </cell>
          <cell r="C7345" t="str">
            <v>H</v>
          </cell>
          <cell r="D7345">
            <v>0</v>
          </cell>
          <cell r="E7345">
            <v>0.28999999999999998</v>
          </cell>
          <cell r="F7345">
            <v>0.28999999999999998</v>
          </cell>
        </row>
        <row r="7346">
          <cell r="A7346">
            <v>95380</v>
          </cell>
          <cell r="B7346" t="str">
            <v>CURSO DE CAPACITAÇÃO PARA SOLDADOR A (PARA SOLDA A SER TESTADA COM RAIOS  X ) (ENCARGOS COMPLEMENTARES) - HORISTA</v>
          </cell>
          <cell r="C7346" t="str">
            <v>H</v>
          </cell>
          <cell r="D7346">
            <v>0</v>
          </cell>
          <cell r="E7346">
            <v>0.24</v>
          </cell>
          <cell r="F7346">
            <v>0.24</v>
          </cell>
        </row>
        <row r="7347">
          <cell r="A7347">
            <v>95382</v>
          </cell>
          <cell r="B7347" t="str">
            <v>CURSO DE CAPACITAÇÃO PARA TAQUEADOR OU TAQUEIRO (ENCARGOS COMPLEMENTARES) - HORISTA</v>
          </cell>
          <cell r="C7347" t="str">
            <v>H</v>
          </cell>
          <cell r="D7347">
            <v>0</v>
          </cell>
          <cell r="E7347">
            <v>0.28999999999999998</v>
          </cell>
          <cell r="F7347">
            <v>0.28999999999999998</v>
          </cell>
        </row>
        <row r="7348">
          <cell r="A7348">
            <v>95383</v>
          </cell>
          <cell r="B7348" t="str">
            <v>CURSO DE CAPACITAÇÃO PARA TÉCNICO DE LABORATÓRIO (ENCARGOS COMPLEMENTARES) - HORISTA</v>
          </cell>
          <cell r="C7348" t="str">
            <v>H</v>
          </cell>
          <cell r="D7348">
            <v>0</v>
          </cell>
          <cell r="E7348">
            <v>0.3</v>
          </cell>
          <cell r="F7348">
            <v>0.3</v>
          </cell>
        </row>
        <row r="7349">
          <cell r="A7349">
            <v>95384</v>
          </cell>
          <cell r="B7349" t="str">
            <v>CURSO DE CAPACITAÇÃO PARA TÉCNICO DE SONDAGEM (ENCARGOS COMPLEMENTARES) - HORISTA</v>
          </cell>
          <cell r="C7349" t="str">
            <v>H</v>
          </cell>
          <cell r="D7349">
            <v>0</v>
          </cell>
          <cell r="E7349">
            <v>0.28999999999999998</v>
          </cell>
          <cell r="F7349">
            <v>0.28999999999999998</v>
          </cell>
        </row>
        <row r="7350">
          <cell r="A7350">
            <v>95385</v>
          </cell>
          <cell r="B7350" t="str">
            <v>CURSO DE CAPACITAÇÃO PARA TELHADISTA (ENCARGOS COMPLEMENTARES) - HORISTA</v>
          </cell>
          <cell r="C7350" t="str">
            <v>H</v>
          </cell>
          <cell r="D7350">
            <v>0</v>
          </cell>
          <cell r="E7350">
            <v>0.28000000000000003</v>
          </cell>
          <cell r="F7350">
            <v>0.28000000000000003</v>
          </cell>
        </row>
        <row r="7351">
          <cell r="A7351">
            <v>95386</v>
          </cell>
          <cell r="B7351" t="str">
            <v>CURSO DE CAPACITAÇÃO PARA TRATORISTA (ENCARGOS COMPLEMENTARES) - HORISTA</v>
          </cell>
          <cell r="C7351" t="str">
            <v>H</v>
          </cell>
          <cell r="D7351">
            <v>0</v>
          </cell>
          <cell r="E7351">
            <v>0.28000000000000003</v>
          </cell>
          <cell r="F7351">
            <v>0.28000000000000003</v>
          </cell>
        </row>
        <row r="7352">
          <cell r="A7352">
            <v>95387</v>
          </cell>
          <cell r="B7352" t="str">
            <v>CURSO DE CAPACITAÇÃO PARA VIDRACEIRO (ENCARGOS COMPLEMENTARES) - HORISTA</v>
          </cell>
          <cell r="C7352" t="str">
            <v>H</v>
          </cell>
          <cell r="D7352">
            <v>0</v>
          </cell>
          <cell r="E7352">
            <v>0.38</v>
          </cell>
          <cell r="F7352">
            <v>0.38</v>
          </cell>
        </row>
        <row r="7353">
          <cell r="A7353">
            <v>95389</v>
          </cell>
          <cell r="B7353" t="str">
            <v>CURSO DE CAPACITAÇÃO PARA OPERADOR DE BETONEIRA ESTACIONÁRIA/MISTURADOR (ENCARGOS COMPLEMENTARES) - HORISTA</v>
          </cell>
          <cell r="C7353" t="str">
            <v>H</v>
          </cell>
          <cell r="D7353">
            <v>0</v>
          </cell>
          <cell r="E7353">
            <v>0.19</v>
          </cell>
          <cell r="F7353">
            <v>0.19</v>
          </cell>
        </row>
        <row r="7354">
          <cell r="A7354">
            <v>95390</v>
          </cell>
          <cell r="B7354" t="str">
            <v>CURSO DE CAPACITAÇÃO PARA JARDINEIRO (ENCARGOS COMPLEMENTARES) - HORISTA</v>
          </cell>
          <cell r="C7354" t="str">
            <v>H</v>
          </cell>
          <cell r="D7354">
            <v>0</v>
          </cell>
          <cell r="E7354">
            <v>0.09</v>
          </cell>
          <cell r="F7354">
            <v>0.09</v>
          </cell>
        </row>
        <row r="7355">
          <cell r="A7355">
            <v>95391</v>
          </cell>
          <cell r="B7355" t="str">
            <v>CURSO DE CAPACITAÇÃO PARA DESENHISTA DETALHISTA (ENCARGOS COMPLEMENTARES) - HORISTA</v>
          </cell>
          <cell r="C7355" t="str">
            <v>H</v>
          </cell>
          <cell r="D7355">
            <v>0</v>
          </cell>
          <cell r="E7355">
            <v>0.2</v>
          </cell>
          <cell r="F7355">
            <v>0.2</v>
          </cell>
        </row>
        <row r="7356">
          <cell r="A7356">
            <v>95392</v>
          </cell>
          <cell r="B7356" t="str">
            <v>CURSO DE CAPACITAÇÃO PARA ALMOXARIFE (ENCARGOS COMPLEMENTARES) - HORISTA</v>
          </cell>
          <cell r="C7356" t="str">
            <v>H</v>
          </cell>
          <cell r="D7356">
            <v>0</v>
          </cell>
          <cell r="E7356">
            <v>0.12</v>
          </cell>
          <cell r="F7356">
            <v>0.12</v>
          </cell>
        </row>
        <row r="7357">
          <cell r="A7357">
            <v>95393</v>
          </cell>
          <cell r="B7357" t="str">
            <v>CURSO DE CAPACITAÇÃO PARA APONTADOR OU APROPRIADOR (ENCARGOS COMPLEMENTARES) - HORISTA</v>
          </cell>
          <cell r="C7357" t="str">
            <v>H</v>
          </cell>
          <cell r="D7357">
            <v>0</v>
          </cell>
          <cell r="E7357">
            <v>0.47</v>
          </cell>
          <cell r="F7357">
            <v>0.47</v>
          </cell>
        </row>
        <row r="7358">
          <cell r="A7358">
            <v>95394</v>
          </cell>
          <cell r="B7358" t="str">
            <v>CURSO DE CAPACITAÇÃO PARA ARQUITETO DE OBRA JÚNIOR (ENCARGOS COMPLEMENTARES) - HORISTA</v>
          </cell>
          <cell r="C7358" t="str">
            <v>H</v>
          </cell>
          <cell r="D7358">
            <v>0</v>
          </cell>
          <cell r="E7358">
            <v>0.96</v>
          </cell>
          <cell r="F7358">
            <v>0.96</v>
          </cell>
        </row>
        <row r="7359">
          <cell r="A7359">
            <v>95395</v>
          </cell>
          <cell r="B7359" t="str">
            <v>CURSO DE CAPACITAÇÃO PARA ARQUITETO DE OBRA PLENO (ENCARGOS COMPLEMENTARES) - HORISTA</v>
          </cell>
          <cell r="C7359" t="str">
            <v>H</v>
          </cell>
          <cell r="D7359">
            <v>0</v>
          </cell>
          <cell r="E7359">
            <v>1.01</v>
          </cell>
          <cell r="F7359">
            <v>1.01</v>
          </cell>
        </row>
        <row r="7360">
          <cell r="A7360">
            <v>95396</v>
          </cell>
          <cell r="B7360" t="str">
            <v>CURSO DE CAPACITAÇÃO PARA ARQUITETO DE OBRA SÊNIOR (ENCARGOS COMPLEMENTARES) - HORISTA</v>
          </cell>
          <cell r="C7360" t="str">
            <v>H</v>
          </cell>
          <cell r="D7360">
            <v>0</v>
          </cell>
          <cell r="E7360">
            <v>1.06</v>
          </cell>
          <cell r="F7360">
            <v>1.06</v>
          </cell>
        </row>
        <row r="7361">
          <cell r="A7361">
            <v>95397</v>
          </cell>
          <cell r="B7361" t="str">
            <v>CURSO DE CAPACITAÇÃO PARA AUXILIAR DE DESENHISTA (ENCARGOS COMPLEMENTARES) - HORISTA</v>
          </cell>
          <cell r="C7361" t="str">
            <v>H</v>
          </cell>
          <cell r="D7361">
            <v>0</v>
          </cell>
          <cell r="E7361">
            <v>0.08</v>
          </cell>
          <cell r="F7361">
            <v>0.08</v>
          </cell>
        </row>
        <row r="7362">
          <cell r="A7362">
            <v>95398</v>
          </cell>
          <cell r="B7362" t="str">
            <v>CURSO DE CAPACITAÇÃO PARA AUXILIAR DE ESCRITÓRIO (ENCARGOS COMPLEMENTARES) - HORISTA</v>
          </cell>
          <cell r="C7362" t="str">
            <v>H</v>
          </cell>
          <cell r="D7362">
            <v>0</v>
          </cell>
          <cell r="E7362">
            <v>0.1</v>
          </cell>
          <cell r="F7362">
            <v>0.1</v>
          </cell>
        </row>
        <row r="7363">
          <cell r="A7363">
            <v>95399</v>
          </cell>
          <cell r="B7363" t="str">
            <v>CURSO DE CAPACITAÇÃO PARA DESENHISTA COPISTA (ENCARGOS COMPLEMENTARES) - HORISTA</v>
          </cell>
          <cell r="C7363" t="str">
            <v>H</v>
          </cell>
          <cell r="D7363">
            <v>0</v>
          </cell>
          <cell r="E7363">
            <v>0.06</v>
          </cell>
          <cell r="F7363">
            <v>0.06</v>
          </cell>
        </row>
        <row r="7364">
          <cell r="A7364">
            <v>95400</v>
          </cell>
          <cell r="B7364" t="str">
            <v>CURSO DE CAPACITAÇÃO PARA DESENHISTA PROJETISTA (ENCARGOS COMPLEMENTARES) - HORISTA</v>
          </cell>
          <cell r="C7364" t="str">
            <v>H</v>
          </cell>
          <cell r="D7364">
            <v>0</v>
          </cell>
          <cell r="E7364">
            <v>0.1</v>
          </cell>
          <cell r="F7364">
            <v>0.1</v>
          </cell>
        </row>
        <row r="7365">
          <cell r="A7365">
            <v>95401</v>
          </cell>
          <cell r="B7365" t="str">
            <v>CURSO DE CAPACITAÇÃO PARA ENCARREGADO GERAL (ENCARGOS COMPLEMENTARES) - HORISTA</v>
          </cell>
          <cell r="C7365" t="str">
            <v>H</v>
          </cell>
          <cell r="D7365">
            <v>0</v>
          </cell>
          <cell r="E7365">
            <v>0.76</v>
          </cell>
          <cell r="F7365">
            <v>0.76</v>
          </cell>
        </row>
        <row r="7366">
          <cell r="A7366">
            <v>95402</v>
          </cell>
          <cell r="B7366" t="str">
            <v>CURSO DE CAPACITAÇÃO PARA ENGENHEIRO CIVIL DE OBRA JÚNIOR (ENCARGOS COMPLEMENTARES) - HORISTA</v>
          </cell>
          <cell r="C7366" t="str">
            <v>H</v>
          </cell>
          <cell r="D7366">
            <v>0</v>
          </cell>
          <cell r="E7366">
            <v>1.73</v>
          </cell>
          <cell r="F7366">
            <v>1.73</v>
          </cell>
        </row>
        <row r="7367">
          <cell r="A7367">
            <v>95403</v>
          </cell>
          <cell r="B7367" t="str">
            <v>CURSO DE CAPACITAÇÃO PARA ENGENHEIRO CIVIL DE OBRA PLENO (ENCARGOS COMPLEMENTARES) - HORISTA</v>
          </cell>
          <cell r="C7367" t="str">
            <v>H</v>
          </cell>
          <cell r="D7367">
            <v>0</v>
          </cell>
          <cell r="E7367">
            <v>1.93</v>
          </cell>
          <cell r="F7367">
            <v>1.93</v>
          </cell>
        </row>
        <row r="7368">
          <cell r="A7368">
            <v>95404</v>
          </cell>
          <cell r="B7368" t="str">
            <v>CURSO DE CAPACITAÇÃO PARA ENGENHEIRO CIVIL DE OBRA SÊNIOR (ENCARGOS COMPLEMENTARES) - HORISTA</v>
          </cell>
          <cell r="C7368" t="str">
            <v>H</v>
          </cell>
          <cell r="D7368">
            <v>0</v>
          </cell>
          <cell r="E7368">
            <v>2.14</v>
          </cell>
          <cell r="F7368">
            <v>2.14</v>
          </cell>
        </row>
        <row r="7369">
          <cell r="A7369">
            <v>95405</v>
          </cell>
          <cell r="B7369" t="str">
            <v>CURSO DE CAPACITAÇÃO PARA MESTRE DE OBRAS (ENCARGOS COMPLEMENTARES) - HORISTA</v>
          </cell>
          <cell r="C7369" t="str">
            <v>H</v>
          </cell>
          <cell r="D7369">
            <v>0</v>
          </cell>
          <cell r="E7369">
            <v>1.3</v>
          </cell>
          <cell r="F7369">
            <v>1.3</v>
          </cell>
        </row>
        <row r="7370">
          <cell r="A7370">
            <v>95406</v>
          </cell>
          <cell r="B7370" t="str">
            <v>CURSO DE CAPACITAÇÃO PARA TOPÓGRAFO (ENCARGOS COMPLEMENTARES) - HORISTA</v>
          </cell>
          <cell r="C7370" t="str">
            <v>H</v>
          </cell>
          <cell r="D7370">
            <v>0</v>
          </cell>
          <cell r="E7370">
            <v>0.21</v>
          </cell>
          <cell r="F7370">
            <v>0.21</v>
          </cell>
        </row>
        <row r="7371">
          <cell r="A7371">
            <v>95408</v>
          </cell>
          <cell r="B7371" t="str">
            <v>CURSO DE CAPACITAÇÃO  PARA MOTORISTA DE CAMINHÃO (ENCARGOS COMPLEMENTARES) - MENSALISTA</v>
          </cell>
          <cell r="C7371" t="str">
            <v>MES</v>
          </cell>
          <cell r="D7371">
            <v>0</v>
          </cell>
          <cell r="E7371">
            <v>17.260000000000002</v>
          </cell>
          <cell r="F7371">
            <v>17.260000000000002</v>
          </cell>
        </row>
        <row r="7372">
          <cell r="A7372">
            <v>95409</v>
          </cell>
          <cell r="B7372" t="str">
            <v>CURSO DE CAPACITAÇÃO PARA DESENHISTA DETALHISTA (ENCARGOS COMPLEMENTARES) - MENSALISTA</v>
          </cell>
          <cell r="C7372" t="str">
            <v>MES</v>
          </cell>
          <cell r="D7372">
            <v>0</v>
          </cell>
          <cell r="E7372">
            <v>26.23</v>
          </cell>
          <cell r="F7372">
            <v>26.23</v>
          </cell>
        </row>
        <row r="7373">
          <cell r="A7373">
            <v>95410</v>
          </cell>
          <cell r="B7373" t="str">
            <v>CURSO DE CAPACITAÇÃO PARA DESENHISTA COPISTA (ENCARGOS COMPLEMENTARES) - MENSALISTA</v>
          </cell>
          <cell r="C7373" t="str">
            <v>MES</v>
          </cell>
          <cell r="D7373">
            <v>0</v>
          </cell>
          <cell r="E7373">
            <v>8.64</v>
          </cell>
          <cell r="F7373">
            <v>8.64</v>
          </cell>
        </row>
        <row r="7374">
          <cell r="A7374">
            <v>95411</v>
          </cell>
          <cell r="B7374" t="str">
            <v>CURSO DE CAPACITAÇÃO PARA DESENHISTA PROJETISTA (ENCARGOS COMPLEMENTARES) - MENSALISTA</v>
          </cell>
          <cell r="C7374" t="str">
            <v>MES</v>
          </cell>
          <cell r="D7374">
            <v>0</v>
          </cell>
          <cell r="E7374">
            <v>13.89</v>
          </cell>
          <cell r="F7374">
            <v>13.89</v>
          </cell>
        </row>
        <row r="7375">
          <cell r="A7375">
            <v>95412</v>
          </cell>
          <cell r="B7375" t="str">
            <v>CURSO DE CAPACITAÇÃO PARA AUXILIAR DE DESENHISTA (ENCARGOS COMPLEMENTARES) - MENSALISTA</v>
          </cell>
          <cell r="C7375" t="str">
            <v>MES</v>
          </cell>
          <cell r="D7375">
            <v>0</v>
          </cell>
          <cell r="E7375">
            <v>11.73</v>
          </cell>
          <cell r="F7375">
            <v>11.73</v>
          </cell>
        </row>
        <row r="7376">
          <cell r="A7376">
            <v>95413</v>
          </cell>
          <cell r="B7376" t="str">
            <v>CURSO DE CAPACITAÇÃO PARA ALMOXARIFE (ENCARGOS COMPLEMENTARES) - MENSALISTA</v>
          </cell>
          <cell r="C7376" t="str">
            <v>MES</v>
          </cell>
          <cell r="D7376">
            <v>0</v>
          </cell>
          <cell r="E7376">
            <v>16.940000000000001</v>
          </cell>
          <cell r="F7376">
            <v>16.940000000000001</v>
          </cell>
        </row>
        <row r="7377">
          <cell r="A7377">
            <v>95414</v>
          </cell>
          <cell r="B7377" t="str">
            <v>CURSO DE CAPACITAÇÃO PARA APONTADOR OU APROPRIADOR (ENCARGOS COMPLEMENTARES) - MENSALISTA</v>
          </cell>
          <cell r="C7377" t="str">
            <v>MES</v>
          </cell>
          <cell r="D7377">
            <v>0</v>
          </cell>
          <cell r="E7377">
            <v>62.35</v>
          </cell>
          <cell r="F7377">
            <v>62.35</v>
          </cell>
        </row>
        <row r="7378">
          <cell r="A7378">
            <v>95415</v>
          </cell>
          <cell r="B7378" t="str">
            <v>CURSO DE CAPACITAÇÃO PARA ENGENHEIRO CIVIL DE OBRA JÚNIOR (ENCARGOS COMPLEMENTARES) - MENSALISTA</v>
          </cell>
          <cell r="C7378" t="str">
            <v>MES</v>
          </cell>
          <cell r="D7378">
            <v>0</v>
          </cell>
          <cell r="E7378">
            <v>227.34</v>
          </cell>
          <cell r="F7378">
            <v>227.34</v>
          </cell>
        </row>
        <row r="7379">
          <cell r="A7379">
            <v>95416</v>
          </cell>
          <cell r="B7379" t="str">
            <v>CURSO DE CAPACITAÇÃO PARA AUXILIAR DE ESCRITÓRIO (ENCARGOS COMPLEMENTARES) - MENSALISTA</v>
          </cell>
          <cell r="C7379" t="str">
            <v>MES</v>
          </cell>
          <cell r="D7379">
            <v>0</v>
          </cell>
          <cell r="E7379">
            <v>13.57</v>
          </cell>
          <cell r="F7379">
            <v>13.57</v>
          </cell>
        </row>
        <row r="7380">
          <cell r="A7380">
            <v>95417</v>
          </cell>
          <cell r="B7380" t="str">
            <v>CURSO DE CAPACITAÇÃO PARA ENGENHEIRO CIVIL DE OBRA PLENO (ENCARGOS COMPLEMENTARES) - MENSALISTA</v>
          </cell>
          <cell r="C7380" t="str">
            <v>MES</v>
          </cell>
          <cell r="D7380">
            <v>0</v>
          </cell>
          <cell r="E7380">
            <v>253.63</v>
          </cell>
          <cell r="F7380">
            <v>253.63</v>
          </cell>
        </row>
        <row r="7381">
          <cell r="A7381">
            <v>95418</v>
          </cell>
          <cell r="B7381" t="str">
            <v>CURSO DE CAPACITAÇÃO PARA ENGENHEIRO CIVIL DE OBRA SÊNIOR (ENCARGOS COMPLEMENTARES) - MENSALISTA</v>
          </cell>
          <cell r="C7381" t="str">
            <v>MES</v>
          </cell>
          <cell r="D7381">
            <v>0</v>
          </cell>
          <cell r="E7381">
            <v>280.16000000000003</v>
          </cell>
          <cell r="F7381">
            <v>280.16000000000003</v>
          </cell>
        </row>
        <row r="7382">
          <cell r="A7382">
            <v>95419</v>
          </cell>
          <cell r="B7382" t="str">
            <v>CURSO DE CAPACITAÇÃO PARA ARQUITETO JÚNIOR (ENCARGOS COMPLEMENTARES) - MENSALISTA</v>
          </cell>
          <cell r="C7382" t="str">
            <v>MES</v>
          </cell>
          <cell r="D7382">
            <v>0</v>
          </cell>
          <cell r="E7382">
            <v>125.7</v>
          </cell>
          <cell r="F7382">
            <v>125.7</v>
          </cell>
        </row>
        <row r="7383">
          <cell r="A7383">
            <v>95420</v>
          </cell>
          <cell r="B7383" t="str">
            <v>CURSO DE CAPACITAÇÃO PARA ARQUITETO PLENO (ENCARGOS COMPLEMENTARES) - MENSALISTA</v>
          </cell>
          <cell r="C7383" t="str">
            <v>MES</v>
          </cell>
          <cell r="D7383">
            <v>0</v>
          </cell>
          <cell r="E7383">
            <v>133.16999999999999</v>
          </cell>
          <cell r="F7383">
            <v>133.16999999999999</v>
          </cell>
        </row>
        <row r="7384">
          <cell r="A7384">
            <v>95421</v>
          </cell>
          <cell r="B7384" t="str">
            <v>CURSO DE CAPACITAÇÃO PARA ARQUITETO SÊNIOR (ENCARGOS COMPLEMENTARES) - MENSALISTA</v>
          </cell>
          <cell r="C7384" t="str">
            <v>MES</v>
          </cell>
          <cell r="D7384">
            <v>0</v>
          </cell>
          <cell r="E7384">
            <v>139.57</v>
          </cell>
          <cell r="F7384">
            <v>139.57</v>
          </cell>
        </row>
        <row r="7385">
          <cell r="A7385">
            <v>95422</v>
          </cell>
          <cell r="B7385" t="str">
            <v>CURSO DE CAPACITAÇÃO PARA ENCARREGADO GERAL DE OBRAS (ENCARGOS COMPLEMENTARES) - MENSALISTA</v>
          </cell>
          <cell r="C7385" t="str">
            <v>MES</v>
          </cell>
          <cell r="D7385">
            <v>0</v>
          </cell>
          <cell r="E7385">
            <v>99.81</v>
          </cell>
          <cell r="F7385">
            <v>99.81</v>
          </cell>
        </row>
        <row r="7386">
          <cell r="A7386">
            <v>95423</v>
          </cell>
          <cell r="B7386" t="str">
            <v>CURSO DE CAPACITAÇÃO PARA MESTRE DE OBRAS (ENCARGOS COMPLEMENTARES) - MENSALISTA</v>
          </cell>
          <cell r="C7386" t="str">
            <v>MES</v>
          </cell>
          <cell r="D7386">
            <v>0</v>
          </cell>
          <cell r="E7386">
            <v>170.94</v>
          </cell>
          <cell r="F7386">
            <v>170.94</v>
          </cell>
        </row>
        <row r="7387">
          <cell r="A7387">
            <v>95424</v>
          </cell>
          <cell r="B7387" t="str">
            <v>CURSO DE CAPACITAÇÃO PARA TOPÓGRAFO (ENCARGOS COMPLEMENTARES) - MENSALISTA</v>
          </cell>
          <cell r="C7387" t="str">
            <v>MES</v>
          </cell>
          <cell r="D7387">
            <v>0</v>
          </cell>
          <cell r="E7387">
            <v>27.7</v>
          </cell>
          <cell r="F7387">
            <v>27.7</v>
          </cell>
        </row>
        <row r="7388">
          <cell r="A7388">
            <v>100288</v>
          </cell>
          <cell r="B7388" t="str">
            <v>CURSO DE CAPACITAÇÃO PARA VIGIA DIURNO (ENCARGOS COMPLEMENTARES) - HORISTA</v>
          </cell>
          <cell r="C7388" t="str">
            <v>H</v>
          </cell>
          <cell r="D7388">
            <v>0</v>
          </cell>
          <cell r="E7388">
            <v>0.1</v>
          </cell>
          <cell r="F7388">
            <v>0.1</v>
          </cell>
        </row>
        <row r="7389">
          <cell r="A7389">
            <v>100289</v>
          </cell>
          <cell r="B7389" t="str">
            <v>VIGIA DIURNO COM ENCARGOS COMPLEMENTARES</v>
          </cell>
          <cell r="C7389" t="str">
            <v>H</v>
          </cell>
          <cell r="D7389">
            <v>8.32</v>
          </cell>
          <cell r="E7389">
            <v>17.579999999999998</v>
          </cell>
          <cell r="F7389">
            <v>25.9</v>
          </cell>
        </row>
        <row r="7390">
          <cell r="A7390">
            <v>100290</v>
          </cell>
          <cell r="B7390" t="str">
            <v>CURSO DE CAPACITAÇÃO PARA AUXILIAR DE ALMOXARIFE (ENCARGOS COMPLEMENTARES) - HORISTA</v>
          </cell>
          <cell r="C7390" t="str">
            <v>H</v>
          </cell>
          <cell r="D7390">
            <v>0</v>
          </cell>
          <cell r="E7390">
            <v>0.09</v>
          </cell>
          <cell r="F7390">
            <v>0.09</v>
          </cell>
        </row>
        <row r="7391">
          <cell r="A7391">
            <v>100291</v>
          </cell>
          <cell r="B7391" t="str">
            <v>CURSO DE CAPACITAÇÃO PARA AJUDANTE DE PINTOR (ENCARGOS COMPLEMENTARES) - HORISTA</v>
          </cell>
          <cell r="C7391" t="str">
            <v>H</v>
          </cell>
          <cell r="D7391">
            <v>0</v>
          </cell>
          <cell r="E7391">
            <v>0.28000000000000003</v>
          </cell>
          <cell r="F7391">
            <v>0.28000000000000003</v>
          </cell>
        </row>
        <row r="7392">
          <cell r="A7392">
            <v>100293</v>
          </cell>
          <cell r="B7392" t="str">
            <v>CURSO DE CAPACITAÇÃO PARA AUXILIAR DE AZULEJISTA (ENCARGOS COMPLEMENTARES) - HORISTA</v>
          </cell>
          <cell r="C7392" t="str">
            <v>H</v>
          </cell>
          <cell r="D7392">
            <v>0</v>
          </cell>
          <cell r="E7392">
            <v>0.26</v>
          </cell>
          <cell r="F7392">
            <v>0.26</v>
          </cell>
        </row>
        <row r="7393">
          <cell r="A7393">
            <v>100295</v>
          </cell>
          <cell r="B7393" t="str">
            <v>CURSO DE CAPACITAÇÃO PARA MONTADOR DE ELETROELETRONICOS (ENCARGOS COMPLEMENTARES) - HORISTA</v>
          </cell>
          <cell r="C7393" t="str">
            <v>H</v>
          </cell>
          <cell r="D7393">
            <v>0</v>
          </cell>
          <cell r="E7393">
            <v>0.66</v>
          </cell>
          <cell r="F7393">
            <v>0.66</v>
          </cell>
        </row>
        <row r="7394">
          <cell r="A7394">
            <v>100298</v>
          </cell>
          <cell r="B7394" t="str">
            <v>CURSO DE CAPACITAÇÃO PARA MECÂNICO DE REFRIGERAÇÃO (ENCARGOS COMPLEMENTARES) - HORISTA</v>
          </cell>
          <cell r="C7394" t="str">
            <v>H</v>
          </cell>
          <cell r="D7394">
            <v>0</v>
          </cell>
          <cell r="E7394">
            <v>0.78</v>
          </cell>
          <cell r="F7394">
            <v>0.78</v>
          </cell>
        </row>
        <row r="7395">
          <cell r="A7395">
            <v>100299</v>
          </cell>
          <cell r="B7395" t="str">
            <v>CURSO DE CAPACITAÇÃO PARA TÉCNICO EM SEGURANÇA DO TRABALHO (ENCARGOS COMPLEMENTARES) - HORISTA</v>
          </cell>
          <cell r="C7395" t="str">
            <v>H</v>
          </cell>
          <cell r="D7395">
            <v>0</v>
          </cell>
          <cell r="E7395">
            <v>0.61</v>
          </cell>
          <cell r="F7395">
            <v>0.61</v>
          </cell>
        </row>
        <row r="7396">
          <cell r="A7396">
            <v>100300</v>
          </cell>
          <cell r="B7396" t="str">
            <v>AUXILIAR DE ALMOXARIFE COM ENCARGOS COMPLEMENTARES</v>
          </cell>
          <cell r="C7396" t="str">
            <v>H</v>
          </cell>
          <cell r="D7396">
            <v>2.2299999999999969</v>
          </cell>
          <cell r="E7396">
            <v>17.010000000000002</v>
          </cell>
          <cell r="F7396">
            <v>19.239999999999998</v>
          </cell>
        </row>
        <row r="7397">
          <cell r="A7397">
            <v>100301</v>
          </cell>
          <cell r="B7397" t="str">
            <v>AJUDANTE DE PINTOR COM ENCARGOS COMPLEMENTARES</v>
          </cell>
          <cell r="C7397" t="str">
            <v>H</v>
          </cell>
          <cell r="D7397">
            <v>10.080000000000002</v>
          </cell>
          <cell r="E7397">
            <v>17.22</v>
          </cell>
          <cell r="F7397">
            <v>27.3</v>
          </cell>
        </row>
        <row r="7398">
          <cell r="A7398">
            <v>100303</v>
          </cell>
          <cell r="B7398" t="str">
            <v>AUXILIAR DE AZULEJISTA COM ENCARGOS COMPLEMENTARES</v>
          </cell>
          <cell r="C7398" t="str">
            <v>H</v>
          </cell>
          <cell r="D7398">
            <v>8.44</v>
          </cell>
          <cell r="E7398">
            <v>15.87</v>
          </cell>
          <cell r="F7398">
            <v>24.31</v>
          </cell>
        </row>
        <row r="7399">
          <cell r="A7399">
            <v>100307</v>
          </cell>
          <cell r="B7399" t="str">
            <v>MONTADOR DE ELETROELETRÔNICOS COM ENCARGOS COMPLEMENTARES</v>
          </cell>
          <cell r="C7399" t="str">
            <v>H</v>
          </cell>
          <cell r="D7399">
            <v>8.43</v>
          </cell>
          <cell r="E7399">
            <v>19.38</v>
          </cell>
          <cell r="F7399">
            <v>27.81</v>
          </cell>
        </row>
        <row r="7400">
          <cell r="A7400">
            <v>100308</v>
          </cell>
          <cell r="B7400" t="str">
            <v>MECÂNICO DE REFRIGERAÇÃO COM ENCARGOS COMPLEMENTARES</v>
          </cell>
          <cell r="C7400" t="str">
            <v>H</v>
          </cell>
          <cell r="D7400">
            <v>8.43</v>
          </cell>
          <cell r="E7400">
            <v>25.35</v>
          </cell>
          <cell r="F7400">
            <v>33.78</v>
          </cell>
        </row>
        <row r="7401">
          <cell r="A7401">
            <v>100309</v>
          </cell>
          <cell r="B7401" t="str">
            <v>TÉCNICO EM SEGURANÇA DO TRABALHO COM ENCARGOS COMPLEMENTARES</v>
          </cell>
          <cell r="C7401" t="str">
            <v>H</v>
          </cell>
          <cell r="D7401">
            <v>2.2300000000000004</v>
          </cell>
          <cell r="E7401">
            <v>30.13</v>
          </cell>
          <cell r="F7401">
            <v>32.36</v>
          </cell>
        </row>
        <row r="7402">
          <cell r="A7402">
            <v>100310</v>
          </cell>
          <cell r="B7402" t="str">
            <v>CURSO DE CAPACITAÇÃO PARA AUXILIAR DE ALMOXARIFE (ENCARGOS COMPLEMENTARES) - MENSALISTA</v>
          </cell>
          <cell r="C7402" t="str">
            <v>MES</v>
          </cell>
          <cell r="D7402">
            <v>0</v>
          </cell>
          <cell r="E7402">
            <v>12.97</v>
          </cell>
          <cell r="F7402">
            <v>12.97</v>
          </cell>
        </row>
        <row r="7403">
          <cell r="A7403">
            <v>100315</v>
          </cell>
          <cell r="B7403" t="str">
            <v>CURSO DE CAPACITAÇÃO PARA TÉCNICO EM SEGURANÇA DO TRABALHO (ENCARGOS COMPLEMENTARES) - MENSALISTA</v>
          </cell>
          <cell r="C7403" t="str">
            <v>MES</v>
          </cell>
          <cell r="D7403">
            <v>0</v>
          </cell>
          <cell r="E7403">
            <v>80.03</v>
          </cell>
          <cell r="F7403">
            <v>80.03</v>
          </cell>
        </row>
        <row r="7404">
          <cell r="A7404">
            <v>100316</v>
          </cell>
          <cell r="B7404" t="str">
            <v>AUXILIAR DE ALMOXARIFE COM ENCARGOS COMPLEMENTARES</v>
          </cell>
          <cell r="C7404" t="str">
            <v>MES</v>
          </cell>
          <cell r="D7404">
            <v>418.31999999999971</v>
          </cell>
          <cell r="E7404">
            <v>2975.3</v>
          </cell>
          <cell r="F7404">
            <v>3393.62</v>
          </cell>
        </row>
        <row r="7405">
          <cell r="A7405">
            <v>100321</v>
          </cell>
          <cell r="B7405" t="str">
            <v>TÉCNICO EM SEGURANÇA DO TRABALHO COM ENCARGOS COMPLEMENTARES</v>
          </cell>
          <cell r="C7405" t="str">
            <v>MES</v>
          </cell>
          <cell r="D7405">
            <v>418.31999999999971</v>
          </cell>
          <cell r="E7405">
            <v>5246.84</v>
          </cell>
          <cell r="F7405">
            <v>5665.16</v>
          </cell>
        </row>
        <row r="7406">
          <cell r="A7406">
            <v>100533</v>
          </cell>
          <cell r="B7406" t="str">
            <v>TECNICO DE EDIFICACOES COM ENCARGOS COMPLEMENTARES</v>
          </cell>
          <cell r="C7406" t="str">
            <v>H</v>
          </cell>
          <cell r="D7406">
            <v>2.16</v>
          </cell>
          <cell r="E7406">
            <v>17.82</v>
          </cell>
          <cell r="F7406">
            <v>19.98</v>
          </cell>
        </row>
        <row r="7407">
          <cell r="A7407">
            <v>100534</v>
          </cell>
          <cell r="B7407" t="str">
            <v>TECNICO DE EDIFICACOES COM ENCARGOS COMPLEMENTARES</v>
          </cell>
          <cell r="C7407" t="str">
            <v>MES</v>
          </cell>
          <cell r="D7407">
            <v>418.31999999999971</v>
          </cell>
          <cell r="E7407">
            <v>3104.61</v>
          </cell>
          <cell r="F7407">
            <v>3522.93</v>
          </cell>
        </row>
        <row r="7408">
          <cell r="A7408">
            <v>100535</v>
          </cell>
          <cell r="B7408" t="str">
            <v>CURSO DE CAPACITAÇÃO PARA TECNICO DE EDIFICACOES (ENCARGOS COMPLEMENTARES) - HORISTA</v>
          </cell>
          <cell r="C7408" t="str">
            <v>H</v>
          </cell>
          <cell r="D7408">
            <v>0</v>
          </cell>
          <cell r="E7408">
            <v>0.36</v>
          </cell>
          <cell r="F7408">
            <v>0.36</v>
          </cell>
        </row>
        <row r="7409">
          <cell r="A7409">
            <v>100536</v>
          </cell>
          <cell r="B7409" t="str">
            <v>CURSO DE CAPACITAÇÃO PARA TECNICO DE EDIFICACOES (ENCARGOS COMPLEMENTARES) - MENSALISTA</v>
          </cell>
          <cell r="C7409" t="str">
            <v>MES</v>
          </cell>
          <cell r="D7409">
            <v>0</v>
          </cell>
          <cell r="E7409">
            <v>47.35</v>
          </cell>
          <cell r="F7409">
            <v>47.35</v>
          </cell>
        </row>
        <row r="7410">
          <cell r="A7410">
            <v>101286</v>
          </cell>
          <cell r="B7410" t="str">
            <v>CURSO DE CAPACITAÇÃO PARA AJUDANTE DE ARMADOR (ENCARGOS COMPLEMENTARES) - MENSALISTA</v>
          </cell>
          <cell r="C7410" t="str">
            <v>MES</v>
          </cell>
          <cell r="D7410">
            <v>0</v>
          </cell>
          <cell r="E7410">
            <v>29.47</v>
          </cell>
          <cell r="F7410">
            <v>29.47</v>
          </cell>
        </row>
        <row r="7411">
          <cell r="A7411">
            <v>101287</v>
          </cell>
          <cell r="B7411" t="str">
            <v>CURSO DE CAPACITAÇÃO PARA AJUDANTE DE ELETRICISTA (ENCARGOS COMPLEMENTARES) - MENSALISTA</v>
          </cell>
          <cell r="C7411" t="str">
            <v>MES</v>
          </cell>
          <cell r="D7411">
            <v>0</v>
          </cell>
          <cell r="E7411">
            <v>95.3</v>
          </cell>
          <cell r="F7411">
            <v>95.3</v>
          </cell>
        </row>
        <row r="7412">
          <cell r="A7412">
            <v>101288</v>
          </cell>
          <cell r="B7412" t="str">
            <v>CURSO DE CAPACITAÇÃO PARA AJUDANTE DE ESTRUTURAS METÁLICAS(ENCARGOS COMPLEMENTARES) - MENSALISTA</v>
          </cell>
          <cell r="C7412" t="str">
            <v>MES</v>
          </cell>
          <cell r="D7412">
            <v>0</v>
          </cell>
          <cell r="E7412">
            <v>29.47</v>
          </cell>
          <cell r="F7412">
            <v>29.47</v>
          </cell>
        </row>
        <row r="7413">
          <cell r="A7413">
            <v>101289</v>
          </cell>
          <cell r="B7413" t="str">
            <v>CURSO DE CAPACITAÇÃO PARA AJUDANTE DE OPERAÇÃO EM GERAL (ENCARGOS COMPLEMENTARES) - MENSALISTA</v>
          </cell>
          <cell r="C7413" t="str">
            <v>MES</v>
          </cell>
          <cell r="D7413">
            <v>0</v>
          </cell>
          <cell r="E7413">
            <v>28.93</v>
          </cell>
          <cell r="F7413">
            <v>28.93</v>
          </cell>
        </row>
        <row r="7414">
          <cell r="A7414">
            <v>101290</v>
          </cell>
          <cell r="B7414" t="str">
            <v>CURSO DE CAPACITAÇÃO PARA AJUDANTE DE PINTOR (ENCARGOS COMPLEMENTARES) - MENSALISTA</v>
          </cell>
          <cell r="C7414" t="str">
            <v>MES</v>
          </cell>
          <cell r="D7414">
            <v>0</v>
          </cell>
          <cell r="E7414">
            <v>37.68</v>
          </cell>
          <cell r="F7414">
            <v>37.68</v>
          </cell>
        </row>
        <row r="7415">
          <cell r="A7415">
            <v>101291</v>
          </cell>
          <cell r="B7415" t="str">
            <v>CURSO DE CAPACITAÇÃO PARA AJUDANTE DE SERRALHEIRO (ENCARGOS COMPLEMENTARES) - MENSALISTA</v>
          </cell>
          <cell r="C7415" t="str">
            <v>MES</v>
          </cell>
          <cell r="D7415">
            <v>0</v>
          </cell>
          <cell r="E7415">
            <v>29.47</v>
          </cell>
          <cell r="F7415">
            <v>29.47</v>
          </cell>
        </row>
        <row r="7416">
          <cell r="A7416">
            <v>101292</v>
          </cell>
          <cell r="B7416" t="str">
            <v>CURSO DE CAPACITAÇÃO PARA AJUDANTE ESPECIALIZADO (ENCARGOS COMPLEMENTARES) - MENSALISTA</v>
          </cell>
          <cell r="C7416" t="str">
            <v>MES</v>
          </cell>
          <cell r="D7416">
            <v>0</v>
          </cell>
          <cell r="E7416">
            <v>28.93</v>
          </cell>
          <cell r="F7416">
            <v>28.93</v>
          </cell>
        </row>
        <row r="7417">
          <cell r="A7417">
            <v>101293</v>
          </cell>
          <cell r="B7417" t="str">
            <v>CURSO DE CAPACITAÇÃO PARA ARMADOR (ENCARGOS COMPLEMENTARES) - MENSALISTA</v>
          </cell>
          <cell r="C7417" t="str">
            <v>MES</v>
          </cell>
          <cell r="D7417">
            <v>0</v>
          </cell>
          <cell r="E7417">
            <v>38.46</v>
          </cell>
          <cell r="F7417">
            <v>38.46</v>
          </cell>
        </row>
        <row r="7418">
          <cell r="A7418">
            <v>101294</v>
          </cell>
          <cell r="B7418" t="str">
            <v>CURSO DE CAPACITAÇÃO PARA ASSENTADOR DE MANILHA (ENCARGOS COMPLEMENTARES) - MENSALISTA</v>
          </cell>
          <cell r="C7418" t="str">
            <v>MES</v>
          </cell>
          <cell r="D7418">
            <v>0</v>
          </cell>
          <cell r="E7418">
            <v>25.55</v>
          </cell>
          <cell r="F7418">
            <v>25.55</v>
          </cell>
        </row>
        <row r="7419">
          <cell r="A7419">
            <v>101295</v>
          </cell>
          <cell r="B7419" t="str">
            <v>CURSO DE CAPACITAÇÃO PARA AUXILIAR DE AZULEJISTA (ENCARGOS COMPLEMENTARES) - MENSALISTA</v>
          </cell>
          <cell r="C7419" t="str">
            <v>MES</v>
          </cell>
          <cell r="D7419">
            <v>0</v>
          </cell>
          <cell r="E7419">
            <v>34.71</v>
          </cell>
          <cell r="F7419">
            <v>34.71</v>
          </cell>
        </row>
        <row r="7420">
          <cell r="A7420">
            <v>101296</v>
          </cell>
          <cell r="B7420" t="str">
            <v>CURSO DE CAPACITAÇÃO PARA AUXILIAR DE ENCANADOR OU BOMBEIRO HIDRÁULICO (ENCARGOS COMPLEMENTARES) - MENSALISTA</v>
          </cell>
          <cell r="C7420" t="str">
            <v>MES</v>
          </cell>
          <cell r="D7420">
            <v>0</v>
          </cell>
          <cell r="E7420">
            <v>45.93</v>
          </cell>
          <cell r="F7420">
            <v>45.93</v>
          </cell>
        </row>
        <row r="7421">
          <cell r="A7421">
            <v>101297</v>
          </cell>
          <cell r="B7421" t="str">
            <v>CURSO DE CAPACITAÇÃO PARA AUXILIAR DE LABORATORISTA (ENCARGOS COMPLEMENTARES) - MENSALISTA</v>
          </cell>
          <cell r="C7421" t="str">
            <v>MES</v>
          </cell>
          <cell r="D7421">
            <v>0</v>
          </cell>
          <cell r="E7421">
            <v>29.59</v>
          </cell>
          <cell r="F7421">
            <v>29.59</v>
          </cell>
        </row>
        <row r="7422">
          <cell r="A7422">
            <v>101298</v>
          </cell>
          <cell r="B7422" t="str">
            <v>CURSO DE CAPACITAÇÃO PARA AUXILIAR DE MECANICO (ENCARGOS COMPLEMENTARES) - MENSALISTA</v>
          </cell>
          <cell r="C7422" t="str">
            <v>MES</v>
          </cell>
          <cell r="D7422">
            <v>0</v>
          </cell>
          <cell r="E7422">
            <v>29.47</v>
          </cell>
          <cell r="F7422">
            <v>29.47</v>
          </cell>
        </row>
        <row r="7423">
          <cell r="A7423">
            <v>101299</v>
          </cell>
          <cell r="B7423" t="str">
            <v>CURSO DE CAPACITAÇÃO PARA AUXILIAR DE PEDREIRO (ENCARGOS COMPLEMENTARES) - MENSALISTA</v>
          </cell>
          <cell r="C7423" t="str">
            <v>MES</v>
          </cell>
          <cell r="D7423">
            <v>0</v>
          </cell>
          <cell r="E7423">
            <v>37.68</v>
          </cell>
          <cell r="F7423">
            <v>37.68</v>
          </cell>
        </row>
        <row r="7424">
          <cell r="A7424">
            <v>101300</v>
          </cell>
          <cell r="B7424" t="str">
            <v>CURSO DE CAPACITAÇÃO PARA AUXILIAR DE SERVIÇOS GERAIS (ENCARGOS COMPLEMENTARES) - MENSALISTA</v>
          </cell>
          <cell r="C7424" t="str">
            <v>MES</v>
          </cell>
          <cell r="D7424">
            <v>0</v>
          </cell>
          <cell r="E7424">
            <v>27.18</v>
          </cell>
          <cell r="F7424">
            <v>27.18</v>
          </cell>
        </row>
        <row r="7425">
          <cell r="A7425">
            <v>101301</v>
          </cell>
          <cell r="B7425" t="str">
            <v>CURSO DE CAPACITAÇÃO PARA AUXILIAR DE TOPÓGRAFO (ENCARGOS COMPLEMENTARES) - MENSALISTA</v>
          </cell>
          <cell r="C7425" t="str">
            <v>MES</v>
          </cell>
          <cell r="D7425">
            <v>0</v>
          </cell>
          <cell r="E7425">
            <v>12.46</v>
          </cell>
          <cell r="F7425">
            <v>12.46</v>
          </cell>
        </row>
        <row r="7426">
          <cell r="A7426">
            <v>101302</v>
          </cell>
          <cell r="B7426" t="str">
            <v>CURSO DE CAPACITAÇÃO PARA AUXILIAR TÉCNICO DE ENGENHARIA (ENCARGOS COMPLEMENTARES) - MENSALISTA</v>
          </cell>
          <cell r="C7426" t="str">
            <v>MES</v>
          </cell>
          <cell r="D7426">
            <v>0</v>
          </cell>
          <cell r="E7426">
            <v>45.32</v>
          </cell>
          <cell r="F7426">
            <v>45.32</v>
          </cell>
        </row>
        <row r="7427">
          <cell r="A7427">
            <v>101303</v>
          </cell>
          <cell r="B7427" t="str">
            <v>CURSO DE CAPACITAÇÃO PARA MONTADOR DE ELETROELETRONICOS(ENCARGOS COMPLEMENTARES) - MENSALISTA</v>
          </cell>
          <cell r="C7427" t="str">
            <v>MES</v>
          </cell>
          <cell r="D7427">
            <v>0</v>
          </cell>
          <cell r="E7427">
            <v>87.13</v>
          </cell>
          <cell r="F7427">
            <v>87.13</v>
          </cell>
        </row>
        <row r="7428">
          <cell r="A7428">
            <v>101304</v>
          </cell>
          <cell r="B7428" t="str">
            <v>CURSO DE CAPACITAÇÃO PARA AZULEJISTA OU LADRILHISTA (ENCARGOS COMPLEMENTARES) - MENSALISTA</v>
          </cell>
          <cell r="C7428" t="str">
            <v>MES</v>
          </cell>
          <cell r="D7428">
            <v>0</v>
          </cell>
          <cell r="E7428">
            <v>49.17</v>
          </cell>
          <cell r="F7428">
            <v>49.17</v>
          </cell>
        </row>
        <row r="7429">
          <cell r="A7429">
            <v>101305</v>
          </cell>
          <cell r="B7429" t="str">
            <v>CURSO DE CAPACITAÇÃO PARA BLASTER, DINAMITADOR OU CABO DE FORÇA (ENCARGOS COMPLEMENTARES) - MENSALISTA</v>
          </cell>
          <cell r="C7429" t="str">
            <v>MES</v>
          </cell>
          <cell r="D7429">
            <v>0</v>
          </cell>
          <cell r="E7429">
            <v>65.709999999999994</v>
          </cell>
          <cell r="F7429">
            <v>65.709999999999994</v>
          </cell>
        </row>
        <row r="7430">
          <cell r="A7430">
            <v>101307</v>
          </cell>
          <cell r="B7430" t="str">
            <v>CURSO DE CAPACITAÇÃO PARA CALCETEIRO (ENCARGOS COMPLEMENTARES) - MENSALISTA</v>
          </cell>
          <cell r="C7430" t="str">
            <v>MES</v>
          </cell>
          <cell r="D7430">
            <v>0</v>
          </cell>
          <cell r="E7430">
            <v>32.67</v>
          </cell>
          <cell r="F7430">
            <v>32.67</v>
          </cell>
        </row>
        <row r="7431">
          <cell r="A7431">
            <v>101308</v>
          </cell>
          <cell r="B7431" t="str">
            <v>CURSO DE CAPACITAÇÃO PARA MONTADOR DE ESTRUTURAS METALICAS (ENCARGOS COMPLEMENTARES) - MENSALISTA</v>
          </cell>
          <cell r="C7431" t="str">
            <v>MES</v>
          </cell>
          <cell r="D7431">
            <v>0</v>
          </cell>
          <cell r="E7431">
            <v>33.94</v>
          </cell>
          <cell r="F7431">
            <v>33.94</v>
          </cell>
        </row>
        <row r="7432">
          <cell r="A7432">
            <v>101309</v>
          </cell>
          <cell r="B7432" t="str">
            <v>CURSO DE CAPACITAÇÃO PARA CARPINTEIRO AUXILIAR (ENCARGOS COMPLEMENTARES) - MENSALISTA</v>
          </cell>
          <cell r="C7432" t="str">
            <v>MES</v>
          </cell>
          <cell r="D7432">
            <v>0</v>
          </cell>
          <cell r="E7432">
            <v>37.68</v>
          </cell>
          <cell r="F7432">
            <v>37.68</v>
          </cell>
        </row>
        <row r="7433">
          <cell r="A7433">
            <v>101310</v>
          </cell>
          <cell r="B7433" t="str">
            <v>CURSO DE CAPACITAÇÃO PARA CARPINTEIRO DE ESQUADRIAS (ENCARGOS COMPLEMENTARES) - MENSALISTA</v>
          </cell>
          <cell r="C7433" t="str">
            <v>MES</v>
          </cell>
          <cell r="D7433">
            <v>0</v>
          </cell>
          <cell r="E7433">
            <v>46.3</v>
          </cell>
          <cell r="F7433">
            <v>46.3</v>
          </cell>
        </row>
        <row r="7434">
          <cell r="A7434">
            <v>101311</v>
          </cell>
          <cell r="B7434" t="str">
            <v>CURSO DE CAPACITAÇÃO PARA CARPINTEIRO DE FORMAS (ENCARGOS COMPLEMENTARES) - MENSALISTA</v>
          </cell>
          <cell r="C7434" t="str">
            <v>MES</v>
          </cell>
          <cell r="D7434">
            <v>0</v>
          </cell>
          <cell r="E7434">
            <v>38.46</v>
          </cell>
          <cell r="F7434">
            <v>38.46</v>
          </cell>
        </row>
        <row r="7435">
          <cell r="A7435">
            <v>101312</v>
          </cell>
          <cell r="B7435" t="str">
            <v>CURSO DE CAPACITAÇÃO PARA CAVOUQUEIRO OU OPERADOR DE PERFURATRIZ (ENCARGOS COMPLEMENTARES) - MENSALISTA</v>
          </cell>
          <cell r="C7435" t="str">
            <v>MES</v>
          </cell>
          <cell r="D7435">
            <v>0</v>
          </cell>
          <cell r="E7435">
            <v>30.62</v>
          </cell>
          <cell r="F7435">
            <v>30.62</v>
          </cell>
        </row>
        <row r="7436">
          <cell r="A7436">
            <v>101313</v>
          </cell>
          <cell r="B7436" t="str">
            <v>CURSO DE CAPACITAÇÃO PARA ELETRICISTA (ENCARGOS COMPLEMENTARES) - MENSALISTA</v>
          </cell>
          <cell r="C7436" t="str">
            <v>MES</v>
          </cell>
          <cell r="D7436">
            <v>0</v>
          </cell>
          <cell r="E7436">
            <v>124.36</v>
          </cell>
          <cell r="F7436">
            <v>124.36</v>
          </cell>
        </row>
        <row r="7437">
          <cell r="A7437">
            <v>101314</v>
          </cell>
          <cell r="B7437" t="str">
            <v>CURSO DE CAPACITAÇÃO PARA ELETRICISTA DE MANUTENÇÃO INDUSTRIAL (ENCARGOS COMPLEMENTARES) - MENSALISTA</v>
          </cell>
          <cell r="C7437" t="str">
            <v>MES</v>
          </cell>
          <cell r="D7437">
            <v>0</v>
          </cell>
          <cell r="E7437">
            <v>136.44</v>
          </cell>
          <cell r="F7437">
            <v>136.44</v>
          </cell>
        </row>
        <row r="7438">
          <cell r="A7438">
            <v>101315</v>
          </cell>
          <cell r="B7438" t="str">
            <v>CURSO DE CAPACITAÇÃO PARA ELETROTÉCNICO (ENCARGOS COMPLEMENTARES) - MENSALISTA</v>
          </cell>
          <cell r="C7438" t="str">
            <v>MES</v>
          </cell>
          <cell r="D7438">
            <v>0</v>
          </cell>
          <cell r="E7438">
            <v>129.44</v>
          </cell>
          <cell r="F7438">
            <v>129.44</v>
          </cell>
        </row>
        <row r="7439">
          <cell r="A7439">
            <v>101316</v>
          </cell>
          <cell r="B7439" t="str">
            <v>CURSO DE CAPACITAÇÃO PARA ENCANADOR OU BOMBEIRO HIDRÁULICO (ENCARGOS COMPLEMENTARES) - MENSALISTA</v>
          </cell>
          <cell r="C7439" t="str">
            <v>MES</v>
          </cell>
          <cell r="D7439">
            <v>0</v>
          </cell>
          <cell r="E7439">
            <v>59.93</v>
          </cell>
          <cell r="F7439">
            <v>59.93</v>
          </cell>
        </row>
        <row r="7440">
          <cell r="A7440">
            <v>101320</v>
          </cell>
          <cell r="B7440" t="str">
            <v>CURSO DE CAPACITAÇÃO PARA MONTADOR DE MAQUINAS (ENCARGOS COMPLEMENTARES) - MENSALISTA</v>
          </cell>
          <cell r="C7440" t="str">
            <v>MES</v>
          </cell>
          <cell r="D7440">
            <v>0</v>
          </cell>
          <cell r="E7440">
            <v>29.51</v>
          </cell>
          <cell r="F7440">
            <v>29.51</v>
          </cell>
        </row>
        <row r="7441">
          <cell r="A7441">
            <v>101322</v>
          </cell>
          <cell r="B7441" t="str">
            <v>CURSO DE CAPACITAÇÃO PARA GESSEIRO (ENCARGOS COMPLEMENTARES) - MENSALISTA</v>
          </cell>
          <cell r="C7441" t="str">
            <v>MES</v>
          </cell>
          <cell r="D7441">
            <v>0</v>
          </cell>
          <cell r="E7441">
            <v>36.67</v>
          </cell>
          <cell r="F7441">
            <v>36.67</v>
          </cell>
        </row>
        <row r="7442">
          <cell r="A7442">
            <v>101323</v>
          </cell>
          <cell r="B7442" t="str">
            <v>CURSO DE CAPACITAÇÃO PARA IMPERMEABILIZADOR (ENCARGOS COMPLEMENTARES) - MENSALISTA</v>
          </cell>
          <cell r="C7442" t="str">
            <v>MES</v>
          </cell>
          <cell r="D7442">
            <v>0</v>
          </cell>
          <cell r="E7442">
            <v>70.650000000000006</v>
          </cell>
          <cell r="F7442">
            <v>70.650000000000006</v>
          </cell>
        </row>
        <row r="7443">
          <cell r="A7443">
            <v>101324</v>
          </cell>
          <cell r="B7443" t="str">
            <v>CURSO DE CAPACITAÇÃO PARA MOTORISTA DE CAMINHAO-BASCULANTE (ENCARGOS COMPLEMENTARES) - MENSALISTA</v>
          </cell>
          <cell r="C7443" t="str">
            <v>MES</v>
          </cell>
          <cell r="D7443">
            <v>0</v>
          </cell>
          <cell r="E7443">
            <v>17.940000000000001</v>
          </cell>
          <cell r="F7443">
            <v>17.940000000000001</v>
          </cell>
        </row>
        <row r="7444">
          <cell r="A7444">
            <v>101325</v>
          </cell>
          <cell r="B7444" t="str">
            <v>CURSO DE CAPACITAÇÃO PARA INSTALADOR DE TUBULAÇÕES (ENCARGOS COMPLEMENTARES) - MENSALISTA</v>
          </cell>
          <cell r="C7444" t="str">
            <v>MES</v>
          </cell>
          <cell r="D7444">
            <v>0</v>
          </cell>
          <cell r="E7444">
            <v>52.39</v>
          </cell>
          <cell r="F7444">
            <v>52.39</v>
          </cell>
        </row>
        <row r="7445">
          <cell r="A7445">
            <v>101326</v>
          </cell>
          <cell r="B7445" t="str">
            <v>CURSO DE CAPACITAÇÃO PARA JARDINEIRO (ENCARGOS COMPLEMENTARES) - MENSALISTA</v>
          </cell>
          <cell r="C7445" t="str">
            <v>MES</v>
          </cell>
          <cell r="D7445">
            <v>0</v>
          </cell>
          <cell r="E7445">
            <v>12.84</v>
          </cell>
          <cell r="F7445">
            <v>12.84</v>
          </cell>
        </row>
        <row r="7446">
          <cell r="A7446">
            <v>101327</v>
          </cell>
          <cell r="B7446" t="str">
            <v>CURSO DE CAPACITAÇÃO PARA LEITURISTA OU CADASTRISTA DE REDES DE ÁGUA (ENCARGOS COMPLEMENTARES) - MENSALISTA</v>
          </cell>
          <cell r="C7446" t="str">
            <v>MES</v>
          </cell>
          <cell r="D7446">
            <v>0</v>
          </cell>
          <cell r="E7446">
            <v>13.66</v>
          </cell>
          <cell r="F7446">
            <v>13.66</v>
          </cell>
        </row>
        <row r="7447">
          <cell r="A7447">
            <v>101328</v>
          </cell>
          <cell r="B7447" t="str">
            <v>CURSO DE CAPACITAÇÃO PARA MOTORISTA DE CAMINHAO-CARRETA (ENCARGOS COMPLEMENTARES) - MENSALISTA</v>
          </cell>
          <cell r="C7447" t="str">
            <v>MES</v>
          </cell>
          <cell r="D7447">
            <v>0</v>
          </cell>
          <cell r="E7447">
            <v>21.47</v>
          </cell>
          <cell r="F7447">
            <v>21.47</v>
          </cell>
        </row>
        <row r="7448">
          <cell r="A7448">
            <v>101329</v>
          </cell>
          <cell r="B7448" t="str">
            <v>CURSO DE CAPACITAÇÃO PARA MAÇARIQUEIRO (ENCARGOS COMPLEMENTARES) - MENSALISTA</v>
          </cell>
          <cell r="C7448" t="str">
            <v>MES</v>
          </cell>
          <cell r="D7448">
            <v>0</v>
          </cell>
          <cell r="E7448">
            <v>59.26</v>
          </cell>
          <cell r="F7448">
            <v>59.26</v>
          </cell>
        </row>
        <row r="7449">
          <cell r="A7449">
            <v>101330</v>
          </cell>
          <cell r="B7449" t="str">
            <v>CURSO DE CAPACITAÇÃO PARA MARCENEIRO (ENCARGOS COMPLEMENTARES) - MENSALISTA</v>
          </cell>
          <cell r="C7449" t="str">
            <v>MES</v>
          </cell>
          <cell r="D7449">
            <v>0</v>
          </cell>
          <cell r="E7449">
            <v>45.11</v>
          </cell>
          <cell r="F7449">
            <v>45.11</v>
          </cell>
        </row>
        <row r="7450">
          <cell r="A7450">
            <v>101331</v>
          </cell>
          <cell r="B7450" t="str">
            <v>CURSO DE CAPACITAÇÃO PARA MARMORISTA / GRANITEIRO (ENCARGOS COMPLEMENTARES) - MENSALISTA</v>
          </cell>
          <cell r="C7450" t="str">
            <v>MES</v>
          </cell>
          <cell r="D7450">
            <v>0</v>
          </cell>
          <cell r="E7450">
            <v>55.89</v>
          </cell>
          <cell r="F7450">
            <v>55.89</v>
          </cell>
        </row>
        <row r="7451">
          <cell r="A7451">
            <v>101332</v>
          </cell>
          <cell r="B7451" t="str">
            <v>CURSO DE CAPACITAÇÃO PARA MOTORISTA DE CARRO DE PASSEIO (ENCARGOS COMPLEMENTARES) - MENSALISTA</v>
          </cell>
          <cell r="C7451" t="str">
            <v>MES</v>
          </cell>
          <cell r="D7451">
            <v>0</v>
          </cell>
          <cell r="E7451">
            <v>15.33</v>
          </cell>
          <cell r="F7451">
            <v>15.33</v>
          </cell>
        </row>
        <row r="7452">
          <cell r="A7452">
            <v>101333</v>
          </cell>
          <cell r="B7452" t="str">
            <v>CURSO DE CAPACITAÇÃO PARA MECÂNICO DE EQUIPAMENTOS PESADOS (ENCARGOS COMPLEMENTARES) - MENSALISTA</v>
          </cell>
          <cell r="C7452" t="str">
            <v>MES</v>
          </cell>
          <cell r="D7452">
            <v>0</v>
          </cell>
          <cell r="E7452">
            <v>32.9</v>
          </cell>
          <cell r="F7452">
            <v>32.9</v>
          </cell>
        </row>
        <row r="7453">
          <cell r="A7453">
            <v>101334</v>
          </cell>
          <cell r="B7453" t="str">
            <v>CURSO DE CAPACITAÇÃO PARA MECÂNICO DE REFRIGERAÇÃO (ENCARGOS COMPLEMENTARES) - MENSALISTA</v>
          </cell>
          <cell r="C7453" t="str">
            <v>MES</v>
          </cell>
          <cell r="D7453">
            <v>0</v>
          </cell>
          <cell r="E7453">
            <v>102.4</v>
          </cell>
          <cell r="F7453">
            <v>102.4</v>
          </cell>
        </row>
        <row r="7454">
          <cell r="A7454">
            <v>101336</v>
          </cell>
          <cell r="B7454" t="str">
            <v>CURSO DE CAPACITAÇÃO PARA MOTORISTA OPERADOR DE CAMINHAO COM MUNCK (ENCARGOS COMPLEMENTARES) - MENSALISTA</v>
          </cell>
          <cell r="C7454" t="str">
            <v>MES</v>
          </cell>
          <cell r="D7454">
            <v>0</v>
          </cell>
          <cell r="E7454">
            <v>62.32</v>
          </cell>
          <cell r="F7454">
            <v>62.32</v>
          </cell>
        </row>
        <row r="7455">
          <cell r="A7455">
            <v>101337</v>
          </cell>
          <cell r="B7455" t="str">
            <v>CURSO DE CAPACITAÇÃO PARA NIVELADOR (ENCARGOS COMPLEMENTARES) - MENSALISTA</v>
          </cell>
          <cell r="C7455" t="str">
            <v>MES</v>
          </cell>
          <cell r="D7455">
            <v>0</v>
          </cell>
          <cell r="E7455">
            <v>21.23</v>
          </cell>
          <cell r="F7455">
            <v>21.23</v>
          </cell>
        </row>
        <row r="7456">
          <cell r="A7456">
            <v>101338</v>
          </cell>
          <cell r="B7456" t="str">
            <v>CURSO DE CAPACITAÇÃO PARA OPERADOR DE BATE-ESTACAS (ENCARGOS COMPLEMENTARES) - MENSALISTA</v>
          </cell>
          <cell r="C7456" t="str">
            <v>MES</v>
          </cell>
          <cell r="D7456">
            <v>0</v>
          </cell>
          <cell r="E7456">
            <v>27.88</v>
          </cell>
          <cell r="F7456">
            <v>27.88</v>
          </cell>
        </row>
        <row r="7457">
          <cell r="A7457">
            <v>101339</v>
          </cell>
          <cell r="B7457" t="str">
            <v>CURSO DE CAPACITAÇÃO PARA OPERADOR DE BETONEIRA (ENCARGOS COMPLEMENTARES) - MENSALISTA</v>
          </cell>
          <cell r="C7457" t="str">
            <v>MES</v>
          </cell>
          <cell r="D7457">
            <v>0</v>
          </cell>
          <cell r="E7457">
            <v>27</v>
          </cell>
          <cell r="F7457">
            <v>27</v>
          </cell>
        </row>
        <row r="7458">
          <cell r="A7458">
            <v>101340</v>
          </cell>
          <cell r="B7458" t="str">
            <v>CURSO DE CAPACITAÇÃO PARA OPERADOR DE BETONEIRA ESTACIONARIA / MISTURADOR (ENCARGOS COMPLEMENTARES) - MENSALISTA</v>
          </cell>
          <cell r="C7458" t="str">
            <v>MES</v>
          </cell>
          <cell r="D7458">
            <v>0</v>
          </cell>
          <cell r="E7458">
            <v>25.36</v>
          </cell>
          <cell r="F7458">
            <v>25.36</v>
          </cell>
        </row>
        <row r="7459">
          <cell r="A7459">
            <v>101341</v>
          </cell>
          <cell r="B7459" t="str">
            <v>CURSO DE CAPACITAÇÃO PARA OPERADOR DE COMPRESSOR DE AR OU COMPRESSORISTA (ENCARGOS COMPLEMENTARES) - MENSALISTA</v>
          </cell>
          <cell r="C7459" t="str">
            <v>MES</v>
          </cell>
          <cell r="D7459">
            <v>0</v>
          </cell>
          <cell r="E7459">
            <v>19.54</v>
          </cell>
          <cell r="F7459">
            <v>19.54</v>
          </cell>
        </row>
        <row r="7460">
          <cell r="A7460">
            <v>101342</v>
          </cell>
          <cell r="B7460" t="str">
            <v>CURSO DE CAPACITAÇÃO PARA OPERADOR DE DEMARCADORA DE FAIXAS DE TRAFEGO (ENCARGOS COMPLEMENTARES) - MENSALISTA</v>
          </cell>
          <cell r="C7460" t="str">
            <v>MES</v>
          </cell>
          <cell r="D7460">
            <v>0</v>
          </cell>
          <cell r="E7460">
            <v>27</v>
          </cell>
          <cell r="F7460">
            <v>27</v>
          </cell>
        </row>
        <row r="7461">
          <cell r="A7461">
            <v>101343</v>
          </cell>
          <cell r="B7461" t="str">
            <v>CURSO DE CAPACITAÇÃO PARA OPERADOR DE ESCAVADEIRA (ENCARGOS COMPLEMENTARES) - MENSALISTA</v>
          </cell>
          <cell r="C7461" t="str">
            <v>MES</v>
          </cell>
          <cell r="D7461">
            <v>0</v>
          </cell>
          <cell r="E7461">
            <v>39.53</v>
          </cell>
          <cell r="F7461">
            <v>39.53</v>
          </cell>
        </row>
        <row r="7462">
          <cell r="A7462">
            <v>101344</v>
          </cell>
          <cell r="B7462" t="str">
            <v>CURSO DE CAPACITAÇÃO PARA OPERADOR DE GUINCHO OU GUINCHEIRO (ENCARGOS COMPLEMENTARES) - MENSALISTA</v>
          </cell>
          <cell r="C7462" t="str">
            <v>MES</v>
          </cell>
          <cell r="D7462">
            <v>0</v>
          </cell>
          <cell r="E7462">
            <v>52.18</v>
          </cell>
          <cell r="F7462">
            <v>52.18</v>
          </cell>
        </row>
        <row r="7463">
          <cell r="A7463">
            <v>101345</v>
          </cell>
          <cell r="B7463" t="str">
            <v>CURSO DE CAPACITAÇÃO PARA OPERADOR DE GUINDASTE (ENCARGOS COMPLEMENTARES) - MENSALISTA</v>
          </cell>
          <cell r="C7463" t="str">
            <v>MES</v>
          </cell>
          <cell r="D7463">
            <v>0</v>
          </cell>
          <cell r="E7463">
            <v>72.47</v>
          </cell>
          <cell r="F7463">
            <v>72.47</v>
          </cell>
        </row>
        <row r="7464">
          <cell r="A7464">
            <v>101346</v>
          </cell>
          <cell r="B7464" t="str">
            <v>CURSO DE CAPACITAÇÃO PARA OPERADOR DE JATO ABRASIVO OU JATISTA (ENCARGOS COMPLEMENTARES) - MENSALISTA</v>
          </cell>
          <cell r="C7464" t="str">
            <v>MES</v>
          </cell>
          <cell r="D7464">
            <v>0</v>
          </cell>
          <cell r="E7464">
            <v>34.159999999999997</v>
          </cell>
          <cell r="F7464">
            <v>34.159999999999997</v>
          </cell>
        </row>
        <row r="7465">
          <cell r="A7465">
            <v>101347</v>
          </cell>
          <cell r="B7465" t="str">
            <v>CURSO DE CAPACITAÇÃO PARA OPERADOR DE MAQUINAS E TRATORES DIVERSOS (ENCARGOS COMPLEMENTARES) - MENSALISTA</v>
          </cell>
          <cell r="C7465" t="str">
            <v>MES</v>
          </cell>
          <cell r="D7465">
            <v>0</v>
          </cell>
          <cell r="E7465">
            <v>37.82</v>
          </cell>
          <cell r="F7465">
            <v>37.82</v>
          </cell>
        </row>
        <row r="7466">
          <cell r="A7466">
            <v>101348</v>
          </cell>
          <cell r="B7466" t="str">
            <v>CURSO DE CAPACITAÇÃO PARA OPERADOR DE MARTELETE OU MARTELETEIRO (ENCARGOS COMPLEMENTARES) - MENSALISTA</v>
          </cell>
          <cell r="C7466" t="str">
            <v>MES</v>
          </cell>
          <cell r="D7466">
            <v>0</v>
          </cell>
          <cell r="E7466">
            <v>24.19</v>
          </cell>
          <cell r="F7466">
            <v>24.19</v>
          </cell>
        </row>
        <row r="7467">
          <cell r="A7467">
            <v>101349</v>
          </cell>
          <cell r="B7467" t="str">
            <v>CURSO DE CAPACITAÇÃO PARA OPERADOR DE MOTO SCRAPER (ENCARGOS COMPLEMENTARES) - MENSALISTA</v>
          </cell>
          <cell r="C7467" t="str">
            <v>MES</v>
          </cell>
          <cell r="D7467">
            <v>0</v>
          </cell>
          <cell r="E7467">
            <v>34.79</v>
          </cell>
          <cell r="F7467">
            <v>34.79</v>
          </cell>
        </row>
        <row r="7468">
          <cell r="A7468">
            <v>101350</v>
          </cell>
          <cell r="B7468" t="str">
            <v>CURSO DE CAPACITAÇÃO PARA OPERADOR DE MOTONIVELADORA (ENCARGOS COMPLEMENTARES) - MENSALISTA</v>
          </cell>
          <cell r="C7468" t="str">
            <v>MES</v>
          </cell>
          <cell r="D7468">
            <v>0</v>
          </cell>
          <cell r="E7468">
            <v>34.79</v>
          </cell>
          <cell r="F7468">
            <v>34.79</v>
          </cell>
        </row>
        <row r="7469">
          <cell r="A7469">
            <v>101351</v>
          </cell>
          <cell r="B7469" t="str">
            <v>CURSO DE CAPACITAÇÃO PARA OPERADOR DE PA CARREGADEIRA (ENCARGOS COMPLEMENTARES) - MENSALISTA</v>
          </cell>
          <cell r="C7469" t="str">
            <v>MES</v>
          </cell>
          <cell r="D7469">
            <v>0</v>
          </cell>
          <cell r="E7469">
            <v>27</v>
          </cell>
          <cell r="F7469">
            <v>27</v>
          </cell>
        </row>
        <row r="7470">
          <cell r="A7470">
            <v>101352</v>
          </cell>
          <cell r="B7470" t="str">
            <v>CURSO DE CAPACITAÇÃO PARA OPERADOR DE PAVIMENTADORA / MESA VIBROACABADORA (ENCARGOS COMPLEMENTARES) - MENSALISTA</v>
          </cell>
          <cell r="C7470" t="str">
            <v>MES</v>
          </cell>
          <cell r="D7470">
            <v>0</v>
          </cell>
          <cell r="E7470">
            <v>27</v>
          </cell>
          <cell r="F7470">
            <v>27</v>
          </cell>
        </row>
        <row r="7471">
          <cell r="A7471">
            <v>101353</v>
          </cell>
          <cell r="B7471" t="str">
            <v>CURSO DE CAPACITAÇÃO PARA OPERADOR DE ROLO COMPACTADOR (ENCARGOS COMPLEMENTARES) - MENSALISTA</v>
          </cell>
          <cell r="C7471" t="str">
            <v>MES</v>
          </cell>
          <cell r="D7471">
            <v>0</v>
          </cell>
          <cell r="E7471">
            <v>22.44</v>
          </cell>
          <cell r="F7471">
            <v>22.44</v>
          </cell>
        </row>
        <row r="7472">
          <cell r="A7472">
            <v>101355</v>
          </cell>
          <cell r="B7472" t="str">
            <v>CURSO DE CAPACITAÇÃO PARA OPERADOR DE USINA DE ASFALTO, DE SOLOS OU DE CONCRETO (ENCARGOS COMPLEMENTARES) - MENSALISTA</v>
          </cell>
          <cell r="C7472" t="str">
            <v>MES</v>
          </cell>
          <cell r="D7472">
            <v>0</v>
          </cell>
          <cell r="E7472">
            <v>34.79</v>
          </cell>
          <cell r="F7472">
            <v>34.79</v>
          </cell>
        </row>
        <row r="7473">
          <cell r="A7473">
            <v>101356</v>
          </cell>
          <cell r="B7473" t="str">
            <v>CURSO DE CAPACITAÇÃO PARA PASTILHEIRO (ENCARGOS COMPLEMENTARES) - MENSALISTA</v>
          </cell>
          <cell r="C7473" t="str">
            <v>MES</v>
          </cell>
          <cell r="D7473">
            <v>0</v>
          </cell>
          <cell r="E7473">
            <v>49.17</v>
          </cell>
          <cell r="F7473">
            <v>49.17</v>
          </cell>
        </row>
        <row r="7474">
          <cell r="A7474">
            <v>101357</v>
          </cell>
          <cell r="B7474" t="str">
            <v>CURSO DE CAPACITAÇÃO PARA PEDREIRO (ENCARGOS COMPLEMENTARES) - MENSALISTA</v>
          </cell>
          <cell r="C7474" t="str">
            <v>MES</v>
          </cell>
          <cell r="D7474">
            <v>0</v>
          </cell>
          <cell r="E7474">
            <v>70.650000000000006</v>
          </cell>
          <cell r="F7474">
            <v>70.650000000000006</v>
          </cell>
        </row>
        <row r="7475">
          <cell r="A7475">
            <v>101358</v>
          </cell>
          <cell r="B7475" t="str">
            <v>CURSO DE CAPACITAÇÃO PARA PINTOR (ENCARGOS COMPLEMENTARES) - MENSALISTA</v>
          </cell>
          <cell r="C7475" t="str">
            <v>MES</v>
          </cell>
          <cell r="D7475">
            <v>0</v>
          </cell>
          <cell r="E7475">
            <v>49.17</v>
          </cell>
          <cell r="F7475">
            <v>49.17</v>
          </cell>
        </row>
        <row r="7476">
          <cell r="A7476">
            <v>101359</v>
          </cell>
          <cell r="B7476" t="str">
            <v>CURSO DE CAPACITAÇÃO PARA PINTOR DE LETREIROS (ENCARGOS COMPLEMENTARES) - MENSALISTA</v>
          </cell>
          <cell r="C7476" t="str">
            <v>MES</v>
          </cell>
          <cell r="D7476">
            <v>0</v>
          </cell>
          <cell r="E7476">
            <v>47.75</v>
          </cell>
          <cell r="F7476">
            <v>47.75</v>
          </cell>
        </row>
        <row r="7477">
          <cell r="A7477">
            <v>101360</v>
          </cell>
          <cell r="B7477" t="str">
            <v>CURSO DE CAPACITAÇÃO PARA PINTOR PARA TINTA EPOXI (ENCARGOS COMPLEMENTARES) - MENSALISTA</v>
          </cell>
          <cell r="C7477" t="str">
            <v>MES</v>
          </cell>
          <cell r="D7477">
            <v>0</v>
          </cell>
          <cell r="E7477">
            <v>49.17</v>
          </cell>
          <cell r="F7477">
            <v>49.17</v>
          </cell>
        </row>
        <row r="7478">
          <cell r="A7478">
            <v>101361</v>
          </cell>
          <cell r="B7478" t="str">
            <v>CURSO DE CAPACITAÇÃO PARA POCEIRO / ESCAVADOR DE VALAS E TUBULOES (ENCARGOS COMPLEMENTARES) - MENSALISTA</v>
          </cell>
          <cell r="C7478" t="str">
            <v>MES</v>
          </cell>
          <cell r="D7478">
            <v>0</v>
          </cell>
          <cell r="E7478">
            <v>54.13</v>
          </cell>
          <cell r="F7478">
            <v>54.13</v>
          </cell>
        </row>
        <row r="7479">
          <cell r="A7479">
            <v>101363</v>
          </cell>
          <cell r="B7479" t="str">
            <v>CURSO DE CAPACITAÇÃO PARA SERRALHEIRO (ENCARGOS COMPLEMENTARES) - MENSALISTA</v>
          </cell>
          <cell r="C7479" t="str">
            <v>MES</v>
          </cell>
          <cell r="D7479">
            <v>0</v>
          </cell>
          <cell r="E7479">
            <v>38.46</v>
          </cell>
          <cell r="F7479">
            <v>38.46</v>
          </cell>
        </row>
        <row r="7480">
          <cell r="A7480">
            <v>101364</v>
          </cell>
          <cell r="B7480" t="str">
            <v>CURSO DE CAPACITAÇÃO PARA SERVENTE DE OBRAS (ENCARGOS COMPLEMENTARES) - MENSALISTA</v>
          </cell>
          <cell r="C7480" t="str">
            <v>MES</v>
          </cell>
          <cell r="D7480">
            <v>0</v>
          </cell>
          <cell r="E7480">
            <v>49.93</v>
          </cell>
          <cell r="F7480">
            <v>49.93</v>
          </cell>
        </row>
        <row r="7481">
          <cell r="A7481">
            <v>101365</v>
          </cell>
          <cell r="B7481" t="str">
            <v>CURSO DE CAPACITAÇÃO PARA SOLDADOR (ENCARGOS COMPLEMENTARES) - MENSALISTA</v>
          </cell>
          <cell r="C7481" t="str">
            <v>MES</v>
          </cell>
          <cell r="D7481">
            <v>0</v>
          </cell>
          <cell r="E7481">
            <v>39.01</v>
          </cell>
          <cell r="F7481">
            <v>39.01</v>
          </cell>
        </row>
        <row r="7482">
          <cell r="A7482">
            <v>101366</v>
          </cell>
          <cell r="B7482" t="str">
            <v>CURSO DE CAPACITAÇÃO PARA SOLDADOR ELETRICO (ENCARGOS COMPLEMENTARES) - MENSALISTA</v>
          </cell>
          <cell r="C7482" t="str">
            <v>MES</v>
          </cell>
          <cell r="D7482">
            <v>0</v>
          </cell>
          <cell r="E7482">
            <v>31.58</v>
          </cell>
          <cell r="F7482">
            <v>31.58</v>
          </cell>
        </row>
        <row r="7483">
          <cell r="A7483">
            <v>101367</v>
          </cell>
          <cell r="B7483" t="str">
            <v>CURSO DE CAPACITAÇÃO PARA TAQUEADOR OU TAQUEIRO (ENCARGOS COMPLEMENTARES) - MENSALISTA</v>
          </cell>
          <cell r="C7483" t="str">
            <v>MES</v>
          </cell>
          <cell r="D7483">
            <v>0</v>
          </cell>
          <cell r="E7483">
            <v>38.46</v>
          </cell>
          <cell r="F7483">
            <v>38.46</v>
          </cell>
        </row>
        <row r="7484">
          <cell r="A7484">
            <v>101368</v>
          </cell>
          <cell r="B7484" t="str">
            <v>CURSO DE CAPACITAÇÃO PARA TECNICO EM LABORATORIO E CAMPO DE CONSTRUCAO CIVIL (ENCARGOS COMPLEMENTARES) - MENSALISTA</v>
          </cell>
          <cell r="C7484" t="str">
            <v>MES</v>
          </cell>
          <cell r="D7484">
            <v>0</v>
          </cell>
          <cell r="E7484">
            <v>40.53</v>
          </cell>
          <cell r="F7484">
            <v>40.53</v>
          </cell>
        </row>
        <row r="7485">
          <cell r="A7485">
            <v>101369</v>
          </cell>
          <cell r="B7485" t="str">
            <v>CURSO DE CAPACITAÇÃO PARA TECNICO EM SONDAGEM (ENCARGOS COMPLEMENTARES) - MENSALISTA</v>
          </cell>
          <cell r="C7485" t="str">
            <v>MES</v>
          </cell>
          <cell r="D7485">
            <v>0</v>
          </cell>
          <cell r="E7485">
            <v>38.65</v>
          </cell>
          <cell r="F7485">
            <v>38.65</v>
          </cell>
        </row>
        <row r="7486">
          <cell r="A7486">
            <v>101370</v>
          </cell>
          <cell r="B7486" t="str">
            <v>CURSO DE CAPACITAÇÃO PARA TELHADOR (ENCARGOS COMPLEMENTARES) - MENSALISTA</v>
          </cell>
          <cell r="C7486" t="str">
            <v>MES</v>
          </cell>
          <cell r="D7486">
            <v>0</v>
          </cell>
          <cell r="E7486">
            <v>38</v>
          </cell>
          <cell r="F7486">
            <v>38</v>
          </cell>
        </row>
        <row r="7487">
          <cell r="A7487">
            <v>101371</v>
          </cell>
          <cell r="B7487" t="str">
            <v>CURSO DE CAPACITAÇÃO PARA VIDRACEIRO (ENCARGOS COMPLEMENTARES) - MENSALISTA</v>
          </cell>
          <cell r="C7487" t="str">
            <v>MES</v>
          </cell>
          <cell r="D7487">
            <v>0</v>
          </cell>
          <cell r="E7487">
            <v>49.92</v>
          </cell>
          <cell r="F7487">
            <v>49.92</v>
          </cell>
        </row>
        <row r="7488">
          <cell r="A7488">
            <v>101372</v>
          </cell>
          <cell r="B7488" t="str">
            <v>CURSO DE CAPACITAÇÃO PARA VIGIA DIURNO (ENCARGOS COMPLEMENTARES) - MENSALISTA</v>
          </cell>
          <cell r="C7488" t="str">
            <v>MES</v>
          </cell>
          <cell r="D7488">
            <v>0</v>
          </cell>
          <cell r="E7488">
            <v>13.4</v>
          </cell>
          <cell r="F7488">
            <v>13.4</v>
          </cell>
        </row>
        <row r="7489">
          <cell r="A7489">
            <v>101374</v>
          </cell>
          <cell r="B7489" t="str">
            <v>AJUDANTE DE ARMADOR COM ENCARGOS COMPLEMENTARES</v>
          </cell>
          <cell r="C7489" t="str">
            <v>MES</v>
          </cell>
          <cell r="D7489">
            <v>1591.23</v>
          </cell>
          <cell r="E7489">
            <v>2994.77</v>
          </cell>
          <cell r="F7489">
            <v>4586</v>
          </cell>
        </row>
        <row r="7490">
          <cell r="A7490">
            <v>101375</v>
          </cell>
          <cell r="B7490" t="str">
            <v>AJUDANTE DE ELETRICISTA COM ENCARGOS COMPLEMENTARES</v>
          </cell>
          <cell r="C7490" t="str">
            <v>MES</v>
          </cell>
          <cell r="D7490">
            <v>1588.81</v>
          </cell>
          <cell r="E7490">
            <v>3060.6</v>
          </cell>
          <cell r="F7490">
            <v>4649.41</v>
          </cell>
        </row>
        <row r="7491">
          <cell r="A7491">
            <v>101376</v>
          </cell>
          <cell r="B7491" t="str">
            <v>AJUDANTE DE ESTRUTURAS METÁLICAS COM ENCARGOS COMPLEMENTARES</v>
          </cell>
          <cell r="C7491" t="str">
            <v>MES</v>
          </cell>
          <cell r="D7491">
            <v>1365.65</v>
          </cell>
          <cell r="E7491">
            <v>2994.77</v>
          </cell>
          <cell r="F7491">
            <v>4360.42</v>
          </cell>
        </row>
        <row r="7492">
          <cell r="A7492">
            <v>101377</v>
          </cell>
          <cell r="B7492" t="str">
            <v>AJUDANTE DE OPERAÇÃO EM GERAL COM ENCARGOS COMPLEMENTARES</v>
          </cell>
          <cell r="C7492" t="str">
            <v>MES</v>
          </cell>
          <cell r="D7492">
            <v>1591.2299999999996</v>
          </cell>
          <cell r="E7492">
            <v>2940.05</v>
          </cell>
          <cell r="F7492">
            <v>4531.28</v>
          </cell>
        </row>
        <row r="7493">
          <cell r="A7493">
            <v>101378</v>
          </cell>
          <cell r="B7493" t="str">
            <v>AJUDANTE DE PINTOR COM ENCARGOS COMPLEMENTARES</v>
          </cell>
          <cell r="C7493" t="str">
            <v>MES</v>
          </cell>
          <cell r="D7493">
            <v>1899.3899999999999</v>
          </cell>
          <cell r="E7493">
            <v>3002.98</v>
          </cell>
          <cell r="F7493">
            <v>4902.37</v>
          </cell>
        </row>
        <row r="7494">
          <cell r="A7494">
            <v>101379</v>
          </cell>
          <cell r="B7494" t="str">
            <v>AJUDANTE DE SERRALHEIRO COM ENCARGOS COMPLEMENTARES</v>
          </cell>
          <cell r="C7494" t="str">
            <v>MES</v>
          </cell>
          <cell r="D7494">
            <v>1591.23</v>
          </cell>
          <cell r="E7494">
            <v>2994.77</v>
          </cell>
          <cell r="F7494">
            <v>4586</v>
          </cell>
        </row>
        <row r="7495">
          <cell r="A7495">
            <v>101380</v>
          </cell>
          <cell r="B7495" t="str">
            <v>AJUDANTE ESPECIALIZADO COM ENCARGOS COMPLEMENTARES</v>
          </cell>
          <cell r="C7495" t="str">
            <v>MES</v>
          </cell>
          <cell r="D7495">
            <v>1567.63</v>
          </cell>
          <cell r="E7495">
            <v>2940.05</v>
          </cell>
          <cell r="F7495">
            <v>4507.68</v>
          </cell>
        </row>
        <row r="7496">
          <cell r="A7496">
            <v>101381</v>
          </cell>
          <cell r="B7496" t="str">
            <v>ARMADOR COM ENCARGOS COMPLEMENTARES</v>
          </cell>
          <cell r="C7496" t="str">
            <v>MES</v>
          </cell>
          <cell r="D7496">
            <v>1591.2300000000005</v>
          </cell>
          <cell r="E7496">
            <v>3907.79</v>
          </cell>
          <cell r="F7496">
            <v>5499.02</v>
          </cell>
        </row>
        <row r="7497">
          <cell r="A7497">
            <v>101382</v>
          </cell>
          <cell r="B7497" t="str">
            <v>ASSENTADOR DE MANILHAS COM ENCARGOS COMPLEMENTARES</v>
          </cell>
          <cell r="C7497" t="str">
            <v>MES</v>
          </cell>
          <cell r="D7497">
            <v>1365.6499999999999</v>
          </cell>
          <cell r="E7497">
            <v>2036.3</v>
          </cell>
          <cell r="F7497">
            <v>3401.95</v>
          </cell>
        </row>
        <row r="7498">
          <cell r="A7498">
            <v>101383</v>
          </cell>
          <cell r="B7498" t="str">
            <v>AUXILIAR DE AZULEJISTA COM ENCARGOS COMPLEMENTARES</v>
          </cell>
          <cell r="C7498" t="str">
            <v>MES</v>
          </cell>
          <cell r="D7498">
            <v>1591.2299999999996</v>
          </cell>
          <cell r="E7498">
            <v>2766.25</v>
          </cell>
          <cell r="F7498">
            <v>4357.4799999999996</v>
          </cell>
        </row>
        <row r="7499">
          <cell r="A7499">
            <v>101384</v>
          </cell>
          <cell r="B7499" t="str">
            <v>AUXILIAR DE ENCANADOR OU BOMBEIRO HIDRÁULICO COM ENCARGOS COMPLEMENTARES</v>
          </cell>
          <cell r="C7499" t="str">
            <v>MES</v>
          </cell>
          <cell r="D7499">
            <v>1461.15</v>
          </cell>
          <cell r="E7499">
            <v>3011.23</v>
          </cell>
          <cell r="F7499">
            <v>4472.38</v>
          </cell>
        </row>
        <row r="7500">
          <cell r="A7500">
            <v>101385</v>
          </cell>
          <cell r="B7500" t="str">
            <v>AUXILIAR DE LABORATORISTA DE SOLOS E DE CONCRETO COM ENCARGOS COMPLEMENTARES</v>
          </cell>
          <cell r="C7500" t="str">
            <v>MES</v>
          </cell>
          <cell r="D7500">
            <v>418.31999999999971</v>
          </cell>
          <cell r="E7500">
            <v>4163.04</v>
          </cell>
          <cell r="F7500">
            <v>4581.3599999999997</v>
          </cell>
        </row>
        <row r="7501">
          <cell r="A7501">
            <v>101386</v>
          </cell>
          <cell r="B7501" t="str">
            <v>AUXILIAR DE MECÂNICO COM ENCARGOS COMPLEMENTARES</v>
          </cell>
          <cell r="C7501" t="str">
            <v>MES</v>
          </cell>
          <cell r="D7501">
            <v>1365.65</v>
          </cell>
          <cell r="E7501">
            <v>2994.77</v>
          </cell>
          <cell r="F7501">
            <v>4360.42</v>
          </cell>
        </row>
        <row r="7502">
          <cell r="A7502">
            <v>101387</v>
          </cell>
          <cell r="B7502" t="str">
            <v>AUXILIAR DE PEDREIRO COM ENCARGOS COMPLEMENTARES</v>
          </cell>
          <cell r="C7502" t="str">
            <v>MES</v>
          </cell>
          <cell r="D7502">
            <v>1591.23</v>
          </cell>
          <cell r="E7502">
            <v>3002.98</v>
          </cell>
          <cell r="F7502">
            <v>4594.21</v>
          </cell>
        </row>
        <row r="7503">
          <cell r="A7503">
            <v>101388</v>
          </cell>
          <cell r="B7503" t="str">
            <v>AUXILIAR DE SERVIÇOS GERAIS COM ENCARGOS COMPLEMENTARES</v>
          </cell>
          <cell r="C7503" t="str">
            <v>MES</v>
          </cell>
          <cell r="D7503">
            <v>1567.6299999999997</v>
          </cell>
          <cell r="E7503">
            <v>2761.94</v>
          </cell>
          <cell r="F7503">
            <v>4329.57</v>
          </cell>
        </row>
        <row r="7504">
          <cell r="A7504">
            <v>101389</v>
          </cell>
          <cell r="B7504" t="str">
            <v>AUXILIAR DE TOPÓGRAFO COM ENCARGOS COMPLEMENTARES</v>
          </cell>
          <cell r="C7504" t="str">
            <v>MES</v>
          </cell>
          <cell r="D7504">
            <v>405.10000000000014</v>
          </cell>
          <cell r="E7504">
            <v>1753.76</v>
          </cell>
          <cell r="F7504">
            <v>2158.86</v>
          </cell>
        </row>
        <row r="7505">
          <cell r="A7505">
            <v>101390</v>
          </cell>
          <cell r="B7505" t="str">
            <v>AUXILIAR TÉCNICO / ASSISTENTE DE ENGENHARIA COM ENCARGOS COMPLEMENTARES</v>
          </cell>
          <cell r="C7505" t="str">
            <v>MES</v>
          </cell>
          <cell r="D7505">
            <v>401.90999999999985</v>
          </cell>
          <cell r="E7505">
            <v>6376.02</v>
          </cell>
          <cell r="F7505">
            <v>6777.93</v>
          </cell>
        </row>
        <row r="7506">
          <cell r="A7506">
            <v>101391</v>
          </cell>
          <cell r="B7506" t="str">
            <v>AZULEJISTA OU LADRILHEIRO COM ENCARGOS COMPLEMENTARES</v>
          </cell>
          <cell r="C7506" t="str">
            <v>MES</v>
          </cell>
          <cell r="D7506">
            <v>1591.2299999999996</v>
          </cell>
          <cell r="E7506">
            <v>3918.5</v>
          </cell>
          <cell r="F7506">
            <v>5509.73</v>
          </cell>
        </row>
        <row r="7507">
          <cell r="A7507">
            <v>101392</v>
          </cell>
          <cell r="B7507" t="str">
            <v>BLASTER, DINAMITADOR OU CABO DE FORÇA COM ENCARGOS COMPLEMENTARES</v>
          </cell>
          <cell r="C7507" t="str">
            <v>MES</v>
          </cell>
          <cell r="D7507">
            <v>1365.6500000000005</v>
          </cell>
          <cell r="E7507">
            <v>4308.03</v>
          </cell>
          <cell r="F7507">
            <v>5673.68</v>
          </cell>
        </row>
        <row r="7508">
          <cell r="A7508">
            <v>101394</v>
          </cell>
          <cell r="B7508" t="str">
            <v>CALCETEIRO COM ENCARGOS COMPLEMENTARES</v>
          </cell>
          <cell r="C7508" t="str">
            <v>MES</v>
          </cell>
          <cell r="D7508">
            <v>1591.2300000000005</v>
          </cell>
          <cell r="E7508">
            <v>3320.08</v>
          </cell>
          <cell r="F7508">
            <v>4911.3100000000004</v>
          </cell>
        </row>
        <row r="7509">
          <cell r="A7509">
            <v>101395</v>
          </cell>
          <cell r="B7509" t="str">
            <v>CARPINTEIRO AUXILIAR COM ENCARGOS COMPLEMENTARES</v>
          </cell>
          <cell r="C7509" t="str">
            <v>MES</v>
          </cell>
          <cell r="D7509">
            <v>1564.9</v>
          </cell>
          <cell r="E7509">
            <v>3002.98</v>
          </cell>
          <cell r="F7509">
            <v>4567.88</v>
          </cell>
        </row>
        <row r="7510">
          <cell r="A7510">
            <v>101396</v>
          </cell>
          <cell r="B7510" t="str">
            <v>CARPINTEIRO DE ESQUADRIAS COM ENCARGOS COMPLEMENTARES</v>
          </cell>
          <cell r="C7510" t="str">
            <v>MES</v>
          </cell>
          <cell r="D7510">
            <v>1564.9</v>
          </cell>
          <cell r="E7510">
            <v>3689.85</v>
          </cell>
          <cell r="F7510">
            <v>5254.75</v>
          </cell>
        </row>
        <row r="7511">
          <cell r="A7511">
            <v>101397</v>
          </cell>
          <cell r="B7511" t="str">
            <v>CARPINTEIRO DE FORMAS COM ENCARGOS COMPLEMENTARES</v>
          </cell>
          <cell r="C7511" t="str">
            <v>MES</v>
          </cell>
          <cell r="D7511">
            <v>1564.8999999999996</v>
          </cell>
          <cell r="E7511">
            <v>3907.79</v>
          </cell>
          <cell r="F7511">
            <v>5472.69</v>
          </cell>
        </row>
        <row r="7512">
          <cell r="A7512">
            <v>101398</v>
          </cell>
          <cell r="B7512" t="str">
            <v>CAVOUQUEIRO OU OPERADOR DE PERFURATRIZ COM ENCARGOS COMPLEMENTARES</v>
          </cell>
          <cell r="C7512" t="str">
            <v>MES</v>
          </cell>
          <cell r="D7512">
            <v>1365.6499999999996</v>
          </cell>
          <cell r="E7512">
            <v>3112.09</v>
          </cell>
          <cell r="F7512">
            <v>4477.74</v>
          </cell>
        </row>
        <row r="7513">
          <cell r="A7513">
            <v>101399</v>
          </cell>
          <cell r="B7513" t="str">
            <v>ELETRICISTA COM ENCARGOS COMPLEMENTARES</v>
          </cell>
          <cell r="C7513" t="str">
            <v>MES</v>
          </cell>
          <cell r="D7513">
            <v>1588.81</v>
          </cell>
          <cell r="E7513">
            <v>3993.69</v>
          </cell>
          <cell r="F7513">
            <v>5582.5</v>
          </cell>
        </row>
        <row r="7514">
          <cell r="A7514">
            <v>101400</v>
          </cell>
          <cell r="B7514" t="str">
            <v>ELETRICISTA DE MANUTENÇÃO INDUSTRIAL COM ENCARGOS COMPLEMENTARES</v>
          </cell>
          <cell r="C7514" t="str">
            <v>MES</v>
          </cell>
          <cell r="D7514">
            <v>1588.8100000000004</v>
          </cell>
          <cell r="E7514">
            <v>4381.75</v>
          </cell>
          <cell r="F7514">
            <v>5970.56</v>
          </cell>
        </row>
        <row r="7515">
          <cell r="A7515">
            <v>101401</v>
          </cell>
          <cell r="B7515" t="str">
            <v>ELETROTÉCNICO COM ENCARGOS COMPLEMENTARES</v>
          </cell>
          <cell r="C7515" t="str">
            <v>MES</v>
          </cell>
          <cell r="D7515">
            <v>1588.8100000000004</v>
          </cell>
          <cell r="E7515">
            <v>4997.75</v>
          </cell>
          <cell r="F7515">
            <v>6586.56</v>
          </cell>
        </row>
        <row r="7516">
          <cell r="A7516">
            <v>101402</v>
          </cell>
          <cell r="B7516" t="str">
            <v>ENCANADOR OU BOMBEIRO HIDRÁULICO COM ENCARGOS COMPLEMENTARES</v>
          </cell>
          <cell r="C7516" t="str">
            <v>MES</v>
          </cell>
          <cell r="D7516">
            <v>1461.1499999999996</v>
          </cell>
          <cell r="E7516">
            <v>3929.26</v>
          </cell>
          <cell r="F7516">
            <v>5390.41</v>
          </cell>
        </row>
        <row r="7517">
          <cell r="A7517">
            <v>101407</v>
          </cell>
          <cell r="B7517" t="str">
            <v>GESSEIRO COM ENCARGOS COMPLEMENTARES</v>
          </cell>
          <cell r="C7517" t="str">
            <v>MES</v>
          </cell>
          <cell r="D7517">
            <v>1591.2299999999996</v>
          </cell>
          <cell r="E7517">
            <v>3726.26</v>
          </cell>
          <cell r="F7517">
            <v>5317.49</v>
          </cell>
        </row>
        <row r="7518">
          <cell r="A7518">
            <v>101408</v>
          </cell>
          <cell r="B7518" t="str">
            <v>IMPERMEABILIZADOR COM ENCARGOS COMPLEMENTARES</v>
          </cell>
          <cell r="C7518" t="str">
            <v>MES</v>
          </cell>
          <cell r="D7518">
            <v>1591.23</v>
          </cell>
          <cell r="E7518">
            <v>3939.98</v>
          </cell>
          <cell r="F7518">
            <v>5531.21</v>
          </cell>
        </row>
        <row r="7519">
          <cell r="A7519">
            <v>101409</v>
          </cell>
          <cell r="B7519" t="str">
            <v>INSTALADOR DE TUBULAÇÕES COM ENCARGOS COMPLEMENTARES</v>
          </cell>
          <cell r="C7519" t="str">
            <v>MES</v>
          </cell>
          <cell r="D7519">
            <v>1365.6499999999996</v>
          </cell>
          <cell r="E7519">
            <v>4174.42</v>
          </cell>
          <cell r="F7519">
            <v>5540.07</v>
          </cell>
        </row>
        <row r="7520">
          <cell r="A7520">
            <v>101410</v>
          </cell>
          <cell r="B7520" t="str">
            <v>JARDINEIRO COM ENCARGOS COMPLEMENTARES</v>
          </cell>
          <cell r="C7520" t="str">
            <v>MES</v>
          </cell>
          <cell r="D7520">
            <v>1591.2300000000005</v>
          </cell>
          <cell r="E7520">
            <v>2944.66</v>
          </cell>
          <cell r="F7520">
            <v>4535.8900000000003</v>
          </cell>
        </row>
        <row r="7521">
          <cell r="A7521">
            <v>101411</v>
          </cell>
          <cell r="B7521" t="str">
            <v>LEITURISTA OU CADASTRISTA DE REDES DE ÁGUA COM ENCARGOS COMPLEMENTARES</v>
          </cell>
          <cell r="C7521" t="str">
            <v>MES</v>
          </cell>
          <cell r="D7521">
            <v>418.32000000000016</v>
          </cell>
          <cell r="E7521">
            <v>3133.41</v>
          </cell>
          <cell r="F7521">
            <v>3551.73</v>
          </cell>
        </row>
        <row r="7522">
          <cell r="A7522">
            <v>101412</v>
          </cell>
          <cell r="B7522" t="str">
            <v>MAÇARIQUEIRO COM ENCARGOS COMPLEMENTARES</v>
          </cell>
          <cell r="C7522" t="str">
            <v>MES</v>
          </cell>
          <cell r="D7522">
            <v>1772.8500000000004</v>
          </cell>
          <cell r="E7522">
            <v>3885.58</v>
          </cell>
          <cell r="F7522">
            <v>5658.43</v>
          </cell>
        </row>
        <row r="7523">
          <cell r="A7523">
            <v>101413</v>
          </cell>
          <cell r="B7523" t="str">
            <v>MARCENEIRO COM ENCARGOS COMPLEMENTARES</v>
          </cell>
          <cell r="C7523" t="str">
            <v>MES</v>
          </cell>
          <cell r="D7523">
            <v>1564.8999999999996</v>
          </cell>
          <cell r="E7523">
            <v>3594.55</v>
          </cell>
          <cell r="F7523">
            <v>5159.45</v>
          </cell>
        </row>
        <row r="7524">
          <cell r="A7524">
            <v>101414</v>
          </cell>
          <cell r="B7524" t="str">
            <v>MARMORISTA / GRANITEIRO COM ENCARGOS COMPLEMENTARES</v>
          </cell>
          <cell r="C7524" t="str">
            <v>MES</v>
          </cell>
          <cell r="D7524">
            <v>1591.2299999999996</v>
          </cell>
          <cell r="E7524">
            <v>4453.55</v>
          </cell>
          <cell r="F7524">
            <v>6044.78</v>
          </cell>
        </row>
        <row r="7525">
          <cell r="A7525">
            <v>101415</v>
          </cell>
          <cell r="B7525" t="str">
            <v>MECÂNICO DE EQUIPAMENTOS PESADOS COM ENCARGOS COMPLEMENTARES</v>
          </cell>
          <cell r="C7525" t="str">
            <v>MES</v>
          </cell>
          <cell r="D7525">
            <v>1365.6499999999996</v>
          </cell>
          <cell r="E7525">
            <v>4628.17</v>
          </cell>
          <cell r="F7525">
            <v>5993.82</v>
          </cell>
        </row>
        <row r="7526">
          <cell r="A7526">
            <v>101416</v>
          </cell>
          <cell r="B7526" t="str">
            <v>MECÂNICO DE REFRIGERAÇÃO COM ENCARGOS COMPLEMENTARES</v>
          </cell>
          <cell r="C7526" t="str">
            <v>MES</v>
          </cell>
          <cell r="D7526">
            <v>1588.8099999999995</v>
          </cell>
          <cell r="E7526">
            <v>4401.5200000000004</v>
          </cell>
          <cell r="F7526">
            <v>5990.33</v>
          </cell>
        </row>
        <row r="7527">
          <cell r="A7527">
            <v>101417</v>
          </cell>
          <cell r="B7527" t="str">
            <v>MONTADOR DE ELETROELETRÔNICO COM ENCARGOS COMPLEMENTARES</v>
          </cell>
          <cell r="C7527" t="str">
            <v>MES</v>
          </cell>
          <cell r="D7527">
            <v>1588.8100000000004</v>
          </cell>
          <cell r="E7527">
            <v>3364.08</v>
          </cell>
          <cell r="F7527">
            <v>4952.8900000000003</v>
          </cell>
        </row>
        <row r="7528">
          <cell r="A7528">
            <v>101418</v>
          </cell>
          <cell r="B7528" t="str">
            <v>MONTADOR DE ESTRUTURAS METÁLICAS COM ENCARGOS COMPLEMENTARES</v>
          </cell>
          <cell r="C7528" t="str">
            <v>MES</v>
          </cell>
          <cell r="D7528">
            <v>1365.65</v>
          </cell>
          <cell r="E7528">
            <v>3448.48</v>
          </cell>
          <cell r="F7528">
            <v>4814.13</v>
          </cell>
        </row>
        <row r="7529">
          <cell r="A7529">
            <v>101419</v>
          </cell>
          <cell r="B7529" t="str">
            <v>MONTADOR DE MÁQUINAS COM ENCARGOS COMPLEMENTARES</v>
          </cell>
          <cell r="C7529" t="str">
            <v>MES</v>
          </cell>
          <cell r="D7529">
            <v>1588.8100000000004</v>
          </cell>
          <cell r="E7529">
            <v>4151.54</v>
          </cell>
          <cell r="F7529">
            <v>5740.35</v>
          </cell>
        </row>
        <row r="7530">
          <cell r="A7530">
            <v>101420</v>
          </cell>
          <cell r="B7530" t="str">
            <v>MOTORISTA DE CAMINHÃO BASCULANTE COM ENCARGOS COMPLEMENTARES</v>
          </cell>
          <cell r="C7530" t="str">
            <v>MES</v>
          </cell>
          <cell r="D7530">
            <v>1365.6499999999996</v>
          </cell>
          <cell r="E7530">
            <v>4113.93</v>
          </cell>
          <cell r="F7530">
            <v>5479.58</v>
          </cell>
        </row>
        <row r="7531">
          <cell r="A7531">
            <v>101421</v>
          </cell>
          <cell r="B7531" t="str">
            <v>MOTORISTA DE CAMINHÃO CARRETA COM ENCARGOS COMPLEMENTARES</v>
          </cell>
          <cell r="C7531" t="str">
            <v>MES</v>
          </cell>
          <cell r="D7531">
            <v>1365.6499999999996</v>
          </cell>
          <cell r="E7531">
            <v>4923.96</v>
          </cell>
          <cell r="F7531">
            <v>6289.61</v>
          </cell>
        </row>
        <row r="7532">
          <cell r="A7532">
            <v>101422</v>
          </cell>
          <cell r="B7532" t="str">
            <v>MOTORISTA DE CARRO DE PASSEIO COM ENCARGOS COMPLEMENTARES</v>
          </cell>
          <cell r="C7532" t="str">
            <v>MES</v>
          </cell>
          <cell r="D7532">
            <v>1365.6500000000005</v>
          </cell>
          <cell r="E7532">
            <v>3516.12</v>
          </cell>
          <cell r="F7532">
            <v>4881.7700000000004</v>
          </cell>
        </row>
        <row r="7533">
          <cell r="A7533">
            <v>101424</v>
          </cell>
          <cell r="B7533" t="str">
            <v>MOTORISTA OPERADOR DE CAMINHÃO COM MUNCK COM ENCARGOS COMPLEMENTARES</v>
          </cell>
          <cell r="C7533" t="str">
            <v>MES</v>
          </cell>
          <cell r="D7533">
            <v>1365.6499999999996</v>
          </cell>
          <cell r="E7533">
            <v>4482.18</v>
          </cell>
          <cell r="F7533">
            <v>5847.83</v>
          </cell>
        </row>
        <row r="7534">
          <cell r="A7534">
            <v>101425</v>
          </cell>
          <cell r="B7534" t="str">
            <v>NIVELADOR  COM ENCARGOS COMPLEMENTARES</v>
          </cell>
          <cell r="C7534" t="str">
            <v>MES</v>
          </cell>
          <cell r="D7534">
            <v>405.09999999999991</v>
          </cell>
          <cell r="E7534">
            <v>2986.53</v>
          </cell>
          <cell r="F7534">
            <v>3391.63</v>
          </cell>
        </row>
        <row r="7535">
          <cell r="A7535">
            <v>101426</v>
          </cell>
          <cell r="B7535" t="str">
            <v>OPERADOR DE BATE-ESTACA COM ENCARGOS COMPLEMENTARES</v>
          </cell>
          <cell r="C7535" t="str">
            <v>MES</v>
          </cell>
          <cell r="D7535">
            <v>1365.6499999999996</v>
          </cell>
          <cell r="E7535">
            <v>3921.75</v>
          </cell>
          <cell r="F7535">
            <v>5287.4</v>
          </cell>
        </row>
        <row r="7536">
          <cell r="A7536">
            <v>101427</v>
          </cell>
          <cell r="B7536" t="str">
            <v>OPERADOR DE BETONEIRA (CAMINHÃO) COM ENCARGOS COMPLEMENTARES</v>
          </cell>
          <cell r="C7536" t="str">
            <v>MES</v>
          </cell>
          <cell r="D7536">
            <v>1365.6499999999996</v>
          </cell>
          <cell r="E7536">
            <v>3799</v>
          </cell>
          <cell r="F7536">
            <v>5164.6499999999996</v>
          </cell>
        </row>
        <row r="7537">
          <cell r="A7537">
            <v>101428</v>
          </cell>
          <cell r="B7537" t="str">
            <v>OPERADOR DE BETONEIRA ESTACIONÁRIA COM ENCARGOS COMPLEMENTARES</v>
          </cell>
          <cell r="C7537" t="str">
            <v>MES</v>
          </cell>
          <cell r="D7537">
            <v>1365.6499999999996</v>
          </cell>
          <cell r="E7537">
            <v>3568.17</v>
          </cell>
          <cell r="F7537">
            <v>4933.82</v>
          </cell>
        </row>
        <row r="7538">
          <cell r="A7538">
            <v>101429</v>
          </cell>
          <cell r="B7538" t="str">
            <v>OPERADOR DE COMPRESSOR DE AR OU COMPRESSORISTA COM ENCARGOS COMPLEMENTARES</v>
          </cell>
          <cell r="C7538" t="str">
            <v>MES</v>
          </cell>
          <cell r="D7538">
            <v>1365.6499999999996</v>
          </cell>
          <cell r="E7538">
            <v>2749.58</v>
          </cell>
          <cell r="F7538">
            <v>4115.2299999999996</v>
          </cell>
        </row>
        <row r="7539">
          <cell r="A7539">
            <v>101430</v>
          </cell>
          <cell r="B7539" t="str">
            <v>OPERADOR DE DEMARCADORA DE FAIXAS DE TRÁFEGO COM ENCARGOS COMPLEMENTARES</v>
          </cell>
          <cell r="C7539" t="str">
            <v>MES</v>
          </cell>
          <cell r="D7539">
            <v>1365.6499999999996</v>
          </cell>
          <cell r="E7539">
            <v>3799</v>
          </cell>
          <cell r="F7539">
            <v>5164.6499999999996</v>
          </cell>
        </row>
        <row r="7540">
          <cell r="A7540">
            <v>101431</v>
          </cell>
          <cell r="B7540" t="str">
            <v>OPERADOR DE ESCAVADEIRA COM ENCARGOS COMPLEMENTARES</v>
          </cell>
          <cell r="C7540" t="str">
            <v>MES</v>
          </cell>
          <cell r="D7540">
            <v>1365.65</v>
          </cell>
          <cell r="E7540">
            <v>4017.07</v>
          </cell>
          <cell r="F7540">
            <v>5382.72</v>
          </cell>
        </row>
        <row r="7541">
          <cell r="A7541">
            <v>101432</v>
          </cell>
          <cell r="B7541" t="str">
            <v>OPERADOR DE GUINCHO OU GUINCHEIRO COM ENCARGOS COMPLEMENTARES</v>
          </cell>
          <cell r="C7541" t="str">
            <v>MES</v>
          </cell>
          <cell r="D7541">
            <v>1365.65</v>
          </cell>
          <cell r="E7541">
            <v>3753.44</v>
          </cell>
          <cell r="F7541">
            <v>5119.09</v>
          </cell>
        </row>
        <row r="7542">
          <cell r="A7542">
            <v>101433</v>
          </cell>
          <cell r="B7542" t="str">
            <v>OPERADOR DE GUINDASTE COM ENCARGOS COMPLEMENTARES</v>
          </cell>
          <cell r="C7542" t="str">
            <v>MES</v>
          </cell>
          <cell r="D7542">
            <v>1365.6500000000005</v>
          </cell>
          <cell r="E7542">
            <v>5212.6499999999996</v>
          </cell>
          <cell r="F7542">
            <v>6578.3</v>
          </cell>
        </row>
        <row r="7543">
          <cell r="A7543">
            <v>101434</v>
          </cell>
          <cell r="B7543" t="str">
            <v>OPERADOR DE JATO ABRASIVO OU JATISTA COM ENCARGOS COMPLEMENTARES</v>
          </cell>
          <cell r="C7543" t="str">
            <v>MES</v>
          </cell>
          <cell r="D7543">
            <v>1365.6499999999996</v>
          </cell>
          <cell r="E7543">
            <v>3470.88</v>
          </cell>
          <cell r="F7543">
            <v>4836.53</v>
          </cell>
        </row>
        <row r="7544">
          <cell r="A7544">
            <v>101435</v>
          </cell>
          <cell r="B7544" t="str">
            <v>OPERADOR DE MÁQUINAS E TRATORES DIVERSOS COM ENCARGOS COMPLEMENTARES</v>
          </cell>
          <cell r="C7544" t="str">
            <v>MES</v>
          </cell>
          <cell r="D7544">
            <v>1365.6499999999996</v>
          </cell>
          <cell r="E7544">
            <v>3843.34</v>
          </cell>
          <cell r="F7544">
            <v>5208.99</v>
          </cell>
        </row>
        <row r="7545">
          <cell r="A7545">
            <v>101436</v>
          </cell>
          <cell r="B7545" t="str">
            <v>OPERADOR DE MARTELETE OU MARTELETEIRO COM ENCARGOS COMPLEMENTARES</v>
          </cell>
          <cell r="C7545" t="str">
            <v>MES</v>
          </cell>
          <cell r="D7545">
            <v>1365.6499999999996</v>
          </cell>
          <cell r="E7545">
            <v>3402.75</v>
          </cell>
          <cell r="F7545">
            <v>4768.3999999999996</v>
          </cell>
        </row>
        <row r="7546">
          <cell r="A7546">
            <v>101437</v>
          </cell>
          <cell r="B7546" t="str">
            <v>OPERADOR DE MOTO SCRAPER COM ENCARGOS COMPLEMENTARES</v>
          </cell>
          <cell r="C7546" t="str">
            <v>MES</v>
          </cell>
          <cell r="D7546">
            <v>1365.6499999999996</v>
          </cell>
          <cell r="E7546">
            <v>4894.1000000000004</v>
          </cell>
          <cell r="F7546">
            <v>6259.75</v>
          </cell>
        </row>
        <row r="7547">
          <cell r="A7547">
            <v>101438</v>
          </cell>
          <cell r="B7547" t="str">
            <v>OPERADOR DE MOTONIVELADORA COM ENCARGOS COMPLEMENTARES</v>
          </cell>
          <cell r="C7547" t="str">
            <v>MES</v>
          </cell>
          <cell r="D7547">
            <v>1365.6499999999996</v>
          </cell>
          <cell r="E7547">
            <v>4894.1000000000004</v>
          </cell>
          <cell r="F7547">
            <v>6259.75</v>
          </cell>
        </row>
        <row r="7548">
          <cell r="A7548">
            <v>101439</v>
          </cell>
          <cell r="B7548" t="str">
            <v>OPERADOR DE PÁ CARREGADEIRA COM ENCARGOS COMPLEMENTARES</v>
          </cell>
          <cell r="C7548" t="str">
            <v>MES</v>
          </cell>
          <cell r="D7548">
            <v>1365.6499999999996</v>
          </cell>
          <cell r="E7548">
            <v>3799</v>
          </cell>
          <cell r="F7548">
            <v>5164.6499999999996</v>
          </cell>
        </row>
        <row r="7549">
          <cell r="A7549">
            <v>101440</v>
          </cell>
          <cell r="B7549" t="str">
            <v>OPERADOR DE PAVIMENTADORA / MESA VIBROACABADORA COM ENCARGOS COMPLEMENTARES</v>
          </cell>
          <cell r="C7549" t="str">
            <v>MES</v>
          </cell>
          <cell r="D7549">
            <v>1365.6499999999996</v>
          </cell>
          <cell r="E7549">
            <v>3799</v>
          </cell>
          <cell r="F7549">
            <v>5164.6499999999996</v>
          </cell>
        </row>
        <row r="7550">
          <cell r="A7550">
            <v>101441</v>
          </cell>
          <cell r="B7550" t="str">
            <v>OPERADOR DE ROLO COMPACTADOR COM ENCARGOS COMPLEMENTARES</v>
          </cell>
          <cell r="C7550" t="str">
            <v>MES</v>
          </cell>
          <cell r="D7550">
            <v>1365.65</v>
          </cell>
          <cell r="E7550">
            <v>3157.72</v>
          </cell>
          <cell r="F7550">
            <v>4523.37</v>
          </cell>
        </row>
        <row r="7551">
          <cell r="A7551">
            <v>101443</v>
          </cell>
          <cell r="B7551" t="str">
            <v>OPERADOR DE USINA DE ASFALTO, DE SOLOS OU DE CONCRETO COM ENCARGOS COMPLEMENTARES</v>
          </cell>
          <cell r="C7551" t="str">
            <v>MES</v>
          </cell>
          <cell r="D7551">
            <v>1365.6499999999996</v>
          </cell>
          <cell r="E7551">
            <v>4894.1000000000004</v>
          </cell>
          <cell r="F7551">
            <v>6259.75</v>
          </cell>
        </row>
        <row r="7552">
          <cell r="A7552">
            <v>101444</v>
          </cell>
          <cell r="B7552" t="str">
            <v>PASTILHEIRO COM ENCARGOS COMPLEMENTARES</v>
          </cell>
          <cell r="C7552" t="str">
            <v>MES</v>
          </cell>
          <cell r="D7552">
            <v>1591.2299999999996</v>
          </cell>
          <cell r="E7552">
            <v>3918.5</v>
          </cell>
          <cell r="F7552">
            <v>5509.73</v>
          </cell>
        </row>
        <row r="7553">
          <cell r="A7553">
            <v>101445</v>
          </cell>
          <cell r="B7553" t="str">
            <v>PEDREIRO COM ENCARGOS COMPLEMENTARES</v>
          </cell>
          <cell r="C7553" t="str">
            <v>MES</v>
          </cell>
          <cell r="D7553">
            <v>1591.23</v>
          </cell>
          <cell r="E7553">
            <v>3939.98</v>
          </cell>
          <cell r="F7553">
            <v>5531.21</v>
          </cell>
        </row>
        <row r="7554">
          <cell r="A7554">
            <v>101446</v>
          </cell>
          <cell r="B7554" t="str">
            <v>PINTOR COM ENCARGOS COMPLEMENTARES</v>
          </cell>
          <cell r="C7554" t="str">
            <v>MES</v>
          </cell>
          <cell r="D7554">
            <v>1899.3900000000003</v>
          </cell>
          <cell r="E7554">
            <v>3918.5</v>
          </cell>
          <cell r="F7554">
            <v>5817.89</v>
          </cell>
        </row>
        <row r="7555">
          <cell r="A7555">
            <v>101447</v>
          </cell>
          <cell r="B7555" t="str">
            <v>PINTOR DE LETREIROS COM ENCARGOS COMPLEMENTARES</v>
          </cell>
          <cell r="C7555" t="str">
            <v>MES</v>
          </cell>
          <cell r="D7555">
            <v>1899.3900000000003</v>
          </cell>
          <cell r="E7555">
            <v>3805.13</v>
          </cell>
          <cell r="F7555">
            <v>5704.52</v>
          </cell>
        </row>
        <row r="7556">
          <cell r="A7556">
            <v>101448</v>
          </cell>
          <cell r="B7556" t="str">
            <v>PINTOR PARA TINTA EPÓXI COM ENCARGOS COMPLEMENTARES</v>
          </cell>
          <cell r="C7556" t="str">
            <v>MES</v>
          </cell>
          <cell r="D7556">
            <v>1899.3900000000003</v>
          </cell>
          <cell r="E7556">
            <v>3918.5</v>
          </cell>
          <cell r="F7556">
            <v>5817.89</v>
          </cell>
        </row>
        <row r="7557">
          <cell r="A7557">
            <v>101449</v>
          </cell>
          <cell r="B7557" t="str">
            <v>POCEIRO / ESCAVADOR DE VALAS COM ENCARGOS COMPLEMENTARES</v>
          </cell>
          <cell r="C7557" t="str">
            <v>MES</v>
          </cell>
          <cell r="D7557">
            <v>1365.6499999999996</v>
          </cell>
          <cell r="E7557">
            <v>3018.67</v>
          </cell>
          <cell r="F7557">
            <v>4384.32</v>
          </cell>
        </row>
        <row r="7558">
          <cell r="A7558">
            <v>101451</v>
          </cell>
          <cell r="B7558" t="str">
            <v>SERRALHEIRO COM ENCARGOS COMPLEMENTARES</v>
          </cell>
          <cell r="C7558" t="str">
            <v>MES</v>
          </cell>
          <cell r="D7558">
            <v>1591.2300000000005</v>
          </cell>
          <cell r="E7558">
            <v>3907.79</v>
          </cell>
          <cell r="F7558">
            <v>5499.02</v>
          </cell>
        </row>
        <row r="7559">
          <cell r="A7559">
            <v>101452</v>
          </cell>
          <cell r="B7559" t="str">
            <v>SERVENTE DE OBRAS COM ENCARGOS COMPLEMENTARES</v>
          </cell>
          <cell r="C7559" t="str">
            <v>MES</v>
          </cell>
          <cell r="D7559">
            <v>1567.6299999999997</v>
          </cell>
          <cell r="E7559">
            <v>2784.69</v>
          </cell>
          <cell r="F7559">
            <v>4352.32</v>
          </cell>
        </row>
        <row r="7560">
          <cell r="A7560">
            <v>101453</v>
          </cell>
          <cell r="B7560" t="str">
            <v>SOLDADOR COM ENCARGOS COMPLEMENTARES</v>
          </cell>
          <cell r="C7560" t="str">
            <v>MES</v>
          </cell>
          <cell r="D7560">
            <v>1772.8499999999995</v>
          </cell>
          <cell r="E7560">
            <v>3964.09</v>
          </cell>
          <cell r="F7560">
            <v>5736.94</v>
          </cell>
        </row>
        <row r="7561">
          <cell r="A7561">
            <v>101454</v>
          </cell>
          <cell r="B7561" t="str">
            <v>SOLDADOR ELÉTRICO COM ENCARGOS COMPLEMENTARES</v>
          </cell>
          <cell r="C7561" t="str">
            <v>MES</v>
          </cell>
          <cell r="D7561">
            <v>1772.8500000000004</v>
          </cell>
          <cell r="E7561">
            <v>3208.95</v>
          </cell>
          <cell r="F7561">
            <v>4981.8</v>
          </cell>
        </row>
        <row r="7562">
          <cell r="A7562">
            <v>101455</v>
          </cell>
          <cell r="B7562" t="str">
            <v>TAQUEADOR OU TAQUEIRO COM ENCARGOS COMPLEMENTARES</v>
          </cell>
          <cell r="C7562" t="str">
            <v>MES</v>
          </cell>
          <cell r="D7562">
            <v>1564.8999999999996</v>
          </cell>
          <cell r="E7562">
            <v>3907.79</v>
          </cell>
          <cell r="F7562">
            <v>5472.69</v>
          </cell>
        </row>
        <row r="7563">
          <cell r="A7563">
            <v>101456</v>
          </cell>
          <cell r="B7563" t="str">
            <v>TÉCNICO DE LABORATÓRIO E CAMPO DE CONSTRUÇÃO COM ENCARGOS COMPLEMENTARES</v>
          </cell>
          <cell r="C7563" t="str">
            <v>MES</v>
          </cell>
          <cell r="D7563">
            <v>418.31999999999971</v>
          </cell>
          <cell r="E7563">
            <v>5701.16</v>
          </cell>
          <cell r="F7563">
            <v>6119.48</v>
          </cell>
        </row>
        <row r="7564">
          <cell r="A7564">
            <v>101457</v>
          </cell>
          <cell r="B7564" t="str">
            <v>TÉCNICO EM SONDAGEM COM ENCARGOS COMPLEMENTARES</v>
          </cell>
          <cell r="C7564" t="str">
            <v>MES</v>
          </cell>
          <cell r="D7564">
            <v>1365.6499999999996</v>
          </cell>
          <cell r="E7564">
            <v>3927.46</v>
          </cell>
          <cell r="F7564">
            <v>5293.11</v>
          </cell>
        </row>
        <row r="7565">
          <cell r="A7565">
            <v>101458</v>
          </cell>
          <cell r="B7565" t="str">
            <v>TELHADOR COM ENCARGOS COMPLEMENTARES</v>
          </cell>
          <cell r="C7565" t="str">
            <v>MES</v>
          </cell>
          <cell r="D7565">
            <v>1564.8999999999996</v>
          </cell>
          <cell r="E7565">
            <v>3861.34</v>
          </cell>
          <cell r="F7565">
            <v>5426.24</v>
          </cell>
        </row>
        <row r="7566">
          <cell r="A7566">
            <v>101459</v>
          </cell>
          <cell r="B7566" t="str">
            <v>VIDRACEIRO COM ENCARGOS COMPLEMENTARES</v>
          </cell>
          <cell r="C7566" t="str">
            <v>MES</v>
          </cell>
          <cell r="D7566">
            <v>1591.23</v>
          </cell>
          <cell r="E7566">
            <v>3978.07</v>
          </cell>
          <cell r="F7566">
            <v>5569.3</v>
          </cell>
        </row>
        <row r="7567">
          <cell r="A7567">
            <v>101460</v>
          </cell>
          <cell r="B7567" t="str">
            <v>VIGIA DIURNO COM ENCARGOS COMPLEMENTARES</v>
          </cell>
          <cell r="C7567" t="str">
            <v>MES</v>
          </cell>
          <cell r="D7567">
            <v>1567.63</v>
          </cell>
          <cell r="E7567">
            <v>3074.54</v>
          </cell>
          <cell r="F7567">
            <v>4642.17</v>
          </cell>
        </row>
      </sheetData>
      <sheetData sheetId="7" refreshError="1">
        <row r="2">
          <cell r="A2" t="str">
            <v>CODIGO</v>
          </cell>
          <cell r="B2" t="str">
            <v>DESCRICAO DO INSUMO</v>
          </cell>
          <cell r="C2" t="str">
            <v>UNID. MEDIDA</v>
          </cell>
          <cell r="D2" t="str">
            <v>R$/UN</v>
          </cell>
        </row>
        <row r="3">
          <cell r="A3">
            <v>38605</v>
          </cell>
          <cell r="B3" t="str">
            <v xml:space="preserve">ABERTURA PARA ENCAIXE DE CUBA OU LAVATORIO EM BANCADA DE MARMORE/ GRANITO OU OUTRO TIPO DE PEDRA NATURAL                                                                                                                                                                                                                                                                                                                                                                                                  </v>
          </cell>
          <cell r="C3" t="str">
            <v xml:space="preserve">UN    </v>
          </cell>
          <cell r="D3">
            <v>174.28</v>
          </cell>
        </row>
        <row r="4">
          <cell r="A4">
            <v>11270</v>
          </cell>
          <cell r="B4" t="str">
            <v xml:space="preserve">ABRACADEIRA DE LATAO PARA FIXACAO DE CABO PARA-RAIO, DIMENSOES 32 X 24 X 24 MM                                                                                                                                                                                                                                                                                                                                                                                                                            </v>
          </cell>
          <cell r="C4" t="str">
            <v xml:space="preserve">UN    </v>
          </cell>
          <cell r="D4">
            <v>2.11</v>
          </cell>
        </row>
        <row r="5">
          <cell r="A5">
            <v>412</v>
          </cell>
          <cell r="B5" t="str">
            <v xml:space="preserve">ABRACADEIRA DE NYLON PARA AMARRACAO DE CABOS, COMPRIMENTO DE *230* X *7,6* MM                                                                                                                                                                                                                                                                                                                                                                                                                             </v>
          </cell>
          <cell r="C5" t="str">
            <v xml:space="preserve">UN    </v>
          </cell>
          <cell r="D5">
            <v>0.82</v>
          </cell>
        </row>
        <row r="6">
          <cell r="A6">
            <v>414</v>
          </cell>
          <cell r="B6" t="str">
            <v xml:space="preserve">ABRACADEIRA DE NYLON PARA AMARRACAO DE CABOS, COMPRIMENTO DE 100 X 2,5 MM                                                                                                                                                                                                                                                                                                                                                                                                                                 </v>
          </cell>
          <cell r="C6" t="str">
            <v xml:space="preserve">UN    </v>
          </cell>
          <cell r="D6">
            <v>0.05</v>
          </cell>
        </row>
        <row r="7">
          <cell r="A7">
            <v>410</v>
          </cell>
          <cell r="B7" t="str">
            <v xml:space="preserve">ABRACADEIRA DE NYLON PARA AMARRACAO DE CABOS, COMPRIMENTO DE 150 X *3,6* MM                                                                                                                                                                                                                                                                                                                                                                                                                               </v>
          </cell>
          <cell r="C7" t="str">
            <v xml:space="preserve">UN    </v>
          </cell>
          <cell r="D7">
            <v>0.12</v>
          </cell>
        </row>
        <row r="8">
          <cell r="A8">
            <v>411</v>
          </cell>
          <cell r="B8" t="str">
            <v xml:space="preserve">ABRACADEIRA DE NYLON PARA AMARRACAO DE CABOS, COMPRIMENTO DE 200 X *4,6* MM                                                                                                                                                                                                                                                                                                                                                                                                                               </v>
          </cell>
          <cell r="C8" t="str">
            <v xml:space="preserve">UN    </v>
          </cell>
          <cell r="D8">
            <v>0.16</v>
          </cell>
        </row>
        <row r="9">
          <cell r="A9">
            <v>408</v>
          </cell>
          <cell r="B9" t="str">
            <v xml:space="preserve">ABRACADEIRA DE NYLON PARA AMARRACAO DE CABOS, COMPRIMENTO DE 390 X *4,6* MM                                                                                                                                                                                                                                                                                                                                                                                                                               </v>
          </cell>
          <cell r="C9" t="str">
            <v xml:space="preserve">UN    </v>
          </cell>
          <cell r="D9">
            <v>0.79</v>
          </cell>
        </row>
        <row r="10">
          <cell r="A10">
            <v>39131</v>
          </cell>
          <cell r="B10" t="str">
            <v xml:space="preserve">ABRACADEIRA EM ACO PARA AMARRACAO DE ELETRODUTOS, TIPO D, COM 1 1/2" E CUNHA DE FIXACAO                                                                                                                                                                                                                                                                                                                                                                                                                   </v>
          </cell>
          <cell r="C10" t="str">
            <v xml:space="preserve">UN    </v>
          </cell>
          <cell r="D10">
            <v>5.44</v>
          </cell>
        </row>
        <row r="11">
          <cell r="A11">
            <v>394</v>
          </cell>
          <cell r="B11" t="str">
            <v xml:space="preserve">ABRACADEIRA EM ACO PARA AMARRACAO DE ELETRODUTOS, TIPO D, COM 1 1/2" E PARAFUSO DE FIXACAO                                                                                                                                                                                                                                                                                                                                                                                                                </v>
          </cell>
          <cell r="C11" t="str">
            <v xml:space="preserve">UN    </v>
          </cell>
          <cell r="D11">
            <v>5.51</v>
          </cell>
        </row>
        <row r="12">
          <cell r="A12">
            <v>39130</v>
          </cell>
          <cell r="B12" t="str">
            <v xml:space="preserve">ABRACADEIRA EM ACO PARA AMARRACAO DE ELETRODUTOS, TIPO D, COM 1 1/4" E CUNHA DE FIXACAO                                                                                                                                                                                                                                                                                                                                                                                                                   </v>
          </cell>
          <cell r="C12" t="str">
            <v xml:space="preserve">UN    </v>
          </cell>
          <cell r="D12">
            <v>4.97</v>
          </cell>
        </row>
        <row r="13">
          <cell r="A13">
            <v>395</v>
          </cell>
          <cell r="B13" t="str">
            <v xml:space="preserve">ABRACADEIRA EM ACO PARA AMARRACAO DE ELETRODUTOS, TIPO D, COM 1 1/4" E PARAFUSO DE FIXACAO                                                                                                                                                                                                                                                                                                                                                                                                                </v>
          </cell>
          <cell r="C13" t="str">
            <v xml:space="preserve">UN    </v>
          </cell>
          <cell r="D13">
            <v>5.31</v>
          </cell>
        </row>
        <row r="14">
          <cell r="A14">
            <v>39127</v>
          </cell>
          <cell r="B14" t="str">
            <v xml:space="preserve">ABRACADEIRA EM ACO PARA AMARRACAO DE ELETRODUTOS, TIPO D, COM 1/2" E CUNHA DE FIXACAO                                                                                                                                                                                                                                                                                                                                                                                                                     </v>
          </cell>
          <cell r="C14" t="str">
            <v xml:space="preserve">UN    </v>
          </cell>
          <cell r="D14">
            <v>2.62</v>
          </cell>
        </row>
        <row r="15">
          <cell r="A15">
            <v>392</v>
          </cell>
          <cell r="B15" t="str">
            <v xml:space="preserve">ABRACADEIRA EM ACO PARA AMARRACAO DE ELETRODUTOS, TIPO D, COM 1/2" E PARAFUSO DE FIXACAO                                                                                                                                                                                                                                                                                                                                                                                                                  </v>
          </cell>
          <cell r="C15" t="str">
            <v xml:space="preserve">UN    </v>
          </cell>
          <cell r="D15">
            <v>2.68</v>
          </cell>
        </row>
        <row r="16">
          <cell r="A16">
            <v>39129</v>
          </cell>
          <cell r="B16" t="str">
            <v xml:space="preserve">ABRACADEIRA EM ACO PARA AMARRACAO DE ELETRODUTOS, TIPO D, COM 1" E CUNHA DE FIXACAO                                                                                                                                                                                                                                                                                                                                                                                                                       </v>
          </cell>
          <cell r="C16" t="str">
            <v xml:space="preserve">UN    </v>
          </cell>
          <cell r="D16">
            <v>3.06</v>
          </cell>
        </row>
        <row r="17">
          <cell r="A17">
            <v>393</v>
          </cell>
          <cell r="B17" t="str">
            <v xml:space="preserve">ABRACADEIRA EM ACO PARA AMARRACAO DE ELETRODUTOS, TIPO D, COM 1" E PARAFUSO DE FIXACAO                                                                                                                                                                                                                                                                                                                                                                                                                    </v>
          </cell>
          <cell r="C17" t="str">
            <v xml:space="preserve">UN    </v>
          </cell>
          <cell r="D17">
            <v>3.2</v>
          </cell>
        </row>
        <row r="18">
          <cell r="A18">
            <v>39133</v>
          </cell>
          <cell r="B18" t="str">
            <v xml:space="preserve">ABRACADEIRA EM ACO PARA AMARRACAO DE ELETRODUTOS, TIPO D, COM 2 1/2" E CUNHA DE FIXACAO                                                                                                                                                                                                                                                                                                                                                                                                                   </v>
          </cell>
          <cell r="C18" t="str">
            <v xml:space="preserve">UN    </v>
          </cell>
          <cell r="D18">
            <v>7.14</v>
          </cell>
        </row>
        <row r="19">
          <cell r="A19">
            <v>397</v>
          </cell>
          <cell r="B19" t="str">
            <v xml:space="preserve">ABRACADEIRA EM ACO PARA AMARRACAO DE ELETRODUTOS, TIPO D, COM 2 1/2" E PARAFUSO DE FIXACAO                                                                                                                                                                                                                                                                                                                                                                                                                </v>
          </cell>
          <cell r="C19" t="str">
            <v xml:space="preserve">UN    </v>
          </cell>
          <cell r="D19">
            <v>7.89</v>
          </cell>
        </row>
        <row r="20">
          <cell r="A20">
            <v>39132</v>
          </cell>
          <cell r="B20" t="str">
            <v xml:space="preserve">ABRACADEIRA EM ACO PARA AMARRACAO DE ELETRODUTOS, TIPO D, COM 2" E CUNHA DE FIXACAO                                                                                                                                                                                                                                                                                                                                                                                                                       </v>
          </cell>
          <cell r="C20" t="str">
            <v xml:space="preserve">UN    </v>
          </cell>
          <cell r="D20">
            <v>5.71</v>
          </cell>
        </row>
        <row r="21">
          <cell r="A21">
            <v>396</v>
          </cell>
          <cell r="B21" t="str">
            <v xml:space="preserve">ABRACADEIRA EM ACO PARA AMARRACAO DE ELETRODUTOS, TIPO D, COM 2" E PARAFUSO DE FIXACAO                                                                                                                                                                                                                                                                                                                                                                                                                    </v>
          </cell>
          <cell r="C21" t="str">
            <v xml:space="preserve">UN    </v>
          </cell>
          <cell r="D21">
            <v>6.12</v>
          </cell>
        </row>
        <row r="22">
          <cell r="A22">
            <v>39135</v>
          </cell>
          <cell r="B22" t="str">
            <v xml:space="preserve">ABRACADEIRA EM ACO PARA AMARRACAO DE ELETRODUTOS, TIPO D, COM 3 1/2" E CUNHA DE FIXACAO                                                                                                                                                                                                                                                                                                                                                                                                                   </v>
          </cell>
          <cell r="C22" t="str">
            <v xml:space="preserve">UN    </v>
          </cell>
          <cell r="D22">
            <v>11.43</v>
          </cell>
        </row>
        <row r="23">
          <cell r="A23">
            <v>39128</v>
          </cell>
          <cell r="B23" t="str">
            <v xml:space="preserve">ABRACADEIRA EM ACO PARA AMARRACAO DE ELETRODUTOS, TIPO D, COM 3/4" E CUNHA DE FIXACAO                                                                                                                                                                                                                                                                                                                                                                                                                     </v>
          </cell>
          <cell r="C23" t="str">
            <v xml:space="preserve">UN    </v>
          </cell>
          <cell r="D23">
            <v>2.85</v>
          </cell>
        </row>
        <row r="24">
          <cell r="A24">
            <v>400</v>
          </cell>
          <cell r="B24" t="str">
            <v xml:space="preserve">ABRACADEIRA EM ACO PARA AMARRACAO DE ELETRODUTOS, TIPO D, COM 3/4" E PARAFUSO DE FIXACAO                                                                                                                                                                                                                                                                                                                                                                                                                  </v>
          </cell>
          <cell r="C24" t="str">
            <v xml:space="preserve">UN    </v>
          </cell>
          <cell r="D24">
            <v>2.79</v>
          </cell>
        </row>
        <row r="25">
          <cell r="A25">
            <v>39125</v>
          </cell>
          <cell r="B25" t="str">
            <v xml:space="preserve">ABRACADEIRA EM ACO PARA AMARRACAO DE ELETRODUTOS, TIPO D, COM 3/8" E PARAFUSO DE FIXACAO                                                                                                                                                                                                                                                                                                                                                                                                                  </v>
          </cell>
          <cell r="C25" t="str">
            <v xml:space="preserve">UN    </v>
          </cell>
          <cell r="D25">
            <v>2.85</v>
          </cell>
        </row>
        <row r="26">
          <cell r="A26">
            <v>39134</v>
          </cell>
          <cell r="B26" t="str">
            <v xml:space="preserve">ABRACADEIRA EM ACO PARA AMARRACAO DE ELETRODUTOS, TIPO D, COM 3" E CUNHA DE FIXACAO                                                                                                                                                                                                                                                                                                                                                                                                                       </v>
          </cell>
          <cell r="C26" t="str">
            <v xml:space="preserve">UN    </v>
          </cell>
          <cell r="D26">
            <v>9.5299999999999994</v>
          </cell>
        </row>
        <row r="27">
          <cell r="A27">
            <v>398</v>
          </cell>
          <cell r="B27" t="str">
            <v xml:space="preserve">ABRACADEIRA EM ACO PARA AMARRACAO DE ELETRODUTOS, TIPO D, COM 3" E PARAFUSO DE FIXACAO                                                                                                                                                                                                                                                                                                                                                                                                                    </v>
          </cell>
          <cell r="C27" t="str">
            <v xml:space="preserve">UN    </v>
          </cell>
          <cell r="D27">
            <v>8.7799999999999994</v>
          </cell>
        </row>
        <row r="28">
          <cell r="A28">
            <v>39126</v>
          </cell>
          <cell r="B28" t="str">
            <v xml:space="preserve">ABRACADEIRA EM ACO PARA AMARRACAO DE ELETRODUTOS, TIPO D, COM 4" E CUNHA DE FIXACAO                                                                                                                                                                                                                                                                                                                                                                                                                       </v>
          </cell>
          <cell r="C28" t="str">
            <v xml:space="preserve">UN    </v>
          </cell>
          <cell r="D28">
            <v>12.86</v>
          </cell>
        </row>
        <row r="29">
          <cell r="A29">
            <v>399</v>
          </cell>
          <cell r="B29" t="str">
            <v xml:space="preserve">ABRACADEIRA EM ACO PARA AMARRACAO DE ELETRODUTOS, TIPO D, COM 4" E PARAFUSO DE FIXACAO                                                                                                                                                                                                                                                                                                                                                                                                                    </v>
          </cell>
          <cell r="C29" t="str">
            <v xml:space="preserve">UN    </v>
          </cell>
          <cell r="D29">
            <v>11.33</v>
          </cell>
        </row>
        <row r="30">
          <cell r="A30">
            <v>39158</v>
          </cell>
          <cell r="B30" t="str">
            <v xml:space="preserve">ABRACADEIRA EM ACO PARA AMARRACAO DE ELETRODUTOS, TIPO ECONOMICA (GOTA), COM 8"                                                                                                                                                                                                                                                                                                                                                                                                                           </v>
          </cell>
          <cell r="C30" t="str">
            <v xml:space="preserve">UN    </v>
          </cell>
          <cell r="D30">
            <v>30.43</v>
          </cell>
        </row>
        <row r="31">
          <cell r="A31">
            <v>39141</v>
          </cell>
          <cell r="B31" t="str">
            <v xml:space="preserve">ABRACADEIRA EM ACO PARA AMARRACAO DE ELETRODUTOS, TIPO U SIMPLES, COM 1 1/2"                                                                                                                                                                                                                                                                                                                                                                                                                              </v>
          </cell>
          <cell r="C31" t="str">
            <v xml:space="preserve">UN    </v>
          </cell>
          <cell r="D31">
            <v>2.21</v>
          </cell>
        </row>
        <row r="32">
          <cell r="A32">
            <v>39140</v>
          </cell>
          <cell r="B32" t="str">
            <v xml:space="preserve">ABRACADEIRA EM ACO PARA AMARRACAO DE ELETRODUTOS, TIPO U SIMPLES, COM 1 1/4"                                                                                                                                                                                                                                                                                                                                                                                                                              </v>
          </cell>
          <cell r="C32" t="str">
            <v xml:space="preserve">UN    </v>
          </cell>
          <cell r="D32">
            <v>2</v>
          </cell>
        </row>
        <row r="33">
          <cell r="A33">
            <v>39137</v>
          </cell>
          <cell r="B33" t="str">
            <v xml:space="preserve">ABRACADEIRA EM ACO PARA AMARRACAO DE ELETRODUTOS, TIPO U SIMPLES, COM 1/2"                                                                                                                                                                                                                                                                                                                                                                                                                                </v>
          </cell>
          <cell r="C33" t="str">
            <v xml:space="preserve">UN    </v>
          </cell>
          <cell r="D33">
            <v>1.1499999999999999</v>
          </cell>
        </row>
        <row r="34">
          <cell r="A34">
            <v>39139</v>
          </cell>
          <cell r="B34" t="str">
            <v xml:space="preserve">ABRACADEIRA EM ACO PARA AMARRACAO DE ELETRODUTOS, TIPO U SIMPLES, COM 1"                                                                                                                                                                                                                                                                                                                                                                                                                                  </v>
          </cell>
          <cell r="C34" t="str">
            <v xml:space="preserve">UN    </v>
          </cell>
          <cell r="D34">
            <v>1.66</v>
          </cell>
        </row>
        <row r="35">
          <cell r="A35">
            <v>39143</v>
          </cell>
          <cell r="B35" t="str">
            <v xml:space="preserve">ABRACADEIRA EM ACO PARA AMARRACAO DE ELETRODUTOS, TIPO U SIMPLES, COM 2 1/2"                                                                                                                                                                                                                                                                                                                                                                                                                              </v>
          </cell>
          <cell r="C35" t="str">
            <v xml:space="preserve">UN    </v>
          </cell>
          <cell r="D35">
            <v>4.5599999999999996</v>
          </cell>
        </row>
        <row r="36">
          <cell r="A36">
            <v>39142</v>
          </cell>
          <cell r="B36" t="str">
            <v xml:space="preserve">ABRACADEIRA EM ACO PARA AMARRACAO DE ELETRODUTOS, TIPO U SIMPLES, COM 2"                                                                                                                                                                                                                                                                                                                                                                                                                                  </v>
          </cell>
          <cell r="C36" t="str">
            <v xml:space="preserve">UN    </v>
          </cell>
          <cell r="D36">
            <v>3.26</v>
          </cell>
        </row>
        <row r="37">
          <cell r="A37">
            <v>39138</v>
          </cell>
          <cell r="B37" t="str">
            <v xml:space="preserve">ABRACADEIRA EM ACO PARA AMARRACAO DE ELETRODUTOS, TIPO U SIMPLES, COM 3/4"                                                                                                                                                                                                                                                                                                                                                                                                                                </v>
          </cell>
          <cell r="C37" t="str">
            <v xml:space="preserve">UN    </v>
          </cell>
          <cell r="D37">
            <v>1.22</v>
          </cell>
        </row>
        <row r="38">
          <cell r="A38">
            <v>39136</v>
          </cell>
          <cell r="B38" t="str">
            <v xml:space="preserve">ABRACADEIRA EM ACO PARA AMARRACAO DE ELETRODUTOS, TIPO U SIMPLES, COM 3/8"                                                                                                                                                                                                                                                                                                                                                                                                                                </v>
          </cell>
          <cell r="C38" t="str">
            <v xml:space="preserve">UN    </v>
          </cell>
          <cell r="D38">
            <v>0.81</v>
          </cell>
        </row>
        <row r="39">
          <cell r="A39">
            <v>39144</v>
          </cell>
          <cell r="B39" t="str">
            <v xml:space="preserve">ABRACADEIRA EM ACO PARA AMARRACAO DE ELETRODUTOS, TIPO U SIMPLES, COM 3"                                                                                                                                                                                                                                                                                                                                                                                                                                  </v>
          </cell>
          <cell r="C39" t="str">
            <v xml:space="preserve">UN    </v>
          </cell>
          <cell r="D39">
            <v>5.31</v>
          </cell>
        </row>
        <row r="40">
          <cell r="A40">
            <v>39145</v>
          </cell>
          <cell r="B40" t="str">
            <v xml:space="preserve">ABRACADEIRA EM ACO PARA AMARRACAO DE ELETRODUTOS, TIPO U SIMPLES, COM 4"                                                                                                                                                                                                                                                                                                                                                                                                                                  </v>
          </cell>
          <cell r="C40" t="str">
            <v xml:space="preserve">UN    </v>
          </cell>
          <cell r="D40">
            <v>8.74</v>
          </cell>
        </row>
        <row r="41">
          <cell r="A41">
            <v>12615</v>
          </cell>
          <cell r="B41" t="str">
            <v xml:space="preserve">ABRACADEIRA PVC, PARA CALHA PLUVIAL, DIAMETRO ENTRE *80 E 100* MM, PARA DRENAGEM PLUVIAL PREDIAL                                                                                                                                                                                                                                                                                                                                                                                                          </v>
          </cell>
          <cell r="C41" t="str">
            <v xml:space="preserve">UN    </v>
          </cell>
          <cell r="D41">
            <v>13.08</v>
          </cell>
        </row>
        <row r="42">
          <cell r="A42">
            <v>11927</v>
          </cell>
          <cell r="B42" t="str">
            <v xml:space="preserve">ABRACADEIRA, GALVANIZADA/ZINCADA, ROSCA SEM FIM, PARAFUSO INOX, LARGURA  FITA *12,6 A *14 MM, D = 2" A 2 1/2"                                                                                                                                                                                                                                                                                                                                                                                             </v>
          </cell>
          <cell r="C42" t="str">
            <v xml:space="preserve">UN    </v>
          </cell>
          <cell r="D42">
            <v>6.3</v>
          </cell>
        </row>
        <row r="43">
          <cell r="A43">
            <v>11928</v>
          </cell>
          <cell r="B43" t="str">
            <v xml:space="preserve">ABRACADEIRA, GALVANIZADA/ZINCADA, ROSCA SEM FIM, PARAFUSO INOX, LARGURA  FITA *12,6 A *14 MM, D = 3" A 3 3/4"                                                                                                                                                                                                                                                                                                                                                                                             </v>
          </cell>
          <cell r="C43" t="str">
            <v xml:space="preserve">UN    </v>
          </cell>
          <cell r="D43">
            <v>7.22</v>
          </cell>
        </row>
        <row r="44">
          <cell r="A44">
            <v>11929</v>
          </cell>
          <cell r="B44" t="str">
            <v xml:space="preserve">ABRACADEIRA, GALVANIZADA/ZINCADA, ROSCA SEM FIM, PARAFUSO INOX, LARGURA  FITA *12,6 A *14 MM, D = 4" A 4 3/4"                                                                                                                                                                                                                                                                                                                                                                                             </v>
          </cell>
          <cell r="C44" t="str">
            <v xml:space="preserve">UN    </v>
          </cell>
          <cell r="D44">
            <v>11.17</v>
          </cell>
        </row>
        <row r="45">
          <cell r="A45">
            <v>36801</v>
          </cell>
          <cell r="B45" t="str">
            <v xml:space="preserve">ACABAMENTO DE METAL CROMADO PARA REGISTRO PEQUENO, DE PAREDE, 1/2 " OU 3/4 "                                                                                                                                                                                                                                                                                                                                                                                                                              </v>
          </cell>
          <cell r="C45" t="str">
            <v xml:space="preserve">UN    </v>
          </cell>
          <cell r="D45">
            <v>29.14</v>
          </cell>
        </row>
        <row r="46">
          <cell r="A46">
            <v>36246</v>
          </cell>
          <cell r="B46" t="str">
            <v xml:space="preserve">ACABAMENTO SIMPLES/CONVENCIONAL PARA FORRO PVC, TIPO "U" OU "C", COR BRANCA, COMPRIMENTO 6 M                                                                                                                                                                                                                                                                                                                                                                                                              </v>
          </cell>
          <cell r="C46" t="str">
            <v xml:space="preserve">M     </v>
          </cell>
          <cell r="D46">
            <v>5.73</v>
          </cell>
        </row>
        <row r="47">
          <cell r="A47">
            <v>37600</v>
          </cell>
          <cell r="B47" t="str">
            <v xml:space="preserve">ACESSORIO DE LIGACAO NAO ELETRICO PARA CARGAS EXPLOSIVAS, TUBO DE 6 M                                                                                                                                                                                                                                                                                                                                                                                                                                     </v>
          </cell>
          <cell r="C47" t="str">
            <v xml:space="preserve">UN    </v>
          </cell>
          <cell r="D47">
            <v>104.86</v>
          </cell>
        </row>
        <row r="48">
          <cell r="A48">
            <v>37599</v>
          </cell>
          <cell r="B48" t="str">
            <v xml:space="preserve">ACESSORIO INICIADOR NAO ELETRICO, TUBO DE 6 M, TEMPO DE RETARDO DE *160* MS                                                                                                                                                                                                                                                                                                                                                                                                                               </v>
          </cell>
          <cell r="C48" t="str">
            <v xml:space="preserve">UN    </v>
          </cell>
          <cell r="D48">
            <v>97.6</v>
          </cell>
        </row>
        <row r="49">
          <cell r="A49">
            <v>1</v>
          </cell>
          <cell r="B49" t="str">
            <v xml:space="preserve">ACETILENO (RECARGA DE GAS ACETILENO PARA CILINDRO DE CONJUNTO OXICORTE GRANDE) NAO INCLUI TROCA/MANUTENCAO DO CILINDRO                                                                                                                                                                                                                                                                                                                                                                                    </v>
          </cell>
          <cell r="C49" t="str">
            <v xml:space="preserve">KG    </v>
          </cell>
          <cell r="D49">
            <v>100</v>
          </cell>
        </row>
        <row r="50">
          <cell r="A50">
            <v>3</v>
          </cell>
          <cell r="B50" t="str">
            <v xml:space="preserve">ACIDO CLORIDRICO / ACIDO MURIATICO, DILUICAO 10% A 12% PARA USO EM LIMPEZA                                                                                                                                                                                                                                                                                                                                                                                                                                </v>
          </cell>
          <cell r="C50" t="str">
            <v xml:space="preserve">L     </v>
          </cell>
          <cell r="D50">
            <v>15.87</v>
          </cell>
        </row>
        <row r="51">
          <cell r="A51">
            <v>43054</v>
          </cell>
          <cell r="B51" t="str">
            <v xml:space="preserve">ACO CA-25, 10,0 MM, OU 12,5 MM, OU 16,0 MM, OU 20,0 MM, OU 25,0 MM, VERGALHAO                                                                                                                                                                                                                                                                                                                                                                                                                             </v>
          </cell>
          <cell r="C51" t="str">
            <v xml:space="preserve">KG    </v>
          </cell>
          <cell r="D51">
            <v>7.85</v>
          </cell>
        </row>
        <row r="52">
          <cell r="A52">
            <v>42402</v>
          </cell>
          <cell r="B52" t="str">
            <v xml:space="preserve">ACO CA-25, 16,0 MM, BARRA DE TRANSFERENCIA                                                                                                                                                                                                                                                                                                                                                                                                                                                                </v>
          </cell>
          <cell r="C52" t="str">
            <v xml:space="preserve">KG    </v>
          </cell>
          <cell r="D52">
            <v>7.5</v>
          </cell>
        </row>
        <row r="53">
          <cell r="A53">
            <v>42403</v>
          </cell>
          <cell r="B53" t="str">
            <v xml:space="preserve">ACO CA-25, 20,0 MM, BARRA DE TRANSFERENCIA                                                                                                                                                                                                                                                                                                                                                                                                                                                                </v>
          </cell>
          <cell r="C53" t="str">
            <v xml:space="preserve">KG    </v>
          </cell>
          <cell r="D53">
            <v>9.6199999999999992</v>
          </cell>
        </row>
        <row r="54">
          <cell r="A54">
            <v>42404</v>
          </cell>
          <cell r="B54" t="str">
            <v xml:space="preserve">ACO CA-25, 25,0 MM, BARRA DE TRANSFERENCIA                                                                                                                                                                                                                                                                                                                                                                                                                                                                </v>
          </cell>
          <cell r="C54" t="str">
            <v xml:space="preserve">KG    </v>
          </cell>
          <cell r="D54">
            <v>9.57</v>
          </cell>
        </row>
        <row r="55">
          <cell r="A55">
            <v>42405</v>
          </cell>
          <cell r="B55" t="str">
            <v xml:space="preserve">ACO CA-25, 32,0 MM, BARRA DE TRANSFERENCIA                                                                                                                                                                                                                                                                                                                                                                                                                                                                </v>
          </cell>
          <cell r="C55" t="str">
            <v xml:space="preserve">KG    </v>
          </cell>
          <cell r="D55">
            <v>10.19</v>
          </cell>
        </row>
        <row r="56">
          <cell r="A56">
            <v>34341</v>
          </cell>
          <cell r="B56" t="str">
            <v xml:space="preserve">ACO CA-25, 32,0 MM, VERGALHAO                                                                                                                                                                                                                                                                                                                                                                                                                                                                             </v>
          </cell>
          <cell r="C56" t="str">
            <v xml:space="preserve">KG    </v>
          </cell>
          <cell r="D56">
            <v>8.85</v>
          </cell>
        </row>
        <row r="57">
          <cell r="A57">
            <v>43053</v>
          </cell>
          <cell r="B57" t="str">
            <v xml:space="preserve">ACO CA-25, 6,3 MM OU 8,0 MM, VERGALHAO                                                                                                                                                                                                                                                                                                                                                                                                                                                                    </v>
          </cell>
          <cell r="C57" t="str">
            <v xml:space="preserve">KG    </v>
          </cell>
          <cell r="D57">
            <v>7.01</v>
          </cell>
        </row>
        <row r="58">
          <cell r="A58">
            <v>43058</v>
          </cell>
          <cell r="B58" t="str">
            <v xml:space="preserve">ACO CA-50, 10,0 MM, OU 12,5 MM, OU 16,0 MM, OU 20,0 MM, DOBRADO E CORTADO                                                                                                                                                                                                                                                                                                                                                                                                                                 </v>
          </cell>
          <cell r="C58" t="str">
            <v xml:space="preserve">KG    </v>
          </cell>
          <cell r="D58">
            <v>7.27</v>
          </cell>
        </row>
        <row r="59">
          <cell r="A59">
            <v>34</v>
          </cell>
          <cell r="B59" t="str">
            <v xml:space="preserve">ACO CA-50, 10,0 MM, VERGALHAO                                                                                                                                                                                                                                                                                                                                                                                                                                                                             </v>
          </cell>
          <cell r="C59" t="str">
            <v xml:space="preserve">KG    </v>
          </cell>
          <cell r="D59">
            <v>7.31</v>
          </cell>
        </row>
        <row r="60">
          <cell r="A60">
            <v>43055</v>
          </cell>
          <cell r="B60" t="str">
            <v xml:space="preserve">ACO CA-50, 12,5 MM OU 16,0 MM, VERGALHAO                                                                                                                                                                                                                                                                                                                                                                                                                                                                  </v>
          </cell>
          <cell r="C60" t="str">
            <v xml:space="preserve">KG    </v>
          </cell>
          <cell r="D60">
            <v>6.33</v>
          </cell>
        </row>
        <row r="61">
          <cell r="A61">
            <v>43056</v>
          </cell>
          <cell r="B61" t="str">
            <v xml:space="preserve">ACO CA-50, 20,0 MM OU 25,0 MM, VERGALHAO                                                                                                                                                                                                                                                                                                                                                                                                                                                                  </v>
          </cell>
          <cell r="C61" t="str">
            <v xml:space="preserve">KG    </v>
          </cell>
          <cell r="D61">
            <v>7.3</v>
          </cell>
        </row>
        <row r="62">
          <cell r="A62">
            <v>43057</v>
          </cell>
          <cell r="B62" t="str">
            <v xml:space="preserve">ACO CA-50, 32,0 MM, VERGALHAO                                                                                                                                                                                                                                                                                                                                                                                                                                                                             </v>
          </cell>
          <cell r="C62" t="str">
            <v xml:space="preserve">KG    </v>
          </cell>
          <cell r="D62">
            <v>8.02</v>
          </cell>
        </row>
        <row r="63">
          <cell r="A63">
            <v>34449</v>
          </cell>
          <cell r="B63" t="str">
            <v xml:space="preserve">ACO CA-50, 6,3 MM, DOBRADO E CORTADO                                                                                                                                                                                                                                                                                                                                                                                                                                                                      </v>
          </cell>
          <cell r="C63" t="str">
            <v xml:space="preserve">KG    </v>
          </cell>
          <cell r="D63">
            <v>8.57</v>
          </cell>
        </row>
        <row r="64">
          <cell r="A64">
            <v>32</v>
          </cell>
          <cell r="B64" t="str">
            <v xml:space="preserve">ACO CA-50, 6,3 MM, VERGALHAO                                                                                                                                                                                                                                                                                                                                                                                                                                                                              </v>
          </cell>
          <cell r="C64" t="str">
            <v xml:space="preserve">KG    </v>
          </cell>
          <cell r="D64">
            <v>7.71</v>
          </cell>
        </row>
        <row r="65">
          <cell r="A65">
            <v>33</v>
          </cell>
          <cell r="B65" t="str">
            <v xml:space="preserve">ACO CA-50, 8,0 MM, VERGALHAO                                                                                                                                                                                                                                                                                                                                                                                                                                                                              </v>
          </cell>
          <cell r="C65" t="str">
            <v xml:space="preserve">KG    </v>
          </cell>
          <cell r="D65">
            <v>7.75</v>
          </cell>
        </row>
        <row r="66">
          <cell r="A66">
            <v>43061</v>
          </cell>
          <cell r="B66" t="str">
            <v xml:space="preserve">ACO CA-60, 4,2 MM OU 5,0 MM, DOBRADO E CORTADO                                                                                                                                                                                                                                                                                                                                                                                                                                                            </v>
          </cell>
          <cell r="C66" t="str">
            <v xml:space="preserve">KG    </v>
          </cell>
          <cell r="D66">
            <v>7.24</v>
          </cell>
        </row>
        <row r="67">
          <cell r="A67">
            <v>43059</v>
          </cell>
          <cell r="B67" t="str">
            <v xml:space="preserve">ACO CA-60, 4,2 MM, OU 5,0 MM, OU 6,0 MM, OU 7,0 MM, VERGALHAO                                                                                                                                                                                                                                                                                                                                                                                                                                             </v>
          </cell>
          <cell r="C67" t="str">
            <v xml:space="preserve">KG    </v>
          </cell>
          <cell r="D67">
            <v>6.91</v>
          </cell>
        </row>
        <row r="68">
          <cell r="A68">
            <v>43062</v>
          </cell>
          <cell r="B68" t="str">
            <v xml:space="preserve">ACO CA-60, 6,0 MM OU 7,0 MM, DOBRADO E CORTADO                                                                                                                                                                                                                                                                                                                                                                                                                                                            </v>
          </cell>
          <cell r="C68" t="str">
            <v xml:space="preserve">KG    </v>
          </cell>
          <cell r="D68">
            <v>7.66</v>
          </cell>
        </row>
        <row r="69">
          <cell r="A69">
            <v>43060</v>
          </cell>
          <cell r="B69" t="str">
            <v xml:space="preserve">ACO CA-60, 8,0 MM OU 9,5 MM, VERGALHAO                                                                                                                                                                                                                                                                                                                                                                                                                                                                    </v>
          </cell>
          <cell r="C69" t="str">
            <v xml:space="preserve">KG    </v>
          </cell>
          <cell r="D69">
            <v>6.02</v>
          </cell>
        </row>
        <row r="70">
          <cell r="A70">
            <v>40410</v>
          </cell>
          <cell r="B70" t="str">
            <v xml:space="preserve">ACOPLAMENTO RIGIDO EM FERRO FUNDIDO PARA SISTEMA DE TUBULACAO RANHURADA, DN 50 MM (2")                                                                                                                                                                                                                                                                                                                                                                                                                    </v>
          </cell>
          <cell r="C70" t="str">
            <v xml:space="preserve">UN    </v>
          </cell>
          <cell r="D70">
            <v>23.71</v>
          </cell>
        </row>
        <row r="71">
          <cell r="A71">
            <v>40411</v>
          </cell>
          <cell r="B71" t="str">
            <v xml:space="preserve">ACOPLAMENTO RIGIDO EM FERRO FUNDIDO PARA SISTEMA DE TUBULACAO RANHURADA, DN 65 MM (2 1/2")                                                                                                                                                                                                                                                                                                                                                                                                                </v>
          </cell>
          <cell r="C71" t="str">
            <v xml:space="preserve">UN    </v>
          </cell>
          <cell r="D71">
            <v>25.73</v>
          </cell>
        </row>
        <row r="72">
          <cell r="A72">
            <v>40412</v>
          </cell>
          <cell r="B72" t="str">
            <v xml:space="preserve">ACOPLAMENTO RIGIDO EM FERRO FUNDIDO PARA SISTEMA DE TUBULACAO RANHURADA, DN 80 MM (3")                                                                                                                                                                                                                                                                                                                                                                                                                    </v>
          </cell>
          <cell r="C72" t="str">
            <v xml:space="preserve">UN    </v>
          </cell>
          <cell r="D72">
            <v>28.88</v>
          </cell>
        </row>
        <row r="73">
          <cell r="A73">
            <v>44254</v>
          </cell>
          <cell r="B73" t="str">
            <v xml:space="preserve">ADAPTADOR CPVC, ROSCAVEL, COM FLANGES E ANEL DE VEDACAO, 15 MM, CAIXA D'AGUA PARA AGUA QUENTE                                                                                                                                                                                                                                                                                                                                                                                                             </v>
          </cell>
          <cell r="C73" t="str">
            <v xml:space="preserve">UN    </v>
          </cell>
          <cell r="D73">
            <v>27.74</v>
          </cell>
        </row>
        <row r="74">
          <cell r="A74">
            <v>44255</v>
          </cell>
          <cell r="B74" t="str">
            <v xml:space="preserve">ADAPTADOR CPVC, ROSCAVEL, COM FLANGES E ANEL DE VEDACAO, 22 MM, CAIXA D'AGUA PARA AGUA QUENTE                                                                                                                                                                                                                                                                                                                                                                                                             </v>
          </cell>
          <cell r="C74" t="str">
            <v xml:space="preserve">UN    </v>
          </cell>
          <cell r="D74">
            <v>30.75</v>
          </cell>
        </row>
        <row r="75">
          <cell r="A75">
            <v>44256</v>
          </cell>
          <cell r="B75" t="str">
            <v xml:space="preserve">ADAPTADOR CPVC, ROSCAVEL, COM FLANGES E ANEL DE VEDACAO, 28 MM, CAIXA D'AGUA PARA AGUA QUENTE                                                                                                                                                                                                                                                                                                                                                                                                             </v>
          </cell>
          <cell r="C75" t="str">
            <v xml:space="preserve">UN    </v>
          </cell>
          <cell r="D75">
            <v>34.729999999999997</v>
          </cell>
        </row>
        <row r="76">
          <cell r="A76">
            <v>44257</v>
          </cell>
          <cell r="B76" t="str">
            <v xml:space="preserve">ADAPTADOR CPVC, ROSCAVEL, COM FLANGES E ANEL DE VEDACAO, 35 MM, CAIXA D'AGUA PARA AGUA QUENTE                                                                                                                                                                                                                                                                                                                                                                                                             </v>
          </cell>
          <cell r="C76" t="str">
            <v xml:space="preserve">UN    </v>
          </cell>
          <cell r="D76">
            <v>54.95</v>
          </cell>
        </row>
        <row r="77">
          <cell r="A77">
            <v>44258</v>
          </cell>
          <cell r="B77" t="str">
            <v xml:space="preserve">ADAPTADOR CPVC, ROSCAVEL, COM FLANGES E ANEL DE VEDACAO, 42 MM, CAIXA D'AGUA PARA AGUA QUENTE                                                                                                                                                                                                                                                                                                                                                                                                             </v>
          </cell>
          <cell r="C77" t="str">
            <v xml:space="preserve">UN    </v>
          </cell>
          <cell r="D77">
            <v>62.79</v>
          </cell>
        </row>
        <row r="78">
          <cell r="A78">
            <v>44259</v>
          </cell>
          <cell r="B78" t="str">
            <v xml:space="preserve">ADAPTADOR CPVC, ROSCAVEL, COM FLANGES E ANEL DE VEDACAO, 54 MM, CAIXA D'AGUA PARA AGUA QUENTE                                                                                                                                                                                                                                                                                                                                                                                                             </v>
          </cell>
          <cell r="C78" t="str">
            <v xml:space="preserve">UN    </v>
          </cell>
          <cell r="D78">
            <v>86.19</v>
          </cell>
        </row>
        <row r="79">
          <cell r="A79">
            <v>37997</v>
          </cell>
          <cell r="B79" t="str">
            <v xml:space="preserve">ADAPTADOR CPVC, SOLDAVEL, 15 MM, PARA AGUA QUENTE                                                                                                                                                                                                                                                                                                                                                                                                                                                         </v>
          </cell>
          <cell r="C79" t="str">
            <v xml:space="preserve">UN    </v>
          </cell>
          <cell r="D79">
            <v>16.53</v>
          </cell>
        </row>
        <row r="80">
          <cell r="A80">
            <v>37998</v>
          </cell>
          <cell r="B80" t="str">
            <v xml:space="preserve">ADAPTADOR CPVC, SOLDAVEL, 22 MM, PARA AGUA QUENTE                                                                                                                                                                                                                                                                                                                                                                                                                                                         </v>
          </cell>
          <cell r="C80" t="str">
            <v xml:space="preserve">UN    </v>
          </cell>
          <cell r="D80">
            <v>22.12</v>
          </cell>
        </row>
        <row r="81">
          <cell r="A81">
            <v>55</v>
          </cell>
          <cell r="B81" t="str">
            <v xml:space="preserve">ADAPTADOR DE COMPRESSAO EM POLIPROPILENO (PP), PARA TUBO EM PEAD, 20 MM X 1/2", PARA LIGACAO PREDIAL DE AGUA (NTS 179)                                                                                                                                                                                                                                                                                                                                                                                    </v>
          </cell>
          <cell r="C81" t="str">
            <v xml:space="preserve">UN    </v>
          </cell>
          <cell r="D81">
            <v>4.2</v>
          </cell>
        </row>
        <row r="82">
          <cell r="A82">
            <v>61</v>
          </cell>
          <cell r="B82" t="str">
            <v xml:space="preserve">ADAPTADOR DE COMPRESSAO EM POLIPROPILENO (PP), PARA TUBO EM PEAD, 20 MM X 3/4", PARA LIGACAO PREDIAL DE AGUA (NTS 179)                                                                                                                                                                                                                                                                                                                                                                                    </v>
          </cell>
          <cell r="C82" t="str">
            <v xml:space="preserve">UN    </v>
          </cell>
          <cell r="D82">
            <v>3.97</v>
          </cell>
        </row>
        <row r="83">
          <cell r="A83">
            <v>62</v>
          </cell>
          <cell r="B83" t="str">
            <v xml:space="preserve">ADAPTADOR DE COMPRESSAO EM POLIPROPILENO (PP), PARA TUBO EM PEAD, 32 MM X 1", PARA LIGACAO PREDIAL DE AGUA (NTS 179)                                                                                                                                                                                                                                                                                                                                                                                      </v>
          </cell>
          <cell r="C83" t="str">
            <v xml:space="preserve">UN    </v>
          </cell>
          <cell r="D83">
            <v>8.23</v>
          </cell>
        </row>
        <row r="84">
          <cell r="A84">
            <v>10899</v>
          </cell>
          <cell r="B84" t="str">
            <v xml:space="preserve">ADAPTADOR EM LATAO, ENGATE RAPIDO 2 1/2" X ROSCA INTERNA 5 FIOS 2 1/2", PARA INSTALACAO PREDIAL DE COMBATE A INCENDIO                                                                                                                                                                                                                                                                                                                                                                                     </v>
          </cell>
          <cell r="C84" t="str">
            <v xml:space="preserve">UN    </v>
          </cell>
          <cell r="D84">
            <v>125.29</v>
          </cell>
        </row>
        <row r="85">
          <cell r="A85">
            <v>10900</v>
          </cell>
          <cell r="B85" t="str">
            <v xml:space="preserve">ADAPTADOR EM LATAO, ENGATE RAPIDO1 1/2" X ROSCA INTERNA 5 FIOS 2 1/2", PARA INSTALACAO PREDIAL DE COMBATE A INCENDIO                                                                                                                                                                                                                                                                                                                                                                                      </v>
          </cell>
          <cell r="C85" t="str">
            <v xml:space="preserve">UN    </v>
          </cell>
          <cell r="D85">
            <v>98.05</v>
          </cell>
        </row>
        <row r="86">
          <cell r="A86">
            <v>103</v>
          </cell>
          <cell r="B86" t="str">
            <v xml:space="preserve">ADAPTADOR PVC SOLDAVEL CURTO COM BOLSA E ROSCA, 110 MM X 4", PARA AGUA FRIA                                                                                                                                                                                                                                                                                                                                                                                                                               </v>
          </cell>
          <cell r="C86" t="str">
            <v xml:space="preserve">UN    </v>
          </cell>
          <cell r="D86">
            <v>43.53</v>
          </cell>
        </row>
        <row r="87">
          <cell r="A87">
            <v>107</v>
          </cell>
          <cell r="B87" t="str">
            <v xml:space="preserve">ADAPTADOR PVC SOLDAVEL CURTO COM BOLSA E ROSCA, 20 MM X 1/2", PARA AGUA FRIA                                                                                                                                                                                                                                                                                                                                                                                                                              </v>
          </cell>
          <cell r="C87" t="str">
            <v xml:space="preserve">UN    </v>
          </cell>
          <cell r="D87">
            <v>0.82</v>
          </cell>
        </row>
        <row r="88">
          <cell r="A88">
            <v>65</v>
          </cell>
          <cell r="B88" t="str">
            <v xml:space="preserve">ADAPTADOR PVC SOLDAVEL CURTO COM BOLSA E ROSCA, 25 MM X 3/4", PARA AGUA FRIA                                                                                                                                                                                                                                                                                                                                                                                                                              </v>
          </cell>
          <cell r="C88" t="str">
            <v xml:space="preserve">UN    </v>
          </cell>
          <cell r="D88">
            <v>0.9</v>
          </cell>
        </row>
        <row r="89">
          <cell r="A89">
            <v>108</v>
          </cell>
          <cell r="B89" t="str">
            <v xml:space="preserve">ADAPTADOR PVC SOLDAVEL CURTO COM BOLSA E ROSCA, 32 MM X 1", PARA AGUA FRIA                                                                                                                                                                                                                                                                                                                                                                                                                                </v>
          </cell>
          <cell r="C89" t="str">
            <v xml:space="preserve">UN    </v>
          </cell>
          <cell r="D89">
            <v>1.8</v>
          </cell>
        </row>
        <row r="90">
          <cell r="A90">
            <v>110</v>
          </cell>
          <cell r="B90" t="str">
            <v xml:space="preserve">ADAPTADOR PVC SOLDAVEL CURTO COM BOLSA E ROSCA, 40 MM X 1 1/2", PARA AGUA FRIA                                                                                                                                                                                                                                                                                                                                                                                                                            </v>
          </cell>
          <cell r="C90" t="str">
            <v xml:space="preserve">UN    </v>
          </cell>
          <cell r="D90">
            <v>6.26</v>
          </cell>
        </row>
        <row r="91">
          <cell r="A91">
            <v>109</v>
          </cell>
          <cell r="B91" t="str">
            <v xml:space="preserve">ADAPTADOR PVC SOLDAVEL CURTO COM BOLSA E ROSCA, 40 MM X 1 1/4", PARA AGUA FRIA                                                                                                                                                                                                                                                                                                                                                                                                                            </v>
          </cell>
          <cell r="C91" t="str">
            <v xml:space="preserve">UN    </v>
          </cell>
          <cell r="D91">
            <v>3.73</v>
          </cell>
        </row>
        <row r="92">
          <cell r="A92">
            <v>111</v>
          </cell>
          <cell r="B92" t="str">
            <v xml:space="preserve">ADAPTADOR PVC SOLDAVEL CURTO COM BOLSA E ROSCA, 50 MM X 1 1/4", PARA AGUA FRIA                                                                                                                                                                                                                                                                                                                                                                                                                            </v>
          </cell>
          <cell r="C92" t="str">
            <v xml:space="preserve">UN    </v>
          </cell>
          <cell r="D92">
            <v>8.4700000000000006</v>
          </cell>
        </row>
        <row r="93">
          <cell r="A93">
            <v>112</v>
          </cell>
          <cell r="B93" t="str">
            <v xml:space="preserve">ADAPTADOR PVC SOLDAVEL CURTO COM BOLSA E ROSCA, 50 MM X1 1/2", PARA AGUA FRIA                                                                                                                                                                                                                                                                                                                                                                                                                             </v>
          </cell>
          <cell r="C93" t="str">
            <v xml:space="preserve">UN    </v>
          </cell>
          <cell r="D93">
            <v>4.49</v>
          </cell>
        </row>
        <row r="94">
          <cell r="A94">
            <v>113</v>
          </cell>
          <cell r="B94" t="str">
            <v xml:space="preserve">ADAPTADOR PVC SOLDAVEL CURTO COM BOLSA E ROSCA, 60 MM X 2", PARA AGUA FRIA                                                                                                                                                                                                                                                                                                                                                                                                                                </v>
          </cell>
          <cell r="C94" t="str">
            <v xml:space="preserve">UN    </v>
          </cell>
          <cell r="D94">
            <v>11.24</v>
          </cell>
        </row>
        <row r="95">
          <cell r="A95">
            <v>104</v>
          </cell>
          <cell r="B95" t="str">
            <v xml:space="preserve">ADAPTADOR PVC SOLDAVEL CURTO COM BOLSA E ROSCA, 75 MM X 2 1/2", PARA AGUA FRIA                                                                                                                                                                                                                                                                                                                                                                                                                            </v>
          </cell>
          <cell r="C95" t="str">
            <v xml:space="preserve">UN    </v>
          </cell>
          <cell r="D95">
            <v>19.57</v>
          </cell>
        </row>
        <row r="96">
          <cell r="A96">
            <v>102</v>
          </cell>
          <cell r="B96" t="str">
            <v xml:space="preserve">ADAPTADOR PVC SOLDAVEL CURTO COM BOLSA E ROSCA, 85 MM X 3", PARA AGUA FRIA                                                                                                                                                                                                                                                                                                                                                                                                                                </v>
          </cell>
          <cell r="C96" t="str">
            <v xml:space="preserve">UN    </v>
          </cell>
          <cell r="D96">
            <v>26.98</v>
          </cell>
        </row>
        <row r="97">
          <cell r="A97">
            <v>95</v>
          </cell>
          <cell r="B97" t="str">
            <v xml:space="preserve">ADAPTADOR PVC SOLDAVEL, COM FLANGE E ANEL DE VEDACAO, 20 MM X 1/2", PARA CAIXA D'AGUA                                                                                                                                                                                                                                                                                                                                                                                                                     </v>
          </cell>
          <cell r="C97" t="str">
            <v xml:space="preserve">UN    </v>
          </cell>
          <cell r="D97">
            <v>11.4</v>
          </cell>
        </row>
        <row r="98">
          <cell r="A98">
            <v>96</v>
          </cell>
          <cell r="B98" t="str">
            <v xml:space="preserve">ADAPTADOR PVC SOLDAVEL, COM FLANGE E ANEL DE VEDACAO, 25 MM X 3/4", PARA CAIXA D'AGUA                                                                                                                                                                                                                                                                                                                                                                                                                     </v>
          </cell>
          <cell r="C98" t="str">
            <v xml:space="preserve">UN    </v>
          </cell>
          <cell r="D98">
            <v>12.4</v>
          </cell>
        </row>
        <row r="99">
          <cell r="A99">
            <v>97</v>
          </cell>
          <cell r="B99" t="str">
            <v xml:space="preserve">ADAPTADOR PVC SOLDAVEL, COM FLANGE E ANEL DE VEDACAO, 32 MM X 1", PARA CAIXA D'AGUA                                                                                                                                                                                                                                                                                                                                                                                                                       </v>
          </cell>
          <cell r="C99" t="str">
            <v xml:space="preserve">UN    </v>
          </cell>
          <cell r="D99">
            <v>18.649999999999999</v>
          </cell>
        </row>
        <row r="100">
          <cell r="A100">
            <v>98</v>
          </cell>
          <cell r="B100" t="str">
            <v xml:space="preserve">ADAPTADOR PVC SOLDAVEL, COM FLANGE E ANEL DE VEDACAO, 40 MM X 1 1/4", PARA CAIXA D'AGUA                                                                                                                                                                                                                                                                                                                                                                                                                   </v>
          </cell>
          <cell r="C100" t="str">
            <v xml:space="preserve">UN    </v>
          </cell>
          <cell r="D100">
            <v>27.93</v>
          </cell>
        </row>
        <row r="101">
          <cell r="A101">
            <v>99</v>
          </cell>
          <cell r="B101" t="str">
            <v xml:space="preserve">ADAPTADOR PVC SOLDAVEL, COM FLANGE E ANEL DE VEDACAO, 50 MM X 1 1/2", PARA CAIXA D'AGUA                                                                                                                                                                                                                                                                                                                                                                                                                   </v>
          </cell>
          <cell r="C101" t="str">
            <v xml:space="preserve">UN    </v>
          </cell>
          <cell r="D101">
            <v>26.39</v>
          </cell>
        </row>
        <row r="102">
          <cell r="A102">
            <v>100</v>
          </cell>
          <cell r="B102" t="str">
            <v xml:space="preserve">ADAPTADOR PVC SOLDAVEL, COM FLANGES E ANEL DE VEDACAO, 60 MM X 2", PARA CAIXA D' AGUA                                                                                                                                                                                                                                                                                                                                                                                                                     </v>
          </cell>
          <cell r="C102" t="str">
            <v xml:space="preserve">UN    </v>
          </cell>
          <cell r="D102">
            <v>46.11</v>
          </cell>
        </row>
        <row r="103">
          <cell r="A103">
            <v>75</v>
          </cell>
          <cell r="B103" t="str">
            <v xml:space="preserve">ADAPTADOR PVC SOLDAVEL, COM FLANGES LIVRES, 110 MM X 4", PARA CAIXA D' AGUA                                                                                                                                                                                                                                                                                                                                                                                                                               </v>
          </cell>
          <cell r="C103" t="str">
            <v xml:space="preserve">UN    </v>
          </cell>
          <cell r="D103">
            <v>268.86</v>
          </cell>
        </row>
        <row r="104">
          <cell r="A104">
            <v>83</v>
          </cell>
          <cell r="B104" t="str">
            <v xml:space="preserve">ADAPTADOR PVC SOLDAVEL, COM FLANGES LIVRES, 75 MM X 2  1/2", PARA CAIXA D' AGUA                                                                                                                                                                                                                                                                                                                                                                                                                           </v>
          </cell>
          <cell r="C104" t="str">
            <v xml:space="preserve">UN    </v>
          </cell>
          <cell r="D104">
            <v>214.94</v>
          </cell>
        </row>
        <row r="105">
          <cell r="A105">
            <v>74</v>
          </cell>
          <cell r="B105" t="str">
            <v xml:space="preserve">ADAPTADOR PVC SOLDAVEL, COM FLANGES LIVRES, 85 MM X 3", PARA CAIXA D' AGUA                                                                                                                                                                                                                                                                                                                                                                                                                                </v>
          </cell>
          <cell r="C105" t="str">
            <v xml:space="preserve">UN    </v>
          </cell>
          <cell r="D105">
            <v>307.31</v>
          </cell>
        </row>
        <row r="106">
          <cell r="A106">
            <v>106</v>
          </cell>
          <cell r="B106" t="str">
            <v xml:space="preserve">ADAPTADOR PVC SOLDAVEL, LONGO, COM FLANGE LIVRE,  110 MM X 4", PARA CAIXA D' AGUA                                                                                                                                                                                                                                                                                                                                                                                                                         </v>
          </cell>
          <cell r="C106" t="str">
            <v xml:space="preserve">UN    </v>
          </cell>
          <cell r="D106">
            <v>388.61</v>
          </cell>
        </row>
        <row r="107">
          <cell r="A107">
            <v>88</v>
          </cell>
          <cell r="B107" t="str">
            <v xml:space="preserve">ADAPTADOR PVC SOLDAVEL, LONGO, COM FLANGE LIVRE,  32 MM X 1", PARA CAIXA D' AGUA                                                                                                                                                                                                                                                                                                                                                                                                                          </v>
          </cell>
          <cell r="C107" t="str">
            <v xml:space="preserve">UN    </v>
          </cell>
          <cell r="D107">
            <v>10.92</v>
          </cell>
        </row>
        <row r="108">
          <cell r="A108">
            <v>82</v>
          </cell>
          <cell r="B108" t="str">
            <v xml:space="preserve">ADAPTADOR PVC SOLDAVEL, LONGO, COM FLANGE LIVRE,  75 MM X 2 1/2", PARA CAIXA D' AGUA                                                                                                                                                                                                                                                                                                                                                                                                                      </v>
          </cell>
          <cell r="C108" t="str">
            <v xml:space="preserve">UN    </v>
          </cell>
          <cell r="D108">
            <v>204.5</v>
          </cell>
        </row>
        <row r="109">
          <cell r="A109">
            <v>105</v>
          </cell>
          <cell r="B109" t="str">
            <v xml:space="preserve">ADAPTADOR PVC SOLDAVEL, LONGO, COM FLANGE LIVRE,  85 MM X 3", PARA CAIXA D' AGUA                                                                                                                                                                                                                                                                                                                                                                                                                          </v>
          </cell>
          <cell r="C109" t="str">
            <v xml:space="preserve">UN    </v>
          </cell>
          <cell r="D109">
            <v>289.77999999999997</v>
          </cell>
        </row>
        <row r="110">
          <cell r="A110">
            <v>60</v>
          </cell>
          <cell r="B110" t="str">
            <v xml:space="preserve">ADAPTADOR PVC, COM REGISTRO, PARA PEAD, 20 MM X 3/4", PARA LIGACAO PREDIAL DE AGUA                                                                                                                                                                                                                                                                                                                                                                                                                        </v>
          </cell>
          <cell r="C110" t="str">
            <v xml:space="preserve">UN    </v>
          </cell>
          <cell r="D110">
            <v>5.45</v>
          </cell>
        </row>
        <row r="111">
          <cell r="A111">
            <v>72</v>
          </cell>
          <cell r="B111" t="str">
            <v xml:space="preserve">ADAPTADOR PVC, ROSCAVEL, COM FLANGES E ANEL DE VEDACAO, 1 1/2", PARA CAIXA D'AGUA                                                                                                                                                                                                                                                                                                                                                                                                                         </v>
          </cell>
          <cell r="C111" t="str">
            <v xml:space="preserve">UN    </v>
          </cell>
          <cell r="D111">
            <v>50.62</v>
          </cell>
        </row>
        <row r="112">
          <cell r="A112">
            <v>67</v>
          </cell>
          <cell r="B112" t="str">
            <v xml:space="preserve">ADAPTADOR PVC, ROSCAVEL, COM FLANGES E ANEL DE VEDACAO, 1/2", PARA CAIXA D' AGUA                                                                                                                                                                                                                                                                                                                                                                                                                          </v>
          </cell>
          <cell r="C112" t="str">
            <v xml:space="preserve">UN    </v>
          </cell>
          <cell r="D112">
            <v>16.36</v>
          </cell>
        </row>
        <row r="113">
          <cell r="A113">
            <v>71</v>
          </cell>
          <cell r="B113" t="str">
            <v xml:space="preserve">ADAPTADOR PVC, ROSCAVEL, COM FLANGES E ANEL DE VEDACAO, 1", PARA CAIXA D' AGUA                                                                                                                                                                                                                                                                                                                                                                                                                            </v>
          </cell>
          <cell r="C113" t="str">
            <v xml:space="preserve">UN    </v>
          </cell>
          <cell r="D113">
            <v>31.26</v>
          </cell>
        </row>
        <row r="114">
          <cell r="A114">
            <v>73</v>
          </cell>
          <cell r="B114" t="str">
            <v xml:space="preserve">ADAPTADOR PVC, ROSCAVEL, COM FLANGES E ANEL DE VEDACAO, 3/4", PARA CAIXA D' AGUA                                                                                                                                                                                                                                                                                                                                                                                                                          </v>
          </cell>
          <cell r="C114" t="str">
            <v xml:space="preserve">UN    </v>
          </cell>
          <cell r="D114">
            <v>15.66</v>
          </cell>
        </row>
        <row r="115">
          <cell r="A115">
            <v>46</v>
          </cell>
          <cell r="B115" t="str">
            <v xml:space="preserve">ADAPTADOR, PVC PBA,  BOLSA/ROSCA, JE, DN 75 / DE  85 MM                                                                                                                                                                                                                                                                                                                                                                                                                                                   </v>
          </cell>
          <cell r="C115" t="str">
            <v xml:space="preserve">UN    </v>
          </cell>
          <cell r="D115">
            <v>38.06</v>
          </cell>
        </row>
        <row r="116">
          <cell r="A116">
            <v>47</v>
          </cell>
          <cell r="B116" t="str">
            <v xml:space="preserve">ADAPTADOR, PVC PBA, BOLSA/ROSCA, JE, DN 100 / DE 110 MM                                                                                                                                                                                                                                                                                                                                                                                                                                                   </v>
          </cell>
          <cell r="C116" t="str">
            <v xml:space="preserve">UN    </v>
          </cell>
          <cell r="D116">
            <v>65.069999999999993</v>
          </cell>
        </row>
        <row r="117">
          <cell r="A117">
            <v>48</v>
          </cell>
          <cell r="B117" t="str">
            <v xml:space="preserve">ADAPTADOR, PVC PBA, BOLSA/ROSCA, JE, DN 50 / DE 60 MM                                                                                                                                                                                                                                                                                                                                                                                                                                                     </v>
          </cell>
          <cell r="C117" t="str">
            <v xml:space="preserve">UN    </v>
          </cell>
          <cell r="D117">
            <v>16.97</v>
          </cell>
        </row>
        <row r="118">
          <cell r="A118">
            <v>52</v>
          </cell>
          <cell r="B118" t="str">
            <v xml:space="preserve">ADAPTADOR, PVC PBA, PONTA/ROSCA, JE, DN 50 / DE  60 MM                                                                                                                                                                                                                                                                                                                                                                                                                                                    </v>
          </cell>
          <cell r="C118" t="str">
            <v xml:space="preserve">UN    </v>
          </cell>
          <cell r="D118">
            <v>12.89</v>
          </cell>
        </row>
        <row r="119">
          <cell r="A119">
            <v>43</v>
          </cell>
          <cell r="B119" t="str">
            <v xml:space="preserve">ADAPTADOR, PVC PBA, PONTA/ROSCA, JE, DN 75 / DE  85 MM                                                                                                                                                                                                                                                                                                                                                                                                                                                    </v>
          </cell>
          <cell r="C119" t="str">
            <v xml:space="preserve">UN    </v>
          </cell>
          <cell r="D119">
            <v>43.52</v>
          </cell>
        </row>
        <row r="120">
          <cell r="A120">
            <v>39719</v>
          </cell>
          <cell r="B120" t="str">
            <v xml:space="preserve">ADESIVO / COLA DE CONTATO LIQUIDO, A BASE DE RESINAS, PARA COLAGEM DE ESPUMA PARA ISOLAMENTO TERMICO FLEXIVEL                                                                                                                                                                                                                                                                                                                                                                                             </v>
          </cell>
          <cell r="C120" t="str">
            <v xml:space="preserve">L     </v>
          </cell>
          <cell r="D120">
            <v>193.75</v>
          </cell>
        </row>
        <row r="121">
          <cell r="A121">
            <v>3410</v>
          </cell>
          <cell r="B121" t="str">
            <v xml:space="preserve">ADESIVO / COLA PARA EPS (ISOPOR) E OUTROS MATERIAIS                                                                                                                                                                                                                                                                                                                                                                                                                                                       </v>
          </cell>
          <cell r="C121" t="str">
            <v xml:space="preserve">KG    </v>
          </cell>
          <cell r="D121">
            <v>43.58</v>
          </cell>
        </row>
        <row r="122">
          <cell r="A122">
            <v>4791</v>
          </cell>
          <cell r="B122" t="str">
            <v xml:space="preserve">ADESIVO ACRILICO DE BASE AQUOSA / COLA DE CONTATO                                                                                                                                                                                                                                                                                                                                                                                                                                                         </v>
          </cell>
          <cell r="C122" t="str">
            <v xml:space="preserve">KG    </v>
          </cell>
          <cell r="D122">
            <v>36.53</v>
          </cell>
        </row>
        <row r="123">
          <cell r="A123">
            <v>157</v>
          </cell>
          <cell r="B123" t="str">
            <v xml:space="preserve">ADESIVO ESTRUTURAL A BASE DE RESINA EPOXI PARA INJECAO EM TRINCAS, BICOMPONENTE, BAIXA VISCOSIDADE                                                                                                                                                                                                                                                                                                                                                                                                        </v>
          </cell>
          <cell r="C123" t="str">
            <v xml:space="preserve">KG    </v>
          </cell>
          <cell r="D123">
            <v>162.97999999999999</v>
          </cell>
        </row>
        <row r="124">
          <cell r="A124">
            <v>156</v>
          </cell>
          <cell r="B124" t="str">
            <v xml:space="preserve">ADESIVO ESTRUTURAL A BASE DE RESINA EPOXI, BICOMPONENTE, FLUIDO                                                                                                                                                                                                                                                                                                                                                                                                                                           </v>
          </cell>
          <cell r="C124" t="str">
            <v xml:space="preserve">KG    </v>
          </cell>
          <cell r="D124">
            <v>58.03</v>
          </cell>
        </row>
        <row r="125">
          <cell r="A125">
            <v>131</v>
          </cell>
          <cell r="B125" t="str">
            <v xml:space="preserve">ADESIVO ESTRUTURAL A BASE DE RESINA EPOXI, BICOMPONENTE, PASTOSO (TIXOTROPICO)                                                                                                                                                                                                                                                                                                                                                                                                                            </v>
          </cell>
          <cell r="C125" t="str">
            <v xml:space="preserve">KG    </v>
          </cell>
          <cell r="D125">
            <v>49.63</v>
          </cell>
        </row>
        <row r="126">
          <cell r="A126">
            <v>21114</v>
          </cell>
          <cell r="B126" t="str">
            <v xml:space="preserve">ADESIVO PARA TUBOS CPVC, *75* G                                                                                                                                                                                                                                                                                                                                                                                                                                                                           </v>
          </cell>
          <cell r="C126" t="str">
            <v xml:space="preserve">UN    </v>
          </cell>
          <cell r="D126">
            <v>38.19</v>
          </cell>
        </row>
        <row r="127">
          <cell r="A127">
            <v>119</v>
          </cell>
          <cell r="B127" t="str">
            <v xml:space="preserve">ADESIVO PLASTICO PARA PVC, BISNAGA COM 75 GR                                                                                                                                                                                                                                                                                                                                                                                                                                                              </v>
          </cell>
          <cell r="C127" t="str">
            <v xml:space="preserve">UN    </v>
          </cell>
          <cell r="D127">
            <v>9.68</v>
          </cell>
        </row>
        <row r="128">
          <cell r="A128">
            <v>122</v>
          </cell>
          <cell r="B128" t="str">
            <v xml:space="preserve">ADESIVO PLASTICO PARA PVC, FRASCO COM *850* GR                                                                                                                                                                                                                                                                                                                                                                                                                                                            </v>
          </cell>
          <cell r="C128" t="str">
            <v xml:space="preserve">UN    </v>
          </cell>
          <cell r="D128">
            <v>74.48</v>
          </cell>
        </row>
        <row r="129">
          <cell r="A129">
            <v>20080</v>
          </cell>
          <cell r="B129" t="str">
            <v xml:space="preserve">ADESIVO PLASTICO PARA PVC, FRASCO COM 175 GR                                                                                                                                                                                                                                                                                                                                                                                                                                                              </v>
          </cell>
          <cell r="C129" t="str">
            <v xml:space="preserve">UN    </v>
          </cell>
          <cell r="D129">
            <v>24.31</v>
          </cell>
        </row>
        <row r="130">
          <cell r="A130">
            <v>124</v>
          </cell>
          <cell r="B130" t="str">
            <v xml:space="preserve">ADITIVO ACELERADOR DE PEGA E ENDURECIMENTO PARA ARGAMASSAS E CONCRETOS, LIQUIDO E ISENTO DE CLORETOS                                                                                                                                                                                                                                                                                                                                                                                                      </v>
          </cell>
          <cell r="C130" t="str">
            <v xml:space="preserve">L     </v>
          </cell>
          <cell r="D130">
            <v>19.14</v>
          </cell>
        </row>
        <row r="131">
          <cell r="A131">
            <v>7334</v>
          </cell>
          <cell r="B131" t="str">
            <v xml:space="preserve">ADITIVO ADESIVO LIQUIDO PARA ARGAMASSAS DE REVESTIMENTOS CIMENTICIOS                                                                                                                                                                                                                                                                                                                                                                                                                                      </v>
          </cell>
          <cell r="C131" t="str">
            <v xml:space="preserve">L     </v>
          </cell>
          <cell r="D131">
            <v>14.13</v>
          </cell>
        </row>
        <row r="132">
          <cell r="A132">
            <v>45146</v>
          </cell>
          <cell r="B132" t="str">
            <v xml:space="preserve">ADITIVO IMPERMEABILIZANTE CRISTALIZANTE PARA CONCRETO                                                                                                                                                                                                                                                                                                                                                                                                                                                     </v>
          </cell>
          <cell r="C132" t="str">
            <v xml:space="preserve">KG    </v>
          </cell>
          <cell r="D132">
            <v>36.700000000000003</v>
          </cell>
        </row>
        <row r="133">
          <cell r="A133">
            <v>123</v>
          </cell>
          <cell r="B133" t="str">
            <v xml:space="preserve">ADITIVO IMPERMEABILIZANTE DE PEGA NORMAL PARA ARGAMASSAS E CONCRETOS SEM ARMACAO, LIQUIDO E ISENTO DE CLORETOS                                                                                                                                                                                                                                                                                                                                                                                            </v>
          </cell>
          <cell r="C133" t="str">
            <v xml:space="preserve">L     </v>
          </cell>
          <cell r="D133">
            <v>7.83</v>
          </cell>
        </row>
        <row r="134">
          <cell r="A134">
            <v>127</v>
          </cell>
          <cell r="B134" t="str">
            <v xml:space="preserve">ADITIVO IMPERMEABILIZANTE DE PEGA ULTRARRAPIDA, LIQUIDO E ISENTO DE CLORETOS                                                                                                                                                                                                                                                                                                                                                                                                                              </v>
          </cell>
          <cell r="C134" t="str">
            <v xml:space="preserve">L     </v>
          </cell>
          <cell r="D134">
            <v>18.690000000000001</v>
          </cell>
        </row>
        <row r="135">
          <cell r="A135">
            <v>133</v>
          </cell>
          <cell r="B135" t="str">
            <v xml:space="preserve">ADITIVO LIQUIDO INCORPORADOR DE AR PARA CONCRETO E ARGAMASSA, LIQUIDO E ISENTO DE CLORETOS                                                                                                                                                                                                                                                                                                                                                                                                                </v>
          </cell>
          <cell r="C135" t="str">
            <v xml:space="preserve">L     </v>
          </cell>
          <cell r="D135">
            <v>7.76</v>
          </cell>
        </row>
        <row r="136">
          <cell r="A136">
            <v>43617</v>
          </cell>
          <cell r="B136" t="str">
            <v xml:space="preserve">ADITIVO PLASTIFICANTE E ESTABILIZADOR PARA ARGAMASSAS DE ASSENTAMENTO E REBOCO, LIQUIDO E ISENTO DE CLORETOS                                                                                                                                                                                                                                                                                                                                                                                              </v>
          </cell>
          <cell r="C136" t="str">
            <v xml:space="preserve">L     </v>
          </cell>
          <cell r="D136">
            <v>8.67</v>
          </cell>
        </row>
        <row r="137">
          <cell r="A137">
            <v>132</v>
          </cell>
          <cell r="B137" t="str">
            <v xml:space="preserve">ADITIVO PLASTIFICANTE RETARDADOR DE PEGA E REDUTOR DE AGUA PARA CONCRETO, LIQUIDO E ISENTO DE CLORETOS                                                                                                                                                                                                                                                                                                                                                                                                    </v>
          </cell>
          <cell r="C137" t="str">
            <v xml:space="preserve">L     </v>
          </cell>
          <cell r="D137">
            <v>8.0500000000000007</v>
          </cell>
        </row>
        <row r="138">
          <cell r="A138">
            <v>43618</v>
          </cell>
          <cell r="B138" t="str">
            <v xml:space="preserve">ADITIVO SUPERPLASTIFICANTE DE PEGA NORMAL PARA CONCRETO, LIQUIDO E ISENTO DE CLORETOS                                                                                                                                                                                                                                                                                                                                                                                                                     </v>
          </cell>
          <cell r="C138" t="str">
            <v xml:space="preserve">KG    </v>
          </cell>
          <cell r="D138">
            <v>20.260000000000002</v>
          </cell>
        </row>
        <row r="139">
          <cell r="A139">
            <v>37476</v>
          </cell>
          <cell r="B139" t="str">
            <v xml:space="preserve">ADUELA/ GALERIA PRE-MOLDADA DE CONCRETO ARMADO, SECAO QUADRADA INTERNA DE 1,50 X 1,50 M (L X A), MISULA DE 20 X 20 CM, C = 1,00 M, ESPESSURA MIN = 15 CM, TB-45 E FCK DO CONCRETO = 30 MPA                                                                                                                                                                                                                                                                                                                </v>
          </cell>
          <cell r="C139" t="str">
            <v xml:space="preserve">UN    </v>
          </cell>
          <cell r="D139">
            <v>2495.79</v>
          </cell>
        </row>
        <row r="140">
          <cell r="A140">
            <v>37478</v>
          </cell>
          <cell r="B140" t="str">
            <v xml:space="preserve">ADUELA/ GALERIA PRE-MOLDADA DE CONCRETO ARMADO, SECAO RETANGULAR INTERNA DE 2,00 X 2,00 M (L X A), MISULA DE 20 X 20 CM, C = 1,00 M, ESPESSURA MIN = 15 CM, TB-45 E FCK DO CONCRETO = 30 MPA                                                                                                                                                                                                                                                                                                              </v>
          </cell>
          <cell r="C140" t="str">
            <v xml:space="preserve">UN    </v>
          </cell>
          <cell r="D140">
            <v>3126.05</v>
          </cell>
        </row>
        <row r="141">
          <cell r="A141">
            <v>37477</v>
          </cell>
          <cell r="B141" t="str">
            <v xml:space="preserve">ADUELA/ GALERIA PRE-MOLDADA DE CONCRETO ARMADO, SECAO RETANGULAR INTERNA DE 2,50 X 2,50 M (L X A), MISULA DE 20 X 20 CM, C = 1,00 M, ESPESSURA MIN = 15 CM, TB-45 E FCK DO CONCRETO = 30 MPA                                                                                                                                                                                                                                                                                                              </v>
          </cell>
          <cell r="C141" t="str">
            <v xml:space="preserve">UN    </v>
          </cell>
          <cell r="D141">
            <v>4235.29</v>
          </cell>
        </row>
        <row r="142">
          <cell r="A142">
            <v>37479</v>
          </cell>
          <cell r="B142" t="str">
            <v xml:space="preserve">ADUELA/ GALERIA PRE-MOLDADA DE CONCRETO ARMADO, SECAO RETANGULAR INTERNA DE 3,00 X 3,00 M (L X A), MISULA DE 20 X 20 CM, C = 1.00 M, ESPESSURA MIN = 20 CM, TB-45 E FCK DO CONCRETO = 30 MPA                                                                                                                                                                                                                                                                                                              </v>
          </cell>
          <cell r="C142" t="str">
            <v xml:space="preserve">UN    </v>
          </cell>
          <cell r="D142">
            <v>5023.1000000000004</v>
          </cell>
        </row>
        <row r="143">
          <cell r="A143">
            <v>4319</v>
          </cell>
          <cell r="B143" t="str">
            <v xml:space="preserve">AFASTADOR PARA TELHA DE FIBROCIMENTO CANALETE 90 OU KALHETAO                                                                                                                                                                                                                                                                                                                                                                                                                                              </v>
          </cell>
          <cell r="C143" t="str">
            <v xml:space="preserve">UN    </v>
          </cell>
          <cell r="D143">
            <v>1.28</v>
          </cell>
        </row>
        <row r="144">
          <cell r="A144">
            <v>42409</v>
          </cell>
          <cell r="B144" t="str">
            <v xml:space="preserve">AGENTE DE CURA, PROTETOR DA EVAPORACAO DA AGUA DE HIDRATACAO DO CONCRETO                                                                                                                                                                                                                                                                                                                                                                                                                                  </v>
          </cell>
          <cell r="C144" t="str">
            <v xml:space="preserve">KG    </v>
          </cell>
          <cell r="D144">
            <v>12.76</v>
          </cell>
        </row>
        <row r="145">
          <cell r="A145">
            <v>40553</v>
          </cell>
          <cell r="B145" t="str">
            <v xml:space="preserve">AGREGADO RECICLADO, TIPO RACHAO RECICLADO CINZA, CLASSE A                                                                                                                                                                                                                                                                                                                                                                                                                                                 </v>
          </cell>
          <cell r="C145" t="str">
            <v xml:space="preserve">M3    </v>
          </cell>
          <cell r="D145">
            <v>27.5</v>
          </cell>
        </row>
        <row r="146">
          <cell r="A146">
            <v>6114</v>
          </cell>
          <cell r="B146" t="str">
            <v xml:space="preserve">AJUDANTE DE ARMADOR (HORISTA)                                                                                                                                                                                                                                                                                                                                                                                                                                                                             </v>
          </cell>
          <cell r="C146" t="str">
            <v xml:space="preserve">H     </v>
          </cell>
          <cell r="D146">
            <v>16.940000000000001</v>
          </cell>
        </row>
        <row r="147">
          <cell r="A147">
            <v>40912</v>
          </cell>
          <cell r="B147" t="str">
            <v xml:space="preserve">AJUDANTE DE ARMADOR (MENSALISTA)                                                                                                                                                                                                                                                                                                                                                                                                                                                                          </v>
          </cell>
          <cell r="C147" t="str">
            <v xml:space="preserve">MES   </v>
          </cell>
          <cell r="D147">
            <v>2965.3</v>
          </cell>
        </row>
        <row r="148">
          <cell r="A148">
            <v>247</v>
          </cell>
          <cell r="B148" t="str">
            <v xml:space="preserve">AJUDANTE DE ELETRICISTA (HORISTA)                                                                                                                                                                                                                                                                                                                                                                                                                                                                         </v>
          </cell>
          <cell r="C148" t="str">
            <v xml:space="preserve">H     </v>
          </cell>
          <cell r="D148">
            <v>16.940000000000001</v>
          </cell>
        </row>
        <row r="149">
          <cell r="A149">
            <v>40919</v>
          </cell>
          <cell r="B149" t="str">
            <v xml:space="preserve">AJUDANTE DE ELETRICISTA (MENSALISTA)                                                                                                                                                                                                                                                                                                                                                                                                                                                                      </v>
          </cell>
          <cell r="C149" t="str">
            <v xml:space="preserve">MES   </v>
          </cell>
          <cell r="D149">
            <v>2965.3</v>
          </cell>
        </row>
        <row r="150">
          <cell r="A150">
            <v>44499</v>
          </cell>
          <cell r="B150" t="str">
            <v xml:space="preserve">AJUDANTE DE ESTRUTURAS METALICAS (HORISTA)                                                                                                                                                                                                                                                                                                                                                                                                                                                                </v>
          </cell>
          <cell r="C150" t="str">
            <v xml:space="preserve">H     </v>
          </cell>
          <cell r="D150">
            <v>16.940000000000001</v>
          </cell>
        </row>
        <row r="151">
          <cell r="A151">
            <v>40984</v>
          </cell>
          <cell r="B151" t="str">
            <v xml:space="preserve">AJUDANTE DE ESTRUTURAS METALICAS (MENSALISTA)                                                                                                                                                                                                                                                                                                                                                                                                                                                             </v>
          </cell>
          <cell r="C151" t="str">
            <v xml:space="preserve">MES   </v>
          </cell>
          <cell r="D151">
            <v>2965.3</v>
          </cell>
        </row>
        <row r="152">
          <cell r="A152">
            <v>248</v>
          </cell>
          <cell r="B152" t="str">
            <v xml:space="preserve">AJUDANTE DE OPERACAO EM GERAL (HORISTA)                                                                                                                                                                                                                                                                                                                                                                                                                                                                   </v>
          </cell>
          <cell r="C152" t="str">
            <v xml:space="preserve">H     </v>
          </cell>
          <cell r="D152">
            <v>16.62</v>
          </cell>
        </row>
        <row r="153">
          <cell r="A153">
            <v>41086</v>
          </cell>
          <cell r="B153" t="str">
            <v xml:space="preserve">AJUDANTE DE OPERACAO EM GERAL (MENSALISTA)                                                                                                                                                                                                                                                                                                                                                                                                                                                                </v>
          </cell>
          <cell r="C153" t="str">
            <v xml:space="preserve">MES   </v>
          </cell>
          <cell r="D153">
            <v>2911.12</v>
          </cell>
        </row>
        <row r="154">
          <cell r="A154">
            <v>34466</v>
          </cell>
          <cell r="B154" t="str">
            <v xml:space="preserve">AJUDANTE DE PINTOR (HORISTA)                                                                                                                                                                                                                                                                                                                                                                                                                                                                              </v>
          </cell>
          <cell r="C154" t="str">
            <v xml:space="preserve">H     </v>
          </cell>
          <cell r="D154">
            <v>16.940000000000001</v>
          </cell>
        </row>
        <row r="155">
          <cell r="A155">
            <v>41083</v>
          </cell>
          <cell r="B155" t="str">
            <v xml:space="preserve">AJUDANTE DE PINTOR (MENSALISTA)                                                                                                                                                                                                                                                                                                                                                                                                                                                                           </v>
          </cell>
          <cell r="C155" t="str">
            <v xml:space="preserve">MES   </v>
          </cell>
          <cell r="D155">
            <v>2965.3</v>
          </cell>
        </row>
        <row r="156">
          <cell r="A156">
            <v>252</v>
          </cell>
          <cell r="B156" t="str">
            <v xml:space="preserve">AJUDANTE DE SERRALHEIRO (HORISTA)                                                                                                                                                                                                                                                                                                                                                                                                                                                                         </v>
          </cell>
          <cell r="C156" t="str">
            <v xml:space="preserve">H     </v>
          </cell>
          <cell r="D156">
            <v>16.940000000000001</v>
          </cell>
        </row>
        <row r="157">
          <cell r="A157">
            <v>40909</v>
          </cell>
          <cell r="B157" t="str">
            <v xml:space="preserve">AJUDANTE DE SERRALHEIRO (MENSALISTA)                                                                                                                                                                                                                                                                                                                                                                                                                                                                      </v>
          </cell>
          <cell r="C157" t="str">
            <v xml:space="preserve">MES   </v>
          </cell>
          <cell r="D157">
            <v>2965.3</v>
          </cell>
        </row>
        <row r="158">
          <cell r="A158">
            <v>242</v>
          </cell>
          <cell r="B158" t="str">
            <v xml:space="preserve">AJUDANTE ESPECIALIZADO (HORISTA)                                                                                                                                                                                                                                                                                                                                                                                                                                                                          </v>
          </cell>
          <cell r="C158" t="str">
            <v xml:space="preserve">H     </v>
          </cell>
          <cell r="D158">
            <v>16.62</v>
          </cell>
        </row>
        <row r="159">
          <cell r="A159">
            <v>41085</v>
          </cell>
          <cell r="B159" t="str">
            <v xml:space="preserve">AJUDANTE ESPECIALIZADO (MENSALISTA)                                                                                                                                                                                                                                                                                                                                                                                                                                                                       </v>
          </cell>
          <cell r="C159" t="str">
            <v xml:space="preserve">MES   </v>
          </cell>
          <cell r="D159">
            <v>2911.12</v>
          </cell>
        </row>
        <row r="160">
          <cell r="A160">
            <v>427</v>
          </cell>
          <cell r="B160" t="str">
            <v xml:space="preserve">ALCA PREFORMADA DE CONTRA POSTE, EM ACO GALVANIZADO, PARA CABO 3/16", COMPRIMENTO *860* MM                                                                                                                                                                                                                                                                                                                                                                                                                </v>
          </cell>
          <cell r="C160" t="str">
            <v xml:space="preserve">UN    </v>
          </cell>
          <cell r="D160">
            <v>5.13</v>
          </cell>
        </row>
        <row r="161">
          <cell r="A161">
            <v>417</v>
          </cell>
          <cell r="B161" t="str">
            <v xml:space="preserve">ALCA PREFORMADA DE DISTRIBUICAO, EM ACO GALVANIZADO, PARA CABO DE ALUMINIO DIAMETRO 16 A 25 MM                                                                                                                                                                                                                                                                                                                                                                                                            </v>
          </cell>
          <cell r="C161" t="str">
            <v xml:space="preserve">UN    </v>
          </cell>
          <cell r="D161">
            <v>2.41</v>
          </cell>
        </row>
        <row r="162">
          <cell r="A162">
            <v>11273</v>
          </cell>
          <cell r="B162" t="str">
            <v xml:space="preserve">ALCA PREFORMADA DE DISTRIBUICAO, EM ACO GALVANIZADO, PARA CONDUTORES DE ALUMINIO AWG 1/0 (CAA 6/1 OU CA 7 FIOS)                                                                                                                                                                                                                                                                                                                                                                                           </v>
          </cell>
          <cell r="C162" t="str">
            <v xml:space="preserve">UN    </v>
          </cell>
          <cell r="D162">
            <v>7.5</v>
          </cell>
        </row>
        <row r="163">
          <cell r="A163">
            <v>11272</v>
          </cell>
          <cell r="B163" t="str">
            <v xml:space="preserve">ALCA PREFORMADA DE DISTRIBUICAO, EM ACO GALVANIZADO, PARA CONDUTORES DE ALUMINIO AWG 2 (CAA 6/1 OU CA 7 FIOS)                                                                                                                                                                                                                                                                                                                                                                                             </v>
          </cell>
          <cell r="C163" t="str">
            <v xml:space="preserve">UN    </v>
          </cell>
          <cell r="D163">
            <v>4.53</v>
          </cell>
        </row>
        <row r="164">
          <cell r="A164">
            <v>11275</v>
          </cell>
          <cell r="B164" t="str">
            <v xml:space="preserve">ALCA PREFORMADA DE SERVICO, EM ACO GALVANIZADO, PARA CONDUTORES DE ALUMINIO AWG 4 (CAA 6/1)                                                                                                                                                                                                                                                                                                                                                                                                               </v>
          </cell>
          <cell r="C164" t="str">
            <v xml:space="preserve">UN    </v>
          </cell>
          <cell r="D164">
            <v>1.81</v>
          </cell>
        </row>
        <row r="165">
          <cell r="A165">
            <v>11274</v>
          </cell>
          <cell r="B165" t="str">
            <v xml:space="preserve">ALCA PREFORMADA DE SERVICO, EM ACO GALVANIZADO, PARA CONDUTORES DE ALUMINIO AWG 6 (CAA 6/1)                                                                                                                                                                                                                                                                                                                                                                                                               </v>
          </cell>
          <cell r="C165" t="str">
            <v xml:space="preserve">UN    </v>
          </cell>
          <cell r="D165">
            <v>1.38</v>
          </cell>
        </row>
        <row r="166">
          <cell r="A166">
            <v>38470</v>
          </cell>
          <cell r="B166" t="str">
            <v xml:space="preserve">ALICATE DE CORTE DIAGONAL 6 " COM ISOLAMENTO                                                                                                                                                                                                                                                                                                                                                                                                                                                              </v>
          </cell>
          <cell r="C166" t="str">
            <v xml:space="preserve">UN    </v>
          </cell>
          <cell r="D166">
            <v>44.49</v>
          </cell>
        </row>
        <row r="167">
          <cell r="A167">
            <v>38547</v>
          </cell>
          <cell r="B167" t="str">
            <v xml:space="preserve">ALICATE DE CRIMPAR RJ11, RJ12 E RJ45                                                                                                                                                                                                                                                                                                                                                                                                                                                                      </v>
          </cell>
          <cell r="C167" t="str">
            <v xml:space="preserve">UN    </v>
          </cell>
          <cell r="D167">
            <v>121.4</v>
          </cell>
        </row>
        <row r="168">
          <cell r="A168">
            <v>38469</v>
          </cell>
          <cell r="B168" t="str">
            <v xml:space="preserve">ALICATE DE PRESSAO PARA SOLDA DE CHAPA 18 "                                                                                                                                                                                                                                                                                                                                                                                                                                                               </v>
          </cell>
          <cell r="C168" t="str">
            <v xml:space="preserve">UN    </v>
          </cell>
          <cell r="D168">
            <v>130.54</v>
          </cell>
        </row>
        <row r="169">
          <cell r="A169">
            <v>38467</v>
          </cell>
          <cell r="B169" t="str">
            <v xml:space="preserve">ALICATE DE PRESSAO 11 " PARA SOLDA, TIPO C                                                                                                                                                                                                                                                                                                                                                                                                                                                                </v>
          </cell>
          <cell r="C169" t="str">
            <v xml:space="preserve">UN    </v>
          </cell>
          <cell r="D169">
            <v>73.45</v>
          </cell>
        </row>
        <row r="170">
          <cell r="A170">
            <v>38468</v>
          </cell>
          <cell r="B170" t="str">
            <v xml:space="preserve">ALICATE DE PRESSAO 11 " PARA SOLDA, TIPO U                                                                                                                                                                                                                                                                                                                                                                                                                                                                </v>
          </cell>
          <cell r="C170" t="str">
            <v xml:space="preserve">UN    </v>
          </cell>
          <cell r="D170">
            <v>80.83</v>
          </cell>
        </row>
        <row r="171">
          <cell r="A171">
            <v>38471</v>
          </cell>
          <cell r="B171" t="str">
            <v xml:space="preserve">ALICATE PARA ANEIS DE PISTAO, CAPACIDADE 50 A 100 MM                                                                                                                                                                                                                                                                                                                                                                                                                                                      </v>
          </cell>
          <cell r="C171" t="str">
            <v xml:space="preserve">UN    </v>
          </cell>
          <cell r="D171">
            <v>104.96</v>
          </cell>
        </row>
        <row r="172">
          <cell r="A172">
            <v>37370</v>
          </cell>
          <cell r="B172" t="str">
            <v xml:space="preserve">ALIMENTACAO - HORISTA (COLETADO CAIXA - ENCARGOS COMPLEMENTARES)                                                                                                                                                                                                                                                                                                                                                                                                                                          </v>
          </cell>
          <cell r="C172" t="str">
            <v xml:space="preserve">H     </v>
          </cell>
          <cell r="D172">
            <v>4.04</v>
          </cell>
        </row>
        <row r="173">
          <cell r="A173">
            <v>40862</v>
          </cell>
          <cell r="B173" t="str">
            <v xml:space="preserve">ALIMENTACAO - MENSALISTA (COLETADO CAIXA - ENCARGOS COMPLEMENTARES)                                                                                                                                                                                                                                                                                                                                                                                                                                       </v>
          </cell>
          <cell r="C173" t="str">
            <v xml:space="preserve">MES   </v>
          </cell>
          <cell r="D173">
            <v>762.22</v>
          </cell>
        </row>
        <row r="174">
          <cell r="A174">
            <v>10658</v>
          </cell>
          <cell r="B174" t="str">
            <v xml:space="preserve">ALISADORA DE CONCRETO COM MOTOR A GASOLINA DE 5,5 HP, PESO COM MOTOR DE 78 KG, 4 PAS                                                                                                                                                                                                                                                                                                                                                                                                                      </v>
          </cell>
          <cell r="C174" t="str">
            <v xml:space="preserve">UN    </v>
          </cell>
          <cell r="D174">
            <v>7359</v>
          </cell>
        </row>
        <row r="175">
          <cell r="A175">
            <v>253</v>
          </cell>
          <cell r="B175" t="str">
            <v xml:space="preserve">ALMOXARIFE (HORISTA)                                                                                                                                                                                                                                                                                                                                                                                                                                                                                      </v>
          </cell>
          <cell r="C175" t="str">
            <v xml:space="preserve">H     </v>
          </cell>
          <cell r="D175">
            <v>22.11</v>
          </cell>
        </row>
        <row r="176">
          <cell r="A176">
            <v>40809</v>
          </cell>
          <cell r="B176" t="str">
            <v xml:space="preserve">ALMOXARIFE (MENSALISTA)                                                                                                                                                                                                                                                                                                                                                                                                                                                                                   </v>
          </cell>
          <cell r="C176" t="str">
            <v xml:space="preserve">MES   </v>
          </cell>
          <cell r="D176">
            <v>3869.33</v>
          </cell>
        </row>
        <row r="177">
          <cell r="A177">
            <v>42428</v>
          </cell>
          <cell r="B177" t="str">
            <v xml:space="preserve">ALONGADOR COM TRES ALTURAS, EM TUBO DE ACO CARBONO, PINTURA NO PROCESSO ELETROSTATICO - EQUIPAMENTO DE GINASTICA PARA ACADEMIA AO AR LIVRE / ACADEMIA DA TERCEIRA IDADE - ATI                                                                                                                                                                                                                                                                                                                             </v>
          </cell>
          <cell r="C177" t="str">
            <v xml:space="preserve">UN    </v>
          </cell>
          <cell r="D177">
            <v>2271</v>
          </cell>
        </row>
        <row r="178">
          <cell r="A178">
            <v>301</v>
          </cell>
          <cell r="B178" t="str">
            <v xml:space="preserve">ANEL BORRACHA PARA TUBO ESGOTO PREDIAL, DN 100 MM (NBR 5688)                                                                                                                                                                                                                                                                                                                                                                                                                                              </v>
          </cell>
          <cell r="C178" t="str">
            <v xml:space="preserve">UN    </v>
          </cell>
          <cell r="D178">
            <v>2.6</v>
          </cell>
        </row>
        <row r="179">
          <cell r="A179">
            <v>296</v>
          </cell>
          <cell r="B179" t="str">
            <v xml:space="preserve">ANEL BORRACHA PARA TUBO ESGOTO PREDIAL, DN 50 MM (NBR 5688)                                                                                                                                                                                                                                                                                                                                                                                                                                               </v>
          </cell>
          <cell r="C179" t="str">
            <v xml:space="preserve">UN    </v>
          </cell>
          <cell r="D179">
            <v>1.47</v>
          </cell>
        </row>
        <row r="180">
          <cell r="A180">
            <v>297</v>
          </cell>
          <cell r="B180" t="str">
            <v xml:space="preserve">ANEL BORRACHA PARA TUBO ESGOTO PREDIAL, DN 75 MM (NBR 5688)                                                                                                                                                                                                                                                                                                                                                                                                                                               </v>
          </cell>
          <cell r="C180" t="str">
            <v xml:space="preserve">UN    </v>
          </cell>
          <cell r="D180">
            <v>2.16</v>
          </cell>
        </row>
        <row r="181">
          <cell r="A181">
            <v>299</v>
          </cell>
          <cell r="B181" t="str">
            <v xml:space="preserve">ANEL BORRACHA, DN 100 MM, PARA TUBO SERIE REFORCADA ESGOTO PREDIAL                                                                                                                                                                                                                                                                                                                                                                                                                                        </v>
          </cell>
          <cell r="C181" t="str">
            <v xml:space="preserve">UN    </v>
          </cell>
          <cell r="D181">
            <v>3.05</v>
          </cell>
        </row>
        <row r="182">
          <cell r="A182">
            <v>300</v>
          </cell>
          <cell r="B182" t="str">
            <v xml:space="preserve">ANEL BORRACHA, DN 150 MM, PARA TUBO SERIE REFORCADA ESGOTO PREDIAL                                                                                                                                                                                                                                                                                                                                                                                                                                        </v>
          </cell>
          <cell r="C182" t="str">
            <v xml:space="preserve">UN    </v>
          </cell>
          <cell r="D182">
            <v>10.55</v>
          </cell>
        </row>
        <row r="183">
          <cell r="A183">
            <v>20085</v>
          </cell>
          <cell r="B183" t="str">
            <v xml:space="preserve">ANEL BORRACHA, DN 50 MM, PARA TUBO SERIE REFORCADA ESGOTO PREDIAL                                                                                                                                                                                                                                                                                                                                                                                                                                         </v>
          </cell>
          <cell r="C183" t="str">
            <v xml:space="preserve">UN    </v>
          </cell>
          <cell r="D183">
            <v>1.93</v>
          </cell>
        </row>
        <row r="184">
          <cell r="A184">
            <v>298</v>
          </cell>
          <cell r="B184" t="str">
            <v xml:space="preserve">ANEL BORRACHA, DN 75 MM, PARA TUBO SERIE REFORCADA ESGOTO PREDIAL                                                                                                                                                                                                                                                                                                                                                                                                                                         </v>
          </cell>
          <cell r="C184" t="str">
            <v xml:space="preserve">UN    </v>
          </cell>
          <cell r="D184">
            <v>2.34</v>
          </cell>
        </row>
        <row r="185">
          <cell r="A185">
            <v>311</v>
          </cell>
          <cell r="B185" t="str">
            <v xml:space="preserve">ANEL BORRACHA, PARA TUBO PVC DEFOFO, DN 100 MM (NBR 7665)                                                                                                                                                                                                                                                                                                                                                                                                                                                 </v>
          </cell>
          <cell r="C185" t="str">
            <v xml:space="preserve">UN    </v>
          </cell>
          <cell r="D185">
            <v>8.6999999999999993</v>
          </cell>
        </row>
        <row r="186">
          <cell r="A186">
            <v>318</v>
          </cell>
          <cell r="B186" t="str">
            <v xml:space="preserve">ANEL BORRACHA, PARA TUBO PVC DEFOFO, DN 150 MM (NBR 7665)                                                                                                                                                                                                                                                                                                                                                                                                                                                 </v>
          </cell>
          <cell r="C186" t="str">
            <v xml:space="preserve">UN    </v>
          </cell>
          <cell r="D186">
            <v>17.53</v>
          </cell>
        </row>
        <row r="187">
          <cell r="A187">
            <v>319</v>
          </cell>
          <cell r="B187" t="str">
            <v xml:space="preserve">ANEL BORRACHA, PARA TUBO PVC DEFOFO, DN 200 MM (NBR 7665)                                                                                                                                                                                                                                                                                                                                                                                                                                                 </v>
          </cell>
          <cell r="C187" t="str">
            <v xml:space="preserve">UN    </v>
          </cell>
          <cell r="D187">
            <v>27.48</v>
          </cell>
        </row>
        <row r="188">
          <cell r="A188">
            <v>303</v>
          </cell>
          <cell r="B188" t="str">
            <v xml:space="preserve">ANEL BORRACHA, PARA TUBO PVC, REDE COLETOR ESGOTO, DN 100 MM (NBR 7362)                                                                                                                                                                                                                                                                                                                                                                                                                                   </v>
          </cell>
          <cell r="C188" t="str">
            <v xml:space="preserve">UN    </v>
          </cell>
          <cell r="D188">
            <v>2.88</v>
          </cell>
        </row>
        <row r="189">
          <cell r="A189">
            <v>305</v>
          </cell>
          <cell r="B189" t="str">
            <v xml:space="preserve">ANEL BORRACHA, PARA TUBO PVC, REDE COLETOR ESGOTO, DN 150 MM (NBR 7362)                                                                                                                                                                                                                                                                                                                                                                                                                                   </v>
          </cell>
          <cell r="C189" t="str">
            <v xml:space="preserve">UN    </v>
          </cell>
          <cell r="D189">
            <v>9.06</v>
          </cell>
        </row>
        <row r="190">
          <cell r="A190">
            <v>306</v>
          </cell>
          <cell r="B190" t="str">
            <v xml:space="preserve">ANEL BORRACHA, PARA TUBO PVC, REDE COLETOR ESGOTO, DN 200 MM (NBR 7362)                                                                                                                                                                                                                                                                                                                                                                                                                                   </v>
          </cell>
          <cell r="C190" t="str">
            <v xml:space="preserve">UN    </v>
          </cell>
          <cell r="D190">
            <v>13.74</v>
          </cell>
        </row>
        <row r="191">
          <cell r="A191">
            <v>307</v>
          </cell>
          <cell r="B191" t="str">
            <v xml:space="preserve">ANEL BORRACHA, PARA TUBO PVC, REDE COLETOR ESGOTO, DN 250 MM (NBR 7362)                                                                                                                                                                                                                                                                                                                                                                                                                                   </v>
          </cell>
          <cell r="C191" t="str">
            <v xml:space="preserve">UN    </v>
          </cell>
          <cell r="D191">
            <v>34.72</v>
          </cell>
        </row>
        <row r="192">
          <cell r="A192">
            <v>309</v>
          </cell>
          <cell r="B192" t="str">
            <v xml:space="preserve">ANEL BORRACHA, PARA TUBO PVC, REDE COLETOR ESGOTO, DN 350 MM (NBR 7362)                                                                                                                                                                                                                                                                                                                                                                                                                                   </v>
          </cell>
          <cell r="C192" t="str">
            <v xml:space="preserve">UN    </v>
          </cell>
          <cell r="D192">
            <v>56.87</v>
          </cell>
        </row>
        <row r="193">
          <cell r="A193">
            <v>310</v>
          </cell>
          <cell r="B193" t="str">
            <v xml:space="preserve">ANEL BORRACHA, PARA TUBO PVC, REDE COLETOR ESGOTO, DN 400 MM (NBR 7362)                                                                                                                                                                                                                                                                                                                                                                                                                                   </v>
          </cell>
          <cell r="C193" t="str">
            <v xml:space="preserve">UN    </v>
          </cell>
          <cell r="D193">
            <v>78.819999999999993</v>
          </cell>
        </row>
        <row r="194">
          <cell r="A194">
            <v>328</v>
          </cell>
          <cell r="B194" t="str">
            <v xml:space="preserve">ANEL BORRACHA, PARA TUBO/CONEXAO PVC PBA, DN 100 MM, PARA REDE AGUA                                                                                                                                                                                                                                                                                                                                                                                                                                       </v>
          </cell>
          <cell r="C194" t="str">
            <v xml:space="preserve">UN    </v>
          </cell>
          <cell r="D194">
            <v>6.89</v>
          </cell>
        </row>
        <row r="195">
          <cell r="A195">
            <v>325</v>
          </cell>
          <cell r="B195" t="str">
            <v xml:space="preserve">ANEL BORRACHA, PARA TUBO/CONEXAO PVC PBA, DN 50 MM, PARA REDE AGUA                                                                                                                                                                                                                                                                                                                                                                                                                                        </v>
          </cell>
          <cell r="C195" t="str">
            <v xml:space="preserve">UN    </v>
          </cell>
          <cell r="D195">
            <v>2.0299999999999998</v>
          </cell>
        </row>
        <row r="196">
          <cell r="A196">
            <v>20326</v>
          </cell>
          <cell r="B196" t="str">
            <v xml:space="preserve">ANEL BORRACHA, PARA TUBO/CONEXAO PVC PBA, DN 60 MM, PARA REDE AGUA                                                                                                                                                                                                                                                                                                                                                                                                                                        </v>
          </cell>
          <cell r="C196" t="str">
            <v xml:space="preserve">UN    </v>
          </cell>
          <cell r="D196">
            <v>3.72</v>
          </cell>
        </row>
        <row r="197">
          <cell r="A197">
            <v>329</v>
          </cell>
          <cell r="B197" t="str">
            <v xml:space="preserve">ANEL BORRACHA, PARA TUBO/CONEXAO PVC PBA, DN 75 MM, PARA REDE AGUA                                                                                                                                                                                                                                                                                                                                                                                                                                        </v>
          </cell>
          <cell r="C197" t="str">
            <v xml:space="preserve">UN    </v>
          </cell>
          <cell r="D197">
            <v>5.76</v>
          </cell>
        </row>
        <row r="198">
          <cell r="A198">
            <v>308</v>
          </cell>
          <cell r="B198" t="str">
            <v xml:space="preserve">ANEL BORRACHA, PARA TUBO, PVC REDE COLETOR ESGOTO, DN 300 MM (NBR 7362)                                                                                                                                                                                                                                                                                                                                                                                                                                   </v>
          </cell>
          <cell r="C198" t="str">
            <v xml:space="preserve">UN    </v>
          </cell>
          <cell r="D198">
            <v>77.48</v>
          </cell>
        </row>
        <row r="199">
          <cell r="A199">
            <v>39642</v>
          </cell>
          <cell r="B199" t="str">
            <v xml:space="preserve">ANEL DE BORRACHA PARA VEDACAO DE DUTO PEAD CORRUGADO PARA ELETRICA, DN 1 1/2" (NBR 15715)                                                                                                                                                                                                                                                                                                                                                                                                                 </v>
          </cell>
          <cell r="C199" t="str">
            <v xml:space="preserve">UN    </v>
          </cell>
          <cell r="D199">
            <v>2.5499999999999998</v>
          </cell>
        </row>
        <row r="200">
          <cell r="A200">
            <v>39641</v>
          </cell>
          <cell r="B200" t="str">
            <v xml:space="preserve">ANEL DE BORRACHA PARA VEDACAO DE DUTO PEAD CORRUGADO PARA ELETRICA, DN 1 1/4" (NBR 15715)                                                                                                                                                                                                                                                                                                                                                                                                                 </v>
          </cell>
          <cell r="C200" t="str">
            <v xml:space="preserve">UN    </v>
          </cell>
          <cell r="D200">
            <v>2.2400000000000002</v>
          </cell>
        </row>
        <row r="201">
          <cell r="A201">
            <v>39643</v>
          </cell>
          <cell r="B201" t="str">
            <v xml:space="preserve">ANEL DE BORRACHA PARA VEDACAO DE DUTO PEAD CORRUGADO PARA ELETRICA, DN 2" (NBR 15715)                                                                                                                                                                                                                                                                                                                                                                                                                     </v>
          </cell>
          <cell r="C201" t="str">
            <v xml:space="preserve">UN    </v>
          </cell>
          <cell r="D201">
            <v>3</v>
          </cell>
        </row>
        <row r="202">
          <cell r="A202">
            <v>39644</v>
          </cell>
          <cell r="B202" t="str">
            <v xml:space="preserve">ANEL DE BORRACHA PARA VEDACAO DE DUTO PEAD CORRUGADO PARA ELETRICA, DN 3" (NBR 15715)                                                                                                                                                                                                                                                                                                                                                                                                                     </v>
          </cell>
          <cell r="C202" t="str">
            <v xml:space="preserve">UN    </v>
          </cell>
          <cell r="D202">
            <v>4.6500000000000004</v>
          </cell>
        </row>
        <row r="203">
          <cell r="A203">
            <v>39645</v>
          </cell>
          <cell r="B203" t="str">
            <v xml:space="preserve">ANEL DE BORRACHA PARA VEDACAO DE DUTO PEAD CORRUGADO PARA ELETRICA, DN 4" (NBR 15715)                                                                                                                                                                                                                                                                                                                                                                                                                     </v>
          </cell>
          <cell r="C203" t="str">
            <v xml:space="preserve">UN    </v>
          </cell>
          <cell r="D203">
            <v>5.09</v>
          </cell>
        </row>
        <row r="204">
          <cell r="A204">
            <v>41610</v>
          </cell>
          <cell r="B204" t="str">
            <v xml:space="preserve">ANEL DE CONCRETO ARMADO COM FUNDO, PARA FOSSA E POCO 1,50 X *0,50* M                                                                                                                                                                                                                                                                                                                                                                                                                                      </v>
          </cell>
          <cell r="C204" t="str">
            <v xml:space="preserve">UN    </v>
          </cell>
          <cell r="D204">
            <v>463.03</v>
          </cell>
        </row>
        <row r="205">
          <cell r="A205">
            <v>41611</v>
          </cell>
          <cell r="B205" t="str">
            <v xml:space="preserve">ANEL DE CONCRETO ARMADO COM FUNDO, PARA FOSSA E POCO 2,00 X *0,50* M                                                                                                                                                                                                                                                                                                                                                                                                                                      </v>
          </cell>
          <cell r="C205" t="str">
            <v xml:space="preserve">UN    </v>
          </cell>
          <cell r="D205">
            <v>729.83</v>
          </cell>
        </row>
        <row r="206">
          <cell r="A206">
            <v>41612</v>
          </cell>
          <cell r="B206" t="str">
            <v xml:space="preserve">ANEL DE CONCRETO ARMADO COM FUNDO, PARA FOSSA E POCO 2,50 X *0,50* M                                                                                                                                                                                                                                                                                                                                                                                                                                      </v>
          </cell>
          <cell r="C206" t="str">
            <v xml:space="preserve">UN    </v>
          </cell>
          <cell r="D206">
            <v>1024.78</v>
          </cell>
        </row>
        <row r="207">
          <cell r="A207">
            <v>41637</v>
          </cell>
          <cell r="B207" t="str">
            <v xml:space="preserve">ANEL DE CONCRETO ARMADO, COM FUROS/DRENO PARA SUMIDOURO, D = 0,80 M, H = 0,50 M                                                                                                                                                                                                                                                                                                                                                                                                                           </v>
          </cell>
          <cell r="C207" t="str">
            <v xml:space="preserve">UN    </v>
          </cell>
          <cell r="D207">
            <v>95.79</v>
          </cell>
        </row>
        <row r="208">
          <cell r="A208">
            <v>41638</v>
          </cell>
          <cell r="B208" t="str">
            <v xml:space="preserve">ANEL DE CONCRETO ARMADO, COM FUROS/DRENO PARA SUMIDOURO, D = 1,00 M, H = 0,50M                                                                                                                                                                                                                                                                                                                                                                                                                            </v>
          </cell>
          <cell r="C208" t="str">
            <v xml:space="preserve">UN    </v>
          </cell>
          <cell r="D208">
            <v>124.78</v>
          </cell>
        </row>
        <row r="209">
          <cell r="A209">
            <v>41639</v>
          </cell>
          <cell r="B209" t="str">
            <v xml:space="preserve">ANEL DE CONCRETO ARMADO, COM FUROS/DRENO PARA SUMIDOURO, D = 1,50 M, H = 0,50 M                                                                                                                                                                                                                                                                                                                                                                                                                           </v>
          </cell>
          <cell r="C209" t="str">
            <v xml:space="preserve">UN    </v>
          </cell>
          <cell r="D209">
            <v>301.89</v>
          </cell>
        </row>
        <row r="210">
          <cell r="A210">
            <v>11789</v>
          </cell>
          <cell r="B210" t="str">
            <v xml:space="preserve">ANEL DE DISTRIBUICAO EM ACO GALVANIZADO PARA FIO FE-160                                                                                                                                                                                                                                                                                                                                                                                                                                                   </v>
          </cell>
          <cell r="C210" t="str">
            <v xml:space="preserve">UN    </v>
          </cell>
          <cell r="D210">
            <v>0.68</v>
          </cell>
        </row>
        <row r="211">
          <cell r="A211">
            <v>20975</v>
          </cell>
          <cell r="B211" t="str">
            <v xml:space="preserve">ANEL DE EXPANSAO EM COBRE, ENGATE RAPIDO 1 1/2", PARA EMPATACAO MANGUEIRA DE COMBATE A INCENDIO PREDIAL                                                                                                                                                                                                                                                                                                                                                                                                   </v>
          </cell>
          <cell r="C211" t="str">
            <v xml:space="preserve">UN    </v>
          </cell>
          <cell r="D211">
            <v>19.649999999999999</v>
          </cell>
        </row>
        <row r="212">
          <cell r="A212">
            <v>20976</v>
          </cell>
          <cell r="B212" t="str">
            <v xml:space="preserve">ANEL DE EXPANSAO EM COBRE, ENGATE RAPIDO 2 1/2", PARA EMPATACAO MANGUEIRA DE COMBATE A INCENDIO PREDIAL                                                                                                                                                                                                                                                                                                                                                                                                   </v>
          </cell>
          <cell r="C212" t="str">
            <v xml:space="preserve">UN    </v>
          </cell>
          <cell r="D212">
            <v>29.68</v>
          </cell>
        </row>
        <row r="213">
          <cell r="A213">
            <v>40340</v>
          </cell>
          <cell r="B213" t="str">
            <v xml:space="preserve">ANEL DE VEDACAO/JUNTA ELASTICA, H = *16* MM, PARA TUBO DE CONCRETO, DN 300 MM                                                                                                                                                                                                                                                                                                                                                                                                                             </v>
          </cell>
          <cell r="C213" t="str">
            <v xml:space="preserve">UN    </v>
          </cell>
          <cell r="D213">
            <v>19.12</v>
          </cell>
        </row>
        <row r="214">
          <cell r="A214">
            <v>40341</v>
          </cell>
          <cell r="B214" t="str">
            <v xml:space="preserve">ANEL DE VEDACAO/JUNTA ELASTICA, H = *16* MM, PARA TUBO DE CONCRETO, DN 400 MM                                                                                                                                                                                                                                                                                                                                                                                                                             </v>
          </cell>
          <cell r="C214" t="str">
            <v xml:space="preserve">UN    </v>
          </cell>
          <cell r="D214">
            <v>22.82</v>
          </cell>
        </row>
        <row r="215">
          <cell r="A215">
            <v>40342</v>
          </cell>
          <cell r="B215" t="str">
            <v xml:space="preserve">ANEL DE VEDACAO/JUNTA ELASTICA, H = *16* MM, PARA TUBO DE CONCRETO, DN 500 MM                                                                                                                                                                                                                                                                                                                                                                                                                             </v>
          </cell>
          <cell r="C215" t="str">
            <v xml:space="preserve">UN    </v>
          </cell>
          <cell r="D215">
            <v>27.22</v>
          </cell>
        </row>
        <row r="216">
          <cell r="A216">
            <v>40343</v>
          </cell>
          <cell r="B216" t="str">
            <v xml:space="preserve">ANEL DE VEDACAO/JUNTA ELASTICA, H = *16* MM, PARA TUBO DE CONCRETO, DN 600 MM                                                                                                                                                                                                                                                                                                                                                                                                                             </v>
          </cell>
          <cell r="C216" t="str">
            <v xml:space="preserve">UN    </v>
          </cell>
          <cell r="D216">
            <v>32.29</v>
          </cell>
        </row>
        <row r="217">
          <cell r="A217">
            <v>40344</v>
          </cell>
          <cell r="B217" t="str">
            <v xml:space="preserve">ANEL DE VEDACAO/JUNTA ELASTICA, H = *18* MM, PARA TUBO DE CONCRETO, DN 700 MM                                                                                                                                                                                                                                                                                                                                                                                                                             </v>
          </cell>
          <cell r="C217" t="str">
            <v xml:space="preserve">UN    </v>
          </cell>
          <cell r="D217">
            <v>44.02</v>
          </cell>
        </row>
        <row r="218">
          <cell r="A218">
            <v>40345</v>
          </cell>
          <cell r="B218" t="str">
            <v xml:space="preserve">ANEL DE VEDACAO/JUNTA ELASTICA, H = *19* MM, PARA TUBO DE CONCRETO, DN 800 MM                                                                                                                                                                                                                                                                                                                                                                                                                             </v>
          </cell>
          <cell r="C218" t="str">
            <v xml:space="preserve">UN    </v>
          </cell>
          <cell r="D218">
            <v>54.24</v>
          </cell>
        </row>
        <row r="219">
          <cell r="A219">
            <v>40346</v>
          </cell>
          <cell r="B219" t="str">
            <v xml:space="preserve">ANEL DE VEDACAO/JUNTA ELASTICA, H = *19* MM, PARA TUBO DE CONCRETO, DN 900 MM                                                                                                                                                                                                                                                                                                                                                                                                                             </v>
          </cell>
          <cell r="C219" t="str">
            <v xml:space="preserve">UN    </v>
          </cell>
          <cell r="D219">
            <v>62.92</v>
          </cell>
        </row>
        <row r="220">
          <cell r="A220">
            <v>40347</v>
          </cell>
          <cell r="B220" t="str">
            <v xml:space="preserve">ANEL DE VEDACAO/JUNTA ELASTICA, H = *21* MM, PARA TUBO DE CONCRETO, DN 1000 MM                                                                                                                                                                                                                                                                                                                                                                                                                            </v>
          </cell>
          <cell r="C220" t="str">
            <v xml:space="preserve">UN    </v>
          </cell>
          <cell r="D220">
            <v>79.05</v>
          </cell>
        </row>
        <row r="221">
          <cell r="A221">
            <v>6138</v>
          </cell>
          <cell r="B221" t="str">
            <v xml:space="preserve">ANEL DE VEDACAO, PVC FLEXIVEL, 100 MM, PARA SAIDA DE BACIA / VASO SANITARIO                                                                                                                                                                                                                                                                                                                                                                                                                               </v>
          </cell>
          <cell r="C221" t="str">
            <v xml:space="preserve">UN    </v>
          </cell>
          <cell r="D221">
            <v>11.23</v>
          </cell>
        </row>
        <row r="222">
          <cell r="A222">
            <v>43424</v>
          </cell>
          <cell r="B222" t="str">
            <v xml:space="preserve">ANEL EM CONCRETO ARMADO, LISO,  PARA FOSSAS SEPTICAS E SUMIDOUROS, COM FUNDO, DIAMETRO INTERNO DE 1,20 M E ALTURA DE 0,50 M                                                                                                                                                                                                                                                                                                                                                                               </v>
          </cell>
          <cell r="C222" t="str">
            <v xml:space="preserve">UN    </v>
          </cell>
          <cell r="D222">
            <v>387.94</v>
          </cell>
        </row>
        <row r="223">
          <cell r="A223">
            <v>43426</v>
          </cell>
          <cell r="B223" t="str">
            <v xml:space="preserve">ANEL EM CONCRETO ARMADO, LISO, PARA FOSSAS SEPTICAS E SUMIDOUROS, COM FUNDO, DIAMETRO INTERNO DE 3,00 M E ALTURA DE 0,50 M                                                                                                                                                                                                                                                                                                                                                                                </v>
          </cell>
          <cell r="C223" t="str">
            <v xml:space="preserve">UN    </v>
          </cell>
          <cell r="D223">
            <v>1338.02</v>
          </cell>
        </row>
        <row r="224">
          <cell r="A224">
            <v>12565</v>
          </cell>
          <cell r="B224" t="str">
            <v xml:space="preserve">ANEL EM CONCRETO ARMADO, LISO, PARA FOSSAS SEPTICAS E SUMIDOUROS, SEM FUNDO, DIAMETRO INTERNO DE 2,00 M E ALTURA DE 0,50 M                                                                                                                                                                                                                                                                                                                                                                                </v>
          </cell>
          <cell r="C224" t="str">
            <v xml:space="preserve">UN    </v>
          </cell>
          <cell r="D224">
            <v>469.22</v>
          </cell>
        </row>
        <row r="225">
          <cell r="A225">
            <v>12567</v>
          </cell>
          <cell r="B225" t="str">
            <v xml:space="preserve">ANEL EM CONCRETO ARMADO, LISO, PARA FOSSAS SEPTICAS E SUMIDOUROS, SEM FUNDO, DIAMETRO INTERNO DE 2,50 M E ALTURA DE 0,50 M                                                                                                                                                                                                                                                                                                                                                                                </v>
          </cell>
          <cell r="C225" t="str">
            <v xml:space="preserve">UN    </v>
          </cell>
          <cell r="D225">
            <v>630.25</v>
          </cell>
        </row>
        <row r="226">
          <cell r="A226">
            <v>12568</v>
          </cell>
          <cell r="B226" t="str">
            <v xml:space="preserve">ANEL EM CONCRETO ARMADO, LISO, PARA FOSSAS SEPTICAS E SUMIDOUROS, SEM FUNDO, DIAMETRO INTERNO DE 3,00 M E ALTURA DE 0,50 M                                                                                                                                                                                                                                                                                                                                                                                </v>
          </cell>
          <cell r="C226" t="str">
            <v xml:space="preserve">UN    </v>
          </cell>
          <cell r="D226">
            <v>882.35</v>
          </cell>
        </row>
        <row r="227">
          <cell r="A227">
            <v>43441</v>
          </cell>
          <cell r="B227" t="str">
            <v xml:space="preserve">ANEL EM CONCRETO ARMADO, LISO, PARA POCOS DE INSPECAO, COM FUNDO, DIAMETRO INTERNO DE 0,60 M E ALTURA DE 0,50 M                                                                                                                                                                                                                                                                                                                                                                                           </v>
          </cell>
          <cell r="C227" t="str">
            <v xml:space="preserve">UN    </v>
          </cell>
          <cell r="D227">
            <v>113.44</v>
          </cell>
        </row>
        <row r="228">
          <cell r="A228">
            <v>43423</v>
          </cell>
          <cell r="B228" t="str">
            <v xml:space="preserve">ANEL EM CONCRETO ARMADO, LISO, PARA POCOS DE INSPECAO, SEM FUNDO, DIAMETRO INTERNO DE 0,60 M E ALTURA DE 0,20 M                                                                                                                                                                                                                                                                                                                                                                                           </v>
          </cell>
          <cell r="C228" t="str">
            <v xml:space="preserve">UN    </v>
          </cell>
          <cell r="D228">
            <v>52.94</v>
          </cell>
        </row>
        <row r="229">
          <cell r="A229">
            <v>12532</v>
          </cell>
          <cell r="B229" t="str">
            <v xml:space="preserve">ANEL EM CONCRETO ARMADO, LISO, PARA POCOS DE INSPECAO, SEM FUNDO, DIAMETRO INTERNO DE 0,60 M E ALTURA DE 0,50 M                                                                                                                                                                                                                                                                                                                                                                                           </v>
          </cell>
          <cell r="C229" t="str">
            <v xml:space="preserve">UN    </v>
          </cell>
          <cell r="D229">
            <v>81.64</v>
          </cell>
        </row>
        <row r="230">
          <cell r="A230">
            <v>43444</v>
          </cell>
          <cell r="B230" t="str">
            <v xml:space="preserve">ANEL EM CONCRETO ARMADO, LISO, PARA POCOS DE VISITA, POCOS DE INSPECAO, FOSSAS SEPTICAS E SUMIDOUROS, COM FUNDO, DIAMETRO INTERNO DE 1,20 M E ALTURA DE 0,75 M                                                                                                                                                                                                                                                                                                                                            </v>
          </cell>
          <cell r="C230" t="str">
            <v xml:space="preserve">UN    </v>
          </cell>
          <cell r="D230">
            <v>274.14999999999998</v>
          </cell>
        </row>
        <row r="231">
          <cell r="A231">
            <v>12551</v>
          </cell>
          <cell r="B231" t="str">
            <v xml:space="preserve">ANEL EM CONCRETO ARMADO, LISO, PARA POCOS DE VISITA, POCOS DE INSPECAO, FOSSAS SEPTICAS E SUMIDOUROS, SEM FUNDO, DIAMETRO INTERNO DE 1,20 M E ALTURA DE 0,50 M                                                                                                                                                                                                                                                                                                                                            </v>
          </cell>
          <cell r="C231" t="str">
            <v xml:space="preserve">UN    </v>
          </cell>
          <cell r="D231">
            <v>195.6</v>
          </cell>
        </row>
        <row r="232">
          <cell r="A232">
            <v>43442</v>
          </cell>
          <cell r="B232" t="str">
            <v xml:space="preserve">ANEL EM CONCRETO ARMADO, LISO, PARA POCOS DE VISITAS, POCOS DE INSPECAO, FOSSAS SEPTICAS E SUMIDOUROS, COM FUNDO, DIAMETRO INTERNO DE 0,80 M E ALTURA DE 0,50 M                                                                                                                                                                                                                                                                                                                                           </v>
          </cell>
          <cell r="C232" t="str">
            <v xml:space="preserve">UN    </v>
          </cell>
          <cell r="D232">
            <v>151.26</v>
          </cell>
        </row>
        <row r="233">
          <cell r="A233">
            <v>43443</v>
          </cell>
          <cell r="B233" t="str">
            <v xml:space="preserve">ANEL EM CONCRETO ARMADO, LISO, PARA POCOS DE VISITAS, POCOS DE INSPECAO, FOSSAS SEPTICAS E SUMIDOUROS, COM FUNDO, DIAMETRO INTERNO DE 1,00 M E ALTURA DE 0,50 M                                                                                                                                                                                                                                                                                                                                           </v>
          </cell>
          <cell r="C233" t="str">
            <v xml:space="preserve">UN    </v>
          </cell>
          <cell r="D233">
            <v>198.52</v>
          </cell>
        </row>
        <row r="234">
          <cell r="A234">
            <v>12544</v>
          </cell>
          <cell r="B234" t="str">
            <v xml:space="preserve">ANEL EM CONCRETO ARMADO, LISO, PARA POCOS DE VISITAS, POCOS DE INSPECAO, FOSSAS SEPTICAS E SUMIDOUROS, SEM FUNDO, DIAMETRO INTERNO DE 0,80 M E ALTURA DE 0,50 M                                                                                                                                                                                                                                                                                                                                           </v>
          </cell>
          <cell r="C234" t="str">
            <v xml:space="preserve">UN    </v>
          </cell>
          <cell r="D234">
            <v>107.14</v>
          </cell>
        </row>
        <row r="235">
          <cell r="A235">
            <v>12547</v>
          </cell>
          <cell r="B235" t="str">
            <v xml:space="preserve">ANEL EM CONCRETO ARMADO, LISO, PARA POCOS DE VISITAS, POCOS DE INSPECAO, FOSSAS SEPTICAS E SUMIDOUROS, SEM FUNDO, DIAMETRO INTERNO DE 1,00 M E ALTURA DE 0,50 M                                                                                                                                                                                                                                                                                                                                           </v>
          </cell>
          <cell r="C235" t="str">
            <v xml:space="preserve">UN    </v>
          </cell>
          <cell r="D235">
            <v>144.1</v>
          </cell>
        </row>
        <row r="236">
          <cell r="A236">
            <v>43445</v>
          </cell>
          <cell r="B236" t="str">
            <v xml:space="preserve">ANEL EM CONCRETO ARMADO, LISO, PARA, POCOS DE VISITA, POCOS DE INSPECAO, FOSSAS SEPTICAS E SUMIDOUROS, COM FUNDO, DIAMETRO INTERNO DE 1,50 M E ALTURA DE 1,00 M                                                                                                                                                                                                                                                                                                                                           </v>
          </cell>
          <cell r="C236" t="str">
            <v xml:space="preserve">UN    </v>
          </cell>
          <cell r="D236">
            <v>378.15</v>
          </cell>
        </row>
        <row r="237">
          <cell r="A237">
            <v>12563</v>
          </cell>
          <cell r="B237" t="str">
            <v xml:space="preserve">ANEL EM CONCRETO ARMADO, LISO, PARA, POCOS DE VISITA, POCOS DE INSPECAO, FOSSAS SEPTICAS E SUMIDOUROS, SEM FUNDO, DIAMETRO INTERNO DE 1,50 M E ALTURA DE 0,50 M                                                                                                                                                                                                                                                                                                                                           </v>
          </cell>
          <cell r="C237" t="str">
            <v xml:space="preserve">UN    </v>
          </cell>
          <cell r="D237">
            <v>270.55</v>
          </cell>
        </row>
        <row r="238">
          <cell r="A238">
            <v>43425</v>
          </cell>
          <cell r="B238" t="str">
            <v xml:space="preserve">ANEL EM CONCRETO ARMADO, PERFURADO,  PARA FOSSAS SEPTICAS E SUMIDOUROS, SEM FUNDO, DIAMETRO INTERNO DE 1,20 M E ALTURA DE 0,50 M                                                                                                                                                                                                                                                                                                                                                                          </v>
          </cell>
          <cell r="C238" t="str">
            <v xml:space="preserve">UN    </v>
          </cell>
          <cell r="D238">
            <v>170.16</v>
          </cell>
        </row>
        <row r="239">
          <cell r="A239">
            <v>43446</v>
          </cell>
          <cell r="B239" t="str">
            <v xml:space="preserve">ANEL EM CONCRETO ARMADO, PERFURADO, PARA FOSSAS SEPTICAS E SUMIDOUROS, SEM FUNDO, DIAMETRO INTERNO DE 2,00 M E ALTURA DE 0,50 M                                                                                                                                                                                                                                                                                                                                                                           </v>
          </cell>
          <cell r="C239" t="str">
            <v xml:space="preserve">UN    </v>
          </cell>
          <cell r="D239">
            <v>359.24</v>
          </cell>
        </row>
        <row r="240">
          <cell r="A240">
            <v>43447</v>
          </cell>
          <cell r="B240" t="str">
            <v xml:space="preserve">ANEL EM CONCRETO ARMADO, PERFURADO, PARA FOSSAS SEPTICAS E SUMIDOUROS, SEM FUNDO, DIAMETRO INTERNO DE 2,50 M E ALTURA DE 0,50 M                                                                                                                                                                                                                                                                                                                                                                           </v>
          </cell>
          <cell r="C240" t="str">
            <v xml:space="preserve">UN    </v>
          </cell>
          <cell r="D240">
            <v>441.17</v>
          </cell>
        </row>
        <row r="241">
          <cell r="A241">
            <v>43448</v>
          </cell>
          <cell r="B241" t="str">
            <v xml:space="preserve">ANEL EM CONCRETO ARMADO, PERFURADO, PARA FOSSAS SEPTICAS E SUMIDOUROS, SEM FUNDO, DIAMETRO INTERNO DE 3,00 M E ALTURA DE 0,50 M                                                                                                                                                                                                                                                                                                                                                                           </v>
          </cell>
          <cell r="C241" t="str">
            <v xml:space="preserve">UN    </v>
          </cell>
          <cell r="D241">
            <v>617.64</v>
          </cell>
        </row>
        <row r="242">
          <cell r="A242">
            <v>13761</v>
          </cell>
          <cell r="B242" t="str">
            <v xml:space="preserve">APARELHO CORTE OXI-ACETILENO PARA SOLDA E CORTE CONTENDO MACARICO SOLDA, BICO DE CORTE, CILINDROS, REGULADORES, MANGUEIRAS E CARRINHO                                                                                                                                                                                                                                                                                                                                                                     </v>
          </cell>
          <cell r="C242" t="str">
            <v xml:space="preserve">UN    </v>
          </cell>
          <cell r="D242">
            <v>2946.78</v>
          </cell>
        </row>
        <row r="243">
          <cell r="A243">
            <v>4814</v>
          </cell>
          <cell r="B243" t="str">
            <v xml:space="preserve">APARELHO SINALIZADOR LUMINOSO COM LED, PARA SAIDA GARAGEM, COM 2 LENTES EM POLICARBONATO, BIVOLT (INCLUI SUPORTE DE FIXACAO)                                                                                                                                                                                                                                                                                                                                                                              </v>
          </cell>
          <cell r="C243" t="str">
            <v xml:space="preserve">UN    </v>
          </cell>
          <cell r="D243">
            <v>69.64</v>
          </cell>
        </row>
        <row r="244">
          <cell r="A244">
            <v>44473</v>
          </cell>
          <cell r="B244" t="str">
            <v xml:space="preserve">APOIO DO PORTA DENTE PARA FRESADORA DE  ASFALTO                                                                                                                                                                                                                                                                                                                                                                                                                                                           </v>
          </cell>
          <cell r="C244" t="str">
            <v xml:space="preserve">UN    </v>
          </cell>
          <cell r="D244">
            <v>2162.0100000000002</v>
          </cell>
        </row>
        <row r="245">
          <cell r="A245">
            <v>6122</v>
          </cell>
          <cell r="B245" t="str">
            <v xml:space="preserve">APONTADOR OU APROPRIADOR DE MAO DE OBRA (HORISTA)                                                                                                                                                                                                                                                                                                                                                                                                                                                         </v>
          </cell>
          <cell r="C245" t="str">
            <v xml:space="preserve">H     </v>
          </cell>
          <cell r="D245">
            <v>19.510000000000002</v>
          </cell>
        </row>
        <row r="246">
          <cell r="A246">
            <v>40810</v>
          </cell>
          <cell r="B246" t="str">
            <v xml:space="preserve">APONTADOR OU APROPRIADOR DE MAO DE OBRA (MENSALISTA)                                                                                                                                                                                                                                                                                                                                                                                                                                                      </v>
          </cell>
          <cell r="C246" t="str">
            <v xml:space="preserve">MES   </v>
          </cell>
          <cell r="D246">
            <v>3414.64</v>
          </cell>
        </row>
        <row r="247">
          <cell r="A247">
            <v>21100</v>
          </cell>
          <cell r="B247" t="str">
            <v xml:space="preserve">AQUECEDOR DE AGUA A GAS GLP/GN COM CAPACIDADE DE ARMAZENAMENTO DE 50 A 80 L                                                                                                                                                                                                                                                                                                                                                                                                                               </v>
          </cell>
          <cell r="C247" t="str">
            <v xml:space="preserve">UN    </v>
          </cell>
          <cell r="D247">
            <v>3545</v>
          </cell>
        </row>
        <row r="248">
          <cell r="A248">
            <v>11816</v>
          </cell>
          <cell r="B248" t="str">
            <v xml:space="preserve">AQUECEDOR DE AGUA ELETRICO  RESERVATORIO DE 100 L CILINDRICO EM COBRE, REFORCADO COM ACO CARBONO, MONOFASICO, TENSAO NOMINAL 220 V                                                                                                                                                                                                                                                                                                                                                                        </v>
          </cell>
          <cell r="C248" t="str">
            <v xml:space="preserve">UN    </v>
          </cell>
          <cell r="D248">
            <v>3780</v>
          </cell>
        </row>
        <row r="249">
          <cell r="A249">
            <v>11814</v>
          </cell>
          <cell r="B249" t="str">
            <v xml:space="preserve">AQUECEDOR DE AGUA ELETRICO  RESERVATORIO DE 500 L CILINDRICO EM COBRE, REFORCADO COM ACO CARBONO, MONOFASICO, TENSAO NOMINAL 220 V                                                                                                                                                                                                                                                                                                                                                                        </v>
          </cell>
          <cell r="C249" t="str">
            <v xml:space="preserve">UN    </v>
          </cell>
          <cell r="D249">
            <v>8228.11</v>
          </cell>
        </row>
        <row r="250">
          <cell r="A250">
            <v>14186</v>
          </cell>
          <cell r="B250" t="str">
            <v xml:space="preserve">AQUECEDOR DE AGUA ELETRICO  RESERVATORIO DE 500 L CILINDRICO EM COBRE, REFORCADO COM ACO CARBONO, TRIFASICO, TENSAO NOMINAL 220/380/400 V, POTENCIA 24 KW                                                                                                                                                                                                                                                                                                                                                 </v>
          </cell>
          <cell r="C250" t="str">
            <v xml:space="preserve">UN    </v>
          </cell>
          <cell r="D250">
            <v>10331.5</v>
          </cell>
        </row>
        <row r="251">
          <cell r="A251">
            <v>14185</v>
          </cell>
          <cell r="B251" t="str">
            <v xml:space="preserve">AQUECEDOR DE AGUA ELETRICO  RESERVATORIO DE 700 L CILINDRICO EM COBRE, REFORCADO COM ACO CARBONO, MONOFASICO, TENSAO NOMINAL 220 V                                                                                                                                                                                                                                                                                                                                                                        </v>
          </cell>
          <cell r="C251" t="str">
            <v xml:space="preserve">UN    </v>
          </cell>
          <cell r="D251">
            <v>13383.32</v>
          </cell>
        </row>
        <row r="252">
          <cell r="A252">
            <v>11811</v>
          </cell>
          <cell r="B252" t="str">
            <v xml:space="preserve">AQUECEDOR DE AGUA ELETRICO HORIZONTAL, RESERVATORIO DE 200 L CILINDRICO EM COBRE, REFORCADO COM ACO CARBONO, MONOFASICO, TENSAO NOMINAL 220 V                                                                                                                                                                                                                                                                                                                                                             </v>
          </cell>
          <cell r="C252" t="str">
            <v xml:space="preserve">UN    </v>
          </cell>
          <cell r="D252">
            <v>5117.2700000000004</v>
          </cell>
        </row>
        <row r="253">
          <cell r="A253">
            <v>44498</v>
          </cell>
          <cell r="B253" t="str">
            <v xml:space="preserve">AQUECEDOR DE OLEO BPF (FLUIDO) TERMICO, CAPACIDADE DE 300.000  KCAL/H                                                                                                                                                                                                                                                                                                                                                                                                                                     </v>
          </cell>
          <cell r="C253" t="str">
            <v xml:space="preserve">UN    </v>
          </cell>
          <cell r="D253">
            <v>318204.48</v>
          </cell>
        </row>
        <row r="254">
          <cell r="A254">
            <v>34469</v>
          </cell>
          <cell r="B254" t="str">
            <v xml:space="preserve">AQUECEDOR SOLAR COM RESERVATORIO TERMICO DE 1000 L E *5* PLACAS COLETORAS DE *2,0* M2 (NAO INCLUI ACESSORIOS) (SEM INSTALACAO)                                                                                                                                                                                                                                                                                                                                                                            </v>
          </cell>
          <cell r="C254" t="str">
            <v xml:space="preserve">UN    </v>
          </cell>
          <cell r="D254">
            <v>11310.87</v>
          </cell>
        </row>
        <row r="255">
          <cell r="A255">
            <v>34476</v>
          </cell>
          <cell r="B255" t="str">
            <v xml:space="preserve">AQUECEDOR SOLAR COM RESERVATORIO TERMICO DE 400 L E *2* PLACAS COLETORAS DE *2,0* M2 (NAO INCLUI ACESSORIOS) (SEM INSTALACAO)                                                                                                                                                                                                                                                                                                                                                                             </v>
          </cell>
          <cell r="C255" t="str">
            <v xml:space="preserve">UN    </v>
          </cell>
          <cell r="D255">
            <v>5899.09</v>
          </cell>
        </row>
        <row r="256">
          <cell r="A256">
            <v>34477</v>
          </cell>
          <cell r="B256" t="str">
            <v xml:space="preserve">AQUECEDOR SOLAR COM RESERVATORIO TERMICO DE 600 L E *3* PLACAS COLETORAS DE *2,0* M2 (NAO INCLUI ACESSORIOS) (SEM INSTALACAO)                                                                                                                                                                                                                                                                                                                                                                             </v>
          </cell>
          <cell r="C256" t="str">
            <v xml:space="preserve">UN    </v>
          </cell>
          <cell r="D256">
            <v>7829.24</v>
          </cell>
        </row>
        <row r="257">
          <cell r="A257">
            <v>34482</v>
          </cell>
          <cell r="B257" t="str">
            <v xml:space="preserve">AQUECEDOR SOLAR COM RESERVATORIO TERMICO DE 800 L E *4* PLACAS COLETORAS DE *2,0* M2 (NAO INCLUI ACESSORIOS) (SEM INSTALACAO)                                                                                                                                                                                                                                                                                                                                                                             </v>
          </cell>
          <cell r="C257" t="str">
            <v xml:space="preserve">UN    </v>
          </cell>
          <cell r="D257">
            <v>7312.08</v>
          </cell>
        </row>
        <row r="258">
          <cell r="A258">
            <v>34472</v>
          </cell>
          <cell r="B258" t="str">
            <v xml:space="preserve">AQUECEDOR SOLAR DE INSTALACAO EXTERNA, KIT COMPACTO, CONJUNTO COM RESERVATORIO TERMICO DE 200 L, PLACA COLETORA DE *2,0* M2 E INCLUSO ACESSORIOS (RESIDENCIAS ATE 120,00 M2 E DE 4 A 5 BANHOS POR DIA) (SEM INSTALACAO)                                                                                                                                                                                                                                                                                   </v>
          </cell>
          <cell r="C258" t="str">
            <v xml:space="preserve">UN    </v>
          </cell>
          <cell r="D258">
            <v>3480</v>
          </cell>
        </row>
        <row r="259">
          <cell r="A259">
            <v>42425</v>
          </cell>
          <cell r="B259" t="str">
            <v xml:space="preserve">AR CONDICIONADO SPLIT INVERTER, HI-WALL (PAREDE), 12000 BTU/H, CICLO FRIO, 60HZ, CLASSIFICACAO A (SELO PROCEL), GAS HFC, CONTROLE S/FIO                                                                                                                                                                                                                                                                                                                                                                   </v>
          </cell>
          <cell r="C259" t="str">
            <v xml:space="preserve">UN    </v>
          </cell>
          <cell r="D259">
            <v>2559.73</v>
          </cell>
        </row>
        <row r="260">
          <cell r="A260">
            <v>42422</v>
          </cell>
          <cell r="B260" t="str">
            <v xml:space="preserve">AR CONDICIONADO SPLIT INVERTER, HI-WALL (PAREDE), 18000 BTU/H, CICLO FRIO, 60HZ, CLASSIFICACAO A (SELO PROCEL), GAS HFC, CONTROLE S/FIO                                                                                                                                                                                                                                                                                                                                                                   </v>
          </cell>
          <cell r="C260" t="str">
            <v xml:space="preserve">UN    </v>
          </cell>
          <cell r="D260">
            <v>3800</v>
          </cell>
        </row>
        <row r="261">
          <cell r="A261">
            <v>43184</v>
          </cell>
          <cell r="B261" t="str">
            <v xml:space="preserve">AR CONDICIONADO SPLIT INVERTER, HI-WALL (PAREDE), 24000 BTU/H, CICLO FRIO, 60HZ, CLASSIFICACAO A (SELO PROCEL), GAS HFC, CONTROLE S/FIO                                                                                                                                                                                                                                                                                                                                                                   </v>
          </cell>
          <cell r="C261" t="str">
            <v xml:space="preserve">UN    </v>
          </cell>
          <cell r="D261">
            <v>5251.96</v>
          </cell>
        </row>
        <row r="262">
          <cell r="A262">
            <v>42424</v>
          </cell>
          <cell r="B262" t="str">
            <v xml:space="preserve">AR CONDICIONADO SPLIT INVERTER, HI-WALL (PAREDE), 9000 BTU/H, CICLO FRIO, 60HZ, CLASSIFICACAO A (SELO PROCEL), GAS HFC, CONTROLE S/FIO                                                                                                                                                                                                                                                                                                                                                                    </v>
          </cell>
          <cell r="C262" t="str">
            <v xml:space="preserve">UN    </v>
          </cell>
          <cell r="D262">
            <v>2286.06</v>
          </cell>
        </row>
        <row r="263">
          <cell r="A263">
            <v>42421</v>
          </cell>
          <cell r="B263" t="str">
            <v xml:space="preserve">AR CONDICIONADO SPLIT INVERTER, PISO TETO, APRESENTANDO ENTRE 54000 E 58000 BTU/H, CICLO FRIO, 60HZ, CLASSIFICACAO ENERGETICA A OU B (SELO PROCEL), GAS HFC, CONTROLE S/FIO                                                                                                                                                                                                                                                                                                                               </v>
          </cell>
          <cell r="C263" t="str">
            <v xml:space="preserve">UN    </v>
          </cell>
          <cell r="D263">
            <v>20814.310000000001</v>
          </cell>
        </row>
        <row r="264">
          <cell r="A264">
            <v>42416</v>
          </cell>
          <cell r="B264" t="str">
            <v xml:space="preserve">AR CONDICIONADO SPLIT INVERTER, PISO TETO, 18000 BTU/H, CICLO FRIO, 60HZ, CLASSIFICACAO ENERGETICA A OU B (SELO PROCEL), GAS HFC, CONTROLE S/FIO                                                                                                                                                                                                                                                                                                                                                          </v>
          </cell>
          <cell r="C264" t="str">
            <v xml:space="preserve">UN    </v>
          </cell>
          <cell r="D264">
            <v>9854.94</v>
          </cell>
        </row>
        <row r="265">
          <cell r="A265">
            <v>42417</v>
          </cell>
          <cell r="B265" t="str">
            <v xml:space="preserve">AR CONDICIONADO SPLIT INVERTER, PISO TETO, 24000 BTU/H, CICLO FRIO, 60HZ, CLASSIFICACAO ENERGETICA A OU B (SELO PROCEL), GAS HFC, CONTROLE S/FIO                                                                                                                                                                                                                                                                                                                                                          </v>
          </cell>
          <cell r="C265" t="str">
            <v xml:space="preserve">UN    </v>
          </cell>
          <cell r="D265">
            <v>11048.19</v>
          </cell>
        </row>
        <row r="266">
          <cell r="A266">
            <v>42419</v>
          </cell>
          <cell r="B266" t="str">
            <v xml:space="preserve">AR CONDICIONADO SPLIT INVERTER, PISO TETO, 36000 BTU/H, CICLO FRIO, 60HZ, CLASSIFICACAO ENERGETICA A OU B (SELO PROCEL), GAS HFC, CONTROLE S/FIO                                                                                                                                                                                                                                                                                                                                                          </v>
          </cell>
          <cell r="C266" t="str">
            <v xml:space="preserve">UN    </v>
          </cell>
          <cell r="D266">
            <v>12482.11</v>
          </cell>
        </row>
        <row r="267">
          <cell r="A267">
            <v>42420</v>
          </cell>
          <cell r="B267" t="str">
            <v xml:space="preserve">AR CONDICIONADO SPLIT INVERTER, PISO TETO, 48000 BTU/H, CICLO FRIO, 60HZ, CLASSIFICACAO ENERGETICA A OU B (SELO PROCEL), GAS HFC, CONTROLE S/FIO                                                                                                                                                                                                                                                                                                                                                          </v>
          </cell>
          <cell r="C267" t="str">
            <v xml:space="preserve">UN    </v>
          </cell>
          <cell r="D267">
            <v>17155.73</v>
          </cell>
        </row>
        <row r="268">
          <cell r="A268">
            <v>43195</v>
          </cell>
          <cell r="B268" t="str">
            <v xml:space="preserve">AR CONDICIONADO SPLIT ON/OFF, CASSETE (TETO), FRIO 4 VIAS 18000 BTUS/H, CLASSIFICACAO ENERGETICA C - SELO PROCEL, GAS HFC, CONTROLE S/ FIO                                                                                                                                                                                                                                                                                                                                                                </v>
          </cell>
          <cell r="C268" t="str">
            <v xml:space="preserve">UN    </v>
          </cell>
          <cell r="D268">
            <v>6040.78</v>
          </cell>
        </row>
        <row r="269">
          <cell r="A269">
            <v>43196</v>
          </cell>
          <cell r="B269" t="str">
            <v xml:space="preserve">AR CONDICIONADO SPLIT ON/OFF, CASSETE (TETO), FRIO 4 VIAS 24000 BTUS/H, CLASSIFICACAO ENERGETICA C - SELO PROCEL, GAS HFC, CONTROLE S/ FIO                                                                                                                                                                                                                                                                                                                                                                </v>
          </cell>
          <cell r="C269" t="str">
            <v xml:space="preserve">UN    </v>
          </cell>
          <cell r="D269">
            <v>7486.68</v>
          </cell>
        </row>
        <row r="270">
          <cell r="A270">
            <v>43198</v>
          </cell>
          <cell r="B270" t="str">
            <v xml:space="preserve">AR CONDICIONADO SPLIT ON/OFF, CASSETE (TETO), FRIO 4 VIAS 36000 BTUS/H, CLASSIFICACAO ENERGETICA C - SELO PROCEL, GAS HFC, CONTROLE S/ FIO                                                                                                                                                                                                                                                                                                                                                                </v>
          </cell>
          <cell r="C270" t="str">
            <v xml:space="preserve">UN    </v>
          </cell>
          <cell r="D270">
            <v>11125.02</v>
          </cell>
        </row>
        <row r="271">
          <cell r="A271">
            <v>43199</v>
          </cell>
          <cell r="B271" t="str">
            <v xml:space="preserve">AR CONDICIONADO SPLIT ON/OFF, CASSETE (TETO), FRIO 4 VIAS 48000 BTUS/H, CLASSIFICACAO ENERGETICA C - SELO PROCEL, GAS HFC, CONTROLE S/ FIO                                                                                                                                                                                                                                                                                                                                                                </v>
          </cell>
          <cell r="C271" t="str">
            <v xml:space="preserve">UN    </v>
          </cell>
          <cell r="D271">
            <v>11532.68</v>
          </cell>
        </row>
        <row r="272">
          <cell r="A272">
            <v>43200</v>
          </cell>
          <cell r="B272" t="str">
            <v xml:space="preserve">AR CONDICIONADO SPLIT ON/OFF, CASSETE (TETO), FRIO 4 VIAS 60000 BTUS/H, CLASSIFICACAO ENERGETICA C - SELO PROCEL, GAS HFC, CONTROLE S/ FIO                                                                                                                                                                                                                                                                                                                                                                </v>
          </cell>
          <cell r="C272" t="str">
            <v xml:space="preserve">UN    </v>
          </cell>
          <cell r="D272">
            <v>13234.59</v>
          </cell>
        </row>
        <row r="273">
          <cell r="A273">
            <v>39556</v>
          </cell>
          <cell r="B273" t="str">
            <v xml:space="preserve">AR CONDICIONADO SPLIT ON/OFF, CASSETE (TETO), 18000 BTUS/H, CICLO QUENTE/FRIO, 60 HZ, CLASSIFICACAO ENERGETICA C - SELO PROCEL, GAS HFC, CONTROLE S/ FIO                                                                                                                                                                                                                                                                                                                                                  </v>
          </cell>
          <cell r="C273" t="str">
            <v xml:space="preserve">UN    </v>
          </cell>
          <cell r="D273">
            <v>7228.35</v>
          </cell>
        </row>
        <row r="274">
          <cell r="A274">
            <v>39557</v>
          </cell>
          <cell r="B274" t="str">
            <v xml:space="preserve">AR CONDICIONADO SPLIT ON/OFF, CASSETE (TETO), 24000 BTUS/H, CICLO QUENTE/FRIO, 60 HZ, CLASSIFICACAO ENERGETICA C - SELO PROCEL, GAS HFC, CONTROLE S/ FIO                                                                                                                                                                                                                                                                                                                                                  </v>
          </cell>
          <cell r="C274" t="str">
            <v xml:space="preserve">UN    </v>
          </cell>
          <cell r="D274">
            <v>7783.35</v>
          </cell>
        </row>
        <row r="275">
          <cell r="A275">
            <v>39559</v>
          </cell>
          <cell r="B275" t="str">
            <v xml:space="preserve">AR CONDICIONADO SPLIT ON/OFF, CASSETE (TETO), 36000 BTUS/H, CICLO QUENTE/FRIO, 60 HZ, CLASSIFICACAO ENERGETICA A - SELO PROCEL, GAS HFC, CONTROLE S/ FIO                                                                                                                                                                                                                                                                                                                                                  </v>
          </cell>
          <cell r="C275" t="str">
            <v xml:space="preserve">UN    </v>
          </cell>
          <cell r="D275">
            <v>11502.29</v>
          </cell>
        </row>
        <row r="276">
          <cell r="A276">
            <v>39560</v>
          </cell>
          <cell r="B276" t="str">
            <v xml:space="preserve">AR CONDICIONADO SPLIT ON/OFF, CASSETE (TETO), 48000 BTUS/H, CICLO QUENTE/FRIO, 60 HZ, CLASSIFICACAO ENERGETICA A - SELO PROCEL, GAS HFC, CONTROLE S/ FIO                                                                                                                                                                                                                                                                                                                                                  </v>
          </cell>
          <cell r="C276" t="str">
            <v xml:space="preserve">UN    </v>
          </cell>
          <cell r="D276">
            <v>13307.03</v>
          </cell>
        </row>
        <row r="277">
          <cell r="A277">
            <v>39561</v>
          </cell>
          <cell r="B277" t="str">
            <v xml:space="preserve">AR CONDICIONADO SPLIT ON/OFF, CASSETE (TETO), 60000 BTUS/H, CICLO QUENTE/FRIO, 60 HZ, CLASSIFICACAO ENERGETICA A - SELO PROCEL, GAS HFC, CONTROLE S/ FIO                                                                                                                                                                                                                                                                                                                                                  </v>
          </cell>
          <cell r="C277" t="str">
            <v xml:space="preserve">UN    </v>
          </cell>
          <cell r="D277">
            <v>13920.85</v>
          </cell>
        </row>
        <row r="278">
          <cell r="A278">
            <v>43190</v>
          </cell>
          <cell r="B278" t="str">
            <v xml:space="preserve">AR CONDICIONADO SPLIT ON/OFF, HI-WALL (PAREDE), 12000 BTUS/H, CICLO FRIO, 60 HZ, CLASSIFICACAO ENERGETICA A - SELO PROCEL, GAS HFC, CONTROLE S/ FIO                                                                                                                                                                                                                                                                                                                                                       </v>
          </cell>
          <cell r="C278" t="str">
            <v xml:space="preserve">UN    </v>
          </cell>
          <cell r="D278">
            <v>2054.35</v>
          </cell>
        </row>
        <row r="279">
          <cell r="A279">
            <v>39555</v>
          </cell>
          <cell r="B279" t="str">
            <v xml:space="preserve">AR CONDICIONADO SPLIT ON/OFF, HI-WALL (PAREDE), 12000 BTUS/H, CICLO QUENTE/FRIO, 60 HZ, CLASSIFICACAO ENERGETICA A - SELO PROCEL, GAS HFC, CONTROLE S/ FIO                                                                                                                                                                                                                                                                                                                                                </v>
          </cell>
          <cell r="C279" t="str">
            <v xml:space="preserve">UN    </v>
          </cell>
          <cell r="D279">
            <v>2222.2800000000002</v>
          </cell>
        </row>
        <row r="280">
          <cell r="A280">
            <v>43191</v>
          </cell>
          <cell r="B280" t="str">
            <v xml:space="preserve">AR CONDICIONADO SPLIT ON/OFF, HI-WALL (PAREDE), 18000 BTUS/H, CICLO FRIO, 60 HZ, CLASSIFICACAO ENERGETICA A - SELO PROCEL, GAS HFC, CONTROLE S/ FIO                                                                                                                                                                                                                                                                                                                                                       </v>
          </cell>
          <cell r="C280" t="str">
            <v xml:space="preserve">UN    </v>
          </cell>
          <cell r="D280">
            <v>2955.93</v>
          </cell>
        </row>
        <row r="281">
          <cell r="A281">
            <v>39548</v>
          </cell>
          <cell r="B281" t="str">
            <v xml:space="preserve">AR CONDICIONADO SPLIT ON/OFF, HI-WALL (PAREDE), 18000 BTUS/H, CICLO QUENTE/FRIO, 60 HZ, CLASSIFICACAO ENERGETICA A - SELO PROCEL, GAS HFC, CONTROLE S/ FIO                                                                                                                                                                                                                                                                                                                                                </v>
          </cell>
          <cell r="C281" t="str">
            <v xml:space="preserve">UN    </v>
          </cell>
          <cell r="D281">
            <v>3296.32</v>
          </cell>
        </row>
        <row r="282">
          <cell r="A282">
            <v>43192</v>
          </cell>
          <cell r="B282" t="str">
            <v xml:space="preserve">AR CONDICIONADO SPLIT ON/OFF, HI-WALL (PAREDE), 24000 BTUS/H, CICLO FRIO, 60 HZ, CLASSIFICACAO ENERGETICA A - SELO PROCEL, GAS HFC, CONTROLE S/ FIO                                                                                                                                                                                                                                                                                                                                                       </v>
          </cell>
          <cell r="C282" t="str">
            <v xml:space="preserve">UN    </v>
          </cell>
          <cell r="D282">
            <v>3872.01</v>
          </cell>
        </row>
        <row r="283">
          <cell r="A283">
            <v>39554</v>
          </cell>
          <cell r="B283" t="str">
            <v xml:space="preserve">AR CONDICIONADO SPLIT ON/OFF, HI-WALL (PAREDE), 24000 BTUS/H, CICLO QUENTE/FRIO, 60 HZ, CLASSIFICACAO ENERGETICA A - SELO PROCEL, GAS HFC, CONTROLE S/ FIO                                                                                                                                                                                                                                                                                                                                                </v>
          </cell>
          <cell r="C283" t="str">
            <v xml:space="preserve">UN    </v>
          </cell>
          <cell r="D283">
            <v>4358.8900000000003</v>
          </cell>
        </row>
        <row r="284">
          <cell r="A284">
            <v>43194</v>
          </cell>
          <cell r="B284" t="str">
            <v xml:space="preserve">AR CONDICIONADO SPLIT ON/OFF, HI-WALL (PAREDE), 9000 BTUS/H, CICLO FRIO, 60 HZ, CLASSIFICACAO ENERGETICA A - SELO PROCEL, GAS HFC, CONTROLE S/ FIO                                                                                                                                                                                                                                                                                                                                                        </v>
          </cell>
          <cell r="C284" t="str">
            <v xml:space="preserve">UN    </v>
          </cell>
          <cell r="D284">
            <v>1759.9</v>
          </cell>
        </row>
        <row r="285">
          <cell r="A285">
            <v>39551</v>
          </cell>
          <cell r="B285" t="str">
            <v xml:space="preserve">AR CONDICIONADO SPLIT ON/OFF, HI-WALL (PAREDE), 9000 BTUS/H, CICLO QUENTE/FRIO, 60 HZ, CLASSIFICACAO ENERGETICA A - SELO PROCEL, GAS HFC, CONTROLE S/ FIO                                                                                                                                                                                                                                                                                                                                                 </v>
          </cell>
          <cell r="C285" t="str">
            <v xml:space="preserve">UN    </v>
          </cell>
          <cell r="D285">
            <v>1937.84</v>
          </cell>
        </row>
        <row r="286">
          <cell r="A286">
            <v>43185</v>
          </cell>
          <cell r="B286" t="str">
            <v xml:space="preserve">AR CONDICIONADO SPLIT ON/OFF, PISO TETO, 18.000 BTU/H, CICLO FRIO, 60HZ, CLASSIFICACAO ENERGETICA C - SELO PROCEL, GAS HFC, CONTROLE S/FIO                                                                                                                                                                                                                                                                                                                                                                </v>
          </cell>
          <cell r="C286" t="str">
            <v xml:space="preserve">UN    </v>
          </cell>
          <cell r="D286">
            <v>5506.99</v>
          </cell>
        </row>
        <row r="287">
          <cell r="A287">
            <v>43186</v>
          </cell>
          <cell r="B287" t="str">
            <v xml:space="preserve">AR CONDICIONADO SPLIT ON/OFF, PISO TETO, 24.000 BTU/H, CICLO FRIO, 60HZ, CLASSIFICACAO ENERGETICA C - SELO PROCEL, GAS HFC, CONTROLE S/FIO                                                                                                                                                                                                                                                                                                                                                                </v>
          </cell>
          <cell r="C287" t="str">
            <v xml:space="preserve">UN    </v>
          </cell>
          <cell r="D287">
            <v>5808.76</v>
          </cell>
        </row>
        <row r="288">
          <cell r="A288">
            <v>43187</v>
          </cell>
          <cell r="B288" t="str">
            <v xml:space="preserve">AR CONDICIONADO SPLIT ON/OFF, PISO TETO, 36.000 BTU/H, CICLO FRIO, 60HZ, CLASSIFICACAO ENERGETICA C - SELO PROCEL, GAS HFC, CONTROLE S/FIO                                                                                                                                                                                                                                                                                                                                                                </v>
          </cell>
          <cell r="C288" t="str">
            <v xml:space="preserve">UN    </v>
          </cell>
          <cell r="D288">
            <v>7708.28</v>
          </cell>
        </row>
        <row r="289">
          <cell r="A289">
            <v>43188</v>
          </cell>
          <cell r="B289" t="str">
            <v xml:space="preserve">AR CONDICIONADO SPLIT ON/OFF, PISO TETO, 48.000 BTU/H, CICLO FRIO, 60HZ, CLASSIFICACAO ENERGETICA C - SELO PROCEL, GAS HFC, CONTROLE S/FIO                                                                                                                                                                                                                                                                                                                                                                </v>
          </cell>
          <cell r="C289" t="str">
            <v xml:space="preserve">UN    </v>
          </cell>
          <cell r="D289">
            <v>9339.61</v>
          </cell>
        </row>
        <row r="290">
          <cell r="A290">
            <v>43189</v>
          </cell>
          <cell r="B290" t="str">
            <v xml:space="preserve">AR CONDICIONADO SPLIT ON/OFF, PISO TETO, 60.000 BTU/H, CICLO FRIO, 60HZ, CLASSIFICACAO ENERGETICA C - SELO PROCEL, GAS HFC, CONTROLE S/FIO                                                                                                                                                                                                                                                                                                                                                                </v>
          </cell>
          <cell r="C290" t="str">
            <v xml:space="preserve">UN    </v>
          </cell>
          <cell r="D290">
            <v>10505.5</v>
          </cell>
        </row>
        <row r="291">
          <cell r="A291">
            <v>39580</v>
          </cell>
          <cell r="B291" t="str">
            <v xml:space="preserve">AR-CONDICIONADO FRIO SPLITAO INVERTER 30 TR                                                                                                                                                                                                                                                                                                                                                                                                                                                               </v>
          </cell>
          <cell r="C291" t="str">
            <v xml:space="preserve">UN    </v>
          </cell>
          <cell r="D291">
            <v>82787.63</v>
          </cell>
        </row>
        <row r="292">
          <cell r="A292">
            <v>39577</v>
          </cell>
          <cell r="B292" t="str">
            <v xml:space="preserve">AR-CONDICIONADO FRIO SPLITAO MODULAR 10 TR                                                                                                                                                                                                                                                                                                                                                                                                                                                                </v>
          </cell>
          <cell r="C292" t="str">
            <v xml:space="preserve">UN    </v>
          </cell>
          <cell r="D292">
            <v>25912.35</v>
          </cell>
        </row>
        <row r="293">
          <cell r="A293">
            <v>39578</v>
          </cell>
          <cell r="B293" t="str">
            <v xml:space="preserve">AR-CONDICIONADO FRIO SPLITAO MODULAR 15 TR                                                                                                                                                                                                                                                                                                                                                                                                                                                                </v>
          </cell>
          <cell r="C293" t="str">
            <v xml:space="preserve">UN    </v>
          </cell>
          <cell r="D293">
            <v>33440.400000000001</v>
          </cell>
        </row>
        <row r="294">
          <cell r="A294">
            <v>39579</v>
          </cell>
          <cell r="B294" t="str">
            <v xml:space="preserve">AR-CONDICIONADO FRIO SPLITAO MODULAR 20 TR                                                                                                                                                                                                                                                                                                                                                                                                                                                                </v>
          </cell>
          <cell r="C294" t="str">
            <v xml:space="preserve">UN    </v>
          </cell>
          <cell r="D294">
            <v>48653.17</v>
          </cell>
        </row>
        <row r="295">
          <cell r="A295">
            <v>39826</v>
          </cell>
          <cell r="B295" t="str">
            <v xml:space="preserve">AR-CONDICIONADO SPLIT INVERTER, PISO TETO, 24000 BTU/H, QUENTE/FRIO, 60HZ, CLASSIFICACAO ENERGETICA A - SELO PROCEL, GAS HFC, CONTROLE S/FIO                                                                                                                                                                                                                                                                                                                                                              </v>
          </cell>
          <cell r="C295" t="str">
            <v xml:space="preserve">UN    </v>
          </cell>
          <cell r="D295">
            <v>5975.49</v>
          </cell>
        </row>
        <row r="296">
          <cell r="A296">
            <v>10700</v>
          </cell>
          <cell r="B296" t="str">
            <v xml:space="preserve">ARADO REVERSIVEL COM 3 DISCOS DE 26" X 6MM REBOCAVEL                                                                                                                                                                                                                                                                                                                                                                                                                                                      </v>
          </cell>
          <cell r="C296" t="str">
            <v xml:space="preserve">UN    </v>
          </cell>
          <cell r="D296">
            <v>23610.91</v>
          </cell>
        </row>
        <row r="297">
          <cell r="A297">
            <v>346</v>
          </cell>
          <cell r="B297" t="str">
            <v xml:space="preserve">ARAME DE ACO OVALADO 15 X 17 ( 45,7 KG, 700 KGF), ROLO 1000 M                                                                                                                                                                                                                                                                                                                                                                                                                                             </v>
          </cell>
          <cell r="C297" t="str">
            <v xml:space="preserve">KG    </v>
          </cell>
          <cell r="D297">
            <v>31.07</v>
          </cell>
        </row>
        <row r="298">
          <cell r="A298">
            <v>3312</v>
          </cell>
          <cell r="B298" t="str">
            <v xml:space="preserve">ARAME DE AMARRACAO PARA GABIAO GALVANIZADO, DIAMETRO 2,2 MM                                                                                                                                                                                                                                                                                                                                                                                                                                               </v>
          </cell>
          <cell r="C298" t="str">
            <v xml:space="preserve">KG    </v>
          </cell>
          <cell r="D298">
            <v>27.52</v>
          </cell>
        </row>
        <row r="299">
          <cell r="A299">
            <v>339</v>
          </cell>
          <cell r="B299" t="str">
            <v xml:space="preserve">ARAME FARPADO GALVANIZADO, 14 BWG (2,11 MM), CLASSE 250                                                                                                                                                                                                                                                                                                                                                                                                                                                   </v>
          </cell>
          <cell r="C299" t="str">
            <v xml:space="preserve">M     </v>
          </cell>
          <cell r="D299">
            <v>1.6</v>
          </cell>
        </row>
        <row r="300">
          <cell r="A300">
            <v>340</v>
          </cell>
          <cell r="B300" t="str">
            <v xml:space="preserve">ARAME FARPADO GALVANIZADO, 16 BWG (1,65 MM), CLASSE 250                                                                                                                                                                                                                                                                                                                                                                                                                                                   </v>
          </cell>
          <cell r="C300" t="str">
            <v xml:space="preserve">M     </v>
          </cell>
          <cell r="D300">
            <v>1.44</v>
          </cell>
        </row>
        <row r="301">
          <cell r="A301">
            <v>43130</v>
          </cell>
          <cell r="B301" t="str">
            <v xml:space="preserve">ARAME GALVANIZADO 12 BWG, D = 2,76 MM (0,048 KG/M) OU 14 BWG, D = 2,11 MM (0,026 KG/M)                                                                                                                                                                                                                                                                                                                                                                                                                    </v>
          </cell>
          <cell r="C301" t="str">
            <v xml:space="preserve">KG    </v>
          </cell>
          <cell r="D301">
            <v>26.23</v>
          </cell>
        </row>
        <row r="302">
          <cell r="A302">
            <v>344</v>
          </cell>
          <cell r="B302" t="str">
            <v xml:space="preserve">ARAME GALVANIZADO 16 BWG, D = 1,65MM (0,0166 KG/M)                                                                                                                                                                                                                                                                                                                                                                                                                                                        </v>
          </cell>
          <cell r="C302" t="str">
            <v xml:space="preserve">KG    </v>
          </cell>
          <cell r="D302">
            <v>34.479999999999997</v>
          </cell>
        </row>
        <row r="303">
          <cell r="A303">
            <v>345</v>
          </cell>
          <cell r="B303" t="str">
            <v xml:space="preserve">ARAME GALVANIZADO 18 BWG, D = 1,24MM (0,009 KG/M)                                                                                                                                                                                                                                                                                                                                                                                                                                                         </v>
          </cell>
          <cell r="C303" t="str">
            <v xml:space="preserve">KG    </v>
          </cell>
          <cell r="D303">
            <v>37.409999999999997</v>
          </cell>
        </row>
        <row r="304">
          <cell r="A304">
            <v>43131</v>
          </cell>
          <cell r="B304" t="str">
            <v xml:space="preserve">ARAME GALVANIZADO 6 BWG, D = 5,16 MM (0,157 KG/M), OU 8 BWG, D = 4,19 MM (0,101 KG/M), OU 10 BWG, D = 3,40 MM (0,0713 KG/M)                                                                                                                                                                                                                                                                                                                                                                               </v>
          </cell>
          <cell r="C304" t="str">
            <v xml:space="preserve">KG    </v>
          </cell>
          <cell r="D304">
            <v>30.47</v>
          </cell>
        </row>
        <row r="305">
          <cell r="A305">
            <v>3313</v>
          </cell>
          <cell r="B305" t="str">
            <v xml:space="preserve">ARAME PROTEGIDO COM POLIMERO PARA GABIAO, DIAMETRO 2,2 MM                                                                                                                                                                                                                                                                                                                                                                                                                                                 </v>
          </cell>
          <cell r="C305" t="str">
            <v xml:space="preserve">KG    </v>
          </cell>
          <cell r="D305">
            <v>35.409999999999997</v>
          </cell>
        </row>
        <row r="306">
          <cell r="A306">
            <v>43132</v>
          </cell>
          <cell r="B306" t="str">
            <v xml:space="preserve">ARAME RECOZIDO 16 BWG, D = 1,65 MM (0,016 KG/M) OU 18 BWG, D = 1,25 MM (0,01 KG/M)                                                                                                                                                                                                                                                                                                                                                                                                                        </v>
          </cell>
          <cell r="C306" t="str">
            <v xml:space="preserve">KG    </v>
          </cell>
          <cell r="D306">
            <v>26.23</v>
          </cell>
        </row>
        <row r="307">
          <cell r="A307">
            <v>366</v>
          </cell>
          <cell r="B307" t="str">
            <v xml:space="preserve">AREIA FINA - POSTO JAZIDA/FORNECEDOR (RETIRADO NA JAZIDA, SEM TRANSPORTE)                                                                                                                                                                                                                                                                                                                                                                                                                                 </v>
          </cell>
          <cell r="C307" t="str">
            <v xml:space="preserve">M3    </v>
          </cell>
          <cell r="D307">
            <v>120</v>
          </cell>
        </row>
        <row r="308">
          <cell r="A308">
            <v>367</v>
          </cell>
          <cell r="B308" t="str">
            <v xml:space="preserve">AREIA GROSSA - POSTO JAZIDA/FORNECEDOR (RETIRADO NA JAZIDA, SEM TRANSPORTE)                                                                                                                                                                                                                                                                                                                                                                                                                               </v>
          </cell>
          <cell r="C308" t="str">
            <v xml:space="preserve">M3    </v>
          </cell>
          <cell r="D308">
            <v>121.56</v>
          </cell>
        </row>
        <row r="309">
          <cell r="A309">
            <v>370</v>
          </cell>
          <cell r="B309" t="str">
            <v xml:space="preserve">AREIA MEDIA - POSTO JAZIDA/FORNECEDOR (RETIRADO NA JAZIDA, SEM TRANSPORTE)                                                                                                                                                                                                                                                                                                                                                                                                                                </v>
          </cell>
          <cell r="C309" t="str">
            <v xml:space="preserve">M3    </v>
          </cell>
          <cell r="D309">
            <v>120</v>
          </cell>
        </row>
        <row r="310">
          <cell r="A310">
            <v>368</v>
          </cell>
          <cell r="B310" t="str">
            <v xml:space="preserve">AREIA PARA ATERRO - POSTO JAZIDA/FORNECEDOR (RETIRADO NA JAZIDA, SEM TRANSPORTE)                                                                                                                                                                                                                                                                                                                                                                                                                          </v>
          </cell>
          <cell r="C310" t="str">
            <v xml:space="preserve">M3    </v>
          </cell>
          <cell r="D310">
            <v>60</v>
          </cell>
        </row>
        <row r="311">
          <cell r="A311">
            <v>11075</v>
          </cell>
          <cell r="B311" t="str">
            <v xml:space="preserve">AREIA PARA LEITO FILTRANTE (0,42 A 1,68 MM) - POSTO JAZIDA/FORNECEDOR (RETIRADO NA JAZIDA, SEM TRANSPORTE)                                                                                                                                                                                                                                                                                                                                                                                                </v>
          </cell>
          <cell r="C311" t="str">
            <v xml:space="preserve">M3    </v>
          </cell>
          <cell r="D311">
            <v>1377.23</v>
          </cell>
        </row>
        <row r="312">
          <cell r="A312">
            <v>1381</v>
          </cell>
          <cell r="B312" t="str">
            <v xml:space="preserve">ARGAMASSA COLANTE AC I PARA CERAMICAS                                                                                                                                                                                                                                                                                                                                                                                                                                                                     </v>
          </cell>
          <cell r="C312" t="str">
            <v xml:space="preserve">KG    </v>
          </cell>
          <cell r="D312">
            <v>0.72</v>
          </cell>
        </row>
        <row r="313">
          <cell r="A313">
            <v>34353</v>
          </cell>
          <cell r="B313" t="str">
            <v xml:space="preserve">ARGAMASSA COLANTE AC II                                                                                                                                                                                                                                                                                                                                                                                                                                                                                   </v>
          </cell>
          <cell r="C313" t="str">
            <v xml:space="preserve">KG    </v>
          </cell>
          <cell r="D313">
            <v>1.34</v>
          </cell>
        </row>
        <row r="314">
          <cell r="A314">
            <v>37595</v>
          </cell>
          <cell r="B314" t="str">
            <v xml:space="preserve">ARGAMASSA COLANTE TIPO AC III                                                                                                                                                                                                                                                                                                                                                                                                                                                                             </v>
          </cell>
          <cell r="C314" t="str">
            <v xml:space="preserve">KG    </v>
          </cell>
          <cell r="D314">
            <v>2.21</v>
          </cell>
        </row>
        <row r="315">
          <cell r="A315">
            <v>37596</v>
          </cell>
          <cell r="B315" t="str">
            <v xml:space="preserve">ARGAMASSA COLANTE TIPO AC III E                                                                                                                                                                                                                                                                                                                                                                                                                                                                           </v>
          </cell>
          <cell r="C315" t="str">
            <v xml:space="preserve">KG    </v>
          </cell>
          <cell r="D315">
            <v>2.54</v>
          </cell>
        </row>
        <row r="316">
          <cell r="A316">
            <v>371</v>
          </cell>
          <cell r="B316" t="str">
            <v xml:space="preserve">ARGAMASSA INDUSTRIALIZADA MULTIUSO, PARA REVESTIMENTO INTERNO E EXTERNO E ASSENTAMENTO DE BLOCOS DIVERSOS                                                                                                                                                                                                                                                                                                                                                                                                 </v>
          </cell>
          <cell r="C316" t="str">
            <v xml:space="preserve">KG    </v>
          </cell>
          <cell r="D316">
            <v>0.78</v>
          </cell>
        </row>
        <row r="317">
          <cell r="A317">
            <v>37553</v>
          </cell>
          <cell r="B317" t="str">
            <v xml:space="preserve">ARGAMASSA INDUSTRIALIZADA PARA CHAPISCO COLANTE                                                                                                                                                                                                                                                                                                                                                                                                                                                           </v>
          </cell>
          <cell r="C317" t="str">
            <v xml:space="preserve">KG    </v>
          </cell>
          <cell r="D317">
            <v>1.47</v>
          </cell>
        </row>
        <row r="318">
          <cell r="A318">
            <v>37552</v>
          </cell>
          <cell r="B318" t="str">
            <v xml:space="preserve">ARGAMASSA INDUSTRIALIZADA PARA CHAPISCO ROLADO                                                                                                                                                                                                                                                                                                                                                                                                                                                            </v>
          </cell>
          <cell r="C318" t="str">
            <v xml:space="preserve">KG    </v>
          </cell>
          <cell r="D318">
            <v>2.36</v>
          </cell>
        </row>
        <row r="319">
          <cell r="A319">
            <v>36880</v>
          </cell>
          <cell r="B319" t="str">
            <v xml:space="preserve">ARGAMASSA PARA REVESTIMENTO DECORATIVO MONOCAMADA                                                                                                                                                                                                                                                                                                                                                                                                                                                         </v>
          </cell>
          <cell r="C319" t="str">
            <v xml:space="preserve">KG    </v>
          </cell>
          <cell r="D319">
            <v>2.4</v>
          </cell>
        </row>
        <row r="320">
          <cell r="A320">
            <v>34355</v>
          </cell>
          <cell r="B320" t="str">
            <v xml:space="preserve">ARGAMASSA PISO SOBRE PISO                                                                                                                                                                                                                                                                                                                                                                                                                                                                                 </v>
          </cell>
          <cell r="C320" t="str">
            <v xml:space="preserve">KG    </v>
          </cell>
          <cell r="D320">
            <v>2.0699999999999998</v>
          </cell>
        </row>
        <row r="321">
          <cell r="A321">
            <v>130</v>
          </cell>
          <cell r="B321" t="str">
            <v xml:space="preserve">ARGAMASSA POLIMERICA DE REPARO ESTRUTURAL, BICOMPONENTE                                                                                                                                                                                                                                                                                                                                                                                                                                                   </v>
          </cell>
          <cell r="C321" t="str">
            <v xml:space="preserve">KG    </v>
          </cell>
          <cell r="D321">
            <v>4.46</v>
          </cell>
        </row>
        <row r="322">
          <cell r="A322">
            <v>135</v>
          </cell>
          <cell r="B322" t="str">
            <v xml:space="preserve">ARGAMASSA POLIMERICA IMPERMEABILIZANTE SEMIFLEXIVEL, BICOMPONENTE, A BASE DE CIMENTO E ADITIVOS                                                                                                                                                                                                                                                                                                                                                                                                           </v>
          </cell>
          <cell r="C322" t="str">
            <v xml:space="preserve">KG    </v>
          </cell>
          <cell r="D322">
            <v>3.59</v>
          </cell>
        </row>
        <row r="323">
          <cell r="A323">
            <v>36886</v>
          </cell>
          <cell r="B323" t="str">
            <v xml:space="preserve">ARGAMASSA PRONTA PARA CONTRAPISO                                                                                                                                                                                                                                                                                                                                                                                                                                                                          </v>
          </cell>
          <cell r="C323" t="str">
            <v xml:space="preserve">KG    </v>
          </cell>
          <cell r="D323">
            <v>0.74</v>
          </cell>
        </row>
        <row r="324">
          <cell r="A324">
            <v>38546</v>
          </cell>
          <cell r="B324" t="str">
            <v xml:space="preserve">ARGAMASSA USINADA AUTOADENSAVEL E AUTONIVELANTE PARA CONTRAPISO, COM BOMBEAMENTO (DISPONIBILIZACAO DE BOMBA), SEM O LANCAMENTO                                                                                                                                                                                                                                                                                                                                                                            </v>
          </cell>
          <cell r="C324" t="str">
            <v xml:space="preserve">M3    </v>
          </cell>
          <cell r="D324">
            <v>467.55</v>
          </cell>
        </row>
        <row r="325">
          <cell r="A325">
            <v>34549</v>
          </cell>
          <cell r="B325" t="str">
            <v xml:space="preserve">ARGILA EXPANDIDA, GRANULOMETRIA 2215                                                                                                                                                                                                                                                                                                                                                                                                                                                                      </v>
          </cell>
          <cell r="C325" t="str">
            <v xml:space="preserve">M3    </v>
          </cell>
          <cell r="D325">
            <v>730.33</v>
          </cell>
        </row>
        <row r="326">
          <cell r="A326">
            <v>6081</v>
          </cell>
          <cell r="B326" t="str">
            <v xml:space="preserve">ARGILA OU BARRO PARA ATERRO/REATERRO (COM TRANSPORTE ATE 10 KM)                                                                                                                                                                                                                                                                                                                                                                                                                                           </v>
          </cell>
          <cell r="C326" t="str">
            <v xml:space="preserve">M3    </v>
          </cell>
          <cell r="D326">
            <v>51.12</v>
          </cell>
        </row>
        <row r="327">
          <cell r="A327">
            <v>6077</v>
          </cell>
          <cell r="B327" t="str">
            <v xml:space="preserve">ARGILA OU BARRO PARA ATERRO/REATERRO (RETIRADO NA JAZIDA, SEM TRANSPORTE)                                                                                                                                                                                                                                                                                                                                                                                                                                 </v>
          </cell>
          <cell r="C327" t="str">
            <v xml:space="preserve">M3    </v>
          </cell>
          <cell r="D327">
            <v>36.51</v>
          </cell>
        </row>
        <row r="328">
          <cell r="A328">
            <v>6079</v>
          </cell>
          <cell r="B328" t="str">
            <v xml:space="preserve">ARGILA, ARGILA VERMELHA OU ARGILA ARENOSA (RETIRADA NA JAZIDA, SEM TRANSPORTE)                                                                                                                                                                                                                                                                                                                                                                                                                            </v>
          </cell>
          <cell r="C328" t="str">
            <v xml:space="preserve">M3    </v>
          </cell>
          <cell r="D328">
            <v>36.51</v>
          </cell>
        </row>
        <row r="329">
          <cell r="A329">
            <v>1091</v>
          </cell>
          <cell r="B329" t="str">
            <v xml:space="preserve">ARMACAO VERTICAL COM HASTE E CONTRA-PINO, EM CHAPA DE ACO GALVANIZADO 3/16", COM 1 ESTRIBO E 1 ISOLADOR                                                                                                                                                                                                                                                                                                                                                                                                   </v>
          </cell>
          <cell r="C329" t="str">
            <v xml:space="preserve">UN    </v>
          </cell>
          <cell r="D329">
            <v>20.43</v>
          </cell>
        </row>
        <row r="330">
          <cell r="A330">
            <v>1094</v>
          </cell>
          <cell r="B330" t="str">
            <v xml:space="preserve">ARMACAO VERTICAL COM HASTE E CONTRA-PINO, EM CHAPA DE ACO GALVANIZADO 3/16", COM 1 ESTRIBO, SEM ISOLADOR                                                                                                                                                                                                                                                                                                                                                                                                  </v>
          </cell>
          <cell r="C330" t="str">
            <v xml:space="preserve">UN    </v>
          </cell>
          <cell r="D330">
            <v>14.29</v>
          </cell>
        </row>
        <row r="331">
          <cell r="A331">
            <v>1095</v>
          </cell>
          <cell r="B331" t="str">
            <v xml:space="preserve">ARMACAO VERTICAL COM HASTE E CONTRA-PINO, EM CHAPA DE ACO GALVANIZADO 3/16", COM 2 ESTRIBOS, E 2 ISOLADORES                                                                                                                                                                                                                                                                                                                                                                                               </v>
          </cell>
          <cell r="C331" t="str">
            <v xml:space="preserve">UN    </v>
          </cell>
          <cell r="D331">
            <v>30.37</v>
          </cell>
        </row>
        <row r="332">
          <cell r="A332">
            <v>1092</v>
          </cell>
          <cell r="B332" t="str">
            <v xml:space="preserve">ARMACAO VERTICAL COM HASTE E CONTRA-PINO, EM CHAPA DE ACO GALVANIZADO 3/16", COM 2 ESTRIBOS, SEM ISOLADOR                                                                                                                                                                                                                                                                                                                                                                                                 </v>
          </cell>
          <cell r="C332" t="str">
            <v xml:space="preserve">UN    </v>
          </cell>
          <cell r="D332">
            <v>23.5</v>
          </cell>
        </row>
        <row r="333">
          <cell r="A333">
            <v>1093</v>
          </cell>
          <cell r="B333" t="str">
            <v xml:space="preserve">ARMACAO VERTICAL COM HASTE E CONTRA-PINO, EM CHAPA DE ACO GALVANIZADO 3/16", COM 3 ESTRIBOS E 3 ISOLADORES                                                                                                                                                                                                                                                                                                                                                                                                </v>
          </cell>
          <cell r="C333" t="str">
            <v xml:space="preserve">UN    </v>
          </cell>
          <cell r="D333">
            <v>54.88</v>
          </cell>
        </row>
        <row r="334">
          <cell r="A334">
            <v>1090</v>
          </cell>
          <cell r="B334" t="str">
            <v xml:space="preserve">ARMACAO VERTICAL COM HASTE E CONTRA-PINO, EM CHAPA DE ACO GALVANIZADO 3/16", COM 3 ESTRIBOS, SEM ISOLADOR                                                                                                                                                                                                                                                                                                                                                                                                 </v>
          </cell>
          <cell r="C334" t="str">
            <v xml:space="preserve">UN    </v>
          </cell>
          <cell r="D334">
            <v>39.29</v>
          </cell>
        </row>
        <row r="335">
          <cell r="A335">
            <v>1096</v>
          </cell>
          <cell r="B335" t="str">
            <v xml:space="preserve">ARMACAO VERTICAL COM HASTE E CONTRA-PINO, EM CHAPA DE ACO GALVANIZADO 3/16", COM 4 ESTRIBOS E 4 ISOLADORES                                                                                                                                                                                                                                                                                                                                                                                                </v>
          </cell>
          <cell r="C335" t="str">
            <v xml:space="preserve">UN    </v>
          </cell>
          <cell r="D335">
            <v>70.709999999999994</v>
          </cell>
        </row>
        <row r="336">
          <cell r="A336">
            <v>1097</v>
          </cell>
          <cell r="B336" t="str">
            <v xml:space="preserve">ARMACAO VERTICAL COM HASTE E CONTRA-PINO, EM CHAPA DE ACO GALVANIZADO 3/16", COM 4 ESTRIBOS, SEM ISOLADOR                                                                                                                                                                                                                                                                                                                                                                                                 </v>
          </cell>
          <cell r="C336" t="str">
            <v xml:space="preserve">UN    </v>
          </cell>
          <cell r="D336">
            <v>60.02</v>
          </cell>
        </row>
        <row r="337">
          <cell r="A337">
            <v>378</v>
          </cell>
          <cell r="B337" t="str">
            <v xml:space="preserve">ARMADOR (HORISTA)                                                                                                                                                                                                                                                                                                                                                                                                                                                                                         </v>
          </cell>
          <cell r="C337" t="str">
            <v xml:space="preserve">H     </v>
          </cell>
          <cell r="D337">
            <v>22.11</v>
          </cell>
        </row>
        <row r="338">
          <cell r="A338">
            <v>40911</v>
          </cell>
          <cell r="B338" t="str">
            <v xml:space="preserve">ARMADOR (MENSALISTA)                                                                                                                                                                                                                                                                                                                                                                                                                                                                                      </v>
          </cell>
          <cell r="C338" t="str">
            <v xml:space="preserve">MES   </v>
          </cell>
          <cell r="D338">
            <v>3869.33</v>
          </cell>
        </row>
        <row r="339">
          <cell r="A339">
            <v>33939</v>
          </cell>
          <cell r="B339" t="str">
            <v xml:space="preserve">ARQUITETO JUNIOR (HORISTA)                                                                                                                                                                                                                                                                                                                                                                                                                                                                                </v>
          </cell>
          <cell r="C339" t="str">
            <v xml:space="preserve">H     </v>
          </cell>
          <cell r="D339">
            <v>100.35</v>
          </cell>
        </row>
        <row r="340">
          <cell r="A340">
            <v>40815</v>
          </cell>
          <cell r="B340" t="str">
            <v xml:space="preserve">ARQUITETO JUNIOR (MENSALISTA)                                                                                                                                                                                                                                                                                                                                                                                                                                                                             </v>
          </cell>
          <cell r="C340" t="str">
            <v xml:space="preserve">MES   </v>
          </cell>
          <cell r="D340">
            <v>17556.88</v>
          </cell>
        </row>
        <row r="341">
          <cell r="A341">
            <v>33952</v>
          </cell>
          <cell r="B341" t="str">
            <v xml:space="preserve">ARQUITETO PLENO (HORISTA)                                                                                                                                                                                                                                                                                                                                                                                                                                                                                 </v>
          </cell>
          <cell r="C341" t="str">
            <v xml:space="preserve">H     </v>
          </cell>
          <cell r="D341">
            <v>106.31</v>
          </cell>
        </row>
        <row r="342">
          <cell r="A342">
            <v>40816</v>
          </cell>
          <cell r="B342" t="str">
            <v xml:space="preserve">ARQUITETO PLENO (MENSALISTA)                                                                                                                                                                                                                                                                                                                                                                                                                                                                              </v>
          </cell>
          <cell r="C342" t="str">
            <v xml:space="preserve">MES   </v>
          </cell>
          <cell r="D342">
            <v>18599.830000000002</v>
          </cell>
        </row>
        <row r="343">
          <cell r="A343">
            <v>33953</v>
          </cell>
          <cell r="B343" t="str">
            <v xml:space="preserve">ARQUITETO SENIOR (HORISTA)                                                                                                                                                                                                                                                                                                                                                                                                                                                                                </v>
          </cell>
          <cell r="C343" t="str">
            <v xml:space="preserve">H     </v>
          </cell>
          <cell r="D343">
            <v>111.4</v>
          </cell>
        </row>
        <row r="344">
          <cell r="A344">
            <v>40817</v>
          </cell>
          <cell r="B344" t="str">
            <v xml:space="preserve">ARQUITETO SENIOR (MENSALISTA)                                                                                                                                                                                                                                                                                                                                                                                                                                                                             </v>
          </cell>
          <cell r="C344" t="str">
            <v xml:space="preserve">MES   </v>
          </cell>
          <cell r="D344">
            <v>19493.22</v>
          </cell>
        </row>
        <row r="345">
          <cell r="A345">
            <v>13348</v>
          </cell>
          <cell r="B345" t="str">
            <v xml:space="preserve">ARRUELA  EM ACO GALVANIZADO, DIAMETRO EXTERNO = 35MM, ESPESSURA = 3MM, DIAMETRO DO FURO= 18MM                                                                                                                                                                                                                                                                                                                                                                                                             </v>
          </cell>
          <cell r="C345" t="str">
            <v xml:space="preserve">UN    </v>
          </cell>
          <cell r="D345">
            <v>1.79</v>
          </cell>
        </row>
        <row r="346">
          <cell r="A346">
            <v>39211</v>
          </cell>
          <cell r="B346" t="str">
            <v xml:space="preserve">ARRUELA EM ALUMINIO, COM ROSCA, DE  1 1/4", PARA ELETRODUTO                                                                                                                                                                                                                                                                                                                                                                                                                                               </v>
          </cell>
          <cell r="C346" t="str">
            <v xml:space="preserve">UN    </v>
          </cell>
          <cell r="D346">
            <v>1.61</v>
          </cell>
        </row>
        <row r="347">
          <cell r="A347">
            <v>39212</v>
          </cell>
          <cell r="B347" t="str">
            <v xml:space="preserve">ARRUELA EM ALUMINIO, COM ROSCA, DE 1 1/2", PARA ELETRODUTO                                                                                                                                                                                                                                                                                                                                                                                                                                                </v>
          </cell>
          <cell r="C347" t="str">
            <v xml:space="preserve">UN    </v>
          </cell>
          <cell r="D347">
            <v>1.8</v>
          </cell>
        </row>
        <row r="348">
          <cell r="A348">
            <v>39208</v>
          </cell>
          <cell r="B348" t="str">
            <v xml:space="preserve">ARRUELA EM ALUMINIO, COM ROSCA, DE 1/2", PARA ELETRODUTO                                                                                                                                                                                                                                                                                                                                                                                                                                                  </v>
          </cell>
          <cell r="C348" t="str">
            <v xml:space="preserve">UN    </v>
          </cell>
          <cell r="D348">
            <v>0.49</v>
          </cell>
        </row>
        <row r="349">
          <cell r="A349">
            <v>39210</v>
          </cell>
          <cell r="B349" t="str">
            <v xml:space="preserve">ARRUELA EM ALUMINIO, COM ROSCA, DE 1", PARA ELETRODUTO                                                                                                                                                                                                                                                                                                                                                                                                                                                    </v>
          </cell>
          <cell r="C349" t="str">
            <v xml:space="preserve">UN    </v>
          </cell>
          <cell r="D349">
            <v>0.9</v>
          </cell>
        </row>
        <row r="350">
          <cell r="A350">
            <v>39214</v>
          </cell>
          <cell r="B350" t="str">
            <v xml:space="preserve">ARRUELA EM ALUMINIO, COM ROSCA, DE 2 1/2", PARA ELETRODUTO                                                                                                                                                                                                                                                                                                                                                                                                                                                </v>
          </cell>
          <cell r="C350" t="str">
            <v xml:space="preserve">UN    </v>
          </cell>
          <cell r="D350">
            <v>3.34</v>
          </cell>
        </row>
        <row r="351">
          <cell r="A351">
            <v>39213</v>
          </cell>
          <cell r="B351" t="str">
            <v xml:space="preserve">ARRUELA EM ALUMINIO, COM ROSCA, DE 2", PARA ELETRODUTO                                                                                                                                                                                                                                                                                                                                                                                                                                                    </v>
          </cell>
          <cell r="C351" t="str">
            <v xml:space="preserve">UN    </v>
          </cell>
          <cell r="D351">
            <v>2.36</v>
          </cell>
        </row>
        <row r="352">
          <cell r="A352">
            <v>39209</v>
          </cell>
          <cell r="B352" t="str">
            <v xml:space="preserve">ARRUELA EM ALUMINIO, COM ROSCA, DE 3/4", PARA ELETRODUTO                                                                                                                                                                                                                                                                                                                                                                                                                                                  </v>
          </cell>
          <cell r="C352" t="str">
            <v xml:space="preserve">UN    </v>
          </cell>
          <cell r="D352">
            <v>0.57999999999999996</v>
          </cell>
        </row>
        <row r="353">
          <cell r="A353">
            <v>39207</v>
          </cell>
          <cell r="B353" t="str">
            <v xml:space="preserve">ARRUELA EM ALUMINIO, COM ROSCA, DE 3/8", PARA ELETRODUTO                                                                                                                                                                                                                                                                                                                                                                                                                                                  </v>
          </cell>
          <cell r="C353" t="str">
            <v xml:space="preserve">UN    </v>
          </cell>
          <cell r="D353">
            <v>0.9</v>
          </cell>
        </row>
        <row r="354">
          <cell r="A354">
            <v>39215</v>
          </cell>
          <cell r="B354" t="str">
            <v xml:space="preserve">ARRUELA EM ALUMINIO, COM ROSCA, DE 3", PARA ELETRODUTO                                                                                                                                                                                                                                                                                                                                                                                                                                                    </v>
          </cell>
          <cell r="C354" t="str">
            <v xml:space="preserve">UN    </v>
          </cell>
          <cell r="D354">
            <v>6.08</v>
          </cell>
        </row>
        <row r="355">
          <cell r="A355">
            <v>39216</v>
          </cell>
          <cell r="B355" t="str">
            <v xml:space="preserve">ARRUELA EM ALUMINIO, COM ROSCA, DE 4", PARA ELETRODUTO                                                                                                                                                                                                                                                                                                                                                                                                                                                    </v>
          </cell>
          <cell r="C355" t="str">
            <v xml:space="preserve">UN    </v>
          </cell>
          <cell r="D355">
            <v>8.49</v>
          </cell>
        </row>
        <row r="356">
          <cell r="A356">
            <v>11267</v>
          </cell>
          <cell r="B356" t="str">
            <v xml:space="preserve">ARRUELA LISA, REDONDA, DE LATAO POLIDO, DIAMETRO NOMINAL 5/8", DIAMETRO EXTERNO = 34 MM, DIAMETRO DO FURO = 17 MM, ESPESSURA = *2,5* MM                                                                                                                                                                                                                                                                                                                                                                   </v>
          </cell>
          <cell r="C356" t="str">
            <v xml:space="preserve">UN    </v>
          </cell>
          <cell r="D356">
            <v>1.56</v>
          </cell>
        </row>
        <row r="357">
          <cell r="A357">
            <v>379</v>
          </cell>
          <cell r="B357" t="str">
            <v xml:space="preserve">ARRUELA QUADRADA EM ACO GALVANIZADO, DIMENSAO = 38 MM, ESPESSURA = 3MM, DIAMETRO DO FURO= 18 MM                                                                                                                                                                                                                                                                                                                                                                                                           </v>
          </cell>
          <cell r="C357" t="str">
            <v xml:space="preserve">UN    </v>
          </cell>
          <cell r="D357">
            <v>1.57</v>
          </cell>
        </row>
        <row r="358">
          <cell r="A358">
            <v>510</v>
          </cell>
          <cell r="B358" t="str">
            <v xml:space="preserve">ASFALTO MODIFICADO TIPO I - NBR 9910 (ASFALTO OXIDADO PARA IMPERMEABILIZACAO, COEFICIENTE DE PENETRACAO 25-40)                                                                                                                                                                                                                                                                                                                                                                                            </v>
          </cell>
          <cell r="C358" t="str">
            <v xml:space="preserve">KG    </v>
          </cell>
          <cell r="D358">
            <v>12.83</v>
          </cell>
        </row>
        <row r="359">
          <cell r="A359">
            <v>516</v>
          </cell>
          <cell r="B359" t="str">
            <v xml:space="preserve">ASFALTO MODIFICADO TIPO II - NBR 9910 (ASFALTO OXIDADO PARA IMPERMEABILIZACAO, COEFICIENTE DE PENETRACAO 20-35)                                                                                                                                                                                                                                                                                                                                                                                           </v>
          </cell>
          <cell r="C359" t="str">
            <v xml:space="preserve">KG    </v>
          </cell>
          <cell r="D359">
            <v>15.21</v>
          </cell>
        </row>
        <row r="360">
          <cell r="A360">
            <v>509</v>
          </cell>
          <cell r="B360" t="str">
            <v xml:space="preserve">ASFALTO MODIFICADO TIPO III - NBR 9910 (ASFALTO OXIDADO PARA IMPERMEABILIZACAO, COEFICIENTE DE PENETRACAO 15-25)                                                                                                                                                                                                                                                                                                                                                                                          </v>
          </cell>
          <cell r="C360" t="str">
            <v xml:space="preserve">KG    </v>
          </cell>
          <cell r="D360">
            <v>17.059999999999999</v>
          </cell>
        </row>
        <row r="361">
          <cell r="A361">
            <v>40331</v>
          </cell>
          <cell r="B361" t="str">
            <v xml:space="preserve">ASSENTADOR DE MANILHAS (HORISTA)                                                                                                                                                                                                                                                                                                                                                                                                                                                                          </v>
          </cell>
          <cell r="C361" t="str">
            <v xml:space="preserve">H     </v>
          </cell>
          <cell r="D361">
            <v>11.48</v>
          </cell>
        </row>
        <row r="362">
          <cell r="A362">
            <v>40930</v>
          </cell>
          <cell r="B362" t="str">
            <v xml:space="preserve">ASSENTADOR DE MANILHAS (MENSALISTA)                                                                                                                                                                                                                                                                                                                                                                                                                                                                       </v>
          </cell>
          <cell r="C362" t="str">
            <v xml:space="preserve">MES   </v>
          </cell>
          <cell r="D362">
            <v>2010.75</v>
          </cell>
        </row>
        <row r="363">
          <cell r="A363">
            <v>11761</v>
          </cell>
          <cell r="B363" t="str">
            <v xml:space="preserve">ASSENTO  VASO SANITARIO INFANTIL EM PLASTICO BRANCO                                                                                                                                                                                                                                                                                                                                                                                                                                                       </v>
          </cell>
          <cell r="C363" t="str">
            <v xml:space="preserve">UN    </v>
          </cell>
          <cell r="D363">
            <v>82.99</v>
          </cell>
        </row>
        <row r="364">
          <cell r="A364">
            <v>377</v>
          </cell>
          <cell r="B364" t="str">
            <v xml:space="preserve">ASSENTO SANITARIO DE PLASTICO, TIPO CONVENCIONAL                                                                                                                                                                                                                                                                                                                                                                                                                                                          </v>
          </cell>
          <cell r="C364" t="str">
            <v xml:space="preserve">UN    </v>
          </cell>
          <cell r="D364">
            <v>39</v>
          </cell>
        </row>
        <row r="365">
          <cell r="A365">
            <v>7588</v>
          </cell>
          <cell r="B365" t="str">
            <v xml:space="preserve">AUTOMATICO DE BOIA SUPERIOR / INFERIOR, *15* A / 250 V                                                                                                                                                                                                                                                                                                                                                                                                                                                    </v>
          </cell>
          <cell r="C365" t="str">
            <v xml:space="preserve">UN    </v>
          </cell>
          <cell r="D365">
            <v>46.95</v>
          </cell>
        </row>
        <row r="366">
          <cell r="A366">
            <v>34392</v>
          </cell>
          <cell r="B366" t="str">
            <v xml:space="preserve">AUXILIAR DE ALMOXARIFE (HORISTA)                                                                                                                                                                                                                                                                                                                                                                                                                                                                          </v>
          </cell>
          <cell r="C366" t="str">
            <v xml:space="preserve">H     </v>
          </cell>
          <cell r="D366">
            <v>16.920000000000002</v>
          </cell>
        </row>
        <row r="367">
          <cell r="A367">
            <v>40908</v>
          </cell>
          <cell r="B367" t="str">
            <v xml:space="preserve">AUXILIAR DE ALMOXARIFE (MENSALISTA)                                                                                                                                                                                                                                                                                                                                                                                                                                                                       </v>
          </cell>
          <cell r="C367" t="str">
            <v xml:space="preserve">MES   </v>
          </cell>
          <cell r="D367">
            <v>2962.33</v>
          </cell>
        </row>
        <row r="368">
          <cell r="A368">
            <v>34551</v>
          </cell>
          <cell r="B368" t="str">
            <v xml:space="preserve">AUXILIAR DE AZULEJISTA (HORISTA)                                                                                                                                                                                                                                                                                                                                                                                                                                                                          </v>
          </cell>
          <cell r="C368" t="str">
            <v xml:space="preserve">H     </v>
          </cell>
          <cell r="D368">
            <v>15.61</v>
          </cell>
        </row>
        <row r="369">
          <cell r="A369">
            <v>41078</v>
          </cell>
          <cell r="B369" t="str">
            <v xml:space="preserve">AUXILIAR DE AZULEJISTA (MENSALISTA)                                                                                                                                                                                                                                                                                                                                                                                                                                                                       </v>
          </cell>
          <cell r="C369" t="str">
            <v xml:space="preserve">MES   </v>
          </cell>
          <cell r="D369">
            <v>2731.54</v>
          </cell>
        </row>
        <row r="370">
          <cell r="A370">
            <v>246</v>
          </cell>
          <cell r="B370" t="str">
            <v xml:space="preserve">AUXILIAR DE ENCANADOR OU BOMBEIRO HIDRAULICO (HORISTA)                                                                                                                                                                                                                                                                                                                                                                                                                                                    </v>
          </cell>
          <cell r="C370" t="str">
            <v xml:space="preserve">H     </v>
          </cell>
          <cell r="D370">
            <v>16.940000000000001</v>
          </cell>
        </row>
        <row r="371">
          <cell r="A371">
            <v>40927</v>
          </cell>
          <cell r="B371" t="str">
            <v xml:space="preserve">AUXILIAR DE ENCANADOR OU BOMBEIRO HIDRAULICO (MENSALISTA)                                                                                                                                                                                                                                                                                                                                                                                                                                                 </v>
          </cell>
          <cell r="C371" t="str">
            <v xml:space="preserve">MES   </v>
          </cell>
          <cell r="D371">
            <v>2965.3</v>
          </cell>
        </row>
        <row r="372">
          <cell r="A372">
            <v>2350</v>
          </cell>
          <cell r="B372" t="str">
            <v xml:space="preserve">AUXILIAR DE ESCRITORIO (HORISTA)                                                                                                                                                                                                                                                                                                                                                                                                                                                                          </v>
          </cell>
          <cell r="C372" t="str">
            <v xml:space="preserve">H     </v>
          </cell>
          <cell r="D372">
            <v>17.71</v>
          </cell>
        </row>
        <row r="373">
          <cell r="A373">
            <v>40812</v>
          </cell>
          <cell r="B373" t="str">
            <v xml:space="preserve">AUXILIAR DE ESCRITORIO (MENSALISTA)                                                                                                                                                                                                                                                                                                                                                                                                                                                                       </v>
          </cell>
          <cell r="C373" t="str">
            <v xml:space="preserve">MES   </v>
          </cell>
          <cell r="D373">
            <v>3100.09</v>
          </cell>
        </row>
        <row r="374">
          <cell r="A374">
            <v>245</v>
          </cell>
          <cell r="B374" t="str">
            <v xml:space="preserve">AUXILIAR DE LABORATORISTA DE SOLOS E DE CONCRETO (HORISTA)                                                                                                                                                                                                                                                                                                                                                                                                                                                </v>
          </cell>
          <cell r="C374" t="str">
            <v xml:space="preserve">H     </v>
          </cell>
          <cell r="D374">
            <v>23.61</v>
          </cell>
        </row>
        <row r="375">
          <cell r="A375">
            <v>41090</v>
          </cell>
          <cell r="B375" t="str">
            <v xml:space="preserve">AUXILIAR DE LABORATORISTA DE SOLOS E DE CONCRETO (MENSALISTA)                                                                                                                                                                                                                                                                                                                                                                                                                                             </v>
          </cell>
          <cell r="C375" t="str">
            <v xml:space="preserve">MES   </v>
          </cell>
          <cell r="D375">
            <v>4133.45</v>
          </cell>
        </row>
        <row r="376">
          <cell r="A376">
            <v>251</v>
          </cell>
          <cell r="B376" t="str">
            <v xml:space="preserve">AUXILIAR DE MECANICO (HORISTA)                                                                                                                                                                                                                                                                                                                                                                                                                                                                            </v>
          </cell>
          <cell r="C376" t="str">
            <v xml:space="preserve">H     </v>
          </cell>
          <cell r="D376">
            <v>16.940000000000001</v>
          </cell>
        </row>
        <row r="377">
          <cell r="A377">
            <v>40975</v>
          </cell>
          <cell r="B377" t="str">
            <v xml:space="preserve">AUXILIAR DE MECANICO (MENSALISTA)                                                                                                                                                                                                                                                                                                                                                                                                                                                                         </v>
          </cell>
          <cell r="C377" t="str">
            <v xml:space="preserve">MES   </v>
          </cell>
          <cell r="D377">
            <v>2965.3</v>
          </cell>
        </row>
        <row r="378">
          <cell r="A378">
            <v>6127</v>
          </cell>
          <cell r="B378" t="str">
            <v xml:space="preserve">AUXILIAR DE PEDREIRO (HORISTA)                                                                                                                                                                                                                                                                                                                                                                                                                                                                            </v>
          </cell>
          <cell r="C378" t="str">
            <v xml:space="preserve">H     </v>
          </cell>
          <cell r="D378">
            <v>16.940000000000001</v>
          </cell>
        </row>
        <row r="379">
          <cell r="A379">
            <v>41072</v>
          </cell>
          <cell r="B379" t="str">
            <v xml:space="preserve">AUXILIAR DE PEDREIRO (MENSALISTA)                                                                                                                                                                                                                                                                                                                                                                                                                                                                         </v>
          </cell>
          <cell r="C379" t="str">
            <v xml:space="preserve">MES   </v>
          </cell>
          <cell r="D379">
            <v>2965.3</v>
          </cell>
        </row>
        <row r="380">
          <cell r="A380">
            <v>6121</v>
          </cell>
          <cell r="B380" t="str">
            <v xml:space="preserve">AUXILIAR DE SERVICOS GERAIS (HORISTA)                                                                                                                                                                                                                                                                                                                                                                                                                                                                     </v>
          </cell>
          <cell r="C380" t="str">
            <v xml:space="preserve">H     </v>
          </cell>
          <cell r="D380">
            <v>15.63</v>
          </cell>
        </row>
        <row r="381">
          <cell r="A381">
            <v>41071</v>
          </cell>
          <cell r="B381" t="str">
            <v xml:space="preserve">AUXILIAR DE SERVICOS GERAIS (MENSALISTA)                                                                                                                                                                                                                                                                                                                                                                                                                                                                  </v>
          </cell>
          <cell r="C381" t="str">
            <v xml:space="preserve">MES   </v>
          </cell>
          <cell r="D381">
            <v>2734.76</v>
          </cell>
        </row>
        <row r="382">
          <cell r="A382">
            <v>244</v>
          </cell>
          <cell r="B382" t="str">
            <v xml:space="preserve">AUXILIAR DE TOPOGRAFO (HORISTA)                                                                                                                                                                                                                                                                                                                                                                                                                                                                           </v>
          </cell>
          <cell r="C382" t="str">
            <v xml:space="preserve">H     </v>
          </cell>
          <cell r="D382">
            <v>9.9499999999999993</v>
          </cell>
        </row>
        <row r="383">
          <cell r="A383">
            <v>41093</v>
          </cell>
          <cell r="B383" t="str">
            <v xml:space="preserve">AUXILIAR DE TOPOGRAFO (MENSALISTA)                                                                                                                                                                                                                                                                                                                                                                                                                                                                        </v>
          </cell>
          <cell r="C383" t="str">
            <v xml:space="preserve">MES   </v>
          </cell>
          <cell r="D383">
            <v>1741.3</v>
          </cell>
        </row>
        <row r="384">
          <cell r="A384">
            <v>532</v>
          </cell>
          <cell r="B384" t="str">
            <v xml:space="preserve">AUXILIAR TECNICO / ASSISTENTE DE ENGENHARIA (HORISTA)                                                                                                                                                                                                                                                                                                                                                                                                                                                     </v>
          </cell>
          <cell r="C384" t="str">
            <v xml:space="preserve">H     </v>
          </cell>
          <cell r="D384">
            <v>36.17</v>
          </cell>
        </row>
        <row r="385">
          <cell r="A385">
            <v>40931</v>
          </cell>
          <cell r="B385" t="str">
            <v xml:space="preserve">AUXILIAR TECNICO / ASSISTENTE DE ENGENHARIA (MENSALISTA)                                                                                                                                                                                                                                                                                                                                                                                                                                                  </v>
          </cell>
          <cell r="C385" t="str">
            <v xml:space="preserve">MES   </v>
          </cell>
          <cell r="D385">
            <v>6330.7</v>
          </cell>
        </row>
        <row r="386">
          <cell r="A386">
            <v>36150</v>
          </cell>
          <cell r="B386" t="str">
            <v xml:space="preserve">AVENTAL DE SEGURANCA DE RASPA DE COURO 1,00 X 0,60 M                                                                                                                                                                                                                                                                                                                                                                                                                                                      </v>
          </cell>
          <cell r="C386" t="str">
            <v xml:space="preserve">UN    </v>
          </cell>
          <cell r="D386">
            <v>50.93</v>
          </cell>
        </row>
        <row r="387">
          <cell r="A387">
            <v>4760</v>
          </cell>
          <cell r="B387" t="str">
            <v xml:space="preserve">AZULEJISTA OU LADRILHEIRO (HORISTA)                                                                                                                                                                                                                                                                                                                                                                                                                                                                       </v>
          </cell>
          <cell r="C387" t="str">
            <v xml:space="preserve">H     </v>
          </cell>
          <cell r="D387">
            <v>22.11</v>
          </cell>
        </row>
        <row r="388">
          <cell r="A388">
            <v>41069</v>
          </cell>
          <cell r="B388" t="str">
            <v xml:space="preserve">AZULEJISTA OU LADRILHEIRO (MENSALISTA)                                                                                                                                                                                                                                                                                                                                                                                                                                                                    </v>
          </cell>
          <cell r="C388" t="str">
            <v xml:space="preserve">MES   </v>
          </cell>
          <cell r="D388">
            <v>3869.33</v>
          </cell>
        </row>
        <row r="389">
          <cell r="A389">
            <v>10422</v>
          </cell>
          <cell r="B389" t="str">
            <v xml:space="preserve">BACIA SANITARIA (VASO) COM CAIXA ACOPLADA, SIFAO APARENTE, DE LOUCA BRANCA (SEM ASSENTO)                                                                                                                                                                                                                                                                                                                                                                                                                  </v>
          </cell>
          <cell r="C389" t="str">
            <v xml:space="preserve">UN    </v>
          </cell>
          <cell r="D389">
            <v>457.95</v>
          </cell>
        </row>
        <row r="390">
          <cell r="A390">
            <v>44019</v>
          </cell>
          <cell r="B390" t="str">
            <v xml:space="preserve">BACIA SANITARIA (VASO) COM CAIXA ACOPLADA, SIFAO OCULTO / CARENADO, DE LOUCA BRANCA (SEM ASSENTO ) - PADRAO ALTO                                                                                                                                                                                                                                                                                                                                                                                          </v>
          </cell>
          <cell r="C390" t="str">
            <v xml:space="preserve">UN    </v>
          </cell>
          <cell r="D390">
            <v>633.91999999999996</v>
          </cell>
        </row>
        <row r="391">
          <cell r="A391">
            <v>36520</v>
          </cell>
          <cell r="B391" t="str">
            <v xml:space="preserve">BACIA SANITARIA (VASO) CONVENCIONAL PARA PCD, SEM FURO FRONTAL, DE LOUCA BRANCA (SEM ASSENTO)                                                                                                                                                                                                                                                                                                                                                                                                             </v>
          </cell>
          <cell r="C391" t="str">
            <v xml:space="preserve">UN    </v>
          </cell>
          <cell r="D391">
            <v>770.78</v>
          </cell>
        </row>
        <row r="392">
          <cell r="A392">
            <v>42319</v>
          </cell>
          <cell r="B392" t="str">
            <v xml:space="preserve">BACIA SANITARIA (VASO) CONVENCIONAL PARA USO ESPECIFICO (HOSPITAIS, CLINICAS), COM FURO FRONTAL, DE LOUCA BRANCA, SEM ASSENTO                                                                                                                                                                                                                                                                                                                                                                             </v>
          </cell>
          <cell r="C392" t="str">
            <v xml:space="preserve">UN    </v>
          </cell>
          <cell r="D392">
            <v>690.66</v>
          </cell>
        </row>
        <row r="393">
          <cell r="A393">
            <v>10420</v>
          </cell>
          <cell r="B393" t="str">
            <v xml:space="preserve">BACIA SANITARIA (VASO) CONVENCIONAL, DE LOUCA BRANCA, SIFAO APARENTE, SAIDA VERTICAL (SEM ASSENTO)                                                                                                                                                                                                                                                                                                                                                                                                        </v>
          </cell>
          <cell r="C393" t="str">
            <v xml:space="preserve">UN    </v>
          </cell>
          <cell r="D393">
            <v>245</v>
          </cell>
        </row>
        <row r="394">
          <cell r="A394">
            <v>10421</v>
          </cell>
          <cell r="B394" t="str">
            <v xml:space="preserve">BACIA SANITARIA (VASO) CONVENCIONAL, DE LOUCA COLORIDA, SIFAO APARENTE, SAIDA VERTICAL (SEM ASSENTO)                                                                                                                                                                                                                                                                                                                                                                                                      </v>
          </cell>
          <cell r="C394" t="str">
            <v xml:space="preserve">UN    </v>
          </cell>
          <cell r="D394">
            <v>269.22000000000003</v>
          </cell>
        </row>
        <row r="395">
          <cell r="A395">
            <v>11786</v>
          </cell>
          <cell r="B395" t="str">
            <v xml:space="preserve">BACIA SANITARIA (VASO) INFANTIL, SIFONADO, DE LOUCA BRANCA, (SEM ASSENTO)                                                                                                                                                                                                                                                                                                                                                                                                                                 </v>
          </cell>
          <cell r="C395" t="str">
            <v xml:space="preserve">UN    </v>
          </cell>
          <cell r="D395">
            <v>542.86</v>
          </cell>
        </row>
        <row r="396">
          <cell r="A396">
            <v>10</v>
          </cell>
          <cell r="B396" t="str">
            <v xml:space="preserve">BALDE PLASTICO CAPACIDADE *10* L                                                                                                                                                                                                                                                                                                                                                                                                                                                                          </v>
          </cell>
          <cell r="C396" t="str">
            <v xml:space="preserve">UN    </v>
          </cell>
          <cell r="D396">
            <v>9.9600000000000009</v>
          </cell>
        </row>
        <row r="397">
          <cell r="A397">
            <v>4815</v>
          </cell>
          <cell r="B397" t="str">
            <v xml:space="preserve">BALDE VERMELHO PARA SINALIZACAO DE VIAS                                                                                                                                                                                                                                                                                                                                                                                                                                                                   </v>
          </cell>
          <cell r="C397" t="str">
            <v xml:space="preserve">UN    </v>
          </cell>
          <cell r="D397">
            <v>7.2</v>
          </cell>
        </row>
        <row r="398">
          <cell r="A398">
            <v>541</v>
          </cell>
          <cell r="B398" t="str">
            <v xml:space="preserve">BANCADA DE MARMORE SINTETICO COM UMA CUBA, 120 X *60* CM                                                                                                                                                                                                                                                                                                                                                                                                                                                  </v>
          </cell>
          <cell r="C398" t="str">
            <v xml:space="preserve">UN    </v>
          </cell>
          <cell r="D398">
            <v>210</v>
          </cell>
        </row>
        <row r="399">
          <cell r="A399">
            <v>542</v>
          </cell>
          <cell r="B399" t="str">
            <v xml:space="preserve">BANCADA DE MARMORE SINTETICO COM UMA CUBA, 150 X *60* CM                                                                                                                                                                                                                                                                                                                                                                                                                                                  </v>
          </cell>
          <cell r="C399" t="str">
            <v xml:space="preserve">UN    </v>
          </cell>
          <cell r="D399">
            <v>263.23</v>
          </cell>
        </row>
        <row r="400">
          <cell r="A400">
            <v>540</v>
          </cell>
          <cell r="B400" t="str">
            <v xml:space="preserve">BANCADA DE MARMORE SINTETICO COM UMA CUBA, 200 X *60* CM                                                                                                                                                                                                                                                                                                                                                                                                                                                  </v>
          </cell>
          <cell r="C400" t="str">
            <v xml:space="preserve">UN    </v>
          </cell>
          <cell r="D400">
            <v>593.20000000000005</v>
          </cell>
        </row>
        <row r="401">
          <cell r="A401">
            <v>38364</v>
          </cell>
          <cell r="B401" t="str">
            <v xml:space="preserve">BANCADA/ BANCA EM GRANITO, POLIDO, TIPO ANDORINHA/ QUARTZ/ CASTELO/ CORUMBA OU OUTROS EQUIVALENTES DA REGIAO, COM CUBA INOX, FORMATO *120 X 60* CM, E=  *2* CM                                                                                                                                                                                                                                                                                                                                            </v>
          </cell>
          <cell r="C401" t="str">
            <v xml:space="preserve">UN    </v>
          </cell>
          <cell r="D401">
            <v>974.84</v>
          </cell>
        </row>
        <row r="402">
          <cell r="A402">
            <v>11692</v>
          </cell>
          <cell r="B402" t="str">
            <v xml:space="preserve">BANCADA/ BANCA/ BALCAO/ TAMPO EM MARMORE BRANCO COMUM, POLIDO, LISO, ACABAMENTO RETO, E= *3* CM (SEM FUROS)                                                                                                                                                                                                                                                                                                                                                                                               </v>
          </cell>
          <cell r="C402" t="str">
            <v xml:space="preserve">M2    </v>
          </cell>
          <cell r="D402">
            <v>589.87</v>
          </cell>
        </row>
        <row r="403">
          <cell r="A403">
            <v>1746</v>
          </cell>
          <cell r="B403" t="str">
            <v xml:space="preserve">BANCADA/BANCA/PIA DE ACO INOXIDAVEL (AISI 430) COM 1 CUBA CENTRAL, COM VALVULA, ESCORREDOR DUPLO, DE *0,55 X 1,20* M                                                                                                                                                                                                                                                                                                                                                                                      </v>
          </cell>
          <cell r="C403" t="str">
            <v xml:space="preserve">UN    </v>
          </cell>
          <cell r="D403">
            <v>274.94</v>
          </cell>
        </row>
        <row r="404">
          <cell r="A404">
            <v>1748</v>
          </cell>
          <cell r="B404" t="str">
            <v xml:space="preserve">BANCADA/BANCA/PIA DE ACO INOXIDAVEL (AISI 430) COM 1 CUBA CENTRAL, COM VALVULA, ESCORREDOR DUPLO, DE *0,55 X 1,40* M                                                                                                                                                                                                                                                                                                                                                                                      </v>
          </cell>
          <cell r="C404" t="str">
            <v xml:space="preserve">UN    </v>
          </cell>
          <cell r="D404">
            <v>365.6</v>
          </cell>
        </row>
        <row r="405">
          <cell r="A405">
            <v>1749</v>
          </cell>
          <cell r="B405" t="str">
            <v xml:space="preserve">BANCADA/BANCA/PIA DE ACO INOXIDAVEL (AISI 430) COM 1 CUBA CENTRAL, COM VALVULA, ESCORREDOR DUPLO, DE *0,55 X 1,80* M                                                                                                                                                                                                                                                                                                                                                                                      </v>
          </cell>
          <cell r="C405" t="str">
            <v xml:space="preserve">UN    </v>
          </cell>
          <cell r="D405">
            <v>529.69000000000005</v>
          </cell>
        </row>
        <row r="406">
          <cell r="A406">
            <v>37412</v>
          </cell>
          <cell r="B406" t="str">
            <v xml:space="preserve">BANCADA/BANCA/PIA DE ACO INOXIDAVEL (AISI 430) COM 1 CUBA CENTRAL, COM VALVULA, LISA (SEM ESCORREDOR), DE *0,55 X 1,20* M                                                                                                                                                                                                                                                                                                                                                                                 </v>
          </cell>
          <cell r="C406" t="str">
            <v xml:space="preserve">UN    </v>
          </cell>
          <cell r="D406">
            <v>268.75</v>
          </cell>
        </row>
        <row r="407">
          <cell r="A407">
            <v>1745</v>
          </cell>
          <cell r="B407" t="str">
            <v xml:space="preserve">BANCADA/BANCA/PIA DE ACO INOXIDAVEL (AISI 430) COM 1 CUBA CENTRAL, SEM VALVULA, ESCORREDOR DUPLO, DE *0,55 X 1,60* M                                                                                                                                                                                                                                                                                                                                                                                      </v>
          </cell>
          <cell r="C407" t="str">
            <v xml:space="preserve">UN    </v>
          </cell>
          <cell r="D407">
            <v>319.58</v>
          </cell>
        </row>
        <row r="408">
          <cell r="A408">
            <v>1750</v>
          </cell>
          <cell r="B408" t="str">
            <v xml:space="preserve">BANCADA/BANCA/PIA DE ACO INOXIDAVEL (AISI 430) COM 2 CUBAS, COM VALVULAS, ESCORREDOR DUPLO, DE *0,55 X 2,00* M                                                                                                                                                                                                                                                                                                                                                                                            </v>
          </cell>
          <cell r="C408" t="str">
            <v xml:space="preserve">UN    </v>
          </cell>
          <cell r="D408">
            <v>746.82</v>
          </cell>
        </row>
        <row r="409">
          <cell r="A409">
            <v>11687</v>
          </cell>
          <cell r="B409" t="str">
            <v xml:space="preserve">BANCADA/TAMPO ACO INOX (AISI 304), LARGURA 60 CM, COM RODABANCA (NAO INCLUI PES DE APOIO)                                                                                                                                                                                                                                                                                                                                                                                                                 </v>
          </cell>
          <cell r="C409" t="str">
            <v xml:space="preserve">M     </v>
          </cell>
          <cell r="D409">
            <v>1189.9100000000001</v>
          </cell>
        </row>
        <row r="410">
          <cell r="A410">
            <v>11689</v>
          </cell>
          <cell r="B410" t="str">
            <v xml:space="preserve">BANCADA/TAMPO ACO INOX (AISI 304), LARGURA 70 CM, COM RODABANCA (NAO INCLUI PES DE APOIO)                                                                                                                                                                                                                                                                                                                                                                                                                 </v>
          </cell>
          <cell r="C410" t="str">
            <v xml:space="preserve">M     </v>
          </cell>
          <cell r="D410">
            <v>1490.89</v>
          </cell>
        </row>
        <row r="411">
          <cell r="A411">
            <v>11693</v>
          </cell>
          <cell r="B411" t="str">
            <v xml:space="preserve">BANCADA/TAMPO LISO (SEM CUBA) EM MARMORE SINTETICO                                                                                                                                                                                                                                                                                                                                                                                                                                                        </v>
          </cell>
          <cell r="C411" t="str">
            <v xml:space="preserve">M2    </v>
          </cell>
          <cell r="D411">
            <v>232.84</v>
          </cell>
        </row>
        <row r="412">
          <cell r="A412">
            <v>36215</v>
          </cell>
          <cell r="B412" t="str">
            <v xml:space="preserve">BANCO ARTICULADO PARA BANHO, EM ACO INOX POLIDO, 70* CM X 45* CM                                                                                                                                                                                                                                                                                                                                                                                                                                          </v>
          </cell>
          <cell r="C412" t="str">
            <v xml:space="preserve">UN    </v>
          </cell>
          <cell r="D412">
            <v>908.09</v>
          </cell>
        </row>
        <row r="413">
          <cell r="A413">
            <v>42439</v>
          </cell>
          <cell r="B413" t="str">
            <v xml:space="preserve">BANCO COM ENCOSTO, 1,60M* DE COMPRIMENTO, EM TUBO DE ACO CARBONO E PINTURA NO PROCESSO ELETROSTATICO - PARA ACADEMIA AO AR LIVRE / ACADEMIA DA TERCEIRA IDADE - ATI                                                                                                                                                                                                                                                                                                                                       </v>
          </cell>
          <cell r="C413" t="str">
            <v xml:space="preserve">UN    </v>
          </cell>
          <cell r="D413">
            <v>1207.8399999999999</v>
          </cell>
        </row>
        <row r="414">
          <cell r="A414">
            <v>38381</v>
          </cell>
          <cell r="B414" t="str">
            <v xml:space="preserve">BANDEJA DE PINTURA PARA ROLO 23 CM                                                                                                                                                                                                                                                                                                                                                                                                                                                                        </v>
          </cell>
          <cell r="C414" t="str">
            <v xml:space="preserve">UN    </v>
          </cell>
          <cell r="D414">
            <v>9.39</v>
          </cell>
        </row>
        <row r="415">
          <cell r="A415">
            <v>39621</v>
          </cell>
          <cell r="B415" t="str">
            <v xml:space="preserve">BARRA ANTIPANICO DUPLA, CEGA EM LADO OPOSTO, COR CINZA                                                                                                                                                                                                                                                                                                                                                                                                                                                    </v>
          </cell>
          <cell r="C415" t="str">
            <v xml:space="preserve">PAR   </v>
          </cell>
          <cell r="D415">
            <v>1129.1500000000001</v>
          </cell>
        </row>
        <row r="416">
          <cell r="A416">
            <v>39624</v>
          </cell>
          <cell r="B416" t="str">
            <v xml:space="preserve">BARRA ANTIPANICO DUPLA, PARA PORTA DE VIDRO, COR CINZA                                                                                                                                                                                                                                                                                                                                                                                                                                                    </v>
          </cell>
          <cell r="C416" t="str">
            <v xml:space="preserve">PAR   </v>
          </cell>
          <cell r="D416">
            <v>1245.57</v>
          </cell>
        </row>
        <row r="417">
          <cell r="A417">
            <v>39615</v>
          </cell>
          <cell r="B417" t="str">
            <v xml:space="preserve">BARRA ANTIPANICO SIMPLES, CEGA EM LADO OPOSTO, COR CINZA                                                                                                                                                                                                                                                                                                                                                                                                                                                  </v>
          </cell>
          <cell r="C417" t="str">
            <v xml:space="preserve">UN    </v>
          </cell>
          <cell r="D417">
            <v>503.33</v>
          </cell>
        </row>
        <row r="418">
          <cell r="A418">
            <v>39620</v>
          </cell>
          <cell r="B418" t="str">
            <v xml:space="preserve">BARRA ANTIPANICO SIMPLES, COM FECHADURA LADO OPOSTO, COR CINZA                                                                                                                                                                                                                                                                                                                                                                                                                                            </v>
          </cell>
          <cell r="C418" t="str">
            <v xml:space="preserve">UN    </v>
          </cell>
          <cell r="D418">
            <v>768.72</v>
          </cell>
        </row>
        <row r="419">
          <cell r="A419">
            <v>39623</v>
          </cell>
          <cell r="B419" t="str">
            <v xml:space="preserve">BARRA ANTIPANICO SIMPLES, PARA PORTA DE VIDRO, COR CINZA                                                                                                                                                                                                                                                                                                                                                                                                                                                  </v>
          </cell>
          <cell r="C419" t="str">
            <v xml:space="preserve">UN    </v>
          </cell>
          <cell r="D419">
            <v>823.36</v>
          </cell>
        </row>
        <row r="420">
          <cell r="A420">
            <v>546</v>
          </cell>
          <cell r="B420" t="str">
            <v xml:space="preserve">BARRA DE ACO CHATA, RETANGULAR (QUALQUER BITOLA)                                                                                                                                                                                                                                                                                                                                                                                                                                                          </v>
          </cell>
          <cell r="C420" t="str">
            <v xml:space="preserve">KG    </v>
          </cell>
          <cell r="D420">
            <v>8.52</v>
          </cell>
        </row>
        <row r="421">
          <cell r="A421">
            <v>566</v>
          </cell>
          <cell r="B421" t="str">
            <v xml:space="preserve">BARRA DE ACO CHATO, RETANGULAR, 19,05 MM X 3,17 MM (L X E), 0,47 KG/M                                                                                                                                                                                                                                                                                                                                                                                                                                     </v>
          </cell>
          <cell r="C421" t="str">
            <v xml:space="preserve">M     </v>
          </cell>
          <cell r="D421">
            <v>4.04</v>
          </cell>
        </row>
        <row r="422">
          <cell r="A422">
            <v>565</v>
          </cell>
          <cell r="B422" t="str">
            <v xml:space="preserve">BARRA DE ACO CHATO, RETANGULAR, 25,4 MM X 4,76 MM (L X E), 1,73 KG/M                                                                                                                                                                                                                                                                                                                                                                                                                                      </v>
          </cell>
          <cell r="C422" t="str">
            <v xml:space="preserve">M     </v>
          </cell>
          <cell r="D422">
            <v>14.73</v>
          </cell>
        </row>
        <row r="423">
          <cell r="A423">
            <v>555</v>
          </cell>
          <cell r="B423" t="str">
            <v xml:space="preserve">BARRA DE ACO CHATO, RETANGULAR, 25,4 MM X 6,35 MM (L X E), 1,2265 KG/M                                                                                                                                                                                                                                                                                                                                                                                                                                    </v>
          </cell>
          <cell r="C423" t="str">
            <v xml:space="preserve">M     </v>
          </cell>
          <cell r="D423">
            <v>10.44</v>
          </cell>
        </row>
        <row r="424">
          <cell r="A424">
            <v>557</v>
          </cell>
          <cell r="B424" t="str">
            <v xml:space="preserve">BARRA DE ACO CHATO, RETANGULAR, 38,1 MM X 12,7 MM (L X E), 3,79 KG/M                                                                                                                                                                                                                                                                                                                                                                                                                                      </v>
          </cell>
          <cell r="C424" t="str">
            <v xml:space="preserve">M     </v>
          </cell>
          <cell r="D424">
            <v>32.78</v>
          </cell>
        </row>
        <row r="425">
          <cell r="A425">
            <v>552</v>
          </cell>
          <cell r="B425" t="str">
            <v xml:space="preserve">BARRA DE ACO CHATO, RETANGULAR, 38,1 MM X 6,35 MM (L X E), 1,89 KG/M                                                                                                                                                                                                                                                                                                                                                                                                                                      </v>
          </cell>
          <cell r="C425" t="str">
            <v xml:space="preserve">M     </v>
          </cell>
          <cell r="D425">
            <v>16.260000000000002</v>
          </cell>
        </row>
        <row r="426">
          <cell r="A426">
            <v>563</v>
          </cell>
          <cell r="B426" t="str">
            <v xml:space="preserve">BARRA DE ACO CHATO, RETANGULAR, 38,1 MM X 9,53 MM (L X E), 2,84 KG/M                                                                                                                                                                                                                                                                                                                                                                                                                                      </v>
          </cell>
          <cell r="C426" t="str">
            <v xml:space="preserve">M     </v>
          </cell>
          <cell r="D426">
            <v>24.44</v>
          </cell>
        </row>
        <row r="427">
          <cell r="A427">
            <v>549</v>
          </cell>
          <cell r="B427" t="str">
            <v xml:space="preserve">BARRA DE ACO CHATO, RETANGULAR, 50,8 MM X 12,7 MM (L X E), 5,06 KG/M                                                                                                                                                                                                                                                                                                                                                                                                                                      </v>
          </cell>
          <cell r="C427" t="str">
            <v xml:space="preserve">M     </v>
          </cell>
          <cell r="D427">
            <v>43.99</v>
          </cell>
        </row>
        <row r="428">
          <cell r="A428">
            <v>551</v>
          </cell>
          <cell r="B428" t="str">
            <v xml:space="preserve">BARRA DE ACO CHATO, RETANGULAR, 50,8 MM X 25,4 MM (L X E), 10,12 KG/M                                                                                                                                                                                                                                                                                                                                                                                                                                     </v>
          </cell>
          <cell r="C428" t="str">
            <v xml:space="preserve">M     </v>
          </cell>
          <cell r="D428">
            <v>87.1</v>
          </cell>
        </row>
        <row r="429">
          <cell r="A429">
            <v>559</v>
          </cell>
          <cell r="B429" t="str">
            <v xml:space="preserve">BARRA DE ACO CHATO, RETANGULAR, 50,8 MM X 6,35 MM (L X E), 2,53 KG/M                                                                                                                                                                                                                                                                                                                                                                                                                                      </v>
          </cell>
          <cell r="C429" t="str">
            <v xml:space="preserve">M     </v>
          </cell>
          <cell r="D429">
            <v>21.77</v>
          </cell>
        </row>
        <row r="430">
          <cell r="A430">
            <v>560</v>
          </cell>
          <cell r="B430" t="str">
            <v xml:space="preserve">BARRA DE ACO CHATO, RETANGULAR, 50,8 MM X 7,94 MM (L X E), 3,162 KG/M                                                                                                                                                                                                                                                                                                                                                                                                                                     </v>
          </cell>
          <cell r="C430" t="str">
            <v xml:space="preserve">M     </v>
          </cell>
          <cell r="D430">
            <v>27.24</v>
          </cell>
        </row>
        <row r="431">
          <cell r="A431">
            <v>547</v>
          </cell>
          <cell r="B431" t="str">
            <v xml:space="preserve">BARRA DE ACO CHATO, RETANGULAR, 50,8 MM X 9,53 MM (L X E), 3,79KG/M                                                                                                                                                                                                                                                                                                                                                                                                                                       </v>
          </cell>
          <cell r="C431" t="str">
            <v xml:space="preserve">M     </v>
          </cell>
          <cell r="D431">
            <v>32.619999999999997</v>
          </cell>
        </row>
        <row r="432">
          <cell r="A432">
            <v>36207</v>
          </cell>
          <cell r="B432" t="str">
            <v xml:space="preserve">BARRA DE APOIO EM "L", EM ACO INOX POLIDO 70 X 70 CM, DIAMETRO MINIMO 3 CM                                                                                                                                                                                                                                                                                                                                                                                                                                </v>
          </cell>
          <cell r="C432" t="str">
            <v xml:space="preserve">UN    </v>
          </cell>
          <cell r="D432">
            <v>402.22</v>
          </cell>
        </row>
        <row r="433">
          <cell r="A433">
            <v>36209</v>
          </cell>
          <cell r="B433" t="str">
            <v xml:space="preserve">BARRA DE APOIO EM "L", EM ACO INOX POLIDO 80 X 80 CM, DIAMETRO MINIMO 3 CM                                                                                                                                                                                                                                                                                                                                                                                                                                </v>
          </cell>
          <cell r="C433" t="str">
            <v xml:space="preserve">UN    </v>
          </cell>
          <cell r="D433">
            <v>461.61</v>
          </cell>
        </row>
        <row r="434">
          <cell r="A434">
            <v>36210</v>
          </cell>
          <cell r="B434" t="str">
            <v xml:space="preserve">BARRA DE APOIO LATERAL ARTICULADA, COM TRAVA, EM ACO INOX POLIDO, 70 CM, DIAMETRO MINIMO 3 CM                                                                                                                                                                                                                                                                                                                                                                                                             </v>
          </cell>
          <cell r="C434" t="str">
            <v xml:space="preserve">UN    </v>
          </cell>
          <cell r="D434">
            <v>499.45</v>
          </cell>
        </row>
        <row r="435">
          <cell r="A435">
            <v>36204</v>
          </cell>
          <cell r="B435" t="str">
            <v xml:space="preserve">BARRA DE APOIO RETA, EM ACO INOX POLIDO, COMPRIMENTO 60CM, DIAMETRO MINIMO 3 CM                                                                                                                                                                                                                                                                                                                                                                                                                           </v>
          </cell>
          <cell r="C435" t="str">
            <v xml:space="preserve">UN    </v>
          </cell>
          <cell r="D435">
            <v>177.08</v>
          </cell>
        </row>
        <row r="436">
          <cell r="A436">
            <v>36205</v>
          </cell>
          <cell r="B436" t="str">
            <v xml:space="preserve">BARRA DE APOIO RETA, EM ACO INOX POLIDO, COMPRIMENTO 70CM, DIAMETRO MINIMO 3 CM                                                                                                                                                                                                                                                                                                                                                                                                                           </v>
          </cell>
          <cell r="C436" t="str">
            <v xml:space="preserve">UN    </v>
          </cell>
          <cell r="D436">
            <v>196.67</v>
          </cell>
        </row>
        <row r="437">
          <cell r="A437">
            <v>36081</v>
          </cell>
          <cell r="B437" t="str">
            <v xml:space="preserve">BARRA DE APOIO RETA, EM ACO INOX POLIDO, COMPRIMENTO 80CM, DIAMETRO MINIMO 3 CM                                                                                                                                                                                                                                                                                                                                                                                                                           </v>
          </cell>
          <cell r="C437" t="str">
            <v xml:space="preserve">UN    </v>
          </cell>
          <cell r="D437">
            <v>209.7</v>
          </cell>
        </row>
        <row r="438">
          <cell r="A438">
            <v>36206</v>
          </cell>
          <cell r="B438" t="str">
            <v xml:space="preserve">BARRA DE APOIO RETA, EM ACO INOX POLIDO, COMPRIMENTO 90 CM, DIAMETRO MINIMO 3 CM                                                                                                                                                                                                                                                                                                                                                                                                                          </v>
          </cell>
          <cell r="C438" t="str">
            <v xml:space="preserve">UN    </v>
          </cell>
          <cell r="D438">
            <v>219.69</v>
          </cell>
        </row>
        <row r="439">
          <cell r="A439">
            <v>36218</v>
          </cell>
          <cell r="B439" t="str">
            <v xml:space="preserve">BARRA DE APOIO RETA, EM ALUMINIO, COMPRIMENTO 60CM, DIAMETRO MINIMO 3 CM                                                                                                                                                                                                                                                                                                                                                                                                                                  </v>
          </cell>
          <cell r="C439" t="str">
            <v xml:space="preserve">UN    </v>
          </cell>
          <cell r="D439">
            <v>112.79</v>
          </cell>
        </row>
        <row r="440">
          <cell r="A440">
            <v>36220</v>
          </cell>
          <cell r="B440" t="str">
            <v xml:space="preserve">BARRA DE APOIO RETA, EM ALUMINIO, COMPRIMENTO 70CM, DIAMETRO MINIMO 3 CM                                                                                                                                                                                                                                                                                                                                                                                                                                  </v>
          </cell>
          <cell r="C440" t="str">
            <v xml:space="preserve">UN    </v>
          </cell>
          <cell r="D440">
            <v>129.34</v>
          </cell>
        </row>
        <row r="441">
          <cell r="A441">
            <v>36080</v>
          </cell>
          <cell r="B441" t="str">
            <v xml:space="preserve">BARRA DE APOIO RETA, EM ALUMINIO, COMPRIMENTO 80 CM, DIAMETRO MINIMO 3 CM                                                                                                                                                                                                                                                                                                                                                                                                                                 </v>
          </cell>
          <cell r="C441" t="str">
            <v xml:space="preserve">UN    </v>
          </cell>
          <cell r="D441">
            <v>139.9</v>
          </cell>
        </row>
        <row r="442">
          <cell r="A442">
            <v>36223</v>
          </cell>
          <cell r="B442" t="str">
            <v xml:space="preserve">BARRA DE APOIO RETA, EM ALUMINIO, COMPRIMENTO 90 CM, DIAMETRO MINIMO 3 CM                                                                                                                                                                                                                                                                                                                                                                                                                                 </v>
          </cell>
          <cell r="C442" t="str">
            <v xml:space="preserve">UN    </v>
          </cell>
          <cell r="D442">
            <v>146.49</v>
          </cell>
        </row>
        <row r="443">
          <cell r="A443">
            <v>38127</v>
          </cell>
          <cell r="B443" t="str">
            <v xml:space="preserve">BASE DE MISTURADOR MONOCOMANDO PARA CHUVEIRO, DE PAREDE (NAO INCLUI ACABAMENTOS)                                                                                                                                                                                                                                                                                                                                                                                                                          </v>
          </cell>
          <cell r="C443" t="str">
            <v xml:space="preserve">UN    </v>
          </cell>
          <cell r="D443">
            <v>371.07</v>
          </cell>
        </row>
        <row r="444">
          <cell r="A444">
            <v>38060</v>
          </cell>
          <cell r="B444" t="str">
            <v xml:space="preserve">BASE PARA MASTRO DE PARA-RAIOS DIAMETRO NOMINAL 1 1/2"                                                                                                                                                                                                                                                                                                                                                                                                                                                    </v>
          </cell>
          <cell r="C444" t="str">
            <v xml:space="preserve">UN    </v>
          </cell>
          <cell r="D444">
            <v>53.41</v>
          </cell>
        </row>
        <row r="445">
          <cell r="A445">
            <v>10956</v>
          </cell>
          <cell r="B445" t="str">
            <v xml:space="preserve">BASE PARA MASTRO DE PARA-RAIOS DIAMETRO NOMINAL 2"                                                                                                                                                                                                                                                                                                                                                                                                                                                        </v>
          </cell>
          <cell r="C445" t="str">
            <v xml:space="preserve">UN    </v>
          </cell>
          <cell r="D445">
            <v>58.57</v>
          </cell>
        </row>
        <row r="446">
          <cell r="A446">
            <v>39380</v>
          </cell>
          <cell r="B446" t="str">
            <v xml:space="preserve">BASE PARA RELE COM SUPORTE METALICO                                                                                                                                                                                                                                                                                                                                                                                                                                                                       </v>
          </cell>
          <cell r="C446" t="str">
            <v xml:space="preserve">UN    </v>
          </cell>
          <cell r="D446">
            <v>21.3</v>
          </cell>
        </row>
        <row r="447">
          <cell r="A447">
            <v>44172</v>
          </cell>
          <cell r="B447" t="str">
            <v xml:space="preserve">BASTIDOR PARA BLOCO M10                                                                                                                                                                                                                                                                                                                                                                                                                                                                                   </v>
          </cell>
          <cell r="C447" t="str">
            <v xml:space="preserve">UN    </v>
          </cell>
          <cell r="D447">
            <v>8.44</v>
          </cell>
        </row>
        <row r="448">
          <cell r="A448">
            <v>37597</v>
          </cell>
          <cell r="B448" t="str">
            <v xml:space="preserve">BATE-ESTACAS POR GRAVIDADE, POTENCIA160 HP, PESO DO MARTELO ATE 3 TONELADAS                                                                                                                                                                                                                                                                                                                                                                                                                               </v>
          </cell>
          <cell r="C448" t="str">
            <v xml:space="preserve">UN    </v>
          </cell>
          <cell r="D448">
            <v>632675.78</v>
          </cell>
        </row>
        <row r="449">
          <cell r="A449">
            <v>183</v>
          </cell>
          <cell r="B449" t="str">
            <v xml:space="preserve">BATENTE / PORTAL / ADUELA / MARCO EM MADEIRA MACICA COM REBAIXO, E = *3* CM, L = *14* CM, PARA PORTAS DE  GIRO DE *60 CM A 120* CM  X *210* CM, CEDRINHO / ANGELIM COMERCIAL / TAURI / CURUPIXA / PEROBA / CUMARU OU EQUIVALENTE DA REGIAO (NAO INCLUI ALIZARES)                                                                                                                                                                                                                                          </v>
          </cell>
          <cell r="C449" t="str">
            <v xml:space="preserve">JG    </v>
          </cell>
          <cell r="D449">
            <v>280</v>
          </cell>
        </row>
        <row r="450">
          <cell r="A450">
            <v>184</v>
          </cell>
          <cell r="B450" t="str">
            <v xml:space="preserve">BATENTE / PORTAL / ADUELA / MARCO EM MADEIRA MACICA COM REBAIXO, E = *3* CM, L = *14* CM, PARA PORTAS DE  GIRO DE *60 CM A 120* CM  X *210* CM, PINUS / EUCALIPTO / VIROLA OU EQUIVALENTE DA REGIAO (NAO INCLUI ALIZARES)                                                                                                                                                                                                                                                                                 </v>
          </cell>
          <cell r="C450" t="str">
            <v xml:space="preserve">JG    </v>
          </cell>
          <cell r="D450">
            <v>173.41</v>
          </cell>
        </row>
        <row r="451">
          <cell r="A451">
            <v>181</v>
          </cell>
          <cell r="B451" t="str">
            <v xml:space="preserve">BATENTE / PORTAL / ADUELA / MARCO EM MADEIRA MACICA COM REBAIXO, E = *3* CM, L = *16* CM, PARA PORTAS DE  GIRO DE *60 CM A 120* CM  X *210* CM, CEDRINHO / ANGELIM COMERCIAL / TAURI / CURUPIXA / PEROBA / CUMARU OU EQUIVALENTE DA REGIAO (NAO INCLUI ALIZARES)                                                                                                                                                                                                                                          </v>
          </cell>
          <cell r="C451" t="str">
            <v xml:space="preserve">JG    </v>
          </cell>
          <cell r="D451">
            <v>373.93</v>
          </cell>
        </row>
        <row r="452">
          <cell r="A452">
            <v>20001</v>
          </cell>
          <cell r="B452" t="str">
            <v xml:space="preserve">BATENTE / PORTAL / ADUELA / MARCO EM MADEIRA MACICA COM REBAIXO, E = *3* CM, L = *16* CM, PARA PORTAS DE  GIRO DE *60 CM A 120* CM  X *210* CM, PINUS / EUCALIPTO / VIROLA OU EQUIVALENTE DA REGIAO (NAO INCLUI ALIZARES)                                                                                                                                                                                                                                                                                 </v>
          </cell>
          <cell r="C452" t="str">
            <v xml:space="preserve">JG    </v>
          </cell>
          <cell r="D452">
            <v>216.77</v>
          </cell>
        </row>
        <row r="453">
          <cell r="A453">
            <v>39837</v>
          </cell>
          <cell r="B453" t="str">
            <v xml:space="preserve">BATENTE/PORTAL/ADUELA/MARCO, EM MDF/PVC WOOD/POLIESTIRENO OU MADEIRA LAMINADA, L = *9,0* CM COM GUARNICAO REGULAVEL 2 FACES = *35* MM, PRIMER                                                                                                                                                                                                                                                                                                                                                             </v>
          </cell>
          <cell r="C453" t="str">
            <v xml:space="preserve">JG    </v>
          </cell>
          <cell r="D453">
            <v>345.99</v>
          </cell>
        </row>
        <row r="454">
          <cell r="A454">
            <v>43366</v>
          </cell>
          <cell r="B454" t="str">
            <v xml:space="preserve">BENTONITA, ARGILA CONSTITUIDA POR  MONTMORILONITA                                                                                                                                                                                                                                                                                                                                                                                                                                                         </v>
          </cell>
          <cell r="C454" t="str">
            <v xml:space="preserve">KG    </v>
          </cell>
          <cell r="D454">
            <v>1.54</v>
          </cell>
        </row>
        <row r="455">
          <cell r="A455">
            <v>10535</v>
          </cell>
          <cell r="B455" t="str">
            <v xml:space="preserve">BETONEIRA CAPACIDADE NOMINAL 400 L, CAPACIDADE DE MISTURA  280 L, MOTOR ELETRICO TRIFASICO 220/380 V POTENCIA 2 CV, SEM CARREGADOR                                                                                                                                                                                                                                                                                                                                                                        </v>
          </cell>
          <cell r="C455" t="str">
            <v xml:space="preserve">UN    </v>
          </cell>
          <cell r="D455">
            <v>4850.17</v>
          </cell>
        </row>
        <row r="456">
          <cell r="A456">
            <v>10537</v>
          </cell>
          <cell r="B456" t="str">
            <v xml:space="preserve">BETONEIRA CAPACIDADE NOMINAL 400 L, CAPACIDADE DE MISTURA 310 L, MOTOR A DIESEL POTENCIA 5 CV, SEM CARREGADOR                                                                                                                                                                                                                                                                                                                                                                                             </v>
          </cell>
          <cell r="C456" t="str">
            <v xml:space="preserve">UN    </v>
          </cell>
          <cell r="D456">
            <v>6614.31</v>
          </cell>
        </row>
        <row r="457">
          <cell r="A457">
            <v>13891</v>
          </cell>
          <cell r="B457" t="str">
            <v xml:space="preserve">BETONEIRA CAPACIDADE NOMINAL 400 L, CAPACIDADE DE MISTURA 310 L, MOTOR A GASOLINA POTENCIA 5,5 CV, SEM CARREGADOR                                                                                                                                                                                                                                                                                                                                                                                         </v>
          </cell>
          <cell r="C457" t="str">
            <v xml:space="preserve">UN    </v>
          </cell>
          <cell r="D457">
            <v>6066.82</v>
          </cell>
        </row>
        <row r="458">
          <cell r="A458">
            <v>44492</v>
          </cell>
          <cell r="B458" t="str">
            <v xml:space="preserve">BETONEIRA CAPACIDADE NOMINAL 600 L, CAPACIDADE DE MISTURA 440 L, MOTOR A GASOLINA POTENCIA 10 HP, COM  CARREGADOR                                                                                                                                                                                                                                                                                                                                                                                         </v>
          </cell>
          <cell r="C458" t="str">
            <v xml:space="preserve">UN    </v>
          </cell>
          <cell r="D458">
            <v>26388.21</v>
          </cell>
        </row>
        <row r="459">
          <cell r="A459">
            <v>36396</v>
          </cell>
          <cell r="B459" t="str">
            <v xml:space="preserve">BETONEIRA, CAPACIDADE NOMINAL 400 L, CAPACIDADE DE MISTURA 310L, MOTOR ELETRICO TRIFASICO 220/380V POTENCIA 2 CV, SEM CARREGADOR                                                                                                                                                                                                                                                                                                                                                                          </v>
          </cell>
          <cell r="C459" t="str">
            <v xml:space="preserve">UN    </v>
          </cell>
          <cell r="D459">
            <v>5548.92</v>
          </cell>
        </row>
        <row r="460">
          <cell r="A460">
            <v>36397</v>
          </cell>
          <cell r="B460" t="str">
            <v xml:space="preserve">BETONEIRA, CAPACIDADE NOMINAL 600 L, CAPACIDADE DE MISTURA  360L, MOTOR ELETRICO TRIFASICO 220/380V, POTENCIA 4CV, EXCLUSO CARREGADOR                                                                                                                                                                                                                                                                                                                                                                     </v>
          </cell>
          <cell r="C460" t="str">
            <v xml:space="preserve">UN    </v>
          </cell>
          <cell r="D460">
            <v>19729.5</v>
          </cell>
        </row>
        <row r="461">
          <cell r="A461">
            <v>36398</v>
          </cell>
          <cell r="B461" t="str">
            <v xml:space="preserve">BETONEIRA, CAPACIDADE NOMINAL 600 L, CAPACIDADE DE MISTURA 440 L, MOTOR A DIESEL POTENCIA 10 CV, COM CARREGADOR                                                                                                                                                                                                                                                                                                                                                                                           </v>
          </cell>
          <cell r="C461" t="str">
            <v xml:space="preserve">UN    </v>
          </cell>
          <cell r="D461">
            <v>23979.56</v>
          </cell>
        </row>
        <row r="462">
          <cell r="A462">
            <v>647</v>
          </cell>
          <cell r="B462" t="str">
            <v xml:space="preserve">BLASTER, DINAMITADOR OU CABO DE FOGO (HORISTA)                                                                                                                                                                                                                                                                                                                                                                                                                                                            </v>
          </cell>
          <cell r="C462" t="str">
            <v xml:space="preserve">H     </v>
          </cell>
          <cell r="D462">
            <v>24.23</v>
          </cell>
        </row>
        <row r="463">
          <cell r="A463">
            <v>40920</v>
          </cell>
          <cell r="B463" t="str">
            <v xml:space="preserve">BLASTER, DINAMITADOR OU CABO DE FOGO (MENSALISTA)                                                                                                                                                                                                                                                                                                                                                                                                                                                         </v>
          </cell>
          <cell r="C463" t="str">
            <v xml:space="preserve">MES   </v>
          </cell>
          <cell r="D463">
            <v>4242.32</v>
          </cell>
        </row>
        <row r="464">
          <cell r="A464">
            <v>715</v>
          </cell>
          <cell r="B464" t="str">
            <v xml:space="preserve">BLOCO / TIJOLO DE VIDRO INCOLOR, CANELADO / ONDULADO, *19 X 19 X 8* CM (A X L X E)                                                                                                                                                                                                                                                                                                                                                                                                                        </v>
          </cell>
          <cell r="C464" t="str">
            <v xml:space="preserve">UN    </v>
          </cell>
          <cell r="D464">
            <v>19.41</v>
          </cell>
        </row>
        <row r="465">
          <cell r="A465">
            <v>716</v>
          </cell>
          <cell r="B465" t="str">
            <v xml:space="preserve">BLOCO / TIJOLO DE VIDRO INCOLOR, XADREZ, *20 X 20 X 10* CM (A X L X E)                                                                                                                                                                                                                                                                                                                                                                                                                                    </v>
          </cell>
          <cell r="C465" t="str">
            <v xml:space="preserve">UN    </v>
          </cell>
          <cell r="D465">
            <v>21.95</v>
          </cell>
        </row>
        <row r="466">
          <cell r="A466">
            <v>38783</v>
          </cell>
          <cell r="B466" t="str">
            <v xml:space="preserve">BLOCO CERAMICO / TIJOLO VAZADO PARA ALVENARIA DE VEDACAO, FUROS NA HORIZONTAL, 11,5 X 19 X 19 CM (NBR 15270)                                                                                                                                                                                                                                                                                                                                                                                              </v>
          </cell>
          <cell r="C466" t="str">
            <v xml:space="preserve">UN    </v>
          </cell>
          <cell r="D466">
            <v>1.07</v>
          </cell>
        </row>
        <row r="467">
          <cell r="A467">
            <v>37593</v>
          </cell>
          <cell r="B467" t="str">
            <v xml:space="preserve">BLOCO CERAMICO / TIJOLO VAZADO PARA ALVENARIA DE VEDACAO, FUROS NA VERTICAL, 14 X 19 X 39 CM (NBR 15270)                                                                                                                                                                                                                                                                                                                                                                                                  </v>
          </cell>
          <cell r="C467" t="str">
            <v xml:space="preserve">UN    </v>
          </cell>
          <cell r="D467">
            <v>2.63</v>
          </cell>
        </row>
        <row r="468">
          <cell r="A468">
            <v>37594</v>
          </cell>
          <cell r="B468" t="str">
            <v xml:space="preserve">BLOCO CERAMICO / TIJOLO VAZADO PARA ALVENARIA DE VEDACAO, FUROS NA VERTICAL, 19 X 19 X 39 CM (NBR 15270)                                                                                                                                                                                                                                                                                                                                                                                                  </v>
          </cell>
          <cell r="C468" t="str">
            <v xml:space="preserve">UN    </v>
          </cell>
          <cell r="D468">
            <v>3.27</v>
          </cell>
        </row>
        <row r="469">
          <cell r="A469">
            <v>37592</v>
          </cell>
          <cell r="B469" t="str">
            <v xml:space="preserve">BLOCO CERAMICO / TIJOLO VAZADO PARA ALVENARIA DE VEDACAO, FUROS NA VERTICAL,, 9 X 19 X 39 CM (NBR 15270)                                                                                                                                                                                                                                                                                                                                                                                                  </v>
          </cell>
          <cell r="C469" t="str">
            <v xml:space="preserve">UN    </v>
          </cell>
          <cell r="D469">
            <v>2.0699999999999998</v>
          </cell>
        </row>
        <row r="470">
          <cell r="A470">
            <v>7270</v>
          </cell>
          <cell r="B470" t="str">
            <v xml:space="preserve">BLOCO CERAMICO / TIJOLO VAZADO PARA ALVENARIA DE VEDACAO, 4 FUROS NA HORIZONTAL, DE 9 X 9 X 19 CM (L X A X C)                                                                                                                                                                                                                                                                                                                                                                                             </v>
          </cell>
          <cell r="C470" t="str">
            <v xml:space="preserve">UN    </v>
          </cell>
          <cell r="D470">
            <v>0.92</v>
          </cell>
        </row>
        <row r="471">
          <cell r="A471">
            <v>7267</v>
          </cell>
          <cell r="B471" t="str">
            <v xml:space="preserve">BLOCO CERAMICO / TIJOLO VAZADO PARA ALVENARIA DE VEDACAO, 6 FUROS NA HORIZONTAL, 9 X 14 X 19 CM (L X A X C)                                                                                                                                                                                                                                                                                                                                                                                               </v>
          </cell>
          <cell r="C471" t="str">
            <v xml:space="preserve">UN    </v>
          </cell>
          <cell r="D471">
            <v>0.72</v>
          </cell>
        </row>
        <row r="472">
          <cell r="A472">
            <v>7271</v>
          </cell>
          <cell r="B472" t="str">
            <v xml:space="preserve">BLOCO CERAMICO / TIJOLO VAZADO PARA ALVENARIA DE VEDACAO, 8 FUROS NA HORIZONTAL, DE 9 X 19 X 19 CM (L XA X C)                                                                                                                                                                                                                                                                                                                                                                                             </v>
          </cell>
          <cell r="C472" t="str">
            <v xml:space="preserve">UN    </v>
          </cell>
          <cell r="D472">
            <v>0.8</v>
          </cell>
        </row>
        <row r="473">
          <cell r="A473">
            <v>7268</v>
          </cell>
          <cell r="B473" t="str">
            <v xml:space="preserve">BLOCO CERAMICO / TIJOLO VAZADO PARA ALVENARIA DE VEDACAO, 8 FUROS NA HORIZONTAL, 9 X 19 X 29 CM (L X A X C)                                                                                                                                                                                                                                                                                                                                                                                               </v>
          </cell>
          <cell r="C473" t="str">
            <v xml:space="preserve">UN    </v>
          </cell>
          <cell r="D473">
            <v>1.1100000000000001</v>
          </cell>
        </row>
        <row r="474">
          <cell r="A474">
            <v>41372</v>
          </cell>
          <cell r="B474" t="str">
            <v xml:space="preserve">BLOCO CONCRETO CELULAR AUTOCLAVADO 12,5 X 30 X 60 CM (E X A X C)                                                                                                                                                                                                                                                                                                                                                                                                                                          </v>
          </cell>
          <cell r="C474" t="str">
            <v xml:space="preserve">M2    </v>
          </cell>
          <cell r="D474">
            <v>119.29</v>
          </cell>
        </row>
        <row r="475">
          <cell r="A475">
            <v>41371</v>
          </cell>
          <cell r="B475" t="str">
            <v xml:space="preserve">BLOCO CONCRETO CELULAR AUTOCLAVADO 7,5 X 30 X 60 CM (E X A X C)                                                                                                                                                                                                                                                                                                                                                                                                                                           </v>
          </cell>
          <cell r="C475" t="str">
            <v xml:space="preserve">M2    </v>
          </cell>
          <cell r="D475">
            <v>70.510000000000005</v>
          </cell>
        </row>
        <row r="476">
          <cell r="A476">
            <v>34556</v>
          </cell>
          <cell r="B476" t="str">
            <v xml:space="preserve">BLOCO DE CONCRETO ESTRUTURAL 14 X 19 X 29 CM, FBK 10 MPA (NBR 6136)                                                                                                                                                                                                                                                                                                                                                                                                                                       </v>
          </cell>
          <cell r="C476" t="str">
            <v xml:space="preserve">UN    </v>
          </cell>
          <cell r="D476">
            <v>3.79</v>
          </cell>
        </row>
        <row r="477">
          <cell r="A477">
            <v>37873</v>
          </cell>
          <cell r="B477" t="str">
            <v xml:space="preserve">BLOCO DE CONCRETO ESTRUTURAL 14 X 19 X 29 CM, FBK 12 MPA (NBR 6136)                                                                                                                                                                                                                                                                                                                                                                                                                                       </v>
          </cell>
          <cell r="C477" t="str">
            <v xml:space="preserve">UN    </v>
          </cell>
          <cell r="D477">
            <v>3.86</v>
          </cell>
        </row>
        <row r="478">
          <cell r="A478">
            <v>34564</v>
          </cell>
          <cell r="B478" t="str">
            <v xml:space="preserve">BLOCO DE CONCRETO ESTRUTURAL 14 X 19 X 29 CM, FBK 14 MPA (NBR 6136)                                                                                                                                                                                                                                                                                                                                                                                                                                       </v>
          </cell>
          <cell r="C478" t="str">
            <v xml:space="preserve">UN    </v>
          </cell>
          <cell r="D478">
            <v>4.04</v>
          </cell>
        </row>
        <row r="479">
          <cell r="A479">
            <v>34565</v>
          </cell>
          <cell r="B479" t="str">
            <v xml:space="preserve">BLOCO DE CONCRETO ESTRUTURAL 14 X 19 X 29 CM, FBK 16 MPA (NBR 6136)                                                                                                                                                                                                                                                                                                                                                                                                                                       </v>
          </cell>
          <cell r="C479" t="str">
            <v xml:space="preserve">UN    </v>
          </cell>
          <cell r="D479">
            <v>4.28</v>
          </cell>
        </row>
        <row r="480">
          <cell r="A480">
            <v>38590</v>
          </cell>
          <cell r="B480" t="str">
            <v xml:space="preserve">BLOCO DE CONCRETO ESTRUTURAL 14 X 19 X 29 CM, FBK 4,5 MPA (NBR 6136)                                                                                                                                                                                                                                                                                                                                                                                                                                      </v>
          </cell>
          <cell r="C480" t="str">
            <v xml:space="preserve">UN    </v>
          </cell>
          <cell r="D480">
            <v>3.16</v>
          </cell>
        </row>
        <row r="481">
          <cell r="A481">
            <v>34566</v>
          </cell>
          <cell r="B481" t="str">
            <v xml:space="preserve">BLOCO DE CONCRETO ESTRUTURAL 14 X 19 X 29 CM, FBK 6 MPA (NBR 6136)                                                                                                                                                                                                                                                                                                                                                                                                                                        </v>
          </cell>
          <cell r="C481" t="str">
            <v xml:space="preserve">UN    </v>
          </cell>
          <cell r="D481">
            <v>3.32</v>
          </cell>
        </row>
        <row r="482">
          <cell r="A482">
            <v>34567</v>
          </cell>
          <cell r="B482" t="str">
            <v xml:space="preserve">BLOCO DE CONCRETO ESTRUTURAL 14 X 19 X 29 CM, FBK 8 MPA (NBR 6136)                                                                                                                                                                                                                                                                                                                                                                                                                                        </v>
          </cell>
          <cell r="C482" t="str">
            <v xml:space="preserve">UN    </v>
          </cell>
          <cell r="D482">
            <v>3.52</v>
          </cell>
        </row>
        <row r="483">
          <cell r="A483">
            <v>38591</v>
          </cell>
          <cell r="B483" t="str">
            <v xml:space="preserve">BLOCO DE CONCRETO ESTRUTURAL 14 X 19 X 34 CM, FBK 4,5 MPA (NBR 6136)                                                                                                                                                                                                                                                                                                                                                                                                                                      </v>
          </cell>
          <cell r="C483" t="str">
            <v xml:space="preserve">UN    </v>
          </cell>
          <cell r="D483">
            <v>3.19</v>
          </cell>
        </row>
        <row r="484">
          <cell r="A484">
            <v>34568</v>
          </cell>
          <cell r="B484" t="str">
            <v xml:space="preserve">BLOCO DE CONCRETO ESTRUTURAL 14 X 19 X 39 CM, FBK 10 MPA (NBR 6136)                                                                                                                                                                                                                                                                                                                                                                                                                                       </v>
          </cell>
          <cell r="C484" t="str">
            <v xml:space="preserve">UN    </v>
          </cell>
          <cell r="D484">
            <v>4.16</v>
          </cell>
        </row>
        <row r="485">
          <cell r="A485">
            <v>34569</v>
          </cell>
          <cell r="B485" t="str">
            <v xml:space="preserve">BLOCO DE CONCRETO ESTRUTURAL 14 X 19 X 39 CM, FBK 12 MPA (NBR 6136)                                                                                                                                                                                                                                                                                                                                                                                                                                       </v>
          </cell>
          <cell r="C485" t="str">
            <v xml:space="preserve">UN    </v>
          </cell>
          <cell r="D485">
            <v>4.28</v>
          </cell>
        </row>
        <row r="486">
          <cell r="A486">
            <v>34570</v>
          </cell>
          <cell r="B486" t="str">
            <v xml:space="preserve">BLOCO DE CONCRETO ESTRUTURAL 14 X 19 X 39 CM, FBK 14 MPA (NBR 6136)                                                                                                                                                                                                                                                                                                                                                                                                                                       </v>
          </cell>
          <cell r="C486" t="str">
            <v xml:space="preserve">UN    </v>
          </cell>
          <cell r="D486">
            <v>4.6500000000000004</v>
          </cell>
        </row>
        <row r="487">
          <cell r="A487">
            <v>25070</v>
          </cell>
          <cell r="B487" t="str">
            <v xml:space="preserve">BLOCO DE CONCRETO ESTRUTURAL 14 X 19 X 39 CM, FBK 4,5 MPA (NBR 6136)                                                                                                                                                                                                                                                                                                                                                                                                                                      </v>
          </cell>
          <cell r="C487" t="str">
            <v xml:space="preserve">UN    </v>
          </cell>
          <cell r="D487">
            <v>3.49</v>
          </cell>
        </row>
        <row r="488">
          <cell r="A488">
            <v>34571</v>
          </cell>
          <cell r="B488" t="str">
            <v xml:space="preserve">BLOCO DE CONCRETO ESTRUTURAL 14 X 19 X 39 CM, FBK 6 MPA (NBR 6136)                                                                                                                                                                                                                                                                                                                                                                                                                                        </v>
          </cell>
          <cell r="C488" t="str">
            <v xml:space="preserve">UN    </v>
          </cell>
          <cell r="D488">
            <v>3.53</v>
          </cell>
        </row>
        <row r="489">
          <cell r="A489">
            <v>34573</v>
          </cell>
          <cell r="B489" t="str">
            <v xml:space="preserve">BLOCO DE CONCRETO ESTRUTURAL 14 X 19 X 39 CM, FBK 8 MPA (NBR 6136)                                                                                                                                                                                                                                                                                                                                                                                                                                        </v>
          </cell>
          <cell r="C489" t="str">
            <v xml:space="preserve">UN    </v>
          </cell>
          <cell r="D489">
            <v>3.71</v>
          </cell>
        </row>
        <row r="490">
          <cell r="A490">
            <v>37107</v>
          </cell>
          <cell r="B490" t="str">
            <v xml:space="preserve">BLOCO DE CONCRETO ESTRUTURAL 14 X 19 X 39, FCK 16 MPA (NBR 6136)                                                                                                                                                                                                                                                                                                                                                                                                                                          </v>
          </cell>
          <cell r="C490" t="str">
            <v xml:space="preserve">UN    </v>
          </cell>
          <cell r="D490">
            <v>4.9000000000000004</v>
          </cell>
        </row>
        <row r="491">
          <cell r="A491">
            <v>34576</v>
          </cell>
          <cell r="B491" t="str">
            <v xml:space="preserve">BLOCO DE CONCRETO ESTRUTURAL 19 X 19 X 39 CM, FBK 10 MPA (NBR 6136)                                                                                                                                                                                                                                                                                                                                                                                                                                       </v>
          </cell>
          <cell r="C491" t="str">
            <v xml:space="preserve">UN    </v>
          </cell>
          <cell r="D491">
            <v>5.41</v>
          </cell>
        </row>
        <row r="492">
          <cell r="A492">
            <v>34577</v>
          </cell>
          <cell r="B492" t="str">
            <v xml:space="preserve">BLOCO DE CONCRETO ESTRUTURAL 19 X 19 X 39 CM, FBK 12 MPA (NBR 6136)                                                                                                                                                                                                                                                                                                                                                                                                                                       </v>
          </cell>
          <cell r="C492" t="str">
            <v xml:space="preserve">UN    </v>
          </cell>
          <cell r="D492">
            <v>5.64</v>
          </cell>
        </row>
        <row r="493">
          <cell r="A493">
            <v>34578</v>
          </cell>
          <cell r="B493" t="str">
            <v xml:space="preserve">BLOCO DE CONCRETO ESTRUTURAL 19 X 19 X 39 CM, FBK 14 MPA (NBR 6136)                                                                                                                                                                                                                                                                                                                                                                                                                                       </v>
          </cell>
          <cell r="C493" t="str">
            <v xml:space="preserve">UN    </v>
          </cell>
          <cell r="D493">
            <v>6.12</v>
          </cell>
        </row>
        <row r="494">
          <cell r="A494">
            <v>34579</v>
          </cell>
          <cell r="B494" t="str">
            <v xml:space="preserve">BLOCO DE CONCRETO ESTRUTURAL 19 X 19 X 39 CM, FBK 16 MPA (NBR 6136)                                                                                                                                                                                                                                                                                                                                                                                                                                       </v>
          </cell>
          <cell r="C494" t="str">
            <v xml:space="preserve">UN    </v>
          </cell>
          <cell r="D494">
            <v>6.53</v>
          </cell>
        </row>
        <row r="495">
          <cell r="A495">
            <v>25067</v>
          </cell>
          <cell r="B495" t="str">
            <v xml:space="preserve">BLOCO DE CONCRETO ESTRUTURAL 19 X 19 X 39 CM, FBK 4,5 MPA (NBR 6136)                                                                                                                                                                                                                                                                                                                                                                                                                                      </v>
          </cell>
          <cell r="C495" t="str">
            <v xml:space="preserve">UN    </v>
          </cell>
          <cell r="D495">
            <v>4.37</v>
          </cell>
        </row>
        <row r="496">
          <cell r="A496">
            <v>34580</v>
          </cell>
          <cell r="B496" t="str">
            <v xml:space="preserve">BLOCO DE CONCRETO ESTRUTURAL 19 X 19 X 39 CM, FBK 8 MPA (NBR 6136)                                                                                                                                                                                                                                                                                                                                                                                                                                        </v>
          </cell>
          <cell r="C496" t="str">
            <v xml:space="preserve">UN    </v>
          </cell>
          <cell r="D496">
            <v>4.88</v>
          </cell>
        </row>
        <row r="497">
          <cell r="A497">
            <v>25071</v>
          </cell>
          <cell r="B497" t="str">
            <v xml:space="preserve">BLOCO DE CONCRETO ESTRUTURAL 9 X 19 X 39 CM, FBK 4,5 MPA (NBR 6136)                                                                                                                                                                                                                                                                                                                                                                                                                                       </v>
          </cell>
          <cell r="C497" t="str">
            <v xml:space="preserve">UN    </v>
          </cell>
          <cell r="D497">
            <v>2.4300000000000002</v>
          </cell>
        </row>
        <row r="498">
          <cell r="A498">
            <v>44171</v>
          </cell>
          <cell r="B498" t="str">
            <v xml:space="preserve">BLOCO DE ENGATE RAPIDO PARA BASTIDOR TIPO M10                                                                                                                                                                                                                                                                                                                                                                                                                                                             </v>
          </cell>
          <cell r="C498" t="str">
            <v xml:space="preserve">UN    </v>
          </cell>
          <cell r="D498">
            <v>24.08</v>
          </cell>
        </row>
        <row r="499">
          <cell r="A499">
            <v>38395</v>
          </cell>
          <cell r="B499" t="str">
            <v xml:space="preserve">BLOCO DE ESPUMA MULTIUSO *23 X 13 X 8* CM                                                                                                                                                                                                                                                                                                                                                                                                                                                                 </v>
          </cell>
          <cell r="C499" t="str">
            <v xml:space="preserve">UN    </v>
          </cell>
          <cell r="D499">
            <v>7.84</v>
          </cell>
        </row>
        <row r="500">
          <cell r="A500">
            <v>34583</v>
          </cell>
          <cell r="B500" t="str">
            <v xml:space="preserve">BLOCO DE GESSO COMPACTO / MACICO, BRANCO, E = 10 CM, DIMENSOES *67 X 50* CM                                                                                                                                                                                                                                                                                                                                                                                                                               </v>
          </cell>
          <cell r="C500" t="str">
            <v xml:space="preserve">M2    </v>
          </cell>
          <cell r="D500">
            <v>57.21</v>
          </cell>
        </row>
        <row r="501">
          <cell r="A501">
            <v>34584</v>
          </cell>
          <cell r="B501" t="str">
            <v xml:space="preserve">BLOCO DE GESSO VAZADO, BRANCO, E = *7* CM, DIMENSOES *67 X 50* CM                                                                                                                                                                                                                                                                                                                                                                                                                                         </v>
          </cell>
          <cell r="C501" t="str">
            <v xml:space="preserve">M2    </v>
          </cell>
          <cell r="D501">
            <v>41.96</v>
          </cell>
        </row>
        <row r="502">
          <cell r="A502">
            <v>709</v>
          </cell>
          <cell r="B502" t="str">
            <v xml:space="preserve">BLOCO DE POLIETILENO ALTA DENSIDADE, *27* X *30* X *100* CM, ACOMPANHADOS PLACAS  TERMINAIS  E LONGARINAS, PARA FUNDO DE FILTRO                                                                                                                                                                                                                                                                                                                                                                           </v>
          </cell>
          <cell r="C502" t="str">
            <v xml:space="preserve">M2    </v>
          </cell>
          <cell r="D502">
            <v>740.74</v>
          </cell>
        </row>
        <row r="503">
          <cell r="A503">
            <v>34599</v>
          </cell>
          <cell r="B503" t="str">
            <v xml:space="preserve">BLOCO DE VEDACAO CONCRETO APARENTE 9 X 19 X 39 CM (CLASSE C - NBR 6136)                                                                                                                                                                                                                                                                                                                                                                                                                                   </v>
          </cell>
          <cell r="C503" t="str">
            <v xml:space="preserve">UN    </v>
          </cell>
          <cell r="D503">
            <v>2.5</v>
          </cell>
        </row>
        <row r="504">
          <cell r="A504">
            <v>34592</v>
          </cell>
          <cell r="B504" t="str">
            <v xml:space="preserve">BLOCO DE VEDACAO CONCRETO 14 X 19 X 29 CM (CLASSE C - NBR 6136)                                                                                                                                                                                                                                                                                                                                                                                                                                           </v>
          </cell>
          <cell r="C504" t="str">
            <v xml:space="preserve">UN    </v>
          </cell>
          <cell r="D504">
            <v>2.78</v>
          </cell>
        </row>
        <row r="505">
          <cell r="A505">
            <v>37103</v>
          </cell>
          <cell r="B505" t="str">
            <v xml:space="preserve">BLOCO DE VEDACAO DE CONCRETO APARENTE 14 X 19 X 39 CM (CLASSE C - NBR 6136)                                                                                                                                                                                                                                                                                                                                                                                                                               </v>
          </cell>
          <cell r="C505" t="str">
            <v xml:space="preserve">UN    </v>
          </cell>
          <cell r="D505">
            <v>3.18</v>
          </cell>
        </row>
        <row r="506">
          <cell r="A506">
            <v>34555</v>
          </cell>
          <cell r="B506" t="str">
            <v xml:space="preserve">BLOCO DE VEDACAO DE CONCRETO APARENTE 19 X 19 X 39 CM  (CLASSE C - NBR 6136)                                                                                                                                                                                                                                                                                                                                                                                                                              </v>
          </cell>
          <cell r="C506" t="str">
            <v xml:space="preserve">UN    </v>
          </cell>
          <cell r="D506">
            <v>4.04</v>
          </cell>
        </row>
        <row r="507">
          <cell r="A507">
            <v>674</v>
          </cell>
          <cell r="B507" t="str">
            <v xml:space="preserve">BLOCO DE VEDACAO DE CONCRETO CELULAR AUTOCLAVADO 10 X 30 X 60 CM (E X A X C)                                                                                                                                                                                                                                                                                                                                                                                                                              </v>
          </cell>
          <cell r="C507" t="str">
            <v xml:space="preserve">M2    </v>
          </cell>
          <cell r="D507">
            <v>85</v>
          </cell>
        </row>
        <row r="508">
          <cell r="A508">
            <v>34600</v>
          </cell>
          <cell r="B508" t="str">
            <v xml:space="preserve">BLOCO DE VEDACAO DE CONCRETO CELULAR AUTOCLAVADO 15 X 30 X 60 CM (E X A X C)                                                                                                                                                                                                                                                                                                                                                                                                                              </v>
          </cell>
          <cell r="C508" t="str">
            <v xml:space="preserve">M2    </v>
          </cell>
          <cell r="D508">
            <v>124.85</v>
          </cell>
        </row>
        <row r="509">
          <cell r="A509">
            <v>652</v>
          </cell>
          <cell r="B509" t="str">
            <v xml:space="preserve">BLOCO DE VEDACAO DE CONCRETO CELULAR AUTOCLAVADO 20 X 30 X 60 CM (E X A X C)                                                                                                                                                                                                                                                                                                                                                                                                                              </v>
          </cell>
          <cell r="C509" t="str">
            <v xml:space="preserve">M2    </v>
          </cell>
          <cell r="D509">
            <v>191.25</v>
          </cell>
        </row>
        <row r="510">
          <cell r="A510">
            <v>651</v>
          </cell>
          <cell r="B510" t="str">
            <v xml:space="preserve">BLOCO DE VEDACAO DE CONCRETO 14 X 19 X 39 CM (CLASSE C - NBR 6136)                                                                                                                                                                                                                                                                                                                                                                                                                                        </v>
          </cell>
          <cell r="C510" t="str">
            <v xml:space="preserve">UN    </v>
          </cell>
          <cell r="D510">
            <v>3.06</v>
          </cell>
        </row>
        <row r="511">
          <cell r="A511">
            <v>654</v>
          </cell>
          <cell r="B511" t="str">
            <v xml:space="preserve">BLOCO DE VEDACAO DE CONCRETO 19 X 19 X 39 CM (CLASSE C - NBR 6136)                                                                                                                                                                                                                                                                                                                                                                                                                                        </v>
          </cell>
          <cell r="C511" t="str">
            <v xml:space="preserve">UN    </v>
          </cell>
          <cell r="D511">
            <v>3.79</v>
          </cell>
        </row>
        <row r="512">
          <cell r="A512">
            <v>650</v>
          </cell>
          <cell r="B512" t="str">
            <v xml:space="preserve">BLOCO DE VEDACAO DE CONCRETO, 9 X 19 X 39 CM (CLASSE C - NBR 6136)                                                                                                                                                                                                                                                                                                                                                                                                                                        </v>
          </cell>
          <cell r="C512" t="str">
            <v xml:space="preserve">UN    </v>
          </cell>
          <cell r="D512">
            <v>2.4500000000000002</v>
          </cell>
        </row>
        <row r="513">
          <cell r="A513">
            <v>718</v>
          </cell>
          <cell r="B513" t="str">
            <v xml:space="preserve">BLOCO DE VIDRO / ELEMENTO VAZADO, INCOLOR, VENEZIANA, *20 X 20 X 6* CM (A X L X E)                                                                                                                                                                                                                                                                                                                                                                                                                        </v>
          </cell>
          <cell r="C513" t="str">
            <v xml:space="preserve">UN    </v>
          </cell>
          <cell r="D513">
            <v>19.18</v>
          </cell>
        </row>
        <row r="514">
          <cell r="A514">
            <v>11981</v>
          </cell>
          <cell r="B514" t="str">
            <v xml:space="preserve">BLOCO DE VIDRO / ELEMENTO VAZADO, INCOLOR, VENEZIANA, DE *20 X 10 X 8* CM (A X L X E)                                                                                                                                                                                                                                                                                                                                                                                                                     </v>
          </cell>
          <cell r="C514" t="str">
            <v xml:space="preserve">UN    </v>
          </cell>
          <cell r="D514">
            <v>18.63</v>
          </cell>
        </row>
        <row r="515">
          <cell r="A515">
            <v>34586</v>
          </cell>
          <cell r="B515" t="str">
            <v xml:space="preserve">BLOCO ESTRUTURAL CERAMICO 14 X 19 X 29 CM, 6,0 MPA (NBR 15270)                                                                                                                                                                                                                                                                                                                                                                                                                                            </v>
          </cell>
          <cell r="C515" t="str">
            <v xml:space="preserve">UN    </v>
          </cell>
          <cell r="D515">
            <v>2.2400000000000002</v>
          </cell>
        </row>
        <row r="516">
          <cell r="A516">
            <v>38603</v>
          </cell>
          <cell r="B516" t="str">
            <v xml:space="preserve">BLOCO ESTRUTURAL CERAMICO 14 X 19 X 34 CM, 6,0 MPA (NBR 15270)                                                                                                                                                                                                                                                                                                                                                                                                                                            </v>
          </cell>
          <cell r="C516" t="str">
            <v xml:space="preserve">UN    </v>
          </cell>
          <cell r="D516">
            <v>2.72</v>
          </cell>
        </row>
        <row r="517">
          <cell r="A517">
            <v>34588</v>
          </cell>
          <cell r="B517" t="str">
            <v xml:space="preserve">BLOCO ESTRUTURAL CERAMICO 14 X 19 X 39 CM, 6,0 MPA (NBR 15270)                                                                                                                                                                                                                                                                                                                                                                                                                                            </v>
          </cell>
          <cell r="C517" t="str">
            <v xml:space="preserve">UN    </v>
          </cell>
          <cell r="D517">
            <v>2.93</v>
          </cell>
        </row>
        <row r="518">
          <cell r="A518">
            <v>34590</v>
          </cell>
          <cell r="B518" t="str">
            <v xml:space="preserve">BLOCO ESTRUTURAL CERAMICO 19 X 19 X 29 CM, 6,0 MPA (NBR 15270)                                                                                                                                                                                                                                                                                                                                                                                                                                            </v>
          </cell>
          <cell r="C518" t="str">
            <v xml:space="preserve">UN    </v>
          </cell>
          <cell r="D518">
            <v>2.68</v>
          </cell>
        </row>
        <row r="519">
          <cell r="A519">
            <v>34591</v>
          </cell>
          <cell r="B519" t="str">
            <v xml:space="preserve">BLOCO ESTRUTURAL CERAMICO 19 X 19 X 39 CM, 6,0 MPA (NBR 15270)                                                                                                                                                                                                                                                                                                                                                                                                                                            </v>
          </cell>
          <cell r="C519" t="str">
            <v xml:space="preserve">UN    </v>
          </cell>
          <cell r="D519">
            <v>3.63</v>
          </cell>
        </row>
        <row r="520">
          <cell r="A520">
            <v>40517</v>
          </cell>
          <cell r="B520" t="str">
            <v xml:space="preserve">BLOQUETE/PISO DE CONCRETO - MODELO BLOCO PISOGRAMA/CONCREGRAMA 2 FUROS, DIMENSOES APROX. DE 35 CM X 15 CM E ESPESSURA DE 7 CM (+/- 1 CM), COR NATURAL                                                                                                                                                                                                                                                                                                                                                     </v>
          </cell>
          <cell r="C520" t="str">
            <v xml:space="preserve">M2    </v>
          </cell>
          <cell r="D520">
            <v>40.24</v>
          </cell>
        </row>
        <row r="521">
          <cell r="A521">
            <v>40515</v>
          </cell>
          <cell r="B521" t="str">
            <v xml:space="preserve">BLOQUETE/PISO DE CONCRETO - MODELO PISOGRAMA/CONCREGRAMA/PAVI-GRADE/GRAMEIRO, DIMENSOES APROXIMADAS DE 60 CM X 45 CM E ESPESSURA DE 8 CM (+/- 1 CM), COR NATURAL                                                                                                                                                                                                                                                                                                                                          </v>
          </cell>
          <cell r="C521" t="str">
            <v xml:space="preserve">M2    </v>
          </cell>
          <cell r="D521">
            <v>90.55</v>
          </cell>
        </row>
        <row r="522">
          <cell r="A522">
            <v>40529</v>
          </cell>
          <cell r="B522" t="str">
            <v xml:space="preserve">BLOQUETE/PISO INTERTRAVADO DE CONCRETO - MODELO ONDA/16 FACES/RETANGULAR/TIJOLINHO/PAVER/HOLANDES/PARALELEPIPEDO, *22 CM X *11 CM, E = 10 CM, RESISTENCIA DE 50 MPA (NBR 9781), COR NATURAL                                                                                                                                                                                                                                                                                                               </v>
          </cell>
          <cell r="C522" t="str">
            <v xml:space="preserve">M2    </v>
          </cell>
          <cell r="D522">
            <v>57.85</v>
          </cell>
        </row>
        <row r="523">
          <cell r="A523">
            <v>36170</v>
          </cell>
          <cell r="B523" t="str">
            <v xml:space="preserve">BLOQUETE/PISO INTERTRAVADO DE CONCRETO - MODELO ONDA/16 FACES/RETANGULAR/TIJOLINHO/PAVER/HOLANDES/PARALELEPIPEDO, *22 CM X 11* CM, E = 8 CM, RESISTENCIA DE 35 MPA (NBR 9781), COR NATURAL                                                                                                                                                                                                                                                                                                                </v>
          </cell>
          <cell r="C523" t="str">
            <v xml:space="preserve">M2    </v>
          </cell>
          <cell r="D523">
            <v>48</v>
          </cell>
        </row>
        <row r="524">
          <cell r="A524">
            <v>40524</v>
          </cell>
          <cell r="B524" t="str">
            <v xml:space="preserve">BLOQUETE/PISO INTERTRAVADO DE CONCRETO - MODELO ONDA/16 FACES/RETANGULAR/TIJOLINHO/PAVER/HOLANDES/PARALELEPIPEDO, 20 CM X 10 CM, E = 10 CM, RESISTENCIA DE 35 MPA (NBR 9781), COR NATURAL                                                                                                                                                                                                                                                                                                                 </v>
          </cell>
          <cell r="C524" t="str">
            <v xml:space="preserve">M2    </v>
          </cell>
          <cell r="D524">
            <v>56.59</v>
          </cell>
        </row>
        <row r="525">
          <cell r="A525">
            <v>36156</v>
          </cell>
          <cell r="B525" t="str">
            <v xml:space="preserve">BLOQUETE/PISO INTERTRAVADO DE CONCRETO - MODELO ONDA/16 FACES/RETANGULAR/TIJOLINHO/PAVER/HOLANDES/PARALELEPIPEDO, 20 CM X 10 CM, E = 6 CM, RESISTENCIA DE 35 MPA (NBR 9781), COLORIDO                                                                                                                                                                                                                                                                                                                     </v>
          </cell>
          <cell r="C525" t="str">
            <v xml:space="preserve">M2    </v>
          </cell>
          <cell r="D525">
            <v>44.01</v>
          </cell>
        </row>
        <row r="526">
          <cell r="A526">
            <v>36155</v>
          </cell>
          <cell r="B526" t="str">
            <v xml:space="preserve">BLOQUETE/PISO INTERTRAVADO DE CONCRETO - MODELO ONDA/16 FACES/RETANGULAR/TIJOLINHO/PAVER/HOLANDES/PARALELEPIPEDO, 20 CM X 10 CM, E = 6 CM, RESISTENCIA DE 35 MPA (NBR 9781), COR NATURAL                                                                                                                                                                                                                                                                                                                  </v>
          </cell>
          <cell r="C526" t="str">
            <v xml:space="preserve">M2    </v>
          </cell>
          <cell r="D526">
            <v>38</v>
          </cell>
        </row>
        <row r="527">
          <cell r="A527">
            <v>36154</v>
          </cell>
          <cell r="B527" t="str">
            <v xml:space="preserve">BLOQUETE/PISO INTERTRAVADO DE CONCRETO - MODELO ONDA/16 FACES/RETANGULAR/TIJOLINHO/PAVER/HOLANDES/PARALELEPIPEDO, 20 CM X 10 CM, E = 8 CM, RESISTENCIA DE 35 MPA (NBR 9781), COLORIDO                                                                                                                                                                                                                                                                                                                     </v>
          </cell>
          <cell r="C527" t="str">
            <v xml:space="preserve">M2    </v>
          </cell>
          <cell r="D527">
            <v>52.82</v>
          </cell>
        </row>
        <row r="528">
          <cell r="A528">
            <v>695</v>
          </cell>
          <cell r="B528" t="str">
            <v xml:space="preserve">BLOQUETE/PISO INTERTRAVADO DE CONCRETO - MODELO RAQUETE, *22 CM X 13,5* CM, E = 6 CM, RESISTENCIA DE 35 MPA (NBR 9781), COR NATURAL                                                                                                                                                                                                                                                                                                                                                                       </v>
          </cell>
          <cell r="C528" t="str">
            <v xml:space="preserve">M2    </v>
          </cell>
          <cell r="D528">
            <v>38.79</v>
          </cell>
        </row>
        <row r="529">
          <cell r="A529">
            <v>679</v>
          </cell>
          <cell r="B529" t="str">
            <v xml:space="preserve">BLOQUETE/PISO INTERTRAVADO DE CONCRETO - MODELO SEXTAVADO / HEXAGONAL, 25 CM X 25 CM, E = 10 CM, RESISTENCIA DE 35 MPA (NBR 9781), COR NATURAL                                                                                                                                                                                                                                                                                                                                                            </v>
          </cell>
          <cell r="C529" t="str">
            <v xml:space="preserve">M2    </v>
          </cell>
          <cell r="D529">
            <v>57.85</v>
          </cell>
        </row>
        <row r="530">
          <cell r="A530">
            <v>711</v>
          </cell>
          <cell r="B530" t="str">
            <v xml:space="preserve">BLOQUETE/PISO INTERTRAVADO DE CONCRETO - MODELO SEXTAVADO / HEXAGONAL, 25 CM X 25 CM, E = 6 CM, RESISTENCIA DE 35 MPA (NBR 9781), COR NATURAL                                                                                                                                                                                                                                                                                                                                                             </v>
          </cell>
          <cell r="C530" t="str">
            <v xml:space="preserve">M2    </v>
          </cell>
          <cell r="D530">
            <v>38.270000000000003</v>
          </cell>
        </row>
        <row r="531">
          <cell r="A531">
            <v>712</v>
          </cell>
          <cell r="B531" t="str">
            <v xml:space="preserve">BLOQUETE/PISO INTERTRAVADO DE CONCRETO - MODELO SEXTAVADO / HEXAGONAL, 25 CM X 25 CM, E = 8 CM, RESISTENCIA DE 35 MPA (NBR 9781), COR NATURAL                                                                                                                                                                                                                                                                                                                                                             </v>
          </cell>
          <cell r="C531" t="str">
            <v xml:space="preserve">M2    </v>
          </cell>
          <cell r="D531">
            <v>48.2</v>
          </cell>
        </row>
        <row r="532">
          <cell r="A532">
            <v>12614</v>
          </cell>
          <cell r="B532" t="str">
            <v xml:space="preserve">BOCAL PVC, PARA CALHA PLUVIAL, DIAMETRO DA SAIDA ENTRE *75 E 120* MM, PARA DRENAGEM PLUVIAL PREDIAL                                                                                                                                                                                                                                                                                                                                                                                                       </v>
          </cell>
          <cell r="C532" t="str">
            <v xml:space="preserve">UN    </v>
          </cell>
          <cell r="D532">
            <v>56.41</v>
          </cell>
        </row>
        <row r="533">
          <cell r="A533">
            <v>6140</v>
          </cell>
          <cell r="B533" t="str">
            <v xml:space="preserve">BOLSA DE LIGACAO EM PVC FLEXIVEL PARA VASO SANITARIO 40 MM (1 1/2")                                                                                                                                                                                                                                                                                                                                                                                                                                       </v>
          </cell>
          <cell r="C533" t="str">
            <v xml:space="preserve">UN    </v>
          </cell>
          <cell r="D533">
            <v>4.17</v>
          </cell>
        </row>
        <row r="534">
          <cell r="A534">
            <v>38399</v>
          </cell>
          <cell r="B534" t="str">
            <v xml:space="preserve">BOLSA DE LONA PARA FERRAMENTAS *50 X 35 X 25* CM                                                                                                                                                                                                                                                                                                                                                                                                                                                          </v>
          </cell>
          <cell r="C534" t="str">
            <v xml:space="preserve">UN    </v>
          </cell>
          <cell r="D534">
            <v>209.95</v>
          </cell>
        </row>
        <row r="535">
          <cell r="A535">
            <v>735</v>
          </cell>
          <cell r="B535" t="str">
            <v xml:space="preserve">BOMBA CENTRIFUGA  MOTOR ELETRICO TRIFASICO 1,48HP  DIAMETRO DE SUCCAO X ELEVACAO 1" X 1", 4 ESTAGIOS, DIAMETRO DOS ROTORES 3 X 107 MM + 1 X 100 MM, HM/Q: 10 M / 5,3 M3/H A 70 M / 1,8 M3/H                                                                                                                                                                                                                                                                                                               </v>
          </cell>
          <cell r="C535" t="str">
            <v xml:space="preserve">UN    </v>
          </cell>
          <cell r="D535">
            <v>2447</v>
          </cell>
        </row>
        <row r="536">
          <cell r="A536">
            <v>736</v>
          </cell>
          <cell r="B536" t="str">
            <v xml:space="preserve">BOMBA CENTRIFUGA  MOTOR ELETRICO TRIFASICO 2,96HP, DIAMETRO DE SUCCAO X ELEVACAO 1 1/2" X 1 1/4", DIAMETRO DO ROTOR 148 MM, HM/Q: 34 M / 14,80 M3/H A 40 M / 8,60 M3/H                                                                                                                                                                                                                                                                                                                                    </v>
          </cell>
          <cell r="C536" t="str">
            <v xml:space="preserve">UN    </v>
          </cell>
          <cell r="D536">
            <v>2057.4899999999998</v>
          </cell>
        </row>
        <row r="537">
          <cell r="A537">
            <v>729</v>
          </cell>
          <cell r="B537" t="str">
            <v xml:space="preserve">BOMBA CENTRIFUGA COM MOTOR ELETRICO MONOFASICO, POTENCIA 0,33 HP,  BOCAIS 1" X 3/4", DIAMETRO DO ROTOR 99 MM, HM/Q = 4 MCA / 8,5 M3/H A 18 MCA / 0,90 M3/H                                                                                                                                                                                                                                                                                                                                                </v>
          </cell>
          <cell r="C537" t="str">
            <v xml:space="preserve">UN    </v>
          </cell>
          <cell r="D537">
            <v>838.45</v>
          </cell>
        </row>
        <row r="538">
          <cell r="A538">
            <v>39925</v>
          </cell>
          <cell r="B538" t="str">
            <v xml:space="preserve">BOMBA CENTRIFUGA MONOESTAGIO COM MOTOR ELETRICO MONOFASICO, POTENCIA 15 HP,  DIAMETRO DO ROTOR *173* MM, HM/Q = *30* MCA / *90* M3/H A *45* MCA / *55* M3/H                                                                                                                                                                                                                                                                                                                                               </v>
          </cell>
          <cell r="C538" t="str">
            <v xml:space="preserve">UN    </v>
          </cell>
          <cell r="D538">
            <v>12115.52</v>
          </cell>
        </row>
        <row r="539">
          <cell r="A539">
            <v>731</v>
          </cell>
          <cell r="B539" t="str">
            <v xml:space="preserve">BOMBA CENTRIFUGA MOTOR ELETRICO MONOFASICO 0,49 HP  BOCAIS 1" X 3/4", DIAMETRO DO ROTOR 110 MM, HM/Q: 6 M / 8,3 M3/H A 20 M / 1,2 M3/H                                                                                                                                                                                                                                                                                                                                                                    </v>
          </cell>
          <cell r="C539" t="str">
            <v xml:space="preserve">UN    </v>
          </cell>
          <cell r="D539">
            <v>816.02</v>
          </cell>
        </row>
        <row r="540">
          <cell r="A540">
            <v>10575</v>
          </cell>
          <cell r="B540" t="str">
            <v xml:space="preserve">BOMBA CENTRIFUGA MOTOR ELETRICO MONOFASICO 0,50 CV DIAMETRO DE SUCCAO X ELEVACAO 3/4" X 3/4", MONOESTAGIO, DIAMETRO DOS ROTORES 114 MM, HM/Q: 2 M / 2,99 M3/H A 24 M / 0,71 M3/H                                                                                                                                                                                                                                                                                                                          </v>
          </cell>
          <cell r="C540" t="str">
            <v xml:space="preserve">UN    </v>
          </cell>
          <cell r="D540">
            <v>1273.46</v>
          </cell>
        </row>
        <row r="541">
          <cell r="A541">
            <v>733</v>
          </cell>
          <cell r="B541" t="str">
            <v xml:space="preserve">BOMBA CENTRIFUGA MOTOR ELETRICO MONOFASICO 0,74HP  DIAMETRO DE SUCCAO X ELEVACAO 1 1/4" X 1", DIAMETRO DO ROTOR 120 MM, HM/Q: 8 M / 7,70 M3/H A 24 M / 2,80 M3/H                                                                                                                                                                                                                                                                                                                                          </v>
          </cell>
          <cell r="C541" t="str">
            <v xml:space="preserve">UN    </v>
          </cell>
          <cell r="D541">
            <v>1394.28</v>
          </cell>
        </row>
        <row r="542">
          <cell r="A542">
            <v>732</v>
          </cell>
          <cell r="B542" t="str">
            <v xml:space="preserve">BOMBA CENTRIFUGA MOTOR ELETRICO TRIFASICO 0,99HP  DIAMETRO DE SUCCAO X ELEVACAO 1" X 1", DIAMETRO DO ROTOR 145 MM, HM/Q: 14 M / 8,4 M3/H A 40 M / 0,60 M3/H                                                                                                                                                                                                                                                                                                                                               </v>
          </cell>
          <cell r="C542" t="str">
            <v xml:space="preserve">UN    </v>
          </cell>
          <cell r="D542">
            <v>1375.53</v>
          </cell>
        </row>
        <row r="543">
          <cell r="A543">
            <v>737</v>
          </cell>
          <cell r="B543" t="str">
            <v xml:space="preserve">BOMBA CENTRIFUGA MOTOR ELETRICO TRIFASICO 14,8 HP, DIAMETRO DE SUCCAO X ELEVACAO 2 1/2" X 2", DIAMETRO DO ROTOR 195 MM, HM/Q: 62 M / 55,5 M3/H A 80 M / 31,50 M3/H                                                                                                                                                                                                                                                                                                                                        </v>
          </cell>
          <cell r="C543" t="str">
            <v xml:space="preserve">UN    </v>
          </cell>
          <cell r="D543">
            <v>7713.6</v>
          </cell>
        </row>
        <row r="544">
          <cell r="A544">
            <v>738</v>
          </cell>
          <cell r="B544" t="str">
            <v xml:space="preserve">BOMBA CENTRIFUGA MOTOR ELETRICO TRIFASICO 5HP, DIAMETRO DE SUCCAO X ELEVACAO 2" X 1 1/2", DIAMETRO DO ROTOR 155 MM, HM/Q: 40 M / 20,40 M3/H A 46 M / 9,20 M3/H                                                                                                                                                                                                                                                                                                                                            </v>
          </cell>
          <cell r="C544" t="str">
            <v xml:space="preserve">UN    </v>
          </cell>
          <cell r="D544">
            <v>3576.74</v>
          </cell>
        </row>
        <row r="545">
          <cell r="A545">
            <v>740</v>
          </cell>
          <cell r="B545" t="str">
            <v xml:space="preserve">BOMBA CENTRIFUGA MOTOR ELETRICO TRIFASICO 9,86 DIAMETRO DE SUCCAO X ELEVACAO 1" X 1", 4 ESTAGIOS, DIAMETRO DOS ROTORES 4 X 146 MM, HM/Q: 85 M / 14,9 M3/H A 140 M / 4,2 M3/H                                                                                                                                                                                                                                                                                                                              </v>
          </cell>
          <cell r="C545" t="str">
            <v xml:space="preserve">UN    </v>
          </cell>
          <cell r="D545">
            <v>7256.47</v>
          </cell>
        </row>
        <row r="546">
          <cell r="A546">
            <v>734</v>
          </cell>
          <cell r="B546" t="str">
            <v xml:space="preserve">BOMBA CENTRIFUGA,  MOTOR ELETRICO TRIFASICO 1,48HP  DIAMETRO DE SUCCAO X ELEVACAO 1 1/2" X 1", DIAMETRO DO ROTOR 117 MM, HM/Q: 10 M / 21,9 M3/H A 24 M / 6,1 M3/H                                                                                                                                                                                                                                                                                                                                         </v>
          </cell>
          <cell r="C546" t="str">
            <v xml:space="preserve">UN    </v>
          </cell>
          <cell r="D546">
            <v>1474.57</v>
          </cell>
        </row>
        <row r="547">
          <cell r="A547">
            <v>39008</v>
          </cell>
          <cell r="B547" t="str">
            <v xml:space="preserve">BOMBA DE PROJECAO DE CONCRETO SECO, POTENCIA 10 CV, VAZAO 3 M3/H                                                                                                                                                                                                                                                                                                                                                                                                                                          </v>
          </cell>
          <cell r="C547" t="str">
            <v xml:space="preserve">UN    </v>
          </cell>
          <cell r="D547">
            <v>59125.05</v>
          </cell>
        </row>
        <row r="548">
          <cell r="A548">
            <v>39009</v>
          </cell>
          <cell r="B548" t="str">
            <v xml:space="preserve">BOMBA DE PROJECAO DE CONCRETO SECO, POTENCIA 10 CV, VAZAO 6 M3/H                                                                                                                                                                                                                                                                                                                                                                                                                                          </v>
          </cell>
          <cell r="C548" t="str">
            <v xml:space="preserve">UN    </v>
          </cell>
          <cell r="D548">
            <v>63345.16</v>
          </cell>
        </row>
        <row r="549">
          <cell r="A549">
            <v>10587</v>
          </cell>
          <cell r="B549" t="str">
            <v xml:space="preserve">BOMBA SUBMERSA PARA POCOS TUBULARES PROFUNDOS DIAMETRO DE 4 POLEGADAS, ELETRICA, MONOFASICA, POTENCIA 0,49 HP, 13 ESTAGIOS, BOCAL DE DESCARGA DIAMETRO DE UMA POLEGADA E MEIA, HM/Q = 18 M / 1,90 M3/H A 85 M / 0,60 M3/H                                                                                                                                                                                                                                                                                 </v>
          </cell>
          <cell r="C549" t="str">
            <v xml:space="preserve">UN    </v>
          </cell>
          <cell r="D549">
            <v>4491.91</v>
          </cell>
        </row>
        <row r="550">
          <cell r="A550">
            <v>759</v>
          </cell>
          <cell r="B550" t="str">
            <v xml:space="preserve">BOMBA SUBMERSA PARA POCOS TUBULARES PROFUNDOS DIAMETRO DE 4 POLEGADAS, ELETRICA, TRIFASICA, POTENCIA 1,97 HP, 20 ESTAGIOS, BOCAL DE DESCARGA DIAMETRO DE UMA POLEGADA E MEIA, HM/Q = 18 M / 5,40 M3/H A 164 M / 0,80 M3/H                                                                                                                                                                                                                                                                                 </v>
          </cell>
          <cell r="C550" t="str">
            <v xml:space="preserve">UN    </v>
          </cell>
          <cell r="D550">
            <v>6458.48</v>
          </cell>
        </row>
        <row r="551">
          <cell r="A551">
            <v>761</v>
          </cell>
          <cell r="B551" t="str">
            <v xml:space="preserve">BOMBA SUBMERSA PARA POCOS TUBULARES PROFUNDOS DIAMETRO DE 4 POLEGADAS, ELETRICA, TRIFASICA, POTENCIA 5,42 HP, 15 ESTAGIOS, BOCAL DE DESCARGA DIAMETRO DE 2 POLEGADAS, HM/Q = 18 M / 18,10 M3/H A 121 M / 2,90 M3/H                                                                                                                                                                                                                                                                                        </v>
          </cell>
          <cell r="C551" t="str">
            <v xml:space="preserve">UN    </v>
          </cell>
          <cell r="D551">
            <v>10947.67</v>
          </cell>
        </row>
        <row r="552">
          <cell r="A552">
            <v>750</v>
          </cell>
          <cell r="B552" t="str">
            <v xml:space="preserve">BOMBA SUBMERSA PARA POCOS TUBULARES PROFUNDOS DIAMETRO DE 4 POLEGADAS, ELETRICA, TRIFASICA, POTENCIA 5,42 HP, 29 ESTAGIOS, BOCAL DE DESCARGA DE UMA POLEGADA E MEIA, HM/Q = 18 M / 8,10 M3/H A 201 M / 3,2 M3/H                                                                                                                                                                                                                                                                                           </v>
          </cell>
          <cell r="C552" t="str">
            <v xml:space="preserve">UN    </v>
          </cell>
          <cell r="D552">
            <v>10393.950000000001</v>
          </cell>
        </row>
        <row r="553">
          <cell r="A553">
            <v>755</v>
          </cell>
          <cell r="B553" t="str">
            <v xml:space="preserve">BOMBA SUBMERSA PARA POCOS TUBULARES PROFUNDOS DIAMETRO DE 6 POLEGADAS, ELETRICA, TRIFASICA, POTENCIA 27,12 HP, 7 ESTAGIOS, BOCAL DE DESCARGA DIAMETRO DE 4 POLEGADAS, HM/Q = 13,9 M / 90 M3/H A 44,0 M / 25,0 M3/H                                                                                                                                                                                                                                                                                        </v>
          </cell>
          <cell r="C553" t="str">
            <v xml:space="preserve">UN    </v>
          </cell>
          <cell r="D553">
            <v>42651.71</v>
          </cell>
        </row>
        <row r="554">
          <cell r="A554">
            <v>749</v>
          </cell>
          <cell r="B554" t="str">
            <v xml:space="preserve">BOMBA SUBMERSA PARA POCOS TUBULARES PROFUNDOS DIAMETRO DE 6 POLEGADAS, ELETRICA, TRIFASICA, POTENCIA 3,45 HP, 5 ESTAGIOS, BOCAL DE DESCARGA DIAMETRO DE 2 POLEGADAS, HM/Q = 68,5 M / 6,12 M3/H A 39,5 M / 14,04 M3/H                                                                                                                                                                                                                                                                                      </v>
          </cell>
          <cell r="C554" t="str">
            <v xml:space="preserve">UN    </v>
          </cell>
          <cell r="D554">
            <v>15686.51</v>
          </cell>
        </row>
        <row r="555">
          <cell r="A555">
            <v>756</v>
          </cell>
          <cell r="B555" t="str">
            <v xml:space="preserve">BOMBA SUBMERSA PARA POCOS TUBULARES PROFUNDOS DIAMETRO DE 6 POLEGADAS, ELETRICA, TRIFASICA, POTENCIA 32 HP, 9 ESTAGIOS, BOCAL DE DESCARGA DIAMETRO DE 4 POLEGADAS, HM/Q = 114,0 M / 13,9 M3/H A 57,0 M / 25,0 M3/H                                                                                                                                                                                                                                                                                        </v>
          </cell>
          <cell r="C555" t="str">
            <v xml:space="preserve">UN    </v>
          </cell>
          <cell r="D555">
            <v>46517.4</v>
          </cell>
        </row>
        <row r="556">
          <cell r="A556">
            <v>757</v>
          </cell>
          <cell r="B556" t="str">
            <v xml:space="preserve">BOMBA SUBMERSIVEL,  ELETRICA, TRIFASICA, POTENCIA 6 HP, DIAMETRO DO ROTOR 127 MM, BOCAL DE SAIDA DIAMETRO DE 3 POLEGADAS, HM/Q = 7 M / 66,90 M3/H A 26 M / 2,88 M3/H                                                                                                                                                                                                                                                                                                                                      </v>
          </cell>
          <cell r="C556" t="str">
            <v xml:space="preserve">UN    </v>
          </cell>
          <cell r="D556">
            <v>21121.87</v>
          </cell>
        </row>
        <row r="557">
          <cell r="A557">
            <v>10588</v>
          </cell>
          <cell r="B557" t="str">
            <v xml:space="preserve">BOMBA SUBMERSIVEL, ELETRICA, TRIFASICA, POTENCIA 0,98 HP, DIAMETRO DO ROTOR 142 MM SEMIABERTO, BOCAL DE SAIDA DIAMETRO DE 2 POLEGADAS, HM/Q = 2 M / 32 M3/H A 8 M / 16 M3/H                                                                                                                                                                                                                                                                                                                               </v>
          </cell>
          <cell r="C557" t="str">
            <v xml:space="preserve">UN    </v>
          </cell>
          <cell r="D557">
            <v>4663.18</v>
          </cell>
        </row>
        <row r="558">
          <cell r="A558">
            <v>10592</v>
          </cell>
          <cell r="B558" t="str">
            <v xml:space="preserve">BOMBA SUBMERSIVEL, ELETRICA, TRIFASICA, POTENCIA 0,99 HP, DIAMETRO ROTOR 98 MM SEMIABERTO, BOCAL DE SAIDA DIAMETRO 2 POLEGADAS, HM/Q = 2 M / 28,90 M3/H A 14 M / 7 M3/H                                                                                                                                                                                                                                                                                                                                   </v>
          </cell>
          <cell r="C558" t="str">
            <v xml:space="preserve">UN    </v>
          </cell>
          <cell r="D558">
            <v>5632.5</v>
          </cell>
        </row>
        <row r="559">
          <cell r="A559">
            <v>10589</v>
          </cell>
          <cell r="B559" t="str">
            <v xml:space="preserve">BOMBA SUBMERSIVEL, ELETRICA, TRIFASICA, POTENCIA 1,97 HP, DIAMETRO DO ROTOR 144 MM SEMIABERTO, BOCAL DE SAIDA DIAMETRO DE 2 POLEGADAS, HM/Q = 2 M / 26,8 M3/H A 28 M / 4,6 M3/H                                                                                                                                                                                                                                                                                                                           </v>
          </cell>
          <cell r="C559" t="str">
            <v xml:space="preserve">UN    </v>
          </cell>
          <cell r="D559">
            <v>7566.91</v>
          </cell>
        </row>
        <row r="560">
          <cell r="A560">
            <v>760</v>
          </cell>
          <cell r="B560" t="str">
            <v xml:space="preserve">BOMBA SUBMERSIVEL, ELETRICA, TRIFASICA, POTENCIA 13 HP, DIAMETRO DO ROTOR 170 MM, BOCAL DE SAIDA DIAMETRO DE 3 POLEGADAS, HM/Q = 11 M / 68,40 M3/H A 72 M / 3,6 M3/H                                                                                                                                                                                                                                                                                                                                      </v>
          </cell>
          <cell r="C560" t="str">
            <v xml:space="preserve">UN    </v>
          </cell>
          <cell r="D560">
            <v>42243.75</v>
          </cell>
        </row>
        <row r="561">
          <cell r="A561">
            <v>751</v>
          </cell>
          <cell r="B561" t="str">
            <v xml:space="preserve">BOMBA SUBMERSIVEL, ELETRICA, TRIFASICA, POTENCIA 2,96 HP, DIAMETRO DO ROTOR 144 MM SEMIABERTO, BOCAL DE SAIDA DIAMETRO DE DUAS POLEGADAS, HM/Q = 2 M / 38,8 M3/H A 28 M / 5 M3/H                                                                                                                                                                                                                                                                                                                          </v>
          </cell>
          <cell r="C561" t="str">
            <v xml:space="preserve">UN    </v>
          </cell>
          <cell r="D561">
            <v>6653.39</v>
          </cell>
        </row>
        <row r="562">
          <cell r="A562">
            <v>754</v>
          </cell>
          <cell r="B562" t="str">
            <v xml:space="preserve">BOMBA SUBMERSIVEL, ELETRICA, TRIFASICA, POTENCIA 3,75 HP, DIAMETRO DO ROTOR 90 MM SEMIABERTO, BOCAL DE SAIDA DIAMETRO DE 2 POLEGADAS, HM/Q = 5 M / 61,2 M3/H A 25,5 M / 3,6 M3/H                                                                                                                                                                                                                                                                                                                          </v>
          </cell>
          <cell r="C562" t="str">
            <v xml:space="preserve">UN    </v>
          </cell>
          <cell r="D562">
            <v>10560.93</v>
          </cell>
        </row>
        <row r="563">
          <cell r="A563">
            <v>44489</v>
          </cell>
          <cell r="B563" t="str">
            <v xml:space="preserve">BOMBA TRIPLEX COM MOTOR A DIESEL, NACIONAL, DIAMETRO DE SUCCAO DE 2  1/2''                                                                                                                                                                                                                                                                                                                                                                                                                                </v>
          </cell>
          <cell r="C563" t="str">
            <v xml:space="preserve">UN    </v>
          </cell>
          <cell r="D563">
            <v>208438.29</v>
          </cell>
        </row>
        <row r="564">
          <cell r="A564">
            <v>39917</v>
          </cell>
          <cell r="B564" t="str">
            <v xml:space="preserve">BOMBA TRIPLEX, PARA INJECAO DE CALDA DE CIMENTO, VAZAO MAXIMA DE *100* LITROS/MINUTO, PRESSAO MAXIMA DE *70* BAR, POTENCIA DE 15 CV                                                                                                                                                                                                                                                                                                                                                                       </v>
          </cell>
          <cell r="C564" t="str">
            <v xml:space="preserve">UN    </v>
          </cell>
          <cell r="D564">
            <v>90820.34</v>
          </cell>
        </row>
        <row r="565">
          <cell r="A565">
            <v>38167</v>
          </cell>
          <cell r="B565" t="str">
            <v xml:space="preserve">BORBOLETA PARA JANELA TIPO GUILHOTINA, EM ZAMAC CROMADO                                                                                                                                                                                                                                                                                                                                                                                                                                                   </v>
          </cell>
          <cell r="C565" t="str">
            <v xml:space="preserve">PAR   </v>
          </cell>
          <cell r="D565">
            <v>27.14</v>
          </cell>
        </row>
        <row r="566">
          <cell r="A566">
            <v>36145</v>
          </cell>
          <cell r="B566" t="str">
            <v xml:space="preserve">BOTA DE PVC PRETA, CANO MEDIO, SEM FORRO                                                                                                                                                                                                                                                                                                                                                                                                                                                                  </v>
          </cell>
          <cell r="C566" t="str">
            <v xml:space="preserve">PAR   </v>
          </cell>
          <cell r="D566">
            <v>49.39</v>
          </cell>
        </row>
        <row r="567">
          <cell r="A567">
            <v>12893</v>
          </cell>
          <cell r="B567" t="str">
            <v xml:space="preserve">BOTA DE SEGURANCA COM BIQUEIRA DE ACO E COLARINHO ACOLCHOADO                                                                                                                                                                                                                                                                                                                                                                                                                                              </v>
          </cell>
          <cell r="C567" t="str">
            <v xml:space="preserve">PAR   </v>
          </cell>
          <cell r="D567">
            <v>82.32</v>
          </cell>
        </row>
        <row r="568">
          <cell r="A568">
            <v>11685</v>
          </cell>
          <cell r="B568" t="str">
            <v xml:space="preserve">BRACO / CANO PARA CHUVEIRO ELETRICO, EM ALUMINIO, 30 CM X 1/2 "                                                                                                                                                                                                                                                                                                                                                                                                                                           </v>
          </cell>
          <cell r="C568" t="str">
            <v xml:space="preserve">UN    </v>
          </cell>
          <cell r="D568">
            <v>34.22</v>
          </cell>
        </row>
        <row r="569">
          <cell r="A569">
            <v>11680</v>
          </cell>
          <cell r="B569" t="str">
            <v xml:space="preserve">BRACO OU HASTE COM CANOPLA PLASTICA, 1/2 ", PARA CHUVEIRO SIMPLES                                                                                                                                                                                                                                                                                                                                                                                                                                         </v>
          </cell>
          <cell r="C569" t="str">
            <v xml:space="preserve">UN    </v>
          </cell>
          <cell r="D569">
            <v>17.18</v>
          </cell>
        </row>
        <row r="570">
          <cell r="A570">
            <v>11679</v>
          </cell>
          <cell r="B570" t="str">
            <v xml:space="preserve">BRACO OU HASTE RETA COM CANOPLA PLASTICA, 1/2 ", PARA CHUVEIRO ELETRICO                                                                                                                                                                                                                                                                                                                                                                                                                                   </v>
          </cell>
          <cell r="C570" t="str">
            <v xml:space="preserve">UN    </v>
          </cell>
          <cell r="D570">
            <v>23.3</v>
          </cell>
        </row>
        <row r="571">
          <cell r="A571">
            <v>2512</v>
          </cell>
          <cell r="B571" t="str">
            <v xml:space="preserve">BRACO P/ LUMINARIA PUBLICA 1 X 1,50M ROMAGNOLE OU EQUIV                                                                                                                                                                                                                                                                                                                                                                                                                                                   </v>
          </cell>
          <cell r="C571" t="str">
            <v xml:space="preserve">UN    </v>
          </cell>
          <cell r="D571">
            <v>40.950000000000003</v>
          </cell>
        </row>
        <row r="572">
          <cell r="A572">
            <v>4374</v>
          </cell>
          <cell r="B572" t="str">
            <v xml:space="preserve">BUCHA DE NYLON SEM ABA S10                                                                                                                                                                                                                                                                                                                                                                                                                                                                                </v>
          </cell>
          <cell r="C572" t="str">
            <v xml:space="preserve">UN    </v>
          </cell>
          <cell r="D572">
            <v>0.28999999999999998</v>
          </cell>
        </row>
        <row r="573">
          <cell r="A573">
            <v>7568</v>
          </cell>
          <cell r="B573" t="str">
            <v xml:space="preserve">BUCHA DE NYLON SEM ABA S10, COM PARAFUSO DE 6,10 X 65 MM EM ACO ZINCADO COM ROSCA SOBERBA, CABECA CHATA E FENDA PHILLIPS                                                                                                                                                                                                                                                                                                                                                                                  </v>
          </cell>
          <cell r="C573" t="str">
            <v xml:space="preserve">UN    </v>
          </cell>
          <cell r="D573">
            <v>0.49</v>
          </cell>
        </row>
        <row r="574">
          <cell r="A574">
            <v>7584</v>
          </cell>
          <cell r="B574" t="str">
            <v xml:space="preserve">BUCHA DE NYLON SEM ABA S12, COM PARAFUSO DE 5/16" X 80 MM EM ACO ZINCADO COM ROSCA SOBERBA E CABECA SEXTAVADA                                                                                                                                                                                                                                                                                                                                                                                             </v>
          </cell>
          <cell r="C574" t="str">
            <v xml:space="preserve">UN    </v>
          </cell>
          <cell r="D574">
            <v>0.74</v>
          </cell>
        </row>
        <row r="575">
          <cell r="A575">
            <v>11945</v>
          </cell>
          <cell r="B575" t="str">
            <v xml:space="preserve">BUCHA DE NYLON SEM ABA S4                                                                                                                                                                                                                                                                                                                                                                                                                                                                                 </v>
          </cell>
          <cell r="C575" t="str">
            <v xml:space="preserve">UN    </v>
          </cell>
          <cell r="D575">
            <v>0.04</v>
          </cell>
        </row>
        <row r="576">
          <cell r="A576">
            <v>11946</v>
          </cell>
          <cell r="B576" t="str">
            <v xml:space="preserve">BUCHA DE NYLON SEM ABA S5                                                                                                                                                                                                                                                                                                                                                                                                                                                                                 </v>
          </cell>
          <cell r="C576" t="str">
            <v xml:space="preserve">UN    </v>
          </cell>
          <cell r="D576">
            <v>0.05</v>
          </cell>
        </row>
        <row r="577">
          <cell r="A577">
            <v>4375</v>
          </cell>
          <cell r="B577" t="str">
            <v xml:space="preserve">BUCHA DE NYLON SEM ABA S6                                                                                                                                                                                                                                                                                                                                                                                                                                                                                 </v>
          </cell>
          <cell r="C577" t="str">
            <v xml:space="preserve">UN    </v>
          </cell>
          <cell r="D577">
            <v>0.08</v>
          </cell>
        </row>
        <row r="578">
          <cell r="A578">
            <v>11950</v>
          </cell>
          <cell r="B578" t="str">
            <v xml:space="preserve">BUCHA DE NYLON SEM ABA S6, COM PARAFUSO DE 4,20 X 40 MM EM ACO ZINCADO COM ROSCA SOBERBA, CABECA CHATA E FENDA PHILLIPS                                                                                                                                                                                                                                                                                                                                                                                   </v>
          </cell>
          <cell r="C578" t="str">
            <v xml:space="preserve">UN    </v>
          </cell>
          <cell r="D578">
            <v>0.16</v>
          </cell>
        </row>
        <row r="579">
          <cell r="A579">
            <v>4376</v>
          </cell>
          <cell r="B579" t="str">
            <v xml:space="preserve">BUCHA DE NYLON SEM ABA S8                                                                                                                                                                                                                                                                                                                                                                                                                                                                                 </v>
          </cell>
          <cell r="C579" t="str">
            <v xml:space="preserve">UN    </v>
          </cell>
          <cell r="D579">
            <v>0.15</v>
          </cell>
        </row>
        <row r="580">
          <cell r="A580">
            <v>7583</v>
          </cell>
          <cell r="B580" t="str">
            <v xml:space="preserve">BUCHA DE NYLON SEM ABA S8, COM PARAFUSO DE 4,80 X 50 MM EM ACO ZINCADO COM ROSCA SOBERBA, CABECA CHATA E FENDA PHILLIPS                                                                                                                                                                                                                                                                                                                                                                                   </v>
          </cell>
          <cell r="C580" t="str">
            <v xml:space="preserve">UN    </v>
          </cell>
          <cell r="D580">
            <v>0.33</v>
          </cell>
        </row>
        <row r="581">
          <cell r="A581">
            <v>4350</v>
          </cell>
          <cell r="B581" t="str">
            <v xml:space="preserve">BUCHA DE NYLON, DIAMETRO DO FURO 8 MM, COMPRIMENTO 40 MM, COM PARAFUSO DE ROSCA SOBERBA, CABECA CHATA, FENDA SIMPLES, 4,8 X 50 MM                                                                                                                                                                                                                                                                                                                                                                         </v>
          </cell>
          <cell r="C581" t="str">
            <v xml:space="preserve">UN    </v>
          </cell>
          <cell r="D581">
            <v>0.52</v>
          </cell>
        </row>
        <row r="582">
          <cell r="A582">
            <v>44400</v>
          </cell>
          <cell r="B582" t="str">
            <v xml:space="preserve">BUCHA DE REDUCAO CPVC, SOLDAVEL, 54 X 28 MM, PARA AGUA QUENTE                                                                                                                                                                                                                                                                                                                                                                                                                                             </v>
          </cell>
          <cell r="C582" t="str">
            <v xml:space="preserve">UN    </v>
          </cell>
          <cell r="D582">
            <v>30.64</v>
          </cell>
        </row>
        <row r="583">
          <cell r="A583">
            <v>39886</v>
          </cell>
          <cell r="B583" t="str">
            <v xml:space="preserve">BUCHA DE REDUCAO DE COBRE (REF 600-2) SEM ANEL DE SOLDA, PONTA X BOLSA, 22 X 15 MM                                                                                                                                                                                                                                                                                                                                                                                                                        </v>
          </cell>
          <cell r="C583" t="str">
            <v xml:space="preserve">UN    </v>
          </cell>
          <cell r="D583">
            <v>5.6</v>
          </cell>
        </row>
        <row r="584">
          <cell r="A584">
            <v>39887</v>
          </cell>
          <cell r="B584" t="str">
            <v xml:space="preserve">BUCHA DE REDUCAO DE COBRE (REF 600-2) SEM ANEL DE SOLDA, PONTA X BOLSA, 28 X 22 MM                                                                                                                                                                                                                                                                                                                                                                                                                        </v>
          </cell>
          <cell r="C584" t="str">
            <v xml:space="preserve">UN    </v>
          </cell>
          <cell r="D584">
            <v>8.4</v>
          </cell>
        </row>
        <row r="585">
          <cell r="A585">
            <v>39888</v>
          </cell>
          <cell r="B585" t="str">
            <v xml:space="preserve">BUCHA DE REDUCAO DE COBRE (REF 600-2) SEM ANEL DE SOLDA, PONTA X BOLSA, 35 X 28 MM                                                                                                                                                                                                                                                                                                                                                                                                                        </v>
          </cell>
          <cell r="C585" t="str">
            <v xml:space="preserve">UN    </v>
          </cell>
          <cell r="D585">
            <v>19.21</v>
          </cell>
        </row>
        <row r="586">
          <cell r="A586">
            <v>39890</v>
          </cell>
          <cell r="B586" t="str">
            <v xml:space="preserve">BUCHA DE REDUCAO DE COBRE (REF 600-2) SEM ANEL DE SOLDA, PONTA X BOLSA, 42 X 35 MM                                                                                                                                                                                                                                                                                                                                                                                                                        </v>
          </cell>
          <cell r="C586" t="str">
            <v xml:space="preserve">UN    </v>
          </cell>
          <cell r="D586">
            <v>32.78</v>
          </cell>
        </row>
        <row r="587">
          <cell r="A587">
            <v>39891</v>
          </cell>
          <cell r="B587" t="str">
            <v xml:space="preserve">BUCHA DE REDUCAO DE COBRE (REF 600-2) SEM ANEL DE SOLDA, PONTA X BOLSA, 54 X 42 MM                                                                                                                                                                                                                                                                                                                                                                                                                        </v>
          </cell>
          <cell r="C587" t="str">
            <v xml:space="preserve">UN    </v>
          </cell>
          <cell r="D587">
            <v>46.22</v>
          </cell>
        </row>
        <row r="588">
          <cell r="A588">
            <v>39892</v>
          </cell>
          <cell r="B588" t="str">
            <v xml:space="preserve">BUCHA DE REDUCAO DE COBRE (REF 600-2) SEM ANEL DE SOLDA, PONTA X BOLSA, 66 X 54 MM                                                                                                                                                                                                                                                                                                                                                                                                                        </v>
          </cell>
          <cell r="C588" t="str">
            <v xml:space="preserve">UN    </v>
          </cell>
          <cell r="D588">
            <v>144.09</v>
          </cell>
        </row>
        <row r="589">
          <cell r="A589">
            <v>790</v>
          </cell>
          <cell r="B589" t="str">
            <v xml:space="preserve">BUCHA DE REDUCAO DE FERRO GALVANIZADO, COM ROSCA BSP, DE 1 1/2" X 1 1/4"                                                                                                                                                                                                                                                                                                                                                                                                                                  </v>
          </cell>
          <cell r="C589" t="str">
            <v xml:space="preserve">UN    </v>
          </cell>
          <cell r="D589">
            <v>23.11</v>
          </cell>
        </row>
        <row r="590">
          <cell r="A590">
            <v>766</v>
          </cell>
          <cell r="B590" t="str">
            <v xml:space="preserve">BUCHA DE REDUCAO DE FERRO GALVANIZADO, COM ROSCA BSP, DE 1 1/2" X 1/2"                                                                                                                                                                                                                                                                                                                                                                                                                                    </v>
          </cell>
          <cell r="C590" t="str">
            <v xml:space="preserve">UN    </v>
          </cell>
          <cell r="D590">
            <v>23.11</v>
          </cell>
        </row>
        <row r="591">
          <cell r="A591">
            <v>791</v>
          </cell>
          <cell r="B591" t="str">
            <v xml:space="preserve">BUCHA DE REDUCAO DE FERRO GALVANIZADO, COM ROSCA BSP, DE 1 1/2" X 1"                                                                                                                                                                                                                                                                                                                                                                                                                                      </v>
          </cell>
          <cell r="C591" t="str">
            <v xml:space="preserve">UN    </v>
          </cell>
          <cell r="D591">
            <v>23.11</v>
          </cell>
        </row>
        <row r="592">
          <cell r="A592">
            <v>767</v>
          </cell>
          <cell r="B592" t="str">
            <v xml:space="preserve">BUCHA DE REDUCAO DE FERRO GALVANIZADO, COM ROSCA BSP, DE 1 1/2" X 3/4"                                                                                                                                                                                                                                                                                                                                                                                                                                    </v>
          </cell>
          <cell r="C592" t="str">
            <v xml:space="preserve">UN    </v>
          </cell>
          <cell r="D592">
            <v>23.11</v>
          </cell>
        </row>
        <row r="593">
          <cell r="A593">
            <v>768</v>
          </cell>
          <cell r="B593" t="str">
            <v xml:space="preserve">BUCHA DE REDUCAO DE FERRO GALVANIZADO, COM ROSCA BSP, DE 1 1/4" X 1/2"                                                                                                                                                                                                                                                                                                                                                                                                                                    </v>
          </cell>
          <cell r="C593" t="str">
            <v xml:space="preserve">UN    </v>
          </cell>
          <cell r="D593">
            <v>18.149999999999999</v>
          </cell>
        </row>
        <row r="594">
          <cell r="A594">
            <v>789</v>
          </cell>
          <cell r="B594" t="str">
            <v xml:space="preserve">BUCHA DE REDUCAO DE FERRO GALVANIZADO, COM ROSCA BSP, DE 1 1/4" X 1"                                                                                                                                                                                                                                                                                                                                                                                                                                      </v>
          </cell>
          <cell r="C594" t="str">
            <v xml:space="preserve">UN    </v>
          </cell>
          <cell r="D594">
            <v>17.760000000000002</v>
          </cell>
        </row>
        <row r="595">
          <cell r="A595">
            <v>769</v>
          </cell>
          <cell r="B595" t="str">
            <v xml:space="preserve">BUCHA DE REDUCAO DE FERRO GALVANIZADO, COM ROSCA BSP, DE 1 1/4" X 3/4"                                                                                                                                                                                                                                                                                                                                                                                                                                    </v>
          </cell>
          <cell r="C595" t="str">
            <v xml:space="preserve">UN    </v>
          </cell>
          <cell r="D595">
            <v>18.149999999999999</v>
          </cell>
        </row>
        <row r="596">
          <cell r="A596">
            <v>770</v>
          </cell>
          <cell r="B596" t="str">
            <v xml:space="preserve">BUCHA DE REDUCAO DE FERRO GALVANIZADO, COM ROSCA BSP, DE 1/2" X 1/4"                                                                                                                                                                                                                                                                                                                                                                                                                                      </v>
          </cell>
          <cell r="C596" t="str">
            <v xml:space="preserve">UN    </v>
          </cell>
          <cell r="D596">
            <v>6.4</v>
          </cell>
        </row>
        <row r="597">
          <cell r="A597">
            <v>12394</v>
          </cell>
          <cell r="B597" t="str">
            <v xml:space="preserve">BUCHA DE REDUCAO DE FERRO GALVANIZADO, COM ROSCA BSP, DE 1/2" X 3/8"                                                                                                                                                                                                                                                                                                                                                                                                                                      </v>
          </cell>
          <cell r="C597" t="str">
            <v xml:space="preserve">UN    </v>
          </cell>
          <cell r="D597">
            <v>6.4</v>
          </cell>
        </row>
        <row r="598">
          <cell r="A598">
            <v>764</v>
          </cell>
          <cell r="B598" t="str">
            <v xml:space="preserve">BUCHA DE REDUCAO DE FERRO GALVANIZADO, COM ROSCA BSP, DE 1" X 1/2"                                                                                                                                                                                                                                                                                                                                                                                                                                        </v>
          </cell>
          <cell r="C598" t="str">
            <v xml:space="preserve">UN    </v>
          </cell>
          <cell r="D598">
            <v>11.17</v>
          </cell>
        </row>
        <row r="599">
          <cell r="A599">
            <v>765</v>
          </cell>
          <cell r="B599" t="str">
            <v xml:space="preserve">BUCHA DE REDUCAO DE FERRO GALVANIZADO, COM ROSCA BSP, DE 1" X 3/4"                                                                                                                                                                                                                                                                                                                                                                                                                                        </v>
          </cell>
          <cell r="C599" t="str">
            <v xml:space="preserve">UN    </v>
          </cell>
          <cell r="D599">
            <v>11.17</v>
          </cell>
        </row>
        <row r="600">
          <cell r="A600">
            <v>787</v>
          </cell>
          <cell r="B600" t="str">
            <v xml:space="preserve">BUCHA DE REDUCAO DE FERRO GALVANIZADO, COM ROSCA BSP, DE 2 1/2" X 1 1/2"                                                                                                                                                                                                                                                                                                                                                                                                                                  </v>
          </cell>
          <cell r="C600" t="str">
            <v xml:space="preserve">UN    </v>
          </cell>
          <cell r="D600">
            <v>49.89</v>
          </cell>
        </row>
        <row r="601">
          <cell r="A601">
            <v>774</v>
          </cell>
          <cell r="B601" t="str">
            <v xml:space="preserve">BUCHA DE REDUCAO DE FERRO GALVANIZADO, COM ROSCA BSP, DE 2 1/2" X 1 1/4"                                                                                                                                                                                                                                                                                                                                                                                                                                  </v>
          </cell>
          <cell r="C601" t="str">
            <v xml:space="preserve">UN    </v>
          </cell>
          <cell r="D601">
            <v>49.89</v>
          </cell>
        </row>
        <row r="602">
          <cell r="A602">
            <v>773</v>
          </cell>
          <cell r="B602" t="str">
            <v xml:space="preserve">BUCHA DE REDUCAO DE FERRO GALVANIZADO, COM ROSCA BSP, DE 2 1/2" X 1"                                                                                                                                                                                                                                                                                                                                                                                                                                      </v>
          </cell>
          <cell r="C602" t="str">
            <v xml:space="preserve">UN    </v>
          </cell>
          <cell r="D602">
            <v>49.89</v>
          </cell>
        </row>
        <row r="603">
          <cell r="A603">
            <v>775</v>
          </cell>
          <cell r="B603" t="str">
            <v xml:space="preserve">BUCHA DE REDUCAO DE FERRO GALVANIZADO, COM ROSCA BSP, DE 2 1/2" X 2"                                                                                                                                                                                                                                                                                                                                                                                                                                      </v>
          </cell>
          <cell r="C603" t="str">
            <v xml:space="preserve">UN    </v>
          </cell>
          <cell r="D603">
            <v>49.89</v>
          </cell>
        </row>
        <row r="604">
          <cell r="A604">
            <v>788</v>
          </cell>
          <cell r="B604" t="str">
            <v xml:space="preserve">BUCHA DE REDUCAO DE FERRO GALVANIZADO, COM ROSCA BSP, DE 2" X 1 1/2"                                                                                                                                                                                                                                                                                                                                                                                                                                      </v>
          </cell>
          <cell r="C604" t="str">
            <v xml:space="preserve">UN    </v>
          </cell>
          <cell r="D604">
            <v>31.01</v>
          </cell>
        </row>
        <row r="605">
          <cell r="A605">
            <v>772</v>
          </cell>
          <cell r="B605" t="str">
            <v xml:space="preserve">BUCHA DE REDUCAO DE FERRO GALVANIZADO, COM ROSCA BSP, DE 2" X 1 1/4"                                                                                                                                                                                                                                                                                                                                                                                                                                      </v>
          </cell>
          <cell r="C605" t="str">
            <v xml:space="preserve">UN    </v>
          </cell>
          <cell r="D605">
            <v>31.01</v>
          </cell>
        </row>
        <row r="606">
          <cell r="A606">
            <v>771</v>
          </cell>
          <cell r="B606" t="str">
            <v xml:space="preserve">BUCHA DE REDUCAO DE FERRO GALVANIZADO, COM ROSCA BSP, DE 2" X 1"                                                                                                                                                                                                                                                                                                                                                                                                                                          </v>
          </cell>
          <cell r="C606" t="str">
            <v xml:space="preserve">UN    </v>
          </cell>
          <cell r="D606">
            <v>31.01</v>
          </cell>
        </row>
        <row r="607">
          <cell r="A607">
            <v>779</v>
          </cell>
          <cell r="B607" t="str">
            <v xml:space="preserve">BUCHA DE REDUCAO DE FERRO GALVANIZADO, COM ROSCA BSP, DE 3/4" X 1/2"                                                                                                                                                                                                                                                                                                                                                                                                                                      </v>
          </cell>
          <cell r="C607" t="str">
            <v xml:space="preserve">UN    </v>
          </cell>
          <cell r="D607">
            <v>7.71</v>
          </cell>
        </row>
        <row r="608">
          <cell r="A608">
            <v>776</v>
          </cell>
          <cell r="B608" t="str">
            <v xml:space="preserve">BUCHA DE REDUCAO DE FERRO GALVANIZADO, COM ROSCA BSP, DE 3" X 1 1/2"                                                                                                                                                                                                                                                                                                                                                                                                                                      </v>
          </cell>
          <cell r="C608" t="str">
            <v xml:space="preserve">UN    </v>
          </cell>
          <cell r="D608">
            <v>73.55</v>
          </cell>
        </row>
        <row r="609">
          <cell r="A609">
            <v>777</v>
          </cell>
          <cell r="B609" t="str">
            <v xml:space="preserve">BUCHA DE REDUCAO DE FERRO GALVANIZADO, COM ROSCA BSP, DE 3" X 1 1/4"                                                                                                                                                                                                                                                                                                                                                                                                                                      </v>
          </cell>
          <cell r="C609" t="str">
            <v xml:space="preserve">UN    </v>
          </cell>
          <cell r="D609">
            <v>71.5</v>
          </cell>
        </row>
        <row r="610">
          <cell r="A610">
            <v>780</v>
          </cell>
          <cell r="B610" t="str">
            <v xml:space="preserve">BUCHA DE REDUCAO DE FERRO GALVANIZADO, COM ROSCA BSP, DE 3" X 2 1/2"                                                                                                                                                                                                                                                                                                                                                                                                                                      </v>
          </cell>
          <cell r="C610" t="str">
            <v xml:space="preserve">UN    </v>
          </cell>
          <cell r="D610">
            <v>71.86</v>
          </cell>
        </row>
        <row r="611">
          <cell r="A611">
            <v>778</v>
          </cell>
          <cell r="B611" t="str">
            <v xml:space="preserve">BUCHA DE REDUCAO DE FERRO GALVANIZADO, COM ROSCA BSP, DE 3" X 2"                                                                                                                                                                                                                                                                                                                                                                                                                                          </v>
          </cell>
          <cell r="C611" t="str">
            <v xml:space="preserve">UN    </v>
          </cell>
          <cell r="D611">
            <v>73.55</v>
          </cell>
        </row>
        <row r="612">
          <cell r="A612">
            <v>781</v>
          </cell>
          <cell r="B612" t="str">
            <v xml:space="preserve">BUCHA DE REDUCAO DE FERRO GALVANIZADO, COM ROSCA BSP, DE 4" X 2 1/2"                                                                                                                                                                                                                                                                                                                                                                                                                                      </v>
          </cell>
          <cell r="C612" t="str">
            <v xml:space="preserve">UN    </v>
          </cell>
          <cell r="D612">
            <v>135.9</v>
          </cell>
        </row>
        <row r="613">
          <cell r="A613">
            <v>786</v>
          </cell>
          <cell r="B613" t="str">
            <v xml:space="preserve">BUCHA DE REDUCAO DE FERRO GALVANIZADO, COM ROSCA BSP, DE 4" X 2"                                                                                                                                                                                                                                                                                                                                                                                                                                          </v>
          </cell>
          <cell r="C613" t="str">
            <v xml:space="preserve">UN    </v>
          </cell>
          <cell r="D613">
            <v>135.9</v>
          </cell>
        </row>
        <row r="614">
          <cell r="A614">
            <v>782</v>
          </cell>
          <cell r="B614" t="str">
            <v xml:space="preserve">BUCHA DE REDUCAO DE FERRO GALVANIZADO, COM ROSCA BSP, DE 4" X 3"                                                                                                                                                                                                                                                                                                                                                                                                                                          </v>
          </cell>
          <cell r="C614" t="str">
            <v xml:space="preserve">UN    </v>
          </cell>
          <cell r="D614">
            <v>135.9</v>
          </cell>
        </row>
        <row r="615">
          <cell r="A615">
            <v>783</v>
          </cell>
          <cell r="B615" t="str">
            <v xml:space="preserve">BUCHA DE REDUCAO DE FERRO GALVANIZADO, COM ROSCA BSP, DE 5" X 4"                                                                                                                                                                                                                                                                                                                                                                                                                                          </v>
          </cell>
          <cell r="C615" t="str">
            <v xml:space="preserve">UN    </v>
          </cell>
          <cell r="D615">
            <v>371.95</v>
          </cell>
        </row>
        <row r="616">
          <cell r="A616">
            <v>785</v>
          </cell>
          <cell r="B616" t="str">
            <v xml:space="preserve">BUCHA DE REDUCAO DE FERRO GALVANIZADO, COM ROSCA BSP, DE 6" X 4"                                                                                                                                                                                                                                                                                                                                                                                                                                          </v>
          </cell>
          <cell r="C616" t="str">
            <v xml:space="preserve">UN    </v>
          </cell>
          <cell r="D616">
            <v>393</v>
          </cell>
        </row>
        <row r="617">
          <cell r="A617">
            <v>784</v>
          </cell>
          <cell r="B617" t="str">
            <v xml:space="preserve">BUCHA DE REDUCAO DE FERRO GALVANIZADO, COM ROSCA BSP, DE 6" X 5"                                                                                                                                                                                                                                                                                                                                                                                                                                          </v>
          </cell>
          <cell r="C617" t="str">
            <v xml:space="preserve">UN    </v>
          </cell>
          <cell r="D617">
            <v>421.59</v>
          </cell>
        </row>
        <row r="618">
          <cell r="A618">
            <v>828</v>
          </cell>
          <cell r="B618" t="str">
            <v xml:space="preserve">BUCHA DE REDUCAO DE PVC, SOLDAVEL, CURTA, COM 25 X 20 MM, PARA AGUA FRIA PREDIAL                                                                                                                                                                                                                                                                                                                                                                                                                          </v>
          </cell>
          <cell r="C618" t="str">
            <v xml:space="preserve">UN    </v>
          </cell>
          <cell r="D618">
            <v>0.6</v>
          </cell>
        </row>
        <row r="619">
          <cell r="A619">
            <v>829</v>
          </cell>
          <cell r="B619" t="str">
            <v xml:space="preserve">BUCHA DE REDUCAO DE PVC, SOLDAVEL, CURTA, COM 32 X 25 MM, PARA AGUA FRIA PREDIAL                                                                                                                                                                                                                                                                                                                                                                                                                          </v>
          </cell>
          <cell r="C619" t="str">
            <v xml:space="preserve">UN    </v>
          </cell>
          <cell r="D619">
            <v>0.96</v>
          </cell>
        </row>
        <row r="620">
          <cell r="A620">
            <v>812</v>
          </cell>
          <cell r="B620" t="str">
            <v xml:space="preserve">BUCHA DE REDUCAO DE PVC, SOLDAVEL, CURTA, COM 40 X 32 MM, PARA AGUA FRIA PREDIAL                                                                                                                                                                                                                                                                                                                                                                                                                          </v>
          </cell>
          <cell r="C620" t="str">
            <v xml:space="preserve">UN    </v>
          </cell>
          <cell r="D620">
            <v>2.12</v>
          </cell>
        </row>
        <row r="621">
          <cell r="A621">
            <v>819</v>
          </cell>
          <cell r="B621" t="str">
            <v xml:space="preserve">BUCHA DE REDUCAO DE PVC, SOLDAVEL, CURTA, COM 50 X 40 MM, PARA AGUA FRIA PREDIAL                                                                                                                                                                                                                                                                                                                                                                                                                          </v>
          </cell>
          <cell r="C621" t="str">
            <v xml:space="preserve">UN    </v>
          </cell>
          <cell r="D621">
            <v>3.67</v>
          </cell>
        </row>
        <row r="622">
          <cell r="A622">
            <v>818</v>
          </cell>
          <cell r="B622" t="str">
            <v xml:space="preserve">BUCHA DE REDUCAO DE PVC, SOLDAVEL, CURTA, COM 60 X 50 MM, PARA AGUA FRIA PREDIAL                                                                                                                                                                                                                                                                                                                                                                                                                          </v>
          </cell>
          <cell r="C622" t="str">
            <v xml:space="preserve">UN    </v>
          </cell>
          <cell r="D622">
            <v>6.86</v>
          </cell>
        </row>
        <row r="623">
          <cell r="A623">
            <v>832</v>
          </cell>
          <cell r="B623" t="str">
            <v xml:space="preserve">BUCHA DE REDUCAO DE PVC, SOLDAVEL, LONGA, COM 32 X 20 MM, PARA AGUA FRIA PREDIAL                                                                                                                                                                                                                                                                                                                                                                                                                          </v>
          </cell>
          <cell r="C623" t="str">
            <v xml:space="preserve">UN    </v>
          </cell>
          <cell r="D623">
            <v>2.83</v>
          </cell>
        </row>
        <row r="624">
          <cell r="A624">
            <v>834</v>
          </cell>
          <cell r="B624" t="str">
            <v xml:space="preserve">BUCHA DE REDUCAO DE PVC, SOLDAVEL, LONGA, COM 40 X 25 MM, PARA AGUA FRIA PREDIAL                                                                                                                                                                                                                                                                                                                                                                                                                          </v>
          </cell>
          <cell r="C624" t="str">
            <v xml:space="preserve">UN    </v>
          </cell>
          <cell r="D624">
            <v>3.67</v>
          </cell>
        </row>
        <row r="625">
          <cell r="A625">
            <v>813</v>
          </cell>
          <cell r="B625" t="str">
            <v xml:space="preserve">BUCHA DE REDUCAO DE PVC, SOLDAVEL, LONGA, COM 50 X 25 MM, PARA AGUA FRIA PREDIAL                                                                                                                                                                                                                                                                                                                                                                                                                          </v>
          </cell>
          <cell r="C625" t="str">
            <v xml:space="preserve">UN    </v>
          </cell>
          <cell r="D625">
            <v>4.2699999999999996</v>
          </cell>
        </row>
        <row r="626">
          <cell r="A626">
            <v>820</v>
          </cell>
          <cell r="B626" t="str">
            <v xml:space="preserve">BUCHA DE REDUCAO DE PVC, SOLDAVEL, LONGA, COM 50 X 32 MM, PARA AGUA FRIA PREDIAL                                                                                                                                                                                                                                                                                                                                                                                                                          </v>
          </cell>
          <cell r="C626" t="str">
            <v xml:space="preserve">UN    </v>
          </cell>
          <cell r="D626">
            <v>5.75</v>
          </cell>
        </row>
        <row r="627">
          <cell r="A627">
            <v>816</v>
          </cell>
          <cell r="B627" t="str">
            <v xml:space="preserve">BUCHA DE REDUCAO DE PVC, SOLDAVEL, LONGA, COM 60 X 25 MM, PARA AGUA FRIA PREDIAL                                                                                                                                                                                                                                                                                                                                                                                                                          </v>
          </cell>
          <cell r="C627" t="str">
            <v xml:space="preserve">UN    </v>
          </cell>
          <cell r="D627">
            <v>10.24</v>
          </cell>
        </row>
        <row r="628">
          <cell r="A628">
            <v>814</v>
          </cell>
          <cell r="B628" t="str">
            <v xml:space="preserve">BUCHA DE REDUCAO DE PVC, SOLDAVEL, LONGA, COM 60 X 32 MM, PARA AGUA FRIA PREDIAL                                                                                                                                                                                                                                                                                                                                                                                                                          </v>
          </cell>
          <cell r="C628" t="str">
            <v xml:space="preserve">UN    </v>
          </cell>
          <cell r="D628">
            <v>12.72</v>
          </cell>
        </row>
        <row r="629">
          <cell r="A629">
            <v>822</v>
          </cell>
          <cell r="B629" t="str">
            <v xml:space="preserve">BUCHA DE REDUCAO DE PVC, SOLDAVEL, LONGA, COM 60 X 50 MM, PARA AGUA FRIA PREDIAL                                                                                                                                                                                                                                                                                                                                                                                                                          </v>
          </cell>
          <cell r="C629" t="str">
            <v xml:space="preserve">UN    </v>
          </cell>
          <cell r="D629">
            <v>16.61</v>
          </cell>
        </row>
        <row r="630">
          <cell r="A630">
            <v>821</v>
          </cell>
          <cell r="B630" t="str">
            <v xml:space="preserve">BUCHA DE REDUCAO DE PVC, SOLDAVEL, LONGA, COM 75 X 50 MM, PARA AGUA FRIA PREDIAL                                                                                                                                                                                                                                                                                                                                                                                                                          </v>
          </cell>
          <cell r="C630" t="str">
            <v xml:space="preserve">UN    </v>
          </cell>
          <cell r="D630">
            <v>18.989999999999998</v>
          </cell>
        </row>
        <row r="631">
          <cell r="A631">
            <v>20086</v>
          </cell>
          <cell r="B631" t="str">
            <v xml:space="preserve">BUCHA DE REDUCAO DE PVC, SOLDAVEL, LONGA, 50 X 40 MM, PARA ESGOTO PREDIAL                                                                                                                                                                                                                                                                                                                                                                                                                                 </v>
          </cell>
          <cell r="C631" t="str">
            <v xml:space="preserve">UN    </v>
          </cell>
          <cell r="D631">
            <v>3.23</v>
          </cell>
        </row>
        <row r="632">
          <cell r="A632">
            <v>39191</v>
          </cell>
          <cell r="B632" t="str">
            <v xml:space="preserve">BUCHA DE REDUCAO EM ALUMINIO, COM ROSCA, DE 1 1/2" X 1 1/4", PARA ELETRODUTO                                                                                                                                                                                                                                                                                                                                                                                                                              </v>
          </cell>
          <cell r="C632" t="str">
            <v xml:space="preserve">UN    </v>
          </cell>
          <cell r="D632">
            <v>18.96</v>
          </cell>
        </row>
        <row r="633">
          <cell r="A633">
            <v>39190</v>
          </cell>
          <cell r="B633" t="str">
            <v xml:space="preserve">BUCHA DE REDUCAO EM ALUMINIO, COM ROSCA, DE 1 1/2" X 1", PARA ELETRODUTO                                                                                                                                                                                                                                                                                                                                                                                                                                  </v>
          </cell>
          <cell r="C633" t="str">
            <v xml:space="preserve">UN    </v>
          </cell>
          <cell r="D633">
            <v>19.8</v>
          </cell>
        </row>
        <row r="634">
          <cell r="A634">
            <v>39189</v>
          </cell>
          <cell r="B634" t="str">
            <v xml:space="preserve">BUCHA DE REDUCAO EM ALUMINIO, COM ROSCA, DE 1 1/2" X 3/4", PARA ELETRODUTO                                                                                                                                                                                                                                                                                                                                                                                                                                </v>
          </cell>
          <cell r="C634" t="str">
            <v xml:space="preserve">UN    </v>
          </cell>
          <cell r="D634">
            <v>20.96</v>
          </cell>
        </row>
        <row r="635">
          <cell r="A635">
            <v>39186</v>
          </cell>
          <cell r="B635" t="str">
            <v xml:space="preserve">BUCHA DE REDUCAO EM ALUMINIO, COM ROSCA, DE 1 1/4" X 1/2", PARA ELETRODUTO                                                                                                                                                                                                                                                                                                                                                                                                                                </v>
          </cell>
          <cell r="C635" t="str">
            <v xml:space="preserve">UN    </v>
          </cell>
          <cell r="D635">
            <v>18.75</v>
          </cell>
        </row>
        <row r="636">
          <cell r="A636">
            <v>39188</v>
          </cell>
          <cell r="B636" t="str">
            <v xml:space="preserve">BUCHA DE REDUCAO EM ALUMINIO, COM ROSCA, DE 1 1/4" X 1", PARA ELETRODUTO                                                                                                                                                                                                                                                                                                                                                                                                                                  </v>
          </cell>
          <cell r="C636" t="str">
            <v xml:space="preserve">UN    </v>
          </cell>
          <cell r="D636">
            <v>15.43</v>
          </cell>
        </row>
        <row r="637">
          <cell r="A637">
            <v>39187</v>
          </cell>
          <cell r="B637" t="str">
            <v xml:space="preserve">BUCHA DE REDUCAO EM ALUMINIO, COM ROSCA, DE 1 1/4" X 3/4", PARA ELETRODUTO                                                                                                                                                                                                                                                                                                                                                                                                                                </v>
          </cell>
          <cell r="C637" t="str">
            <v xml:space="preserve">UN    </v>
          </cell>
          <cell r="D637">
            <v>16.170000000000002</v>
          </cell>
        </row>
        <row r="638">
          <cell r="A638">
            <v>39184</v>
          </cell>
          <cell r="B638" t="str">
            <v xml:space="preserve">BUCHA DE REDUCAO EM ALUMINIO, COM ROSCA, DE 1" X 1/2", PARA ELETRODUTO                                                                                                                                                                                                                                                                                                                                                                                                                                    </v>
          </cell>
          <cell r="C638" t="str">
            <v xml:space="preserve">UN    </v>
          </cell>
          <cell r="D638">
            <v>6.08</v>
          </cell>
        </row>
        <row r="639">
          <cell r="A639">
            <v>39185</v>
          </cell>
          <cell r="B639" t="str">
            <v xml:space="preserve">BUCHA DE REDUCAO EM ALUMINIO, COM ROSCA, DE 1" X 3/4", PARA ELETRODUTO                                                                                                                                                                                                                                                                                                                                                                                                                                    </v>
          </cell>
          <cell r="C639" t="str">
            <v xml:space="preserve">UN    </v>
          </cell>
          <cell r="D639">
            <v>5.54</v>
          </cell>
        </row>
        <row r="640">
          <cell r="A640">
            <v>39198</v>
          </cell>
          <cell r="B640" t="str">
            <v xml:space="preserve">BUCHA DE REDUCAO EM ALUMINIO, COM ROSCA, DE 2 1/2" X 1 1/2", PARA ELETRODUTO                                                                                                                                                                                                                                                                                                                                                                                                                              </v>
          </cell>
          <cell r="C640" t="str">
            <v xml:space="preserve">UN    </v>
          </cell>
          <cell r="D640">
            <v>62.19</v>
          </cell>
        </row>
        <row r="641">
          <cell r="A641">
            <v>39197</v>
          </cell>
          <cell r="B641" t="str">
            <v xml:space="preserve">BUCHA DE REDUCAO EM ALUMINIO, COM ROSCA, DE 2 1/2" X 1 1/4", PARA ELETRODUTO                                                                                                                                                                                                                                                                                                                                                                                                                              </v>
          </cell>
          <cell r="C641" t="str">
            <v xml:space="preserve">UN    </v>
          </cell>
          <cell r="D641">
            <v>64.959999999999994</v>
          </cell>
        </row>
        <row r="642">
          <cell r="A642">
            <v>39196</v>
          </cell>
          <cell r="B642" t="str">
            <v xml:space="preserve">BUCHA DE REDUCAO EM ALUMINIO, COM ROSCA, DE 2 1/2" X 1", PARA ELETRODUTO                                                                                                                                                                                                                                                                                                                                                                                                                                  </v>
          </cell>
          <cell r="C642" t="str">
            <v xml:space="preserve">UN    </v>
          </cell>
          <cell r="D642">
            <v>67</v>
          </cell>
        </row>
        <row r="643">
          <cell r="A643">
            <v>39199</v>
          </cell>
          <cell r="B643" t="str">
            <v xml:space="preserve">BUCHA DE REDUCAO EM ALUMINIO, COM ROSCA, DE 2 1/2" X 2", PARA ELETRODUTO                                                                                                                                                                                                                                                                                                                                                                                                                                  </v>
          </cell>
          <cell r="C643" t="str">
            <v xml:space="preserve">UN    </v>
          </cell>
          <cell r="D643">
            <v>59.85</v>
          </cell>
        </row>
        <row r="644">
          <cell r="A644">
            <v>39195</v>
          </cell>
          <cell r="B644" t="str">
            <v xml:space="preserve">BUCHA DE REDUCAO EM ALUMINIO, COM ROSCA, DE 2" X 1 1/2", PARA ELETRODUTO                                                                                                                                                                                                                                                                                                                                                                                                                                  </v>
          </cell>
          <cell r="C644" t="str">
            <v xml:space="preserve">UN    </v>
          </cell>
          <cell r="D644">
            <v>34.54</v>
          </cell>
        </row>
        <row r="645">
          <cell r="A645">
            <v>39194</v>
          </cell>
          <cell r="B645" t="str">
            <v xml:space="preserve">BUCHA DE REDUCAO EM ALUMINIO, COM ROSCA, DE 2" X 1 1/4", PARA ELETRODUTO                                                                                                                                                                                                                                                                                                                                                                                                                                  </v>
          </cell>
          <cell r="C645" t="str">
            <v xml:space="preserve">UN    </v>
          </cell>
          <cell r="D645">
            <v>36.97</v>
          </cell>
        </row>
        <row r="646">
          <cell r="A646">
            <v>39193</v>
          </cell>
          <cell r="B646" t="str">
            <v xml:space="preserve">BUCHA DE REDUCAO EM ALUMINIO, COM ROSCA, DE 2" X 1", PARA ELETRODUTO                                                                                                                                                                                                                                                                                                                                                                                                                                      </v>
          </cell>
          <cell r="C646" t="str">
            <v xml:space="preserve">UN    </v>
          </cell>
          <cell r="D646">
            <v>40.520000000000003</v>
          </cell>
        </row>
        <row r="647">
          <cell r="A647">
            <v>39192</v>
          </cell>
          <cell r="B647" t="str">
            <v xml:space="preserve">BUCHA DE REDUCAO EM ALUMINIO, COM ROSCA, DE 2" X 3/4", PARA ELETRODUTO                                                                                                                                                                                                                                                                                                                                                                                                                                    </v>
          </cell>
          <cell r="C647" t="str">
            <v xml:space="preserve">UN    </v>
          </cell>
          <cell r="D647">
            <v>42.15</v>
          </cell>
        </row>
        <row r="648">
          <cell r="A648">
            <v>39920</v>
          </cell>
          <cell r="B648" t="str">
            <v xml:space="preserve">BUCHA DE REDUCAO EM ALUMINIO, COM ROSCA, DE 3/4" X 1/2",  PARA ELETRODUTO                                                                                                                                                                                                                                                                                                                                                                                                                                 </v>
          </cell>
          <cell r="C648" t="str">
            <v xml:space="preserve">UN    </v>
          </cell>
          <cell r="D648">
            <v>5.0999999999999996</v>
          </cell>
        </row>
        <row r="649">
          <cell r="A649">
            <v>39201</v>
          </cell>
          <cell r="B649" t="str">
            <v xml:space="preserve">BUCHA DE REDUCAO EM ALUMINIO, COM ROSCA, DE 3" X 1 1/2", PARA ELETRODUTO                                                                                                                                                                                                                                                                                                                                                                                                                                  </v>
          </cell>
          <cell r="C649" t="str">
            <v xml:space="preserve">UN    </v>
          </cell>
          <cell r="D649">
            <v>74.349999999999994</v>
          </cell>
        </row>
        <row r="650">
          <cell r="A650">
            <v>39200</v>
          </cell>
          <cell r="B650" t="str">
            <v xml:space="preserve">BUCHA DE REDUCAO EM ALUMINIO, COM ROSCA, DE 3" X 1 1/4", PARA ELETRODUTO                                                                                                                                                                                                                                                                                                                                                                                                                                  </v>
          </cell>
          <cell r="C650" t="str">
            <v xml:space="preserve">UN    </v>
          </cell>
          <cell r="D650">
            <v>74.95</v>
          </cell>
        </row>
        <row r="651">
          <cell r="A651">
            <v>39203</v>
          </cell>
          <cell r="B651" t="str">
            <v xml:space="preserve">BUCHA DE REDUCAO EM ALUMINIO, COM ROSCA, DE 3" X 2 1/2", PARA ELETRODUTO                                                                                                                                                                                                                                                                                                                                                                                                                                  </v>
          </cell>
          <cell r="C651" t="str">
            <v xml:space="preserve">UN    </v>
          </cell>
          <cell r="D651">
            <v>60.52</v>
          </cell>
        </row>
        <row r="652">
          <cell r="A652">
            <v>39202</v>
          </cell>
          <cell r="B652" t="str">
            <v xml:space="preserve">BUCHA DE REDUCAO EM ALUMINIO, COM ROSCA, DE 3" X 2", PARA ELETRODUTO                                                                                                                                                                                                                                                                                                                                                                                                                                      </v>
          </cell>
          <cell r="C652" t="str">
            <v xml:space="preserve">UN    </v>
          </cell>
          <cell r="D652">
            <v>71.09</v>
          </cell>
        </row>
        <row r="653">
          <cell r="A653">
            <v>39205</v>
          </cell>
          <cell r="B653" t="str">
            <v xml:space="preserve">BUCHA DE REDUCAO EM ALUMINIO, COM ROSCA, DE 4" X 2 1/2", PARA ELETRODUTO                                                                                                                                                                                                                                                                                                                                                                                                                                  </v>
          </cell>
          <cell r="C653" t="str">
            <v xml:space="preserve">UN    </v>
          </cell>
          <cell r="D653">
            <v>118.61</v>
          </cell>
        </row>
        <row r="654">
          <cell r="A654">
            <v>39204</v>
          </cell>
          <cell r="B654" t="str">
            <v xml:space="preserve">BUCHA DE REDUCAO EM ALUMINIO, COM ROSCA, DE 4" X 2", PARA ELETRODUTO                                                                                                                                                                                                                                                                                                                                                                                                                                      </v>
          </cell>
          <cell r="C654" t="str">
            <v xml:space="preserve">UN    </v>
          </cell>
          <cell r="D654">
            <v>121.48</v>
          </cell>
        </row>
        <row r="655">
          <cell r="A655">
            <v>39206</v>
          </cell>
          <cell r="B655" t="str">
            <v xml:space="preserve">BUCHA DE REDUCAO EM ALUMINIO, COM ROSCA, DE 4" X 3", PARA ELETRODUTO                                                                                                                                                                                                                                                                                                                                                                                                                                      </v>
          </cell>
          <cell r="C655" t="str">
            <v xml:space="preserve">UN    </v>
          </cell>
          <cell r="D655">
            <v>115.24</v>
          </cell>
        </row>
        <row r="656">
          <cell r="A656">
            <v>798</v>
          </cell>
          <cell r="B656" t="str">
            <v xml:space="preserve">BUCHA DE REDUCAO PVC ROSCAVEL 3/4" X 1/2"                                                                                                                                                                                                                                                                                                                                                                                                                                                                 </v>
          </cell>
          <cell r="C656" t="str">
            <v xml:space="preserve">UN    </v>
          </cell>
          <cell r="D656">
            <v>1.18</v>
          </cell>
        </row>
        <row r="657">
          <cell r="A657">
            <v>797</v>
          </cell>
          <cell r="B657" t="str">
            <v xml:space="preserve">BUCHA DE REDUCAO PVC, ROSCAVEL 1 1/2" X 1"                                                                                                                                                                                                                                                                                                                                                                                                                                                                </v>
          </cell>
          <cell r="C657" t="str">
            <v xml:space="preserve">UN    </v>
          </cell>
          <cell r="D657">
            <v>8.6</v>
          </cell>
        </row>
        <row r="658">
          <cell r="A658">
            <v>796</v>
          </cell>
          <cell r="B658" t="str">
            <v xml:space="preserve">BUCHA DE REDUCAO PVC, ROSCAVEL, 1 1/2" X 3/4"                                                                                                                                                                                                                                                                                                                                                                                                                                                             </v>
          </cell>
          <cell r="C658" t="str">
            <v xml:space="preserve">UN    </v>
          </cell>
          <cell r="D658">
            <v>7.3</v>
          </cell>
        </row>
        <row r="659">
          <cell r="A659">
            <v>799</v>
          </cell>
          <cell r="B659" t="str">
            <v xml:space="preserve">BUCHA DE REDUCAO PVC, ROSCAVEL, 1" X 1/2"                                                                                                                                                                                                                                                                                                                                                                                                                                                                 </v>
          </cell>
          <cell r="C659" t="str">
            <v xml:space="preserve">UN    </v>
          </cell>
          <cell r="D659">
            <v>3.53</v>
          </cell>
        </row>
        <row r="660">
          <cell r="A660">
            <v>792</v>
          </cell>
          <cell r="B660" t="str">
            <v xml:space="preserve">BUCHA DE REDUCAO PVC, ROSCAVEL, 1" X 3/4"                                                                                                                                                                                                                                                                                                                                                                                                                                                                 </v>
          </cell>
          <cell r="C660" t="str">
            <v xml:space="preserve">UN    </v>
          </cell>
          <cell r="D660">
            <v>3.42</v>
          </cell>
        </row>
        <row r="661">
          <cell r="A661">
            <v>38001</v>
          </cell>
          <cell r="B661" t="str">
            <v xml:space="preserve">BUCHA DE REDUCAO, CPVC, SOLDAVEL, 22 X 15 MM, PARA AGUA QUENTE                                                                                                                                                                                                                                                                                                                                                                                                                                            </v>
          </cell>
          <cell r="C661" t="str">
            <v xml:space="preserve">UN    </v>
          </cell>
          <cell r="D661">
            <v>1.1299999999999999</v>
          </cell>
        </row>
        <row r="662">
          <cell r="A662">
            <v>38002</v>
          </cell>
          <cell r="B662" t="str">
            <v xml:space="preserve">BUCHA DE REDUCAO, CPVC, SOLDAVEL, 28 X 22 MM, PARA AGUA QUENTE                                                                                                                                                                                                                                                                                                                                                                                                                                            </v>
          </cell>
          <cell r="C662" t="str">
            <v xml:space="preserve">UN    </v>
          </cell>
          <cell r="D662">
            <v>3.95</v>
          </cell>
        </row>
        <row r="663">
          <cell r="A663">
            <v>38003</v>
          </cell>
          <cell r="B663" t="str">
            <v xml:space="preserve">BUCHA DE REDUCAO, CPVC, SOLDAVEL, 35 X 28 MM, PARA AGUA QUENTE                                                                                                                                                                                                                                                                                                                                                                                                                                            </v>
          </cell>
          <cell r="C663" t="str">
            <v xml:space="preserve">UN    </v>
          </cell>
          <cell r="D663">
            <v>27.01</v>
          </cell>
        </row>
        <row r="664">
          <cell r="A664">
            <v>38004</v>
          </cell>
          <cell r="B664" t="str">
            <v xml:space="preserve">BUCHA DE REDUCAO, CPVC, SOLDAVEL, 42 X 22 MM, PARA AGUA QUENTE                                                                                                                                                                                                                                                                                                                                                                                                                                            </v>
          </cell>
          <cell r="C664" t="str">
            <v xml:space="preserve">UN    </v>
          </cell>
          <cell r="D664">
            <v>31.07</v>
          </cell>
        </row>
        <row r="665">
          <cell r="A665">
            <v>44263</v>
          </cell>
          <cell r="B665" t="str">
            <v xml:space="preserve">BUCHA DE REDUCAO, CPVC, SOLDAVEL, 54 X 35 MM, PARA AGUA QUENTE                                                                                                                                                                                                                                                                                                                                                                                                                                            </v>
          </cell>
          <cell r="C665" t="str">
            <v xml:space="preserve">UN    </v>
          </cell>
          <cell r="D665">
            <v>55.77</v>
          </cell>
        </row>
        <row r="666">
          <cell r="A666">
            <v>36327</v>
          </cell>
          <cell r="B666" t="str">
            <v xml:space="preserve">BUCHA DE REDUCAO, PPR, DN 25 X 20 MM, PARA AGUA QUENTE PREDIAL                                                                                                                                                                                                                                                                                                                                                                                                                                            </v>
          </cell>
          <cell r="C666" t="str">
            <v xml:space="preserve">UN    </v>
          </cell>
          <cell r="D666">
            <v>4.5199999999999996</v>
          </cell>
        </row>
        <row r="667">
          <cell r="A667">
            <v>38992</v>
          </cell>
          <cell r="B667" t="str">
            <v xml:space="preserve">BUCHA DE REDUCAO, PPR, DN 32 X 25 MM, PARA AGUA QUENTE E FRIA PREDIAL                                                                                                                                                                                                                                                                                                                                                                                                                                     </v>
          </cell>
          <cell r="C667" t="str">
            <v xml:space="preserve">UN    </v>
          </cell>
          <cell r="D667">
            <v>5.49</v>
          </cell>
        </row>
        <row r="668">
          <cell r="A668">
            <v>38993</v>
          </cell>
          <cell r="B668" t="str">
            <v xml:space="preserve">BUCHA DE REDUCAO, PPR, DN 40 X 25 MM, PARA AGUA QUENTE E FRIA PREDIAL                                                                                                                                                                                                                                                                                                                                                                                                                                     </v>
          </cell>
          <cell r="C668" t="str">
            <v xml:space="preserve">UN    </v>
          </cell>
          <cell r="D668">
            <v>14.28</v>
          </cell>
        </row>
        <row r="669">
          <cell r="A669">
            <v>44175</v>
          </cell>
          <cell r="B669" t="str">
            <v xml:space="preserve">BUCHA DE REDUCAO, PPR, DN 50 X 25 MM, PARA AGUA QUENTE E FRIA PREDIAL                                                                                                                                                                                                                                                                                                                                                                                                                                     </v>
          </cell>
          <cell r="C669" t="str">
            <v xml:space="preserve">UN    </v>
          </cell>
          <cell r="D669">
            <v>24.91</v>
          </cell>
        </row>
        <row r="670">
          <cell r="A670">
            <v>44177</v>
          </cell>
          <cell r="B670" t="str">
            <v xml:space="preserve">BUCHA DE REDUCAO, PPR, DN 50 X 32 MM, PARA AGUA QUENTE E FRIA PREDIAL                                                                                                                                                                                                                                                                                                                                                                                                                                     </v>
          </cell>
          <cell r="C670" t="str">
            <v xml:space="preserve">UN    </v>
          </cell>
          <cell r="D670">
            <v>18.61</v>
          </cell>
        </row>
        <row r="671">
          <cell r="A671">
            <v>38418</v>
          </cell>
          <cell r="B671" t="str">
            <v xml:space="preserve">BUCHA DE REDUCAO, PVC, LONGA, SERIE R, DN 50 X 40 MM, PARA ESGOTO PREDIAL                                                                                                                                                                                                                                                                                                                                                                                                                                 </v>
          </cell>
          <cell r="C671" t="str">
            <v xml:space="preserve">UN    </v>
          </cell>
          <cell r="D671">
            <v>5.54</v>
          </cell>
        </row>
        <row r="672">
          <cell r="A672">
            <v>39178</v>
          </cell>
          <cell r="B672" t="str">
            <v xml:space="preserve">BUCHA EM ALUMINIO, COM ROSCA, DE  1 1/2", PARA ELETRODUTO                                                                                                                                                                                                                                                                                                                                                                                                                                                 </v>
          </cell>
          <cell r="C672" t="str">
            <v xml:space="preserve">UN    </v>
          </cell>
          <cell r="D672">
            <v>2.0499999999999998</v>
          </cell>
        </row>
        <row r="673">
          <cell r="A673">
            <v>39177</v>
          </cell>
          <cell r="B673" t="str">
            <v xml:space="preserve">BUCHA EM ALUMINIO, COM ROSCA, DE 1 1/4", PARA ELETRODUTO                                                                                                                                                                                                                                                                                                                                                                                                                                                  </v>
          </cell>
          <cell r="C673" t="str">
            <v xml:space="preserve">UN    </v>
          </cell>
          <cell r="D673">
            <v>1.85</v>
          </cell>
        </row>
        <row r="674">
          <cell r="A674">
            <v>39174</v>
          </cell>
          <cell r="B674" t="str">
            <v xml:space="preserve">BUCHA EM ALUMINIO, COM ROSCA, DE 1/2", PARA ELETRODUTO                                                                                                                                                                                                                                                                                                                                                                                                                                                    </v>
          </cell>
          <cell r="C674" t="str">
            <v xml:space="preserve">UN    </v>
          </cell>
          <cell r="D674">
            <v>0.92</v>
          </cell>
        </row>
        <row r="675">
          <cell r="A675">
            <v>39176</v>
          </cell>
          <cell r="B675" t="str">
            <v xml:space="preserve">BUCHA EM ALUMINIO, COM ROSCA, DE 1", PARA ELETRODUTO                                                                                                                                                                                                                                                                                                                                                                                                                                                      </v>
          </cell>
          <cell r="C675" t="str">
            <v xml:space="preserve">UN    </v>
          </cell>
          <cell r="D675">
            <v>1.21</v>
          </cell>
        </row>
        <row r="676">
          <cell r="A676">
            <v>39180</v>
          </cell>
          <cell r="B676" t="str">
            <v xml:space="preserve">BUCHA EM ALUMINIO, COM ROSCA, DE 2 1/2", PARA ELETRODUTO                                                                                                                                                                                                                                                                                                                                                                                                                                                  </v>
          </cell>
          <cell r="C676" t="str">
            <v xml:space="preserve">UN    </v>
          </cell>
          <cell r="D676">
            <v>5.57</v>
          </cell>
        </row>
        <row r="677">
          <cell r="A677">
            <v>39179</v>
          </cell>
          <cell r="B677" t="str">
            <v xml:space="preserve">BUCHA EM ALUMINIO, COM ROSCA, DE 2", PARA ELETRODUTO                                                                                                                                                                                                                                                                                                                                                                                                                                                      </v>
          </cell>
          <cell r="C677" t="str">
            <v xml:space="preserve">UN    </v>
          </cell>
          <cell r="D677">
            <v>4.93</v>
          </cell>
        </row>
        <row r="678">
          <cell r="A678">
            <v>39175</v>
          </cell>
          <cell r="B678" t="str">
            <v xml:space="preserve">BUCHA EM ALUMINIO, COM ROSCA, DE 3/4", PARA ELETRODUTO                                                                                                                                                                                                                                                                                                                                                                                                                                                    </v>
          </cell>
          <cell r="C678" t="str">
            <v xml:space="preserve">UN    </v>
          </cell>
          <cell r="D678">
            <v>1.1299999999999999</v>
          </cell>
        </row>
        <row r="679">
          <cell r="A679">
            <v>39217</v>
          </cell>
          <cell r="B679" t="str">
            <v xml:space="preserve">BUCHA EM ALUMINIO, COM ROSCA, DE 3/8", PARA ELETRODUTO                                                                                                                                                                                                                                                                                                                                                                                                                                                    </v>
          </cell>
          <cell r="C679" t="str">
            <v xml:space="preserve">UN    </v>
          </cell>
          <cell r="D679">
            <v>0.87</v>
          </cell>
        </row>
        <row r="680">
          <cell r="A680">
            <v>39181</v>
          </cell>
          <cell r="B680" t="str">
            <v xml:space="preserve">BUCHA EM ALUMINIO, COM ROSCA, DE 3", PARA ELETRODUTO                                                                                                                                                                                                                                                                                                                                                                                                                                                      </v>
          </cell>
          <cell r="C680" t="str">
            <v xml:space="preserve">UN    </v>
          </cell>
          <cell r="D680">
            <v>7.46</v>
          </cell>
        </row>
        <row r="681">
          <cell r="A681">
            <v>39182</v>
          </cell>
          <cell r="B681" t="str">
            <v xml:space="preserve">BUCHA EM ALUMINIO, COM ROSCA, DE 4", PARA ELETRODUTO                                                                                                                                                                                                                                                                                                                                                                                                                                                      </v>
          </cell>
          <cell r="C681" t="str">
            <v xml:space="preserve">UN    </v>
          </cell>
          <cell r="D681">
            <v>10.5</v>
          </cell>
        </row>
        <row r="682">
          <cell r="A682">
            <v>12616</v>
          </cell>
          <cell r="B682" t="str">
            <v xml:space="preserve">CABECEIRA DIREITA OU ESQUERDA, PVC, PARA CALHA PLUVIAL, DIAMETRO ENTRE *119 E 170* MM, PARA DRENAGEM PLUVIAL PREDIAL                                                                                                                                                                                                                                                                                                                                                                                      </v>
          </cell>
          <cell r="C682" t="str">
            <v xml:space="preserve">UN    </v>
          </cell>
          <cell r="D682">
            <v>17.11</v>
          </cell>
        </row>
        <row r="683">
          <cell r="A683">
            <v>1049</v>
          </cell>
          <cell r="B683" t="str">
            <v xml:space="preserve">CABECOTE PARA ENTRADA DE LINHA DE ALIMENTACAO PARA ELETRODUTO, EM LIGA DE ALUMINIO COM ACABAMENTO ANTI CORROSIVO, COM FIXACAO POR ENCAIXE LISO DE 360 GRAUS, DE 1 1/2"                                                                                                                                                                                                                                                                                                                                    </v>
          </cell>
          <cell r="C683" t="str">
            <v xml:space="preserve">UN    </v>
          </cell>
          <cell r="D683">
            <v>8.7799999999999994</v>
          </cell>
        </row>
        <row r="684">
          <cell r="A684">
            <v>1099</v>
          </cell>
          <cell r="B684" t="str">
            <v xml:space="preserve">CABECOTE PARA ENTRADA DE LINHA DE ALIMENTACAO PARA ELETRODUTO, EM LIGA DE ALUMINIO COM ACABAMENTO ANTI CORROSIVO, COM FIXACAO POR ENCAIXE LISO DE 360 GRAUS, DE 1 1/4"                                                                                                                                                                                                                                                                                                                                    </v>
          </cell>
          <cell r="C684" t="str">
            <v xml:space="preserve">UN    </v>
          </cell>
          <cell r="D684">
            <v>6.72</v>
          </cell>
        </row>
        <row r="685">
          <cell r="A685">
            <v>39678</v>
          </cell>
          <cell r="B685" t="str">
            <v xml:space="preserve">CABECOTE PARA ENTRADA DE LINHA DE ALIMENTACAO PARA ELETRODUTO, EM LIGA DE ALUMINIO COM ACABAMENTO ANTI CORROSIVO, COM FIXACAO POR ENCAIXE LISO DE 360 GRAUS, DE 1/2"                                                                                                                                                                                                                                                                                                                                      </v>
          </cell>
          <cell r="C685" t="str">
            <v xml:space="preserve">UN    </v>
          </cell>
          <cell r="D685">
            <v>2.71</v>
          </cell>
        </row>
        <row r="686">
          <cell r="A686">
            <v>1050</v>
          </cell>
          <cell r="B686" t="str">
            <v xml:space="preserve">CABECOTE PARA ENTRADA DE LINHA DE ALIMENTACAO PARA ELETRODUTO, EM LIGA DE ALUMINIO COM ACABAMENTO ANTI CORROSIVO, COM FIXACAO POR ENCAIXE LISO DE 360 GRAUS, DE 1"                                                                                                                                                                                                                                                                                                                                        </v>
          </cell>
          <cell r="C686" t="str">
            <v xml:space="preserve">UN    </v>
          </cell>
          <cell r="D686">
            <v>4.5999999999999996</v>
          </cell>
        </row>
        <row r="687">
          <cell r="A687">
            <v>1101</v>
          </cell>
          <cell r="B687" t="str">
            <v xml:space="preserve">CABECOTE PARA ENTRADA DE LINHA DE ALIMENTACAO PARA ELETRODUTO, EM LIGA DE ALUMINIO COM ACABAMENTO ANTI CORROSIVO, COM FIXACAO POR ENCAIXE LISO DE 360 GRAUS, DE 2 1/2"                                                                                                                                                                                                                                                                                                                                    </v>
          </cell>
          <cell r="C687" t="str">
            <v xml:space="preserve">UN    </v>
          </cell>
          <cell r="D687">
            <v>28.98</v>
          </cell>
        </row>
        <row r="688">
          <cell r="A688">
            <v>1100</v>
          </cell>
          <cell r="B688" t="str">
            <v xml:space="preserve">CABECOTE PARA ENTRADA DE LINHA DE ALIMENTACAO PARA ELETRODUTO, EM LIGA DE ALUMINIO COM ACABAMENTO ANTI CORROSIVO, COM FIXACAO POR ENCAIXE LISO DE 360 GRAUS, DE 2"                                                                                                                                                                                                                                                                                                                                        </v>
          </cell>
          <cell r="C688" t="str">
            <v xml:space="preserve">UN    </v>
          </cell>
          <cell r="D688">
            <v>14.95</v>
          </cell>
        </row>
        <row r="689">
          <cell r="A689">
            <v>39679</v>
          </cell>
          <cell r="B689" t="str">
            <v xml:space="preserve">CABECOTE PARA ENTRADA DE LINHA DE ALIMENTACAO PARA ELETRODUTO, EM LIGA DE ALUMINIO COM ACABAMENTO ANTI CORROSIVO, COM FIXACAO POR ENCAIXE LISO DE 360 GRAUS, DE 3 1/2"                                                                                                                                                                                                                                                                                                                                    </v>
          </cell>
          <cell r="C689" t="str">
            <v xml:space="preserve">UN    </v>
          </cell>
          <cell r="D689">
            <v>57.76</v>
          </cell>
        </row>
        <row r="690">
          <cell r="A690">
            <v>1098</v>
          </cell>
          <cell r="B690" t="str">
            <v xml:space="preserve">CABECOTE PARA ENTRADA DE LINHA DE ALIMENTACAO PARA ELETRODUTO, EM LIGA DE ALUMINIO COM ACABAMENTO ANTI CORROSIVO, COM FIXACAO POR ENCAIXE LISO DE 360 GRAUS, DE 3/4"                                                                                                                                                                                                                                                                                                                                      </v>
          </cell>
          <cell r="C690" t="str">
            <v xml:space="preserve">UN    </v>
          </cell>
          <cell r="D690">
            <v>3.58</v>
          </cell>
        </row>
        <row r="691">
          <cell r="A691">
            <v>1102</v>
          </cell>
          <cell r="B691" t="str">
            <v xml:space="preserve">CABECOTE PARA ENTRADA DE LINHA DE ALIMENTACAO PARA ELETRODUTO, EM LIGA DE ALUMINIO COM ACABAMENTO ANTI CORROSIVO, COM FIXACAO POR ENCAIXE LISO DE 360 GRAUS, DE 3"                                                                                                                                                                                                                                                                                                                                        </v>
          </cell>
          <cell r="C691" t="str">
            <v xml:space="preserve">UN    </v>
          </cell>
          <cell r="D691">
            <v>43.22</v>
          </cell>
        </row>
        <row r="692">
          <cell r="A692">
            <v>1051</v>
          </cell>
          <cell r="B692" t="str">
            <v xml:space="preserve">CABECOTE PARA ENTRADA DE LINHA DE ALIMENTACAO PARA ELETRODUTO, EM LIGA DE ALUMINIO COM ACABAMENTO ANTI CORROSIVO, COM FIXACAO POR ENCAIXE LISO DE 360 GRAUS, DE 4"                                                                                                                                                                                                                                                                                                                                        </v>
          </cell>
          <cell r="C692" t="str">
            <v xml:space="preserve">UN    </v>
          </cell>
          <cell r="D692">
            <v>62.82</v>
          </cell>
        </row>
        <row r="693">
          <cell r="A693">
            <v>37399</v>
          </cell>
          <cell r="B693" t="str">
            <v xml:space="preserve">CABIDE/GANCHO DE BANHEIRO SIMPLES EM METAL CROMADO                                                                                                                                                                                                                                                                                                                                                                                                                                                        </v>
          </cell>
          <cell r="C693" t="str">
            <v xml:space="preserve">UN    </v>
          </cell>
          <cell r="D693">
            <v>57.25</v>
          </cell>
        </row>
        <row r="694">
          <cell r="A694">
            <v>43834</v>
          </cell>
          <cell r="B694" t="str">
            <v xml:space="preserve">CABO COAXIAL RG11 95% DE MALHA                                                                                                                                                                                                                                                                                                                                                                                                                                                                            </v>
          </cell>
          <cell r="C694" t="str">
            <v xml:space="preserve">M     </v>
          </cell>
          <cell r="D694">
            <v>20.98</v>
          </cell>
        </row>
        <row r="695">
          <cell r="A695">
            <v>43835</v>
          </cell>
          <cell r="B695" t="str">
            <v xml:space="preserve">CABO COAXIAL RG59 95% DE MALHA                                                                                                                                                                                                                                                                                                                                                                                                                                                                            </v>
          </cell>
          <cell r="C695" t="str">
            <v xml:space="preserve">M     </v>
          </cell>
          <cell r="D695">
            <v>1.88</v>
          </cell>
        </row>
        <row r="696">
          <cell r="A696">
            <v>43833</v>
          </cell>
          <cell r="B696" t="str">
            <v xml:space="preserve">CABO COAXIAL RG6 95% DE MALHA                                                                                                                                                                                                                                                                                                                                                                                                                                                                             </v>
          </cell>
          <cell r="C696" t="str">
            <v xml:space="preserve">M     </v>
          </cell>
          <cell r="D696">
            <v>1.95</v>
          </cell>
        </row>
        <row r="697">
          <cell r="A697">
            <v>41955</v>
          </cell>
          <cell r="B697" t="str">
            <v xml:space="preserve">CABO DE ACO GALVANIZADO, DIAMETRO 12,7 MM (1/2"), COM ALMA DE ACO CABO INDEPENDENTE 6 X 25 F                                                                                                                                                                                                                                                                                                                                                                                                              </v>
          </cell>
          <cell r="C697" t="str">
            <v xml:space="preserve">KG    </v>
          </cell>
          <cell r="D697">
            <v>87.79</v>
          </cell>
        </row>
        <row r="698">
          <cell r="A698">
            <v>41953</v>
          </cell>
          <cell r="B698" t="str">
            <v xml:space="preserve">CABO DE ACO GALVANIZADO, DIAMETRO 12,7 MM (1/2"), COM ALMA DE FIBRA 6 X 25 F                                                                                                                                                                                                                                                                                                                                                                                                                              </v>
          </cell>
          <cell r="C698" t="str">
            <v xml:space="preserve">KG    </v>
          </cell>
          <cell r="D698">
            <v>83.78</v>
          </cell>
        </row>
        <row r="699">
          <cell r="A699">
            <v>41954</v>
          </cell>
          <cell r="B699" t="str">
            <v xml:space="preserve">CABO DE ACO GALVANIZADO, DIAMETRO 9,53 MM (3/8"), COM ALMA DE FIBRA 6 X 25 F                                                                                                                                                                                                                                                                                                                                                                                                                              </v>
          </cell>
          <cell r="C699" t="str">
            <v xml:space="preserve">KG    </v>
          </cell>
          <cell r="D699">
            <v>82.98</v>
          </cell>
        </row>
        <row r="700">
          <cell r="A700">
            <v>25004</v>
          </cell>
          <cell r="B700" t="str">
            <v xml:space="preserve">CABO DE ALUMINIO NU COM ALMA DE ACO, BITOLA 1/0 AWG                                                                                                                                                                                                                                                                                                                                                                                                                                                       </v>
          </cell>
          <cell r="C700" t="str">
            <v xml:space="preserve">KG    </v>
          </cell>
          <cell r="D700">
            <v>46.61</v>
          </cell>
        </row>
        <row r="701">
          <cell r="A701">
            <v>25002</v>
          </cell>
          <cell r="B701" t="str">
            <v xml:space="preserve">CABO DE ALUMINIO NU COM ALMA DE ACO, BITOLA 2 AWG                                                                                                                                                                                                                                                                                                                                                                                                                                                         </v>
          </cell>
          <cell r="C701" t="str">
            <v xml:space="preserve">KG    </v>
          </cell>
          <cell r="D701">
            <v>46.61</v>
          </cell>
        </row>
        <row r="702">
          <cell r="A702">
            <v>37409</v>
          </cell>
          <cell r="B702" t="str">
            <v xml:space="preserve">CABO DE ALUMINIO NU COM ALMA DE ACO, BITOLA 2/0 AWG                                                                                                                                                                                                                                                                                                                                                                                                                                                       </v>
          </cell>
          <cell r="C702" t="str">
            <v xml:space="preserve">KG    </v>
          </cell>
          <cell r="D702">
            <v>46.61</v>
          </cell>
        </row>
        <row r="703">
          <cell r="A703">
            <v>841</v>
          </cell>
          <cell r="B703" t="str">
            <v xml:space="preserve">CABO DE ALUMINIO NU COM ALMA DE ACO, BITOLA 4 AWG                                                                                                                                                                                                                                                                                                                                                                                                                                                         </v>
          </cell>
          <cell r="C703" t="str">
            <v xml:space="preserve">KG    </v>
          </cell>
          <cell r="D703">
            <v>47.18</v>
          </cell>
        </row>
        <row r="704">
          <cell r="A704">
            <v>25005</v>
          </cell>
          <cell r="B704" t="str">
            <v xml:space="preserve">CABO DE ALUMINIO NU SEM ALMA DE ACO, BITOLA 1/0 AWG                                                                                                                                                                                                                                                                                                                                                                                                                                                       </v>
          </cell>
          <cell r="C704" t="str">
            <v xml:space="preserve">KG    </v>
          </cell>
          <cell r="D704">
            <v>51.15</v>
          </cell>
        </row>
        <row r="705">
          <cell r="A705">
            <v>25003</v>
          </cell>
          <cell r="B705" t="str">
            <v xml:space="preserve">CABO DE ALUMINIO NU SEM ALMA DE ACO, BITOLA 2 AWG                                                                                                                                                                                                                                                                                                                                                                                                                                                         </v>
          </cell>
          <cell r="C705" t="str">
            <v xml:space="preserve">KG    </v>
          </cell>
          <cell r="D705">
            <v>51.92</v>
          </cell>
        </row>
        <row r="706">
          <cell r="A706">
            <v>37410</v>
          </cell>
          <cell r="B706" t="str">
            <v xml:space="preserve">CABO DE ALUMINIO NU SEM ALMA DE ACO, BITOLA 2/0 AWG                                                                                                                                                                                                                                                                                                                                                                                                                                                       </v>
          </cell>
          <cell r="C706" t="str">
            <v xml:space="preserve">KG    </v>
          </cell>
          <cell r="D706">
            <v>51.15</v>
          </cell>
        </row>
        <row r="707">
          <cell r="A707">
            <v>842</v>
          </cell>
          <cell r="B707" t="str">
            <v xml:space="preserve">CABO DE ALUMINIO NU SEM ALMA DE ACO, BITOLA 4 AWG                                                                                                                                                                                                                                                                                                                                                                                                                                                         </v>
          </cell>
          <cell r="C707" t="str">
            <v xml:space="preserve">KG    </v>
          </cell>
          <cell r="D707">
            <v>51.87</v>
          </cell>
        </row>
        <row r="708">
          <cell r="A708">
            <v>44391</v>
          </cell>
          <cell r="B708" t="str">
            <v xml:space="preserve">CABO DE COBRE FLEXIVEL NAO HALOGENADO, SEM EMISSAO DE FUMACA, 750V, SECAO NOMINAL 120 MM                                                                                                                                                                                                                                                                                                                                                                                                                  </v>
          </cell>
          <cell r="C708" t="str">
            <v xml:space="preserve">M     </v>
          </cell>
          <cell r="D708">
            <v>110.54</v>
          </cell>
        </row>
        <row r="709">
          <cell r="A709">
            <v>44388</v>
          </cell>
          <cell r="B709" t="str">
            <v xml:space="preserve">CABO DE COBRE FLEXIVEL NAO HALOGENADO, SEM EMISSAO DE FUMACA, 750V, SECAO NOMINAL 2,5 MM                                                                                                                                                                                                                                                                                                                                                                                                                  </v>
          </cell>
          <cell r="C709" t="str">
            <v xml:space="preserve">M     </v>
          </cell>
          <cell r="D709">
            <v>2.39</v>
          </cell>
        </row>
        <row r="710">
          <cell r="A710">
            <v>44392</v>
          </cell>
          <cell r="B710" t="str">
            <v xml:space="preserve">CABO DE COBRE FLEXIVEL NAO HALOGENADO, SEM EMISSAO DE FUMACA, 750V, SECAO NOMINAL 240 MM                                                                                                                                                                                                                                                                                                                                                                                                                  </v>
          </cell>
          <cell r="C710" t="str">
            <v xml:space="preserve">M     </v>
          </cell>
          <cell r="D710">
            <v>220.09</v>
          </cell>
        </row>
        <row r="711">
          <cell r="A711">
            <v>44390</v>
          </cell>
          <cell r="B711" t="str">
            <v xml:space="preserve">CABO DE COBRE FLEXIVEL NAO HALOGENADO, SEM EMISSAO DE FUMACA, 750V, SECAO NOMINAL 50 MM                                                                                                                                                                                                                                                                                                                                                                                                                   </v>
          </cell>
          <cell r="C711" t="str">
            <v xml:space="preserve">M     </v>
          </cell>
          <cell r="D711">
            <v>46.63</v>
          </cell>
        </row>
        <row r="712">
          <cell r="A712">
            <v>44389</v>
          </cell>
          <cell r="B712" t="str">
            <v xml:space="preserve">CABO DE COBRE FLEXIVEL NAO HALOGENADO, SEM EMISSAO DE FUMACA, 750V, SECAO NOMINAL 6,0 MM                                                                                                                                                                                                                                                                                                                                                                                                                  </v>
          </cell>
          <cell r="C712" t="str">
            <v xml:space="preserve">M     </v>
          </cell>
          <cell r="D712">
            <v>5.5</v>
          </cell>
        </row>
        <row r="713">
          <cell r="A713">
            <v>862</v>
          </cell>
          <cell r="B713" t="str">
            <v xml:space="preserve">CABO DE COBRE NU 10 MM2 MEIO-DURO                                                                                                                                                                                                                                                                                                                                                                                                                                                                         </v>
          </cell>
          <cell r="C713" t="str">
            <v xml:space="preserve">M     </v>
          </cell>
          <cell r="D713">
            <v>10.08</v>
          </cell>
        </row>
        <row r="714">
          <cell r="A714">
            <v>866</v>
          </cell>
          <cell r="B714" t="str">
            <v xml:space="preserve">CABO DE COBRE NU 120 MM2 MEIO-DURO                                                                                                                                                                                                                                                                                                                                                                                                                                                                        </v>
          </cell>
          <cell r="C714" t="str">
            <v xml:space="preserve">M     </v>
          </cell>
          <cell r="D714">
            <v>128.16</v>
          </cell>
        </row>
        <row r="715">
          <cell r="A715">
            <v>892</v>
          </cell>
          <cell r="B715" t="str">
            <v xml:space="preserve">CABO DE COBRE NU 150 MM2 MEIO-DURO                                                                                                                                                                                                                                                                                                                                                                                                                                                                        </v>
          </cell>
          <cell r="C715" t="str">
            <v xml:space="preserve">M     </v>
          </cell>
          <cell r="D715">
            <v>155.13</v>
          </cell>
        </row>
        <row r="716">
          <cell r="A716">
            <v>857</v>
          </cell>
          <cell r="B716" t="str">
            <v xml:space="preserve">CABO DE COBRE NU 16 MM2 MEIO-DURO                                                                                                                                                                                                                                                                                                                                                                                                                                                                         </v>
          </cell>
          <cell r="C716" t="str">
            <v xml:space="preserve">M     </v>
          </cell>
          <cell r="D716">
            <v>16.87</v>
          </cell>
        </row>
        <row r="717">
          <cell r="A717">
            <v>37404</v>
          </cell>
          <cell r="B717" t="str">
            <v xml:space="preserve">CABO DE COBRE NU 185 MM2 MEIO-DURO                                                                                                                                                                                                                                                                                                                                                                                                                                                                        </v>
          </cell>
          <cell r="C717" t="str">
            <v xml:space="preserve">M     </v>
          </cell>
          <cell r="D717">
            <v>179.49</v>
          </cell>
        </row>
        <row r="718">
          <cell r="A718">
            <v>868</v>
          </cell>
          <cell r="B718" t="str">
            <v xml:space="preserve">CABO DE COBRE NU 25 MM2 MEIO-DURO                                                                                                                                                                                                                                                                                                                                                                                                                                                                         </v>
          </cell>
          <cell r="C718" t="str">
            <v xml:space="preserve">M     </v>
          </cell>
          <cell r="D718">
            <v>24.04</v>
          </cell>
        </row>
        <row r="719">
          <cell r="A719">
            <v>863</v>
          </cell>
          <cell r="B719" t="str">
            <v xml:space="preserve">CABO DE COBRE NU 35 MM2 MEIO-DURO                                                                                                                                                                                                                                                                                                                                                                                                                                                                         </v>
          </cell>
          <cell r="C719" t="str">
            <v xml:space="preserve">M     </v>
          </cell>
          <cell r="D719">
            <v>35.409999999999997</v>
          </cell>
        </row>
        <row r="720">
          <cell r="A720">
            <v>867</v>
          </cell>
          <cell r="B720" t="str">
            <v xml:space="preserve">CABO DE COBRE NU 50 MM2 MEIO-DURO                                                                                                                                                                                                                                                                                                                                                                                                                                                                         </v>
          </cell>
          <cell r="C720" t="str">
            <v xml:space="preserve">M     </v>
          </cell>
          <cell r="D720">
            <v>50.45</v>
          </cell>
        </row>
        <row r="721">
          <cell r="A721">
            <v>864</v>
          </cell>
          <cell r="B721" t="str">
            <v xml:space="preserve">CABO DE COBRE NU 70 MM2 MEIO-DURO                                                                                                                                                                                                                                                                                                                                                                                                                                                                         </v>
          </cell>
          <cell r="C721" t="str">
            <v xml:space="preserve">M     </v>
          </cell>
          <cell r="D721">
            <v>66.64</v>
          </cell>
        </row>
        <row r="722">
          <cell r="A722">
            <v>865</v>
          </cell>
          <cell r="B722" t="str">
            <v xml:space="preserve">CABO DE COBRE NU 95 MM2 MEIO-DURO                                                                                                                                                                                                                                                                                                                                                                                                                                                                         </v>
          </cell>
          <cell r="C722" t="str">
            <v xml:space="preserve">M     </v>
          </cell>
          <cell r="D722">
            <v>95.85</v>
          </cell>
        </row>
        <row r="723">
          <cell r="A723">
            <v>993</v>
          </cell>
          <cell r="B723" t="str">
            <v xml:space="preserve">CABO DE COBRE, FLEXIVEL, CLASSE 4 OU 5, ISOLACAO EM PVC/A, ANTICHAMA BWF-B, COBERTURA PVC-ST1, ANTICHAMA BWF-B, 1 CONDUTOR, 0,6/1 KV, SECAO NOMINAL 1,5 MM2                                                                                                                                                                                                                                                                                                                                               </v>
          </cell>
          <cell r="C723" t="str">
            <v xml:space="preserve">M     </v>
          </cell>
          <cell r="D723">
            <v>1.82</v>
          </cell>
        </row>
        <row r="724">
          <cell r="A724">
            <v>1020</v>
          </cell>
          <cell r="B724" t="str">
            <v xml:space="preserve">CABO DE COBRE, FLEXIVEL, CLASSE 4 OU 5, ISOLACAO EM PVC/A, ANTICHAMA BWF-B, COBERTURA PVC-ST1, ANTICHAMA BWF-B, 1 CONDUTOR, 0,6/1 KV, SECAO NOMINAL 10 MM2                                                                                                                                                                                                                                                                                                                                                </v>
          </cell>
          <cell r="C724" t="str">
            <v xml:space="preserve">M     </v>
          </cell>
          <cell r="D724">
            <v>9.3000000000000007</v>
          </cell>
        </row>
        <row r="725">
          <cell r="A725">
            <v>1017</v>
          </cell>
          <cell r="B725" t="str">
            <v xml:space="preserve">CABO DE COBRE, FLEXIVEL, CLASSE 4 OU 5, ISOLACAO EM PVC/A, ANTICHAMA BWF-B, COBERTURA PVC-ST1, ANTICHAMA BWF-B, 1 CONDUTOR, 0,6/1 KV, SECAO NOMINAL 120 MM2                                                                                                                                                                                                                                                                                                                                               </v>
          </cell>
          <cell r="C725" t="str">
            <v xml:space="preserve">M     </v>
          </cell>
          <cell r="D725">
            <v>113.97</v>
          </cell>
        </row>
        <row r="726">
          <cell r="A726">
            <v>999</v>
          </cell>
          <cell r="B726" t="str">
            <v xml:space="preserve">CABO DE COBRE, FLEXIVEL, CLASSE 4 OU 5, ISOLACAO EM PVC/A, ANTICHAMA BWF-B, COBERTURA PVC-ST1, ANTICHAMA BWF-B, 1 CONDUTOR, 0,6/1 KV, SECAO NOMINAL 150 MM2                                                                                                                                                                                                                                                                                                                                               </v>
          </cell>
          <cell r="C726" t="str">
            <v xml:space="preserve">M     </v>
          </cell>
          <cell r="D726">
            <v>138.07</v>
          </cell>
        </row>
        <row r="727">
          <cell r="A727">
            <v>995</v>
          </cell>
          <cell r="B727" t="str">
            <v xml:space="preserve">CABO DE COBRE, FLEXIVEL, CLASSE 4 OU 5, ISOLACAO EM PVC/A, ANTICHAMA BWF-B, COBERTURA PVC-ST1, ANTICHAMA BWF-B, 1 CONDUTOR, 0,6/1 KV, SECAO NOMINAL 16 MM2                                                                                                                                                                                                                                                                                                                                                </v>
          </cell>
          <cell r="C727" t="str">
            <v xml:space="preserve">M     </v>
          </cell>
          <cell r="D727">
            <v>14.81</v>
          </cell>
        </row>
        <row r="728">
          <cell r="A728">
            <v>1000</v>
          </cell>
          <cell r="B728" t="str">
            <v xml:space="preserve">CABO DE COBRE, FLEXIVEL, CLASSE 4 OU 5, ISOLACAO EM PVC/A, ANTICHAMA BWF-B, COBERTURA PVC-ST1, ANTICHAMA BWF-B, 1 CONDUTOR, 0,6/1 KV, SECAO NOMINAL 185 MM2                                                                                                                                                                                                                                                                                                                                               </v>
          </cell>
          <cell r="C728" t="str">
            <v xml:space="preserve">M     </v>
          </cell>
          <cell r="D728">
            <v>169.6</v>
          </cell>
        </row>
        <row r="729">
          <cell r="A729">
            <v>1022</v>
          </cell>
          <cell r="B729" t="str">
            <v xml:space="preserve">CABO DE COBRE, FLEXIVEL, CLASSE 4 OU 5, ISOLACAO EM PVC/A, ANTICHAMA BWF-B, COBERTURA PVC-ST1, ANTICHAMA BWF-B, 1 CONDUTOR, 0,6/1 KV, SECAO NOMINAL 2,5 MM2                                                                                                                                                                                                                                                                                                                                               </v>
          </cell>
          <cell r="C729" t="str">
            <v xml:space="preserve">M     </v>
          </cell>
          <cell r="D729">
            <v>2.54</v>
          </cell>
        </row>
        <row r="730">
          <cell r="A730">
            <v>1015</v>
          </cell>
          <cell r="B730" t="str">
            <v xml:space="preserve">CABO DE COBRE, FLEXIVEL, CLASSE 4 OU 5, ISOLACAO EM PVC/A, ANTICHAMA BWF-B, COBERTURA PVC-ST1, ANTICHAMA BWF-B, 1 CONDUTOR, 0,6/1 KV, SECAO NOMINAL 240 MM2                                                                                                                                                                                                                                                                                                                                               </v>
          </cell>
          <cell r="C730" t="str">
            <v xml:space="preserve">M     </v>
          </cell>
          <cell r="D730">
            <v>225.37</v>
          </cell>
        </row>
        <row r="731">
          <cell r="A731">
            <v>996</v>
          </cell>
          <cell r="B731" t="str">
            <v xml:space="preserve">CABO DE COBRE, FLEXIVEL, CLASSE 4 OU 5, ISOLACAO EM PVC/A, ANTICHAMA BWF-B, COBERTURA PVC-ST1, ANTICHAMA BWF-B, 1 CONDUTOR, 0,6/1 KV, SECAO NOMINAL 25 MM2                                                                                                                                                                                                                                                                                                                                                </v>
          </cell>
          <cell r="C731" t="str">
            <v xml:space="preserve">M     </v>
          </cell>
          <cell r="D731">
            <v>22.96</v>
          </cell>
        </row>
        <row r="732">
          <cell r="A732">
            <v>1001</v>
          </cell>
          <cell r="B732" t="str">
            <v xml:space="preserve">CABO DE COBRE, FLEXIVEL, CLASSE 4 OU 5, ISOLACAO EM PVC/A, ANTICHAMA BWF-B, COBERTURA PVC-ST1, ANTICHAMA BWF-B, 1 CONDUTOR, 0,6/1 KV, SECAO NOMINAL 300 MM2                                                                                                                                                                                                                                                                                                                                               </v>
          </cell>
          <cell r="C732" t="str">
            <v xml:space="preserve">M     </v>
          </cell>
          <cell r="D732">
            <v>292.41000000000003</v>
          </cell>
        </row>
        <row r="733">
          <cell r="A733">
            <v>1019</v>
          </cell>
          <cell r="B733" t="str">
            <v xml:space="preserve">CABO DE COBRE, FLEXIVEL, CLASSE 4 OU 5, ISOLACAO EM PVC/A, ANTICHAMA BWF-B, COBERTURA PVC-ST1, ANTICHAMA BWF-B, 1 CONDUTOR, 0,6/1 KV, SECAO NOMINAL 35 MM2                                                                                                                                                                                                                                                                                                                                                </v>
          </cell>
          <cell r="C733" t="str">
            <v xml:space="preserve">M     </v>
          </cell>
          <cell r="D733">
            <v>32.450000000000003</v>
          </cell>
        </row>
        <row r="734">
          <cell r="A734">
            <v>1021</v>
          </cell>
          <cell r="B734" t="str">
            <v xml:space="preserve">CABO DE COBRE, FLEXIVEL, CLASSE 4 OU 5, ISOLACAO EM PVC/A, ANTICHAMA BWF-B, COBERTURA PVC-ST1, ANTICHAMA BWF-B, 1 CONDUTOR, 0,6/1 KV, SECAO NOMINAL 4 MM2                                                                                                                                                                                                                                                                                                                                                 </v>
          </cell>
          <cell r="C734" t="str">
            <v xml:space="preserve">M     </v>
          </cell>
          <cell r="D734">
            <v>3.9</v>
          </cell>
        </row>
        <row r="735">
          <cell r="A735">
            <v>39249</v>
          </cell>
          <cell r="B735" t="str">
            <v xml:space="preserve">CABO DE COBRE, FLEXIVEL, CLASSE 4 OU 5, ISOLACAO EM PVC/A, ANTICHAMA BWF-B, COBERTURA PVC-ST1, ANTICHAMA BWF-B, 1 CONDUTOR, 0,6/1 KV, SECAO NOMINAL 400 MM2                                                                                                                                                                                                                                                                                                                                               </v>
          </cell>
          <cell r="C735" t="str">
            <v xml:space="preserve">M     </v>
          </cell>
          <cell r="D735">
            <v>393.17</v>
          </cell>
        </row>
        <row r="736">
          <cell r="A736">
            <v>1018</v>
          </cell>
          <cell r="B736" t="str">
            <v xml:space="preserve">CABO DE COBRE, FLEXIVEL, CLASSE 4 OU 5, ISOLACAO EM PVC/A, ANTICHAMA BWF-B, COBERTURA PVC-ST1, ANTICHAMA BWF-B, 1 CONDUTOR, 0,6/1 KV, SECAO NOMINAL 50 MM2                                                                                                                                                                                                                                                                                                                                                </v>
          </cell>
          <cell r="C736" t="str">
            <v xml:space="preserve">M     </v>
          </cell>
          <cell r="D736">
            <v>47.98</v>
          </cell>
        </row>
        <row r="737">
          <cell r="A737">
            <v>39250</v>
          </cell>
          <cell r="B737" t="str">
            <v xml:space="preserve">CABO DE COBRE, FLEXIVEL, CLASSE 4 OU 5, ISOLACAO EM PVC/A, ANTICHAMA BWF-B, COBERTURA PVC-ST1, ANTICHAMA BWF-B, 1 CONDUTOR, 0,6/1 KV, SECAO NOMINAL 500 MM2                                                                                                                                                                                                                                                                                                                                               </v>
          </cell>
          <cell r="C737" t="str">
            <v xml:space="preserve">M     </v>
          </cell>
          <cell r="D737">
            <v>470.31</v>
          </cell>
        </row>
        <row r="738">
          <cell r="A738">
            <v>994</v>
          </cell>
          <cell r="B738" t="str">
            <v xml:space="preserve">CABO DE COBRE, FLEXIVEL, CLASSE 4 OU 5, ISOLACAO EM PVC/A, ANTICHAMA BWF-B, COBERTURA PVC-ST1, ANTICHAMA BWF-B, 1 CONDUTOR, 0,6/1 KV, SECAO NOMINAL 6 MM2                                                                                                                                                                                                                                                                                                                                                 </v>
          </cell>
          <cell r="C738" t="str">
            <v xml:space="preserve">M     </v>
          </cell>
          <cell r="D738">
            <v>5.67</v>
          </cell>
        </row>
        <row r="739">
          <cell r="A739">
            <v>977</v>
          </cell>
          <cell r="B739" t="str">
            <v xml:space="preserve">CABO DE COBRE, FLEXIVEL, CLASSE 4 OU 5, ISOLACAO EM PVC/A, ANTICHAMA BWF-B, COBERTURA PVC-ST1, ANTICHAMA BWF-B, 1 CONDUTOR, 0,6/1 KV, SECAO NOMINAL 70 MM2                                                                                                                                                                                                                                                                                                                                                </v>
          </cell>
          <cell r="C739" t="str">
            <v xml:space="preserve">M     </v>
          </cell>
          <cell r="D739">
            <v>67.12</v>
          </cell>
        </row>
        <row r="740">
          <cell r="A740">
            <v>998</v>
          </cell>
          <cell r="B740" t="str">
            <v xml:space="preserve">CABO DE COBRE, FLEXIVEL, CLASSE 4 OU 5, ISOLACAO EM PVC/A, ANTICHAMA BWF-B, COBERTURA PVC-ST1, ANTICHAMA BWF-B, 1 CONDUTOR, 0,6/1 KV, SECAO NOMINAL 95 MM2                                                                                                                                                                                                                                                                                                                                                </v>
          </cell>
          <cell r="C740" t="str">
            <v xml:space="preserve">M     </v>
          </cell>
          <cell r="D740">
            <v>87.15</v>
          </cell>
        </row>
        <row r="741">
          <cell r="A741">
            <v>39251</v>
          </cell>
          <cell r="B741" t="str">
            <v xml:space="preserve">CABO DE COBRE, FLEXIVEL, CLASSE 4 OU 5, ISOLACAO EM PVC/A, ANTICHAMA BWF-B, 1 CONDUTOR, 450/750 V, SECAO NOMINAL 0,5 MM2                                                                                                                                                                                                                                                                                                                                                                                  </v>
          </cell>
          <cell r="C741" t="str">
            <v xml:space="preserve">M     </v>
          </cell>
          <cell r="D741">
            <v>0.63</v>
          </cell>
        </row>
        <row r="742">
          <cell r="A742">
            <v>1011</v>
          </cell>
          <cell r="B742" t="str">
            <v xml:space="preserve">CABO DE COBRE, FLEXIVEL, CLASSE 4 OU 5, ISOLACAO EM PVC/A, ANTICHAMA BWF-B, 1 CONDUTOR, 450/750 V, SECAO NOMINAL 0,75 MM2                                                                                                                                                                                                                                                                                                                                                                                 </v>
          </cell>
          <cell r="C742" t="str">
            <v xml:space="preserve">M     </v>
          </cell>
          <cell r="D742">
            <v>0.86</v>
          </cell>
        </row>
        <row r="743">
          <cell r="A743">
            <v>39252</v>
          </cell>
          <cell r="B743" t="str">
            <v xml:space="preserve">CABO DE COBRE, FLEXIVEL, CLASSE 4 OU 5, ISOLACAO EM PVC/A, ANTICHAMA BWF-B, 1 CONDUTOR, 450/750 V, SECAO NOMINAL 1,0 MM2                                                                                                                                                                                                                                                                                                                                                                                  </v>
          </cell>
          <cell r="C743" t="str">
            <v xml:space="preserve">M     </v>
          </cell>
          <cell r="D743">
            <v>1.1200000000000001</v>
          </cell>
        </row>
        <row r="744">
          <cell r="A744">
            <v>1013</v>
          </cell>
          <cell r="B744" t="str">
            <v xml:space="preserve">CABO DE COBRE, FLEXIVEL, CLASSE 4 OU 5, ISOLACAO EM PVC/A, ANTICHAMA BWF-B, 1 CONDUTOR, 450/750 V, SECAO NOMINAL 1,5 MM2                                                                                                                                                                                                                                                                                                                                                                                  </v>
          </cell>
          <cell r="C744" t="str">
            <v xml:space="preserve">M     </v>
          </cell>
          <cell r="D744">
            <v>1.35</v>
          </cell>
        </row>
        <row r="745">
          <cell r="A745">
            <v>980</v>
          </cell>
          <cell r="B745" t="str">
            <v xml:space="preserve">CABO DE COBRE, FLEXIVEL, CLASSE 4 OU 5, ISOLACAO EM PVC/A, ANTICHAMA BWF-B, 1 CONDUTOR, 450/750 V, SECAO NOMINAL 10 MM2                                                                                                                                                                                                                                                                                                                                                                                   </v>
          </cell>
          <cell r="C745" t="str">
            <v xml:space="preserve">M     </v>
          </cell>
          <cell r="D745">
            <v>9.75</v>
          </cell>
        </row>
        <row r="746">
          <cell r="A746">
            <v>39237</v>
          </cell>
          <cell r="B746" t="str">
            <v xml:space="preserve">CABO DE COBRE, FLEXIVEL, CLASSE 4 OU 5, ISOLACAO EM PVC/A, ANTICHAMA BWF-B, 1 CONDUTOR, 450/750 V, SECAO NOMINAL 120 MM2                                                                                                                                                                                                                                                                                                                                                                                  </v>
          </cell>
          <cell r="C746" t="str">
            <v xml:space="preserve">M     </v>
          </cell>
          <cell r="D746">
            <v>103.75</v>
          </cell>
        </row>
        <row r="747">
          <cell r="A747">
            <v>39238</v>
          </cell>
          <cell r="B747" t="str">
            <v xml:space="preserve">CABO DE COBRE, FLEXIVEL, CLASSE 4 OU 5, ISOLACAO EM PVC/A, ANTICHAMA BWF-B, 1 CONDUTOR, 450/750 V, SECAO NOMINAL 150 MM2                                                                                                                                                                                                                                                                                                                                                                                  </v>
          </cell>
          <cell r="C747" t="str">
            <v xml:space="preserve">M     </v>
          </cell>
          <cell r="D747">
            <v>130.85</v>
          </cell>
        </row>
        <row r="748">
          <cell r="A748">
            <v>979</v>
          </cell>
          <cell r="B748" t="str">
            <v xml:space="preserve">CABO DE COBRE, FLEXIVEL, CLASSE 4 OU 5, ISOLACAO EM PVC/A, ANTICHAMA BWF-B, 1 CONDUTOR, 450/750 V, SECAO NOMINAL 16 MM2                                                                                                                                                                                                                                                                                                                                                                                   </v>
          </cell>
          <cell r="C748" t="str">
            <v xml:space="preserve">M     </v>
          </cell>
          <cell r="D748">
            <v>13.93</v>
          </cell>
        </row>
        <row r="749">
          <cell r="A749">
            <v>39239</v>
          </cell>
          <cell r="B749" t="str">
            <v xml:space="preserve">CABO DE COBRE, FLEXIVEL, CLASSE 4 OU 5, ISOLACAO EM PVC/A, ANTICHAMA BWF-B, 1 CONDUTOR, 450/750 V, SECAO NOMINAL 185 MM2                                                                                                                                                                                                                                                                                                                                                                                  </v>
          </cell>
          <cell r="C749" t="str">
            <v xml:space="preserve">M     </v>
          </cell>
          <cell r="D749">
            <v>158.09</v>
          </cell>
        </row>
        <row r="750">
          <cell r="A750">
            <v>1014</v>
          </cell>
          <cell r="B750" t="str">
            <v xml:space="preserve">CABO DE COBRE, FLEXIVEL, CLASSE 4 OU 5, ISOLACAO EM PVC/A, ANTICHAMA BWF-B, 1 CONDUTOR, 450/750 V, SECAO NOMINAL 2,5 MM2                                                                                                                                                                                                                                                                                                                                                                                  </v>
          </cell>
          <cell r="C750" t="str">
            <v xml:space="preserve">M     </v>
          </cell>
          <cell r="D750">
            <v>2.14</v>
          </cell>
        </row>
        <row r="751">
          <cell r="A751">
            <v>39240</v>
          </cell>
          <cell r="B751" t="str">
            <v xml:space="preserve">CABO DE COBRE, FLEXIVEL, CLASSE 4 OU 5, ISOLACAO EM PVC/A, ANTICHAMA BWF-B, 1 CONDUTOR, 450/750 V, SECAO NOMINAL 240 MM2                                                                                                                                                                                                                                                                                                                                                                                  </v>
          </cell>
          <cell r="C751" t="str">
            <v xml:space="preserve">M     </v>
          </cell>
          <cell r="D751">
            <v>207.92</v>
          </cell>
        </row>
        <row r="752">
          <cell r="A752">
            <v>39232</v>
          </cell>
          <cell r="B752" t="str">
            <v xml:space="preserve">CABO DE COBRE, FLEXIVEL, CLASSE 4 OU 5, ISOLACAO EM PVC/A, ANTICHAMA BWF-B, 1 CONDUTOR, 450/750 V, SECAO NOMINAL 25 MM2                                                                                                                                                                                                                                                                                                                                                                                   </v>
          </cell>
          <cell r="C752" t="str">
            <v xml:space="preserve">M     </v>
          </cell>
          <cell r="D752">
            <v>21.82</v>
          </cell>
        </row>
        <row r="753">
          <cell r="A753">
            <v>39233</v>
          </cell>
          <cell r="B753" t="str">
            <v xml:space="preserve">CABO DE COBRE, FLEXIVEL, CLASSE 4 OU 5, ISOLACAO EM PVC/A, ANTICHAMA BWF-B, 1 CONDUTOR, 450/750 V, SECAO NOMINAL 35 MM2                                                                                                                                                                                                                                                                                                                                                                                   </v>
          </cell>
          <cell r="C753" t="str">
            <v xml:space="preserve">M     </v>
          </cell>
          <cell r="D753">
            <v>31.8</v>
          </cell>
        </row>
        <row r="754">
          <cell r="A754">
            <v>981</v>
          </cell>
          <cell r="B754" t="str">
            <v xml:space="preserve">CABO DE COBRE, FLEXIVEL, CLASSE 4 OU 5, ISOLACAO EM PVC/A, ANTICHAMA BWF-B, 1 CONDUTOR, 450/750 V, SECAO NOMINAL 4 MM2                                                                                                                                                                                                                                                                                                                                                                                    </v>
          </cell>
          <cell r="C754" t="str">
            <v xml:space="preserve">M     </v>
          </cell>
          <cell r="D754">
            <v>3.55</v>
          </cell>
        </row>
        <row r="755">
          <cell r="A755">
            <v>39234</v>
          </cell>
          <cell r="B755" t="str">
            <v xml:space="preserve">CABO DE COBRE, FLEXIVEL, CLASSE 4 OU 5, ISOLACAO EM PVC/A, ANTICHAMA BWF-B, 1 CONDUTOR, 450/750 V, SECAO NOMINAL 50 MM2                                                                                                                                                                                                                                                                                                                                                                                   </v>
          </cell>
          <cell r="C755" t="str">
            <v xml:space="preserve">M     </v>
          </cell>
          <cell r="D755">
            <v>44.27</v>
          </cell>
        </row>
        <row r="756">
          <cell r="A756">
            <v>982</v>
          </cell>
          <cell r="B756" t="str">
            <v xml:space="preserve">CABO DE COBRE, FLEXIVEL, CLASSE 4 OU 5, ISOLACAO EM PVC/A, ANTICHAMA BWF-B, 1 CONDUTOR, 450/750 V, SECAO NOMINAL 6 MM2                                                                                                                                                                                                                                                                                                                                                                                    </v>
          </cell>
          <cell r="C756" t="str">
            <v xml:space="preserve">M     </v>
          </cell>
          <cell r="D756">
            <v>5.0999999999999996</v>
          </cell>
        </row>
        <row r="757">
          <cell r="A757">
            <v>39235</v>
          </cell>
          <cell r="B757" t="str">
            <v xml:space="preserve">CABO DE COBRE, FLEXIVEL, CLASSE 4 OU 5, ISOLACAO EM PVC/A, ANTICHAMA BWF-B, 1 CONDUTOR, 450/750 V, SECAO NOMINAL 70 MM2                                                                                                                                                                                                                                                                                                                                                                                   </v>
          </cell>
          <cell r="C757" t="str">
            <v xml:space="preserve">M     </v>
          </cell>
          <cell r="D757">
            <v>65.3</v>
          </cell>
        </row>
        <row r="758">
          <cell r="A758">
            <v>39236</v>
          </cell>
          <cell r="B758" t="str">
            <v xml:space="preserve">CABO DE COBRE, FLEXIVEL, CLASSE 4 OU 5, ISOLACAO EM PVC/A, ANTICHAMA BWF-B, 1 CONDUTOR, 450/750 V, SECAO NOMINAL 95 MM2                                                                                                                                                                                                                                                                                                                                                                                   </v>
          </cell>
          <cell r="C758" t="str">
            <v xml:space="preserve">M     </v>
          </cell>
          <cell r="D758">
            <v>86.54</v>
          </cell>
        </row>
        <row r="759">
          <cell r="A759">
            <v>990</v>
          </cell>
          <cell r="B759" t="str">
            <v xml:space="preserve">CABO DE COBRE, RIGIDO, CLASSE 2, ISOLACAO EM PVC/A, ANTICHAMA BWF-B, 1 CONDUTOR, 450/750 V, SECAO NOMINAL 150 MM2                                                                                                                                                                                                                                                                                                                                                                                         </v>
          </cell>
          <cell r="C759" t="str">
            <v xml:space="preserve">M     </v>
          </cell>
          <cell r="D759">
            <v>153.55000000000001</v>
          </cell>
        </row>
        <row r="760">
          <cell r="A760">
            <v>39241</v>
          </cell>
          <cell r="B760" t="str">
            <v xml:space="preserve">CABO DE COBRE, RIGIDO, CLASSE 2, ISOLACAO EM PVC/A, ANTICHAMA BWF-B, 1 CONDUTOR, 450/750 V, SECAO NOMINAL 16 MM2                                                                                                                                                                                                                                                                                                                                                                                          </v>
          </cell>
          <cell r="C760" t="str">
            <v xml:space="preserve">M     </v>
          </cell>
          <cell r="D760">
            <v>15.12</v>
          </cell>
        </row>
        <row r="761">
          <cell r="A761">
            <v>1005</v>
          </cell>
          <cell r="B761" t="str">
            <v xml:space="preserve">CABO DE COBRE, RIGIDO, CLASSE 2, ISOLACAO EM PVC/A, ANTICHAMA BWF-B, 1 CONDUTOR, 450/750 V, SECAO NOMINAL 185 MM2                                                                                                                                                                                                                                                                                                                                                                                         </v>
          </cell>
          <cell r="C761" t="str">
            <v xml:space="preserve">M     </v>
          </cell>
          <cell r="D761">
            <v>191.18</v>
          </cell>
        </row>
        <row r="762">
          <cell r="A762">
            <v>991</v>
          </cell>
          <cell r="B762" t="str">
            <v xml:space="preserve">CABO DE COBRE, RIGIDO, CLASSE 2, ISOLACAO EM PVC/A, ANTICHAMA BWF-B, 1 CONDUTOR, 450/750 V, SECAO NOMINAL 240 MM2                                                                                                                                                                                                                                                                                                                                                                                         </v>
          </cell>
          <cell r="C762" t="str">
            <v xml:space="preserve">M     </v>
          </cell>
          <cell r="D762">
            <v>250.4</v>
          </cell>
        </row>
        <row r="763">
          <cell r="A763">
            <v>986</v>
          </cell>
          <cell r="B763" t="str">
            <v xml:space="preserve">CABO DE COBRE, RIGIDO, CLASSE 2, ISOLACAO EM PVC/A, ANTICHAMA BWF-B, 1 CONDUTOR, 450/750 V, SECAO NOMINAL 25 MM2                                                                                                                                                                                                                                                                                                                                                                                          </v>
          </cell>
          <cell r="C763" t="str">
            <v xml:space="preserve">M     </v>
          </cell>
          <cell r="D763">
            <v>23.88</v>
          </cell>
        </row>
        <row r="764">
          <cell r="A764">
            <v>987</v>
          </cell>
          <cell r="B764" t="str">
            <v xml:space="preserve">CABO DE COBRE, RIGIDO, CLASSE 2, ISOLACAO EM PVC/A, ANTICHAMA BWF-B, 1 CONDUTOR, 450/750 V, SECAO NOMINAL 35 MM2                                                                                                                                                                                                                                                                                                                                                                                          </v>
          </cell>
          <cell r="C764" t="str">
            <v xml:space="preserve">M     </v>
          </cell>
          <cell r="D764">
            <v>32.69</v>
          </cell>
        </row>
        <row r="765">
          <cell r="A765">
            <v>1007</v>
          </cell>
          <cell r="B765" t="str">
            <v xml:space="preserve">CABO DE COBRE, RIGIDO, CLASSE 2, ISOLACAO EM PVC/A, ANTICHAMA BWF-B, 1 CONDUTOR, 450/750 V, SECAO NOMINAL 50 MM2                                                                                                                                                                                                                                                                                                                                                                                          </v>
          </cell>
          <cell r="C765" t="str">
            <v xml:space="preserve">M     </v>
          </cell>
          <cell r="D765">
            <v>45.26</v>
          </cell>
        </row>
        <row r="766">
          <cell r="A766">
            <v>1008</v>
          </cell>
          <cell r="B766" t="str">
            <v xml:space="preserve">CABO DE COBRE, RIGIDO, CLASSE 2, ISOLACAO EM PVC/A, ANTICHAMA BWF-B, 1 CONDUTOR, 450/750 V, SECAO NOMINAL 6 MM2                                                                                                                                                                                                                                                                                                                                                                                           </v>
          </cell>
          <cell r="C766" t="str">
            <v xml:space="preserve">M     </v>
          </cell>
          <cell r="D766">
            <v>5.74</v>
          </cell>
        </row>
        <row r="767">
          <cell r="A767">
            <v>988</v>
          </cell>
          <cell r="B767" t="str">
            <v xml:space="preserve">CABO DE COBRE, RIGIDO, CLASSE 2, ISOLACAO EM PVC/A, ANTICHAMA BWF-B, 1 CONDUTOR, 450/750 V, SECAO NOMINAL 70 MM2                                                                                                                                                                                                                                                                                                                                                                                          </v>
          </cell>
          <cell r="C767" t="str">
            <v xml:space="preserve">M     </v>
          </cell>
          <cell r="D767">
            <v>62.4</v>
          </cell>
        </row>
        <row r="768">
          <cell r="A768">
            <v>989</v>
          </cell>
          <cell r="B768" t="str">
            <v xml:space="preserve">CABO DE COBRE, RIGIDO, CLASSE 2, ISOLACAO EM PVC/A, ANTICHAMA BWF-B, 1 CONDUTOR, 450/750 V, SECAO NOMINAL 95 MM2                                                                                                                                                                                                                                                                                                                                                                                          </v>
          </cell>
          <cell r="C768" t="str">
            <v xml:space="preserve">M     </v>
          </cell>
          <cell r="D768">
            <v>86.14</v>
          </cell>
        </row>
        <row r="769">
          <cell r="A769">
            <v>1006</v>
          </cell>
          <cell r="B769" t="str">
            <v xml:space="preserve">CABO DE COBRE, RIGIDO, CLASSE 2, ISOLACAO EM PVC, ANTI-CHAMA BWF-B, 1 CONDUTOR, 450/750 V, DIAMETRO 120 MM2                                                                                                                                                                                                                                                                                                                                                                                               </v>
          </cell>
          <cell r="C769" t="str">
            <v xml:space="preserve">M     </v>
          </cell>
          <cell r="D769">
            <v>115.48</v>
          </cell>
        </row>
        <row r="770">
          <cell r="A770">
            <v>43972</v>
          </cell>
          <cell r="B770" t="str">
            <v xml:space="preserve">CABO DE REDE, PAR TRANCADO U/UTP, 4 PARES, CATEGORIA 5E (CAT 5E), ISOLAMENTO PVC (CM)                                                                                                                                                                                                                                                                                                                                                                                                                     </v>
          </cell>
          <cell r="C770" t="str">
            <v xml:space="preserve">M     </v>
          </cell>
          <cell r="D770">
            <v>4</v>
          </cell>
        </row>
        <row r="771">
          <cell r="A771">
            <v>43971</v>
          </cell>
          <cell r="B771" t="str">
            <v xml:space="preserve">CABO DE REDE, PAR TRANCADO U/UTP, 4 PARES, CATEGORIA 5E (CAT 5E), ISOLAMENTO PVC (CMX)                                                                                                                                                                                                                                                                                                                                                                                                                    </v>
          </cell>
          <cell r="C771" t="str">
            <v xml:space="preserve">M     </v>
          </cell>
          <cell r="D771">
            <v>3.06</v>
          </cell>
        </row>
        <row r="772">
          <cell r="A772">
            <v>39598</v>
          </cell>
          <cell r="B772" t="str">
            <v xml:space="preserve">CABO DE REDE, PAR TRANCADO U/UTP, 4 PARES, CATEGORIA 5E (CAT 5E), ISOLAMENTO PVC (LSZH)                                                                                                                                                                                                                                                                                                                                                                                                                   </v>
          </cell>
          <cell r="C772" t="str">
            <v xml:space="preserve">M     </v>
          </cell>
          <cell r="D772">
            <v>5.67</v>
          </cell>
        </row>
        <row r="773">
          <cell r="A773">
            <v>43973</v>
          </cell>
          <cell r="B773" t="str">
            <v xml:space="preserve">CABO DE REDE, PAR TRANCADO U/UTP, 4 PARES, CATEGORIA 6 (CAT 6), ISOLAMENTO PVC (CM)                                                                                                                                                                                                                                                                                                                                                                                                                       </v>
          </cell>
          <cell r="C773" t="str">
            <v xml:space="preserve">M     </v>
          </cell>
          <cell r="D773">
            <v>4.1900000000000004</v>
          </cell>
        </row>
        <row r="774">
          <cell r="A774">
            <v>39599</v>
          </cell>
          <cell r="B774" t="str">
            <v xml:space="preserve">CABO DE REDE, PAR TRANCADO UTP, 4 PARES, CATEGORIA 6 (CAT 6), ISOLAMENTO PVC (LSZH)                                                                                                                                                                                                                                                                                                                                                                                                                       </v>
          </cell>
          <cell r="C774" t="str">
            <v xml:space="preserve">M     </v>
          </cell>
          <cell r="D774">
            <v>8.16</v>
          </cell>
        </row>
        <row r="775">
          <cell r="A775">
            <v>43832</v>
          </cell>
          <cell r="B775" t="str">
            <v xml:space="preserve">CABO ELETRONICO CATEGORIA 6A U/UTP 23AWG X 4P                                                                                                                                                                                                                                                                                                                                                                                                                                                             </v>
          </cell>
          <cell r="C775" t="str">
            <v xml:space="preserve">M     </v>
          </cell>
          <cell r="D775">
            <v>21.5</v>
          </cell>
        </row>
        <row r="776">
          <cell r="A776">
            <v>34602</v>
          </cell>
          <cell r="B776" t="str">
            <v xml:space="preserve">CABO FLEXIVEL PVC 750 V, 2 CONDUTORES DE 1,5 MM2                                                                                                                                                                                                                                                                                                                                                                                                                                                          </v>
          </cell>
          <cell r="C776" t="str">
            <v xml:space="preserve">M     </v>
          </cell>
          <cell r="D776">
            <v>3.95</v>
          </cell>
        </row>
        <row r="777">
          <cell r="A777">
            <v>34607</v>
          </cell>
          <cell r="B777" t="str">
            <v xml:space="preserve">CABO FLEXIVEL PVC 750 V, 2 CONDUTORES DE 4,0 MM2                                                                                                                                                                                                                                                                                                                                                                                                                                                          </v>
          </cell>
          <cell r="C777" t="str">
            <v xml:space="preserve">M     </v>
          </cell>
          <cell r="D777">
            <v>9.68</v>
          </cell>
        </row>
        <row r="778">
          <cell r="A778">
            <v>34609</v>
          </cell>
          <cell r="B778" t="str">
            <v xml:space="preserve">CABO FLEXIVEL PVC 750 V, 2 CONDUTORES DE 6,0 MM2                                                                                                                                                                                                                                                                                                                                                                                                                                                          </v>
          </cell>
          <cell r="C778" t="str">
            <v xml:space="preserve">M     </v>
          </cell>
          <cell r="D778">
            <v>14.08</v>
          </cell>
        </row>
        <row r="779">
          <cell r="A779">
            <v>34618</v>
          </cell>
          <cell r="B779" t="str">
            <v xml:space="preserve">CABO FLEXIVEL PVC 750 V, 3 CONDUTORES DE 1,5 MM2                                                                                                                                                                                                                                                                                                                                                                                                                                                          </v>
          </cell>
          <cell r="C779" t="str">
            <v xml:space="preserve">M     </v>
          </cell>
          <cell r="D779">
            <v>5.38</v>
          </cell>
        </row>
        <row r="780">
          <cell r="A780">
            <v>34621</v>
          </cell>
          <cell r="B780" t="str">
            <v xml:space="preserve">CABO FLEXIVEL PVC 750 V, 3 CONDUTORES DE 4,0 MM2                                                                                                                                                                                                                                                                                                                                                                                                                                                          </v>
          </cell>
          <cell r="C780" t="str">
            <v xml:space="preserve">M     </v>
          </cell>
          <cell r="D780">
            <v>13.35</v>
          </cell>
        </row>
        <row r="781">
          <cell r="A781">
            <v>34622</v>
          </cell>
          <cell r="B781" t="str">
            <v xml:space="preserve">CABO FLEXIVEL PVC 750 V, 3 CONDUTORES DE 6,0 MM2                                                                                                                                                                                                                                                                                                                                                                                                                                                          </v>
          </cell>
          <cell r="C781" t="str">
            <v xml:space="preserve">M     </v>
          </cell>
          <cell r="D781">
            <v>19.829999999999998</v>
          </cell>
        </row>
        <row r="782">
          <cell r="A782">
            <v>34624</v>
          </cell>
          <cell r="B782" t="str">
            <v xml:space="preserve">CABO FLEXIVEL PVC 750 V, 4 CONDUTORES DE 1,5 MM2                                                                                                                                                                                                                                                                                                                                                                                                                                                          </v>
          </cell>
          <cell r="C782" t="str">
            <v xml:space="preserve">M     </v>
          </cell>
          <cell r="D782">
            <v>7.19</v>
          </cell>
        </row>
        <row r="783">
          <cell r="A783">
            <v>34627</v>
          </cell>
          <cell r="B783" t="str">
            <v xml:space="preserve">CABO FLEXIVEL PVC 750 V, 4 CONDUTORES DE 4,0 MM2                                                                                                                                                                                                                                                                                                                                                                                                                                                          </v>
          </cell>
          <cell r="C783" t="str">
            <v xml:space="preserve">M     </v>
          </cell>
          <cell r="D783">
            <v>17.34</v>
          </cell>
        </row>
        <row r="784">
          <cell r="A784">
            <v>34629</v>
          </cell>
          <cell r="B784" t="str">
            <v xml:space="preserve">CABO FLEXIVEL PVC 750 V, 4 CONDUTORES DE 6,0 MM2                                                                                                                                                                                                                                                                                                                                                                                                                                                          </v>
          </cell>
          <cell r="C784" t="str">
            <v xml:space="preserve">M     </v>
          </cell>
          <cell r="D784">
            <v>26.49</v>
          </cell>
        </row>
        <row r="785">
          <cell r="A785">
            <v>39257</v>
          </cell>
          <cell r="B785" t="str">
            <v xml:space="preserve">CABO MULTIPOLAR DE COBRE, FLEXIVEL, CLASSE 4 OU 5, ISOLACAO EM HEPR, COBERTURA EM PVC-ST2, ANTICHAMA BWF-B, 0,6/1 KV, 3 CONDUTORES DE 1,5 MM2                                                                                                                                                                                                                                                                                                                                                             </v>
          </cell>
          <cell r="C785" t="str">
            <v xml:space="preserve">M     </v>
          </cell>
          <cell r="D785">
            <v>5.39</v>
          </cell>
        </row>
        <row r="786">
          <cell r="A786">
            <v>39261</v>
          </cell>
          <cell r="B786" t="str">
            <v xml:space="preserve">CABO MULTIPOLAR DE COBRE, FLEXIVEL, CLASSE 4 OU 5, ISOLACAO EM HEPR, COBERTURA EM PVC-ST2, ANTICHAMA BWF-B, 0,6/1 KV, 3 CONDUTORES DE 10 MM2                                                                                                                                                                                                                                                                                                                                                              </v>
          </cell>
          <cell r="C786" t="str">
            <v xml:space="preserve">M     </v>
          </cell>
          <cell r="D786">
            <v>30.87</v>
          </cell>
        </row>
        <row r="787">
          <cell r="A787">
            <v>39268</v>
          </cell>
          <cell r="B787" t="str">
            <v xml:space="preserve">CABO MULTIPOLAR DE COBRE, FLEXIVEL, CLASSE 4 OU 5, ISOLACAO EM HEPR, COBERTURA EM PVC-ST2, ANTICHAMA BWF-B, 0,6/1 KV, 3 CONDUTORES DE 120 MM2                                                                                                                                                                                                                                                                                                                                                             </v>
          </cell>
          <cell r="C787" t="str">
            <v xml:space="preserve">M     </v>
          </cell>
          <cell r="D787">
            <v>482.52</v>
          </cell>
        </row>
        <row r="788">
          <cell r="A788">
            <v>39262</v>
          </cell>
          <cell r="B788" t="str">
            <v xml:space="preserve">CABO MULTIPOLAR DE COBRE, FLEXIVEL, CLASSE 4 OU 5, ISOLACAO EM HEPR, COBERTURA EM PVC-ST2, ANTICHAMA BWF-B, 0,6/1 KV, 3 CONDUTORES DE 16 MM2                                                                                                                                                                                                                                                                                                                                                              </v>
          </cell>
          <cell r="C788" t="str">
            <v xml:space="preserve">M     </v>
          </cell>
          <cell r="D788">
            <v>49.16</v>
          </cell>
        </row>
        <row r="789">
          <cell r="A789">
            <v>39258</v>
          </cell>
          <cell r="B789" t="str">
            <v xml:space="preserve">CABO MULTIPOLAR DE COBRE, FLEXIVEL, CLASSE 4 OU 5, ISOLACAO EM HEPR, COBERTURA EM PVC-ST2, ANTICHAMA BWF-B, 0,6/1 KV, 3 CONDUTORES DE 2,5 MM2                                                                                                                                                                                                                                                                                                                                                             </v>
          </cell>
          <cell r="C789" t="str">
            <v xml:space="preserve">M     </v>
          </cell>
          <cell r="D789">
            <v>8.1300000000000008</v>
          </cell>
        </row>
        <row r="790">
          <cell r="A790">
            <v>39263</v>
          </cell>
          <cell r="B790" t="str">
            <v xml:space="preserve">CABO MULTIPOLAR DE COBRE, FLEXIVEL, CLASSE 4 OU 5, ISOLACAO EM HEPR, COBERTURA EM PVC-ST2, ANTICHAMA BWF-B, 0,6/1 KV, 3 CONDUTORES DE 25 MM2                                                                                                                                                                                                                                                                                                                                                              </v>
          </cell>
          <cell r="C790" t="str">
            <v xml:space="preserve">M     </v>
          </cell>
          <cell r="D790">
            <v>85</v>
          </cell>
        </row>
        <row r="791">
          <cell r="A791">
            <v>39264</v>
          </cell>
          <cell r="B791" t="str">
            <v xml:space="preserve">CABO MULTIPOLAR DE COBRE, FLEXIVEL, CLASSE 4 OU 5, ISOLACAO EM HEPR, COBERTURA EM PVC-ST2, ANTICHAMA BWF-B, 0,6/1 KV, 3 CONDUTORES DE 35 MM2                                                                                                                                                                                                                                                                                                                                                              </v>
          </cell>
          <cell r="C791" t="str">
            <v xml:space="preserve">M     </v>
          </cell>
          <cell r="D791">
            <v>117.75</v>
          </cell>
        </row>
        <row r="792">
          <cell r="A792">
            <v>39259</v>
          </cell>
          <cell r="B792" t="str">
            <v xml:space="preserve">CABO MULTIPOLAR DE COBRE, FLEXIVEL, CLASSE 4 OU 5, ISOLACAO EM HEPR, COBERTURA EM PVC-ST2, ANTICHAMA BWF-B, 0,6/1 KV, 3 CONDUTORES DE 4 MM2                                                                                                                                                                                                                                                                                                                                                               </v>
          </cell>
          <cell r="C792" t="str">
            <v xml:space="preserve">M     </v>
          </cell>
          <cell r="D792">
            <v>12.51</v>
          </cell>
        </row>
        <row r="793">
          <cell r="A793">
            <v>39265</v>
          </cell>
          <cell r="B793" t="str">
            <v xml:space="preserve">CABO MULTIPOLAR DE COBRE, FLEXIVEL, CLASSE 4 OU 5, ISOLACAO EM HEPR, COBERTURA EM PVC-ST2, ANTICHAMA BWF-B, 0,6/1 KV, 3 CONDUTORES DE 50 MM2                                                                                                                                                                                                                                                                                                                                                              </v>
          </cell>
          <cell r="C793" t="str">
            <v xml:space="preserve">M     </v>
          </cell>
          <cell r="D793">
            <v>159.87</v>
          </cell>
        </row>
        <row r="794">
          <cell r="A794">
            <v>39260</v>
          </cell>
          <cell r="B794" t="str">
            <v xml:space="preserve">CABO MULTIPOLAR DE COBRE, FLEXIVEL, CLASSE 4 OU 5, ISOLACAO EM HEPR, COBERTURA EM PVC-ST2, ANTICHAMA BWF-B, 0,6/1 KV, 3 CONDUTORES DE 6 MM2                                                                                                                                                                                                                                                                                                                                                               </v>
          </cell>
          <cell r="C794" t="str">
            <v xml:space="preserve">M     </v>
          </cell>
          <cell r="D794">
            <v>19.16</v>
          </cell>
        </row>
        <row r="795">
          <cell r="A795">
            <v>39266</v>
          </cell>
          <cell r="B795" t="str">
            <v xml:space="preserve">CABO MULTIPOLAR DE COBRE, FLEXIVEL, CLASSE 4 OU 5, ISOLACAO EM HEPR, COBERTURA EM PVC-ST2, ANTICHAMA BWF-B, 0,6/1 KV, 3 CONDUTORES DE 70 MM2                                                                                                                                                                                                                                                                                                                                                              </v>
          </cell>
          <cell r="C795" t="str">
            <v xml:space="preserve">M     </v>
          </cell>
          <cell r="D795">
            <v>241.24</v>
          </cell>
        </row>
        <row r="796">
          <cell r="A796">
            <v>39267</v>
          </cell>
          <cell r="B796" t="str">
            <v xml:space="preserve">CABO MULTIPOLAR DE COBRE, FLEXIVEL, CLASSE 4 OU 5, ISOLACAO EM HEPR, COBERTURA EM PVC-ST2, ANTICHAMA BWF-B, 0,6/1 KV, 3 CONDUTORES DE 95 MM2                                                                                                                                                                                                                                                                                                                                                              </v>
          </cell>
          <cell r="C796" t="str">
            <v xml:space="preserve">M     </v>
          </cell>
          <cell r="D796">
            <v>301.61</v>
          </cell>
        </row>
        <row r="797">
          <cell r="A797">
            <v>11901</v>
          </cell>
          <cell r="B797" t="str">
            <v xml:space="preserve">CABO TELEFONICO CCI 50, 1 PAR, USO INTERNO, SEM BLINDAGEM                                                                                                                                                                                                                                                                                                                                                                                                                                                 </v>
          </cell>
          <cell r="C797" t="str">
            <v xml:space="preserve">M     </v>
          </cell>
          <cell r="D797">
            <v>0.73</v>
          </cell>
        </row>
        <row r="798">
          <cell r="A798">
            <v>11902</v>
          </cell>
          <cell r="B798" t="str">
            <v xml:space="preserve">CABO TELEFONICO CCI 50, 2 PARES, USO INTERNO, SEM BLINDAGEM                                                                                                                                                                                                                                                                                                                                                                                                                                               </v>
          </cell>
          <cell r="C798" t="str">
            <v xml:space="preserve">M     </v>
          </cell>
          <cell r="D798">
            <v>1.41</v>
          </cell>
        </row>
        <row r="799">
          <cell r="A799">
            <v>11903</v>
          </cell>
          <cell r="B799" t="str">
            <v xml:space="preserve">CABO TELEFONICO CCI 50, 3 PARES, USO INTERNO, SEM BLINDAGEM                                                                                                                                                                                                                                                                                                                                                                                                                                               </v>
          </cell>
          <cell r="C799" t="str">
            <v xml:space="preserve">M     </v>
          </cell>
          <cell r="D799">
            <v>1.49</v>
          </cell>
        </row>
        <row r="800">
          <cell r="A800">
            <v>11904</v>
          </cell>
          <cell r="B800" t="str">
            <v xml:space="preserve">CABO TELEFONICO CCI 50, 4 PARES, USO INTERNO, SEM BLINDAGEM                                                                                                                                                                                                                                                                                                                                                                                                                                               </v>
          </cell>
          <cell r="C800" t="str">
            <v xml:space="preserve">M     </v>
          </cell>
          <cell r="D800">
            <v>2.2599999999999998</v>
          </cell>
        </row>
        <row r="801">
          <cell r="A801">
            <v>11905</v>
          </cell>
          <cell r="B801" t="str">
            <v xml:space="preserve">CABO TELEFONICO CCI 50, 5 PARES, USO INTERNO, SEM BLINDAGEM                                                                                                                                                                                                                                                                                                                                                                                                                                               </v>
          </cell>
          <cell r="C801" t="str">
            <v xml:space="preserve">M     </v>
          </cell>
          <cell r="D801">
            <v>2.75</v>
          </cell>
        </row>
        <row r="802">
          <cell r="A802">
            <v>11906</v>
          </cell>
          <cell r="B802" t="str">
            <v xml:space="preserve">CABO TELEFONICO CCI 50, 6 PARES, USO INTERNO, SEM BLINDAGEM                                                                                                                                                                                                                                                                                                                                                                                                                                               </v>
          </cell>
          <cell r="C802" t="str">
            <v xml:space="preserve">M     </v>
          </cell>
          <cell r="D802">
            <v>3.5</v>
          </cell>
        </row>
        <row r="803">
          <cell r="A803">
            <v>11919</v>
          </cell>
          <cell r="B803" t="str">
            <v xml:space="preserve">CABO TELEFONICO CI 50, 10 PARES, USO INTERNO                                                                                                                                                                                                                                                                                                                                                                                                                                                              </v>
          </cell>
          <cell r="C803" t="str">
            <v xml:space="preserve">M     </v>
          </cell>
          <cell r="D803">
            <v>6.42</v>
          </cell>
        </row>
        <row r="804">
          <cell r="A804">
            <v>11920</v>
          </cell>
          <cell r="B804" t="str">
            <v xml:space="preserve">CABO TELEFONICO CI 50, 20 PARES, USO INTERNO                                                                                                                                                                                                                                                                                                                                                                                                                                                              </v>
          </cell>
          <cell r="C804" t="str">
            <v xml:space="preserve">M     </v>
          </cell>
          <cell r="D804">
            <v>12.19</v>
          </cell>
        </row>
        <row r="805">
          <cell r="A805">
            <v>11924</v>
          </cell>
          <cell r="B805" t="str">
            <v xml:space="preserve">CABO TELEFONICO CI 50, 200 PARES, USO INTERNO                                                                                                                                                                                                                                                                                                                                                                                                                                                             </v>
          </cell>
          <cell r="C805" t="str">
            <v xml:space="preserve">M     </v>
          </cell>
          <cell r="D805">
            <v>102.37</v>
          </cell>
        </row>
        <row r="806">
          <cell r="A806">
            <v>11921</v>
          </cell>
          <cell r="B806" t="str">
            <v xml:space="preserve">CABO TELEFONICO CI 50, 30 PARES, USO INTERNO                                                                                                                                                                                                                                                                                                                                                                                                                                                              </v>
          </cell>
          <cell r="C806" t="str">
            <v xml:space="preserve">M     </v>
          </cell>
          <cell r="D806">
            <v>17.84</v>
          </cell>
        </row>
        <row r="807">
          <cell r="A807">
            <v>11922</v>
          </cell>
          <cell r="B807" t="str">
            <v xml:space="preserve">CABO TELEFONICO CI 50, 50 PARES, USO INTERNO                                                                                                                                                                                                                                                                                                                                                                                                                                                              </v>
          </cell>
          <cell r="C807" t="str">
            <v xml:space="preserve">M     </v>
          </cell>
          <cell r="D807">
            <v>28.85</v>
          </cell>
        </row>
        <row r="808">
          <cell r="A808">
            <v>11923</v>
          </cell>
          <cell r="B808" t="str">
            <v xml:space="preserve">CABO TELEFONICO CI 50, 75 PARES, USO INTERNO                                                                                                                                                                                                                                                                                                                                                                                                                                                              </v>
          </cell>
          <cell r="C808" t="str">
            <v xml:space="preserve">M     </v>
          </cell>
          <cell r="D808">
            <v>42.24</v>
          </cell>
        </row>
        <row r="809">
          <cell r="A809">
            <v>11916</v>
          </cell>
          <cell r="B809" t="str">
            <v xml:space="preserve">CABO TELEFONICO CTP - APL - 50, 10 PARES, USO EXTERNO                                                                                                                                                                                                                                                                                                                                                                                                                                                     </v>
          </cell>
          <cell r="C809" t="str">
            <v xml:space="preserve">M     </v>
          </cell>
          <cell r="D809">
            <v>8.7799999999999994</v>
          </cell>
        </row>
        <row r="810">
          <cell r="A810">
            <v>11914</v>
          </cell>
          <cell r="B810" t="str">
            <v xml:space="preserve">CABO TELEFONICO CTP - APL - 50, 100 PARES, USO EXTERNO                                                                                                                                                                                                                                                                                                                                                                                                                                                    </v>
          </cell>
          <cell r="C810" t="str">
            <v xml:space="preserve">M     </v>
          </cell>
          <cell r="D810">
            <v>63.28</v>
          </cell>
        </row>
        <row r="811">
          <cell r="A811">
            <v>11917</v>
          </cell>
          <cell r="B811" t="str">
            <v xml:space="preserve">CABO TELEFONICO CTP - APL - 50, 20 PARES, USO EXTERNO                                                                                                                                                                                                                                                                                                                                                                                                                                                     </v>
          </cell>
          <cell r="C811" t="str">
            <v xml:space="preserve">M     </v>
          </cell>
          <cell r="D811">
            <v>15.47</v>
          </cell>
        </row>
        <row r="812">
          <cell r="A812">
            <v>11918</v>
          </cell>
          <cell r="B812" t="str">
            <v xml:space="preserve">CABO TELEFONICO CTP - APL - 50, 30 PARES, USO EXTERNO                                                                                                                                                                                                                                                                                                                                                                                                                                                     </v>
          </cell>
          <cell r="C812" t="str">
            <v xml:space="preserve">M     </v>
          </cell>
          <cell r="D812">
            <v>18.350000000000001</v>
          </cell>
        </row>
        <row r="813">
          <cell r="A813">
            <v>37734</v>
          </cell>
          <cell r="B813" t="str">
            <v xml:space="preserve">CACAMBA METALICA BASCULANTE COM CAPACIDADE DE 10 M3 (INCLUI MONTAGEM, NAO INCLUI CAMINHAO)                                                                                                                                                                                                                                                                                                                                                                                                                </v>
          </cell>
          <cell r="C813" t="str">
            <v xml:space="preserve">UN    </v>
          </cell>
          <cell r="D813">
            <v>68600.45</v>
          </cell>
        </row>
        <row r="814">
          <cell r="A814">
            <v>42251</v>
          </cell>
          <cell r="B814" t="str">
            <v xml:space="preserve">CACAMBA METALICA BASCULANTE COM CAPACIDADE DE 12 M3 (INCLUI MONTAGEM, NAO INCLUI CAMINHAO)                                                                                                                                                                                                                                                                                                                                                                                                                </v>
          </cell>
          <cell r="C814" t="str">
            <v xml:space="preserve">UN    </v>
          </cell>
          <cell r="D814">
            <v>77900</v>
          </cell>
        </row>
        <row r="815">
          <cell r="A815">
            <v>37733</v>
          </cell>
          <cell r="B815" t="str">
            <v xml:space="preserve">CACAMBA METALICA BASCULANTE COM CAPACIDADE DE 6 M3 (INCLUI MONTAGEM, NAO INCLUI CAMINHAO)                                                                                                                                                                                                                                                                                                                                                                                                                 </v>
          </cell>
          <cell r="C815" t="str">
            <v xml:space="preserve">UN    </v>
          </cell>
          <cell r="D815">
            <v>51436.36</v>
          </cell>
        </row>
        <row r="816">
          <cell r="A816">
            <v>37735</v>
          </cell>
          <cell r="B816" t="str">
            <v xml:space="preserve">CACAMBA METALICA BASCULANTE COM CAPACIDADE DE 8 M3 (INCLUI MONTAGEM, NAO INCLUI CAMINHAO)                                                                                                                                                                                                                                                                                                                                                                                                                 </v>
          </cell>
          <cell r="C816" t="str">
            <v xml:space="preserve">UN    </v>
          </cell>
          <cell r="D816">
            <v>61980.81</v>
          </cell>
        </row>
        <row r="817">
          <cell r="A817">
            <v>5090</v>
          </cell>
          <cell r="B817" t="str">
            <v xml:space="preserve">CADEADO SIMPLES, CORPO EM LATAO MACICO, COM LARGURA DE 25 MM E ALTURA DE APROX 25 MM, HASTE CEMENTADA (NAO LONGA), EM ACO TEMPERADO COM DIAMETRO DE APROX 5,0 MM, INCLUINDO 2 CHAVES                                                                                                                                                                                                                                                                                                                      </v>
          </cell>
          <cell r="C817" t="str">
            <v xml:space="preserve">UN    </v>
          </cell>
          <cell r="D817">
            <v>19.920000000000002</v>
          </cell>
        </row>
        <row r="818">
          <cell r="A818">
            <v>5085</v>
          </cell>
          <cell r="B818" t="str">
            <v xml:space="preserve">CADEADO SIMPLES, CORPO EM LATAO MACICO, COM LARGURA DE 35 MM E ALTURA DE APROX 30 MM, HASTE CEMENTADA (NAO LONGA), EM ACO TEMPERADO COM DIAMETRO DE APROX 6,0 MM, INCLUINDO 2 CHAVES                                                                                                                                                                                                                                                                                                                      </v>
          </cell>
          <cell r="C818" t="str">
            <v xml:space="preserve">UN    </v>
          </cell>
          <cell r="D818">
            <v>29.65</v>
          </cell>
        </row>
        <row r="819">
          <cell r="A819">
            <v>43603</v>
          </cell>
          <cell r="B819" t="str">
            <v xml:space="preserve">CADEADO SIMPLES, CORPO EM LATAO MACICO, COM LARGURA DE 50 MM E ALTURA DE APROX 40 MM, HASTE CEMENTADA EM ACO TEMPERADO COM DIAMETRO DE APROX 8,0 MM, INCLUINDO 2 CHAVES                                                                                                                                                                                                                                                                                                                                   </v>
          </cell>
          <cell r="C819" t="str">
            <v xml:space="preserve">UN    </v>
          </cell>
          <cell r="D819">
            <v>42.36</v>
          </cell>
        </row>
        <row r="820">
          <cell r="A820">
            <v>38374</v>
          </cell>
          <cell r="B820" t="str">
            <v xml:space="preserve">CADEIRA SUSPENSA MANUAL / BALANCIM INDIVIDUAL (NBR 14751)                                                                                                                                                                                                                                                                                                                                                                                                                                                 </v>
          </cell>
          <cell r="C820" t="str">
            <v xml:space="preserve">UN    </v>
          </cell>
          <cell r="D820">
            <v>1238.1400000000001</v>
          </cell>
        </row>
        <row r="821">
          <cell r="A821">
            <v>20212</v>
          </cell>
          <cell r="B821" t="str">
            <v xml:space="preserve">CAIBRO APARELHADO *6 X 8* CM, EM MACARANDUBA/MASSARANDUBA, ANGELIM OU EQUIVALENTE DA REGIAO                                                                                                                                                                                                                                                                                                                                                                                                               </v>
          </cell>
          <cell r="C821" t="str">
            <v xml:space="preserve">M     </v>
          </cell>
          <cell r="D821">
            <v>24.93</v>
          </cell>
        </row>
        <row r="822">
          <cell r="A822">
            <v>20209</v>
          </cell>
          <cell r="B822" t="str">
            <v xml:space="preserve">CAIBRO APARELHADO *7,5 X 7,5* CM, EM MACARANDUBA/MASSARANDUBA, ANGELIM OU EQUIVALENTE DA REGIAO                                                                                                                                                                                                                                                                                                                                                                                                           </v>
          </cell>
          <cell r="C822" t="str">
            <v xml:space="preserve">M     </v>
          </cell>
          <cell r="D822">
            <v>29.78</v>
          </cell>
        </row>
        <row r="823">
          <cell r="A823">
            <v>4430</v>
          </cell>
          <cell r="B823" t="str">
            <v xml:space="preserve">CAIBRO NAO APARELHADO *5 X 6* CM, EM MACARANDUBA/MASSARANDUBA, ANGELIM OU EQUIVALENTE DA REGIAO - BRUTA                                                                                                                                                                                                                                                                                                                                                                                                   </v>
          </cell>
          <cell r="C823" t="str">
            <v xml:space="preserve">M     </v>
          </cell>
          <cell r="D823">
            <v>14.59</v>
          </cell>
        </row>
        <row r="824">
          <cell r="A824">
            <v>4433</v>
          </cell>
          <cell r="B824" t="str">
            <v xml:space="preserve">CAIBRO NAO APARELHADO *6 X 6* CM, EM MACARANDUBA/MASSARANDUBA, ANGELIM OU EQUIVALENTE DA REGIAO - BRUTA                                                                                                                                                                                                                                                                                                                                                                                                   </v>
          </cell>
          <cell r="C824" t="str">
            <v xml:space="preserve">M     </v>
          </cell>
          <cell r="D824">
            <v>28.53</v>
          </cell>
        </row>
        <row r="825">
          <cell r="A825">
            <v>4400</v>
          </cell>
          <cell r="B825" t="str">
            <v xml:space="preserve">CAIBRO NAO APARELHADO, *6 X 8* CM, EM MACARANDUBA/MASSARANDUBA, ANGELIM OU EQUIVALENTE DA REGIAO - BRUTA                                                                                                                                                                                                                                                                                                                                                                                                  </v>
          </cell>
          <cell r="C825" t="str">
            <v xml:space="preserve">M     </v>
          </cell>
          <cell r="D825">
            <v>23.22</v>
          </cell>
        </row>
        <row r="826">
          <cell r="A826">
            <v>2729</v>
          </cell>
          <cell r="B826" t="str">
            <v xml:space="preserve">CAIBRO ROLICO DE MADEIRA TRATADA, D = 4 A 7 CM, H = 3,00 M, EM EUCALIPTO OU EQUIVALENTE DA REGIAO                                                                                                                                                                                                                                                                                                                                                                                                         </v>
          </cell>
          <cell r="C826" t="str">
            <v xml:space="preserve">UN    </v>
          </cell>
          <cell r="D826">
            <v>31.03</v>
          </cell>
        </row>
        <row r="827">
          <cell r="A827">
            <v>4513</v>
          </cell>
          <cell r="B827" t="str">
            <v xml:space="preserve">CAIBRO 5 X 5 CM EM PINUS, MISTA OU EQUIVALENTE DA REGIAO - BRUTA                                                                                                                                                                                                                                                                                                                                                                                                                                          </v>
          </cell>
          <cell r="C827" t="str">
            <v xml:space="preserve">M     </v>
          </cell>
          <cell r="D827">
            <v>4.79</v>
          </cell>
        </row>
        <row r="828">
          <cell r="A828">
            <v>37106</v>
          </cell>
          <cell r="B828" t="str">
            <v xml:space="preserve">CAIXA D'AGUA / RESERVATORIO EM POLIESTER REFORCADO COM FIBRA DE VIDRO, 10000 LITROS, COM TAMPA                                                                                                                                                                                                                                                                                                                                                                                                            </v>
          </cell>
          <cell r="C828" t="str">
            <v xml:space="preserve">UN    </v>
          </cell>
          <cell r="D828">
            <v>5282.97</v>
          </cell>
        </row>
        <row r="829">
          <cell r="A829">
            <v>11869</v>
          </cell>
          <cell r="B829" t="str">
            <v xml:space="preserve">CAIXA D'AGUA / RESERVATORIO EM POLIESTER REFORCADO COM FIBRA DE VIDRO, 1500 LITROS, COM TAMPA                                                                                                                                                                                                                                                                                                                                                                                                             </v>
          </cell>
          <cell r="C829" t="str">
            <v xml:space="preserve">UN    </v>
          </cell>
          <cell r="D829">
            <v>1056.5899999999999</v>
          </cell>
        </row>
        <row r="830">
          <cell r="A830">
            <v>43981</v>
          </cell>
          <cell r="B830" t="str">
            <v xml:space="preserve">CAIXA D'AGUA / RESERVATORIO EM POLIESTER REFORCADO COM FIBRA DE VIDRO, 15000 LITROS, COM TAMPA                                                                                                                                                                                                                                                                                                                                                                                                            </v>
          </cell>
          <cell r="C830" t="str">
            <v xml:space="preserve">UN    </v>
          </cell>
          <cell r="D830">
            <v>7961.39</v>
          </cell>
        </row>
        <row r="831">
          <cell r="A831">
            <v>37104</v>
          </cell>
          <cell r="B831" t="str">
            <v xml:space="preserve">CAIXA D'AGUA / RESERVATORIO EM POLIESTER REFORCADO COM FIBRA DE VIDRO, 2000 LITROS, COM TAMPA                                                                                                                                                                                                                                                                                                                                                                                                             </v>
          </cell>
          <cell r="C831" t="str">
            <v xml:space="preserve">UN    </v>
          </cell>
          <cell r="D831">
            <v>1326.04</v>
          </cell>
        </row>
        <row r="832">
          <cell r="A832">
            <v>43982</v>
          </cell>
          <cell r="B832" t="str">
            <v xml:space="preserve">CAIXA D'AGUA / RESERVATORIO EM POLIESTER REFORCADO COM FIBRA DE VIDRO, 20000 LITROS, COM TAMPA                                                                                                                                                                                                                                                                                                                                                                                                            </v>
          </cell>
          <cell r="C832" t="str">
            <v xml:space="preserve">UN    </v>
          </cell>
          <cell r="D832">
            <v>12576.99</v>
          </cell>
        </row>
        <row r="833">
          <cell r="A833">
            <v>43978</v>
          </cell>
          <cell r="B833" t="str">
            <v xml:space="preserve">CAIXA D'AGUA / RESERVATORIO EM POLIESTER REFORCADO COM FIBRA DE VIDRO, 3000 LITROS, COM TAMPA                                                                                                                                                                                                                                                                                                                                                                                                             </v>
          </cell>
          <cell r="C833" t="str">
            <v xml:space="preserve">UN    </v>
          </cell>
          <cell r="D833">
            <v>1965.17</v>
          </cell>
        </row>
        <row r="834">
          <cell r="A834">
            <v>11871</v>
          </cell>
          <cell r="B834" t="str">
            <v xml:space="preserve">CAIXA D'AGUA / RESERVATORIO EM POLIESTER REFORCADO COM FIBRA DE VIDRO, 500 LITROS, COM TAMPA                                                                                                                                                                                                                                                                                                                                                                                                              </v>
          </cell>
          <cell r="C834" t="str">
            <v xml:space="preserve">UN    </v>
          </cell>
          <cell r="D834">
            <v>492.53</v>
          </cell>
        </row>
        <row r="835">
          <cell r="A835">
            <v>37105</v>
          </cell>
          <cell r="B835" t="str">
            <v xml:space="preserve">CAIXA D'AGUA / RESERVATORIO EM POLIESTER REFORCADO COM FIBRA DE VIDRO, 5000 LITROS, COM TAMPA                                                                                                                                                                                                                                                                                                                                                                                                             </v>
          </cell>
          <cell r="C835" t="str">
            <v xml:space="preserve">UN    </v>
          </cell>
          <cell r="D835">
            <v>3030.52</v>
          </cell>
        </row>
        <row r="836">
          <cell r="A836">
            <v>43980</v>
          </cell>
          <cell r="B836" t="str">
            <v xml:space="preserve">CAIXA D'AGUA / RESERVATORIO EM POLIESTER REFORCADO COM FIBRA DE VIDRO, 7000 LITROS, COM TAMPA                                                                                                                                                                                                                                                                                                                                                                                                             </v>
          </cell>
          <cell r="C836" t="str">
            <v xml:space="preserve">UN    </v>
          </cell>
          <cell r="D836">
            <v>3774.19</v>
          </cell>
        </row>
        <row r="837">
          <cell r="A837">
            <v>43979</v>
          </cell>
          <cell r="B837" t="str">
            <v xml:space="preserve">CAIXA D'AGUA / RESERVATORIO EM POLIESTER REFORCADO COM FIBRA DE VIDRO, 750 LITROS, COM TAMPA                                                                                                                                                                                                                                                                                                                                                                                                              </v>
          </cell>
          <cell r="C837" t="str">
            <v xml:space="preserve">UN    </v>
          </cell>
          <cell r="D837">
            <v>709.13</v>
          </cell>
        </row>
        <row r="838">
          <cell r="A838">
            <v>11868</v>
          </cell>
          <cell r="B838" t="str">
            <v xml:space="preserve">CAIXA D'AGUA / RESERVATORIO EM POLIESTER REFORCADO COM FIBRA DE VIDRO,1000 LITROS, COM TAMPA                                                                                                                                                                                                                                                                                                                                                                                                              </v>
          </cell>
          <cell r="C838" t="str">
            <v xml:space="preserve">UN    </v>
          </cell>
          <cell r="D838">
            <v>685.8</v>
          </cell>
        </row>
        <row r="839">
          <cell r="A839">
            <v>34636</v>
          </cell>
          <cell r="B839" t="str">
            <v xml:space="preserve">CAIXA D'AGUA / RESERVATORIO EM POLIETILENO, 1000 LITROS, COM TAMPA                                                                                                                                                                                                                                                                                                                                                                                                                                        </v>
          </cell>
          <cell r="C839" t="str">
            <v xml:space="preserve">UN    </v>
          </cell>
          <cell r="D839">
            <v>487.01</v>
          </cell>
        </row>
        <row r="840">
          <cell r="A840">
            <v>34639</v>
          </cell>
          <cell r="B840" t="str">
            <v xml:space="preserve">CAIXA D'AGUA / RESERVATORIO EM POLIETILENO, 1500 LITROS, COM TAMPA                                                                                                                                                                                                                                                                                                                                                                                                                                        </v>
          </cell>
          <cell r="C840" t="str">
            <v xml:space="preserve">UN    </v>
          </cell>
          <cell r="D840">
            <v>1124.0999999999999</v>
          </cell>
        </row>
        <row r="841">
          <cell r="A841">
            <v>34640</v>
          </cell>
          <cell r="B841" t="str">
            <v xml:space="preserve">CAIXA D'AGUA / RESERVATORIO EM POLIETILENO, 2000 LITROS, COM TAMPA                                                                                                                                                                                                                                                                                                                                                                                                                                        </v>
          </cell>
          <cell r="C841" t="str">
            <v xml:space="preserve">UN    </v>
          </cell>
          <cell r="D841">
            <v>1275.1199999999999</v>
          </cell>
        </row>
        <row r="842">
          <cell r="A842">
            <v>43977</v>
          </cell>
          <cell r="B842" t="str">
            <v xml:space="preserve">CAIXA D'AGUA / RESERVATORIO EM POLIETILENO, 3000 LITROS, COM TAMPA                                                                                                                                                                                                                                                                                                                                                                                                                                        </v>
          </cell>
          <cell r="C842" t="str">
            <v xml:space="preserve">UN    </v>
          </cell>
          <cell r="D842">
            <v>2198.23</v>
          </cell>
        </row>
        <row r="843">
          <cell r="A843">
            <v>34637</v>
          </cell>
          <cell r="B843" t="str">
            <v xml:space="preserve">CAIXA D'AGUA / RESERVATORIO EM POLIETILENO, 500 LITROS, COM TAMPA                                                                                                                                                                                                                                                                                                                                                                                                                                         </v>
          </cell>
          <cell r="C843" t="str">
            <v xml:space="preserve">UN    </v>
          </cell>
          <cell r="D843">
            <v>294.52</v>
          </cell>
        </row>
        <row r="844">
          <cell r="A844">
            <v>34638</v>
          </cell>
          <cell r="B844" t="str">
            <v xml:space="preserve">CAIXA D'AGUA / RESERVATORIO EM POLIETILENO, 750 LITROS, COM TAMPA                                                                                                                                                                                                                                                                                                                                                                                                                                         </v>
          </cell>
          <cell r="C844" t="str">
            <v xml:space="preserve">UN    </v>
          </cell>
          <cell r="D844">
            <v>455.56</v>
          </cell>
        </row>
        <row r="845">
          <cell r="A845">
            <v>34641</v>
          </cell>
          <cell r="B845" t="str">
            <v xml:space="preserve">CAIXA DE ATERRAMENTO EM CONCRETO PRE-MOLDADO, DIAMETRO DE 0,30 M E ALTURA DE 0,35 M, SEM FUNDO E COM TAMPA                                                                                                                                                                                                                                                                                                                                                                                                </v>
          </cell>
          <cell r="C845" t="str">
            <v xml:space="preserve">UN    </v>
          </cell>
          <cell r="D845">
            <v>69.95</v>
          </cell>
        </row>
        <row r="846">
          <cell r="A846">
            <v>43434</v>
          </cell>
          <cell r="B846" t="str">
            <v xml:space="preserve">CAIXA DE CONCRETO ARMADO PRE-MOLDADO, COM FUNDO E SEM TAMPA, DIMENSOES DE 0,30 X 0,30 X 0,30 M                                                                                                                                                                                                                                                                                                                                                                                                            </v>
          </cell>
          <cell r="C846" t="str">
            <v xml:space="preserve">UN    </v>
          </cell>
          <cell r="D846">
            <v>75.63</v>
          </cell>
        </row>
        <row r="847">
          <cell r="A847">
            <v>43435</v>
          </cell>
          <cell r="B847" t="str">
            <v xml:space="preserve">CAIXA DE CONCRETO ARMADO PRE-MOLDADO, COM FUNDO E SEM TAMPA, DIMENSOES DE 0,40 X 0,40 X 0,40 M                                                                                                                                                                                                                                                                                                                                                                                                            </v>
          </cell>
          <cell r="C847" t="str">
            <v xml:space="preserve">UN    </v>
          </cell>
          <cell r="D847">
            <v>138.65</v>
          </cell>
        </row>
        <row r="848">
          <cell r="A848">
            <v>43436</v>
          </cell>
          <cell r="B848" t="str">
            <v xml:space="preserve">CAIXA DE CONCRETO ARMADO PRE-MOLDADO, COM FUNDO E SEM TAMPA, DIMENSOES DE 0,60 X 0,60 X 0,50 M                                                                                                                                                                                                                                                                                                                                                                                                            </v>
          </cell>
          <cell r="C848" t="str">
            <v xml:space="preserve">UN    </v>
          </cell>
          <cell r="D848">
            <v>242.64</v>
          </cell>
        </row>
        <row r="849">
          <cell r="A849">
            <v>43437</v>
          </cell>
          <cell r="B849" t="str">
            <v xml:space="preserve">CAIXA DE CONCRETO ARMADO PRE-MOLDADO, COM FUNDO E SEM TAMPA, DIMENSOES DE 0,80 X 0,80 X 0,50 M                                                                                                                                                                                                                                                                                                                                                                                                            </v>
          </cell>
          <cell r="C849" t="str">
            <v xml:space="preserve">UN    </v>
          </cell>
          <cell r="D849">
            <v>439.91</v>
          </cell>
        </row>
        <row r="850">
          <cell r="A850">
            <v>43438</v>
          </cell>
          <cell r="B850" t="str">
            <v xml:space="preserve">CAIXA DE CONCRETO ARMADO PRE-MOLDADO, COM FUNDO E SEM TAMPA, DIMENSOES DE 1,00 X 1,00 X 0,50 M                                                                                                                                                                                                                                                                                                                                                                                                            </v>
          </cell>
          <cell r="C850" t="str">
            <v xml:space="preserve">UN    </v>
          </cell>
          <cell r="D850">
            <v>787.81</v>
          </cell>
        </row>
        <row r="851">
          <cell r="A851">
            <v>41627</v>
          </cell>
          <cell r="B851" t="str">
            <v xml:space="preserve">CAIXA DE CONCRETO ARMADO PRE-MOLDADO, COM FUNDO E TAMPA, DIMENSOES DE 0,30 X 0,30 X 0,30 M                                                                                                                                                                                                                                                                                                                                                                                                                </v>
          </cell>
          <cell r="C851" t="str">
            <v xml:space="preserve">UN    </v>
          </cell>
          <cell r="D851">
            <v>116.59</v>
          </cell>
        </row>
        <row r="852">
          <cell r="A852">
            <v>41628</v>
          </cell>
          <cell r="B852" t="str">
            <v xml:space="preserve">CAIXA DE CONCRETO ARMADO PRE-MOLDADO, COM FUNDO E TAMPA, DIMENSOES DE 0,40 X 0,40 X 0,40 M                                                                                                                                                                                                                                                                                                                                                                                                                </v>
          </cell>
          <cell r="C852" t="str">
            <v xml:space="preserve">UN    </v>
          </cell>
          <cell r="D852">
            <v>214.28</v>
          </cell>
        </row>
        <row r="853">
          <cell r="A853">
            <v>41629</v>
          </cell>
          <cell r="B853" t="str">
            <v xml:space="preserve">CAIXA DE CONCRETO ARMADO PRE-MOLDADO, COM FUNDO E TAMPA, DIMENSOES DE 0,60 X 0,60 X 0,50 M                                                                                                                                                                                                                                                                                                                                                                                                                </v>
          </cell>
          <cell r="C853" t="str">
            <v xml:space="preserve">UN    </v>
          </cell>
          <cell r="D853">
            <v>272.26</v>
          </cell>
        </row>
        <row r="854">
          <cell r="A854">
            <v>43429</v>
          </cell>
          <cell r="B854" t="str">
            <v xml:space="preserve">CAIXA DE CONCRETO ARMADO PRE-MOLDADO, SEM FUNDO, QUADRADA, DIMENSOES DE 0,30 X 0,30 X 0,30 M                                                                                                                                                                                                                                                                                                                                                                                                              </v>
          </cell>
          <cell r="C854" t="str">
            <v xml:space="preserve">UN    </v>
          </cell>
          <cell r="D854">
            <v>60.32</v>
          </cell>
        </row>
        <row r="855">
          <cell r="A855">
            <v>43430</v>
          </cell>
          <cell r="B855" t="str">
            <v xml:space="preserve">CAIXA DE CONCRETO ARMADO PRE-MOLDADO, SEM FUNDO, QUADRADA, DIMENSOES DE 0,40 X 0,40 X 0,40 M                                                                                                                                                                                                                                                                                                                                                                                                              </v>
          </cell>
          <cell r="C855" t="str">
            <v xml:space="preserve">UN    </v>
          </cell>
          <cell r="D855">
            <v>100.21</v>
          </cell>
        </row>
        <row r="856">
          <cell r="A856">
            <v>43431</v>
          </cell>
          <cell r="B856" t="str">
            <v xml:space="preserve">CAIXA DE CONCRETO ARMADO PRE-MOLDADO, SEM FUNDO, QUADRADA, DIMENSOES DE 0,60 X 0,60 X 0,50 M                                                                                                                                                                                                                                                                                                                                                                                                              </v>
          </cell>
          <cell r="C856" t="str">
            <v xml:space="preserve">UN    </v>
          </cell>
          <cell r="D856">
            <v>194.11</v>
          </cell>
        </row>
        <row r="857">
          <cell r="A857">
            <v>43432</v>
          </cell>
          <cell r="B857" t="str">
            <v xml:space="preserve">CAIXA DE CONCRETO ARMADO PRE-MOLDADO, SEM FUNDO, QUADRADA, DIMENSOES DE 0,80 X 0,80 X 0,50 M                                                                                                                                                                                                                                                                                                                                                                                                              </v>
          </cell>
          <cell r="C857" t="str">
            <v xml:space="preserve">UN    </v>
          </cell>
          <cell r="D857">
            <v>403.36</v>
          </cell>
        </row>
        <row r="858">
          <cell r="A858">
            <v>43433</v>
          </cell>
          <cell r="B858" t="str">
            <v xml:space="preserve">CAIXA DE CONCRETO ARMADO PRE-MOLDADO, SEM FUNDO, QUADRADA, DIMENSOES DE 1,00 X 1,00 X 0,50 M                                                                                                                                                                                                                                                                                                                                                                                                              </v>
          </cell>
          <cell r="C858" t="str">
            <v xml:space="preserve">UN    </v>
          </cell>
          <cell r="D858">
            <v>635.91999999999996</v>
          </cell>
        </row>
        <row r="859">
          <cell r="A859">
            <v>43094</v>
          </cell>
          <cell r="B859" t="str">
            <v xml:space="preserve">CAIXA DE DERIVACAO PARA MEDIDOR DE ENERGIA, COM BARRAMENTO MONOFASICO, EM POLICARBONATO / TERMOPLASTICO - MODULO (PADRAO CONCESSIONARIA LOCAL)                                                                                                                                                                                                                                                                                                                                                            </v>
          </cell>
          <cell r="C859" t="str">
            <v xml:space="preserve">UN    </v>
          </cell>
          <cell r="D859">
            <v>301.89999999999998</v>
          </cell>
        </row>
        <row r="860">
          <cell r="A860">
            <v>43093</v>
          </cell>
          <cell r="B860" t="str">
            <v xml:space="preserve">CAIXA DE DERIVACAO PARA MEDIDOR DE ENERGIA, COM BARRAMENTO POLIFASICO, EM POLICARBONATO / TERMOPLASTICO - MODULO (PADRAO CONCESSIONARIA LOCAL)                                                                                                                                                                                                                                                                                                                                                            </v>
          </cell>
          <cell r="C860" t="str">
            <v xml:space="preserve">UN    </v>
          </cell>
          <cell r="D860">
            <v>320.83</v>
          </cell>
        </row>
        <row r="861">
          <cell r="A861">
            <v>11694</v>
          </cell>
          <cell r="B861" t="str">
            <v xml:space="preserve">CAIXA DE DESCARGA PLASTICA PARA BACIA / VASO SANITARIO DE EMBUTIR, COM ESPELHO ACIONADOR EM PLASTICO, CAPACIDADE 6 A 10 LITROS, (COMPLETA - ACESSORIOS INCLUSOS)                                                                                                                                                                                                                                                                                                                                          </v>
          </cell>
          <cell r="C861" t="str">
            <v xml:space="preserve">UN    </v>
          </cell>
          <cell r="D861">
            <v>1059.28</v>
          </cell>
        </row>
        <row r="862">
          <cell r="A862">
            <v>1030</v>
          </cell>
          <cell r="B862" t="str">
            <v xml:space="preserve">CAIXA DE DESCARGA PLASTICA PARA BACIA / VASO SANITARIO, EXTERNA, CAPACIDADE 9 LITROS, PUXADOR FIO DE NYLON, NAO INCLUSO CANO, BOLSA, ENGATE                                                                                                                                                                                                                                                                                                                                                               </v>
          </cell>
          <cell r="C862" t="str">
            <v xml:space="preserve">UN    </v>
          </cell>
          <cell r="D862">
            <v>47.92</v>
          </cell>
        </row>
        <row r="863">
          <cell r="A863">
            <v>11881</v>
          </cell>
          <cell r="B863" t="str">
            <v xml:space="preserve">CAIXA DE GORDURA CILINDRICA EM CONCRETO SIMPLES,  PRE-MOLDADA, COM DIAMETRO DE 40 CM E ALTURA DE 45 CM, COM TAMPA                                                                                                                                                                                                                                                                                                                                                                                         </v>
          </cell>
          <cell r="C863" t="str">
            <v xml:space="preserve">UN    </v>
          </cell>
          <cell r="D863">
            <v>107.14</v>
          </cell>
        </row>
        <row r="864">
          <cell r="A864">
            <v>35277</v>
          </cell>
          <cell r="B864" t="str">
            <v xml:space="preserve">CAIXA DE GORDURA EM PVC, DIAMETRO MINIMO 300 MM, DIAMETRO DE SAIDA 100 MM, CAPACIDADE  APROXIMADA 18 LITROS, COM TAMPA E CESTO                                                                                                                                                                                                                                                                                                                                                                            </v>
          </cell>
          <cell r="C864" t="str">
            <v xml:space="preserve">UN    </v>
          </cell>
          <cell r="D864">
            <v>368.5</v>
          </cell>
        </row>
        <row r="865">
          <cell r="A865">
            <v>10521</v>
          </cell>
          <cell r="B865" t="str">
            <v xml:space="preserve">CAIXA DE INCENDIO/ABRIGO PARA MANGUEIRA, DE EMBUTIR/INTERNA, COM 75 X 45 X 17 CM, EM CHAPA DE ACO, PORTA COM VENTILACAO, VISOR COM A INSCRICAO "INCENDIO", SUPORTE/CESTA INTERNA PARA A MANGUEIRA, PINTURA ELETROSTATICA VERMELHA                                                                                                                                                                                                                                                                         </v>
          </cell>
          <cell r="C865" t="str">
            <v xml:space="preserve">UN    </v>
          </cell>
          <cell r="D865">
            <v>367.49</v>
          </cell>
        </row>
        <row r="866">
          <cell r="A866">
            <v>10885</v>
          </cell>
          <cell r="B866" t="str">
            <v xml:space="preserve">CAIXA DE INCENDIO/ABRIGO PARA MANGUEIRA, DE EMBUTIR/INTERNA, COM 90 X 60 X 17 CM, EM CHAPA DE ACO, PORTA COM VENTILACAO, VISOR COM A INSCRICAO "INCENDIO", SUPORTE/CESTA INTERNA PARA A MANGUEIRA, PINTURA ELETROSTATICA VERMELHA                                                                                                                                                                                                                                                                         </v>
          </cell>
          <cell r="C866" t="str">
            <v xml:space="preserve">UN    </v>
          </cell>
          <cell r="D866">
            <v>464.84</v>
          </cell>
        </row>
        <row r="867">
          <cell r="A867">
            <v>20962</v>
          </cell>
          <cell r="B867" t="str">
            <v xml:space="preserve">CAIXA DE INCENDIO/ABRIGO PARA MANGUEIRA, DE SOBREPOR/EXTERNA, COM 75 X 45 X 17 CM, EM CHAPA DE ACO, PORTA COM VENTILACAO, VISOR COM A INSCRICAO "INCENDIO", SUPORTE/CESTA INTERNA PARA A MANGUEIRA, PINTURA ELETROSTATICA VERMELHA                                                                                                                                                                                                                                                                        </v>
          </cell>
          <cell r="C867" t="str">
            <v xml:space="preserve">UN    </v>
          </cell>
          <cell r="D867">
            <v>385</v>
          </cell>
        </row>
        <row r="868">
          <cell r="A868">
            <v>20963</v>
          </cell>
          <cell r="B868" t="str">
            <v xml:space="preserve">CAIXA DE INCENDIO/ABRIGO PARA MANGUEIRA, DE SOBREPOR/EXTERNA, COM 90 X 60 X 17 CM, EM CHAPA DE ACO, PORTA COM VENTILACAO, VISOR COM A INSCRICAO "INCENDIO", SUPORTE/CESTA INTERNA PARA A MANGUEIRA, PINTURA ELETROSTATICA VERMELHA                                                                                                                                                                                                                                                                        </v>
          </cell>
          <cell r="C868" t="str">
            <v xml:space="preserve">UN    </v>
          </cell>
          <cell r="D868">
            <v>470.31</v>
          </cell>
        </row>
        <row r="869">
          <cell r="A869">
            <v>34643</v>
          </cell>
          <cell r="B869" t="str">
            <v xml:space="preserve">CAIXA DE INSPECAO PARA ATERRAMENTO E PARA RAIOS, EM POLIPROPILENO,  DIAMETRO = 300 MM X ALTURA = 400 MM                                                                                                                                                                                                                                                                                                                                                                                                   </v>
          </cell>
          <cell r="C869" t="str">
            <v xml:space="preserve">UN    </v>
          </cell>
          <cell r="D869">
            <v>42.44</v>
          </cell>
        </row>
        <row r="870">
          <cell r="A870">
            <v>41480</v>
          </cell>
          <cell r="B870" t="str">
            <v xml:space="preserve">CAIXA DE INSPECAO PARA ATERRAMENTO OU OUTRO USO, EM PVC, DN = 250 X 250 MM                                                                                                                                                                                                                                                                                                                                                                                                                                </v>
          </cell>
          <cell r="C870" t="str">
            <v xml:space="preserve">UN    </v>
          </cell>
          <cell r="D870">
            <v>49.2</v>
          </cell>
        </row>
        <row r="871">
          <cell r="A871">
            <v>41474</v>
          </cell>
          <cell r="B871" t="str">
            <v xml:space="preserve">CAIXA DE INSPECAO PARA ATERRAMENTO OU OUTRO USO, EM PVC, DN = 300 X *300* MM                                                                                                                                                                                                                                                                                                                                                                                                                              </v>
          </cell>
          <cell r="C871" t="str">
            <v xml:space="preserve">UN    </v>
          </cell>
          <cell r="D871">
            <v>78.599999999999994</v>
          </cell>
        </row>
        <row r="872">
          <cell r="A872">
            <v>41475</v>
          </cell>
          <cell r="B872" t="str">
            <v xml:space="preserve">CAIXA DE INSPECAO PARA ATERRAMENTO OU OUTRO USO, EM PVC, DN = 300 X 250 MM                                                                                                                                                                                                                                                                                                                                                                                                                                </v>
          </cell>
          <cell r="C872" t="str">
            <v xml:space="preserve">UN    </v>
          </cell>
          <cell r="D872">
            <v>67.069999999999993</v>
          </cell>
        </row>
        <row r="873">
          <cell r="A873">
            <v>41476</v>
          </cell>
          <cell r="B873" t="str">
            <v xml:space="preserve">CAIXA DE INSPECAO PARA ATERRAMENTO OU OUTRO USO, EM PVC, DN = 300 X 600 MM                                                                                                                                                                                                                                                                                                                                                                                                                                </v>
          </cell>
          <cell r="C873" t="str">
            <v xml:space="preserve">UN    </v>
          </cell>
          <cell r="D873">
            <v>146.85</v>
          </cell>
        </row>
        <row r="874">
          <cell r="A874">
            <v>2555</v>
          </cell>
          <cell r="B874" t="str">
            <v xml:space="preserve">CAIXA DE LUZ "3 X 3" EM ACO ESMALTADA                                                                                                                                                                                                                                                                                                                                                                                                                                                                     </v>
          </cell>
          <cell r="C874" t="str">
            <v xml:space="preserve">UN    </v>
          </cell>
          <cell r="D874">
            <v>1.45</v>
          </cell>
        </row>
        <row r="875">
          <cell r="A875">
            <v>2556</v>
          </cell>
          <cell r="B875" t="str">
            <v xml:space="preserve">CAIXA DE LUZ "4 X 2" EM ACO ESMALTADA                                                                                                                                                                                                                                                                                                                                                                                                                                                                     </v>
          </cell>
          <cell r="C875" t="str">
            <v xml:space="preserve">UN    </v>
          </cell>
          <cell r="D875">
            <v>1.5</v>
          </cell>
        </row>
        <row r="876">
          <cell r="A876">
            <v>2557</v>
          </cell>
          <cell r="B876" t="str">
            <v xml:space="preserve">CAIXA DE LUZ "4 X 4" EM ACO ESMALTADA                                                                                                                                                                                                                                                                                                                                                                                                                                                                     </v>
          </cell>
          <cell r="C876" t="str">
            <v xml:space="preserve">UN    </v>
          </cell>
          <cell r="D876">
            <v>3.18</v>
          </cell>
        </row>
        <row r="877">
          <cell r="A877">
            <v>10569</v>
          </cell>
          <cell r="B877" t="str">
            <v xml:space="preserve">CAIXA DE PASSAGEM / DERIVACAO / LUZ, OCTOGONAL 4 X4, EM ACO ESMALTADA, COM FUNDO MOVEL SIMPLES (FMS)                                                                                                                                                                                                                                                                                                                                                                                                      </v>
          </cell>
          <cell r="C877" t="str">
            <v xml:space="preserve">UN    </v>
          </cell>
          <cell r="D877">
            <v>3.18</v>
          </cell>
        </row>
        <row r="878">
          <cell r="A878">
            <v>39810</v>
          </cell>
          <cell r="B878" t="str">
            <v xml:space="preserve">CAIXA DE PASSAGEM ELETRICA DE PAREDE, DE EMBUTIR, EM PVC, COM TAMPA APARAFUSADA, DIMENSOES 120 X 120 X *75* MM                                                                                                                                                                                                                                                                                                                                                                                            </v>
          </cell>
          <cell r="C878" t="str">
            <v xml:space="preserve">UN    </v>
          </cell>
          <cell r="D878">
            <v>40.74</v>
          </cell>
        </row>
        <row r="879">
          <cell r="A879">
            <v>39811</v>
          </cell>
          <cell r="B879" t="str">
            <v xml:space="preserve">CAIXA DE PASSAGEM ELETRICA DE PAREDE, DE EMBUTIR, EM PVC, COM TAMPA APARAFUSADA, DIMENSOES 150 X 150 X *75* MM                                                                                                                                                                                                                                                                                                                                                                                            </v>
          </cell>
          <cell r="C879" t="str">
            <v xml:space="preserve">UN    </v>
          </cell>
          <cell r="D879">
            <v>49.83</v>
          </cell>
        </row>
        <row r="880">
          <cell r="A880">
            <v>39812</v>
          </cell>
          <cell r="B880" t="str">
            <v xml:space="preserve">CAIXA DE PASSAGEM ELETRICA DE PAREDE, DE EMBUTIR, EM PVC, COM TAMPA APARAFUSADA, DIMENSOES 200 X 200 X *90* MM                                                                                                                                                                                                                                                                                                                                                                                            </v>
          </cell>
          <cell r="C880" t="str">
            <v xml:space="preserve">UN    </v>
          </cell>
          <cell r="D880">
            <v>81.94</v>
          </cell>
        </row>
        <row r="881">
          <cell r="A881">
            <v>43096</v>
          </cell>
          <cell r="B881" t="str">
            <v xml:space="preserve">CAIXA DE PASSAGEM ELETRICA DE PAREDE, DE EMBUTIR, EM TERMOPLASTICO / PVC, COM TAMPA APARAFUSADA, DIMENSOES 400 X 400 X *120* MM                                                                                                                                                                                                                                                                                                                                                                           </v>
          </cell>
          <cell r="C881" t="str">
            <v xml:space="preserve">UN    </v>
          </cell>
          <cell r="D881">
            <v>271.61</v>
          </cell>
        </row>
        <row r="882">
          <cell r="A882">
            <v>43102</v>
          </cell>
          <cell r="B882" t="str">
            <v xml:space="preserve">CAIXA DE PASSAGEM ELETRICA DE PAREDE, DE SOBREPOR, EM PVC, COM TAMPA APARAFUSADA, DIMENSOES 300 X 300 X *100* MM                                                                                                                                                                                                                                                                                                                                                                                          </v>
          </cell>
          <cell r="C882" t="str">
            <v xml:space="preserve">UN    </v>
          </cell>
          <cell r="D882">
            <v>165.16</v>
          </cell>
        </row>
        <row r="883">
          <cell r="A883">
            <v>43103</v>
          </cell>
          <cell r="B883" t="str">
            <v xml:space="preserve">CAIXA DE PASSAGEM ELETRICA DE PAREDE, DE SOBREPOR, EM PVC, COM TAMPA APARAFUSADA, DIMENSOES, 400 X 400 X *120* MM                                                                                                                                                                                                                                                                                                                                                                                         </v>
          </cell>
          <cell r="C883" t="str">
            <v xml:space="preserve">UN    </v>
          </cell>
          <cell r="D883">
            <v>243.2</v>
          </cell>
        </row>
        <row r="884">
          <cell r="A884">
            <v>43098</v>
          </cell>
          <cell r="B884" t="str">
            <v xml:space="preserve">CAIXA DE PASSAGEM ELETRICA DE PAREDE, DE SOBREPOR, EM TERMOPLASTICO / PVC, COM TAMPA APARAFUSA, DIMENSOES 200 X 200 X *100* MM                                                                                                                                                                                                                                                                                                                                                                            </v>
          </cell>
          <cell r="C884" t="str">
            <v xml:space="preserve">UN    </v>
          </cell>
          <cell r="D884">
            <v>92</v>
          </cell>
        </row>
        <row r="885">
          <cell r="A885">
            <v>43097</v>
          </cell>
          <cell r="B885" t="str">
            <v xml:space="preserve">CAIXA DE PASSAGEM ELETRICA DE PAREDE, DE SOBREPOR, EM TERMOPLASTICO / PVC, COM TAMPA APARAFUSADA, DIMENSOES, 150 X 150 X *100* MM                                                                                                                                                                                                                                                                                                                                                                         </v>
          </cell>
          <cell r="C885" t="str">
            <v xml:space="preserve">UN    </v>
          </cell>
          <cell r="D885">
            <v>54.51</v>
          </cell>
        </row>
        <row r="886">
          <cell r="A886">
            <v>43104</v>
          </cell>
          <cell r="B886" t="str">
            <v xml:space="preserve">CAIXA DE PASSAGEM ELETRICA, PARA PISO, EM PVC, DIMENSOES DE 3/4" A 4"                                                                                                                                                                                                                                                                                                                                                                                                                                     </v>
          </cell>
          <cell r="C886" t="str">
            <v xml:space="preserve">UN    </v>
          </cell>
          <cell r="D886">
            <v>644.78</v>
          </cell>
        </row>
        <row r="887">
          <cell r="A887">
            <v>39771</v>
          </cell>
          <cell r="B887" t="str">
            <v xml:space="preserve">CAIXA DE PASSAGEM METALICA DE SOBREPOR COM TAMPA PARAFUSADA, DIMENSOES 20 X 20 X 10 CM                                                                                                                                                                                                                                                                                                                                                                                                                    </v>
          </cell>
          <cell r="C887" t="str">
            <v xml:space="preserve">UN    </v>
          </cell>
          <cell r="D887">
            <v>30.53</v>
          </cell>
        </row>
        <row r="888">
          <cell r="A888">
            <v>39772</v>
          </cell>
          <cell r="B888" t="str">
            <v xml:space="preserve">CAIXA DE PASSAGEM METALICA DE SOBREPOR COM TAMPA PARAFUSADA, DIMENSOES 30 X 30 X 10 CM                                                                                                                                                                                                                                                                                                                                                                                                                    </v>
          </cell>
          <cell r="C888" t="str">
            <v xml:space="preserve">UN    </v>
          </cell>
          <cell r="D888">
            <v>60.02</v>
          </cell>
        </row>
        <row r="889">
          <cell r="A889">
            <v>39773</v>
          </cell>
          <cell r="B889" t="str">
            <v xml:space="preserve">CAIXA DE PASSAGEM METALICA DE SOBREPOR COM TAMPA PARAFUSADA, DIMENSOES 40 X 40 X 15 CM                                                                                                                                                                                                                                                                                                                                                                                                                    </v>
          </cell>
          <cell r="C889" t="str">
            <v xml:space="preserve">UN    </v>
          </cell>
          <cell r="D889">
            <v>96.47</v>
          </cell>
        </row>
        <row r="890">
          <cell r="A890">
            <v>39774</v>
          </cell>
          <cell r="B890" t="str">
            <v xml:space="preserve">CAIXA DE PASSAGEM METALICA DE SOBREPOR COM TAMPA PARAFUSADA, DIMENSOES 50 X 50 X 15 CM                                                                                                                                                                                                                                                                                                                                                                                                                    </v>
          </cell>
          <cell r="C890" t="str">
            <v xml:space="preserve">UN    </v>
          </cell>
          <cell r="D890">
            <v>144.29</v>
          </cell>
        </row>
        <row r="891">
          <cell r="A891">
            <v>39775</v>
          </cell>
          <cell r="B891" t="str">
            <v xml:space="preserve">CAIXA DE PASSAGEM METALICA DE SOBREPOR COM TAMPA PARAFUSADA, DIMENSOES 60 X 60 X 20 CM                                                                                                                                                                                                                                                                                                                                                                                                                    </v>
          </cell>
          <cell r="C891" t="str">
            <v xml:space="preserve">UN    </v>
          </cell>
          <cell r="D891">
            <v>192.58</v>
          </cell>
        </row>
        <row r="892">
          <cell r="A892">
            <v>39776</v>
          </cell>
          <cell r="B892" t="str">
            <v xml:space="preserve">CAIXA DE PASSAGEM METALICA DE SOBREPOR COM TAMPA PARAFUSADA, DIMENSOES 70 X 70 X 20 CM                                                                                                                                                                                                                                                                                                                                                                                                                    </v>
          </cell>
          <cell r="C892" t="str">
            <v xml:space="preserve">UN    </v>
          </cell>
          <cell r="D892">
            <v>232.74</v>
          </cell>
        </row>
        <row r="893">
          <cell r="A893">
            <v>39777</v>
          </cell>
          <cell r="B893" t="str">
            <v xml:space="preserve">CAIXA DE PASSAGEM METALICA DE SOBREPOR COM TAMPA PARAFUSADA, DIMENSOES 80 X 80 X 20 CM                                                                                                                                                                                                                                                                                                                                                                                                                    </v>
          </cell>
          <cell r="C893" t="str">
            <v xml:space="preserve">UN    </v>
          </cell>
          <cell r="D893">
            <v>294.99</v>
          </cell>
        </row>
        <row r="894">
          <cell r="A894">
            <v>20254</v>
          </cell>
          <cell r="B894" t="str">
            <v xml:space="preserve">CAIXA DE PASSAGEM METALICA, DE SOBREPOR, COM TAMPA APARAFUSADA, DIMENSOES 15 X 15 X *10* CM                                                                                                                                                                                                                                                                                                                                                                                                               </v>
          </cell>
          <cell r="C894" t="str">
            <v xml:space="preserve">UN    </v>
          </cell>
          <cell r="D894">
            <v>21.41</v>
          </cell>
        </row>
        <row r="895">
          <cell r="A895">
            <v>20253</v>
          </cell>
          <cell r="B895" t="str">
            <v xml:space="preserve">CAIXA DE PASSAGEM METALICA, DE SOBREPOR, COM TAMPA APARAFUSADA, DIMENSOES 35 X 35 X *12* CM                                                                                                                                                                                                                                                                                                                                                                                                               </v>
          </cell>
          <cell r="C895" t="str">
            <v xml:space="preserve">UN    </v>
          </cell>
          <cell r="D895">
            <v>70.31</v>
          </cell>
        </row>
        <row r="896">
          <cell r="A896">
            <v>11247</v>
          </cell>
          <cell r="B896" t="str">
            <v xml:space="preserve">CAIXA DE PASSAGEM/ LUZ / TELEFONIA, DE EMBUTIR,  EM CHAPA DE ACO GALVANIZADO, DIMENSOES 150 X 150 X 15 CM (PADRAO CONCESSIONARIA LOCAL)                                                                                                                                                                                                                                                                                                                                                                   </v>
          </cell>
          <cell r="C896" t="str">
            <v xml:space="preserve">UN    </v>
          </cell>
          <cell r="D896">
            <v>1351.93</v>
          </cell>
        </row>
        <row r="897">
          <cell r="A897">
            <v>11250</v>
          </cell>
          <cell r="B897" t="str">
            <v xml:space="preserve">CAIXA DE PASSAGEM/ LUZ / TELEFONIA, DE EMBUTIR,  EM CHAPA DE ACO GALVANIZADO, DIMENSOES 20 X 20 X *12* CM (PADRAO CONCESSIONARIA LOCAL)                                                                                                                                                                                                                                                                                                                                                                   </v>
          </cell>
          <cell r="C897" t="str">
            <v xml:space="preserve">UN    </v>
          </cell>
          <cell r="D897">
            <v>58.2</v>
          </cell>
        </row>
        <row r="898">
          <cell r="A898">
            <v>11249</v>
          </cell>
          <cell r="B898" t="str">
            <v xml:space="preserve">CAIXA DE PASSAGEM/ LUZ / TELEFONIA, DE EMBUTIR,  EM CHAPA DE ACO GALVANIZADO, DIMENSOES 200 X 200 X 20 CM (PADRAO CONCESSIONARIA LOCAL)                                                                                                                                                                                                                                                                                                                                                                   </v>
          </cell>
          <cell r="C898" t="str">
            <v xml:space="preserve">UN    </v>
          </cell>
          <cell r="D898">
            <v>2640.8</v>
          </cell>
        </row>
        <row r="899">
          <cell r="A899">
            <v>11251</v>
          </cell>
          <cell r="B899" t="str">
            <v xml:space="preserve">CAIXA DE PASSAGEM/ LUZ / TELEFONIA, DE EMBUTIR,  EM CHAPA DE ACO GALVANIZADO, DIMENSOES 40 X 40 X *12* CM (PADRAO CONCESSIONARIA LOCAL)                                                                                                                                                                                                                                                                                                                                                                   </v>
          </cell>
          <cell r="C899" t="str">
            <v xml:space="preserve">UN    </v>
          </cell>
          <cell r="D899">
            <v>128.91999999999999</v>
          </cell>
        </row>
        <row r="900">
          <cell r="A900">
            <v>11253</v>
          </cell>
          <cell r="B900" t="str">
            <v xml:space="preserve">CAIXA DE PASSAGEM/ LUZ / TELEFONIA, DE EMBUTIR,  EM CHAPA DE ACO GALVANIZADO, DIMENSOES 60 X 60 X *12* CM (PADRAO CONCESSIONARIA LOCAL)                                                                                                                                                                                                                                                                                                                                                                   </v>
          </cell>
          <cell r="C900" t="str">
            <v xml:space="preserve">UN    </v>
          </cell>
          <cell r="D900">
            <v>213.63</v>
          </cell>
        </row>
        <row r="901">
          <cell r="A901">
            <v>11255</v>
          </cell>
          <cell r="B901" t="str">
            <v xml:space="preserve">CAIXA DE PASSAGEM/ LUZ / TELEFONIA, DE EMBUTIR,  EM CHAPA DE ACO GALVANIZADO, DIMENSOES 80 X 80 X *12* CM (PADRAO CONCESSIONARIA LOCAL)                                                                                                                                                                                                                                                                                                                                                                   </v>
          </cell>
          <cell r="C901" t="str">
            <v xml:space="preserve">UN    </v>
          </cell>
          <cell r="D901">
            <v>319.38</v>
          </cell>
        </row>
        <row r="902">
          <cell r="A902">
            <v>14055</v>
          </cell>
          <cell r="B902" t="str">
            <v xml:space="preserve">CAIXA DE PASSAGEM/ LUZ / TELEFONIA, DE EMBUTIR, EM CHAPA DE ACO GALVANIZADO, DIMENSOES 120 X 120 X *12* CM (PADRAO CONCESSIONARIA LOCAL)                                                                                                                                                                                                                                                                                                                                                                  </v>
          </cell>
          <cell r="C902" t="str">
            <v xml:space="preserve">UN    </v>
          </cell>
          <cell r="D902">
            <v>642.49</v>
          </cell>
        </row>
        <row r="903">
          <cell r="A903">
            <v>11256</v>
          </cell>
          <cell r="B903" t="str">
            <v xml:space="preserve">CAIXA DE PASSAGEM/ LUZ / TELEFONIA, DE SOBREPOR,  EM CHAPA DE ACO GALVANIZADO, DIMENSOES 80 X 80 X *12* CM (PADRAO CONCESSIONARIA LOCAL)                                                                                                                                                                                                                                                                                                                                                                  </v>
          </cell>
          <cell r="C903" t="str">
            <v xml:space="preserve">UN    </v>
          </cell>
          <cell r="D903">
            <v>400.06</v>
          </cell>
        </row>
        <row r="904">
          <cell r="A904">
            <v>1872</v>
          </cell>
          <cell r="B904" t="str">
            <v xml:space="preserve">CAIXA DE PASSAGEM, EM PVC, DE 4" X 2", PARA ELETRODUTO FLEXIVEL CORRUGADO                                                                                                                                                                                                                                                                                                                                                                                                                                 </v>
          </cell>
          <cell r="C904" t="str">
            <v xml:space="preserve">UN    </v>
          </cell>
          <cell r="D904">
            <v>3.07</v>
          </cell>
        </row>
        <row r="905">
          <cell r="A905">
            <v>1873</v>
          </cell>
          <cell r="B905" t="str">
            <v xml:space="preserve">CAIXA DE PASSAGEM, EM PVC, DE 4" X 4", PARA ELETRODUTO FLEXIVEL CORRUGADO                                                                                                                                                                                                                                                                                                                                                                                                                                 </v>
          </cell>
          <cell r="C905" t="str">
            <v xml:space="preserve">UN    </v>
          </cell>
          <cell r="D905">
            <v>6.1</v>
          </cell>
        </row>
        <row r="906">
          <cell r="A906">
            <v>39693</v>
          </cell>
          <cell r="B906" t="str">
            <v xml:space="preserve">CAIXA DE PROTECAO EXTERNA PARA MEDIDOR HOROSAZONAL, DE BAIXA TENSAO, COM MODULO, EM CHAPA DE ACO (PADRAO DA CONCESSIONARIA LOCAL)                                                                                                                                                                                                                                                                                                                                                                         </v>
          </cell>
          <cell r="C906" t="str">
            <v xml:space="preserve">UN    </v>
          </cell>
          <cell r="D906">
            <v>2512.56</v>
          </cell>
        </row>
        <row r="907">
          <cell r="A907">
            <v>39692</v>
          </cell>
          <cell r="B907" t="str">
            <v xml:space="preserve">CAIXA DE PROTECAO PARA TRANSFORMADOR CORRENTE, EM CHAPA DE ACO 18 USG (PADRAO DA CONCESSIONARIA LOCAL)                                                                                                                                                                                                                                                                                                                                                                                                    </v>
          </cell>
          <cell r="C907" t="str">
            <v xml:space="preserve">UN    </v>
          </cell>
          <cell r="D907">
            <v>803.96</v>
          </cell>
        </row>
        <row r="908">
          <cell r="A908">
            <v>1062</v>
          </cell>
          <cell r="B908" t="str">
            <v xml:space="preserve">CAIXA INTERNA/EXTERNA DE MEDICAO PARA 1 MEDIDOR TRIFASICO, COM VISOR, EM CHAPA DE ACO 18 USG (PADRAO DA CONCESSIONARIA LOCAL)                                                                                                                                                                                                                                                                                                                                                                             </v>
          </cell>
          <cell r="C908" t="str">
            <v xml:space="preserve">UN    </v>
          </cell>
          <cell r="D908">
            <v>254.79</v>
          </cell>
        </row>
        <row r="909">
          <cell r="A909">
            <v>39686</v>
          </cell>
          <cell r="B909" t="str">
            <v xml:space="preserve">CAIXA INTERNA/EXTERNA DE MEDICAO PARA 4 MEDIDORES MONOFASICOS, COM VISOR, EM CHAPA DE ACO 18 USG (PADRAO DA CONCESSIONARIA LOCAL)                                                                                                                                                                                                                                                                                                                                                                         </v>
          </cell>
          <cell r="C909" t="str">
            <v xml:space="preserve">UN    </v>
          </cell>
          <cell r="D909">
            <v>412.56</v>
          </cell>
        </row>
        <row r="910">
          <cell r="A910">
            <v>43095</v>
          </cell>
          <cell r="B910" t="str">
            <v xml:space="preserve">CAIXA MODULAR PARA MEDIDOR DE ENERGIA AGRUPADA, EM POLICARBONATO /  TERMOPLASTICO, COM SUPORTE PARA DISJUNTOR (PADRAO DA CONCESSIONARIA LOCAL)                                                                                                                                                                                                                                                                                                                                                            </v>
          </cell>
          <cell r="C910" t="str">
            <v xml:space="preserve">UN    </v>
          </cell>
          <cell r="D910">
            <v>178.98</v>
          </cell>
        </row>
        <row r="911">
          <cell r="A911">
            <v>1871</v>
          </cell>
          <cell r="B911" t="str">
            <v xml:space="preserve">CAIXA OCTOGONAL DE FUNDO MOVEL, EM PVC, DE 3" X 3", PARA ELETRODUTO FLEXIVEL CORRUGADO                                                                                                                                                                                                                                                                                                                                                                                                                    </v>
          </cell>
          <cell r="C911" t="str">
            <v xml:space="preserve">UN    </v>
          </cell>
          <cell r="D911">
            <v>5.49</v>
          </cell>
        </row>
        <row r="912">
          <cell r="A912">
            <v>12001</v>
          </cell>
          <cell r="B912" t="str">
            <v xml:space="preserve">CAIXA OCTOGONAL DE FUNDO MOVEL, EM PVC, DE 4" X 4", PARA ELETRODUTO FLEXIVEL CORRUGADO                                                                                                                                                                                                                                                                                                                                                                                                                    </v>
          </cell>
          <cell r="C912" t="str">
            <v xml:space="preserve">UN    </v>
          </cell>
          <cell r="D912">
            <v>7.93</v>
          </cell>
        </row>
        <row r="913">
          <cell r="A913">
            <v>11882</v>
          </cell>
          <cell r="B913" t="str">
            <v xml:space="preserve">CAIXA PARA HIDROMETRO CONCRETO PRE MOLDADO, *0,24 M X 0,45 M X 0,30* M (L X C X A)                                                                                                                                                                                                                                                                                                                                                                                                                        </v>
          </cell>
          <cell r="C913" t="str">
            <v xml:space="preserve">UN    </v>
          </cell>
          <cell r="D913">
            <v>76.89</v>
          </cell>
        </row>
        <row r="914">
          <cell r="A914">
            <v>1068</v>
          </cell>
          <cell r="B914" t="str">
            <v xml:space="preserve">CAIXA PARA MEDICAO COLETIVA TIPO L, PADRAO BIFASICO OU TRIFASICO, PARA ATE 4 MEDIDORES, SEM BARRAMENTO E COM PORTAS INFERIOR E SUPERIOR                                                                                                                                                                                                                                                                                                                                                                   </v>
          </cell>
          <cell r="C914" t="str">
            <v xml:space="preserve">UN    </v>
          </cell>
          <cell r="D914">
            <v>1680.6</v>
          </cell>
        </row>
        <row r="915">
          <cell r="A915">
            <v>39690</v>
          </cell>
          <cell r="B915" t="str">
            <v xml:space="preserve">CAIXA PARA MEDICAO COLETIVA TIPO M, PADRAO BIFASICO OU TRIFASICO, PARA ATE 8 MEDIDORES, SEM BARRAMENTO E COM PORTAS INFERIOR E SUPERIOR                                                                                                                                                                                                                                                                                                                                                                   </v>
          </cell>
          <cell r="C915" t="str">
            <v xml:space="preserve">UN    </v>
          </cell>
          <cell r="D915">
            <v>2819.49</v>
          </cell>
        </row>
        <row r="916">
          <cell r="A916">
            <v>39691</v>
          </cell>
          <cell r="B916" t="str">
            <v xml:space="preserve">CAIXA PARA MEDICAO COLETIVA TIPO N, PADRAO BIFASICO OU TRIFASICO, PARA ATE 12 MEDIDORES, SEM BARRAMENTO E COM PORTAS INFERIOR E SUPERIOR                                                                                                                                                                                                                                                                                                                                                                  </v>
          </cell>
          <cell r="C916" t="str">
            <v xml:space="preserve">UN    </v>
          </cell>
          <cell r="D916">
            <v>3546.13</v>
          </cell>
        </row>
        <row r="917">
          <cell r="A917">
            <v>39808</v>
          </cell>
          <cell r="B917" t="str">
            <v xml:space="preserve">CAIXA PARA MEDIDOR MONOFASICO, EM POLICARBONATO / TERMOPLASTICO, PARA ALOJAR 1 DISJUNTOR (PADRAO DA CONCESSIONARIA LOCAL)                                                                                                                                                                                                                                                                                                                                                                                 </v>
          </cell>
          <cell r="C917" t="str">
            <v xml:space="preserve">UN    </v>
          </cell>
          <cell r="D917">
            <v>93.44</v>
          </cell>
        </row>
        <row r="918">
          <cell r="A918">
            <v>39809</v>
          </cell>
          <cell r="B918" t="str">
            <v xml:space="preserve">CAIXA PARA MEDIDOR POLIFASICO, EM POLICARBONATO / TERMOPLASTICO, PARA ALOJAR 1 DISJUNTOR (PADRAO DA CONCESSIONARIA LOCAL)                                                                                                                                                                                                                                                                                                                                                                                 </v>
          </cell>
          <cell r="C918" t="str">
            <v xml:space="preserve">UN    </v>
          </cell>
          <cell r="D918">
            <v>221.63</v>
          </cell>
        </row>
        <row r="919">
          <cell r="A919">
            <v>43439</v>
          </cell>
          <cell r="B919" t="str">
            <v xml:space="preserve">CAIXA PRE-MOLDADA PARA BOCA DE LOBO, EM CONCRETO ARMADO, COM FCK DE 25 MPA, COM DIMENSOES 1,10 X 0,65 X 1,00 M (COMPRIMENTO X LARGURA X ALTURA)                                                                                                                                                                                                                                                                                                                                                           </v>
          </cell>
          <cell r="C919" t="str">
            <v xml:space="preserve">UN    </v>
          </cell>
          <cell r="D919">
            <v>352.94</v>
          </cell>
        </row>
        <row r="920">
          <cell r="A920">
            <v>5103</v>
          </cell>
          <cell r="B920" t="str">
            <v xml:space="preserve">CAIXA SIFONADA PVC, 100 X 100 X 50 MM, COM GRELHA REDONDA, BRANCA                                                                                                                                                                                                                                                                                                                                                                                                                                         </v>
          </cell>
          <cell r="C920" t="str">
            <v xml:space="preserve">UN    </v>
          </cell>
          <cell r="D920">
            <v>23.33</v>
          </cell>
        </row>
        <row r="921">
          <cell r="A921">
            <v>11880</v>
          </cell>
          <cell r="B921" t="str">
            <v xml:space="preserve">CAIXA SIFONADA PVC, 250 X 230 X 75 MM, COM TAMPA CEGA QUADRADA, BRANCA                                                                                                                                                                                                                                                                                                                                                                                                                                    </v>
          </cell>
          <cell r="C921" t="str">
            <v xml:space="preserve">UN    </v>
          </cell>
          <cell r="D921">
            <v>98.12</v>
          </cell>
        </row>
        <row r="922">
          <cell r="A922">
            <v>11714</v>
          </cell>
          <cell r="B922" t="str">
            <v xml:space="preserve">CAIXA SIFONADA, PVC, 150 X *185* X 75 MM, COM GRELHA QUADRADA, BRANCA                                                                                                                                                                                                                                                                                                                                                                                                                                     </v>
          </cell>
          <cell r="C922" t="str">
            <v xml:space="preserve">UN    </v>
          </cell>
          <cell r="D922">
            <v>66.84</v>
          </cell>
        </row>
        <row r="923">
          <cell r="A923">
            <v>11712</v>
          </cell>
          <cell r="B923" t="str">
            <v xml:space="preserve">CAIXA SIFONADA, PVC, 150 X 150 X 50 MM, COM GRELHA QUADRADA, BRANCA (NBR 5688)                                                                                                                                                                                                                                                                                                                                                                                                                            </v>
          </cell>
          <cell r="C923" t="str">
            <v xml:space="preserve">UN    </v>
          </cell>
          <cell r="D923">
            <v>43.65</v>
          </cell>
        </row>
        <row r="924">
          <cell r="A924">
            <v>11717</v>
          </cell>
          <cell r="B924" t="str">
            <v xml:space="preserve">CAIXA SIFONADA, PVC, 150 X 150 X 50 MM, COM GRELHA REDONDA, BRANCA                                                                                                                                                                                                                                                                                                                                                                                                                                        </v>
          </cell>
          <cell r="C924" t="str">
            <v xml:space="preserve">UN    </v>
          </cell>
          <cell r="D924">
            <v>52.62</v>
          </cell>
        </row>
        <row r="925">
          <cell r="A925">
            <v>1106</v>
          </cell>
          <cell r="B925" t="str">
            <v xml:space="preserve">CAL HIDRATADA CH-I PARA ARGAMASSAS                                                                                                                                                                                                                                                                                                                                                                                                                                                                        </v>
          </cell>
          <cell r="C925" t="str">
            <v xml:space="preserve">KG    </v>
          </cell>
          <cell r="D925">
            <v>0.82</v>
          </cell>
        </row>
        <row r="926">
          <cell r="A926">
            <v>11161</v>
          </cell>
          <cell r="B926" t="str">
            <v xml:space="preserve">CAL HIDRATADA PARA PINTURA                                                                                                                                                                                                                                                                                                                                                                                                                                                                                </v>
          </cell>
          <cell r="C926" t="str">
            <v xml:space="preserve">KG    </v>
          </cell>
          <cell r="D926">
            <v>1.37</v>
          </cell>
        </row>
        <row r="927">
          <cell r="A927">
            <v>1107</v>
          </cell>
          <cell r="B927" t="str">
            <v xml:space="preserve">CAL VIRGEM COMUM PARA ARGAMASSAS (NBR 6453)                                                                                                                                                                                                                                                                                                                                                                                                                                                               </v>
          </cell>
          <cell r="C927" t="str">
            <v xml:space="preserve">KG    </v>
          </cell>
          <cell r="D927">
            <v>0.69</v>
          </cell>
        </row>
        <row r="928">
          <cell r="A928">
            <v>44479</v>
          </cell>
          <cell r="B928" t="str">
            <v xml:space="preserve">CALCARIO DOLOMITICO A (POSTO PEDREIRA/FORNECEDOR,  SEM FRETE)                                                                                                                                                                                                                                                                                                                                                                                                                                             </v>
          </cell>
          <cell r="C928" t="str">
            <v xml:space="preserve">KG    </v>
          </cell>
          <cell r="D928">
            <v>0.1</v>
          </cell>
        </row>
        <row r="929">
          <cell r="A929">
            <v>4759</v>
          </cell>
          <cell r="B929" t="str">
            <v xml:space="preserve">CALCETEIRO / RASTELEIRO (HORISTA)                                                                                                                                                                                                                                                                                                                                                                                                                                                                         </v>
          </cell>
          <cell r="C929" t="str">
            <v xml:space="preserve">H     </v>
          </cell>
          <cell r="D929">
            <v>18.78</v>
          </cell>
        </row>
        <row r="930">
          <cell r="A930">
            <v>41068</v>
          </cell>
          <cell r="B930" t="str">
            <v xml:space="preserve">CALCETEIRO / RASTELEIRO (MENSALISTA)                                                                                                                                                                                                                                                                                                                                                                                                                                                                      </v>
          </cell>
          <cell r="C930" t="str">
            <v xml:space="preserve">MES   </v>
          </cell>
          <cell r="D930">
            <v>3287.41</v>
          </cell>
        </row>
        <row r="931">
          <cell r="A931">
            <v>12618</v>
          </cell>
          <cell r="B931" t="str">
            <v xml:space="preserve">CALHA / PERFIL PLUVIAL DE PVC, DIAMETRO ENTRE *119 E 170* MM, COMPRIMENTO DE 3 M, PARA DRENAGEM PLUVIAL PREDIAL                                                                                                                                                                                                                                                                                                                                                                                           </v>
          </cell>
          <cell r="C931" t="str">
            <v xml:space="preserve">UN    </v>
          </cell>
          <cell r="D931">
            <v>174.55</v>
          </cell>
        </row>
        <row r="932">
          <cell r="A932">
            <v>1108</v>
          </cell>
          <cell r="B932" t="str">
            <v xml:space="preserve">CALHA MOLDURA AMERICANA DE CHAPA DE ACO GALVANIZADA NUM 26, CORTE 33 CM                                                                                                                                                                                                                                                                                                                                                                                                                                   </v>
          </cell>
          <cell r="C932" t="str">
            <v xml:space="preserve">M     </v>
          </cell>
          <cell r="D932">
            <v>27.4</v>
          </cell>
        </row>
        <row r="933">
          <cell r="A933">
            <v>1117</v>
          </cell>
          <cell r="B933" t="str">
            <v xml:space="preserve">CALHA PARA AGUA FURTADA DE CHAPA DE ACO GALVANIZADA NUM 26, CORTE 40 CM                                                                                                                                                                                                                                                                                                                                                                                                                                   </v>
          </cell>
          <cell r="C933" t="str">
            <v xml:space="preserve">M     </v>
          </cell>
          <cell r="D933">
            <v>27.62</v>
          </cell>
        </row>
        <row r="934">
          <cell r="A934">
            <v>1118</v>
          </cell>
          <cell r="B934" t="str">
            <v xml:space="preserve">CALHA PARA AGUA FURTADA DE CHAPA DE ACO GALVANIZADA NUM 26, CORTE 50 CM                                                                                                                                                                                                                                                                                                                                                                                                                                   </v>
          </cell>
          <cell r="C934" t="str">
            <v xml:space="preserve">M     </v>
          </cell>
          <cell r="D934">
            <v>32.64</v>
          </cell>
        </row>
        <row r="935">
          <cell r="A935">
            <v>1110</v>
          </cell>
          <cell r="B935" t="str">
            <v xml:space="preserve">CALHA PLATIBANDA DE CHAPA DE ACO GALVANIZADA NUM 26, CORTE 45 CM                                                                                                                                                                                                                                                                                                                                                                                                                                          </v>
          </cell>
          <cell r="C935" t="str">
            <v xml:space="preserve">M     </v>
          </cell>
          <cell r="D935">
            <v>32.64</v>
          </cell>
        </row>
        <row r="936">
          <cell r="A936">
            <v>40784</v>
          </cell>
          <cell r="B936" t="str">
            <v xml:space="preserve">CALHA QUADRADA DE CHAPA DE ACO GALVANIZADA NUM 24, CORTE 100 CM                                                                                                                                                                                                                                                                                                                                                                                                                                           </v>
          </cell>
          <cell r="C936" t="str">
            <v xml:space="preserve">M     </v>
          </cell>
          <cell r="D936">
            <v>90.05</v>
          </cell>
        </row>
        <row r="937">
          <cell r="A937">
            <v>40782</v>
          </cell>
          <cell r="B937" t="str">
            <v xml:space="preserve">CALHA QUADRADA DE CHAPA DE ACO GALVANIZADA NUM 24, CORTE 33 CM                                                                                                                                                                                                                                                                                                                                                                                                                                            </v>
          </cell>
          <cell r="C937" t="str">
            <v xml:space="preserve">M     </v>
          </cell>
          <cell r="D937">
            <v>35.33</v>
          </cell>
        </row>
        <row r="938">
          <cell r="A938">
            <v>40783</v>
          </cell>
          <cell r="B938" t="str">
            <v xml:space="preserve">CALHA QUADRADA DE CHAPA DE ACO GALVANIZADA NUM 24, CORTE 50 CM                                                                                                                                                                                                                                                                                                                                                                                                                                            </v>
          </cell>
          <cell r="C938" t="str">
            <v xml:space="preserve">M     </v>
          </cell>
          <cell r="D938">
            <v>46.03</v>
          </cell>
        </row>
        <row r="939">
          <cell r="A939">
            <v>1109</v>
          </cell>
          <cell r="B939" t="str">
            <v xml:space="preserve">CALHA QUADRADA DE CHAPA DE ACO GALVANIZADA NUM 26, CORTE 33 CM                                                                                                                                                                                                                                                                                                                                                                                                                                            </v>
          </cell>
          <cell r="C939" t="str">
            <v xml:space="preserve">M     </v>
          </cell>
          <cell r="D939">
            <v>27.4</v>
          </cell>
        </row>
        <row r="940">
          <cell r="A940">
            <v>1119</v>
          </cell>
          <cell r="B940" t="str">
            <v xml:space="preserve">CALHA QUADRADA DE CHAPA DE ACO GALVANIZADA NUM 28, CORTE 25 CM                                                                                                                                                                                                                                                                                                                                                                                                                                            </v>
          </cell>
          <cell r="C940" t="str">
            <v xml:space="preserve">M     </v>
          </cell>
          <cell r="D940">
            <v>17.66</v>
          </cell>
        </row>
        <row r="941">
          <cell r="A941">
            <v>13115</v>
          </cell>
          <cell r="B941" t="str">
            <v xml:space="preserve">CALHA/CANALETA DE CONCRETO SIMPLES, TIPO MEIA CANA, DIAMETRO DE 20 CM, PARA AGUA PLUVIAL                                                                                                                                                                                                                                                                                                                                                                                                                  </v>
          </cell>
          <cell r="C941" t="str">
            <v xml:space="preserve">M     </v>
          </cell>
          <cell r="D941">
            <v>11.95</v>
          </cell>
        </row>
        <row r="942">
          <cell r="A942">
            <v>10541</v>
          </cell>
          <cell r="B942" t="str">
            <v xml:space="preserve">CALHA/CANALETA DE CONCRETO SIMPLES, TIPO MEIA CANA, DIAMETRO DE 30 CM, PARA AGUA PLUVIAL                                                                                                                                                                                                                                                                                                                                                                                                                  </v>
          </cell>
          <cell r="C942" t="str">
            <v xml:space="preserve">M     </v>
          </cell>
          <cell r="D942">
            <v>14.61</v>
          </cell>
        </row>
        <row r="943">
          <cell r="A943">
            <v>10542</v>
          </cell>
          <cell r="B943" t="str">
            <v xml:space="preserve">CALHA/CANALETA DE CONCRETO SIMPLES, TIPO MEIA CANA, DIAMETRO DE 40 CM, PARA AGUA PLUVIAL                                                                                                                                                                                                                                                                                                                                                                                                                  </v>
          </cell>
          <cell r="C943" t="str">
            <v xml:space="preserve">M     </v>
          </cell>
          <cell r="D943">
            <v>19.11</v>
          </cell>
        </row>
        <row r="944">
          <cell r="A944">
            <v>10543</v>
          </cell>
          <cell r="B944" t="str">
            <v xml:space="preserve">CALHA/CANALETA DE CONCRETO SIMPLES, TIPO MEIA CANA, DIAMETRO DE 50 CM, PARA AGUA PLUVIAL                                                                                                                                                                                                                                                                                                                                                                                                                  </v>
          </cell>
          <cell r="C944" t="str">
            <v xml:space="preserve">M     </v>
          </cell>
          <cell r="D944">
            <v>31</v>
          </cell>
        </row>
        <row r="945">
          <cell r="A945">
            <v>10544</v>
          </cell>
          <cell r="B945" t="str">
            <v xml:space="preserve">CALHA/CANALETA DE CONCRETO SIMPLES, TIPO MEIA CANA, DIAMETRO DE 60 CM, PARA AGUA PLUVIAL                                                                                                                                                                                                                                                                                                                                                                                                                  </v>
          </cell>
          <cell r="C945" t="str">
            <v xml:space="preserve">M     </v>
          </cell>
          <cell r="D945">
            <v>40.1</v>
          </cell>
        </row>
        <row r="946">
          <cell r="A946">
            <v>10545</v>
          </cell>
          <cell r="B946" t="str">
            <v xml:space="preserve">CALHA/CANALETA DE CONCRETO SIMPLES, TIPO MEIA CANA, DIAMETRO DE 80 CM, PARA AGUA PLUVIAL                                                                                                                                                                                                                                                                                                                                                                                                                  </v>
          </cell>
          <cell r="C946" t="str">
            <v xml:space="preserve">M     </v>
          </cell>
          <cell r="D946">
            <v>74.94</v>
          </cell>
        </row>
        <row r="947">
          <cell r="A947">
            <v>38365</v>
          </cell>
          <cell r="B947" t="str">
            <v xml:space="preserve">CAMADA SEPARADORA DE FILME DE POLIETILENO 20 A 25 MICRA                                                                                                                                                                                                                                                                                                                                                                                                                                                   </v>
          </cell>
          <cell r="C947" t="str">
            <v xml:space="preserve">M2    </v>
          </cell>
          <cell r="D947">
            <v>2.2999999999999998</v>
          </cell>
        </row>
        <row r="948">
          <cell r="A948">
            <v>44056</v>
          </cell>
          <cell r="B948" t="str">
            <v xml:space="preserve">CAMINHAO TOCO, PESO BRUTO TOTAL 10700 KG, CARGA UTIL MAXIMA 7400 KG, DISTANCIA ENTRE EIXOS 4,00 M, POTENCIA 175 CV (INCLUI CABINE E CHASSI, NAO INCLUI CARROCERIA)                                                                                                                                                                                                                                                                                                                                        </v>
          </cell>
          <cell r="C948" t="str">
            <v xml:space="preserve">UN    </v>
          </cell>
          <cell r="D948">
            <v>475095.87</v>
          </cell>
        </row>
        <row r="949">
          <cell r="A949">
            <v>44057</v>
          </cell>
          <cell r="B949" t="str">
            <v xml:space="preserve">CAMINHAO TOCO, PESO BRUTO TOTAL 13200 KG, CARGA UTIL MAXIMA 9200 KG, DISTANCIA ENTRE EIXOS 3,31 M, POTENCIA 175 CV (INCLUI CABINE E CHASSI, NAO INCLUI CARROCERIA)                                                                                                                                                                                                                                                                                                                                        </v>
          </cell>
          <cell r="C949" t="str">
            <v xml:space="preserve">UN    </v>
          </cell>
          <cell r="D949">
            <v>507073.5</v>
          </cell>
        </row>
        <row r="950">
          <cell r="A950">
            <v>37754</v>
          </cell>
          <cell r="B950" t="str">
            <v xml:space="preserve">CAMINHAO TOCO, PESO BRUTO TOTAL 14300 KG, CARGA UTIL MAXIMA 9480 KG, DISTANCIA ENTRE EIXOS 4,80 M, POTENCIA 185 CV (INCLUI CABINE E CHASSI, NAO INCLUI CARROCERIA)                                                                                                                                                                                                                                                                                                                                        </v>
          </cell>
          <cell r="C950" t="str">
            <v xml:space="preserve">UN    </v>
          </cell>
          <cell r="D950">
            <v>524250.05</v>
          </cell>
        </row>
        <row r="951">
          <cell r="A951">
            <v>37757</v>
          </cell>
          <cell r="B951" t="str">
            <v xml:space="preserve">CAMINHAO TOCO, PESO BRUTO TOTAL 16000 KG, CARGA UTIL MAXIMA 10600 KG, DISTANCIA ENTRE EIXOS 4,80 M, POTENCIA 277 CV (INCLUI CABINE E CHASSI, NAO INCLUI CARROCERIA)                                                                                                                                                                                                                                                                                                                                       </v>
          </cell>
          <cell r="C951" t="str">
            <v xml:space="preserve">UN    </v>
          </cell>
          <cell r="D951">
            <v>584733.42000000004</v>
          </cell>
        </row>
        <row r="952">
          <cell r="A952">
            <v>44058</v>
          </cell>
          <cell r="B952" t="str">
            <v xml:space="preserve">CAMINHAO TOCO, PESO BRUTO TOTAL 16000 KG, CARGA UTIL MAXIMA 10830 KG, DISTANCIA ENTRE EIXOS 3,56 M, POTENCIA 226 CV (INCLUI CABINE E CHASSI, NAO INCLUI CARROCERIA)                                                                                                                                                                                                                                                                                                                                       </v>
          </cell>
          <cell r="C952" t="str">
            <v xml:space="preserve">UN    </v>
          </cell>
          <cell r="D952">
            <v>552755.80000000005</v>
          </cell>
        </row>
        <row r="953">
          <cell r="A953">
            <v>37752</v>
          </cell>
          <cell r="B953" t="str">
            <v xml:space="preserve">CAMINHAO TOCO, PESO BRUTO TOTAL 16000 KG, CARGA UTIL MAXIMA 11030 KG, DISTANCIA ENTRE EIXOS 5,41 M, POTENCIA 185 CV (INCLUI CABINE E CHASSI, NAO INCLUI CARROCERIA)                                                                                                                                                                                                                                                                                                                                       </v>
          </cell>
          <cell r="C953" t="str">
            <v xml:space="preserve">UN    </v>
          </cell>
          <cell r="D953">
            <v>575596.92000000004</v>
          </cell>
        </row>
        <row r="954">
          <cell r="A954">
            <v>44059</v>
          </cell>
          <cell r="B954" t="str">
            <v xml:space="preserve">CAMINHAO TOCO, PESO BRUTO TOTAL 8500 KG, CARGA UTIL MAXIMA 5600 KG, DISTANCIA ENTRE EIXOS 3,40 M, POTENCIA 167 CV (INCLUI CABINE E CHASSI, NAO INCLUI CARROCERIA)                                                                                                                                                                                                                                                                                                                                         </v>
          </cell>
          <cell r="C954" t="str">
            <v xml:space="preserve">UN    </v>
          </cell>
          <cell r="D954">
            <v>454995.68</v>
          </cell>
        </row>
        <row r="955">
          <cell r="A955">
            <v>37750</v>
          </cell>
          <cell r="B955" t="str">
            <v xml:space="preserve">CAMINHAO TOCO, PESO BRUTO TOTAL 9600 KG, CARGA UTIL MAXIMA 6190 KG, DISTANCIA ENTRE EIXOS 3,70 M, POTENCIA 156 CV (INCLUI CABINE E CHASSI, NAO INCLUI CARROCERIA)                                                                                                                                                                                                                                                                                                                                         </v>
          </cell>
          <cell r="C955" t="str">
            <v xml:space="preserve">UN    </v>
          </cell>
          <cell r="D955">
            <v>455909.32</v>
          </cell>
        </row>
        <row r="956">
          <cell r="A956">
            <v>37758</v>
          </cell>
          <cell r="B956" t="str">
            <v xml:space="preserve">CAMINHAO TRUCADO, PESO BRUTO TOTAL 23000 KG, CARGA UTIL MAXIMA 15285 KG, DISTANCIA ENTRE EIXOS 4,80 M, POTENCIA 326 CV (INCLUI CABINE E CHASSI, NAO INCLUI CARROCERIA)                                                                                                                                                                                                                                                                                                                                    </v>
          </cell>
          <cell r="C956" t="str">
            <v xml:space="preserve">UN    </v>
          </cell>
          <cell r="D956">
            <v>725434.86</v>
          </cell>
        </row>
        <row r="957">
          <cell r="A957">
            <v>44060</v>
          </cell>
          <cell r="B957" t="str">
            <v xml:space="preserve">CAMINHAO TRUCADO, PESO BRUTO TOTAL 23000 KG, CARGA UTIL MAXIMA 15460 KG, DISTANCIA ENTRE EIXOS 4,80 M, POTENCIA 286 CV (INCLUI CABINE E CHASSI, NAO INCLUI CARROCERIA)                                                                                                                                                                                                                                                                                                                                    </v>
          </cell>
          <cell r="C957" t="str">
            <v xml:space="preserve">UN    </v>
          </cell>
          <cell r="D957">
            <v>701680.09</v>
          </cell>
        </row>
        <row r="958">
          <cell r="A958">
            <v>37749</v>
          </cell>
          <cell r="B958" t="str">
            <v xml:space="preserve">CAMINHAO TRUCADO, PESO BRUTO TOTAL 23000 KG, CARGA UTIL MAXIMA 16360 KG, CABINE ESTENDIDA, DISTANCIA ENTRE EIXOS 3,56 M, POTENCIA 277 CV (INCLUI CABINE E CHASSI, NAO INCLUI CARROCERIA)                                                                                                                                                                                                                                                                                                                  </v>
          </cell>
          <cell r="C958" t="str">
            <v xml:space="preserve">UN    </v>
          </cell>
          <cell r="D958">
            <v>749189.68</v>
          </cell>
        </row>
        <row r="959">
          <cell r="A959">
            <v>44061</v>
          </cell>
          <cell r="B959" t="str">
            <v xml:space="preserve">CAMINHAO TRUCADO, PESO BRUTO TOTAL 23000 KG, CARGA UTIL MAXIMA 16540 KG, DISTANCIA ENTRE EIXOS 4,80 M, POTENCIA 256 CV (INCLUI CABINE E CHASSI, NAO INCLUI CARROCERIA)                                                                                                                                                                                                                                                                                                                                    </v>
          </cell>
          <cell r="C959" t="str">
            <v xml:space="preserve">UN    </v>
          </cell>
          <cell r="D959">
            <v>687975.41</v>
          </cell>
        </row>
        <row r="960">
          <cell r="A960">
            <v>1159</v>
          </cell>
          <cell r="B960" t="str">
            <v xml:space="preserve">CAMINHONETE COM MOTOR A DIESEL, POTENCIA *160* CV, CABINE DUPLA, 4X4                                                                                                                                                                                                                                                                                                                                                                                                                                      </v>
          </cell>
          <cell r="C960" t="str">
            <v xml:space="preserve">UN    </v>
          </cell>
          <cell r="D960">
            <v>273970.5</v>
          </cell>
        </row>
        <row r="961">
          <cell r="A961">
            <v>12114</v>
          </cell>
          <cell r="B961" t="str">
            <v xml:space="preserve">CAMPAINHA ALTA POTENCIA 110V / 220V, DIAMETRO 150 MM                                                                                                                                                                                                                                                                                                                                                                                                                                                      </v>
          </cell>
          <cell r="C961" t="str">
            <v xml:space="preserve">UN    </v>
          </cell>
          <cell r="D961">
            <v>146.13</v>
          </cell>
        </row>
        <row r="962">
          <cell r="A962">
            <v>38106</v>
          </cell>
          <cell r="B962" t="str">
            <v xml:space="preserve">CAMPAINHA CIGARRA 127 V / 220 V (APENAS MODULO)                                                                                                                                                                                                                                                                                                                                                                                                                                                           </v>
          </cell>
          <cell r="C962" t="str">
            <v xml:space="preserve">UN    </v>
          </cell>
          <cell r="D962">
            <v>19.86</v>
          </cell>
        </row>
        <row r="963">
          <cell r="A963">
            <v>38085</v>
          </cell>
          <cell r="B963" t="str">
            <v xml:space="preserve">CAMPAINHA CIGARRA 127 V / 220 V, CONJUNTO MONTADO PARA EMBUTIR 4" X 2" (PLACA + SUPORTE + MODULO)                                                                                                                                                                                                                                                                                                                                                                                                         </v>
          </cell>
          <cell r="C963" t="str">
            <v xml:space="preserve">UN    </v>
          </cell>
          <cell r="D963">
            <v>23.46</v>
          </cell>
        </row>
        <row r="964">
          <cell r="A964">
            <v>38599</v>
          </cell>
          <cell r="B964" t="str">
            <v xml:space="preserve">CANALETA DE CONCRETO ESTRUTURAL 14 X 19 X 29 CM, FBK 14 MPA (NBR 6136)                                                                                                                                                                                                                                                                                                                                                                                                                                    </v>
          </cell>
          <cell r="C964" t="str">
            <v xml:space="preserve">UN    </v>
          </cell>
          <cell r="D964">
            <v>4.71</v>
          </cell>
        </row>
        <row r="965">
          <cell r="A965">
            <v>38596</v>
          </cell>
          <cell r="B965" t="str">
            <v xml:space="preserve">CANALETA DE CONCRETO ESTRUTURAL 14 X 19 X 29 CM, FBK 4,5 MPA (NBR 6136)                                                                                                                                                                                                                                                                                                                                                                                                                                   </v>
          </cell>
          <cell r="C965" t="str">
            <v xml:space="preserve">UN    </v>
          </cell>
          <cell r="D965">
            <v>3.91</v>
          </cell>
        </row>
        <row r="966">
          <cell r="A966">
            <v>38600</v>
          </cell>
          <cell r="B966" t="str">
            <v xml:space="preserve">CANALETA DE CONCRETO ESTRUTURAL 14 X 19 X 39 CM, FBK 14 MPA (NBR 6136)                                                                                                                                                                                                                                                                                                                                                                                                                                    </v>
          </cell>
          <cell r="C966" t="str">
            <v xml:space="preserve">UN    </v>
          </cell>
          <cell r="D966">
            <v>4.99</v>
          </cell>
        </row>
        <row r="967">
          <cell r="A967">
            <v>38597</v>
          </cell>
          <cell r="B967" t="str">
            <v xml:space="preserve">CANALETA DE CONCRETO ESTRUTURAL 14 X 19 X 39 CM, FBK 4,5 MPA (NBR 6136)                                                                                                                                                                                                                                                                                                                                                                                                                                   </v>
          </cell>
          <cell r="C967" t="str">
            <v xml:space="preserve">UN    </v>
          </cell>
          <cell r="D967">
            <v>3.94</v>
          </cell>
        </row>
        <row r="968">
          <cell r="A968">
            <v>659</v>
          </cell>
          <cell r="B968" t="str">
            <v xml:space="preserve">CANALETA DE CONCRETO 14 X 19 X 19 CM (CLASSE C - NBR 6136)                                                                                                                                                                                                                                                                                                                                                                                                                                                </v>
          </cell>
          <cell r="C968" t="str">
            <v xml:space="preserve">UN    </v>
          </cell>
          <cell r="D968">
            <v>2.2599999999999998</v>
          </cell>
        </row>
        <row r="969">
          <cell r="A969">
            <v>660</v>
          </cell>
          <cell r="B969" t="str">
            <v xml:space="preserve">CANALETA DE CONCRETO 19 X 19 X 19 CM (CLASSE C - NBR 6136)                                                                                                                                                                                                                                                                                                                                                                                                                                                </v>
          </cell>
          <cell r="C969" t="str">
            <v xml:space="preserve">UN    </v>
          </cell>
          <cell r="D969">
            <v>2.71</v>
          </cell>
        </row>
        <row r="970">
          <cell r="A970">
            <v>658</v>
          </cell>
          <cell r="B970" t="str">
            <v xml:space="preserve">CANALETA DE CONCRETO 9 X 19 X 19 CM (CLASSE C - NBR 6136)                                                                                                                                                                                                                                                                                                                                                                                                                                                 </v>
          </cell>
          <cell r="C970" t="str">
            <v xml:space="preserve">UN    </v>
          </cell>
          <cell r="D970">
            <v>1.53</v>
          </cell>
        </row>
        <row r="971">
          <cell r="A971">
            <v>38548</v>
          </cell>
          <cell r="B971" t="str">
            <v xml:space="preserve">CANALETA ESTRUTURAL CERAMICA, 14 X 19 X 19 CM, 6,0 MPA (NBR 15270)                                                                                                                                                                                                                                                                                                                                                                                                                                        </v>
          </cell>
          <cell r="C971" t="str">
            <v xml:space="preserve">UN    </v>
          </cell>
          <cell r="D971">
            <v>1.95</v>
          </cell>
        </row>
        <row r="972">
          <cell r="A972">
            <v>34649</v>
          </cell>
          <cell r="B972" t="str">
            <v xml:space="preserve">CANALETA ESTRUTURAL CERAMICA, 14 X 19 X 29 CM, 6,0 MPA (NBR 15270)                                                                                                                                                                                                                                                                                                                                                                                                                                        </v>
          </cell>
          <cell r="C972" t="str">
            <v xml:space="preserve">UN    </v>
          </cell>
          <cell r="D972">
            <v>2.64</v>
          </cell>
        </row>
        <row r="973">
          <cell r="A973">
            <v>34655</v>
          </cell>
          <cell r="B973" t="str">
            <v xml:space="preserve">CANALETA ESTRUTURAL CERAMICA, 14 X 19 X 39 CM, 6,0 MPA (NBR 15270)                                                                                                                                                                                                                                                                                                                                                                                                                                        </v>
          </cell>
          <cell r="C973" t="str">
            <v xml:space="preserve">UN    </v>
          </cell>
          <cell r="D973">
            <v>3.5</v>
          </cell>
        </row>
        <row r="974">
          <cell r="A974">
            <v>40607</v>
          </cell>
          <cell r="B974" t="str">
            <v xml:space="preserve">CANOPLA ACABAMENTO CROMADO PARA INSTALACAO DE SPRINKLER, SOB FORRO, 15 MM                                                                                                                                                                                                                                                                                                                                                                                                                                 </v>
          </cell>
          <cell r="C974" t="str">
            <v xml:space="preserve">UN    </v>
          </cell>
          <cell r="D974">
            <v>8.99</v>
          </cell>
        </row>
        <row r="975">
          <cell r="A975">
            <v>567</v>
          </cell>
          <cell r="B975" t="str">
            <v xml:space="preserve">CANTONEIRA (ABAS IGUAIS) EM ACO CARBONO, 25,4 MM X 3,17 MM (L X E), 1,27KG/M                                                                                                                                                                                                                                                                                                                                                                                                                              </v>
          </cell>
          <cell r="C975" t="str">
            <v xml:space="preserve">M     </v>
          </cell>
          <cell r="D975">
            <v>10.8</v>
          </cell>
        </row>
        <row r="976">
          <cell r="A976">
            <v>574</v>
          </cell>
          <cell r="B976" t="str">
            <v xml:space="preserve">CANTONEIRA (ABAS IGUAIS) EM ACO CARBONO, 38,1 MM X 3,17 MM (L X E), 3,48 KG/M                                                                                                                                                                                                                                                                                                                                                                                                                             </v>
          </cell>
          <cell r="C976" t="str">
            <v xml:space="preserve">M     </v>
          </cell>
          <cell r="D976">
            <v>28.4</v>
          </cell>
        </row>
        <row r="977">
          <cell r="A977">
            <v>568</v>
          </cell>
          <cell r="B977" t="str">
            <v xml:space="preserve">CANTONEIRA (ABAS IGUAIS) EM ACO CARBONO, 50,8 MM X 9,53 MM (L X E), 6,99 KG/M                                                                                                                                                                                                                                                                                                                                                                                                                             </v>
          </cell>
          <cell r="C977" t="str">
            <v xml:space="preserve">M     </v>
          </cell>
          <cell r="D977">
            <v>59.85</v>
          </cell>
        </row>
        <row r="978">
          <cell r="A978">
            <v>4777</v>
          </cell>
          <cell r="B978" t="str">
            <v xml:space="preserve">CANTONEIRA ACO ABAS IGUAIS (QUALQUER BITOLA), ESPESSURA ENTRE 1/8" E 1/4"                                                                                                                                                                                                                                                                                                                                                                                                                                 </v>
          </cell>
          <cell r="C978" t="str">
            <v xml:space="preserve">KG    </v>
          </cell>
          <cell r="D978">
            <v>8.02</v>
          </cell>
        </row>
        <row r="979">
          <cell r="A979">
            <v>592</v>
          </cell>
          <cell r="B979" t="str">
            <v xml:space="preserve">CANTONEIRA EM ALUMINIO, ABAS IGUAIS, LARGURA DE 25,40 MM (1"), ESPESSURA DE 3,17 MM (1/8") E PESO LINEAR DE APROXIMADAMENTE 0,408 KG/M                                                                                                                                                                                                                                                                                                                                                                    </v>
          </cell>
          <cell r="C979" t="str">
            <v xml:space="preserve">KG    </v>
          </cell>
          <cell r="D979">
            <v>39.090000000000003</v>
          </cell>
        </row>
        <row r="980">
          <cell r="A980">
            <v>586</v>
          </cell>
          <cell r="B980" t="str">
            <v xml:space="preserve">CANTONEIRA EM ALUMINIO, ABAS IGUAIS, LARGURA DE 25,40 MM (1"), ESPESSURA DE 4,76 MM (3/16") E PESO LINEAR DE APROXIMADAMENTEO 0,593 KG/M                                                                                                                                                                                                                                                                                                                                                                  </v>
          </cell>
          <cell r="C980" t="str">
            <v xml:space="preserve">M     </v>
          </cell>
          <cell r="D980">
            <v>22.98</v>
          </cell>
        </row>
        <row r="981">
          <cell r="A981">
            <v>588</v>
          </cell>
          <cell r="B981" t="str">
            <v xml:space="preserve">CANTONEIRA EM ALUMINIO, ABAS IGUAIS, LARGURA DE 31,75 MM (1 1/4"), ESPESSURA DE 4,76 MM (3/16") E PESO LINEAR DE APROXIMADAMENTE 0,755 KG/M                                                                                                                                                                                                                                                                                                                                                               </v>
          </cell>
          <cell r="C981" t="str">
            <v xml:space="preserve">M     </v>
          </cell>
          <cell r="D981">
            <v>36.35</v>
          </cell>
        </row>
        <row r="982">
          <cell r="A982">
            <v>591</v>
          </cell>
          <cell r="B982" t="str">
            <v xml:space="preserve">CANTONEIRA EM ALUMINIO, ABAS IGUAIS, LARGURA DE 38,10 MM (1 1/2"), ESPESSURA DE 4,76 MM (3/16") E PESO LINEAR DE APROXIMADAMENTE 0,915 KG/M                                                                                                                                                                                                                                                                                                                                                               </v>
          </cell>
          <cell r="C982" t="str">
            <v xml:space="preserve">KG    </v>
          </cell>
          <cell r="D982">
            <v>36.479999999999997</v>
          </cell>
        </row>
        <row r="983">
          <cell r="A983">
            <v>584</v>
          </cell>
          <cell r="B983" t="str">
            <v xml:space="preserve">CANTONEIRA EM ALUMINIO, ABAS IGUAIS, LARGURA DE 50,80 MM (2") , ESPESSURA DE 3,17 MM (1/8") E PESO LINEAR DE APROXIMADAMENTE 0,842 KG/M                                                                                                                                                                                                                                                                                                                                                                   </v>
          </cell>
          <cell r="C983" t="str">
            <v xml:space="preserve">M     </v>
          </cell>
          <cell r="D983">
            <v>38.82</v>
          </cell>
        </row>
        <row r="984">
          <cell r="A984">
            <v>589</v>
          </cell>
          <cell r="B984" t="str">
            <v xml:space="preserve">CANTONEIRA EM ALUMINIO, ABAS IGUAIS, LARGURA DE 50,80 MM (2"), ESPESSURA DE 6,35 MM (1/4") E PESO LINEAR DE APROXIMADAMENTE 1,630 KG/M                                                                                                                                                                                                                                                                                                                                                                    </v>
          </cell>
          <cell r="C984" t="str">
            <v xml:space="preserve">M     </v>
          </cell>
          <cell r="D984">
            <v>61.44</v>
          </cell>
        </row>
        <row r="985">
          <cell r="A985">
            <v>1165</v>
          </cell>
          <cell r="B985" t="str">
            <v xml:space="preserve">CAP OU TAMPAO DE FERRO GALVANIZADO, COM ROSCA BSP, DE 1 1/2"                                                                                                                                                                                                                                                                                                                                                                                                                                              </v>
          </cell>
          <cell r="C985" t="str">
            <v xml:space="preserve">UN    </v>
          </cell>
          <cell r="D985">
            <v>21.42</v>
          </cell>
        </row>
        <row r="986">
          <cell r="A986">
            <v>1164</v>
          </cell>
          <cell r="B986" t="str">
            <v xml:space="preserve">CAP OU TAMPAO DE FERRO GALVANIZADO, COM ROSCA BSP, DE 1 1/4"                                                                                                                                                                                                                                                                                                                                                                                                                                              </v>
          </cell>
          <cell r="C986" t="str">
            <v xml:space="preserve">UN    </v>
          </cell>
          <cell r="D986">
            <v>17.350000000000001</v>
          </cell>
        </row>
        <row r="987">
          <cell r="A987">
            <v>1162</v>
          </cell>
          <cell r="B987" t="str">
            <v xml:space="preserve">CAP OU TAMPAO DE FERRO GALVANIZADO, COM ROSCA BSP, DE 1/2"                                                                                                                                                                                                                                                                                                                                                                                                                                                </v>
          </cell>
          <cell r="C987" t="str">
            <v xml:space="preserve">UN    </v>
          </cell>
          <cell r="D987">
            <v>6.03</v>
          </cell>
        </row>
        <row r="988">
          <cell r="A988">
            <v>12395</v>
          </cell>
          <cell r="B988" t="str">
            <v xml:space="preserve">CAP OU TAMPAO DE FERRO GALVANIZADO, COM ROSCA BSP, DE 1/4"                                                                                                                                                                                                                                                                                                                                                                                                                                                </v>
          </cell>
          <cell r="C988" t="str">
            <v xml:space="preserve">UN    </v>
          </cell>
          <cell r="D988">
            <v>5.86</v>
          </cell>
        </row>
        <row r="989">
          <cell r="A989">
            <v>1170</v>
          </cell>
          <cell r="B989" t="str">
            <v xml:space="preserve">CAP OU TAMPAO DE FERRO GALVANIZADO, COM ROSCA BSP, DE 1"                                                                                                                                                                                                                                                                                                                                                                                                                                                  </v>
          </cell>
          <cell r="C989" t="str">
            <v xml:space="preserve">UN    </v>
          </cell>
          <cell r="D989">
            <v>11.37</v>
          </cell>
        </row>
        <row r="990">
          <cell r="A990">
            <v>1169</v>
          </cell>
          <cell r="B990" t="str">
            <v xml:space="preserve">CAP OU TAMPAO DE FERRO GALVANIZADO, COM ROSCA BSP, DE 2 1/2"                                                                                                                                                                                                                                                                                                                                                                                                                                              </v>
          </cell>
          <cell r="C990" t="str">
            <v xml:space="preserve">UN    </v>
          </cell>
          <cell r="D990">
            <v>55.8</v>
          </cell>
        </row>
        <row r="991">
          <cell r="A991">
            <v>1166</v>
          </cell>
          <cell r="B991" t="str">
            <v xml:space="preserve">CAP OU TAMPAO DE FERRO GALVANIZADO, COM ROSCA BSP, DE 2"                                                                                                                                                                                                                                                                                                                                                                                                                                                  </v>
          </cell>
          <cell r="C991" t="str">
            <v xml:space="preserve">UN    </v>
          </cell>
          <cell r="D991">
            <v>30.94</v>
          </cell>
        </row>
        <row r="992">
          <cell r="A992">
            <v>1163</v>
          </cell>
          <cell r="B992" t="str">
            <v xml:space="preserve">CAP OU TAMPAO DE FERRO GALVANIZADO, COM ROSCA BSP, DE 3/4"                                                                                                                                                                                                                                                                                                                                                                                                                                                </v>
          </cell>
          <cell r="C992" t="str">
            <v xml:space="preserve">UN    </v>
          </cell>
          <cell r="D992">
            <v>7.8</v>
          </cell>
        </row>
        <row r="993">
          <cell r="A993">
            <v>12396</v>
          </cell>
          <cell r="B993" t="str">
            <v xml:space="preserve">CAP OU TAMPAO DE FERRO GALVANIZADO, COM ROSCA BSP, DE 3/8"                                                                                                                                                                                                                                                                                                                                                                                                                                                </v>
          </cell>
          <cell r="C993" t="str">
            <v xml:space="preserve">UN    </v>
          </cell>
          <cell r="D993">
            <v>5.86</v>
          </cell>
        </row>
        <row r="994">
          <cell r="A994">
            <v>1168</v>
          </cell>
          <cell r="B994" t="str">
            <v xml:space="preserve">CAP OU TAMPAO DE FERRO GALVANIZADO, COM ROSCA BSP, DE 3"                                                                                                                                                                                                                                                                                                                                                                                                                                                  </v>
          </cell>
          <cell r="C994" t="str">
            <v xml:space="preserve">UN    </v>
          </cell>
          <cell r="D994">
            <v>79.55</v>
          </cell>
        </row>
        <row r="995">
          <cell r="A995">
            <v>1167</v>
          </cell>
          <cell r="B995" t="str">
            <v xml:space="preserve">CAP OU TAMPAO DE FERRO GALVANIZADO, COM ROSCA BSP, DE 4"                                                                                                                                                                                                                                                                                                                                                                                                                                                  </v>
          </cell>
          <cell r="C995" t="str">
            <v xml:space="preserve">UN    </v>
          </cell>
          <cell r="D995">
            <v>133.06</v>
          </cell>
        </row>
        <row r="996">
          <cell r="A996">
            <v>36331</v>
          </cell>
          <cell r="B996" t="str">
            <v xml:space="preserve">CAP PPR DN 20 MM, PARA AGUA QUENTE PREDIAL                                                                                                                                                                                                                                                                                                                                                                                                                                                                </v>
          </cell>
          <cell r="C996" t="str">
            <v xml:space="preserve">UN    </v>
          </cell>
          <cell r="D996">
            <v>2.67</v>
          </cell>
        </row>
        <row r="997">
          <cell r="A997">
            <v>36346</v>
          </cell>
          <cell r="B997" t="str">
            <v xml:space="preserve">CAP PPR DN 25 MM, PARA AGUA QUENTE PREDIAL                                                                                                                                                                                                                                                                                                                                                                                                                                                                </v>
          </cell>
          <cell r="C997" t="str">
            <v xml:space="preserve">UN    </v>
          </cell>
          <cell r="D997">
            <v>4</v>
          </cell>
        </row>
        <row r="998">
          <cell r="A998">
            <v>1197</v>
          </cell>
          <cell r="B998" t="str">
            <v xml:space="preserve">CAP PVC, ROSCAVEL, 1/2", PARA AGUA FRIA PREDIAL                                                                                                                                                                                                                                                                                                                                                                                                                                                           </v>
          </cell>
          <cell r="C998" t="str">
            <v xml:space="preserve">UN    </v>
          </cell>
          <cell r="D998">
            <v>1.76</v>
          </cell>
        </row>
        <row r="999">
          <cell r="A999">
            <v>1202</v>
          </cell>
          <cell r="B999" t="str">
            <v xml:space="preserve">CAP PVC, ROSCAVEL, 1",  PARA AGUA FRIA PREDIAL                                                                                                                                                                                                                                                                                                                                                                                                                                                            </v>
          </cell>
          <cell r="C999" t="str">
            <v xml:space="preserve">UN    </v>
          </cell>
          <cell r="D999">
            <v>5</v>
          </cell>
        </row>
        <row r="1000">
          <cell r="A1000">
            <v>1198</v>
          </cell>
          <cell r="B1000" t="str">
            <v xml:space="preserve">CAP PVC, ROSCAVEL, 3/4",  PARA AGUA FRIA PREDIAL                                                                                                                                                                                                                                                                                                                                                                                                                                                          </v>
          </cell>
          <cell r="C1000" t="str">
            <v xml:space="preserve">UN    </v>
          </cell>
          <cell r="D1000">
            <v>2.31</v>
          </cell>
        </row>
        <row r="1001">
          <cell r="A1001">
            <v>20088</v>
          </cell>
          <cell r="B1001" t="str">
            <v xml:space="preserve">CAP PVC, SERIE R, DN 100 MM, PARA ESGOTO PREDIAL                                                                                                                                                                                                                                                                                                                                                                                                                                                          </v>
          </cell>
          <cell r="C1001" t="str">
            <v xml:space="preserve">UN    </v>
          </cell>
          <cell r="D1001">
            <v>13.43</v>
          </cell>
        </row>
        <row r="1002">
          <cell r="A1002">
            <v>20089</v>
          </cell>
          <cell r="B1002" t="str">
            <v xml:space="preserve">CAP PVC, SERIE R, DN 150 MM, PARA ESGOTO PREDIAL                                                                                                                                                                                                                                                                                                                                                                                                                                                          </v>
          </cell>
          <cell r="C1002" t="str">
            <v xml:space="preserve">UN    </v>
          </cell>
          <cell r="D1002">
            <v>65.84</v>
          </cell>
        </row>
        <row r="1003">
          <cell r="A1003">
            <v>20087</v>
          </cell>
          <cell r="B1003" t="str">
            <v xml:space="preserve">CAP PVC, SERIE R, DN 75 MM, PARA ESGOTO PREDIAL                                                                                                                                                                                                                                                                                                                                                                                                                                                           </v>
          </cell>
          <cell r="C1003" t="str">
            <v xml:space="preserve">UN    </v>
          </cell>
          <cell r="D1003">
            <v>11.11</v>
          </cell>
        </row>
        <row r="1004">
          <cell r="A1004">
            <v>1200</v>
          </cell>
          <cell r="B1004" t="str">
            <v xml:space="preserve">CAP PVC, SOLDAVEL, DN 100 MM, SERIE NORMAL, PARA ESGOTO PREDIAL                                                                                                                                                                                                                                                                                                                                                                                                                                           </v>
          </cell>
          <cell r="C1004" t="str">
            <v xml:space="preserve">UN    </v>
          </cell>
          <cell r="D1004">
            <v>10.09</v>
          </cell>
        </row>
        <row r="1005">
          <cell r="A1005">
            <v>12909</v>
          </cell>
          <cell r="B1005" t="str">
            <v xml:space="preserve">CAP PVC, SOLDAVEL, DN 50 MM, SERIE NORMAL, PARA ESGOTO PREDIAL                                                                                                                                                                                                                                                                                                                                                                                                                                            </v>
          </cell>
          <cell r="C1005" t="str">
            <v xml:space="preserve">UN    </v>
          </cell>
          <cell r="D1005">
            <v>4.68</v>
          </cell>
        </row>
        <row r="1006">
          <cell r="A1006">
            <v>12910</v>
          </cell>
          <cell r="B1006" t="str">
            <v xml:space="preserve">CAP PVC, SOLDAVEL, DN 75 MM, SERIE NORMAL, PARA ESGOTO PREDIAL                                                                                                                                                                                                                                                                                                                                                                                                                                            </v>
          </cell>
          <cell r="C1006" t="str">
            <v xml:space="preserve">UN    </v>
          </cell>
          <cell r="D1006">
            <v>8.41</v>
          </cell>
        </row>
        <row r="1007">
          <cell r="A1007">
            <v>1191</v>
          </cell>
          <cell r="B1007" t="str">
            <v xml:space="preserve">CAP PVC, SOLDAVEL, 20 MM, PARA AGUA FRIA PREDIAL                                                                                                                                                                                                                                                                                                                                                                                                                                                          </v>
          </cell>
          <cell r="C1007" t="str">
            <v xml:space="preserve">UN    </v>
          </cell>
          <cell r="D1007">
            <v>1.26</v>
          </cell>
        </row>
        <row r="1008">
          <cell r="A1008">
            <v>1185</v>
          </cell>
          <cell r="B1008" t="str">
            <v xml:space="preserve">CAP PVC, SOLDAVEL, 25 MM, PARA AGUA FRIA PREDIAL                                                                                                                                                                                                                                                                                                                                                                                                                                                          </v>
          </cell>
          <cell r="C1008" t="str">
            <v xml:space="preserve">UN    </v>
          </cell>
          <cell r="D1008">
            <v>1.26</v>
          </cell>
        </row>
        <row r="1009">
          <cell r="A1009">
            <v>1189</v>
          </cell>
          <cell r="B1009" t="str">
            <v xml:space="preserve">CAP PVC, SOLDAVEL, 32 MM, PARA AGUA FRIA PREDIAL                                                                                                                                                                                                                                                                                                                                                                                                                                                          </v>
          </cell>
          <cell r="C1009" t="str">
            <v xml:space="preserve">UN    </v>
          </cell>
          <cell r="D1009">
            <v>2.06</v>
          </cell>
        </row>
        <row r="1010">
          <cell r="A1010">
            <v>1193</v>
          </cell>
          <cell r="B1010" t="str">
            <v xml:space="preserve">CAP PVC, SOLDAVEL, 40 MM, PARA AGUA FRIA PREDIAL                                                                                                                                                                                                                                                                                                                                                                                                                                                          </v>
          </cell>
          <cell r="C1010" t="str">
            <v xml:space="preserve">UN    </v>
          </cell>
          <cell r="D1010">
            <v>3.95</v>
          </cell>
        </row>
        <row r="1011">
          <cell r="A1011">
            <v>1194</v>
          </cell>
          <cell r="B1011" t="str">
            <v xml:space="preserve">CAP PVC, SOLDAVEL, 50 MM, PARA AGUA FRIA PREDIAL                                                                                                                                                                                                                                                                                                                                                                                                                                                          </v>
          </cell>
          <cell r="C1011" t="str">
            <v xml:space="preserve">UN    </v>
          </cell>
          <cell r="D1011">
            <v>7.14</v>
          </cell>
        </row>
        <row r="1012">
          <cell r="A1012">
            <v>1195</v>
          </cell>
          <cell r="B1012" t="str">
            <v xml:space="preserve">CAP PVC, SOLDAVEL, 60 MM, PARA AGUA FRIA PREDIAL                                                                                                                                                                                                                                                                                                                                                                                                                                                          </v>
          </cell>
          <cell r="C1012" t="str">
            <v xml:space="preserve">UN    </v>
          </cell>
          <cell r="D1012">
            <v>12.02</v>
          </cell>
        </row>
        <row r="1013">
          <cell r="A1013">
            <v>1204</v>
          </cell>
          <cell r="B1013" t="str">
            <v xml:space="preserve">CAP PVC, SOLDAVEL, 75 MM, PARA AGUA FRIA PREDIAL                                                                                                                                                                                                                                                                                                                                                                                                                                                          </v>
          </cell>
          <cell r="C1013" t="str">
            <v xml:space="preserve">UN    </v>
          </cell>
          <cell r="D1013">
            <v>21.02</v>
          </cell>
        </row>
        <row r="1014">
          <cell r="A1014">
            <v>1207</v>
          </cell>
          <cell r="B1014" t="str">
            <v xml:space="preserve">CAP, PVC PBA, JE, DN 100 / DE 110 MM,  PARA REDE DE AGUA (NBR 10351)                                                                                                                                                                                                                                                                                                                                                                                                                                      </v>
          </cell>
          <cell r="C1014" t="str">
            <v xml:space="preserve">UN    </v>
          </cell>
          <cell r="D1014">
            <v>26.66</v>
          </cell>
        </row>
        <row r="1015">
          <cell r="A1015">
            <v>1206</v>
          </cell>
          <cell r="B1015" t="str">
            <v xml:space="preserve">CAP, PVC PBA, JE, DN 50 / DE 60 MM,  PARA REDE DE AGUA (NBR 10351)                                                                                                                                                                                                                                                                                                                                                                                                                                        </v>
          </cell>
          <cell r="C1015" t="str">
            <v xml:space="preserve">UN    </v>
          </cell>
          <cell r="D1015">
            <v>6.68</v>
          </cell>
        </row>
        <row r="1016">
          <cell r="A1016">
            <v>1183</v>
          </cell>
          <cell r="B1016" t="str">
            <v xml:space="preserve">CAP, PVC PBA, JE, DN 75 / DE 85 MM,  PARA REDE DE AGUA (NBR 10351)                                                                                                                                                                                                                                                                                                                                                                                                                                        </v>
          </cell>
          <cell r="C1016" t="str">
            <v xml:space="preserve">UN    </v>
          </cell>
          <cell r="D1016">
            <v>17.41</v>
          </cell>
        </row>
        <row r="1017">
          <cell r="A1017">
            <v>42685</v>
          </cell>
          <cell r="B1017" t="str">
            <v xml:space="preserve">CAP, PVC, JE, OCRE, DN 150 MM (CONEXAO PARA TUBO COLETOR DE ESGOTO)                                                                                                                                                                                                                                                                                                                                                                                                                                       </v>
          </cell>
          <cell r="C1017" t="str">
            <v xml:space="preserve">UN    </v>
          </cell>
          <cell r="D1017">
            <v>68.23</v>
          </cell>
        </row>
        <row r="1018">
          <cell r="A1018">
            <v>42686</v>
          </cell>
          <cell r="B1018" t="str">
            <v xml:space="preserve">CAP, PVC, JE, OCRE, DN 200 MM (CONEXAO PARA TUBO COLETOR DE ESGOTO)                                                                                                                                                                                                                                                                                                                                                                                                                                       </v>
          </cell>
          <cell r="C1018" t="str">
            <v xml:space="preserve">UN    </v>
          </cell>
          <cell r="D1018">
            <v>75.150000000000006</v>
          </cell>
        </row>
        <row r="1019">
          <cell r="A1019">
            <v>12894</v>
          </cell>
          <cell r="B1019" t="str">
            <v xml:space="preserve">CAPA PARA CHUVA EM PVC COM FORRO DE POLIESTER, COM CAPUZ (AMARELA OU AZUL)                                                                                                                                                                                                                                                                                                                                                                                                                                </v>
          </cell>
          <cell r="C1019" t="str">
            <v xml:space="preserve">UN    </v>
          </cell>
          <cell r="D1019">
            <v>22.29</v>
          </cell>
        </row>
        <row r="1020">
          <cell r="A1020">
            <v>12895</v>
          </cell>
          <cell r="B1020" t="str">
            <v xml:space="preserve">CAPACETE DE SEGURANCA ABA FRONTAL COM SUSPENSAO DE POLIETILENO, SEM JUGULAR (CLASSE B)                                                                                                                                                                                                                                                                                                                                                                                                                    </v>
          </cell>
          <cell r="C1020" t="str">
            <v xml:space="preserve">UN    </v>
          </cell>
          <cell r="D1020">
            <v>17.149999999999999</v>
          </cell>
        </row>
        <row r="1021">
          <cell r="A1021">
            <v>1631</v>
          </cell>
          <cell r="B1021" t="str">
            <v xml:space="preserve">CAPACITOR TRIFASICO, POTENCIA 2,5 KVAR, TENSAO 220 V, FORNECIDO COM CAPA PROTETORA, RESISTOR INTERNO A UNIDADE CAPACITIVA                                                                                                                                                                                                                                                                                                                                                                                 </v>
          </cell>
          <cell r="C1021" t="str">
            <v xml:space="preserve">UN    </v>
          </cell>
          <cell r="D1021">
            <v>186.34</v>
          </cell>
        </row>
        <row r="1022">
          <cell r="A1022">
            <v>1633</v>
          </cell>
          <cell r="B1022" t="str">
            <v xml:space="preserve">CAPACITOR TRIFASICO, POTENCIA 5 KVAR, TENSAO 220 V, FORNECIDO COM CAPA PROTETORA, RESISTOR INTERNO A UNIDADE CAPACITIVA                                                                                                                                                                                                                                                                                                                                                                                   </v>
          </cell>
          <cell r="C1022" t="str">
            <v xml:space="preserve">UN    </v>
          </cell>
          <cell r="D1022">
            <v>316.61</v>
          </cell>
        </row>
        <row r="1023">
          <cell r="A1023">
            <v>10818</v>
          </cell>
          <cell r="B1023" t="str">
            <v xml:space="preserve">CAPIM BRAQUIARIA DECUMBENS/ BRAQUIARINHA, VC *70*% MINIMO                                                                                                                                                                                                                                                                                                                                                                                                                                                 </v>
          </cell>
          <cell r="C1023" t="str">
            <v xml:space="preserve">KG    </v>
          </cell>
          <cell r="D1023">
            <v>27.92</v>
          </cell>
        </row>
        <row r="1024">
          <cell r="A1024">
            <v>41410</v>
          </cell>
          <cell r="B1024" t="str">
            <v xml:space="preserve">CAPTOR FRANKLIN (4 PONTAS), EM LATAO CROMADO, H = 300 MM, DUAS DESCIDAS                                                                                                                                                                                                                                                                                                                                                                                                                                   </v>
          </cell>
          <cell r="C1024" t="str">
            <v xml:space="preserve">UN    </v>
          </cell>
          <cell r="D1024">
            <v>75.48</v>
          </cell>
        </row>
        <row r="1025">
          <cell r="A1025">
            <v>41411</v>
          </cell>
          <cell r="B1025" t="str">
            <v xml:space="preserve">CAPTOR FRANKLIN (4 PONTAS), EM LATAO CROMADO, H = 300 MM, UMA DESCIDA                                                                                                                                                                                                                                                                                                                                                                                                                                     </v>
          </cell>
          <cell r="C1025" t="str">
            <v xml:space="preserve">UN    </v>
          </cell>
          <cell r="D1025">
            <v>68.430000000000007</v>
          </cell>
        </row>
        <row r="1026">
          <cell r="A1026">
            <v>41412</v>
          </cell>
          <cell r="B1026" t="str">
            <v xml:space="preserve">CAPTOR FRANKLIN (4 PONTAS), EM LATAO CROMADO, H = 350 MM, DUAS DESCIDAS                                                                                                                                                                                                                                                                                                                                                                                                                                   </v>
          </cell>
          <cell r="C1026" t="str">
            <v xml:space="preserve">UN    </v>
          </cell>
          <cell r="D1026">
            <v>132.36000000000001</v>
          </cell>
        </row>
        <row r="1027">
          <cell r="A1027">
            <v>41413</v>
          </cell>
          <cell r="B1027" t="str">
            <v xml:space="preserve">CAPTOR FRANKLIN (4 PONTAS), EM LATAO CROMADO, H=350 MM, UMA DESCIDA                                                                                                                                                                                                                                                                                                                                                                                                                                       </v>
          </cell>
          <cell r="C1027" t="str">
            <v xml:space="preserve">UN    </v>
          </cell>
          <cell r="D1027">
            <v>119.1</v>
          </cell>
        </row>
        <row r="1028">
          <cell r="A1028">
            <v>39359</v>
          </cell>
          <cell r="B1028" t="str">
            <v xml:space="preserve">CARENAGEM /TAMPA, EM PLASTICO, COR BRANCA, UTILIZADO EM KIT CHASSI METALICO PARA INSTAL. HIDRAULICA DE CUBA SIMPLES SEM MAQUINA DE LAVAR ROUPA, *355* X *670* MM (L X H) (COM FUROS E DEMAIS ENCAIXES)                                                                                                                                                                                                                                                                                                    </v>
          </cell>
          <cell r="C1028" t="str">
            <v xml:space="preserve">UN    </v>
          </cell>
          <cell r="D1028">
            <v>33.65</v>
          </cell>
        </row>
        <row r="1029">
          <cell r="A1029">
            <v>39360</v>
          </cell>
          <cell r="B1029" t="str">
            <v xml:space="preserve">CARENAGEM /TAMPA, EM PLASTICO, COR BRANCA, UTILIZADO EM KIT CHASSI METALICO PARA INSTAL. HIDRAULICA DE TANQUE COM MAQUINA DE LAVAR ROUPA, *360* X *470* MM (L X H) (COM FUROS E DEMAIS ENCAIXES)                                                                                                                                                                                                                                                                                                          </v>
          </cell>
          <cell r="C1029" t="str">
            <v xml:space="preserve">UN    </v>
          </cell>
          <cell r="D1029">
            <v>33.65</v>
          </cell>
        </row>
        <row r="1030">
          <cell r="A1030">
            <v>10710</v>
          </cell>
          <cell r="B1030" t="str">
            <v xml:space="preserve">CARPETE DE NYLON EM MANTA PARA TRAFEGO COMERCIAL PESADO, E = 6 A 7 MM (INSTALADO)                                                                                                                                                                                                                                                                                                                                                                                                                         </v>
          </cell>
          <cell r="C1030" t="str">
            <v xml:space="preserve">M2    </v>
          </cell>
          <cell r="D1030">
            <v>215</v>
          </cell>
        </row>
        <row r="1031">
          <cell r="A1031">
            <v>10709</v>
          </cell>
          <cell r="B1031" t="str">
            <v xml:space="preserve">CARPETE DE NYLON EM MANTA PARA TRAFEGO COMERCIAL PESADO, E = 9 A 10 MM (INSTALADO)                                                                                                                                                                                                                                                                                                                                                                                                                        </v>
          </cell>
          <cell r="C1031" t="str">
            <v xml:space="preserve">M2    </v>
          </cell>
          <cell r="D1031">
            <v>264.14</v>
          </cell>
        </row>
        <row r="1032">
          <cell r="A1032">
            <v>39636</v>
          </cell>
          <cell r="B1032" t="str">
            <v xml:space="preserve">CARPETE DE NYLON EM PLACAS 50 X 50 CM PARA TRAFEGO COMERCIAL PESADO, E = 6,5 MM (INSTALADO)                                                                                                                                                                                                                                                                                                                                                                                                               </v>
          </cell>
          <cell r="C1032" t="str">
            <v xml:space="preserve">M2    </v>
          </cell>
          <cell r="D1032">
            <v>269.72000000000003</v>
          </cell>
        </row>
        <row r="1033">
          <cell r="A1033">
            <v>10708</v>
          </cell>
          <cell r="B1033" t="str">
            <v xml:space="preserve">CARPETE DE POLIESTER EM MANTA PARA TRAFEGO COMERCIAL PESADO, E = 4 A 5 MM (INSTALADO)                                                                                                                                                                                                                                                                                                                                                                                                                     </v>
          </cell>
          <cell r="C1033" t="str">
            <v xml:space="preserve">M2    </v>
          </cell>
          <cell r="D1033">
            <v>83.23</v>
          </cell>
        </row>
        <row r="1034">
          <cell r="A1034">
            <v>39635</v>
          </cell>
          <cell r="B1034" t="str">
            <v xml:space="preserve">CARPETE DE POLIPROPILENO EM MANTA PARA TRAFEGO COMERCIAL MEDIO, E = 5 A 6 MM (INSTALADO)                                                                                                                                                                                                                                                                                                                                                                                                                  </v>
          </cell>
          <cell r="C1034" t="str">
            <v xml:space="preserve">M2    </v>
          </cell>
          <cell r="D1034">
            <v>141.69999999999999</v>
          </cell>
        </row>
        <row r="1035">
          <cell r="A1035">
            <v>6117</v>
          </cell>
          <cell r="B1035" t="str">
            <v xml:space="preserve">CARPINTEIRO AUXILIAR (HORISTA)                                                                                                                                                                                                                                                                                                                                                                                                                                                                            </v>
          </cell>
          <cell r="C1035" t="str">
            <v xml:space="preserve">H     </v>
          </cell>
          <cell r="D1035">
            <v>16.940000000000001</v>
          </cell>
        </row>
        <row r="1036">
          <cell r="A1036">
            <v>40913</v>
          </cell>
          <cell r="B1036" t="str">
            <v xml:space="preserve">CARPINTEIRO AUXILIAR (MENSALISTA)                                                                                                                                                                                                                                                                                                                                                                                                                                                                         </v>
          </cell>
          <cell r="C1036" t="str">
            <v xml:space="preserve">MES   </v>
          </cell>
          <cell r="D1036">
            <v>2965.3</v>
          </cell>
        </row>
        <row r="1037">
          <cell r="A1037">
            <v>1214</v>
          </cell>
          <cell r="B1037" t="str">
            <v xml:space="preserve">CARPINTEIRO DE ESQUADRIAS (HORISTA)                                                                                                                                                                                                                                                                                                                                                                                                                                                                       </v>
          </cell>
          <cell r="C1037" t="str">
            <v xml:space="preserve">H     </v>
          </cell>
          <cell r="D1037">
            <v>20.82</v>
          </cell>
        </row>
        <row r="1038">
          <cell r="A1038">
            <v>40915</v>
          </cell>
          <cell r="B1038" t="str">
            <v xml:space="preserve">CARPINTEIRO DE ESQUADRIAS (MENSALISTA)                                                                                                                                                                                                                                                                                                                                                                                                                                                                    </v>
          </cell>
          <cell r="C1038" t="str">
            <v xml:space="preserve">MES   </v>
          </cell>
          <cell r="D1038">
            <v>3643.55</v>
          </cell>
        </row>
        <row r="1039">
          <cell r="A1039">
            <v>1213</v>
          </cell>
          <cell r="B1039" t="str">
            <v xml:space="preserve">CARPINTEIRO DE FORMAS (HORISTA)                                                                                                                                                                                                                                                                                                                                                                                                                                                                           </v>
          </cell>
          <cell r="C1039" t="str">
            <v xml:space="preserve">H     </v>
          </cell>
          <cell r="D1039">
            <v>22.11</v>
          </cell>
        </row>
        <row r="1040">
          <cell r="A1040">
            <v>40914</v>
          </cell>
          <cell r="B1040" t="str">
            <v xml:space="preserve">CARPINTEIRO DE FORMAS (MENSALISTA)                                                                                                                                                                                                                                                                                                                                                                                                                                                                        </v>
          </cell>
          <cell r="C1040" t="str">
            <v xml:space="preserve">MES   </v>
          </cell>
          <cell r="D1040">
            <v>3869.33</v>
          </cell>
        </row>
        <row r="1041">
          <cell r="A1041">
            <v>5091</v>
          </cell>
          <cell r="B1041" t="str">
            <v xml:space="preserve">CARRANCA PARA JANELA VENEZIANA DE ABRIR, EM LATAO CROMADO, SIMPLES, PARA APARAFUSAR NA PAREDE                                                                                                                                                                                                                                                                                                                                                                                                             </v>
          </cell>
          <cell r="C1041" t="str">
            <v xml:space="preserve">UN    </v>
          </cell>
          <cell r="D1041">
            <v>19.45</v>
          </cell>
        </row>
        <row r="1042">
          <cell r="A1042">
            <v>14615</v>
          </cell>
          <cell r="B1042" t="str">
            <v xml:space="preserve">CARRINHO COM 2 PNEUS PARA TRANSPORTAR TUBO CONCRETO, ALTURA ATE 1,0 M E DIAMETRO ATE 1000MM, COM ESTRUTURA EM PERFIL OU TUBO METALICO                                                                                                                                                                                                                                                                                                                                                                     </v>
          </cell>
          <cell r="C1042" t="str">
            <v xml:space="preserve">UN    </v>
          </cell>
          <cell r="D1042">
            <v>3632.09</v>
          </cell>
        </row>
        <row r="1043">
          <cell r="A1043">
            <v>2711</v>
          </cell>
          <cell r="B1043" t="str">
            <v xml:space="preserve">CARRINHO DE MAO DE ACO CAPACIDADE 50 A 60 L, PNEU COM CAMARA                                                                                                                                                                                                                                                                                                                                                                                                                                              </v>
          </cell>
          <cell r="C1043" t="str">
            <v xml:space="preserve">UN    </v>
          </cell>
          <cell r="D1043">
            <v>169.9</v>
          </cell>
        </row>
        <row r="1044">
          <cell r="A1044">
            <v>37727</v>
          </cell>
          <cell r="B1044" t="str">
            <v xml:space="preserve">CARROCERIA FIXA ABERTA DE MADEIRA PARA TRANSPORTE GERAL DE CARGA SECA DIMENSOES APROXIMADAS 2,25 X 4,10 X 0,50 M (INCLUI MONTAGEM, NAO INCLUI CAMINHAO)                                                                                                                                                                                                                                                                                                                                                   </v>
          </cell>
          <cell r="C1044" t="str">
            <v xml:space="preserve">UN    </v>
          </cell>
          <cell r="D1044">
            <v>15990</v>
          </cell>
        </row>
        <row r="1045">
          <cell r="A1045">
            <v>37728</v>
          </cell>
          <cell r="B1045" t="str">
            <v xml:space="preserve">CARROCERIA FIXA ABERTA DE MADEIRA PARA TRANSPORTE GERAL DE CARGA SECA DIMENSOES APROXIMADAS 2,5 X 5,5 X 0,50 M (INCLUI MONTAGEM, NAO INCLUI CAMINHAO)                                                                                                                                                                                                                                                                                                                                                     </v>
          </cell>
          <cell r="C1045" t="str">
            <v xml:space="preserve">UN    </v>
          </cell>
          <cell r="D1045">
            <v>21692.720000000001</v>
          </cell>
        </row>
        <row r="1046">
          <cell r="A1046">
            <v>37729</v>
          </cell>
          <cell r="B1046" t="str">
            <v xml:space="preserve">CARROCERIA FIXA ABERTA DE MADEIRA PARA TRANSPORTE GERAL DE CARGA SECA DIMENSOES APROXIMADAS 2,5 X 6,00 X 0,50 M (INCLUI MONTAGEM, NAO INCLUI CAMINHAO)                                                                                                                                                                                                                                                                                                                                                    </v>
          </cell>
          <cell r="C1046" t="str">
            <v xml:space="preserve">UN    </v>
          </cell>
          <cell r="D1046">
            <v>23481.81</v>
          </cell>
        </row>
        <row r="1047">
          <cell r="A1047">
            <v>37730</v>
          </cell>
          <cell r="B1047" t="str">
            <v xml:space="preserve">CARROCERIA FIXA ABERTA DE MADEIRA PARA TRANSPORTE GERAL DE CARGA SECA DIMENSOES APROXIMADAS 2,5 X 6,5 X 0,50 M (INCLUI MONTAGEM, NAO INCLUI CAMINHAO)                                                                                                                                                                                                                                                                                                                                                     </v>
          </cell>
          <cell r="C1047" t="str">
            <v xml:space="preserve">UN    </v>
          </cell>
          <cell r="D1047">
            <v>25270.9</v>
          </cell>
        </row>
        <row r="1048">
          <cell r="A1048">
            <v>37731</v>
          </cell>
          <cell r="B1048" t="str">
            <v xml:space="preserve">CARROCERIA FIXA ABERTA DE MADEIRA PARA TRANSPORTE GERAL DE CARGA SECA DIMENSOES APROXIMADAS 2,5 X 7,00 X 0,50 M (INCLUI MONTAGEM, NAO INCLUI CAMINHAO)                                                                                                                                                                                                                                                                                                                                                    </v>
          </cell>
          <cell r="C1048" t="str">
            <v xml:space="preserve">UN    </v>
          </cell>
          <cell r="D1048">
            <v>27060</v>
          </cell>
        </row>
        <row r="1049">
          <cell r="A1049">
            <v>37732</v>
          </cell>
          <cell r="B1049" t="str">
            <v xml:space="preserve">CARROCERIA FIXA ABERTA DE MADEIRA PARA TRANSPORTE GERAL DE CARGA SECA DIMENSOES APROXIMADAS 2,5 X 7,5 X 0,50 M (INCLUI MONTAGEM, NAO INCLUI CAMINHAO)                                                                                                                                                                                                                                                                                                                                                     </v>
          </cell>
          <cell r="C1049" t="str">
            <v xml:space="preserve">UN    </v>
          </cell>
          <cell r="D1049">
            <v>30861.81</v>
          </cell>
        </row>
        <row r="1050">
          <cell r="A1050">
            <v>42256</v>
          </cell>
          <cell r="B1050" t="str">
            <v xml:space="preserve">CARVAO ANTRACITO PARA FILTRO, GRAO VARIANDO DE 0,8 ATE 1,1 MM, COEFICIENTE DE UNIFORMIDADE MENOR QUE 1,7 MM (DISTRIBUIDOR)                                                                                                                                                                                                                                                                                                                                                                                </v>
          </cell>
          <cell r="C1050" t="str">
            <v xml:space="preserve">KG    </v>
          </cell>
          <cell r="D1050">
            <v>4.96</v>
          </cell>
        </row>
        <row r="1051">
          <cell r="A1051">
            <v>42250</v>
          </cell>
          <cell r="B1051" t="str">
            <v xml:space="preserve">CARVAO ANTRACITO PARA FILTRO, GRAO VARIANDO DE 0,8 ATE 1,1 MM, COEFICIENTE DE UNIFORMIDADE MENOR QUE 1,7 MM (POSTO JAZIDA/PRODUTOR)                                                                                                                                                                                                                                                                                                                                                                       </v>
          </cell>
          <cell r="C1051" t="str">
            <v xml:space="preserve">T     </v>
          </cell>
          <cell r="D1051">
            <v>2235.3000000000002</v>
          </cell>
        </row>
        <row r="1052">
          <cell r="A1052">
            <v>4743</v>
          </cell>
          <cell r="B1052" t="str">
            <v xml:space="preserve">CASCALHO DE CAVA                                                                                                                                                                                                                                                                                                                                                                                                                                                                                          </v>
          </cell>
          <cell r="C1052" t="str">
            <v xml:space="preserve">M3    </v>
          </cell>
          <cell r="D1052">
            <v>38.28</v>
          </cell>
        </row>
        <row r="1053">
          <cell r="A1053">
            <v>4744</v>
          </cell>
          <cell r="B1053" t="str">
            <v xml:space="preserve">CASCALHO DE RIO                                                                                                                                                                                                                                                                                                                                                                                                                                                                                           </v>
          </cell>
          <cell r="C1053" t="str">
            <v xml:space="preserve">M3    </v>
          </cell>
          <cell r="D1053">
            <v>61.25</v>
          </cell>
        </row>
        <row r="1054">
          <cell r="A1054">
            <v>4745</v>
          </cell>
          <cell r="B1054" t="str">
            <v xml:space="preserve">CASCALHO LAVADO                                                                                                                                                                                                                                                                                                                                                                                                                                                                                           </v>
          </cell>
          <cell r="C1054" t="str">
            <v xml:space="preserve">M3    </v>
          </cell>
          <cell r="D1054">
            <v>73.459999999999994</v>
          </cell>
        </row>
        <row r="1055">
          <cell r="A1055">
            <v>36496</v>
          </cell>
          <cell r="B1055" t="str">
            <v xml:space="preserve">CAVALETE PARA TALHA COM ESTRUTURA EM TUBO METALICO ALTURA MINIMA 3,2 M EQUIPADO COM RODAS DE BORRACHA PARA MOVIMENTACAO DE TUBOS DE CONCRETO NA CENTRAL DE PREMOLDADOS COM CAPACIDADE DE CARGA DE 3 TONELADAS                                                                                                                                                                                                                                                                                             </v>
          </cell>
          <cell r="C1055" t="str">
            <v xml:space="preserve">UN    </v>
          </cell>
          <cell r="D1055">
            <v>9221.81</v>
          </cell>
        </row>
        <row r="1056">
          <cell r="A1056">
            <v>10630</v>
          </cell>
          <cell r="B1056" t="str">
            <v xml:space="preserve">CAVALO MECANICO TRACAO 4X2, PESO BRUTO TOTAL COMBINADO 49000 KG, CAPACIDADE MAXIMA DE TRACAO *66000* KG, POTENCIA *360* CV (INCLUI CABINE E CHASSI, NAO INCLUI SEMIRREBOQUE)                                                                                                                                                                                                                                                                                                                              </v>
          </cell>
          <cell r="C1056" t="str">
            <v xml:space="preserve">UN    </v>
          </cell>
          <cell r="D1056">
            <v>760534.71</v>
          </cell>
        </row>
        <row r="1057">
          <cell r="A1057">
            <v>37762</v>
          </cell>
          <cell r="B1057" t="str">
            <v xml:space="preserve">CAVALO MECANICO TRACAO 4X2, PESO BRUTO TOTAL 16000 KG, CAPACIDADE MAXIMA DE TRACAO *36000* KG, DISTANCIA ENTRE EIXOS *3,56* M, POTENCIA *286* CV (INCLUI CABINE E CHASSI, NAO INCLUI SEMIRREBOQUE)                                                                                                                                                                                                                                                                                                        </v>
          </cell>
          <cell r="C1057" t="str">
            <v xml:space="preserve">UN    </v>
          </cell>
          <cell r="D1057">
            <v>652264.27</v>
          </cell>
        </row>
        <row r="1058">
          <cell r="A1058">
            <v>37763</v>
          </cell>
          <cell r="B1058" t="str">
            <v xml:space="preserve">CAVALO MECANICO TRACAO 4X2, PESO BRUTO TOTAL 16000 KG, CAPACIDADE MAXIMA DE TRACAO *45000* KG, DISTANCIA ENTRE EIXOS *3,56* M, POTENCIA *330* CV (INCLUI CABINE E CHASSI, NAO INCLUI SEMIRREBOQUE)                                                                                                                                                                                                                                                                                                        </v>
          </cell>
          <cell r="C1058" t="str">
            <v xml:space="preserve">UN    </v>
          </cell>
          <cell r="D1058">
            <v>660186.4</v>
          </cell>
        </row>
        <row r="1059">
          <cell r="A1059">
            <v>41992</v>
          </cell>
          <cell r="B1059" t="str">
            <v xml:space="preserve">CAVALO MECANICO TRACAO 4X2, PESO BRUTO TOTAL 16000 KG, CAPACIDADE MAXIMA DE TRACAO *80000* KG, POTENCIA *380* CV (INCLUI CABINE E CHASSI, NAO INCLUI SEMIRREBOQUE)                                                                                                                                                                                                                                                                                                                                        </v>
          </cell>
          <cell r="C1059" t="str">
            <v xml:space="preserve">UN    </v>
          </cell>
          <cell r="D1059">
            <v>750500</v>
          </cell>
        </row>
        <row r="1060">
          <cell r="A1060">
            <v>13215</v>
          </cell>
          <cell r="B1060" t="str">
            <v xml:space="preserve">CAVALO MECANICO TRACAO 6X2, PESO BRUTO TOTAL COMBINADO 56000 KG, CAPACIDADE MAXIMA DE TRACAO *66000* KG, POTENCIA *360* CV (INCLUI CABINE E CHASSI, NAO INCLUI SEMIRREBOQUE)                                                                                                                                                                                                                                                                                                                              </v>
          </cell>
          <cell r="C1060" t="str">
            <v xml:space="preserve">UN    </v>
          </cell>
          <cell r="D1060">
            <v>920299.87</v>
          </cell>
        </row>
        <row r="1061">
          <cell r="A1061">
            <v>4235</v>
          </cell>
          <cell r="B1061" t="str">
            <v xml:space="preserve">CAVOUQUEIRO OU OPERADOR DE PERFURATRIZ / ROMPEDOR (HORISTA)                                                                                                                                                                                                                                                                                                                                                                                                                                               </v>
          </cell>
          <cell r="C1061" t="str">
            <v xml:space="preserve">H     </v>
          </cell>
          <cell r="D1061">
            <v>17.59</v>
          </cell>
        </row>
        <row r="1062">
          <cell r="A1062">
            <v>40976</v>
          </cell>
          <cell r="B1062" t="str">
            <v xml:space="preserve">CAVOUQUEIRO OU OPERADOR DE PERFURATRIZ / ROMPEDOR (MENSALISTA)                                                                                                                                                                                                                                                                                                                                                                                                                                            </v>
          </cell>
          <cell r="C1062" t="str">
            <v xml:space="preserve">MES   </v>
          </cell>
          <cell r="D1062">
            <v>3081.47</v>
          </cell>
        </row>
        <row r="1063">
          <cell r="A1063">
            <v>43091</v>
          </cell>
          <cell r="B1063" t="str">
            <v xml:space="preserve">CENTRO DE MEDICAO AGRUPADA, EM POLICARBONATO / PVC, COM 12 MEDIDORES E PROTECAO GERAL (INCLUI BARRAMENTO, DISJUNTORES E ACESSORIOS DE FIXACAO) (PADRAO CONCESSIONARIA LOCAL)                                                                                                                                                                                                                                                                                                                              </v>
          </cell>
          <cell r="C1063" t="str">
            <v xml:space="preserve">UN    </v>
          </cell>
          <cell r="D1063">
            <v>7475.75</v>
          </cell>
        </row>
        <row r="1064">
          <cell r="A1064">
            <v>43092</v>
          </cell>
          <cell r="B1064" t="str">
            <v xml:space="preserve">CENTRO DE MEDICAO AGRUPADA, EM POLICARBONATO / PVC, COM 16 MEDIDORES E PROTECAO GERAL (INCLUI BARRAMENTO, DISJUNTORES E ACESSORIOS DE FIXACAO) (PADRAO CONCESSIONARIA LOCAL)                                                                                                                                                                                                                                                                                                                              </v>
          </cell>
          <cell r="C1064" t="str">
            <v xml:space="preserve">UN    </v>
          </cell>
          <cell r="D1064">
            <v>9967.67</v>
          </cell>
        </row>
        <row r="1065">
          <cell r="A1065">
            <v>43089</v>
          </cell>
          <cell r="B1065" t="str">
            <v xml:space="preserve">CENTRO DE MEDICAO AGRUPADA, EM POLICARBONATO / PVC, COM 4 MEDIDORES E PROTECAO GERAL (INCLUI BARRAMENTO, DISJUNTORES E ACESSORIOS DE FIXACAO) (PADRAO CONCESSIONARIA LOCAL)                                                                                                                                                                                                                                                                                                                               </v>
          </cell>
          <cell r="C1065" t="str">
            <v xml:space="preserve">UN    </v>
          </cell>
          <cell r="D1065">
            <v>1737.15</v>
          </cell>
        </row>
        <row r="1066">
          <cell r="A1066">
            <v>43090</v>
          </cell>
          <cell r="B1066" t="str">
            <v xml:space="preserve">CENTRO DE MEDICAO AGRUPADA, EM POLICARBONATO / PVC, COM 8 MEDIDORES E PROTECAO GERAL (INCLUI BARRAMENTO, DISJUNTORES E ACESSORIOS DE FIXACAO) (PADRAO CONCESSIONARIA LOCAL)                                                                                                                                                                                                                                                                                                                               </v>
          </cell>
          <cell r="C1066" t="str">
            <v xml:space="preserve">UN    </v>
          </cell>
          <cell r="D1066">
            <v>3833.71</v>
          </cell>
        </row>
        <row r="1067">
          <cell r="A1067">
            <v>41967</v>
          </cell>
          <cell r="B1067" t="str">
            <v xml:space="preserve">CERA LIQUIDA INCOLOR MULTIPISO                                                                                                                                                                                                                                                                                                                                                                                                                                                                            </v>
          </cell>
          <cell r="C1067" t="str">
            <v xml:space="preserve">L     </v>
          </cell>
          <cell r="D1067">
            <v>21.81</v>
          </cell>
        </row>
        <row r="1068">
          <cell r="A1068">
            <v>12760</v>
          </cell>
          <cell r="B1068" t="str">
            <v xml:space="preserve">CHAPA ACO INOX AISI 304 NUMERO 4 (E = 6 MM), ACABAMENTO NUMERO 1 (LAMINADO A QUENTE, FOSCO)                                                                                                                                                                                                                                                                                                                                                                                                               </v>
          </cell>
          <cell r="C1068" t="str">
            <v xml:space="preserve">M2    </v>
          </cell>
          <cell r="D1068">
            <v>1598.77</v>
          </cell>
        </row>
        <row r="1069">
          <cell r="A1069">
            <v>12759</v>
          </cell>
          <cell r="B1069" t="str">
            <v xml:space="preserve">CHAPA ACO INOX AISI 304 NUMERO 9 (E = 4 MM), ACABAMENTO NUMERO 1 (LAMINADO A QUENTE, FOSCO)                                                                                                                                                                                                                                                                                                                                                                                                               </v>
          </cell>
          <cell r="C1069" t="str">
            <v xml:space="preserve">M2    </v>
          </cell>
          <cell r="D1069">
            <v>1065.83</v>
          </cell>
        </row>
        <row r="1070">
          <cell r="A1070">
            <v>43105</v>
          </cell>
          <cell r="B1070" t="str">
            <v xml:space="preserve">CHAPA DE ACO CARBONO GALVANIZADA, PERFURADA (GRADE FUROS) E = 1,5 MM, DIAMETRO DO FURO = 9,52 MM (FUROS ALTERNADOS HORIZ.)                                                                                                                                                                                                                                                                                                                                                                                </v>
          </cell>
          <cell r="C1070" t="str">
            <v xml:space="preserve">KG    </v>
          </cell>
          <cell r="D1070">
            <v>35.64</v>
          </cell>
        </row>
        <row r="1071">
          <cell r="A1071">
            <v>40424</v>
          </cell>
          <cell r="B1071" t="str">
            <v xml:space="preserve">CHAPA DE ACO CARBONO LAMINADO A QUENTE, QUALIDADE ESTRUTURAL, BITOLA 3/16", E =4,75 MM (37,29 KG/M2)                                                                                                                                                                                                                                                                                                                                                                                                      </v>
          </cell>
          <cell r="C1071" t="str">
            <v xml:space="preserve">KG    </v>
          </cell>
          <cell r="D1071">
            <v>9.0500000000000007</v>
          </cell>
        </row>
        <row r="1072">
          <cell r="A1072">
            <v>1325</v>
          </cell>
          <cell r="B1072" t="str">
            <v xml:space="preserve">CHAPA DE ACO FINA A FRIO BITOLA MSG 20, E = 0,90 MM (7,20 KG/M2)                                                                                                                                                                                                                                                                                                                                                                                                                                          </v>
          </cell>
          <cell r="C1072" t="str">
            <v xml:space="preserve">KG    </v>
          </cell>
          <cell r="D1072">
            <v>9.92</v>
          </cell>
        </row>
        <row r="1073">
          <cell r="A1073">
            <v>1327</v>
          </cell>
          <cell r="B1073" t="str">
            <v xml:space="preserve">CHAPA DE ACO FINA A FRIO BITOLA MSG 24, E = 0,60 MM (4,80 KG/M2)                                                                                                                                                                                                                                                                                                                                                                                                                                          </v>
          </cell>
          <cell r="C1073" t="str">
            <v xml:space="preserve">KG    </v>
          </cell>
          <cell r="D1073">
            <v>10.56</v>
          </cell>
        </row>
        <row r="1074">
          <cell r="A1074">
            <v>1328</v>
          </cell>
          <cell r="B1074" t="str">
            <v xml:space="preserve">CHAPA DE ACO FINA A FRIO BITOLA MSG 26, E = 0,45 MM (3,60 KG/M2)                                                                                                                                                                                                                                                                                                                                                                                                                                          </v>
          </cell>
          <cell r="C1074" t="str">
            <v xml:space="preserve">KG    </v>
          </cell>
          <cell r="D1074">
            <v>9.94</v>
          </cell>
        </row>
        <row r="1075">
          <cell r="A1075">
            <v>1321</v>
          </cell>
          <cell r="B1075" t="str">
            <v xml:space="preserve">CHAPA DE ACO FINA A QUENTE BITOLA MSG 13, E = 2,25 MM (18,00 KG/M2)                                                                                                                                                                                                                                                                                                                                                                                                                                       </v>
          </cell>
          <cell r="C1075" t="str">
            <v xml:space="preserve">KG    </v>
          </cell>
          <cell r="D1075">
            <v>9.1999999999999993</v>
          </cell>
        </row>
        <row r="1076">
          <cell r="A1076">
            <v>1318</v>
          </cell>
          <cell r="B1076" t="str">
            <v xml:space="preserve">CHAPA DE ACO FINA A QUENTE BITOLA MSG 14, E = 2,00 MM (16,0 KG/M2)                                                                                                                                                                                                                                                                                                                                                                                                                                        </v>
          </cell>
          <cell r="C1076" t="str">
            <v xml:space="preserve">KG    </v>
          </cell>
          <cell r="D1076">
            <v>9.2100000000000009</v>
          </cell>
        </row>
        <row r="1077">
          <cell r="A1077">
            <v>1322</v>
          </cell>
          <cell r="B1077" t="str">
            <v xml:space="preserve">CHAPA DE ACO FINA A QUENTE BITOLA MSG 16, E = 1,50 MM (12,00 KG/M2)                                                                                                                                                                                                                                                                                                                                                                                                                                       </v>
          </cell>
          <cell r="C1077" t="str">
            <v xml:space="preserve">KG    </v>
          </cell>
          <cell r="D1077">
            <v>9.73</v>
          </cell>
        </row>
        <row r="1078">
          <cell r="A1078">
            <v>1323</v>
          </cell>
          <cell r="B1078" t="str">
            <v xml:space="preserve">CHAPA DE ACO FINA A QUENTE BITOLA MSG 18, E = 1,20 MM (9,60 KG/M2)                                                                                                                                                                                                                                                                                                                                                                                                                                        </v>
          </cell>
          <cell r="C1078" t="str">
            <v xml:space="preserve">KG    </v>
          </cell>
          <cell r="D1078">
            <v>9.73</v>
          </cell>
        </row>
        <row r="1079">
          <cell r="A1079">
            <v>1319</v>
          </cell>
          <cell r="B1079" t="str">
            <v xml:space="preserve">CHAPA DE ACO FINA A QUENTE BITOLA MSG 3/16 ", E = 4,75 MM (38,00 KG/M2)                                                                                                                                                                                                                                                                                                                                                                                                                                   </v>
          </cell>
          <cell r="C1079" t="str">
            <v xml:space="preserve">KG    </v>
          </cell>
          <cell r="D1079">
            <v>8.1999999999999993</v>
          </cell>
        </row>
        <row r="1080">
          <cell r="A1080">
            <v>11026</v>
          </cell>
          <cell r="B1080" t="str">
            <v xml:space="preserve">CHAPA DE ACO GALVANIZADA BITOLA GSG 14, E = 1,95 MM (15,60 KG/M2)                                                                                                                                                                                                                                                                                                                                                                                                                                         </v>
          </cell>
          <cell r="C1080" t="str">
            <v xml:space="preserve">KG    </v>
          </cell>
          <cell r="D1080">
            <v>11.28</v>
          </cell>
        </row>
        <row r="1081">
          <cell r="A1081">
            <v>11027</v>
          </cell>
          <cell r="B1081" t="str">
            <v xml:space="preserve">CHAPA DE ACO GALVANIZADA BITOLA GSG 16, E = 1,55 MM (12,40 KG/M2)                                                                                                                                                                                                                                                                                                                                                                                                                                         </v>
          </cell>
          <cell r="C1081" t="str">
            <v xml:space="preserve">KG    </v>
          </cell>
          <cell r="D1081">
            <v>11.74</v>
          </cell>
        </row>
        <row r="1082">
          <cell r="A1082">
            <v>11046</v>
          </cell>
          <cell r="B1082" t="str">
            <v xml:space="preserve">CHAPA DE ACO GALVANIZADA BITOLA GSG 18, E = 1,25 MM (10,00 KG/M2)                                                                                                                                                                                                                                                                                                                                                                                                                                         </v>
          </cell>
          <cell r="C1082" t="str">
            <v xml:space="preserve">KG    </v>
          </cell>
          <cell r="D1082">
            <v>11.25</v>
          </cell>
        </row>
        <row r="1083">
          <cell r="A1083">
            <v>11047</v>
          </cell>
          <cell r="B1083" t="str">
            <v xml:space="preserve">CHAPA DE ACO GALVANIZADA BITOLA GSG 19, E = 1,11 MM (8,88 KG/M2)                                                                                                                                                                                                                                                                                                                                                                                                                                          </v>
          </cell>
          <cell r="C1083" t="str">
            <v xml:space="preserve">KG    </v>
          </cell>
          <cell r="D1083">
            <v>12.26</v>
          </cell>
        </row>
        <row r="1084">
          <cell r="A1084">
            <v>43668</v>
          </cell>
          <cell r="B1084" t="str">
            <v xml:space="preserve">CHAPA DE ACO GALVANIZADA BITOLA GSG 20, E = 0,95 MM (7,60 KG/M2)                                                                                                                                                                                                                                                                                                                                                                                                                                          </v>
          </cell>
          <cell r="C1084" t="str">
            <v xml:space="preserve">KG    </v>
          </cell>
          <cell r="D1084">
            <v>10.82</v>
          </cell>
        </row>
        <row r="1085">
          <cell r="A1085">
            <v>11049</v>
          </cell>
          <cell r="B1085" t="str">
            <v xml:space="preserve">CHAPA DE ACO GALVANIZADA BITOLA GSG 22, E = 0,80 MM (6,40 KG/M2)                                                                                                                                                                                                                                                                                                                                                                                                                                          </v>
          </cell>
          <cell r="C1085" t="str">
            <v xml:space="preserve">KG    </v>
          </cell>
          <cell r="D1085">
            <v>11.72</v>
          </cell>
        </row>
        <row r="1086">
          <cell r="A1086">
            <v>43106</v>
          </cell>
          <cell r="B1086" t="str">
            <v xml:space="preserve">CHAPA DE ACO GALVANIZADA BITOLA GSG 24, E = 0,64 (5,12 KG/M2)                                                                                                                                                                                                                                                                                                                                                                                                                                             </v>
          </cell>
          <cell r="C1086" t="str">
            <v xml:space="preserve">KG    </v>
          </cell>
          <cell r="D1086">
            <v>11.79</v>
          </cell>
        </row>
        <row r="1087">
          <cell r="A1087">
            <v>11051</v>
          </cell>
          <cell r="B1087" t="str">
            <v xml:space="preserve">CHAPA DE ACO GALVANIZADA BITOLA GSG 26, E = 0,50 MM (4,00 KG/M2)                                                                                                                                                                                                                                                                                                                                                                                                                                          </v>
          </cell>
          <cell r="C1087" t="str">
            <v xml:space="preserve">KG    </v>
          </cell>
          <cell r="D1087">
            <v>12.3</v>
          </cell>
        </row>
        <row r="1088">
          <cell r="A1088">
            <v>11061</v>
          </cell>
          <cell r="B1088" t="str">
            <v xml:space="preserve">CHAPA DE ACO GALVANIZADA BITOLA GSG 30, E = 0,35 MM (2,80 KG/M2)                                                                                                                                                                                                                                                                                                                                                                                                                                          </v>
          </cell>
          <cell r="C1088" t="str">
            <v xml:space="preserve">KG    </v>
          </cell>
          <cell r="D1088">
            <v>14.76</v>
          </cell>
        </row>
        <row r="1089">
          <cell r="A1089">
            <v>43667</v>
          </cell>
          <cell r="B1089" t="str">
            <v xml:space="preserve">CHAPA DE ACO GROSSA, ASTM A36, E = 1 " (25,40 MM) 199,18 KG/M2                                                                                                                                                                                                                                                                                                                                                                                                                                            </v>
          </cell>
          <cell r="C1089" t="str">
            <v xml:space="preserve">KG    </v>
          </cell>
          <cell r="D1089">
            <v>10.73</v>
          </cell>
        </row>
        <row r="1090">
          <cell r="A1090">
            <v>1333</v>
          </cell>
          <cell r="B1090" t="str">
            <v xml:space="preserve">CHAPA DE ACO GROSSA, ASTM A36, E = 1/2 " (12,70 MM) 99,59 KG/M2                                                                                                                                                                                                                                                                                                                                                                                                                                           </v>
          </cell>
          <cell r="C1090" t="str">
            <v xml:space="preserve">KG    </v>
          </cell>
          <cell r="D1090">
            <v>8.94</v>
          </cell>
        </row>
        <row r="1091">
          <cell r="A1091">
            <v>1330</v>
          </cell>
          <cell r="B1091" t="str">
            <v xml:space="preserve">CHAPA DE ACO GROSSA, ASTM A36, E = 1/4 " (6,35 MM) 49,79 KG/M2                                                                                                                                                                                                                                                                                                                                                                                                                                            </v>
          </cell>
          <cell r="C1091" t="str">
            <v xml:space="preserve">KG    </v>
          </cell>
          <cell r="D1091">
            <v>8.85</v>
          </cell>
        </row>
        <row r="1092">
          <cell r="A1092">
            <v>10957</v>
          </cell>
          <cell r="B1092" t="str">
            <v xml:space="preserve">CHAPA DE ACO GROSSA, ASTM A36, E = 3/4 " (19,05 MM) 149,39 KG/M2                                                                                                                                                                                                                                                                                                                                                                                                                                          </v>
          </cell>
          <cell r="C1092" t="str">
            <v xml:space="preserve">KG    </v>
          </cell>
          <cell r="D1092">
            <v>10.210000000000001</v>
          </cell>
        </row>
        <row r="1093">
          <cell r="A1093">
            <v>1332</v>
          </cell>
          <cell r="B1093" t="str">
            <v xml:space="preserve">CHAPA DE ACO GROSSA, ASTM A36, E = 3/8 " (9,53 MM) 74,69 KG/M2                                                                                                                                                                                                                                                                                                                                                                                                                                            </v>
          </cell>
          <cell r="C1093" t="str">
            <v xml:space="preserve">KG    </v>
          </cell>
          <cell r="D1093">
            <v>9.08</v>
          </cell>
        </row>
        <row r="1094">
          <cell r="A1094">
            <v>1334</v>
          </cell>
          <cell r="B1094" t="str">
            <v xml:space="preserve">CHAPA DE ACO GROSSA, ASTM A36, E = 5/8 " (15,88 MM) 124,49 KG/M2                                                                                                                                                                                                                                                                                                                                                                                                                                          </v>
          </cell>
          <cell r="C1094" t="str">
            <v xml:space="preserve">KG    </v>
          </cell>
          <cell r="D1094">
            <v>10.07</v>
          </cell>
        </row>
        <row r="1095">
          <cell r="A1095">
            <v>1335</v>
          </cell>
          <cell r="B1095" t="str">
            <v xml:space="preserve">CHAPA DE ACO GROSSA, ASTM A36, E = 7/8 " (22,23 MM) 174,28 KG/M2                                                                                                                                                                                                                                                                                                                                                                                                                                          </v>
          </cell>
          <cell r="C1095" t="str">
            <v xml:space="preserve">KG    </v>
          </cell>
          <cell r="D1095">
            <v>10.4</v>
          </cell>
        </row>
        <row r="1096">
          <cell r="A1096">
            <v>40425</v>
          </cell>
          <cell r="B1096" t="str">
            <v xml:space="preserve">CHAPA DE ACO GROSSA, SAE 1020, BITOLA 1/4", E = 6,35 MM (49,85 KG/M2)                                                                                                                                                                                                                                                                                                                                                                                                                                     </v>
          </cell>
          <cell r="C1096" t="str">
            <v xml:space="preserve">KG    </v>
          </cell>
          <cell r="D1096">
            <v>8.9</v>
          </cell>
        </row>
        <row r="1097">
          <cell r="A1097">
            <v>1337</v>
          </cell>
          <cell r="B1097" t="str">
            <v xml:space="preserve">CHAPA DE ACO XADREZ PARA PISOS, E = 1/4 " (6,30 MM) 54,53 KG/M2                                                                                                                                                                                                                                                                                                                                                                                                                                           </v>
          </cell>
          <cell r="C1097" t="str">
            <v xml:space="preserve">KG    </v>
          </cell>
          <cell r="D1097">
            <v>10.210000000000001</v>
          </cell>
        </row>
        <row r="1098">
          <cell r="A1098">
            <v>1338</v>
          </cell>
          <cell r="B1098" t="str">
            <v xml:space="preserve">CHAPA DE LAMINADO MELAMINICO, LISO BRILHANTE, DE 1,25 X 3,08 METROS, ESPESSURA = 0,8 MILIMETROS                                                                                                                                                                                                                                                                                                                                                                                                           </v>
          </cell>
          <cell r="C1098" t="str">
            <v xml:space="preserve">M2    </v>
          </cell>
          <cell r="D1098">
            <v>77.7</v>
          </cell>
        </row>
        <row r="1099">
          <cell r="A1099">
            <v>1340</v>
          </cell>
          <cell r="B1099" t="str">
            <v xml:space="preserve">CHAPA DE LAMINADO MELAMINICO, LISO FOSCO, DE 1,25 X 3,08 METROS, ESPESSURA = 0,8 MILIMETROS                                                                                                                                                                                                                                                                                                                                                                                                               </v>
          </cell>
          <cell r="C1099" t="str">
            <v xml:space="preserve">M2    </v>
          </cell>
          <cell r="D1099">
            <v>89.83</v>
          </cell>
        </row>
        <row r="1100">
          <cell r="A1100">
            <v>1341</v>
          </cell>
          <cell r="B1100" t="str">
            <v xml:space="preserve">CHAPA DE LAMINADO MELAMINICO, TEXTURIZADO, DE 1,25 X 3,08 METROS, ESPESSURA = 0,8 MILIMETROS                                                                                                                                                                                                                                                                                                                                                                                                              </v>
          </cell>
          <cell r="C1100" t="str">
            <v xml:space="preserve">M2    </v>
          </cell>
          <cell r="D1100">
            <v>86.52</v>
          </cell>
        </row>
        <row r="1101">
          <cell r="A1101">
            <v>34659</v>
          </cell>
          <cell r="B1101" t="str">
            <v xml:space="preserve">CHAPA DE MDF BRANCO LISO 1 FACE, E = 12 MM, DE *2,75 X 1,85* M                                                                                                                                                                                                                                                                                                                                                                                                                                            </v>
          </cell>
          <cell r="C1101" t="str">
            <v xml:space="preserve">M2    </v>
          </cell>
          <cell r="D1101">
            <v>38.31</v>
          </cell>
        </row>
        <row r="1102">
          <cell r="A1102">
            <v>34514</v>
          </cell>
          <cell r="B1102" t="str">
            <v xml:space="preserve">CHAPA DE MDF BRANCO LISO 1 FACE, E = 15 MM, DE *2,75 X 1,85* M                                                                                                                                                                                                                                                                                                                                                                                                                                            </v>
          </cell>
          <cell r="C1102" t="str">
            <v xml:space="preserve">M2    </v>
          </cell>
          <cell r="D1102">
            <v>42.44</v>
          </cell>
        </row>
        <row r="1103">
          <cell r="A1103">
            <v>34660</v>
          </cell>
          <cell r="B1103" t="str">
            <v xml:space="preserve">CHAPA DE MDF BRANCO LISO 1 FACE, E = 18 MM, DE *2,75 X 1,85* M                                                                                                                                                                                                                                                                                                                                                                                                                                            </v>
          </cell>
          <cell r="C1103" t="str">
            <v xml:space="preserve">M2    </v>
          </cell>
          <cell r="D1103">
            <v>53.86</v>
          </cell>
        </row>
        <row r="1104">
          <cell r="A1104">
            <v>34661</v>
          </cell>
          <cell r="B1104" t="str">
            <v xml:space="preserve">CHAPA DE MDF BRANCO LISO 1 FACE, E = 25 MM, DE *2,75 X 1,85* M                                                                                                                                                                                                                                                                                                                                                                                                                                            </v>
          </cell>
          <cell r="C1104" t="str">
            <v xml:space="preserve">M2    </v>
          </cell>
          <cell r="D1104">
            <v>77.36</v>
          </cell>
        </row>
        <row r="1105">
          <cell r="A1105">
            <v>34667</v>
          </cell>
          <cell r="B1105" t="str">
            <v xml:space="preserve">CHAPA DE MDF BRANCO LISO 1 FACE, E = 6 MM, DE *2,75 X 1,85* M                                                                                                                                                                                                                                                                                                                                                                                                                                             </v>
          </cell>
          <cell r="C1105" t="str">
            <v xml:space="preserve">M2    </v>
          </cell>
          <cell r="D1105">
            <v>28.01</v>
          </cell>
        </row>
        <row r="1106">
          <cell r="A1106">
            <v>34668</v>
          </cell>
          <cell r="B1106" t="str">
            <v xml:space="preserve">CHAPA DE MDF BRANCO LISO 1 FACE, E = 9 MM, DE *2,75 X 1,85* M                                                                                                                                                                                                                                                                                                                                                                                                                                             </v>
          </cell>
          <cell r="C1106" t="str">
            <v xml:space="preserve">M2    </v>
          </cell>
          <cell r="D1106">
            <v>36.61</v>
          </cell>
        </row>
        <row r="1107">
          <cell r="A1107">
            <v>34741</v>
          </cell>
          <cell r="B1107" t="str">
            <v xml:space="preserve">CHAPA DE MDF BRANCO LISO 2 FACES, E = 12 MM, DE *2,75 X 1,85* M                                                                                                                                                                                                                                                                                                                                                                                                                                           </v>
          </cell>
          <cell r="C1107" t="str">
            <v xml:space="preserve">M2    </v>
          </cell>
          <cell r="D1107">
            <v>40.28</v>
          </cell>
        </row>
        <row r="1108">
          <cell r="A1108">
            <v>34664</v>
          </cell>
          <cell r="B1108" t="str">
            <v xml:space="preserve">CHAPA DE MDF BRANCO LISO 2 FACES, E = 15 MM, DE *2,75 X 1,85* M                                                                                                                                                                                                                                                                                                                                                                                                                                           </v>
          </cell>
          <cell r="C1108" t="str">
            <v xml:space="preserve">M2    </v>
          </cell>
          <cell r="D1108">
            <v>43.95</v>
          </cell>
        </row>
        <row r="1109">
          <cell r="A1109">
            <v>34665</v>
          </cell>
          <cell r="B1109" t="str">
            <v xml:space="preserve">CHAPA DE MDF BRANCO LISO 2 FACES, E = 18 MM, DE *2,75 X 1,85* M                                                                                                                                                                                                                                                                                                                                                                                                                                           </v>
          </cell>
          <cell r="C1109" t="str">
            <v xml:space="preserve">M2    </v>
          </cell>
          <cell r="D1109">
            <v>54.56</v>
          </cell>
        </row>
        <row r="1110">
          <cell r="A1110">
            <v>34666</v>
          </cell>
          <cell r="B1110" t="str">
            <v xml:space="preserve">CHAPA DE MDF BRANCO LISO 2 FACES, E = 25 MM, DE *2,75 X 1,85* M                                                                                                                                                                                                                                                                                                                                                                                                                                           </v>
          </cell>
          <cell r="C1110" t="str">
            <v xml:space="preserve">M2    </v>
          </cell>
          <cell r="D1110">
            <v>82.42</v>
          </cell>
        </row>
        <row r="1111">
          <cell r="A1111">
            <v>34669</v>
          </cell>
          <cell r="B1111" t="str">
            <v xml:space="preserve">CHAPA DE MDF BRANCO LISO 2 FACES, E = 6 MM, DE *2,75 X 1,85* M                                                                                                                                                                                                                                                                                                                                                                                                                                            </v>
          </cell>
          <cell r="C1111" t="str">
            <v xml:space="preserve">M2    </v>
          </cell>
          <cell r="D1111">
            <v>30.22</v>
          </cell>
        </row>
        <row r="1112">
          <cell r="A1112">
            <v>34670</v>
          </cell>
          <cell r="B1112" t="str">
            <v xml:space="preserve">CHAPA DE MDF BRANCO LISO 2 FACES, E = 9 MM, DE *2,75 X 1,85* M                                                                                                                                                                                                                                                                                                                                                                                                                                            </v>
          </cell>
          <cell r="C1112" t="str">
            <v xml:space="preserve">M2    </v>
          </cell>
          <cell r="D1112">
            <v>36.96</v>
          </cell>
        </row>
        <row r="1113">
          <cell r="A1113">
            <v>34671</v>
          </cell>
          <cell r="B1113" t="str">
            <v xml:space="preserve">CHAPA DE MDF CRU, E = 12 MM, DE *2,75 X 1,85* M                                                                                                                                                                                                                                                                                                                                                                                                                                                           </v>
          </cell>
          <cell r="C1113" t="str">
            <v xml:space="preserve">M2    </v>
          </cell>
          <cell r="D1113">
            <v>30.85</v>
          </cell>
        </row>
        <row r="1114">
          <cell r="A1114">
            <v>34672</v>
          </cell>
          <cell r="B1114" t="str">
            <v xml:space="preserve">CHAPA DE MDF CRU, E = 15 MM, DE *2,75 X 1,85* M                                                                                                                                                                                                                                                                                                                                                                                                                                                           </v>
          </cell>
          <cell r="C1114" t="str">
            <v xml:space="preserve">M2    </v>
          </cell>
          <cell r="D1114">
            <v>32.53</v>
          </cell>
        </row>
        <row r="1115">
          <cell r="A1115">
            <v>34673</v>
          </cell>
          <cell r="B1115" t="str">
            <v xml:space="preserve">CHAPA DE MDF CRU, E = 18 MM, DE *2,75 X 1,85* M                                                                                                                                                                                                                                                                                                                                                                                                                                                           </v>
          </cell>
          <cell r="C1115" t="str">
            <v xml:space="preserve">M2    </v>
          </cell>
          <cell r="D1115">
            <v>39.69</v>
          </cell>
        </row>
        <row r="1116">
          <cell r="A1116">
            <v>34674</v>
          </cell>
          <cell r="B1116" t="str">
            <v xml:space="preserve">CHAPA DE MDF CRU, E = 20 MM, DE *2,75 X 1,85* M                                                                                                                                                                                                                                                                                                                                                                                                                                                           </v>
          </cell>
          <cell r="C1116" t="str">
            <v xml:space="preserve">M2    </v>
          </cell>
          <cell r="D1116">
            <v>52.77</v>
          </cell>
        </row>
        <row r="1117">
          <cell r="A1117">
            <v>34675</v>
          </cell>
          <cell r="B1117" t="str">
            <v xml:space="preserve">CHAPA DE MDF CRU, E = 25 MM, DE *2,75 X 1,85* M                                                                                                                                                                                                                                                                                                                                                                                                                                                           </v>
          </cell>
          <cell r="C1117" t="str">
            <v xml:space="preserve">M2    </v>
          </cell>
          <cell r="D1117">
            <v>64.34</v>
          </cell>
        </row>
        <row r="1118">
          <cell r="A1118">
            <v>34676</v>
          </cell>
          <cell r="B1118" t="str">
            <v xml:space="preserve">CHAPA DE MDF CRU, E = 6 MM, DE *2,75 X 1,85* M                                                                                                                                                                                                                                                                                                                                                                                                                                                            </v>
          </cell>
          <cell r="C1118" t="str">
            <v xml:space="preserve">M2    </v>
          </cell>
          <cell r="D1118">
            <v>18.52</v>
          </cell>
        </row>
        <row r="1119">
          <cell r="A1119">
            <v>34677</v>
          </cell>
          <cell r="B1119" t="str">
            <v xml:space="preserve">CHAPA DE MDF CRU, E = 9 MM, DE *2,75 X 1,85* M                                                                                                                                                                                                                                                                                                                                                                                                                                                            </v>
          </cell>
          <cell r="C1119" t="str">
            <v xml:space="preserve">M2    </v>
          </cell>
          <cell r="D1119">
            <v>24.9</v>
          </cell>
        </row>
        <row r="1120">
          <cell r="A1120">
            <v>43126</v>
          </cell>
          <cell r="B1120" t="str">
            <v xml:space="preserve">CHAPA EM ACO GALVANIZADO PARA STEEL DECK, COM NERVURAS TRAPEZOIDAIS, LARGURA UTIL DE 915 MM E ESPESSURA DE 0,80 MM                                                                                                                                                                                                                                                                                                                                                                                        </v>
          </cell>
          <cell r="C1120" t="str">
            <v xml:space="preserve">M2    </v>
          </cell>
          <cell r="D1120">
            <v>104.75</v>
          </cell>
        </row>
        <row r="1121">
          <cell r="A1121">
            <v>43124</v>
          </cell>
          <cell r="B1121" t="str">
            <v xml:space="preserve">CHAPA EM ACO GALVANIZADO PARA STEEL DECK, COM NERVURAS TRAPEZOIDAIS, LARGURA UTIL DE 915 MM E ESPESSURA DE 0,95 MM                                                                                                                                                                                                                                                                                                                                                                                        </v>
          </cell>
          <cell r="C1121" t="str">
            <v xml:space="preserve">M2    </v>
          </cell>
          <cell r="D1121">
            <v>122.3</v>
          </cell>
        </row>
        <row r="1122">
          <cell r="A1122">
            <v>43125</v>
          </cell>
          <cell r="B1122" t="str">
            <v xml:space="preserve">CHAPA EM ACO GALVANIZADO PARA STEEL DECK, COM NERVURAS TRAPEZOIDAIS, LARGURA UTIL DE 915 MM E ESPESSURA DE 1,25 MM                                                                                                                                                                                                                                                                                                                                                                                        </v>
          </cell>
          <cell r="C1122" t="str">
            <v xml:space="preserve">M2    </v>
          </cell>
          <cell r="D1122">
            <v>158.62</v>
          </cell>
        </row>
        <row r="1123">
          <cell r="A1123">
            <v>40623</v>
          </cell>
          <cell r="B1123" t="str">
            <v xml:space="preserve">CHAPA PARA EMENDA DE VIGA, EM ACO GROSSO, QUALIDADE ESTRUTURAL, BITOLA 3/16 ", E= 4,75 MM, 4 FUROS, LARGURA 45 MM, COMPRIMENTO 500 MM                                                                                                                                                                                                                                                                                                                                                                     </v>
          </cell>
          <cell r="C1123" t="str">
            <v xml:space="preserve">PAR   </v>
          </cell>
          <cell r="D1123">
            <v>99.41</v>
          </cell>
        </row>
        <row r="1124">
          <cell r="A1124">
            <v>43701</v>
          </cell>
          <cell r="B1124" t="str">
            <v xml:space="preserve">CHAPA/BOBINA LISA EM ALUMINIO, LIGA 1.200 - H14, QUALQUER ESPESSURA, QUALQUER LARGURA                                                                                                                                                                                                                                                                                                                                                                                                                     </v>
          </cell>
          <cell r="C1124" t="str">
            <v xml:space="preserve">KG    </v>
          </cell>
          <cell r="D1124">
            <v>32.5</v>
          </cell>
        </row>
        <row r="1125">
          <cell r="A1125">
            <v>1345</v>
          </cell>
          <cell r="B1125" t="str">
            <v xml:space="preserve">CHAPA/PAINEL DE MADEIRA COMPENSADA PLASTIFICADA (MADEIRITE PLASTIFICADO) PARA FORMA DE CONCRETO, DE 2200 x 1100 MM, E = *17* MM                                                                                                                                                                                                                                                                                                                                                                           </v>
          </cell>
          <cell r="C1125" t="str">
            <v xml:space="preserve">M2    </v>
          </cell>
          <cell r="D1125">
            <v>74.400000000000006</v>
          </cell>
        </row>
        <row r="1126">
          <cell r="A1126">
            <v>1346</v>
          </cell>
          <cell r="B1126" t="str">
            <v xml:space="preserve">CHAPA/PAINEL DE MADEIRA COMPENSADA PLASTIFICADA (MADEIRITE PLASTIFICADO) PARA FORMA DE CONCRETO, DE 2200 x 1100 MM, E = 10 MM                                                                                                                                                                                                                                                                                                                                                                             </v>
          </cell>
          <cell r="C1126" t="str">
            <v xml:space="preserve">M2    </v>
          </cell>
          <cell r="D1126">
            <v>43.27</v>
          </cell>
        </row>
        <row r="1127">
          <cell r="A1127">
            <v>1347</v>
          </cell>
          <cell r="B1127" t="str">
            <v xml:space="preserve">CHAPA/PAINEL DE MADEIRA COMPENSADA PLASTIFICADA (MADEIRITE PLASTIFICADO) PARA FORMA DE CONCRETO, DE 2200 x 1100 MM, E = 12 MM                                                                                                                                                                                                                                                                                                                                                                             </v>
          </cell>
          <cell r="C1127" t="str">
            <v xml:space="preserve">M2    </v>
          </cell>
          <cell r="D1127">
            <v>53.62</v>
          </cell>
        </row>
        <row r="1128">
          <cell r="A1128">
            <v>43678</v>
          </cell>
          <cell r="B1128" t="str">
            <v xml:space="preserve">CHAPA/PAINEL DE MADEIRA COMPENSADA PLASTIFICADA (MADEIRITE PLASTIFICADO) PARA FORMA DE CONCRETO, DE 2200 X 1100 MM, E = 14 MM                                                                                                                                                                                                                                                                                                                                                                             </v>
          </cell>
          <cell r="C1128" t="str">
            <v xml:space="preserve">M2    </v>
          </cell>
          <cell r="D1128">
            <v>62.2</v>
          </cell>
        </row>
        <row r="1129">
          <cell r="A1129">
            <v>43680</v>
          </cell>
          <cell r="B1129" t="str">
            <v xml:space="preserve">CHAPA/PAINEL DE MADEIRA COMPENSADA PLASTIFICADA (MADEIRITE PLASTIFICADO) PARA FORMA DE CONCRETO, DE 2200 X 1100 MM, E = 20 MM                                                                                                                                                                                                                                                                                                                                                                             </v>
          </cell>
          <cell r="C1129" t="str">
            <v xml:space="preserve">M2    </v>
          </cell>
          <cell r="D1129">
            <v>89.6</v>
          </cell>
        </row>
        <row r="1130">
          <cell r="A1130">
            <v>43679</v>
          </cell>
          <cell r="B1130" t="str">
            <v xml:space="preserve">CHAPA/PAINEL DE MADEIRA COMPENSADA PLASTIFICADA (MADEIRITE PLASTIFICADO) PARA FORMA DE CONCRETO, DE 2200 X 1100 MM, E = 6 MM                                                                                                                                                                                                                                                                                                                                                                              </v>
          </cell>
          <cell r="C1130" t="str">
            <v xml:space="preserve">M2    </v>
          </cell>
          <cell r="D1130">
            <v>31.44</v>
          </cell>
        </row>
        <row r="1131">
          <cell r="A1131">
            <v>1355</v>
          </cell>
          <cell r="B1131" t="str">
            <v xml:space="preserve">CHAPA/PAINEL DE MADEIRA COMPENSADA RESINADA (MADEIRITE RESINADO ROSA) PARA FORMA DE CONCRETO, DE 2200 x 1100 MM, E = 14 MM                                                                                                                                                                                                                                                                                                                                                                                </v>
          </cell>
          <cell r="C1131" t="str">
            <v xml:space="preserve">M2    </v>
          </cell>
          <cell r="D1131">
            <v>35.78</v>
          </cell>
        </row>
        <row r="1132">
          <cell r="A1132">
            <v>1358</v>
          </cell>
          <cell r="B1132" t="str">
            <v xml:space="preserve">CHAPA/PAINEL DE MADEIRA COMPENSADA RESINADA (MADEIRITE RESINADO ROSA) PARA FORMA DE CONCRETO, DE 2200 x 1100 MM, E = 17 MM                                                                                                                                                                                                                                                                                                                                                                                </v>
          </cell>
          <cell r="C1132" t="str">
            <v xml:space="preserve">M2    </v>
          </cell>
          <cell r="D1132">
            <v>43.93</v>
          </cell>
        </row>
        <row r="1133">
          <cell r="A1133">
            <v>43681</v>
          </cell>
          <cell r="B1133" t="str">
            <v xml:space="preserve">CHAPA/PAINEL DE MADEIRA COMPENSADA RESINADA (MADEIRITE RESINADO ROSA) PARA FORMA DE CONCRETO, DE 2200 x 1100 MM, E = 8 A 12 MM                                                                                                                                                                                                                                                                                                                                                                            </v>
          </cell>
          <cell r="C1133" t="str">
            <v xml:space="preserve">M2    </v>
          </cell>
          <cell r="D1133">
            <v>27.68</v>
          </cell>
        </row>
        <row r="1134">
          <cell r="A1134">
            <v>43677</v>
          </cell>
          <cell r="B1134" t="str">
            <v xml:space="preserve">CHAPA/PAINEL DE MADEIRA COMPENSADA RESINADA (MADEIRITE RESINADO ROSA) PARA FORMA DE CONCRETO, DE 2200 X 1100 MM, E = 20 MM                                                                                                                                                                                                                                                                                                                                                                                </v>
          </cell>
          <cell r="C1134" t="str">
            <v xml:space="preserve">M2    </v>
          </cell>
          <cell r="D1134">
            <v>54.51</v>
          </cell>
        </row>
        <row r="1135">
          <cell r="A1135">
            <v>43682</v>
          </cell>
          <cell r="B1135" t="str">
            <v xml:space="preserve">CHAPA/PAINEL DE MADEIRA COMPENSADA RESINADA (MADEIRITE RESINADO ROSA) PARA FORMA DE CONCRETO, DE 2200 X 1100 MM, E = 6 MM                                                                                                                                                                                                                                                                                                                                                                                 </v>
          </cell>
          <cell r="C1135" t="str">
            <v xml:space="preserve">M2    </v>
          </cell>
          <cell r="D1135">
            <v>16.71</v>
          </cell>
        </row>
        <row r="1136">
          <cell r="A1136">
            <v>20971</v>
          </cell>
          <cell r="B1136" t="str">
            <v xml:space="preserve">CHAVE DUPLA PARA CONEXOES TIPO STORZ, ENGATE RAPIDO 1 1/2" X 2 1/2", EM LATAO, PARA INSTALACAO PREDIAL COMBATE A INCENDIO                                                                                                                                                                                                                                                                                                                                                                                 </v>
          </cell>
          <cell r="C1136" t="str">
            <v xml:space="preserve">UN    </v>
          </cell>
          <cell r="D1136">
            <v>27.23</v>
          </cell>
        </row>
        <row r="1137">
          <cell r="A1137">
            <v>39746</v>
          </cell>
          <cell r="B1137" t="str">
            <v xml:space="preserve">CHUMBADOR DE ACO GALVANIZADO, 1" X 600 MM, PARA POSTES DE ACO COM BASE, INCLUSO PORCA E ARRUELA                                                                                                                                                                                                                                                                                                                                                                                                           </v>
          </cell>
          <cell r="C1137" t="str">
            <v xml:space="preserve">UN    </v>
          </cell>
          <cell r="D1137">
            <v>66.48</v>
          </cell>
        </row>
        <row r="1138">
          <cell r="A1138">
            <v>13279</v>
          </cell>
          <cell r="B1138" t="str">
            <v xml:space="preserve">CHUMBADOR DE ACO TIPO PARABOLT, * 5/8" X 200* MM,  COM PORCA E ARRUELA                                                                                                                                                                                                                                                                                                                                                                                                                                    </v>
          </cell>
          <cell r="C1138" t="str">
            <v xml:space="preserve">KG    </v>
          </cell>
          <cell r="D1138">
            <v>16.829999999999998</v>
          </cell>
        </row>
        <row r="1139">
          <cell r="A1139">
            <v>11977</v>
          </cell>
          <cell r="B1139" t="str">
            <v xml:space="preserve">CHUMBADOR DE ACO, DIAMETRO 1/2", COMPRIMENTO 75 MM                                                                                                                                                                                                                                                                                                                                                                                                                                                        </v>
          </cell>
          <cell r="C1139" t="str">
            <v xml:space="preserve">UN    </v>
          </cell>
          <cell r="D1139">
            <v>8.7200000000000006</v>
          </cell>
        </row>
        <row r="1140">
          <cell r="A1140">
            <v>11975</v>
          </cell>
          <cell r="B1140" t="str">
            <v xml:space="preserve">CHUMBADOR DE ACO, DIAMETRO 5/8", COMPRIMENTO 6", COM PORCA                                                                                                                                                                                                                                                                                                                                                                                                                                                </v>
          </cell>
          <cell r="C1140" t="str">
            <v xml:space="preserve">UN    </v>
          </cell>
          <cell r="D1140">
            <v>19.11</v>
          </cell>
        </row>
        <row r="1141">
          <cell r="A1141">
            <v>11976</v>
          </cell>
          <cell r="B1141" t="str">
            <v xml:space="preserve">CHUMBADOR, DIAMETRO 1/4" COM PARAFUSO 1/4" X 40 MM                                                                                                                                                                                                                                                                                                                                                                                                                                                        </v>
          </cell>
          <cell r="C1141" t="str">
            <v xml:space="preserve">UN    </v>
          </cell>
          <cell r="D1141">
            <v>0.97</v>
          </cell>
        </row>
        <row r="1142">
          <cell r="A1142">
            <v>1368</v>
          </cell>
          <cell r="B1142" t="str">
            <v xml:space="preserve">CHUVEIRO COMUM EM PLASTICO BRANCO, COM CANO, 3 TEMPERATURAS, 5500 W (110/220 V)                                                                                                                                                                                                                                                                                                                                                                                                                           </v>
          </cell>
          <cell r="C1142" t="str">
            <v xml:space="preserve">UN    </v>
          </cell>
          <cell r="D1142">
            <v>85.54</v>
          </cell>
        </row>
        <row r="1143">
          <cell r="A1143">
            <v>1367</v>
          </cell>
          <cell r="B1143" t="str">
            <v xml:space="preserve">CHUVEIRO COMUM EM PLASTICO CROMADO, COM CANO, 4 TEMPERATURAS (110/220 V)                                                                                                                                                                                                                                                                                                                                                                                                                                  </v>
          </cell>
          <cell r="C1143" t="str">
            <v xml:space="preserve">UN    </v>
          </cell>
          <cell r="D1143">
            <v>276.69</v>
          </cell>
        </row>
        <row r="1144">
          <cell r="A1144">
            <v>1380</v>
          </cell>
          <cell r="B1144" t="str">
            <v xml:space="preserve">CIMENTO BRANCO NAO ESTRUTURAL (CPB - NAO ESTRUTURAL)                                                                                                                                                                                                                                                                                                                                                                                                                                                      </v>
          </cell>
          <cell r="C1144" t="str">
            <v xml:space="preserve">KG    </v>
          </cell>
          <cell r="D1144">
            <v>4.4800000000000004</v>
          </cell>
        </row>
        <row r="1145">
          <cell r="A1145">
            <v>1375</v>
          </cell>
          <cell r="B1145" t="str">
            <v xml:space="preserve">CIMENTO IMPERMEABILIZANTE DE PEGA ULTRARRAPIDA PARA TAMPONAMENTOS                                                                                                                                                                                                                                                                                                                                                                                                                                         </v>
          </cell>
          <cell r="C1145" t="str">
            <v xml:space="preserve">KG    </v>
          </cell>
          <cell r="D1145">
            <v>18.440000000000001</v>
          </cell>
        </row>
        <row r="1146">
          <cell r="A1146">
            <v>1379</v>
          </cell>
          <cell r="B1146" t="str">
            <v xml:space="preserve">CIMENTO PORTLAND COMPOSTO CP II-32                                                                                                                                                                                                                                                                                                                                                                                                                                                                        </v>
          </cell>
          <cell r="C1146" t="str">
            <v xml:space="preserve">KG    </v>
          </cell>
          <cell r="D1146">
            <v>0.67</v>
          </cell>
        </row>
        <row r="1147">
          <cell r="A1147">
            <v>13284</v>
          </cell>
          <cell r="B1147" t="str">
            <v xml:space="preserve">CIMENTO PORTLAND DE ALTO FORNO (AF) CP III-40                                                                                                                                                                                                                                                                                                                                                                                                                                                             </v>
          </cell>
          <cell r="C1147" t="str">
            <v xml:space="preserve">KG    </v>
          </cell>
          <cell r="D1147">
            <v>0.6</v>
          </cell>
        </row>
        <row r="1148">
          <cell r="A1148">
            <v>44528</v>
          </cell>
          <cell r="B1148" t="str">
            <v xml:space="preserve">CIMENTO PORTLAND ESTRUTURAL BRANCO CPB - 32 ou CPB - 40                                                                                                                                                                                                                                                                                                                                                                                                                                                   </v>
          </cell>
          <cell r="C1148" t="str">
            <v xml:space="preserve">KG    </v>
          </cell>
          <cell r="D1148">
            <v>3.57</v>
          </cell>
        </row>
        <row r="1149">
          <cell r="A1149">
            <v>34753</v>
          </cell>
          <cell r="B1149" t="str">
            <v xml:space="preserve">CIMENTO PORTLAND POZOLANICO CP IV-32                                                                                                                                                                                                                                                                                                                                                                                                                                                                      </v>
          </cell>
          <cell r="C1149" t="str">
            <v xml:space="preserve">KG    </v>
          </cell>
          <cell r="D1149">
            <v>0.65</v>
          </cell>
        </row>
        <row r="1150">
          <cell r="A1150">
            <v>420</v>
          </cell>
          <cell r="B1150" t="str">
            <v xml:space="preserve">CINTA CIRCULAR EM ACO GALVANIZADO DE 150 MM DE DIAMETRO PARA FIXACAO DE CAIXA MEDICAO, INCLUI PARAFUSOS E PORCAS                                                                                                                                                                                                                                                                                                                                                                                          </v>
          </cell>
          <cell r="C1150" t="str">
            <v xml:space="preserve">UN    </v>
          </cell>
          <cell r="D1150">
            <v>21.31</v>
          </cell>
        </row>
        <row r="1151">
          <cell r="A1151">
            <v>12327</v>
          </cell>
          <cell r="B1151" t="str">
            <v xml:space="preserve">CINTA CIRCULAR EM ACO GALVANIZADO DE 210 MM DE DIAMETRO PARA INSTALACAO DE TRANSFORMADOR EM POSTE DE CONCRETO                                                                                                                                                                                                                                                                                                                                                                                             </v>
          </cell>
          <cell r="C1151" t="str">
            <v xml:space="preserve">UN    </v>
          </cell>
          <cell r="D1151">
            <v>25.38</v>
          </cell>
        </row>
        <row r="1152">
          <cell r="A1152">
            <v>36148</v>
          </cell>
          <cell r="B1152" t="str">
            <v xml:space="preserve">CINTURAO DE SEGURANCA TIPO PARAQUEDISTA, FIVELA EM ACO, AJUSTE NO SUSPENSARIO, CINTURA E PERNAS                                                                                                                                                                                                                                                                                                                                                                                                           </v>
          </cell>
          <cell r="C1152" t="str">
            <v xml:space="preserve">UN    </v>
          </cell>
          <cell r="D1152">
            <v>82.32</v>
          </cell>
        </row>
        <row r="1153">
          <cell r="A1153">
            <v>12329</v>
          </cell>
          <cell r="B1153" t="str">
            <v xml:space="preserve">COBRE ELETROLITICO EM BARRA OU CHAPA                                                                                                                                                                                                                                                                                                                                                                                                                                                                      </v>
          </cell>
          <cell r="C1153" t="str">
            <v xml:space="preserve">KG    </v>
          </cell>
          <cell r="D1153">
            <v>121.95</v>
          </cell>
        </row>
        <row r="1154">
          <cell r="A1154">
            <v>1339</v>
          </cell>
          <cell r="B1154" t="str">
            <v xml:space="preserve">COLA A BASE DE RESINA SINTETICA PARA CHAPA DE LAMINADO MELAMINICO                                                                                                                                                                                                                                                                                                                                                                                                                                         </v>
          </cell>
          <cell r="C1154" t="str">
            <v xml:space="preserve">KG    </v>
          </cell>
          <cell r="D1154">
            <v>77.900000000000006</v>
          </cell>
        </row>
        <row r="1155">
          <cell r="A1155">
            <v>44396</v>
          </cell>
          <cell r="B1155" t="str">
            <v xml:space="preserve">COLA BRANCA BASE PVA                                                                                                                                                                                                                                                                                                                                                                                                                                                                                      </v>
          </cell>
          <cell r="C1155" t="str">
            <v xml:space="preserve">KG    </v>
          </cell>
          <cell r="D1155">
            <v>33.020000000000003</v>
          </cell>
        </row>
        <row r="1156">
          <cell r="A1156">
            <v>44327</v>
          </cell>
          <cell r="B1156" t="str">
            <v xml:space="preserve">COLA PARA TUBOS E MANTAS ELASTOMERICAS, A BASE DE SOLVENTE                                                                                                                                                                                                                                                                                                                                                                                                                                                </v>
          </cell>
          <cell r="C1156" t="str">
            <v xml:space="preserve">L     </v>
          </cell>
          <cell r="D1156">
            <v>112.3</v>
          </cell>
        </row>
        <row r="1157">
          <cell r="A1157">
            <v>37418</v>
          </cell>
          <cell r="B1157" t="str">
            <v xml:space="preserve">COLAR DE TOMADA EM POLIPROPILENO, PP, COM PARAFUSOS, PARA PEAD, 63 X 1/2" - LIGACAO PREDIAL DE AGUA                                                                                                                                                                                                                                                                                                                                                                                                       </v>
          </cell>
          <cell r="C1157" t="str">
            <v xml:space="preserve">UN    </v>
          </cell>
          <cell r="D1157">
            <v>16.71</v>
          </cell>
        </row>
        <row r="1158">
          <cell r="A1158">
            <v>37419</v>
          </cell>
          <cell r="B1158" t="str">
            <v xml:space="preserve">COLAR DE TOMADA EM POLIPROPILENO, PP, COM PARAFUSOS, PARA PEAD, 63 X 3/4" - LIGACAO PREDIAL DE AGUA                                                                                                                                                                                                                                                                                                                                                                                                       </v>
          </cell>
          <cell r="C1158" t="str">
            <v xml:space="preserve">UN    </v>
          </cell>
          <cell r="D1158">
            <v>17.16</v>
          </cell>
        </row>
        <row r="1159">
          <cell r="A1159">
            <v>1427</v>
          </cell>
          <cell r="B1159" t="str">
            <v xml:space="preserve">COLAR TOMADA PVC, COM TRAVAS, SAIDA COM ROSCA, DE 110 MM X 1/2" OU 110 MM X 3/4", PARA LIGACAO PREDIAL DE AGUA                                                                                                                                                                                                                                                                                                                                                                                            </v>
          </cell>
          <cell r="C1159" t="str">
            <v xml:space="preserve">UN    </v>
          </cell>
          <cell r="D1159">
            <v>15.68</v>
          </cell>
        </row>
        <row r="1160">
          <cell r="A1160">
            <v>1402</v>
          </cell>
          <cell r="B1160" t="str">
            <v xml:space="preserve">COLAR TOMADA PVC, COM TRAVAS, SAIDA COM ROSCA, DE 32 MM X 1/2" OU 32 MM X 3/4", PARA LIGACAO PREDIAL DE AGUA                                                                                                                                                                                                                                                                                                                                                                                              </v>
          </cell>
          <cell r="C1160" t="str">
            <v xml:space="preserve">UN    </v>
          </cell>
          <cell r="D1160">
            <v>5.42</v>
          </cell>
        </row>
        <row r="1161">
          <cell r="A1161">
            <v>1420</v>
          </cell>
          <cell r="B1161" t="str">
            <v xml:space="preserve">COLAR TOMADA PVC, COM TRAVAS, SAIDA COM ROSCA, DE 40 MM X 1/2" OU 40 MM X 3/4", PARA LIGACAO PREDIAL DE AGUA                                                                                                                                                                                                                                                                                                                                                                                              </v>
          </cell>
          <cell r="C1161" t="str">
            <v xml:space="preserve">UN    </v>
          </cell>
          <cell r="D1161">
            <v>6.97</v>
          </cell>
        </row>
        <row r="1162">
          <cell r="A1162">
            <v>1419</v>
          </cell>
          <cell r="B1162" t="str">
            <v xml:space="preserve">COLAR TOMADA PVC, COM TRAVAS, SAIDA COM ROSCA, DE 50 MM X 1/2" OU 50 MM X 3/4", PARA LIGACAO PREDIAL DE AGUA                                                                                                                                                                                                                                                                                                                                                                                              </v>
          </cell>
          <cell r="C1162" t="str">
            <v xml:space="preserve">UN    </v>
          </cell>
          <cell r="D1162">
            <v>8.42</v>
          </cell>
        </row>
        <row r="1163">
          <cell r="A1163">
            <v>1414</v>
          </cell>
          <cell r="B1163" t="str">
            <v xml:space="preserve">COLAR TOMADA PVC, COM TRAVAS, SAIDA COM ROSCA, DE 60 MM X 1/2" OU 60 MM X 3/4", PARA LIGACAO PREDIAL DE AGUA                                                                                                                                                                                                                                                                                                                                                                                              </v>
          </cell>
          <cell r="C1163" t="str">
            <v xml:space="preserve">UN    </v>
          </cell>
          <cell r="D1163">
            <v>8.24</v>
          </cell>
        </row>
        <row r="1164">
          <cell r="A1164">
            <v>1413</v>
          </cell>
          <cell r="B1164" t="str">
            <v xml:space="preserve">COLAR TOMADA PVC, COM TRAVAS, SAIDA COM ROSCA, DE 75 MM X 1/2" OU 75 MM X 3/4", PARA LIGACAO PREDIAL DE AGUA                                                                                                                                                                                                                                                                                                                                                                                              </v>
          </cell>
          <cell r="C1164" t="str">
            <v xml:space="preserve">UN    </v>
          </cell>
          <cell r="D1164">
            <v>12.18</v>
          </cell>
        </row>
        <row r="1165">
          <cell r="A1165">
            <v>1412</v>
          </cell>
          <cell r="B1165" t="str">
            <v xml:space="preserve">COLAR TOMADA PVC, COM TRAVAS, SAIDA COM ROSCA, DE 85 MM X 1/2" OU 85 MM X 3/4", PARA LIGACAO PREDIAL DE AGUA                                                                                                                                                                                                                                                                                                                                                                                              </v>
          </cell>
          <cell r="C1165" t="str">
            <v xml:space="preserve">UN    </v>
          </cell>
          <cell r="D1165">
            <v>10.32</v>
          </cell>
        </row>
        <row r="1166">
          <cell r="A1166">
            <v>1406</v>
          </cell>
          <cell r="B1166" t="str">
            <v xml:space="preserve">COLAR TOMADA PVC, COM TRAVAS, SAIDA ROSCAVEL COM BUCHA DE LATAO, DE 60 MM X 1/2" OU 60 MM X 3/4", PARA LIGACAO PREDIAL DE AGUA                                                                                                                                                                                                                                                                                                                                                                            </v>
          </cell>
          <cell r="C1166" t="str">
            <v xml:space="preserve">UN    </v>
          </cell>
          <cell r="D1166">
            <v>12.45</v>
          </cell>
        </row>
        <row r="1167">
          <cell r="A1167">
            <v>11281</v>
          </cell>
          <cell r="B1167" t="str">
            <v xml:space="preserve">COMPACTADOR DE SOLO A PERCUSSAO (SOQUETE), A GASOLINA 4 TEMPOS, PESO 55 A 65 KG, FORCA DE IMPACTO 1.000 A 1.500 KGF, FREQ. 600 A 700 GOLPES P/ MINUTO, VELOCIDADE TRABALHO DE 10 A 15 M/MIN, POT. DE 2,00 A 3,00 HP                                                                                                                                                                                                                                                                                       </v>
          </cell>
          <cell r="C1167" t="str">
            <v xml:space="preserve">UN    </v>
          </cell>
          <cell r="D1167">
            <v>11459.5</v>
          </cell>
        </row>
        <row r="1168">
          <cell r="A1168">
            <v>1442</v>
          </cell>
          <cell r="B1168" t="str">
            <v xml:space="preserve">COMPACTADOR DE SOLO TIPO PLACA VIBRATORIA REVERSIVEL, A GASOLINA 4 TEMPOS, PESO 125 A 150 KG, FORCA CENTRIF. 2500 A 2800 KGF, LARG. TRABALHO 400 A 450 MM, FREQ. VIBRACAO 4300 A 4500 RPM, VELOC. TRABALHO 15 A 20 M/MIN, POT. 5,5 A 6,0 HP                                                                                                                                                                                                                                                               </v>
          </cell>
          <cell r="C1168" t="str">
            <v xml:space="preserve">UN    </v>
          </cell>
          <cell r="D1168">
            <v>9620.16</v>
          </cell>
        </row>
        <row r="1169">
          <cell r="A1169">
            <v>13457</v>
          </cell>
          <cell r="B1169" t="str">
            <v xml:space="preserve">COMPACTADOR DE SOLO TIPO PLACA VIBRATORIA REVERSIVEL, A GASOLINA 4 TEMPOS, PESO 150 A 175 KG, FORCA CENTRIF. 2800 A 3100 KGF, LARG. TRABALHO DE 450 A 520 MM, FREQ. VIBRACAO 4000 A 4300 RPM, VELOC. TRABALHO DE 15 A 20 M/MIN, POT. DE 6,0 A 7,0 HP                                                                                                                                                                                                                                                      </v>
          </cell>
          <cell r="C1169" t="str">
            <v xml:space="preserve">UN    </v>
          </cell>
          <cell r="D1169">
            <v>8303.98</v>
          </cell>
        </row>
        <row r="1170">
          <cell r="A1170">
            <v>40699</v>
          </cell>
          <cell r="B1170" t="str">
            <v xml:space="preserve">COMPACTADOR DE SOLO, TIPO PLACA VIBRATORIA NAO REVERSIVEL, A GASOLINA 4 TEMPOS, PESO 80 A 120 KG, FORCA CENTRIF. DE 1300 A 2000 KGF, LARG. TRABALHO DE 400 A 500 MM, FREQ. VIBRACAO DE 4800 A 6000 RPM, VELOCIDADE TRABALHO DE 20 A 30 M/MIN, POT. DE 5,0 A 6,0 HP                                                                                                                                                                                                                                        </v>
          </cell>
          <cell r="C1170" t="str">
            <v xml:space="preserve">UN    </v>
          </cell>
          <cell r="D1170">
            <v>6419.29</v>
          </cell>
        </row>
        <row r="1171">
          <cell r="A1171">
            <v>40701</v>
          </cell>
          <cell r="B1171" t="str">
            <v xml:space="preserve">COMPACTADOR DE SOLO, TIPO PLACA VIBRATORIA REVERSIVEL, A DIESEL, PESO 700 A 820 KG, FORCA CENTRIF. DE 6.200 A 10.000 KGF, LARG. TRABALHO DE 650 A 720 MM, FREQ. VIBRACAO DE 3.000 A 3.500 RPM, VELOCIDADE TRABALHO DE 25 A 30 M/MIN, POT. DE 13,0 A 15,0 HP                                                                                                                                                                                                                                               </v>
          </cell>
          <cell r="C1171" t="str">
            <v xml:space="preserve">UN    </v>
          </cell>
          <cell r="D1171">
            <v>113501.94</v>
          </cell>
        </row>
        <row r="1172">
          <cell r="A1172">
            <v>40700</v>
          </cell>
          <cell r="B1172" t="str">
            <v xml:space="preserve">COMPACTADOR DE SOLO, TIPO PLACA VIBRATORIA REVERSIVEL, A GASOLINA 4 TEMPOS, PESO 160 A 265 KG, FORCA CENTRIF. DE 2750 A 4000 KGF, LARG. TRABALHO DE 430 A 550 MM, FREQ. VIBRACAO DE 4000 A 5500 RPM, VELOCIDADE TRABALHO DE 20 A 25 M/MIN, POT. DE 7,5 A 9,0 HP                                                                                                                                                                                                                                           </v>
          </cell>
          <cell r="C1172" t="str">
            <v xml:space="preserve">UN    </v>
          </cell>
          <cell r="D1172">
            <v>14943.28</v>
          </cell>
        </row>
        <row r="1173">
          <cell r="A1173">
            <v>13458</v>
          </cell>
          <cell r="B1173" t="str">
            <v xml:space="preserve">COMPACTADOR DE SOLOS DE PERCURSAO (SOQUETE) COM MOTOR A GASOLINA 4 TEMPOS DE 4 HP (4 CV)                                                                                                                                                                                                                                                                                                                                                                                                                  </v>
          </cell>
          <cell r="C1173" t="str">
            <v xml:space="preserve">UN    </v>
          </cell>
          <cell r="D1173">
            <v>14199.81</v>
          </cell>
        </row>
        <row r="1174">
          <cell r="A1174">
            <v>11134</v>
          </cell>
          <cell r="B1174" t="str">
            <v xml:space="preserve">COMPENSADO NAVAL - CHAPA/PAINEL EM MADEIRA COMPENSADA PRENSADA, DE 2200 X 1600 MM, E = 10 MM                                                                                                                                                                                                                                                                                                                                                                                                              </v>
          </cell>
          <cell r="C1174" t="str">
            <v xml:space="preserve">M2    </v>
          </cell>
          <cell r="D1174">
            <v>61.65</v>
          </cell>
        </row>
        <row r="1175">
          <cell r="A1175">
            <v>11135</v>
          </cell>
          <cell r="B1175" t="str">
            <v xml:space="preserve">COMPENSADO NAVAL - CHAPA/PAINEL EM MADEIRA COMPENSADA PRENSADA, DE 2200 X 1600 MM, E = 12 MM                                                                                                                                                                                                                                                                                                                                                                                                              </v>
          </cell>
          <cell r="C1175" t="str">
            <v xml:space="preserve">M2    </v>
          </cell>
          <cell r="D1175">
            <v>66.56</v>
          </cell>
        </row>
        <row r="1176">
          <cell r="A1176">
            <v>11136</v>
          </cell>
          <cell r="B1176" t="str">
            <v xml:space="preserve">COMPENSADO NAVAL - CHAPA/PAINEL EM MADEIRA COMPENSADA PRENSADA, DE 2200 X 1600 MM, E = 15 MM                                                                                                                                                                                                                                                                                                                                                                                                              </v>
          </cell>
          <cell r="C1176" t="str">
            <v xml:space="preserve">M2    </v>
          </cell>
          <cell r="D1176">
            <v>76.22</v>
          </cell>
        </row>
        <row r="1177">
          <cell r="A1177">
            <v>34743</v>
          </cell>
          <cell r="B1177" t="str">
            <v xml:space="preserve">COMPENSADO NAVAL - CHAPA/PAINEL EM MADEIRA COMPENSADA PRENSADA, DE 2200 X 1600 MM, E = 18 MM                                                                                                                                                                                                                                                                                                                                                                                                              </v>
          </cell>
          <cell r="C1177" t="str">
            <v xml:space="preserve">M2    </v>
          </cell>
          <cell r="D1177">
            <v>91.96</v>
          </cell>
        </row>
        <row r="1178">
          <cell r="A1178">
            <v>11137</v>
          </cell>
          <cell r="B1178" t="str">
            <v xml:space="preserve">COMPENSADO NAVAL - CHAPA/PAINEL EM MADEIRA COMPENSADA PRENSADA, DE 2200 X 1600 MM, E = 20 MM                                                                                                                                                                                                                                                                                                                                                                                                              </v>
          </cell>
          <cell r="C1178" t="str">
            <v xml:space="preserve">M2    </v>
          </cell>
          <cell r="D1178">
            <v>104.45</v>
          </cell>
        </row>
        <row r="1179">
          <cell r="A1179">
            <v>34745</v>
          </cell>
          <cell r="B1179" t="str">
            <v xml:space="preserve">COMPENSADO NAVAL - CHAPA/PAINEL EM MADEIRA COMPENSADA PRENSADA, DE 2200 X 1600 MM, E = 25 MM                                                                                                                                                                                                                                                                                                                                                                                                              </v>
          </cell>
          <cell r="C1179" t="str">
            <v xml:space="preserve">M2    </v>
          </cell>
          <cell r="D1179">
            <v>124.21</v>
          </cell>
        </row>
        <row r="1180">
          <cell r="A1180">
            <v>34746</v>
          </cell>
          <cell r="B1180" t="str">
            <v xml:space="preserve">COMPENSADO NAVAL - CHAPA/PAINEL EM MADEIRA COMPENSADA PRENSADA, DE 2200 X 1600 MM, E = 4 MM                                                                                                                                                                                                                                                                                                                                                                                                               </v>
          </cell>
          <cell r="C1180" t="str">
            <v xml:space="preserve">M2    </v>
          </cell>
          <cell r="D1180">
            <v>33.869999999999997</v>
          </cell>
        </row>
        <row r="1181">
          <cell r="A1181">
            <v>1360</v>
          </cell>
          <cell r="B1181" t="str">
            <v xml:space="preserve">COMPENSADO NAVAL - CHAPA/PAINEL EM MADEIRA COMPENSADA PRENSADA, DE 2200 X 1600 MM, E = 6 MM                                                                                                                                                                                                                                                                                                                                                                                                               </v>
          </cell>
          <cell r="C1181" t="str">
            <v xml:space="preserve">M2    </v>
          </cell>
          <cell r="D1181">
            <v>39.520000000000003</v>
          </cell>
        </row>
        <row r="1182">
          <cell r="A1182">
            <v>36524</v>
          </cell>
          <cell r="B1182" t="str">
            <v xml:space="preserve">COMPRESSOR DE AR ESTACIONARIO, VAZAO 620 PCM, PRESSAO EFETIVA DE TRABALHO 109 PSI, MOTOR ELETRICO, POTENCIA 127 CV                                                                                                                                                                                                                                                                                                                                                                                        </v>
          </cell>
          <cell r="C1182" t="str">
            <v xml:space="preserve">UN    </v>
          </cell>
          <cell r="D1182">
            <v>191367</v>
          </cell>
        </row>
        <row r="1183">
          <cell r="A1183">
            <v>36526</v>
          </cell>
          <cell r="B1183" t="str">
            <v xml:space="preserve">COMPRESSOR DE AR REBOCAVEL VAZAO 400 PCM, PRESSAO EFETIVA DE TRABALHO 102 PSI, MOTOR DIESEL, POTENCIA 110 CV                                                                                                                                                                                                                                                                                                                                                                                              </v>
          </cell>
          <cell r="C1183" t="str">
            <v xml:space="preserve">UN    </v>
          </cell>
          <cell r="D1183">
            <v>154211.32</v>
          </cell>
        </row>
        <row r="1184">
          <cell r="A1184">
            <v>36523</v>
          </cell>
          <cell r="B1184" t="str">
            <v xml:space="preserve">COMPRESSOR DE AR REBOCAVEL VAZAO 748 PCM, PRESSAO EFETIVA DE TRABALHO 102 PSI, MOTOR DIESEL, POTENCIA 210 CV                                                                                                                                                                                                                                                                                                                                                                                              </v>
          </cell>
          <cell r="C1184" t="str">
            <v xml:space="preserve">UN    </v>
          </cell>
          <cell r="D1184">
            <v>330145.63</v>
          </cell>
        </row>
        <row r="1185">
          <cell r="A1185">
            <v>36527</v>
          </cell>
          <cell r="B1185" t="str">
            <v xml:space="preserve">COMPRESSOR DE AR REBOCAVEL VAZAO 860 PCM, PRESSAO EFETIVA DE TRABALHO 102 PSI, MOTOR DIESEL, POTENCIA 250 CV                                                                                                                                                                                                                                                                                                                                                                                              </v>
          </cell>
          <cell r="C1185" t="str">
            <v xml:space="preserve">UN    </v>
          </cell>
          <cell r="D1185">
            <v>358606.15</v>
          </cell>
        </row>
        <row r="1186">
          <cell r="A1186">
            <v>38642</v>
          </cell>
          <cell r="B1186" t="str">
            <v xml:space="preserve">COMPRESSOR DE AR REBOCAVEL, VAZAO 152 PCM, PRESSAO EFETIVA DE TRABALHO 102 PSI, MOTOR DIESEL, POTENCIA 31,5 KW                                                                                                                                                                                                                                                                                                                                                                                            </v>
          </cell>
          <cell r="C1186" t="str">
            <v xml:space="preserve">UN    </v>
          </cell>
          <cell r="D1186">
            <v>83492.710000000006</v>
          </cell>
        </row>
        <row r="1187">
          <cell r="A1187">
            <v>36522</v>
          </cell>
          <cell r="B1187" t="str">
            <v xml:space="preserve">COMPRESSOR DE AR REBOCAVEL, VAZAO 189 PCM, PRESSAO EFETIVA DE TRABALHO 102 PSI, MOTOR DIESEL, POTENCIA 63 CV                                                                                                                                                                                                                                                                                                                                                                                              </v>
          </cell>
          <cell r="C1187" t="str">
            <v xml:space="preserve">UN    </v>
          </cell>
          <cell r="D1187">
            <v>97101.03</v>
          </cell>
        </row>
        <row r="1188">
          <cell r="A1188">
            <v>36525</v>
          </cell>
          <cell r="B1188" t="str">
            <v xml:space="preserve">COMPRESSOR DE AR REBOCAVEL, VAZAO 250 PCM, PRESSAO EFETIVA DE TRABALHO 102 PSI, MOTOR DIESEL, POTENCIA 81 CV                                                                                                                                                                                                                                                                                                                                                                                              </v>
          </cell>
          <cell r="C1188" t="str">
            <v xml:space="preserve">UN    </v>
          </cell>
          <cell r="D1188">
            <v>130040.95</v>
          </cell>
        </row>
        <row r="1189">
          <cell r="A1189">
            <v>13803</v>
          </cell>
          <cell r="B1189" t="str">
            <v xml:space="preserve">COMPRESSOR DE AR REBOCAVEL, VAZAO 89 PCM, PRESSAO EFETIVA DE TRABALHO *102* PSI, MOTOR DIESEL, POTENCIA *20* CV                                                                                                                                                                                                                                                                                                                                                                                           </v>
          </cell>
          <cell r="C1189" t="str">
            <v xml:space="preserve">UN    </v>
          </cell>
          <cell r="D1189">
            <v>129668.86</v>
          </cell>
        </row>
        <row r="1190">
          <cell r="A1190">
            <v>34348</v>
          </cell>
          <cell r="B1190" t="str">
            <v xml:space="preserve">CONCERTINA CLIPADA (DUPLA) EM ACO GALVANIZADO DE ALTA RESISTENCIA, COM ESPIRAL DE 300 MM, D = 2,76 MM                                                                                                                                                                                                                                                                                                                                                                                                     </v>
          </cell>
          <cell r="C1190" t="str">
            <v xml:space="preserve">M     </v>
          </cell>
          <cell r="D1190">
            <v>27.47</v>
          </cell>
        </row>
        <row r="1191">
          <cell r="A1191">
            <v>34347</v>
          </cell>
          <cell r="B1191" t="str">
            <v xml:space="preserve">CONCERTINA SIMPLES EM ACO GALVANIZADO DE ALTA RESISTENCIA, COM ESPIRAL DE 300 MM, D = 2,76 MM                                                                                                                                                                                                                                                                                                                                                                                                             </v>
          </cell>
          <cell r="C1191" t="str">
            <v xml:space="preserve">M     </v>
          </cell>
          <cell r="D1191">
            <v>19.64</v>
          </cell>
        </row>
        <row r="1192">
          <cell r="A1192">
            <v>11146</v>
          </cell>
          <cell r="B1192" t="str">
            <v xml:space="preserve">CONCRETO AUTOADENSAVEL (CAA) CLASSE DE RESISTENCIA C15, ESPALHAMENTO SF2, COM BOMBEAMENTO (DISPONIBILIZACAO DE BOMBA), SEM O LANCAMENTO (NBR 15823)                                                                                                                                                                                                                                                                                                                                                       </v>
          </cell>
          <cell r="C1192" t="str">
            <v xml:space="preserve">M3    </v>
          </cell>
          <cell r="D1192">
            <v>482.17</v>
          </cell>
        </row>
        <row r="1193">
          <cell r="A1193">
            <v>11147</v>
          </cell>
          <cell r="B1193" t="str">
            <v xml:space="preserve">CONCRETO AUTOADENSAVEL (CAA) CLASSE DE RESISTENCIA C20, ESPALHAMENTO SF2, COM BOMBEAMENTO (DISPONIBILIZACAO DE BOMBA), SEM O LANCAMENTO (NBR 15823)                                                                                                                                                                                                                                                                                                                                                       </v>
          </cell>
          <cell r="C1193" t="str">
            <v xml:space="preserve">M3    </v>
          </cell>
          <cell r="D1193">
            <v>501.04</v>
          </cell>
        </row>
        <row r="1194">
          <cell r="A1194">
            <v>34872</v>
          </cell>
          <cell r="B1194" t="str">
            <v xml:space="preserve">CONCRETO AUTOADENSAVEL (CAA) CLASSE DE RESISTENCIA C25, ESPALHAMENTO SF2, COM BOMBEAMENTO (DISPONIBILIZACAO DE BOMBA), SEM O LANCAMENTO (NBR 15823)                                                                                                                                                                                                                                                                                                                                                       </v>
          </cell>
          <cell r="C1194" t="str">
            <v xml:space="preserve">M3    </v>
          </cell>
          <cell r="D1194">
            <v>506.66</v>
          </cell>
        </row>
        <row r="1195">
          <cell r="A1195">
            <v>34491</v>
          </cell>
          <cell r="B1195" t="str">
            <v xml:space="preserve">CONCRETO AUTOADENSAVEL (CAA) CLASSE DE RESISTENCIA C30, ESPALHAMENTO SF2, COM BOMBEAMENTO (DISPONIBILIZACAO DE BOMBA), SEM O LANCAMENTO (NBR 15823)                                                                                                                                                                                                                                                                                                                                                       </v>
          </cell>
          <cell r="C1195" t="str">
            <v xml:space="preserve">M3    </v>
          </cell>
          <cell r="D1195">
            <v>521.35</v>
          </cell>
        </row>
        <row r="1196">
          <cell r="A1196">
            <v>34770</v>
          </cell>
          <cell r="B1196" t="str">
            <v xml:space="preserve">CONCRETO BETUMINOSO USINADO A QUENTE (CBUQ) PARA PAVIMENTACAO ASFALTICA, PADRAO DNIT, FAIXA C, COM CAP 30/45 - AQUISICAO POSTO USINA                                                                                                                                                                                                                                                                                                                                                                      </v>
          </cell>
          <cell r="C1196" t="str">
            <v xml:space="preserve">T     </v>
          </cell>
          <cell r="D1196">
            <v>431.59</v>
          </cell>
        </row>
        <row r="1197">
          <cell r="A1197">
            <v>1518</v>
          </cell>
          <cell r="B1197" t="str">
            <v xml:space="preserve">CONCRETO BETUMINOSO USINADO A QUENTE (CBUQ) PARA PAVIMENTACAO ASFALTICA, PADRAO DNIT, FAIXA C, COM CAP 50/70 - AQUISICAO POSTO USINA                                                                                                                                                                                                                                                                                                                                                                      </v>
          </cell>
          <cell r="C1197" t="str">
            <v xml:space="preserve">T     </v>
          </cell>
          <cell r="D1197">
            <v>440</v>
          </cell>
        </row>
        <row r="1198">
          <cell r="A1198">
            <v>41965</v>
          </cell>
          <cell r="B1198" t="str">
            <v xml:space="preserve">CONCRETO BETUMINOSO USINADO A QUENTE (CBUQ) PARA PAVIMENTACAO ASFALTICA, PADRAO DNIT, PARA BINDER, COM CAP 50/70 - AQUISICAO POSTO USINA                                                                                                                                                                                                                                                                                                                                                                  </v>
          </cell>
          <cell r="C1198" t="str">
            <v xml:space="preserve">T     </v>
          </cell>
          <cell r="D1198">
            <v>385.8</v>
          </cell>
        </row>
        <row r="1199">
          <cell r="A1199">
            <v>1524</v>
          </cell>
          <cell r="B1199" t="str">
            <v xml:space="preserve">CONCRETO USINADO BOMBEAVEL, CLASSE DE RESISTENCIA C20, BRITA 0 E 1, SLUMP = 100 +/- 20 MM, COM BOMBEAMENTO (DISPONIBILIZACAO DE BOMBA), SEM O LANCAMENTO (NBR 8953)                                                                                                                                                                                                                                                                                                                                       </v>
          </cell>
          <cell r="C1199" t="str">
            <v xml:space="preserve">M3    </v>
          </cell>
          <cell r="D1199">
            <v>462.6</v>
          </cell>
        </row>
        <row r="1200">
          <cell r="A1200">
            <v>34492</v>
          </cell>
          <cell r="B1200" t="str">
            <v xml:space="preserve">CONCRETO USINADO BOMBEAVEL, CLASSE DE RESISTENCIA C20, COM BRITA 0 E 1, SLUMP = 100 +/- 20 MM, EXCLUI SERVICO DE BOMBEAMENTO (NBR 8953)                                                                                                                                                                                                                                                                                                                                                                   </v>
          </cell>
          <cell r="C1200" t="str">
            <v xml:space="preserve">M3    </v>
          </cell>
          <cell r="D1200">
            <v>428.5</v>
          </cell>
        </row>
        <row r="1201">
          <cell r="A1201">
            <v>38404</v>
          </cell>
          <cell r="B1201" t="str">
            <v xml:space="preserve">CONCRETO USINADO BOMBEAVEL, CLASSE DE RESISTENCIA C20, COM BRITA 0 E 1, SLUMP = 130 +/- 20 MM, EXCLUI SERVICO DE BOMBEAMENTO (NBR 8953)                                                                                                                                                                                                                                                                                                                                                                   </v>
          </cell>
          <cell r="C1201" t="str">
            <v xml:space="preserve">M3    </v>
          </cell>
          <cell r="D1201">
            <v>443.84</v>
          </cell>
        </row>
        <row r="1202">
          <cell r="A1202">
            <v>39849</v>
          </cell>
          <cell r="B1202" t="str">
            <v xml:space="preserve">CONCRETO USINADO BOMBEAVEL, CLASSE DE RESISTENCIA C20, COM BRITA 0 E 1, SLUMP = 190 +/- 20 MM, COM BOMBEAMENTO (DISPONIBILIZACAO DE BOMBA), SEM O LANCAMENTO (NBR 8953)                                                                                                                                                                                                                                                                                                                                   </v>
          </cell>
          <cell r="C1202" t="str">
            <v xml:space="preserve">M3    </v>
          </cell>
          <cell r="D1202">
            <v>508.64</v>
          </cell>
        </row>
        <row r="1203">
          <cell r="A1203">
            <v>38464</v>
          </cell>
          <cell r="B1203" t="str">
            <v xml:space="preserve">CONCRETO USINADO BOMBEAVEL, CLASSE DE RESISTENCIA C20, COM BRITA 0, SLUMP = 220 +/- 20 MM, COM BOMBEAMENTO (DISPONIBILIZACAO DE BOMBA), SEM O LANCAMENTO (NBR 8953)                                                                                                                                                                                                                                                                                                                                       </v>
          </cell>
          <cell r="C1203" t="str">
            <v xml:space="preserve">M3    </v>
          </cell>
          <cell r="D1203">
            <v>516.03</v>
          </cell>
        </row>
        <row r="1204">
          <cell r="A1204">
            <v>1527</v>
          </cell>
          <cell r="B1204" t="str">
            <v xml:space="preserve">CONCRETO USINADO BOMBEAVEL, CLASSE DE RESISTENCIA C25, BRITA 0 E 1, SLUMP = 100 +/- 20 MM, COM BOMBEAMENTO (DISPONIBILIZACAO DE BOMBA), SEM O LANCAMENTO (NBR 8953)                                                                                                                                                                                                                                                                                                                                       </v>
          </cell>
          <cell r="C1204" t="str">
            <v xml:space="preserve">M3    </v>
          </cell>
          <cell r="D1204">
            <v>477.29</v>
          </cell>
        </row>
        <row r="1205">
          <cell r="A1205">
            <v>34493</v>
          </cell>
          <cell r="B1205" t="str">
            <v xml:space="preserve">CONCRETO USINADO BOMBEAVEL, CLASSE DE RESISTENCIA C25, COM BRITA 0 E 1, SLUMP = 100 +/- 20 MM, EXCLUI SERVICO DE BOMBEAMENTO (NBR 8953)                                                                                                                                                                                                                                                                                                                                                                   </v>
          </cell>
          <cell r="C1205" t="str">
            <v xml:space="preserve">M3    </v>
          </cell>
          <cell r="D1205">
            <v>440.57</v>
          </cell>
        </row>
        <row r="1206">
          <cell r="A1206">
            <v>38405</v>
          </cell>
          <cell r="B1206" t="str">
            <v xml:space="preserve">CONCRETO USINADO BOMBEAVEL, CLASSE DE RESISTENCIA C25, COM BRITA 0 E 1, SLUMP = 130 +/- 20 MM, EXCLUI SERVICO DE BOMBEAMENTO (NBR 8953)                                                                                                                                                                                                                                                                                                                                                                   </v>
          </cell>
          <cell r="C1206" t="str">
            <v xml:space="preserve">M3    </v>
          </cell>
          <cell r="D1206">
            <v>457.53</v>
          </cell>
        </row>
        <row r="1207">
          <cell r="A1207">
            <v>38408</v>
          </cell>
          <cell r="B1207" t="str">
            <v xml:space="preserve">CONCRETO USINADO BOMBEAVEL, CLASSE DE RESISTENCIA C25, COM BRITA 0 E 1, SLUMP = 190 +/- 20 MM, EXCLUI SERVICO DE BOMBEAMENTO (NBR 8953)                                                                                                                                                                                                                                                                                                                                                                   </v>
          </cell>
          <cell r="C1207" t="str">
            <v xml:space="preserve">M3    </v>
          </cell>
          <cell r="D1207">
            <v>506.44</v>
          </cell>
        </row>
        <row r="1208">
          <cell r="A1208">
            <v>1525</v>
          </cell>
          <cell r="B1208" t="str">
            <v xml:space="preserve">CONCRETO USINADO BOMBEAVEL, CLASSE DE RESISTENCIA C30, BRITA 0 E 1, SLUMP = 100 +/- 20 MM, COM BOMBEAMENTO (DISPONIBILIZACAO DE BOMBA), SEM O LANCAMENTO (NBR 8953)                                                                                                                                                                                                                                                                                                                                       </v>
          </cell>
          <cell r="C1208" t="str">
            <v xml:space="preserve">M3    </v>
          </cell>
          <cell r="D1208">
            <v>491.97</v>
          </cell>
        </row>
        <row r="1209">
          <cell r="A1209">
            <v>34494</v>
          </cell>
          <cell r="B1209" t="str">
            <v xml:space="preserve">CONCRETO USINADO BOMBEAVEL, CLASSE DE RESISTENCIA C30, COM BRITA 0 E 1, SLUMP = 100 +/- 20 MM, EXCLUI SERVICO DE BOMBEAMENTO (NBR 8953)                                                                                                                                                                                                                                                                                                                                                                   </v>
          </cell>
          <cell r="C1209" t="str">
            <v xml:space="preserve">M3    </v>
          </cell>
          <cell r="D1209">
            <v>455.26</v>
          </cell>
        </row>
        <row r="1210">
          <cell r="A1210">
            <v>38406</v>
          </cell>
          <cell r="B1210" t="str">
            <v xml:space="preserve">CONCRETO USINADO BOMBEAVEL, CLASSE DE RESISTENCIA C30, COM BRITA 0 E 1, SLUMP = 130 +/- 20 MM, EXCLUI SERVICO DE BOMBEAMENTO (NBR 8953)                                                                                                                                                                                                                                                                                                                                                                   </v>
          </cell>
          <cell r="C1210" t="str">
            <v xml:space="preserve">M3    </v>
          </cell>
          <cell r="D1210">
            <v>483.12</v>
          </cell>
        </row>
        <row r="1211">
          <cell r="A1211">
            <v>38409</v>
          </cell>
          <cell r="B1211" t="str">
            <v xml:space="preserve">CONCRETO USINADO BOMBEAVEL, CLASSE DE RESISTENCIA C30, COM BRITA 0 E 1, SLUMP = 190 +/- 20 MM, EXCLUI SERVICO DE BOMBEAMENTO (NBR 8953)                                                                                                                                                                                                                                                                                                                                                                   </v>
          </cell>
          <cell r="C1211" t="str">
            <v xml:space="preserve">M3    </v>
          </cell>
          <cell r="D1211">
            <v>509.89</v>
          </cell>
        </row>
        <row r="1212">
          <cell r="A1212">
            <v>43360</v>
          </cell>
          <cell r="B1212" t="str">
            <v xml:space="preserve">CONCRETO USINADO BOMBEAVEL, CLASSE DE RESISTENCIA C30, COM BRITA 0 E 1, SLUMP = 220 +/- 30 MM, EXCLUI SERVICO DE BOMBEAMENTO (NBR 8953)                                                                                                                                                                                                                                                                                                                                                                   </v>
          </cell>
          <cell r="C1212" t="str">
            <v xml:space="preserve">M3    </v>
          </cell>
          <cell r="D1212">
            <v>531.66999999999996</v>
          </cell>
        </row>
        <row r="1213">
          <cell r="A1213">
            <v>11145</v>
          </cell>
          <cell r="B1213" t="str">
            <v xml:space="preserve">CONCRETO USINADO BOMBEAVEL, CLASSE DE RESISTENCIA C35, BRITA 0 E 1, SLUMP = 100 +/- 20 MM, COM BOMBEAMENTO (DISPONIBILIZACAO DE BOMBA), SEM O LANCAMENTO (NBR 8953)                                                                                                                                                                                                                                                                                                                                       </v>
          </cell>
          <cell r="C1213" t="str">
            <v xml:space="preserve">M3    </v>
          </cell>
          <cell r="D1213">
            <v>506.66</v>
          </cell>
        </row>
        <row r="1214">
          <cell r="A1214">
            <v>34495</v>
          </cell>
          <cell r="B1214" t="str">
            <v xml:space="preserve">CONCRETO USINADO BOMBEAVEL, CLASSE DE RESISTENCIA C35, COM BRITA 0 E 1, SLUMP = 100 +/- 20 MM, EXCLUI SERVICO DE BOMBEAMENTO (NBR 8953)                                                                                                                                                                                                                                                                                                                                                                   </v>
          </cell>
          <cell r="C1214" t="str">
            <v xml:space="preserve">M3    </v>
          </cell>
          <cell r="D1214">
            <v>469.94</v>
          </cell>
        </row>
        <row r="1215">
          <cell r="A1215">
            <v>34479</v>
          </cell>
          <cell r="B1215" t="str">
            <v xml:space="preserve">CONCRETO USINADO BOMBEAVEL, CLASSE DE RESISTENCIA C40, BRITA 0 E 1, SLUMP = 100 +/- 20 MM, COM BOMBEAMENTO (DISPONIBILIZACAO DE BOMBA), SEM O LANCAMENTO (NBR 8953)                                                                                                                                                                                                                                                                                                                                       </v>
          </cell>
          <cell r="C1215" t="str">
            <v xml:space="preserve">M3    </v>
          </cell>
          <cell r="D1215">
            <v>521.35</v>
          </cell>
        </row>
        <row r="1216">
          <cell r="A1216">
            <v>34496</v>
          </cell>
          <cell r="B1216" t="str">
            <v xml:space="preserve">CONCRETO USINADO BOMBEAVEL, CLASSE DE RESISTENCIA C40, COM BRITA 0 E 1, SLUMP = 100 +/- 20 MM, EXCLUI SERVICO DE BOMBEAMENTO (NBR 8953)                                                                                                                                                                                                                                                                                                                                                                   </v>
          </cell>
          <cell r="C1216" t="str">
            <v xml:space="preserve">M3    </v>
          </cell>
          <cell r="D1216">
            <v>490.23</v>
          </cell>
        </row>
        <row r="1217">
          <cell r="A1217">
            <v>34481</v>
          </cell>
          <cell r="B1217" t="str">
            <v xml:space="preserve">CONCRETO USINADO BOMBEAVEL, CLASSE DE RESISTENCIA C45, BRITA 0 E 1, SLUMP = 100 +/- 20 MM, COM BOMBEAMENTO (DISPONIBILIZACAO DE BOMBA), SEM O LANCAMENTO (NBR 8953)                                                                                                                                                                                                                                                                                                                                       </v>
          </cell>
          <cell r="C1217" t="str">
            <v xml:space="preserve">M3    </v>
          </cell>
          <cell r="D1217">
            <v>544.74</v>
          </cell>
        </row>
        <row r="1218">
          <cell r="A1218">
            <v>34483</v>
          </cell>
          <cell r="B1218" t="str">
            <v xml:space="preserve">CONCRETO USINADO BOMBEAVEL, CLASSE DE RESISTENCIA C50, BRITA 0 E 1, SLUMP = 100 +/- 20 MM, COM BOMBEAMENTO (DISPONIBILIZACAO DE BOMBA), SEM O LANCAMENTO (NBR 8953)                                                                                                                                                                                                                                                                                                                                       </v>
          </cell>
          <cell r="C1218" t="str">
            <v xml:space="preserve">M3    </v>
          </cell>
          <cell r="D1218">
            <v>582.02</v>
          </cell>
        </row>
        <row r="1219">
          <cell r="A1219">
            <v>34485</v>
          </cell>
          <cell r="B1219" t="str">
            <v xml:space="preserve">CONCRETO USINADO BOMBEAVEL, CLASSE DE RESISTENCIA C60, COM BRITA 0 E 1, SLUMP = 100 +/- 20 MM, COM BOMBEAMENTO (DISPONIBILIZACAO DE BOMBA), SEM O LANCAMENTO (NBR 8953)                                                                                                                                                                                                                                                                                                                                   </v>
          </cell>
          <cell r="C1219" t="str">
            <v xml:space="preserve">M3    </v>
          </cell>
          <cell r="D1219">
            <v>622.41</v>
          </cell>
        </row>
        <row r="1220">
          <cell r="A1220">
            <v>14041</v>
          </cell>
          <cell r="B1220" t="str">
            <v xml:space="preserve">CONCRETO USINADO CONVENCIONAL (NAO BOMBEAVEL) CLASSE DE RESISTENCIA C10, COM BRITA 1 E 2, SLUMP = 80 MM +/- 10 MM (NBR 8953)                                                                                                                                                                                                                                                                                                                                                                              </v>
          </cell>
          <cell r="C1220" t="str">
            <v xml:space="preserve">M3    </v>
          </cell>
          <cell r="D1220">
            <v>404.59</v>
          </cell>
        </row>
        <row r="1221">
          <cell r="A1221">
            <v>1523</v>
          </cell>
          <cell r="B1221" t="str">
            <v xml:space="preserve">CONCRETO USINADO CONVENCIONAL (NAO BOMBEAVEL) CLASSE DE RESISTENCIA C15, COM BRITA 1 E 2, SLUMP = 80 MM +/- 10 MM (NBR 8953)                                                                                                                                                                                                                                                                                                                                                                              </v>
          </cell>
          <cell r="C1221" t="str">
            <v xml:space="preserve">M3    </v>
          </cell>
          <cell r="D1221">
            <v>411.2</v>
          </cell>
        </row>
        <row r="1222">
          <cell r="A1222">
            <v>14052</v>
          </cell>
          <cell r="B1222" t="str">
            <v xml:space="preserve">CONDULETE DE ALUMINIO TIPO B, PARA ELETRODUTO ROSCAVEL DE 1/2", COM TAMPA CEGA                                                                                                                                                                                                                                                                                                                                                                                                                            </v>
          </cell>
          <cell r="C1222" t="str">
            <v xml:space="preserve">UN    </v>
          </cell>
          <cell r="D1222">
            <v>12.14</v>
          </cell>
        </row>
        <row r="1223">
          <cell r="A1223">
            <v>14054</v>
          </cell>
          <cell r="B1223" t="str">
            <v xml:space="preserve">CONDULETE DE ALUMINIO TIPO B, PARA ELETRODUTO ROSCAVEL DE 1", COM TAMPA CEGA                                                                                                                                                                                                                                                                                                                                                                                                                              </v>
          </cell>
          <cell r="C1223" t="str">
            <v xml:space="preserve">UN    </v>
          </cell>
          <cell r="D1223">
            <v>15.78</v>
          </cell>
        </row>
        <row r="1224">
          <cell r="A1224">
            <v>14053</v>
          </cell>
          <cell r="B1224" t="str">
            <v xml:space="preserve">CONDULETE DE ALUMINIO TIPO B, PARA ELETRODUTO ROSCAVEL DE 3/4", COM TAMPA CEGA                                                                                                                                                                                                                                                                                                                                                                                                                            </v>
          </cell>
          <cell r="C1224" t="str">
            <v xml:space="preserve">UN    </v>
          </cell>
          <cell r="D1224">
            <v>12.32</v>
          </cell>
        </row>
        <row r="1225">
          <cell r="A1225">
            <v>2558</v>
          </cell>
          <cell r="B1225" t="str">
            <v xml:space="preserve">CONDULETE DE ALUMINIO TIPO C, PARA ELETRODUTO ROSCAVEL DE 1/2", COM TAMPA CEGA                                                                                                                                                                                                                                                                                                                                                                                                                            </v>
          </cell>
          <cell r="C1225" t="str">
            <v xml:space="preserve">UN    </v>
          </cell>
          <cell r="D1225">
            <v>9.2799999999999994</v>
          </cell>
        </row>
        <row r="1226">
          <cell r="A1226">
            <v>2560</v>
          </cell>
          <cell r="B1226" t="str">
            <v xml:space="preserve">CONDULETE DE ALUMINIO TIPO C, PARA ELETRODUTO ROSCAVEL DE 1", COM TAMPA CEGA                                                                                                                                                                                                                                                                                                                                                                                                                              </v>
          </cell>
          <cell r="C1226" t="str">
            <v xml:space="preserve">UN    </v>
          </cell>
          <cell r="D1226">
            <v>16.329999999999998</v>
          </cell>
        </row>
        <row r="1227">
          <cell r="A1227">
            <v>2559</v>
          </cell>
          <cell r="B1227" t="str">
            <v xml:space="preserve">CONDULETE DE ALUMINIO TIPO C, PARA ELETRODUTO ROSCAVEL DE 3/4", COM TAMPA CEGA                                                                                                                                                                                                                                                                                                                                                                                                                            </v>
          </cell>
          <cell r="C1227" t="str">
            <v xml:space="preserve">UN    </v>
          </cell>
          <cell r="D1227">
            <v>13.06</v>
          </cell>
        </row>
        <row r="1228">
          <cell r="A1228">
            <v>2592</v>
          </cell>
          <cell r="B1228" t="str">
            <v xml:space="preserve">CONDULETE DE ALUMINIO TIPO C, PARA ELETRODUTO ROSCAVEL DE 4", COM TAMPA CEGA                                                                                                                                                                                                                                                                                                                                                                                                                              </v>
          </cell>
          <cell r="C1228" t="str">
            <v xml:space="preserve">UN    </v>
          </cell>
          <cell r="D1228">
            <v>216.5</v>
          </cell>
        </row>
        <row r="1229">
          <cell r="A1229">
            <v>2566</v>
          </cell>
          <cell r="B1229" t="str">
            <v xml:space="preserve">CONDULETE DE ALUMINIO TIPO E, PARA ELETRODUTO ROSCAVEL DE 1  1/4", COM TAMPA CEGA                                                                                                                                                                                                                                                                                                                                                                                                                         </v>
          </cell>
          <cell r="C1229" t="str">
            <v xml:space="preserve">UN    </v>
          </cell>
          <cell r="D1229">
            <v>21.79</v>
          </cell>
        </row>
        <row r="1230">
          <cell r="A1230">
            <v>2589</v>
          </cell>
          <cell r="B1230" t="str">
            <v xml:space="preserve">CONDULETE DE ALUMINIO TIPO E, PARA ELETRODUTO ROSCAVEL DE 1 1/2", COM TAMPA CEGA                                                                                                                                                                                                                                                                                                                                                                                                                          </v>
          </cell>
          <cell r="C1230" t="str">
            <v xml:space="preserve">UN    </v>
          </cell>
          <cell r="D1230">
            <v>28.96</v>
          </cell>
        </row>
        <row r="1231">
          <cell r="A1231">
            <v>2591</v>
          </cell>
          <cell r="B1231" t="str">
            <v xml:space="preserve">CONDULETE DE ALUMINIO TIPO E, PARA ELETRODUTO ROSCAVEL DE 1/2", COM TAMPA CEGA                                                                                                                                                                                                                                                                                                                                                                                                                            </v>
          </cell>
          <cell r="C1231" t="str">
            <v xml:space="preserve">UN    </v>
          </cell>
          <cell r="D1231">
            <v>10.56</v>
          </cell>
        </row>
        <row r="1232">
          <cell r="A1232">
            <v>2590</v>
          </cell>
          <cell r="B1232" t="str">
            <v xml:space="preserve">CONDULETE DE ALUMINIO TIPO E, PARA ELETRODUTO ROSCAVEL DE 1", COM TAMPA CEGA                                                                                                                                                                                                                                                                                                                                                                                                                              </v>
          </cell>
          <cell r="C1232" t="str">
            <v xml:space="preserve">UN    </v>
          </cell>
          <cell r="D1232">
            <v>17.77</v>
          </cell>
        </row>
        <row r="1233">
          <cell r="A1233">
            <v>2567</v>
          </cell>
          <cell r="B1233" t="str">
            <v xml:space="preserve">CONDULETE DE ALUMINIO TIPO E, PARA ELETRODUTO ROSCAVEL DE 2", COM TAMPA CEGA                                                                                                                                                                                                                                                                                                                                                                                                                              </v>
          </cell>
          <cell r="C1233" t="str">
            <v xml:space="preserve">UN    </v>
          </cell>
          <cell r="D1233">
            <v>42.48</v>
          </cell>
        </row>
        <row r="1234">
          <cell r="A1234">
            <v>2565</v>
          </cell>
          <cell r="B1234" t="str">
            <v xml:space="preserve">CONDULETE DE ALUMINIO TIPO E, PARA ELETRODUTO ROSCAVEL DE 3/4", COM TAMPA CEGA                                                                                                                                                                                                                                                                                                                                                                                                                            </v>
          </cell>
          <cell r="C1234" t="str">
            <v xml:space="preserve">UN    </v>
          </cell>
          <cell r="D1234">
            <v>10.58</v>
          </cell>
        </row>
        <row r="1235">
          <cell r="A1235">
            <v>2568</v>
          </cell>
          <cell r="B1235" t="str">
            <v xml:space="preserve">CONDULETE DE ALUMINIO TIPO E, PARA ELETRODUTO ROSCAVEL DE 3", COM TAMPA CEGA                                                                                                                                                                                                                                                                                                                                                                                                                              </v>
          </cell>
          <cell r="C1235" t="str">
            <v xml:space="preserve">UN    </v>
          </cell>
          <cell r="D1235">
            <v>117.96</v>
          </cell>
        </row>
        <row r="1236">
          <cell r="A1236">
            <v>2594</v>
          </cell>
          <cell r="B1236" t="str">
            <v xml:space="preserve">CONDULETE DE ALUMINIO TIPO E, PARA ELETRODUTO ROSCAVEL DE 4", COM TAMPA CEGA                                                                                                                                                                                                                                                                                                                                                                                                                              </v>
          </cell>
          <cell r="C1236" t="str">
            <v xml:space="preserve">UN    </v>
          </cell>
          <cell r="D1236">
            <v>196.51</v>
          </cell>
        </row>
        <row r="1237">
          <cell r="A1237">
            <v>2587</v>
          </cell>
          <cell r="B1237" t="str">
            <v xml:space="preserve">CONDULETE DE ALUMINIO TIPO LR, PARA ELETRODUTO ROSCAVEL DE 1 1/2", COM TAMPA CEGA                                                                                                                                                                                                                                                                                                                                                                                                                         </v>
          </cell>
          <cell r="C1237" t="str">
            <v xml:space="preserve">UN    </v>
          </cell>
          <cell r="D1237">
            <v>33.49</v>
          </cell>
        </row>
        <row r="1238">
          <cell r="A1238">
            <v>2588</v>
          </cell>
          <cell r="B1238" t="str">
            <v xml:space="preserve">CONDULETE DE ALUMINIO TIPO LR, PARA ELETRODUTO ROSCAVEL DE 1 1/4", COM TAMPA CEGA                                                                                                                                                                                                                                                                                                                                                                                                                         </v>
          </cell>
          <cell r="C1238" t="str">
            <v xml:space="preserve">UN    </v>
          </cell>
          <cell r="D1238">
            <v>26.6</v>
          </cell>
        </row>
        <row r="1239">
          <cell r="A1239">
            <v>2569</v>
          </cell>
          <cell r="B1239" t="str">
            <v xml:space="preserve">CONDULETE DE ALUMINIO TIPO LR, PARA ELETRODUTO ROSCAVEL DE 1/2", COM TAMPA CEGA                                                                                                                                                                                                                                                                                                                                                                                                                           </v>
          </cell>
          <cell r="C1239" t="str">
            <v xml:space="preserve">UN    </v>
          </cell>
          <cell r="D1239">
            <v>10.25</v>
          </cell>
        </row>
        <row r="1240">
          <cell r="A1240">
            <v>2570</v>
          </cell>
          <cell r="B1240" t="str">
            <v xml:space="preserve">CONDULETE DE ALUMINIO TIPO LR, PARA ELETRODUTO ROSCAVEL DE 1", COM TAMPA CEGA                                                                                                                                                                                                                                                                                                                                                                                                                             </v>
          </cell>
          <cell r="C1240" t="str">
            <v xml:space="preserve">UN    </v>
          </cell>
          <cell r="D1240">
            <v>17.18</v>
          </cell>
        </row>
        <row r="1241">
          <cell r="A1241">
            <v>2571</v>
          </cell>
          <cell r="B1241" t="str">
            <v xml:space="preserve">CONDULETE DE ALUMINIO TIPO LR, PARA ELETRODUTO ROSCAVEL DE 2", COM TAMPA CEGA                                                                                                                                                                                                                                                                                                                                                                                                                             </v>
          </cell>
          <cell r="C1241" t="str">
            <v xml:space="preserve">UN    </v>
          </cell>
          <cell r="D1241">
            <v>51.01</v>
          </cell>
        </row>
        <row r="1242">
          <cell r="A1242">
            <v>2593</v>
          </cell>
          <cell r="B1242" t="str">
            <v xml:space="preserve">CONDULETE DE ALUMINIO TIPO LR, PARA ELETRODUTO ROSCAVEL DE 3/4", COM TAMPA CEGA                                                                                                                                                                                                                                                                                                                                                                                                                           </v>
          </cell>
          <cell r="C1242" t="str">
            <v xml:space="preserve">UN    </v>
          </cell>
          <cell r="D1242">
            <v>10.93</v>
          </cell>
        </row>
        <row r="1243">
          <cell r="A1243">
            <v>2572</v>
          </cell>
          <cell r="B1243" t="str">
            <v xml:space="preserve">CONDULETE DE ALUMINIO TIPO LR, PARA ELETRODUTO ROSCAVEL DE 3", COM TAMPA CEGA                                                                                                                                                                                                                                                                                                                                                                                                                             </v>
          </cell>
          <cell r="C1243" t="str">
            <v xml:space="preserve">UN    </v>
          </cell>
          <cell r="D1243">
            <v>150.85</v>
          </cell>
        </row>
        <row r="1244">
          <cell r="A1244">
            <v>2595</v>
          </cell>
          <cell r="B1244" t="str">
            <v xml:space="preserve">CONDULETE DE ALUMINIO TIPO LR, PARA ELETRODUTO ROSCAVEL DE 4", COM TAMPA CEGA                                                                                                                                                                                                                                                                                                                                                                                                                             </v>
          </cell>
          <cell r="C1244" t="str">
            <v xml:space="preserve">UN    </v>
          </cell>
          <cell r="D1244">
            <v>235.35</v>
          </cell>
        </row>
        <row r="1245">
          <cell r="A1245">
            <v>2576</v>
          </cell>
          <cell r="B1245" t="str">
            <v xml:space="preserve">CONDULETE DE ALUMINIO TIPO T, PARA ELETRODUTO ROSCAVEL DE 1 1/2", COM TAMPA CEGA                                                                                                                                                                                                                                                                                                                                                                                                                          </v>
          </cell>
          <cell r="C1245" t="str">
            <v xml:space="preserve">UN    </v>
          </cell>
          <cell r="D1245">
            <v>40.119999999999997</v>
          </cell>
        </row>
        <row r="1246">
          <cell r="A1246">
            <v>2575</v>
          </cell>
          <cell r="B1246" t="str">
            <v xml:space="preserve">CONDULETE DE ALUMINIO TIPO T, PARA ELETRODUTO ROSCAVEL DE 1 1/4", COM TAMPA CEGA                                                                                                                                                                                                                                                                                                                                                                                                                          </v>
          </cell>
          <cell r="C1246" t="str">
            <v xml:space="preserve">UN    </v>
          </cell>
          <cell r="D1246">
            <v>30.16</v>
          </cell>
        </row>
        <row r="1247">
          <cell r="A1247">
            <v>2573</v>
          </cell>
          <cell r="B1247" t="str">
            <v xml:space="preserve">CONDULETE DE ALUMINIO TIPO T, PARA ELETRODUTO ROSCAVEL DE 1/2", COM TAMPA CEGA                                                                                                                                                                                                                                                                                                                                                                                                                            </v>
          </cell>
          <cell r="C1247" t="str">
            <v xml:space="preserve">UN    </v>
          </cell>
          <cell r="D1247">
            <v>12.52</v>
          </cell>
        </row>
        <row r="1248">
          <cell r="A1248">
            <v>2586</v>
          </cell>
          <cell r="B1248" t="str">
            <v xml:space="preserve">CONDULETE DE ALUMINIO TIPO T, PARA ELETRODUTO ROSCAVEL DE 1", COM TAMPA CEGA                                                                                                                                                                                                                                                                                                                                                                                                                              </v>
          </cell>
          <cell r="C1248" t="str">
            <v xml:space="preserve">UN    </v>
          </cell>
          <cell r="D1248">
            <v>20.3</v>
          </cell>
        </row>
        <row r="1249">
          <cell r="A1249">
            <v>2577</v>
          </cell>
          <cell r="B1249" t="str">
            <v xml:space="preserve">CONDULETE DE ALUMINIO TIPO T, PARA ELETRODUTO ROSCAVEL DE 2", COM TAMPA CEGA                                                                                                                                                                                                                                                                                                                                                                                                                              </v>
          </cell>
          <cell r="C1249" t="str">
            <v xml:space="preserve">UN    </v>
          </cell>
          <cell r="D1249">
            <v>54.36</v>
          </cell>
        </row>
        <row r="1250">
          <cell r="A1250">
            <v>2574</v>
          </cell>
          <cell r="B1250" t="str">
            <v xml:space="preserve">CONDULETE DE ALUMINIO TIPO T, PARA ELETRODUTO ROSCAVEL DE 3/4", COM TAMPA CEGA                                                                                                                                                                                                                                                                                                                                                                                                                            </v>
          </cell>
          <cell r="C1250" t="str">
            <v xml:space="preserve">UN    </v>
          </cell>
          <cell r="D1250">
            <v>12.61</v>
          </cell>
        </row>
        <row r="1251">
          <cell r="A1251">
            <v>2578</v>
          </cell>
          <cell r="B1251" t="str">
            <v xml:space="preserve">CONDULETE DE ALUMINIO TIPO T, PARA ELETRODUTO ROSCAVEL DE 3", COM TAMPA CEGA                                                                                                                                                                                                                                                                                                                                                                                                                              </v>
          </cell>
          <cell r="C1251" t="str">
            <v xml:space="preserve">UN    </v>
          </cell>
          <cell r="D1251">
            <v>169.73</v>
          </cell>
        </row>
        <row r="1252">
          <cell r="A1252">
            <v>2585</v>
          </cell>
          <cell r="B1252" t="str">
            <v xml:space="preserve">CONDULETE DE ALUMINIO TIPO T, PARA ELETRODUTO ROSCAVEL DE 4", COM TAMPA CEGA                                                                                                                                                                                                                                                                                                                                                                                                                              </v>
          </cell>
          <cell r="C1252" t="str">
            <v xml:space="preserve">UN    </v>
          </cell>
          <cell r="D1252">
            <v>232.91</v>
          </cell>
        </row>
        <row r="1253">
          <cell r="A1253">
            <v>12008</v>
          </cell>
          <cell r="B1253" t="str">
            <v xml:space="preserve">CONDULETE DE ALUMINIO TIPO TB, PARA ELETRODUTO ROSCAVEL DE 3", COM TAMPA CEGA                                                                                                                                                                                                                                                                                                                                                                                                                             </v>
          </cell>
          <cell r="C1253" t="str">
            <v xml:space="preserve">UN    </v>
          </cell>
          <cell r="D1253">
            <v>124.96</v>
          </cell>
        </row>
        <row r="1254">
          <cell r="A1254">
            <v>2582</v>
          </cell>
          <cell r="B1254" t="str">
            <v xml:space="preserve">CONDULETE DE ALUMINIO TIPO X, PARA ELETRODUTO ROSCAVEL DE 1 1/2", COM TAMPA CEGA                                                                                                                                                                                                                                                                                                                                                                                                                          </v>
          </cell>
          <cell r="C1254" t="str">
            <v xml:space="preserve">UN    </v>
          </cell>
          <cell r="D1254">
            <v>37.21</v>
          </cell>
        </row>
        <row r="1255">
          <cell r="A1255">
            <v>2597</v>
          </cell>
          <cell r="B1255" t="str">
            <v xml:space="preserve">CONDULETE DE ALUMINIO TIPO X, PARA ELETRODUTO ROSCAVEL DE 1 1/4", COM TAMPA CEGA                                                                                                                                                                                                                                                                                                                                                                                                                          </v>
          </cell>
          <cell r="C1255" t="str">
            <v xml:space="preserve">UN    </v>
          </cell>
          <cell r="D1255">
            <v>31.89</v>
          </cell>
        </row>
        <row r="1256">
          <cell r="A1256">
            <v>2579</v>
          </cell>
          <cell r="B1256" t="str">
            <v xml:space="preserve">CONDULETE DE ALUMINIO TIPO X, PARA ELETRODUTO ROSCAVEL DE 1/2", COM TAMPA CEGA                                                                                                                                                                                                                                                                                                                                                                                                                            </v>
          </cell>
          <cell r="C1256" t="str">
            <v xml:space="preserve">UN    </v>
          </cell>
          <cell r="D1256">
            <v>15.18</v>
          </cell>
        </row>
        <row r="1257">
          <cell r="A1257">
            <v>2581</v>
          </cell>
          <cell r="B1257" t="str">
            <v xml:space="preserve">CONDULETE DE ALUMINIO TIPO X, PARA ELETRODUTO ROSCAVEL DE 1", COM TAMPA CEGA                                                                                                                                                                                                                                                                                                                                                                                                                              </v>
          </cell>
          <cell r="C1257" t="str">
            <v xml:space="preserve">UN    </v>
          </cell>
          <cell r="D1257">
            <v>19.43</v>
          </cell>
        </row>
        <row r="1258">
          <cell r="A1258">
            <v>2596</v>
          </cell>
          <cell r="B1258" t="str">
            <v xml:space="preserve">CONDULETE DE ALUMINIO TIPO X, PARA ELETRODUTO ROSCAVEL DE 2", COM TAMPA CEGA                                                                                                                                                                                                                                                                                                                                                                                                                              </v>
          </cell>
          <cell r="C1258" t="str">
            <v xml:space="preserve">UN    </v>
          </cell>
          <cell r="D1258">
            <v>57.46</v>
          </cell>
        </row>
        <row r="1259">
          <cell r="A1259">
            <v>2580</v>
          </cell>
          <cell r="B1259" t="str">
            <v xml:space="preserve">CONDULETE DE ALUMINIO TIPO X, PARA ELETRODUTO ROSCAVEL DE 3/4", COM TAMPA CEGA                                                                                                                                                                                                                                                                                                                                                                                                                            </v>
          </cell>
          <cell r="C1259" t="str">
            <v xml:space="preserve">UN    </v>
          </cell>
          <cell r="D1259">
            <v>16.64</v>
          </cell>
        </row>
        <row r="1260">
          <cell r="A1260">
            <v>2583</v>
          </cell>
          <cell r="B1260" t="str">
            <v xml:space="preserve">CONDULETE DE ALUMINIO TIPO X, PARA ELETRODUTO ROSCAVEL DE 3", COM TAMPA CEGA                                                                                                                                                                                                                                                                                                                                                                                                                              </v>
          </cell>
          <cell r="C1260" t="str">
            <v xml:space="preserve">UN    </v>
          </cell>
          <cell r="D1260">
            <v>139.77000000000001</v>
          </cell>
        </row>
        <row r="1261">
          <cell r="A1261">
            <v>2584</v>
          </cell>
          <cell r="B1261" t="str">
            <v xml:space="preserve">CONDULETE DE ALUMINIO TIPO X, PARA ELETRODUTO ROSCAVEL DE 4", COM TAMPA CEGA                                                                                                                                                                                                                                                                                                                                                                                                                              </v>
          </cell>
          <cell r="C1261" t="str">
            <v xml:space="preserve">UN    </v>
          </cell>
          <cell r="D1261">
            <v>232.67</v>
          </cell>
        </row>
        <row r="1262">
          <cell r="A1262">
            <v>12010</v>
          </cell>
          <cell r="B1262" t="str">
            <v xml:space="preserve">CONDULETE EM PVC, TIPO "B", SEM TAMPA, DE 1/2" OU 3/4"                                                                                                                                                                                                                                                                                                                                                                                                                                                    </v>
          </cell>
          <cell r="C1262" t="str">
            <v xml:space="preserve">UN    </v>
          </cell>
          <cell r="D1262">
            <v>12.9</v>
          </cell>
        </row>
        <row r="1263">
          <cell r="A1263">
            <v>39329</v>
          </cell>
          <cell r="B1263" t="str">
            <v xml:space="preserve">CONDULETE EM PVC, TIPO "B", SEM TAMPA, DE 1"                                                                                                                                                                                                                                                                                                                                                                                                                                                              </v>
          </cell>
          <cell r="C1263" t="str">
            <v xml:space="preserve">UN    </v>
          </cell>
          <cell r="D1263">
            <v>13.49</v>
          </cell>
        </row>
        <row r="1264">
          <cell r="A1264">
            <v>39330</v>
          </cell>
          <cell r="B1264" t="str">
            <v xml:space="preserve">CONDULETE EM PVC, TIPO "C", SEM TAMPA, DE 1/2"                                                                                                                                                                                                                                                                                                                                                                                                                                                            </v>
          </cell>
          <cell r="C1264" t="str">
            <v xml:space="preserve">UN    </v>
          </cell>
          <cell r="D1264">
            <v>14.19</v>
          </cell>
        </row>
        <row r="1265">
          <cell r="A1265">
            <v>39332</v>
          </cell>
          <cell r="B1265" t="str">
            <v xml:space="preserve">CONDULETE EM PVC, TIPO "C", SEM TAMPA, DE 1"                                                                                                                                                                                                                                                                                                                                                                                                                                                              </v>
          </cell>
          <cell r="C1265" t="str">
            <v xml:space="preserve">UN    </v>
          </cell>
          <cell r="D1265">
            <v>15.86</v>
          </cell>
        </row>
        <row r="1266">
          <cell r="A1266">
            <v>39331</v>
          </cell>
          <cell r="B1266" t="str">
            <v xml:space="preserve">CONDULETE EM PVC, TIPO "C", SEM TAMPA, DE 3/4"                                                                                                                                                                                                                                                                                                                                                                                                                                                            </v>
          </cell>
          <cell r="C1266" t="str">
            <v xml:space="preserve">UN    </v>
          </cell>
          <cell r="D1266">
            <v>12.62</v>
          </cell>
        </row>
        <row r="1267">
          <cell r="A1267">
            <v>39333</v>
          </cell>
          <cell r="B1267" t="str">
            <v xml:space="preserve">CONDULETE EM PVC, TIPO "E", SEM TAMPA, DE 1/2"                                                                                                                                                                                                                                                                                                                                                                                                                                                            </v>
          </cell>
          <cell r="C1267" t="str">
            <v xml:space="preserve">UN    </v>
          </cell>
          <cell r="D1267">
            <v>12.31</v>
          </cell>
        </row>
        <row r="1268">
          <cell r="A1268">
            <v>39335</v>
          </cell>
          <cell r="B1268" t="str">
            <v xml:space="preserve">CONDULETE EM PVC, TIPO "E", SEM TAMPA, DE 1"                                                                                                                                                                                                                                                                                                                                                                                                                                                              </v>
          </cell>
          <cell r="C1268" t="str">
            <v xml:space="preserve">UN    </v>
          </cell>
          <cell r="D1268">
            <v>14.24</v>
          </cell>
        </row>
        <row r="1269">
          <cell r="A1269">
            <v>39334</v>
          </cell>
          <cell r="B1269" t="str">
            <v xml:space="preserve">CONDULETE EM PVC, TIPO "E", SEM TAMPA, DE 3/4"                                                                                                                                                                                                                                                                                                                                                                                                                                                            </v>
          </cell>
          <cell r="C1269" t="str">
            <v xml:space="preserve">UN    </v>
          </cell>
          <cell r="D1269">
            <v>11.32</v>
          </cell>
        </row>
        <row r="1270">
          <cell r="A1270">
            <v>12016</v>
          </cell>
          <cell r="B1270" t="str">
            <v xml:space="preserve">CONDULETE EM PVC, TIPO "LB", SEM TAMPA, DE 1/2" OU 3/4"                                                                                                                                                                                                                                                                                                                                                                                                                                                   </v>
          </cell>
          <cell r="C1270" t="str">
            <v xml:space="preserve">UN    </v>
          </cell>
          <cell r="D1270">
            <v>14.21</v>
          </cell>
        </row>
        <row r="1271">
          <cell r="A1271">
            <v>12015</v>
          </cell>
          <cell r="B1271" t="str">
            <v xml:space="preserve">CONDULETE EM PVC, TIPO "LB", SEM TAMPA, DE 1"                                                                                                                                                                                                                                                                                                                                                                                                                                                             </v>
          </cell>
          <cell r="C1271" t="str">
            <v xml:space="preserve">UN    </v>
          </cell>
          <cell r="D1271">
            <v>16.54</v>
          </cell>
        </row>
        <row r="1272">
          <cell r="A1272">
            <v>12020</v>
          </cell>
          <cell r="B1272" t="str">
            <v xml:space="preserve">CONDULETE EM PVC, TIPO "LL", SEM TAMPA, DE 1/2" OU 3/4"                                                                                                                                                                                                                                                                                                                                                                                                                                                   </v>
          </cell>
          <cell r="C1272" t="str">
            <v xml:space="preserve">UN    </v>
          </cell>
          <cell r="D1272">
            <v>14.21</v>
          </cell>
        </row>
        <row r="1273">
          <cell r="A1273">
            <v>12019</v>
          </cell>
          <cell r="B1273" t="str">
            <v xml:space="preserve">CONDULETE EM PVC, TIPO "LL", SEM TAMPA, DE 1"                                                                                                                                                                                                                                                                                                                                                                                                                                                             </v>
          </cell>
          <cell r="C1273" t="str">
            <v xml:space="preserve">UN    </v>
          </cell>
          <cell r="D1273">
            <v>16.54</v>
          </cell>
        </row>
        <row r="1274">
          <cell r="A1274">
            <v>39336</v>
          </cell>
          <cell r="B1274" t="str">
            <v xml:space="preserve">CONDULETE EM PVC, TIPO "LR", SEM TAMPA, DE 1/2"                                                                                                                                                                                                                                                                                                                                                                                                                                                           </v>
          </cell>
          <cell r="C1274" t="str">
            <v xml:space="preserve">UN    </v>
          </cell>
          <cell r="D1274">
            <v>14.19</v>
          </cell>
        </row>
        <row r="1275">
          <cell r="A1275">
            <v>39338</v>
          </cell>
          <cell r="B1275" t="str">
            <v xml:space="preserve">CONDULETE EM PVC, TIPO "LR", SEM TAMPA, DE 1"                                                                                                                                                                                                                                                                                                                                                                                                                                                             </v>
          </cell>
          <cell r="C1275" t="str">
            <v xml:space="preserve">UN    </v>
          </cell>
          <cell r="D1275">
            <v>15.86</v>
          </cell>
        </row>
        <row r="1276">
          <cell r="A1276">
            <v>39337</v>
          </cell>
          <cell r="B1276" t="str">
            <v xml:space="preserve">CONDULETE EM PVC, TIPO "LR", SEM TAMPA, DE 3/4"                                                                                                                                                                                                                                                                                                                                                                                                                                                           </v>
          </cell>
          <cell r="C1276" t="str">
            <v xml:space="preserve">UN    </v>
          </cell>
          <cell r="D1276">
            <v>12.62</v>
          </cell>
        </row>
        <row r="1277">
          <cell r="A1277">
            <v>39341</v>
          </cell>
          <cell r="B1277" t="str">
            <v xml:space="preserve">CONDULETE EM PVC, TIPO "T", SEM TAMPA, DE 1"                                                                                                                                                                                                                                                                                                                                                                                                                                                              </v>
          </cell>
          <cell r="C1277" t="str">
            <v xml:space="preserve">UN    </v>
          </cell>
          <cell r="D1277">
            <v>20.67</v>
          </cell>
        </row>
        <row r="1278">
          <cell r="A1278">
            <v>39340</v>
          </cell>
          <cell r="B1278" t="str">
            <v xml:space="preserve">CONDULETE EM PVC, TIPO "T", SEM TAMPA, DE 3/4"                                                                                                                                                                                                                                                                                                                                                                                                                                                            </v>
          </cell>
          <cell r="C1278" t="str">
            <v xml:space="preserve">UN    </v>
          </cell>
          <cell r="D1278">
            <v>15.17</v>
          </cell>
        </row>
        <row r="1279">
          <cell r="A1279">
            <v>12025</v>
          </cell>
          <cell r="B1279" t="str">
            <v xml:space="preserve">CONDULETE EM PVC, TIPO "TB", SEM TAMPA, DE 1/2" OU 3/4"                                                                                                                                                                                                                                                                                                                                                                                                                                                   </v>
          </cell>
          <cell r="C1279" t="str">
            <v xml:space="preserve">UN    </v>
          </cell>
          <cell r="D1279">
            <v>15.67</v>
          </cell>
        </row>
        <row r="1280">
          <cell r="A1280">
            <v>39342</v>
          </cell>
          <cell r="B1280" t="str">
            <v xml:space="preserve">CONDULETE EM PVC, TIPO "TB", SEM TAMPA, DE 1"                                                                                                                                                                                                                                                                                                                                                                                                                                                             </v>
          </cell>
          <cell r="C1280" t="str">
            <v xml:space="preserve">UN    </v>
          </cell>
          <cell r="D1280">
            <v>20.67</v>
          </cell>
        </row>
        <row r="1281">
          <cell r="A1281">
            <v>39343</v>
          </cell>
          <cell r="B1281" t="str">
            <v xml:space="preserve">CONDULETE EM PVC, TIPO "X", SEM TAMPA, DE 1/2"                                                                                                                                                                                                                                                                                                                                                                                                                                                            </v>
          </cell>
          <cell r="C1281" t="str">
            <v xml:space="preserve">UN    </v>
          </cell>
          <cell r="D1281">
            <v>17.45</v>
          </cell>
        </row>
        <row r="1282">
          <cell r="A1282">
            <v>39345</v>
          </cell>
          <cell r="B1282" t="str">
            <v xml:space="preserve">CONDULETE EM PVC, TIPO "X", SEM TAMPA, DE 1"                                                                                                                                                                                                                                                                                                                                                                                                                                                              </v>
          </cell>
          <cell r="C1282" t="str">
            <v xml:space="preserve">UN    </v>
          </cell>
          <cell r="D1282">
            <v>23.62</v>
          </cell>
        </row>
        <row r="1283">
          <cell r="A1283">
            <v>39344</v>
          </cell>
          <cell r="B1283" t="str">
            <v xml:space="preserve">CONDULETE EM PVC, TIPO "X", SEM TAMPA, DE 3/4"                                                                                                                                                                                                                                                                                                                                                                                                                                                            </v>
          </cell>
          <cell r="C1283" t="str">
            <v xml:space="preserve">UN    </v>
          </cell>
          <cell r="D1283">
            <v>16.87</v>
          </cell>
        </row>
        <row r="1284">
          <cell r="A1284">
            <v>12623</v>
          </cell>
          <cell r="B1284" t="str">
            <v xml:space="preserve">CONDUTOR PLUVIAL, PVC, CIRCULAR, DIAMETRO ENTRE 80 E 100 MM, PARA DRENAGEM PLUVIAL PREDIAL                                                                                                                                                                                                                                                                                                                                                                                                                </v>
          </cell>
          <cell r="C1284" t="str">
            <v xml:space="preserve">M     </v>
          </cell>
          <cell r="D1284">
            <v>46.02</v>
          </cell>
        </row>
        <row r="1285">
          <cell r="A1285">
            <v>34498</v>
          </cell>
          <cell r="B1285" t="str">
            <v xml:space="preserve">CONE DE SINALIZACAO EM PVC FLEXIVEL, H = 70 / 76 CM (NBR 15071)                                                                                                                                                                                                                                                                                                                                                                                                                                           </v>
          </cell>
          <cell r="C1285" t="str">
            <v xml:space="preserve">UN    </v>
          </cell>
          <cell r="D1285">
            <v>89.08</v>
          </cell>
        </row>
        <row r="1286">
          <cell r="A1286">
            <v>13244</v>
          </cell>
          <cell r="B1286" t="str">
            <v xml:space="preserve">CONE DE SINALIZACAO EM PVC RIGIDO COM FAIXA REFLETIVA, H = 70 / 76 CM                                                                                                                                                                                                                                                                                                                                                                                                                                     </v>
          </cell>
          <cell r="C1286" t="str">
            <v xml:space="preserve">UN    </v>
          </cell>
          <cell r="D1286">
            <v>37.5</v>
          </cell>
        </row>
        <row r="1287">
          <cell r="A1287">
            <v>38998</v>
          </cell>
          <cell r="B1287" t="str">
            <v xml:space="preserve">CONECTOR / ADAPTADOR F/F, COM INSERTO METALICO, PPR, DN 25 MM X 1/2", PARA AGUA QUENTE E FRIA PREDIAL                                                                                                                                                                                                                                                                                                                                                                                                     </v>
          </cell>
          <cell r="C1287" t="str">
            <v xml:space="preserve">UN    </v>
          </cell>
          <cell r="D1287">
            <v>12.01</v>
          </cell>
        </row>
        <row r="1288">
          <cell r="A1288">
            <v>38999</v>
          </cell>
          <cell r="B1288" t="str">
            <v xml:space="preserve">CONECTOR / ADAPTADOR F/F, COM INSERTO METALICO, PPR, DN 32 MM X 3/4", PARA AGUA QUENTE E FRIA PREDIAL                                                                                                                                                                                                                                                                                                                                                                                                     </v>
          </cell>
          <cell r="C1288" t="str">
            <v xml:space="preserve">UN    </v>
          </cell>
          <cell r="D1288">
            <v>30.36</v>
          </cell>
        </row>
        <row r="1289">
          <cell r="A1289">
            <v>38996</v>
          </cell>
          <cell r="B1289" t="str">
            <v xml:space="preserve">CONECTOR / ADAPTADOR F/M, COM INSERTO METALICO, PPR, DN 25 MM X 1/2", PARA AGUA QUENTE E FRIA PREDIAL                                                                                                                                                                                                                                                                                                                                                                                                     </v>
          </cell>
          <cell r="C1289" t="str">
            <v xml:space="preserve">UN    </v>
          </cell>
          <cell r="D1289">
            <v>21.46</v>
          </cell>
        </row>
        <row r="1290">
          <cell r="A1290">
            <v>44173</v>
          </cell>
          <cell r="B1290" t="str">
            <v xml:space="preserve">CONECTOR / ADAPTADOR F/M, COM INSERTO METALICO, PPR, DN 25 MM X 3/4", PARA AGUA QUENTE E FRIA PREDIAL                                                                                                                                                                                                                                                                                                                                                                                                     </v>
          </cell>
          <cell r="C1290" t="str">
            <v xml:space="preserve">UN    </v>
          </cell>
          <cell r="D1290">
            <v>20.87</v>
          </cell>
        </row>
        <row r="1291">
          <cell r="A1291">
            <v>44174</v>
          </cell>
          <cell r="B1291" t="str">
            <v xml:space="preserve">CONECTOR / ADAPTADOR F/M, COM INSERTO METALICO, PPR, DN 32 MM X 1", PARA AGUA QUENTE E FRIA PREDIAL                                                                                                                                                                                                                                                                                                                                                                                                       </v>
          </cell>
          <cell r="C1291" t="str">
            <v xml:space="preserve">UN    </v>
          </cell>
          <cell r="D1291">
            <v>34.159999999999997</v>
          </cell>
        </row>
        <row r="1292">
          <cell r="A1292">
            <v>38997</v>
          </cell>
          <cell r="B1292" t="str">
            <v xml:space="preserve">CONECTOR / ADAPTADOR F/M, COM INSERTO METALICO, PPR, DN 32 MM X 3/4", PARA AGUA QUENTE E FRIA PREDIAL                                                                                                                                                                                                                                                                                                                                                                                                     </v>
          </cell>
          <cell r="C1292" t="str">
            <v xml:space="preserve">UN    </v>
          </cell>
          <cell r="D1292">
            <v>30.7</v>
          </cell>
        </row>
        <row r="1293">
          <cell r="A1293">
            <v>39600</v>
          </cell>
          <cell r="B1293" t="str">
            <v xml:space="preserve">CONECTOR / TOMADA FEMEA RJ 45, CATEGORIA 5 E (CAT 5E) PARA CABOS                                                                                                                                                                                                                                                                                                                                                                                                                                          </v>
          </cell>
          <cell r="C1293" t="str">
            <v xml:space="preserve">UN    </v>
          </cell>
          <cell r="D1293">
            <v>16.04</v>
          </cell>
        </row>
        <row r="1294">
          <cell r="A1294">
            <v>39601</v>
          </cell>
          <cell r="B1294" t="str">
            <v xml:space="preserve">CONECTOR / TOMADA FEMEA RJ 45, CATEGORIA 6 (CAT 6) PARA CABOS                                                                                                                                                                                                                                                                                                                                                                                                                                             </v>
          </cell>
          <cell r="C1294" t="str">
            <v xml:space="preserve">UN    </v>
          </cell>
          <cell r="D1294">
            <v>34.03</v>
          </cell>
        </row>
        <row r="1295">
          <cell r="A1295">
            <v>39862</v>
          </cell>
          <cell r="B1295" t="str">
            <v xml:space="preserve">CONECTOR BRONZE/LATAO (REF 603) SEM ANEL DE SOLDA, BOLSA X ROSCA F, 15 MM X 1/2"                                                                                                                                                                                                                                                                                                                                                                                                                          </v>
          </cell>
          <cell r="C1295" t="str">
            <v xml:space="preserve">UN    </v>
          </cell>
          <cell r="D1295">
            <v>13.09</v>
          </cell>
        </row>
        <row r="1296">
          <cell r="A1296">
            <v>39863</v>
          </cell>
          <cell r="B1296" t="str">
            <v xml:space="preserve">CONECTOR BRONZE/LATAO (REF 603) SEM ANEL DE SOLDA, BOLSA X ROSCA F, 22 MM X 1/2"                                                                                                                                                                                                                                                                                                                                                                                                                          </v>
          </cell>
          <cell r="C1296" t="str">
            <v xml:space="preserve">UN    </v>
          </cell>
          <cell r="D1296">
            <v>13.27</v>
          </cell>
        </row>
        <row r="1297">
          <cell r="A1297">
            <v>39864</v>
          </cell>
          <cell r="B1297" t="str">
            <v xml:space="preserve">CONECTOR BRONZE/LATAO (REF 603) SEM ANEL DE SOLDA, BOLSA X ROSCA F, 22 MM X 3/4"                                                                                                                                                                                                                                                                                                                                                                                                                          </v>
          </cell>
          <cell r="C1297" t="str">
            <v xml:space="preserve">UN    </v>
          </cell>
          <cell r="D1297">
            <v>16.47</v>
          </cell>
        </row>
        <row r="1298">
          <cell r="A1298">
            <v>39865</v>
          </cell>
          <cell r="B1298" t="str">
            <v xml:space="preserve">CONECTOR BRONZE/LATAO (REF 603) SEM ANEL DE SOLDA, BOLSA X ROSCA F, 28 MM X 1/2"                                                                                                                                                                                                                                                                                                                                                                                                                          </v>
          </cell>
          <cell r="C1298" t="str">
            <v xml:space="preserve">UN    </v>
          </cell>
          <cell r="D1298">
            <v>23.21</v>
          </cell>
        </row>
        <row r="1299">
          <cell r="A1299">
            <v>2517</v>
          </cell>
          <cell r="B1299" t="str">
            <v xml:space="preserve">CONECTOR CURVO 90 GRAUS DE ALUMINIO, BITOLA 1 1/2", PARA ADAPTAR ENTRADA DE ELETRODUTO METALICO FLEXIVEL EM QUADROS                                                                                                                                                                                                                                                                                                                                                                                       </v>
          </cell>
          <cell r="C1299" t="str">
            <v xml:space="preserve">UN    </v>
          </cell>
          <cell r="D1299">
            <v>23.18</v>
          </cell>
        </row>
        <row r="1300">
          <cell r="A1300">
            <v>2522</v>
          </cell>
          <cell r="B1300" t="str">
            <v xml:space="preserve">CONECTOR CURVO 90 GRAUS DE ALUMINIO, BITOLA 1 1/4", PARA ADAPTAR ENTRADA DE ELETRODUTO METALICO FLEXIVEL EM QUADROS                                                                                                                                                                                                                                                                                                                                                                                       </v>
          </cell>
          <cell r="C1300" t="str">
            <v xml:space="preserve">UN    </v>
          </cell>
          <cell r="D1300">
            <v>14.98</v>
          </cell>
        </row>
        <row r="1301">
          <cell r="A1301">
            <v>2548</v>
          </cell>
          <cell r="B1301" t="str">
            <v xml:space="preserve">CONECTOR CURVO 90 GRAUS DE ALUMINIO, BITOLA 1/2", PARA ADAPTAR ENTRADA DE ELETRODUTO METALICO FLEXIVEL EM QUADROS                                                                                                                                                                                                                                                                                                                                                                                         </v>
          </cell>
          <cell r="C1301" t="str">
            <v xml:space="preserve">UN    </v>
          </cell>
          <cell r="D1301">
            <v>9.2100000000000009</v>
          </cell>
        </row>
        <row r="1302">
          <cell r="A1302">
            <v>2516</v>
          </cell>
          <cell r="B1302" t="str">
            <v xml:space="preserve">CONECTOR CURVO 90 GRAUS DE ALUMINIO, BITOLA 1", PARA ADAPTAR ENTRADA DE ELETRODUTO METALICO FLEXIVEL EM QUADROS                                                                                                                                                                                                                                                                                                                                                                                           </v>
          </cell>
          <cell r="C1302" t="str">
            <v xml:space="preserve">UN    </v>
          </cell>
          <cell r="D1302">
            <v>12.03</v>
          </cell>
        </row>
        <row r="1303">
          <cell r="A1303">
            <v>2518</v>
          </cell>
          <cell r="B1303" t="str">
            <v xml:space="preserve">CONECTOR CURVO 90 GRAUS DE ALUMINIO, BITOLA 2 1/2", PARA ADAPTAR ENTRADA DE ELETRODUTO METALICO FLEXIVEL EM QUADROS                                                                                                                                                                                                                                                                                                                                                                                       </v>
          </cell>
          <cell r="C1303" t="str">
            <v xml:space="preserve">UN    </v>
          </cell>
          <cell r="D1303">
            <v>110.34</v>
          </cell>
        </row>
        <row r="1304">
          <cell r="A1304">
            <v>2521</v>
          </cell>
          <cell r="B1304" t="str">
            <v xml:space="preserve">CONECTOR CURVO 90 GRAUS DE ALUMINIO, BITOLA 2", PARA ADAPTAR ENTRADA DE ELETRODUTO METALICO FLEXIVEL EM QUADROS                                                                                                                                                                                                                                                                                                                                                                                           </v>
          </cell>
          <cell r="C1304" t="str">
            <v xml:space="preserve">UN    </v>
          </cell>
          <cell r="D1304">
            <v>46.97</v>
          </cell>
        </row>
        <row r="1305">
          <cell r="A1305">
            <v>2515</v>
          </cell>
          <cell r="B1305" t="str">
            <v xml:space="preserve">CONECTOR CURVO 90 GRAUS DE ALUMINIO, BITOLA 3/4", PARA ADAPTAR ENTRADA DE ELETRODUTO METALICO FLEXIVEL EM QUADROS                                                                                                                                                                                                                                                                                                                                                                                         </v>
          </cell>
          <cell r="C1305" t="str">
            <v xml:space="preserve">UN    </v>
          </cell>
          <cell r="D1305">
            <v>10.01</v>
          </cell>
        </row>
        <row r="1306">
          <cell r="A1306">
            <v>2519</v>
          </cell>
          <cell r="B1306" t="str">
            <v xml:space="preserve">CONECTOR CURVO 90 GRAUS DE ALUMINIO, BITOLA 3", PARA ADAPTAR ENTRADA DE ELETRODUTO METALICO FLEXIVEL EM QUADROS                                                                                                                                                                                                                                                                                                                                                                                           </v>
          </cell>
          <cell r="C1306" t="str">
            <v xml:space="preserve">UN    </v>
          </cell>
          <cell r="D1306">
            <v>133.05000000000001</v>
          </cell>
        </row>
        <row r="1307">
          <cell r="A1307">
            <v>2520</v>
          </cell>
          <cell r="B1307" t="str">
            <v xml:space="preserve">CONECTOR CURVO 90 GRAUS DE ALUMINIO, BITOLA 4", PARA ADAPTAR ENTRADA DE ELETRODUTO METALICO FLEXIVEL EM QUADROS                                                                                                                                                                                                                                                                                                                                                                                           </v>
          </cell>
          <cell r="C1307" t="str">
            <v xml:space="preserve">UN    </v>
          </cell>
          <cell r="D1307">
            <v>244.89</v>
          </cell>
        </row>
        <row r="1308">
          <cell r="A1308">
            <v>1602</v>
          </cell>
          <cell r="B1308" t="str">
            <v xml:space="preserve">CONECTOR DE ALUMINIO TIPO PRENSA CABO, BITOLA 1 1/2", PARA CABOS DE DIAMETRO DE 37 A 40 MM                                                                                                                                                                                                                                                                                                                                                                                                                </v>
          </cell>
          <cell r="C1308" t="str">
            <v xml:space="preserve">UN    </v>
          </cell>
          <cell r="D1308">
            <v>43.54</v>
          </cell>
        </row>
        <row r="1309">
          <cell r="A1309">
            <v>1601</v>
          </cell>
          <cell r="B1309" t="str">
            <v xml:space="preserve">CONECTOR DE ALUMINIO TIPO PRENSA CABO, BITOLA 1 1/4", PARA CABOS DE DIAMETRO DE 31 A 34 MM                                                                                                                                                                                                                                                                                                                                                                                                                </v>
          </cell>
          <cell r="C1309" t="str">
            <v xml:space="preserve">UN    </v>
          </cell>
          <cell r="D1309">
            <v>38.799999999999997</v>
          </cell>
        </row>
        <row r="1310">
          <cell r="A1310">
            <v>1598</v>
          </cell>
          <cell r="B1310" t="str">
            <v xml:space="preserve">CONECTOR DE ALUMINIO TIPO PRENSA CABO, BITOLA 1/2", PARA CABOS DE DIAMETRO DE 12,5 A 15 MM                                                                                                                                                                                                                                                                                                                                                                                                                </v>
          </cell>
          <cell r="C1310" t="str">
            <v xml:space="preserve">UN    </v>
          </cell>
          <cell r="D1310">
            <v>11.48</v>
          </cell>
        </row>
        <row r="1311">
          <cell r="A1311">
            <v>1600</v>
          </cell>
          <cell r="B1311" t="str">
            <v xml:space="preserve">CONECTOR DE ALUMINIO TIPO PRENSA CABO, BITOLA 1", PARA CABOS DE DIAMETRO DE 22,5 A 25 MM                                                                                                                                                                                                                                                                                                                                                                                                                  </v>
          </cell>
          <cell r="C1311" t="str">
            <v xml:space="preserve">UN    </v>
          </cell>
          <cell r="D1311">
            <v>16.95</v>
          </cell>
        </row>
        <row r="1312">
          <cell r="A1312">
            <v>1603</v>
          </cell>
          <cell r="B1312" t="str">
            <v xml:space="preserve">CONECTOR DE ALUMINIO TIPO PRENSA CABO, BITOLA 2", PARA CABOS DE DIAMETRO DE 47,5 A 50 MM                                                                                                                                                                                                                                                                                                                                                                                                                  </v>
          </cell>
          <cell r="C1312" t="str">
            <v xml:space="preserve">UN    </v>
          </cell>
          <cell r="D1312">
            <v>65.73</v>
          </cell>
        </row>
        <row r="1313">
          <cell r="A1313">
            <v>1599</v>
          </cell>
          <cell r="B1313" t="str">
            <v xml:space="preserve">CONECTOR DE ALUMINIO TIPO PRENSA CABO, BITOLA 3/4", PARA CABOS DE DIAMETRO DE 17,5 A 20 MM                                                                                                                                                                                                                                                                                                                                                                                                                </v>
          </cell>
          <cell r="C1313" t="str">
            <v xml:space="preserve">UN    </v>
          </cell>
          <cell r="D1313">
            <v>13.32</v>
          </cell>
        </row>
        <row r="1314">
          <cell r="A1314">
            <v>1597</v>
          </cell>
          <cell r="B1314" t="str">
            <v xml:space="preserve">CONECTOR DE ALUMINIO TIPO PRENSA CABO, BITOLA 3/8", PARA CABOS DE DIAMETRO DE 9 A 10 MM                                                                                                                                                                                                                                                                                                                                                                                                                   </v>
          </cell>
          <cell r="C1314" t="str">
            <v xml:space="preserve">UN    </v>
          </cell>
          <cell r="D1314">
            <v>10.79</v>
          </cell>
        </row>
        <row r="1315">
          <cell r="A1315">
            <v>39602</v>
          </cell>
          <cell r="B1315" t="str">
            <v xml:space="preserve">CONECTOR MACHO RJ 45, CATEGORIA 5 E (CAT 5E) PARA CABOS                                                                                                                                                                                                                                                                                                                                                                                                                                                   </v>
          </cell>
          <cell r="C1315" t="str">
            <v xml:space="preserve">UN    </v>
          </cell>
          <cell r="D1315">
            <v>1.7</v>
          </cell>
        </row>
        <row r="1316">
          <cell r="A1316">
            <v>39603</v>
          </cell>
          <cell r="B1316" t="str">
            <v xml:space="preserve">CONECTOR MACHO RJ 45, CATEGORIA 6 (CAT 6) PARA CABOS                                                                                                                                                                                                                                                                                                                                                                                                                                                      </v>
          </cell>
          <cell r="C1316" t="str">
            <v xml:space="preserve">UN    </v>
          </cell>
          <cell r="D1316">
            <v>3.62</v>
          </cell>
        </row>
        <row r="1317">
          <cell r="A1317">
            <v>11821</v>
          </cell>
          <cell r="B1317" t="str">
            <v xml:space="preserve">CONECTOR METALICO TIPO PARAFUSO FENDIDO (SPLIT BOLT), COM SEPARADOR DE CABOS BIMETALICOS, PARA CABOS ATE 25 MM2                                                                                                                                                                                                                                                                                                                                                                                           </v>
          </cell>
          <cell r="C1317" t="str">
            <v xml:space="preserve">UN    </v>
          </cell>
          <cell r="D1317">
            <v>8.8699999999999992</v>
          </cell>
        </row>
        <row r="1318">
          <cell r="A1318">
            <v>1562</v>
          </cell>
          <cell r="B1318" t="str">
            <v xml:space="preserve">CONECTOR METALICO TIPO PARAFUSO FENDIDO (SPLIT BOLT), COM SEPARADOR DE CABOS BIMETALICOS, PARA CABOS ATE 50 MM2                                                                                                                                                                                                                                                                                                                                                                                           </v>
          </cell>
          <cell r="C1318" t="str">
            <v xml:space="preserve">UN    </v>
          </cell>
          <cell r="D1318">
            <v>14.52</v>
          </cell>
        </row>
        <row r="1319">
          <cell r="A1319">
            <v>1563</v>
          </cell>
          <cell r="B1319" t="str">
            <v xml:space="preserve">CONECTOR METALICO TIPO PARAFUSO FENDIDO (SPLIT BOLT), COM SEPARADOR DE CABOS BIMETALICOS, PARA CABOS ATE 70 MM2                                                                                                                                                                                                                                                                                                                                                                                           </v>
          </cell>
          <cell r="C1319" t="str">
            <v xml:space="preserve">UN    </v>
          </cell>
          <cell r="D1319">
            <v>19.489999999999998</v>
          </cell>
        </row>
        <row r="1320">
          <cell r="A1320">
            <v>11856</v>
          </cell>
          <cell r="B1320" t="str">
            <v xml:space="preserve">CONECTOR METALICO TIPO PARAFUSO FENDIDO (SPLIT BOLT), PARA CABOS ATE 10 MM2                                                                                                                                                                                                                                                                                                                                                                                                                               </v>
          </cell>
          <cell r="C1320" t="str">
            <v xml:space="preserve">UN    </v>
          </cell>
          <cell r="D1320">
            <v>5.81</v>
          </cell>
        </row>
        <row r="1321">
          <cell r="A1321">
            <v>11857</v>
          </cell>
          <cell r="B1321" t="str">
            <v xml:space="preserve">CONECTOR METALICO TIPO PARAFUSO FENDIDO (SPLIT BOLT), PARA CABOS ATE 120 MM2                                                                                                                                                                                                                                                                                                                                                                                                                              </v>
          </cell>
          <cell r="C1321" t="str">
            <v xml:space="preserve">UN    </v>
          </cell>
          <cell r="D1321">
            <v>30.58</v>
          </cell>
        </row>
        <row r="1322">
          <cell r="A1322">
            <v>11858</v>
          </cell>
          <cell r="B1322" t="str">
            <v xml:space="preserve">CONECTOR METALICO TIPO PARAFUSO FENDIDO (SPLIT BOLT), PARA CABOS ATE 150 MM2                                                                                                                                                                                                                                                                                                                                                                                                                              </v>
          </cell>
          <cell r="C1322" t="str">
            <v xml:space="preserve">UN    </v>
          </cell>
          <cell r="D1322">
            <v>37.950000000000003</v>
          </cell>
        </row>
        <row r="1323">
          <cell r="A1323">
            <v>1539</v>
          </cell>
          <cell r="B1323" t="str">
            <v xml:space="preserve">CONECTOR METALICO TIPO PARAFUSO FENDIDO (SPLIT BOLT), PARA CABOS ATE 16 MM2                                                                                                                                                                                                                                                                                                                                                                                                                               </v>
          </cell>
          <cell r="C1323" t="str">
            <v xml:space="preserve">UN    </v>
          </cell>
          <cell r="D1323">
            <v>6.83</v>
          </cell>
        </row>
        <row r="1324">
          <cell r="A1324">
            <v>11859</v>
          </cell>
          <cell r="B1324" t="str">
            <v xml:space="preserve">CONECTOR METALICO TIPO PARAFUSO FENDIDO (SPLIT BOLT), PARA CABOS ATE 185 MM2                                                                                                                                                                                                                                                                                                                                                                                                                              </v>
          </cell>
          <cell r="C1324" t="str">
            <v xml:space="preserve">UN    </v>
          </cell>
          <cell r="D1324">
            <v>51.63</v>
          </cell>
        </row>
        <row r="1325">
          <cell r="A1325">
            <v>1550</v>
          </cell>
          <cell r="B1325" t="str">
            <v xml:space="preserve">CONECTOR METALICO TIPO PARAFUSO FENDIDO (SPLIT BOLT), PARA CABOS ATE 25 MM2                                                                                                                                                                                                                                                                                                                                                                                                                               </v>
          </cell>
          <cell r="C1325" t="str">
            <v xml:space="preserve">UN    </v>
          </cell>
          <cell r="D1325">
            <v>7.2</v>
          </cell>
        </row>
        <row r="1326">
          <cell r="A1326">
            <v>11854</v>
          </cell>
          <cell r="B1326" t="str">
            <v xml:space="preserve">CONECTOR METALICO TIPO PARAFUSO FENDIDO (SPLIT BOLT), PARA CABOS ATE 35 MM2                                                                                                                                                                                                                                                                                                                                                                                                                               </v>
          </cell>
          <cell r="C1326" t="str">
            <v xml:space="preserve">UN    </v>
          </cell>
          <cell r="D1326">
            <v>9</v>
          </cell>
        </row>
        <row r="1327">
          <cell r="A1327">
            <v>11862</v>
          </cell>
          <cell r="B1327" t="str">
            <v xml:space="preserve">CONECTOR METALICO TIPO PARAFUSO FENDIDO (SPLIT BOLT), PARA CABOS ATE 50 MM2                                                                                                                                                                                                                                                                                                                                                                                                                               </v>
          </cell>
          <cell r="C1327" t="str">
            <v xml:space="preserve">UN    </v>
          </cell>
          <cell r="D1327">
            <v>12.62</v>
          </cell>
        </row>
        <row r="1328">
          <cell r="A1328">
            <v>11863</v>
          </cell>
          <cell r="B1328" t="str">
            <v xml:space="preserve">CONECTOR METALICO TIPO PARAFUSO FENDIDO (SPLIT BOLT), PARA CABOS ATE 6 MM2                                                                                                                                                                                                                                                                                                                                                                                                                                </v>
          </cell>
          <cell r="C1328" t="str">
            <v xml:space="preserve">UN    </v>
          </cell>
          <cell r="D1328">
            <v>5.0999999999999996</v>
          </cell>
        </row>
        <row r="1329">
          <cell r="A1329">
            <v>11855</v>
          </cell>
          <cell r="B1329" t="str">
            <v xml:space="preserve">CONECTOR METALICO TIPO PARAFUSO FENDIDO (SPLIT BOLT), PARA CABOS ATE 70 MM2                                                                                                                                                                                                                                                                                                                                                                                                                               </v>
          </cell>
          <cell r="C1329" t="str">
            <v xml:space="preserve">UN    </v>
          </cell>
          <cell r="D1329">
            <v>18.84</v>
          </cell>
        </row>
        <row r="1330">
          <cell r="A1330">
            <v>11864</v>
          </cell>
          <cell r="B1330" t="str">
            <v xml:space="preserve">CONECTOR METALICO TIPO PARAFUSO FENDIDO (SPLIT BOLT), PARA CABOS ATE 95 MM2                                                                                                                                                                                                                                                                                                                                                                                                                               </v>
          </cell>
          <cell r="C1330" t="str">
            <v xml:space="preserve">UN    </v>
          </cell>
          <cell r="D1330">
            <v>28.49</v>
          </cell>
        </row>
        <row r="1331">
          <cell r="A1331">
            <v>2527</v>
          </cell>
          <cell r="B1331" t="str">
            <v xml:space="preserve">CONECTOR RETO DE ALUMINIO PARA ELETRODUTO DE 1 1/2", PARA ADAPTAR ENTRADA DE ELETRODUTO METALICO FLEXIVEL EM QUADROS                                                                                                                                                                                                                                                                                                                                                                                      </v>
          </cell>
          <cell r="C1331" t="str">
            <v xml:space="preserve">UN    </v>
          </cell>
          <cell r="D1331">
            <v>8.3000000000000007</v>
          </cell>
        </row>
        <row r="1332">
          <cell r="A1332">
            <v>2526</v>
          </cell>
          <cell r="B1332" t="str">
            <v xml:space="preserve">CONECTOR RETO DE ALUMINIO PARA ELETRODUTO DE 1 1/4", PARA ADAPTAR ENTRADA DE ELETRODUTO METALICO FLEXIVEL EM QUADROS                                                                                                                                                                                                                                                                                                                                                                                      </v>
          </cell>
          <cell r="C1332" t="str">
            <v xml:space="preserve">UN    </v>
          </cell>
          <cell r="D1332">
            <v>5.31</v>
          </cell>
        </row>
        <row r="1333">
          <cell r="A1333">
            <v>2487</v>
          </cell>
          <cell r="B1333" t="str">
            <v xml:space="preserve">CONECTOR RETO DE ALUMINIO PARA ELETRODUTO DE 1/2", PARA ADAPTAR ENTRADA DE ELETRODUTO METALICO FLEXIVEL EM QUADROS                                                                                                                                                                                                                                                                                                                                                                                        </v>
          </cell>
          <cell r="C1333" t="str">
            <v xml:space="preserve">UN    </v>
          </cell>
          <cell r="D1333">
            <v>1.81</v>
          </cell>
        </row>
        <row r="1334">
          <cell r="A1334">
            <v>2483</v>
          </cell>
          <cell r="B1334" t="str">
            <v xml:space="preserve">CONECTOR RETO DE ALUMINIO PARA ELETRODUTO DE 1", PARA ADAPTAR ENTRADA DE ELETRODUTO METALICO FLEXIVEL EM QUADROS                                                                                                                                                                                                                                                                                                                                                                                          </v>
          </cell>
          <cell r="C1334" t="str">
            <v xml:space="preserve">UN    </v>
          </cell>
          <cell r="D1334">
            <v>3.78</v>
          </cell>
        </row>
        <row r="1335">
          <cell r="A1335">
            <v>2528</v>
          </cell>
          <cell r="B1335" t="str">
            <v xml:space="preserve">CONECTOR RETO DE ALUMINIO PARA ELETRODUTO DE 2 1/2", PARA ADAPTAR ENTRADA DE ELETRODUTO METALICO FLEXIVEL EM QUADROS                                                                                                                                                                                                                                                                                                                                                                                      </v>
          </cell>
          <cell r="C1335" t="str">
            <v xml:space="preserve">UN    </v>
          </cell>
          <cell r="D1335">
            <v>20.88</v>
          </cell>
        </row>
        <row r="1336">
          <cell r="A1336">
            <v>2489</v>
          </cell>
          <cell r="B1336" t="str">
            <v xml:space="preserve">CONECTOR RETO DE ALUMINIO PARA ELETRODUTO DE 2", PARA ADAPTAR ENTRADA DE ELETRODUTO METALICO FLEXIVEL EM QUADROS                                                                                                                                                                                                                                                                                                                                                                                          </v>
          </cell>
          <cell r="C1336" t="str">
            <v xml:space="preserve">UN    </v>
          </cell>
          <cell r="D1336">
            <v>9.19</v>
          </cell>
        </row>
        <row r="1337">
          <cell r="A1337">
            <v>2488</v>
          </cell>
          <cell r="B1337" t="str">
            <v xml:space="preserve">CONECTOR RETO DE ALUMINIO PARA ELETRODUTO DE 3/4", PARA ADAPTAR ENTRADA DE ELETRODUTO METALICO FLEXIVEL EM QUADROS                                                                                                                                                                                                                                                                                                                                                                                        </v>
          </cell>
          <cell r="C1337" t="str">
            <v xml:space="preserve">UN    </v>
          </cell>
          <cell r="D1337">
            <v>2.12</v>
          </cell>
        </row>
        <row r="1338">
          <cell r="A1338">
            <v>2484</v>
          </cell>
          <cell r="B1338" t="str">
            <v xml:space="preserve">CONECTOR RETO DE ALUMINIO PARA ELETRODUTO DE 3", PARA ADAPTAR ENTRADA DE ELETRODUTO METALICO FLEXIVEL EM QUADROS                                                                                                                                                                                                                                                                                                                                                                                          </v>
          </cell>
          <cell r="C1338" t="str">
            <v xml:space="preserve">UN    </v>
          </cell>
          <cell r="D1338">
            <v>30.32</v>
          </cell>
        </row>
        <row r="1339">
          <cell r="A1339">
            <v>2485</v>
          </cell>
          <cell r="B1339" t="str">
            <v xml:space="preserve">CONECTOR RETO DE ALUMINIO PARA ELETRODUTO DE 4", PARA ADAPTAR ENTRADA DE ELETRODUTO METALICO FLEXIVEL EM QUADROS                                                                                                                                                                                                                                                                                                                                                                                          </v>
          </cell>
          <cell r="C1339" t="str">
            <v xml:space="preserve">UN    </v>
          </cell>
          <cell r="D1339">
            <v>47.53</v>
          </cell>
        </row>
        <row r="1340">
          <cell r="A1340">
            <v>39279</v>
          </cell>
          <cell r="B1340" t="str">
            <v xml:space="preserve">CONECTOR/ADAPTADOR FIXO, ROSCA FEMEA, EM PLASTICO, DN 16 MM X 1/2", PARA CONEXAO COM CRIMPAGEM, EM TUBO PEX PARA INST. AGUA QUENTE/FRIA                                                                                                                                                                                                                                                                                                                                                                   </v>
          </cell>
          <cell r="C1340" t="str">
            <v xml:space="preserve">UN    </v>
          </cell>
          <cell r="D1340">
            <v>8.35</v>
          </cell>
        </row>
        <row r="1341">
          <cell r="A1341">
            <v>39280</v>
          </cell>
          <cell r="B1341" t="str">
            <v xml:space="preserve">CONECTOR/ADAPTADOR FIXO, ROSCA FEMEA, EM PLASTICO, DN 20 MM X 1/2", PARA CONEXAO COM CRIMPAGEM, EM TUBO PEX PARA INST. AGUA QUENTE/FRIA                                                                                                                                                                                                                                                                                                                                                                   </v>
          </cell>
          <cell r="C1341" t="str">
            <v xml:space="preserve">UN    </v>
          </cell>
          <cell r="D1341">
            <v>9.36</v>
          </cell>
        </row>
        <row r="1342">
          <cell r="A1342">
            <v>39281</v>
          </cell>
          <cell r="B1342" t="str">
            <v xml:space="preserve">CONECTOR/ADAPTADOR FIXO, ROSCA FEMEA, EM PLASTICO, DN 20 MM X 3/4", PARA CONEXAO COM CRIMPAGEM, EM TUBO PEX PARA INST. AGUA QUENTE/FRIA                                                                                                                                                                                                                                                                                                                                                                   </v>
          </cell>
          <cell r="C1342" t="str">
            <v xml:space="preserve">UN    </v>
          </cell>
          <cell r="D1342">
            <v>12.37</v>
          </cell>
        </row>
        <row r="1343">
          <cell r="A1343">
            <v>39282</v>
          </cell>
          <cell r="B1343" t="str">
            <v xml:space="preserve">CONECTOR/ADAPTADOR FIXO, ROSCA FEMEA, EM PLASTICO, DN 25 MM X 3/4", PARA CONEXAO COM CRIMPAGEM, EM TUBO PEX PARA INST. AGUA QUENTE/FRIA                                                                                                                                                                                                                                                                                                                                                                   </v>
          </cell>
          <cell r="C1343" t="str">
            <v xml:space="preserve">UN    </v>
          </cell>
          <cell r="D1343">
            <v>17.260000000000002</v>
          </cell>
        </row>
        <row r="1344">
          <cell r="A1344">
            <v>38844</v>
          </cell>
          <cell r="B1344" t="str">
            <v xml:space="preserve">CONECTOR/ADAPTADOR FIXO, ROSCA FEMEA, METALICA, COM ANEL DESLIZANTE, DN 16 MM X 1/2", PARA TUBO PEX PARA INST. AGUA QUENTE/FRIA                                                                                                                                                                                                                                                                                                                                                                           </v>
          </cell>
          <cell r="C1344" t="str">
            <v xml:space="preserve">UN    </v>
          </cell>
          <cell r="D1344">
            <v>8.4700000000000006</v>
          </cell>
        </row>
        <row r="1345">
          <cell r="A1345">
            <v>38846</v>
          </cell>
          <cell r="B1345" t="str">
            <v xml:space="preserve">CONECTOR/ADAPTADOR FIXO, ROSCA FEMEA, METALICA, COM ANEL DESLIZANTE, DN 20 MM X 1/2", PARA TUBO PEX PARA INST. AGUA QUENTE/FRIA                                                                                                                                                                                                                                                                                                                                                                           </v>
          </cell>
          <cell r="C1345" t="str">
            <v xml:space="preserve">UN    </v>
          </cell>
          <cell r="D1345">
            <v>8.6199999999999992</v>
          </cell>
        </row>
        <row r="1346">
          <cell r="A1346">
            <v>38847</v>
          </cell>
          <cell r="B1346" t="str">
            <v xml:space="preserve">CONECTOR/ADAPTADOR FIXO, ROSCA FEMEA, METALICA, COM ANEL DESLIZANTE, DN 20 MM X 3/4", PARA TUBO PEX PARA INST. AGUA QUENTE/FRIA                                                                                                                                                                                                                                                                                                                                                                           </v>
          </cell>
          <cell r="C1346" t="str">
            <v xml:space="preserve">UN    </v>
          </cell>
          <cell r="D1346">
            <v>10.09</v>
          </cell>
        </row>
        <row r="1347">
          <cell r="A1347">
            <v>38850</v>
          </cell>
          <cell r="B1347" t="str">
            <v xml:space="preserve">CONECTOR/ADAPTADOR FIXO, ROSCA FEMEA, METALICA, COM ANEL DESLIZANTE, DN 25 MM X 1", PARA TUBO PEX PARA INST. AGUA QUENTE/FRIA                                                                                                                                                                                                                                                                                                                                                                             </v>
          </cell>
          <cell r="C1347" t="str">
            <v xml:space="preserve">UN    </v>
          </cell>
          <cell r="D1347">
            <v>18.23</v>
          </cell>
        </row>
        <row r="1348">
          <cell r="A1348">
            <v>38848</v>
          </cell>
          <cell r="B1348" t="str">
            <v xml:space="preserve">CONECTOR/ADAPTADOR FIXO, ROSCA FEMEA, METALICA, COM ANEL DESLIZANTE, DN 25 MM X 3/4", PARA TUBO PEX PARA INST. AGUA QUENTE/FRIA                                                                                                                                                                                                                                                                                                                                                                           </v>
          </cell>
          <cell r="C1348" t="str">
            <v xml:space="preserve">UN    </v>
          </cell>
          <cell r="D1348">
            <v>11.95</v>
          </cell>
        </row>
        <row r="1349">
          <cell r="A1349">
            <v>38851</v>
          </cell>
          <cell r="B1349" t="str">
            <v xml:space="preserve">CONECTOR/ADAPTADOR FIXO, ROSCA FEMEA, METALICA, COM ANEL DESLIZANTE, DN 32 MM X 1", PARA TUBO PEX PARA INST. AGUA QUENTE/FRIA                                                                                                                                                                                                                                                                                                                                                                             </v>
          </cell>
          <cell r="C1349" t="str">
            <v xml:space="preserve">UN    </v>
          </cell>
          <cell r="D1349">
            <v>20.61</v>
          </cell>
        </row>
        <row r="1350">
          <cell r="A1350">
            <v>38854</v>
          </cell>
          <cell r="B1350" t="str">
            <v xml:space="preserve">CONECTOR/ADAPTADOR MOVEL, ROSCA FEMEA, METALICA, COM ANEL DESLIZANTE, DN 16 MM X 3/4", PARA TUBO PEX PARA INST. AGUA QUENTE/FRIA                                                                                                                                                                                                                                                                                                                                                                          </v>
          </cell>
          <cell r="C1350" t="str">
            <v xml:space="preserve">UN    </v>
          </cell>
          <cell r="D1350">
            <v>8.9499999999999993</v>
          </cell>
        </row>
        <row r="1351">
          <cell r="A1351">
            <v>44247</v>
          </cell>
          <cell r="B1351" t="str">
            <v xml:space="preserve">CONECTOR, CPVC, SOLDAVEL, 114 MM X 4", PARA AGUA QUENTE                                                                                                                                                                                                                                                                                                                                                                                                                                                   </v>
          </cell>
          <cell r="C1351" t="str">
            <v xml:space="preserve">UN    </v>
          </cell>
          <cell r="D1351">
            <v>1523.69</v>
          </cell>
        </row>
        <row r="1352">
          <cell r="A1352">
            <v>38005</v>
          </cell>
          <cell r="B1352" t="str">
            <v xml:space="preserve">CONECTOR, CPVC, SOLDAVEL, 15 MM X 1/2", PARA AGUA QUENTE                                                                                                                                                                                                                                                                                                                                                                                                                                                  </v>
          </cell>
          <cell r="C1352" t="str">
            <v xml:space="preserve">UN    </v>
          </cell>
          <cell r="D1352">
            <v>18.12</v>
          </cell>
        </row>
        <row r="1353">
          <cell r="A1353">
            <v>38006</v>
          </cell>
          <cell r="B1353" t="str">
            <v xml:space="preserve">CONECTOR, CPVC, SOLDAVEL, 22 MM X 1/2", PARA AGUA QUENTE                                                                                                                                                                                                                                                                                                                                                                                                                                                  </v>
          </cell>
          <cell r="C1353" t="str">
            <v xml:space="preserve">UN    </v>
          </cell>
          <cell r="D1353">
            <v>24.07</v>
          </cell>
        </row>
        <row r="1354">
          <cell r="A1354">
            <v>38428</v>
          </cell>
          <cell r="B1354" t="str">
            <v xml:space="preserve">CONECTOR, CPVC, SOLDAVEL, 22 MM X 3/4", PARA AGUA QUENTE                                                                                                                                                                                                                                                                                                                                                                                                                                                  </v>
          </cell>
          <cell r="C1354" t="str">
            <v xml:space="preserve">UN    </v>
          </cell>
          <cell r="D1354">
            <v>21.56</v>
          </cell>
        </row>
        <row r="1355">
          <cell r="A1355">
            <v>38007</v>
          </cell>
          <cell r="B1355" t="str">
            <v xml:space="preserve">CONECTOR, CPVC, SOLDAVEL, 28 MM X 1", PARA AGUA QUENTE                                                                                                                                                                                                                                                                                                                                                                                                                                                    </v>
          </cell>
          <cell r="C1355" t="str">
            <v xml:space="preserve">UN    </v>
          </cell>
          <cell r="D1355">
            <v>27.78</v>
          </cell>
        </row>
        <row r="1356">
          <cell r="A1356">
            <v>38008</v>
          </cell>
          <cell r="B1356" t="str">
            <v xml:space="preserve">CONECTOR, CPVC, SOLDAVEL, 35 MM X 1 1/4", PARA AGUA QUENTE                                                                                                                                                                                                                                                                                                                                                                                                                                                </v>
          </cell>
          <cell r="C1356" t="str">
            <v xml:space="preserve">UN    </v>
          </cell>
          <cell r="D1356">
            <v>44.45</v>
          </cell>
        </row>
        <row r="1357">
          <cell r="A1357">
            <v>38009</v>
          </cell>
          <cell r="B1357" t="str">
            <v xml:space="preserve">CONECTOR, CPVC, SOLDAVEL, 42 MM X 1 1/2", PARA AGUA QUENTE                                                                                                                                                                                                                                                                                                                                                                                                                                                </v>
          </cell>
          <cell r="C1357" t="str">
            <v xml:space="preserve">UN    </v>
          </cell>
          <cell r="D1357">
            <v>54.41</v>
          </cell>
        </row>
        <row r="1358">
          <cell r="A1358">
            <v>44248</v>
          </cell>
          <cell r="B1358" t="str">
            <v xml:space="preserve">CONECTOR, CPVC, SOLDAVEL, 54 MM X 2", PARA AGUA QUENTE                                                                                                                                                                                                                                                                                                                                                                                                                                                    </v>
          </cell>
          <cell r="C1358" t="str">
            <v xml:space="preserve">UN    </v>
          </cell>
          <cell r="D1358">
            <v>88.7</v>
          </cell>
        </row>
        <row r="1359">
          <cell r="A1359">
            <v>44249</v>
          </cell>
          <cell r="B1359" t="str">
            <v xml:space="preserve">CONECTOR, CPVC, SOLDAVEL, 73 MM X 2 1/2", PARA AGUA QUENTE                                                                                                                                                                                                                                                                                                                                                                                                                                                </v>
          </cell>
          <cell r="C1359" t="str">
            <v xml:space="preserve">UN    </v>
          </cell>
          <cell r="D1359">
            <v>342.2</v>
          </cell>
        </row>
        <row r="1360">
          <cell r="A1360">
            <v>44250</v>
          </cell>
          <cell r="B1360" t="str">
            <v xml:space="preserve">CONECTOR, CPVC, SOLDAVEL, 89 MM X 3", PARA AGUA QUENTE                                                                                                                                                                                                                                                                                                                                                                                                                                                    </v>
          </cell>
          <cell r="C1360" t="str">
            <v xml:space="preserve">UN    </v>
          </cell>
          <cell r="D1360">
            <v>496.95</v>
          </cell>
        </row>
        <row r="1361">
          <cell r="A1361">
            <v>3104</v>
          </cell>
          <cell r="B1361" t="str">
            <v xml:space="preserve">CONJ. DE FERRAGENS PARA PORTA DE VIDRO TEMPERADO, EM ZAMAC CROMADO, CONTEMPLANDO DOBRADICA INF., DOBRADICA SUP., PIVO PARA DOBRADICA INF., PIVO PARA DOBRADICA SUP., FECHADURA CENTRAL EM ZAMC. CROMADO, CONTRA FECHADURA DE PRESSAO                                                                                                                                                                                                                                                                      </v>
          </cell>
          <cell r="C1361" t="str">
            <v xml:space="preserve">CJ    </v>
          </cell>
          <cell r="D1361">
            <v>149.81</v>
          </cell>
        </row>
        <row r="1362">
          <cell r="A1362">
            <v>1607</v>
          </cell>
          <cell r="B1362" t="str">
            <v xml:space="preserve">CONJUNTO ARRUELAS DE VEDACAO 5/16" PARA TELHA FIBROCIMENTO (UMA ARRUELA METALICA E UMA ARRUELA PVC - CONICAS)                                                                                                                                                                                                                                                                                                                                                                                             </v>
          </cell>
          <cell r="C1362" t="str">
            <v xml:space="preserve">CJ    </v>
          </cell>
          <cell r="D1362">
            <v>0.19</v>
          </cell>
        </row>
        <row r="1363">
          <cell r="A1363">
            <v>38169</v>
          </cell>
          <cell r="B1363" t="str">
            <v xml:space="preserve">CONJUNTO DE FERRAGENS PIVO, PARA PORTA PIVOTANTE DE ATE 100 KG, REGULAVEL COM ESFERA , CROMADO - SUPERIOR E INFERIOR - COMPLETO                                                                                                                                                                                                                                                                                                                                                                           </v>
          </cell>
          <cell r="C1363" t="str">
            <v xml:space="preserve">CJ    </v>
          </cell>
          <cell r="D1363">
            <v>78.73</v>
          </cell>
        </row>
        <row r="1364">
          <cell r="A1364">
            <v>6142</v>
          </cell>
          <cell r="B1364" t="str">
            <v xml:space="preserve">CONJUNTO DE LIGACAO AJUSTAVEL, PARA VASO / BACIA SANITARIA , EM PLASTICO BRANCO, COM TUBO, CANOPLA E ESPUDE                                                                                                                                                                                                                                                                                                                                                                                               </v>
          </cell>
          <cell r="C1364" t="str">
            <v xml:space="preserve">UN    </v>
          </cell>
          <cell r="D1364">
            <v>9.06</v>
          </cell>
        </row>
        <row r="1365">
          <cell r="A1365">
            <v>11686</v>
          </cell>
          <cell r="B1365" t="str">
            <v xml:space="preserve">CONJUNTO DE LIGACAO PARA VASO / BACIA SANITARIA, EM PLASTICO BRANCO, COM TUBO, CANOPLA E ANEL DE EXPANSAO (TUBO 1.1/2" X 20 CM)                                                                                                                                                                                                                                                                                                                                                                           </v>
          </cell>
          <cell r="C1365" t="str">
            <v xml:space="preserve">UN    </v>
          </cell>
          <cell r="D1365">
            <v>12.58</v>
          </cell>
        </row>
        <row r="1366">
          <cell r="A1366">
            <v>37598</v>
          </cell>
          <cell r="B1366" t="str">
            <v xml:space="preserve">CONJUNTO MONTADO ESTOPIM COM ESPOLETA COMUM NUMERO 8, COM CABECA ACENDEDORA, 1,5 M                                                                                                                                                                                                                                                                                                                                                                                                                        </v>
          </cell>
          <cell r="C1366" t="str">
            <v xml:space="preserve">UN    </v>
          </cell>
          <cell r="D1366">
            <v>38.11</v>
          </cell>
        </row>
        <row r="1367">
          <cell r="A1367">
            <v>25398</v>
          </cell>
          <cell r="B1367" t="str">
            <v xml:space="preserve">CONJUNTO PARA FUTSAL COM PAR DE TRAVES OFICIAIS DE 3,00 X 2,00 M EM TUBO DE ACO GALVANIZADO 3" COM REQUADROS EM TUBO DE 1", PINTURA EM PRIMER COM TINTA ESMALTE SINTETICO E REDES DE POLIETILENO FIO 4 MM                                                                                                                                                                                                                                                                                                 </v>
          </cell>
          <cell r="C1367" t="str">
            <v xml:space="preserve">UN    </v>
          </cell>
          <cell r="D1367">
            <v>4539.57</v>
          </cell>
        </row>
        <row r="1368">
          <cell r="A1368">
            <v>25399</v>
          </cell>
          <cell r="B1368" t="str">
            <v xml:space="preserve">CONJUNTO PARA QUADRA DE  VOLEI COM POSTES EM TUBO DE ACO GALVANIZADO 3", H = *255* CM, PINTURA EM TINTA ESMALTE SINTETICO, REDE DE NYLON COM 2 MM, MALHA 10 X 10 CM E ANTENAS OFICIAIS EM FIBRA DE VIDRO                                                                                                                                                                                                                                                                                                  </v>
          </cell>
          <cell r="C1368" t="str">
            <v xml:space="preserve">UN    </v>
          </cell>
          <cell r="D1368">
            <v>2755.92</v>
          </cell>
        </row>
        <row r="1369">
          <cell r="A1369">
            <v>43440</v>
          </cell>
          <cell r="B1369" t="str">
            <v xml:space="preserve">CONJUNTO PRE-MOLDADO COMPOSTO POR GRELHA (0,99 X 0,45 M), QUADRO (1,10 X 0,52 M) E CANTONEIRA (1,10 X 0,35 M), EM CONCRETO ARMADO, COM FCK DE 21 MPA                                                                                                                                                                                                                                                                                                                                                      </v>
          </cell>
          <cell r="C1369" t="str">
            <v xml:space="preserve">UN    </v>
          </cell>
          <cell r="D1369">
            <v>304.41000000000003</v>
          </cell>
        </row>
        <row r="1370">
          <cell r="A1370">
            <v>10667</v>
          </cell>
          <cell r="B1370" t="str">
            <v xml:space="preserve">CONTAINER ALMOXARIFADO, DE *2,40* X *6,00* M, PADRAO SIMPLES, SEM REVESTIMENTO E SEM DIVISORIAS INTERNOS E SEM SANITARIO, PARA USO EM CANTEIRO DE OBRAS                                                                                                                                                                                                                                                                                                                                                   </v>
          </cell>
          <cell r="C1370" t="str">
            <v xml:space="preserve">UN    </v>
          </cell>
          <cell r="D1370">
            <v>22850</v>
          </cell>
        </row>
        <row r="1371">
          <cell r="A1371">
            <v>1613</v>
          </cell>
          <cell r="B1371" t="str">
            <v xml:space="preserve">CONTATOR TRIPOLAR, CORRENTE DE *110* A, TENSAO NOMINAL DE *500* V, CATEGORIA AC-2 E AC-3                                                                                                                                                                                                                                                                                                                                                                                                                  </v>
          </cell>
          <cell r="C1371" t="str">
            <v xml:space="preserve">UN    </v>
          </cell>
          <cell r="D1371">
            <v>1870.26</v>
          </cell>
        </row>
        <row r="1372">
          <cell r="A1372">
            <v>1626</v>
          </cell>
          <cell r="B1372" t="str">
            <v xml:space="preserve">CONTATOR TRIPOLAR, CORRENTE DE *185* A, TENSAO NOMINAL DE *500* V, CATEGORIA AC-2 E AC-3                                                                                                                                                                                                                                                                                                                                                                                                                  </v>
          </cell>
          <cell r="C1372" t="str">
            <v xml:space="preserve">UN    </v>
          </cell>
          <cell r="D1372">
            <v>2797.2</v>
          </cell>
        </row>
        <row r="1373">
          <cell r="A1373">
            <v>1625</v>
          </cell>
          <cell r="B1373" t="str">
            <v xml:space="preserve">CONTATOR TRIPOLAR, CORRENTE DE *22* A, TENSAO NOMINAL DE *500* V, CATEGORIA AC-2 E AC-3                                                                                                                                                                                                                                                                                                                                                                                                                   </v>
          </cell>
          <cell r="C1373" t="str">
            <v xml:space="preserve">UN    </v>
          </cell>
          <cell r="D1373">
            <v>195.37</v>
          </cell>
        </row>
        <row r="1374">
          <cell r="A1374">
            <v>1622</v>
          </cell>
          <cell r="B1374" t="str">
            <v xml:space="preserve">CONTATOR TRIPOLAR, CORRENTE DE *265* A, TENSAO NOMINAL DE *500* V, CATEGORIA AC-2 E AC-3                                                                                                                                                                                                                                                                                                                                                                                                                  </v>
          </cell>
          <cell r="C1374" t="str">
            <v xml:space="preserve">UN    </v>
          </cell>
          <cell r="D1374">
            <v>6312.14</v>
          </cell>
        </row>
        <row r="1375">
          <cell r="A1375">
            <v>1620</v>
          </cell>
          <cell r="B1375" t="str">
            <v xml:space="preserve">CONTATOR TRIPOLAR, CORRENTE DE *38* A, TENSAO NOMINAL DE *500* V, CATEGORIA AC-2 E AC-3                                                                                                                                                                                                                                                                                                                                                                                                                   </v>
          </cell>
          <cell r="C1375" t="str">
            <v xml:space="preserve">UN    </v>
          </cell>
          <cell r="D1375">
            <v>411.56</v>
          </cell>
        </row>
        <row r="1376">
          <cell r="A1376">
            <v>1629</v>
          </cell>
          <cell r="B1376" t="str">
            <v xml:space="preserve">CONTATOR TRIPOLAR, CORRENTE DE *500* A, TENSAO NOMINAL DE *500* V, CATEGORIA AC-2 E AC-3                                                                                                                                                                                                                                                                                                                                                                                                                  </v>
          </cell>
          <cell r="C1376" t="str">
            <v xml:space="preserve">UN    </v>
          </cell>
          <cell r="D1376">
            <v>15362.26</v>
          </cell>
        </row>
        <row r="1377">
          <cell r="A1377">
            <v>1627</v>
          </cell>
          <cell r="B1377" t="str">
            <v xml:space="preserve">CONTATOR TRIPOLAR, CORRENTE DE *65* A, TENSAO NOMINAL DE *500* V, CATEGORIA AC-2 E AC-3                                                                                                                                                                                                                                                                                                                                                                                                                   </v>
          </cell>
          <cell r="C1377" t="str">
            <v xml:space="preserve">UN    </v>
          </cell>
          <cell r="D1377">
            <v>786.69</v>
          </cell>
        </row>
        <row r="1378">
          <cell r="A1378">
            <v>1623</v>
          </cell>
          <cell r="B1378" t="str">
            <v xml:space="preserve">CONTATOR TRIPOLAR, CORRENTE DE 12 A, TENSAO NOMINAL DE *500* V, CATEGORIA AC-2 E AC-3                                                                                                                                                                                                                                                                                                                                                                                                                     </v>
          </cell>
          <cell r="C1378" t="str">
            <v xml:space="preserve">UN    </v>
          </cell>
          <cell r="D1378">
            <v>159.33000000000001</v>
          </cell>
        </row>
        <row r="1379">
          <cell r="A1379">
            <v>1619</v>
          </cell>
          <cell r="B1379" t="str">
            <v xml:space="preserve">CONTATOR TRIPOLAR, CORRENTE DE 25 A, TENSAO NOMINAL DE *500* V, CATEGORIA AC-2 E AC-3                                                                                                                                                                                                                                                                                                                                                                                                                     </v>
          </cell>
          <cell r="C1379" t="str">
            <v xml:space="preserve">UN    </v>
          </cell>
          <cell r="D1379">
            <v>219.18</v>
          </cell>
        </row>
        <row r="1380">
          <cell r="A1380">
            <v>1630</v>
          </cell>
          <cell r="B1380" t="str">
            <v xml:space="preserve">CONTATOR TRIPOLAR, CORRENTE DE 250 A, TENSAO NOMINAL DE *500* V, PARA ACIONAMENTO DE CAPACITORES                                                                                                                                                                                                                                                                                                                                                                                                          </v>
          </cell>
          <cell r="C1380" t="str">
            <v xml:space="preserve">UN    </v>
          </cell>
          <cell r="D1380">
            <v>4825.76</v>
          </cell>
        </row>
        <row r="1381">
          <cell r="A1381">
            <v>1616</v>
          </cell>
          <cell r="B1381" t="str">
            <v xml:space="preserve">CONTATOR TRIPOLAR, CORRENTE DE 300 A, TENSAO NOMINAL DE *500* V, CATEGORIA AC-2 E AC-3                                                                                                                                                                                                                                                                                                                                                                                                                    </v>
          </cell>
          <cell r="C1381" t="str">
            <v xml:space="preserve">UN    </v>
          </cell>
          <cell r="D1381">
            <v>7422.11</v>
          </cell>
        </row>
        <row r="1382">
          <cell r="A1382">
            <v>1614</v>
          </cell>
          <cell r="B1382" t="str">
            <v xml:space="preserve">CONTATOR TRIPOLAR, CORRENTE DE 32 A, TENSAO NOMINAL DE *500* V, CATEGORIA AC-2 E AC-3                                                                                                                                                                                                                                                                                                                                                                                                                     </v>
          </cell>
          <cell r="C1382" t="str">
            <v xml:space="preserve">UN    </v>
          </cell>
          <cell r="D1382">
            <v>339.22</v>
          </cell>
        </row>
        <row r="1383">
          <cell r="A1383">
            <v>1617</v>
          </cell>
          <cell r="B1383" t="str">
            <v xml:space="preserve">CONTATOR TRIPOLAR, CORRENTE DE 400 A, TENSAO NOMINAL DE *500* V, CATEGORIA AC-2 E AC-3                                                                                                                                                                                                                                                                                                                                                                                                                    </v>
          </cell>
          <cell r="C1383" t="str">
            <v xml:space="preserve">UN    </v>
          </cell>
          <cell r="D1383">
            <v>8860.39</v>
          </cell>
        </row>
        <row r="1384">
          <cell r="A1384">
            <v>1621</v>
          </cell>
          <cell r="B1384" t="str">
            <v xml:space="preserve">CONTATOR TRIPOLAR, CORRENTE DE 45 A, TENSAO NOMINAL DE *500* V, CATEGORIA AC-2 E AC-3                                                                                                                                                                                                                                                                                                                                                                                                                     </v>
          </cell>
          <cell r="C1384" t="str">
            <v xml:space="preserve">UN    </v>
          </cell>
          <cell r="D1384">
            <v>606.67999999999995</v>
          </cell>
        </row>
        <row r="1385">
          <cell r="A1385">
            <v>1624</v>
          </cell>
          <cell r="B1385" t="str">
            <v xml:space="preserve">CONTATOR TRIPOLAR, CORRENTE DE 630 A, TENSAO NOMINAL DE *500* V, CATEGORIA AC-2 E AC-3                                                                                                                                                                                                                                                                                                                                                                                                                    </v>
          </cell>
          <cell r="C1385" t="str">
            <v xml:space="preserve">UN    </v>
          </cell>
          <cell r="D1385">
            <v>21779.279999999999</v>
          </cell>
        </row>
        <row r="1386">
          <cell r="A1386">
            <v>1615</v>
          </cell>
          <cell r="B1386" t="str">
            <v xml:space="preserve">CONTATOR TRIPOLAR, CORRENTE DE 75 A, TENSAO NOMINAL DE *500* V, CATEGORIA AC-2 E AC-3                                                                                                                                                                                                                                                                                                                                                                                                                     </v>
          </cell>
          <cell r="C1386" t="str">
            <v xml:space="preserve">UN    </v>
          </cell>
          <cell r="D1386">
            <v>1139.25</v>
          </cell>
        </row>
        <row r="1387">
          <cell r="A1387">
            <v>1612</v>
          </cell>
          <cell r="B1387" t="str">
            <v xml:space="preserve">CONTATOR TRIPOLAR, CORRENTE DE 9 A, TENSAO NOMINAL DE *500* V, CATEGORIA AC-2 E AC-3                                                                                                                                                                                                                                                                                                                                                                                                                      </v>
          </cell>
          <cell r="C1387" t="str">
            <v xml:space="preserve">UN    </v>
          </cell>
          <cell r="D1387">
            <v>150.05000000000001</v>
          </cell>
        </row>
        <row r="1388">
          <cell r="A1388">
            <v>1618</v>
          </cell>
          <cell r="B1388" t="str">
            <v xml:space="preserve">CONTATOR TRIPOLAR, CORRENTE DE 95 A, TENSAO NOMINAL DE *500* V, CATEGORIA AC-2 E AC-3                                                                                                                                                                                                                                                                                                                                                                                                                     </v>
          </cell>
          <cell r="C1388" t="str">
            <v xml:space="preserve">UN    </v>
          </cell>
          <cell r="D1388">
            <v>1565.5</v>
          </cell>
        </row>
        <row r="1389">
          <cell r="A1389">
            <v>14211</v>
          </cell>
          <cell r="B1389" t="str">
            <v xml:space="preserve">CONTRA-PORCA SEXTAVADA, DIAMETRO NOMINAL 1 3/8", ALTURA 35 MM                                                                                                                                                                                                                                                                                                                                                                                                                                             </v>
          </cell>
          <cell r="C1389" t="str">
            <v xml:space="preserve">UN    </v>
          </cell>
          <cell r="D1389">
            <v>36.42</v>
          </cell>
        </row>
        <row r="1390">
          <cell r="A1390">
            <v>43657</v>
          </cell>
          <cell r="B1390" t="str">
            <v xml:space="preserve">CONTRAMARCO DE ALUMINIO (PERFIL 25) PARA ESQUADRIAS, TIPO CONVENCIONAL / CADEIRINHA, 60 MM (CM-060), INCLUSO CONEXOES, GRAPAS E TRAVAMENTOS                                                                                                                                                                                                                                                                                                                                                               </v>
          </cell>
          <cell r="C1390" t="str">
            <v xml:space="preserve">M     </v>
          </cell>
          <cell r="D1390">
            <v>15.19</v>
          </cell>
        </row>
        <row r="1391">
          <cell r="A1391">
            <v>38200</v>
          </cell>
          <cell r="B1391" t="str">
            <v xml:space="preserve">CORDA DE POLIAMIDA 12 MM TIPO BOMBEIRO, PARA TRABALHO EM ALTURA                                                                                                                                                                                                                                                                                                                                                                                                                                           </v>
          </cell>
          <cell r="C1391" t="str">
            <v xml:space="preserve">100M  </v>
          </cell>
          <cell r="D1391">
            <v>732.01</v>
          </cell>
        </row>
        <row r="1392">
          <cell r="A1392">
            <v>39269</v>
          </cell>
          <cell r="B1392" t="str">
            <v xml:space="preserve">CORDAO DE COBRE, FLEXIVEL, TORCIDO, CLASSE 4 OU 5, ISOLACAO EM PVC/D, 300 V, 2 CONDUTORES DE 0,5 MM2                                                                                                                                                                                                                                                                                                                                                                                                      </v>
          </cell>
          <cell r="C1392" t="str">
            <v xml:space="preserve">M     </v>
          </cell>
          <cell r="D1392">
            <v>1.28</v>
          </cell>
        </row>
        <row r="1393">
          <cell r="A1393">
            <v>11889</v>
          </cell>
          <cell r="B1393" t="str">
            <v xml:space="preserve">CORDAO DE COBRE, FLEXIVEL, TORCIDO, CLASSE 4 OU 5, ISOLACAO EM PVC/D, 300 V, 2 CONDUTORES DE 0,75 MM2                                                                                                                                                                                                                                                                                                                                                                                                     </v>
          </cell>
          <cell r="C1393" t="str">
            <v xml:space="preserve">M     </v>
          </cell>
          <cell r="D1393">
            <v>1.76</v>
          </cell>
        </row>
        <row r="1394">
          <cell r="A1394">
            <v>39270</v>
          </cell>
          <cell r="B1394" t="str">
            <v xml:space="preserve">CORDAO DE COBRE, FLEXIVEL, TORCIDO, CLASSE 4 OU 5, ISOLACAO EM PVC/D, 300 V, 2 CONDUTORES DE 1,0 MM2                                                                                                                                                                                                                                                                                                                                                                                                      </v>
          </cell>
          <cell r="C1394" t="str">
            <v xml:space="preserve">M     </v>
          </cell>
          <cell r="D1394">
            <v>2.29</v>
          </cell>
        </row>
        <row r="1395">
          <cell r="A1395">
            <v>11890</v>
          </cell>
          <cell r="B1395" t="str">
            <v xml:space="preserve">CORDAO DE COBRE, FLEXIVEL, TORCIDO, CLASSE 4 OU 5, ISOLACAO EM PVC/D, 300 V, 2 CONDUTORES DE 1,5 MM2                                                                                                                                                                                                                                                                                                                                                                                                      </v>
          </cell>
          <cell r="C1395" t="str">
            <v xml:space="preserve">M     </v>
          </cell>
          <cell r="D1395">
            <v>3.12</v>
          </cell>
        </row>
        <row r="1396">
          <cell r="A1396">
            <v>11891</v>
          </cell>
          <cell r="B1396" t="str">
            <v xml:space="preserve">CORDAO DE COBRE, FLEXIVEL, TORCIDO, CLASSE 4 OU 5, ISOLACAO EM PVC/D, 300 V, 2 CONDUTORES DE 2,5 MM2                                                                                                                                                                                                                                                                                                                                                                                                      </v>
          </cell>
          <cell r="C1396" t="str">
            <v xml:space="preserve">M     </v>
          </cell>
          <cell r="D1396">
            <v>5.0599999999999996</v>
          </cell>
        </row>
        <row r="1397">
          <cell r="A1397">
            <v>11892</v>
          </cell>
          <cell r="B1397" t="str">
            <v xml:space="preserve">CORDAO DE COBRE, FLEXIVEL, TORCIDO, CLASSE 4 OU 5, ISOLACAO EM PVC/D, 300 V, 2 CONDUTORES DE 4 MM2                                                                                                                                                                                                                                                                                                                                                                                                        </v>
          </cell>
          <cell r="C1397" t="str">
            <v xml:space="preserve">M     </v>
          </cell>
          <cell r="D1397">
            <v>8.27</v>
          </cell>
        </row>
        <row r="1398">
          <cell r="A1398">
            <v>37601</v>
          </cell>
          <cell r="B1398" t="str">
            <v xml:space="preserve">CORDEL DETONANTE, NP 05 G/M                                                                                                                                                                                                                                                                                                                                                                                                                                                                               </v>
          </cell>
          <cell r="C1398" t="str">
            <v xml:space="preserve">M     </v>
          </cell>
          <cell r="D1398">
            <v>8.4700000000000006</v>
          </cell>
        </row>
        <row r="1399">
          <cell r="A1399">
            <v>1634</v>
          </cell>
          <cell r="B1399" t="str">
            <v xml:space="preserve">CORDEL DETONANTE, NP 10 G/M                                                                                                                                                                                                                                                                                                                                                                                                                                                                               </v>
          </cell>
          <cell r="C1399" t="str">
            <v xml:space="preserve">M     </v>
          </cell>
          <cell r="D1399">
            <v>8.75</v>
          </cell>
        </row>
        <row r="1400">
          <cell r="A1400">
            <v>5086</v>
          </cell>
          <cell r="B1400" t="str">
            <v xml:space="preserve">CORRENTE DE ELO CURTO COMUM, SOLDADA, GALVANIZADA, ESPESSURA DO ELO = 1/2" (12,5 MM)                                                                                                                                                                                                                                                                                                                                                                                                                      </v>
          </cell>
          <cell r="C1400" t="str">
            <v xml:space="preserve">KG    </v>
          </cell>
          <cell r="D1400">
            <v>32.590000000000003</v>
          </cell>
        </row>
        <row r="1401">
          <cell r="A1401">
            <v>11280</v>
          </cell>
          <cell r="B1401" t="str">
            <v xml:space="preserve">CORTADEIRA DE PISO DE CONCRETO E ASFALTO, PARA DISCO PADRAO DE DIAMETRO 350 MM (14") OU 450 MM (18") , MOTOR A GASOLINA, POTENCIA 13 HP, SEM DISCO                                                                                                                                                                                                                                                                                                                                                        </v>
          </cell>
          <cell r="C1401" t="str">
            <v xml:space="preserve">UN    </v>
          </cell>
          <cell r="D1401">
            <v>12156.31</v>
          </cell>
        </row>
        <row r="1402">
          <cell r="A1402">
            <v>40519</v>
          </cell>
          <cell r="B1402" t="str">
            <v xml:space="preserve">CORTADEIRA HIDRAULICA DE VERGALHAO, PARA ACO DE DIAMETRO ATE 50 MM, MOTOR ELETRICO TRIFASICO, POTENCIA DE 5,5 HP A 7,5 HP                                                                                                                                                                                                                                                                                                                                                                                 </v>
          </cell>
          <cell r="C1402" t="str">
            <v xml:space="preserve">UN    </v>
          </cell>
          <cell r="D1402">
            <v>100212.47</v>
          </cell>
        </row>
        <row r="1403">
          <cell r="A1403">
            <v>39869</v>
          </cell>
          <cell r="B1403" t="str">
            <v xml:space="preserve">COTOVELO BRONZE/LATAO (REF 707-3) SEM ANEL DE SOLDA, BOLSA X ROSCA F, 15MM X 1/2"                                                                                                                                                                                                                                                                                                                                                                                                                         </v>
          </cell>
          <cell r="C1403" t="str">
            <v xml:space="preserve">UN    </v>
          </cell>
          <cell r="D1403">
            <v>12.99</v>
          </cell>
        </row>
        <row r="1404">
          <cell r="A1404">
            <v>39870</v>
          </cell>
          <cell r="B1404" t="str">
            <v xml:space="preserve">COTOVELO BRONZE/LATAO (REF 707-3) SEM ANEL DE SOLDA, BOLSA X ROSCA F, 22MM X 1/2"                                                                                                                                                                                                                                                                                                                                                                                                                         </v>
          </cell>
          <cell r="C1404" t="str">
            <v xml:space="preserve">UN    </v>
          </cell>
          <cell r="D1404">
            <v>19.88</v>
          </cell>
        </row>
        <row r="1405">
          <cell r="A1405">
            <v>39871</v>
          </cell>
          <cell r="B1405" t="str">
            <v xml:space="preserve">COTOVELO BRONZE/LATAO (REF 707-3) SEM ANEL DE SOLDA, BOLSA X ROSCA F, 22MM X 3/4"                                                                                                                                                                                                                                                                                                                                                                                                                         </v>
          </cell>
          <cell r="C1405" t="str">
            <v xml:space="preserve">UN    </v>
          </cell>
          <cell r="D1405">
            <v>22.28</v>
          </cell>
        </row>
        <row r="1406">
          <cell r="A1406">
            <v>12722</v>
          </cell>
          <cell r="B1406" t="str">
            <v xml:space="preserve">COTOVELO DE COBRE 90 GRAUS (REF 607) SEM ANEL DE SOLDA, BOLSA X BOLSA, 104 MM                                                                                                                                                                                                                                                                                                                                                                                                                             </v>
          </cell>
          <cell r="C1406" t="str">
            <v xml:space="preserve">UN    </v>
          </cell>
          <cell r="D1406">
            <v>745.61</v>
          </cell>
        </row>
        <row r="1407">
          <cell r="A1407">
            <v>12714</v>
          </cell>
          <cell r="B1407" t="str">
            <v xml:space="preserve">COTOVELO DE COBRE 90 GRAUS (REF 607) SEM ANEL DE SOLDA, BOLSA X BOLSA, 15 MM                                                                                                                                                                                                                                                                                                                                                                                                                              </v>
          </cell>
          <cell r="C1407" t="str">
            <v xml:space="preserve">UN    </v>
          </cell>
          <cell r="D1407">
            <v>4.87</v>
          </cell>
        </row>
        <row r="1408">
          <cell r="A1408">
            <v>12715</v>
          </cell>
          <cell r="B1408" t="str">
            <v xml:space="preserve">COTOVELO DE COBRE 90 GRAUS (REF 607) SEM ANEL DE SOLDA, BOLSA X BOLSA, 22 MM                                                                                                                                                                                                                                                                                                                                                                                                                              </v>
          </cell>
          <cell r="C1408" t="str">
            <v xml:space="preserve">UN    </v>
          </cell>
          <cell r="D1408">
            <v>10.99</v>
          </cell>
        </row>
        <row r="1409">
          <cell r="A1409">
            <v>12716</v>
          </cell>
          <cell r="B1409" t="str">
            <v xml:space="preserve">COTOVELO DE COBRE 90 GRAUS (REF 607) SEM ANEL DE SOLDA, BOLSA X BOLSA, 28 MM                                                                                                                                                                                                                                                                                                                                                                                                                              </v>
          </cell>
          <cell r="C1409" t="str">
            <v xml:space="preserve">UN    </v>
          </cell>
          <cell r="D1409">
            <v>18.87</v>
          </cell>
        </row>
        <row r="1410">
          <cell r="A1410">
            <v>12717</v>
          </cell>
          <cell r="B1410" t="str">
            <v xml:space="preserve">COTOVELO DE COBRE 90 GRAUS (REF 607) SEM ANEL DE SOLDA, BOLSA X BOLSA, 35 MM                                                                                                                                                                                                                                                                                                                                                                                                                              </v>
          </cell>
          <cell r="C1410" t="str">
            <v xml:space="preserve">UN    </v>
          </cell>
          <cell r="D1410">
            <v>37.090000000000003</v>
          </cell>
        </row>
        <row r="1411">
          <cell r="A1411">
            <v>12718</v>
          </cell>
          <cell r="B1411" t="str">
            <v xml:space="preserve">COTOVELO DE COBRE 90 GRAUS (REF 607) SEM ANEL DE SOLDA, BOLSA X BOLSA, 42 MM                                                                                                                                                                                                                                                                                                                                                                                                                              </v>
          </cell>
          <cell r="C1411" t="str">
            <v xml:space="preserve">UN    </v>
          </cell>
          <cell r="D1411">
            <v>56.93</v>
          </cell>
        </row>
        <row r="1412">
          <cell r="A1412">
            <v>12719</v>
          </cell>
          <cell r="B1412" t="str">
            <v xml:space="preserve">COTOVELO DE COBRE 90 GRAUS (REF 607) SEM ANEL DE SOLDA, BOLSA X BOLSA, 54 MM                                                                                                                                                                                                                                                                                                                                                                                                                              </v>
          </cell>
          <cell r="C1412" t="str">
            <v xml:space="preserve">UN    </v>
          </cell>
          <cell r="D1412">
            <v>90.37</v>
          </cell>
        </row>
        <row r="1413">
          <cell r="A1413">
            <v>12720</v>
          </cell>
          <cell r="B1413" t="str">
            <v xml:space="preserve">COTOVELO DE COBRE 90 GRAUS (REF 607) SEM ANEL DE SOLDA, BOLSA X BOLSA, 66 MM                                                                                                                                                                                                                                                                                                                                                                                                                              </v>
          </cell>
          <cell r="C1413" t="str">
            <v xml:space="preserve">UN    </v>
          </cell>
          <cell r="D1413">
            <v>314.67</v>
          </cell>
        </row>
        <row r="1414">
          <cell r="A1414">
            <v>12721</v>
          </cell>
          <cell r="B1414" t="str">
            <v xml:space="preserve">COTOVELO DE COBRE 90 GRAUS (REF 607) SEM ANEL DE SOLDA, BOLSA X BOLSA, 79 MM                                                                                                                                                                                                                                                                                                                                                                                                                              </v>
          </cell>
          <cell r="C1414" t="str">
            <v xml:space="preserve">UN    </v>
          </cell>
          <cell r="D1414">
            <v>301.74</v>
          </cell>
        </row>
        <row r="1415">
          <cell r="A1415">
            <v>3468</v>
          </cell>
          <cell r="B1415" t="str">
            <v xml:space="preserve">COTOVELO DE REDUCAO 90 GRAUS DE FERRO GALVANIZADO, COM ROSCA BSP, DE 1 1/2" X 1"                                                                                                                                                                                                                                                                                                                                                                                                                          </v>
          </cell>
          <cell r="C1415" t="str">
            <v xml:space="preserve">UN    </v>
          </cell>
          <cell r="D1415">
            <v>47.39</v>
          </cell>
        </row>
        <row r="1416">
          <cell r="A1416">
            <v>3465</v>
          </cell>
          <cell r="B1416" t="str">
            <v xml:space="preserve">COTOVELO DE REDUCAO 90 GRAUS DE FERRO GALVANIZADO, COM ROSCA BSP, DE 1 1/2" X 3/4"                                                                                                                                                                                                                                                                                                                                                                                                                        </v>
          </cell>
          <cell r="C1416" t="str">
            <v xml:space="preserve">UN    </v>
          </cell>
          <cell r="D1416">
            <v>47.37</v>
          </cell>
        </row>
        <row r="1417">
          <cell r="A1417">
            <v>12403</v>
          </cell>
          <cell r="B1417" t="str">
            <v xml:space="preserve">COTOVELO DE REDUCAO 90 GRAUS DE FERRO GALVANIZADO, COM ROSCA BSP, DE 1 1/4" X 1"                                                                                                                                                                                                                                                                                                                                                                                                                          </v>
          </cell>
          <cell r="C1417" t="str">
            <v xml:space="preserve">UN    </v>
          </cell>
          <cell r="D1417">
            <v>33.76</v>
          </cell>
        </row>
        <row r="1418">
          <cell r="A1418">
            <v>3463</v>
          </cell>
          <cell r="B1418" t="str">
            <v xml:space="preserve">COTOVELO DE REDUCAO 90 GRAUS DE FERRO GALVANIZADO, COM ROSCA BSP, DE 1" X 1/2"                                                                                                                                                                                                                                                                                                                                                                                                                            </v>
          </cell>
          <cell r="C1418" t="str">
            <v xml:space="preserve">UN    </v>
          </cell>
          <cell r="D1418">
            <v>19.73</v>
          </cell>
        </row>
        <row r="1419">
          <cell r="A1419">
            <v>3464</v>
          </cell>
          <cell r="B1419" t="str">
            <v xml:space="preserve">COTOVELO DE REDUCAO 90 GRAUS DE FERRO GALVANIZADO, COM ROSCA BSP, DE 1" X 3/4"                                                                                                                                                                                                                                                                                                                                                                                                                            </v>
          </cell>
          <cell r="C1419" t="str">
            <v xml:space="preserve">UN    </v>
          </cell>
          <cell r="D1419">
            <v>19.73</v>
          </cell>
        </row>
        <row r="1420">
          <cell r="A1420">
            <v>3466</v>
          </cell>
          <cell r="B1420" t="str">
            <v xml:space="preserve">COTOVELO DE REDUCAO 90 GRAUS DE FERRO GALVANIZADO, COM ROSCA BSP, DE 2 1/2" X 2"                                                                                                                                                                                                                                                                                                                                                                                                                          </v>
          </cell>
          <cell r="C1420" t="str">
            <v xml:space="preserve">UN    </v>
          </cell>
          <cell r="D1420">
            <v>120.31</v>
          </cell>
        </row>
        <row r="1421">
          <cell r="A1421">
            <v>3467</v>
          </cell>
          <cell r="B1421" t="str">
            <v xml:space="preserve">COTOVELO DE REDUCAO 90 GRAUS DE FERRO GALVANIZADO, COM ROSCA BSP, DE 2" X 1 1/2"                                                                                                                                                                                                                                                                                                                                                                                                                          </v>
          </cell>
          <cell r="C1421" t="str">
            <v xml:space="preserve">UN    </v>
          </cell>
          <cell r="D1421">
            <v>67.95</v>
          </cell>
        </row>
        <row r="1422">
          <cell r="A1422">
            <v>3462</v>
          </cell>
          <cell r="B1422" t="str">
            <v xml:space="preserve">COTOVELO DE REDUCAO 90 GRAUS DE FERRO GALVANIZADO, COM ROSCA BSP, DE 3/4" X 1/2"                                                                                                                                                                                                                                                                                                                                                                                                                          </v>
          </cell>
          <cell r="C1422" t="str">
            <v xml:space="preserve">UN    </v>
          </cell>
          <cell r="D1422">
            <v>13.01</v>
          </cell>
        </row>
        <row r="1423">
          <cell r="A1423">
            <v>3446</v>
          </cell>
          <cell r="B1423" t="str">
            <v xml:space="preserve">COTOVELO 45 GRAUS DE FERRO GALVANIZADO, COM ROSCA BSP, DE 1 1/2"                                                                                                                                                                                                                                                                                                                                                                                                                                          </v>
          </cell>
          <cell r="C1423" t="str">
            <v xml:space="preserve">UN    </v>
          </cell>
          <cell r="D1423">
            <v>40.06</v>
          </cell>
        </row>
        <row r="1424">
          <cell r="A1424">
            <v>3445</v>
          </cell>
          <cell r="B1424" t="str">
            <v xml:space="preserve">COTOVELO 45 GRAUS DE FERRO GALVANIZADO, COM ROSCA BSP, DE 1 1/4"                                                                                                                                                                                                                                                                                                                                                                                                                                          </v>
          </cell>
          <cell r="C1424" t="str">
            <v xml:space="preserve">UN    </v>
          </cell>
          <cell r="D1424">
            <v>32.700000000000003</v>
          </cell>
        </row>
        <row r="1425">
          <cell r="A1425">
            <v>3441</v>
          </cell>
          <cell r="B1425" t="str">
            <v xml:space="preserve">COTOVELO 45 GRAUS DE FERRO GALVANIZADO, COM ROSCA BSP, DE 1/2"                                                                                                                                                                                                                                                                                                                                                                                                                                            </v>
          </cell>
          <cell r="C1425" t="str">
            <v xml:space="preserve">UN    </v>
          </cell>
          <cell r="D1425">
            <v>9.23</v>
          </cell>
        </row>
        <row r="1426">
          <cell r="A1426">
            <v>3444</v>
          </cell>
          <cell r="B1426" t="str">
            <v xml:space="preserve">COTOVELO 45 GRAUS DE FERRO GALVANIZADO, COM ROSCA BSP, DE 1"                                                                                                                                                                                                                                                                                                                                                                                                                                              </v>
          </cell>
          <cell r="C1426" t="str">
            <v xml:space="preserve">UN    </v>
          </cell>
          <cell r="D1426">
            <v>20.13</v>
          </cell>
        </row>
        <row r="1427">
          <cell r="A1427">
            <v>12402</v>
          </cell>
          <cell r="B1427" t="str">
            <v xml:space="preserve">COTOVELO 45 GRAUS DE FERRO GALVANIZADO, COM ROSCA BSP, DE 2 1/2"                                                                                                                                                                                                                                                                                                                                                                                                                                          </v>
          </cell>
          <cell r="C1427" t="str">
            <v xml:space="preserve">UN    </v>
          </cell>
          <cell r="D1427">
            <v>112.6</v>
          </cell>
        </row>
        <row r="1428">
          <cell r="A1428">
            <v>3447</v>
          </cell>
          <cell r="B1428" t="str">
            <v xml:space="preserve">COTOVELO 45 GRAUS DE FERRO GALVANIZADO, COM ROSCA BSP, DE 2"                                                                                                                                                                                                                                                                                                                                                                                                                                              </v>
          </cell>
          <cell r="C1428" t="str">
            <v xml:space="preserve">UN    </v>
          </cell>
          <cell r="D1428">
            <v>58.25</v>
          </cell>
        </row>
        <row r="1429">
          <cell r="A1429">
            <v>3442</v>
          </cell>
          <cell r="B1429" t="str">
            <v xml:space="preserve">COTOVELO 45 GRAUS DE FERRO GALVANIZADO, COM ROSCA BSP, DE 3/4"                                                                                                                                                                                                                                                                                                                                                                                                                                            </v>
          </cell>
          <cell r="C1429" t="str">
            <v xml:space="preserve">UN    </v>
          </cell>
          <cell r="D1429">
            <v>13.8</v>
          </cell>
        </row>
        <row r="1430">
          <cell r="A1430">
            <v>3448</v>
          </cell>
          <cell r="B1430" t="str">
            <v xml:space="preserve">COTOVELO 45 GRAUS DE FERRO GALVANIZADO, COM ROSCA BSP, DE 3"                                                                                                                                                                                                                                                                                                                                                                                                                                              </v>
          </cell>
          <cell r="C1430" t="str">
            <v xml:space="preserve">UN    </v>
          </cell>
          <cell r="D1430">
            <v>164.62</v>
          </cell>
        </row>
        <row r="1431">
          <cell r="A1431">
            <v>3449</v>
          </cell>
          <cell r="B1431" t="str">
            <v xml:space="preserve">COTOVELO 45 GRAUS DE FERRO GALVANIZADO, COM ROSCA BSP, DE 4"                                                                                                                                                                                                                                                                                                                                                                                                                                              </v>
          </cell>
          <cell r="C1431" t="str">
            <v xml:space="preserve">UN    </v>
          </cell>
          <cell r="D1431">
            <v>288.45</v>
          </cell>
        </row>
        <row r="1432">
          <cell r="A1432">
            <v>37438</v>
          </cell>
          <cell r="B1432" t="str">
            <v xml:space="preserve">COTOVELO 45 GRAUS, PEAD PE 100, DE 125 MM, PARA ELETROFUSAO                                                                                                                                                                                                                                                                                                                                                                                                                                               </v>
          </cell>
          <cell r="C1432" t="str">
            <v xml:space="preserve">UN    </v>
          </cell>
          <cell r="D1432">
            <v>232.23</v>
          </cell>
        </row>
        <row r="1433">
          <cell r="A1433">
            <v>37439</v>
          </cell>
          <cell r="B1433" t="str">
            <v xml:space="preserve">COTOVELO 45 GRAUS, PEAD PE 100, DE 200 MM, PARA ELETROFUSAO                                                                                                                                                                                                                                                                                                                                                                                                                                               </v>
          </cell>
          <cell r="C1433" t="str">
            <v xml:space="preserve">UN    </v>
          </cell>
          <cell r="D1433">
            <v>1518.32</v>
          </cell>
        </row>
        <row r="1434">
          <cell r="A1434">
            <v>37435</v>
          </cell>
          <cell r="B1434" t="str">
            <v xml:space="preserve">COTOVELO 45 GRAUS, PEAD PE 100, DE 32 MM, PARA ELETROFUSAO                                                                                                                                                                                                                                                                                                                                                                                                                                                </v>
          </cell>
          <cell r="C1434" t="str">
            <v xml:space="preserve">UN    </v>
          </cell>
          <cell r="D1434">
            <v>27.29</v>
          </cell>
        </row>
        <row r="1435">
          <cell r="A1435">
            <v>37436</v>
          </cell>
          <cell r="B1435" t="str">
            <v xml:space="preserve">COTOVELO 45 GRAUS, PEAD PE 100, DE 40 MM, PARA ELETROFUSAO                                                                                                                                                                                                                                                                                                                                                                                                                                                </v>
          </cell>
          <cell r="C1435" t="str">
            <v xml:space="preserve">UN    </v>
          </cell>
          <cell r="D1435">
            <v>32.21</v>
          </cell>
        </row>
        <row r="1436">
          <cell r="A1436">
            <v>37437</v>
          </cell>
          <cell r="B1436" t="str">
            <v xml:space="preserve">COTOVELO 45 GRAUS, PEAD PE 100, DE 63 MM, PARA ELETROFUSAO                                                                                                                                                                                                                                                                                                                                                                                                                                                </v>
          </cell>
          <cell r="C1436" t="str">
            <v xml:space="preserve">UN    </v>
          </cell>
          <cell r="D1436">
            <v>46.58</v>
          </cell>
        </row>
        <row r="1437">
          <cell r="A1437">
            <v>3473</v>
          </cell>
          <cell r="B1437" t="str">
            <v xml:space="preserve">COTOVELO 90 GRAUS DE FERRO GALVANIZADO, COM ROSCA BSP MACHO/FEMEA, DE 1 1/2"                                                                                                                                                                                                                                                                                                                                                                                                                              </v>
          </cell>
          <cell r="C1437" t="str">
            <v xml:space="preserve">UN    </v>
          </cell>
          <cell r="D1437">
            <v>45.29</v>
          </cell>
        </row>
        <row r="1438">
          <cell r="A1438">
            <v>3474</v>
          </cell>
          <cell r="B1438" t="str">
            <v xml:space="preserve">COTOVELO 90 GRAUS DE FERRO GALVANIZADO, COM ROSCA BSP MACHO/FEMEA, DE 1 1/4"                                                                                                                                                                                                                                                                                                                                                                                                                              </v>
          </cell>
          <cell r="C1438" t="str">
            <v xml:space="preserve">UN    </v>
          </cell>
          <cell r="D1438">
            <v>37.33</v>
          </cell>
        </row>
        <row r="1439">
          <cell r="A1439">
            <v>3450</v>
          </cell>
          <cell r="B1439" t="str">
            <v xml:space="preserve">COTOVELO 90 GRAUS DE FERRO GALVANIZADO, COM ROSCA BSP MACHO/FEMEA, DE 1/2"                                                                                                                                                                                                                                                                                                                                                                                                                                </v>
          </cell>
          <cell r="C1439" t="str">
            <v xml:space="preserve">UN    </v>
          </cell>
          <cell r="D1439">
            <v>10.82</v>
          </cell>
        </row>
        <row r="1440">
          <cell r="A1440">
            <v>3443</v>
          </cell>
          <cell r="B1440" t="str">
            <v xml:space="preserve">COTOVELO 90 GRAUS DE FERRO GALVANIZADO, COM ROSCA BSP MACHO/FEMEA, DE 1"                                                                                                                                                                                                                                                                                                                                                                                                                                  </v>
          </cell>
          <cell r="C1440" t="str">
            <v xml:space="preserve">UN    </v>
          </cell>
          <cell r="D1440">
            <v>23.22</v>
          </cell>
        </row>
        <row r="1441">
          <cell r="A1441">
            <v>3453</v>
          </cell>
          <cell r="B1441" t="str">
            <v xml:space="preserve">COTOVELO 90 GRAUS DE FERRO GALVANIZADO, COM ROSCA BSP MACHO/FEMEA, DE 2 1/2"                                                                                                                                                                                                                                                                                                                                                                                                                              </v>
          </cell>
          <cell r="C1441" t="str">
            <v xml:space="preserve">UN    </v>
          </cell>
          <cell r="D1441">
            <v>132.19999999999999</v>
          </cell>
        </row>
        <row r="1442">
          <cell r="A1442">
            <v>3452</v>
          </cell>
          <cell r="B1442" t="str">
            <v xml:space="preserve">COTOVELO 90 GRAUS DE FERRO GALVANIZADO, COM ROSCA BSP MACHO/FEMEA, DE 2"                                                                                                                                                                                                                                                                                                                                                                                                                                  </v>
          </cell>
          <cell r="C1442" t="str">
            <v xml:space="preserve">UN    </v>
          </cell>
          <cell r="D1442">
            <v>65.25</v>
          </cell>
        </row>
        <row r="1443">
          <cell r="A1443">
            <v>3451</v>
          </cell>
          <cell r="B1443" t="str">
            <v xml:space="preserve">COTOVELO 90 GRAUS DE FERRO GALVANIZADO, COM ROSCA BSP MACHO/FEMEA, DE 3/4"                                                                                                                                                                                                                                                                                                                                                                                                                                </v>
          </cell>
          <cell r="C1443" t="str">
            <v xml:space="preserve">UN    </v>
          </cell>
          <cell r="D1443">
            <v>12.94</v>
          </cell>
        </row>
        <row r="1444">
          <cell r="A1444">
            <v>3454</v>
          </cell>
          <cell r="B1444" t="str">
            <v xml:space="preserve">COTOVELO 90 GRAUS DE FERRO GALVANIZADO, COM ROSCA BSP MACHO/FEMEA, DE 3"                                                                                                                                                                                                                                                                                                                                                                                                                                  </v>
          </cell>
          <cell r="C1444" t="str">
            <v xml:space="preserve">UN    </v>
          </cell>
          <cell r="D1444">
            <v>201.07</v>
          </cell>
        </row>
        <row r="1445">
          <cell r="A1445">
            <v>3458</v>
          </cell>
          <cell r="B1445" t="str">
            <v xml:space="preserve">COTOVELO 90 GRAUS DE FERRO GALVANIZADO, COM ROSCA BSP, DE 1 1/2"                                                                                                                                                                                                                                                                                                                                                                                                                                          </v>
          </cell>
          <cell r="C1445" t="str">
            <v xml:space="preserve">UN    </v>
          </cell>
          <cell r="D1445">
            <v>36.299999999999997</v>
          </cell>
        </row>
        <row r="1446">
          <cell r="A1446">
            <v>3457</v>
          </cell>
          <cell r="B1446" t="str">
            <v xml:space="preserve">COTOVELO 90 GRAUS DE FERRO GALVANIZADO, COM ROSCA BSP, DE 1 1/4"                                                                                                                                                                                                                                                                                                                                                                                                                                          </v>
          </cell>
          <cell r="C1446" t="str">
            <v xml:space="preserve">UN    </v>
          </cell>
          <cell r="D1446">
            <v>27.25</v>
          </cell>
        </row>
        <row r="1447">
          <cell r="A1447">
            <v>3455</v>
          </cell>
          <cell r="B1447" t="str">
            <v xml:space="preserve">COTOVELO 90 GRAUS DE FERRO GALVANIZADO, COM ROSCA BSP, DE 1/2"                                                                                                                                                                                                                                                                                                                                                                                                                                            </v>
          </cell>
          <cell r="C1447" t="str">
            <v xml:space="preserve">UN    </v>
          </cell>
          <cell r="D1447">
            <v>7.74</v>
          </cell>
        </row>
        <row r="1448">
          <cell r="A1448">
            <v>3472</v>
          </cell>
          <cell r="B1448" t="str">
            <v xml:space="preserve">COTOVELO 90 GRAUS DE FERRO GALVANIZADO, COM ROSCA BSP, DE 1"                                                                                                                                                                                                                                                                                                                                                                                                                                              </v>
          </cell>
          <cell r="C1448" t="str">
            <v xml:space="preserve">UN    </v>
          </cell>
          <cell r="D1448">
            <v>17.39</v>
          </cell>
        </row>
        <row r="1449">
          <cell r="A1449">
            <v>3470</v>
          </cell>
          <cell r="B1449" t="str">
            <v xml:space="preserve">COTOVELO 90 GRAUS DE FERRO GALVANIZADO, COM ROSCA BSP, DE 2 1/2"                                                                                                                                                                                                                                                                                                                                                                                                                                          </v>
          </cell>
          <cell r="C1449" t="str">
            <v xml:space="preserve">UN    </v>
          </cell>
          <cell r="D1449">
            <v>101.37</v>
          </cell>
        </row>
        <row r="1450">
          <cell r="A1450">
            <v>3471</v>
          </cell>
          <cell r="B1450" t="str">
            <v xml:space="preserve">COTOVELO 90 GRAUS DE FERRO GALVANIZADO, COM ROSCA BSP, DE 2"                                                                                                                                                                                                                                                                                                                                                                                                                                              </v>
          </cell>
          <cell r="C1450" t="str">
            <v xml:space="preserve">UN    </v>
          </cell>
          <cell r="D1450">
            <v>55.7</v>
          </cell>
        </row>
        <row r="1451">
          <cell r="A1451">
            <v>3456</v>
          </cell>
          <cell r="B1451" t="str">
            <v xml:space="preserve">COTOVELO 90 GRAUS DE FERRO GALVANIZADO, COM ROSCA BSP, DE 3/4"                                                                                                                                                                                                                                                                                                                                                                                                                                            </v>
          </cell>
          <cell r="C1451" t="str">
            <v xml:space="preserve">UN    </v>
          </cell>
          <cell r="D1451">
            <v>11.58</v>
          </cell>
        </row>
        <row r="1452">
          <cell r="A1452">
            <v>3459</v>
          </cell>
          <cell r="B1452" t="str">
            <v xml:space="preserve">COTOVELO 90 GRAUS DE FERRO GALVANIZADO, COM ROSCA BSP, DE 3"                                                                                                                                                                                                                                                                                                                                                                                                                                              </v>
          </cell>
          <cell r="C1452" t="str">
            <v xml:space="preserve">UN    </v>
          </cell>
          <cell r="D1452">
            <v>142.97999999999999</v>
          </cell>
        </row>
        <row r="1453">
          <cell r="A1453">
            <v>3469</v>
          </cell>
          <cell r="B1453" t="str">
            <v xml:space="preserve">COTOVELO 90 GRAUS DE FERRO GALVANIZADO, COM ROSCA BSP, DE 4"                                                                                                                                                                                                                                                                                                                                                                                                                                              </v>
          </cell>
          <cell r="C1453" t="str">
            <v xml:space="preserve">UN    </v>
          </cell>
          <cell r="D1453">
            <v>271.92</v>
          </cell>
        </row>
        <row r="1454">
          <cell r="A1454">
            <v>3460</v>
          </cell>
          <cell r="B1454" t="str">
            <v xml:space="preserve">COTOVELO 90 GRAUS DE FERRO GALVANIZADO, COM ROSCA BSP, DE 5"                                                                                                                                                                                                                                                                                                                                                                                                                                              </v>
          </cell>
          <cell r="C1454" t="str">
            <v xml:space="preserve">UN    </v>
          </cell>
          <cell r="D1454">
            <v>396.77</v>
          </cell>
        </row>
        <row r="1455">
          <cell r="A1455">
            <v>3461</v>
          </cell>
          <cell r="B1455" t="str">
            <v xml:space="preserve">COTOVELO 90 GRAUS DE FERRO GALVANIZADO, COM ROSCA BSP, DE 6"                                                                                                                                                                                                                                                                                                                                                                                                                                              </v>
          </cell>
          <cell r="C1455" t="str">
            <v xml:space="preserve">UN    </v>
          </cell>
          <cell r="D1455">
            <v>1014.11</v>
          </cell>
        </row>
        <row r="1456">
          <cell r="A1456">
            <v>37433</v>
          </cell>
          <cell r="B1456" t="str">
            <v xml:space="preserve">COTOVELO 90 GRAUS, PEAD PE 100, DE 125 MM, PARA ELETROFUSAO                                                                                                                                                                                                                                                                                                                                                                                                                                               </v>
          </cell>
          <cell r="C1456" t="str">
            <v xml:space="preserve">UN    </v>
          </cell>
          <cell r="D1456">
            <v>232.23</v>
          </cell>
        </row>
        <row r="1457">
          <cell r="A1457">
            <v>37430</v>
          </cell>
          <cell r="B1457" t="str">
            <v xml:space="preserve">COTOVELO 90 GRAUS, PEAD PE 100, DE 20 MM, PARA ELETROFUSAO                                                                                                                                                                                                                                                                                                                                                                                                                                                </v>
          </cell>
          <cell r="C1457" t="str">
            <v xml:space="preserve">UN    </v>
          </cell>
          <cell r="D1457">
            <v>29.1</v>
          </cell>
        </row>
        <row r="1458">
          <cell r="A1458">
            <v>37434</v>
          </cell>
          <cell r="B1458" t="str">
            <v xml:space="preserve">COTOVELO 90 GRAUS, PEAD PE 100, DE 200 MM, PARA ELETROFUSAO                                                                                                                                                                                                                                                                                                                                                                                                                                               </v>
          </cell>
          <cell r="C1458" t="str">
            <v xml:space="preserve">UN    </v>
          </cell>
          <cell r="D1458">
            <v>2165.34</v>
          </cell>
        </row>
        <row r="1459">
          <cell r="A1459">
            <v>37431</v>
          </cell>
          <cell r="B1459" t="str">
            <v xml:space="preserve">COTOVELO 90 GRAUS, PEAD PE 100, DE 32 MM, PARA ELETROFUSAO                                                                                                                                                                                                                                                                                                                                                                                                                                                </v>
          </cell>
          <cell r="C1459" t="str">
            <v xml:space="preserve">UN    </v>
          </cell>
          <cell r="D1459">
            <v>39.479999999999997</v>
          </cell>
        </row>
        <row r="1460">
          <cell r="A1460">
            <v>37432</v>
          </cell>
          <cell r="B1460" t="str">
            <v xml:space="preserve">COTOVELO 90 GRAUS, PEAD PE 100, DE 63 MM, PARA ELETROFUSAO                                                                                                                                                                                                                                                                                                                                                                                                                                                </v>
          </cell>
          <cell r="C1460" t="str">
            <v xml:space="preserve">UN    </v>
          </cell>
          <cell r="D1460">
            <v>72.819999999999993</v>
          </cell>
        </row>
        <row r="1461">
          <cell r="A1461">
            <v>37413</v>
          </cell>
          <cell r="B1461" t="str">
            <v xml:space="preserve">COTOVELO/JOELHO COM ADAPTADOR, 90 GRAUS, EM POLIPROPILENO, PN 16, PARA TUBOS PEAD, 20 MM X 1/2" - LIGACAO PREDIAL DE AGUA                                                                                                                                                                                                                                                                                                                                                                                 </v>
          </cell>
          <cell r="C1461" t="str">
            <v xml:space="preserve">UN    </v>
          </cell>
          <cell r="D1461">
            <v>3.83</v>
          </cell>
        </row>
        <row r="1462">
          <cell r="A1462">
            <v>37414</v>
          </cell>
          <cell r="B1462" t="str">
            <v xml:space="preserve">COTOVELO/JOELHO COM ADAPTADOR, 90 GRAUS, EM POLIPROPILENO, PN 16, PARA TUBOS PEAD, 20 MM X 3/4" - LIGACAO PREDIAL DE AGUA                                                                                                                                                                                                                                                                                                                                                                                 </v>
          </cell>
          <cell r="C1462" t="str">
            <v xml:space="preserve">UN    </v>
          </cell>
          <cell r="D1462">
            <v>4.34</v>
          </cell>
        </row>
        <row r="1463">
          <cell r="A1463">
            <v>37415</v>
          </cell>
          <cell r="B1463" t="str">
            <v xml:space="preserve">COTOVELO/JOELHO COM ADAPTADOR, 90 GRAUS, EM POLIPROPILENO, PN 16, PARA TUBOS PEAD, 32 MM X 1" - LIGACAO PREDIAL DE AGUA                                                                                                                                                                                                                                                                                                                                                                                   </v>
          </cell>
          <cell r="C1463" t="str">
            <v xml:space="preserve">UN    </v>
          </cell>
          <cell r="D1463">
            <v>7.9</v>
          </cell>
        </row>
        <row r="1464">
          <cell r="A1464">
            <v>37416</v>
          </cell>
          <cell r="B1464" t="str">
            <v xml:space="preserve">COTOVELO/JOELHO 90 GRAUS, EM POLIPROPILENO, PN 16, PARA TUBOS PEAD, 20 X 20 MM - LIGACAO PREDIAL DE AGUA                                                                                                                                                                                                                                                                                                                                                                                                  </v>
          </cell>
          <cell r="C1464" t="str">
            <v xml:space="preserve">UN    </v>
          </cell>
          <cell r="D1464">
            <v>3.58</v>
          </cell>
        </row>
        <row r="1465">
          <cell r="A1465">
            <v>37417</v>
          </cell>
          <cell r="B1465" t="str">
            <v xml:space="preserve">COTOVELO/JOELHO 90 GRAUS, EM POLIPROPILENO, PN 16, PARA TUBOS PEAD, 32 X 32 MM - LIGACAO PREDIAL DE AGUA                                                                                                                                                                                                                                                                                                                                                                                                  </v>
          </cell>
          <cell r="C1465" t="str">
            <v xml:space="preserve">UN    </v>
          </cell>
          <cell r="D1465">
            <v>5.15</v>
          </cell>
        </row>
        <row r="1466">
          <cell r="A1466">
            <v>43590</v>
          </cell>
          <cell r="B1466" t="str">
            <v xml:space="preserve">CREMONA RETANGULAR INJETADA LISA COM CHAVE, COM CASTANHA / ALCA, EM LATAO, COM ACABAMENTO CROMADO, DE SOBREPOR / EMBUTIR                                                                                                                                                                                                                                                                                                                                                                                  </v>
          </cell>
          <cell r="C1466" t="str">
            <v xml:space="preserve">UN    </v>
          </cell>
          <cell r="D1466">
            <v>151.52000000000001</v>
          </cell>
        </row>
        <row r="1467">
          <cell r="A1467">
            <v>43589</v>
          </cell>
          <cell r="B1467" t="str">
            <v xml:space="preserve">CREMONA RETANGULAR INJETADA LISA, COM CASTANHA / ALCA, EM LATAO, COM ACABAMENTO CROMADO, DE SOBREPOR / EMBUTIR                                                                                                                                                                                                                                                                                                                                                                                            </v>
          </cell>
          <cell r="C1467" t="str">
            <v xml:space="preserve">UN    </v>
          </cell>
          <cell r="D1467">
            <v>27.41</v>
          </cell>
        </row>
        <row r="1468">
          <cell r="A1468">
            <v>34519</v>
          </cell>
          <cell r="B1468" t="str">
            <v xml:space="preserve">CRUZETA DE CONCRETO LEVE, COMP. 2000 MM SECAO, 90 X 90 MM                                                                                                                                                                                                                                                                                                                                                                                                                                                 </v>
          </cell>
          <cell r="C1468" t="str">
            <v xml:space="preserve">UN    </v>
          </cell>
          <cell r="D1468">
            <v>80.41</v>
          </cell>
        </row>
        <row r="1469">
          <cell r="A1469">
            <v>1649</v>
          </cell>
          <cell r="B1469" t="str">
            <v xml:space="preserve">CRUZETA DE FERRO GALVANIZADO, COM ROSCA BSP, DE 1 1/2"                                                                                                                                                                                                                                                                                                                                                                                                                                                    </v>
          </cell>
          <cell r="C1469" t="str">
            <v xml:space="preserve">UN    </v>
          </cell>
          <cell r="D1469">
            <v>85.61</v>
          </cell>
        </row>
        <row r="1470">
          <cell r="A1470">
            <v>1653</v>
          </cell>
          <cell r="B1470" t="str">
            <v xml:space="preserve">CRUZETA DE FERRO GALVANIZADO, COM ROSCA BSP, DE 1 1/4"                                                                                                                                                                                                                                                                                                                                                                                                                                                    </v>
          </cell>
          <cell r="C1470" t="str">
            <v xml:space="preserve">UN    </v>
          </cell>
          <cell r="D1470">
            <v>67.06</v>
          </cell>
        </row>
        <row r="1471">
          <cell r="A1471">
            <v>1647</v>
          </cell>
          <cell r="B1471" t="str">
            <v xml:space="preserve">CRUZETA DE FERRO GALVANIZADO, COM ROSCA BSP, DE 1/2"                                                                                                                                                                                                                                                                                                                                                                                                                                                      </v>
          </cell>
          <cell r="C1471" t="str">
            <v xml:space="preserve">UN    </v>
          </cell>
          <cell r="D1471">
            <v>24.01</v>
          </cell>
        </row>
        <row r="1472">
          <cell r="A1472">
            <v>1648</v>
          </cell>
          <cell r="B1472" t="str">
            <v xml:space="preserve">CRUZETA DE FERRO GALVANIZADO, COM ROSCA BSP, DE 1"                                                                                                                                                                                                                                                                                                                                                                                                                                                        </v>
          </cell>
          <cell r="C1472" t="str">
            <v xml:space="preserve">UN    </v>
          </cell>
          <cell r="D1472">
            <v>46.11</v>
          </cell>
        </row>
        <row r="1473">
          <cell r="A1473">
            <v>1651</v>
          </cell>
          <cell r="B1473" t="str">
            <v xml:space="preserve">CRUZETA DE FERRO GALVANIZADO, COM ROSCA BSP, DE 2 1/2"                                                                                                                                                                                                                                                                                                                                                                                                                                                    </v>
          </cell>
          <cell r="C1473" t="str">
            <v xml:space="preserve">UN    </v>
          </cell>
          <cell r="D1473">
            <v>213.9</v>
          </cell>
        </row>
        <row r="1474">
          <cell r="A1474">
            <v>1650</v>
          </cell>
          <cell r="B1474" t="str">
            <v xml:space="preserve">CRUZETA DE FERRO GALVANIZADO, COM ROSCA BSP, DE 2"                                                                                                                                                                                                                                                                                                                                                                                                                                                        </v>
          </cell>
          <cell r="C1474" t="str">
            <v xml:space="preserve">UN    </v>
          </cell>
          <cell r="D1474">
            <v>118.23</v>
          </cell>
        </row>
        <row r="1475">
          <cell r="A1475">
            <v>1654</v>
          </cell>
          <cell r="B1475" t="str">
            <v xml:space="preserve">CRUZETA DE FERRO GALVANIZADO, COM ROSCA BSP, DE 3/4"                                                                                                                                                                                                                                                                                                                                                                                                                                                      </v>
          </cell>
          <cell r="C1475" t="str">
            <v xml:space="preserve">UN    </v>
          </cell>
          <cell r="D1475">
            <v>32.96</v>
          </cell>
        </row>
        <row r="1476">
          <cell r="A1476">
            <v>1652</v>
          </cell>
          <cell r="B1476" t="str">
            <v xml:space="preserve">CRUZETA DE FERRO GALVANIZADO, COM ROSCA BSP, DE 3"                                                                                                                                                                                                                                                                                                                                                                                                                                                        </v>
          </cell>
          <cell r="C1476" t="str">
            <v xml:space="preserve">UN    </v>
          </cell>
          <cell r="D1476">
            <v>307.01</v>
          </cell>
        </row>
        <row r="1477">
          <cell r="A1477">
            <v>10510</v>
          </cell>
          <cell r="B1477" t="str">
            <v xml:space="preserve">CRUZETA DE MADEIRA TRATADA, *90 X 115 X 2400* MM, EM EUCALIPTO OU EQUIVALENTE DA REGIAO                                                                                                                                                                                                                                                                                                                                                                                                                   </v>
          </cell>
          <cell r="C1477" t="str">
            <v xml:space="preserve">UN    </v>
          </cell>
          <cell r="D1477">
            <v>160.68</v>
          </cell>
        </row>
        <row r="1478">
          <cell r="A1478">
            <v>1747</v>
          </cell>
          <cell r="B1478" t="str">
            <v xml:space="preserve">CUBA ACO INOX (AISI 304) DE EMBUTIR COM VALVULA DE 3 1/2 ", DE *56 X 33 X 12* CM                                                                                                                                                                                                                                                                                                                                                                                                                          </v>
          </cell>
          <cell r="C1478" t="str">
            <v xml:space="preserve">UN    </v>
          </cell>
          <cell r="D1478">
            <v>219.31</v>
          </cell>
        </row>
        <row r="1479">
          <cell r="A1479">
            <v>1744</v>
          </cell>
          <cell r="B1479" t="str">
            <v xml:space="preserve">CUBA ACO INOX (AISI 304) DE EMBUTIR COM VALVULA 3 1/2 ", DE *40 X 34 X 12* CM                                                                                                                                                                                                                                                                                                                                                                                                                             </v>
          </cell>
          <cell r="C1479" t="str">
            <v xml:space="preserve">UN    </v>
          </cell>
          <cell r="D1479">
            <v>151.91</v>
          </cell>
        </row>
        <row r="1480">
          <cell r="A1480">
            <v>1743</v>
          </cell>
          <cell r="B1480" t="str">
            <v xml:space="preserve">CUBA ACO INOX (AISI 304) DE EMBUTIR COM VALVULA 3 1/2 ", DE *46 X 30 X 12* CM                                                                                                                                                                                                                                                                                                                                                                                                                             </v>
          </cell>
          <cell r="C1480" t="str">
            <v xml:space="preserve">UN    </v>
          </cell>
          <cell r="D1480">
            <v>199.48</v>
          </cell>
        </row>
        <row r="1481">
          <cell r="A1481">
            <v>39640</v>
          </cell>
          <cell r="B1481" t="str">
            <v xml:space="preserve">CUMEEIRA ARTICULADA (ABA INFERIOR) PARA TELHA ONDULADA DE FIBROCIMENTO E = 4 MM, ABA *330* MM, COMPRIMENTO 500 MM (SEM AMIANTO)                                                                                                                                                                                                                                                                                                                                                                           </v>
          </cell>
          <cell r="C1481" t="str">
            <v xml:space="preserve">UN    </v>
          </cell>
          <cell r="D1481">
            <v>12.55</v>
          </cell>
        </row>
        <row r="1482">
          <cell r="A1482">
            <v>7216</v>
          </cell>
          <cell r="B1482" t="str">
            <v xml:space="preserve">CUMEEIRA NORMAL PARA TELHA ESTRUTURAL DE FIBROCIMENTO 2 ABAS, E = 6 MM, DE 1050 X 935 MM (SEM AMIANTO)                                                                                                                                                                                                                                                                                                                                                                                                    </v>
          </cell>
          <cell r="C1482" t="str">
            <v xml:space="preserve">UN    </v>
          </cell>
          <cell r="D1482">
            <v>67.44</v>
          </cell>
        </row>
        <row r="1483">
          <cell r="A1483">
            <v>20235</v>
          </cell>
          <cell r="B1483" t="str">
            <v xml:space="preserve">CUMEEIRA NORMAL PARA TELHA ONDULADA DE FIBROCIMENTO, E = 6 MM, ABA 300 MM, COMPRIMENTO 1100 MM (SEM AMIANTO)                                                                                                                                                                                                                                                                                                                                                                                              </v>
          </cell>
          <cell r="C1483" t="str">
            <v xml:space="preserve">UN    </v>
          </cell>
          <cell r="D1483">
            <v>54.22</v>
          </cell>
        </row>
        <row r="1484">
          <cell r="A1484">
            <v>7181</v>
          </cell>
          <cell r="B1484" t="str">
            <v xml:space="preserve">CUMEEIRA PARA TELHA CERAMICA, COMPRIMENTO DE *41* CM, RENDIMENTO DE *3* TELHAS/M                                                                                                                                                                                                                                                                                                                                                                                                                          </v>
          </cell>
          <cell r="C1484" t="str">
            <v xml:space="preserve">UN    </v>
          </cell>
          <cell r="D1484">
            <v>3.69</v>
          </cell>
        </row>
        <row r="1485">
          <cell r="A1485">
            <v>40742</v>
          </cell>
          <cell r="B1485" t="str">
            <v xml:space="preserve">CUMEEIRA PARA TELHA DE CONCRETO, PARA 2 AGUAS DE TELHADO, COR CINZA, RENDIMENTO DE *3* TELHAS/M                                                                                                                                                                                                                                                                                                                                                                                                           </v>
          </cell>
          <cell r="C1485" t="str">
            <v xml:space="preserve">UN    </v>
          </cell>
          <cell r="D1485">
            <v>9.16</v>
          </cell>
        </row>
        <row r="1486">
          <cell r="A1486">
            <v>7214</v>
          </cell>
          <cell r="B1486" t="str">
            <v xml:space="preserve">CUMEEIRA SHED PARA TELHA ONDULADA DE FIBROCIMENTO, E = 6 MM, ABA 280 MM, COMPRIMENTO 1100 MM (SEM AMIANTO)                                                                                                                                                                                                                                                                                                                                                                                                </v>
          </cell>
          <cell r="C1486" t="str">
            <v xml:space="preserve">UN    </v>
          </cell>
          <cell r="D1486">
            <v>65.849999999999994</v>
          </cell>
        </row>
        <row r="1487">
          <cell r="A1487">
            <v>7219</v>
          </cell>
          <cell r="B1487" t="str">
            <v xml:space="preserve">CUMEEIRA UNIVERSAL PARA TELHA ONDULADA DE FIBROCIMENTO, E = 6 MM, ABA 210 MM, COMPRIMENTO 1100 MM (SEM AMIANTO)                                                                                                                                                                                                                                                                                                                                                                                           </v>
          </cell>
          <cell r="C1487" t="str">
            <v xml:space="preserve">UN    </v>
          </cell>
          <cell r="D1487">
            <v>58.41</v>
          </cell>
        </row>
        <row r="1488">
          <cell r="A1488">
            <v>37971</v>
          </cell>
          <cell r="B1488" t="str">
            <v xml:space="preserve">CURVA CPVC, 90 GRAUS, SOLDAVEL, 15 MM, PARA AGUA QUENTE                                                                                                                                                                                                                                                                                                                                                                                                                                                   </v>
          </cell>
          <cell r="C1488" t="str">
            <v xml:space="preserve">UN    </v>
          </cell>
          <cell r="D1488">
            <v>4.92</v>
          </cell>
        </row>
        <row r="1489">
          <cell r="A1489">
            <v>37972</v>
          </cell>
          <cell r="B1489" t="str">
            <v xml:space="preserve">CURVA CPVC, 90 GRAUS, SOLDAVEL, 22 MM, PARA AGUA QUENTE                                                                                                                                                                                                                                                                                                                                                                                                                                                   </v>
          </cell>
          <cell r="C1489" t="str">
            <v xml:space="preserve">UN    </v>
          </cell>
          <cell r="D1489">
            <v>6.98</v>
          </cell>
        </row>
        <row r="1490">
          <cell r="A1490">
            <v>37973</v>
          </cell>
          <cell r="B1490" t="str">
            <v xml:space="preserve">CURVA CPVC, 90 GRAUS, SOLDAVEL, 28 MM, PARA AGUA QUENTE                                                                                                                                                                                                                                                                                                                                                                                                                                                   </v>
          </cell>
          <cell r="C1490" t="str">
            <v xml:space="preserve">UN    </v>
          </cell>
          <cell r="D1490">
            <v>13.12</v>
          </cell>
        </row>
        <row r="1491">
          <cell r="A1491">
            <v>1926</v>
          </cell>
          <cell r="B1491" t="str">
            <v xml:space="preserve">CURVA DE PVC 45 GRAUS, SOLDAVEL, 20 MM, COR MARROM, PARA AGUA FRIA PREDIAL                                                                                                                                                                                                                                                                                                                                                                                                                                </v>
          </cell>
          <cell r="C1491" t="str">
            <v xml:space="preserve">UN    </v>
          </cell>
          <cell r="D1491">
            <v>2.2000000000000002</v>
          </cell>
        </row>
        <row r="1492">
          <cell r="A1492">
            <v>1927</v>
          </cell>
          <cell r="B1492" t="str">
            <v xml:space="preserve">CURVA DE PVC 45 GRAUS, SOLDAVEL, 25 MM, COR MARROM, PARA AGUA FRIA PREDIAL                                                                                                                                                                                                                                                                                                                                                                                                                                </v>
          </cell>
          <cell r="C1492" t="str">
            <v xml:space="preserve">UN    </v>
          </cell>
          <cell r="D1492">
            <v>2.4700000000000002</v>
          </cell>
        </row>
        <row r="1493">
          <cell r="A1493">
            <v>1923</v>
          </cell>
          <cell r="B1493" t="str">
            <v xml:space="preserve">CURVA DE PVC 45 GRAUS, SOLDAVEL, 32 MM, COR MARROM, PARA AGUA FRIA PREDIAL                                                                                                                                                                                                                                                                                                                                                                                                                                </v>
          </cell>
          <cell r="C1493" t="str">
            <v xml:space="preserve">UN    </v>
          </cell>
          <cell r="D1493">
            <v>4.5</v>
          </cell>
        </row>
        <row r="1494">
          <cell r="A1494">
            <v>1929</v>
          </cell>
          <cell r="B1494" t="str">
            <v xml:space="preserve">CURVA DE PVC 45 GRAUS, SOLDAVEL, 40 MM, COR MARROM, PARA AGUA FRIA PREDIAL                                                                                                                                                                                                                                                                                                                                                                                                                                </v>
          </cell>
          <cell r="C1494" t="str">
            <v xml:space="preserve">UN    </v>
          </cell>
          <cell r="D1494">
            <v>5.45</v>
          </cell>
        </row>
        <row r="1495">
          <cell r="A1495">
            <v>1930</v>
          </cell>
          <cell r="B1495" t="str">
            <v xml:space="preserve">CURVA DE PVC 45 GRAUS, SOLDAVEL, 50 MM, COR MARROM, PARA AGUA FRIA PREDIAL                                                                                                                                                                                                                                                                                                                                                                                                                                </v>
          </cell>
          <cell r="C1495" t="str">
            <v xml:space="preserve">UN    </v>
          </cell>
          <cell r="D1495">
            <v>9.33</v>
          </cell>
        </row>
        <row r="1496">
          <cell r="A1496">
            <v>1924</v>
          </cell>
          <cell r="B1496" t="str">
            <v xml:space="preserve">CURVA DE PVC 45 GRAUS, SOLDAVEL, 60 MM, COR MARROM, PARA AGUA FRIA PREDIAL                                                                                                                                                                                                                                                                                                                                                                                                                                </v>
          </cell>
          <cell r="C1496" t="str">
            <v xml:space="preserve">UN    </v>
          </cell>
          <cell r="D1496">
            <v>15.06</v>
          </cell>
        </row>
        <row r="1497">
          <cell r="A1497">
            <v>1922</v>
          </cell>
          <cell r="B1497" t="str">
            <v xml:space="preserve">CURVA DE PVC 45 GRAUS, SOLDAVEL, 75 MM, COR MARROM, PARA AGUA FRIA PREDIAL                                                                                                                                                                                                                                                                                                                                                                                                                                </v>
          </cell>
          <cell r="C1497" t="str">
            <v xml:space="preserve">UN    </v>
          </cell>
          <cell r="D1497">
            <v>31.16</v>
          </cell>
        </row>
        <row r="1498">
          <cell r="A1498">
            <v>1953</v>
          </cell>
          <cell r="B1498" t="str">
            <v xml:space="preserve">CURVA DE PVC 45 GRAUS, SOLDAVEL, 85 MM, COR MARROM, PARA AGUA FRIA PREDIAL                                                                                                                                                                                                                                                                                                                                                                                                                                </v>
          </cell>
          <cell r="C1498" t="str">
            <v xml:space="preserve">UN    </v>
          </cell>
          <cell r="D1498">
            <v>38.03</v>
          </cell>
        </row>
        <row r="1499">
          <cell r="A1499">
            <v>1962</v>
          </cell>
          <cell r="B1499" t="str">
            <v xml:space="preserve">CURVA DE PVC 90 GRAUS, SOLDAVEL, 110 MM, COR MARROM, PARA AGUA FRIA PREDIAL                                                                                                                                                                                                                                                                                                                                                                                                                               </v>
          </cell>
          <cell r="C1499" t="str">
            <v xml:space="preserve">UN    </v>
          </cell>
          <cell r="D1499">
            <v>184.78</v>
          </cell>
        </row>
        <row r="1500">
          <cell r="A1500">
            <v>1955</v>
          </cell>
          <cell r="B1500" t="str">
            <v xml:space="preserve">CURVA DE PVC 90 GRAUS, SOLDAVEL, 20 MM, COR MARROM, PARA AGUA FRIA PREDIAL                                                                                                                                                                                                                                                                                                                                                                                                                                </v>
          </cell>
          <cell r="C1500" t="str">
            <v xml:space="preserve">UN    </v>
          </cell>
          <cell r="D1500">
            <v>2.12</v>
          </cell>
        </row>
        <row r="1501">
          <cell r="A1501">
            <v>1956</v>
          </cell>
          <cell r="B1501" t="str">
            <v xml:space="preserve">CURVA DE PVC 90 GRAUS, SOLDAVEL, 25 MM, COR MARROM, PARA AGUA FRIA PREDIAL                                                                                                                                                                                                                                                                                                                                                                                                                                </v>
          </cell>
          <cell r="C1501" t="str">
            <v xml:space="preserve">UN    </v>
          </cell>
          <cell r="D1501">
            <v>3</v>
          </cell>
        </row>
        <row r="1502">
          <cell r="A1502">
            <v>1957</v>
          </cell>
          <cell r="B1502" t="str">
            <v xml:space="preserve">CURVA DE PVC 90 GRAUS, SOLDAVEL, 32 MM, COR MARROM, PARA AGUA FRIA PREDIAL                                                                                                                                                                                                                                                                                                                                                                                                                                </v>
          </cell>
          <cell r="C1502" t="str">
            <v xml:space="preserve">UN    </v>
          </cell>
          <cell r="D1502">
            <v>6.5</v>
          </cell>
        </row>
        <row r="1503">
          <cell r="A1503">
            <v>1958</v>
          </cell>
          <cell r="B1503" t="str">
            <v xml:space="preserve">CURVA DE PVC 90 GRAUS, SOLDAVEL, 40 MM, COR MARROM, PARA AGUA FRIA PREDIAL                                                                                                                                                                                                                                                                                                                                                                                                                                </v>
          </cell>
          <cell r="C1503" t="str">
            <v xml:space="preserve">UN    </v>
          </cell>
          <cell r="D1503">
            <v>12.1</v>
          </cell>
        </row>
        <row r="1504">
          <cell r="A1504">
            <v>1959</v>
          </cell>
          <cell r="B1504" t="str">
            <v xml:space="preserve">CURVA DE PVC 90 GRAUS, SOLDAVEL, 50 MM, COR MARROM, PARA AGUA FRIA PREDIAL                                                                                                                                                                                                                                                                                                                                                                                                                                </v>
          </cell>
          <cell r="C1504" t="str">
            <v xml:space="preserve">UN    </v>
          </cell>
          <cell r="D1504">
            <v>13.13</v>
          </cell>
        </row>
        <row r="1505">
          <cell r="A1505">
            <v>1925</v>
          </cell>
          <cell r="B1505" t="str">
            <v xml:space="preserve">CURVA DE PVC 90 GRAUS, SOLDAVEL, 60 MM, COR MARROM, PARA AGUA FRIA PREDIAL                                                                                                                                                                                                                                                                                                                                                                                                                                </v>
          </cell>
          <cell r="C1505" t="str">
            <v xml:space="preserve">UN    </v>
          </cell>
          <cell r="D1505">
            <v>34.31</v>
          </cell>
        </row>
        <row r="1506">
          <cell r="A1506">
            <v>1960</v>
          </cell>
          <cell r="B1506" t="str">
            <v xml:space="preserve">CURVA DE PVC 90 GRAUS, SOLDAVEL, 75 MM, COR MARROM, PARA AGUA FRIA PREDIAL                                                                                                                                                                                                                                                                                                                                                                                                                                </v>
          </cell>
          <cell r="C1506" t="str">
            <v xml:space="preserve">UN    </v>
          </cell>
          <cell r="D1506">
            <v>52.69</v>
          </cell>
        </row>
        <row r="1507">
          <cell r="A1507">
            <v>1961</v>
          </cell>
          <cell r="B1507" t="str">
            <v xml:space="preserve">CURVA DE PVC 90 GRAUS, SOLDAVEL, 85 MM, COR MARROM, PARA AGUA FRIA PREDIAL                                                                                                                                                                                                                                                                                                                                                                                                                                </v>
          </cell>
          <cell r="C1507" t="str">
            <v xml:space="preserve">UN    </v>
          </cell>
          <cell r="D1507">
            <v>67.5</v>
          </cell>
        </row>
        <row r="1508">
          <cell r="A1508">
            <v>38423</v>
          </cell>
          <cell r="B1508" t="str">
            <v xml:space="preserve">CURVA DE PVC, 90 GRAUS, SERIE R, DN 100 MM, PARA ESGOTO PREDIAL                                                                                                                                                                                                                                                                                                                                                                                                                                           </v>
          </cell>
          <cell r="C1508" t="str">
            <v xml:space="preserve">UN    </v>
          </cell>
          <cell r="D1508">
            <v>37.07</v>
          </cell>
        </row>
        <row r="1509">
          <cell r="A1509">
            <v>39866</v>
          </cell>
          <cell r="B1509" t="str">
            <v xml:space="preserve">CURVA DE TRANSPOSICAO BRONZE/LATAO (REF 736) SEM ANEL DE SOLDA, BOLSA X BOLSA, 15 MM                                                                                                                                                                                                                                                                                                                                                                                                                      </v>
          </cell>
          <cell r="C1509" t="str">
            <v xml:space="preserve">UN    </v>
          </cell>
          <cell r="D1509">
            <v>17.21</v>
          </cell>
        </row>
        <row r="1510">
          <cell r="A1510">
            <v>39867</v>
          </cell>
          <cell r="B1510" t="str">
            <v xml:space="preserve">CURVA DE TRANSPOSICAO BRONZE/LATAO (REF 736) SEM ANEL DE SOLDA, BOLSA X BOLSA, 22 MM                                                                                                                                                                                                                                                                                                                                                                                                                      </v>
          </cell>
          <cell r="C1510" t="str">
            <v xml:space="preserve">UN    </v>
          </cell>
          <cell r="D1510">
            <v>38.26</v>
          </cell>
        </row>
        <row r="1511">
          <cell r="A1511">
            <v>39868</v>
          </cell>
          <cell r="B1511" t="str">
            <v xml:space="preserve">CURVA DE TRANSPOSICAO BRONZE/LATAO (REF 736) SEM ANEL DE SOLDA, BOLSA X BOLSA, 28 MM                                                                                                                                                                                                                                                                                                                                                                                                                      </v>
          </cell>
          <cell r="C1511" t="str">
            <v xml:space="preserve">UN    </v>
          </cell>
          <cell r="D1511">
            <v>68.94</v>
          </cell>
        </row>
        <row r="1512">
          <cell r="A1512">
            <v>37999</v>
          </cell>
          <cell r="B1512" t="str">
            <v xml:space="preserve">CURVA DE TRANSPOSICAO, CPVC, SOLDAVEL, 15 MM                                                                                                                                                                                                                                                                                                                                                                                                                                                              </v>
          </cell>
          <cell r="C1512" t="str">
            <v xml:space="preserve">UN    </v>
          </cell>
          <cell r="D1512">
            <v>8.3000000000000007</v>
          </cell>
        </row>
        <row r="1513">
          <cell r="A1513">
            <v>38000</v>
          </cell>
          <cell r="B1513" t="str">
            <v xml:space="preserve">CURVA DE TRANSPOSICAO, CPVC, SOLDAVEL, 22 MM                                                                                                                                                                                                                                                                                                                                                                                                                                                              </v>
          </cell>
          <cell r="C1513" t="str">
            <v xml:space="preserve">UN    </v>
          </cell>
          <cell r="D1513">
            <v>9.69</v>
          </cell>
        </row>
        <row r="1514">
          <cell r="A1514">
            <v>38129</v>
          </cell>
          <cell r="B1514" t="str">
            <v xml:space="preserve">CURVA DE TRANSPOSICAO, PVC SOLDAVEL, 20 MM, COR MARROM, PARA AGUA FRIA PREDIAL                                                                                                                                                                                                                                                                                                                                                                                                                            </v>
          </cell>
          <cell r="C1514" t="str">
            <v xml:space="preserve">UN    </v>
          </cell>
          <cell r="D1514">
            <v>4.95</v>
          </cell>
        </row>
        <row r="1515">
          <cell r="A1515">
            <v>38025</v>
          </cell>
          <cell r="B1515" t="str">
            <v xml:space="preserve">CURVA DE TRANSPOSICAO, PVC, SOLDAVEL, 25 MM, COR MARROM, PARA AGUA FRIA PREDIAL                                                                                                                                                                                                                                                                                                                                                                                                                           </v>
          </cell>
          <cell r="C1515" t="str">
            <v xml:space="preserve">UN    </v>
          </cell>
          <cell r="D1515">
            <v>6.73</v>
          </cell>
        </row>
        <row r="1516">
          <cell r="A1516">
            <v>38026</v>
          </cell>
          <cell r="B1516" t="str">
            <v xml:space="preserve">CURVA DE TRANSPOSICAO, PVC, SOLDAVEL, 32 MM, COR MARROM, PARA AGUA FRIA PREDIAL                                                                                                                                                                                                                                                                                                                                                                                                                           </v>
          </cell>
          <cell r="C1516" t="str">
            <v xml:space="preserve">UN    </v>
          </cell>
          <cell r="D1516">
            <v>16.600000000000001</v>
          </cell>
        </row>
        <row r="1517">
          <cell r="A1517">
            <v>1858</v>
          </cell>
          <cell r="B1517" t="str">
            <v xml:space="preserve">CURVA LONGA PVC, PB, JE, 45 GRAUS, DN 100 MM, PARA REDE COLETORA ESGOTO                                                                                                                                                                                                                                                                                                                                                                                                                                   </v>
          </cell>
          <cell r="C1517" t="str">
            <v xml:space="preserve">UN    </v>
          </cell>
          <cell r="D1517">
            <v>57.44</v>
          </cell>
        </row>
        <row r="1518">
          <cell r="A1518">
            <v>1844</v>
          </cell>
          <cell r="B1518" t="str">
            <v xml:space="preserve">CURVA LONGA PVC, PB, JE, 45 GRAUS, DN 150 MM, PARA REDE COLETORA ESGOTO                                                                                                                                                                                                                                                                                                                                                                                                                                   </v>
          </cell>
          <cell r="C1518" t="str">
            <v xml:space="preserve">UN    </v>
          </cell>
          <cell r="D1518">
            <v>131.56</v>
          </cell>
        </row>
        <row r="1519">
          <cell r="A1519">
            <v>1863</v>
          </cell>
          <cell r="B1519" t="str">
            <v xml:space="preserve">CURVA LONGA PVC, PB, JE, 90 GRAUS, DN 100 MM, PARA REDE COLETORA ESGOTO                                                                                                                                                                                                                                                                                                                                                                                                                                   </v>
          </cell>
          <cell r="C1519" t="str">
            <v xml:space="preserve">UN    </v>
          </cell>
          <cell r="D1519">
            <v>61.13</v>
          </cell>
        </row>
        <row r="1520">
          <cell r="A1520">
            <v>1865</v>
          </cell>
          <cell r="B1520" t="str">
            <v xml:space="preserve">CURVA LONGA PVC, PB, JE, 90 GRAUS, DN 150 MM, PARA REDE COLETORA ESGOTO                                                                                                                                                                                                                                                                                                                                                                                                                                   </v>
          </cell>
          <cell r="C1520" t="str">
            <v xml:space="preserve">UN    </v>
          </cell>
          <cell r="D1520">
            <v>159.27000000000001</v>
          </cell>
        </row>
        <row r="1521">
          <cell r="A1521">
            <v>36355</v>
          </cell>
          <cell r="B1521" t="str">
            <v xml:space="preserve">CURVA PPR 90 GRAUS, F/F, DN 20 MM, PARA AGUA QUENTE PREDIAL                                                                                                                                                                                                                                                                                                                                                                                                                                               </v>
          </cell>
          <cell r="C1521" t="str">
            <v xml:space="preserve">UN    </v>
          </cell>
          <cell r="D1521">
            <v>11.4</v>
          </cell>
        </row>
        <row r="1522">
          <cell r="A1522">
            <v>36356</v>
          </cell>
          <cell r="B1522" t="str">
            <v xml:space="preserve">CURVA PPR 90 GRAUS, F/F, DN 25 MM, PARA AGUA QUENTE PREDIAL                                                                                                                                                                                                                                                                                                                                                                                                                                               </v>
          </cell>
          <cell r="C1522" t="str">
            <v xml:space="preserve">UN    </v>
          </cell>
          <cell r="D1522">
            <v>18.329999999999998</v>
          </cell>
        </row>
        <row r="1523">
          <cell r="A1523">
            <v>1966</v>
          </cell>
          <cell r="B1523" t="str">
            <v xml:space="preserve">CURVA PVC CURTA 90 GRAUS, DN 100 MM, PARA ESGOTO PREDIAL                                                                                                                                                                                                                                                                                                                                                                                                                                                  </v>
          </cell>
          <cell r="C1523" t="str">
            <v xml:space="preserve">UN    </v>
          </cell>
          <cell r="D1523">
            <v>24.38</v>
          </cell>
        </row>
        <row r="1524">
          <cell r="A1524">
            <v>1933</v>
          </cell>
          <cell r="B1524" t="str">
            <v xml:space="preserve">CURVA PVC CURTA 90 GRAUS, DN 40 MM, PARA ESGOTO PREDIAL                                                                                                                                                                                                                                                                                                                                                                                                                                                   </v>
          </cell>
          <cell r="C1524" t="str">
            <v xml:space="preserve">UN    </v>
          </cell>
          <cell r="D1524">
            <v>5.25</v>
          </cell>
        </row>
        <row r="1525">
          <cell r="A1525">
            <v>1932</v>
          </cell>
          <cell r="B1525" t="str">
            <v xml:space="preserve">CURVA PVC CURTA 90 GRAUS, DN 50 MM, PARA ESGOTO PREDIAL                                                                                                                                                                                                                                                                                                                                                                                                                                                   </v>
          </cell>
          <cell r="C1525" t="str">
            <v xml:space="preserve">UN    </v>
          </cell>
          <cell r="D1525">
            <v>12.02</v>
          </cell>
        </row>
        <row r="1526">
          <cell r="A1526">
            <v>1951</v>
          </cell>
          <cell r="B1526" t="str">
            <v xml:space="preserve">CURVA PVC CURTA 90 GRAUS, DN 75 MM, PARA ESGOTO PREDIAL                                                                                                                                                                                                                                                                                                                                                                                                                                                   </v>
          </cell>
          <cell r="C1526" t="str">
            <v xml:space="preserve">UN    </v>
          </cell>
          <cell r="D1526">
            <v>25.08</v>
          </cell>
        </row>
        <row r="1527">
          <cell r="A1527">
            <v>1970</v>
          </cell>
          <cell r="B1527" t="str">
            <v xml:space="preserve">CURVA PVC LONGA 90 GRAUS, DN 100 MM, PARA ESGOTO PREDIAL                                                                                                                                                                                                                                                                                                                                                                                                                                                  </v>
          </cell>
          <cell r="C1527" t="str">
            <v xml:space="preserve">UN    </v>
          </cell>
          <cell r="D1527">
            <v>60.93</v>
          </cell>
        </row>
        <row r="1528">
          <cell r="A1528">
            <v>1967</v>
          </cell>
          <cell r="B1528" t="str">
            <v xml:space="preserve">CURVA PVC LONGA 90 GRAUS, DN 40 MM, PARA ESGOTO PREDIAL                                                                                                                                                                                                                                                                                                                                                                                                                                                   </v>
          </cell>
          <cell r="C1528" t="str">
            <v xml:space="preserve">UN    </v>
          </cell>
          <cell r="D1528">
            <v>7.23</v>
          </cell>
        </row>
        <row r="1529">
          <cell r="A1529">
            <v>1968</v>
          </cell>
          <cell r="B1529" t="str">
            <v xml:space="preserve">CURVA PVC LONGA 90 GRAUS, DN 50 MM, PARA ESGOTO PREDIAL                                                                                                                                                                                                                                                                                                                                                                                                                                                   </v>
          </cell>
          <cell r="C1529" t="str">
            <v xml:space="preserve">UN    </v>
          </cell>
          <cell r="D1529">
            <v>14.3</v>
          </cell>
        </row>
        <row r="1530">
          <cell r="A1530">
            <v>1969</v>
          </cell>
          <cell r="B1530" t="str">
            <v xml:space="preserve">CURVA PVC LONGA 90 GRAUS, DN 75 MM, PARA ESGOTO PREDIAL                                                                                                                                                                                                                                                                                                                                                                                                                                                   </v>
          </cell>
          <cell r="C1530" t="str">
            <v xml:space="preserve">UN    </v>
          </cell>
          <cell r="D1530">
            <v>46.55</v>
          </cell>
        </row>
        <row r="1531">
          <cell r="A1531">
            <v>1827</v>
          </cell>
          <cell r="B1531" t="str">
            <v xml:space="preserve">CURVA PVC PBA, JE, PB, 45 GRAUS, DN 100 / DE 110 MM, PARA REDE AGUA (NBR 10351)                                                                                                                                                                                                                                                                                                                                                                                                                           </v>
          </cell>
          <cell r="C1531" t="str">
            <v xml:space="preserve">UN    </v>
          </cell>
          <cell r="D1531">
            <v>111.25</v>
          </cell>
        </row>
        <row r="1532">
          <cell r="A1532">
            <v>1831</v>
          </cell>
          <cell r="B1532" t="str">
            <v xml:space="preserve">CURVA PVC PBA, JE, PB, 45 GRAUS, DN 50 / DE 60 MM, PARA REDE AGUA (NBR 10351)                                                                                                                                                                                                                                                                                                                                                                                                                             </v>
          </cell>
          <cell r="C1532" t="str">
            <v xml:space="preserve">UN    </v>
          </cell>
          <cell r="D1532">
            <v>24.28</v>
          </cell>
        </row>
        <row r="1533">
          <cell r="A1533">
            <v>1825</v>
          </cell>
          <cell r="B1533" t="str">
            <v xml:space="preserve">CURVA PVC PBA, JE, PB, 45 GRAUS, DN 75 / DE 85 MM, PARA REDE AGUA (NBR 10351)                                                                                                                                                                                                                                                                                                                                                                                                                             </v>
          </cell>
          <cell r="C1533" t="str">
            <v xml:space="preserve">UN    </v>
          </cell>
          <cell r="D1533">
            <v>59.94</v>
          </cell>
        </row>
        <row r="1534">
          <cell r="A1534">
            <v>1828</v>
          </cell>
          <cell r="B1534" t="str">
            <v xml:space="preserve">CURVA PVC PBA, JE, PB, 90 GRAUS, DN 100 / DE 110 MM, PARA REDE AGUA (NBR 10351)                                                                                                                                                                                                                                                                                                                                                                                                                           </v>
          </cell>
          <cell r="C1534" t="str">
            <v xml:space="preserve">UN    </v>
          </cell>
          <cell r="D1534">
            <v>135.76</v>
          </cell>
        </row>
        <row r="1535">
          <cell r="A1535">
            <v>1845</v>
          </cell>
          <cell r="B1535" t="str">
            <v xml:space="preserve">CURVA PVC PBA, JE, PB, 90 GRAUS, DN 50 / DE 60 MM, PARA REDE AGUA (NBR 10351)                                                                                                                                                                                                                                                                                                                                                                                                                             </v>
          </cell>
          <cell r="C1535" t="str">
            <v xml:space="preserve">UN    </v>
          </cell>
          <cell r="D1535">
            <v>30.43</v>
          </cell>
        </row>
        <row r="1536">
          <cell r="A1536">
            <v>1824</v>
          </cell>
          <cell r="B1536" t="str">
            <v xml:space="preserve">CURVA PVC PBA, JE, PB, 90 GRAUS, DN 75 / DE 85 MM, PARA REDE AGUA (NBR 10351)                                                                                                                                                                                                                                                                                                                                                                                                                             </v>
          </cell>
          <cell r="C1536" t="str">
            <v xml:space="preserve">UN    </v>
          </cell>
          <cell r="D1536">
            <v>71.849999999999994</v>
          </cell>
        </row>
        <row r="1537">
          <cell r="A1537">
            <v>1940</v>
          </cell>
          <cell r="B1537" t="str">
            <v xml:space="preserve">CURVA PVC 90 GRAUS, ROSCAVEL, 1 1/4", COR BRANCA, AGUA FRIA PREDIAL                                                                                                                                                                                                                                                                                                                                                                                                                                       </v>
          </cell>
          <cell r="C1537" t="str">
            <v xml:space="preserve">UN    </v>
          </cell>
          <cell r="D1537">
            <v>33.53</v>
          </cell>
        </row>
        <row r="1538">
          <cell r="A1538">
            <v>1937</v>
          </cell>
          <cell r="B1538" t="str">
            <v xml:space="preserve">CURVA PVC 90 GRAUS, ROSCAVEL, 1/2", COR BRANCA, AGUA FRIA PREDIAL                                                                                                                                                                                                                                                                                                                                                                                                                                         </v>
          </cell>
          <cell r="C1538" t="str">
            <v xml:space="preserve">UN    </v>
          </cell>
          <cell r="D1538">
            <v>5.66</v>
          </cell>
        </row>
        <row r="1539">
          <cell r="A1539">
            <v>1939</v>
          </cell>
          <cell r="B1539" t="str">
            <v xml:space="preserve">CURVA PVC 90 GRAUS, ROSCAVEL, 1", COR BRANCA, AGUA FRIA PREDIAL                                                                                                                                                                                                                                                                                                                                                                                                                                           </v>
          </cell>
          <cell r="C1539" t="str">
            <v xml:space="preserve">UN    </v>
          </cell>
          <cell r="D1539">
            <v>9.19</v>
          </cell>
        </row>
        <row r="1540">
          <cell r="A1540">
            <v>1938</v>
          </cell>
          <cell r="B1540" t="str">
            <v xml:space="preserve">CURVA PVC 90 GRAUS, ROSCAVEL, 3/4", COR BRANCA, AGUA FRIA PREDIAL                                                                                                                                                                                                                                                                                                                                                                                                                                         </v>
          </cell>
          <cell r="C1540" t="str">
            <v xml:space="preserve">UN    </v>
          </cell>
          <cell r="D1540">
            <v>6.43</v>
          </cell>
        </row>
        <row r="1541">
          <cell r="A1541">
            <v>42693</v>
          </cell>
          <cell r="B1541" t="str">
            <v xml:space="preserve">CURVA PVC, BB, JE, 45 GRAUS, DN 250 MM, PARA TUBO CORRUGADO E/OU LISO, REDE COLETORA ESGOTO                                                                                                                                                                                                                                                                                                                                                                                                               </v>
          </cell>
          <cell r="C1541" t="str">
            <v xml:space="preserve">UN    </v>
          </cell>
          <cell r="D1541">
            <v>447.43</v>
          </cell>
        </row>
        <row r="1542">
          <cell r="A1542">
            <v>42695</v>
          </cell>
          <cell r="B1542" t="str">
            <v xml:space="preserve">CURVA PVC, BB, JE, 90 GRAUS, DN 200 MM, PARA TUBO CORRUGADO E/OU LISO, REDE COLETORA ESGOTO                                                                                                                                                                                                                                                                                                                                                                                                               </v>
          </cell>
          <cell r="C1542" t="str">
            <v xml:space="preserve">UN    </v>
          </cell>
          <cell r="D1542">
            <v>312.58999999999997</v>
          </cell>
        </row>
        <row r="1543">
          <cell r="A1543">
            <v>42694</v>
          </cell>
          <cell r="B1543" t="str">
            <v xml:space="preserve">CURVA PVC, BB, JE, 90 GRAUS, DN 250 MM, PARA TUBO CORRUGADO E/OU LISO, REDE COLETORA ESGOTO                                                                                                                                                                                                                                                                                                                                                                                                               </v>
          </cell>
          <cell r="C1543" t="str">
            <v xml:space="preserve">UN    </v>
          </cell>
          <cell r="D1543">
            <v>598.75</v>
          </cell>
        </row>
        <row r="1544">
          <cell r="A1544">
            <v>20097</v>
          </cell>
          <cell r="B1544" t="str">
            <v xml:space="preserve">CURVA PVC, SERIE R, 87.30 GRAUS, CURTA, PARA PE-DE-COLUNA, DN 100 MM, PARA ESGOTO PREDIAL                                                                                                                                                                                                                                                                                                                                                                                                                 </v>
          </cell>
          <cell r="C1544" t="str">
            <v xml:space="preserve">UN    </v>
          </cell>
          <cell r="D1544">
            <v>25.96</v>
          </cell>
        </row>
        <row r="1545">
          <cell r="A1545">
            <v>20098</v>
          </cell>
          <cell r="B1545" t="str">
            <v xml:space="preserve">CURVA PVC, SERIE R, 87.30 GRAUS, CURTA, PARA PE-DE-COLUNA, DN 150 MM, PARA ESGOTO PREDIAL                                                                                                                                                                                                                                                                                                                                                                                                                 </v>
          </cell>
          <cell r="C1545" t="str">
            <v xml:space="preserve">UN    </v>
          </cell>
          <cell r="D1545">
            <v>106.1</v>
          </cell>
        </row>
        <row r="1546">
          <cell r="A1546">
            <v>20096</v>
          </cell>
          <cell r="B1546" t="str">
            <v xml:space="preserve">CURVA PVC, SERIE R, 87.30 GRAUS, CURTA, PARA PE-DE-COLUNA, DN 75 MM, PARA ESGOTO PREDIAL                                                                                                                                                                                                                                                                                                                                                                                                                  </v>
          </cell>
          <cell r="C1546" t="str">
            <v xml:space="preserve">UN    </v>
          </cell>
          <cell r="D1546">
            <v>26.87</v>
          </cell>
        </row>
        <row r="1547">
          <cell r="A1547">
            <v>1880</v>
          </cell>
          <cell r="B1547" t="str">
            <v xml:space="preserve">CURVA 135 GRAUS, DE PVC RIGIDO ROSCAVEL, DE 1", PARA ELETRODUTO                                                                                                                                                                                                                                                                                                                                                                                                                                           </v>
          </cell>
          <cell r="C1547" t="str">
            <v xml:space="preserve">UN    </v>
          </cell>
          <cell r="D1547">
            <v>4.22</v>
          </cell>
        </row>
        <row r="1548">
          <cell r="A1548">
            <v>39274</v>
          </cell>
          <cell r="B1548" t="str">
            <v xml:space="preserve">CURVA 135 GRAUS, DE PVC RIGIDO ROSCAVEL, DE 3/4", PARA ELETRODUTO                                                                                                                                                                                                                                                                                                                                                                                                                                         </v>
          </cell>
          <cell r="C1548" t="str">
            <v xml:space="preserve">UN    </v>
          </cell>
          <cell r="D1548">
            <v>3.27</v>
          </cell>
        </row>
        <row r="1549">
          <cell r="A1549">
            <v>2628</v>
          </cell>
          <cell r="B1549" t="str">
            <v xml:space="preserve">CURVA 135 GRAUS, PARA ELETRODUTO, EM ACO GALVANIZADO ELETROLITICO, DIAMETRO DE 100 MM (4")                                                                                                                                                                                                                                                                                                                                                                                                                </v>
          </cell>
          <cell r="C1549" t="str">
            <v xml:space="preserve">UN    </v>
          </cell>
          <cell r="D1549">
            <v>246.29</v>
          </cell>
        </row>
        <row r="1550">
          <cell r="A1550">
            <v>2622</v>
          </cell>
          <cell r="B1550" t="str">
            <v xml:space="preserve">CURVA 135 GRAUS, PARA ELETRODUTO, EM ACO GALVANIZADO ELETROLITICO, DIAMETRO DE 15 MM (1/2")                                                                                                                                                                                                                                                                                                                                                                                                               </v>
          </cell>
          <cell r="C1550" t="str">
            <v xml:space="preserve">UN    </v>
          </cell>
          <cell r="D1550">
            <v>5.85</v>
          </cell>
        </row>
        <row r="1551">
          <cell r="A1551">
            <v>2623</v>
          </cell>
          <cell r="B1551" t="str">
            <v xml:space="preserve">CURVA 135 GRAUS, PARA ELETRODUTO, EM ACO GALVANIZADO ELETROLITICO, DIAMETRO DE 20 MM (3/4")                                                                                                                                                                                                                                                                                                                                                                                                               </v>
          </cell>
          <cell r="C1551" t="str">
            <v xml:space="preserve">UN    </v>
          </cell>
          <cell r="D1551">
            <v>7.04</v>
          </cell>
        </row>
        <row r="1552">
          <cell r="A1552">
            <v>2624</v>
          </cell>
          <cell r="B1552" t="str">
            <v xml:space="preserve">CURVA 135 GRAUS, PARA ELETRODUTO, EM ACO GALVANIZADO ELETROLITICO, DIAMETRO DE 25 MM (1")                                                                                                                                                                                                                                                                                                                                                                                                                 </v>
          </cell>
          <cell r="C1552" t="str">
            <v xml:space="preserve">UN    </v>
          </cell>
          <cell r="D1552">
            <v>11.19</v>
          </cell>
        </row>
        <row r="1553">
          <cell r="A1553">
            <v>2625</v>
          </cell>
          <cell r="B1553" t="str">
            <v xml:space="preserve">CURVA 135 GRAUS, PARA ELETRODUTO, EM ACO GALVANIZADO ELETROLITICO, DIAMETRO DE 32 MM (1 1/4")                                                                                                                                                                                                                                                                                                                                                                                                             </v>
          </cell>
          <cell r="C1553" t="str">
            <v xml:space="preserve">UN    </v>
          </cell>
          <cell r="D1553">
            <v>23.63</v>
          </cell>
        </row>
        <row r="1554">
          <cell r="A1554">
            <v>2626</v>
          </cell>
          <cell r="B1554" t="str">
            <v xml:space="preserve">CURVA 135 GRAUS, PARA ELETRODUTO, EM ACO GALVANIZADO ELETROLITICO, DIAMETRO DE 40 MM (1 1/2")                                                                                                                                                                                                                                                                                                                                                                                                             </v>
          </cell>
          <cell r="C1554" t="str">
            <v xml:space="preserve">UN    </v>
          </cell>
          <cell r="D1554">
            <v>34.630000000000003</v>
          </cell>
        </row>
        <row r="1555">
          <cell r="A1555">
            <v>2630</v>
          </cell>
          <cell r="B1555" t="str">
            <v xml:space="preserve">CURVA 135 GRAUS, PARA ELETRODUTO, EM ACO GALVANIZADO ELETROLITICO, DIAMETRO DE 50 MM (2")                                                                                                                                                                                                                                                                                                                                                                                                                 </v>
          </cell>
          <cell r="C1555" t="str">
            <v xml:space="preserve">UN    </v>
          </cell>
          <cell r="D1555">
            <v>52.66</v>
          </cell>
        </row>
        <row r="1556">
          <cell r="A1556">
            <v>2627</v>
          </cell>
          <cell r="B1556" t="str">
            <v xml:space="preserve">CURVA 135 GRAUS, PARA ELETRODUTO, EM ACO GALVANIZADO ELETROLITICO, DIAMETRO DE 65 MM (2 1/2")                                                                                                                                                                                                                                                                                                                                                                                                             </v>
          </cell>
          <cell r="C1556" t="str">
            <v xml:space="preserve">UN    </v>
          </cell>
          <cell r="D1556">
            <v>92.77</v>
          </cell>
        </row>
        <row r="1557">
          <cell r="A1557">
            <v>2629</v>
          </cell>
          <cell r="B1557" t="str">
            <v xml:space="preserve">CURVA 135 GRAUS, PARA ELETRODUTO, EM ACO GALVANIZADO ELETROLITICO, DIAMETRO DE 80 MM (3")                                                                                                                                                                                                                                                                                                                                                                                                                 </v>
          </cell>
          <cell r="C1557" t="str">
            <v xml:space="preserve">UN    </v>
          </cell>
          <cell r="D1557">
            <v>125.47</v>
          </cell>
        </row>
        <row r="1558">
          <cell r="A1558">
            <v>12033</v>
          </cell>
          <cell r="B1558" t="str">
            <v xml:space="preserve">CURVA 180 GRAUS, DE PVC RIGIDO ROSCAVEL, DE 1 1/2", PARA ELETRODUTO                                                                                                                                                                                                                                                                                                                                                                                                                                       </v>
          </cell>
          <cell r="C1558" t="str">
            <v xml:space="preserve">UN    </v>
          </cell>
          <cell r="D1558">
            <v>13.47</v>
          </cell>
        </row>
        <row r="1559">
          <cell r="A1559">
            <v>40408</v>
          </cell>
          <cell r="B1559" t="str">
            <v xml:space="preserve">CURVA 180 GRAUS, DE PVC RIGIDO ROSCAVEL, DE 1 1/4", PARA ELETRODUTO                                                                                                                                                                                                                                                                                                                                                                                                                                       </v>
          </cell>
          <cell r="C1559" t="str">
            <v xml:space="preserve">UN    </v>
          </cell>
          <cell r="D1559">
            <v>8.85</v>
          </cell>
        </row>
        <row r="1560">
          <cell r="A1560">
            <v>40409</v>
          </cell>
          <cell r="B1560" t="str">
            <v xml:space="preserve">CURVA 180 GRAUS, DE PVC RIGIDO ROSCAVEL, DE 1/2", PARA ELETRODUTO                                                                                                                                                                                                                                                                                                                                                                                                                                         </v>
          </cell>
          <cell r="C1560" t="str">
            <v xml:space="preserve">UN    </v>
          </cell>
          <cell r="D1560">
            <v>3.13</v>
          </cell>
        </row>
        <row r="1561">
          <cell r="A1561">
            <v>39276</v>
          </cell>
          <cell r="B1561" t="str">
            <v xml:space="preserve">CURVA 180 GRAUS, DE PVC RIGIDO ROSCAVEL, DE 1", PARA ELETRODUTO                                                                                                                                                                                                                                                                                                                                                                                                                                           </v>
          </cell>
          <cell r="C1561" t="str">
            <v xml:space="preserve">UN    </v>
          </cell>
          <cell r="D1561">
            <v>7.97</v>
          </cell>
        </row>
        <row r="1562">
          <cell r="A1562">
            <v>39277</v>
          </cell>
          <cell r="B1562" t="str">
            <v xml:space="preserve">CURVA 180 GRAUS, DE PVC RIGIDO ROSCAVEL, DE 2", PARA ELETRODUTO                                                                                                                                                                                                                                                                                                                                                                                                                                           </v>
          </cell>
          <cell r="C1562" t="str">
            <v xml:space="preserve">UN    </v>
          </cell>
          <cell r="D1562">
            <v>21.52</v>
          </cell>
        </row>
        <row r="1563">
          <cell r="A1563">
            <v>12034</v>
          </cell>
          <cell r="B1563" t="str">
            <v xml:space="preserve">CURVA 180 GRAUS, DE PVC RIGIDO ROSCAVEL, DE 3/4", PARA ELETRODUTO                                                                                                                                                                                                                                                                                                                                                                                                                                         </v>
          </cell>
          <cell r="C1563" t="str">
            <v xml:space="preserve">UN    </v>
          </cell>
          <cell r="D1563">
            <v>6.1</v>
          </cell>
        </row>
        <row r="1564">
          <cell r="A1564">
            <v>39879</v>
          </cell>
          <cell r="B1564" t="str">
            <v xml:space="preserve">CURVA 45 GRAUS DE COBRE (REF 606) SEM ANEL DE SOLDA, BOLSA X BOLSA, 15 MM                                                                                                                                                                                                                                                                                                                                                                                                                                 </v>
          </cell>
          <cell r="C1564" t="str">
            <v xml:space="preserve">UN    </v>
          </cell>
          <cell r="D1564">
            <v>4.84</v>
          </cell>
        </row>
        <row r="1565">
          <cell r="A1565">
            <v>39880</v>
          </cell>
          <cell r="B1565" t="str">
            <v xml:space="preserve">CURVA 45 GRAUS DE COBRE (REF 606) SEM ANEL DE SOLDA, BOLSA X BOLSA, 22 MM                                                                                                                                                                                                                                                                                                                                                                                                                                 </v>
          </cell>
          <cell r="C1565" t="str">
            <v xml:space="preserve">UN    </v>
          </cell>
          <cell r="D1565">
            <v>10.71</v>
          </cell>
        </row>
        <row r="1566">
          <cell r="A1566">
            <v>39881</v>
          </cell>
          <cell r="B1566" t="str">
            <v xml:space="preserve">CURVA 45 GRAUS DE COBRE (REF 606) SEM ANEL DE SOLDA, BOLSA X BOLSA, 28 MM                                                                                                                                                                                                                                                                                                                                                                                                                                 </v>
          </cell>
          <cell r="C1566" t="str">
            <v xml:space="preserve">UN    </v>
          </cell>
          <cell r="D1566">
            <v>17.2</v>
          </cell>
        </row>
        <row r="1567">
          <cell r="A1567">
            <v>39882</v>
          </cell>
          <cell r="B1567" t="str">
            <v xml:space="preserve">CURVA 45 GRAUS DE COBRE (REF 606) SEM ANEL DE SOLDA, BOLSA X BOLSA, 35 MM                                                                                                                                                                                                                                                                                                                                                                                                                                 </v>
          </cell>
          <cell r="C1567" t="str">
            <v xml:space="preserve">UN    </v>
          </cell>
          <cell r="D1567">
            <v>45.3</v>
          </cell>
        </row>
        <row r="1568">
          <cell r="A1568">
            <v>39883</v>
          </cell>
          <cell r="B1568" t="str">
            <v xml:space="preserve">CURVA 45 GRAUS DE COBRE (REF 606) SEM ANEL DE SOLDA, BOLSA X BOLSA, 42 MM                                                                                                                                                                                                                                                                                                                                                                                                                                 </v>
          </cell>
          <cell r="C1568" t="str">
            <v xml:space="preserve">UN    </v>
          </cell>
          <cell r="D1568">
            <v>72.33</v>
          </cell>
        </row>
        <row r="1569">
          <cell r="A1569">
            <v>39884</v>
          </cell>
          <cell r="B1569" t="str">
            <v xml:space="preserve">CURVA 45 GRAUS DE COBRE (REF 606) SEM ANEL DE SOLDA, BOLSA X BOLSA, 54 MM                                                                                                                                                                                                                                                                                                                                                                                                                                 </v>
          </cell>
          <cell r="C1569" t="str">
            <v xml:space="preserve">UN    </v>
          </cell>
          <cell r="D1569">
            <v>107.43</v>
          </cell>
        </row>
        <row r="1570">
          <cell r="A1570">
            <v>39885</v>
          </cell>
          <cell r="B1570" t="str">
            <v xml:space="preserve">CURVA 45 GRAUS DE COBRE (REF 606) SEM ANEL DE SOLDA, BOLSA X BOLSA, 66 MM                                                                                                                                                                                                                                                                                                                                                                                                                                 </v>
          </cell>
          <cell r="C1570" t="str">
            <v xml:space="preserve">UN    </v>
          </cell>
          <cell r="D1570">
            <v>255.33</v>
          </cell>
        </row>
        <row r="1571">
          <cell r="A1571">
            <v>1777</v>
          </cell>
          <cell r="B1571" t="str">
            <v xml:space="preserve">CURVA 45 GRAUS DE FERRO GALVANIZADO, COM ROSCA BSP FEMEA, DE 1 1/2"                                                                                                                                                                                                                                                                                                                                                                                                                                       </v>
          </cell>
          <cell r="C1571" t="str">
            <v xml:space="preserve">UN    </v>
          </cell>
          <cell r="D1571">
            <v>92.31</v>
          </cell>
        </row>
        <row r="1572">
          <cell r="A1572">
            <v>1819</v>
          </cell>
          <cell r="B1572" t="str">
            <v xml:space="preserve">CURVA 45 GRAUS DE FERRO GALVANIZADO, COM ROSCA BSP FEMEA, DE 1 1/4"                                                                                                                                                                                                                                                                                                                                                                                                                                       </v>
          </cell>
          <cell r="C1572" t="str">
            <v xml:space="preserve">UN    </v>
          </cell>
          <cell r="D1572">
            <v>67.16</v>
          </cell>
        </row>
        <row r="1573">
          <cell r="A1573">
            <v>1775</v>
          </cell>
          <cell r="B1573" t="str">
            <v xml:space="preserve">CURVA 45 GRAUS DE FERRO GALVANIZADO, COM ROSCA BSP FEMEA, DE 1/2"                                                                                                                                                                                                                                                                                                                                                                                                                                         </v>
          </cell>
          <cell r="C1573" t="str">
            <v xml:space="preserve">UN    </v>
          </cell>
          <cell r="D1573">
            <v>20.079999999999998</v>
          </cell>
        </row>
        <row r="1574">
          <cell r="A1574">
            <v>1776</v>
          </cell>
          <cell r="B1574" t="str">
            <v xml:space="preserve">CURVA 45 GRAUS DE FERRO GALVANIZADO, COM ROSCA BSP FEMEA, DE 1"                                                                                                                                                                                                                                                                                                                                                                                                                                           </v>
          </cell>
          <cell r="C1574" t="str">
            <v xml:space="preserve">UN    </v>
          </cell>
          <cell r="D1574">
            <v>54.64</v>
          </cell>
        </row>
        <row r="1575">
          <cell r="A1575">
            <v>1778</v>
          </cell>
          <cell r="B1575" t="str">
            <v xml:space="preserve">CURVA 45 GRAUS DE FERRO GALVANIZADO, COM ROSCA BSP FEMEA, DE 2 1/2"                                                                                                                                                                                                                                                                                                                                                                                                                                       </v>
          </cell>
          <cell r="C1575" t="str">
            <v xml:space="preserve">UN    </v>
          </cell>
          <cell r="D1575">
            <v>223.44</v>
          </cell>
        </row>
        <row r="1576">
          <cell r="A1576">
            <v>1818</v>
          </cell>
          <cell r="B1576" t="str">
            <v xml:space="preserve">CURVA 45 GRAUS DE FERRO GALVANIZADO, COM ROSCA BSP FEMEA, DE 2"                                                                                                                                                                                                                                                                                                                                                                                                                                           </v>
          </cell>
          <cell r="C1576" t="str">
            <v xml:space="preserve">UN    </v>
          </cell>
          <cell r="D1576">
            <v>148.32</v>
          </cell>
        </row>
        <row r="1577">
          <cell r="A1577">
            <v>1820</v>
          </cell>
          <cell r="B1577" t="str">
            <v xml:space="preserve">CURVA 45 GRAUS DE FERRO GALVANIZADO, COM ROSCA BSP FEMEA, DE 3/4"                                                                                                                                                                                                                                                                                                                                                                                                                                         </v>
          </cell>
          <cell r="C1577" t="str">
            <v xml:space="preserve">UN    </v>
          </cell>
          <cell r="D1577">
            <v>29</v>
          </cell>
        </row>
        <row r="1578">
          <cell r="A1578">
            <v>1779</v>
          </cell>
          <cell r="B1578" t="str">
            <v xml:space="preserve">CURVA 45 GRAUS DE FERRO GALVANIZADO, COM ROSCA BSP FEMEA, DE 3"                                                                                                                                                                                                                                                                                                                                                                                                                                           </v>
          </cell>
          <cell r="C1578" t="str">
            <v xml:space="preserve">UN    </v>
          </cell>
          <cell r="D1578">
            <v>324.95999999999998</v>
          </cell>
        </row>
        <row r="1579">
          <cell r="A1579">
            <v>1780</v>
          </cell>
          <cell r="B1579" t="str">
            <v xml:space="preserve">CURVA 45 GRAUS DE FERRO GALVANIZADO, COM ROSCA BSP FEMEA, DE 4"                                                                                                                                                                                                                                                                                                                                                                                                                                           </v>
          </cell>
          <cell r="C1579" t="str">
            <v xml:space="preserve">UN    </v>
          </cell>
          <cell r="D1579">
            <v>669.91</v>
          </cell>
        </row>
        <row r="1580">
          <cell r="A1580">
            <v>1783</v>
          </cell>
          <cell r="B1580" t="str">
            <v xml:space="preserve">CURVA 45 GRAUS DE FERRO GALVANIZADO, COM ROSCA BSP MACHO/FEMEA, DE 1 1/2"                                                                                                                                                                                                                                                                                                                                                                                                                                 </v>
          </cell>
          <cell r="C1580" t="str">
            <v xml:space="preserve">UN    </v>
          </cell>
          <cell r="D1580">
            <v>70.83</v>
          </cell>
        </row>
        <row r="1581">
          <cell r="A1581">
            <v>1782</v>
          </cell>
          <cell r="B1581" t="str">
            <v xml:space="preserve">CURVA 45 GRAUS DE FERRO GALVANIZADO, COM ROSCA BSP MACHO/FEMEA, DE 1 1/4"                                                                                                                                                                                                                                                                                                                                                                                                                                 </v>
          </cell>
          <cell r="C1581" t="str">
            <v xml:space="preserve">UN    </v>
          </cell>
          <cell r="D1581">
            <v>56</v>
          </cell>
        </row>
        <row r="1582">
          <cell r="A1582">
            <v>1817</v>
          </cell>
          <cell r="B1582" t="str">
            <v xml:space="preserve">CURVA 45 GRAUS DE FERRO GALVANIZADO, COM ROSCA BSP MACHO/FEMEA, DE 1/2"                                                                                                                                                                                                                                                                                                                                                                                                                                   </v>
          </cell>
          <cell r="C1582" t="str">
            <v xml:space="preserve">UN    </v>
          </cell>
          <cell r="D1582">
            <v>16.690000000000001</v>
          </cell>
        </row>
        <row r="1583">
          <cell r="A1583">
            <v>1781</v>
          </cell>
          <cell r="B1583" t="str">
            <v xml:space="preserve">CURVA 45 GRAUS DE FERRO GALVANIZADO, COM ROSCA BSP MACHO/FEMEA, DE 1"                                                                                                                                                                                                                                                                                                                                                                                                                                     </v>
          </cell>
          <cell r="C1583" t="str">
            <v xml:space="preserve">UN    </v>
          </cell>
          <cell r="D1583">
            <v>36.49</v>
          </cell>
        </row>
        <row r="1584">
          <cell r="A1584">
            <v>1784</v>
          </cell>
          <cell r="B1584" t="str">
            <v xml:space="preserve">CURVA 45 GRAUS DE FERRO GALVANIZADO, COM ROSCA BSP MACHO/FEMEA, DE 2 1/2"                                                                                                                                                                                                                                                                                                                                                                                                                                 </v>
          </cell>
          <cell r="C1584" t="str">
            <v xml:space="preserve">UN    </v>
          </cell>
          <cell r="D1584">
            <v>200.01</v>
          </cell>
        </row>
        <row r="1585">
          <cell r="A1585">
            <v>1810</v>
          </cell>
          <cell r="B1585" t="str">
            <v xml:space="preserve">CURVA 45 GRAUS DE FERRO GALVANIZADO, COM ROSCA BSP MACHO/FEMEA, DE 2"                                                                                                                                                                                                                                                                                                                                                                                                                                     </v>
          </cell>
          <cell r="C1585" t="str">
            <v xml:space="preserve">UN    </v>
          </cell>
          <cell r="D1585">
            <v>110.94</v>
          </cell>
        </row>
        <row r="1586">
          <cell r="A1586">
            <v>1811</v>
          </cell>
          <cell r="B1586" t="str">
            <v xml:space="preserve">CURVA 45 GRAUS DE FERRO GALVANIZADO, COM ROSCA BSP MACHO/FEMEA, DE 3/4"                                                                                                                                                                                                                                                                                                                                                                                                                                   </v>
          </cell>
          <cell r="C1586" t="str">
            <v xml:space="preserve">UN    </v>
          </cell>
          <cell r="D1586">
            <v>24</v>
          </cell>
        </row>
        <row r="1587">
          <cell r="A1587">
            <v>1812</v>
          </cell>
          <cell r="B1587" t="str">
            <v xml:space="preserve">CURVA 45 GRAUS DE FERRO GALVANIZADO, COM ROSCA BSP MACHO/FEMEA, DE 3"                                                                                                                                                                                                                                                                                                                                                                                                                                     </v>
          </cell>
          <cell r="C1587" t="str">
            <v xml:space="preserve">UN    </v>
          </cell>
          <cell r="D1587">
            <v>280.05</v>
          </cell>
        </row>
        <row r="1588">
          <cell r="A1588">
            <v>40386</v>
          </cell>
          <cell r="B1588" t="str">
            <v xml:space="preserve">CURVA 45 GRAUS EM ACO CARBONO, SOLDAVEL, PRESSAO 3.000 LBS, DN 1 1/2"                                                                                                                                                                                                                                                                                                                                                                                                                                     </v>
          </cell>
          <cell r="C1588" t="str">
            <v xml:space="preserve">UN    </v>
          </cell>
          <cell r="D1588">
            <v>100.33</v>
          </cell>
        </row>
        <row r="1589">
          <cell r="A1589">
            <v>40384</v>
          </cell>
          <cell r="B1589" t="str">
            <v xml:space="preserve">CURVA 45 GRAUS EM ACO CARBONO, SOLDAVEL, PRESSAO 3.000 LBS, DN 1 1/4"                                                                                                                                                                                                                                                                                                                                                                                                                                     </v>
          </cell>
          <cell r="C1589" t="str">
            <v xml:space="preserve">UN    </v>
          </cell>
          <cell r="D1589">
            <v>68.69</v>
          </cell>
        </row>
        <row r="1590">
          <cell r="A1590">
            <v>40379</v>
          </cell>
          <cell r="B1590" t="str">
            <v xml:space="preserve">CURVA 45 GRAUS EM ACO CARBONO, SOLDAVEL, PRESSAO 3.000 LBS, DN 1/2"                                                                                                                                                                                                                                                                                                                                                                                                                                       </v>
          </cell>
          <cell r="C1590" t="str">
            <v xml:space="preserve">UN    </v>
          </cell>
          <cell r="D1590">
            <v>23.75</v>
          </cell>
        </row>
        <row r="1591">
          <cell r="A1591">
            <v>40423</v>
          </cell>
          <cell r="B1591" t="str">
            <v xml:space="preserve">CURVA 45 GRAUS EM ACO CARBONO, SOLDAVEL, PRESSAO 3.000 LBS, DN 1"                                                                                                                                                                                                                                                                                                                                                                                                                                         </v>
          </cell>
          <cell r="C1591" t="str">
            <v xml:space="preserve">UN    </v>
          </cell>
          <cell r="D1591">
            <v>44.94</v>
          </cell>
        </row>
        <row r="1592">
          <cell r="A1592">
            <v>40389</v>
          </cell>
          <cell r="B1592" t="str">
            <v xml:space="preserve">CURVA 45 GRAUS EM ACO CARBONO, SOLDAVEL, PRESSAO 3.000 LBS, DN 2 1/2"                                                                                                                                                                                                                                                                                                                                                                                                                                     </v>
          </cell>
          <cell r="C1592" t="str">
            <v xml:space="preserve">UN    </v>
          </cell>
          <cell r="D1592">
            <v>284.99</v>
          </cell>
        </row>
        <row r="1593">
          <cell r="A1593">
            <v>40388</v>
          </cell>
          <cell r="B1593" t="str">
            <v xml:space="preserve">CURVA 45 GRAUS EM ACO CARBONO, SOLDAVEL, PRESSAO 3.000 LBS, DN 2"                                                                                                                                                                                                                                                                                                                                                                                                                                         </v>
          </cell>
          <cell r="C1593" t="str">
            <v xml:space="preserve">UN    </v>
          </cell>
          <cell r="D1593">
            <v>142.65</v>
          </cell>
        </row>
        <row r="1594">
          <cell r="A1594">
            <v>40381</v>
          </cell>
          <cell r="B1594" t="str">
            <v xml:space="preserve">CURVA 45 GRAUS EM ACO CARBONO, SOLDAVEL, PRESSAO 3.000 LBS, DN 3/4"                                                                                                                                                                                                                                                                                                                                                                                                                                       </v>
          </cell>
          <cell r="C1594" t="str">
            <v xml:space="preserve">UN    </v>
          </cell>
          <cell r="D1594">
            <v>31.66</v>
          </cell>
        </row>
        <row r="1595">
          <cell r="A1595">
            <v>40391</v>
          </cell>
          <cell r="B1595" t="str">
            <v xml:space="preserve">CURVA 45 GRAUS EM ACO CARBONO, SOLDAVEL, PRESSAO 3.000 LBS, DN 3"                                                                                                                                                                                                                                                                                                                                                                                                                                         </v>
          </cell>
          <cell r="C1595" t="str">
            <v xml:space="preserve">UN    </v>
          </cell>
          <cell r="D1595">
            <v>739.69</v>
          </cell>
        </row>
        <row r="1596">
          <cell r="A1596">
            <v>40414</v>
          </cell>
          <cell r="B1596" t="str">
            <v xml:space="preserve">CURVA 45 GRAUS RANHURADA EM FERRO FUNDIDO, DN 50 MM (2")                                                                                                                                                                                                                                                                                                                                                                                                                                                  </v>
          </cell>
          <cell r="C1596" t="str">
            <v xml:space="preserve">UN    </v>
          </cell>
          <cell r="D1596">
            <v>20.76</v>
          </cell>
        </row>
        <row r="1597">
          <cell r="A1597">
            <v>40416</v>
          </cell>
          <cell r="B1597" t="str">
            <v xml:space="preserve">CURVA 45 GRAUS RANHURADA EM FERRO FUNDIDO, DN 65 MM (2 1/2")                                                                                                                                                                                                                                                                                                                                                                                                                                              </v>
          </cell>
          <cell r="C1597" t="str">
            <v xml:space="preserve">UN    </v>
          </cell>
          <cell r="D1597">
            <v>28.69</v>
          </cell>
        </row>
        <row r="1598">
          <cell r="A1598">
            <v>40418</v>
          </cell>
          <cell r="B1598" t="str">
            <v xml:space="preserve">CURVA 45 GRAUS RANHURADA EM FERRO FUNDIDO, DN 80 MM (3")                                                                                                                                                                                                                                                                                                                                                                                                                                                  </v>
          </cell>
          <cell r="C1598" t="str">
            <v xml:space="preserve">UN    </v>
          </cell>
          <cell r="D1598">
            <v>34.22</v>
          </cell>
        </row>
        <row r="1599">
          <cell r="A1599">
            <v>2609</v>
          </cell>
          <cell r="B1599" t="str">
            <v xml:space="preserve">CURVA 45 GRAUS, PARA ELETRODUTO, EM ACO GALVANIZADO ELETROLITICO, DIAMETRO DE 20 MM (3/4")                                                                                                                                                                                                                                                                                                                                                                                                                </v>
          </cell>
          <cell r="C1599" t="str">
            <v xml:space="preserve">UN    </v>
          </cell>
          <cell r="D1599">
            <v>5.49</v>
          </cell>
        </row>
        <row r="1600">
          <cell r="A1600">
            <v>2634</v>
          </cell>
          <cell r="B1600" t="str">
            <v xml:space="preserve">CURVA 45 GRAUS, PARA ELETRODUTO, EM ACO GALVANIZADO ELETROLITICO, DIAMETRO DE 25 MM (1")                                                                                                                                                                                                                                                                                                                                                                                                                  </v>
          </cell>
          <cell r="C1600" t="str">
            <v xml:space="preserve">UN    </v>
          </cell>
          <cell r="D1600">
            <v>7.22</v>
          </cell>
        </row>
        <row r="1601">
          <cell r="A1601">
            <v>2611</v>
          </cell>
          <cell r="B1601" t="str">
            <v xml:space="preserve">CURVA 45 GRAUS, PARA ELETRODUTO, EM ACO GALVANIZADO ELETROLITICO, DIAMETRO DE 40 MM (1 1/2")                                                                                                                                                                                                                                                                                                                                                                                                              </v>
          </cell>
          <cell r="C1601" t="str">
            <v xml:space="preserve">UN    </v>
          </cell>
          <cell r="D1601">
            <v>20.34</v>
          </cell>
        </row>
        <row r="1602">
          <cell r="A1602">
            <v>34359</v>
          </cell>
          <cell r="B1602" t="str">
            <v xml:space="preserve">CURVA 90 GRAUS DE BARRA CHATA EM ALUMINIO 3/4" X 1/4" X 300 MM                                                                                                                                                                                                                                                                                                                                                                                                                                            </v>
          </cell>
          <cell r="C1602" t="str">
            <v xml:space="preserve">UN    </v>
          </cell>
          <cell r="D1602">
            <v>11.59</v>
          </cell>
        </row>
        <row r="1603">
          <cell r="A1603">
            <v>1789</v>
          </cell>
          <cell r="B1603" t="str">
            <v xml:space="preserve">CURVA 90 GRAUS DE FERRO GALVANIZADO, COM ROSCA BSP FEMEA, DE 1 1/2"                                                                                                                                                                                                                                                                                                                                                                                                                                       </v>
          </cell>
          <cell r="C1603" t="str">
            <v xml:space="preserve">UN    </v>
          </cell>
          <cell r="D1603">
            <v>88.6</v>
          </cell>
        </row>
        <row r="1604">
          <cell r="A1604">
            <v>1788</v>
          </cell>
          <cell r="B1604" t="str">
            <v xml:space="preserve">CURVA 90 GRAUS DE FERRO GALVANIZADO, COM ROSCA BSP FEMEA, DE 1 1/4"                                                                                                                                                                                                                                                                                                                                                                                                                                       </v>
          </cell>
          <cell r="C1604" t="str">
            <v xml:space="preserve">UN    </v>
          </cell>
          <cell r="D1604">
            <v>71.02</v>
          </cell>
        </row>
        <row r="1605">
          <cell r="A1605">
            <v>1786</v>
          </cell>
          <cell r="B1605" t="str">
            <v xml:space="preserve">CURVA 90 GRAUS DE FERRO GALVANIZADO, COM ROSCA BSP FEMEA, DE 1/2"                                                                                                                                                                                                                                                                                                                                                                                                                                         </v>
          </cell>
          <cell r="C1605" t="str">
            <v xml:space="preserve">UN    </v>
          </cell>
          <cell r="D1605">
            <v>17.63</v>
          </cell>
        </row>
        <row r="1606">
          <cell r="A1606">
            <v>1787</v>
          </cell>
          <cell r="B1606" t="str">
            <v xml:space="preserve">CURVA 90 GRAUS DE FERRO GALVANIZADO, COM ROSCA BSP FEMEA, DE 1"                                                                                                                                                                                                                                                                                                                                                                                                                                           </v>
          </cell>
          <cell r="C1606" t="str">
            <v xml:space="preserve">UN    </v>
          </cell>
          <cell r="D1606">
            <v>42.22</v>
          </cell>
        </row>
        <row r="1607">
          <cell r="A1607">
            <v>1791</v>
          </cell>
          <cell r="B1607" t="str">
            <v xml:space="preserve">CURVA 90 GRAUS DE FERRO GALVANIZADO, COM ROSCA BSP FEMEA, DE 2 1/2"                                                                                                                                                                                                                                                                                                                                                                                                                                       </v>
          </cell>
          <cell r="C1607" t="str">
            <v xml:space="preserve">UN    </v>
          </cell>
          <cell r="D1607">
            <v>256.04000000000002</v>
          </cell>
        </row>
        <row r="1608">
          <cell r="A1608">
            <v>1790</v>
          </cell>
          <cell r="B1608" t="str">
            <v xml:space="preserve">CURVA 90 GRAUS DE FERRO GALVANIZADO, COM ROSCA BSP FEMEA, DE 2"                                                                                                                                                                                                                                                                                                                                                                                                                                           </v>
          </cell>
          <cell r="C1608" t="str">
            <v xml:space="preserve">UN    </v>
          </cell>
          <cell r="D1608">
            <v>147.54</v>
          </cell>
        </row>
        <row r="1609">
          <cell r="A1609">
            <v>1813</v>
          </cell>
          <cell r="B1609" t="str">
            <v xml:space="preserve">CURVA 90 GRAUS DE FERRO GALVANIZADO, COM ROSCA BSP FEMEA, DE 3/4"                                                                                                                                                                                                                                                                                                                                                                                                                                         </v>
          </cell>
          <cell r="C1609" t="str">
            <v xml:space="preserve">UN    </v>
          </cell>
          <cell r="D1609">
            <v>27.98</v>
          </cell>
        </row>
        <row r="1610">
          <cell r="A1610">
            <v>1792</v>
          </cell>
          <cell r="B1610" t="str">
            <v xml:space="preserve">CURVA 90 GRAUS DE FERRO GALVANIZADO, COM ROSCA BSP FEMEA, DE 3"                                                                                                                                                                                                                                                                                                                                                                                                                                           </v>
          </cell>
          <cell r="C1610" t="str">
            <v xml:space="preserve">UN    </v>
          </cell>
          <cell r="D1610">
            <v>345.62</v>
          </cell>
        </row>
        <row r="1611">
          <cell r="A1611">
            <v>1793</v>
          </cell>
          <cell r="B1611" t="str">
            <v xml:space="preserve">CURVA 90 GRAUS DE FERRO GALVANIZADO, COM ROSCA BSP FEMEA, DE 4"                                                                                                                                                                                                                                                                                                                                                                                                                                           </v>
          </cell>
          <cell r="C1611" t="str">
            <v xml:space="preserve">UN    </v>
          </cell>
          <cell r="D1611">
            <v>698.39</v>
          </cell>
        </row>
        <row r="1612">
          <cell r="A1612">
            <v>1809</v>
          </cell>
          <cell r="B1612" t="str">
            <v xml:space="preserve">CURVA 90 GRAUS DE FERRO GALVANIZADO, COM ROSCA BSP MACHO/FEMEA, DE 1 1/2"                                                                                                                                                                                                                                                                                                                                                                                                                                 </v>
          </cell>
          <cell r="C1612" t="str">
            <v xml:space="preserve">UN    </v>
          </cell>
          <cell r="D1612">
            <v>83.06</v>
          </cell>
        </row>
        <row r="1613">
          <cell r="A1613">
            <v>1814</v>
          </cell>
          <cell r="B1613" t="str">
            <v xml:space="preserve">CURVA 90 GRAUS DE FERRO GALVANIZADO, COM ROSCA BSP MACHO/FEMEA, DE 1 1/4"                                                                                                                                                                                                                                                                                                                                                                                                                                 </v>
          </cell>
          <cell r="C1613" t="str">
            <v xml:space="preserve">UN    </v>
          </cell>
          <cell r="D1613">
            <v>68.23</v>
          </cell>
        </row>
        <row r="1614">
          <cell r="A1614">
            <v>1803</v>
          </cell>
          <cell r="B1614" t="str">
            <v xml:space="preserve">CURVA 90 GRAUS DE FERRO GALVANIZADO, COM ROSCA BSP MACHO/FEMEA, DE 1/2"                                                                                                                                                                                                                                                                                                                                                                                                                                   </v>
          </cell>
          <cell r="C1614" t="str">
            <v xml:space="preserve">UN    </v>
          </cell>
          <cell r="D1614">
            <v>17.239999999999998</v>
          </cell>
        </row>
        <row r="1615">
          <cell r="A1615">
            <v>1805</v>
          </cell>
          <cell r="B1615" t="str">
            <v xml:space="preserve">CURVA 90 GRAUS DE FERRO GALVANIZADO, COM ROSCA BSP MACHO/FEMEA, DE 1"                                                                                                                                                                                                                                                                                                                                                                                                                                     </v>
          </cell>
          <cell r="C1615" t="str">
            <v xml:space="preserve">UN    </v>
          </cell>
          <cell r="D1615">
            <v>39.6</v>
          </cell>
        </row>
        <row r="1616">
          <cell r="A1616">
            <v>1821</v>
          </cell>
          <cell r="B1616" t="str">
            <v xml:space="preserve">CURVA 90 GRAUS DE FERRO GALVANIZADO, COM ROSCA BSP MACHO/FEMEA, DE 2 1/2"                                                                                                                                                                                                                                                                                                                                                                                                                                 </v>
          </cell>
          <cell r="C1616" t="str">
            <v xml:space="preserve">UN    </v>
          </cell>
          <cell r="D1616">
            <v>233.93</v>
          </cell>
        </row>
        <row r="1617">
          <cell r="A1617">
            <v>1806</v>
          </cell>
          <cell r="B1617" t="str">
            <v xml:space="preserve">CURVA 90 GRAUS DE FERRO GALVANIZADO, COM ROSCA BSP MACHO/FEMEA, DE 2"                                                                                                                                                                                                                                                                                                                                                                                                                                     </v>
          </cell>
          <cell r="C1617" t="str">
            <v xml:space="preserve">UN    </v>
          </cell>
          <cell r="D1617">
            <v>139.24</v>
          </cell>
        </row>
        <row r="1618">
          <cell r="A1618">
            <v>1804</v>
          </cell>
          <cell r="B1618" t="str">
            <v xml:space="preserve">CURVA 90 GRAUS DE FERRO GALVANIZADO, COM ROSCA BSP MACHO/FEMEA, DE 3/4"                                                                                                                                                                                                                                                                                                                                                                                                                                   </v>
          </cell>
          <cell r="C1618" t="str">
            <v xml:space="preserve">UN    </v>
          </cell>
          <cell r="D1618">
            <v>24.54</v>
          </cell>
        </row>
        <row r="1619">
          <cell r="A1619">
            <v>1807</v>
          </cell>
          <cell r="B1619" t="str">
            <v xml:space="preserve">CURVA 90 GRAUS DE FERRO GALVANIZADO, COM ROSCA BSP MACHO/FEMEA, DE 3"                                                                                                                                                                                                                                                                                                                                                                                                                                     </v>
          </cell>
          <cell r="C1619" t="str">
            <v xml:space="preserve">UN    </v>
          </cell>
          <cell r="D1619">
            <v>334.56</v>
          </cell>
        </row>
        <row r="1620">
          <cell r="A1620">
            <v>1808</v>
          </cell>
          <cell r="B1620" t="str">
            <v xml:space="preserve">CURVA 90 GRAUS DE FERRO GALVANIZADO, COM ROSCA BSP MACHO/FEMEA, DE 4"                                                                                                                                                                                                                                                                                                                                                                                                                                     </v>
          </cell>
          <cell r="C1620" t="str">
            <v xml:space="preserve">UN    </v>
          </cell>
          <cell r="D1620">
            <v>670.74</v>
          </cell>
        </row>
        <row r="1621">
          <cell r="A1621">
            <v>1797</v>
          </cell>
          <cell r="B1621" t="str">
            <v xml:space="preserve">CURVA 90 GRAUS DE FERRO GALVANIZADO, COM ROSCA BSP MACHO, DE 1 1/2"                                                                                                                                                                                                                                                                                                                                                                                                                                       </v>
          </cell>
          <cell r="C1621" t="str">
            <v xml:space="preserve">UN    </v>
          </cell>
          <cell r="D1621">
            <v>100.6</v>
          </cell>
        </row>
        <row r="1622">
          <cell r="A1622">
            <v>1796</v>
          </cell>
          <cell r="B1622" t="str">
            <v xml:space="preserve">CURVA 90 GRAUS DE FERRO GALVANIZADO, COM ROSCA BSP MACHO, DE 1 1/4"                                                                                                                                                                                                                                                                                                                                                                                                                                       </v>
          </cell>
          <cell r="C1622" t="str">
            <v xml:space="preserve">UN    </v>
          </cell>
          <cell r="D1622">
            <v>77.17</v>
          </cell>
        </row>
        <row r="1623">
          <cell r="A1623">
            <v>1794</v>
          </cell>
          <cell r="B1623" t="str">
            <v xml:space="preserve">CURVA 90 GRAUS DE FERRO GALVANIZADO, COM ROSCA BSP MACHO, DE 1/2"                                                                                                                                                                                                                                                                                                                                                                                                                                         </v>
          </cell>
          <cell r="C1623" t="str">
            <v xml:space="preserve">UN    </v>
          </cell>
          <cell r="D1623">
            <v>18.420000000000002</v>
          </cell>
        </row>
        <row r="1624">
          <cell r="A1624">
            <v>1816</v>
          </cell>
          <cell r="B1624" t="str">
            <v xml:space="preserve">CURVA 90 GRAUS DE FERRO GALVANIZADO, COM ROSCA BSP MACHO, DE 1"                                                                                                                                                                                                                                                                                                                                                                                                                                           </v>
          </cell>
          <cell r="C1624" t="str">
            <v xml:space="preserve">UN    </v>
          </cell>
          <cell r="D1624">
            <v>41.53</v>
          </cell>
        </row>
        <row r="1625">
          <cell r="A1625">
            <v>1815</v>
          </cell>
          <cell r="B1625" t="str">
            <v xml:space="preserve">CURVA 90 GRAUS DE FERRO GALVANIZADO, COM ROSCA BSP MACHO, DE 2 1/2"                                                                                                                                                                                                                                                                                                                                                                                                                                       </v>
          </cell>
          <cell r="C1625" t="str">
            <v xml:space="preserve">UN    </v>
          </cell>
          <cell r="D1625">
            <v>318.95999999999998</v>
          </cell>
        </row>
        <row r="1626">
          <cell r="A1626">
            <v>1798</v>
          </cell>
          <cell r="B1626" t="str">
            <v xml:space="preserve">CURVA 90 GRAUS DE FERRO GALVANIZADO, COM ROSCA BSP MACHO, DE 2"                                                                                                                                                                                                                                                                                                                                                                                                                                           </v>
          </cell>
          <cell r="C1626" t="str">
            <v xml:space="preserve">UN    </v>
          </cell>
          <cell r="D1626">
            <v>142.72</v>
          </cell>
        </row>
        <row r="1627">
          <cell r="A1627">
            <v>1795</v>
          </cell>
          <cell r="B1627" t="str">
            <v xml:space="preserve">CURVA 90 GRAUS DE FERRO GALVANIZADO, COM ROSCA BSP MACHO, DE 3/4"                                                                                                                                                                                                                                                                                                                                                                                                                                         </v>
          </cell>
          <cell r="C1627" t="str">
            <v xml:space="preserve">UN    </v>
          </cell>
          <cell r="D1627">
            <v>25.52</v>
          </cell>
        </row>
        <row r="1628">
          <cell r="A1628">
            <v>1799</v>
          </cell>
          <cell r="B1628" t="str">
            <v xml:space="preserve">CURVA 90 GRAUS DE FERRO GALVANIZADO, COM ROSCA BSP MACHO, DE 3"                                                                                                                                                                                                                                                                                                                                                                                                                                           </v>
          </cell>
          <cell r="C1628" t="str">
            <v xml:space="preserve">UN    </v>
          </cell>
          <cell r="D1628">
            <v>415.42</v>
          </cell>
        </row>
        <row r="1629">
          <cell r="A1629">
            <v>1800</v>
          </cell>
          <cell r="B1629" t="str">
            <v xml:space="preserve">CURVA 90 GRAUS DE FERRO GALVANIZADO, COM ROSCA BSP MACHO, DE 4"                                                                                                                                                                                                                                                                                                                                                                                                                                           </v>
          </cell>
          <cell r="C1629" t="str">
            <v xml:space="preserve">UN    </v>
          </cell>
          <cell r="D1629">
            <v>793.11</v>
          </cell>
        </row>
        <row r="1630">
          <cell r="A1630">
            <v>1802</v>
          </cell>
          <cell r="B1630" t="str">
            <v xml:space="preserve">CURVA 90 GRAUS DE FERRO GALVANIZADO, COM ROSCA BSP MACHO, DE 6"                                                                                                                                                                                                                                                                                                                                                                                                                                           </v>
          </cell>
          <cell r="C1630" t="str">
            <v xml:space="preserve">UN    </v>
          </cell>
          <cell r="D1630">
            <v>1983.88</v>
          </cell>
        </row>
        <row r="1631">
          <cell r="A1631">
            <v>40385</v>
          </cell>
          <cell r="B1631" t="str">
            <v xml:space="preserve">CURVA 90 GRAUS EM ACO CARBONO, RAIO CURTO, SOLDAVEL, PRESSAO 3.000 LBS, DN 1 1/2"                                                                                                                                                                                                                                                                                                                                                                                                                         </v>
          </cell>
          <cell r="C1631" t="str">
            <v xml:space="preserve">UN    </v>
          </cell>
          <cell r="D1631">
            <v>100.33</v>
          </cell>
        </row>
        <row r="1632">
          <cell r="A1632">
            <v>40383</v>
          </cell>
          <cell r="B1632" t="str">
            <v xml:space="preserve">CURVA 90 GRAUS EM ACO CARBONO, RAIO CURTO, SOLDAVEL, PRESSAO 3.000 LBS, DN 1 1/4"                                                                                                                                                                                                                                                                                                                                                                                                                         </v>
          </cell>
          <cell r="C1632" t="str">
            <v xml:space="preserve">UN    </v>
          </cell>
          <cell r="D1632">
            <v>68.69</v>
          </cell>
        </row>
        <row r="1633">
          <cell r="A1633">
            <v>40378</v>
          </cell>
          <cell r="B1633" t="str">
            <v xml:space="preserve">CURVA 90 GRAUS EM ACO CARBONO, RAIO CURTO, SOLDAVEL, PRESSAO 3.000 LBS, DN 1/2"                                                                                                                                                                                                                                                                                                                                                                                                                           </v>
          </cell>
          <cell r="C1633" t="str">
            <v xml:space="preserve">UN    </v>
          </cell>
          <cell r="D1633">
            <v>23.75</v>
          </cell>
        </row>
        <row r="1634">
          <cell r="A1634">
            <v>40382</v>
          </cell>
          <cell r="B1634" t="str">
            <v xml:space="preserve">CURVA 90 GRAUS EM ACO CARBONO, RAIO CURTO, SOLDAVEL, PRESSAO 3.000 LBS, DN 1"                                                                                                                                                                                                                                                                                                                                                                                                                             </v>
          </cell>
          <cell r="C1634" t="str">
            <v xml:space="preserve">UN    </v>
          </cell>
          <cell r="D1634">
            <v>44.94</v>
          </cell>
        </row>
        <row r="1635">
          <cell r="A1635">
            <v>40422</v>
          </cell>
          <cell r="B1635" t="str">
            <v xml:space="preserve">CURVA 90 GRAUS EM ACO CARBONO, RAIO CURTO, SOLDAVEL, PRESSAO 3.000 LBS, DN 2 1/2"                                                                                                                                                                                                                                                                                                                                                                                                                         </v>
          </cell>
          <cell r="C1635" t="str">
            <v xml:space="preserve">UN    </v>
          </cell>
          <cell r="D1635">
            <v>306.14</v>
          </cell>
        </row>
        <row r="1636">
          <cell r="A1636">
            <v>40387</v>
          </cell>
          <cell r="B1636" t="str">
            <v xml:space="preserve">CURVA 90 GRAUS EM ACO CARBONO, RAIO CURTO, SOLDAVEL, PRESSAO 3.000 LBS, DN 2"                                                                                                                                                                                                                                                                                                                                                                                                                             </v>
          </cell>
          <cell r="C1636" t="str">
            <v xml:space="preserve">UN    </v>
          </cell>
          <cell r="D1636">
            <v>155.88</v>
          </cell>
        </row>
        <row r="1637">
          <cell r="A1637">
            <v>40380</v>
          </cell>
          <cell r="B1637" t="str">
            <v xml:space="preserve">CURVA 90 GRAUS EM ACO CARBONO, RAIO CURTO, SOLDAVEL, PRESSAO 3.000 LBS, DN 3/4"                                                                                                                                                                                                                                                                                                                                                                                                                           </v>
          </cell>
          <cell r="C1637" t="str">
            <v xml:space="preserve">UN    </v>
          </cell>
          <cell r="D1637">
            <v>31.66</v>
          </cell>
        </row>
        <row r="1638">
          <cell r="A1638">
            <v>40390</v>
          </cell>
          <cell r="B1638" t="str">
            <v xml:space="preserve">CURVA 90 GRAUS EM ACO CARBONO, RAIO CURTO, SOLDAVEL, PRESSAO 3.000 LBS, DN 3"                                                                                                                                                                                                                                                                                                                                                                                                                             </v>
          </cell>
          <cell r="C1638" t="str">
            <v xml:space="preserve">UN    </v>
          </cell>
          <cell r="D1638">
            <v>644.77</v>
          </cell>
        </row>
        <row r="1639">
          <cell r="A1639">
            <v>40413</v>
          </cell>
          <cell r="B1639" t="str">
            <v xml:space="preserve">CURVA 90 GRAUS RANHURADA EM FERRO FUNDIDO, DN 50 MM (2")                                                                                                                                                                                                                                                                                                                                                                                                                                                  </v>
          </cell>
          <cell r="C1639" t="str">
            <v xml:space="preserve">UN    </v>
          </cell>
          <cell r="D1639">
            <v>22.55</v>
          </cell>
        </row>
        <row r="1640">
          <cell r="A1640">
            <v>40415</v>
          </cell>
          <cell r="B1640" t="str">
            <v xml:space="preserve">CURVA 90 GRAUS RANHURADA EM FERRO FUNDIDO, DN 65 MM (2 1/2")                                                                                                                                                                                                                                                                                                                                                                                                                                              </v>
          </cell>
          <cell r="C1640" t="str">
            <v xml:space="preserve">UN    </v>
          </cell>
          <cell r="D1640">
            <v>32.130000000000003</v>
          </cell>
        </row>
        <row r="1641">
          <cell r="A1641">
            <v>40417</v>
          </cell>
          <cell r="B1641" t="str">
            <v xml:space="preserve">CURVA 90 GRAUS RANHURADA EM FERRO FUNDIDO, DN 80 MM (3")                                                                                                                                                                                                                                                                                                                                                                                                                                                  </v>
          </cell>
          <cell r="C1641" t="str">
            <v xml:space="preserve">UN    </v>
          </cell>
          <cell r="D1641">
            <v>37.9</v>
          </cell>
        </row>
        <row r="1642">
          <cell r="A1642">
            <v>39271</v>
          </cell>
          <cell r="B1642" t="str">
            <v xml:space="preserve">CURVA 90 GRAUS, CURTA, DE PVC RIGIDO ROSCAVEL, DE 1/2", PARA ELETRODUTO                                                                                                                                                                                                                                                                                                                                                                                                                                   </v>
          </cell>
          <cell r="C1642" t="str">
            <v xml:space="preserve">UN    </v>
          </cell>
          <cell r="D1642">
            <v>2.71</v>
          </cell>
        </row>
        <row r="1643">
          <cell r="A1643">
            <v>39273</v>
          </cell>
          <cell r="B1643" t="str">
            <v xml:space="preserve">CURVA 90 GRAUS, CURTA, DE PVC RIGIDO ROSCAVEL, DE 1", PARA ELETRODUTO                                                                                                                                                                                                                                                                                                                                                                                                                                     </v>
          </cell>
          <cell r="C1643" t="str">
            <v xml:space="preserve">UN    </v>
          </cell>
          <cell r="D1643">
            <v>4.5999999999999996</v>
          </cell>
        </row>
        <row r="1644">
          <cell r="A1644">
            <v>39272</v>
          </cell>
          <cell r="B1644" t="str">
            <v xml:space="preserve">CURVA 90 GRAUS, CURTA, DE PVC RIGIDO ROSCAVEL, DE 3/4", PARA ELETRODUTO                                                                                                                                                                                                                                                                                                                                                                                                                                   </v>
          </cell>
          <cell r="C1644" t="str">
            <v xml:space="preserve">UN    </v>
          </cell>
          <cell r="D1644">
            <v>3.33</v>
          </cell>
        </row>
        <row r="1645">
          <cell r="A1645">
            <v>1875</v>
          </cell>
          <cell r="B1645" t="str">
            <v xml:space="preserve">CURVA 90 GRAUS, LONGA, DE PVC RIGIDO ROSCAVEL, DE 1 1/2", PARA ELETRODUTO                                                                                                                                                                                                                                                                                                                                                                                                                                 </v>
          </cell>
          <cell r="C1645" t="str">
            <v xml:space="preserve">UN    </v>
          </cell>
          <cell r="D1645">
            <v>7.36</v>
          </cell>
        </row>
        <row r="1646">
          <cell r="A1646">
            <v>1874</v>
          </cell>
          <cell r="B1646" t="str">
            <v xml:space="preserve">CURVA 90 GRAUS, LONGA, DE PVC RIGIDO ROSCAVEL, DE 1 1/4", PARA ELETRODUTO                                                                                                                                                                                                                                                                                                                                                                                                                                 </v>
          </cell>
          <cell r="C1646" t="str">
            <v xml:space="preserve">UN    </v>
          </cell>
          <cell r="D1646">
            <v>6.08</v>
          </cell>
        </row>
        <row r="1647">
          <cell r="A1647">
            <v>1870</v>
          </cell>
          <cell r="B1647" t="str">
            <v xml:space="preserve">CURVA 90 GRAUS, LONGA, DE PVC RIGIDO ROSCAVEL, DE 1/2", PARA ELETRODUTO                                                                                                                                                                                                                                                                                                                                                                                                                                   </v>
          </cell>
          <cell r="C1647" t="str">
            <v xml:space="preserve">UN    </v>
          </cell>
          <cell r="D1647">
            <v>3.51</v>
          </cell>
        </row>
        <row r="1648">
          <cell r="A1648">
            <v>1884</v>
          </cell>
          <cell r="B1648" t="str">
            <v xml:space="preserve">CURVA 90 GRAUS, LONGA, DE PVC RIGIDO ROSCAVEL, DE 1", PARA ELETRODUTO                                                                                                                                                                                                                                                                                                                                                                                                                                     </v>
          </cell>
          <cell r="C1648" t="str">
            <v xml:space="preserve">UN    </v>
          </cell>
          <cell r="D1648">
            <v>5.39</v>
          </cell>
        </row>
        <row r="1649">
          <cell r="A1649">
            <v>1887</v>
          </cell>
          <cell r="B1649" t="str">
            <v xml:space="preserve">CURVA 90 GRAUS, LONGA, DE PVC RIGIDO ROSCAVEL, DE 2 1/2", PARA ELETRODUTO                                                                                                                                                                                                                                                                                                                                                                                                                                 </v>
          </cell>
          <cell r="C1649" t="str">
            <v xml:space="preserve">UN    </v>
          </cell>
          <cell r="D1649">
            <v>30.52</v>
          </cell>
        </row>
        <row r="1650">
          <cell r="A1650">
            <v>1876</v>
          </cell>
          <cell r="B1650" t="str">
            <v xml:space="preserve">CURVA 90 GRAUS, LONGA, DE PVC RIGIDO ROSCAVEL, DE 2", PARA ELETRODUTO                                                                                                                                                                                                                                                                                                                                                                                                                                     </v>
          </cell>
          <cell r="C1650" t="str">
            <v xml:space="preserve">UN    </v>
          </cell>
          <cell r="D1650">
            <v>11.96</v>
          </cell>
        </row>
        <row r="1651">
          <cell r="A1651">
            <v>1879</v>
          </cell>
          <cell r="B1651" t="str">
            <v xml:space="preserve">CURVA 90 GRAUS, LONGA, DE PVC RIGIDO ROSCAVEL, DE 3/4", PARA ELETRODUTO                                                                                                                                                                                                                                                                                                                                                                                                                                   </v>
          </cell>
          <cell r="C1651" t="str">
            <v xml:space="preserve">UN    </v>
          </cell>
          <cell r="D1651">
            <v>3.56</v>
          </cell>
        </row>
        <row r="1652">
          <cell r="A1652">
            <v>1877</v>
          </cell>
          <cell r="B1652" t="str">
            <v xml:space="preserve">CURVA 90 GRAUS, LONGA, DE PVC RIGIDO ROSCAVEL, DE 3", PARA ELETRODUTO                                                                                                                                                                                                                                                                                                                                                                                                                                     </v>
          </cell>
          <cell r="C1652" t="str">
            <v xml:space="preserve">UN    </v>
          </cell>
          <cell r="D1652">
            <v>30.56</v>
          </cell>
        </row>
        <row r="1653">
          <cell r="A1653">
            <v>1878</v>
          </cell>
          <cell r="B1653" t="str">
            <v xml:space="preserve">CURVA 90 GRAUS, LONGA, DE PVC RIGIDO ROSCAVEL, DE 4", PARA ELETRODUTO                                                                                                                                                                                                                                                                                                                                                                                                                                     </v>
          </cell>
          <cell r="C1653" t="str">
            <v xml:space="preserve">UN    </v>
          </cell>
          <cell r="D1653">
            <v>61.39</v>
          </cell>
        </row>
        <row r="1654">
          <cell r="A1654">
            <v>2621</v>
          </cell>
          <cell r="B1654" t="str">
            <v xml:space="preserve">CURVA 90 GRAUS, PARA ELETRODUTO, EM ACO GALVANIZADO ELETROLITICO, DIAMETRO DE 100 MM (4")                                                                                                                                                                                                                                                                                                                                                                                                                 </v>
          </cell>
          <cell r="C1654" t="str">
            <v xml:space="preserve">UN    </v>
          </cell>
          <cell r="D1654">
            <v>174.01</v>
          </cell>
        </row>
        <row r="1655">
          <cell r="A1655">
            <v>2616</v>
          </cell>
          <cell r="B1655" t="str">
            <v xml:space="preserve">CURVA 90 GRAUS, PARA ELETRODUTO, EM ACO GALVANIZADO ELETROLITICO, DIAMETRO DE 15 MM (1/2")                                                                                                                                                                                                                                                                                                                                                                                                                </v>
          </cell>
          <cell r="C1655" t="str">
            <v xml:space="preserve">UN    </v>
          </cell>
          <cell r="D1655">
            <v>4.92</v>
          </cell>
        </row>
        <row r="1656">
          <cell r="A1656">
            <v>2633</v>
          </cell>
          <cell r="B1656" t="str">
            <v xml:space="preserve">CURVA 90 GRAUS, PARA ELETRODUTO, EM ACO GALVANIZADO ELETROLITICO, DIAMETRO DE 20 MM (3/4")                                                                                                                                                                                                                                                                                                                                                                                                                </v>
          </cell>
          <cell r="C1656" t="str">
            <v xml:space="preserve">UN    </v>
          </cell>
          <cell r="D1656">
            <v>5.57</v>
          </cell>
        </row>
        <row r="1657">
          <cell r="A1657">
            <v>2617</v>
          </cell>
          <cell r="B1657" t="str">
            <v xml:space="preserve">CURVA 90 GRAUS, PARA ELETRODUTO, EM ACO GALVANIZADO ELETROLITICO, DIAMETRO DE 25 MM (1")                                                                                                                                                                                                                                                                                                                                                                                                                  </v>
          </cell>
          <cell r="C1657" t="str">
            <v xml:space="preserve">UN    </v>
          </cell>
          <cell r="D1657">
            <v>7.57</v>
          </cell>
        </row>
        <row r="1658">
          <cell r="A1658">
            <v>2618</v>
          </cell>
          <cell r="B1658" t="str">
            <v xml:space="preserve">CURVA 90 GRAUS, PARA ELETRODUTO, EM ACO GALVANIZADO ELETROLITICO, DIAMETRO DE 32 MM (1 1/4")                                                                                                                                                                                                                                                                                                                                                                                                              </v>
          </cell>
          <cell r="C1658" t="str">
            <v xml:space="preserve">UN    </v>
          </cell>
          <cell r="D1658">
            <v>17.23</v>
          </cell>
        </row>
        <row r="1659">
          <cell r="A1659">
            <v>2632</v>
          </cell>
          <cell r="B1659" t="str">
            <v xml:space="preserve">CURVA 90 GRAUS, PARA ELETRODUTO, EM ACO GALVANIZADO ELETROLITICO, DIAMETRO DE 40 MM (1 1/2")                                                                                                                                                                                                                                                                                                                                                                                                              </v>
          </cell>
          <cell r="C1659" t="str">
            <v xml:space="preserve">UN    </v>
          </cell>
          <cell r="D1659">
            <v>21.02</v>
          </cell>
        </row>
        <row r="1660">
          <cell r="A1660">
            <v>2631</v>
          </cell>
          <cell r="B1660" t="str">
            <v xml:space="preserve">CURVA 90 GRAUS, PARA ELETRODUTO, EM ACO GALVANIZADO ELETROLITICO, DIAMETRO DE 50 MM (2")                                                                                                                                                                                                                                                                                                                                                                                                                  </v>
          </cell>
          <cell r="C1660" t="str">
            <v xml:space="preserve">UN    </v>
          </cell>
          <cell r="D1660">
            <v>30.86</v>
          </cell>
        </row>
        <row r="1661">
          <cell r="A1661">
            <v>2619</v>
          </cell>
          <cell r="B1661" t="str">
            <v xml:space="preserve">CURVA 90 GRAUS, PARA ELETRODUTO, EM ACO GALVANIZADO ELETROLITICO, DIAMETRO DE 65 MM (2 1/2")                                                                                                                                                                                                                                                                                                                                                                                                              </v>
          </cell>
          <cell r="C1661" t="str">
            <v xml:space="preserve">UN    </v>
          </cell>
          <cell r="D1661">
            <v>78.150000000000006</v>
          </cell>
        </row>
        <row r="1662">
          <cell r="A1662">
            <v>2620</v>
          </cell>
          <cell r="B1662" t="str">
            <v xml:space="preserve">CURVA 90 GRAUS, PARA ELETRODUTO, EM ACO GALVANIZADO ELETROLITICO, DIAMETRO DE 80 MM (3")                                                                                                                                                                                                                                                                                                                                                                                                                  </v>
          </cell>
          <cell r="C1662" t="str">
            <v xml:space="preserve">UN    </v>
          </cell>
          <cell r="D1662">
            <v>102.6</v>
          </cell>
        </row>
        <row r="1663">
          <cell r="A1663">
            <v>44472</v>
          </cell>
          <cell r="B1663" t="str">
            <v xml:space="preserve">DENTE PARA  FRESADORA                                                                                                                                                                                                                                                                                                                                                                                                                                                                                     </v>
          </cell>
          <cell r="C1663" t="str">
            <v xml:space="preserve">UN    </v>
          </cell>
          <cell r="D1663">
            <v>48.87</v>
          </cell>
        </row>
        <row r="1664">
          <cell r="A1664">
            <v>38369</v>
          </cell>
          <cell r="B1664" t="str">
            <v xml:space="preserve">DESEMPENADEIRA DE ACO DENTADA 12 X *25* CM, DENTES 8 X 8 MM, CABO FECHADO DE MADEIRA                                                                                                                                                                                                                                                                                                                                                                                                                      </v>
          </cell>
          <cell r="C1664" t="str">
            <v xml:space="preserve">UN    </v>
          </cell>
          <cell r="D1664">
            <v>17</v>
          </cell>
        </row>
        <row r="1665">
          <cell r="A1665">
            <v>38370</v>
          </cell>
          <cell r="B1665" t="str">
            <v xml:space="preserve">DESEMPENADEIRA DE ACO LISA 12 X *25* CM COM CABO FECHADO DE MADEIRA                                                                                                                                                                                                                                                                                                                                                                                                                                       </v>
          </cell>
          <cell r="C1665" t="str">
            <v xml:space="preserve">UN    </v>
          </cell>
          <cell r="D1665">
            <v>17</v>
          </cell>
        </row>
        <row r="1666">
          <cell r="A1666">
            <v>38372</v>
          </cell>
          <cell r="B1666" t="str">
            <v xml:space="preserve">DESEMPENADEIRA PLASTICA LISA *14 X 27* CM                                                                                                                                                                                                                                                                                                                                                                                                                                                                 </v>
          </cell>
          <cell r="C1666" t="str">
            <v xml:space="preserve">UN    </v>
          </cell>
          <cell r="D1666">
            <v>19.010000000000002</v>
          </cell>
        </row>
        <row r="1667">
          <cell r="A1667">
            <v>2357</v>
          </cell>
          <cell r="B1667" t="str">
            <v xml:space="preserve">DESENHISTA COPISTA (HORISTA)                                                                                                                                                                                                                                                                                                                                                                                                                                                                              </v>
          </cell>
          <cell r="C1667" t="str">
            <v xml:space="preserve">H     </v>
          </cell>
          <cell r="D1667">
            <v>11.26</v>
          </cell>
        </row>
        <row r="1668">
          <cell r="A1668">
            <v>40806</v>
          </cell>
          <cell r="B1668" t="str">
            <v xml:space="preserve">DESENHISTA COPISTA (MENSALISTA)                                                                                                                                                                                                                                                                                                                                                                                                                                                                           </v>
          </cell>
          <cell r="C1668" t="str">
            <v xml:space="preserve">MES   </v>
          </cell>
          <cell r="D1668">
            <v>1972.9</v>
          </cell>
        </row>
        <row r="1669">
          <cell r="A1669">
            <v>2355</v>
          </cell>
          <cell r="B1669" t="str">
            <v xml:space="preserve">DESENHISTA DETALHISTA (HORISTA)                                                                                                                                                                                                                                                                                                                                                                                                                                                                           </v>
          </cell>
          <cell r="C1669" t="str">
            <v xml:space="preserve">H     </v>
          </cell>
          <cell r="D1669">
            <v>34.22</v>
          </cell>
        </row>
        <row r="1670">
          <cell r="A1670">
            <v>40805</v>
          </cell>
          <cell r="B1670" t="str">
            <v xml:space="preserve">DESENHISTA DETALHISTA (MENSALISTA)                                                                                                                                                                                                                                                                                                                                                                                                                                                                        </v>
          </cell>
          <cell r="C1670" t="str">
            <v xml:space="preserve">MES   </v>
          </cell>
          <cell r="D1670">
            <v>5988.7</v>
          </cell>
        </row>
        <row r="1671">
          <cell r="A1671">
            <v>2358</v>
          </cell>
          <cell r="B1671" t="str">
            <v xml:space="preserve">DESENHISTA PROJETISTA (HORISTA)                                                                                                                                                                                                                                                                                                                                                                                                                                                                           </v>
          </cell>
          <cell r="C1671" t="str">
            <v xml:space="preserve">H     </v>
          </cell>
          <cell r="D1671">
            <v>18.12</v>
          </cell>
        </row>
        <row r="1672">
          <cell r="A1672">
            <v>40807</v>
          </cell>
          <cell r="B1672" t="str">
            <v xml:space="preserve">DESENHISTA PROJETISTA (MENSALISTA)                                                                                                                                                                                                                                                                                                                                                                                                                                                                        </v>
          </cell>
          <cell r="C1672" t="str">
            <v xml:space="preserve">MES   </v>
          </cell>
          <cell r="D1672">
            <v>3172.3</v>
          </cell>
        </row>
        <row r="1673">
          <cell r="A1673">
            <v>2359</v>
          </cell>
          <cell r="B1673" t="str">
            <v xml:space="preserve">DESENHISTA TECNICO AUXILIAR (HORISTA)                                                                                                                                                                                                                                                                                                                                                                                                                                                                     </v>
          </cell>
          <cell r="C1673" t="str">
            <v xml:space="preserve">H     </v>
          </cell>
          <cell r="D1673">
            <v>15.29</v>
          </cell>
        </row>
        <row r="1674">
          <cell r="A1674">
            <v>40808</v>
          </cell>
          <cell r="B1674" t="str">
            <v xml:space="preserve">DESENHISTA TECNICO AUXILIAR (MENSALISTA)                                                                                                                                                                                                                                                                                                                                                                                                                                                                  </v>
          </cell>
          <cell r="C1674" t="str">
            <v xml:space="preserve">MES   </v>
          </cell>
          <cell r="D1674">
            <v>2678.93</v>
          </cell>
        </row>
        <row r="1675">
          <cell r="A1675">
            <v>44330</v>
          </cell>
          <cell r="B1675" t="str">
            <v xml:space="preserve">DESINFETANTE PRONTO USO                                                                                                                                                                                                                                                                                                                                                                                                                                                                                   </v>
          </cell>
          <cell r="C1675" t="str">
            <v xml:space="preserve">L     </v>
          </cell>
          <cell r="D1675">
            <v>9.86</v>
          </cell>
        </row>
        <row r="1676">
          <cell r="A1676">
            <v>43144</v>
          </cell>
          <cell r="B1676" t="str">
            <v xml:space="preserve">DESMOLDANTE PARA CONCRETO ESTAMPADO                                                                                                                                                                                                                                                                                                                                                                                                                                                                       </v>
          </cell>
          <cell r="C1676" t="str">
            <v xml:space="preserve">KG    </v>
          </cell>
          <cell r="D1676">
            <v>40.92</v>
          </cell>
        </row>
        <row r="1677">
          <cell r="A1677">
            <v>39397</v>
          </cell>
          <cell r="B1677" t="str">
            <v xml:space="preserve">DESMOLDANTE PARA FORMAS METALICAS A BASE DE OLEO VEGETAL                                                                                                                                                                                                                                                                                                                                                                                                                                                  </v>
          </cell>
          <cell r="C1677" t="str">
            <v xml:space="preserve">L     </v>
          </cell>
          <cell r="D1677">
            <v>18.649999999999999</v>
          </cell>
        </row>
        <row r="1678">
          <cell r="A1678">
            <v>2692</v>
          </cell>
          <cell r="B1678" t="str">
            <v xml:space="preserve">DESMOLDANTE PROTETOR PARA FORMAS DE MADEIRA, DE BASE OLEOSA EMULSIONADA EM AGUA                                                                                                                                                                                                                                                                                                                                                                                                                           </v>
          </cell>
          <cell r="C1678" t="str">
            <v xml:space="preserve">L     </v>
          </cell>
          <cell r="D1678">
            <v>7.52</v>
          </cell>
        </row>
        <row r="1679">
          <cell r="A1679">
            <v>44329</v>
          </cell>
          <cell r="B1679" t="str">
            <v xml:space="preserve">DETERGENTE NEUTRO USO GERAL, CONCENTRADO                                                                                                                                                                                                                                                                                                                                                                                                                                                                  </v>
          </cell>
          <cell r="C1679" t="str">
            <v xml:space="preserve">L     </v>
          </cell>
          <cell r="D1679">
            <v>12.93</v>
          </cell>
        </row>
        <row r="1680">
          <cell r="A1680">
            <v>5318</v>
          </cell>
          <cell r="B1680" t="str">
            <v xml:space="preserve">DILUENTE AGUARRAS                                                                                                                                                                                                                                                                                                                                                                                                                                                                                         </v>
          </cell>
          <cell r="C1680" t="str">
            <v xml:space="preserve">L     </v>
          </cell>
          <cell r="D1680">
            <v>20.9</v>
          </cell>
        </row>
        <row r="1681">
          <cell r="A1681">
            <v>5330</v>
          </cell>
          <cell r="B1681" t="str">
            <v xml:space="preserve">DILUENTE EPOXI                                                                                                                                                                                                                                                                                                                                                                                                                                                                                            </v>
          </cell>
          <cell r="C1681" t="str">
            <v xml:space="preserve">L     </v>
          </cell>
          <cell r="D1681">
            <v>47.64</v>
          </cell>
        </row>
        <row r="1682">
          <cell r="A1682">
            <v>44532</v>
          </cell>
          <cell r="B1682" t="str">
            <v xml:space="preserve">DISCO DE BORRACHA PARA LIXADEIRA RIGIDO 7 " COM ARRUELA  CENTRAL                                                                                                                                                                                                                                                                                                                                                                                                                                          </v>
          </cell>
          <cell r="C1682" t="str">
            <v xml:space="preserve">UN    </v>
          </cell>
          <cell r="D1682">
            <v>33.6</v>
          </cell>
        </row>
        <row r="1683">
          <cell r="A1683">
            <v>44531</v>
          </cell>
          <cell r="B1683" t="str">
            <v xml:space="preserve">DISCO DE CORTE DIAMANTADO SEGMENTADO DIAMETRO DE 180 MM PARA ESMERILHADEIRA  7 "                                                                                                                                                                                                                                                                                                                                                                                                                          </v>
          </cell>
          <cell r="C1683" t="str">
            <v xml:space="preserve">UN    </v>
          </cell>
          <cell r="D1683">
            <v>106.8</v>
          </cell>
        </row>
        <row r="1684">
          <cell r="A1684">
            <v>38140</v>
          </cell>
          <cell r="B1684" t="str">
            <v xml:space="preserve">DISCO DE CORTE DIAMANTADO SEGMENTADO PARA CONCRETO, DIAMETRO DE 110 MM, FURO DE 20 MM                                                                                                                                                                                                                                                                                                                                                                                                                     </v>
          </cell>
          <cell r="C1684" t="str">
            <v xml:space="preserve">UN    </v>
          </cell>
          <cell r="D1684">
            <v>25.9</v>
          </cell>
        </row>
        <row r="1685">
          <cell r="A1685">
            <v>13887</v>
          </cell>
          <cell r="B1685" t="str">
            <v xml:space="preserve">DISCO DE CORTE DIAMANTADO SEGMENTADO PARA CONCRETO, DIAMETRO DE 350 MM, FURO DE 1 " (14 X 1 ")                                                                                                                                                                                                                                                                                                                                                                                                            </v>
          </cell>
          <cell r="C1685" t="str">
            <v xml:space="preserve">UN    </v>
          </cell>
          <cell r="D1685">
            <v>613.20000000000005</v>
          </cell>
        </row>
        <row r="1686">
          <cell r="A1686">
            <v>44495</v>
          </cell>
          <cell r="B1686" t="str">
            <v xml:space="preserve">DISCO DE CORTE PARA METAL COM DUAS TELAS 12 X 1/8 X 3/4 "  (300 X 3,2 X 19,05 MM)                                                                                                                                                                                                                                                                                                                                                                                                                         </v>
          </cell>
          <cell r="C1686" t="str">
            <v xml:space="preserve">UN    </v>
          </cell>
          <cell r="D1686">
            <v>27.29</v>
          </cell>
        </row>
        <row r="1687">
          <cell r="A1687">
            <v>44533</v>
          </cell>
          <cell r="B1687" t="str">
            <v xml:space="preserve">DISCO DE DESBASTE PARA METAL FERROSO EM GERAL, COM TRES TELAS,  9 X 1/4 X 7/8 " ( 228,6 X 6,4 X 22,2 MM)                                                                                                                                                                                                                                                                                                                                                                                                  </v>
          </cell>
          <cell r="C1687" t="str">
            <v xml:space="preserve">UN    </v>
          </cell>
          <cell r="D1687">
            <v>25.78</v>
          </cell>
        </row>
        <row r="1688">
          <cell r="A1688">
            <v>44534</v>
          </cell>
          <cell r="B1688" t="str">
            <v xml:space="preserve">DISCO DE LIXA PARA METAL, DIAMETRO = 180 MM, GRAO  120                                                                                                                                                                                                                                                                                                                                                                                                                                                    </v>
          </cell>
          <cell r="C1688" t="str">
            <v xml:space="preserve">UN    </v>
          </cell>
          <cell r="D1688">
            <v>6.72</v>
          </cell>
        </row>
        <row r="1689">
          <cell r="A1689">
            <v>34544</v>
          </cell>
          <cell r="B1689" t="str">
            <v xml:space="preserve">DISJUNTOR  TERMOMAGNETICO TRIPOLAR 3 X 400 A / ICC - 25 KA                                                                                                                                                                                                                                                                                                                                                                                                                                                </v>
          </cell>
          <cell r="C1689" t="str">
            <v xml:space="preserve">UN    </v>
          </cell>
          <cell r="D1689">
            <v>1522.06</v>
          </cell>
        </row>
        <row r="1690">
          <cell r="A1690">
            <v>34729</v>
          </cell>
          <cell r="B1690" t="str">
            <v xml:space="preserve">DISJUNTOR TERMOMAGNETICO AJUSTAVEL, TRIPOLAR DE 100 ATE 250A, CAPACIDADE DE INTERRUPCAO DE 35KA                                                                                                                                                                                                                                                                                                                                                                                                           </v>
          </cell>
          <cell r="C1690" t="str">
            <v xml:space="preserve">UN    </v>
          </cell>
          <cell r="D1690">
            <v>1197.3399999999999</v>
          </cell>
        </row>
        <row r="1691">
          <cell r="A1691">
            <v>34734</v>
          </cell>
          <cell r="B1691" t="str">
            <v xml:space="preserve">DISJUNTOR TERMOMAGNETICO AJUSTAVEL, TRIPOLAR DE 300 ATE 400A, CAPACIDADE DE INTERRUPCAO DE 35KA                                                                                                                                                                                                                                                                                                                                                                                                           </v>
          </cell>
          <cell r="C1691" t="str">
            <v xml:space="preserve">UN    </v>
          </cell>
          <cell r="D1691">
            <v>1853.86</v>
          </cell>
        </row>
        <row r="1692">
          <cell r="A1692">
            <v>34738</v>
          </cell>
          <cell r="B1692" t="str">
            <v xml:space="preserve">DISJUNTOR TERMOMAGNETICO AJUSTAVEL, TRIPOLAR DE 450 ATE 600A, CAPACIDADE DE INTERRUPCAO DE 35KA                                                                                                                                                                                                                                                                                                                                                                                                           </v>
          </cell>
          <cell r="C1692" t="str">
            <v xml:space="preserve">UN    </v>
          </cell>
          <cell r="D1692">
            <v>4331.21</v>
          </cell>
        </row>
        <row r="1693">
          <cell r="A1693">
            <v>34623</v>
          </cell>
          <cell r="B1693" t="str">
            <v xml:space="preserve">DISJUNTOR TERMOMAGNETICO PARA TRILHO DIN (IEC), BIPOLAR, 40 - 50 A                                                                                                                                                                                                                                                                                                                                                                                                                                        </v>
          </cell>
          <cell r="C1693" t="str">
            <v xml:space="preserve">UN    </v>
          </cell>
          <cell r="D1693">
            <v>51.9</v>
          </cell>
        </row>
        <row r="1694">
          <cell r="A1694">
            <v>34616</v>
          </cell>
          <cell r="B1694" t="str">
            <v xml:space="preserve">DISJUNTOR TERMOMAGNETICO PARA TRILHO DIN (IEC), BIPOLAR, 6 - 32 A                                                                                                                                                                                                                                                                                                                                                                                                                                         </v>
          </cell>
          <cell r="C1694" t="str">
            <v xml:space="preserve">UN    </v>
          </cell>
          <cell r="D1694">
            <v>52.71</v>
          </cell>
        </row>
        <row r="1695">
          <cell r="A1695">
            <v>34628</v>
          </cell>
          <cell r="B1695" t="str">
            <v xml:space="preserve">DISJUNTOR TERMOMAGNETICO PARA TRILHO DIN (IEC), BIPOLAR, 63 A                                                                                                                                                                                                                                                                                                                                                                                                                                             </v>
          </cell>
          <cell r="C1695" t="str">
            <v xml:space="preserve">UN    </v>
          </cell>
          <cell r="D1695">
            <v>74.34</v>
          </cell>
        </row>
        <row r="1696">
          <cell r="A1696">
            <v>34686</v>
          </cell>
          <cell r="B1696" t="str">
            <v xml:space="preserve">DISJUNTOR TERMOMAGNETICO PARA TRILHO DIN (IEC), MONOPOLAR, 40 - 50 A, ICC - 5KA / 250 VCA                                                                                                                                                                                                                                                                                                                                                                                                                 </v>
          </cell>
          <cell r="C1696" t="str">
            <v xml:space="preserve">UN    </v>
          </cell>
          <cell r="D1696">
            <v>13.63</v>
          </cell>
        </row>
        <row r="1697">
          <cell r="A1697">
            <v>34653</v>
          </cell>
          <cell r="B1697" t="str">
            <v xml:space="preserve">DISJUNTOR TERMOMAGNETICO PARA TRILHO DIN (IEC), MONOPOLAR, 6 - 32 A                                                                                                                                                                                                                                                                                                                                                                                                                                       </v>
          </cell>
          <cell r="C1697" t="str">
            <v xml:space="preserve">UN    </v>
          </cell>
          <cell r="D1697">
            <v>9.19</v>
          </cell>
        </row>
        <row r="1698">
          <cell r="A1698">
            <v>34688</v>
          </cell>
          <cell r="B1698" t="str">
            <v xml:space="preserve">DISJUNTOR TERMOMAGNETICO PARA TRILHO DIN (IEC), MONOPOLAR, 63 A                                                                                                                                                                                                                                                                                                                                                                                                                                           </v>
          </cell>
          <cell r="C1698" t="str">
            <v xml:space="preserve">UN    </v>
          </cell>
          <cell r="D1698">
            <v>16.66</v>
          </cell>
        </row>
        <row r="1699">
          <cell r="A1699">
            <v>34709</v>
          </cell>
          <cell r="B1699" t="str">
            <v xml:space="preserve">DISJUNTOR TERMOMAGNETICO PARA TRILHO DIN (IEC), TRIPOLAR, 10 - 50 A                                                                                                                                                                                                                                                                                                                                                                                                                                       </v>
          </cell>
          <cell r="C1699" t="str">
            <v xml:space="preserve">UN    </v>
          </cell>
          <cell r="D1699">
            <v>64.58</v>
          </cell>
        </row>
        <row r="1700">
          <cell r="A1700">
            <v>34714</v>
          </cell>
          <cell r="B1700" t="str">
            <v xml:space="preserve">DISJUNTOR TERMOMAGNETICO PARA TRILHO DIN (IEC), TRIPOLAR, 63 A                                                                                                                                                                                                                                                                                                                                                                                                                                            </v>
          </cell>
          <cell r="C1700" t="str">
            <v xml:space="preserve">UN    </v>
          </cell>
          <cell r="D1700">
            <v>77.13</v>
          </cell>
        </row>
        <row r="1701">
          <cell r="A1701">
            <v>2391</v>
          </cell>
          <cell r="B1701" t="str">
            <v xml:space="preserve">DISJUNTOR TERMOMAGNETICO TRIPOLAR 125 A / 425 V / ICC - 25 KA                                                                                                                                                                                                                                                                                                                                                                                                                                             </v>
          </cell>
          <cell r="C1701" t="str">
            <v xml:space="preserve">UN    </v>
          </cell>
          <cell r="D1701">
            <v>352.27</v>
          </cell>
        </row>
        <row r="1702">
          <cell r="A1702">
            <v>2374</v>
          </cell>
          <cell r="B1702" t="str">
            <v xml:space="preserve">DISJUNTOR TERMOMAGNETICO TRIPOLAR 150 A / 600 V, TIPO FXD / ICC - 35 KA                                                                                                                                                                                                                                                                                                                                                                                                                                   </v>
          </cell>
          <cell r="C1702" t="str">
            <v xml:space="preserve">UN    </v>
          </cell>
          <cell r="D1702">
            <v>399.64</v>
          </cell>
        </row>
        <row r="1703">
          <cell r="A1703">
            <v>2377</v>
          </cell>
          <cell r="B1703" t="str">
            <v xml:space="preserve">DISJUNTOR TERMOMAGNETICO TRIPOLAR 200 A / 600 V, TIPO FXD / ICC - 35 KA                                                                                                                                                                                                                                                                                                                                                                                                                                   </v>
          </cell>
          <cell r="C1703" t="str">
            <v xml:space="preserve">UN    </v>
          </cell>
          <cell r="D1703">
            <v>560.85</v>
          </cell>
        </row>
        <row r="1704">
          <cell r="A1704">
            <v>2393</v>
          </cell>
          <cell r="B1704" t="str">
            <v xml:space="preserve">DISJUNTOR TERMOMAGNETICO TRIPOLAR 250 A / 600 V, TIPO FXD                                                                                                                                                                                                                                                                                                                                                                                                                                                 </v>
          </cell>
          <cell r="C1704" t="str">
            <v xml:space="preserve">UN    </v>
          </cell>
          <cell r="D1704">
            <v>939.22</v>
          </cell>
        </row>
        <row r="1705">
          <cell r="A1705">
            <v>34705</v>
          </cell>
          <cell r="B1705" t="str">
            <v xml:space="preserve">DISJUNTOR TERMOMAGNETICO TRIPOLAR 3  X 250 A/ICC - 25 KA                                                                                                                                                                                                                                                                                                                                                                                                                                                  </v>
          </cell>
          <cell r="C1705" t="str">
            <v xml:space="preserve">UN    </v>
          </cell>
          <cell r="D1705">
            <v>821.48</v>
          </cell>
        </row>
        <row r="1706">
          <cell r="A1706">
            <v>34707</v>
          </cell>
          <cell r="B1706" t="str">
            <v xml:space="preserve">DISJUNTOR TERMOMAGNETICO TRIPOLAR 3 X 350 A/ICC - 25 KA                                                                                                                                                                                                                                                                                                                                                                                                                                                   </v>
          </cell>
          <cell r="C1706" t="str">
            <v xml:space="preserve">UN    </v>
          </cell>
          <cell r="D1706">
            <v>1522.22</v>
          </cell>
        </row>
        <row r="1707">
          <cell r="A1707">
            <v>2378</v>
          </cell>
          <cell r="B1707" t="str">
            <v xml:space="preserve">DISJUNTOR TERMOMAGNETICO TRIPOLAR 300 A / 600 V, TIPO JXD / ICC - 40 KA                                                                                                                                                                                                                                                                                                                                                                                                                                   </v>
          </cell>
          <cell r="C1707" t="str">
            <v xml:space="preserve">UN    </v>
          </cell>
          <cell r="D1707">
            <v>1290.1400000000001</v>
          </cell>
        </row>
        <row r="1708">
          <cell r="A1708">
            <v>2379</v>
          </cell>
          <cell r="B1708" t="str">
            <v xml:space="preserve">DISJUNTOR TERMOMAGNETICO TRIPOLAR 400 A / 600 V, TIPO JXD / ICC - 40 KA                                                                                                                                                                                                                                                                                                                                                                                                                                   </v>
          </cell>
          <cell r="C1708" t="str">
            <v xml:space="preserve">UN    </v>
          </cell>
          <cell r="D1708">
            <v>1290.1400000000001</v>
          </cell>
        </row>
        <row r="1709">
          <cell r="A1709">
            <v>2376</v>
          </cell>
          <cell r="B1709" t="str">
            <v xml:space="preserve">DISJUNTOR TERMOMAGNETICO TRIPOLAR 600 A / 600 V, TIPO LXD / ICC - 40 KA                                                                                                                                                                                                                                                                                                                                                                                                                                   </v>
          </cell>
          <cell r="C1709" t="str">
            <v xml:space="preserve">UN    </v>
          </cell>
          <cell r="D1709">
            <v>2124.86</v>
          </cell>
        </row>
        <row r="1710">
          <cell r="A1710">
            <v>2394</v>
          </cell>
          <cell r="B1710" t="str">
            <v xml:space="preserve">DISJUNTOR TERMOMAGNETICO TRIPOLAR 800 A / 600 V, TIPO LMXD                                                                                                                                                                                                                                                                                                                                                                                                                                                </v>
          </cell>
          <cell r="C1710" t="str">
            <v xml:space="preserve">UN    </v>
          </cell>
          <cell r="D1710">
            <v>4542.57</v>
          </cell>
        </row>
        <row r="1711">
          <cell r="A1711">
            <v>2388</v>
          </cell>
          <cell r="B1711" t="str">
            <v xml:space="preserve">DISJUNTOR TIPO NEMA, BIPOLAR 10  ATE  50 A, TENSAO MAXIMA 415 V                                                                                                                                                                                                                                                                                                                                                                                                                                           </v>
          </cell>
          <cell r="C1711" t="str">
            <v xml:space="preserve">UN    </v>
          </cell>
          <cell r="D1711">
            <v>64.099999999999994</v>
          </cell>
        </row>
        <row r="1712">
          <cell r="A1712">
            <v>34606</v>
          </cell>
          <cell r="B1712" t="str">
            <v xml:space="preserve">DISJUNTOR TIPO NEMA, BIPOLAR 60 ATE 100A, TENSAO MAXIMA 415 V                                                                                                                                                                                                                                                                                                                                                                                                                                             </v>
          </cell>
          <cell r="C1712" t="str">
            <v xml:space="preserve">UN    </v>
          </cell>
          <cell r="D1712">
            <v>98.32</v>
          </cell>
        </row>
        <row r="1713">
          <cell r="A1713">
            <v>34689</v>
          </cell>
          <cell r="B1713" t="str">
            <v xml:space="preserve">DISJUNTOR TIPO NEMA, MONOPOLAR DE 60 ATE 70A, TENSAO MAXIMA DE 240 V                                                                                                                                                                                                                                                                                                                                                                                                                                      </v>
          </cell>
          <cell r="C1713" t="str">
            <v xml:space="preserve">UN    </v>
          </cell>
          <cell r="D1713">
            <v>31.3</v>
          </cell>
        </row>
        <row r="1714">
          <cell r="A1714">
            <v>2370</v>
          </cell>
          <cell r="B1714" t="str">
            <v xml:space="preserve">DISJUNTOR TIPO NEMA, MONOPOLAR 10 ATE 30A, TENSAO MAXIMA DE 240 V                                                                                                                                                                                                                                                                                                                                                                                                                                         </v>
          </cell>
          <cell r="C1714" t="str">
            <v xml:space="preserve">UN    </v>
          </cell>
          <cell r="D1714">
            <v>11.91</v>
          </cell>
        </row>
        <row r="1715">
          <cell r="A1715">
            <v>2386</v>
          </cell>
          <cell r="B1715" t="str">
            <v xml:space="preserve">DISJUNTOR TIPO NEMA, MONOPOLAR 35  ATE  50 A, TENSAO MAXIMA DE 240 V                                                                                                                                                                                                                                                                                                                                                                                                                                      </v>
          </cell>
          <cell r="C1715" t="str">
            <v xml:space="preserve">UN    </v>
          </cell>
          <cell r="D1715">
            <v>19.98</v>
          </cell>
        </row>
        <row r="1716">
          <cell r="A1716">
            <v>2392</v>
          </cell>
          <cell r="B1716" t="str">
            <v xml:space="preserve">DISJUNTOR TIPO NEMA, TRIPOLAR 10  ATE  50A, TENSAO MAXIMA DE 415 V                                                                                                                                                                                                                                                                                                                                                                                                                                        </v>
          </cell>
          <cell r="C1716" t="str">
            <v xml:space="preserve">UN    </v>
          </cell>
          <cell r="D1716">
            <v>79.95</v>
          </cell>
        </row>
        <row r="1717">
          <cell r="A1717">
            <v>2373</v>
          </cell>
          <cell r="B1717" t="str">
            <v xml:space="preserve">DISJUNTOR TIPO NEMA, TRIPOLAR 60 ATE 100 A, TENSAO MAXIMA DE 415 V                                                                                                                                                                                                                                                                                                                                                                                                                                        </v>
          </cell>
          <cell r="C1717" t="str">
            <v xml:space="preserve">UN    </v>
          </cell>
          <cell r="D1717">
            <v>112.64</v>
          </cell>
        </row>
        <row r="1718">
          <cell r="A1718">
            <v>39465</v>
          </cell>
          <cell r="B1718" t="str">
            <v xml:space="preserve">DISPOSITIVO DPS CLASSE II, 1 POLO, TENSAO MAXIMA DE 175 V, CORRENTE MAXIMA DE *20* KA (TIPO AC)                                                                                                                                                                                                                                                                                                                                                                                                           </v>
          </cell>
          <cell r="C1718" t="str">
            <v xml:space="preserve">UN    </v>
          </cell>
          <cell r="D1718">
            <v>68.81</v>
          </cell>
        </row>
        <row r="1719">
          <cell r="A1719">
            <v>39466</v>
          </cell>
          <cell r="B1719" t="str">
            <v xml:space="preserve">DISPOSITIVO DPS CLASSE II, 1 POLO, TENSAO MAXIMA DE 175 V, CORRENTE MAXIMA DE *30* KA (TIPO AC)                                                                                                                                                                                                                                                                                                                                                                                                           </v>
          </cell>
          <cell r="C1719" t="str">
            <v xml:space="preserve">UN    </v>
          </cell>
          <cell r="D1719">
            <v>77.41</v>
          </cell>
        </row>
        <row r="1720">
          <cell r="A1720">
            <v>39467</v>
          </cell>
          <cell r="B1720" t="str">
            <v xml:space="preserve">DISPOSITIVO DPS CLASSE II, 1 POLO, TENSAO MAXIMA DE 175 V, CORRENTE MAXIMA DE *45* KA (TIPO AC)                                                                                                                                                                                                                                                                                                                                                                                                           </v>
          </cell>
          <cell r="C1720" t="str">
            <v xml:space="preserve">UN    </v>
          </cell>
          <cell r="D1720">
            <v>99.02</v>
          </cell>
        </row>
        <row r="1721">
          <cell r="A1721">
            <v>39468</v>
          </cell>
          <cell r="B1721" t="str">
            <v xml:space="preserve">DISPOSITIVO DPS CLASSE II, 1 POLO, TENSAO MAXIMA DE 175 V, CORRENTE MAXIMA DE *90* KA (TIPO AC)                                                                                                                                                                                                                                                                                                                                                                                                           </v>
          </cell>
          <cell r="C1721" t="str">
            <v xml:space="preserve">UN    </v>
          </cell>
          <cell r="D1721">
            <v>176</v>
          </cell>
        </row>
        <row r="1722">
          <cell r="A1722">
            <v>39469</v>
          </cell>
          <cell r="B1722" t="str">
            <v xml:space="preserve">DISPOSITIVO DPS CLASSE II, 1 POLO, TENSAO MAXIMA DE 275 V, CORRENTE MAXIMA DE *20* KA (TIPO AC)                                                                                                                                                                                                                                                                                                                                                                                                           </v>
          </cell>
          <cell r="C1722" t="str">
            <v xml:space="preserve">UN    </v>
          </cell>
          <cell r="D1722">
            <v>71.69</v>
          </cell>
        </row>
        <row r="1723">
          <cell r="A1723">
            <v>39470</v>
          </cell>
          <cell r="B1723" t="str">
            <v xml:space="preserve">DISPOSITIVO DPS CLASSE II, 1 POLO, TENSAO MAXIMA DE 275 V, CORRENTE MAXIMA DE *30* KA (TIPO AC)                                                                                                                                                                                                                                                                                                                                                                                                           </v>
          </cell>
          <cell r="C1723" t="str">
            <v xml:space="preserve">UN    </v>
          </cell>
          <cell r="D1723">
            <v>88.09</v>
          </cell>
        </row>
        <row r="1724">
          <cell r="A1724">
            <v>39471</v>
          </cell>
          <cell r="B1724" t="str">
            <v xml:space="preserve">DISPOSITIVO DPS CLASSE II, 1 POLO, TENSAO MAXIMA DE 275 V, CORRENTE MAXIMA DE *45* KA (TIPO AC)                                                                                                                                                                                                                                                                                                                                                                                                           </v>
          </cell>
          <cell r="C1724" t="str">
            <v xml:space="preserve">UN    </v>
          </cell>
          <cell r="D1724">
            <v>105.86</v>
          </cell>
        </row>
        <row r="1725">
          <cell r="A1725">
            <v>39472</v>
          </cell>
          <cell r="B1725" t="str">
            <v xml:space="preserve">DISPOSITIVO DPS CLASSE II, 1 POLO, TENSAO MAXIMA DE 275 V, CORRENTE MAXIMA DE *90* KA (TIPO AC)                                                                                                                                                                                                                                                                                                                                                                                                           </v>
          </cell>
          <cell r="C1725" t="str">
            <v xml:space="preserve">UN    </v>
          </cell>
          <cell r="D1725">
            <v>183.94</v>
          </cell>
        </row>
        <row r="1726">
          <cell r="A1726">
            <v>39473</v>
          </cell>
          <cell r="B1726" t="str">
            <v xml:space="preserve">DISPOSITIVO DPS CLASSE II, 1 POLO, TENSAO MAXIMA DE 385 V, CORRENTE MAXIMA DE *20* KA (TIPO AC)                                                                                                                                                                                                                                                                                                                                                                                                           </v>
          </cell>
          <cell r="C1726" t="str">
            <v xml:space="preserve">UN    </v>
          </cell>
          <cell r="D1726">
            <v>118.82</v>
          </cell>
        </row>
        <row r="1727">
          <cell r="A1727">
            <v>39474</v>
          </cell>
          <cell r="B1727" t="str">
            <v xml:space="preserve">DISPOSITIVO DPS CLASSE II, 1 POLO, TENSAO MAXIMA DE 385 V, CORRENTE MAXIMA DE *30* KA (TIPO AC)                                                                                                                                                                                                                                                                                                                                                                                                           </v>
          </cell>
          <cell r="C1727" t="str">
            <v xml:space="preserve">UN    </v>
          </cell>
          <cell r="D1727">
            <v>126.67</v>
          </cell>
        </row>
        <row r="1728">
          <cell r="A1728">
            <v>39475</v>
          </cell>
          <cell r="B1728" t="str">
            <v xml:space="preserve">DISPOSITIVO DPS CLASSE II, 1 POLO, TENSAO MAXIMA DE 385 V, CORRENTE MAXIMA DE *45* KA (TIPO AC)                                                                                                                                                                                                                                                                                                                                                                                                           </v>
          </cell>
          <cell r="C1728" t="str">
            <v xml:space="preserve">UN    </v>
          </cell>
          <cell r="D1728">
            <v>143.72</v>
          </cell>
        </row>
        <row r="1729">
          <cell r="A1729">
            <v>39476</v>
          </cell>
          <cell r="B1729" t="str">
            <v xml:space="preserve">DISPOSITIVO DPS CLASSE II, 1 POLO, TENSAO MAXIMA DE 385 V, CORRENTE MAXIMA DE *90* KA (TIPO AC)                                                                                                                                                                                                                                                                                                                                                                                                           </v>
          </cell>
          <cell r="C1729" t="str">
            <v xml:space="preserve">UN    </v>
          </cell>
          <cell r="D1729">
            <v>270.55</v>
          </cell>
        </row>
        <row r="1730">
          <cell r="A1730">
            <v>39477</v>
          </cell>
          <cell r="B1730" t="str">
            <v xml:space="preserve">DISPOSITIVO DPS CLASSE II, 1 POLO, TENSAO MAXIMA DE 460 V, CORRENTE MAXIMA DE *20* KA (TIPO AC)                                                                                                                                                                                                                                                                                                                                                                                                           </v>
          </cell>
          <cell r="C1730" t="str">
            <v xml:space="preserve">UN    </v>
          </cell>
          <cell r="D1730">
            <v>132.56</v>
          </cell>
        </row>
        <row r="1731">
          <cell r="A1731">
            <v>39478</v>
          </cell>
          <cell r="B1731" t="str">
            <v xml:space="preserve">DISPOSITIVO DPS CLASSE II, 1 POLO, TENSAO MAXIMA DE 460 V, CORRENTE MAXIMA DE *30* KA (TIPO AC)                                                                                                                                                                                                                                                                                                                                                                                                           </v>
          </cell>
          <cell r="C1731" t="str">
            <v xml:space="preserve">UN    </v>
          </cell>
          <cell r="D1731">
            <v>136.66</v>
          </cell>
        </row>
        <row r="1732">
          <cell r="A1732">
            <v>39479</v>
          </cell>
          <cell r="B1732" t="str">
            <v xml:space="preserve">DISPOSITIVO DPS CLASSE II, 1 POLO, TENSAO MAXIMA DE 460 V, CORRENTE MAXIMA DE *45* KA (TIPO AC)                                                                                                                                                                                                                                                                                                                                                                                                           </v>
          </cell>
          <cell r="C1732" t="str">
            <v xml:space="preserve">UN    </v>
          </cell>
          <cell r="D1732">
            <v>161.02000000000001</v>
          </cell>
        </row>
        <row r="1733">
          <cell r="A1733">
            <v>39480</v>
          </cell>
          <cell r="B1733" t="str">
            <v xml:space="preserve">DISPOSITIVO DPS CLASSE II, 1 POLO, TENSAO MAXIMA DE 460 V, CORRENTE MAXIMA DE *90* KA (TIPO AC)                                                                                                                                                                                                                                                                                                                                                                                                           </v>
          </cell>
          <cell r="C1733" t="str">
            <v xml:space="preserve">UN    </v>
          </cell>
          <cell r="D1733">
            <v>332.26</v>
          </cell>
        </row>
        <row r="1734">
          <cell r="A1734">
            <v>39459</v>
          </cell>
          <cell r="B1734" t="str">
            <v xml:space="preserve">DISPOSITIVO DR, 2 POLOS, SENSIBILIDADE DE 30 MA, CORRENTE DE 100 A, TIPO AC                                                                                                                                                                                                                                                                                                                                                                                                                               </v>
          </cell>
          <cell r="C1734" t="str">
            <v xml:space="preserve">UN    </v>
          </cell>
          <cell r="D1734">
            <v>282</v>
          </cell>
        </row>
        <row r="1735">
          <cell r="A1735">
            <v>39445</v>
          </cell>
          <cell r="B1735" t="str">
            <v xml:space="preserve">DISPOSITIVO DR, 2 POLOS, SENSIBILIDADE DE 30 MA, CORRENTE DE 25 A, TIPO AC                                                                                                                                                                                                                                                                                                                                                                                                                                </v>
          </cell>
          <cell r="C1735" t="str">
            <v xml:space="preserve">UN    </v>
          </cell>
          <cell r="D1735">
            <v>141.59</v>
          </cell>
        </row>
        <row r="1736">
          <cell r="A1736">
            <v>39446</v>
          </cell>
          <cell r="B1736" t="str">
            <v xml:space="preserve">DISPOSITIVO DR, 2 POLOS, SENSIBILIDADE DE 30 MA, CORRENTE DE 40 A, TIPO AC                                                                                                                                                                                                                                                                                                                                                                                                                                </v>
          </cell>
          <cell r="C1736" t="str">
            <v xml:space="preserve">UN    </v>
          </cell>
          <cell r="D1736">
            <v>144.11000000000001</v>
          </cell>
        </row>
        <row r="1737">
          <cell r="A1737">
            <v>39447</v>
          </cell>
          <cell r="B1737" t="str">
            <v xml:space="preserve">DISPOSITIVO DR, 2 POLOS, SENSIBILIDADE DE 30 MA, CORRENTE DE 63 A, TIPO AC                                                                                                                                                                                                                                                                                                                                                                                                                                </v>
          </cell>
          <cell r="C1737" t="str">
            <v xml:space="preserve">UN    </v>
          </cell>
          <cell r="D1737">
            <v>154.11000000000001</v>
          </cell>
        </row>
        <row r="1738">
          <cell r="A1738">
            <v>39448</v>
          </cell>
          <cell r="B1738" t="str">
            <v xml:space="preserve">DISPOSITIVO DR, 2 POLOS, SENSIBILIDADE DE 30 MA, CORRENTE DE 80 A, TIPO AC                                                                                                                                                                                                                                                                                                                                                                                                                                </v>
          </cell>
          <cell r="C1738" t="str">
            <v xml:space="preserve">UN    </v>
          </cell>
          <cell r="D1738">
            <v>262.79000000000002</v>
          </cell>
        </row>
        <row r="1739">
          <cell r="A1739">
            <v>39450</v>
          </cell>
          <cell r="B1739" t="str">
            <v xml:space="preserve">DISPOSITIVO DR, 2 POLOS, SENSIBILIDADE DE 300 MA, CORRENTE DE 25 A, TIPO AC                                                                                                                                                                                                                                                                                                                                                                                                                               </v>
          </cell>
          <cell r="C1739" t="str">
            <v xml:space="preserve">UN    </v>
          </cell>
          <cell r="D1739">
            <v>160.33000000000001</v>
          </cell>
        </row>
        <row r="1740">
          <cell r="A1740">
            <v>39451</v>
          </cell>
          <cell r="B1740" t="str">
            <v xml:space="preserve">DISPOSITIVO DR, 2 POLOS, SENSIBILIDADE DE 300 MA, CORRENTE DE 40 A, TIPO AC                                                                                                                                                                                                                                                                                                                                                                                                                               </v>
          </cell>
          <cell r="C1740" t="str">
            <v xml:space="preserve">UN    </v>
          </cell>
          <cell r="D1740">
            <v>174.87</v>
          </cell>
        </row>
        <row r="1741">
          <cell r="A1741">
            <v>39452</v>
          </cell>
          <cell r="B1741" t="str">
            <v xml:space="preserve">DISPOSITIVO DR, 2 POLOS, SENSIBILIDADE DE 300 MA, CORRENTE DE 63 A, TIPO AC                                                                                                                                                                                                                                                                                                                                                                                                                               </v>
          </cell>
          <cell r="C1741" t="str">
            <v xml:space="preserve">UN    </v>
          </cell>
          <cell r="D1741">
            <v>175.92</v>
          </cell>
        </row>
        <row r="1742">
          <cell r="A1742">
            <v>39523</v>
          </cell>
          <cell r="B1742" t="str">
            <v xml:space="preserve">DISPOSITIVO DR, 2 POLOS, SENSIBILIDADE DE 300 MA, CORRENTE DE 80 A, TIPO  AC                                                                                                                                                                                                                                                                                                                                                                                                                              </v>
          </cell>
          <cell r="C1742" t="str">
            <v xml:space="preserve">UN    </v>
          </cell>
          <cell r="D1742">
            <v>294.39999999999998</v>
          </cell>
        </row>
        <row r="1743">
          <cell r="A1743">
            <v>39449</v>
          </cell>
          <cell r="B1743" t="str">
            <v xml:space="preserve">DISPOSITIVO DR, 4 POLOS, SENSIBILIDADE DE 30 MA, CORRENTE DE 100 A, TIPO AC                                                                                                                                                                                                                                                                                                                                                                                                                               </v>
          </cell>
          <cell r="C1743" t="str">
            <v xml:space="preserve">UN    </v>
          </cell>
          <cell r="D1743">
            <v>326.02</v>
          </cell>
        </row>
        <row r="1744">
          <cell r="A1744">
            <v>39455</v>
          </cell>
          <cell r="B1744" t="str">
            <v xml:space="preserve">DISPOSITIVO DR, 4 POLOS, SENSIBILIDADE DE 30 MA, CORRENTE DE 25 A, TIPO AC                                                                                                                                                                                                                                                                                                                                                                                                                                </v>
          </cell>
          <cell r="C1744" t="str">
            <v xml:space="preserve">UN    </v>
          </cell>
          <cell r="D1744">
            <v>161.32</v>
          </cell>
        </row>
        <row r="1745">
          <cell r="A1745">
            <v>39456</v>
          </cell>
          <cell r="B1745" t="str">
            <v xml:space="preserve">DISPOSITIVO DR, 4 POLOS, SENSIBILIDADE DE 30 MA, CORRENTE DE 40 A, TIPO AC                                                                                                                                                                                                                                                                                                                                                                                                                                </v>
          </cell>
          <cell r="C1745" t="str">
            <v xml:space="preserve">UN    </v>
          </cell>
          <cell r="D1745">
            <v>161.44</v>
          </cell>
        </row>
        <row r="1746">
          <cell r="A1746">
            <v>39457</v>
          </cell>
          <cell r="B1746" t="str">
            <v xml:space="preserve">DISPOSITIVO DR, 4 POLOS, SENSIBILIDADE DE 30 MA, CORRENTE DE 63 A, TIPO AC                                                                                                                                                                                                                                                                                                                                                                                                                                </v>
          </cell>
          <cell r="C1746" t="str">
            <v xml:space="preserve">UN    </v>
          </cell>
          <cell r="D1746">
            <v>176</v>
          </cell>
        </row>
        <row r="1747">
          <cell r="A1747">
            <v>39458</v>
          </cell>
          <cell r="B1747" t="str">
            <v xml:space="preserve">DISPOSITIVO DR, 4 POLOS, SENSIBILIDADE DE 30 MA, CORRENTE DE 80 A, TIPO AC                                                                                                                                                                                                                                                                                                                                                                                                                                </v>
          </cell>
          <cell r="C1747" t="str">
            <v xml:space="preserve">UN    </v>
          </cell>
          <cell r="D1747">
            <v>328.43</v>
          </cell>
        </row>
        <row r="1748">
          <cell r="A1748">
            <v>39464</v>
          </cell>
          <cell r="B1748" t="str">
            <v xml:space="preserve">DISPOSITIVO DR, 4 POLOS, SENSIBILIDADE DE 300 MA, CORRENTE DE 100 A, TIPO AC                                                                                                                                                                                                                                                                                                                                                                                                                              </v>
          </cell>
          <cell r="C1748" t="str">
            <v xml:space="preserve">UN    </v>
          </cell>
          <cell r="D1748">
            <v>528.14</v>
          </cell>
        </row>
        <row r="1749">
          <cell r="A1749">
            <v>39460</v>
          </cell>
          <cell r="B1749" t="str">
            <v xml:space="preserve">DISPOSITIVO DR, 4 POLOS, SENSIBILIDADE DE 300 MA, CORRENTE DE 25 A, TIPO AC                                                                                                                                                                                                                                                                                                                                                                                                                               </v>
          </cell>
          <cell r="C1749" t="str">
            <v xml:space="preserve">UN    </v>
          </cell>
          <cell r="D1749">
            <v>200.31</v>
          </cell>
        </row>
        <row r="1750">
          <cell r="A1750">
            <v>39461</v>
          </cell>
          <cell r="B1750" t="str">
            <v xml:space="preserve">DISPOSITIVO DR, 4 POLOS, SENSIBILIDADE DE 300 MA, CORRENTE DE 40 A, TIPO AC                                                                                                                                                                                                                                                                                                                                                                                                                               </v>
          </cell>
          <cell r="C1750" t="str">
            <v xml:space="preserve">UN    </v>
          </cell>
          <cell r="D1750">
            <v>234.71</v>
          </cell>
        </row>
        <row r="1751">
          <cell r="A1751">
            <v>39462</v>
          </cell>
          <cell r="B1751" t="str">
            <v xml:space="preserve">DISPOSITIVO DR, 4 POLOS, SENSIBILIDADE DE 300 MA, CORRENTE DE 63 A, TIPO AC                                                                                                                                                                                                                                                                                                                                                                                                                               </v>
          </cell>
          <cell r="C1751" t="str">
            <v xml:space="preserve">UN    </v>
          </cell>
          <cell r="D1751">
            <v>226.21</v>
          </cell>
        </row>
        <row r="1752">
          <cell r="A1752">
            <v>39463</v>
          </cell>
          <cell r="B1752" t="str">
            <v xml:space="preserve">DISPOSITIVO DR, 4 POLOS, SENSIBILIDADE DE 300 MA, CORRENTE DE 80 A, TIPO AC                                                                                                                                                                                                                                                                                                                                                                                                                               </v>
          </cell>
          <cell r="C1752" t="str">
            <v xml:space="preserve">UN    </v>
          </cell>
          <cell r="D1752">
            <v>524.04</v>
          </cell>
        </row>
        <row r="1753">
          <cell r="A1753">
            <v>26039</v>
          </cell>
          <cell r="B1753" t="str">
            <v xml:space="preserve">DISTRIBUIDOR DE AGREGADOS AUTOPROPELIDO, CAP 3 M3, A DIESEL, 6 CC, 176 CV                                                                                                                                                                                                                                                                                                                                                                                                                                 </v>
          </cell>
          <cell r="C1753" t="str">
            <v xml:space="preserve">UN    </v>
          </cell>
          <cell r="D1753">
            <v>391246.87</v>
          </cell>
        </row>
        <row r="1754">
          <cell r="A1754">
            <v>2401</v>
          </cell>
          <cell r="B1754" t="str">
            <v xml:space="preserve">DISTRIBUIDOR DE AGREGADOS REBOCAVEL, CAPACIDADE 1,9 M3, LARGURA DE TRABALHO 3,66 M                                                                                                                                                                                                                                                                                                                                                                                                                        </v>
          </cell>
          <cell r="C1754" t="str">
            <v xml:space="preserve">UN    </v>
          </cell>
          <cell r="D1754">
            <v>89991.11</v>
          </cell>
        </row>
        <row r="1755">
          <cell r="A1755">
            <v>38870</v>
          </cell>
          <cell r="B1755" t="str">
            <v xml:space="preserve">DISTRIBUIDOR METALICO, COM ROSCA, 2 SAIDAS, DN 1" X 1/2", PARA CONEXAO COM ANEL DESLIZANTE EM TUBO PEX PARA INST. AGUA QUENTE/FRIA                                                                                                                                                                                                                                                                                                                                                                        </v>
          </cell>
          <cell r="C1755" t="str">
            <v xml:space="preserve">UN    </v>
          </cell>
          <cell r="D1755">
            <v>29.51</v>
          </cell>
        </row>
        <row r="1756">
          <cell r="A1756">
            <v>38869</v>
          </cell>
          <cell r="B1756" t="str">
            <v xml:space="preserve">DISTRIBUIDOR METALICO, COM ROSCA, 2 SAIDAS, DN 3/4" X 1/2", PARA CONEXAO COM ANEL DESLIZANTE EM TUBO PEX PARA INST. AGUA QUENTE/FRIA                                                                                                                                                                                                                                                                                                                                                                      </v>
          </cell>
          <cell r="C1756" t="str">
            <v xml:space="preserve">UN    </v>
          </cell>
          <cell r="D1756">
            <v>19.91</v>
          </cell>
        </row>
        <row r="1757">
          <cell r="A1757">
            <v>38872</v>
          </cell>
          <cell r="B1757" t="str">
            <v xml:space="preserve">DISTRIBUIDOR METALICO, COM ROSCA, 3 SAIDAS, DN 1" X 1/2", PARA CONEXAO COM ANEL DESLIZANTE EM TUBO PEX PARA INST. AGUA QUENTE/FRIA                                                                                                                                                                                                                                                                                                                                                                        </v>
          </cell>
          <cell r="C1757" t="str">
            <v xml:space="preserve">UN    </v>
          </cell>
          <cell r="D1757">
            <v>37.590000000000003</v>
          </cell>
        </row>
        <row r="1758">
          <cell r="A1758">
            <v>38871</v>
          </cell>
          <cell r="B1758" t="str">
            <v xml:space="preserve">DISTRIBUIDOR METALICO, COM ROSCA, 3 SAIDAS, DN 3/4" X 1/2", PARA CONEXAO COM ANEL DESLIZANTE EM TUBO PEX PARA INST. AGUA QUENTE/FRIA                                                                                                                                                                                                                                                                                                                                                                      </v>
          </cell>
          <cell r="C1758" t="str">
            <v xml:space="preserve">UN    </v>
          </cell>
          <cell r="D1758">
            <v>25.99</v>
          </cell>
        </row>
        <row r="1759">
          <cell r="A1759">
            <v>39283</v>
          </cell>
          <cell r="B1759" t="str">
            <v xml:space="preserve">DISTRIBUIDOR, PLASTICO, 2 SAIDAS, DN 32 X 16 MM, PARA CONEXAO COM CRIMPAGEM, EM TUBO PEX PARA INST. AGUA QUENTE/FRIA                                                                                                                                                                                                                                                                                                                                                                                      </v>
          </cell>
          <cell r="C1759" t="str">
            <v xml:space="preserve">UN    </v>
          </cell>
          <cell r="D1759">
            <v>121.76</v>
          </cell>
        </row>
        <row r="1760">
          <cell r="A1760">
            <v>39285</v>
          </cell>
          <cell r="B1760" t="str">
            <v xml:space="preserve">DISTRIBUIDOR, PLASTICO, 2 SAIDAS, DN 32 X 25 MM, PARA CONEXAO COM CRIMPAGEM, EM TUBO PEX PARA INST. AGUA QUENTE/FRIA                                                                                                                                                                                                                                                                                                                                                                                      </v>
          </cell>
          <cell r="C1760" t="str">
            <v xml:space="preserve">UN    </v>
          </cell>
          <cell r="D1760">
            <v>139.16</v>
          </cell>
        </row>
        <row r="1761">
          <cell r="A1761">
            <v>39286</v>
          </cell>
          <cell r="B1761" t="str">
            <v xml:space="preserve">DISTRIBUIDOR, PLASTICO, 3 SAIDAS, DN 32 X 16 MM, PARA CONEXAO COM CRIMPAGEM, EM TUBO PEX PARA INST. AGUA QUENTE/FRIA                                                                                                                                                                                                                                                                                                                                                                                      </v>
          </cell>
          <cell r="C1761" t="str">
            <v xml:space="preserve">UN    </v>
          </cell>
          <cell r="D1761">
            <v>133.37</v>
          </cell>
        </row>
        <row r="1762">
          <cell r="A1762">
            <v>39288</v>
          </cell>
          <cell r="B1762" t="str">
            <v xml:space="preserve">DISTRIBUIDOR, PLASTICO, 3 SAIDAS, DN 32 X 25 MM, PARA CONEXAO COM CRIMPAGEM, EM TUBO PEX PARA INST. AGUA QUENTE/FRIA                                                                                                                                                                                                                                                                                                                                                                                      </v>
          </cell>
          <cell r="C1762" t="str">
            <v xml:space="preserve">UN    </v>
          </cell>
          <cell r="D1762">
            <v>162.34</v>
          </cell>
        </row>
        <row r="1763">
          <cell r="A1763">
            <v>44476</v>
          </cell>
          <cell r="B1763" t="str">
            <v xml:space="preserve">DIVISORIA EM GRANITO, COM DUAS FACES POLIDAS, TIPO ANDORINHA/ QUARTZ/ CASTELO/ CORUMBA OU OUTROS EQUIVALENTES DA REGIAO, E=  *3,0*  CM                                                                                                                                                                                                                                                                                                                                                                    </v>
          </cell>
          <cell r="C1763" t="str">
            <v xml:space="preserve">M2    </v>
          </cell>
          <cell r="D1763">
            <v>777.92</v>
          </cell>
        </row>
        <row r="1764">
          <cell r="A1764">
            <v>10629</v>
          </cell>
          <cell r="B1764" t="str">
            <v xml:space="preserve">DIVISORIA EM MARMORE, COM DUAS FACES POLIDAS, BRANCO COMUM, E=  *3,0* CM                                                                                                                                                                                                                                                                                                                                                                                                                                  </v>
          </cell>
          <cell r="C1764" t="str">
            <v xml:space="preserve">M2    </v>
          </cell>
          <cell r="D1764">
            <v>747.51</v>
          </cell>
        </row>
        <row r="1765">
          <cell r="A1765">
            <v>10698</v>
          </cell>
          <cell r="B1765" t="str">
            <v xml:space="preserve">DIVISORIA, PLACA  PRE-MOLDADA EM GRANILITE, MARMORITE OU GRANITINA,  E = *3 CM                                                                                                                                                                                                                                                                                                                                                                                                                            </v>
          </cell>
          <cell r="C1765" t="str">
            <v xml:space="preserve">M2    </v>
          </cell>
          <cell r="D1765">
            <v>229.56</v>
          </cell>
        </row>
        <row r="1766">
          <cell r="A1766">
            <v>40521</v>
          </cell>
          <cell r="B1766" t="str">
            <v xml:space="preserve">DOBRADEIRA ELETROMECANICA DE VERGALHAO, PARA ACO DE DIAMETRO ATE 1 1/2", MOTOR ELETRICO TRIFASICO, POTENCIA DE 3 HP ATE 5 HP                                                                                                                                                                                                                                                                                                                                                                              </v>
          </cell>
          <cell r="C1766" t="str">
            <v xml:space="preserve">UN    </v>
          </cell>
          <cell r="D1766">
            <v>106209.1</v>
          </cell>
        </row>
        <row r="1767">
          <cell r="A1767">
            <v>2432</v>
          </cell>
          <cell r="B1767" t="str">
            <v xml:space="preserve">DOBRADICA EM ACO/FERRO, 3 1/2" X  3", E= 1,9  A 2 MM, COM ANEL,  CROMADO OU ZINCADO, TAMPA BOLA, COM PARAFUSOS                                                                                                                                                                                                                                                                                                                                                                                            </v>
          </cell>
          <cell r="C1767" t="str">
            <v xml:space="preserve">UN    </v>
          </cell>
          <cell r="D1767">
            <v>27.27</v>
          </cell>
        </row>
        <row r="1768">
          <cell r="A1768">
            <v>2433</v>
          </cell>
          <cell r="B1768" t="str">
            <v xml:space="preserve">DOBRADICA EM ACO/FERRO, 3" X 2 1/2", E= 1,2 A 1,8 MM, SEM ANEL,  CROMADO OU ZINCADO, TAMPA CHATA, COM PARAFUSOS                                                                                                                                                                                                                                                                                                                                                                                           </v>
          </cell>
          <cell r="C1768" t="str">
            <v xml:space="preserve">UN    </v>
          </cell>
          <cell r="D1768">
            <v>9.24</v>
          </cell>
        </row>
        <row r="1769">
          <cell r="A1769">
            <v>2418</v>
          </cell>
          <cell r="B1769" t="str">
            <v xml:space="preserve">DOBRADICA EM ACO/FERRO, 3" X 2 1/2", E= 1,2 A 1,8 MM, SEM ANEL, CROMADO OU ZINCADO, TAMPA BOLA, COM PARAFUSOS                                                                                                                                                                                                                                                                                                                                                                                             </v>
          </cell>
          <cell r="C1769" t="str">
            <v xml:space="preserve">UN    </v>
          </cell>
          <cell r="D1769">
            <v>12.65</v>
          </cell>
        </row>
        <row r="1770">
          <cell r="A1770">
            <v>2420</v>
          </cell>
          <cell r="B1770" t="str">
            <v xml:space="preserve">DOBRADICA EM ACO/FERRO, 3" X 2 1/2", E= 1,9 A 2 MM, SEM ANEL,  CROMADO OU ZINCADO, TAMPA BOLA, COM PARAFUSOS                                                                                                                                                                                                                                                                                                                                                                                              </v>
          </cell>
          <cell r="C1770" t="str">
            <v xml:space="preserve">UN    </v>
          </cell>
          <cell r="D1770">
            <v>15.86</v>
          </cell>
        </row>
        <row r="1771">
          <cell r="A1771">
            <v>11447</v>
          </cell>
          <cell r="B1771" t="str">
            <v xml:space="preserve">DOBRADICA EM LATAO, 3 " X 2 1/2 ", E= 1,9 A 2 MM, COM ANEL, CROMADO, TAMPA BOLA, COM PARAFUSOS                                                                                                                                                                                                                                                                                                                                                                                                            </v>
          </cell>
          <cell r="C1771" t="str">
            <v xml:space="preserve">UN    </v>
          </cell>
          <cell r="D1771">
            <v>31.35</v>
          </cell>
        </row>
        <row r="1772">
          <cell r="A1772">
            <v>11451</v>
          </cell>
          <cell r="B1772" t="str">
            <v xml:space="preserve">DOBRADICA TIPO VAI-E-VEM EM ACO/FERRO, TAMANHO 3'', GALVANIZADO, COM PARAFUSOS                                                                                                                                                                                                                                                                                                                                                                                                                            </v>
          </cell>
          <cell r="C1772" t="str">
            <v xml:space="preserve">UN    </v>
          </cell>
          <cell r="D1772">
            <v>84.06</v>
          </cell>
        </row>
        <row r="1773">
          <cell r="A1773">
            <v>11116</v>
          </cell>
          <cell r="B1773" t="str">
            <v xml:space="preserve">DOMOS INDIVIDUAL EM ACRILICO BRANCO *95 X 95* CM, SEM INSTALACAO                                                                                                                                                                                                                                                                                                                                                                                                                                          </v>
          </cell>
          <cell r="C1773" t="str">
            <v xml:space="preserve">UN    </v>
          </cell>
          <cell r="D1773">
            <v>814.04</v>
          </cell>
        </row>
        <row r="1774">
          <cell r="A1774">
            <v>38411</v>
          </cell>
          <cell r="B1774" t="str">
            <v xml:space="preserve">DOSADOR DE AREIA, CAPACIDADE DE *26* LITROS                                                                                                                                                                                                                                                                                                                                                                                                                                                               </v>
          </cell>
          <cell r="C1774" t="str">
            <v xml:space="preserve">UN    </v>
          </cell>
          <cell r="D1774">
            <v>1606.9</v>
          </cell>
        </row>
        <row r="1775">
          <cell r="A1775">
            <v>38189</v>
          </cell>
          <cell r="B1775" t="str">
            <v xml:space="preserve">DUCHA / CHUVEIRO METALICO, DE PAREDE, ARTICULAVEL, COM BRACO/CANO, SEM DESVIADOR                                                                                                                                                                                                                                                                                                                                                                                                                          </v>
          </cell>
          <cell r="C1775" t="str">
            <v xml:space="preserve">UN    </v>
          </cell>
          <cell r="D1775">
            <v>144.65</v>
          </cell>
        </row>
        <row r="1776">
          <cell r="A1776">
            <v>38190</v>
          </cell>
          <cell r="B1776" t="str">
            <v xml:space="preserve">DUCHA / CHUVEIRO METALICO, DE PAREDE, ARTICULAVEL, COM DESVIADOR E DUCHA MANUAL                                                                                                                                                                                                                                                                                                                                                                                                                           </v>
          </cell>
          <cell r="C1776" t="str">
            <v xml:space="preserve">UN    </v>
          </cell>
          <cell r="D1776">
            <v>304.73</v>
          </cell>
        </row>
        <row r="1777">
          <cell r="A1777">
            <v>7608</v>
          </cell>
          <cell r="B1777" t="str">
            <v xml:space="preserve">DUCHA / CHUVEIRO PLASTICO SIMPLES, 5 '', BRANCO, PARA ACOPLAR EM HASTE 1/2 ", AGUA FRIA                                                                                                                                                                                                                                                                                                                                                                                                                   </v>
          </cell>
          <cell r="C1777" t="str">
            <v xml:space="preserve">UN    </v>
          </cell>
          <cell r="D1777">
            <v>11.94</v>
          </cell>
        </row>
        <row r="1778">
          <cell r="A1778">
            <v>1370</v>
          </cell>
          <cell r="B1778" t="str">
            <v xml:space="preserve">DUCHA HIGIENICA PLASTICA COM REGISTRO METALICO 1/2 "                                                                                                                                                                                                                                                                                                                                                                                                                                                      </v>
          </cell>
          <cell r="C1778" t="str">
            <v xml:space="preserve">UN    </v>
          </cell>
          <cell r="D1778">
            <v>116.48</v>
          </cell>
        </row>
        <row r="1779">
          <cell r="A1779">
            <v>36516</v>
          </cell>
          <cell r="B1779" t="str">
            <v xml:space="preserve">DUMPER COM CAPACIDADE DE CARGA DE 1700 KG, PARTIDA ELETRICA, MOTOR DIESEL COM POTENCIA DE 16 CV                                                                                                                                                                                                                                                                                                                                                                                                           </v>
          </cell>
          <cell r="C1779" t="str">
            <v xml:space="preserve">UN    </v>
          </cell>
          <cell r="D1779">
            <v>135491.73000000001</v>
          </cell>
        </row>
        <row r="1780">
          <cell r="A1780">
            <v>34777</v>
          </cell>
          <cell r="B1780" t="str">
            <v xml:space="preserve">ELEMENTO VAZADO CERAMICO DIAGONAL (TIPO FLOR/QUADRADO/XIS) 25 X 18 X 7 CM                                                                                                                                                                                                                                                                                                                                                                                                                                 </v>
          </cell>
          <cell r="C1780" t="str">
            <v xml:space="preserve">UN    </v>
          </cell>
          <cell r="D1780">
            <v>2.98</v>
          </cell>
        </row>
        <row r="1781">
          <cell r="A1781">
            <v>7272</v>
          </cell>
          <cell r="B1781" t="str">
            <v xml:space="preserve">ELEMENTO VAZADO CERAMICO QUADRADO (TIPO RETO OU REDONDO), *7 A 9 X 20 X 20* CM (L X A X C)                                                                                                                                                                                                                                                                                                                                                                                                                </v>
          </cell>
          <cell r="C1781" t="str">
            <v xml:space="preserve">UN    </v>
          </cell>
          <cell r="D1781">
            <v>2.52</v>
          </cell>
        </row>
        <row r="1782">
          <cell r="A1782">
            <v>10605</v>
          </cell>
          <cell r="B1782" t="str">
            <v xml:space="preserve">ELEMENTO VAZADO DE CONCRETO, QUADRICULADO, 1 FURO *10 X 10 X 10* CM                                                                                                                                                                                                                                                                                                                                                                                                                                       </v>
          </cell>
          <cell r="C1782" t="str">
            <v xml:space="preserve">UN    </v>
          </cell>
          <cell r="D1782">
            <v>4.29</v>
          </cell>
        </row>
        <row r="1783">
          <cell r="A1783">
            <v>10604</v>
          </cell>
          <cell r="B1783" t="str">
            <v xml:space="preserve">ELEMENTO VAZADO DE CONCRETO, QUADRICULADO, 1 FURO *20 X 10 X 7* CM                                                                                                                                                                                                                                                                                                                                                                                                                                        </v>
          </cell>
          <cell r="C1783" t="str">
            <v xml:space="preserve">UN    </v>
          </cell>
          <cell r="D1783">
            <v>10</v>
          </cell>
        </row>
        <row r="1784">
          <cell r="A1784">
            <v>672</v>
          </cell>
          <cell r="B1784" t="str">
            <v xml:space="preserve">ELEMENTO VAZADO DE CONCRETO, QUADRICULADO, 1 FURO *20 X 20 X 6,5* CM                                                                                                                                                                                                                                                                                                                                                                                                                                      </v>
          </cell>
          <cell r="C1784" t="str">
            <v xml:space="preserve">UN    </v>
          </cell>
          <cell r="D1784">
            <v>13.75</v>
          </cell>
        </row>
        <row r="1785">
          <cell r="A1785">
            <v>668</v>
          </cell>
          <cell r="B1785" t="str">
            <v xml:space="preserve">ELEMENTO VAZADO DE CONCRETO, QUADRICULADO, 16 FUROS *29 X 29 X 6* CM                                                                                                                                                                                                                                                                                                                                                                                                                                      </v>
          </cell>
          <cell r="C1785" t="str">
            <v xml:space="preserve">UN    </v>
          </cell>
          <cell r="D1785">
            <v>16.59</v>
          </cell>
        </row>
        <row r="1786">
          <cell r="A1786">
            <v>10578</v>
          </cell>
          <cell r="B1786" t="str">
            <v xml:space="preserve">ELEMENTO VAZADO DE CONCRETO, QUADRICULADO, 16 FUROS *33 X 33 X 10* CM                                                                                                                                                                                                                                                                                                                                                                                                                                     </v>
          </cell>
          <cell r="C1786" t="str">
            <v xml:space="preserve">UN    </v>
          </cell>
          <cell r="D1786">
            <v>19.329999999999998</v>
          </cell>
        </row>
        <row r="1787">
          <cell r="A1787">
            <v>666</v>
          </cell>
          <cell r="B1787" t="str">
            <v xml:space="preserve">ELEMENTO VAZADO DE CONCRETO, QUADRICULADO, 16 FUROS *40 X 40 X 7* CM                                                                                                                                                                                                                                                                                                                                                                                                                                      </v>
          </cell>
          <cell r="C1787" t="str">
            <v xml:space="preserve">UN    </v>
          </cell>
          <cell r="D1787">
            <v>21.49</v>
          </cell>
        </row>
        <row r="1788">
          <cell r="A1788">
            <v>665</v>
          </cell>
          <cell r="B1788" t="str">
            <v xml:space="preserve">ELEMENTO VAZADO DE CONCRETO, QUADRICULADO, 16 FUROS *50 X 50 X 7* CM                                                                                                                                                                                                                                                                                                                                                                                                                                      </v>
          </cell>
          <cell r="C1788" t="str">
            <v xml:space="preserve">UN    </v>
          </cell>
          <cell r="D1788">
            <v>28.75</v>
          </cell>
        </row>
        <row r="1789">
          <cell r="A1789">
            <v>10577</v>
          </cell>
          <cell r="B1789" t="str">
            <v xml:space="preserve">ELEMENTO VAZADO DE CONCRETO, QUADRICULADO, 25 FUROS *50 X 50 X 5* CM                                                                                                                                                                                                                                                                                                                                                                                                                                      </v>
          </cell>
          <cell r="C1789" t="str">
            <v xml:space="preserve">UN    </v>
          </cell>
          <cell r="D1789">
            <v>25.5</v>
          </cell>
        </row>
        <row r="1790">
          <cell r="A1790">
            <v>10583</v>
          </cell>
          <cell r="B1790" t="str">
            <v xml:space="preserve">ELEMENTO VAZADO DE CONCRETO, VENEZIANA *39 X 22 X 15* CM                                                                                                                                                                                                                                                                                                                                                                                                                                                  </v>
          </cell>
          <cell r="C1790" t="str">
            <v xml:space="preserve">UN    </v>
          </cell>
          <cell r="D1790">
            <v>13.25</v>
          </cell>
        </row>
        <row r="1791">
          <cell r="A1791">
            <v>10579</v>
          </cell>
          <cell r="B1791" t="str">
            <v xml:space="preserve">ELEMENTO VAZADO DE CONCRETO, VENEZIANA *39 X 29 X 10* CM                                                                                                                                                                                                                                                                                                                                                                                                                                                  </v>
          </cell>
          <cell r="C1791" t="str">
            <v xml:space="preserve">UN    </v>
          </cell>
          <cell r="D1791">
            <v>23.09</v>
          </cell>
        </row>
        <row r="1792">
          <cell r="A1792">
            <v>10582</v>
          </cell>
          <cell r="B1792" t="str">
            <v xml:space="preserve">ELEMENTO VAZADO DE CONCRETO, VENEZIANA *40 X 10 X 10* CM                                                                                                                                                                                                                                                                                                                                                                                                                                                  </v>
          </cell>
          <cell r="C1792" t="str">
            <v xml:space="preserve">UN    </v>
          </cell>
          <cell r="D1792">
            <v>11.66</v>
          </cell>
        </row>
        <row r="1793">
          <cell r="A1793">
            <v>2436</v>
          </cell>
          <cell r="B1793" t="str">
            <v xml:space="preserve">ELETRICISTA (HORISTA)                                                                                                                                                                                                                                                                                                                                                                                                                                                                                     </v>
          </cell>
          <cell r="C1793" t="str">
            <v xml:space="preserve">H     </v>
          </cell>
          <cell r="D1793">
            <v>22.11</v>
          </cell>
        </row>
        <row r="1794">
          <cell r="A1794">
            <v>40918</v>
          </cell>
          <cell r="B1794" t="str">
            <v xml:space="preserve">ELETRICISTA (MENSALISTA)                                                                                                                                                                                                                                                                                                                                                                                                                                                                                  </v>
          </cell>
          <cell r="C1794" t="str">
            <v xml:space="preserve">MES   </v>
          </cell>
          <cell r="D1794">
            <v>3869.33</v>
          </cell>
        </row>
        <row r="1795">
          <cell r="A1795">
            <v>2439</v>
          </cell>
          <cell r="B1795" t="str">
            <v xml:space="preserve">ELETRICISTA DE MANUTENCAO INDUSTRIAL (HORISTA)                                                                                                                                                                                                                                                                                                                                                                                                                                                            </v>
          </cell>
          <cell r="C1795" t="str">
            <v xml:space="preserve">H     </v>
          </cell>
          <cell r="D1795">
            <v>24.25</v>
          </cell>
        </row>
        <row r="1796">
          <cell r="A1796">
            <v>40923</v>
          </cell>
          <cell r="B1796" t="str">
            <v xml:space="preserve">ELETRICISTA DE MANUTENCAO INDUSTRIAL (MENSALISTA)                                                                                                                                                                                                                                                                                                                                                                                                                                                         </v>
          </cell>
          <cell r="C1796" t="str">
            <v xml:space="preserve">MES   </v>
          </cell>
          <cell r="D1796">
            <v>4245.3100000000004</v>
          </cell>
        </row>
        <row r="1797">
          <cell r="A1797">
            <v>10998</v>
          </cell>
          <cell r="B1797" t="str">
            <v xml:space="preserve">ELETRODO REVESTIDO AWS - E-6010, DIAMETRO IGUAL A 4,00 MM                                                                                                                                                                                                                                                                                                                                                                                                                                                 </v>
          </cell>
          <cell r="C1797" t="str">
            <v xml:space="preserve">KG    </v>
          </cell>
          <cell r="D1797">
            <v>39.659999999999997</v>
          </cell>
        </row>
        <row r="1798">
          <cell r="A1798">
            <v>11002</v>
          </cell>
          <cell r="B1798" t="str">
            <v xml:space="preserve">ELETRODO REVESTIDO AWS - E6013, DIAMETRO IGUAL A 2,50 MM                                                                                                                                                                                                                                                                                                                                                                                                                                                  </v>
          </cell>
          <cell r="C1798" t="str">
            <v xml:space="preserve">KG    </v>
          </cell>
          <cell r="D1798">
            <v>36.340000000000003</v>
          </cell>
        </row>
        <row r="1799">
          <cell r="A1799">
            <v>10999</v>
          </cell>
          <cell r="B1799" t="str">
            <v xml:space="preserve">ELETRODO REVESTIDO AWS - E6013, DIAMETRO IGUAL A 4,00 MM                                                                                                                                                                                                                                                                                                                                                                                                                                                  </v>
          </cell>
          <cell r="C1799" t="str">
            <v xml:space="preserve">KG    </v>
          </cell>
          <cell r="D1799">
            <v>34.909999999999997</v>
          </cell>
        </row>
        <row r="1800">
          <cell r="A1800">
            <v>10997</v>
          </cell>
          <cell r="B1800" t="str">
            <v xml:space="preserve">ELETRODO REVESTIDO AWS - E7018, DIAMETRO IGUAL A 4,00 MM                                                                                                                                                                                                                                                                                                                                                                                                                                                  </v>
          </cell>
          <cell r="C1800" t="str">
            <v xml:space="preserve">KG    </v>
          </cell>
          <cell r="D1800">
            <v>37.840000000000003</v>
          </cell>
        </row>
        <row r="1801">
          <cell r="A1801">
            <v>2685</v>
          </cell>
          <cell r="B1801" t="str">
            <v xml:space="preserve">ELETRODUTO DE PVC RIGIDO ROSCAVEL DE 1 ", SEM LUVA                                                                                                                                                                                                                                                                                                                                                                                                                                                        </v>
          </cell>
          <cell r="C1801" t="str">
            <v xml:space="preserve">M     </v>
          </cell>
          <cell r="D1801">
            <v>9.07</v>
          </cell>
        </row>
        <row r="1802">
          <cell r="A1802">
            <v>2680</v>
          </cell>
          <cell r="B1802" t="str">
            <v xml:space="preserve">ELETRODUTO DE PVC RIGIDO ROSCAVEL DE 1 1/2 ", SEM LUVA                                                                                                                                                                                                                                                                                                                                                                                                                                                    </v>
          </cell>
          <cell r="C1802" t="str">
            <v xml:space="preserve">M     </v>
          </cell>
          <cell r="D1802">
            <v>13.27</v>
          </cell>
        </row>
        <row r="1803">
          <cell r="A1803">
            <v>2684</v>
          </cell>
          <cell r="B1803" t="str">
            <v xml:space="preserve">ELETRODUTO DE PVC RIGIDO ROSCAVEL DE 1 1/4 ", SEM LUVA                                                                                                                                                                                                                                                                                                                                                                                                                                                    </v>
          </cell>
          <cell r="C1803" t="str">
            <v xml:space="preserve">M     </v>
          </cell>
          <cell r="D1803">
            <v>12.07</v>
          </cell>
        </row>
        <row r="1804">
          <cell r="A1804">
            <v>2673</v>
          </cell>
          <cell r="B1804" t="str">
            <v xml:space="preserve">ELETRODUTO DE PVC RIGIDO ROSCAVEL DE 1/2 ", SEM LUVA                                                                                                                                                                                                                                                                                                                                                                                                                                                      </v>
          </cell>
          <cell r="C1804" t="str">
            <v xml:space="preserve">M     </v>
          </cell>
          <cell r="D1804">
            <v>4.66</v>
          </cell>
        </row>
        <row r="1805">
          <cell r="A1805">
            <v>2681</v>
          </cell>
          <cell r="B1805" t="str">
            <v xml:space="preserve">ELETRODUTO DE PVC RIGIDO ROSCAVEL DE 2 ", SEM LUVA                                                                                                                                                                                                                                                                                                                                                                                                                                                        </v>
          </cell>
          <cell r="C1805" t="str">
            <v xml:space="preserve">M     </v>
          </cell>
          <cell r="D1805">
            <v>21.68</v>
          </cell>
        </row>
        <row r="1806">
          <cell r="A1806">
            <v>2682</v>
          </cell>
          <cell r="B1806" t="str">
            <v xml:space="preserve">ELETRODUTO DE PVC RIGIDO ROSCAVEL DE 2 1/2 ", SEM LUVA                                                                                                                                                                                                                                                                                                                                                                                                                                                    </v>
          </cell>
          <cell r="C1806" t="str">
            <v xml:space="preserve">M     </v>
          </cell>
          <cell r="D1806">
            <v>31.64</v>
          </cell>
        </row>
        <row r="1807">
          <cell r="A1807">
            <v>2686</v>
          </cell>
          <cell r="B1807" t="str">
            <v xml:space="preserve">ELETRODUTO DE PVC RIGIDO ROSCAVEL DE 3 ", SEM LUVA                                                                                                                                                                                                                                                                                                                                                                                                                                                        </v>
          </cell>
          <cell r="C1807" t="str">
            <v xml:space="preserve">M     </v>
          </cell>
          <cell r="D1807">
            <v>39.67</v>
          </cell>
        </row>
        <row r="1808">
          <cell r="A1808">
            <v>2674</v>
          </cell>
          <cell r="B1808" t="str">
            <v xml:space="preserve">ELETRODUTO DE PVC RIGIDO ROSCAVEL DE 3/4 ", SEM LUVA                                                                                                                                                                                                                                                                                                                                                                                                                                                      </v>
          </cell>
          <cell r="C1808" t="str">
            <v xml:space="preserve">M     </v>
          </cell>
          <cell r="D1808">
            <v>5.8</v>
          </cell>
        </row>
        <row r="1809">
          <cell r="A1809">
            <v>2683</v>
          </cell>
          <cell r="B1809" t="str">
            <v xml:space="preserve">ELETRODUTO DE PVC RIGIDO ROSCAVEL DE 4 ", SEM LUVA                                                                                                                                                                                                                                                                                                                                                                                                                                                        </v>
          </cell>
          <cell r="C1809" t="str">
            <v xml:space="preserve">M     </v>
          </cell>
          <cell r="D1809">
            <v>62.51</v>
          </cell>
        </row>
        <row r="1810">
          <cell r="A1810">
            <v>2676</v>
          </cell>
          <cell r="B1810" t="str">
            <v xml:space="preserve">ELETRODUTO DE PVC RIGIDO SOLDAVEL, CLASSE B, DE 20 MM                                                                                                                                                                                                                                                                                                                                                                                                                                                     </v>
          </cell>
          <cell r="C1810" t="str">
            <v xml:space="preserve">M     </v>
          </cell>
          <cell r="D1810">
            <v>2.71</v>
          </cell>
        </row>
        <row r="1811">
          <cell r="A1811">
            <v>2678</v>
          </cell>
          <cell r="B1811" t="str">
            <v xml:space="preserve">ELETRODUTO DE PVC RIGIDO SOLDAVEL, CLASSE B, DE 25 MM                                                                                                                                                                                                                                                                                                                                                                                                                                                     </v>
          </cell>
          <cell r="C1811" t="str">
            <v xml:space="preserve">M     </v>
          </cell>
          <cell r="D1811">
            <v>3.39</v>
          </cell>
        </row>
        <row r="1812">
          <cell r="A1812">
            <v>2679</v>
          </cell>
          <cell r="B1812" t="str">
            <v xml:space="preserve">ELETRODUTO DE PVC RIGIDO SOLDAVEL, CLASSE B, DE 32 MM                                                                                                                                                                                                                                                                                                                                                                                                                                                     </v>
          </cell>
          <cell r="C1812" t="str">
            <v xml:space="preserve">M     </v>
          </cell>
          <cell r="D1812">
            <v>5.23</v>
          </cell>
        </row>
        <row r="1813">
          <cell r="A1813">
            <v>12070</v>
          </cell>
          <cell r="B1813" t="str">
            <v xml:space="preserve">ELETRODUTO DE PVC RIGIDO SOLDAVEL, CLASSE B, DE 40 MM                                                                                                                                                                                                                                                                                                                                                                                                                                                     </v>
          </cell>
          <cell r="C1813" t="str">
            <v xml:space="preserve">M     </v>
          </cell>
          <cell r="D1813">
            <v>7.28</v>
          </cell>
        </row>
        <row r="1814">
          <cell r="A1814">
            <v>2675</v>
          </cell>
          <cell r="B1814" t="str">
            <v xml:space="preserve">ELETRODUTO DE PVC RIGIDO SOLDAVEL, CLASSE B, DE 50 MM                                                                                                                                                                                                                                                                                                                                                                                                                                                     </v>
          </cell>
          <cell r="C1814" t="str">
            <v xml:space="preserve">M     </v>
          </cell>
          <cell r="D1814">
            <v>9.4700000000000006</v>
          </cell>
        </row>
        <row r="1815">
          <cell r="A1815">
            <v>12067</v>
          </cell>
          <cell r="B1815" t="str">
            <v xml:space="preserve">ELETRODUTO DE PVC RIGIDO SOLDAVEL, CLASSE B, DE 60 MM                                                                                                                                                                                                                                                                                                                                                                                                                                                     </v>
          </cell>
          <cell r="C1815" t="str">
            <v xml:space="preserve">M     </v>
          </cell>
          <cell r="D1815">
            <v>12.84</v>
          </cell>
        </row>
        <row r="1816">
          <cell r="A1816">
            <v>21136</v>
          </cell>
          <cell r="B1816" t="str">
            <v xml:space="preserve">ELETRODUTO EM ACO GALVANIZADO ELETROLITICO, LEVE, DIAMETRO 1", PAREDE DE 0,90 MM                                                                                                                                                                                                                                                                                                                                                                                                                          </v>
          </cell>
          <cell r="C1816" t="str">
            <v xml:space="preserve">M     </v>
          </cell>
          <cell r="D1816">
            <v>14.73</v>
          </cell>
        </row>
        <row r="1817">
          <cell r="A1817">
            <v>21128</v>
          </cell>
          <cell r="B1817" t="str">
            <v xml:space="preserve">ELETRODUTO EM ACO GALVANIZADO ELETROLITICO, LEVE, DIAMETRO 3/4", PAREDE DE 0,90 MM                                                                                                                                                                                                                                                                                                                                                                                                                        </v>
          </cell>
          <cell r="C1817" t="str">
            <v xml:space="preserve">M     </v>
          </cell>
          <cell r="D1817">
            <v>11.4</v>
          </cell>
        </row>
        <row r="1818">
          <cell r="A1818">
            <v>21130</v>
          </cell>
          <cell r="B1818" t="str">
            <v xml:space="preserve">ELETRODUTO EM ACO GALVANIZADO ELETROLITICO, SEMI-PESADO, DIAMETRO 1 1/2", PAREDE DE 1,20 MM                                                                                                                                                                                                                                                                                                                                                                                                               </v>
          </cell>
          <cell r="C1818" t="str">
            <v xml:space="preserve">M     </v>
          </cell>
          <cell r="D1818">
            <v>28.79</v>
          </cell>
        </row>
        <row r="1819">
          <cell r="A1819">
            <v>21135</v>
          </cell>
          <cell r="B1819" t="str">
            <v xml:space="preserve">ELETRODUTO EM ACO GALVANIZADO ELETROLITICO, SEMI-PESADO, DIAMETRO 1 1/4", PAREDE DE 1,20 MM                                                                                                                                                                                                                                                                                                                                                                                                               </v>
          </cell>
          <cell r="C1819" t="str">
            <v xml:space="preserve">M     </v>
          </cell>
          <cell r="D1819">
            <v>28.34</v>
          </cell>
        </row>
        <row r="1820">
          <cell r="A1820">
            <v>40401</v>
          </cell>
          <cell r="B1820" t="str">
            <v xml:space="preserve">ELETRODUTO FLEXIVEL PLANO EM PEAD, COR PRETA E LARANJA,  DIAMETRO 32 MM                                                                                                                                                                                                                                                                                                                                                                                                                                   </v>
          </cell>
          <cell r="C1820" t="str">
            <v xml:space="preserve">M     </v>
          </cell>
          <cell r="D1820">
            <v>3.07</v>
          </cell>
        </row>
        <row r="1821">
          <cell r="A1821">
            <v>40402</v>
          </cell>
          <cell r="B1821" t="str">
            <v xml:space="preserve">ELETRODUTO FLEXIVEL PLANO EM PEAD, COR PRETA E LARANJA,  DIAMETRO 40 MM                                                                                                                                                                                                                                                                                                                                                                                                                                   </v>
          </cell>
          <cell r="C1821" t="str">
            <v xml:space="preserve">M     </v>
          </cell>
          <cell r="D1821">
            <v>3.93</v>
          </cell>
        </row>
        <row r="1822">
          <cell r="A1822">
            <v>40400</v>
          </cell>
          <cell r="B1822" t="str">
            <v xml:space="preserve">ELETRODUTO FLEXIVEL PLANO EM PEAD, COR PRETA E LARANJA, DIAMETRO 25 MM                                                                                                                                                                                                                                                                                                                                                                                                                                    </v>
          </cell>
          <cell r="C1822" t="str">
            <v xml:space="preserve">M     </v>
          </cell>
          <cell r="D1822">
            <v>2.08</v>
          </cell>
        </row>
        <row r="1823">
          <cell r="A1823">
            <v>2504</v>
          </cell>
          <cell r="B1823" t="str">
            <v xml:space="preserve">ELETRODUTO FLEXIVEL, EM ACO GALVANIZADO, REVESTIDO EXTERNAMENTE COM PVC PRETO, DIAMETRO EXTERNO DE 25 MM (3/4"), TIPO SEALTUBO                                                                                                                                                                                                                                                                                                                                                                            </v>
          </cell>
          <cell r="C1823" t="str">
            <v xml:space="preserve">M     </v>
          </cell>
          <cell r="D1823">
            <v>12.65</v>
          </cell>
        </row>
        <row r="1824">
          <cell r="A1824">
            <v>2501</v>
          </cell>
          <cell r="B1824" t="str">
            <v xml:space="preserve">ELETRODUTO FLEXIVEL, EM ACO GALVANIZADO, REVESTIDO EXTERNAMENTE COM PVC PRETO, DIAMETRO EXTERNO DE 32 MM (1"), TIPO SEALTUBO                                                                                                                                                                                                                                                                                                                                                                              </v>
          </cell>
          <cell r="C1824" t="str">
            <v xml:space="preserve">M     </v>
          </cell>
          <cell r="D1824">
            <v>16.59</v>
          </cell>
        </row>
        <row r="1825">
          <cell r="A1825">
            <v>2502</v>
          </cell>
          <cell r="B1825" t="str">
            <v xml:space="preserve">ELETRODUTO FLEXIVEL, EM ACO GALVANIZADO, REVESTIDO EXTERNAMENTE COM PVC PRETO, DIAMETRO EXTERNO DE 40 MM (1 1/4"), TIPO SEALTUBO                                                                                                                                                                                                                                                                                                                                                                          </v>
          </cell>
          <cell r="C1825" t="str">
            <v xml:space="preserve">M     </v>
          </cell>
          <cell r="D1825">
            <v>25.03</v>
          </cell>
        </row>
        <row r="1826">
          <cell r="A1826">
            <v>2503</v>
          </cell>
          <cell r="B1826" t="str">
            <v xml:space="preserve">ELETRODUTO FLEXIVEL, EM ACO GALVANIZADO, REVESTIDO EXTERNAMENTE COM PVC PRETO, DIAMETRO EXTERNO DE 50 MM( 1 1/2"), TIPO SEALTUBO                                                                                                                                                                                                                                                                                                                                                                          </v>
          </cell>
          <cell r="C1826" t="str">
            <v xml:space="preserve">M     </v>
          </cell>
          <cell r="D1826">
            <v>32.21</v>
          </cell>
        </row>
        <row r="1827">
          <cell r="A1827">
            <v>2500</v>
          </cell>
          <cell r="B1827" t="str">
            <v xml:space="preserve">ELETRODUTO FLEXIVEL, EM ACO GALVANIZADO, REVESTIDO EXTERNAMENTE COM PVC PRETO, DIAMETRO EXTERNO DE 60 MM (2"), TIPO SEALTUBO                                                                                                                                                                                                                                                                                                                                                                              </v>
          </cell>
          <cell r="C1827" t="str">
            <v xml:space="preserve">M     </v>
          </cell>
          <cell r="D1827">
            <v>42.91</v>
          </cell>
        </row>
        <row r="1828">
          <cell r="A1828">
            <v>2505</v>
          </cell>
          <cell r="B1828" t="str">
            <v xml:space="preserve">ELETRODUTO FLEXIVEL, EM ACO GALVANIZADO, REVESTIDO EXTERNAMENTE COM PVC PRETO, DIAMETRO EXTERNO DE 75 MM (2 1/2"), TIPO SEALTUBO                                                                                                                                                                                                                                                                                                                                                                          </v>
          </cell>
          <cell r="C1828" t="str">
            <v xml:space="preserve">M     </v>
          </cell>
          <cell r="D1828">
            <v>66.87</v>
          </cell>
        </row>
        <row r="1829">
          <cell r="A1829">
            <v>12056</v>
          </cell>
          <cell r="B1829" t="str">
            <v xml:space="preserve">ELETRODUTO FLEXIVEL, EM ACO, TIPO CONDUITE, DIAMETRO DE 1 1/2"                                                                                                                                                                                                                                                                                                                                                                                                                                            </v>
          </cell>
          <cell r="C1829" t="str">
            <v xml:space="preserve">M     </v>
          </cell>
          <cell r="D1829">
            <v>27.02</v>
          </cell>
        </row>
        <row r="1830">
          <cell r="A1830">
            <v>12057</v>
          </cell>
          <cell r="B1830" t="str">
            <v xml:space="preserve">ELETRODUTO FLEXIVEL, EM ACO, TIPO CONDUITE, DIAMETRO DE 1 1/4"                                                                                                                                                                                                                                                                                                                                                                                                                                            </v>
          </cell>
          <cell r="C1830" t="str">
            <v xml:space="preserve">M     </v>
          </cell>
          <cell r="D1830">
            <v>22.95</v>
          </cell>
        </row>
        <row r="1831">
          <cell r="A1831">
            <v>12059</v>
          </cell>
          <cell r="B1831" t="str">
            <v xml:space="preserve">ELETRODUTO FLEXIVEL, EM ACO, TIPO CONDUITE, DIAMETRO DE 1/2"                                                                                                                                                                                                                                                                                                                                                                                                                                              </v>
          </cell>
          <cell r="C1831" t="str">
            <v xml:space="preserve">M     </v>
          </cell>
          <cell r="D1831">
            <v>8.0500000000000007</v>
          </cell>
        </row>
        <row r="1832">
          <cell r="A1832">
            <v>12058</v>
          </cell>
          <cell r="B1832" t="str">
            <v xml:space="preserve">ELETRODUTO FLEXIVEL, EM ACO, TIPO CONDUITE, DIAMETRO DE 1"                                                                                                                                                                                                                                                                                                                                                                                                                                                </v>
          </cell>
          <cell r="C1832" t="str">
            <v xml:space="preserve">M     </v>
          </cell>
          <cell r="D1832">
            <v>14.3</v>
          </cell>
        </row>
        <row r="1833">
          <cell r="A1833">
            <v>12060</v>
          </cell>
          <cell r="B1833" t="str">
            <v xml:space="preserve">ELETRODUTO FLEXIVEL, EM ACO, TIPO CONDUITE, DIAMETRO DE 2 1/2"                                                                                                                                                                                                                                                                                                                                                                                                                                            </v>
          </cell>
          <cell r="C1833" t="str">
            <v xml:space="preserve">M     </v>
          </cell>
          <cell r="D1833">
            <v>59.63</v>
          </cell>
        </row>
        <row r="1834">
          <cell r="A1834">
            <v>12061</v>
          </cell>
          <cell r="B1834" t="str">
            <v xml:space="preserve">ELETRODUTO FLEXIVEL, EM ACO, TIPO CONDUITE, DIAMETRO DE 2"                                                                                                                                                                                                                                                                                                                                                                                                                                                </v>
          </cell>
          <cell r="C1834" t="str">
            <v xml:space="preserve">M     </v>
          </cell>
          <cell r="D1834">
            <v>36.409999999999997</v>
          </cell>
        </row>
        <row r="1835">
          <cell r="A1835">
            <v>12062</v>
          </cell>
          <cell r="B1835" t="str">
            <v xml:space="preserve">ELETRODUTO FLEXIVEL, EM ACO, TIPO CONDUITE, DIAMETRO DE 3"                                                                                                                                                                                                                                                                                                                                                                                                                                                </v>
          </cell>
          <cell r="C1835" t="str">
            <v xml:space="preserve">M     </v>
          </cell>
          <cell r="D1835">
            <v>67.14</v>
          </cell>
        </row>
        <row r="1836">
          <cell r="A1836">
            <v>21137</v>
          </cell>
          <cell r="B1836" t="str">
            <v xml:space="preserve">ELETRODUTO METALICO FLEXIVEL REVESTIDO COM PVC PRETO, DIAMETRO EXTERNO DE 15 MM (3/8"), TIPO COPEX                                                                                                                                                                                                                                                                                                                                                                                                        </v>
          </cell>
          <cell r="C1836" t="str">
            <v xml:space="preserve">M     </v>
          </cell>
          <cell r="D1836">
            <v>11.67</v>
          </cell>
        </row>
        <row r="1837">
          <cell r="A1837">
            <v>2687</v>
          </cell>
          <cell r="B1837" t="str">
            <v xml:space="preserve">ELETRODUTO PVC FLEXIVEL CORRUGADO, COR AMARELA, DE 16 MM                                                                                                                                                                                                                                                                                                                                                                                                                                                  </v>
          </cell>
          <cell r="C1837" t="str">
            <v xml:space="preserve">M     </v>
          </cell>
          <cell r="D1837">
            <v>2.36</v>
          </cell>
        </row>
        <row r="1838">
          <cell r="A1838">
            <v>2689</v>
          </cell>
          <cell r="B1838" t="str">
            <v xml:space="preserve">ELETRODUTO PVC FLEXIVEL CORRUGADO, COR AMARELA, DE 20 MM                                                                                                                                                                                                                                                                                                                                                                                                                                                  </v>
          </cell>
          <cell r="C1838" t="str">
            <v xml:space="preserve">M     </v>
          </cell>
          <cell r="D1838">
            <v>2.81</v>
          </cell>
        </row>
        <row r="1839">
          <cell r="A1839">
            <v>2688</v>
          </cell>
          <cell r="B1839" t="str">
            <v xml:space="preserve">ELETRODUTO PVC FLEXIVEL CORRUGADO, COR AMARELA, DE 25 MM                                                                                                                                                                                                                                                                                                                                                                                                                                                  </v>
          </cell>
          <cell r="C1839" t="str">
            <v xml:space="preserve">M     </v>
          </cell>
          <cell r="D1839">
            <v>3.05</v>
          </cell>
        </row>
        <row r="1840">
          <cell r="A1840">
            <v>2690</v>
          </cell>
          <cell r="B1840" t="str">
            <v xml:space="preserve">ELETRODUTO PVC FLEXIVEL CORRUGADO, COR AMARELA, DE 32 MM                                                                                                                                                                                                                                                                                                                                                                                                                                                  </v>
          </cell>
          <cell r="C1840" t="str">
            <v xml:space="preserve">M     </v>
          </cell>
          <cell r="D1840">
            <v>5.22</v>
          </cell>
        </row>
        <row r="1841">
          <cell r="A1841">
            <v>39243</v>
          </cell>
          <cell r="B1841" t="str">
            <v xml:space="preserve">ELETRODUTO PVC FLEXIVEL CORRUGADO, REFORCADO, COR LARANJA, DE 20 MM, PARA LAJES E PISOS                                                                                                                                                                                                                                                                                                                                                                                                                   </v>
          </cell>
          <cell r="C1841" t="str">
            <v xml:space="preserve">M     </v>
          </cell>
          <cell r="D1841">
            <v>3.44</v>
          </cell>
        </row>
        <row r="1842">
          <cell r="A1842">
            <v>39244</v>
          </cell>
          <cell r="B1842" t="str">
            <v xml:space="preserve">ELETRODUTO PVC FLEXIVEL CORRUGADO, REFORCADO, COR LARANJA, DE 25 MM, PARA LAJES E PISOS                                                                                                                                                                                                                                                                                                                                                                                                                   </v>
          </cell>
          <cell r="C1842" t="str">
            <v xml:space="preserve">M     </v>
          </cell>
          <cell r="D1842">
            <v>4.6500000000000004</v>
          </cell>
        </row>
        <row r="1843">
          <cell r="A1843">
            <v>39245</v>
          </cell>
          <cell r="B1843" t="str">
            <v xml:space="preserve">ELETRODUTO PVC FLEXIVEL CORRUGADO, REFORCADO, COR LARANJA, DE 32 MM, PARA LAJES E PISOS                                                                                                                                                                                                                                                                                                                                                                                                                   </v>
          </cell>
          <cell r="C1843" t="str">
            <v xml:space="preserve">M     </v>
          </cell>
          <cell r="D1843">
            <v>8.9499999999999993</v>
          </cell>
        </row>
        <row r="1844">
          <cell r="A1844">
            <v>39254</v>
          </cell>
          <cell r="B1844" t="str">
            <v xml:space="preserve">ELETRODUTO/CONDULETE DE PVC RIGIDO, LISO, COR CINZA, DE 1/2", PARA INSTALACOES APARENTES (NBR 5410)                                                                                                                                                                                                                                                                                                                                                                                                       </v>
          </cell>
          <cell r="C1844" t="str">
            <v xml:space="preserve">M     </v>
          </cell>
          <cell r="D1844">
            <v>13.38</v>
          </cell>
        </row>
        <row r="1845">
          <cell r="A1845">
            <v>39255</v>
          </cell>
          <cell r="B1845" t="str">
            <v xml:space="preserve">ELETRODUTO/CONDULETE DE PVC RIGIDO, LISO, COR CINZA, DE 1", PARA INSTALACOES APARENTES (NBR 5410)                                                                                                                                                                                                                                                                                                                                                                                                         </v>
          </cell>
          <cell r="C1845" t="str">
            <v xml:space="preserve">M     </v>
          </cell>
          <cell r="D1845">
            <v>24.76</v>
          </cell>
        </row>
        <row r="1846">
          <cell r="A1846">
            <v>39253</v>
          </cell>
          <cell r="B1846" t="str">
            <v xml:space="preserve">ELETRODUTO/CONDULETE DE PVC RIGIDO, LISO, COR CINZA, DE 3/4", PARA INSTALACOES APARENTES (NBR 5410)                                                                                                                                                                                                                                                                                                                                                                                                       </v>
          </cell>
          <cell r="C1846" t="str">
            <v xml:space="preserve">M     </v>
          </cell>
          <cell r="D1846">
            <v>17.059999999999999</v>
          </cell>
        </row>
        <row r="1847">
          <cell r="A1847">
            <v>39246</v>
          </cell>
          <cell r="B1847" t="str">
            <v xml:space="preserve">ELETRODUTO/DUTO PEAD FLEXIVEL PAREDE SIMPLES, CORRUGACAO HELICOIDAL, COR PRETA, SEM ROSCA, DE 1 1/2", CRC 680 N, PARA CABEAMENTO SUBTERRANEO (NBR 15715)                                                                                                                                                                                                                                                                                                                                                  </v>
          </cell>
          <cell r="C1847" t="str">
            <v xml:space="preserve">M     </v>
          </cell>
          <cell r="D1847">
            <v>5.33</v>
          </cell>
        </row>
        <row r="1848">
          <cell r="A1848">
            <v>39247</v>
          </cell>
          <cell r="B1848" t="str">
            <v xml:space="preserve">ELETRODUTO/DUTO PEAD FLEXIVEL PAREDE SIMPLES, CORRUGACAO HELICOIDAL, COR PRETA, SEM ROSCA, DE 1 1/4", CRC 680 N, PARA CABEAMENTO SUBTERRANEO (NBR 15715)                                                                                                                                                                                                                                                                                                                                                  </v>
          </cell>
          <cell r="C1848" t="str">
            <v xml:space="preserve">M     </v>
          </cell>
          <cell r="D1848">
            <v>4.6399999999999997</v>
          </cell>
        </row>
        <row r="1849">
          <cell r="A1849">
            <v>2446</v>
          </cell>
          <cell r="B1849" t="str">
            <v xml:space="preserve">ELETRODUTO/DUTO PEAD FLEXIVEL PAREDE SIMPLES, CORRUGACAO HELICOIDAL, COR PRETA, SEM ROSCA, DE 2", CRC 680 N, PARA CABEAMENTO SUBTERRANEO (NBR 15715)                                                                                                                                                                                                                                                                                                                                                      </v>
          </cell>
          <cell r="C1849" t="str">
            <v xml:space="preserve">M     </v>
          </cell>
          <cell r="D1849">
            <v>7.65</v>
          </cell>
        </row>
        <row r="1850">
          <cell r="A1850">
            <v>2442</v>
          </cell>
          <cell r="B1850" t="str">
            <v xml:space="preserve">ELETRODUTO/DUTO PEAD FLEXIVEL PAREDE SIMPLES, CORRUGACAO HELICOIDAL, COR PRETA, SEM ROSCA, DE 3", CRC 680 N, PARA CABEAMENTO SUBTERRANEO (NBR 15715)                                                                                                                                                                                                                                                                                                                                                      </v>
          </cell>
          <cell r="C1850" t="str">
            <v xml:space="preserve">M     </v>
          </cell>
          <cell r="D1850">
            <v>10.72</v>
          </cell>
        </row>
        <row r="1851">
          <cell r="A1851">
            <v>39248</v>
          </cell>
          <cell r="B1851" t="str">
            <v xml:space="preserve">ELETRODUTO/DUTO PEAD FLEXIVEL PAREDE SIMPLES, CORRUGACAO HELICOIDAL, COR PRETA, SEM ROSCA, DE 4", CRC 680 N, PARA CABEAMENTO SUBTERRANEO (NBR 15715)                                                                                                                                                                                                                                                                                                                                                      </v>
          </cell>
          <cell r="C1851" t="str">
            <v xml:space="preserve">M     </v>
          </cell>
          <cell r="D1851">
            <v>14.94</v>
          </cell>
        </row>
        <row r="1852">
          <cell r="A1852">
            <v>2438</v>
          </cell>
          <cell r="B1852" t="str">
            <v xml:space="preserve">ELETROTECNICO (HORISTA)                                                                                                                                                                                                                                                                                                                                                                                                                                                                                   </v>
          </cell>
          <cell r="C1852" t="str">
            <v xml:space="preserve">H     </v>
          </cell>
          <cell r="D1852">
            <v>27.81</v>
          </cell>
        </row>
        <row r="1853">
          <cell r="A1853">
            <v>40922</v>
          </cell>
          <cell r="B1853" t="str">
            <v xml:space="preserve">ELETROTECNICO (MENSALISTA)                                                                                                                                                                                                                                                                                                                                                                                                                                                                                </v>
          </cell>
          <cell r="C1853" t="str">
            <v xml:space="preserve">MES   </v>
          </cell>
          <cell r="D1853">
            <v>4868.3100000000004</v>
          </cell>
        </row>
        <row r="1854">
          <cell r="A1854">
            <v>36486</v>
          </cell>
          <cell r="B1854" t="str">
            <v xml:space="preserve">ELEVADOR DE CARGA A CABO, CABINE SEMI FECHADA 2,0 X 1,5 X 2,0 M, CAPACIDADE DE CARGA 1000 KG, TORRE  2,38 X 2,21 X 15 M, GUINCHO DE EMBREAGEM, FREIO DE SEGURANCA, LIMITADOR DE VELOCIDADE E CANCELA                                                                                                                                                                                                                                                                                                      </v>
          </cell>
          <cell r="C1854" t="str">
            <v xml:space="preserve">UN    </v>
          </cell>
          <cell r="D1854">
            <v>70127.199999999997</v>
          </cell>
        </row>
        <row r="1855">
          <cell r="A1855">
            <v>37777</v>
          </cell>
          <cell r="B1855" t="str">
            <v xml:space="preserve">ELEVADOR DE CREMALHEIRA CABINE FECHADA 1,5 X 2,5 X 2,35 M (UMA POR TORRE), CAPACIDADE DE CARGA 1200 KG (15 PESSOAS), TORRE  24 M (16 MODULOS), FREIO DE SEGURANCA, LIMITADOR DE CARGA                                                                                                                                                                                                                                                                                                                     </v>
          </cell>
          <cell r="C1855" t="str">
            <v xml:space="preserve">UN    </v>
          </cell>
          <cell r="D1855">
            <v>330157.49</v>
          </cell>
        </row>
        <row r="1856">
          <cell r="A1856">
            <v>12624</v>
          </cell>
          <cell r="B1856" t="str">
            <v xml:space="preserve">EMENDA PARA CALHA PLUVIAL, PVC, DIAMETRO ENTRE 119 E 170 MM, PARA DRENAGEM PLUVIAL PREDIAL                                                                                                                                                                                                                                                                                                                                                                                                                </v>
          </cell>
          <cell r="C1856" t="str">
            <v xml:space="preserve">UN    </v>
          </cell>
          <cell r="D1856">
            <v>33.520000000000003</v>
          </cell>
        </row>
        <row r="1857">
          <cell r="A1857">
            <v>517</v>
          </cell>
          <cell r="B1857" t="str">
            <v xml:space="preserve">EMULSAO ASFALTICA ANIONICA                                                                                                                                                                                                                                                                                                                                                                                                                                                                                </v>
          </cell>
          <cell r="C1857" t="str">
            <v xml:space="preserve">L     </v>
          </cell>
          <cell r="D1857">
            <v>8.86</v>
          </cell>
        </row>
        <row r="1858">
          <cell r="A1858">
            <v>37534</v>
          </cell>
          <cell r="B1858" t="str">
            <v xml:space="preserve">EMULSAO EXPLOSIVA EM CARTUCHOS DE 1" X 12", DENSIDADE 1.15 G/CM3, INICIACAO ESPOLETA N. 8 / CORDEL                                                                                                                                                                                                                                                                                                                                                                                                        </v>
          </cell>
          <cell r="C1858" t="str">
            <v xml:space="preserve">KG    </v>
          </cell>
          <cell r="D1858">
            <v>20.98</v>
          </cell>
        </row>
        <row r="1859">
          <cell r="A1859">
            <v>37535</v>
          </cell>
          <cell r="B1859" t="str">
            <v xml:space="preserve">EMULSAO EXPLOSIVA EM CARTUCHOS DE 1" X 24", DENSIDADE 1.15 G/CM3, INICIACAO ESPOLETA N. 8 / CORDEL                                                                                                                                                                                                                                                                                                                                                                                                        </v>
          </cell>
          <cell r="C1859" t="str">
            <v xml:space="preserve">KG    </v>
          </cell>
          <cell r="D1859">
            <v>20.98</v>
          </cell>
        </row>
        <row r="1860">
          <cell r="A1860">
            <v>37533</v>
          </cell>
          <cell r="B1860" t="str">
            <v xml:space="preserve">EMULSAO EXPLOSIVA EM CARTUCHOS DE 1" X 8", DENSIDADE 1.15 G/CM3, INICIACAO ESPOLETA N. 8 / CORDEL                                                                                                                                                                                                                                                                                                                                                                                                         </v>
          </cell>
          <cell r="C1860" t="str">
            <v xml:space="preserve">KG    </v>
          </cell>
          <cell r="D1860">
            <v>20.98</v>
          </cell>
        </row>
        <row r="1861">
          <cell r="A1861">
            <v>37537</v>
          </cell>
          <cell r="B1861" t="str">
            <v xml:space="preserve">EMULSAO EXPLOSIVA EM CARTUCHOS DE 2 1/2" X 24", DENSIDADE 1.15 G/CM3, INICIACAO ESPOLETA N. 8 / CORDEL                                                                                                                                                                                                                                                                                                                                                                                                    </v>
          </cell>
          <cell r="C1861" t="str">
            <v xml:space="preserve">KG    </v>
          </cell>
          <cell r="D1861">
            <v>15.88</v>
          </cell>
        </row>
        <row r="1862">
          <cell r="A1862">
            <v>37536</v>
          </cell>
          <cell r="B1862" t="str">
            <v xml:space="preserve">EMULSAO EXPLOSIVA EM CARTUCHOS DE 2 1/4" X 24", DENSIDADE 1.15 G/CM3, INICIACAO ESPOLETA N. 8 / CORDEL                                                                                                                                                                                                                                                                                                                                                                                                    </v>
          </cell>
          <cell r="C1862" t="str">
            <v xml:space="preserve">KG    </v>
          </cell>
          <cell r="D1862">
            <v>15.88</v>
          </cell>
        </row>
        <row r="1863">
          <cell r="A1863">
            <v>37532</v>
          </cell>
          <cell r="B1863" t="str">
            <v xml:space="preserve">EMULSAO EXPLOSIVA EM CARTUCHOS DE 2" X 24", DENSIDADE 1.15 G/CM3, INICIACAO ESPOLETA N. 8 / CORDEL                                                                                                                                                                                                                                                                                                                                                                                                        </v>
          </cell>
          <cell r="C1863" t="str">
            <v xml:space="preserve">KG    </v>
          </cell>
          <cell r="D1863">
            <v>15.88</v>
          </cell>
        </row>
        <row r="1864">
          <cell r="A1864">
            <v>2696</v>
          </cell>
          <cell r="B1864" t="str">
            <v xml:space="preserve">ENCANADOR OU BOMBEIRO HIDRAULICO (HORISTA)                                                                                                                                                                                                                                                                                                                                                                                                                                                                </v>
          </cell>
          <cell r="C1864" t="str">
            <v xml:space="preserve">H     </v>
          </cell>
          <cell r="D1864">
            <v>22.11</v>
          </cell>
        </row>
        <row r="1865">
          <cell r="A1865">
            <v>40928</v>
          </cell>
          <cell r="B1865" t="str">
            <v xml:space="preserve">ENCANADOR OU BOMBEIRO HIDRAULICO (MENSALISTA)                                                                                                                                                                                                                                                                                                                                                                                                                                                             </v>
          </cell>
          <cell r="C1865" t="str">
            <v xml:space="preserve">MES   </v>
          </cell>
          <cell r="D1865">
            <v>3869.33</v>
          </cell>
        </row>
        <row r="1866">
          <cell r="A1866">
            <v>4083</v>
          </cell>
          <cell r="B1866" t="str">
            <v xml:space="preserve">ENCARREGADO GERAL DE OBRAS (HORISTA)                                                                                                                                                                                                                                                                                                                                                                                                                                                                      </v>
          </cell>
          <cell r="C1866" t="str">
            <v xml:space="preserve">H     </v>
          </cell>
          <cell r="D1866">
            <v>31.24</v>
          </cell>
        </row>
        <row r="1867">
          <cell r="A1867">
            <v>40818</v>
          </cell>
          <cell r="B1867" t="str">
            <v xml:space="preserve">ENCARREGADO GERAL DE OBRAS (MENSALISTA)                                                                                                                                                                                                                                                                                                                                                                                                                                                                   </v>
          </cell>
          <cell r="C1867" t="str">
            <v xml:space="preserve">MES   </v>
          </cell>
          <cell r="D1867">
            <v>5466.25</v>
          </cell>
        </row>
        <row r="1868">
          <cell r="A1868">
            <v>43146</v>
          </cell>
          <cell r="B1868" t="str">
            <v xml:space="preserve">ENDURECEDOR MINERAL DE BASE CIMENTICIA PARA PISO DE CONCRETO                                                                                                                                                                                                                                                                                                                                                                                                                                              </v>
          </cell>
          <cell r="C1868" t="str">
            <v xml:space="preserve">KG    </v>
          </cell>
          <cell r="D1868">
            <v>9.64</v>
          </cell>
        </row>
        <row r="1869">
          <cell r="A1869">
            <v>2705</v>
          </cell>
          <cell r="B1869" t="str">
            <v xml:space="preserve">ENERGIA ELETRICA ATE 2000 KWH INDUSTRIAL, SEM DEMANDA                                                                                                                                                                                                                                                                                                                                                                                                                                                     </v>
          </cell>
          <cell r="C1869" t="str">
            <v xml:space="preserve">KWH   </v>
          </cell>
          <cell r="D1869">
            <v>0.7</v>
          </cell>
        </row>
        <row r="1870">
          <cell r="A1870">
            <v>14250</v>
          </cell>
          <cell r="B1870" t="str">
            <v xml:space="preserve">ENERGIA ELETRICA COMERCIAL, BAIXA TENSAO, RELATIVA AO CONSUMO DE ATE 100 KWH, INCLUINDO ICMS, PIS/PASEP E COFINS                                                                                                                                                                                                                                                                                                                                                                                          </v>
          </cell>
          <cell r="C1870" t="str">
            <v xml:space="preserve">KWH   </v>
          </cell>
          <cell r="D1870">
            <v>0.72</v>
          </cell>
        </row>
        <row r="1871">
          <cell r="A1871">
            <v>11683</v>
          </cell>
          <cell r="B1871" t="str">
            <v xml:space="preserve">ENGATE / RABICHO FLEXIVEL INOX 1/2 " X 30 CM                                                                                                                                                                                                                                                                                                                                                                                                                                                              </v>
          </cell>
          <cell r="C1871" t="str">
            <v xml:space="preserve">UN    </v>
          </cell>
          <cell r="D1871">
            <v>48.53</v>
          </cell>
        </row>
        <row r="1872">
          <cell r="A1872">
            <v>11684</v>
          </cell>
          <cell r="B1872" t="str">
            <v xml:space="preserve">ENGATE / RABICHO FLEXIVEL INOX 1/2 " X 40 CM                                                                                                                                                                                                                                                                                                                                                                                                                                                              </v>
          </cell>
          <cell r="C1872" t="str">
            <v xml:space="preserve">UN    </v>
          </cell>
          <cell r="D1872">
            <v>53.12</v>
          </cell>
        </row>
        <row r="1873">
          <cell r="A1873">
            <v>6141</v>
          </cell>
          <cell r="B1873" t="str">
            <v xml:space="preserve">ENGATE/RABICHO FLEXIVEL PLASTICO (PVC OU ABS) BRANCO 1/2 " X 30 CM                                                                                                                                                                                                                                                                                                                                                                                                                                        </v>
          </cell>
          <cell r="C1873" t="str">
            <v xml:space="preserve">UN    </v>
          </cell>
          <cell r="D1873">
            <v>4.78</v>
          </cell>
        </row>
        <row r="1874">
          <cell r="A1874">
            <v>11681</v>
          </cell>
          <cell r="B1874" t="str">
            <v xml:space="preserve">ENGATE/RABICHO FLEXIVEL PLASTICO (PVC OU ABS) BRANCO 1/2 " X 40 CM                                                                                                                                                                                                                                                                                                                                                                                                                                        </v>
          </cell>
          <cell r="C1874" t="str">
            <v xml:space="preserve">UN    </v>
          </cell>
          <cell r="D1874">
            <v>6.02</v>
          </cell>
        </row>
        <row r="1875">
          <cell r="A1875">
            <v>2706</v>
          </cell>
          <cell r="B1875" t="str">
            <v xml:space="preserve">ENGENHEIRO CIVIL DE OBRA JUNIOR (HORISTA)                                                                                                                                                                                                                                                                                                                                                                                                                                                                 </v>
          </cell>
          <cell r="C1875" t="str">
            <v xml:space="preserve">H     </v>
          </cell>
          <cell r="D1875">
            <v>102.24</v>
          </cell>
        </row>
        <row r="1876">
          <cell r="A1876">
            <v>40811</v>
          </cell>
          <cell r="B1876" t="str">
            <v xml:space="preserve">ENGENHEIRO CIVIL DE OBRA JUNIOR (MENSALISTA)                                                                                                                                                                                                                                                                                                                                                                                                                                                              </v>
          </cell>
          <cell r="C1876" t="str">
            <v xml:space="preserve">MES   </v>
          </cell>
          <cell r="D1876">
            <v>17887.490000000002</v>
          </cell>
        </row>
        <row r="1877">
          <cell r="A1877">
            <v>2707</v>
          </cell>
          <cell r="B1877" t="str">
            <v xml:space="preserve">ENGENHEIRO CIVIL DE OBRA PLENO (HORISTA)                                                                                                                                                                                                                                                                                                                                                                                                                                                                  </v>
          </cell>
          <cell r="C1877" t="str">
            <v xml:space="preserve">H     </v>
          </cell>
          <cell r="D1877">
            <v>114.05</v>
          </cell>
        </row>
        <row r="1878">
          <cell r="A1878">
            <v>40813</v>
          </cell>
          <cell r="B1878" t="str">
            <v xml:space="preserve">ENGENHEIRO CIVIL DE OBRA PLENO (MENSALISTA)                                                                                                                                                                                                                                                                                                                                                                                                                                                               </v>
          </cell>
          <cell r="C1878" t="str">
            <v xml:space="preserve">MES   </v>
          </cell>
          <cell r="D1878">
            <v>19955.810000000001</v>
          </cell>
        </row>
        <row r="1879">
          <cell r="A1879">
            <v>2708</v>
          </cell>
          <cell r="B1879" t="str">
            <v xml:space="preserve">ENGENHEIRO CIVIL DE OBRA SENIOR (HORISTA)                                                                                                                                                                                                                                                                                                                                                                                                                                                                 </v>
          </cell>
          <cell r="C1879" t="str">
            <v xml:space="preserve">H     </v>
          </cell>
          <cell r="D1879">
            <v>125.99</v>
          </cell>
        </row>
        <row r="1880">
          <cell r="A1880">
            <v>40814</v>
          </cell>
          <cell r="B1880" t="str">
            <v xml:space="preserve">ENGENHEIRO CIVIL DE OBRA SENIOR (MENSALISTA)                                                                                                                                                                                                                                                                                                                                                                                                                                                              </v>
          </cell>
          <cell r="C1880" t="str">
            <v xml:space="preserve">MES   </v>
          </cell>
          <cell r="D1880">
            <v>22043.19</v>
          </cell>
        </row>
        <row r="1881">
          <cell r="A1881">
            <v>38403</v>
          </cell>
          <cell r="B1881" t="str">
            <v xml:space="preserve">ENXADA ESTREITA *25 X 23* CM COM CABO                                                                                                                                                                                                                                                                                                                                                                                                                                                                     </v>
          </cell>
          <cell r="C1881" t="str">
            <v xml:space="preserve">UN    </v>
          </cell>
          <cell r="D1881">
            <v>42.09</v>
          </cell>
        </row>
        <row r="1882">
          <cell r="A1882">
            <v>43482</v>
          </cell>
          <cell r="B1882" t="str">
            <v xml:space="preserve">EPI - FAMILIA ALMOXARIFE - HORISTA (ENCARGOS COMPLEMENTARES - COLETADO CAIXA)                                                                                                                                                                                                                                                                                                                                                                                                                             </v>
          </cell>
          <cell r="C1882" t="str">
            <v xml:space="preserve">H     </v>
          </cell>
          <cell r="D1882">
            <v>0.79</v>
          </cell>
        </row>
        <row r="1883">
          <cell r="A1883">
            <v>43494</v>
          </cell>
          <cell r="B1883" t="str">
            <v xml:space="preserve">EPI - FAMILIA ALMOXARIFE - MENSALISTA (ENCARGOS COMPLEMENTARES - COLETADO CAIXA)                                                                                                                                                                                                                                                                                                                                                                                                                          </v>
          </cell>
          <cell r="C1883" t="str">
            <v xml:space="preserve">MES   </v>
          </cell>
          <cell r="D1883">
            <v>148.04</v>
          </cell>
        </row>
        <row r="1884">
          <cell r="A1884">
            <v>43483</v>
          </cell>
          <cell r="B1884" t="str">
            <v xml:space="preserve">EPI - FAMILIA CARPINTEIRO DE FORMAS - HORISTA (ENCARGOS COMPLEMENTARES - COLETADO CAIXA)                                                                                                                                                                                                                                                                                                                                                                                                                  </v>
          </cell>
          <cell r="C1884" t="str">
            <v xml:space="preserve">H     </v>
          </cell>
          <cell r="D1884">
            <v>1.43</v>
          </cell>
        </row>
        <row r="1885">
          <cell r="A1885">
            <v>43495</v>
          </cell>
          <cell r="B1885" t="str">
            <v xml:space="preserve">EPI - FAMILIA CARPINTEIRO DE FORMAS - MENSALISTA (ENCARGOS COMPLEMENTARES - COLETADO CAIXA)                                                                                                                                                                                                                                                                                                                                                                                                               </v>
          </cell>
          <cell r="C1885" t="str">
            <v xml:space="preserve">MES   </v>
          </cell>
          <cell r="D1885">
            <v>269.97000000000003</v>
          </cell>
        </row>
        <row r="1886">
          <cell r="A1886">
            <v>43484</v>
          </cell>
          <cell r="B1886" t="str">
            <v xml:space="preserve">EPI - FAMILIA ELETRICISTA - HORISTA (ENCARGOS COMPLEMENTARES - COLETADO CAIXA)                                                                                                                                                                                                                                                                                                                                                                                                                            </v>
          </cell>
          <cell r="C1886" t="str">
            <v xml:space="preserve">H     </v>
          </cell>
          <cell r="D1886">
            <v>1.2</v>
          </cell>
        </row>
        <row r="1887">
          <cell r="A1887">
            <v>43496</v>
          </cell>
          <cell r="B1887" t="str">
            <v xml:space="preserve">EPI - FAMILIA ELETRICISTA - MENSALISTA (ENCARGOS COMPLEMENTARES - COLETADO CAIXA)                                                                                                                                                                                                                                                                                                                                                                                                                         </v>
          </cell>
          <cell r="C1887" t="str">
            <v xml:space="preserve">MES   </v>
          </cell>
          <cell r="D1887">
            <v>226.41</v>
          </cell>
        </row>
        <row r="1888">
          <cell r="A1888">
            <v>43485</v>
          </cell>
          <cell r="B1888" t="str">
            <v xml:space="preserve">EPI - FAMILIA ENCANADOR - HORISTA (ENCARGOS COMPLEMENTARES - COLETADO CAIXA)                                                                                                                                                                                                                                                                                                                                                                                                                              </v>
          </cell>
          <cell r="C1888" t="str">
            <v xml:space="preserve">H     </v>
          </cell>
          <cell r="D1888">
            <v>1.06</v>
          </cell>
        </row>
        <row r="1889">
          <cell r="A1889">
            <v>43497</v>
          </cell>
          <cell r="B1889" t="str">
            <v xml:space="preserve">EPI - FAMILIA ENCANADOR - MENSALISTA (ENCARGOS COMPLEMENTARES - COLETADO CAIXA)                                                                                                                                                                                                                                                                                                                                                                                                                           </v>
          </cell>
          <cell r="C1889" t="str">
            <v xml:space="preserve">MES   </v>
          </cell>
          <cell r="D1889">
            <v>199.2</v>
          </cell>
        </row>
        <row r="1890">
          <cell r="A1890">
            <v>43487</v>
          </cell>
          <cell r="B1890" t="str">
            <v xml:space="preserve">EPI - FAMILIA ENCARREGADO GERAL - HORISTA (ENCARGOS COMPLEMENTARES - COLETADO CAIXA)                                                                                                                                                                                                                                                                                                                                                                                                                      </v>
          </cell>
          <cell r="C1890" t="str">
            <v xml:space="preserve">H     </v>
          </cell>
          <cell r="D1890">
            <v>1.25</v>
          </cell>
        </row>
        <row r="1891">
          <cell r="A1891">
            <v>43499</v>
          </cell>
          <cell r="B1891" t="str">
            <v xml:space="preserve">EPI - FAMILIA ENCARREGADO GERAL - MENSALISTA (ENCARGOS COMPLEMENTARES - COLETADO CAIXA)                                                                                                                                                                                                                                                                                                                                                                                                                   </v>
          </cell>
          <cell r="C1891" t="str">
            <v xml:space="preserve">MES   </v>
          </cell>
          <cell r="D1891">
            <v>236.16</v>
          </cell>
        </row>
        <row r="1892">
          <cell r="A1892">
            <v>43486</v>
          </cell>
          <cell r="B1892" t="str">
            <v xml:space="preserve">EPI - FAMILIA ENGENHEIRO CIVIL - HORISTA (ENCARGOS COMPLEMENTARES - COLETADO CAIXA)                                                                                                                                                                                                                                                                                                                                                                                                                       </v>
          </cell>
          <cell r="C1892" t="str">
            <v xml:space="preserve">H     </v>
          </cell>
          <cell r="D1892">
            <v>0.74</v>
          </cell>
        </row>
        <row r="1893">
          <cell r="A1893">
            <v>43498</v>
          </cell>
          <cell r="B1893" t="str">
            <v xml:space="preserve">EPI - FAMILIA ENGENHEIRO CIVIL - MENSALISTA (ENCARGOS COMPLEMENTARES - COLETADO CAIXA)                                                                                                                                                                                                                                                                                                                                                                                                                    </v>
          </cell>
          <cell r="C1893" t="str">
            <v xml:space="preserve">MES   </v>
          </cell>
          <cell r="D1893">
            <v>140.22999999999999</v>
          </cell>
        </row>
        <row r="1894">
          <cell r="A1894">
            <v>43488</v>
          </cell>
          <cell r="B1894" t="str">
            <v xml:space="preserve">EPI - FAMILIA OPERADOR ESCAVADEIRA - HORISTA (ENCARGOS COMPLEMENTARES - COLETADO CAIXA)                                                                                                                                                                                                                                                                                                                                                                                                                   </v>
          </cell>
          <cell r="C1894" t="str">
            <v xml:space="preserve">H     </v>
          </cell>
          <cell r="D1894">
            <v>0.86</v>
          </cell>
        </row>
        <row r="1895">
          <cell r="A1895">
            <v>43500</v>
          </cell>
          <cell r="B1895" t="str">
            <v xml:space="preserve">EPI - FAMILIA OPERADOR ESCAVADEIRA - MENSALISTA (ENCARGOS COMPLEMENTARES - COLETADO CAIXA)                                                                                                                                                                                                                                                                                                                                                                                                                </v>
          </cell>
          <cell r="C1895" t="str">
            <v xml:space="preserve">MES   </v>
          </cell>
          <cell r="D1895">
            <v>162.97</v>
          </cell>
        </row>
        <row r="1896">
          <cell r="A1896">
            <v>43489</v>
          </cell>
          <cell r="B1896" t="str">
            <v xml:space="preserve">EPI - FAMILIA PEDREIRO - HORISTA (ENCARGOS COMPLEMENTARES - COLETADO CAIXA)                                                                                                                                                                                                                                                                                                                                                                                                                               </v>
          </cell>
          <cell r="C1896" t="str">
            <v xml:space="preserve">H     </v>
          </cell>
          <cell r="D1896">
            <v>1.24</v>
          </cell>
        </row>
        <row r="1897">
          <cell r="A1897">
            <v>43501</v>
          </cell>
          <cell r="B1897" t="str">
            <v xml:space="preserve">EPI - FAMILIA PEDREIRO - MENSALISTA (ENCARGOS COMPLEMENTARES - COLETADO CAIXA)                                                                                                                                                                                                                                                                                                                                                                                                                            </v>
          </cell>
          <cell r="C1897" t="str">
            <v xml:space="preserve">MES   </v>
          </cell>
          <cell r="D1897">
            <v>233.35</v>
          </cell>
        </row>
        <row r="1898">
          <cell r="A1898">
            <v>43490</v>
          </cell>
          <cell r="B1898" t="str">
            <v xml:space="preserve">EPI - FAMILIA PINTOR - HORISTA (ENCARGOS COMPLEMENTARES - COLETADO CAIXA)                                                                                                                                                                                                                                                                                                                                                                                                                                 </v>
          </cell>
          <cell r="C1898" t="str">
            <v xml:space="preserve">H     </v>
          </cell>
          <cell r="D1898">
            <v>1.73</v>
          </cell>
        </row>
        <row r="1899">
          <cell r="A1899">
            <v>43502</v>
          </cell>
          <cell r="B1899" t="str">
            <v xml:space="preserve">EPI - FAMILIA PINTOR - MENSALISTA (ENCARGOS COMPLEMENTARES - COLETADO CAIXA)                                                                                                                                                                                                                                                                                                                                                                                                                              </v>
          </cell>
          <cell r="C1899" t="str">
            <v xml:space="preserve">MES   </v>
          </cell>
          <cell r="D1899">
            <v>325.51</v>
          </cell>
        </row>
        <row r="1900">
          <cell r="A1900">
            <v>43491</v>
          </cell>
          <cell r="B1900" t="str">
            <v xml:space="preserve">EPI - FAMILIA SERVENTE - HORISTA (ENCARGOS COMPLEMENTARES - COLETADO CAIXA)                                                                                                                                                                                                                                                                                                                                                                                                                               </v>
          </cell>
          <cell r="C1900" t="str">
            <v xml:space="preserve">H     </v>
          </cell>
          <cell r="D1900">
            <v>1.33</v>
          </cell>
        </row>
        <row r="1901">
          <cell r="A1901">
            <v>43503</v>
          </cell>
          <cell r="B1901" t="str">
            <v xml:space="preserve">EPI - FAMILIA SERVENTE - MENSALISTA (ENCARGOS COMPLEMENTARES - COLETADO CAIXA)                                                                                                                                                                                                                                                                                                                                                                                                                            </v>
          </cell>
          <cell r="C1901" t="str">
            <v xml:space="preserve">MES   </v>
          </cell>
          <cell r="D1901">
            <v>250.24</v>
          </cell>
        </row>
        <row r="1902">
          <cell r="A1902">
            <v>43492</v>
          </cell>
          <cell r="B1902" t="str">
            <v xml:space="preserve">EPI - FAMILIA SOLDADOR - HORISTA (ENCARGOS COMPLEMENTARES - COLETADO CAIXA)                                                                                                                                                                                                                                                                                                                                                                                                                               </v>
          </cell>
          <cell r="C1902" t="str">
            <v xml:space="preserve">H     </v>
          </cell>
          <cell r="D1902">
            <v>1.79</v>
          </cell>
        </row>
        <row r="1903">
          <cell r="A1903">
            <v>43504</v>
          </cell>
          <cell r="B1903" t="str">
            <v xml:space="preserve">EPI - FAMILIA SOLDADOR - MENSALISTA (ENCARGOS COMPLEMENTARES - COLETADO CAIXA)                                                                                                                                                                                                                                                                                                                                                                                                                            </v>
          </cell>
          <cell r="C1903" t="str">
            <v xml:space="preserve">MES   </v>
          </cell>
          <cell r="D1903">
            <v>337.87</v>
          </cell>
        </row>
        <row r="1904">
          <cell r="A1904">
            <v>43493</v>
          </cell>
          <cell r="B1904" t="str">
            <v xml:space="preserve">EPI - FAMILIA TOPOGRAFO - HORISTA (ENCARGOS COMPLEMENTARES - COLETADO CAIXA)                                                                                                                                                                                                                                                                                                                                                                                                                              </v>
          </cell>
          <cell r="C1904" t="str">
            <v xml:space="preserve">H     </v>
          </cell>
          <cell r="D1904">
            <v>0.71</v>
          </cell>
        </row>
        <row r="1905">
          <cell r="A1905">
            <v>43505</v>
          </cell>
          <cell r="B1905" t="str">
            <v xml:space="preserve">EPI - FAMILIA TOPOGRAFO - MENSALISTA (ENCARGOS COMPLEMENTARES - COLETADO CAIXA)                                                                                                                                                                                                                                                                                                                                                                                                                           </v>
          </cell>
          <cell r="C1905" t="str">
            <v xml:space="preserve">MES   </v>
          </cell>
          <cell r="D1905">
            <v>132.94</v>
          </cell>
        </row>
        <row r="1906">
          <cell r="A1906">
            <v>37774</v>
          </cell>
          <cell r="B1906" t="str">
            <v xml:space="preserve">EQUIPAMENTO DE LIMPEZA COMBINADO (VACUO/ALTA PRESSAO) 95% VACUO, TANQUE 7000 L, BOMBA 140 KGF/CM2 66 L/MIN COM MOTOR INDEPENDENTE A DIESEL DE 60 CV (INCLUI MONTAGEM, NAO INCLUI CAMINHAO)                                                                                                                                                                                                                                                                                                                </v>
          </cell>
          <cell r="C1906" t="str">
            <v xml:space="preserve">UN    </v>
          </cell>
          <cell r="D1906">
            <v>565124.71</v>
          </cell>
        </row>
        <row r="1907">
          <cell r="A1907">
            <v>38629</v>
          </cell>
          <cell r="B1907" t="str">
            <v xml:space="preserve">EQUIPAMENTO P/ DEMARCACAO DE FAIXAS DE TRAFEGO A QUENTE, A SER MONTADO SOBRE CAMINHAO DE PBT MIN. DE 17 T, DIST. MIN. ENTRE EIXOS 5,2 M, CAPACIDADE PARA 1.000 KG DE MATERIAL TERMOPLASTICO (INCLUI MONTAGEM, NAO INCLUI CAMINHAO, NEM COMPRESSOR DE AR)                                                                                                                                                                                                                                                  </v>
          </cell>
          <cell r="C1907" t="str">
            <v xml:space="preserve">UN    </v>
          </cell>
          <cell r="D1907">
            <v>2435976.56</v>
          </cell>
        </row>
        <row r="1908">
          <cell r="A1908">
            <v>38630</v>
          </cell>
          <cell r="B1908" t="str">
            <v xml:space="preserve">EQUIPAMENTO PARA DEMARCACAO DE FAIXAS DE TRAFEGO A FRIO, A SER MONTADO SOBRE CAMINHAO DE PBT MINIMO DE 9 T E DISTANCIA MINIMA ENTRE EIXOS DE 4,3 M, CAPACIDADE PARA 800 L DE TINTA (INCLUI MONTAGEM, NAO INCLUI CAMINHAO)                                                                                                                                                                                                                                                                                 </v>
          </cell>
          <cell r="C1908" t="str">
            <v xml:space="preserve">UN    </v>
          </cell>
          <cell r="D1908">
            <v>1636476.56</v>
          </cell>
        </row>
        <row r="1909">
          <cell r="A1909">
            <v>38476</v>
          </cell>
          <cell r="B1909" t="str">
            <v xml:space="preserve">ESCADA DUPLA DE ABRIR EM ALUMINIO, MODELO PINTOR, 8 DEGRAUS                                                                                                                                                                                                                                                                                                                                                                                                                                               </v>
          </cell>
          <cell r="C1909" t="str">
            <v xml:space="preserve">UN    </v>
          </cell>
          <cell r="D1909">
            <v>316.33</v>
          </cell>
        </row>
        <row r="1910">
          <cell r="A1910">
            <v>38477</v>
          </cell>
          <cell r="B1910" t="str">
            <v xml:space="preserve">ESCADA EXTENSIVEL EM ALUMINIO COM 6,00 M ESTENDIDA                                                                                                                                                                                                                                                                                                                                                                                                                                                        </v>
          </cell>
          <cell r="C1910" t="str">
            <v xml:space="preserve">UN    </v>
          </cell>
          <cell r="D1910">
            <v>895.84</v>
          </cell>
        </row>
        <row r="1911">
          <cell r="A1911">
            <v>40635</v>
          </cell>
          <cell r="B1911" t="str">
            <v xml:space="preserve">ESCAVADEIRA HIDRAULICA SOBRE ESTEIRA, COM GARRA GIRATORIA DE MANDIBULAS, PESO OPERACIONAL ENTRE 22,00 E 25,50 TON, POTENCIA LIQUIDA ENTRE 150 E 160 HP                                                                                                                                                                                                                                                                                                                                                    </v>
          </cell>
          <cell r="C1911" t="str">
            <v xml:space="preserve">UN    </v>
          </cell>
          <cell r="D1911">
            <v>996650.5</v>
          </cell>
        </row>
        <row r="1912">
          <cell r="A1912">
            <v>36483</v>
          </cell>
          <cell r="B1912" t="str">
            <v xml:space="preserve">ESCAVADEIRA HIDRAULICA SOBRE ESTEIRAS CACAMBA 0,40 A 1,20 M3, PESO OPERACIONAL 21,19 T, POTENCIA LIQUIDA 173 HP                                                                                                                                                                                                                                                                                                                                                                                           </v>
          </cell>
          <cell r="C1912" t="str">
            <v xml:space="preserve">UN    </v>
          </cell>
          <cell r="D1912">
            <v>903125</v>
          </cell>
        </row>
        <row r="1913">
          <cell r="A1913">
            <v>14525</v>
          </cell>
          <cell r="B1913" t="str">
            <v xml:space="preserve">ESCAVADEIRA HIDRAULICA SOBRE ESTEIRAS COM CACAMBA DE 1,20 M3, PESO OPERACIONAL 21 T, POTENCIA BRUTA 155 HP                                                                                                                                                                                                                                                                                                                                                                                                </v>
          </cell>
          <cell r="C1913" t="str">
            <v xml:space="preserve">UN    </v>
          </cell>
          <cell r="D1913">
            <v>945625</v>
          </cell>
        </row>
        <row r="1914">
          <cell r="A1914">
            <v>36482</v>
          </cell>
          <cell r="B1914" t="str">
            <v xml:space="preserve">ESCAVADEIRA HIDRAULICA SOBRE ESTEIRAS, CACAMBA  0,80 M3, PESO OPERACIONAL 17,8 T, POTENCIA LIQUIDA 110 HP                                                                                                                                                                                                                                                                                                                                                                                                 </v>
          </cell>
          <cell r="C1914" t="str">
            <v xml:space="preserve">UN    </v>
          </cell>
          <cell r="D1914">
            <v>811005.14</v>
          </cell>
        </row>
        <row r="1915">
          <cell r="A1915">
            <v>36408</v>
          </cell>
          <cell r="B1915" t="str">
            <v xml:space="preserve">ESCAVADEIRA HIDRAULICA SOBRE ESTEIRAS, CACAMBA 0,4 A 1,70 M3, PESO OPERACIONAL 23,2 T, POTENCIA BRUTA 183 HP                                                                                                                                                                                                                                                                                                                                                                                              </v>
          </cell>
          <cell r="C1915" t="str">
            <v xml:space="preserve">UN    </v>
          </cell>
          <cell r="D1915">
            <v>969000</v>
          </cell>
        </row>
        <row r="1916">
          <cell r="A1916">
            <v>2723</v>
          </cell>
          <cell r="B1916" t="str">
            <v xml:space="preserve">ESCAVADEIRA HIDRAULICA SOBRE ESTEIRAS, CACAMBA 0,62M3, PESO OPERACIONAL 12,61T, POTENCIA LIQUIDA 95HP                                                                                                                                                                                                                                                                                                                                                                                                     </v>
          </cell>
          <cell r="C1916" t="str">
            <v xml:space="preserve">UN    </v>
          </cell>
          <cell r="D1916">
            <v>743750</v>
          </cell>
        </row>
        <row r="1917">
          <cell r="A1917">
            <v>36481</v>
          </cell>
          <cell r="B1917" t="str">
            <v xml:space="preserve">ESCAVADEIRA HIDRAULICA SOBRE ESTEIRAS, CACAMBA 0,80 A 1,30 M3, PESO OPERACIONAL 22,18 T, POTENCIA LIQUIDA 170 HP                                                                                                                                                                                                                                                                                                                                                                                          </v>
          </cell>
          <cell r="C1917" t="str">
            <v xml:space="preserve">UN    </v>
          </cell>
          <cell r="D1917">
            <v>887187.5</v>
          </cell>
        </row>
        <row r="1918">
          <cell r="A1918">
            <v>10685</v>
          </cell>
          <cell r="B1918" t="str">
            <v xml:space="preserve">ESCAVADEIRA HIDRAULICA SOBRE ESTEIRAS, CACAMBA 0,80M3, PESO OPERACIONAL 17T, POTENCIA BRUTA 111HP                                                                                                                                                                                                                                                                                                                                                                                                         </v>
          </cell>
          <cell r="C1918" t="str">
            <v xml:space="preserve">UN    </v>
          </cell>
          <cell r="D1918">
            <v>850000</v>
          </cell>
        </row>
        <row r="1919">
          <cell r="A1919">
            <v>40636</v>
          </cell>
          <cell r="B1919" t="str">
            <v xml:space="preserve">ESCAVADEIRA HIDRAULICA SOBRE ESTEIRAS, CAPACIDADE DA CACAMBA ENTRE 1,20 E 1,50 M3, PESO OPERACIONAL ENTRE 20,00 E 22,00 TON, POTENCIA LIQUIDA ENTRE 150 E 155 HP, EQUIPADA COM CLAMSHELL                                                                                                                                                                                                                                                                                                                  </v>
          </cell>
          <cell r="C1919" t="str">
            <v xml:space="preserve">UN    </v>
          </cell>
          <cell r="D1919">
            <v>959463</v>
          </cell>
        </row>
        <row r="1920">
          <cell r="A1920">
            <v>4111</v>
          </cell>
          <cell r="B1920" t="str">
            <v xml:space="preserve">ESCORA PRE-MOLDADA EM CONCRETO, *10 X 10* CM, H = 2,30M                                                                                                                                                                                                                                                                                                                                                                                                                                                   </v>
          </cell>
          <cell r="C1920" t="str">
            <v xml:space="preserve">UN    </v>
          </cell>
          <cell r="D1920">
            <v>53.96</v>
          </cell>
        </row>
        <row r="1921">
          <cell r="A1921">
            <v>44538</v>
          </cell>
          <cell r="B1921" t="str">
            <v xml:space="preserve">ESCOVA CIRCULAR EM ACO LATONADO, 6 X 1 " (DIAMETRO X ESPESSURA), FURO DE 1 1/4 ", FIO ONDULADO *0,30*  MM                                                                                                                                                                                                                                                                                                                                                                                                 </v>
          </cell>
          <cell r="C1921" t="str">
            <v xml:space="preserve">UN    </v>
          </cell>
          <cell r="D1921">
            <v>62.05</v>
          </cell>
        </row>
        <row r="1922">
          <cell r="A1922">
            <v>12</v>
          </cell>
          <cell r="B1922" t="str">
            <v xml:space="preserve">ESCOVA DE ACO, COM CABO, *4  X 15* FILEIRAS DE CERDAS                                                                                                                                                                                                                                                                                                                                                                                                                                                     </v>
          </cell>
          <cell r="C1922" t="str">
            <v xml:space="preserve">UN    </v>
          </cell>
          <cell r="D1922">
            <v>12.95</v>
          </cell>
        </row>
        <row r="1923">
          <cell r="A1923">
            <v>37554</v>
          </cell>
          <cell r="B1923" t="str">
            <v xml:space="preserve">ESGUICHO JATO REGULAVEL, TIPO ELKHART, ENGATE RAPIDO 1 1/2", PARA COMBATE A INCENDIO                                                                                                                                                                                                                                                                                                                                                                                                                      </v>
          </cell>
          <cell r="C1923" t="str">
            <v xml:space="preserve">UN    </v>
          </cell>
          <cell r="D1923">
            <v>335.87</v>
          </cell>
        </row>
        <row r="1924">
          <cell r="A1924">
            <v>37555</v>
          </cell>
          <cell r="B1924" t="str">
            <v xml:space="preserve">ESGUICHO JATO REGULAVEL, TIPO ELKHART, ENGATE RAPIDO 2 1/2", PARA COMBATE A INCENDIO                                                                                                                                                                                                                                                                                                                                                                                                                      </v>
          </cell>
          <cell r="C1924" t="str">
            <v xml:space="preserve">UN    </v>
          </cell>
          <cell r="D1924">
            <v>408.57</v>
          </cell>
        </row>
        <row r="1925">
          <cell r="A1925">
            <v>10902</v>
          </cell>
          <cell r="B1925" t="str">
            <v xml:space="preserve">ESGUICHO TIPO JATO SOLIDO, EM LATAO, ENGATE RAPIDO 1 1/2" X 13 MM, PARA MANGUEIRA EM INSTALACAO PREDIAL COMBATE A INCENDIO                                                                                                                                                                                                                                                                                                                                                                                </v>
          </cell>
          <cell r="C1925" t="str">
            <v xml:space="preserve">UN    </v>
          </cell>
          <cell r="D1925">
            <v>102.52</v>
          </cell>
        </row>
        <row r="1926">
          <cell r="A1926">
            <v>20965</v>
          </cell>
          <cell r="B1926" t="str">
            <v xml:space="preserve">ESGUICHO TIPO JATO SOLIDO, EM LATAO, ENGATE RAPIDO 1 1/2" X 16 MM, PARA MANGUEIRA EM INSTALACAO PREDIAL COMBATE A INCENDIO                                                                                                                                                                                                                                                                                                                                                                                </v>
          </cell>
          <cell r="C1926" t="str">
            <v xml:space="preserve">UN    </v>
          </cell>
          <cell r="D1926">
            <v>103.47</v>
          </cell>
        </row>
        <row r="1927">
          <cell r="A1927">
            <v>20966</v>
          </cell>
          <cell r="B1927" t="str">
            <v xml:space="preserve">ESGUICHO TIPO JATO SOLIDO, EM LATAO, ENGATE RAPIDO 1 1/2" X 19 MM, PARA MANGUEIRA EM INSTALACAO PREDIAL COMBATE A INCENDIO                                                                                                                                                                                                                                                                                                                                                                                </v>
          </cell>
          <cell r="C1927" t="str">
            <v xml:space="preserve">UN    </v>
          </cell>
          <cell r="D1927">
            <v>111.41</v>
          </cell>
        </row>
        <row r="1928">
          <cell r="A1928">
            <v>10903</v>
          </cell>
          <cell r="B1928" t="str">
            <v xml:space="preserve">ESGUICHO TIPO JATO SOLIDO, EM LATAO, ENGATE RAPIDO 2 1/2" X 13 MM, PARA MANGUEIRA EM INSTALACAO PREDIAL COMBATE A INCENDIO                                                                                                                                                                                                                                                                                                                                                                                </v>
          </cell>
          <cell r="C1928" t="str">
            <v xml:space="preserve">UN    </v>
          </cell>
          <cell r="D1928">
            <v>168.87</v>
          </cell>
        </row>
        <row r="1929">
          <cell r="A1929">
            <v>20967</v>
          </cell>
          <cell r="B1929" t="str">
            <v xml:space="preserve">ESGUICHO TIPO JATO SOLIDO, EM LATAO, ENGATE RAPIDO 2 1/2" X 16 MM, PARA MANGUEIRA EM INSTALACAO PREDIAL COMBATE A INCENDIO                                                                                                                                                                                                                                                                                                                                                                                </v>
          </cell>
          <cell r="C1929" t="str">
            <v xml:space="preserve">UN    </v>
          </cell>
          <cell r="D1929">
            <v>168.87</v>
          </cell>
        </row>
        <row r="1930">
          <cell r="A1930">
            <v>20968</v>
          </cell>
          <cell r="B1930" t="str">
            <v xml:space="preserve">ESGUICHO TIPO JATO SOLIDO, EM LATAO, ENGATE RAPIDO 2 1/2" X 19 MM, PARA MANGUEIRA EM INSTALACAO PREDIAL COMBATE A INCENDIO                                                                                                                                                                                                                                                                                                                                                                                </v>
          </cell>
          <cell r="C1930" t="str">
            <v xml:space="preserve">UN    </v>
          </cell>
          <cell r="D1930">
            <v>185.21</v>
          </cell>
        </row>
        <row r="1931">
          <cell r="A1931">
            <v>11359</v>
          </cell>
          <cell r="B1931" t="str">
            <v xml:space="preserve">ESMERILHADEIRA ANGULAR ELETRICA, DIAMETRO DO DISCO 7 '' (180 MM), ROTACAO 8500 RPM, POTENCIA 2400 W                                                                                                                                                                                                                                                                                                                                                                                                       </v>
          </cell>
          <cell r="C1931" t="str">
            <v xml:space="preserve">UN    </v>
          </cell>
          <cell r="D1931">
            <v>879.9</v>
          </cell>
        </row>
        <row r="1932">
          <cell r="A1932">
            <v>39017</v>
          </cell>
          <cell r="B1932" t="str">
            <v xml:space="preserve">ESPACADOR / DISTANCIADOR CIRCULAR COM ENTRADA LATERAL, EM PLASTICO, PARA VERGALHAO *4,2 A 12,5* MM, COBRIMENTO 20 MM                                                                                                                                                                                                                                                                                                                                                                                      </v>
          </cell>
          <cell r="C1932" t="str">
            <v xml:space="preserve">UN    </v>
          </cell>
          <cell r="D1932">
            <v>0.22</v>
          </cell>
        </row>
        <row r="1933">
          <cell r="A1933">
            <v>39315</v>
          </cell>
          <cell r="B1933" t="str">
            <v xml:space="preserve">ESPACADOR / DISTANCIADOR TIPO GARRA DUPLA, EM PLASTICO, COBRIMENTO *20* MM, PARA FERRAGENS DE LAJES E FUNDO DE VIGAS                                                                                                                                                                                                                                                                                                                                                                                      </v>
          </cell>
          <cell r="C1933" t="str">
            <v xml:space="preserve">UN    </v>
          </cell>
          <cell r="D1933">
            <v>0.35</v>
          </cell>
        </row>
        <row r="1934">
          <cell r="A1934">
            <v>39016</v>
          </cell>
          <cell r="B1934" t="str">
            <v xml:space="preserve">ESPACADOR / DISTANCIADOR TIPO PINO EM PLASTICO, PARA VERGALHAO ATE 10 MM, PARA APOIO DE ARMADURA                                                                                                                                                                                                                                                                                                                                                                                                          </v>
          </cell>
          <cell r="C1934" t="str">
            <v xml:space="preserve">UN    </v>
          </cell>
          <cell r="D1934">
            <v>0.36</v>
          </cell>
        </row>
        <row r="1935">
          <cell r="A1935">
            <v>39481</v>
          </cell>
          <cell r="B1935" t="str">
            <v xml:space="preserve">ESPACADOR OU DISTANCIADOR, EM PLASTICO, TIPO APOIO DE CORDOALHA (CARANGUEJO), PARA ARMADURA NEGATIVA E PROTENSAO, COBRIMENTO 50 MM                                                                                                                                                                                                                                                                                                                                                                        </v>
          </cell>
          <cell r="C1935" t="str">
            <v xml:space="preserve">UN    </v>
          </cell>
          <cell r="D1935">
            <v>1.74</v>
          </cell>
        </row>
        <row r="1936">
          <cell r="A1936">
            <v>39013</v>
          </cell>
          <cell r="B1936" t="str">
            <v xml:space="preserve">ESPACADOR/SEPARADOR /CENTRALIZADOR DE BARRA DE ACO, PLASTICO, (CHUMBADOR TIPO CARAMBOLA - CB), DIAMETRO INTERNO ATE 20 MM                                                                                                                                                                                                                                                                                                                                                                                 </v>
          </cell>
          <cell r="C1936" t="str">
            <v xml:space="preserve">UN    </v>
          </cell>
          <cell r="D1936">
            <v>1.48</v>
          </cell>
        </row>
        <row r="1937">
          <cell r="A1937">
            <v>44919</v>
          </cell>
          <cell r="B1937" t="str">
            <v xml:space="preserve">ESPACADOR/SEPARADOR /CENTRALIZADOR DE BARRA DE ACO, PLASTICO, (CHUMBADOR TIPO CARAMBOLA - CB), DIAMETRO INTERNO ENTRE 25 A 32 MM                                                                                                                                                                                                                                                                                                                                                                          </v>
          </cell>
          <cell r="C1937" t="str">
            <v xml:space="preserve">UN    </v>
          </cell>
          <cell r="D1937">
            <v>2.77</v>
          </cell>
        </row>
        <row r="1938">
          <cell r="A1938">
            <v>40433</v>
          </cell>
          <cell r="B1938" t="str">
            <v xml:space="preserve">ESPACADOR/SEPARADOR DE CORDOALHA TIPO DISCO 12 FUROS DE 14 MM, PARA TIRANTES                                                                                                                                                                                                                                                                                                                                                                                                                              </v>
          </cell>
          <cell r="C1938" t="str">
            <v xml:space="preserve">UN    </v>
          </cell>
          <cell r="D1938">
            <v>1.53</v>
          </cell>
        </row>
        <row r="1939">
          <cell r="A1939">
            <v>20219</v>
          </cell>
          <cell r="B1939" t="str">
            <v xml:space="preserve">ESPARGIDOR DE ASFALTO PRESSURIZADO, REBOCAVEL, TANQUE DE 2500 L, PNEUMATICO,  COM MOTOR A GASOLINA 3,4HP                                                                                                                                                                                                                                                                                                                                                                                                  </v>
          </cell>
          <cell r="C1939" t="str">
            <v xml:space="preserve">UN    </v>
          </cell>
          <cell r="D1939">
            <v>116000</v>
          </cell>
        </row>
        <row r="1940">
          <cell r="A1940">
            <v>36484</v>
          </cell>
          <cell r="B1940" t="str">
            <v xml:space="preserve">ESPARGIDOR DE ASFALTO PRESSURIZADO, TANQUE 6 M3 COM ISOLACAO TERMICA, AQUECIDO COM 2 MACARICOS, COM BARRA ESPARGIDORA 3,60 M, A SER MONTADO SOBRE CAMINHAO                                                                                                                                                                                                                                                                                                                                                </v>
          </cell>
          <cell r="C1940" t="str">
            <v xml:space="preserve">UN    </v>
          </cell>
          <cell r="D1940">
            <v>246246.87</v>
          </cell>
        </row>
        <row r="1941">
          <cell r="A1941">
            <v>38367</v>
          </cell>
          <cell r="B1941" t="str">
            <v xml:space="preserve">ESPATULA DE ACO INOX COM CABO DE MADEIRA, LARGURA 8 CM                                                                                                                                                                                                                                                                                                                                                                                                                                                    </v>
          </cell>
          <cell r="C1941" t="str">
            <v xml:space="preserve">UN    </v>
          </cell>
          <cell r="D1941">
            <v>16.989999999999998</v>
          </cell>
        </row>
        <row r="1942">
          <cell r="A1942">
            <v>38368</v>
          </cell>
          <cell r="B1942" t="str">
            <v xml:space="preserve">ESPATULA DE PLASTICO LISA, LARGURA 10 CM                                                                                                                                                                                                                                                                                                                                                                                                                                                                  </v>
          </cell>
          <cell r="C1942" t="str">
            <v xml:space="preserve">UN    </v>
          </cell>
          <cell r="D1942">
            <v>7.39</v>
          </cell>
        </row>
        <row r="1943">
          <cell r="A1943">
            <v>38091</v>
          </cell>
          <cell r="B1943" t="str">
            <v xml:space="preserve">ESPELHO / PLACA CEGA 4" X 2", PARA INSTALACAO DE TOMADAS E INTERRUPTORES                                                                                                                                                                                                                                                                                                                                                                                                                                  </v>
          </cell>
          <cell r="C1943" t="str">
            <v xml:space="preserve">UN    </v>
          </cell>
          <cell r="D1943">
            <v>2.61</v>
          </cell>
        </row>
        <row r="1944">
          <cell r="A1944">
            <v>38095</v>
          </cell>
          <cell r="B1944" t="str">
            <v xml:space="preserve">ESPELHO / PLACA CEGA 4" X 4", PARA INSTALACAO DE TOMADAS E INTERRUPTORES                                                                                                                                                                                                                                                                                                                                                                                                                                  </v>
          </cell>
          <cell r="C1944" t="str">
            <v xml:space="preserve">UN    </v>
          </cell>
          <cell r="D1944">
            <v>5.53</v>
          </cell>
        </row>
        <row r="1945">
          <cell r="A1945">
            <v>38092</v>
          </cell>
          <cell r="B1945" t="str">
            <v xml:space="preserve">ESPELHO / PLACA DE 1 POSTO 4" X 2", PARA INSTALACAO DE TOMADAS E INTERRUPTORES                                                                                                                                                                                                                                                                                                                                                                                                                            </v>
          </cell>
          <cell r="C1945" t="str">
            <v xml:space="preserve">UN    </v>
          </cell>
          <cell r="D1945">
            <v>2.48</v>
          </cell>
        </row>
        <row r="1946">
          <cell r="A1946">
            <v>38093</v>
          </cell>
          <cell r="B1946" t="str">
            <v xml:space="preserve">ESPELHO / PLACA DE 2 POSTOS 4" X 2", PARA INSTALACAO DE TOMADAS E INTERRUPTORES                                                                                                                                                                                                                                                                                                                                                                                                                           </v>
          </cell>
          <cell r="C1946" t="str">
            <v xml:space="preserve">UN    </v>
          </cell>
          <cell r="D1946">
            <v>2.56</v>
          </cell>
        </row>
        <row r="1947">
          <cell r="A1947">
            <v>38096</v>
          </cell>
          <cell r="B1947" t="str">
            <v xml:space="preserve">ESPELHO / PLACA DE 2 POSTOS 4" X 4", PARA INSTALACAO DE TOMADAS E INTERRUPTORES                                                                                                                                                                                                                                                                                                                                                                                                                           </v>
          </cell>
          <cell r="C1947" t="str">
            <v xml:space="preserve">UN    </v>
          </cell>
          <cell r="D1947">
            <v>5.95</v>
          </cell>
        </row>
        <row r="1948">
          <cell r="A1948">
            <v>38094</v>
          </cell>
          <cell r="B1948" t="str">
            <v xml:space="preserve">ESPELHO / PLACA DE 3 POSTOS 4" X 2", PARA INSTALACAO DE TOMADAS E INTERRUPTORES                                                                                                                                                                                                                                                                                                                                                                                                                           </v>
          </cell>
          <cell r="C1948" t="str">
            <v xml:space="preserve">UN    </v>
          </cell>
          <cell r="D1948">
            <v>3.14</v>
          </cell>
        </row>
        <row r="1949">
          <cell r="A1949">
            <v>38097</v>
          </cell>
          <cell r="B1949" t="str">
            <v xml:space="preserve">ESPELHO / PLACA DE 4 POSTOS 4" X 4", PARA INSTALACAO DE TOMADAS E INTERRUPTORES                                                                                                                                                                                                                                                                                                                                                                                                                           </v>
          </cell>
          <cell r="C1949" t="str">
            <v xml:space="preserve">UN    </v>
          </cell>
          <cell r="D1949">
            <v>6.38</v>
          </cell>
        </row>
        <row r="1950">
          <cell r="A1950">
            <v>38098</v>
          </cell>
          <cell r="B1950" t="str">
            <v xml:space="preserve">ESPELHO / PLACA DE 6 POSTOS 4" X 4", PARA INSTALACAO DE TOMADAS E INTERRUPTORES                                                                                                                                                                                                                                                                                                                                                                                                                           </v>
          </cell>
          <cell r="C1950" t="str">
            <v xml:space="preserve">UN    </v>
          </cell>
          <cell r="D1950">
            <v>6.38</v>
          </cell>
        </row>
        <row r="1951">
          <cell r="A1951">
            <v>11186</v>
          </cell>
          <cell r="B1951" t="str">
            <v xml:space="preserve">ESPELHO CRISTAL E = 4 MM                                                                                                                                                                                                                                                                                                                                                                                                                                                                                  </v>
          </cell>
          <cell r="C1951" t="str">
            <v xml:space="preserve">M2    </v>
          </cell>
          <cell r="D1951">
            <v>368.36</v>
          </cell>
        </row>
        <row r="1952">
          <cell r="A1952">
            <v>11558</v>
          </cell>
          <cell r="B1952" t="str">
            <v xml:space="preserve">ESPELHO, RETO OU CURVO, EM LATAO CROMADO, ESPESSURA ATE 6 MM, LARGURA *40*MM, ALTURA *180*MM - PARA FECHADURA DE EMBUTIR                                                                                                                                                                                                                                                                                                                                                                                  </v>
          </cell>
          <cell r="C1952" t="str">
            <v xml:space="preserve">PAR   </v>
          </cell>
          <cell r="D1952">
            <v>14.28</v>
          </cell>
        </row>
        <row r="1953">
          <cell r="A1953">
            <v>11557</v>
          </cell>
          <cell r="B1953" t="str">
            <v xml:space="preserve">ESPELHO, RETO OU CURVO, EM LATAO CROMADO, ESPESSURA MINIMA 6 MM, LARGURA *43*MM, ALTURA *230*MM - PARA FECHADURA DE EMBUTIR                                                                                                                                                                                                                                                                                                                                                                               </v>
          </cell>
          <cell r="C1953" t="str">
            <v xml:space="preserve">PAR   </v>
          </cell>
          <cell r="D1953">
            <v>36.15</v>
          </cell>
        </row>
        <row r="1954">
          <cell r="A1954">
            <v>2759</v>
          </cell>
          <cell r="B1954" t="str">
            <v xml:space="preserve">ESPOLETA SIMPLES N 8.                                                                                                                                                                                                                                                                                                                                                                                                                                                                                     </v>
          </cell>
          <cell r="C1954" t="str">
            <v xml:space="preserve">UN    </v>
          </cell>
          <cell r="D1954">
            <v>9.68</v>
          </cell>
        </row>
        <row r="1955">
          <cell r="A1955">
            <v>38124</v>
          </cell>
          <cell r="B1955" t="str">
            <v xml:space="preserve">ESPUMA EXPANSIVA DE POLIURETANO, APLICACAO MANUAL - 500 ML                                                                                                                                                                                                                                                                                                                                                                                                                                                </v>
          </cell>
          <cell r="C1955" t="str">
            <v xml:space="preserve">UN    </v>
          </cell>
          <cell r="D1955">
            <v>27.5</v>
          </cell>
        </row>
        <row r="1956">
          <cell r="A1956">
            <v>38380</v>
          </cell>
          <cell r="B1956" t="str">
            <v xml:space="preserve">ESQUADRO DE ACO 12 " (300 MM), CABO DE ALUMINIO                                                                                                                                                                                                                                                                                                                                                                                                                                                           </v>
          </cell>
          <cell r="C1956" t="str">
            <v xml:space="preserve">UN    </v>
          </cell>
          <cell r="D1956">
            <v>27</v>
          </cell>
        </row>
        <row r="1957">
          <cell r="A1957">
            <v>42429</v>
          </cell>
          <cell r="B1957" t="str">
            <v xml:space="preserve">ESQUI TRIPLO, EM TUBO DE ACO CARBONO, PINTURA NO PROCESSO ELETROSTATICO - EQUIPAMENTO DE GINASTICA PARA ACADEMIA AO AR LIVRE / ACADEMIA DA TERCEIRA IDADE - ATI                                                                                                                                                                                                                                                                                                                                           </v>
          </cell>
          <cell r="C1957" t="str">
            <v xml:space="preserve">UN    </v>
          </cell>
          <cell r="D1957">
            <v>6025.1</v>
          </cell>
        </row>
        <row r="1958">
          <cell r="A1958">
            <v>39616</v>
          </cell>
          <cell r="B1958" t="str">
            <v xml:space="preserve">ESTABILIZADOR BIVOLT AUTOMATICO, 1000 VA                                                                                                                                                                                                                                                                                                                                                                                                                                                                  </v>
          </cell>
          <cell r="C1958" t="str">
            <v xml:space="preserve">UN    </v>
          </cell>
          <cell r="D1958">
            <v>400.44</v>
          </cell>
        </row>
        <row r="1959">
          <cell r="A1959">
            <v>39618</v>
          </cell>
          <cell r="B1959" t="str">
            <v xml:space="preserve">ESTABILIZADOR BIVOLT AUTOMATICO, 1500 VA                                                                                                                                                                                                                                                                                                                                                                                                                                                                  </v>
          </cell>
          <cell r="C1959" t="str">
            <v xml:space="preserve">UN    </v>
          </cell>
          <cell r="D1959">
            <v>726.33</v>
          </cell>
        </row>
        <row r="1960">
          <cell r="A1960">
            <v>39619</v>
          </cell>
          <cell r="B1960" t="str">
            <v xml:space="preserve">ESTABILIZADOR BIVOLT AUTOMATICO, 2000 VA                                                                                                                                                                                                                                                                                                                                                                                                                                                                  </v>
          </cell>
          <cell r="C1960" t="str">
            <v xml:space="preserve">UN    </v>
          </cell>
          <cell r="D1960">
            <v>994.78</v>
          </cell>
        </row>
        <row r="1961">
          <cell r="A1961">
            <v>39613</v>
          </cell>
          <cell r="B1961" t="str">
            <v xml:space="preserve">ESTABILIZADOR BIVOLT AUTOMATICO, 300 VA                                                                                                                                                                                                                                                                                                                                                                                                                                                                   </v>
          </cell>
          <cell r="C1961" t="str">
            <v xml:space="preserve">UN    </v>
          </cell>
          <cell r="D1961">
            <v>159.06</v>
          </cell>
        </row>
        <row r="1962">
          <cell r="A1962">
            <v>39614</v>
          </cell>
          <cell r="B1962" t="str">
            <v xml:space="preserve">ESTABILIZADOR BIVOLT AUTOMATICO, 500 VA                                                                                                                                                                                                                                                                                                                                                                                                                                                                   </v>
          </cell>
          <cell r="C1962" t="str">
            <v xml:space="preserve">UN    </v>
          </cell>
          <cell r="D1962">
            <v>232.06</v>
          </cell>
        </row>
        <row r="1963">
          <cell r="A1963">
            <v>38538</v>
          </cell>
          <cell r="B1963" t="str">
            <v xml:space="preserve">ESTACA PRE-MOLDADA MACICA DE CONCRETO VIBRADO ARMADO, PARA CARGA DE 25 T, SECAO QUADRADA DE *16 X 16*, COM ANEL METALICO INCORPORADO A PECA (SOMENTE FORNECIMENTO)                                                                                                                                                                                                                                                                                                                                        </v>
          </cell>
          <cell r="C1963" t="str">
            <v xml:space="preserve">M     </v>
          </cell>
          <cell r="D1963">
            <v>77.599999999999994</v>
          </cell>
        </row>
        <row r="1964">
          <cell r="A1964">
            <v>38539</v>
          </cell>
          <cell r="B1964" t="str">
            <v xml:space="preserve">ESTACA PRE-MOLDADA MACICA DE CONCRETO VIBRADO ARMADO, PARA CARGA DE 50 T, SECAO QUADRADA, COM ANEL METALICO INCORPORADO A PECA (SOMENTE FORNECIMENTO)                                                                                                                                                                                                                                                                                                                                                     </v>
          </cell>
          <cell r="C1964" t="str">
            <v xml:space="preserve">M     </v>
          </cell>
          <cell r="D1964">
            <v>105.52</v>
          </cell>
        </row>
        <row r="1965">
          <cell r="A1965">
            <v>38540</v>
          </cell>
          <cell r="B1965" t="str">
            <v xml:space="preserve">ESTACA PRE-MOLDADA VAZADA DE CONCRETO CENTRIFUGADO, PARA CARGA DE 100 T, SECAO CIRCULAR, COM ANEL METALICO INCORPORADO A PECA (SOMENTE FORNECIMENTO)                                                                                                                                                                                                                                                                                                                                                      </v>
          </cell>
          <cell r="C1965" t="str">
            <v xml:space="preserve">M     </v>
          </cell>
          <cell r="D1965">
            <v>270.44</v>
          </cell>
        </row>
        <row r="1966">
          <cell r="A1966">
            <v>38384</v>
          </cell>
          <cell r="B1966" t="str">
            <v xml:space="preserve">ESTILETE DE METAL, LAMINA 18 MM                                                                                                                                                                                                                                                                                                                                                                                                                                                                           </v>
          </cell>
          <cell r="C1966" t="str">
            <v xml:space="preserve">UN    </v>
          </cell>
          <cell r="D1966">
            <v>19.16</v>
          </cell>
        </row>
        <row r="1967">
          <cell r="A1967">
            <v>13</v>
          </cell>
          <cell r="B1967" t="str">
            <v xml:space="preserve">ESTOPA                                                                                                                                                                                                                                                                                                                                                                                                                                                                                                    </v>
          </cell>
          <cell r="C1967" t="str">
            <v xml:space="preserve">KG    </v>
          </cell>
          <cell r="D1967">
            <v>19.940000000000001</v>
          </cell>
        </row>
        <row r="1968">
          <cell r="A1968">
            <v>2762</v>
          </cell>
          <cell r="B1968" t="str">
            <v xml:space="preserve">ESTOPIM SIMPLES                                                                                                                                                                                                                                                                                                                                                                                                                                                                                           </v>
          </cell>
          <cell r="C1968" t="str">
            <v xml:space="preserve">M     </v>
          </cell>
          <cell r="D1968">
            <v>12.1</v>
          </cell>
        </row>
        <row r="1969">
          <cell r="A1969">
            <v>21142</v>
          </cell>
          <cell r="B1969" t="str">
            <v xml:space="preserve">ESTRIBO COM PARAFUSO EM CHAPA DE FERRO FUNDIDO DE 2" X 3/16" X 35 CM, SECAO "U", PARA MADEIRAMENTO DE TELHADO                                                                                                                                                                                                                                                                                                                                                                                             </v>
          </cell>
          <cell r="C1969" t="str">
            <v xml:space="preserve">UN    </v>
          </cell>
          <cell r="D1969">
            <v>23.57</v>
          </cell>
        </row>
        <row r="1970">
          <cell r="A1970">
            <v>4223</v>
          </cell>
          <cell r="B1970" t="str">
            <v xml:space="preserve">ETANOL                                                                                                                                                                                                                                                                                                                                                                                                                                                                                                    </v>
          </cell>
          <cell r="C1970" t="str">
            <v xml:space="preserve">L     </v>
          </cell>
          <cell r="D1970">
            <v>3.68</v>
          </cell>
        </row>
        <row r="1971">
          <cell r="A1971">
            <v>37372</v>
          </cell>
          <cell r="B1971" t="str">
            <v xml:space="preserve">EXAMES - HORISTA (COLETADO CAIXA - ENCARGOS COMPLEMENTARES)                                                                                                                                                                                                                                                                                                                                                                                                                                               </v>
          </cell>
          <cell r="C1971" t="str">
            <v xml:space="preserve">H     </v>
          </cell>
          <cell r="D1971">
            <v>1.34</v>
          </cell>
        </row>
        <row r="1972">
          <cell r="A1972">
            <v>40863</v>
          </cell>
          <cell r="B1972" t="str">
            <v xml:space="preserve">EXAMES - MENSALISTA (COLETADO CAIXA - ENCARGOS COMPLEMENTARES)                                                                                                                                                                                                                                                                                                                                                                                                                                            </v>
          </cell>
          <cell r="C1972" t="str">
            <v xml:space="preserve">MES   </v>
          </cell>
          <cell r="D1972">
            <v>252.08</v>
          </cell>
        </row>
        <row r="1973">
          <cell r="A1973">
            <v>38475</v>
          </cell>
          <cell r="B1973" t="str">
            <v xml:space="preserve">EXTENSAO DE SOLDA 201 ACETILENO, E = *1,5 A 2,5* MM                                                                                                                                                                                                                                                                                                                                                                                                                                                       </v>
          </cell>
          <cell r="C1973" t="str">
            <v xml:space="preserve">UN    </v>
          </cell>
          <cell r="D1973">
            <v>33.54</v>
          </cell>
        </row>
        <row r="1974">
          <cell r="A1974">
            <v>38474</v>
          </cell>
          <cell r="B1974" t="str">
            <v xml:space="preserve">EXTENSAO DE SOLDA 201 GLP, E = *2,5 A 4,0* MM                                                                                                                                                                                                                                                                                                                                                                                                                                                             </v>
          </cell>
          <cell r="C1974" t="str">
            <v xml:space="preserve">UN    </v>
          </cell>
          <cell r="D1974">
            <v>41.46</v>
          </cell>
        </row>
        <row r="1975">
          <cell r="A1975">
            <v>10886</v>
          </cell>
          <cell r="B1975" t="str">
            <v xml:space="preserve">EXTINTOR DE INCENDIO PORTATIL COM CARGA DE AGUA PRESSURIZADA DE 10 L, CLASSE A                                                                                                                                                                                                                                                                                                                                                                                                                            </v>
          </cell>
          <cell r="C1975" t="str">
            <v xml:space="preserve">UN    </v>
          </cell>
          <cell r="D1975">
            <v>173.25</v>
          </cell>
        </row>
        <row r="1976">
          <cell r="A1976">
            <v>10888</v>
          </cell>
          <cell r="B1976" t="str">
            <v xml:space="preserve">EXTINTOR DE INCENDIO PORTATIL COM CARGA DE GAS CARBONICO CO2 DE 4 KG, CLASSE BC                                                                                                                                                                                                                                                                                                                                                                                                                           </v>
          </cell>
          <cell r="C1976" t="str">
            <v xml:space="preserve">UN    </v>
          </cell>
          <cell r="D1976">
            <v>548.29999999999995</v>
          </cell>
        </row>
        <row r="1977">
          <cell r="A1977">
            <v>10889</v>
          </cell>
          <cell r="B1977" t="str">
            <v xml:space="preserve">EXTINTOR DE INCENDIO PORTATIL COM CARGA DE GAS CARBONICO CO2 DE 6 KG, CLASSE BC                                                                                                                                                                                                                                                                                                                                                                                                                           </v>
          </cell>
          <cell r="C1977" t="str">
            <v xml:space="preserve">UN    </v>
          </cell>
          <cell r="D1977">
            <v>594</v>
          </cell>
        </row>
        <row r="1978">
          <cell r="A1978">
            <v>10890</v>
          </cell>
          <cell r="B1978" t="str">
            <v xml:space="preserve">EXTINTOR DE INCENDIO PORTATIL COM CARGA DE PO QUIMICO SECO (PQS) DE 12 KG, CLASSE BC                                                                                                                                                                                                                                                                                                                                                                                                                      </v>
          </cell>
          <cell r="C1978" t="str">
            <v xml:space="preserve">UN    </v>
          </cell>
          <cell r="D1978">
            <v>274.14999999999998</v>
          </cell>
        </row>
        <row r="1979">
          <cell r="A1979">
            <v>10891</v>
          </cell>
          <cell r="B1979" t="str">
            <v xml:space="preserve">EXTINTOR DE INCENDIO PORTATIL COM CARGA DE PO QUIMICO SECO (PQS) DE 4 KG, CLASSE BC                                                                                                                                                                                                                                                                                                                                                                                                                       </v>
          </cell>
          <cell r="C1979" t="str">
            <v xml:space="preserve">UN    </v>
          </cell>
          <cell r="D1979">
            <v>167.53</v>
          </cell>
        </row>
        <row r="1980">
          <cell r="A1980">
            <v>10892</v>
          </cell>
          <cell r="B1980" t="str">
            <v xml:space="preserve">EXTINTOR DE INCENDIO PORTATIL COM CARGA DE PO QUIMICO SECO (PQS) DE 6 KG, CLASSE BC                                                                                                                                                                                                                                                                                                                                                                                                                       </v>
          </cell>
          <cell r="C1980" t="str">
            <v xml:space="preserve">UN    </v>
          </cell>
          <cell r="D1980">
            <v>198</v>
          </cell>
        </row>
        <row r="1981">
          <cell r="A1981">
            <v>20977</v>
          </cell>
          <cell r="B1981" t="str">
            <v xml:space="preserve">EXTINTOR DE INCENDIO PORTATIL COM CARGA DE PO QUIMICO SECO (PQS) DE 8 KG, CLASSE BC                                                                                                                                                                                                                                                                                                                                                                                                                       </v>
          </cell>
          <cell r="C1981" t="str">
            <v xml:space="preserve">UN    </v>
          </cell>
          <cell r="D1981">
            <v>236.07</v>
          </cell>
        </row>
        <row r="1982">
          <cell r="A1982">
            <v>3073</v>
          </cell>
          <cell r="B1982" t="str">
            <v xml:space="preserve">EXTREMIDADE PVC PBA, BF, JE, DN 100/ DE 110 MM (NBR 10351)                                                                                                                                                                                                                                                                                                                                                                                                                                                </v>
          </cell>
          <cell r="C1982" t="str">
            <v xml:space="preserve">UN    </v>
          </cell>
          <cell r="D1982">
            <v>163.63</v>
          </cell>
        </row>
        <row r="1983">
          <cell r="A1983">
            <v>3074</v>
          </cell>
          <cell r="B1983" t="str">
            <v xml:space="preserve">EXTREMIDADE PVC PBA, BF, JE, DN 75/ DE 85 MM (NBR 10351)                                                                                                                                                                                                                                                                                                                                                                                                                                                  </v>
          </cell>
          <cell r="C1983" t="str">
            <v xml:space="preserve">UN    </v>
          </cell>
          <cell r="D1983">
            <v>103.3</v>
          </cell>
        </row>
        <row r="1984">
          <cell r="A1984">
            <v>3076</v>
          </cell>
          <cell r="B1984" t="str">
            <v xml:space="preserve">EXTREMIDADE PVC PBA, PF, JE, DN 100 / DE 110 MM (NBR 10351)                                                                                                                                                                                                                                                                                                                                                                                                                                               </v>
          </cell>
          <cell r="C1984" t="str">
            <v xml:space="preserve">UN    </v>
          </cell>
          <cell r="D1984">
            <v>134.52000000000001</v>
          </cell>
        </row>
        <row r="1985">
          <cell r="A1985">
            <v>3075</v>
          </cell>
          <cell r="B1985" t="str">
            <v xml:space="preserve">EXTREMIDADE PVC PBA, PF, JE, DN 75 / DE 85 MM (NBR 10351)                                                                                                                                                                                                                                                                                                                                                                                                                                                 </v>
          </cell>
          <cell r="C1985" t="str">
            <v xml:space="preserve">UN    </v>
          </cell>
          <cell r="D1985">
            <v>85.01</v>
          </cell>
        </row>
        <row r="1986">
          <cell r="A1986">
            <v>10781</v>
          </cell>
          <cell r="B1986" t="str">
            <v xml:space="preserve">EXTREMIDADE/TUBETE PARA HIDROMETRO PVC, COM ROSCA, CURTA, COM BUCHA LATAO, 3/4"                                                                                                                                                                                                                                                                                                                                                                                                                           </v>
          </cell>
          <cell r="C1986" t="str">
            <v xml:space="preserve">UN    </v>
          </cell>
          <cell r="D1986">
            <v>11.53</v>
          </cell>
        </row>
        <row r="1987">
          <cell r="A1987">
            <v>43612</v>
          </cell>
          <cell r="B1987" t="str">
            <v xml:space="preserve">FECHADRUA BICO DE PAPAGAIO PARA PORTA DE CORRER EXTERNA, EM ACO INOX COM ACABAMENTO CROMADO, MAQUINA COM 45 MM, INCLUINDO CHAVE TIPO CILINDRO                                                                                                                                                                                                                                                                                                                                                             </v>
          </cell>
          <cell r="C1987" t="str">
            <v xml:space="preserve">CJ    </v>
          </cell>
          <cell r="D1987">
            <v>94.63</v>
          </cell>
        </row>
        <row r="1988">
          <cell r="A1988">
            <v>43613</v>
          </cell>
          <cell r="B1988" t="str">
            <v xml:space="preserve">FECHADRUA BICO DE PAPAGAIO PARA PORTA DE CORRER INTERNA, EM ACO INOX COM ACABAMENTO CROMADO, MAQUINA COM 45 MM, INCLUINDO CHAVE TIPO BIPARTIDA                                                                                                                                                                                                                                                                                                                                                            </v>
          </cell>
          <cell r="C1988" t="str">
            <v xml:space="preserve">CJ    </v>
          </cell>
          <cell r="D1988">
            <v>78.34</v>
          </cell>
        </row>
        <row r="1989">
          <cell r="A1989">
            <v>11480</v>
          </cell>
          <cell r="B1989" t="str">
            <v xml:space="preserve">FECHADURA AUXILIAR DE SEGURANCA PARA PORTA EXTERNA, EM ACO INOX, BROCA DE 45 A 55 MM, LINGUETA COM 3 AVANCOS, INCLUINDO 2 CHAVES TIPO CILINDRO                                                                                                                                                                                                                                                                                                                                                            </v>
          </cell>
          <cell r="C1989" t="str">
            <v xml:space="preserve">CJ    </v>
          </cell>
          <cell r="D1989">
            <v>120.22</v>
          </cell>
        </row>
        <row r="1990">
          <cell r="A1990">
            <v>11469</v>
          </cell>
          <cell r="B1990" t="str">
            <v xml:space="preserve">FECHADURA DE EMBUTIR PARA GAVETA E MOVEIS DE MADEIRA, EM ACO INOX COM ACABAMENTO CROMADO, COM ABAS LATERAIS, CILINDRO COM 22 MM DE DIAMETRO, INCLUINDO CHAVE COM PERFIL METALICO E CAPA ESCAMOTEAVEL                                                                                                                                                                                                                                                                                                      </v>
          </cell>
          <cell r="C1990" t="str">
            <v xml:space="preserve">UN    </v>
          </cell>
          <cell r="D1990">
            <v>12.83</v>
          </cell>
        </row>
        <row r="1991">
          <cell r="A1991">
            <v>11468</v>
          </cell>
          <cell r="B1991" t="str">
            <v xml:space="preserve">FECHADURA DE SOBREPOR PARA GAVETAS E ARMARIOS, EM ACO INOX COM ACABAMENTO CROMADO, COM CILINDRO DE APROX 20 MM                                                                                                                                                                                                                                                                                                                                                                                            </v>
          </cell>
          <cell r="C1991" t="str">
            <v xml:space="preserve">UN    </v>
          </cell>
          <cell r="D1991">
            <v>12.84</v>
          </cell>
        </row>
        <row r="1992">
          <cell r="A1992">
            <v>11484</v>
          </cell>
          <cell r="B1992" t="str">
            <v xml:space="preserve">FECHADURA DE SOBREPOR PARA PORTAO, EM ACO INOX COM ACABAMENTO CROMADO, CAIXA DE 100 MM, INCLUINDO CHAVE TIPO CILINDRO                                                                                                                                                                                                                                                                                                                                                                                     </v>
          </cell>
          <cell r="C1992" t="str">
            <v xml:space="preserve">UN    </v>
          </cell>
          <cell r="D1992">
            <v>56.4</v>
          </cell>
        </row>
        <row r="1993">
          <cell r="A1993">
            <v>38155</v>
          </cell>
          <cell r="B1993" t="str">
            <v xml:space="preserve">FECHADURA DE SOBREPOR PARA PORTAO, EM ACO INOX COM ACABAMENTO CROMADO, CAIXA DE 100 MM, INCLUINDO CHAVE TIPO TETRA                                                                                                                                                                                                                                                                                                                                                                                        </v>
          </cell>
          <cell r="C1993" t="str">
            <v xml:space="preserve">UN    </v>
          </cell>
          <cell r="D1993">
            <v>87.57</v>
          </cell>
        </row>
        <row r="1994">
          <cell r="A1994">
            <v>11467</v>
          </cell>
          <cell r="B1994" t="str">
            <v xml:space="preserve">FECHADURA DE SOBREPOR TIPO CAIXAO, EM FERRO COM ACABAMENTO RESINADO, SEM MACANETA, SEM CILINDRO, INCLUINDO CHAVE TIPO SIMPLES                                                                                                                                                                                                                                                                                                                                                                             </v>
          </cell>
          <cell r="C1994" t="str">
            <v xml:space="preserve">UN    </v>
          </cell>
          <cell r="D1994">
            <v>20.010000000000002</v>
          </cell>
        </row>
        <row r="1995">
          <cell r="A1995">
            <v>38153</v>
          </cell>
          <cell r="B1995" t="str">
            <v xml:space="preserve">FECHADURA ESPELHO PARA PORTA DE BANHEIRO, EM ACO INOX (MAQUINA, TESTA E CONTRA-TESTA) E EM ZAMAC (MACANETA, LINGUETA E TRINCOS) COM ACABAMENTO CROMADO, MAQUINA DE 40 MM, INCLUINDO CHAVE TIPO TRANQUETA                                                                                                                                                                                                                                                                                                  </v>
          </cell>
          <cell r="C1995" t="str">
            <v xml:space="preserve">CJ    </v>
          </cell>
          <cell r="D1995">
            <v>51.11</v>
          </cell>
        </row>
        <row r="1996">
          <cell r="A1996">
            <v>43607</v>
          </cell>
          <cell r="B1996" t="str">
            <v xml:space="preserve">FECHADURA ESPELHO PARA PORTA DE BANHEIRO, EM ACO INOX (MAQUINA, TESTA E CONTRA-TESTA) E EM ZAMAC (MACANETA, LINGUETA E TRINCOS) COM ACABAMENTO CROMADO, MAQUINA DE 55 MM, INCLUINDO CHAVE TIPO TRANQUETA  (CONJUNTO DE FECHADURAS)                                                                                                                                                                                                                                                                        </v>
          </cell>
          <cell r="C1996" t="str">
            <v xml:space="preserve">CJ    </v>
          </cell>
          <cell r="D1996">
            <v>96.67</v>
          </cell>
        </row>
        <row r="1997">
          <cell r="A1997">
            <v>3080</v>
          </cell>
          <cell r="B1997" t="str">
            <v xml:space="preserve">FECHADURA ESPELHO PARA PORTA EXTERNA, EM ACO INOX (MAQUINA, TESTA E CONTRA-TESTA) E EM ZAMAC (MACANETA, LINGUETA E TRINCOS) COM ACABAMENTO CROMADO, MAQUINA DE 40 MM, INCLUINDO CHAVE TIPO CILINDRO                                                                                                                                                                                                                                                                                                       </v>
          </cell>
          <cell r="C1997" t="str">
            <v xml:space="preserve">CJ    </v>
          </cell>
          <cell r="D1997">
            <v>65</v>
          </cell>
        </row>
        <row r="1998">
          <cell r="A1998">
            <v>3081</v>
          </cell>
          <cell r="B1998" t="str">
            <v xml:space="preserve">FECHADURA ESPELHO PARA PORTA EXTERNA, EM ACO INOX (MAQUINA, TESTA E CONTRA-TESTA) E EM ZAMAC (MACANETA, LINGUETA E TRINCOS) COM ACABAMENTO CROMADO, MAQUINA DE 55 MM, INCLUINDO CHAVE TIPO CILINDRO                                                                                                                                                                                                                                                                                                       </v>
          </cell>
          <cell r="C1998" t="str">
            <v xml:space="preserve">CJ    </v>
          </cell>
          <cell r="D1998">
            <v>128.6</v>
          </cell>
        </row>
        <row r="1999">
          <cell r="A1999">
            <v>3090</v>
          </cell>
          <cell r="B1999" t="str">
            <v xml:space="preserve">FECHADURA ESPELHO PARA PORTA INTERNA, EM ACO INOX (MAQUINA, TESTA E CONTRA-TESTA) E EM ZAMAC (MACANETA, LINGUETA E TRINCOS) COM ACABAMENTO CROMADO, MAQUINA DE 40 MM, INCLUINDO CHAVE TIPO INTERNA                                                                                                                                                                                                                                                                                                        </v>
          </cell>
          <cell r="C1999" t="str">
            <v xml:space="preserve">CJ    </v>
          </cell>
          <cell r="D1999">
            <v>58.01</v>
          </cell>
        </row>
        <row r="2000">
          <cell r="A2000">
            <v>43611</v>
          </cell>
          <cell r="B2000" t="str">
            <v xml:space="preserve">FECHADURA ESPELHO PARA PORTA INTERNA, EM ACO INOX (MAQUINA, TESTA E CONTRA-TESTA) E EM ZAMAC (MACANETA, LINGUETA E TRINCOS) COM ACABAMENTO CROMADO, MAQUINA DE 55 MM, INCLUINDO CHAVE TIPO INTERNA                                                                                                                                                                                                                                                                                                        </v>
          </cell>
          <cell r="C2000" t="str">
            <v xml:space="preserve">CJ    </v>
          </cell>
          <cell r="D2000">
            <v>96.27</v>
          </cell>
        </row>
        <row r="2001">
          <cell r="A2001">
            <v>3103</v>
          </cell>
          <cell r="B2001" t="str">
            <v xml:space="preserve">FECHADURA PARA PORTA PIVOTANTE DE VIDRO TEMPERADO, EM ACO INOX COM ACABAMENTO CROMADO, RECORTE PADRAO SANTA MARINA, COM CILINDRO EM LATAO, INCLUINDO CHAVE TIPO CILINDRO                                                                                                                                                                                                                                                                                                                                  </v>
          </cell>
          <cell r="C2001" t="str">
            <v xml:space="preserve">UN    </v>
          </cell>
          <cell r="D2001">
            <v>48.1</v>
          </cell>
        </row>
        <row r="2002">
          <cell r="A2002">
            <v>3097</v>
          </cell>
          <cell r="B2002" t="str">
            <v xml:space="preserve">FECHADURA ROSETA REDONDA PARA PORTA DE BANHEIRO, EM ACO INOX (MAQUINA, TESTA E CONTRA-TESTA) E EM ZAMAC (MACANETA, LINGUETA E TRINCOS) COM ACABAMENTO CROMADO, MAQUINA DE 40 MM, INCLUINDO CHAVE TIPO TRANQUETA                                                                                                                                                                                                                                                                                           </v>
          </cell>
          <cell r="C2002" t="str">
            <v xml:space="preserve">CJ    </v>
          </cell>
          <cell r="D2002">
            <v>72.77</v>
          </cell>
        </row>
        <row r="2003">
          <cell r="A2003">
            <v>3099</v>
          </cell>
          <cell r="B2003" t="str">
            <v xml:space="preserve">FECHADURA ROSETA REDONDA PARA PORTA DE BANHEIRO, EM ACO INOX (MAQUINA, TESTA E CONTRA-TESTA) E EM ZAMAC (MACANETA, LINGUETA E TRINCOS) COM ACABAMENTO CROMADO, MAQUINA DE 55 MM, INCLUINDO CHAVE TIPO TRANQUETA                                                                                                                                                                                                                                                                                           </v>
          </cell>
          <cell r="C2003" t="str">
            <v xml:space="preserve">CJ    </v>
          </cell>
          <cell r="D2003">
            <v>116.53</v>
          </cell>
        </row>
        <row r="2004">
          <cell r="A2004">
            <v>38151</v>
          </cell>
          <cell r="B2004" t="str">
            <v xml:space="preserve">FECHADURA ROSETA REDONDA PARA PORTA EXTERNA, EM ACO INOX (MAQUINA, TESTA E CONTRA-TESTA) E EM ZAMAC (MACANETA, LINGUETA E TRINCOS) COM ACABAMENTO CROMADO, MAQUINA DE 40 MM, INCLUINDO CHAVE TIPO CILINDRO                                                                                                                                                                                                                                                                                                </v>
          </cell>
          <cell r="C2004" t="str">
            <v xml:space="preserve">CJ    </v>
          </cell>
          <cell r="D2004">
            <v>84.48</v>
          </cell>
        </row>
        <row r="2005">
          <cell r="A2005">
            <v>38152</v>
          </cell>
          <cell r="B2005" t="str">
            <v xml:space="preserve">FECHADURA ROSETA REDONDA PARA PORTA EXTERNA, EM ACO INOX (MAQUINA, TESTA E CONTRA-TESTA) E EM ZAMAC (MACANETA, LINGUETA E TRINCOS) COM ACABAMENTO CROMADO, MAQUINA DE 55 MM, INCLUINDO CHAVE TIPO CILINDRO                                                                                                                                                                                                                                                                                                </v>
          </cell>
          <cell r="C2005" t="str">
            <v xml:space="preserve">CJ    </v>
          </cell>
          <cell r="D2005">
            <v>136.28</v>
          </cell>
        </row>
        <row r="2006">
          <cell r="A2006">
            <v>43610</v>
          </cell>
          <cell r="B2006" t="str">
            <v xml:space="preserve">FECHADURA ROSETA REDONDA PARA PORTA INTERNA, EM ACO INOX (MAQUINA, TESTA E CONTRA-TESTA) E EM ZAMAC (MACANETA, LINGUETA E TRINCOS) COM ACABAMENTO CROMADO, MAQUINA DE 40 MM, INCLUINDO CHAVE TIPO INTERNA (CONJUNTO DE FECHADURAS)                                                                                                                                                                                                                                                                        </v>
          </cell>
          <cell r="C2006" t="str">
            <v xml:space="preserve">CJ    </v>
          </cell>
          <cell r="D2006">
            <v>72.209999999999994</v>
          </cell>
        </row>
        <row r="2007">
          <cell r="A2007">
            <v>3093</v>
          </cell>
          <cell r="B2007" t="str">
            <v xml:space="preserve">FECHADURA ROSETA REDONDA PARA PORTA INTERNA, EM ACO INOX (MAQUINA, TESTA E CONTRA-TESTA) E EM ZAMAC (MACANETA, LINGUETA E TRINCOS) COM ACABAMENTO CROMADO, MAQUINA DE 55 MM, INCLUINDO CHAVE TIPO INTERNA                                                                                                                                                                                                                                                                                                 </v>
          </cell>
          <cell r="C2007" t="str">
            <v xml:space="preserve">CJ    </v>
          </cell>
          <cell r="D2007">
            <v>116.53</v>
          </cell>
        </row>
        <row r="2008">
          <cell r="A2008">
            <v>38165</v>
          </cell>
          <cell r="B2008" t="str">
            <v xml:space="preserve">FECHO / FECHADURA COM PUXADOR CONCHA, COM TRANCA TIPO TRAVA, PARA JANELA / PORTA DE CORRER (INCLUI TESTA, FECHADURA, PUXADOR) - COMPLETA                                                                                                                                                                                                                                                                                                                                                                  </v>
          </cell>
          <cell r="C2008" t="str">
            <v xml:space="preserve">CJ    </v>
          </cell>
          <cell r="D2008">
            <v>68.69</v>
          </cell>
        </row>
        <row r="2009">
          <cell r="A2009">
            <v>38177</v>
          </cell>
          <cell r="B2009" t="str">
            <v xml:space="preserve">FECHO / TRINCO TIPO AVIAO, EM ZAMAC CROMADO, *60* MM, PARA JANELAS - INCLUI PARAFUSOS                                                                                                                                                                                                                                                                                                                                                                                                                     </v>
          </cell>
          <cell r="C2009" t="str">
            <v xml:space="preserve">UN    </v>
          </cell>
          <cell r="D2009">
            <v>20.41</v>
          </cell>
        </row>
        <row r="2010">
          <cell r="A2010">
            <v>11458</v>
          </cell>
          <cell r="B2010" t="str">
            <v xml:space="preserve">FECHO DE SEGURANCA, TIPO BATOM, EM LATAO / ZAMAC, CROMADO, PARA PORTAS E JANELAS - INCLUI PARAFUSOS                                                                                                                                                                                                                                                                                                                                                                                                       </v>
          </cell>
          <cell r="C2010" t="str">
            <v xml:space="preserve">UN    </v>
          </cell>
          <cell r="D2010">
            <v>24.37</v>
          </cell>
        </row>
        <row r="2011">
          <cell r="A2011">
            <v>3108</v>
          </cell>
          <cell r="B2011" t="str">
            <v xml:space="preserve">FECHO QUEBRA UNHA, EM LATAO COM ACABAMENTO CROMADO, DE EMBUTIR, COM COMANDO ALAVANCA, ALTURA DE DE 22 CM, LARGURA MINIMA DE 1,90 CM E ESPESSURA MINIMA DE 1,90 MM, PARA PORTAS E JANELAS (INCLUI PARAFUSOS)                                                                                                                                                                                                                                                                                               </v>
          </cell>
          <cell r="C2011" t="str">
            <v xml:space="preserve">UN    </v>
          </cell>
          <cell r="D2011">
            <v>103.6</v>
          </cell>
        </row>
        <row r="2012">
          <cell r="A2012">
            <v>3105</v>
          </cell>
          <cell r="B2012" t="str">
            <v xml:space="preserve">FECHO QUEBRA UNHA, EM LATAO COM ACABAMENTO CROMADO, DE EMBUTIR, COM COMANDO ALAVANCA, ALTURA DE DE 40 CM, LARGURA MINIMA DE 1,90 CM E ESPESSURA MINIMA DE 1,90 MM, PARA PORTAS E JANELAS (INCLUI PARAFUSOS)                                                                                                                                                                                                                                                                                               </v>
          </cell>
          <cell r="C2012" t="str">
            <v xml:space="preserve">UN    </v>
          </cell>
          <cell r="D2012">
            <v>135.5</v>
          </cell>
        </row>
        <row r="2013">
          <cell r="A2013">
            <v>38178</v>
          </cell>
          <cell r="B2013" t="str">
            <v xml:space="preserve">FECHO QUEBRA UNHA, EM LATAO COM ACABAMENTO CROMADO, DE EMBUTIR, COM COMANDO DESLIZANTE, ALTURA DE 12 CM, LARGURA MINIMA DE 1,90 CM E ESPESSURA MINIMA DE 1,90 MM                                                                                                                                                                                                                                                                                                                                          </v>
          </cell>
          <cell r="C2013" t="str">
            <v xml:space="preserve">UN    </v>
          </cell>
          <cell r="D2013">
            <v>22.46</v>
          </cell>
        </row>
        <row r="2014">
          <cell r="A2014">
            <v>43575</v>
          </cell>
          <cell r="B2014" t="str">
            <v xml:space="preserve">FECHO QUEBRA UNHA, EM LATAO COM ACABAMENTO CROMADO, DE EMBUTIR, COM COMANDO DESLIZANTE, ALTURA DE 22 CM, LARGURA MINIMA DE 1,90 CM E ESPESSURA MINIMA DE 1,90 MM                                                                                                                                                                                                                                                                                                                                          </v>
          </cell>
          <cell r="C2014" t="str">
            <v xml:space="preserve">UN    </v>
          </cell>
          <cell r="D2014">
            <v>48.66</v>
          </cell>
        </row>
        <row r="2015">
          <cell r="A2015">
            <v>43577</v>
          </cell>
          <cell r="B2015" t="str">
            <v xml:space="preserve">FECHO QUEBRA UNHA, EM LATAO COM ACABAMENTO CROMADO, DE EMBUTIR, COM COMANDO DESLIZANTE, ALTURA DE 40 CM, LARGURA MINIMA DE 1,90 CM E ESPESSURA MINIMA DE 1,90 MM                                                                                                                                                                                                                                                                                                                                          </v>
          </cell>
          <cell r="C2015" t="str">
            <v xml:space="preserve">UN    </v>
          </cell>
          <cell r="D2015">
            <v>84.6</v>
          </cell>
        </row>
        <row r="2016">
          <cell r="A2016">
            <v>43458</v>
          </cell>
          <cell r="B2016" t="str">
            <v xml:space="preserve">FERRAMENTAS - FAMILIA ALMOXARIFE - HORISTA (ENCARGOS COMPLEMENTARES - COLETADO CAIXA)                                                                                                                                                                                                                                                                                                                                                                                                                     </v>
          </cell>
          <cell r="C2016" t="str">
            <v xml:space="preserve">H     </v>
          </cell>
          <cell r="D2016">
            <v>0.06</v>
          </cell>
        </row>
        <row r="2017">
          <cell r="A2017">
            <v>43470</v>
          </cell>
          <cell r="B2017" t="str">
            <v xml:space="preserve">FERRAMENTAS - FAMILIA ALMOXARIFE - MENSALISTA (ENCARGOS COMPLEMENTARES - COLETADO CAIXA)                                                                                                                                                                                                                                                                                                                                                                                                                  </v>
          </cell>
          <cell r="C2017" t="str">
            <v xml:space="preserve">MES   </v>
          </cell>
          <cell r="D2017">
            <v>10.89</v>
          </cell>
        </row>
        <row r="2018">
          <cell r="A2018">
            <v>43459</v>
          </cell>
          <cell r="B2018" t="str">
            <v xml:space="preserve">FERRAMENTAS - FAMILIA CARPINTEIRO DE FORMAS - HORISTA (ENCARGOS COMPLEMENTARES - COLETADO CAIXA)                                                                                                                                                                                                                                                                                                                                                                                                          </v>
          </cell>
          <cell r="C2018" t="str">
            <v xml:space="preserve">H     </v>
          </cell>
          <cell r="D2018">
            <v>0.49</v>
          </cell>
        </row>
        <row r="2019">
          <cell r="A2019">
            <v>43471</v>
          </cell>
          <cell r="B2019" t="str">
            <v xml:space="preserve">FERRAMENTAS - FAMILIA CARPINTEIRO DE FORMAS - MENSALISTA (ENCARGOS COMPLEMENTARES - COLETADO CAIXA)                                                                                                                                                                                                                                                                                                                                                                                                       </v>
          </cell>
          <cell r="C2019" t="str">
            <v xml:space="preserve">MES   </v>
          </cell>
          <cell r="D2019">
            <v>92.26</v>
          </cell>
        </row>
        <row r="2020">
          <cell r="A2020">
            <v>43460</v>
          </cell>
          <cell r="B2020" t="str">
            <v xml:space="preserve">FERRAMENTAS - FAMILIA ELETRICISTA - HORISTA (ENCARGOS COMPLEMENTARES - COLETADO CAIXA)                                                                                                                                                                                                                                                                                                                                                                                                                    </v>
          </cell>
          <cell r="C2020" t="str">
            <v xml:space="preserve">H     </v>
          </cell>
          <cell r="D2020">
            <v>0.85</v>
          </cell>
        </row>
        <row r="2021">
          <cell r="A2021">
            <v>43472</v>
          </cell>
          <cell r="B2021" t="str">
            <v xml:space="preserve">FERRAMENTAS - FAMILIA ELETRICISTA - MENSALISTA (ENCARGOS COMPLEMENTARES - COLETADO CAIXA)                                                                                                                                                                                                                                                                                                                                                                                                                 </v>
          </cell>
          <cell r="C2021" t="str">
            <v xml:space="preserve">MES   </v>
          </cell>
          <cell r="D2021">
            <v>159.72999999999999</v>
          </cell>
        </row>
        <row r="2022">
          <cell r="A2022">
            <v>43461</v>
          </cell>
          <cell r="B2022" t="str">
            <v xml:space="preserve">FERRAMENTAS - FAMILIA ENCANADOR - HORISTA (ENCARGOS COMPLEMENTARES - COLETADO CAIXA)                                                                                                                                                                                                                                                                                                                                                                                                                      </v>
          </cell>
          <cell r="C2022" t="str">
            <v xml:space="preserve">H     </v>
          </cell>
          <cell r="D2022">
            <v>0.31</v>
          </cell>
        </row>
        <row r="2023">
          <cell r="A2023">
            <v>43473</v>
          </cell>
          <cell r="B2023" t="str">
            <v xml:space="preserve">FERRAMENTAS - FAMILIA ENCANADOR - MENSALISTA (ENCARGOS COMPLEMENTARES - COLETADO CAIXA)                                                                                                                                                                                                                                                                                                                                                                                                                   </v>
          </cell>
          <cell r="C2023" t="str">
            <v xml:space="preserve">MES   </v>
          </cell>
          <cell r="D2023">
            <v>59.28</v>
          </cell>
        </row>
        <row r="2024">
          <cell r="A2024">
            <v>43463</v>
          </cell>
          <cell r="B2024" t="str">
            <v xml:space="preserve">FERRAMENTAS - FAMILIA ENCARREGADO GERAL - HORISTA (ENCARGOS COMPLEMENTARES - COLETADO CAIXA)                                                                                                                                                                                                                                                                                                                                                                                                              </v>
          </cell>
          <cell r="C2024" t="str">
            <v xml:space="preserve">H     </v>
          </cell>
          <cell r="D2024">
            <v>0.1</v>
          </cell>
        </row>
        <row r="2025">
          <cell r="A2025">
            <v>43475</v>
          </cell>
          <cell r="B2025" t="str">
            <v xml:space="preserve">FERRAMENTAS - FAMILIA ENCARREGADO GERAL - MENSALISTA (ENCARGOS COMPLEMENTARES - COLETADO CAIXA)                                                                                                                                                                                                                                                                                                                                                                                                           </v>
          </cell>
          <cell r="C2025" t="str">
            <v xml:space="preserve">MES   </v>
          </cell>
          <cell r="D2025">
            <v>18.73</v>
          </cell>
        </row>
        <row r="2026">
          <cell r="A2026">
            <v>43462</v>
          </cell>
          <cell r="B2026" t="str">
            <v xml:space="preserve">FERRAMENTAS - FAMILIA ENGENHEIRO CIVIL - HORISTA (ENCARGOS COMPLEMENTARES - COLETADO CAIXA)                                                                                                                                                                                                                                                                                                                                                                                                               </v>
          </cell>
          <cell r="C2026" t="str">
            <v xml:space="preserve">H     </v>
          </cell>
          <cell r="D2026">
            <v>0.01</v>
          </cell>
        </row>
        <row r="2027">
          <cell r="A2027">
            <v>43474</v>
          </cell>
          <cell r="B2027" t="str">
            <v xml:space="preserve">FERRAMENTAS - FAMILIA ENGENHEIRO CIVIL - MENSALISTA (ENCARGOS COMPLEMENTARES - COLETADO CAIXA)                                                                                                                                                                                                                                                                                                                                                                                                            </v>
          </cell>
          <cell r="C2027" t="str">
            <v xml:space="preserve">MES   </v>
          </cell>
          <cell r="D2027">
            <v>2.29</v>
          </cell>
        </row>
        <row r="2028">
          <cell r="A2028">
            <v>43464</v>
          </cell>
          <cell r="B2028" t="str">
            <v xml:space="preserve">FERRAMENTAS - FAMILIA OPERADOR ESCAVADEIRA - HORISTA (ENCARGOS COMPLEMENTARES - COLETADO CAIXA)                                                                                                                                                                                                                                                                                                                                                                                                           </v>
          </cell>
          <cell r="C2028" t="str">
            <v xml:space="preserve">H     </v>
          </cell>
          <cell r="D2028">
            <v>0.01</v>
          </cell>
        </row>
        <row r="2029">
          <cell r="A2029">
            <v>43476</v>
          </cell>
          <cell r="B2029" t="str">
            <v xml:space="preserve">FERRAMENTAS - FAMILIA OPERADOR ESCAVADEIRA - MENSALISTA (ENCARGOS COMPLEMENTARES - COLETADO CAIXA)                                                                                                                                                                                                                                                                                                                                                                                                        </v>
          </cell>
          <cell r="C2029" t="str">
            <v xml:space="preserve">MES   </v>
          </cell>
          <cell r="D2029">
            <v>0.01</v>
          </cell>
        </row>
        <row r="2030">
          <cell r="A2030">
            <v>43465</v>
          </cell>
          <cell r="B2030" t="str">
            <v xml:space="preserve">FERRAMENTAS - FAMILIA PEDREIRO - HORISTA (ENCARGOS COMPLEMENTARES - COLETADO CAIXA)                                                                                                                                                                                                                                                                                                                                                                                                                       </v>
          </cell>
          <cell r="C2030" t="str">
            <v xml:space="preserve">H     </v>
          </cell>
          <cell r="D2030">
            <v>0.82</v>
          </cell>
        </row>
        <row r="2031">
          <cell r="A2031">
            <v>43477</v>
          </cell>
          <cell r="B2031" t="str">
            <v xml:space="preserve">FERRAMENTAS - FAMILIA PEDREIRO - MENSALISTA (ENCARGOS COMPLEMENTARES - COLETADO CAIXA)                                                                                                                                                                                                                                                                                                                                                                                                                    </v>
          </cell>
          <cell r="C2031" t="str">
            <v xml:space="preserve">MES   </v>
          </cell>
          <cell r="D2031">
            <v>155.21</v>
          </cell>
        </row>
        <row r="2032">
          <cell r="A2032">
            <v>43466</v>
          </cell>
          <cell r="B2032" t="str">
            <v xml:space="preserve">FERRAMENTAS - FAMILIA PINTOR - HORISTA (ENCARGOS COMPLEMENTARES - COLETADO CAIXA)                                                                                                                                                                                                                                                                                                                                                                                                                         </v>
          </cell>
          <cell r="C2032" t="str">
            <v xml:space="preserve">H     </v>
          </cell>
          <cell r="D2032">
            <v>1.97</v>
          </cell>
        </row>
        <row r="2033">
          <cell r="A2033">
            <v>43478</v>
          </cell>
          <cell r="B2033" t="str">
            <v xml:space="preserve">FERRAMENTAS - FAMILIA PINTOR - MENSALISTA (ENCARGOS COMPLEMENTARES - COLETADO CAIXA)                                                                                                                                                                                                                                                                                                                                                                                                                      </v>
          </cell>
          <cell r="C2033" t="str">
            <v xml:space="preserve">MES   </v>
          </cell>
          <cell r="D2033">
            <v>371.21</v>
          </cell>
        </row>
        <row r="2034">
          <cell r="A2034">
            <v>43467</v>
          </cell>
          <cell r="B2034" t="str">
            <v xml:space="preserve">FERRAMENTAS - FAMILIA SERVENTE - HORISTA (ENCARGOS COMPLEMENTARES - COLETADO CAIXA)                                                                                                                                                                                                                                                                                                                                                                                                                       </v>
          </cell>
          <cell r="C2034" t="str">
            <v xml:space="preserve">H     </v>
          </cell>
          <cell r="D2034">
            <v>0.61</v>
          </cell>
        </row>
        <row r="2035">
          <cell r="A2035">
            <v>43479</v>
          </cell>
          <cell r="B2035" t="str">
            <v xml:space="preserve">FERRAMENTAS - FAMILIA SERVENTE - MENSALISTA (ENCARGOS COMPLEMENTARES - COLETADO CAIXA)                                                                                                                                                                                                                                                                                                                                                                                                                    </v>
          </cell>
          <cell r="C2035" t="str">
            <v xml:space="preserve">MES   </v>
          </cell>
          <cell r="D2035">
            <v>114.72</v>
          </cell>
        </row>
        <row r="2036">
          <cell r="A2036">
            <v>43468</v>
          </cell>
          <cell r="B2036" t="str">
            <v xml:space="preserve">FERRAMENTAS - FAMILIA SOLDADOR - HORISTA (ENCARGOS COMPLEMENTARES - COLETADO CAIXA)                                                                                                                                                                                                                                                                                                                                                                                                                       </v>
          </cell>
          <cell r="C2036" t="str">
            <v xml:space="preserve">H     </v>
          </cell>
          <cell r="D2036">
            <v>1.23</v>
          </cell>
        </row>
        <row r="2037">
          <cell r="A2037">
            <v>43480</v>
          </cell>
          <cell r="B2037" t="str">
            <v xml:space="preserve">FERRAMENTAS - FAMILIA SOLDADOR - MENSALISTA (ENCARGOS COMPLEMENTARES - COLETADO CAIXA)                                                                                                                                                                                                                                                                                                                                                                                                                    </v>
          </cell>
          <cell r="C2037" t="str">
            <v xml:space="preserve">MES   </v>
          </cell>
          <cell r="D2037">
            <v>232.31</v>
          </cell>
        </row>
        <row r="2038">
          <cell r="A2038">
            <v>43469</v>
          </cell>
          <cell r="B2038" t="str">
            <v xml:space="preserve">FERRAMENTAS - FAMILIA TOPOGRAFO - HORISTA (ENCARGOS COMPLEMENTARES - COLETADO CAIXA)                                                                                                                                                                                                                                                                                                                                                                                                                      </v>
          </cell>
          <cell r="C2038" t="str">
            <v xml:space="preserve">H     </v>
          </cell>
          <cell r="D2038">
            <v>7.0000000000000007E-2</v>
          </cell>
        </row>
        <row r="2039">
          <cell r="A2039">
            <v>43481</v>
          </cell>
          <cell r="B2039" t="str">
            <v xml:space="preserve">FERRAMENTAS - FAMILIA TOPOGRAFO - MENSALISTA (ENCARGOS COMPLEMENTARES - COLETADO CAIXA)                                                                                                                                                                                                                                                                                                                                                                                                                   </v>
          </cell>
          <cell r="C2039" t="str">
            <v xml:space="preserve">MES   </v>
          </cell>
          <cell r="D2039">
            <v>12.77</v>
          </cell>
        </row>
        <row r="2040">
          <cell r="A2040">
            <v>3119</v>
          </cell>
          <cell r="B2040" t="str">
            <v xml:space="preserve">FERROLHO COM FECHO / TRINCO REDONDO, EM ACO GALVANIZADO / ZINCADO, DE SOBREPOR, COM COMPRIMENTO DE 2" E ESPESSURA MINIMA DA CHAPA DE 0,90 MM, PARA PORTAS E JANELAS                                                                                                                                                                                                                                                                                                                                       </v>
          </cell>
          <cell r="C2040" t="str">
            <v xml:space="preserve">UN    </v>
          </cell>
          <cell r="D2040">
            <v>2.63</v>
          </cell>
        </row>
        <row r="2041">
          <cell r="A2041">
            <v>3122</v>
          </cell>
          <cell r="B2041" t="str">
            <v xml:space="preserve">FERROLHO COM FECHO / TRINCO REDONDO, EM ACO GALVANIZADO / ZINCADO, DE SOBREPOR, COM COMPRIMENTO DE 3" A 4" E ESPESSURA MINIMA DA CHAPA DE 0,90 MM                                                                                                                                                                                                                                                                                                                                                         </v>
          </cell>
          <cell r="C2041" t="str">
            <v xml:space="preserve">UN    </v>
          </cell>
          <cell r="D2041">
            <v>5.37</v>
          </cell>
        </row>
        <row r="2042">
          <cell r="A2042">
            <v>3121</v>
          </cell>
          <cell r="B2042" t="str">
            <v xml:space="preserve">FERROLHO COM FECHO / TRINCO REDONDO, EM ACO GALVANIZADO / ZINCADO, DE SOBREPOR, COM COMPRIMENTO DE 5" E ESPESSURA MINIMA DA CHAPA DE 0,90 MM                                                                                                                                                                                                                                                                                                                                                              </v>
          </cell>
          <cell r="C2042" t="str">
            <v xml:space="preserve">UN    </v>
          </cell>
          <cell r="D2042">
            <v>6.08</v>
          </cell>
        </row>
        <row r="2043">
          <cell r="A2043">
            <v>3120</v>
          </cell>
          <cell r="B2043" t="str">
            <v xml:space="preserve">FERROLHO COM FECHO / TRINCO REDONDO, EM ACO GALVANIZADO / ZINCADO, DE SOBREPOR, COM COMPRIMENTO DE 6" E ESPESSURA MINIMA DA CHAPA DE 1,50 MM                                                                                                                                                                                                                                                                                                                                                              </v>
          </cell>
          <cell r="C2043" t="str">
            <v xml:space="preserve">UN    </v>
          </cell>
          <cell r="D2043">
            <v>11.53</v>
          </cell>
        </row>
        <row r="2044">
          <cell r="A2044">
            <v>11455</v>
          </cell>
          <cell r="B2044" t="str">
            <v xml:space="preserve">FERROLHO COM FECHO / TRINCO REDONDO, EM ACO GALVANIZADO / ZINCADO, DE SOBREPOR, COM COMPRIMENTO DE 8" E ESPESSURA MINIMA DA CHAPA DE 1,50 MM                                                                                                                                                                                                                                                                                                                                                              </v>
          </cell>
          <cell r="C2044" t="str">
            <v xml:space="preserve">UN    </v>
          </cell>
          <cell r="D2044">
            <v>16.68</v>
          </cell>
        </row>
        <row r="2045">
          <cell r="A2045">
            <v>11456</v>
          </cell>
          <cell r="B2045" t="str">
            <v xml:space="preserve">FERROLHO COM FECHO /TRINCO REDONDO, EM ACO GALVANIZADO / ZINCADO, DE SOBREPOR, COM COMPRIMENTO DE 10" A 12" E ESPESSURA MINIMA DA CHAPA DE 1,50 MM                                                                                                                                                                                                                                                                                                                                                        </v>
          </cell>
          <cell r="C2045" t="str">
            <v xml:space="preserve">UN    </v>
          </cell>
          <cell r="D2045">
            <v>19.940000000000001</v>
          </cell>
        </row>
        <row r="2046">
          <cell r="A2046">
            <v>3107</v>
          </cell>
          <cell r="B2046" t="str">
            <v xml:space="preserve">FERROLHO COM FECHO CHATO E PORTA CADEADO , EM ACO GALVANIZADO / ZINCADO, DE SOBREPOR, COM COMPRIMENTO DE 3" A 4", CHAPA COM ESPESSURA MINIMA DE 0,90 MM E LARGURA MINIMA DE 3,20 CM (FECHO SIMPLES / LEVE) (INCLUI PARAFUSOS)                                                                                                                                                                                                                                                                             </v>
          </cell>
          <cell r="C2046" t="str">
            <v xml:space="preserve">UN    </v>
          </cell>
          <cell r="D2046">
            <v>8.41</v>
          </cell>
        </row>
        <row r="2047">
          <cell r="A2047">
            <v>43583</v>
          </cell>
          <cell r="B2047" t="str">
            <v xml:space="preserve">FERROLHO COM FECHO CHATO E PORTA CADEADO , EM ACO GALVANIZADO / ZINCADO, DE SOBREPOR, COM COMPRIMENTO DE 3" A 4", CHAPA COM ESPESSURA MINIMA DE 1,70 MM E LARGURA MINIMA DE 5,00 CM (FECHO REFORCADO)                                                                                                                                                                                                                                                                                                     </v>
          </cell>
          <cell r="C2047" t="str">
            <v xml:space="preserve">UN    </v>
          </cell>
          <cell r="D2047">
            <v>9.49</v>
          </cell>
        </row>
        <row r="2048">
          <cell r="A2048">
            <v>43586</v>
          </cell>
          <cell r="B2048" t="str">
            <v xml:space="preserve">FERROLHO COM FECHO CHATO E PORTA CADEADO , EM ACO GALVANIZADO / ZINCADO, DE SOBREPOR, COM COMPRIMENTO DE 5", CHAPA COM ESPESSURA MINIMA DE 0,90 MM E LARGURA MINIMA DE 3,20 CM (FECHO SIMPLES)                                                                                                                                                                                                                                                                                                            </v>
          </cell>
          <cell r="C2048" t="str">
            <v xml:space="preserve">UN    </v>
          </cell>
          <cell r="D2048">
            <v>9.7200000000000006</v>
          </cell>
        </row>
        <row r="2049">
          <cell r="A2049">
            <v>11461</v>
          </cell>
          <cell r="B2049" t="str">
            <v xml:space="preserve">FERROLHO COM FECHO CHATO E PORTA CADEADO , EM ACO GALVANIZADO / ZINCADO, DE SOBREPOR, COM COMPRIMENTO DE 5", CHAPA COM ESPESSURA MINIMA DE 1,70 MM E LARGURA MINIMA DE 5,00 CM (FECHO REFORCADO)                                                                                                                                                                                                                                                                                                          </v>
          </cell>
          <cell r="C2049" t="str">
            <v xml:space="preserve">UN    </v>
          </cell>
          <cell r="D2049">
            <v>10.59</v>
          </cell>
        </row>
        <row r="2050">
          <cell r="A2050">
            <v>43587</v>
          </cell>
          <cell r="B2050" t="str">
            <v xml:space="preserve">FERROLHO COM FECHO CHATO E PORTA CADEADO , EM ACO GALVANIZADO / ZINCADO, DE SOBREPOR, COM COMPRIMENTO DE 6", CHAPA COM ESPESSURA MINIMA DE 0,90 MM E LARGURA MINIMA DE 3,80 CM (FECHO SIMPLES)                                                                                                                                                                                                                                                                                                            </v>
          </cell>
          <cell r="C2050" t="str">
            <v xml:space="preserve">UN    </v>
          </cell>
          <cell r="D2050">
            <v>12.22</v>
          </cell>
        </row>
        <row r="2051">
          <cell r="A2051">
            <v>3106</v>
          </cell>
          <cell r="B2051" t="str">
            <v xml:space="preserve">FERROLHO COM FECHO CHATO E PORTA CADEADO , EM ACO GALVANIZADO / ZINCADO, DE SOBREPOR, COM COMPRIMENTO DE 6", CHAPA COM ESPESSURA MINIMA DE 1,70 MM E LARGURA /MINIMA DE 5,00 CM (FECHO REFORCADO) (INCLUI PARAFUSOS)                                                                                                                                                                                                                                                                                      </v>
          </cell>
          <cell r="C2051" t="str">
            <v xml:space="preserve">UN    </v>
          </cell>
          <cell r="D2051">
            <v>15.51</v>
          </cell>
        </row>
        <row r="2052">
          <cell r="A2052">
            <v>44539</v>
          </cell>
          <cell r="B2052" t="str">
            <v xml:space="preserve">FERTILIZANTE NPK -  10:10:10                                                                                                                                                                                                                                                                                                                                                                                                                                                                              </v>
          </cell>
          <cell r="C2052" t="str">
            <v xml:space="preserve">KG    </v>
          </cell>
          <cell r="D2052">
            <v>2.57</v>
          </cell>
        </row>
        <row r="2053">
          <cell r="A2053">
            <v>3123</v>
          </cell>
          <cell r="B2053" t="str">
            <v xml:space="preserve">FERTILIZANTE NPK - 4: 14: 8                                                                                                                                                                                                                                                                                                                                                                                                                                                                               </v>
          </cell>
          <cell r="C2053" t="str">
            <v xml:space="preserve">KG    </v>
          </cell>
          <cell r="D2053">
            <v>2.4</v>
          </cell>
        </row>
        <row r="2054">
          <cell r="A2054">
            <v>38125</v>
          </cell>
          <cell r="B2054" t="str">
            <v xml:space="preserve">FERTILIZANTE ORGANICO COMPOSTO, CLASSE A                                                                                                                                                                                                                                                                                                                                                                                                                                                                  </v>
          </cell>
          <cell r="C2054" t="str">
            <v xml:space="preserve">KG    </v>
          </cell>
          <cell r="D2054">
            <v>1.02</v>
          </cell>
        </row>
        <row r="2055">
          <cell r="A2055">
            <v>39014</v>
          </cell>
          <cell r="B2055" t="str">
            <v xml:space="preserve">FIBRA DE ACO PARA REFORCO DO CONCRETO, SOLTA, TIPO A-I, FATOR DE FORMA *50* L / D, COMPRIMENTO DE *30* MM E RESISTENCIA A TRACAO DO ACO MAIOR 1000 MPA                                                                                                                                                                                                                                                                                                                                                    </v>
          </cell>
          <cell r="C2055" t="str">
            <v xml:space="preserve">KG    </v>
          </cell>
          <cell r="D2055">
            <v>10.68</v>
          </cell>
        </row>
        <row r="2056">
          <cell r="A2056">
            <v>39365</v>
          </cell>
          <cell r="B2056" t="str">
            <v xml:space="preserve">FILTRO ANAEROBIO, EM POLIETILENO DE ALTA DENSIDADE (PEAD), CAPACIDADE *1100* LITROS (NBR 13969)                                                                                                                                                                                                                                                                                                                                                                                                           </v>
          </cell>
          <cell r="C2056" t="str">
            <v xml:space="preserve">UN    </v>
          </cell>
          <cell r="D2056">
            <v>2088.42</v>
          </cell>
        </row>
        <row r="2057">
          <cell r="A2057">
            <v>39366</v>
          </cell>
          <cell r="B2057" t="str">
            <v xml:space="preserve">FILTRO ANAEROBIO, EM POLIETILENO DE ALTA DENSIDADE (PEAD), CAPACIDADE *2800* LITROS (NBR 13969)                                                                                                                                                                                                                                                                                                                                                                                                           </v>
          </cell>
          <cell r="C2057" t="str">
            <v xml:space="preserve">UN    </v>
          </cell>
          <cell r="D2057">
            <v>3168.48</v>
          </cell>
        </row>
        <row r="2058">
          <cell r="A2058">
            <v>39367</v>
          </cell>
          <cell r="B2058" t="str">
            <v xml:space="preserve">FILTRO ANAEROBIO, EM POLIETILENO DE ALTA DENSIDADE (PEAD), CAPACIDADE *5000* LITROS (NBR 13969)                                                                                                                                                                                                                                                                                                                                                                                                           </v>
          </cell>
          <cell r="C2058" t="str">
            <v xml:space="preserve">UN    </v>
          </cell>
          <cell r="D2058">
            <v>5428.97</v>
          </cell>
        </row>
        <row r="2059">
          <cell r="A2059">
            <v>37394</v>
          </cell>
          <cell r="B2059" t="str">
            <v xml:space="preserve">FINCAPINO CURTO CALIBRE 22, CARGA MEDIA POTENCIA 5 (PARA FERRAMENTA DE ACAO DIRETA) COR VERMELHA                                                                                                                                                                                                                                                                                                                                                                                                          </v>
          </cell>
          <cell r="C2059" t="str">
            <v xml:space="preserve">CENTO </v>
          </cell>
          <cell r="D2059">
            <v>42.47</v>
          </cell>
        </row>
        <row r="2060">
          <cell r="A2060">
            <v>14146</v>
          </cell>
          <cell r="B2060" t="str">
            <v xml:space="preserve">FINCAPINO LONGO CALIBRE 22, CARGA FORTE POTENCIA 7 (PARA FERRAMENTA DE ACAO DIRETA), COR AMARELA                                                                                                                                                                                                                                                                                                                                                                                                          </v>
          </cell>
          <cell r="C2060" t="str">
            <v xml:space="preserve">CENTO </v>
          </cell>
          <cell r="D2060">
            <v>68.3</v>
          </cell>
        </row>
        <row r="2061">
          <cell r="A2061">
            <v>938</v>
          </cell>
          <cell r="B2061" t="str">
            <v xml:space="preserve">FIO DE COBRE, SOLIDO, CLASSE 1, ISOLACAO EM PVC/A, ANTICHAMA BWF-B, 450/750V, SECAO NOMINAL 1,5 MM2                                                                                                                                                                                                                                                                                                                                                                                                       </v>
          </cell>
          <cell r="C2061" t="str">
            <v xml:space="preserve">M     </v>
          </cell>
          <cell r="D2061">
            <v>1.48</v>
          </cell>
        </row>
        <row r="2062">
          <cell r="A2062">
            <v>937</v>
          </cell>
          <cell r="B2062" t="str">
            <v xml:space="preserve">FIO DE COBRE, SOLIDO, CLASSE 1, ISOLACAO EM PVC/A, ANTICHAMA BWF-B, 450/750V, SECAO NOMINAL 10 MM2                                                                                                                                                                                                                                                                                                                                                                                                        </v>
          </cell>
          <cell r="C2062" t="str">
            <v xml:space="preserve">M     </v>
          </cell>
          <cell r="D2062">
            <v>8.61</v>
          </cell>
        </row>
        <row r="2063">
          <cell r="A2063">
            <v>939</v>
          </cell>
          <cell r="B2063" t="str">
            <v xml:space="preserve">FIO DE COBRE, SOLIDO, CLASSE 1, ISOLACAO EM PVC/A, ANTICHAMA BWF-B, 450/750V, SECAO NOMINAL 2,5 MM2                                                                                                                                                                                                                                                                                                                                                                                                       </v>
          </cell>
          <cell r="C2063" t="str">
            <v xml:space="preserve">M     </v>
          </cell>
          <cell r="D2063">
            <v>2.39</v>
          </cell>
        </row>
        <row r="2064">
          <cell r="A2064">
            <v>944</v>
          </cell>
          <cell r="B2064" t="str">
            <v xml:space="preserve">FIO DE COBRE, SOLIDO, CLASSE 1, ISOLACAO EM PVC/A, ANTICHAMA BWF-B, 450/750V, SECAO NOMINAL 4 MM2                                                                                                                                                                                                                                                                                                                                                                                                         </v>
          </cell>
          <cell r="C2064" t="str">
            <v xml:space="preserve">M     </v>
          </cell>
          <cell r="D2064">
            <v>3.78</v>
          </cell>
        </row>
        <row r="2065">
          <cell r="A2065">
            <v>940</v>
          </cell>
          <cell r="B2065" t="str">
            <v xml:space="preserve">FIO DE COBRE, SOLIDO, CLASSE 1, ISOLACAO EM PVC/A, ANTICHAMA BWF-B, 450/750V, SECAO NOMINAL 6 MM2                                                                                                                                                                                                                                                                                                                                                                                                         </v>
          </cell>
          <cell r="C2065" t="str">
            <v xml:space="preserve">M     </v>
          </cell>
          <cell r="D2065">
            <v>5.45</v>
          </cell>
        </row>
        <row r="2066">
          <cell r="A2066">
            <v>44397</v>
          </cell>
          <cell r="B2066" t="str">
            <v xml:space="preserve">FITA / CINTA AUTOADESIVA ELASTOMERICA PARA VEDACAO, L= 50 MM, E = 3 MM                                                                                                                                                                                                                                                                                                                                                                                                                                    </v>
          </cell>
          <cell r="C2066" t="str">
            <v xml:space="preserve">M     </v>
          </cell>
          <cell r="D2066">
            <v>2.9</v>
          </cell>
        </row>
        <row r="2067">
          <cell r="A2067">
            <v>406</v>
          </cell>
          <cell r="B2067" t="str">
            <v xml:space="preserve">FITA ACO INOX PARA CINTAR POSTE, L = 19 MM, E = 0,5 MM (ROLO DE 30M)                                                                                                                                                                                                                                                                                                                                                                                                                                      </v>
          </cell>
          <cell r="C2067" t="str">
            <v xml:space="preserve">UN    </v>
          </cell>
          <cell r="D2067">
            <v>94.77</v>
          </cell>
        </row>
        <row r="2068">
          <cell r="A2068">
            <v>42529</v>
          </cell>
          <cell r="B2068" t="str">
            <v xml:space="preserve">FITA ADESIVA ALUMINIZADA, PARA INSTALACAO DE MANTAS DE SUBCOBERTURA,  L = *5* CM                                                                                                                                                                                                                                                                                                                                                                                                                          </v>
          </cell>
          <cell r="C2068" t="str">
            <v xml:space="preserve">M     </v>
          </cell>
          <cell r="D2068">
            <v>1.1000000000000001</v>
          </cell>
        </row>
        <row r="2069">
          <cell r="A2069">
            <v>39634</v>
          </cell>
          <cell r="B2069" t="str">
            <v xml:space="preserve">FITA ADESIVA ANTICORROSIVA DE PVC FLEXIVEL, COR PRETA, PARA PROTECAO TUBULACAO, 50 MM X 30 M (L X C), E= *0,25* MM                                                                                                                                                                                                                                                                                                                                                                                        </v>
          </cell>
          <cell r="C2069" t="str">
            <v xml:space="preserve">M     </v>
          </cell>
          <cell r="D2069">
            <v>7.79</v>
          </cell>
        </row>
        <row r="2070">
          <cell r="A2070">
            <v>39701</v>
          </cell>
          <cell r="B2070" t="str">
            <v xml:space="preserve">FITA ADESIVA ASFALTICA ALUMINIZADA MULTIUSO, L = 10 CM, ROLO DE 10 M                                                                                                                                                                                                                                                                                                                                                                                                                                      </v>
          </cell>
          <cell r="C2070" t="str">
            <v xml:space="preserve">UN    </v>
          </cell>
          <cell r="D2070">
            <v>106.69</v>
          </cell>
        </row>
        <row r="2071">
          <cell r="A2071">
            <v>12815</v>
          </cell>
          <cell r="B2071" t="str">
            <v xml:space="preserve">FITA CREPE ROLO DE 25 MM X 50 M                                                                                                                                                                                                                                                                                                                                                                                                                                                                           </v>
          </cell>
          <cell r="C2071" t="str">
            <v xml:space="preserve">UN    </v>
          </cell>
          <cell r="D2071">
            <v>8.43</v>
          </cell>
        </row>
        <row r="2072">
          <cell r="A2072">
            <v>39431</v>
          </cell>
          <cell r="B2072" t="str">
            <v xml:space="preserve">FITA DE PAPEL MICROPERFURADO, 50 X 150 MM, PARA TRATAMENTO DE JUNTAS DE CHAPA DE GESSO PARA DRYWALL                                                                                                                                                                                                                                                                                                                                                                                                       </v>
          </cell>
          <cell r="C2072" t="str">
            <v xml:space="preserve">M     </v>
          </cell>
          <cell r="D2072">
            <v>0.31</v>
          </cell>
        </row>
        <row r="2073">
          <cell r="A2073">
            <v>39432</v>
          </cell>
          <cell r="B2073" t="str">
            <v xml:space="preserve">FITA DE PAPEL REFORCADA COM LAMINA DE METAL PARA REFORCO DE CANTOS DE CHAPA DE GESSO PARA DRYWALL                                                                                                                                                                                                                                                                                                                                                                                                         </v>
          </cell>
          <cell r="C2073" t="str">
            <v xml:space="preserve">M     </v>
          </cell>
          <cell r="D2073">
            <v>2.77</v>
          </cell>
        </row>
        <row r="2074">
          <cell r="A2074">
            <v>20111</v>
          </cell>
          <cell r="B2074" t="str">
            <v xml:space="preserve">FITA ISOLANTE ADESIVA ANTICHAMA, USO ATE 750 V, EM ROLO DE 19 MM X 20 M                                                                                                                                                                                                                                                                                                                                                                                                                                   </v>
          </cell>
          <cell r="C2074" t="str">
            <v xml:space="preserve">UN    </v>
          </cell>
          <cell r="D2074">
            <v>12.55</v>
          </cell>
        </row>
        <row r="2075">
          <cell r="A2075">
            <v>21127</v>
          </cell>
          <cell r="B2075" t="str">
            <v xml:space="preserve">FITA ISOLANTE ADESIVA ANTICHAMA, USO ATE 750 V, EM ROLO DE 19 MM X 5 M                                                                                                                                                                                                                                                                                                                                                                                                                                    </v>
          </cell>
          <cell r="C2075" t="str">
            <v xml:space="preserve">UN    </v>
          </cell>
          <cell r="D2075">
            <v>4.74</v>
          </cell>
        </row>
        <row r="2076">
          <cell r="A2076">
            <v>404</v>
          </cell>
          <cell r="B2076" t="str">
            <v xml:space="preserve">FITA ISOLANTE DE BORRACHA AUTOFUSAO, USO ATE 69 KV (ALTA TENSAO)                                                                                                                                                                                                                                                                                                                                                                                                                                          </v>
          </cell>
          <cell r="C2076" t="str">
            <v xml:space="preserve">M     </v>
          </cell>
          <cell r="D2076">
            <v>1.71</v>
          </cell>
        </row>
        <row r="2077">
          <cell r="A2077">
            <v>14151</v>
          </cell>
          <cell r="B2077" t="str">
            <v xml:space="preserve">FITA METALICA GRAVADA, L = 17 MM, ROLO DE 25 M, CARGA RECOMENDADA = *120* KGF                                                                                                                                                                                                                                                                                                                                                                                                                             </v>
          </cell>
          <cell r="C2077" t="str">
            <v xml:space="preserve">UN    </v>
          </cell>
          <cell r="D2077">
            <v>49.09</v>
          </cell>
        </row>
        <row r="2078">
          <cell r="A2078">
            <v>14153</v>
          </cell>
          <cell r="B2078" t="str">
            <v xml:space="preserve">FITA METALICA PERFURADA, L = *18* MM, ROLO DE 30 M, CARGA RECOMENDADA = *30* KGF                                                                                                                                                                                                                                                                                                                                                                                                                          </v>
          </cell>
          <cell r="C2078" t="str">
            <v xml:space="preserve">UN    </v>
          </cell>
          <cell r="D2078">
            <v>55.49</v>
          </cell>
        </row>
        <row r="2079">
          <cell r="A2079">
            <v>14152</v>
          </cell>
          <cell r="B2079" t="str">
            <v xml:space="preserve">FITA METALICA PERFURADA, L = 17 MM, ROLO DE 30 M, CARGA RECOMENDADA = *19* KGF                                                                                                                                                                                                                                                                                                                                                                                                                            </v>
          </cell>
          <cell r="C2079" t="str">
            <v xml:space="preserve">UN    </v>
          </cell>
          <cell r="D2079">
            <v>42.6</v>
          </cell>
        </row>
        <row r="2080">
          <cell r="A2080">
            <v>14154</v>
          </cell>
          <cell r="B2080" t="str">
            <v xml:space="preserve">FITA METALICA PERFURADA, L = 25 MM, ROLO DE 30 M, CARGA RECOMENDADA = *222,5* KGF                                                                                                                                                                                                                                                                                                                                                                                                                         </v>
          </cell>
          <cell r="C2080" t="str">
            <v xml:space="preserve">UN    </v>
          </cell>
          <cell r="D2080">
            <v>149.1</v>
          </cell>
        </row>
        <row r="2081">
          <cell r="A2081">
            <v>3146</v>
          </cell>
          <cell r="B2081" t="str">
            <v xml:space="preserve">FITA VEDA ROSCA EM ROLOS DE 18 MM X 10 M (L X C)                                                                                                                                                                                                                                                                                                                                                                                                                                                          </v>
          </cell>
          <cell r="C2081" t="str">
            <v xml:space="preserve">UN    </v>
          </cell>
          <cell r="D2081">
            <v>4</v>
          </cell>
        </row>
        <row r="2082">
          <cell r="A2082">
            <v>3143</v>
          </cell>
          <cell r="B2082" t="str">
            <v xml:space="preserve">FITA VEDA ROSCA EM ROLOS DE 18 MM X 25 M (L X C)                                                                                                                                                                                                                                                                                                                                                                                                                                                          </v>
          </cell>
          <cell r="C2082" t="str">
            <v xml:space="preserve">UN    </v>
          </cell>
          <cell r="D2082">
            <v>9.1</v>
          </cell>
        </row>
        <row r="2083">
          <cell r="A2083">
            <v>3148</v>
          </cell>
          <cell r="B2083" t="str">
            <v xml:space="preserve">FITA VEDA ROSCA EM ROLOS DE 18 MM X 50 M (L X C)                                                                                                                                                                                                                                                                                                                                                                                                                                                          </v>
          </cell>
          <cell r="C2083" t="str">
            <v xml:space="preserve">UN    </v>
          </cell>
          <cell r="D2083">
            <v>14.75</v>
          </cell>
        </row>
        <row r="2084">
          <cell r="A2084">
            <v>4310</v>
          </cell>
          <cell r="B2084" t="str">
            <v xml:space="preserve">FIXADOR DE ABA AUTOTRAVANTE PARA TELHA DE FIBROCIMENTO, TIPO CANALETE 90 OU KALHETAO                                                                                                                                                                                                                                                                                                                                                                                                                      </v>
          </cell>
          <cell r="C2084" t="str">
            <v xml:space="preserve">UN    </v>
          </cell>
          <cell r="D2084">
            <v>2.25</v>
          </cell>
        </row>
        <row r="2085">
          <cell r="A2085">
            <v>4311</v>
          </cell>
          <cell r="B2085" t="str">
            <v xml:space="preserve">FIXADOR DE ABA SIMPLES PARA TELHA DE FIBROCIMENTO, TIPO CANALETA 49 OU KALHETA                                                                                                                                                                                                                                                                                                                                                                                                                            </v>
          </cell>
          <cell r="C2085" t="str">
            <v xml:space="preserve">UN    </v>
          </cell>
          <cell r="D2085">
            <v>1.58</v>
          </cell>
        </row>
        <row r="2086">
          <cell r="A2086">
            <v>4312</v>
          </cell>
          <cell r="B2086" t="str">
            <v xml:space="preserve">FIXADOR DE ABA SIMPLES PARA TELHA DE FIBROCIMENTO, TIPO CANALETA 90 OU KALHETAO                                                                                                                                                                                                                                                                                                                                                                                                                           </v>
          </cell>
          <cell r="C2086" t="str">
            <v xml:space="preserve">UN    </v>
          </cell>
          <cell r="D2086">
            <v>2.2200000000000002</v>
          </cell>
        </row>
        <row r="2087">
          <cell r="A2087">
            <v>13261</v>
          </cell>
          <cell r="B2087" t="str">
            <v xml:space="preserve">FLANELA *30 X 40* CM                                                                                                                                                                                                                                                                                                                                                                                                                                                                                      </v>
          </cell>
          <cell r="C2087" t="str">
            <v xml:space="preserve">UN    </v>
          </cell>
          <cell r="D2087">
            <v>3.06</v>
          </cell>
        </row>
        <row r="2088">
          <cell r="A2088">
            <v>3272</v>
          </cell>
          <cell r="B2088" t="str">
            <v xml:space="preserve">FLANGE SEXTAVADO DE FERRO GALVANIZADO, COM ROSCA BSP, DE 1 1/2"                                                                                                                                                                                                                                                                                                                                                                                                                                           </v>
          </cell>
          <cell r="C2088" t="str">
            <v xml:space="preserve">UN    </v>
          </cell>
          <cell r="D2088">
            <v>59.03</v>
          </cell>
        </row>
        <row r="2089">
          <cell r="A2089">
            <v>3265</v>
          </cell>
          <cell r="B2089" t="str">
            <v xml:space="preserve">FLANGE SEXTAVADO DE FERRO GALVANIZADO, COM ROSCA BSP, DE 1 1/4"                                                                                                                                                                                                                                                                                                                                                                                                                                           </v>
          </cell>
          <cell r="C2089" t="str">
            <v xml:space="preserve">UN    </v>
          </cell>
          <cell r="D2089">
            <v>46.9</v>
          </cell>
        </row>
        <row r="2090">
          <cell r="A2090">
            <v>3262</v>
          </cell>
          <cell r="B2090" t="str">
            <v xml:space="preserve">FLANGE SEXTAVADO DE FERRO GALVANIZADO, COM ROSCA BSP, DE 1/2"                                                                                                                                                                                                                                                                                                                                                                                                                                             </v>
          </cell>
          <cell r="C2090" t="str">
            <v xml:space="preserve">UN    </v>
          </cell>
          <cell r="D2090">
            <v>20.53</v>
          </cell>
        </row>
        <row r="2091">
          <cell r="A2091">
            <v>3264</v>
          </cell>
          <cell r="B2091" t="str">
            <v xml:space="preserve">FLANGE SEXTAVADO DE FERRO GALVANIZADO, COM ROSCA BSP, DE 1"                                                                                                                                                                                                                                                                                                                                                                                                                                               </v>
          </cell>
          <cell r="C2091" t="str">
            <v xml:space="preserve">UN    </v>
          </cell>
          <cell r="D2091">
            <v>33.72</v>
          </cell>
        </row>
        <row r="2092">
          <cell r="A2092">
            <v>3267</v>
          </cell>
          <cell r="B2092" t="str">
            <v xml:space="preserve">FLANGE SEXTAVADO DE FERRO GALVANIZADO, COM ROSCA BSP, DE 2 1/2"                                                                                                                                                                                                                                                                                                                                                                                                                                           </v>
          </cell>
          <cell r="C2092" t="str">
            <v xml:space="preserve">UN    </v>
          </cell>
          <cell r="D2092">
            <v>110.13</v>
          </cell>
        </row>
        <row r="2093">
          <cell r="A2093">
            <v>3266</v>
          </cell>
          <cell r="B2093" t="str">
            <v xml:space="preserve">FLANGE SEXTAVADO DE FERRO GALVANIZADO, COM ROSCA BSP, DE 2"                                                                                                                                                                                                                                                                                                                                                                                                                                               </v>
          </cell>
          <cell r="C2093" t="str">
            <v xml:space="preserve">UN    </v>
          </cell>
          <cell r="D2093">
            <v>70.069999999999993</v>
          </cell>
        </row>
        <row r="2094">
          <cell r="A2094">
            <v>3263</v>
          </cell>
          <cell r="B2094" t="str">
            <v xml:space="preserve">FLANGE SEXTAVADO DE FERRO GALVANIZADO, COM ROSCA BSP, DE 3/4"                                                                                                                                                                                                                                                                                                                                                                                                                                             </v>
          </cell>
          <cell r="C2094" t="str">
            <v xml:space="preserve">UN    </v>
          </cell>
          <cell r="D2094">
            <v>28.04</v>
          </cell>
        </row>
        <row r="2095">
          <cell r="A2095">
            <v>3268</v>
          </cell>
          <cell r="B2095" t="str">
            <v xml:space="preserve">FLANGE SEXTAVADO DE FERRO GALVANIZADO, COM ROSCA BSP, DE 3"                                                                                                                                                                                                                                                                                                                                                                                                                                               </v>
          </cell>
          <cell r="C2095" t="str">
            <v xml:space="preserve">UN    </v>
          </cell>
          <cell r="D2095">
            <v>148.9</v>
          </cell>
        </row>
        <row r="2096">
          <cell r="A2096">
            <v>3271</v>
          </cell>
          <cell r="B2096" t="str">
            <v xml:space="preserve">FLANGE SEXTAVADO DE FERRO GALVANIZADO, COM ROSCA BSP, DE 4"                                                                                                                                                                                                                                                                                                                                                                                                                                               </v>
          </cell>
          <cell r="C2096" t="str">
            <v xml:space="preserve">UN    </v>
          </cell>
          <cell r="D2096">
            <v>220.14</v>
          </cell>
        </row>
        <row r="2097">
          <cell r="A2097">
            <v>3270</v>
          </cell>
          <cell r="B2097" t="str">
            <v xml:space="preserve">FLANGE SEXTAVADO DE FERRO GALVANIZADO, COM ROSCA BSP, DE 6"                                                                                                                                                                                                                                                                                                                                                                                                                                               </v>
          </cell>
          <cell r="C2097" t="str">
            <v xml:space="preserve">UN    </v>
          </cell>
          <cell r="D2097">
            <v>369.85</v>
          </cell>
        </row>
        <row r="2098">
          <cell r="A2098">
            <v>3275</v>
          </cell>
          <cell r="B2098" t="str">
            <v xml:space="preserve">FORRO COMPOSTO POR PAINEIS DE LA DE VIDRO, REVESTIDOS EM PVC MICROPERFURADO, DE *1250 X 625* MM, ESPESSURA 15 MM (COM COLOCACAO)                                                                                                                                                                                                                                                                                                                                                                          </v>
          </cell>
          <cell r="C2098" t="str">
            <v xml:space="preserve">M2    </v>
          </cell>
          <cell r="D2098">
            <v>171.02</v>
          </cell>
        </row>
        <row r="2099">
          <cell r="A2099">
            <v>39512</v>
          </cell>
          <cell r="B2099" t="str">
            <v xml:space="preserve">FORRO DE FIBRA MINERAL EM PLACAS DE 1250 X 625 MM, E = 15 MM, BORDA RETA, COM PINTURA ANTIMOFO, APOIADO EM PERFIL DE ACO GALVANIZADO COM 24 MM DE BASE - INSTALADO                                                                                                                                                                                                                                                                                                                                        </v>
          </cell>
          <cell r="C2099" t="str">
            <v xml:space="preserve">M2    </v>
          </cell>
          <cell r="D2099">
            <v>93.3</v>
          </cell>
        </row>
        <row r="2100">
          <cell r="A2100">
            <v>39511</v>
          </cell>
          <cell r="B2100" t="str">
            <v xml:space="preserve">FORRO DE FIBRA MINERAL EM PLACAS DE 625 X 625 MM, E = 15 MM, BORDA RETA, COM PINTURA ANTIMOFO, APOIADO EM PERFIL DE ACO GALVANIZADO COM 24 MM DE BASE - INSTALADO                                                                                                                                                                                                                                                                                                                                         </v>
          </cell>
          <cell r="C2100" t="str">
            <v xml:space="preserve">M2    </v>
          </cell>
          <cell r="D2100">
            <v>101.77</v>
          </cell>
        </row>
        <row r="2101">
          <cell r="A2101">
            <v>39513</v>
          </cell>
          <cell r="B2101" t="str">
            <v xml:space="preserve">FORRO DE FIBRA MINERAL EM PLACAS DE 625 X 625 MM, E = 15/16 MM, BORDA REBAIXADA, COM PINTURA ANTIMOFO, APOIADO EM PERFIL DE ACO GALVANIZADO COM 24 MM DE BASE - INSTALADO                                                                                                                                                                                                                                                                                                                                 </v>
          </cell>
          <cell r="C2101" t="str">
            <v xml:space="preserve">M2    </v>
          </cell>
          <cell r="D2101">
            <v>109.15</v>
          </cell>
        </row>
        <row r="2102">
          <cell r="A2102">
            <v>3286</v>
          </cell>
          <cell r="B2102" t="str">
            <v xml:space="preserve">FORRO DE MADEIRA CEDRINHO OU EQUIVALENTE DA REGIAO, ENCAIXE MACHO/FEMEA COM FRISO, *10 X 1* CM (SEM COLOCACAO)                                                                                                                                                                                                                                                                                                                                                                                            </v>
          </cell>
          <cell r="C2102" t="str">
            <v xml:space="preserve">M2    </v>
          </cell>
          <cell r="D2102">
            <v>99.26</v>
          </cell>
        </row>
        <row r="2103">
          <cell r="A2103">
            <v>3287</v>
          </cell>
          <cell r="B2103" t="str">
            <v xml:space="preserve">FORRO DE MADEIRA CUMARU/IPE CHAMPANHE OU EQUIVALENTE DA REGIAO, ENCAIXE MACHO/FEMEA COM FRISO, *10 X 1* CM (SEM COLOCACAO)                                                                                                                                                                                                                                                                                                                                                                                </v>
          </cell>
          <cell r="C2103" t="str">
            <v xml:space="preserve">M2    </v>
          </cell>
          <cell r="D2103">
            <v>150</v>
          </cell>
        </row>
        <row r="2104">
          <cell r="A2104">
            <v>3283</v>
          </cell>
          <cell r="B2104" t="str">
            <v xml:space="preserve">FORRO DE MADEIRA PINUS OU EQUIVALENTE DA REGIAO, ENCAIXE MACHO/FEMEA COM FRISO, *10 X 1* CM (SEM COLOCACAO)                                                                                                                                                                                                                                                                                                                                                                                               </v>
          </cell>
          <cell r="C2104" t="str">
            <v xml:space="preserve">M2    </v>
          </cell>
          <cell r="D2104">
            <v>31.51</v>
          </cell>
        </row>
        <row r="2105">
          <cell r="A2105">
            <v>11587</v>
          </cell>
          <cell r="B2105" t="str">
            <v xml:space="preserve">FORRO DE PVC LISO, BRANCO, REGUA DE 10 CM, ESPESSURA DE 8 MM A 10 MM (COM COLOCACAO / SEM ESTRUTURA METALICA)                                                                                                                                                                                                                                                                                                                                                                                             </v>
          </cell>
          <cell r="C2105" t="str">
            <v xml:space="preserve">M2    </v>
          </cell>
          <cell r="D2105">
            <v>117.27</v>
          </cell>
        </row>
        <row r="2106">
          <cell r="A2106">
            <v>36225</v>
          </cell>
          <cell r="B2106" t="str">
            <v xml:space="preserve">FORRO DE PVC LISO, BRANCO, REGUA DE 20 CM, ESPESSURA DE 8 MM A 10 MM, COMPRIMENTO 6 M (SEM COLOCACAO)                                                                                                                                                                                                                                                                                                                                                                                                     </v>
          </cell>
          <cell r="C2106" t="str">
            <v xml:space="preserve">M2    </v>
          </cell>
          <cell r="D2106">
            <v>47.64</v>
          </cell>
        </row>
        <row r="2107">
          <cell r="A2107">
            <v>36230</v>
          </cell>
          <cell r="B2107" t="str">
            <v xml:space="preserve">FORRO DE PVC, FRISADO, BRANCO, REGUA DE 10 CM, ESPESSURA DE 8 MM A 10 MM E COMPRIMENTO 6 M (SEM COLOCACAO)                                                                                                                                                                                                                                                                                                                                                                                                </v>
          </cell>
          <cell r="C2107" t="str">
            <v xml:space="preserve">M2    </v>
          </cell>
          <cell r="D2107">
            <v>35</v>
          </cell>
        </row>
        <row r="2108">
          <cell r="A2108">
            <v>36238</v>
          </cell>
          <cell r="B2108" t="str">
            <v xml:space="preserve">FORRO DE PVC, FRISADO, BRANCO, REGUA DE 20 CM, ESPESSURA DE 8 MM A 10 MM E COMPRIMENTO 6 M (SEM COLOCACAO)                                                                                                                                                                                                                                                                                                                                                                                                </v>
          </cell>
          <cell r="C2108" t="str">
            <v xml:space="preserve">M2    </v>
          </cell>
          <cell r="D2108">
            <v>34.200000000000003</v>
          </cell>
        </row>
        <row r="2109">
          <cell r="A2109">
            <v>39363</v>
          </cell>
          <cell r="B2109" t="str">
            <v xml:space="preserve">FOSSA SEPTICA, SEM FILTRO, EM POLIETILENO DE ALTA DENSIDADE (PEAD), PARA 15 A 30 CONTRIBUINTES, CILINDRICA, COM TAMPA, CAPACIDADE APROXIMADA DE *5500* LITROS (NBR 7229)                                                                                                                                                                                                                                                                                                                                  </v>
          </cell>
          <cell r="C2109" t="str">
            <v xml:space="preserve">UN    </v>
          </cell>
          <cell r="D2109">
            <v>6155.95</v>
          </cell>
        </row>
        <row r="2110">
          <cell r="A2110">
            <v>39361</v>
          </cell>
          <cell r="B2110" t="str">
            <v xml:space="preserve">FOSSA SEPTICA, SEM FILTRO, EM POLIETILENO DE ALTA DENSIDADE (PEAD), PARA 4 A 7 CONTRIBUINTES, CILINDRICA, COM TAMPA, CAPACIDADE APROXIMADA DE *1100* LITROS (NBR 7229)                                                                                                                                                                                                                                                                                                                                    </v>
          </cell>
          <cell r="C2110" t="str">
            <v xml:space="preserve">UN    </v>
          </cell>
          <cell r="D2110">
            <v>1880.68</v>
          </cell>
        </row>
        <row r="2111">
          <cell r="A2111">
            <v>39362</v>
          </cell>
          <cell r="B2111" t="str">
            <v xml:space="preserve">FOSSA SEPTICA, SEM FILTRO, EM POLIETILENO DE ALTA DENSIDADE (PEAD), PARA 8 A 14 CONTRIBUINTES, CILINDRICA, COM TAMPA, CAPACIDADE APROXIMADA DE *3000* LITROS (NBR 7229)                                                                                                                                                                                                                                                                                                                                   </v>
          </cell>
          <cell r="C2111" t="str">
            <v xml:space="preserve">UN    </v>
          </cell>
          <cell r="D2111">
            <v>3322.33</v>
          </cell>
        </row>
        <row r="2112">
          <cell r="A2112">
            <v>39364</v>
          </cell>
          <cell r="B2112" t="str">
            <v xml:space="preserve">FOSSA SEPTICA,SEM FILTRO, EM POLIETILENO DE ALTA DENSIDADE (PEAD), PARA 40 A 52 CONTRIBUINTES, CILINDRICA, COM TAMPA, CAPACIDADE APROXIMADA DE *10000* LITROS (NBR 7229)                                                                                                                                                                                                                                                                                                                                  </v>
          </cell>
          <cell r="C2112" t="str">
            <v xml:space="preserve">UN    </v>
          </cell>
          <cell r="D2112">
            <v>12984.53</v>
          </cell>
        </row>
        <row r="2113">
          <cell r="A2113">
            <v>14576</v>
          </cell>
          <cell r="B2113" t="str">
            <v xml:space="preserve">FRESADORA DE ASFALTO A FRIO SOBRE ESTEIRAS, LARG. FRESAGEM 2,00 M, POT. 410 KW/550 HP                                                                                                                                                                                                                                                                                                                                                                                                                     </v>
          </cell>
          <cell r="C2113" t="str">
            <v xml:space="preserve">UN    </v>
          </cell>
          <cell r="D2113">
            <v>5349878.32</v>
          </cell>
        </row>
        <row r="2114">
          <cell r="A2114">
            <v>13877</v>
          </cell>
          <cell r="B2114" t="str">
            <v xml:space="preserve">FRESADORA DE ASFALTO A FRIO SOBRE RODAS, LARG. FRESAGEM 1,00 M, POT. 155 KW/208 HP                                                                                                                                                                                                                                                                                                                                                                                                                        </v>
          </cell>
          <cell r="C2114" t="str">
            <v xml:space="preserve">UN    </v>
          </cell>
          <cell r="D2114">
            <v>2290203.11</v>
          </cell>
        </row>
        <row r="2115">
          <cell r="A2115">
            <v>7307</v>
          </cell>
          <cell r="B2115" t="str">
            <v xml:space="preserve">FUNDO ANTICORROSIVO PARA METAIS FERROSOS (ZARCAO)                                                                                                                                                                                                                                                                                                                                                                                                                                                         </v>
          </cell>
          <cell r="C2115" t="str">
            <v xml:space="preserve">L     </v>
          </cell>
          <cell r="D2115">
            <v>39.200000000000003</v>
          </cell>
        </row>
        <row r="2116">
          <cell r="A2116">
            <v>38122</v>
          </cell>
          <cell r="B2116" t="str">
            <v xml:space="preserve">FUNDO PREPARADOR ACRILICO BASE AGUA                                                                                                                                                                                                                                                                                                                                                                                                                                                                       </v>
          </cell>
          <cell r="C2116" t="str">
            <v xml:space="preserve">L     </v>
          </cell>
          <cell r="D2116">
            <v>15.18</v>
          </cell>
        </row>
        <row r="2117">
          <cell r="A2117">
            <v>43653</v>
          </cell>
          <cell r="B2117" t="str">
            <v xml:space="preserve">FUNDO SINTETICO NIVELADOR BRANCO FOSCO PARA MADEIRA                                                                                                                                                                                                                                                                                                                                                                                                                                                       </v>
          </cell>
          <cell r="C2117" t="str">
            <v xml:space="preserve">L     </v>
          </cell>
          <cell r="D2117">
            <v>42.69</v>
          </cell>
        </row>
        <row r="2118">
          <cell r="A2118">
            <v>38633</v>
          </cell>
          <cell r="B2118" t="str">
            <v xml:space="preserve">FURO PARA TORNEIRA OU OUTROS ACESSORIOS  EM BANCADA DE MARMORE/ GRANITO OU OUTRO TIPO DE PEDRA NATURAL                                                                                                                                                                                                                                                                                                                                                                                                    </v>
          </cell>
          <cell r="C2118" t="str">
            <v xml:space="preserve">UN    </v>
          </cell>
          <cell r="D2118">
            <v>26.14</v>
          </cell>
        </row>
        <row r="2119">
          <cell r="A2119">
            <v>12344</v>
          </cell>
          <cell r="B2119" t="str">
            <v xml:space="preserve">FUSIVEL DIAZED 20 A TAMANHO DII, CAPACIDADE DE INTERRUPCAO DE 50 KA EM VCA E 8 KA EM VCC, TENSAO NOMIMNAL DE 500 V                                                                                                                                                                                                                                                                                                                                                                                        </v>
          </cell>
          <cell r="C2119" t="str">
            <v xml:space="preserve">UN    </v>
          </cell>
          <cell r="D2119">
            <v>4.34</v>
          </cell>
        </row>
        <row r="2120">
          <cell r="A2120">
            <v>12343</v>
          </cell>
          <cell r="B2120" t="str">
            <v xml:space="preserve">FUSIVEL DIAZED 35 A TAMANHO DIII, CAPACIDADE DE INTERRUPCAO DE 50 KA EM VCA E 8 KA EM VCC, TENSAO NOMIMNAL DE 500 V                                                                                                                                                                                                                                                                                                                                                                                       </v>
          </cell>
          <cell r="C2120" t="str">
            <v xml:space="preserve">UN    </v>
          </cell>
          <cell r="D2120">
            <v>6.72</v>
          </cell>
        </row>
        <row r="2121">
          <cell r="A2121">
            <v>3295</v>
          </cell>
          <cell r="B2121" t="str">
            <v xml:space="preserve">FUSIVEL NH *36* A 80 AMPERES, TAMANHO 00, CAPACIDADE DE INTERRUPCAO DE 120 KA, TENSAO NOMIMNAL DE 500 V                                                                                                                                                                                                                                                                                                                                                                                                   </v>
          </cell>
          <cell r="C2121" t="str">
            <v xml:space="preserve">UN    </v>
          </cell>
          <cell r="D2121">
            <v>23.48</v>
          </cell>
        </row>
        <row r="2122">
          <cell r="A2122">
            <v>3302</v>
          </cell>
          <cell r="B2122" t="str">
            <v xml:space="preserve">FUSIVEL NH 100 A TAMANHO 00, CAPACIDADE DE INTERRUPCAO DE 120 KA, TENSAO NOMIMNAL DE 500 V                                                                                                                                                                                                                                                                                                                                                                                                                </v>
          </cell>
          <cell r="C2122" t="str">
            <v xml:space="preserve">UN    </v>
          </cell>
          <cell r="D2122">
            <v>24.55</v>
          </cell>
        </row>
        <row r="2123">
          <cell r="A2123">
            <v>3297</v>
          </cell>
          <cell r="B2123" t="str">
            <v xml:space="preserve">FUSIVEL NH 125 A TAMANHO 00, CAPACIDADE DE INTERRUPCAO DE 120 KA, TENSAO NOMIMNAL DE 500 V                                                                                                                                                                                                                                                                                                                                                                                                                </v>
          </cell>
          <cell r="C2123" t="str">
            <v xml:space="preserve">UN    </v>
          </cell>
          <cell r="D2123">
            <v>26.21</v>
          </cell>
        </row>
        <row r="2124">
          <cell r="A2124">
            <v>3294</v>
          </cell>
          <cell r="B2124" t="str">
            <v xml:space="preserve">FUSIVEL NH 160 A TAMANHO 00, CAPACIDADE DE INTERRUPCAO DE 120 KA, TENSAO NOMIMNAL DE 500 V                                                                                                                                                                                                                                                                                                                                                                                                                </v>
          </cell>
          <cell r="C2124" t="str">
            <v xml:space="preserve">UN    </v>
          </cell>
          <cell r="D2124">
            <v>26.61</v>
          </cell>
        </row>
        <row r="2125">
          <cell r="A2125">
            <v>3292</v>
          </cell>
          <cell r="B2125" t="str">
            <v xml:space="preserve">FUSIVEL NH 20 A TAMANHO 000, CAPACIDADE DE INTERRUPCAO DE 120 KA, TENSAO NOMIMNAL DE 500 V                                                                                                                                                                                                                                                                                                                                                                                                                </v>
          </cell>
          <cell r="C2125" t="str">
            <v xml:space="preserve">UN    </v>
          </cell>
          <cell r="D2125">
            <v>25</v>
          </cell>
        </row>
        <row r="2126">
          <cell r="A2126">
            <v>3298</v>
          </cell>
          <cell r="B2126" t="str">
            <v xml:space="preserve">FUSIVEL NH 200 A 250 AMPERES, TAMANHO 1, CAPACIDADE DE INTERRUPCAO DE 120 KA, TENSAO NOMIMNAL DE 500 V                                                                                                                                                                                                                                                                                                                                                                                                    </v>
          </cell>
          <cell r="C2126" t="str">
            <v xml:space="preserve">UN    </v>
          </cell>
          <cell r="D2126">
            <v>58.59</v>
          </cell>
        </row>
        <row r="2127">
          <cell r="A2127">
            <v>11596</v>
          </cell>
          <cell r="B2127" t="str">
            <v xml:space="preserve">GABIAO  TIPO CAIXA, MALHA HEXAGONAL 8 X 10 CM (ZN/AL), FIO 2,7 MM, DIMENSOES 2,0 X 1,0 X 0,5 M (C X L X A)                                                                                                                                                                                                                                                                                                                                                                                                </v>
          </cell>
          <cell r="C2127" t="str">
            <v xml:space="preserve">UN    </v>
          </cell>
          <cell r="D2127">
            <v>556.86</v>
          </cell>
        </row>
        <row r="2128">
          <cell r="A2128">
            <v>34802</v>
          </cell>
          <cell r="B2128" t="str">
            <v xml:space="preserve">GABIAO MANTA (COLCHAO) MALHA HEXAGONAL 6 X 8 CM (ZN/AL REVESTIDO COM POLIMERO), DIMENSOES 4,0 X 2,0 X 0,17 M (C X L X A) FIO 2 MM                                                                                                                                                                                                                                                                                                                                                                         </v>
          </cell>
          <cell r="C2128" t="str">
            <v xml:space="preserve">UN    </v>
          </cell>
          <cell r="D2128">
            <v>1529.32</v>
          </cell>
        </row>
        <row r="2129">
          <cell r="A2129">
            <v>11588</v>
          </cell>
          <cell r="B2129" t="str">
            <v xml:space="preserve">GABIAO MANTA (COLCHAO) MALHA HEXAGONAL 6 X 8 CM (ZN/AL REVESTIDO COM POLIMERO), FIO 2 MM, DIMENSOES 4,0 X 2,0 X 0,23 M (C X L X A)                                                                                                                                                                                                                                                                                                                                                                        </v>
          </cell>
          <cell r="C2129" t="str">
            <v xml:space="preserve">UN    </v>
          </cell>
          <cell r="D2129">
            <v>1649.89</v>
          </cell>
        </row>
        <row r="2130">
          <cell r="A2130">
            <v>34383</v>
          </cell>
          <cell r="B2130" t="str">
            <v xml:space="preserve">GABIAO MANTA (COLCHAO) MALHA HEXAGONAL 6 X 8 CM (ZN/AL REVESTIDO COM POLIMERO), FIO 2 MM, DIMENSOES 4,0 X 2,0 X 0,3 M (C X L X A)                                                                                                                                                                                                                                                                                                                                                                         </v>
          </cell>
          <cell r="C2130" t="str">
            <v xml:space="preserve">UN    </v>
          </cell>
          <cell r="D2130">
            <v>1815</v>
          </cell>
        </row>
        <row r="2131">
          <cell r="A2131">
            <v>40451</v>
          </cell>
          <cell r="B2131" t="str">
            <v xml:space="preserve">GABIAO MANTA (COLCHAO) MALHA HEXAGONAL 6 X 8 CM (ZN/AL REVESTIDO COM POLIMERO), FIO 2,0 MM, DIMENSOES 5,0 X 2,0 X 0,17 M (C X L X A)                                                                                                                                                                                                                                                                                                                                                                      </v>
          </cell>
          <cell r="C2131" t="str">
            <v xml:space="preserve">M2    </v>
          </cell>
          <cell r="D2131">
            <v>146.71</v>
          </cell>
        </row>
        <row r="2132">
          <cell r="A2132">
            <v>40453</v>
          </cell>
          <cell r="B2132" t="str">
            <v xml:space="preserve">GABIAO MANTA (COLCHAO) MALHA HEXAGONAL 6 X 8 CM (ZN/AL REVESTIDO COM POLIMERO), FIO 2,0 MM, DIMENSOES 5,0 X 2,0 X 0,23 M (C X L X A)                                                                                                                                                                                                                                                                                                                                                                      </v>
          </cell>
          <cell r="C2132" t="str">
            <v xml:space="preserve">M2    </v>
          </cell>
          <cell r="D2132">
            <v>158.74</v>
          </cell>
        </row>
        <row r="2133">
          <cell r="A2133">
            <v>40452</v>
          </cell>
          <cell r="B2133" t="str">
            <v xml:space="preserve">GABIAO MANTA (COLCHAO) MALHA HEXAGONAL 6 X 8 CM (ZN/AL REVESTIDO COM POLIMERO), FIO 2,0 MM, DIMENSOES 5,0 X 2,0 X 0,30 M (C X L X A)                                                                                                                                                                                                                                                                                                                                                                      </v>
          </cell>
          <cell r="C2133" t="str">
            <v xml:space="preserve">M2    </v>
          </cell>
          <cell r="D2133">
            <v>174.12</v>
          </cell>
        </row>
        <row r="2134">
          <cell r="A2134">
            <v>11594</v>
          </cell>
          <cell r="B2134" t="str">
            <v xml:space="preserve">GABIAO SACO MALHA HEXAGONAL 8 X 10 CM (ZN/AL REVESTIDO COM POLIMERO),  FIO 2,4 MM, DIMENSOES 3,0 X 0,65 M                                                                                                                                                                                                                                                                                                                                                                                                 </v>
          </cell>
          <cell r="C2134" t="str">
            <v xml:space="preserve">UN    </v>
          </cell>
          <cell r="D2134">
            <v>525.87</v>
          </cell>
        </row>
        <row r="2135">
          <cell r="A2135">
            <v>3311</v>
          </cell>
          <cell r="B2135" t="str">
            <v xml:space="preserve">GABIAO SACO MALHA HEXAGONAL 8 X 10 CM (ZN/AL REVESTIDO COM POLIMERO), FIO 2,4 MM, H = 0,65 M                                                                                                                                                                                                                                                                                                                                                                                                              </v>
          </cell>
          <cell r="C2135" t="str">
            <v xml:space="preserve">M3    </v>
          </cell>
          <cell r="D2135">
            <v>525.87</v>
          </cell>
        </row>
        <row r="2136">
          <cell r="A2136">
            <v>11599</v>
          </cell>
          <cell r="B2136" t="str">
            <v xml:space="preserve">GABIAO SACO MALHA HEXAGONAL 8 X 10 CM (ZN/AL), FIO 2,7 MM, DIMENSOES 4,0 X 0,65 M                                                                                                                                                                                                                                                                                                                                                                                                                         </v>
          </cell>
          <cell r="C2136" t="str">
            <v xml:space="preserve">UN    </v>
          </cell>
          <cell r="D2136">
            <v>699.34</v>
          </cell>
        </row>
        <row r="2137">
          <cell r="A2137">
            <v>11593</v>
          </cell>
          <cell r="B2137" t="str">
            <v xml:space="preserve">GABIAO TIPO CAIXA MALHA HEXAGONAL 8 X 10 CM (ZN/AL REVESTIDO COM POLIMERO),  FIO 2,4 MM, DIMENSOES 2,0 X 1,0 X 1,0 M (C X L X A)                                                                                                                                                                                                                                                                                                                                                                          </v>
          </cell>
          <cell r="C2137" t="str">
            <v xml:space="preserve">UN    </v>
          </cell>
          <cell r="D2137">
            <v>980.44</v>
          </cell>
        </row>
        <row r="2138">
          <cell r="A2138">
            <v>3314</v>
          </cell>
          <cell r="B2138" t="str">
            <v xml:space="preserve">GABIAO TIPO CAIXA MALHA HEXAGONAL 8 X 10 CM (ZN/AL REVESTIDO COM POLIMERO),  FIO 2,4 MM, H = 0,50 M                                                                                                                                                                                                                                                                                                                                                                                                       </v>
          </cell>
          <cell r="C2138" t="str">
            <v xml:space="preserve">M3    </v>
          </cell>
          <cell r="D2138">
            <v>701.21</v>
          </cell>
        </row>
        <row r="2139">
          <cell r="A2139">
            <v>11597</v>
          </cell>
          <cell r="B2139" t="str">
            <v xml:space="preserve">GABIAO TIPO CAIXA MALHA HEXAGONAL 8 X 10 CM (ZN/AL), FIO 2,7 MM, DIMENSOES 2,0 X 1,0 X 1,0 M (C X L X A)                                                                                                                                                                                                                                                                                                                                                                                                  </v>
          </cell>
          <cell r="C2139" t="str">
            <v xml:space="preserve">UN    </v>
          </cell>
          <cell r="D2139">
            <v>815.42</v>
          </cell>
        </row>
        <row r="2140">
          <cell r="A2140">
            <v>3309</v>
          </cell>
          <cell r="B2140" t="str">
            <v xml:space="preserve">GABIAO TIPO CAIXA MALHA HEXAGONAL 8 X 10 CM (ZN/AL), FIO 2,7 MM, H = 0,50 M                                                                                                                                                                                                                                                                                                                                                                                                                               </v>
          </cell>
          <cell r="C2140" t="str">
            <v xml:space="preserve">M3    </v>
          </cell>
          <cell r="D2140">
            <v>556.86</v>
          </cell>
        </row>
        <row r="2141">
          <cell r="A2141">
            <v>34612</v>
          </cell>
          <cell r="B2141" t="str">
            <v xml:space="preserve">GABIAO TIPO CAIXA PARA SOLO REFORCADO, MALHA HEXAGONAL DE DUPLA TORCAO 8 X 10 CM (ZN/AL REVESTIDO COM POLIMERO), FIO 2,7 MM, DIMENSOES 2,0 X 1,0 X 0,5 M, COM CAUDA DE 3,0 M                                                                                                                                                                                                                                                                                                                              </v>
          </cell>
          <cell r="C2141" t="str">
            <v xml:space="preserve">UN    </v>
          </cell>
          <cell r="D2141">
            <v>1008.53</v>
          </cell>
        </row>
        <row r="2142">
          <cell r="A2142">
            <v>34635</v>
          </cell>
          <cell r="B2142" t="str">
            <v xml:space="preserve">GABIAO TIPO CAIXA PARA SOLO REFORCADO, MALHA HEXAGONAL DE DUPLA TORCAO 8 X 10 CM (ZN/AL REVESTIDO COM POLIMERO), FIO 2,7 MM, DIMENSOES 2,0 X 1,0 X 1,0 M, COM CAUDA DE 3,0 M                                                                                                                                                                                                                                                                                                                              </v>
          </cell>
          <cell r="C2142" t="str">
            <v xml:space="preserve">UN    </v>
          </cell>
          <cell r="D2142">
            <v>1296.93</v>
          </cell>
        </row>
        <row r="2143">
          <cell r="A2143">
            <v>34633</v>
          </cell>
          <cell r="B2143" t="str">
            <v xml:space="preserve">GABIAO TIPO CAIXA PARA SOLO REFORCADO, MALHA HEXAGONAL DE DUPLA TORCAO 8 X 10 CM (ZN/AL REVESTIDO COM POLIMERO), FIO 2,7 MM, DIMENSOES 2,0 X 1,0 X 1,0 M, COM CAUDA DE 4,0 M                                                                                                                                                                                                                                                                                                                              </v>
          </cell>
          <cell r="C2143" t="str">
            <v xml:space="preserve">UN    </v>
          </cell>
          <cell r="D2143">
            <v>1429.56</v>
          </cell>
        </row>
        <row r="2144">
          <cell r="A2144">
            <v>40440</v>
          </cell>
          <cell r="B2144" t="str">
            <v xml:space="preserve">GABIAO TIPO CAIXA PARA SOLO REFORCADO, MALHA HEXAGONAL 8 X 10 CM (ZN/AL REVESTIDO COM POLIMERO), FIO 2,7 MM, DIMENSOES 2,0 X 1,0 X 0,5 M, COM CAUDA DE 4,0 M                                                                                                                                                                                                                                                                                                                                              </v>
          </cell>
          <cell r="C2144" t="str">
            <v xml:space="preserve">M3    </v>
          </cell>
          <cell r="D2144">
            <v>730.38</v>
          </cell>
        </row>
        <row r="2145">
          <cell r="A2145">
            <v>40441</v>
          </cell>
          <cell r="B2145" t="str">
            <v xml:space="preserve">GABIAO TIPO CAIXA PARA SOLO REFORCADO, MALHA HEXAGONAL 8 X 10 CM (ZN/AL REVESTIDO COM POLIMERO), FIO 2,7 MM, DIMENSOES 2,0 X 1,0 X 1,0 M, COM CAUDA DE 4,0 M                                                                                                                                                                                                                                                                                                                                              </v>
          </cell>
          <cell r="C2145" t="str">
            <v xml:space="preserve">M3    </v>
          </cell>
          <cell r="D2145">
            <v>466.31</v>
          </cell>
        </row>
        <row r="2146">
          <cell r="A2146">
            <v>40449</v>
          </cell>
          <cell r="B2146" t="str">
            <v xml:space="preserve">GABIAO TIPO CAIXA TRAPEZOIDAL, MALHA HEXAGONAL 10 X 12 CM (ZN/AL REVESTIDO COM POLIMERO) FIO 2,7 MM, FACE COM 65 GRAUS, COM GEOSSINTETICO, DIMENSOES 2,0 X 1,5 X 1,0 M (C X L X A)                                                                                                                                                                                                                                                                                                                        </v>
          </cell>
          <cell r="C2146" t="str">
            <v xml:space="preserve">M3    </v>
          </cell>
          <cell r="D2146">
            <v>392.01</v>
          </cell>
        </row>
        <row r="2147">
          <cell r="A2147">
            <v>34800</v>
          </cell>
          <cell r="B2147" t="str">
            <v xml:space="preserve">GABIAO TIPO CAIXA, MALHA HEXAGONAL 8 X 10 CM (ZN/AL REVESTIDO COM POLIMERO), FIO DE 2,4 MM, DIMENSOES 2,0 x 1,0 x 1,0 M (C X L X A)                                                                                                                                                                                                                                                                                                                                                                       </v>
          </cell>
          <cell r="C2147" t="str">
            <v xml:space="preserve">M3    </v>
          </cell>
          <cell r="D2147">
            <v>490.21</v>
          </cell>
        </row>
        <row r="2148">
          <cell r="A2148">
            <v>11592</v>
          </cell>
          <cell r="B2148" t="str">
            <v xml:space="preserve">GABIAO TIPO CAIXA, MALHA HEXAGONAL 8 X 10 CM (ZN/AL REVESTIDO COM POLIMERO), FIO 2,4 MM, DIMENSOES 2,0 X 1,0 X 0,5 M (C X L X A)                                                                                                                                                                                                                                                                                                                                                                          </v>
          </cell>
          <cell r="C2148" t="str">
            <v xml:space="preserve">UN    </v>
          </cell>
          <cell r="D2148">
            <v>701.21</v>
          </cell>
        </row>
        <row r="2149">
          <cell r="A2149">
            <v>40438</v>
          </cell>
          <cell r="B2149" t="str">
            <v xml:space="preserve">GABIAO TIPO CAIXA, MALHA HEXAGONAL 8 X 10 CM (ZN/AL), FIO DE 2,7 MM, DIMENSOES 2,0 X 1,0 X 1,0 M (C X L X A)                                                                                                                                                                                                                                                                                                                                                                                              </v>
          </cell>
          <cell r="C2149" t="str">
            <v xml:space="preserve">M3    </v>
          </cell>
          <cell r="D2149">
            <v>326.58999999999997</v>
          </cell>
        </row>
        <row r="2150">
          <cell r="A2150">
            <v>40436</v>
          </cell>
          <cell r="B2150" t="str">
            <v xml:space="preserve">GABIAO TIPO CAIXA, MALHA HEXAGONAL 8 X 10 CM (ZN/AL), FIO DE 2,7 MM, DIMENSOES 5,0 X 1,0 X 1,0 M (C X L X A)                                                                                                                                                                                                                                                                                                                                                                                              </v>
          </cell>
          <cell r="C2150" t="str">
            <v xml:space="preserve">M3    </v>
          </cell>
          <cell r="D2150">
            <v>407.23</v>
          </cell>
        </row>
        <row r="2151">
          <cell r="A2151">
            <v>4315</v>
          </cell>
          <cell r="B2151" t="str">
            <v xml:space="preserve">GANCHO CHATO EM FERRO GALVANIZADO,  L = 110 MM, RECOBRIMENTO = 100MM, SECAO 1/8 X 1/2" (3 MM X 12 MM), PARA FIXAR TELHA DE FIBROCIMENTO ONDULADA                                                                                                                                                                                                                                                                                                                                                          </v>
          </cell>
          <cell r="C2151" t="str">
            <v xml:space="preserve">UN    </v>
          </cell>
          <cell r="D2151">
            <v>1.63</v>
          </cell>
        </row>
        <row r="2152">
          <cell r="A2152">
            <v>402</v>
          </cell>
          <cell r="B2152" t="str">
            <v xml:space="preserve">GANCHO OLHAL EM ACO GALVANIZADO, ESPESSURA 16MM, ABERTURA 21MM                                                                                                                                                                                                                                                                                                                                                                                                                                            </v>
          </cell>
          <cell r="C2152" t="str">
            <v xml:space="preserve">UN    </v>
          </cell>
          <cell r="D2152">
            <v>9.49</v>
          </cell>
        </row>
        <row r="2153">
          <cell r="A2153">
            <v>4226</v>
          </cell>
          <cell r="B2153" t="str">
            <v xml:space="preserve">GAS DE COZINHA - GLP                                                                                                                                                                                                                                                                                                                                                                                                                                                                                      </v>
          </cell>
          <cell r="C2153" t="str">
            <v xml:space="preserve">KG    </v>
          </cell>
          <cell r="D2153">
            <v>7.51</v>
          </cell>
        </row>
        <row r="2154">
          <cell r="A2154">
            <v>4222</v>
          </cell>
          <cell r="B2154" t="str">
            <v xml:space="preserve">GASOLINA COMUM                                                                                                                                                                                                                                                                                                                                                                                                                                                                                            </v>
          </cell>
          <cell r="C2154" t="str">
            <v xml:space="preserve">L     </v>
          </cell>
          <cell r="D2154">
            <v>5.77</v>
          </cell>
        </row>
        <row r="2155">
          <cell r="A2155">
            <v>34804</v>
          </cell>
          <cell r="B2155" t="str">
            <v xml:space="preserve">GEOGRELHA TECIDA COM FILAMENTOS DE POLIESTER + PVC, RESISTENCIA LONGITUDINAL: 90 KN/M, RESISTENCIA TRANSVERSAL: 30 KN/M, ALONGAMENTO = 12 POR CENTO                                                                                                                                                                                                                                                                                                                                                       </v>
          </cell>
          <cell r="C2155" t="str">
            <v xml:space="preserve">M2    </v>
          </cell>
          <cell r="D2155">
            <v>59.2</v>
          </cell>
        </row>
        <row r="2156">
          <cell r="A2156">
            <v>4013</v>
          </cell>
          <cell r="B2156" t="str">
            <v xml:space="preserve">GEOTEXTIL NAO TECIDO AGULHADO DE FILAMENTOS CONTINUOS 100% POLIESTER, RESITENCIA A TRACAO = 09 KN/M                                                                                                                                                                                                                                                                                                                                                                                                       </v>
          </cell>
          <cell r="C2156" t="str">
            <v xml:space="preserve">M2    </v>
          </cell>
          <cell r="D2156">
            <v>7.52</v>
          </cell>
        </row>
        <row r="2157">
          <cell r="A2157">
            <v>4011</v>
          </cell>
          <cell r="B2157" t="str">
            <v xml:space="preserve">GEOTEXTIL NAO TECIDO AGULHADO DE FILAMENTOS CONTINUOS 100% POLIESTER, RESITENCIA A TRACAO = 10 KN/M                                                                                                                                                                                                                                                                                                                                                                                                       </v>
          </cell>
          <cell r="C2157" t="str">
            <v xml:space="preserve">M2    </v>
          </cell>
          <cell r="D2157">
            <v>8.4</v>
          </cell>
        </row>
        <row r="2158">
          <cell r="A2158">
            <v>4021</v>
          </cell>
          <cell r="B2158" t="str">
            <v xml:space="preserve">GEOTEXTIL NAO TECIDO AGULHADO DE FILAMENTOS CONTINUOS 100% POLIESTER, RESITENCIA A TRACAO = 14 KN/M                                                                                                                                                                                                                                                                                                                                                                                                       </v>
          </cell>
          <cell r="C2158" t="str">
            <v xml:space="preserve">M2    </v>
          </cell>
          <cell r="D2158">
            <v>10.48</v>
          </cell>
        </row>
        <row r="2159">
          <cell r="A2159">
            <v>4019</v>
          </cell>
          <cell r="B2159" t="str">
            <v xml:space="preserve">GEOTEXTIL NAO TECIDO AGULHADO DE FILAMENTOS CONTINUOS 100% POLIESTER, RESITENCIA A TRACAO = 16 KN/M                                                                                                                                                                                                                                                                                                                                                                                                       </v>
          </cell>
          <cell r="C2159" t="str">
            <v xml:space="preserve">M2    </v>
          </cell>
          <cell r="D2159">
            <v>12.58</v>
          </cell>
        </row>
        <row r="2160">
          <cell r="A2160">
            <v>4012</v>
          </cell>
          <cell r="B2160" t="str">
            <v xml:space="preserve">GEOTEXTIL NAO TECIDO AGULHADO DE FILAMENTOS CONTINUOS 100% POLIESTER, RESITENCIA A TRACAO = 21 KN/M                                                                                                                                                                                                                                                                                                                                                                                                       </v>
          </cell>
          <cell r="C2160" t="str">
            <v xml:space="preserve">M2    </v>
          </cell>
          <cell r="D2160">
            <v>16.86</v>
          </cell>
        </row>
        <row r="2161">
          <cell r="A2161">
            <v>4020</v>
          </cell>
          <cell r="B2161" t="str">
            <v xml:space="preserve">GEOTEXTIL NAO TECIDO AGULHADO DE FILAMENTOS CONTINUOS 100% POLIESTER, RESITENCIA A TRACAO = 26 KN/M                                                                                                                                                                                                                                                                                                                                                                                                       </v>
          </cell>
          <cell r="C2161" t="str">
            <v xml:space="preserve">M2    </v>
          </cell>
          <cell r="D2161">
            <v>21.11</v>
          </cell>
        </row>
        <row r="2162">
          <cell r="A2162">
            <v>4018</v>
          </cell>
          <cell r="B2162" t="str">
            <v xml:space="preserve">GEOTEXTIL NAO TECIDO AGULHADO DE FILAMENTOS CONTINUOS 100% POLIESTER, RESITENCIA A TRACAO = 31 KN/M                                                                                                                                                                                                                                                                                                                                                                                                       </v>
          </cell>
          <cell r="C2162" t="str">
            <v xml:space="preserve">M2    </v>
          </cell>
          <cell r="D2162">
            <v>25.29</v>
          </cell>
        </row>
        <row r="2163">
          <cell r="A2163">
            <v>36498</v>
          </cell>
          <cell r="B2163" t="str">
            <v xml:space="preserve">GERADOR PORTATIL MONOFASICO, POTENCIA 5500 VA, MOTOR A GASOLINA, POTENCIA DO MOTOR 13 CV                                                                                                                                                                                                                                                                                                                                                                                                                  </v>
          </cell>
          <cell r="C2163" t="str">
            <v xml:space="preserve">UN    </v>
          </cell>
          <cell r="D2163">
            <v>6774.18</v>
          </cell>
        </row>
        <row r="2164">
          <cell r="A2164">
            <v>12872</v>
          </cell>
          <cell r="B2164" t="str">
            <v xml:space="preserve">GESSEIRO (HORISTA)                                                                                                                                                                                                                                                                                                                                                                                                                                                                                        </v>
          </cell>
          <cell r="C2164" t="str">
            <v xml:space="preserve">H     </v>
          </cell>
          <cell r="D2164">
            <v>21.08</v>
          </cell>
        </row>
        <row r="2165">
          <cell r="A2165">
            <v>41075</v>
          </cell>
          <cell r="B2165" t="str">
            <v xml:space="preserve">GESSEIRO (MENSALISTA)                                                                                                                                                                                                                                                                                                                                                                                                                                                                                     </v>
          </cell>
          <cell r="C2165" t="str">
            <v xml:space="preserve">MES   </v>
          </cell>
          <cell r="D2165">
            <v>3689.59</v>
          </cell>
        </row>
        <row r="2166">
          <cell r="A2166">
            <v>44324</v>
          </cell>
          <cell r="B2166" t="str">
            <v xml:space="preserve">GESSO COLA, EM PO, PARA FIXACAO DE MOLDURAS, SANCAS E BLOCOS DE GESSO                                                                                                                                                                                                                                                                                                                                                                                                                                     </v>
          </cell>
          <cell r="C2166" t="str">
            <v xml:space="preserve">KG    </v>
          </cell>
          <cell r="D2166">
            <v>2.75</v>
          </cell>
        </row>
        <row r="2167">
          <cell r="A2167">
            <v>3315</v>
          </cell>
          <cell r="B2167" t="str">
            <v xml:space="preserve">GESSO EM PO PARA REVESTIMENTOS/MOLDURAS/SANCAS E USO GERAL                                                                                                                                                                                                                                                                                                                                                                                                                                                </v>
          </cell>
          <cell r="C2167" t="str">
            <v xml:space="preserve">KG    </v>
          </cell>
          <cell r="D2167">
            <v>0.79</v>
          </cell>
        </row>
        <row r="2168">
          <cell r="A2168">
            <v>36870</v>
          </cell>
          <cell r="B2168" t="str">
            <v xml:space="preserve">GESSO PROJETADO                                                                                                                                                                                                                                                                                                                                                                                                                                                                                           </v>
          </cell>
          <cell r="C2168" t="str">
            <v xml:space="preserve">KG    </v>
          </cell>
          <cell r="D2168">
            <v>0.61</v>
          </cell>
        </row>
        <row r="2169">
          <cell r="A2169">
            <v>5092</v>
          </cell>
          <cell r="B2169" t="str">
            <v xml:space="preserve">GONZO DE EMBUTIR, EM LATAO / ZAMAC, *20 X 48* MM, PARA JANELA BASCULANTE / PIVOTANTE, JOGO COM 4 PECAS (PAR)  - INCLUI PARAFUSOS                                                                                                                                                                                                                                                                                                                                                                          </v>
          </cell>
          <cell r="C2169" t="str">
            <v xml:space="preserve">PAR   </v>
          </cell>
          <cell r="D2169">
            <v>17.48</v>
          </cell>
        </row>
        <row r="2170">
          <cell r="A2170">
            <v>11462</v>
          </cell>
          <cell r="B2170" t="str">
            <v xml:space="preserve">GONZO DE SOBREPOR, EM LATAO / ZAMAC, PARA JANELA PIVOTANTE - INCLUI PARAFUSOS                                                                                                                                                                                                                                                                                                                                                                                                                             </v>
          </cell>
          <cell r="C2170" t="str">
            <v xml:space="preserve">PAR   </v>
          </cell>
          <cell r="D2170">
            <v>17.87</v>
          </cell>
        </row>
        <row r="2171">
          <cell r="A2171">
            <v>36529</v>
          </cell>
          <cell r="B2171" t="str">
            <v xml:space="preserve">GRADE DE DISCOS COM CONTROLE REMOTO, REBOCAVEL, COM 24 DISCOS 24" X 6 MM, COM PNEUS PARA TRANSPORTE                                                                                                                                                                                                                                                                                                                                                                                                       </v>
          </cell>
          <cell r="C2171" t="str">
            <v xml:space="preserve">UN    </v>
          </cell>
          <cell r="D2171">
            <v>65051.02</v>
          </cell>
        </row>
        <row r="2172">
          <cell r="A2172">
            <v>3318</v>
          </cell>
          <cell r="B2172" t="str">
            <v xml:space="preserve">GRADE DE DISCOS MECANICA 20X24" COM 20 DISCOS 24" X 6MM  COM PNEUS PARA TRANSPORTE                                                                                                                                                                                                                                                                                                                                                                                                                        </v>
          </cell>
          <cell r="C2172" t="str">
            <v xml:space="preserve">UN    </v>
          </cell>
          <cell r="D2172">
            <v>51000</v>
          </cell>
        </row>
        <row r="2173">
          <cell r="A2173">
            <v>3324</v>
          </cell>
          <cell r="B2173" t="str">
            <v xml:space="preserve">GRAMA BATATAIS EM PLACAS, SEM PLANTIO                                                                                                                                                                                                                                                                                                                                                                                                                                                                     </v>
          </cell>
          <cell r="C2173" t="str">
            <v xml:space="preserve">M2    </v>
          </cell>
          <cell r="D2173">
            <v>6.07</v>
          </cell>
        </row>
        <row r="2174">
          <cell r="A2174">
            <v>3322</v>
          </cell>
          <cell r="B2174" t="str">
            <v xml:space="preserve">GRAMA ESMERALDA OU SAO CARLOS OU CURITIBANA, EM PLACAS, SEM PLANTIO                                                                                                                                                                                                                                                                                                                                                                                                                                       </v>
          </cell>
          <cell r="C2174" t="str">
            <v xml:space="preserve">M2    </v>
          </cell>
          <cell r="D2174">
            <v>8.5</v>
          </cell>
        </row>
        <row r="2175">
          <cell r="A2175">
            <v>5076</v>
          </cell>
          <cell r="B2175" t="str">
            <v xml:space="preserve">GRAMPO DE ACO POLIDO 1 " X 9                                                                                                                                                                                                                                                                                                                                                                                                                                                                              </v>
          </cell>
          <cell r="C2175" t="str">
            <v xml:space="preserve">KG    </v>
          </cell>
          <cell r="D2175">
            <v>15.41</v>
          </cell>
        </row>
        <row r="2176">
          <cell r="A2176">
            <v>5077</v>
          </cell>
          <cell r="B2176" t="str">
            <v xml:space="preserve">GRAMPO DE ACO POLIDO 7/8 " X 9                                                                                                                                                                                                                                                                                                                                                                                                                                                                            </v>
          </cell>
          <cell r="C2176" t="str">
            <v xml:space="preserve">KG    </v>
          </cell>
          <cell r="D2176">
            <v>17.03</v>
          </cell>
        </row>
        <row r="2177">
          <cell r="A2177">
            <v>11837</v>
          </cell>
          <cell r="B2177" t="str">
            <v xml:space="preserve">GRAMPO LINHA VIVA DE LATAO ESTANHADO, DIAMETRO DO CONDUTOR PRINCIPAL DE 10 A 120 MM2, DIAMETRO DA DERIVACAO DE 10 A 70 MM2                                                                                                                                                                                                                                                                                                                                                                                </v>
          </cell>
          <cell r="C2177" t="str">
            <v xml:space="preserve">UN    </v>
          </cell>
          <cell r="D2177">
            <v>72.989999999999995</v>
          </cell>
        </row>
        <row r="2178">
          <cell r="A2178">
            <v>38055</v>
          </cell>
          <cell r="B2178" t="str">
            <v xml:space="preserve">GRAMPO METALICO TIPO OLHAL PARA HASTE DE ATERRAMENTO DE 1/2'', CONDUTOR DE *10* A 50 MM2                                                                                                                                                                                                                                                                                                                                                                                                                  </v>
          </cell>
          <cell r="C2178" t="str">
            <v xml:space="preserve">UN    </v>
          </cell>
          <cell r="D2178">
            <v>6.62</v>
          </cell>
        </row>
        <row r="2179">
          <cell r="A2179">
            <v>415</v>
          </cell>
          <cell r="B2179" t="str">
            <v xml:space="preserve">GRAMPO METALICO TIPO OLHAL PARA HASTE DE ATERRAMENTO DE 1'', CONDUTOR DE *10* A 50 MM2                                                                                                                                                                                                                                                                                                                                                                                                                    </v>
          </cell>
          <cell r="C2179" t="str">
            <v xml:space="preserve">UN    </v>
          </cell>
          <cell r="D2179">
            <v>29.93</v>
          </cell>
        </row>
        <row r="2180">
          <cell r="A2180">
            <v>416</v>
          </cell>
          <cell r="B2180" t="str">
            <v xml:space="preserve">GRAMPO METALICO TIPO OLHAL PARA HASTE DE ATERRAMENTO DE 3/4'', CONDUTOR DE *10* A 50 MM2                                                                                                                                                                                                                                                                                                                                                                                                                  </v>
          </cell>
          <cell r="C2180" t="str">
            <v xml:space="preserve">UN    </v>
          </cell>
          <cell r="D2180">
            <v>10.95</v>
          </cell>
        </row>
        <row r="2181">
          <cell r="A2181">
            <v>425</v>
          </cell>
          <cell r="B2181" t="str">
            <v xml:space="preserve">GRAMPO METALICO TIPO OLHAL PARA HASTE DE ATERRAMENTO DE 5/8'', CONDUTOR DE *10* A 50 MM2                                                                                                                                                                                                                                                                                                                                                                                                                  </v>
          </cell>
          <cell r="C2181" t="str">
            <v xml:space="preserve">UN    </v>
          </cell>
          <cell r="D2181">
            <v>6.79</v>
          </cell>
        </row>
        <row r="2182">
          <cell r="A2182">
            <v>426</v>
          </cell>
          <cell r="B2182" t="str">
            <v xml:space="preserve">GRAMPO METALICO TIPO U PARA HASTE DE ATERRAMENTO DE ATE 3/4'', CONDUTOR DE 10 A 25 MM2                                                                                                                                                                                                                                                                                                                                                                                                                    </v>
          </cell>
          <cell r="C2182" t="str">
            <v xml:space="preserve">UN    </v>
          </cell>
          <cell r="D2182">
            <v>37.4</v>
          </cell>
        </row>
        <row r="2183">
          <cell r="A2183">
            <v>38056</v>
          </cell>
          <cell r="B2183" t="str">
            <v xml:space="preserve">GRAMPO METALICO TIPO U PARA HASTE DE ATERRAMENTO DE ATE 5/8'', CONDUTOR DE 10 A 25 MM2                                                                                                                                                                                                                                                                                                                                                                                                                    </v>
          </cell>
          <cell r="C2183" t="str">
            <v xml:space="preserve">UN    </v>
          </cell>
          <cell r="D2183">
            <v>36.53</v>
          </cell>
        </row>
        <row r="2184">
          <cell r="A2184">
            <v>1564</v>
          </cell>
          <cell r="B2184" t="str">
            <v xml:space="preserve">GRAMPO PARALELO METALICO PARA CABO DE 6 A 50 MM2, COM 2 PARAFUSOS                                                                                                                                                                                                                                                                                                                                                                                                                                         </v>
          </cell>
          <cell r="C2184" t="str">
            <v xml:space="preserve">UN    </v>
          </cell>
          <cell r="D2184">
            <v>13.94</v>
          </cell>
        </row>
        <row r="2185">
          <cell r="A2185">
            <v>11032</v>
          </cell>
          <cell r="B2185" t="str">
            <v xml:space="preserve">GRAMPO U DE 5/8 " N8 EM FERRO GALVANIZADO                                                                                                                                                                                                                                                                                                                                                                                                                                                                 </v>
          </cell>
          <cell r="C2185" t="str">
            <v xml:space="preserve">UN    </v>
          </cell>
          <cell r="D2185">
            <v>9.1999999999999993</v>
          </cell>
        </row>
        <row r="2186">
          <cell r="A2186">
            <v>36786</v>
          </cell>
          <cell r="B2186" t="str">
            <v xml:space="preserve">GRANALHA DE ACO, ANGULAR (GRIT), PARA JATEAMENTO, PENEIRA 0,117 A 1,00 MM, (SAE G-40 A G-80)                                                                                                                                                                                                                                                                                                                                                                                                              </v>
          </cell>
          <cell r="C2186" t="str">
            <v>SC25KG</v>
          </cell>
          <cell r="D2186">
            <v>159.07</v>
          </cell>
        </row>
        <row r="2187">
          <cell r="A2187">
            <v>36785</v>
          </cell>
          <cell r="B2187" t="str">
            <v xml:space="preserve">GRANALHA DE ACO, ANGULAR (GRIT), PARA JATEAMENTO, PENEIRA 1,41 A 1,19 MM (SAE G16)                                                                                                                                                                                                                                                                                                                                                                                                                        </v>
          </cell>
          <cell r="C2187" t="str">
            <v>SC25KG</v>
          </cell>
          <cell r="D2187">
            <v>138.22</v>
          </cell>
        </row>
        <row r="2188">
          <cell r="A2188">
            <v>36782</v>
          </cell>
          <cell r="B2188" t="str">
            <v xml:space="preserve">GRANALHA DE ACO, ESFERICA (SHOT), PARA JATEAMENTO, PENEIRA 0,40 A 1,00 MM (SAE S-170 A S-280)                                                                                                                                                                                                                                                                                                                                                                                                             </v>
          </cell>
          <cell r="C2188" t="str">
            <v>SC25KG</v>
          </cell>
          <cell r="D2188">
            <v>164.99</v>
          </cell>
        </row>
        <row r="2189">
          <cell r="A2189">
            <v>44481</v>
          </cell>
          <cell r="B2189" t="str">
            <v xml:space="preserve">GRANALHA DE ACO, ESFERICA (SHOT), PARA JATEAMENTO, PENEIRA 1,19 A 1,00 MM  (SAE S390)                                                                                                                                                                                                                                                                                                                                                                                                                     </v>
          </cell>
          <cell r="C2189" t="str">
            <v>SC25KG</v>
          </cell>
          <cell r="D2189">
            <v>185.85</v>
          </cell>
        </row>
        <row r="2190">
          <cell r="A2190">
            <v>4824</v>
          </cell>
          <cell r="B2190" t="str">
            <v xml:space="preserve">GRANILHA/ GRANA/ PEDRISCO OU AGREGADO EM MARMORE/ GRANITO/ QUARTZO E CALCARIO, PRETO, CINZA, PALHA OU BRANCO                                                                                                                                                                                                                                                                                                                                                                                              </v>
          </cell>
          <cell r="C2190" t="str">
            <v xml:space="preserve">KG    </v>
          </cell>
          <cell r="D2190">
            <v>0.69</v>
          </cell>
        </row>
        <row r="2191">
          <cell r="A2191">
            <v>11795</v>
          </cell>
          <cell r="B2191" t="str">
            <v xml:space="preserve">GRANITO PARA BANCADA, POLIDO, TIPO ANDORINHA/ QUARTZ/ CASTELO/ CORUMBA OU OUTROS EQUIVALENTES DA REGIAO, E=  *2,5* CM                                                                                                                                                                                                                                                                                                                                                                                     </v>
          </cell>
          <cell r="C2191" t="str">
            <v xml:space="preserve">M2    </v>
          </cell>
          <cell r="D2191">
            <v>701.88</v>
          </cell>
        </row>
        <row r="2192">
          <cell r="A2192">
            <v>134</v>
          </cell>
          <cell r="B2192" t="str">
            <v xml:space="preserve">GRAUTE CIMENTICIO PARA USO GERAL                                                                                                                                                                                                                                                                                                                                                                                                                                                                          </v>
          </cell>
          <cell r="C2192" t="str">
            <v xml:space="preserve">KG    </v>
          </cell>
          <cell r="D2192">
            <v>1.84</v>
          </cell>
        </row>
        <row r="2193">
          <cell r="A2193">
            <v>4229</v>
          </cell>
          <cell r="B2193" t="str">
            <v xml:space="preserve">GRAXA LUBRIFICANTE A BASE DE LITIO, DE MULTIPLAS APLICACOES E CONTENDO ADITIVOS DE EXTREMA PRESSAO (GRAU DE VISCOSIDADE NLGI 2)                                                                                                                                                                                                                                                                                                                                                                           </v>
          </cell>
          <cell r="C2193" t="str">
            <v xml:space="preserve">KG    </v>
          </cell>
          <cell r="D2193">
            <v>42.75</v>
          </cell>
        </row>
        <row r="2194">
          <cell r="A2194">
            <v>11731</v>
          </cell>
          <cell r="B2194" t="str">
            <v xml:space="preserve">GRELHA FIXA, EM PVC BRANCA, QUADRADA, 150 X 150 MM, PARA RALOS E CAIXAS                                                                                                                                                                                                                                                                                                                                                                                                                                   </v>
          </cell>
          <cell r="C2194" t="str">
            <v xml:space="preserve">UN    </v>
          </cell>
          <cell r="D2194">
            <v>9.9700000000000006</v>
          </cell>
        </row>
        <row r="2195">
          <cell r="A2195">
            <v>11732</v>
          </cell>
          <cell r="B2195" t="str">
            <v xml:space="preserve">GRELHA FIXA, PVC CROMADA, REDONDA, 150 MM, PARA RALOS E CAIXAS                                                                                                                                                                                                                                                                                                                                                                                                                                            </v>
          </cell>
          <cell r="C2195" t="str">
            <v xml:space="preserve">UN    </v>
          </cell>
          <cell r="D2195">
            <v>26.12</v>
          </cell>
        </row>
        <row r="2196">
          <cell r="A2196">
            <v>11244</v>
          </cell>
          <cell r="B2196" t="str">
            <v xml:space="preserve">GRELHA FOFO ARTICULADA, CARGA MAXIMA 1,5 T, *300 X 1000* MM, E= *15* MM                                                                                                                                                                                                                                                                                                                                                                                                                                   </v>
          </cell>
          <cell r="C2196" t="str">
            <v xml:space="preserve">UN    </v>
          </cell>
          <cell r="D2196">
            <v>299.2</v>
          </cell>
        </row>
        <row r="2197">
          <cell r="A2197">
            <v>11245</v>
          </cell>
          <cell r="B2197" t="str">
            <v xml:space="preserve">GRELHA FOFO SIMPLES COM REQUADRO, CARGA MAXIMA  12,5 T, *300 X 1000* MM, E= *15* MM, AREA ESTACIONAMENTO CARRO PASSEIO                                                                                                                                                                                                                                                                                                                                                                                    </v>
          </cell>
          <cell r="C2197" t="str">
            <v xml:space="preserve">UN    </v>
          </cell>
          <cell r="D2197">
            <v>413.85</v>
          </cell>
        </row>
        <row r="2198">
          <cell r="A2198">
            <v>11235</v>
          </cell>
          <cell r="B2198" t="str">
            <v xml:space="preserve">GRELHA FOFO SIMPLES COM REQUADRO, CARGA MAXIMA 1,5 T, 150 X 1000 MM, E= *15* MM                                                                                                                                                                                                                                                                                                                                                                                                                           </v>
          </cell>
          <cell r="C2198" t="str">
            <v xml:space="preserve">UN    </v>
          </cell>
          <cell r="D2198">
            <v>228.33</v>
          </cell>
        </row>
        <row r="2199">
          <cell r="A2199">
            <v>11236</v>
          </cell>
          <cell r="B2199" t="str">
            <v xml:space="preserve">GRELHA FOFO SIMPLES COM REQUADRO, CARGA MAXIMA 1,5 T, 200 X 1000 MM, E= *15* MM                                                                                                                                                                                                                                                                                                                                                                                                                           </v>
          </cell>
          <cell r="C2199" t="str">
            <v xml:space="preserve">UN    </v>
          </cell>
          <cell r="D2199">
            <v>290.17</v>
          </cell>
        </row>
        <row r="2200">
          <cell r="A2200">
            <v>36494</v>
          </cell>
          <cell r="B2200" t="str">
            <v xml:space="preserve">GRUA ASCENCIONAL, LANCA DE 30 M, CAPACIDADE DE 1,0 T A 30 M, ALTURA ATE 39 M                                                                                                                                                                                                                                                                                                                                                                                                                              </v>
          </cell>
          <cell r="C2200" t="str">
            <v xml:space="preserve">UN    </v>
          </cell>
          <cell r="D2200">
            <v>719505.07</v>
          </cell>
        </row>
        <row r="2201">
          <cell r="A2201">
            <v>36493</v>
          </cell>
          <cell r="B2201" t="str">
            <v xml:space="preserve">GRUA ASCENCIONAL, LANCA DE 42 M, CAPACIDADE DE 1,5 T A 30 M, ALTURA ATE 39 M                                                                                                                                                                                                                                                                                                                                                                                                                              </v>
          </cell>
          <cell r="C2201" t="str">
            <v xml:space="preserve">UN    </v>
          </cell>
          <cell r="D2201">
            <v>815170.02</v>
          </cell>
        </row>
        <row r="2202">
          <cell r="A2202">
            <v>36492</v>
          </cell>
          <cell r="B2202" t="str">
            <v xml:space="preserve">GRUA ASCENCIONAL, LANCA DE 50 M, CAPACIDADE DE 2,33 T A 30 M, ALTURA ATE 48 M                                                                                                                                                                                                                                                                                                                                                                                                                             </v>
          </cell>
          <cell r="C2202" t="str">
            <v xml:space="preserve">UN    </v>
          </cell>
          <cell r="D2202">
            <v>1514276.75</v>
          </cell>
        </row>
        <row r="2203">
          <cell r="A2203">
            <v>36499</v>
          </cell>
          <cell r="B2203" t="str">
            <v xml:space="preserve">GRUPO GERADOR A GASOLINA, POTENCIA NOMINAL 2,2 KW, TENSAO DE SAIDA 110/220 V, MOTOR POTENCIA 6,5 HP                                                                                                                                                                                                                                                                                                                                                                                                       </v>
          </cell>
          <cell r="C2203" t="str">
            <v xml:space="preserve">UN    </v>
          </cell>
          <cell r="D2203">
            <v>3658.05</v>
          </cell>
        </row>
        <row r="2204">
          <cell r="A2204">
            <v>13533</v>
          </cell>
          <cell r="B2204" t="str">
            <v xml:space="preserve">GRUPO GERADOR DE SOLDA ELETRICA, COM MAQUINA DE SOLDA, ATE 400 AMPERES E GERADOR A DIESEL 30 CV, MOTOR 4 CILINDROS, TANQUE COMBUST., CARENAGEM DE PROTECAO SOBRE RODAS                                                                                                                                                                                                                                                                                                                                    </v>
          </cell>
          <cell r="C2204" t="str">
            <v xml:space="preserve">UN    </v>
          </cell>
          <cell r="D2204">
            <v>167686.92000000001</v>
          </cell>
        </row>
        <row r="2205">
          <cell r="A2205">
            <v>13333</v>
          </cell>
          <cell r="B2205" t="str">
            <v xml:space="preserve">GRUPO GERADOR DE SOLDA ELETRICA, COM MAQUINA DE SOLDA, ATE 400 AMPERES E GERADOR A DIESEL 60 CV, MOTOR 4 CILINDROS, TANQUE COMBUST., CARENAGEM DE PROTECAO SOBRE RODAS                                                                                                                                                                                                                                                                                                                                    </v>
          </cell>
          <cell r="C2205" t="str">
            <v xml:space="preserve">UN    </v>
          </cell>
          <cell r="D2205">
            <v>187592.57</v>
          </cell>
        </row>
        <row r="2206">
          <cell r="A2206">
            <v>39585</v>
          </cell>
          <cell r="B2206" t="str">
            <v xml:space="preserve">GRUPO GERADOR DIESEL, COM CARENAGEM, POTENCIA STANDART ENTRE 100 E 110 KVA, VELOCIDADE DE 1800 RPM, FREQUENCIA DE 60 HZ                                                                                                                                                                                                                                                                                                                                                                                   </v>
          </cell>
          <cell r="C2206" t="str">
            <v xml:space="preserve">UN    </v>
          </cell>
          <cell r="D2206">
            <v>121128.52</v>
          </cell>
        </row>
        <row r="2207">
          <cell r="A2207">
            <v>39586</v>
          </cell>
          <cell r="B2207" t="str">
            <v xml:space="preserve">GRUPO GERADOR DIESEL, COM CARENAGEM, POTENCIA STANDART ENTRE 140 E 150 KVA, VELOCIDADE DE 1800 RPM, FREQUENCIA DE 60 HZ                                                                                                                                                                                                                                                                                                                                                                                   </v>
          </cell>
          <cell r="C2207" t="str">
            <v xml:space="preserve">UN    </v>
          </cell>
          <cell r="D2207">
            <v>142075.54999999999</v>
          </cell>
        </row>
        <row r="2208">
          <cell r="A2208">
            <v>39587</v>
          </cell>
          <cell r="B2208" t="str">
            <v xml:space="preserve">GRUPO GERADOR DIESEL, COM CARENAGEM, POTENCIA STANDART ENTRE 210 E 220 KVA, VELOCIDADE DE 1800 RPM, FREQUENCIA DE 60 HZ                                                                                                                                                                                                                                                                                                                                                                                   </v>
          </cell>
          <cell r="C2208" t="str">
            <v xml:space="preserve">UN    </v>
          </cell>
          <cell r="D2208">
            <v>173040.74</v>
          </cell>
        </row>
        <row r="2209">
          <cell r="A2209">
            <v>39588</v>
          </cell>
          <cell r="B2209" t="str">
            <v xml:space="preserve">GRUPO GERADOR DIESEL, COM CARENAGEM, POTENCIA STANDART ENTRE 250 E 260 KVA, VELOCIDADE DE 1800 RPM, FREQUENCIA DE 60 HZ                                                                                                                                                                                                                                                                                                                                                                                   </v>
          </cell>
          <cell r="C2209" t="str">
            <v xml:space="preserve">UN    </v>
          </cell>
          <cell r="D2209">
            <v>200362.95</v>
          </cell>
        </row>
        <row r="2210">
          <cell r="A2210">
            <v>39584</v>
          </cell>
          <cell r="B2210" t="str">
            <v xml:space="preserve">GRUPO GERADOR DIESEL, COM CARENAGEM, POTENCIA STANDART ENTRE 50 E 55 KVA, VELOCIDADE DE 1800 RPM, FREQUENCIA DE 60 HZ                                                                                                                                                                                                                                                                                                                                                                                     </v>
          </cell>
          <cell r="C2210" t="str">
            <v xml:space="preserve">UN    </v>
          </cell>
          <cell r="D2210">
            <v>107868.13</v>
          </cell>
        </row>
        <row r="2211">
          <cell r="A2211">
            <v>39590</v>
          </cell>
          <cell r="B2211" t="str">
            <v xml:space="preserve">GRUPO GERADOR DIESEL, SEM CARENAGEM, POTENCIA STANDART ENTRE 100 E 110 KVA, VELOCIDADE DE 1800 RPM, FREQUENCIA DE 60 HZ                                                                                                                                                                                                                                                                                                                                                                                   </v>
          </cell>
          <cell r="C2211" t="str">
            <v xml:space="preserve">UN    </v>
          </cell>
          <cell r="D2211">
            <v>105281.63</v>
          </cell>
        </row>
        <row r="2212">
          <cell r="A2212">
            <v>39592</v>
          </cell>
          <cell r="B2212" t="str">
            <v xml:space="preserve">GRUPO GERADOR DIESEL, SEM CARENAGEM, POTENCIA STANDART ENTRE 210 E 220 KVA, VELOCIDADE DE 1800 RPM, FREQUENCIA DE 60 HZ                                                                                                                                                                                                                                                                                                                                                                                   </v>
          </cell>
          <cell r="C2212" t="str">
            <v xml:space="preserve">UN    </v>
          </cell>
          <cell r="D2212">
            <v>151292.24</v>
          </cell>
        </row>
        <row r="2213">
          <cell r="A2213">
            <v>39593</v>
          </cell>
          <cell r="B2213" t="str">
            <v xml:space="preserve">GRUPO GERADOR DIESEL, SEM CARENAGEM, POTENCIA STANDART ENTRE 250 E 260 KVA, VELOCIDADE DE 1800 RPM, FREQUENCIA DE 60 HZ                                                                                                                                                                                                                                                                                                                                                                                   </v>
          </cell>
          <cell r="C2213" t="str">
            <v xml:space="preserve">UN    </v>
          </cell>
          <cell r="D2213">
            <v>173040.74</v>
          </cell>
        </row>
        <row r="2214">
          <cell r="A2214">
            <v>14254</v>
          </cell>
          <cell r="B2214" t="str">
            <v xml:space="preserve">GRUPO GERADOR DIESEL, SEM CARENAGEM, POTENCIA STANDART ENTRE 80 E 90 KVA, VELOCIDADE DE 1800 RPM, FREQUENCIA DE 60 HZ                                                                                                                                                                                                                                                                                                                                                                                     </v>
          </cell>
          <cell r="C2214" t="str">
            <v xml:space="preserve">UN    </v>
          </cell>
          <cell r="D2214">
            <v>98360</v>
          </cell>
        </row>
        <row r="2215">
          <cell r="A2215">
            <v>44494</v>
          </cell>
          <cell r="B2215" t="str">
            <v xml:space="preserve">GRUPO GERADOR ESTACIONARIO SILENCIADO, POTENCIA 50 KVA, MOTOR  DIESEL                                                                                                                                                                                                                                                                                                                                                                                                                                     </v>
          </cell>
          <cell r="C2215" t="str">
            <v xml:space="preserve">UN    </v>
          </cell>
          <cell r="D2215">
            <v>82138.44</v>
          </cell>
        </row>
        <row r="2216">
          <cell r="A2216">
            <v>25019</v>
          </cell>
          <cell r="B2216" t="str">
            <v xml:space="preserve">GRUPO GERADOR ESTACIONARIO, MOTOR DIESEL POTENCIA 170 KVA                                                                                                                                                                                                                                                                                                                                                                                                                                                 </v>
          </cell>
          <cell r="C2216" t="str">
            <v xml:space="preserve">UN    </v>
          </cell>
          <cell r="D2216">
            <v>140794.48000000001</v>
          </cell>
        </row>
        <row r="2217">
          <cell r="A2217">
            <v>36501</v>
          </cell>
          <cell r="B2217" t="str">
            <v xml:space="preserve">GRUPO GERADOR ESTACIONARIO, POTENCIA 150 KVA, MOTOR DIESEL                                                                                                                                                                                                                                                                                                                                                                                                                                                </v>
          </cell>
          <cell r="C2217" t="str">
            <v xml:space="preserve">UN    </v>
          </cell>
          <cell r="D2217">
            <v>125355.61</v>
          </cell>
        </row>
        <row r="2218">
          <cell r="A2218">
            <v>44493</v>
          </cell>
          <cell r="B2218" t="str">
            <v xml:space="preserve">GRUPO GERADOR ESTACIONARIO, SILENCIADO, POTENCIA 180 KVA, MOTOR  DIESEL                                                                                                                                                                                                                                                                                                                                                                                                                                   </v>
          </cell>
          <cell r="C2218" t="str">
            <v xml:space="preserve">UN    </v>
          </cell>
          <cell r="D2218">
            <v>150701.45000000001</v>
          </cell>
        </row>
        <row r="2219">
          <cell r="A2219">
            <v>36500</v>
          </cell>
          <cell r="B2219" t="str">
            <v xml:space="preserve">GRUPO GERADOR REBOCAVEL, POTENCIA *66* KVA, MOTOR A DIESEL                                                                                                                                                                                                                                                                                                                                                                                                                                                </v>
          </cell>
          <cell r="C2219" t="str">
            <v xml:space="preserve">UN    </v>
          </cell>
          <cell r="D2219">
            <v>88585.38</v>
          </cell>
        </row>
        <row r="2220">
          <cell r="A2220">
            <v>20017</v>
          </cell>
          <cell r="B2220" t="str">
            <v xml:space="preserve">GUARNICAO / ALIZAR / VISTA LISA EM MADEIRA MACICA, PARA PORTA  , E = *1* CM, L = *5* CM, CEDRINHO / ANGELIM COMERCIAL / TAURI/ CURUPIXA / PEROBA / CUMARU OU EQUIVALENTE DA REGIAO                                                                                                                                                                                                                                                                                                                        </v>
          </cell>
          <cell r="C2220" t="str">
            <v xml:space="preserve">M     </v>
          </cell>
          <cell r="D2220">
            <v>10.18</v>
          </cell>
        </row>
        <row r="2221">
          <cell r="A2221">
            <v>20007</v>
          </cell>
          <cell r="B2221" t="str">
            <v xml:space="preserve">GUARNICAO / ALIZAR / VISTA LISA EM MADEIRA MACICA, PARA PORTA , E = *1* CM, L = *5* CM,  PINUS /EUCALIPTO / VIROLA OU EQUIVALENTE DA REGIAO                                                                                                                                                                                                                                                                                                                                                               </v>
          </cell>
          <cell r="C2221" t="str">
            <v xml:space="preserve">M     </v>
          </cell>
          <cell r="D2221">
            <v>6.07</v>
          </cell>
        </row>
        <row r="2222">
          <cell r="A2222">
            <v>39831</v>
          </cell>
          <cell r="B2222" t="str">
            <v xml:space="preserve">GUARNICAO / ALIZAR / VISTA, E = *1,5* CM, L = *5,0* CM, EM POLIESTIRENO, BRANCO (JOGO PARA 1 FACE)                                                                                                                                                                                                                                                                                                                                                                                                        </v>
          </cell>
          <cell r="C2222" t="str">
            <v xml:space="preserve">JG    </v>
          </cell>
          <cell r="D2222">
            <v>270.79000000000002</v>
          </cell>
        </row>
        <row r="2223">
          <cell r="A2223">
            <v>36888</v>
          </cell>
          <cell r="B2223" t="str">
            <v xml:space="preserve">GUARNICAO / MOLDURA / ARREMATE DE ACABAMENTO PARA ESQUADRIA, EM ALUMINIO PERFIL 25, ACABAMENTO ANODIZADO BRANCO OU BRILHANTE, PARA 1 FACE                                                                                                                                                                                                                                                                                                                                                                 </v>
          </cell>
          <cell r="C2223" t="str">
            <v xml:space="preserve">M     </v>
          </cell>
          <cell r="D2223">
            <v>57.93</v>
          </cell>
        </row>
        <row r="2224">
          <cell r="A2224">
            <v>39836</v>
          </cell>
          <cell r="B2224" t="str">
            <v xml:space="preserve">GUARNICAO/ALIZAR/VISTA, E = *1,3* CM, L = *5,0* CM HASTE REGULAVEL = *35* MM, EM MDF/PVC WOOD/ POLIESTIRENO OU MADEIRA LAMINADA, PRIMER BRANCO (JOGO PARA 1 FACE)                                                                                                                                                                                                                                                                                                                                         </v>
          </cell>
          <cell r="C2224" t="str">
            <v xml:space="preserve">JG    </v>
          </cell>
          <cell r="D2224">
            <v>237.94</v>
          </cell>
        </row>
        <row r="2225">
          <cell r="A2225">
            <v>39830</v>
          </cell>
          <cell r="B2225" t="str">
            <v xml:space="preserve">GUARNICAO/ALIZAR/VISTA, E = *1,3* CM, L = *7,0* CM, EM POLIESTIRENO, BRANCO (JOGO PARA 1 FACE)                                                                                                                                                                                                                                                                                                                                                                                                            </v>
          </cell>
          <cell r="C2225" t="str">
            <v xml:space="preserve">JG    </v>
          </cell>
          <cell r="D2225">
            <v>271.36</v>
          </cell>
        </row>
        <row r="2226">
          <cell r="A2226">
            <v>40527</v>
          </cell>
          <cell r="B2226" t="str">
            <v xml:space="preserve">GUINCHO DE ALAVANCA MANUAL, CAPACIDADE DE 1,6 T, COM 20 M DE CABO DE ACO (AQUISICAO)                                                                                                                                                                                                                                                                                                                                                                                                                      </v>
          </cell>
          <cell r="C2226" t="str">
            <v xml:space="preserve">UN    </v>
          </cell>
          <cell r="D2226">
            <v>2370.6999999999998</v>
          </cell>
        </row>
        <row r="2227">
          <cell r="A2227">
            <v>36497</v>
          </cell>
          <cell r="B2227" t="str">
            <v xml:space="preserve">GUINCHO DE ALAVANCA MANUAL, CAPACIDADE 3,2 T COM 20 M DE CABO DE ACO DIAMETRO 16,3 MM                                                                                                                                                                                                                                                                                                                                                                                                                     </v>
          </cell>
          <cell r="C2227" t="str">
            <v xml:space="preserve">UN    </v>
          </cell>
          <cell r="D2227">
            <v>2706.41</v>
          </cell>
        </row>
        <row r="2228">
          <cell r="A2228">
            <v>36487</v>
          </cell>
          <cell r="B2228" t="str">
            <v xml:space="preserve">GUINCHO ELETRICO DE COLUNA, CAPACIDADE 400 KG, COM MOTO FREIO, MOTOR TRIFASICO DE 1,25 CV                                                                                                                                                                                                                                                                                                                                                                                                                 </v>
          </cell>
          <cell r="C2228" t="str">
            <v xml:space="preserve">UN    </v>
          </cell>
          <cell r="D2228">
            <v>4712.28</v>
          </cell>
        </row>
        <row r="2229">
          <cell r="A2229">
            <v>44475</v>
          </cell>
          <cell r="B2229" t="str">
            <v xml:space="preserve">GUINDASTE HIDRAULICO AUTOPROPELIDO, COM LANCA TELESCOPICA 28,80 M, CAPACIDADE MAXIMA 30 T, POTENCIA 97 KW, TRACAO  4 X 4                                                                                                                                                                                                                                                                                                                                                                                  </v>
          </cell>
          <cell r="C2229" t="str">
            <v xml:space="preserve">UN    </v>
          </cell>
          <cell r="D2229">
            <v>1258165.24</v>
          </cell>
        </row>
        <row r="2230">
          <cell r="A2230">
            <v>44474</v>
          </cell>
          <cell r="B2230" t="str">
            <v xml:space="preserve">GUINDASTE HIDRAULICO AUTOPROPELIDO, COM LANCA TELESCOPICA 40 M, CAPACIDADE MAXIMA 60 T, POTENCIA 260 KW, TRACAO  6 X 6                                                                                                                                                                                                                                                                                                                                                                                    </v>
          </cell>
          <cell r="C2230" t="str">
            <v xml:space="preserve">UN    </v>
          </cell>
          <cell r="D2230">
            <v>2419548.54</v>
          </cell>
        </row>
        <row r="2231">
          <cell r="A2231">
            <v>44490</v>
          </cell>
          <cell r="B2231" t="str">
            <v xml:space="preserve">GUINDASTE HIDRAULICO AUTOPROPELIDO, COM LANCA TELESCOPICA 50 M, CAPACIDADE MAXIMA 100 T, POTENCIA 350 KW,  TRACAO 10 X 6                                                                                                                                                                                                                                                                                                                                                                                  </v>
          </cell>
          <cell r="C2231" t="str">
            <v xml:space="preserve">UN    </v>
          </cell>
          <cell r="D2231">
            <v>4113232.5</v>
          </cell>
        </row>
        <row r="2232">
          <cell r="A2232">
            <v>37776</v>
          </cell>
          <cell r="B2232" t="str">
            <v xml:space="preserve">GUINDAUTO HIDRAULICO, CAPACIDADE MAXIMA DE CARGA 10000 KG, MOMENTO MAXIMO DE CARGA 23 TM , ALCANCE MAXIMO HORIZONTAL 11,80 M, PARA MONTAGEM SOBRE CHASSI DE CAMINHAO PBT MINIMO 15000 KG (INCLUI MONTAGEM, NAO INCLUI CAMINHAO)                                                                                                                                                                                                                                                                           </v>
          </cell>
          <cell r="C2232" t="str">
            <v xml:space="preserve">UN    </v>
          </cell>
          <cell r="D2232">
            <v>252088.58</v>
          </cell>
        </row>
        <row r="2233">
          <cell r="A2233">
            <v>37775</v>
          </cell>
          <cell r="B2233" t="str">
            <v xml:space="preserve">GUINDAUTO HIDRAULICO, CAPACIDADE MAXIMA DE CARGA 14340 KG, MOMENTO MAXIMO DE CARGA 42,3 TM, ALCANCE MAXIMO HORIZONTAL 16,80 M, PARA MONTAGEM SOBRE CHASSI DE CAMINHAO PBT MINIMO 23000 KG (INCLUI MONTAGEM, NAO INCLUI CAMINHAO)                                                                                                                                                                                                                                                                          </v>
          </cell>
          <cell r="C2233" t="str">
            <v xml:space="preserve">UN    </v>
          </cell>
          <cell r="D2233">
            <v>397058.59</v>
          </cell>
        </row>
        <row r="2234">
          <cell r="A2234">
            <v>36491</v>
          </cell>
          <cell r="B2234" t="str">
            <v xml:space="preserve">GUINDAUTO HIDRAULICO, CAPACIDADE MAXIMA DE CARGA 30000 KG, MOMENTO MAXIMO DE CARGA 92,2 TM , ALCANCE MAXIMO HORIZONTAL  22,00 M, PARA MONTAGEM SOBRE CHASSI DE CAMINHAO PBT MINIMO 30000 KG (INCLUI MONTAGEM, NAO INCLUI CAMINHAO)                                                                                                                                                                                                                                                                        </v>
          </cell>
          <cell r="C2234" t="str">
            <v xml:space="preserve">UN    </v>
          </cell>
          <cell r="D2234">
            <v>1470425.78</v>
          </cell>
        </row>
        <row r="2235">
          <cell r="A2235">
            <v>10712</v>
          </cell>
          <cell r="B2235" t="str">
            <v xml:space="preserve">GUINDAUTO HIDRAULICO, CAPACIDADE MAXIMA DE CARGA 3300 KG, MOMENTO MAXIMO DE CARGA 5,8 TM , ALCANCE MAXIMO HORIZONTAL  7,60 M, PARA MONTAGEM SOBRE CHASSI DE CAMINHAO PBT MINIMO 8000 KG (INCLUI MONTAGEM, NAO INCLUI CAMINHAO)                                                                                                                                                                                                                                                                            </v>
          </cell>
          <cell r="C2235" t="str">
            <v xml:space="preserve">UN    </v>
          </cell>
          <cell r="D2235">
            <v>99264.639999999999</v>
          </cell>
        </row>
        <row r="2236">
          <cell r="A2236">
            <v>3363</v>
          </cell>
          <cell r="B2236" t="str">
            <v xml:space="preserve">GUINDAUTO HIDRAULICO, CAPACIDADE MAXIMA DE CARGA 6200 KG, MOMENTO MAXIMO DE CARGA 11,7 TM , ALCANCE MAXIMO HORIZONTAL  9,70 M, PARA MONTAGEM SOBRE CHASSI DE CAMINHAO PBT MINIMO 13000 KG (INCLUI MONTAGEM, NAO INCLUI CAMINHAO)                                                                                                                                                                                                                                                                          </v>
          </cell>
          <cell r="C2236" t="str">
            <v xml:space="preserve">UN    </v>
          </cell>
          <cell r="D2236">
            <v>139625</v>
          </cell>
        </row>
        <row r="2237">
          <cell r="A2237">
            <v>3365</v>
          </cell>
          <cell r="B2237" t="str">
            <v xml:space="preserve">GUINDAUTO HIDRAULICO, CAPACIDADE MAXIMA DE CARGA 8500 KG, MOMENTO MAXIMO DE CARGA 30,4 TM , ALCANCE MAXIMO HORIZONTAL  14,30 M, PARA MONTAGEM SOBRE CHASSI DE CAMINHAO PBT MINIMO 23000 KG (INCLUI MONTAGEM, NAO INCLUI CAMINHAO)                                                                                                                                                                                                                                                                         </v>
          </cell>
          <cell r="C2237" t="str">
            <v xml:space="preserve">UN    </v>
          </cell>
          <cell r="D2237">
            <v>326373.43</v>
          </cell>
        </row>
        <row r="2238">
          <cell r="A2238">
            <v>7569</v>
          </cell>
          <cell r="B2238" t="str">
            <v xml:space="preserve">HASTE ANCORA EM ACO GALVANIZADO, DIMENSOES 16 MM X 2000 MM                                                                                                                                                                                                                                                                                                                                                                                                                                                </v>
          </cell>
          <cell r="C2238" t="str">
            <v xml:space="preserve">UN    </v>
          </cell>
          <cell r="D2238">
            <v>44.32</v>
          </cell>
        </row>
        <row r="2239">
          <cell r="A2239">
            <v>34349</v>
          </cell>
          <cell r="B2239" t="str">
            <v xml:space="preserve">HASTE DE ACO GALVANIZADO PARA FIXACAO DE CONCERTINA 2 "/3 M                                                                                                                                                                                                                                                                                                                                                                                                                                               </v>
          </cell>
          <cell r="C2239" t="str">
            <v xml:space="preserve">UN    </v>
          </cell>
          <cell r="D2239">
            <v>33.630000000000003</v>
          </cell>
        </row>
        <row r="2240">
          <cell r="A2240">
            <v>3378</v>
          </cell>
          <cell r="B2240" t="str">
            <v xml:space="preserve">HASTE DE ATERRAMENTO EM ACO COM 3,00 M DE COMPRIMENTO E DN = 3/4", REVESTIDA COM BAIXA CAMADA DE COBRE, SEM CONECTOR                                                                                                                                                                                                                                                                                                                                                                                      </v>
          </cell>
          <cell r="C2240" t="str">
            <v xml:space="preserve">UN    </v>
          </cell>
          <cell r="D2240">
            <v>105.94</v>
          </cell>
        </row>
        <row r="2241">
          <cell r="A2241">
            <v>3380</v>
          </cell>
          <cell r="B2241" t="str">
            <v xml:space="preserve">HASTE DE ATERRAMENTO EM ACO COM 3,00 M DE COMPRIMENTO E DN = 5/8", REVESTIDA COM BAIXA CAMADA DE COBRE, COM CONECTOR TIPO GRAMPO                                                                                                                                                                                                                                                                                                                                                                          </v>
          </cell>
          <cell r="C2241" t="str">
            <v xml:space="preserve">UN    </v>
          </cell>
          <cell r="D2241">
            <v>74.16</v>
          </cell>
        </row>
        <row r="2242">
          <cell r="A2242">
            <v>3379</v>
          </cell>
          <cell r="B2242" t="str">
            <v xml:space="preserve">HASTE DE ATERRAMENTO EM ACO COM 3,00 M DE COMPRIMENTO E DN = 5/8", REVESTIDA COM BAIXA CAMADA DE COBRE, SEM CONECTOR                                                                                                                                                                                                                                                                                                                                                                                      </v>
          </cell>
          <cell r="C2242" t="str">
            <v xml:space="preserve">UN    </v>
          </cell>
          <cell r="D2242">
            <v>71.599999999999994</v>
          </cell>
        </row>
        <row r="2243">
          <cell r="A2243">
            <v>11991</v>
          </cell>
          <cell r="B2243" t="str">
            <v xml:space="preserve">HASTE DE ATERRAMENTO EM ACO GALVANIZADO TIPO CANTONEIRA COM 2,00 M DE COMPRIMENTO, 25 X 25 MM E CHAPA DE 3/16"                                                                                                                                                                                                                                                                                                                                                                                            </v>
          </cell>
          <cell r="C2243" t="str">
            <v xml:space="preserve">UN    </v>
          </cell>
          <cell r="D2243">
            <v>83.13</v>
          </cell>
        </row>
        <row r="2244">
          <cell r="A2244">
            <v>11029</v>
          </cell>
          <cell r="B2244" t="str">
            <v xml:space="preserve">HASTE RETA PARA GANCHO DE FERRO GALVANIZADO, COM ROSCA 1/4 " X 30 CM PARA FIXACAO DE TELHA METALICA, INCLUI PORCA E ARRUELAS DE VEDACAO                                                                                                                                                                                                                                                                                                                                                                   </v>
          </cell>
          <cell r="C2244" t="str">
            <v xml:space="preserve">CJ    </v>
          </cell>
          <cell r="D2244">
            <v>1.41</v>
          </cell>
        </row>
        <row r="2245">
          <cell r="A2245">
            <v>4316</v>
          </cell>
          <cell r="B2245" t="str">
            <v xml:space="preserve">HASTE RETA PARA GANCHO DE FERRO GALVANIZADO, COM ROSCA 1/4 " X 40 CM PARA FIXACAO DE TELHA DE FIBROCIMENTO, INCLUI PORCA SEXTAVADA DE  ZINCO                                                                                                                                                                                                                                                                                                                                                              </v>
          </cell>
          <cell r="C2245" t="str">
            <v xml:space="preserve">UN    </v>
          </cell>
          <cell r="D2245">
            <v>1.42</v>
          </cell>
        </row>
        <row r="2246">
          <cell r="A2246">
            <v>4313</v>
          </cell>
          <cell r="B2246" t="str">
            <v xml:space="preserve">HASTE RETA PARA GANCHO DE FERRO GALVANIZADO, COM ROSCA 5/16" X 35 CM PARA FIXACAO DE TELHA DE FIBROCIMENTO, INCLUI PORCA E ARRUELAS DE VEDACAO                                                                                                                                                                                                                                                                                                                                                            </v>
          </cell>
          <cell r="C2246" t="str">
            <v xml:space="preserve">CJ    </v>
          </cell>
          <cell r="D2246">
            <v>2.04</v>
          </cell>
        </row>
        <row r="2247">
          <cell r="A2247">
            <v>4317</v>
          </cell>
          <cell r="B2247" t="str">
            <v xml:space="preserve">HASTE RETA PARA GANCHO DE FERRO GALVANIZADO, COM ROSCA 5/16" X 40 CM PARA FIXACAO DE TELHA DE FIBROCIMENTO, INCLUI PORCA SEXTAVADA DE  ZINCO                                                                                                                                                                                                                                                                                                                                                              </v>
          </cell>
          <cell r="C2247" t="str">
            <v xml:space="preserve">UN    </v>
          </cell>
          <cell r="D2247">
            <v>2.33</v>
          </cell>
        </row>
        <row r="2248">
          <cell r="A2248">
            <v>4314</v>
          </cell>
          <cell r="B2248" t="str">
            <v xml:space="preserve">HASTE RETA PARA GANCHO DE FERRO GALVANIZADO, COM ROSCA 5/16" X 45 CM PARA FIXACAO DE TELHA DE FIBROCIMENTO, INCLUI PORCA E ARRUELAS DE VEDACAO                                                                                                                                                                                                                                                                                                                                                            </v>
          </cell>
          <cell r="C2248" t="str">
            <v xml:space="preserve">CJ    </v>
          </cell>
          <cell r="D2248">
            <v>2.73</v>
          </cell>
        </row>
        <row r="2249">
          <cell r="A2249">
            <v>10921</v>
          </cell>
          <cell r="B2249" t="str">
            <v xml:space="preserve">HIDRANTE DE COLUNA COMPLETO, EM FERRO FUNDIDO, DN = 100 MM, COM REGISTRO, CUNHA DE BORRACHA, CURVA DESSIMETRICA, EXTREMIDADE E TAMPAS (INCLUI KIT FIXACAO)                                                                                                                                                                                                                                                                                                                                                </v>
          </cell>
          <cell r="C2249" t="str">
            <v xml:space="preserve">UN    </v>
          </cell>
          <cell r="D2249">
            <v>5970</v>
          </cell>
        </row>
        <row r="2250">
          <cell r="A2250">
            <v>10922</v>
          </cell>
          <cell r="B2250" t="str">
            <v xml:space="preserve">HIDRANTE DE COLUNA COMPLETO, EM FERRO FUNDIDO, DN = 75 MM, COM REGISTRO, CUNHA DE BORRACHA, CURVA DESSIMETRICA, EXTREMIDADE E TAMPAS (INCLUI KIT FIXACAO)                                                                                                                                                                                                                                                                                                                                                 </v>
          </cell>
          <cell r="C2250" t="str">
            <v xml:space="preserve">UN    </v>
          </cell>
          <cell r="D2250">
            <v>5407.47</v>
          </cell>
        </row>
        <row r="2251">
          <cell r="A2251">
            <v>10923</v>
          </cell>
          <cell r="B2251" t="str">
            <v xml:space="preserve">HIDRANTE SUBTERRANEO, EM FERRO FUNDIDO, COM CURVA CURTA E CAIXA, DN 75 MM                                                                                                                                                                                                                                                                                                                                                                                                                                 </v>
          </cell>
          <cell r="C2251" t="str">
            <v xml:space="preserve">UN    </v>
          </cell>
          <cell r="D2251">
            <v>3196.05</v>
          </cell>
        </row>
        <row r="2252">
          <cell r="A2252">
            <v>10924</v>
          </cell>
          <cell r="B2252" t="str">
            <v xml:space="preserve">HIDRANTE SUBTERRANEO, EM FERRO FUNDIDO, COM CURVA LONGA E CAIXA, DN 75 MM                                                                                                                                                                                                                                                                                                                                                                                                                                 </v>
          </cell>
          <cell r="C2252" t="str">
            <v xml:space="preserve">UN    </v>
          </cell>
          <cell r="D2252">
            <v>3366.06</v>
          </cell>
        </row>
        <row r="2253">
          <cell r="A2253">
            <v>37772</v>
          </cell>
          <cell r="B2253" t="str">
            <v xml:space="preserve">HIDROJATEADORA PARA DESOBSTRUCAO DE REDES E GALERIAS, TANQUE 7000 L, BOMBA TRIPLEX 120 KGF/CM2 128 L/MIN (INCLUI MONTAGEM, NAO INCLUI CAMINHAO)                                                                                                                                                                                                                                                                                                                                                           </v>
          </cell>
          <cell r="C2253" t="str">
            <v xml:space="preserve">UN    </v>
          </cell>
          <cell r="D2253">
            <v>342998.8</v>
          </cell>
        </row>
        <row r="2254">
          <cell r="A2254">
            <v>37771</v>
          </cell>
          <cell r="B2254" t="str">
            <v xml:space="preserve">HIDROJATEADORA PARA DESOBSTRUCAO DE REDES E GALERIAS, TANQUE 7000 L, BOMBA TRIPLEX 140 KGF/CM2 260 L/MIN ALIMENTADA POR MOTOR INDEPENDENTE A DIESEL POTENCIA 125 CV (INCLUI MONTAGEM, NAO INCLUI CAMINHAO)                                                                                                                                                                                                                                                                                                </v>
          </cell>
          <cell r="C2254" t="str">
            <v xml:space="preserve">UN    </v>
          </cell>
          <cell r="D2254">
            <v>364896.09</v>
          </cell>
        </row>
        <row r="2255">
          <cell r="A2255">
            <v>12772</v>
          </cell>
          <cell r="B2255" t="str">
            <v xml:space="preserve">HIDROMETRO MULTIJATO / MEDIDOR DE AGUA, DN 1 1/2", VAZAO MAXIMA DE 20 M3/H, PARA AGUA POTAVEL FRIA, RELOJOARIA PLANA, CLASSE B, HORIZONTAL (SEM CONEXOES)                                                                                                                                                                                                                                                                                                                                                 </v>
          </cell>
          <cell r="C2255" t="str">
            <v xml:space="preserve">UN    </v>
          </cell>
          <cell r="D2255">
            <v>815.58</v>
          </cell>
        </row>
        <row r="2256">
          <cell r="A2256">
            <v>12770</v>
          </cell>
          <cell r="B2256" t="str">
            <v xml:space="preserve">HIDROMETRO MULTIJATO / MEDIDOR DE AGUA, DN 1", VAZAO MAXIMA DE 10 M3/H, PARA AGUA POTAVEL FRIA, RELOJOARIA PLANA, CLASSE B, HORIZONTAL (SEM CONEXOES)                                                                                                                                                                                                                                                                                                                                                     </v>
          </cell>
          <cell r="C2256" t="str">
            <v xml:space="preserve">UN    </v>
          </cell>
          <cell r="D2256">
            <v>490.73</v>
          </cell>
        </row>
        <row r="2257">
          <cell r="A2257">
            <v>12775</v>
          </cell>
          <cell r="B2257" t="str">
            <v xml:space="preserve">HIDROMETRO MULTIJATO / MEDIDOR DE AGUA, DN 1", VAZAO MAXIMA DE 7 M3/H, PARA AGUA POTAVEL FRIA, RELOJOARIA PLANA, CLASSE B, HORIZONTAL (SEM CONEXOES)                                                                                                                                                                                                                                                                                                                                                      </v>
          </cell>
          <cell r="C2257" t="str">
            <v xml:space="preserve">UN    </v>
          </cell>
          <cell r="D2257">
            <v>359.41</v>
          </cell>
        </row>
        <row r="2258">
          <cell r="A2258">
            <v>12768</v>
          </cell>
          <cell r="B2258" t="str">
            <v xml:space="preserve">HIDROMETRO MULTIJATO / MEDIDOR DE AGUA, DN 2", VAZAO MAXIMA DE 30 M3/H, PARA AGUA POTAVEL FRIA, RELOJOARIA PLANA, CLASSE B, HORIZONTAL (SEM CONEXOES)                                                                                                                                                                                                                                                                                                                                                     </v>
          </cell>
          <cell r="C2258" t="str">
            <v xml:space="preserve">UN    </v>
          </cell>
          <cell r="D2258">
            <v>1147.3499999999999</v>
          </cell>
        </row>
        <row r="2259">
          <cell r="A2259">
            <v>12769</v>
          </cell>
          <cell r="B2259" t="str">
            <v xml:space="preserve">HIDROMETRO UNIJATO / MEDIDOR DE AGUA, DN 1/2", VAZAO MAXIMA DE 1,5 M3/H, PARA AGUA POTAVEL FRIA, RELOJOARIA PLANA, CLASSE B, HORIZONTAL (SEM CONEXOES)                                                                                                                                                                                                                                                                                                                                                    </v>
          </cell>
          <cell r="C2259" t="str">
            <v xml:space="preserve">UN    </v>
          </cell>
          <cell r="D2259">
            <v>94</v>
          </cell>
        </row>
        <row r="2260">
          <cell r="A2260">
            <v>12773</v>
          </cell>
          <cell r="B2260" t="str">
            <v xml:space="preserve">HIDROMETRO UNIJATO / MEDIDOR DE AGUA, DN 1/2", VAZAO MAXIMA DE 3 M3/H, PARA AGUA POTAVEL FRIA, RELOJOARIA PLANA, CLASSE B, HORIZONTAL (SEM CONEXOES)                                                                                                                                                                                                                                                                                                                                                      </v>
          </cell>
          <cell r="C2260" t="str">
            <v xml:space="preserve">UN    </v>
          </cell>
          <cell r="D2260">
            <v>100.91</v>
          </cell>
        </row>
        <row r="2261">
          <cell r="A2261">
            <v>12774</v>
          </cell>
          <cell r="B2261" t="str">
            <v xml:space="preserve">HIDROMETRO UNIJATO / MEDIDOR DE AGUA, DN 3/4", VAZAO MAXIMA DE 5 M3/H, PARA AGUA POTAVEL FRIA, RELOJOARIA PLANA, CLASSE B, HORIZONTAL (SEM CONEXOES)0,                                                                                                                                                                                                                                                                                                                                                    </v>
          </cell>
          <cell r="C2261" t="str">
            <v xml:space="preserve">UN    </v>
          </cell>
          <cell r="D2261">
            <v>124.41</v>
          </cell>
        </row>
        <row r="2262">
          <cell r="A2262">
            <v>12776</v>
          </cell>
          <cell r="B2262" t="str">
            <v xml:space="preserve">HIDROMETRO WOLTMANN, DN 2", VAZAO MAXIMA DE 50 M3/H, PARA AGUA POTAVEL FRIA, RELOJOARIA PLANA, TURBINA HORIZONTAL, EQUIPADO COM TELIMETRIA (SEM CONEXOES)                                                                                                                                                                                                                                                                                                                                                 </v>
          </cell>
          <cell r="C2262" t="str">
            <v xml:space="preserve">UN    </v>
          </cell>
          <cell r="D2262">
            <v>1852.35</v>
          </cell>
        </row>
        <row r="2263">
          <cell r="A2263">
            <v>12777</v>
          </cell>
          <cell r="B2263" t="str">
            <v xml:space="preserve">HIDROMETRO WOLTMANN, DN 3", VAZAO MAXIMA DE 80 M3/H, PARA AGUA POTAVEL FRIA, RELOJOARIA PLANA, TURBINA HORIZONTAL, EQUIPADO COM TELIMETRIA (SEM CONEXOES)                                                                                                                                                                                                                                                                                                                                                 </v>
          </cell>
          <cell r="C2263" t="str">
            <v xml:space="preserve">UN    </v>
          </cell>
          <cell r="D2263">
            <v>2419.11</v>
          </cell>
        </row>
        <row r="2264">
          <cell r="A2264">
            <v>3391</v>
          </cell>
          <cell r="B2264" t="str">
            <v xml:space="preserve">IGNITOR PARA LAMPADA DE VAPOR DE SODIO / VAPOR METALICO ATE 2000 W, TENSAO DE PULSO ENTRE 600 A 750 V                                                                                                                                                                                                                                                                                                                                                                                                     </v>
          </cell>
          <cell r="C2264" t="str">
            <v xml:space="preserve">UN    </v>
          </cell>
          <cell r="D2264">
            <v>49.34</v>
          </cell>
        </row>
        <row r="2265">
          <cell r="A2265">
            <v>3389</v>
          </cell>
          <cell r="B2265" t="str">
            <v xml:space="preserve">IGNITOR PARA LAMPADA DE VAPOR DE SODIO / VAPOR METALICO ATE 400 W, TENSAO DE PULSO ENTRE 3000 A 4500 V                                                                                                                                                                                                                                                                                                                                                                                                    </v>
          </cell>
          <cell r="C2265" t="str">
            <v xml:space="preserve">UN    </v>
          </cell>
          <cell r="D2265">
            <v>25.6</v>
          </cell>
        </row>
        <row r="2266">
          <cell r="A2266">
            <v>3390</v>
          </cell>
          <cell r="B2266" t="str">
            <v xml:space="preserve">IGNITOR PARA LAMPADA DE VAPOR DE SODIO / VAPOR METALICO ATE 400 W, TENSAO DE PULSO ENTRE 580 A 750 V                                                                                                                                                                                                                                                                                                                                                                                                      </v>
          </cell>
          <cell r="C2266" t="str">
            <v xml:space="preserve">UN    </v>
          </cell>
          <cell r="D2266">
            <v>28.81</v>
          </cell>
        </row>
        <row r="2267">
          <cell r="A2267">
            <v>12873</v>
          </cell>
          <cell r="B2267" t="str">
            <v xml:space="preserve">IMPERMEABILIZADOR (HORISTA)                                                                                                                                                                                                                                                                                                                                                                                                                                                                               </v>
          </cell>
          <cell r="C2267" t="str">
            <v xml:space="preserve">H     </v>
          </cell>
          <cell r="D2267">
            <v>22.11</v>
          </cell>
        </row>
        <row r="2268">
          <cell r="A2268">
            <v>41076</v>
          </cell>
          <cell r="B2268" t="str">
            <v xml:space="preserve">IMPERMEABILIZADOR (MENSALISTA)                                                                                                                                                                                                                                                                                                                                                                                                                                                                            </v>
          </cell>
          <cell r="C2268" t="str">
            <v xml:space="preserve">MES   </v>
          </cell>
          <cell r="D2268">
            <v>3869.33</v>
          </cell>
        </row>
        <row r="2269">
          <cell r="A2269">
            <v>140</v>
          </cell>
          <cell r="B2269" t="str">
            <v xml:space="preserve">IMPERMEABILIZANTE FLEXIVEL BRANCO DE BASE ACRILICA PARA COBERTURAS                                                                                                                                                                                                                                                                                                                                                                                                                                        </v>
          </cell>
          <cell r="C2269" t="str">
            <v xml:space="preserve">KG    </v>
          </cell>
          <cell r="D2269">
            <v>20.58</v>
          </cell>
        </row>
        <row r="2270">
          <cell r="A2270">
            <v>151</v>
          </cell>
          <cell r="B2270" t="str">
            <v xml:space="preserve">IMPERMEABILIZANTE INCOLOR,  BASE SILICONE, PARA TRATAMENTO DE FACHADAS, TELHAS, PEDRAS E OUTRAS SUPERFICIES                                                                                                                                                                                                                                                                                                                                                                                               </v>
          </cell>
          <cell r="C2270" t="str">
            <v xml:space="preserve">L     </v>
          </cell>
          <cell r="D2270">
            <v>30.38</v>
          </cell>
        </row>
        <row r="2271">
          <cell r="A2271">
            <v>7340</v>
          </cell>
          <cell r="B2271" t="str">
            <v xml:space="preserve">IMUNIZANTE PARA MADEIRA, INCOLOR                                                                                                                                                                                                                                                                                                                                                                                                                                                                          </v>
          </cell>
          <cell r="C2271" t="str">
            <v xml:space="preserve">L     </v>
          </cell>
          <cell r="D2271">
            <v>26.38</v>
          </cell>
        </row>
        <row r="2272">
          <cell r="A2272">
            <v>40929</v>
          </cell>
          <cell r="B2272" t="str">
            <v xml:space="preserve">INSTALADOR DE TUBULACOES (TUBOS/EQUIPAMENTOS) (MENSALISTA)                                                                                                                                                                                                                                                                                                                                                                                                                                                </v>
          </cell>
          <cell r="C2272" t="str">
            <v xml:space="preserve">MES   </v>
          </cell>
          <cell r="D2272">
            <v>4122.03</v>
          </cell>
        </row>
        <row r="2273">
          <cell r="A2273">
            <v>2701</v>
          </cell>
          <cell r="B2273" t="str">
            <v xml:space="preserve">INSTALADOR DE TUBULACOES - TUBOS/EQUIPAMENTOS (HORISTA)                                                                                                                                                                                                                                                                                                                                                                                                                                                   </v>
          </cell>
          <cell r="C2273" t="str">
            <v xml:space="preserve">H     </v>
          </cell>
          <cell r="D2273">
            <v>23.55</v>
          </cell>
        </row>
        <row r="2274">
          <cell r="A2274">
            <v>38114</v>
          </cell>
          <cell r="B2274" t="str">
            <v xml:space="preserve">INTERRUPTOR BIPOLAR SIMPLES 10 A, 250 V (APENAS MODULO)                                                                                                                                                                                                                                                                                                                                                                                                                                                   </v>
          </cell>
          <cell r="C2274" t="str">
            <v xml:space="preserve">UN    </v>
          </cell>
          <cell r="D2274">
            <v>19.2</v>
          </cell>
        </row>
        <row r="2275">
          <cell r="A2275">
            <v>38064</v>
          </cell>
          <cell r="B2275" t="str">
            <v xml:space="preserve">INTERRUPTOR BIPOLAR 10A, 250V, CONJUNTO MONTADO PARA EMBUTIR 4" X 2" (PLACA + SUPORTE + MODULO)                                                                                                                                                                                                                                                                                                                                                                                                           </v>
          </cell>
          <cell r="C2275" t="str">
            <v xml:space="preserve">UN    </v>
          </cell>
          <cell r="D2275">
            <v>21.47</v>
          </cell>
        </row>
        <row r="2276">
          <cell r="A2276">
            <v>38115</v>
          </cell>
          <cell r="B2276" t="str">
            <v xml:space="preserve">INTERRUPTOR INTERMEDIARIO 10 A, 250 V (APENAS MODULO)                                                                                                                                                                                                                                                                                                                                                                                                                                                     </v>
          </cell>
          <cell r="C2276" t="str">
            <v xml:space="preserve">UN    </v>
          </cell>
          <cell r="D2276">
            <v>20.5</v>
          </cell>
        </row>
        <row r="2277">
          <cell r="A2277">
            <v>38065</v>
          </cell>
          <cell r="B2277" t="str">
            <v xml:space="preserve">INTERRUPTOR INTERMEDIARIO 10A, 250V, CONJUNTO MONTADO PARA EMBUTIR 4" X 2" (PLACA + SUPORTE + MODULO)                                                                                                                                                                                                                                                                                                                                                                                                     </v>
          </cell>
          <cell r="C2277" t="str">
            <v xml:space="preserve">UN    </v>
          </cell>
          <cell r="D2277">
            <v>30.46</v>
          </cell>
        </row>
        <row r="2278">
          <cell r="A2278">
            <v>38078</v>
          </cell>
          <cell r="B2278" t="str">
            <v xml:space="preserve">INTERRUPTOR PARALELO + TOMADA 2P+T 10A, 250V, CONJUNTO MONTADO PARA EMBUTIR 4" X 2" (PLACA + SUPORTE + MODULOS)                                                                                                                                                                                                                                                                                                                                                                                           </v>
          </cell>
          <cell r="C2278" t="str">
            <v xml:space="preserve">UN    </v>
          </cell>
          <cell r="D2278">
            <v>17.77</v>
          </cell>
        </row>
        <row r="2279">
          <cell r="A2279">
            <v>38113</v>
          </cell>
          <cell r="B2279" t="str">
            <v xml:space="preserve">INTERRUPTOR PARALELO 10A, 250V (APENAS MODULO)                                                                                                                                                                                                                                                                                                                                                                                                                                                            </v>
          </cell>
          <cell r="C2279" t="str">
            <v xml:space="preserve">UN    </v>
          </cell>
          <cell r="D2279">
            <v>9.65</v>
          </cell>
        </row>
        <row r="2280">
          <cell r="A2280">
            <v>38063</v>
          </cell>
          <cell r="B2280" t="str">
            <v xml:space="preserve">INTERRUPTOR PARALELO 10A, 250V, CONJUNTO MONTADO PARA EMBUTIR 4" X 2" (PLACA + SUPORTE + MODULO)                                                                                                                                                                                                                                                                                                                                                                                                          </v>
          </cell>
          <cell r="C2280" t="str">
            <v xml:space="preserve">UN    </v>
          </cell>
          <cell r="D2280">
            <v>10.36</v>
          </cell>
        </row>
        <row r="2281">
          <cell r="A2281">
            <v>38080</v>
          </cell>
          <cell r="B2281" t="str">
            <v xml:space="preserve">INTERRUPTOR SIMPLES + INTERRUPTOR PARALELO + TOMADA 2P+T 10A, 250V, CONJUNTO MONTADO PARA EMBUTIR 4" X 2" (PLACA + SUPORTE + MODULOS)                                                                                                                                                                                                                                                                                                                                                                     </v>
          </cell>
          <cell r="C2281" t="str">
            <v xml:space="preserve">UN    </v>
          </cell>
          <cell r="D2281">
            <v>30.86</v>
          </cell>
        </row>
        <row r="2282">
          <cell r="A2282">
            <v>38069</v>
          </cell>
          <cell r="B2282" t="str">
            <v xml:space="preserve">INTERRUPTOR SIMPLES + INTERRUPTOR PARALELO 10A, 250V, CONJUNTO MONTADO PARA EMBUTIR 4" X 2" (PLACA + SUPORTE + MODULOS)                                                                                                                                                                                                                                                                                                                                                                                   </v>
          </cell>
          <cell r="C2282" t="str">
            <v xml:space="preserve">UN    </v>
          </cell>
          <cell r="D2282">
            <v>16.88</v>
          </cell>
        </row>
        <row r="2283">
          <cell r="A2283">
            <v>38077</v>
          </cell>
          <cell r="B2283" t="str">
            <v xml:space="preserve">INTERRUPTOR SIMPLES + TOMADA 2P+T 10A, 250V, CONJUNTO MONTADO PARA EMBUTIR 4" X 2" (PLACA + SUPORTE + MODULOS)                                                                                                                                                                                                                                                                                                                                                                                            </v>
          </cell>
          <cell r="C2283" t="str">
            <v xml:space="preserve">UN    </v>
          </cell>
          <cell r="D2283">
            <v>16.489999999999998</v>
          </cell>
        </row>
        <row r="2284">
          <cell r="A2284">
            <v>38073</v>
          </cell>
          <cell r="B2284" t="str">
            <v xml:space="preserve">INTERRUPTOR SIMPLES + 2 INTERRUPTORES PARALELOS 10A, 250V, CONJUNTO MONTADO PARA EMBUTIR 4" X 2" (PLACA + SUPORTE + MODULOS)                                                                                                                                                                                                                                                                                                                                                                              </v>
          </cell>
          <cell r="C2284" t="str">
            <v xml:space="preserve">UN    </v>
          </cell>
          <cell r="D2284">
            <v>25.13</v>
          </cell>
        </row>
        <row r="2285">
          <cell r="A2285">
            <v>38112</v>
          </cell>
          <cell r="B2285" t="str">
            <v xml:space="preserve">INTERRUPTOR SIMPLES 10A, 250V (APENAS MODULO)                                                                                                                                                                                                                                                                                                                                                                                                                                                             </v>
          </cell>
          <cell r="C2285" t="str">
            <v xml:space="preserve">UN    </v>
          </cell>
          <cell r="D2285">
            <v>7.41</v>
          </cell>
        </row>
        <row r="2286">
          <cell r="A2286">
            <v>38062</v>
          </cell>
          <cell r="B2286" t="str">
            <v xml:space="preserve">INTERRUPTOR SIMPLES 10A, 250V, CONJUNTO MONTADO PARA EMBUTIR 4" X 2" (PLACA + SUPORTE + MODULO)                                                                                                                                                                                                                                                                                                                                                                                                           </v>
          </cell>
          <cell r="C2286" t="str">
            <v xml:space="preserve">UN    </v>
          </cell>
          <cell r="D2286">
            <v>7.61</v>
          </cell>
        </row>
        <row r="2287">
          <cell r="A2287">
            <v>12128</v>
          </cell>
          <cell r="B2287" t="str">
            <v xml:space="preserve">INTERRUPTOR SIMPLES 10A, 250V, CONJUNTO MONTADO PARA SOBREPOR 4" X 2" (CAIXA + MODULO)                                                                                                                                                                                                                                                                                                                                                                                                                    </v>
          </cell>
          <cell r="C2287" t="str">
            <v xml:space="preserve">UN    </v>
          </cell>
          <cell r="D2287">
            <v>10.17</v>
          </cell>
        </row>
        <row r="2288">
          <cell r="A2288">
            <v>12129</v>
          </cell>
          <cell r="B2288" t="str">
            <v xml:space="preserve">INTERRUPTOR SIMPLES 10A, 250V, CONJUNTO MONTADO PARA SOBREPOR 4" X 2" (CAIXA + 2 MODULOS)                                                                                                                                                                                                                                                                                                                                                                                                                 </v>
          </cell>
          <cell r="C2288" t="str">
            <v xml:space="preserve">UN    </v>
          </cell>
          <cell r="D2288">
            <v>13.44</v>
          </cell>
        </row>
        <row r="2289">
          <cell r="A2289">
            <v>38081</v>
          </cell>
          <cell r="B2289" t="str">
            <v xml:space="preserve">INTERRUPTORES PARALELOS (2 MODULOS) + TOMADA 2P+T 10A, 250V, CONJUNTO MONTADO PARA EMBUTIR 4" X 2" (PLACA + SUPORTE + MODULOS)                                                                                                                                                                                                                                                                                                                                                                            </v>
          </cell>
          <cell r="C2289" t="str">
            <v xml:space="preserve">UN    </v>
          </cell>
          <cell r="D2289">
            <v>26.18</v>
          </cell>
        </row>
        <row r="2290">
          <cell r="A2290">
            <v>38070</v>
          </cell>
          <cell r="B2290" t="str">
            <v xml:space="preserve">INTERRUPTORES PARALELOS (2 MODULOS) 10A, 250V, CONJUNTO MONTADO PARA EMBUTIR 4" X 2" (PLACA + SUPORTE + MODULOS)                                                                                                                                                                                                                                                                                                                                                                                          </v>
          </cell>
          <cell r="C2290" t="str">
            <v xml:space="preserve">UN    </v>
          </cell>
          <cell r="D2290">
            <v>18.04</v>
          </cell>
        </row>
        <row r="2291">
          <cell r="A2291">
            <v>38074</v>
          </cell>
          <cell r="B2291" t="str">
            <v xml:space="preserve">INTERRUPTORES PARALELOS (3 MODULOS) 10A, 250V, CONJUNTO MONTADO PARA EMBUTIR 4" X 2" (PLACA + SUPORTE + MODULO)                                                                                                                                                                                                                                                                                                                                                                                           </v>
          </cell>
          <cell r="C2291" t="str">
            <v xml:space="preserve">UN    </v>
          </cell>
          <cell r="D2291">
            <v>27.43</v>
          </cell>
        </row>
        <row r="2292">
          <cell r="A2292">
            <v>38079</v>
          </cell>
          <cell r="B2292" t="str">
            <v xml:space="preserve">INTERRUPTORES SIMPLES (2 MODULOS) + TOMADA 2P+T 10A, 250V, CONJUNTO MONTADO PARA EMBUTIR 4" X 2" (PLACA + SUPORTE + MODULOS)                                                                                                                                                                                                                                                                                                                                                                              </v>
          </cell>
          <cell r="C2292" t="str">
            <v xml:space="preserve">UN    </v>
          </cell>
          <cell r="D2292">
            <v>23.54</v>
          </cell>
        </row>
        <row r="2293">
          <cell r="A2293">
            <v>38072</v>
          </cell>
          <cell r="B2293" t="str">
            <v xml:space="preserve">INTERRUPTORES SIMPLES (2 MODULOS) + 1 INTERRUPTOR PARALELO 10A, 250V, CONJUNTO MONTADO PARA EMBUTIR 4" X 2" (PLACA + SUPORTE + MODULOS)                                                                                                                                                                                                                                                                                                                                                                   </v>
          </cell>
          <cell r="C2293" t="str">
            <v xml:space="preserve">UN    </v>
          </cell>
          <cell r="D2293">
            <v>22.62</v>
          </cell>
        </row>
        <row r="2294">
          <cell r="A2294">
            <v>38068</v>
          </cell>
          <cell r="B2294" t="str">
            <v xml:space="preserve">INTERRUPTORES SIMPLES (2 MODULOS) 10A, 250V, CONJUNTO MONTADO PARA EMBUTIR 4" X 2" (PLACA + SUPORTE + MODULOS)                                                                                                                                                                                                                                                                                                                                                                                            </v>
          </cell>
          <cell r="C2294" t="str">
            <v xml:space="preserve">UN    </v>
          </cell>
          <cell r="D2294">
            <v>15.62</v>
          </cell>
        </row>
        <row r="2295">
          <cell r="A2295">
            <v>38071</v>
          </cell>
          <cell r="B2295" t="str">
            <v xml:space="preserve">INTERRUPTORES SIMPLES (3 MODULOS) 10A, 250V, CONJUNTO MONTADO PARA EMBUTIR 4" X 2" (PLACA + SUPORTE + MODULOS)                                                                                                                                                                                                                                                                                                                                                                                            </v>
          </cell>
          <cell r="C2295" t="str">
            <v xml:space="preserve">UN    </v>
          </cell>
          <cell r="D2295">
            <v>18.670000000000002</v>
          </cell>
        </row>
        <row r="2296">
          <cell r="A2296">
            <v>38412</v>
          </cell>
          <cell r="B2296" t="str">
            <v xml:space="preserve">INVERSOR DE SOLDA MONOFASICO DE 160 A, POTENCIA DE 5400 W, TENSAO DE 220 V, TURBO VENTILADO, PROTECAO POR FUSIVEL TERMICO, PARA ELETRODOS DE 2,0 A 4,0 MM                                                                                                                                                                                                                                                                                                                                                 </v>
          </cell>
          <cell r="C2296" t="str">
            <v xml:space="preserve">UN    </v>
          </cell>
          <cell r="D2296">
            <v>1121.1300000000001</v>
          </cell>
        </row>
        <row r="2297">
          <cell r="A2297">
            <v>3405</v>
          </cell>
          <cell r="B2297" t="str">
            <v xml:space="preserve">ISOLADOR DE PORCELANA SUSPENSO, DISCO TIPO GARFO OLHAL, DIAMETRO DE 152 MM, PARA TENSAO DE *15* KV                                                                                                                                                                                                                                                                                                                                                                                                        </v>
          </cell>
          <cell r="C2297" t="str">
            <v xml:space="preserve">UN    </v>
          </cell>
          <cell r="D2297">
            <v>96.54</v>
          </cell>
        </row>
        <row r="2298">
          <cell r="A2298">
            <v>3394</v>
          </cell>
          <cell r="B2298" t="str">
            <v xml:space="preserve">ISOLADOR DE PORCELANA, TIPO BUCHA, PARA TENSAO DE *15* KV                                                                                                                                                                                                                                                                                                                                                                                                                                                 </v>
          </cell>
          <cell r="C2298" t="str">
            <v xml:space="preserve">UN    </v>
          </cell>
          <cell r="D2298">
            <v>509.6</v>
          </cell>
        </row>
        <row r="2299">
          <cell r="A2299">
            <v>3393</v>
          </cell>
          <cell r="B2299" t="str">
            <v xml:space="preserve">ISOLADOR DE PORCELANA, TIPO BUCHA, PARA TENSAO DE *35* KV                                                                                                                                                                                                                                                                                                                                                                                                                                                 </v>
          </cell>
          <cell r="C2299" t="str">
            <v xml:space="preserve">UN    </v>
          </cell>
          <cell r="D2299">
            <v>867.65</v>
          </cell>
        </row>
        <row r="2300">
          <cell r="A2300">
            <v>3406</v>
          </cell>
          <cell r="B2300" t="str">
            <v xml:space="preserve">ISOLADOR DE PORCELANA, TIPO PINO MONOCORPO, PARA TENSAO DE *15* KV                                                                                                                                                                                                                                                                                                                                                                                                                                        </v>
          </cell>
          <cell r="C2300" t="str">
            <v xml:space="preserve">UN    </v>
          </cell>
          <cell r="D2300">
            <v>29.55</v>
          </cell>
        </row>
        <row r="2301">
          <cell r="A2301">
            <v>3395</v>
          </cell>
          <cell r="B2301" t="str">
            <v xml:space="preserve">ISOLADOR DE PORCELANA, TIPO PINO MONOCORPO, PARA TENSAO DE *35* KV                                                                                                                                                                                                                                                                                                                                                                                                                                        </v>
          </cell>
          <cell r="C2301" t="str">
            <v xml:space="preserve">UN    </v>
          </cell>
          <cell r="D2301">
            <v>124.65</v>
          </cell>
        </row>
        <row r="2302">
          <cell r="A2302">
            <v>3398</v>
          </cell>
          <cell r="B2302" t="str">
            <v xml:space="preserve">ISOLADOR DE PORCELANA, TIPO ROLDANA, DIMENSOES DE *72* X *72* MM, PARA USO EM BAIXA TENSAO                                                                                                                                                                                                                                                                                                                                                                                                                </v>
          </cell>
          <cell r="C2302" t="str">
            <v xml:space="preserve">UN    </v>
          </cell>
          <cell r="D2302">
            <v>5.92</v>
          </cell>
        </row>
        <row r="2303">
          <cell r="A2303">
            <v>40662</v>
          </cell>
          <cell r="B2303" t="str">
            <v xml:space="preserve">JANELA BASCULANTE EM MADEIRA PINUS/ EUCALIPTO/ TAUARI/ VIROLA OU EQUIVALENTE DA REGIAO, *60 X 60*, CAIXA DO BATENTE/ MARCO E = *10* CM, 2 BASCULAS PARA VIDRO, COM FERRAGENS (SEM VIDRO, SEM GUARNICAO/ALIZAR E SEM ACABAMENTO)                                                                                                                                                                                                                                                                           </v>
          </cell>
          <cell r="C2303" t="str">
            <v xml:space="preserve">UN    </v>
          </cell>
          <cell r="D2303">
            <v>221.62</v>
          </cell>
        </row>
        <row r="2304">
          <cell r="A2304">
            <v>3437</v>
          </cell>
          <cell r="B2304" t="str">
            <v xml:space="preserve">JANELA BASCULANTE EM MADEIRA PINUS/ EUCALIPTO/ TAUARI/ VIROLA OU EQUIVALENTE DA REGIAO, CAIXA DO BATENTE/ MARCO *10* CM, *2* FOLHAS BASCULANTES PARA VIDRO, COM FERRAGENS (SEM VIDRO, SEM GUARNICAO/ALIZAR E SEM ACABAMENTO)                                                                                                                                                                                                                                                                              </v>
          </cell>
          <cell r="C2304" t="str">
            <v xml:space="preserve">M2    </v>
          </cell>
          <cell r="D2304">
            <v>615.63</v>
          </cell>
        </row>
        <row r="2305">
          <cell r="A2305">
            <v>11190</v>
          </cell>
          <cell r="B2305" t="str">
            <v xml:space="preserve">JANELA BASCULANTE, ACO, COM BATENTE/REQUADRO, 60 X 60 CM (SEM VIDROS)                                                                                                                                                                                                                                                                                                                                                                                                                                     </v>
          </cell>
          <cell r="C2305" t="str">
            <v xml:space="preserve">UN    </v>
          </cell>
          <cell r="D2305">
            <v>161.44999999999999</v>
          </cell>
        </row>
        <row r="2306">
          <cell r="A2306">
            <v>34377</v>
          </cell>
          <cell r="B2306" t="str">
            <v xml:space="preserve">JANELA BASCULANTE, EM ALUMINIO PERFIL 20, 80 X 60 CM (A X L), 4 FLS (1 FIXA E 3 MOVEIS), ACABAMENTO BRANCO OU BRILHANTE, BATENTE DE 3 A 4 CM, COM VIDRO 4 MM, SEM GUARNICAO                                                                                                                                                                                                                                                                                                                               </v>
          </cell>
          <cell r="C2306" t="str">
            <v xml:space="preserve">UN    </v>
          </cell>
          <cell r="D2306">
            <v>407.89</v>
          </cell>
        </row>
        <row r="2307">
          <cell r="A2307">
            <v>3428</v>
          </cell>
          <cell r="B2307" t="str">
            <v xml:space="preserve">JANELA DE ABRIR EM MADEIRA IMBUIA/CEDRO ARANA/CEDRO ROSA OU EQUIVALENTE DA REGIAO, CAIXA DO BATENTE/MARCO *10* CM, 2 FOLHAS DE ABRIR TIPO VENEZIANA E 2 FOLHAS DE ABRIR PARA VIDRO, COM GUARNICAO/ALIZAR, COM FERRAGENS, (SEM VIDRO E SEM ACABAMENTO)                                                                                                                                                                                                                                                     </v>
          </cell>
          <cell r="C2307" t="str">
            <v xml:space="preserve">M2    </v>
          </cell>
          <cell r="D2307">
            <v>913.19</v>
          </cell>
        </row>
        <row r="2308">
          <cell r="A2308">
            <v>3429</v>
          </cell>
          <cell r="B2308" t="str">
            <v xml:space="preserve">JANELA DE ABRIR EM MADEIRA PINUS/EUCALIPTO/ TAUARI/ VIROLA OU EQUIVALENTE DA REGIAO, CAIXA DO BATENTE/MARCO *10* CM, 2 FOLHAS DE ABRIR TIPO VENEZIANA E 2 FOLHAS GUILHOTINA PARA VIDRO, COM FERRAGENS (SEM VIDRO,SEM GUARNICAO/ALIZAR E SEM ACABAMENTO)                                                                                                                                                                                                                                                   </v>
          </cell>
          <cell r="C2308" t="str">
            <v xml:space="preserve">M2    </v>
          </cell>
          <cell r="D2308">
            <v>521.74</v>
          </cell>
        </row>
        <row r="2309">
          <cell r="A2309">
            <v>11199</v>
          </cell>
          <cell r="B2309" t="str">
            <v xml:space="preserve">JANELA DE CORRER, ACO, BATENTE/REQUADRO DE 6 A 14 CM, COM DIVISAO HORIZ , PINT ANTICORROSIVA, SEM VIDRO, BANDEIRA COM BASCULA, 4 FLS, 120 X 150 CM (A X L)                                                                                                                                                                                                                                                                                                                                                </v>
          </cell>
          <cell r="C2309" t="str">
            <v xml:space="preserve">UN    </v>
          </cell>
          <cell r="D2309">
            <v>891.66</v>
          </cell>
        </row>
        <row r="2310">
          <cell r="A2310">
            <v>34369</v>
          </cell>
          <cell r="B2310" t="str">
            <v xml:space="preserve">JANELA DE CORRER, EM ALUMINIO PEFIL 25, 100 X 200 CM (A X L), 4 FLS, SEM BANDEIRA, ACABAMENTO BRANCO OU BRILHANTE, BATENTE DE 6 A 7 CM, COM VIDRO 4 MM, SEM GUARNICAO/ALIZAR                                                                                                                                                                                                                                                                                                                              </v>
          </cell>
          <cell r="C2310" t="str">
            <v xml:space="preserve">UN    </v>
          </cell>
          <cell r="D2310">
            <v>1418.7</v>
          </cell>
        </row>
        <row r="2311">
          <cell r="A2311">
            <v>36896</v>
          </cell>
          <cell r="B2311" t="str">
            <v xml:space="preserve">JANELA DE CORRER, EM ALUMINIO PERFIL 25, 100 X 120 CM (A X L), 2 FLS MOVEIS, SEM BANDEIRA, ACABAMENTO BRANCO OU BRILHANTE, BATENTE DE 6 A 7 CM, COM VIDRO 4 MM, SEM GUARNICAO                                                                                                                                                                                                                                                                                                                             </v>
          </cell>
          <cell r="C2311" t="str">
            <v xml:space="preserve">UN    </v>
          </cell>
          <cell r="D2311">
            <v>790</v>
          </cell>
        </row>
        <row r="2312">
          <cell r="A2312">
            <v>34367</v>
          </cell>
          <cell r="B2312" t="str">
            <v xml:space="preserve">JANELA DE CORRER, EM ALUMINIO PERFIL 25, 100 X 150 CM (A X L), 2 FLS MOVEIS, SEM BANDEIRA, ACABAMENTO BRANCO OU BRILHANTE, BATENTE DE 6 A 7 CM, COM VIDRO 4 MM, SEM GUARNICAO                                                                                                                                                                                                                                                                                                                             </v>
          </cell>
          <cell r="C2312" t="str">
            <v xml:space="preserve">UN    </v>
          </cell>
          <cell r="D2312">
            <v>1018.19</v>
          </cell>
        </row>
        <row r="2313">
          <cell r="A2313">
            <v>36897</v>
          </cell>
          <cell r="B2313" t="str">
            <v xml:space="preserve">JANELA DE CORRER, EM ALUMINIO PERFIL 25, 100 X 150 CM (A X L), 4 FLS MOVEIS, SEM BANDEIRA, ACABAMENTO BRANCO OU BRILHANTE, BATENTE DE 6 A 7 CM, COM VIDRO 4 MM, SEM GUARNICAO/ALIZAR                                                                                                                                                                                                                                                                                                                      </v>
          </cell>
          <cell r="C2313" t="str">
            <v xml:space="preserve">UN    </v>
          </cell>
          <cell r="D2313">
            <v>1232.78</v>
          </cell>
        </row>
        <row r="2314">
          <cell r="A2314">
            <v>34364</v>
          </cell>
          <cell r="B2314" t="str">
            <v xml:space="preserve">JANELA DE CORRER, EM ALUMINIO PERFIL 25, 120 X 150 CM (A X L), 4 FLS, BANDEIRA COM BASCULA, ACABAMENTO BRANCO OU BRILHANTE, BATENTE/REQUADRO DE 6 A 14 CM, COM VIDRO 4 MM, SEM GUARNICAO/ALIZAR                                                                                                                                                                                                                                                                                                           </v>
          </cell>
          <cell r="C2314" t="str">
            <v xml:space="preserve">UN    </v>
          </cell>
          <cell r="D2314">
            <v>1338.38</v>
          </cell>
        </row>
        <row r="2315">
          <cell r="A2315">
            <v>40659</v>
          </cell>
          <cell r="B2315" t="str">
            <v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v>
          </cell>
          <cell r="C2315" t="str">
            <v xml:space="preserve">M2    </v>
          </cell>
          <cell r="D2315">
            <v>871.03</v>
          </cell>
        </row>
        <row r="2316">
          <cell r="A2316">
            <v>40660</v>
          </cell>
          <cell r="B2316" t="str">
            <v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v>
          </cell>
          <cell r="C2316" t="str">
            <v xml:space="preserve">M2    </v>
          </cell>
          <cell r="D2316">
            <v>1103.93</v>
          </cell>
        </row>
        <row r="2317">
          <cell r="A2317">
            <v>40661</v>
          </cell>
          <cell r="B2317" t="str">
            <v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v>
          </cell>
          <cell r="C2317" t="str">
            <v xml:space="preserve">M2    </v>
          </cell>
          <cell r="D2317">
            <v>678.73</v>
          </cell>
        </row>
        <row r="2318">
          <cell r="A2318">
            <v>3421</v>
          </cell>
          <cell r="B2318" t="str">
            <v xml:space="preserve">JANELA EM MADEIRA CEDRINHO/ ANGELIM COMERCIAL/ CURUPIXA/ CUMARU OU EQUIVALENTE DA REGIAO, CAIXA DO BATENTE/MARCO *10* CM, 2 FOLHAS DE ABRIR TIPO VENEZIANA E 2 FOLHAS GUILHOTINA PARA VIDRO, COM GUARNICAO/ALIZAR, COM FERRAGENS (SEM VIDRO E SEM ACABAMENTO)                                                                                                                                                                                                                                             </v>
          </cell>
          <cell r="C2318" t="str">
            <v xml:space="preserve">M2    </v>
          </cell>
          <cell r="D2318">
            <v>683.92</v>
          </cell>
        </row>
        <row r="2319">
          <cell r="A2319">
            <v>599</v>
          </cell>
          <cell r="B2319" t="str">
            <v xml:space="preserve">JANELA FIXA, EM ALUMINIO PERFIL 20, 60  X 80 CM (A X L), BATENTE/REQUADRO DE 3 A 14 CM, COM VIDRO 4 MM, SEM GUARNICAO/ALIZAR, ACABAMENTO ALUM BRANCO OU BRILHANTE                                                                                                                                                                                                                                                                                                                                         </v>
          </cell>
          <cell r="C2319" t="str">
            <v xml:space="preserve">M2    </v>
          </cell>
          <cell r="D2319">
            <v>1440.79</v>
          </cell>
        </row>
        <row r="2320">
          <cell r="A2320">
            <v>44053</v>
          </cell>
          <cell r="B2320" t="str">
            <v xml:space="preserve">JANELA INTEGRADA VENEZIANA EM ALUMINIO PERFIL 25, 120 X 120 CM (A X L), 2 FLS ( 2 VIDROS) E VENEZIANA COM ACIONAMENTO MANUAL, SEM BANDEIRA, ACABAMENTO BRILHANTE, BATENTE DE 11,50 A 12,50 CM, COM VIDRO 4 MM, INCLUSO GUARNICAO                                                                                                                                                                                                                                                                          </v>
          </cell>
          <cell r="C2320" t="str">
            <v xml:space="preserve">UN    </v>
          </cell>
          <cell r="D2320">
            <v>3197.88</v>
          </cell>
        </row>
        <row r="2321">
          <cell r="A2321">
            <v>3423</v>
          </cell>
          <cell r="B2321" t="str">
            <v xml:space="preserve">JANELA MAXIM AR EM MADEIRA CEDRINHO/ ANGELIM COMERCIAL/ CURUPIXA/ CUMARU OU EQUIVALENTE DA REGIAO, CAIXA DO BATENTE/MARCO *10* CM, 1 FOLHA  PARA VIDRO, COM GUARNICAO/ALIZAR, COM FERRAGENS, (SEM VIDRO E SEM ACABAMENTO)                                                                                                                                                                                                                                                                                 </v>
          </cell>
          <cell r="C2321" t="str">
            <v xml:space="preserve">M2    </v>
          </cell>
          <cell r="D2321">
            <v>964.49</v>
          </cell>
        </row>
        <row r="2322">
          <cell r="A2322">
            <v>34381</v>
          </cell>
          <cell r="B2322" t="str">
            <v xml:space="preserve">JANELA MAXIM AR, EM ALUMINIO PERFIL 25, 60 X 80 CM (A X L), ACABAMENTO BRANCO OU BRILHANTE, BATENTE DE 4 A 5 CM, COM VIDRO 4 MM, SEM GUARNICAO/ALIZAR                                                                                                                                                                                                                                                                                                                                                     </v>
          </cell>
          <cell r="C2322" t="str">
            <v xml:space="preserve">UN    </v>
          </cell>
          <cell r="D2322">
            <v>581.76</v>
          </cell>
        </row>
        <row r="2323">
          <cell r="A2323">
            <v>34797</v>
          </cell>
          <cell r="B2323" t="str">
            <v xml:space="preserve">JANELA MAXIMO AR, ACO, BATENTE / REQUADRO DE 6 A 14 CM, PINT ANTICORROSIVA, SEM VIDRO, COM GRADE, 1 FL, 60  X 80 CM (A X L)                                                                                                                                                                                                                                                                                                                                                                               </v>
          </cell>
          <cell r="C2323" t="str">
            <v xml:space="preserve">UN    </v>
          </cell>
          <cell r="D2323">
            <v>351.66</v>
          </cell>
        </row>
        <row r="2324">
          <cell r="A2324">
            <v>44054</v>
          </cell>
          <cell r="B2324" t="str">
            <v xml:space="preserve">JANELA VENEZIANA DE CORRER, EM ALUMINIO PERFIL 25, 100 X 120 CM (A X L), 3 FLS (2 VENEZIANAS E 1 VIDRO), SEM BANDEIRA, ACABAMENTO BRANCO OU BRILHANTE, BATENTE DE 8 A 9 CM, COM VIDRO 4 MM, SEM GUARNICAO/ALIZAR                                                                                                                                                                                                                                                                                          </v>
          </cell>
          <cell r="C2324" t="str">
            <v xml:space="preserve">UN    </v>
          </cell>
          <cell r="D2324">
            <v>1147.2</v>
          </cell>
        </row>
        <row r="2325">
          <cell r="A2325">
            <v>44399</v>
          </cell>
          <cell r="B2325" t="str">
            <v xml:space="preserve">JANELA VENEZIANA DE CORRER, EM ALUMINIO PERFIL 25, 100 X 150 CM (A X L), 6 FLS (4 VENEZIANAS E 2 VIDROS), SEM BANDEIRA, ACABAMENTO BRANCO OU BRILHANTE, BATENTE DE 8 A 9 CM, COM VIDRO 4 MM, SEM GUARNICAO / ALIZAR                                                                                                                                                                                                                                                                                       </v>
          </cell>
          <cell r="C2325" t="str">
            <v xml:space="preserve">UN    </v>
          </cell>
          <cell r="D2325">
            <v>1567.46</v>
          </cell>
        </row>
        <row r="2326">
          <cell r="A2326">
            <v>44503</v>
          </cell>
          <cell r="B2326" t="str">
            <v xml:space="preserve">JARDINEIRO (HORISTA)                                                                                                                                                                                                                                                                                                                                                                                                                                                                                      </v>
          </cell>
          <cell r="C2326" t="str">
            <v xml:space="preserve">H     </v>
          </cell>
          <cell r="D2326">
            <v>16.75</v>
          </cell>
        </row>
        <row r="2327">
          <cell r="A2327">
            <v>41077</v>
          </cell>
          <cell r="B2327" t="str">
            <v xml:space="preserve">JARDINEIRO (MENSALISTA)                                                                                                                                                                                                                                                                                                                                                                                                                                                                                   </v>
          </cell>
          <cell r="C2327" t="str">
            <v xml:space="preserve">MES   </v>
          </cell>
          <cell r="D2327">
            <v>2931.82</v>
          </cell>
        </row>
        <row r="2328">
          <cell r="A2328">
            <v>37963</v>
          </cell>
          <cell r="B2328" t="str">
            <v xml:space="preserve">JOELHO CPVC, SOLDAVEL, 45 GRAUS, 15 MM, PARA AGUA QUENTE                                                                                                                                                                                                                                                                                                                                                                                                                                                  </v>
          </cell>
          <cell r="C2328" t="str">
            <v xml:space="preserve">UN    </v>
          </cell>
          <cell r="D2328">
            <v>4.3</v>
          </cell>
        </row>
        <row r="2329">
          <cell r="A2329">
            <v>37964</v>
          </cell>
          <cell r="B2329" t="str">
            <v xml:space="preserve">JOELHO CPVC, SOLDAVEL, 45 GRAUS, 22 MM, PARA AGUA QUENTE                                                                                                                                                                                                                                                                                                                                                                                                                                                  </v>
          </cell>
          <cell r="C2329" t="str">
            <v xml:space="preserve">UN    </v>
          </cell>
          <cell r="D2329">
            <v>5.75</v>
          </cell>
        </row>
        <row r="2330">
          <cell r="A2330">
            <v>37965</v>
          </cell>
          <cell r="B2330" t="str">
            <v xml:space="preserve">JOELHO CPVC, SOLDAVEL, 45 GRAUS, 28 MM, PARA AGUA QUENTE                                                                                                                                                                                                                                                                                                                                                                                                                                                  </v>
          </cell>
          <cell r="C2330" t="str">
            <v xml:space="preserve">UN    </v>
          </cell>
          <cell r="D2330">
            <v>8.2899999999999991</v>
          </cell>
        </row>
        <row r="2331">
          <cell r="A2331">
            <v>37966</v>
          </cell>
          <cell r="B2331" t="str">
            <v xml:space="preserve">JOELHO CPVC, SOLDAVEL, 45 GRAUS, 35 MM, PARA AGUA QUENTE                                                                                                                                                                                                                                                                                                                                                                                                                                                  </v>
          </cell>
          <cell r="C2331" t="str">
            <v xml:space="preserve">UN    </v>
          </cell>
          <cell r="D2331">
            <v>14.56</v>
          </cell>
        </row>
        <row r="2332">
          <cell r="A2332">
            <v>37967</v>
          </cell>
          <cell r="B2332" t="str">
            <v xml:space="preserve">JOELHO CPVC, SOLDAVEL, 45 GRAUS, 42 MM, PARA AGUA QUENTE                                                                                                                                                                                                                                                                                                                                                                                                                                                  </v>
          </cell>
          <cell r="C2332" t="str">
            <v xml:space="preserve">UN    </v>
          </cell>
          <cell r="D2332">
            <v>24.46</v>
          </cell>
        </row>
        <row r="2333">
          <cell r="A2333">
            <v>37968</v>
          </cell>
          <cell r="B2333" t="str">
            <v xml:space="preserve">JOELHO CPVC, SOLDAVEL, 45 GRAUS, 54 MM, PARA AGUA QUENTE                                                                                                                                                                                                                                                                                                                                                                                                                                                  </v>
          </cell>
          <cell r="C2333" t="str">
            <v xml:space="preserve">UN    </v>
          </cell>
          <cell r="D2333">
            <v>51.94</v>
          </cell>
        </row>
        <row r="2334">
          <cell r="A2334">
            <v>37969</v>
          </cell>
          <cell r="B2334" t="str">
            <v xml:space="preserve">JOELHO CPVC, SOLDAVEL, 45 GRAUS, 73 MM, PARA AGUA QUENTE                                                                                                                                                                                                                                                                                                                                                                                                                                                  </v>
          </cell>
          <cell r="C2334" t="str">
            <v xml:space="preserve">UN    </v>
          </cell>
          <cell r="D2334">
            <v>131.26</v>
          </cell>
        </row>
        <row r="2335">
          <cell r="A2335">
            <v>37970</v>
          </cell>
          <cell r="B2335" t="str">
            <v xml:space="preserve">JOELHO CPVC, SOLDAVEL, 45 GRAUS, 89 MM, PARA AGUA QUENTE                                                                                                                                                                                                                                                                                                                                                                                                                                                  </v>
          </cell>
          <cell r="C2335" t="str">
            <v xml:space="preserve">UN    </v>
          </cell>
          <cell r="D2335">
            <v>189.9</v>
          </cell>
        </row>
        <row r="2336">
          <cell r="A2336">
            <v>44251</v>
          </cell>
          <cell r="B2336" t="str">
            <v xml:space="preserve">JOELHO CPVC, SOLDAVEL, 90 GRAUS, 114 MM, PARA AGUA QUENTE                                                                                                                                                                                                                                                                                                                                                                                                                                                 </v>
          </cell>
          <cell r="C2336" t="str">
            <v xml:space="preserve">UN    </v>
          </cell>
          <cell r="D2336">
            <v>219.34</v>
          </cell>
        </row>
        <row r="2337">
          <cell r="A2337">
            <v>21118</v>
          </cell>
          <cell r="B2337" t="str">
            <v xml:space="preserve">JOELHO CPVC, SOLDAVEL, 90 GRAUS, 15 MM, PARA AGUA QUENTE                                                                                                                                                                                                                                                                                                                                                                                                                                                  </v>
          </cell>
          <cell r="C2337" t="str">
            <v xml:space="preserve">UN    </v>
          </cell>
          <cell r="D2337">
            <v>3.42</v>
          </cell>
        </row>
        <row r="2338">
          <cell r="A2338">
            <v>37956</v>
          </cell>
          <cell r="B2338" t="str">
            <v xml:space="preserve">JOELHO CPVC, SOLDAVEL, 90 GRAUS, 22 MM, PARA AGUA QUENTE                                                                                                                                                                                                                                                                                                                                                                                                                                                  </v>
          </cell>
          <cell r="C2338" t="str">
            <v xml:space="preserve">UN    </v>
          </cell>
          <cell r="D2338">
            <v>4.2</v>
          </cell>
        </row>
        <row r="2339">
          <cell r="A2339">
            <v>37957</v>
          </cell>
          <cell r="B2339" t="str">
            <v xml:space="preserve">JOELHO CPVC, SOLDAVEL, 90 GRAUS, 28 MM, PARA AGUA QUENTE                                                                                                                                                                                                                                                                                                                                                                                                                                                  </v>
          </cell>
          <cell r="C2339" t="str">
            <v xml:space="preserve">UN    </v>
          </cell>
          <cell r="D2339">
            <v>8.93</v>
          </cell>
        </row>
        <row r="2340">
          <cell r="A2340">
            <v>37958</v>
          </cell>
          <cell r="B2340" t="str">
            <v xml:space="preserve">JOELHO CPVC, SOLDAVEL, 90 GRAUS, 35 MM, PARA AGUA QUENTE                                                                                                                                                                                                                                                                                                                                                                                                                                                  </v>
          </cell>
          <cell r="C2340" t="str">
            <v xml:space="preserve">UN    </v>
          </cell>
          <cell r="D2340">
            <v>16.14</v>
          </cell>
        </row>
        <row r="2341">
          <cell r="A2341">
            <v>37959</v>
          </cell>
          <cell r="B2341" t="str">
            <v xml:space="preserve">JOELHO CPVC, SOLDAVEL, 90 GRAUS, 42 MM, PARA AGUA QUENTE                                                                                                                                                                                                                                                                                                                                                                                                                                                  </v>
          </cell>
          <cell r="C2341" t="str">
            <v xml:space="preserve">UN    </v>
          </cell>
          <cell r="D2341">
            <v>24.85</v>
          </cell>
        </row>
        <row r="2342">
          <cell r="A2342">
            <v>37960</v>
          </cell>
          <cell r="B2342" t="str">
            <v xml:space="preserve">JOELHO CPVC, SOLDAVEL, 90 GRAUS, 54 MM, PARA AGUA QUENTE                                                                                                                                                                                                                                                                                                                                                                                                                                                  </v>
          </cell>
          <cell r="C2342" t="str">
            <v xml:space="preserve">UN    </v>
          </cell>
          <cell r="D2342">
            <v>63.51</v>
          </cell>
        </row>
        <row r="2343">
          <cell r="A2343">
            <v>37961</v>
          </cell>
          <cell r="B2343" t="str">
            <v xml:space="preserve">JOELHO CPVC, SOLDAVEL, 90 GRAUS, 73 MM, PARA AGUA QUENTE                                                                                                                                                                                                                                                                                                                                                                                                                                                  </v>
          </cell>
          <cell r="C2343" t="str">
            <v xml:space="preserve">UN    </v>
          </cell>
          <cell r="D2343">
            <v>136.49</v>
          </cell>
        </row>
        <row r="2344">
          <cell r="A2344">
            <v>37962</v>
          </cell>
          <cell r="B2344" t="str">
            <v xml:space="preserve">JOELHO CPVC, SOLDAVEL, 90 GRAUS, 89 MM, PARA AGUA QUENTE                                                                                                                                                                                                                                                                                                                                                                                                                                                  </v>
          </cell>
          <cell r="C2344" t="str">
            <v xml:space="preserve">UN    </v>
          </cell>
          <cell r="D2344">
            <v>157.35</v>
          </cell>
        </row>
        <row r="2345">
          <cell r="A2345">
            <v>3533</v>
          </cell>
          <cell r="B2345" t="str">
            <v xml:space="preserve">JOELHO DE REDUCAO, PVC SOLDAVEL, 90 GRAUS, 25 MM X 20 MM, COR MARROM, PARA AGUA FRIA PREDIAL                                                                                                                                                                                                                                                                                                                                                                                                              </v>
          </cell>
          <cell r="C2345" t="str">
            <v xml:space="preserve">UN    </v>
          </cell>
          <cell r="D2345">
            <v>2.75</v>
          </cell>
        </row>
        <row r="2346">
          <cell r="A2346">
            <v>3538</v>
          </cell>
          <cell r="B2346" t="str">
            <v xml:space="preserve">JOELHO DE REDUCAO, PVC SOLDAVEL, 90 GRAUS, 32 MM X 25 MM, COR MARROM, PARA AGUA FRIA PREDIAL                                                                                                                                                                                                                                                                                                                                                                                                              </v>
          </cell>
          <cell r="C2346" t="str">
            <v xml:space="preserve">UN    </v>
          </cell>
          <cell r="D2346">
            <v>5.21</v>
          </cell>
        </row>
        <row r="2347">
          <cell r="A2347">
            <v>3498</v>
          </cell>
          <cell r="B2347" t="str">
            <v xml:space="preserve">JOELHO DE REDUCAO, PVC, ROSCAVEL, 90 GRAUS, 1" X 3/4", COR BRANCA, PARA AGUA FRIA PREDIAL                                                                                                                                                                                                                                                                                                                                                                                                                 </v>
          </cell>
          <cell r="C2347" t="str">
            <v xml:space="preserve">UN    </v>
          </cell>
          <cell r="D2347">
            <v>5.05</v>
          </cell>
        </row>
        <row r="2348">
          <cell r="A2348">
            <v>3496</v>
          </cell>
          <cell r="B2348" t="str">
            <v xml:space="preserve">JOELHO DE REDUCAO, PVC, ROSCAVEL, 90 GRAUS, 3/4" X 1/2", COR BRANCA, PARA AGUA FRIA PREDIAL                                                                                                                                                                                                                                                                                                                                                                                                               </v>
          </cell>
          <cell r="C2348" t="str">
            <v xml:space="preserve">UN    </v>
          </cell>
          <cell r="D2348">
            <v>3.38</v>
          </cell>
        </row>
        <row r="2349">
          <cell r="A2349">
            <v>38429</v>
          </cell>
          <cell r="B2349" t="str">
            <v xml:space="preserve">JOELHO DE TRANSICAO, CPVC, SOLDAVEL, 90 GRAUS, 15 MM X 1/2", PARA AGUA QUENTE                                                                                                                                                                                                                                                                                                                                                                                                                             </v>
          </cell>
          <cell r="C2349" t="str">
            <v xml:space="preserve">UN    </v>
          </cell>
          <cell r="D2349">
            <v>11.62</v>
          </cell>
        </row>
        <row r="2350">
          <cell r="A2350">
            <v>38431</v>
          </cell>
          <cell r="B2350" t="str">
            <v xml:space="preserve">JOELHO DE TRANSICAO, CPVC, SOLDAVEL, 90 GRAUS, 22 MM X 1/2", PARA AGUA QUENTE                                                                                                                                                                                                                                                                                                                                                                                                                             </v>
          </cell>
          <cell r="C2350" t="str">
            <v xml:space="preserve">UN    </v>
          </cell>
          <cell r="D2350">
            <v>14.58</v>
          </cell>
        </row>
        <row r="2351">
          <cell r="A2351">
            <v>38430</v>
          </cell>
          <cell r="B2351" t="str">
            <v xml:space="preserve">JOELHO DE TRANSICAO, CPVC, SOLDAVEL, 90 GRAUS, 22 MM X 3/4", PARA AGUA QUENTE                                                                                                                                                                                                                                                                                                                                                                                                                             </v>
          </cell>
          <cell r="C2351" t="str">
            <v xml:space="preserve">UN    </v>
          </cell>
          <cell r="D2351">
            <v>22.6</v>
          </cell>
        </row>
        <row r="2352">
          <cell r="A2352">
            <v>36348</v>
          </cell>
          <cell r="B2352" t="str">
            <v xml:space="preserve">JOELHO PPR 45 GRAUS, SOLDAVEL, F/F, DN 20 MM, PARA AGUA QUENTE PREDIAL                                                                                                                                                                                                                                                                                                                                                                                                                                    </v>
          </cell>
          <cell r="C2352" t="str">
            <v xml:space="preserve">UN    </v>
          </cell>
          <cell r="D2352">
            <v>2.36</v>
          </cell>
        </row>
        <row r="2353">
          <cell r="A2353">
            <v>36349</v>
          </cell>
          <cell r="B2353" t="str">
            <v xml:space="preserve">JOELHO PPR 45 GRAUS, SOLDAVEL, F/F, DN 25 MM, PARA AGUA QUENTE PREDIAL                                                                                                                                                                                                                                                                                                                                                                                                                                    </v>
          </cell>
          <cell r="C2353" t="str">
            <v xml:space="preserve">UN    </v>
          </cell>
          <cell r="D2353">
            <v>3.25</v>
          </cell>
        </row>
        <row r="2354">
          <cell r="A2354">
            <v>38987</v>
          </cell>
          <cell r="B2354" t="str">
            <v xml:space="preserve">JOELHO PPR 45 GRAUS, SOLDAVEL, F/F, DN 40 MM, PARA AQUA QUENTE E FRIA PREDIAL                                                                                                                                                                                                                                                                                                                                                                                                                             </v>
          </cell>
          <cell r="C2354" t="str">
            <v xml:space="preserve">UN    </v>
          </cell>
          <cell r="D2354">
            <v>15.64</v>
          </cell>
        </row>
        <row r="2355">
          <cell r="A2355">
            <v>38988</v>
          </cell>
          <cell r="B2355" t="str">
            <v xml:space="preserve">JOELHO PPR 45 GRAUS, SOLDAVEL, F/F, DN 50 MM, PARA AQUA QUENTE E FRIA PREDIAL                                                                                                                                                                                                                                                                                                                                                                                                                             </v>
          </cell>
          <cell r="C2355" t="str">
            <v xml:space="preserve">UN    </v>
          </cell>
          <cell r="D2355">
            <v>25.48</v>
          </cell>
        </row>
        <row r="2356">
          <cell r="A2356">
            <v>38989</v>
          </cell>
          <cell r="B2356" t="str">
            <v xml:space="preserve">JOELHO PPR 45 GRAUS, SOLDAVEL, F/F, DN 63 MM, PARA AQUA QUENTE E FRIA PREDIAL                                                                                                                                                                                                                                                                                                                                                                                                                             </v>
          </cell>
          <cell r="C2356" t="str">
            <v xml:space="preserve">UN    </v>
          </cell>
          <cell r="D2356">
            <v>42.87</v>
          </cell>
        </row>
        <row r="2357">
          <cell r="A2357">
            <v>38990</v>
          </cell>
          <cell r="B2357" t="str">
            <v xml:space="preserve">JOELHO PPR 45 GRAUS, SOLDAVEL, F/F, DN 75 MM, PARA AQUA QUENTE E FRIA PREDIAL                                                                                                                                                                                                                                                                                                                                                                                                                             </v>
          </cell>
          <cell r="C2357" t="str">
            <v xml:space="preserve">UN    </v>
          </cell>
          <cell r="D2357">
            <v>85.68</v>
          </cell>
        </row>
        <row r="2358">
          <cell r="A2358">
            <v>38991</v>
          </cell>
          <cell r="B2358" t="str">
            <v xml:space="preserve">JOELHO PPR 45 GRAUS, SOLDAVEL, F/F, DN 90 MM, PARA AQUA QUENTE E FRIA PREDIAL                                                                                                                                                                                                                                                                                                                                                                                                                             </v>
          </cell>
          <cell r="C2358" t="str">
            <v xml:space="preserve">UN    </v>
          </cell>
          <cell r="D2358">
            <v>154.16999999999999</v>
          </cell>
        </row>
        <row r="2359">
          <cell r="A2359">
            <v>38433</v>
          </cell>
          <cell r="B2359" t="str">
            <v xml:space="preserve">JOELHO PPR, 45 GRAUS, SOLDAVEL, F/F, DN 32 MM, PARA AGUA QUENTE PREDIAL                                                                                                                                                                                                                                                                                                                                                                                                                                   </v>
          </cell>
          <cell r="C2359" t="str">
            <v xml:space="preserve">UN    </v>
          </cell>
          <cell r="D2359">
            <v>7.97</v>
          </cell>
        </row>
        <row r="2360">
          <cell r="A2360">
            <v>38440</v>
          </cell>
          <cell r="B2360" t="str">
            <v xml:space="preserve">JOELHO PPR, 90 GRAUS, SOLDAVEL, F/F, DN 110 MM, PARA AGUA QUENTE PREDIAL                                                                                                                                                                                                                                                                                                                                                                                                                                  </v>
          </cell>
          <cell r="C2360" t="str">
            <v xml:space="preserve">UN    </v>
          </cell>
          <cell r="D2360">
            <v>336</v>
          </cell>
        </row>
        <row r="2361">
          <cell r="A2361">
            <v>36359</v>
          </cell>
          <cell r="B2361" t="str">
            <v xml:space="preserve">JOELHO PPR, 90 GRAUS, SOLDAVEL, F/F, DN 20 MM, PARA AGUA QUENTE PREDIAL                                                                                                                                                                                                                                                                                                                                                                                                                                   </v>
          </cell>
          <cell r="C2361" t="str">
            <v xml:space="preserve">UN    </v>
          </cell>
          <cell r="D2361">
            <v>2.09</v>
          </cell>
        </row>
        <row r="2362">
          <cell r="A2362">
            <v>36360</v>
          </cell>
          <cell r="B2362" t="str">
            <v xml:space="preserve">JOELHO PPR, 90 GRAUS, SOLDAVEL, F/F, DN 25 MM, PARA AGUA QUENTE PREDIAL                                                                                                                                                                                                                                                                                                                                                                                                                                   </v>
          </cell>
          <cell r="C2362" t="str">
            <v xml:space="preserve">UN    </v>
          </cell>
          <cell r="D2362">
            <v>2.82</v>
          </cell>
        </row>
        <row r="2363">
          <cell r="A2363">
            <v>38434</v>
          </cell>
          <cell r="B2363" t="str">
            <v xml:space="preserve">JOELHO PPR, 90 GRAUS, SOLDAVEL, F/F, DN 32 MM, PARA AGUA QUENTE PREDIAL                                                                                                                                                                                                                                                                                                                                                                                                                                   </v>
          </cell>
          <cell r="C2363" t="str">
            <v xml:space="preserve">UN    </v>
          </cell>
          <cell r="D2363">
            <v>4.29</v>
          </cell>
        </row>
        <row r="2364">
          <cell r="A2364">
            <v>38435</v>
          </cell>
          <cell r="B2364" t="str">
            <v xml:space="preserve">JOELHO PPR, 90 GRAUS, SOLDAVEL, F/F, DN 40 MM, PARA AGUA QUENTE PREDIAL                                                                                                                                                                                                                                                                                                                                                                                                                                   </v>
          </cell>
          <cell r="C2364" t="str">
            <v xml:space="preserve">UN    </v>
          </cell>
          <cell r="D2364">
            <v>9.66</v>
          </cell>
        </row>
        <row r="2365">
          <cell r="A2365">
            <v>38436</v>
          </cell>
          <cell r="B2365" t="str">
            <v xml:space="preserve">JOELHO PPR, 90 GRAUS, SOLDAVEL, F/F, DN 50 MM, PARA AGUA QUENTE PREDIAL                                                                                                                                                                                                                                                                                                                                                                                                                                   </v>
          </cell>
          <cell r="C2365" t="str">
            <v xml:space="preserve">UN    </v>
          </cell>
          <cell r="D2365">
            <v>16.02</v>
          </cell>
        </row>
        <row r="2366">
          <cell r="A2366">
            <v>38437</v>
          </cell>
          <cell r="B2366" t="str">
            <v xml:space="preserve">JOELHO PPR, 90 GRAUS, SOLDAVEL, F/F, DN 63 MM, PARA AGUA QUENTE PREDIAL                                                                                                                                                                                                                                                                                                                                                                                                                                   </v>
          </cell>
          <cell r="C2366" t="str">
            <v xml:space="preserve">UN    </v>
          </cell>
          <cell r="D2366">
            <v>25.99</v>
          </cell>
        </row>
        <row r="2367">
          <cell r="A2367">
            <v>38438</v>
          </cell>
          <cell r="B2367" t="str">
            <v xml:space="preserve">JOELHO PPR, 90 GRAUS, SOLDAVEL, F/F, DN 75 MM, PARA AGUA QUENTE PREDIAL                                                                                                                                                                                                                                                                                                                                                                                                                                   </v>
          </cell>
          <cell r="C2367" t="str">
            <v xml:space="preserve">UN    </v>
          </cell>
          <cell r="D2367">
            <v>75.37</v>
          </cell>
        </row>
        <row r="2368">
          <cell r="A2368">
            <v>38439</v>
          </cell>
          <cell r="B2368" t="str">
            <v xml:space="preserve">JOELHO PPR, 90 GRAUS, SOLDAVEL, F/F, DN 90 MM, PARA AGUA QUENTE PREDIAL                                                                                                                                                                                                                                                                                                                                                                                                                                   </v>
          </cell>
          <cell r="C2368" t="str">
            <v xml:space="preserve">UN    </v>
          </cell>
          <cell r="D2368">
            <v>95.78</v>
          </cell>
        </row>
        <row r="2369">
          <cell r="A2369">
            <v>10836</v>
          </cell>
          <cell r="B2369" t="str">
            <v xml:space="preserve">JOELHO PVC COM VISITA, 90 GRAUS, DN 100 X 50 MM, SERIE NORMAL, PARA ESGOTO PREDIAL                                                                                                                                                                                                                                                                                                                                                                                                                        </v>
          </cell>
          <cell r="C2369" t="str">
            <v xml:space="preserve">UN    </v>
          </cell>
          <cell r="D2369">
            <v>21.23</v>
          </cell>
        </row>
        <row r="2370">
          <cell r="A2370">
            <v>10835</v>
          </cell>
          <cell r="B2370" t="str">
            <v xml:space="preserve">JOELHO PVC, COM BOLSA E ANEL, 90 GRAUS, DN 40 X *38* MM, SERIE NORMAL, PARA ESGOTO PREDIAL                                                                                                                                                                                                                                                                                                                                                                                                                </v>
          </cell>
          <cell r="C2370" t="str">
            <v xml:space="preserve">UN    </v>
          </cell>
          <cell r="D2370">
            <v>5.92</v>
          </cell>
        </row>
        <row r="2371">
          <cell r="A2371">
            <v>3475</v>
          </cell>
          <cell r="B2371" t="str">
            <v xml:space="preserve">JOELHO PVC, ROSCAVEL, 45 GRAUS, 1/2", COR BRANCA, PARA AGUA FRIA PREDIAL                                                                                                                                                                                                                                                                                                                                                                                                                                  </v>
          </cell>
          <cell r="C2371" t="str">
            <v xml:space="preserve">UN    </v>
          </cell>
          <cell r="D2371">
            <v>4.83</v>
          </cell>
        </row>
        <row r="2372">
          <cell r="A2372">
            <v>3485</v>
          </cell>
          <cell r="B2372" t="str">
            <v xml:space="preserve">JOELHO PVC, ROSCAVEL, 45 GRAUS, 1", COR BRANCA, PARA AGUA FRIA PREDIAL                                                                                                                                                                                                                                                                                                                                                                                                                                    </v>
          </cell>
          <cell r="C2372" t="str">
            <v xml:space="preserve">UN    </v>
          </cell>
          <cell r="D2372">
            <v>13.34</v>
          </cell>
        </row>
        <row r="2373">
          <cell r="A2373">
            <v>3534</v>
          </cell>
          <cell r="B2373" t="str">
            <v xml:space="preserve">JOELHO PVC, ROSCAVEL, 45 GRAUS, 3/4", COR BRANCA, PARA AGUA FRIA PREDIAL                                                                                                                                                                                                                                                                                                                                                                                                                                  </v>
          </cell>
          <cell r="C2373" t="str">
            <v xml:space="preserve">UN    </v>
          </cell>
          <cell r="D2373">
            <v>7.65</v>
          </cell>
        </row>
        <row r="2374">
          <cell r="A2374">
            <v>3543</v>
          </cell>
          <cell r="B2374" t="str">
            <v xml:space="preserve">JOELHO PVC, ROSCAVEL, 90 GRAUS, 1/2", COR BRANCA, PARA AGUA FRIA PREDIAL                                                                                                                                                                                                                                                                                                                                                                                                                                  </v>
          </cell>
          <cell r="C2374" t="str">
            <v xml:space="preserve">UN    </v>
          </cell>
          <cell r="D2374">
            <v>1.77</v>
          </cell>
        </row>
        <row r="2375">
          <cell r="A2375">
            <v>3482</v>
          </cell>
          <cell r="B2375" t="str">
            <v xml:space="preserve">JOELHO PVC, ROSCAVEL, 90 GRAUS, 1", COR BRANCA, PARA AGUA FRIA PREDIAL                                                                                                                                                                                                                                                                                                                                                                                                                                    </v>
          </cell>
          <cell r="C2375" t="str">
            <v xml:space="preserve">UN    </v>
          </cell>
          <cell r="D2375">
            <v>5.47</v>
          </cell>
        </row>
        <row r="2376">
          <cell r="A2376">
            <v>3505</v>
          </cell>
          <cell r="B2376" t="str">
            <v xml:space="preserve">JOELHO PVC, ROSCAVEL, 90 GRAUS, 3/4", COR BRANCA, PARA AGUA FRIA PREDIAL                                                                                                                                                                                                                                                                                                                                                                                                                                  </v>
          </cell>
          <cell r="C2376" t="str">
            <v xml:space="preserve">UN    </v>
          </cell>
          <cell r="D2376">
            <v>2.64</v>
          </cell>
        </row>
        <row r="2377">
          <cell r="A2377">
            <v>3521</v>
          </cell>
          <cell r="B2377" t="str">
            <v xml:space="preserve">JOELHO PVC, SOLDAVEL COM ROSCA, 90 GRAUS, 20 MM X 1/2", COR MARROM, PARA AGUA FRIA PREDIAL                                                                                                                                                                                                                                                                                                                                                                                                                </v>
          </cell>
          <cell r="C2377" t="str">
            <v xml:space="preserve">UN    </v>
          </cell>
          <cell r="D2377">
            <v>1.99</v>
          </cell>
        </row>
        <row r="2378">
          <cell r="A2378">
            <v>3531</v>
          </cell>
          <cell r="B2378" t="str">
            <v xml:space="preserve">JOELHO PVC, SOLDAVEL COM ROSCA, 90 GRAUS, 25 MM X 1/2", COR MARROM, PARA AGUA FRIA PREDIAL                                                                                                                                                                                                                                                                                                                                                                                                                </v>
          </cell>
          <cell r="C2378" t="str">
            <v xml:space="preserve">UN    </v>
          </cell>
          <cell r="D2378">
            <v>3.79</v>
          </cell>
        </row>
        <row r="2379">
          <cell r="A2379">
            <v>3522</v>
          </cell>
          <cell r="B2379" t="str">
            <v xml:space="preserve">JOELHO PVC, SOLDAVEL COM ROSCA, 90 GRAUS, 25 MM X 3/4", COR MARROM, PARA AGUA FRIA PREDIAL                                                                                                                                                                                                                                                                                                                                                                                                                </v>
          </cell>
          <cell r="C2379" t="str">
            <v xml:space="preserve">UN    </v>
          </cell>
          <cell r="D2379">
            <v>2.44</v>
          </cell>
        </row>
        <row r="2380">
          <cell r="A2380">
            <v>3527</v>
          </cell>
          <cell r="B2380" t="str">
            <v xml:space="preserve">JOELHO PVC, SOLDAVEL COM ROSCA, 90 GRAUS, 32 MM X 3/4", COR MARROM, PARA AGUA FRIA PREDIAL                                                                                                                                                                                                                                                                                                                                                                                                                </v>
          </cell>
          <cell r="C2380" t="str">
            <v xml:space="preserve">UN    </v>
          </cell>
          <cell r="D2380">
            <v>12.85</v>
          </cell>
        </row>
        <row r="2381">
          <cell r="A2381">
            <v>3516</v>
          </cell>
          <cell r="B2381" t="str">
            <v xml:space="preserve">JOELHO PVC, SOLDAVEL, BB, 45 GRAUS, DN 40 MM, PARA ESGOTO PREDIAL                                                                                                                                                                                                                                                                                                                                                                                                                                         </v>
          </cell>
          <cell r="C2381" t="str">
            <v xml:space="preserve">UN    </v>
          </cell>
          <cell r="D2381">
            <v>2.4500000000000002</v>
          </cell>
        </row>
        <row r="2382">
          <cell r="A2382">
            <v>3517</v>
          </cell>
          <cell r="B2382" t="str">
            <v xml:space="preserve">JOELHO PVC, SOLDAVEL, BB, 90 GRAUS, SEM ANEL, DN 40 MM, PARA ESGOTO PREDIAL SECUNDARIO                                                                                                                                                                                                                                                                                                                                                                                                                    </v>
          </cell>
          <cell r="C2382" t="str">
            <v xml:space="preserve">UN    </v>
          </cell>
          <cell r="D2382">
            <v>2.21</v>
          </cell>
        </row>
        <row r="2383">
          <cell r="A2383">
            <v>3515</v>
          </cell>
          <cell r="B2383" t="str">
            <v xml:space="preserve">JOELHO PVC, SOLDAVEL, COM BUCHA DE LATAO, 90 GRAUS, 20 MM X 1/2", PARA AGUA FRIA PREDIAL                                                                                                                                                                                                                                                                                                                                                                                                                  </v>
          </cell>
          <cell r="C2383" t="str">
            <v xml:space="preserve">UN    </v>
          </cell>
          <cell r="D2383">
            <v>6.55</v>
          </cell>
        </row>
        <row r="2384">
          <cell r="A2384">
            <v>20147</v>
          </cell>
          <cell r="B2384" t="str">
            <v xml:space="preserve">JOELHO PVC, SOLDAVEL, COM BUCHA DE LATAO, 90 GRAUS, 25 MM X 1/2", PARA AGUA FRIA PREDIAL                                                                                                                                                                                                                                                                                                                                                                                                                  </v>
          </cell>
          <cell r="C2384" t="str">
            <v xml:space="preserve">UN    </v>
          </cell>
          <cell r="D2384">
            <v>5.39</v>
          </cell>
        </row>
        <row r="2385">
          <cell r="A2385">
            <v>3524</v>
          </cell>
          <cell r="B2385" t="str">
            <v xml:space="preserve">JOELHO PVC, SOLDAVEL, COM BUCHA DE LATAO, 90 GRAUS, 25 MM X 3/4", PARA AGUA FRIA PREDIAL                                                                                                                                                                                                                                                                                                                                                                                                                  </v>
          </cell>
          <cell r="C2385" t="str">
            <v xml:space="preserve">UN    </v>
          </cell>
          <cell r="D2385">
            <v>8.11</v>
          </cell>
        </row>
        <row r="2386">
          <cell r="A2386">
            <v>3532</v>
          </cell>
          <cell r="B2386" t="str">
            <v xml:space="preserve">JOELHO PVC, SOLDAVEL, COM BUCHA DE LATAO, 90 GRAUS, 32 MM X 3/4", PARA AGUA FRIA PREDIAL                                                                                                                                                                                                                                                                                                                                                                                                                  </v>
          </cell>
          <cell r="C2386" t="str">
            <v xml:space="preserve">UN    </v>
          </cell>
          <cell r="D2386">
            <v>18.75</v>
          </cell>
        </row>
        <row r="2387">
          <cell r="A2387">
            <v>3528</v>
          </cell>
          <cell r="B2387" t="str">
            <v xml:space="preserve">JOELHO PVC, SOLDAVEL, PB, 45 GRAUS, DN 100 MM, PARA ESGOTO PREDIAL                                                                                                                                                                                                                                                                                                                                                                                                                                        </v>
          </cell>
          <cell r="C2387" t="str">
            <v xml:space="preserve">UN    </v>
          </cell>
          <cell r="D2387">
            <v>9.56</v>
          </cell>
        </row>
        <row r="2388">
          <cell r="A2388">
            <v>37952</v>
          </cell>
          <cell r="B2388" t="str">
            <v xml:space="preserve">JOELHO PVC, SOLDAVEL, PB, 45 GRAUS, DN 150 MM, PARA ESGOTO PREDIAL                                                                                                                                                                                                                                                                                                                                                                                                                                        </v>
          </cell>
          <cell r="C2388" t="str">
            <v xml:space="preserve">UN    </v>
          </cell>
          <cell r="D2388">
            <v>68.489999999999995</v>
          </cell>
        </row>
        <row r="2389">
          <cell r="A2389">
            <v>37951</v>
          </cell>
          <cell r="B2389" t="str">
            <v xml:space="preserve">JOELHO PVC, SOLDAVEL, PB, 45 GRAUS, DN 40 MM, PARA ESGOTO PREDIAL                                                                                                                                                                                                                                                                                                                                                                                                                                         </v>
          </cell>
          <cell r="C2389" t="str">
            <v xml:space="preserve">UN    </v>
          </cell>
          <cell r="D2389">
            <v>2.57</v>
          </cell>
        </row>
        <row r="2390">
          <cell r="A2390">
            <v>3518</v>
          </cell>
          <cell r="B2390" t="str">
            <v xml:space="preserve">JOELHO PVC, SOLDAVEL, PB, 45 GRAUS, DN 50 MM, PARA ESGOTO PREDIAL                                                                                                                                                                                                                                                                                                                                                                                                                                         </v>
          </cell>
          <cell r="C2390" t="str">
            <v xml:space="preserve">UN    </v>
          </cell>
          <cell r="D2390">
            <v>3.96</v>
          </cell>
        </row>
        <row r="2391">
          <cell r="A2391">
            <v>3519</v>
          </cell>
          <cell r="B2391" t="str">
            <v xml:space="preserve">JOELHO PVC, SOLDAVEL, PB, 45 GRAUS, DN 75 MM, PARA ESGOTO PREDIAL                                                                                                                                                                                                                                                                                                                                                                                                                                         </v>
          </cell>
          <cell r="C2391" t="str">
            <v xml:space="preserve">UN    </v>
          </cell>
          <cell r="D2391">
            <v>8.2899999999999991</v>
          </cell>
        </row>
        <row r="2392">
          <cell r="A2392">
            <v>3520</v>
          </cell>
          <cell r="B2392" t="str">
            <v xml:space="preserve">JOELHO PVC, SOLDAVEL, PB, 90 GRAUS, DN 100 MM, PARA ESGOTO PREDIAL                                                                                                                                                                                                                                                                                                                                                                                                                                        </v>
          </cell>
          <cell r="C2392" t="str">
            <v xml:space="preserve">UN    </v>
          </cell>
          <cell r="D2392">
            <v>8.69</v>
          </cell>
        </row>
        <row r="2393">
          <cell r="A2393">
            <v>37950</v>
          </cell>
          <cell r="B2393" t="str">
            <v xml:space="preserve">JOELHO PVC, SOLDAVEL, PB, 90 GRAUS, DN 150 MM, PARA ESGOTO PREDIAL                                                                                                                                                                                                                                                                                                                                                                                                                                        </v>
          </cell>
          <cell r="C2393" t="str">
            <v xml:space="preserve">UN    </v>
          </cell>
          <cell r="D2393">
            <v>63.05</v>
          </cell>
        </row>
        <row r="2394">
          <cell r="A2394">
            <v>37949</v>
          </cell>
          <cell r="B2394" t="str">
            <v xml:space="preserve">JOELHO PVC, SOLDAVEL, PB, 90 GRAUS, DN 40 MM, PARA ESGOTO PREDIAL                                                                                                                                                                                                                                                                                                                                                                                                                                         </v>
          </cell>
          <cell r="C2394" t="str">
            <v xml:space="preserve">UN    </v>
          </cell>
          <cell r="D2394">
            <v>2.3199999999999998</v>
          </cell>
        </row>
        <row r="2395">
          <cell r="A2395">
            <v>3526</v>
          </cell>
          <cell r="B2395" t="str">
            <v xml:space="preserve">JOELHO PVC, SOLDAVEL, PB, 90 GRAUS, DN 50 MM, PARA ESGOTO PREDIAL                                                                                                                                                                                                                                                                                                                                                                                                                                         </v>
          </cell>
          <cell r="C2395" t="str">
            <v xml:space="preserve">UN    </v>
          </cell>
          <cell r="D2395">
            <v>3.2</v>
          </cell>
        </row>
        <row r="2396">
          <cell r="A2396">
            <v>3509</v>
          </cell>
          <cell r="B2396" t="str">
            <v xml:space="preserve">JOELHO PVC, SOLDAVEL, PB, 90 GRAUS, DN 75 MM, PARA ESGOTO PREDIAL                                                                                                                                                                                                                                                                                                                                                                                                                                         </v>
          </cell>
          <cell r="C2396" t="str">
            <v xml:space="preserve">UN    </v>
          </cell>
          <cell r="D2396">
            <v>7.27</v>
          </cell>
        </row>
        <row r="2397">
          <cell r="A2397">
            <v>3530</v>
          </cell>
          <cell r="B2397" t="str">
            <v xml:space="preserve">JOELHO PVC, SOLDAVEL, 90 GRAUS, 110 MM, COR MARROM, PARA AGUA FRIA PREDIAL                                                                                                                                                                                                                                                                                                                                                                                                                                </v>
          </cell>
          <cell r="C2397" t="str">
            <v xml:space="preserve">UN    </v>
          </cell>
          <cell r="D2397">
            <v>208.16</v>
          </cell>
        </row>
        <row r="2398">
          <cell r="A2398">
            <v>3542</v>
          </cell>
          <cell r="B2398" t="str">
            <v xml:space="preserve">JOELHO PVC, SOLDAVEL, 90 GRAUS, 20 MM, COR MARROM, PARA AGUA FRIA PREDIAL                                                                                                                                                                                                                                                                                                                                                                                                                                 </v>
          </cell>
          <cell r="C2398" t="str">
            <v xml:space="preserve">UN    </v>
          </cell>
          <cell r="D2398">
            <v>0.6</v>
          </cell>
        </row>
        <row r="2399">
          <cell r="A2399">
            <v>3529</v>
          </cell>
          <cell r="B2399" t="str">
            <v xml:space="preserve">JOELHO PVC, SOLDAVEL, 90 GRAUS, 25 MM, COR MARROM, PARA AGUA FRIA PREDIAL                                                                                                                                                                                                                                                                                                                                                                                                                                 </v>
          </cell>
          <cell r="C2399" t="str">
            <v xml:space="preserve">UN    </v>
          </cell>
          <cell r="D2399">
            <v>0.73</v>
          </cell>
        </row>
        <row r="2400">
          <cell r="A2400">
            <v>3536</v>
          </cell>
          <cell r="B2400" t="str">
            <v xml:space="preserve">JOELHO PVC, SOLDAVEL, 90 GRAUS, 32 MM, COR MARROM, PARA AGUA FRIA PREDIAL                                                                                                                                                                                                                                                                                                                                                                                                                                 </v>
          </cell>
          <cell r="C2400" t="str">
            <v xml:space="preserve">UN    </v>
          </cell>
          <cell r="D2400">
            <v>2.44</v>
          </cell>
        </row>
        <row r="2401">
          <cell r="A2401">
            <v>3535</v>
          </cell>
          <cell r="B2401" t="str">
            <v xml:space="preserve">JOELHO PVC, SOLDAVEL, 90 GRAUS, 40 MM, COR MARROM, PARA AGUA FRIA PREDIAL                                                                                                                                                                                                                                                                                                                                                                                                                                 </v>
          </cell>
          <cell r="C2401" t="str">
            <v xml:space="preserve">UN    </v>
          </cell>
          <cell r="D2401">
            <v>5.94</v>
          </cell>
        </row>
        <row r="2402">
          <cell r="A2402">
            <v>3540</v>
          </cell>
          <cell r="B2402" t="str">
            <v xml:space="preserve">JOELHO PVC, SOLDAVEL, 90 GRAUS, 50 MM, COR MARROM, PARA AGUA FRIA PREDIAL                                                                                                                                                                                                                                                                                                                                                                                                                                 </v>
          </cell>
          <cell r="C2402" t="str">
            <v xml:space="preserve">UN    </v>
          </cell>
          <cell r="D2402">
            <v>5.03</v>
          </cell>
        </row>
        <row r="2403">
          <cell r="A2403">
            <v>3539</v>
          </cell>
          <cell r="B2403" t="str">
            <v xml:space="preserve">JOELHO PVC, SOLDAVEL, 90 GRAUS, 60 MM, COR MARROM, PARA AGUA FRIA PREDIAL                                                                                                                                                                                                                                                                                                                                                                                                                                 </v>
          </cell>
          <cell r="C2403" t="str">
            <v xml:space="preserve">UN    </v>
          </cell>
          <cell r="D2403">
            <v>29.13</v>
          </cell>
        </row>
        <row r="2404">
          <cell r="A2404">
            <v>3513</v>
          </cell>
          <cell r="B2404" t="str">
            <v xml:space="preserve">JOELHO PVC, SOLDAVEL, 90 GRAUS, 85 MM, COR MARROM, PARA AGUA FRIA PREDIAL                                                                                                                                                                                                                                                                                                                                                                                                                                 </v>
          </cell>
          <cell r="C2404" t="str">
            <v xml:space="preserve">UN    </v>
          </cell>
          <cell r="D2404">
            <v>102.73</v>
          </cell>
        </row>
        <row r="2405">
          <cell r="A2405">
            <v>3510</v>
          </cell>
          <cell r="B2405" t="str">
            <v xml:space="preserve">JOELHO PVC, 90 GRAUS, ROSCAVEL, 1 1/4", COR BRANCA, AGUA FRIA PREDIAL                                                                                                                                                                                                                                                                                                                                                                                                                                     </v>
          </cell>
          <cell r="C2405" t="str">
            <v xml:space="preserve">UN    </v>
          </cell>
          <cell r="D2405">
            <v>12.69</v>
          </cell>
        </row>
        <row r="2406">
          <cell r="A2406">
            <v>38913</v>
          </cell>
          <cell r="B2406" t="str">
            <v xml:space="preserve">JOELHO/COTOVELO 90 GRAUS, METALICO, PARA CONEXAO COM ANEL DESLIZANTE, DN 16 MM, EM TUBO PEX PARA INST. AGUA QUENTE/FRIA                                                                                                                                                                                                                                                                                                                                                                                   </v>
          </cell>
          <cell r="C2406" t="str">
            <v xml:space="preserve">UN    </v>
          </cell>
          <cell r="D2406">
            <v>9.42</v>
          </cell>
        </row>
        <row r="2407">
          <cell r="A2407">
            <v>38914</v>
          </cell>
          <cell r="B2407" t="str">
            <v xml:space="preserve">JOELHO/COTOVELO 90 GRAUS, METALICO, PARA CONEXAO COM ANEL DESLIZANTE, DN 20 MM, EM TUBO PEX PARA INST. AGUA QUENTE/FRIA                                                                                                                                                                                                                                                                                                                                                                                   </v>
          </cell>
          <cell r="C2407" t="str">
            <v xml:space="preserve">UN    </v>
          </cell>
          <cell r="D2407">
            <v>11.57</v>
          </cell>
        </row>
        <row r="2408">
          <cell r="A2408">
            <v>38915</v>
          </cell>
          <cell r="B2408" t="str">
            <v xml:space="preserve">JOELHO/COTOVELO 90 GRAUS, METALICO, PARA CONEXAO COM ANEL DESLIZANTE, DN 25 MM, EM TUBO PEX PARA INST. AGUA QUENTE/FRIA                                                                                                                                                                                                                                                                                                                                                                                   </v>
          </cell>
          <cell r="C2408" t="str">
            <v xml:space="preserve">UN    </v>
          </cell>
          <cell r="D2408">
            <v>22.29</v>
          </cell>
        </row>
        <row r="2409">
          <cell r="A2409">
            <v>38916</v>
          </cell>
          <cell r="B2409" t="str">
            <v xml:space="preserve">JOELHO/COTOVELO 90 GRAUS, METALICO, PARA CONEXAO COM ANEL DESLIZANTE, DN 32 MM, EM TUBO PEX PARA INST. AGUA QUENTE/FRIA                                                                                                                                                                                                                                                                                                                                                                                   </v>
          </cell>
          <cell r="C2409" t="str">
            <v xml:space="preserve">UN    </v>
          </cell>
          <cell r="D2409">
            <v>30.85</v>
          </cell>
        </row>
        <row r="2410">
          <cell r="A2410">
            <v>39300</v>
          </cell>
          <cell r="B2410" t="str">
            <v xml:space="preserve">JOELHO/COTOVELO 90 GRAUS, PLASTICO, PARA CONEXAO COM CRIMPAGEM, DN 16 MM, EM TUBO PEX PARA INST. AGUA QUENTE/FRIA                                                                                                                                                                                                                                                                                                                                                                                         </v>
          </cell>
          <cell r="C2410" t="str">
            <v xml:space="preserve">UN    </v>
          </cell>
          <cell r="D2410">
            <v>8.41</v>
          </cell>
        </row>
        <row r="2411">
          <cell r="A2411">
            <v>39301</v>
          </cell>
          <cell r="B2411" t="str">
            <v xml:space="preserve">JOELHO/COTOVELO 90 GRAUS, PLASTICO, PARA CONEXAO COM CRIMPAGEM, DN 20 MM, EM TUBO PEX PARA INST. AGUA QUENTE/FRIA                                                                                                                                                                                                                                                                                                                                                                                         </v>
          </cell>
          <cell r="C2411" t="str">
            <v xml:space="preserve">UN    </v>
          </cell>
          <cell r="D2411">
            <v>11.26</v>
          </cell>
        </row>
        <row r="2412">
          <cell r="A2412">
            <v>39302</v>
          </cell>
          <cell r="B2412" t="str">
            <v xml:space="preserve">JOELHO/COTOVELO 90 GRAUS, PLASTICO, PARA CONEXAO COM CRIMPAGEM, DN 25 MM, EM TUBO PEX PARA INST. AGUA QUENTE/FRIA                                                                                                                                                                                                                                                                                                                                                                                         </v>
          </cell>
          <cell r="C2412" t="str">
            <v xml:space="preserve">UN    </v>
          </cell>
          <cell r="D2412">
            <v>20.47</v>
          </cell>
        </row>
        <row r="2413">
          <cell r="A2413">
            <v>38923</v>
          </cell>
          <cell r="B2413" t="str">
            <v xml:space="preserve">JOELHO/COTOVELO 90 GRAUS, ROSCA FEMEA TERMINAL, METALICO, PARA CONEXAO COM ANEL DESLIZANTE, DN 16 MM X 1/2", EM TUBO PEX PARA INST. AGUA QUENTE/FRIA                                                                                                                                                                                                                                                                                                                                                      </v>
          </cell>
          <cell r="C2413" t="str">
            <v xml:space="preserve">UN    </v>
          </cell>
          <cell r="D2413">
            <v>10.08</v>
          </cell>
        </row>
        <row r="2414">
          <cell r="A2414">
            <v>38925</v>
          </cell>
          <cell r="B2414" t="str">
            <v xml:space="preserve">JOELHO/COTOVELO 90 GRAUS, ROSCA FEMEA TERMINAL, METALICO, PARA CONEXAO COM ANEL DESLIZANTE, DN 20 MM X 1/2", EM TUBO PEX PARA INST. AGUA QUENTE/FRIA                                                                                                                                                                                                                                                                                                                                                      </v>
          </cell>
          <cell r="C2414" t="str">
            <v xml:space="preserve">UN    </v>
          </cell>
          <cell r="D2414">
            <v>11.7</v>
          </cell>
        </row>
        <row r="2415">
          <cell r="A2415">
            <v>38926</v>
          </cell>
          <cell r="B2415" t="str">
            <v xml:space="preserve">JOELHO/COTOVELO 90 GRAUS, ROSCA FEMEA TERMINAL, METALICO, PARA CONEXAO COM ANEL DESLIZANTE, DN 20 MM X 3/4", EM TUBO PEX PARA INST. AGUA QUENTE/FRIA                                                                                                                                                                                                                                                                                                                                                      </v>
          </cell>
          <cell r="C2415" t="str">
            <v xml:space="preserve">UN    </v>
          </cell>
          <cell r="D2415">
            <v>13.87</v>
          </cell>
        </row>
        <row r="2416">
          <cell r="A2416">
            <v>38927</v>
          </cell>
          <cell r="B2416" t="str">
            <v xml:space="preserve">JOELHO/COTOVELO 90 GRAUS, ROSCA FEMEA TERMINAL, METALICO, PARA CONEXAO COM ANEL DESLIZANTE, DN 25 MM X 3/4", EM TUBO PEX PARA INST. AGUA QUENTE/FRIA                                                                                                                                                                                                                                                                                                                                                      </v>
          </cell>
          <cell r="C2416" t="str">
            <v xml:space="preserve">UN    </v>
          </cell>
          <cell r="D2416">
            <v>17.52</v>
          </cell>
        </row>
        <row r="2417">
          <cell r="A2417">
            <v>39304</v>
          </cell>
          <cell r="B2417" t="str">
            <v xml:space="preserve">JOELHO/COTOVELO 90 GRAUS, ROSCA FEMEA TERMINAL, PLASTICO, PARA CONEXAO COM CRIMPAGEM, DN 16 MM X 1/2", EM TUBO PEX PARA INST. AGUA QUENTE/FRIA                                                                                                                                                                                                                                                                                                                                                            </v>
          </cell>
          <cell r="C2417" t="str">
            <v xml:space="preserve">UN    </v>
          </cell>
          <cell r="D2417">
            <v>9.9499999999999993</v>
          </cell>
        </row>
        <row r="2418">
          <cell r="A2418">
            <v>39305</v>
          </cell>
          <cell r="B2418" t="str">
            <v xml:space="preserve">JOELHO/COTOVELO 90 GRAUS, ROSCA FEMEA TERMINAL, PLASTICO, PARA CONEXAO COM CRIMPAGEM, DN 20 MM X 1/2", EM TUBO PEX PARA INST. AGUA QUENTE/FRIA                                                                                                                                                                                                                                                                                                                                                            </v>
          </cell>
          <cell r="C2418" t="str">
            <v xml:space="preserve">UN    </v>
          </cell>
          <cell r="D2418">
            <v>10.91</v>
          </cell>
        </row>
        <row r="2419">
          <cell r="A2419">
            <v>39306</v>
          </cell>
          <cell r="B2419" t="str">
            <v xml:space="preserve">JOELHO/COTOVELO 90 GRAUS, ROSCA FEMEA TERMINAL, PLASTICO, PARA CONEXAO COM CRIMPAGEM, DN 20 MM X 3/4", EM TUBO PEX PARA INST. AGUA QUENTE/FRIA                                                                                                                                                                                                                                                                                                                                                            </v>
          </cell>
          <cell r="C2419" t="str">
            <v xml:space="preserve">UN    </v>
          </cell>
          <cell r="D2419">
            <v>14.67</v>
          </cell>
        </row>
        <row r="2420">
          <cell r="A2420">
            <v>38928</v>
          </cell>
          <cell r="B2420" t="str">
            <v xml:space="preserve">JOELHO/COTOVELO 90 GRAUS, ROSCA FEMEA TERMINAL, PLASTICO, PARA CONEXAO COM CRIMPAGEM, DN 25 MM X 1/2", EM TUBO PEX PARA INST. AGUA QUENTE/FRIA                                                                                                                                                                                                                                                                                                                                                            </v>
          </cell>
          <cell r="C2420" t="str">
            <v xml:space="preserve">UN    </v>
          </cell>
          <cell r="D2420">
            <v>19.39</v>
          </cell>
        </row>
        <row r="2421">
          <cell r="A2421">
            <v>38941</v>
          </cell>
          <cell r="B2421" t="str">
            <v xml:space="preserve">JOELHO/COTOVELO, ROSCA FEMEA MOVEL, METALICO, PARA CONEXAO COM ANEL DESLIZANTE, DN 20 MM X 3/4", EM TUBO PEX PARA INST. AGUA QUENTE/FRIA                                                                                                                                                                                                                                                                                                                                                                  </v>
          </cell>
          <cell r="C2421" t="str">
            <v xml:space="preserve">UN    </v>
          </cell>
          <cell r="D2421">
            <v>15.2</v>
          </cell>
        </row>
        <row r="2422">
          <cell r="A2422">
            <v>38917</v>
          </cell>
          <cell r="B2422" t="str">
            <v xml:space="preserve">JOELHO/COTOVELO, ROSCA FEMEA, COM BASE FIXA, METALICO, PARA CONEXAO COM ANEL DESLIZANTE, DN 16 MM X 1/2", EM TUBO PEX PARA INST. AGUA QUENTE/FRIA                                                                                                                                                                                                                                                                                                                                                         </v>
          </cell>
          <cell r="C2422" t="str">
            <v xml:space="preserve">UN    </v>
          </cell>
          <cell r="D2422">
            <v>10.84</v>
          </cell>
        </row>
        <row r="2423">
          <cell r="A2423">
            <v>38919</v>
          </cell>
          <cell r="B2423" t="str">
            <v xml:space="preserve">JOELHO/COTOVELO, ROSCA FEMEA, COM BASE FIXA, METALICO, PARA CONEXAO COM ANEL DESLIZANTE, DN 20 MM X 1/2", EM TUBO PEX PARA INST. AGUA QUENTE/FRIA                                                                                                                                                                                                                                                                                                                                                         </v>
          </cell>
          <cell r="C2423" t="str">
            <v xml:space="preserve">UN    </v>
          </cell>
          <cell r="D2423">
            <v>12.72</v>
          </cell>
        </row>
        <row r="2424">
          <cell r="A2424">
            <v>38922</v>
          </cell>
          <cell r="B2424" t="str">
            <v xml:space="preserve">JOELHO/COTOVELO, ROSCA FEMEA, COM BASE FIXA, METALICO, PARA CONEXAO COM ANEL DESLIZANTE, DN 25 MM X 3/4", EM TUBO PEX PARA INST. AGUA QUENTE/FRIA                                                                                                                                                                                                                                                                                                                                                         </v>
          </cell>
          <cell r="C2424" t="str">
            <v xml:space="preserve">UN    </v>
          </cell>
          <cell r="D2424">
            <v>17.07</v>
          </cell>
        </row>
        <row r="2425">
          <cell r="A2425">
            <v>20151</v>
          </cell>
          <cell r="B2425" t="str">
            <v xml:space="preserve">JOELHO, PVC SERIE R, 45 GRAUS, DN 100 MM, PARA ESGOTO PREDIAL                                                                                                                                                                                                                                                                                                                                                                                                                                             </v>
          </cell>
          <cell r="C2425" t="str">
            <v xml:space="preserve">UN    </v>
          </cell>
          <cell r="D2425">
            <v>21.36</v>
          </cell>
        </row>
        <row r="2426">
          <cell r="A2426">
            <v>20152</v>
          </cell>
          <cell r="B2426" t="str">
            <v xml:space="preserve">JOELHO, PVC SERIE R, 45 GRAUS, DN 150 MM, PARA ESGOTO PREDIAL                                                                                                                                                                                                                                                                                                                                                                                                                                             </v>
          </cell>
          <cell r="C2426" t="str">
            <v xml:space="preserve">UN    </v>
          </cell>
          <cell r="D2426">
            <v>77.290000000000006</v>
          </cell>
        </row>
        <row r="2427">
          <cell r="A2427">
            <v>20148</v>
          </cell>
          <cell r="B2427" t="str">
            <v xml:space="preserve">JOELHO, PVC SERIE R, 45 GRAUS, DN 40 MM, PARA ESGOTO PREDIAL                                                                                                                                                                                                                                                                                                                                                                                                                                              </v>
          </cell>
          <cell r="C2427" t="str">
            <v xml:space="preserve">UN    </v>
          </cell>
          <cell r="D2427">
            <v>4.2</v>
          </cell>
        </row>
        <row r="2428">
          <cell r="A2428">
            <v>20149</v>
          </cell>
          <cell r="B2428" t="str">
            <v xml:space="preserve">JOELHO, PVC SERIE R, 45 GRAUS, DN 50 MM, PARA ESGOTO PREDIAL                                                                                                                                                                                                                                                                                                                                                                                                                                              </v>
          </cell>
          <cell r="C2428" t="str">
            <v xml:space="preserve">UN    </v>
          </cell>
          <cell r="D2428">
            <v>7.01</v>
          </cell>
        </row>
        <row r="2429">
          <cell r="A2429">
            <v>20150</v>
          </cell>
          <cell r="B2429" t="str">
            <v xml:space="preserve">JOELHO, PVC SERIE R, 45 GRAUS, DN 75 MM, PARA ESGOTO PREDIAL                                                                                                                                                                                                                                                                                                                                                                                                                                              </v>
          </cell>
          <cell r="C2429" t="str">
            <v xml:space="preserve">UN    </v>
          </cell>
          <cell r="D2429">
            <v>18.079999999999998</v>
          </cell>
        </row>
        <row r="2430">
          <cell r="A2430">
            <v>20157</v>
          </cell>
          <cell r="B2430" t="str">
            <v xml:space="preserve">JOELHO, PVC SERIE R, 90 GRAUS, DN 100 MM, PARA ESGOTO PREDIAL                                                                                                                                                                                                                                                                                                                                                                                                                                             </v>
          </cell>
          <cell r="C2430" t="str">
            <v xml:space="preserve">UN    </v>
          </cell>
          <cell r="D2430">
            <v>20.29</v>
          </cell>
        </row>
        <row r="2431">
          <cell r="A2431">
            <v>20158</v>
          </cell>
          <cell r="B2431" t="str">
            <v xml:space="preserve">JOELHO, PVC SERIE R, 90 GRAUS, DN 150 MM, PARA ESGOTO PREDIAL                                                                                                                                                                                                                                                                                                                                                                                                                                             </v>
          </cell>
          <cell r="C2431" t="str">
            <v xml:space="preserve">UN    </v>
          </cell>
          <cell r="D2431">
            <v>80.569999999999993</v>
          </cell>
        </row>
        <row r="2432">
          <cell r="A2432">
            <v>20154</v>
          </cell>
          <cell r="B2432" t="str">
            <v xml:space="preserve">JOELHO, PVC SERIE R, 90 GRAUS, DN 40 MM, PARA ESGOTO PREDIAL                                                                                                                                                                                                                                                                                                                                                                                                                                              </v>
          </cell>
          <cell r="C2432" t="str">
            <v xml:space="preserve">UN    </v>
          </cell>
          <cell r="D2432">
            <v>4.1100000000000003</v>
          </cell>
        </row>
        <row r="2433">
          <cell r="A2433">
            <v>20155</v>
          </cell>
          <cell r="B2433" t="str">
            <v xml:space="preserve">JOELHO, PVC SERIE R, 90 GRAUS, DN 50 MM, PARA ESGOTO PREDIAL                                                                                                                                                                                                                                                                                                                                                                                                                                              </v>
          </cell>
          <cell r="C2433" t="str">
            <v xml:space="preserve">UN    </v>
          </cell>
          <cell r="D2433">
            <v>6.26</v>
          </cell>
        </row>
        <row r="2434">
          <cell r="A2434">
            <v>20156</v>
          </cell>
          <cell r="B2434" t="str">
            <v xml:space="preserve">JOELHO, PVC SERIE R, 90 GRAUS, DN 75 MM, PARA ESGOTO PREDIAL                                                                                                                                                                                                                                                                                                                                                                                                                                              </v>
          </cell>
          <cell r="C2434" t="str">
            <v xml:space="preserve">UN    </v>
          </cell>
          <cell r="D2434">
            <v>17.600000000000001</v>
          </cell>
        </row>
        <row r="2435">
          <cell r="A2435">
            <v>3499</v>
          </cell>
          <cell r="B2435" t="str">
            <v xml:space="preserve">JOELHO, PVC SOLDAVEL, 45 GRAUS, 20 MM, COR MARROM, PARA AGUA FRIA PREDIAL                                                                                                                                                                                                                                                                                                                                                                                                                                 </v>
          </cell>
          <cell r="C2435" t="str">
            <v xml:space="preserve">UN    </v>
          </cell>
          <cell r="D2435">
            <v>1.1399999999999999</v>
          </cell>
        </row>
        <row r="2436">
          <cell r="A2436">
            <v>3500</v>
          </cell>
          <cell r="B2436" t="str">
            <v xml:space="preserve">JOELHO, PVC SOLDAVEL, 45 GRAUS, 25 MM, COR MARROM, PARA AGUA FRIA PREDIAL                                                                                                                                                                                                                                                                                                                                                                                                                                 </v>
          </cell>
          <cell r="C2436" t="str">
            <v xml:space="preserve">UN    </v>
          </cell>
          <cell r="D2436">
            <v>1.51</v>
          </cell>
        </row>
        <row r="2437">
          <cell r="A2437">
            <v>3501</v>
          </cell>
          <cell r="B2437" t="str">
            <v xml:space="preserve">JOELHO, PVC SOLDAVEL, 45 GRAUS, 32 MM, COR MARROM, PARA AGUA FRIA PREDIAL                                                                                                                                                                                                                                                                                                                                                                                                                                 </v>
          </cell>
          <cell r="C2437" t="str">
            <v xml:space="preserve">UN    </v>
          </cell>
          <cell r="D2437">
            <v>4.17</v>
          </cell>
        </row>
        <row r="2438">
          <cell r="A2438">
            <v>3502</v>
          </cell>
          <cell r="B2438" t="str">
            <v xml:space="preserve">JOELHO, PVC SOLDAVEL, 45 GRAUS, 40 MM, COR MARROM, PARA AGUA FRIA PREDIAL                                                                                                                                                                                                                                                                                                                                                                                                                                 </v>
          </cell>
          <cell r="C2438" t="str">
            <v xml:space="preserve">UN    </v>
          </cell>
          <cell r="D2438">
            <v>6</v>
          </cell>
        </row>
        <row r="2439">
          <cell r="A2439">
            <v>3503</v>
          </cell>
          <cell r="B2439" t="str">
            <v xml:space="preserve">JOELHO, PVC SOLDAVEL, 45 GRAUS, 50 MM, COR MARROM, PARA AGUA FRIA PREDIAL                                                                                                                                                                                                                                                                                                                                                                                                                                 </v>
          </cell>
          <cell r="C2439" t="str">
            <v xml:space="preserve">UN    </v>
          </cell>
          <cell r="D2439">
            <v>7.53</v>
          </cell>
        </row>
        <row r="2440">
          <cell r="A2440">
            <v>3477</v>
          </cell>
          <cell r="B2440" t="str">
            <v xml:space="preserve">JOELHO, PVC SOLDAVEL, 45 GRAUS, 60 MM, COR MARROM, PARA AGUA FRIA PREDIAL                                                                                                                                                                                                                                                                                                                                                                                                                                 </v>
          </cell>
          <cell r="C2440" t="str">
            <v xml:space="preserve">UN    </v>
          </cell>
          <cell r="D2440">
            <v>27.38</v>
          </cell>
        </row>
        <row r="2441">
          <cell r="A2441">
            <v>3478</v>
          </cell>
          <cell r="B2441" t="str">
            <v xml:space="preserve">JOELHO, PVC SOLDAVEL, 45 GRAUS, 75 MM, COR MARROM, PARA AGUA FRIA PREDIAL                                                                                                                                                                                                                                                                                                                                                                                                                                 </v>
          </cell>
          <cell r="C2441" t="str">
            <v xml:space="preserve">UN    </v>
          </cell>
          <cell r="D2441">
            <v>65.64</v>
          </cell>
        </row>
        <row r="2442">
          <cell r="A2442">
            <v>3525</v>
          </cell>
          <cell r="B2442" t="str">
            <v xml:space="preserve">JOELHO, PVC SOLDAVEL, 45 GRAUS, 85 MM, COR MARROM, PARA AGUA FRIA PREDIAL                                                                                                                                                                                                                                                                                                                                                                                                                                 </v>
          </cell>
          <cell r="C2442" t="str">
            <v xml:space="preserve">UN    </v>
          </cell>
          <cell r="D2442">
            <v>81.010000000000005</v>
          </cell>
        </row>
        <row r="2443">
          <cell r="A2443">
            <v>3511</v>
          </cell>
          <cell r="B2443" t="str">
            <v xml:space="preserve">JOELHO, PVC SOLDAVEL, 90 GRAUS, 75 MM, COR MARROM, PARA AGUA FRIA PREDIAL                                                                                                                                                                                                                                                                                                                                                                                                                                 </v>
          </cell>
          <cell r="C2443" t="str">
            <v xml:space="preserve">UN    </v>
          </cell>
          <cell r="D2443">
            <v>85.92</v>
          </cell>
        </row>
        <row r="2444">
          <cell r="A2444">
            <v>12032</v>
          </cell>
          <cell r="B2444" t="str">
            <v xml:space="preserve">JOGO DE TRANQUETA E ROSETA QUADRADA DE SOBREPOR SEM FUROS, EM LATAO CROMADO, *50 X 50* MM, PARA FECHADURA DE PORTA DE BANHEIRO                                                                                                                                                                                                                                                                                                                                                                            </v>
          </cell>
          <cell r="C2444" t="str">
            <v xml:space="preserve">JG    </v>
          </cell>
          <cell r="D2444">
            <v>54.4</v>
          </cell>
        </row>
        <row r="2445">
          <cell r="A2445">
            <v>12030</v>
          </cell>
          <cell r="B2445" t="str">
            <v xml:space="preserve">JOGO DE TRANQUETA E ROSETA REDONDA DE SOBREPOR SEM FUROS, EM LATAO CROMADO, DIAMETRO *50* MM, PARA FECHADURA DE PORTA DE BANHEIRO                                                                                                                                                                                                                                                                                                                                                                         </v>
          </cell>
          <cell r="C2445" t="str">
            <v xml:space="preserve">JG    </v>
          </cell>
          <cell r="D2445">
            <v>51.11</v>
          </cell>
        </row>
        <row r="2446">
          <cell r="A2446">
            <v>10908</v>
          </cell>
          <cell r="B2446" t="str">
            <v xml:space="preserve">JUNCAO DE REDUCAO INVERTIDA, PVC SOLDAVEL, 100 X 50 MM, SERIE NORMAL PARA ESGOTO PREDIAL                                                                                                                                                                                                                                                                                                                                                                                                                  </v>
          </cell>
          <cell r="C2446" t="str">
            <v xml:space="preserve">UN    </v>
          </cell>
          <cell r="D2446">
            <v>19.940000000000001</v>
          </cell>
        </row>
        <row r="2447">
          <cell r="A2447">
            <v>10909</v>
          </cell>
          <cell r="B2447" t="str">
            <v xml:space="preserve">JUNCAO DE REDUCAO INVERTIDA, PVC SOLDAVEL, 100 X 75 MM, SERIE NORMAL PARA ESGOTO PREDIAL                                                                                                                                                                                                                                                                                                                                                                                                                  </v>
          </cell>
          <cell r="C2447" t="str">
            <v xml:space="preserve">UN    </v>
          </cell>
          <cell r="D2447">
            <v>23.2</v>
          </cell>
        </row>
        <row r="2448">
          <cell r="A2448">
            <v>3669</v>
          </cell>
          <cell r="B2448" t="str">
            <v xml:space="preserve">JUNCAO DE REDUCAO INVERTIDA, PVC SOLDAVEL, 75 X 50 MM, SERIE NORMAL PARA ESGOTO PREDIAL                                                                                                                                                                                                                                                                                                                                                                                                                   </v>
          </cell>
          <cell r="C2448" t="str">
            <v xml:space="preserve">UN    </v>
          </cell>
          <cell r="D2448">
            <v>14.25</v>
          </cell>
        </row>
        <row r="2449">
          <cell r="A2449">
            <v>20139</v>
          </cell>
          <cell r="B2449" t="str">
            <v xml:space="preserve">JUNCAO DUPLA, PVC SERIE R, DN 100 X 100 X 100 MM, PARA ESGOTO PREDIAL                                                                                                                                                                                                                                                                                                                                                                                                                                     </v>
          </cell>
          <cell r="C2449" t="str">
            <v xml:space="preserve">UN    </v>
          </cell>
          <cell r="D2449">
            <v>122.57</v>
          </cell>
        </row>
        <row r="2450">
          <cell r="A2450">
            <v>3668</v>
          </cell>
          <cell r="B2450" t="str">
            <v xml:space="preserve">JUNCAO DUPLA, PVC SOLDAVEL, DN 100 X 100 X 100 MM , SERIE NORMAL PARA ESGOTO PREDIAL                                                                                                                                                                                                                                                                                                                                                                                                                      </v>
          </cell>
          <cell r="C2450" t="str">
            <v xml:space="preserve">UN    </v>
          </cell>
          <cell r="D2450">
            <v>43.78</v>
          </cell>
        </row>
        <row r="2451">
          <cell r="A2451">
            <v>10911</v>
          </cell>
          <cell r="B2451" t="str">
            <v xml:space="preserve">JUNCAO INVERTIDA, PVC SOLDAVEL, 75 X 75 MM, SERIE NORMAL PARA ESGOTO PREDIAL                                                                                                                                                                                                                                                                                                                                                                                                                              </v>
          </cell>
          <cell r="C2451" t="str">
            <v xml:space="preserve">UN    </v>
          </cell>
          <cell r="D2451">
            <v>19.190000000000001</v>
          </cell>
        </row>
        <row r="2452">
          <cell r="A2452">
            <v>3659</v>
          </cell>
          <cell r="B2452" t="str">
            <v xml:space="preserve">JUNCAO SIMPLES DE REDUCAO, PVC, DN 100 X 50 MM, SERIE NORMAL PARA ESGOTO PREDIAL                                                                                                                                                                                                                                                                                                                                                                                                                          </v>
          </cell>
          <cell r="C2452" t="str">
            <v xml:space="preserve">UN    </v>
          </cell>
          <cell r="D2452">
            <v>19.559999999999999</v>
          </cell>
        </row>
        <row r="2453">
          <cell r="A2453">
            <v>3660</v>
          </cell>
          <cell r="B2453" t="str">
            <v xml:space="preserve">JUNCAO SIMPLES DE REDUCAO, PVC, DN 100 X 75 MM, SERIE NORMAL PARA ESGOTO PREDIAL                                                                                                                                                                                                                                                                                                                                                                                                                          </v>
          </cell>
          <cell r="C2453" t="str">
            <v xml:space="preserve">UN    </v>
          </cell>
          <cell r="D2453">
            <v>25.29</v>
          </cell>
        </row>
        <row r="2454">
          <cell r="A2454">
            <v>20144</v>
          </cell>
          <cell r="B2454" t="str">
            <v xml:space="preserve">JUNCAO SIMPLES, PVC SERIE R, DN 100 X 100 MM, PARA ESGOTO PREDIAL                                                                                                                                                                                                                                                                                                                                                                                                                                         </v>
          </cell>
          <cell r="C2454" t="str">
            <v xml:space="preserve">UN    </v>
          </cell>
          <cell r="D2454">
            <v>56.63</v>
          </cell>
        </row>
        <row r="2455">
          <cell r="A2455">
            <v>20143</v>
          </cell>
          <cell r="B2455" t="str">
            <v xml:space="preserve">JUNCAO SIMPLES, PVC SERIE R, DN 100 X 75 MM, PARA ESGOTO PREDIAL                                                                                                                                                                                                                                                                                                                                                                                                                                          </v>
          </cell>
          <cell r="C2455" t="str">
            <v xml:space="preserve">UN    </v>
          </cell>
          <cell r="D2455">
            <v>72.459999999999994</v>
          </cell>
        </row>
        <row r="2456">
          <cell r="A2456">
            <v>20145</v>
          </cell>
          <cell r="B2456" t="str">
            <v xml:space="preserve">JUNCAO SIMPLES, PVC SERIE R, DN 150 X 100 MM, PARA ESGOTO PREDIAL                                                                                                                                                                                                                                                                                                                                                                                                                                         </v>
          </cell>
          <cell r="C2456" t="str">
            <v xml:space="preserve">UN    </v>
          </cell>
          <cell r="D2456">
            <v>139.77000000000001</v>
          </cell>
        </row>
        <row r="2457">
          <cell r="A2457">
            <v>20146</v>
          </cell>
          <cell r="B2457" t="str">
            <v xml:space="preserve">JUNCAO SIMPLES, PVC SERIE R, DN 150 X 150 MM, PARA ESGOTO PREDIAL                                                                                                                                                                                                                                                                                                                                                                                                                                         </v>
          </cell>
          <cell r="C2457" t="str">
            <v xml:space="preserve">UN    </v>
          </cell>
          <cell r="D2457">
            <v>191.06</v>
          </cell>
        </row>
        <row r="2458">
          <cell r="A2458">
            <v>20140</v>
          </cell>
          <cell r="B2458" t="str">
            <v xml:space="preserve">JUNCAO SIMPLES, PVC SERIE R, DN 40 X 40 MM, PARA ESGOTO PREDIAL                                                                                                                                                                                                                                                                                                                                                                                                                                           </v>
          </cell>
          <cell r="C2458" t="str">
            <v xml:space="preserve">UN    </v>
          </cell>
          <cell r="D2458">
            <v>8.9600000000000009</v>
          </cell>
        </row>
        <row r="2459">
          <cell r="A2459">
            <v>20141</v>
          </cell>
          <cell r="B2459" t="str">
            <v xml:space="preserve">JUNCAO SIMPLES, PVC SERIE R, DN 50 X 50 MM, PARA ESGOTO PREDIAL                                                                                                                                                                                                                                                                                                                                                                                                                                           </v>
          </cell>
          <cell r="C2459" t="str">
            <v xml:space="preserve">UN    </v>
          </cell>
          <cell r="D2459">
            <v>21.95</v>
          </cell>
        </row>
        <row r="2460">
          <cell r="A2460">
            <v>20142</v>
          </cell>
          <cell r="B2460" t="str">
            <v xml:space="preserve">JUNCAO SIMPLES, PVC SERIE R, DN 75 X 75 MM, PARA ESGOTO PREDIAL                                                                                                                                                                                                                                                                                                                                                                                                                                           </v>
          </cell>
          <cell r="C2460" t="str">
            <v xml:space="preserve">UN    </v>
          </cell>
          <cell r="D2460">
            <v>38.619999999999997</v>
          </cell>
        </row>
        <row r="2461">
          <cell r="A2461">
            <v>3670</v>
          </cell>
          <cell r="B2461" t="str">
            <v xml:space="preserve">JUNCAO SIMPLES, PVC, 45 GRAUS, DN 100 X 100 MM, SERIE NORMAL PARA ESGOTO PREDIAL                                                                                                                                                                                                                                                                                                                                                                                                                          </v>
          </cell>
          <cell r="C2461" t="str">
            <v xml:space="preserve">UN    </v>
          </cell>
          <cell r="D2461">
            <v>25.11</v>
          </cell>
        </row>
        <row r="2462">
          <cell r="A2462">
            <v>3666</v>
          </cell>
          <cell r="B2462" t="str">
            <v xml:space="preserve">JUNCAO SIMPLES, PVC, 45 GRAUS, DN 40 X 40 MM, SERIE NORMAL PARA ESGOTO PREDIAL                                                                                                                                                                                                                                                                                                                                                                                                                            </v>
          </cell>
          <cell r="C2462" t="str">
            <v xml:space="preserve">UN    </v>
          </cell>
          <cell r="D2462">
            <v>3.95</v>
          </cell>
        </row>
        <row r="2463">
          <cell r="A2463">
            <v>3662</v>
          </cell>
          <cell r="B2463" t="str">
            <v xml:space="preserve">JUNCAO SIMPLES, PVC, 45 GRAUS, DN 50 X 50 MM, SERIE NORMAL PARA ESGOTO PREDIAL                                                                                                                                                                                                                                                                                                                                                                                                                            </v>
          </cell>
          <cell r="C2463" t="str">
            <v xml:space="preserve">UN    </v>
          </cell>
          <cell r="D2463">
            <v>10.3</v>
          </cell>
        </row>
        <row r="2464">
          <cell r="A2464">
            <v>3658</v>
          </cell>
          <cell r="B2464" t="str">
            <v xml:space="preserve">JUNCAO SIMPLES, PVC, 45 GRAUS, DN 75 X 75 MM, SERIE NORMAL PARA ESGOTO PREDIAL                                                                                                                                                                                                                                                                                                                                                                                                                            </v>
          </cell>
          <cell r="C2464" t="str">
            <v xml:space="preserve">UN    </v>
          </cell>
          <cell r="D2464">
            <v>19.52</v>
          </cell>
        </row>
        <row r="2465">
          <cell r="A2465">
            <v>14157</v>
          </cell>
          <cell r="B2465" t="str">
            <v xml:space="preserve">JUNCAO 2 GARRAS PARA FITA PERFURADA                                                                                                                                                                                                                                                                                                                                                                                                                                                                       </v>
          </cell>
          <cell r="C2465" t="str">
            <v xml:space="preserve">UN    </v>
          </cell>
          <cell r="D2465">
            <v>1.27</v>
          </cell>
        </row>
        <row r="2466">
          <cell r="A2466">
            <v>42696</v>
          </cell>
          <cell r="B2466" t="str">
            <v xml:space="preserve">JUNCAO, PVC, 45 GRAUS, JE, BBB, DN 150 MM, PARA TUBO CORRUGADO E/OU LISO, REDE COLETORA DE ESGOTO                                                                                                                                                                                                                                                                                                                                                                                                         </v>
          </cell>
          <cell r="C2466" t="str">
            <v xml:space="preserve">UN    </v>
          </cell>
          <cell r="D2466">
            <v>154.82</v>
          </cell>
        </row>
        <row r="2467">
          <cell r="A2467">
            <v>39875</v>
          </cell>
          <cell r="B2467" t="str">
            <v xml:space="preserve">JUNTA DE EXPANSAO BRONZE/LATAO (REF 900), PONTA X PONTA, 35 MM                                                                                                                                                                                                                                                                                                                                                                                                                                            </v>
          </cell>
          <cell r="C2467" t="str">
            <v xml:space="preserve">UN    </v>
          </cell>
          <cell r="D2467">
            <v>612.03</v>
          </cell>
        </row>
        <row r="2468">
          <cell r="A2468">
            <v>39876</v>
          </cell>
          <cell r="B2468" t="str">
            <v xml:space="preserve">JUNTA DE EXPANSAO BRONZE/LATAO (REF 900), PONTA X PONTA, 42 MM                                                                                                                                                                                                                                                                                                                                                                                                                                            </v>
          </cell>
          <cell r="C2468" t="str">
            <v xml:space="preserve">UN    </v>
          </cell>
          <cell r="D2468">
            <v>766.26</v>
          </cell>
        </row>
        <row r="2469">
          <cell r="A2469">
            <v>39877</v>
          </cell>
          <cell r="B2469" t="str">
            <v xml:space="preserve">JUNTA DE EXPANSAO BRONZE/LATAO (REF 900), PONTA X PONTA, 54 MM                                                                                                                                                                                                                                                                                                                                                                                                                                            </v>
          </cell>
          <cell r="C2469" t="str">
            <v xml:space="preserve">UN    </v>
          </cell>
          <cell r="D2469">
            <v>1062.78</v>
          </cell>
        </row>
        <row r="2470">
          <cell r="A2470">
            <v>39878</v>
          </cell>
          <cell r="B2470" t="str">
            <v xml:space="preserve">JUNTA DE EXPANSAO BRONZE/LATAO (REF 900), PONTA X PONTA, 66 MM                                                                                                                                                                                                                                                                                                                                                                                                                                            </v>
          </cell>
          <cell r="C2470" t="str">
            <v xml:space="preserve">UN    </v>
          </cell>
          <cell r="D2470">
            <v>1403.75</v>
          </cell>
        </row>
        <row r="2471">
          <cell r="A2471">
            <v>39872</v>
          </cell>
          <cell r="B2471" t="str">
            <v xml:space="preserve">JUNTA DE EXPANSAO DE COBRE (REF 900), PONTA X PONTA, 15 MM                                                                                                                                                                                                                                                                                                                                                                                                                                                </v>
          </cell>
          <cell r="C2471" t="str">
            <v xml:space="preserve">UN    </v>
          </cell>
          <cell r="D2471">
            <v>419.72</v>
          </cell>
        </row>
        <row r="2472">
          <cell r="A2472">
            <v>39873</v>
          </cell>
          <cell r="B2472" t="str">
            <v xml:space="preserve">JUNTA DE EXPANSAO DE COBRE (REF 900), PONTA X PONTA, 22 MM                                                                                                                                                                                                                                                                                                                                                                                                                                                </v>
          </cell>
          <cell r="C2472" t="str">
            <v xml:space="preserve">UN    </v>
          </cell>
          <cell r="D2472">
            <v>486.85</v>
          </cell>
        </row>
        <row r="2473">
          <cell r="A2473">
            <v>39874</v>
          </cell>
          <cell r="B2473" t="str">
            <v xml:space="preserve">JUNTA DE EXPANSAO DE COBRE (REF 900), PONTA X PONTA, 28 MM                                                                                                                                                                                                                                                                                                                                                                                                                                                </v>
          </cell>
          <cell r="C2473" t="str">
            <v xml:space="preserve">UN    </v>
          </cell>
          <cell r="D2473">
            <v>534.74</v>
          </cell>
        </row>
        <row r="2474">
          <cell r="A2474">
            <v>3674</v>
          </cell>
          <cell r="B2474" t="str">
            <v xml:space="preserve">JUNTA DILATACAO ELASTICA PARA CONCRETO (FUGENBAND) O-12, ATE 5 MCA                                                                                                                                                                                                                                                                                                                                                                                                                                        </v>
          </cell>
          <cell r="C2474" t="str">
            <v xml:space="preserve">M     </v>
          </cell>
          <cell r="D2474">
            <v>86.56</v>
          </cell>
        </row>
        <row r="2475">
          <cell r="A2475">
            <v>3681</v>
          </cell>
          <cell r="B2475" t="str">
            <v xml:space="preserve">JUNTA DILATACAO ELASTICA PARA CONCRETO (FUGENBAND) O-22, ATE 30 MCA                                                                                                                                                                                                                                                                                                                                                                                                                                       </v>
          </cell>
          <cell r="C2475" t="str">
            <v xml:space="preserve">M     </v>
          </cell>
          <cell r="D2475">
            <v>128.78</v>
          </cell>
        </row>
        <row r="2476">
          <cell r="A2476">
            <v>3676</v>
          </cell>
          <cell r="B2476" t="str">
            <v xml:space="preserve">JUNTA DILATACAO ELASTICA PARA CONCRETO (FUGENBAND) O-35/10, ATE 100 MCA                                                                                                                                                                                                                                                                                                                                                                                                                                   </v>
          </cell>
          <cell r="C2476" t="str">
            <v xml:space="preserve">M     </v>
          </cell>
          <cell r="D2476">
            <v>484.67</v>
          </cell>
        </row>
        <row r="2477">
          <cell r="A2477">
            <v>3679</v>
          </cell>
          <cell r="B2477" t="str">
            <v xml:space="preserve">JUNTA DILATACAO ELASTICA PARA CONCRETO (FUGENBAND) O-35/6, ATE 100 MCA                                                                                                                                                                                                                                                                                                                                                                                                                                    </v>
          </cell>
          <cell r="C2477" t="str">
            <v xml:space="preserve">M     </v>
          </cell>
          <cell r="D2477">
            <v>400.97</v>
          </cell>
        </row>
        <row r="2478">
          <cell r="A2478">
            <v>3672</v>
          </cell>
          <cell r="B2478" t="str">
            <v xml:space="preserve">JUNTA PLASTICA DE DILATACAO PARA PISOS, COR CINZA, 10 X 4,5 MM (ALTURA X ESPESSURA)                                                                                                                                                                                                                                                                                                                                                                                                                       </v>
          </cell>
          <cell r="C2478" t="str">
            <v xml:space="preserve">M     </v>
          </cell>
          <cell r="D2478">
            <v>1.36</v>
          </cell>
        </row>
        <row r="2479">
          <cell r="A2479">
            <v>3671</v>
          </cell>
          <cell r="B2479" t="str">
            <v xml:space="preserve">JUNTA PLASTICA DE DILATACAO PARA PISOS, COR CINZA, 17 X 3 MM (ALTURA X ESPESSURA)                                                                                                                                                                                                                                                                                                                                                                                                                         </v>
          </cell>
          <cell r="C2479" t="str">
            <v xml:space="preserve">M     </v>
          </cell>
          <cell r="D2479">
            <v>1.29</v>
          </cell>
        </row>
        <row r="2480">
          <cell r="A2480">
            <v>3673</v>
          </cell>
          <cell r="B2480" t="str">
            <v xml:space="preserve">JUNTA PLASTICA DE DILATACAO PARA PISOS, COR CINZA, 27 X 3 MM (ALTURA X ESPESSURA)                                                                                                                                                                                                                                                                                                                                                                                                                         </v>
          </cell>
          <cell r="C2480" t="str">
            <v xml:space="preserve">M     </v>
          </cell>
          <cell r="D2480">
            <v>2.02</v>
          </cell>
        </row>
        <row r="2481">
          <cell r="A2481">
            <v>38394</v>
          </cell>
          <cell r="B2481" t="str">
            <v xml:space="preserve">KIT ACESSORIOS PARA COMPRESSOR DE AR, 5 PECAS (PISTOLAS PINTURA, LIMPEZA E PULVERIZACAO, CALIBRADOR E MANGUEIRA)                                                                                                                                                                                                                                                                                                                                                                                          </v>
          </cell>
          <cell r="C2481" t="str">
            <v xml:space="preserve">UN    </v>
          </cell>
          <cell r="D2481">
            <v>302.36</v>
          </cell>
        </row>
        <row r="2482">
          <cell r="A2482">
            <v>3729</v>
          </cell>
          <cell r="B2482" t="str">
            <v xml:space="preserve">KIT CAVALETE, PVC, COM REGISTRO, PARA HIDROMETRO, BITOLAS 1/2" OU 3/4" - COMPLETO                                                                                                                                                                                                                                                                                                                                                                                                                         </v>
          </cell>
          <cell r="C2482" t="str">
            <v xml:space="preserve">UN    </v>
          </cell>
          <cell r="D2482">
            <v>139.57</v>
          </cell>
        </row>
        <row r="2483">
          <cell r="A2483">
            <v>39357</v>
          </cell>
          <cell r="B2483" t="str">
            <v xml:space="preserve">KIT CHASSI COZINHA, CUBA SIMPLES SEM MAQUINA LAVAR LOUCA, INSTAL. PEX, QUADRO METALICO C/ TRAVESSA C/ FURO P/ESGOTO DN 50 MM E FUROS SUPERIORES P/AGUA, *340* X *650* MM (L X H), P/ CONEXAO COM ANEL DESLIZANTE (CONJUNTO COMPLETO)                                                                                                                                                                                                                                                                      </v>
          </cell>
          <cell r="C2483" t="str">
            <v xml:space="preserve">UN    </v>
          </cell>
          <cell r="D2483">
            <v>52.21</v>
          </cell>
        </row>
        <row r="2484">
          <cell r="A2484">
            <v>39358</v>
          </cell>
          <cell r="B2484" t="str">
            <v xml:space="preserve">KIT CHASSI COZINHA, CUBA SIMPLES SEM MAQUINA LAVAR LOUCA, INSTAL. PEX, QUADRO METALICO C/ TRAVESSA COM FURO P/ESGOTO DN 50 MM E FUROS SUPERIORES P/AGUA, *340* X *650* MM (L X H), P/ CONEXAO COM CRIMPAGEM (CONJUNTO COMPLETO)                                                                                                                                                                                                                                                                           </v>
          </cell>
          <cell r="C2484" t="str">
            <v xml:space="preserve">UN    </v>
          </cell>
          <cell r="D2484">
            <v>52.21</v>
          </cell>
        </row>
        <row r="2485">
          <cell r="A2485">
            <v>39355</v>
          </cell>
          <cell r="B2485" t="str">
            <v xml:space="preserve">KIT CHASSI TANQUE E MAQUINA LAVAR ROUPA, INSTAL. PEX, QUADRO METALICO C/ TRAVESSA C/ FURO P/ ESGOTO DN 50 MM, FURO LATERAL P/ MAQUINA E FUROS SUPERIORES P/ AGUA, *344* X *442* MM (L X H), P/ CONEXAO COM ANEL DESLIZANTE (CONJUNTO COMPLETO)                                                                                                                                                                                                                                                            </v>
          </cell>
          <cell r="C2485" t="str">
            <v xml:space="preserve">UN    </v>
          </cell>
          <cell r="D2485">
            <v>76.069999999999993</v>
          </cell>
        </row>
        <row r="2486">
          <cell r="A2486">
            <v>39356</v>
          </cell>
          <cell r="B2486" t="str">
            <v xml:space="preserve">KIT CHASSI TANQUE E MAQUINA LAVAR ROUPA, INSTAL. PEX, QUADRO METALICO C/ TRAVESSA C/ FURO P/ ESGOTO DN 50 MM, FURO LATERAL P/MAQUINA E FUROS SUPERIORES P/AGUA, *344* X *442* MM (L X H), P/ CONEXAO COM CRIMPAGEM (CONJUNTO COMPLETO)                                                                                                                                                                                                                                                                    </v>
          </cell>
          <cell r="C2486" t="str">
            <v xml:space="preserve">UN    </v>
          </cell>
          <cell r="D2486">
            <v>72.599999999999994</v>
          </cell>
        </row>
        <row r="2487">
          <cell r="A2487">
            <v>39353</v>
          </cell>
          <cell r="B2487" t="str">
            <v xml:space="preserve">KIT CHUVEIRO, INSTAL. PEX, QUADRO METALICO C/ 2 TRAVESSAS, SUPERIOR C/ ESPERA P/ CHUVEIRO, INFERIOR C/ 2 REGISTROS DE PRESSAO 1/2 ", *390* X *900* MM (L X H), CONEXAO COM ANEL DESLIZANTE (CONJUNTO COMPLETO)                                                                                                                                                                                                                                                                                            </v>
          </cell>
          <cell r="C2487" t="str">
            <v xml:space="preserve">UN    </v>
          </cell>
          <cell r="D2487">
            <v>166.66</v>
          </cell>
        </row>
        <row r="2488">
          <cell r="A2488">
            <v>39354</v>
          </cell>
          <cell r="B2488" t="str">
            <v xml:space="preserve">KIT CHUVEIRO, INSTAL. PEX, QUADRO METALICO C/2 TRAVESSAS, SUPERIOR C/ ESPERA P/ CHUVEIRO E INFERIOR C/2 REGISTROS DE PRESSAO 1/2 ", *390* X *900* MM (L X H), CONEXAO COM CRIMPAGEM (CONJUNTO COMPLETO)                                                                                                                                                                                                                                                                                                   </v>
          </cell>
          <cell r="C2488" t="str">
            <v xml:space="preserve">UN    </v>
          </cell>
          <cell r="D2488">
            <v>351.63</v>
          </cell>
        </row>
        <row r="2489">
          <cell r="A2489">
            <v>39398</v>
          </cell>
          <cell r="B2489" t="str">
            <v xml:space="preserve">KIT DE ACESSORIOS PARA BANHEIRO EM METAL CROMADO, 5 PECAS                                                                                                                                                                                                                                                                                                                                                                                                                                                 </v>
          </cell>
          <cell r="C2489" t="str">
            <v xml:space="preserve">UN    </v>
          </cell>
          <cell r="D2489">
            <v>222.19</v>
          </cell>
        </row>
        <row r="2490">
          <cell r="A2490">
            <v>13343</v>
          </cell>
          <cell r="B2490" t="str">
            <v xml:space="preserve">KIT DE MATERIAIS PARA BRACADEIRA PARA FIXACAO EM POSTE CIRCULAR, CONTEM TRES FIXADORES E UM ROLO DE FITA DE 3 M EM ACO CARBONO                                                                                                                                                                                                                                                                                                                                                                            </v>
          </cell>
          <cell r="C2490" t="str">
            <v xml:space="preserve">UN    </v>
          </cell>
          <cell r="D2490">
            <v>36.270000000000003</v>
          </cell>
        </row>
        <row r="2491">
          <cell r="A2491">
            <v>12118</v>
          </cell>
          <cell r="B2491" t="str">
            <v xml:space="preserve">KIT DE PROTECAO ARSTOP PARA AR CONDICIONADO, TOMADA PADRAO 2P+T 20 A, COM DISJUNTOR UNIPOLAR DIN 20A                                                                                                                                                                                                                                                                                                                                                                                                      </v>
          </cell>
          <cell r="C2491" t="str">
            <v xml:space="preserve">UN    </v>
          </cell>
          <cell r="D2491">
            <v>24.39</v>
          </cell>
        </row>
        <row r="2492">
          <cell r="A2492">
            <v>39482</v>
          </cell>
          <cell r="B2492" t="str">
            <v xml:space="preserve">KIT PORTA PRONTA DE MADEIRA, FOLHA LEVE (NBR 15930) DE 600 X 2100 MM OU 700 X 2100 MM, DE 35 MM A 40 MM DE ESPESSURA, COM MARCO EM ACO, NUCLEO COLMEIA, CAPA LISA EM HDF, ACABAMENTO MELAMINICO BRANCO (INCLUI MARCO, ALIZARES, DOBRADICAS E FECHADURA)                                                                                                                                                                                                                                                   </v>
          </cell>
          <cell r="C2492" t="str">
            <v xml:space="preserve">UN    </v>
          </cell>
          <cell r="D2492">
            <v>632.13</v>
          </cell>
        </row>
        <row r="2493">
          <cell r="A2493">
            <v>39486</v>
          </cell>
          <cell r="B2493" t="str">
            <v xml:space="preserve">KIT PORTA PRONTA DE MADEIRA, FOLHA LEVE (NBR 15930) DE 600 X 2100 MM OU 700 X 2100 MM, DE 35 MM A 40 MM DE ESPESSURA, NUCLEO COLMEIA, ESTRUTURA USINADA PARA FECHADURA, CAPA LISA EM HDF, ACABAMENTO EM PRIMER PARA PINTURA (INCLUI MARCO, ALIZARES E DOBRADICAS)                                                                                                                                                                                                                                         </v>
          </cell>
          <cell r="C2493" t="str">
            <v xml:space="preserve">UN    </v>
          </cell>
          <cell r="D2493">
            <v>515.91</v>
          </cell>
        </row>
        <row r="2494">
          <cell r="A2494">
            <v>39484</v>
          </cell>
          <cell r="B2494" t="str">
            <v xml:space="preserve">KIT PORTA PRONTA DE MADEIRA, FOLHA LEVE (NBR 15930) DE 800 X 2100 MM, DE 35 MM A 40 MM DE ESPESSURA, COM MARCO EM ACO, NUCLEO COLMEIA, CAPA LISA EM HDF, ACABAMENTO MELAMINICO BRANCO (INCLUI MARCO, ALIZARES, DOBRADICAS E FECHADURA)                                                                                                                                                                                                                                                                    </v>
          </cell>
          <cell r="C2494" t="str">
            <v xml:space="preserve">UN    </v>
          </cell>
          <cell r="D2494">
            <v>632.13</v>
          </cell>
        </row>
        <row r="2495">
          <cell r="A2495">
            <v>39488</v>
          </cell>
          <cell r="B2495" t="str">
            <v xml:space="preserve">KIT PORTA PRONTA DE MADEIRA, FOLHA LEVE (NBR 15930) DE 800 X 2100 MM, DE 35 MM A 40 MM DE ESPESSURA, NUCLEO COLMEIA, ESTRUTURA USINADA PARA FECHADURA, CAPA LISA EM HDF, ACABAMENTO EM PRIMER PARA PINTURA (INCLUI MARCO, ALIZARES E DOBRADICAS)                                                                                                                                                                                                                                                          </v>
          </cell>
          <cell r="C2495" t="str">
            <v xml:space="preserve">UN    </v>
          </cell>
          <cell r="D2495">
            <v>524.35</v>
          </cell>
        </row>
        <row r="2496">
          <cell r="A2496">
            <v>39485</v>
          </cell>
          <cell r="B2496" t="str">
            <v xml:space="preserve">KIT PORTA PRONTA DE MADEIRA, FOLHA LEVE (NBR 15930) DE 900 X 2100 MM, DE 35 MM A 40 MM DE ESPESSURA, COM MARCO EM ACO, NUCLEO COLMEIA, CAPA LISA EM HDF, ACABAMENTO MELAMINICO BRANCO (INCLUI MARCO, ALIZARES, DOBRADICAS E FECHADURA)                                                                                                                                                                                                                                                                    </v>
          </cell>
          <cell r="C2496" t="str">
            <v xml:space="preserve">UN    </v>
          </cell>
          <cell r="D2496">
            <v>632.13</v>
          </cell>
        </row>
        <row r="2497">
          <cell r="A2497">
            <v>39489</v>
          </cell>
          <cell r="B2497" t="str">
            <v xml:space="preserve">KIT PORTA PRONTA DE MADEIRA, FOLHA LEVE (NBR 15930) DE 900 X 2100 MM, DE 35 MM A 40 MM DE ESPESSURA, NUCLEO COLMEIA, ESTRUTURA USINADA PARA FECHADURA, CAPA LISA EM HDF, ACABAMENTO EM PRIMER PARA PINTURA (INCLUI MARCO, ALIZARES E DOBRADICAS)                                                                                                                                                                                                                                                          </v>
          </cell>
          <cell r="C2497" t="str">
            <v xml:space="preserve">UN    </v>
          </cell>
          <cell r="D2497">
            <v>533.24</v>
          </cell>
        </row>
        <row r="2498">
          <cell r="A2498">
            <v>39490</v>
          </cell>
          <cell r="B2498" t="str">
            <v xml:space="preserve">KIT PORTA PRONTA DE MADEIRA, FOLHA MEDIA (NBR 15930) DE 600 X 2100 MM OU 700 X 2100 MM, DE 35 MM A 40 MM DE ESPESSURA, NUCLEO SEMI-SOLIDO (SARRAFEADO), ESTRUTURA USINADA PARA FECHADURA, CAPA LISA EM HDF, ACABAMENTO MELAMINICO BRANCO (INCLUI MARCO, ALIZARES E DOBRADICAS)                                                                                                                                                                                                                            </v>
          </cell>
          <cell r="C2498" t="str">
            <v xml:space="preserve">UN    </v>
          </cell>
          <cell r="D2498">
            <v>794.6</v>
          </cell>
        </row>
        <row r="2499">
          <cell r="A2499">
            <v>39494</v>
          </cell>
          <cell r="B2499" t="str">
            <v xml:space="preserve">KIT PORTA PRONTA DE MADEIRA, FOLHA MEDIA (NBR 15930) DE 600 X 2100 MM, DE 35 MM A 40 MM DE ESPESSURA, NUCLEO SEMI-SOLIDO (SARRAFEADO), ESTRUTURA USINADA PARA FECHADURA, CAPA LISA EM HDF, ACABAMENTO EM PRIMER PARA PINTURA (INCLUI MARCO, ALIZARES E DOBRADICAS)                                                                                                                                                                                                                                        </v>
          </cell>
          <cell r="C2499" t="str">
            <v xml:space="preserve">UN    </v>
          </cell>
          <cell r="D2499">
            <v>570.59</v>
          </cell>
        </row>
        <row r="2500">
          <cell r="A2500">
            <v>39495</v>
          </cell>
          <cell r="B2500" t="str">
            <v xml:space="preserve">KIT PORTA PRONTA DE MADEIRA, FOLHA MEDIA (NBR 15930) DE 700 X 2100 MM, DE 35 MM A 40 MM DE ESPESSURA, NUCLEO SEMI-SOLIDO (SARRAFEADO), ESTRUTURA USINADA PARA FECHADURA, CAPA LISA EM HDF, ACABAMENTO EM PRIMER PARA PINTURA (INCLUI MARCO, ALIZARES E DOBRADICAS)                                                                                                                                                                                                                                        </v>
          </cell>
          <cell r="C2500" t="str">
            <v xml:space="preserve">UN    </v>
          </cell>
          <cell r="D2500">
            <v>642.98</v>
          </cell>
        </row>
        <row r="2501">
          <cell r="A2501">
            <v>39496</v>
          </cell>
          <cell r="B2501" t="str">
            <v xml:space="preserve">KIT PORTA PRONTA DE MADEIRA, FOLHA MEDIA (NBR 15930) DE 800 X 2100 MM, DE 35 MM A 40 MM DE ESPESSURA,  NUCLEO SEMI-SOLIDO (SARRAFEADO), ESTRUTURA USINADA PARA FECHADURA, CAPA LISA EM HDF, ACABAMENTO EM PRIMER PARA PINTURA (INCLUI MARCO, ALIZARES E DOBRADICAS)                                                                                                                                                                                                                                       </v>
          </cell>
          <cell r="C2501" t="str">
            <v xml:space="preserve">UN    </v>
          </cell>
          <cell r="D2501">
            <v>707.28</v>
          </cell>
        </row>
        <row r="2502">
          <cell r="A2502">
            <v>39492</v>
          </cell>
          <cell r="B2502" t="str">
            <v xml:space="preserve">KIT PORTA PRONTA DE MADEIRA, FOLHA MEDIA (NBR 15930) DE 800 X 2100 MM, DE 35 MM A 40 MM DE ESPESSURA, NUCLEO SEMI-SOLIDO (SARRAFEADO), ESTRUTURA USINADA PARA FECHADURA, CAPA LISA EM HDF, ACABAMENTO MELAMINICO BRANCO (INCLUI MARCO, ALIZARES E DOBRADICAS)                                                                                                                                                                                                                                             </v>
          </cell>
          <cell r="C2502" t="str">
            <v xml:space="preserve">UN    </v>
          </cell>
          <cell r="D2502">
            <v>818.83</v>
          </cell>
        </row>
        <row r="2503">
          <cell r="A2503">
            <v>39497</v>
          </cell>
          <cell r="B2503" t="str">
            <v xml:space="preserve">KIT PORTA PRONTA DE MADEIRA, FOLHA MEDIA (NBR 15930) DE 900 X 2100 MM, DE 35 MM A 40 MM DE ESPESSURA, NUCLEO SEMI-SOLIDO (SARRAFEADO), ESTRUTURA USINADA PARA FECHADURA, CAPA LISA EM HDF, ACABAMENTO EM PRIMER PARA PINTURA (INCLUI MARCO, ALIZARES E DOBRADICAS)                                                                                                                                                                                                                                        </v>
          </cell>
          <cell r="C2503" t="str">
            <v xml:space="preserve">UN    </v>
          </cell>
          <cell r="D2503">
            <v>739.62</v>
          </cell>
        </row>
        <row r="2504">
          <cell r="A2504">
            <v>39493</v>
          </cell>
          <cell r="B2504" t="str">
            <v xml:space="preserve">KIT PORTA PRONTA DE MADEIRA, FOLHA MEDIA (NBR 15930) DE 900 X 2100 MM, DE 35 MM A 40 MM DE ESPESSURA, NUCLEO SEMI-SOLIDO (SARRAFEADO), ESTRUTURA USINADA PARA FECHADURA, CAPA LISA EM HDF, ACABAMENTO MELAMINICO BRANCO (INCLUI MARCO, ALIZARES E DOBRADICAS)                                                                                                                                                                                                                                             </v>
          </cell>
          <cell r="C2504" t="str">
            <v xml:space="preserve">UN    </v>
          </cell>
          <cell r="D2504">
            <v>878.28</v>
          </cell>
        </row>
        <row r="2505">
          <cell r="A2505">
            <v>39500</v>
          </cell>
          <cell r="B2505" t="str">
            <v xml:space="preserve">KIT PORTA PRONTA DE MADEIRA, FOLHA PESADA (NBR 15930) DE 800 X 2100 MM, DE 40 MM  A 45 MM DE ESPESSURA, NUCLEO SOLIDO, CAPA LISA EM HDF, ACABAMENTO MELAMINICO BRANCO (INCLUI MARCO, ALIZARES, DOBRADICAS E FECHADURA EXTERNA)                                                                                                                                                                                                                                                                            </v>
          </cell>
          <cell r="C2505" t="str">
            <v xml:space="preserve">UN    </v>
          </cell>
          <cell r="D2505">
            <v>958.27</v>
          </cell>
        </row>
        <row r="2506">
          <cell r="A2506">
            <v>39498</v>
          </cell>
          <cell r="B2506" t="str">
            <v xml:space="preserve">KIT PORTA PRONTA DE MADEIRA, FOLHA PESADA (NBR 15930) DE 800 X 2100 MM, DE 40 MM A 45 MM DE ESPESSURA , NUCLEO SOLIDO, ESTRUTURA USINADA PARA FECHADURA, CAPA LISA EM HDF, ACABAMENTO EM LAMINADO NATURAL COM VERNIZ (INCLUI MARCO, ALIZARES E DOBRADICAS)                                                                                                                                                                                                                                                </v>
          </cell>
          <cell r="C2506" t="str">
            <v xml:space="preserve">UN    </v>
          </cell>
          <cell r="D2506">
            <v>1181.8699999999999</v>
          </cell>
        </row>
        <row r="2507">
          <cell r="A2507">
            <v>43628</v>
          </cell>
          <cell r="B2507" t="str">
            <v xml:space="preserve">KIT PORTA PRONTA DE MADEIRA, FOLHA PESADA (NBR 15930) DE 800 X 2100 MM, DE 40 MM A 45 MM DE ESPESSURA, COM MARCO EM ACO, NUCLEO SOLIDO, CAPA LISA EM HDF, ACABAMENTO MELAMINICO BRANCO (INCLUI MARCO, ALIZARES, DOBRADICAS E FECHADURA)                                                                                                                                                                                                                                                                   </v>
          </cell>
          <cell r="C2507" t="str">
            <v xml:space="preserve">UN    </v>
          </cell>
          <cell r="D2507">
            <v>931.56</v>
          </cell>
        </row>
        <row r="2508">
          <cell r="A2508">
            <v>39501</v>
          </cell>
          <cell r="B2508" t="str">
            <v xml:space="preserve">KIT PORTA PRONTA DE MADEIRA, FOLHA PESADA (NBR 15930) DE 900 X 2100 MM, DE 40 MM  A 45 MM DE ESPESSURA, NUCLEO SOLIDO, CAPA LISA EM HDF, ACABAMENTO MELAMINICO BRANCO (INCLUI MARCO, ALIZARES, DOBRADICAS E FECHADURA EXTERNA)                                                                                                                                                                                                                                                                            </v>
          </cell>
          <cell r="C2508" t="str">
            <v xml:space="preserve">UN    </v>
          </cell>
          <cell r="D2508">
            <v>984.22</v>
          </cell>
        </row>
        <row r="2509">
          <cell r="A2509">
            <v>39499</v>
          </cell>
          <cell r="B2509" t="str">
            <v xml:space="preserve">KIT PORTA PRONTA DE MADEIRA, FOLHA PESADA (NBR 15930) DE 900 X 2100 MM, DE 40 MM A 45 MM DE ESPESSURA , NUCLEO SOLIDO, ESTRUTURA USINADA PARA FECHADURA, CAPA LISA EM HDF, ACABAMENTO EM LAMINADO NATURAL COM VERNIZ (INCLUI MARCO, ALIZARES E DOBRADICAS)                                                                                                                                                                                                                                                </v>
          </cell>
          <cell r="C2509" t="str">
            <v xml:space="preserve">UN    </v>
          </cell>
          <cell r="D2509">
            <v>1198.6500000000001</v>
          </cell>
        </row>
        <row r="2510">
          <cell r="A2510">
            <v>43621</v>
          </cell>
          <cell r="B2510" t="str">
            <v xml:space="preserve">KIT PORTA PRONTA DE MADEIRA, FOLHA PESADA (NBR 15930) DE 900 X 2100 MM, DE 40 MM A 45 MM DE ESPESSURA, COM MARCO EM ACO, NUCLEO SOLIDO, CAPA LISA EM HDF, ACABAMENTO MELAMINICO BRANCO (INCLUI MARCO, ALIZARES, DOBRADICAS E FECHADURA)                                                                                                                                                                                                                                                                   </v>
          </cell>
          <cell r="C2510" t="str">
            <v xml:space="preserve">UN    </v>
          </cell>
          <cell r="D2510">
            <v>989.79</v>
          </cell>
        </row>
        <row r="2511">
          <cell r="A2511">
            <v>3733</v>
          </cell>
          <cell r="B2511" t="str">
            <v xml:space="preserve">LADRILHO HIDRAULICO, *20 x 20* CM, E= 2 CM, PADRAO COPACABANA, 2 CORES (PRETO E BRANCO)                                                                                                                                                                                                                                                                                                                                                                                                                   </v>
          </cell>
          <cell r="C2511" t="str">
            <v xml:space="preserve">M2    </v>
          </cell>
          <cell r="D2511">
            <v>53.86</v>
          </cell>
        </row>
        <row r="2512">
          <cell r="A2512">
            <v>3731</v>
          </cell>
          <cell r="B2512" t="str">
            <v xml:space="preserve">LADRILHO HIDRAULICO, *20 X 20* CM, E= 2 CM, DADOS, COR NATURAL                                                                                                                                                                                                                                                                                                                                                                                                                                            </v>
          </cell>
          <cell r="C2512" t="str">
            <v xml:space="preserve">M2    </v>
          </cell>
          <cell r="D2512">
            <v>50</v>
          </cell>
        </row>
        <row r="2513">
          <cell r="A2513">
            <v>38137</v>
          </cell>
          <cell r="B2513" t="str">
            <v xml:space="preserve">LADRILHO HIDRAULICO, *20 X 20* CM, E= 2 CM, RAMPA, NATURAL                                                                                                                                                                                                                                                                                                                                                                                                                                                </v>
          </cell>
          <cell r="C2513" t="str">
            <v xml:space="preserve">M2    </v>
          </cell>
          <cell r="D2513">
            <v>50.29</v>
          </cell>
        </row>
        <row r="2514">
          <cell r="A2514">
            <v>38135</v>
          </cell>
          <cell r="B2514" t="str">
            <v xml:space="preserve">LADRILHO HIDRAULICO, *20 X 20* CM, E= 2 CM, TATIL ALERTA OU DIRECIONAL, AMARELO                                                                                                                                                                                                                                                                                                                                                                                                                           </v>
          </cell>
          <cell r="C2514" t="str">
            <v xml:space="preserve">M2    </v>
          </cell>
          <cell r="D2514">
            <v>63.75</v>
          </cell>
        </row>
        <row r="2515">
          <cell r="A2515">
            <v>38138</v>
          </cell>
          <cell r="B2515" t="str">
            <v xml:space="preserve">LADRILHO HIDRAULICO, *30 X 30* CM, E= 2 CM, MILANO, NATURAL                                                                                                                                                                                                                                                                                                                                                                                                                                               </v>
          </cell>
          <cell r="C2515" t="str">
            <v xml:space="preserve">M2    </v>
          </cell>
          <cell r="D2515">
            <v>49.39</v>
          </cell>
        </row>
        <row r="2516">
          <cell r="A2516">
            <v>3736</v>
          </cell>
          <cell r="B2516" t="str">
            <v xml:space="preserve">LAJE PRE-MOLDADA CONVENCIONAL (LAJOTAS + VIGOTAS) PARA FORRO, UNIDIRECIONAL, SOBRECARGA DE 100 KG/M2, VAO ATE 4,00 M (SEM COLOCACAO)                                                                                                                                                                                                                                                                                                                                                                      </v>
          </cell>
          <cell r="C2516" t="str">
            <v xml:space="preserve">M2    </v>
          </cell>
          <cell r="D2516">
            <v>49.75</v>
          </cell>
        </row>
        <row r="2517">
          <cell r="A2517">
            <v>3741</v>
          </cell>
          <cell r="B2517" t="str">
            <v xml:space="preserve">LAJE PRE-MOLDADA CONVENCIONAL (LAJOTAS + VIGOTAS) PARA FORRO, UNIDIRECIONAL, SOBRECARGA DE 100 KG/M2, VAO ATE 4,50 M (SEM COLOCACAO)                                                                                                                                                                                                                                                                                                                                                                      </v>
          </cell>
          <cell r="C2517" t="str">
            <v xml:space="preserve">M2    </v>
          </cell>
          <cell r="D2517">
            <v>51.86</v>
          </cell>
        </row>
        <row r="2518">
          <cell r="A2518">
            <v>3745</v>
          </cell>
          <cell r="B2518" t="str">
            <v xml:space="preserve">LAJE PRE-MOLDADA CONVENCIONAL (LAJOTAS + VIGOTAS) PARA FORRO, UNIDIRECIONAL, SOBRECARGA 100 KG/M2, VAO ATE 5,00 M (SEM COLOCACAO)                                                                                                                                                                                                                                                                                                                                                                         </v>
          </cell>
          <cell r="C2518" t="str">
            <v xml:space="preserve">M2    </v>
          </cell>
          <cell r="D2518">
            <v>55.92</v>
          </cell>
        </row>
        <row r="2519">
          <cell r="A2519">
            <v>3743</v>
          </cell>
          <cell r="B2519" t="str">
            <v xml:space="preserve">LAJE PRE-MOLDADA CONVENCIONAL (LAJOTAS + VIGOTAS) PARA PISO, UNIDIRECIONAL, SOBRECARGA DE 200 KG/M2, VAO ATE 3,50 M (SEM COLOCACAO)                                                                                                                                                                                                                                                                                                                                                                       </v>
          </cell>
          <cell r="C2519" t="str">
            <v xml:space="preserve">M2    </v>
          </cell>
          <cell r="D2519">
            <v>51.67</v>
          </cell>
        </row>
        <row r="2520">
          <cell r="A2520">
            <v>3744</v>
          </cell>
          <cell r="B2520" t="str">
            <v xml:space="preserve">LAJE PRE-MOLDADA CONVENCIONAL (LAJOTAS + VIGOTAS) PARA PISO, UNIDIRECIONAL, SOBRECARGA DE 200 KG/M2, VAO ATE 4,50 M (SEM COLOCACAO)                                                                                                                                                                                                                                                                                                                                                                       </v>
          </cell>
          <cell r="C2520" t="str">
            <v xml:space="preserve">M2    </v>
          </cell>
          <cell r="D2520">
            <v>56.88</v>
          </cell>
        </row>
        <row r="2521">
          <cell r="A2521">
            <v>3739</v>
          </cell>
          <cell r="B2521" t="str">
            <v xml:space="preserve">LAJE PRE-MOLDADA CONVENCIONAL (LAJOTAS + VIGOTAS) PARA PISO, UNIDIRECIONAL, SOBRECARGA DE 200 KG/M2, VAO ATE 5,00 M (SEM COLOCACAO)                                                                                                                                                                                                                                                                                                                                                                       </v>
          </cell>
          <cell r="C2521" t="str">
            <v xml:space="preserve">M2    </v>
          </cell>
          <cell r="D2521">
            <v>59.77</v>
          </cell>
        </row>
        <row r="2522">
          <cell r="A2522">
            <v>3737</v>
          </cell>
          <cell r="B2522" t="str">
            <v xml:space="preserve">LAJE PRE-MOLDADA CONVENCIONAL (LAJOTAS + VIGOTAS) PARA PISO, UNIDIRECIONAL, SOBRECARGA DE 350 KG/M2, VAO ATE 4,50 M (SEM COLOCACAO)                                                                                                                                                                                                                                                                                                                                                                       </v>
          </cell>
          <cell r="C2522" t="str">
            <v xml:space="preserve">M2    </v>
          </cell>
          <cell r="D2522">
            <v>62.66</v>
          </cell>
        </row>
        <row r="2523">
          <cell r="A2523">
            <v>3738</v>
          </cell>
          <cell r="B2523" t="str">
            <v xml:space="preserve">LAJE PRE-MOLDADA CONVENCIONAL (LAJOTAS + VIGOTAS) PARA PISO, UNIDIRECIONAL, SOBRECARGA DE 350 KG/M2, VAO ATE 5,00 M (SEM COLOCACAO)                                                                                                                                                                                                                                                                                                                                                                       </v>
          </cell>
          <cell r="C2523" t="str">
            <v xml:space="preserve">M2    </v>
          </cell>
          <cell r="D2523">
            <v>72.31</v>
          </cell>
        </row>
        <row r="2524">
          <cell r="A2524">
            <v>3747</v>
          </cell>
          <cell r="B2524" t="str">
            <v xml:space="preserve">LAJE PRE-MOLDADA CONVENCIONAL (LAJOTAS + VIGOTAS) PARA PISO, UNIDIRECIONAL, SOBRECARGA 350 KG/M2 VAO ATE 3,50 M (SEM COLOCACAO)                                                                                                                                                                                                                                                                                                                                                                           </v>
          </cell>
          <cell r="C2524" t="str">
            <v xml:space="preserve">M2    </v>
          </cell>
          <cell r="D2524">
            <v>56.88</v>
          </cell>
        </row>
        <row r="2525">
          <cell r="A2525">
            <v>11649</v>
          </cell>
          <cell r="B2525" t="str">
            <v xml:space="preserve">LAJE PRE-MOLDADA DE TRANSICAO EXCENTRICA EM CONCRETO ARMADO, DN 1200 MM, FURO CIRCULAR DN 600 MM, ESPESSURA 12 CM                                                                                                                                                                                                                                                                                                                                                                                         </v>
          </cell>
          <cell r="C2525" t="str">
            <v xml:space="preserve">UN    </v>
          </cell>
          <cell r="D2525">
            <v>412.65</v>
          </cell>
        </row>
        <row r="2526">
          <cell r="A2526">
            <v>11650</v>
          </cell>
          <cell r="B2526" t="str">
            <v xml:space="preserve">LAJE PRE-MOLDADA DE TRANSICAO EXCENTRICA EM CONCRETO ARMADO, DN 1500 MM, FURO CIRCULAR DN 530 MM, ESPESSURA 15 CM                                                                                                                                                                                                                                                                                                                                                                                         </v>
          </cell>
          <cell r="C2526" t="str">
            <v xml:space="preserve">UN    </v>
          </cell>
          <cell r="D2526">
            <v>703.34</v>
          </cell>
        </row>
        <row r="2527">
          <cell r="A2527">
            <v>3742</v>
          </cell>
          <cell r="B2527" t="str">
            <v xml:space="preserve">LAJE PRE-MOLDADA TRELICADA (LAJOTAS + VIGOTAS) PARA FORRO, UNIDIRECIONAL, SOBRECARGA DE 100 KG/M2, VAO ATE 6,00 M (SEM COLOCACAO)                                                                                                                                                                                                                                                                                                                                                                         </v>
          </cell>
          <cell r="C2527" t="str">
            <v xml:space="preserve">M2    </v>
          </cell>
          <cell r="D2527">
            <v>75.010000000000005</v>
          </cell>
        </row>
        <row r="2528">
          <cell r="A2528">
            <v>3746</v>
          </cell>
          <cell r="B2528" t="str">
            <v xml:space="preserve">LAJE PRE-MOLDADA TRELICADA (LAJOTAS + VIGOTAS) PARA PISO, UNIDIRECIONAL, SOBRECARGA DE 200 KG/M2, VAO ATE 6,00 M (SEM COLOCACAO)                                                                                                                                                                                                                                                                                                                                                                          </v>
          </cell>
          <cell r="C2528" t="str">
            <v xml:space="preserve">M2    </v>
          </cell>
          <cell r="D2528">
            <v>87.58</v>
          </cell>
        </row>
        <row r="2529">
          <cell r="A2529">
            <v>21106</v>
          </cell>
          <cell r="B2529" t="str">
            <v xml:space="preserve">LAMBRI EM ALUMINIO, DE APROXIMADAMENTE 0,6 KG/M, COM APROXIMADAMENTE 168,0 MM DE LARGURA, 6,0 MM DE ALTURA E 6,0 M DE EXTENSAO                                                                                                                                                                                                                                                                                                                                                                            </v>
          </cell>
          <cell r="C2529" t="str">
            <v xml:space="preserve">KG    </v>
          </cell>
          <cell r="D2529">
            <v>32.119999999999997</v>
          </cell>
        </row>
        <row r="2530">
          <cell r="A2530">
            <v>39377</v>
          </cell>
          <cell r="B2530" t="str">
            <v xml:space="preserve">LAMPADA FLUORESCENTE COMPACTA BRANCA 135 W, BASE E40 (127/220 V)                                                                                                                                                                                                                                                                                                                                                                                                                                          </v>
          </cell>
          <cell r="C2530" t="str">
            <v xml:space="preserve">UN    </v>
          </cell>
          <cell r="D2530">
            <v>223.92</v>
          </cell>
        </row>
        <row r="2531">
          <cell r="A2531">
            <v>38191</v>
          </cell>
          <cell r="B2531" t="str">
            <v xml:space="preserve">LAMPADA FLUORESCENTE COMPACTA 2U BRANCA 15 W, BASE E27 (127/220 V)                                                                                                                                                                                                                                                                                                                                                                                                                                        </v>
          </cell>
          <cell r="C2531" t="str">
            <v xml:space="preserve">UN    </v>
          </cell>
          <cell r="D2531">
            <v>16.670000000000002</v>
          </cell>
        </row>
        <row r="2532">
          <cell r="A2532">
            <v>39381</v>
          </cell>
          <cell r="B2532" t="str">
            <v xml:space="preserve">LAMPADA FLUORESCENTE COMPACTA 2U/3U BRANCA 9/10 W, BASE E27 (127/220 V)                                                                                                                                                                                                                                                                                                                                                                                                                                   </v>
          </cell>
          <cell r="C2532" t="str">
            <v xml:space="preserve">UN    </v>
          </cell>
          <cell r="D2532">
            <v>15.55</v>
          </cell>
        </row>
        <row r="2533">
          <cell r="A2533">
            <v>38780</v>
          </cell>
          <cell r="B2533" t="str">
            <v xml:space="preserve">LAMPADA FLUORESCENTE COMPACTA 3U BRANCA 20 W, BASE E27 (127/220 V)                                                                                                                                                                                                                                                                                                                                                                                                                                        </v>
          </cell>
          <cell r="C2533" t="str">
            <v xml:space="preserve">UN    </v>
          </cell>
          <cell r="D2533">
            <v>19.02</v>
          </cell>
        </row>
        <row r="2534">
          <cell r="A2534">
            <v>38781</v>
          </cell>
          <cell r="B2534" t="str">
            <v xml:space="preserve">LAMPADA FLUORESCENTE ESPIRAL BRANCA 45 W, BASE E27 (127/220 V)                                                                                                                                                                                                                                                                                                                                                                                                                                            </v>
          </cell>
          <cell r="C2534" t="str">
            <v xml:space="preserve">UN    </v>
          </cell>
          <cell r="D2534">
            <v>64.22</v>
          </cell>
        </row>
        <row r="2535">
          <cell r="A2535">
            <v>38192</v>
          </cell>
          <cell r="B2535" t="str">
            <v xml:space="preserve">LAMPADA FLUORESCENTE ESPIRAL BRANCA 65 W, BASE E27 (127/220 V)                                                                                                                                                                                                                                                                                                                                                                                                                                            </v>
          </cell>
          <cell r="C2535" t="str">
            <v xml:space="preserve">UN    </v>
          </cell>
          <cell r="D2535">
            <v>116.21</v>
          </cell>
        </row>
        <row r="2536">
          <cell r="A2536">
            <v>3753</v>
          </cell>
          <cell r="B2536" t="str">
            <v xml:space="preserve">LAMPADA FLUORESCENTE TUBULAR T10, DE 20 OU 40 W, BIVOLT                                                                                                                                                                                                                                                                                                                                                                                                                                                   </v>
          </cell>
          <cell r="C2536" t="str">
            <v xml:space="preserve">UN    </v>
          </cell>
          <cell r="D2536">
            <v>10.17</v>
          </cell>
        </row>
        <row r="2537">
          <cell r="A2537">
            <v>38782</v>
          </cell>
          <cell r="B2537" t="str">
            <v xml:space="preserve">LAMPADA FLUORESCENTE TUBULAR T5 DE 14 W, BIVOLT                                                                                                                                                                                                                                                                                                                                                                                                                                                           </v>
          </cell>
          <cell r="C2537" t="str">
            <v xml:space="preserve">UN    </v>
          </cell>
          <cell r="D2537">
            <v>13.24</v>
          </cell>
        </row>
        <row r="2538">
          <cell r="A2538">
            <v>38778</v>
          </cell>
          <cell r="B2538" t="str">
            <v xml:space="preserve">LAMPADA FLUORESCENTE TUBULAR T8 DE 16/18 W, BIVOLT                                                                                                                                                                                                                                                                                                                                                                                                                                                        </v>
          </cell>
          <cell r="C2538" t="str">
            <v xml:space="preserve">UN    </v>
          </cell>
          <cell r="D2538">
            <v>9.94</v>
          </cell>
        </row>
        <row r="2539">
          <cell r="A2539">
            <v>38779</v>
          </cell>
          <cell r="B2539" t="str">
            <v xml:space="preserve">LAMPADA FLUORESCENTE TUBULAR T8 DE 32/36 W, BIVOLT                                                                                                                                                                                                                                                                                                                                                                                                                                                        </v>
          </cell>
          <cell r="C2539" t="str">
            <v xml:space="preserve">UN    </v>
          </cell>
          <cell r="D2539">
            <v>10.54</v>
          </cell>
        </row>
        <row r="2540">
          <cell r="A2540">
            <v>39388</v>
          </cell>
          <cell r="B2540" t="str">
            <v xml:space="preserve">LAMPADA LED TIPO DICROICA BIVOLT, LUZ BRANCA, 5 W (BASE GU10)                                                                                                                                                                                                                                                                                                                                                                                                                                             </v>
          </cell>
          <cell r="C2540" t="str">
            <v xml:space="preserve">UN    </v>
          </cell>
          <cell r="D2540">
            <v>7.74</v>
          </cell>
        </row>
        <row r="2541">
          <cell r="A2541">
            <v>39387</v>
          </cell>
          <cell r="B2541" t="str">
            <v xml:space="preserve">LAMPADA LED TUBULAR BIVOLT 18/20 W, BASE G13                                                                                                                                                                                                                                                                                                                                                                                                                                                              </v>
          </cell>
          <cell r="C2541" t="str">
            <v xml:space="preserve">UN    </v>
          </cell>
          <cell r="D2541">
            <v>12.08</v>
          </cell>
        </row>
        <row r="2542">
          <cell r="A2542">
            <v>39386</v>
          </cell>
          <cell r="B2542" t="str">
            <v xml:space="preserve">LAMPADA LED TUBULAR BIVOLT 9/10 W, BASE G13                                                                                                                                                                                                                                                                                                                                                                                                                                                               </v>
          </cell>
          <cell r="C2542" t="str">
            <v xml:space="preserve">UN    </v>
          </cell>
          <cell r="D2542">
            <v>8.42</v>
          </cell>
        </row>
        <row r="2543">
          <cell r="A2543">
            <v>38194</v>
          </cell>
          <cell r="B2543" t="str">
            <v xml:space="preserve">LAMPADA LED 10 W BIVOLT BRANCA, FORMATO TRADICIONAL (BASE E27)                                                                                                                                                                                                                                                                                                                                                                                                                                            </v>
          </cell>
          <cell r="C2543" t="str">
            <v xml:space="preserve">UN    </v>
          </cell>
          <cell r="D2543">
            <v>6.3</v>
          </cell>
        </row>
        <row r="2544">
          <cell r="A2544">
            <v>38193</v>
          </cell>
          <cell r="B2544" t="str">
            <v xml:space="preserve">LAMPADA LED 6 W BIVOLT BRANCA, FORMATO TRADICIONAL (BASE E27)                                                                                                                                                                                                                                                                                                                                                                                                                                             </v>
          </cell>
          <cell r="C2544" t="str">
            <v xml:space="preserve">UN    </v>
          </cell>
          <cell r="D2544">
            <v>5.47</v>
          </cell>
        </row>
        <row r="2545">
          <cell r="A2545">
            <v>12216</v>
          </cell>
          <cell r="B2545" t="str">
            <v xml:space="preserve">LAMPADA VAPOR DE SODIO OVOIDE 150 W (BASE E40)                                                                                                                                                                                                                                                                                                                                                                                                                                                            </v>
          </cell>
          <cell r="C2545" t="str">
            <v xml:space="preserve">UN    </v>
          </cell>
          <cell r="D2545">
            <v>58.12</v>
          </cell>
        </row>
        <row r="2546">
          <cell r="A2546">
            <v>3757</v>
          </cell>
          <cell r="B2546" t="str">
            <v xml:space="preserve">LAMPADA VAPOR DE SODIO OVOIDE 250 W (BASE E40)                                                                                                                                                                                                                                                                                                                                                                                                                                                            </v>
          </cell>
          <cell r="C2546" t="str">
            <v xml:space="preserve">UN    </v>
          </cell>
          <cell r="D2546">
            <v>67.2</v>
          </cell>
        </row>
        <row r="2547">
          <cell r="A2547">
            <v>3758</v>
          </cell>
          <cell r="B2547" t="str">
            <v xml:space="preserve">LAMPADA VAPOR DE SODIO OVOIDE 400 W (BASE E40)                                                                                                                                                                                                                                                                                                                                                                                                                                                            </v>
          </cell>
          <cell r="C2547" t="str">
            <v xml:space="preserve">UN    </v>
          </cell>
          <cell r="D2547">
            <v>78.349999999999994</v>
          </cell>
        </row>
        <row r="2548">
          <cell r="A2548">
            <v>12214</v>
          </cell>
          <cell r="B2548" t="str">
            <v xml:space="preserve">LAMPADA VAPOR MERCURIO 125 W (BASE E27)                                                                                                                                                                                                                                                                                                                                                                                                                                                                   </v>
          </cell>
          <cell r="C2548" t="str">
            <v xml:space="preserve">UN    </v>
          </cell>
          <cell r="D2548">
            <v>26.83</v>
          </cell>
        </row>
        <row r="2549">
          <cell r="A2549">
            <v>3749</v>
          </cell>
          <cell r="B2549" t="str">
            <v xml:space="preserve">LAMPADA VAPOR MERCURIO 250 W (BASE E40)                                                                                                                                                                                                                                                                                                                                                                                                                                                                   </v>
          </cell>
          <cell r="C2549" t="str">
            <v xml:space="preserve">UN    </v>
          </cell>
          <cell r="D2549">
            <v>47.82</v>
          </cell>
        </row>
        <row r="2550">
          <cell r="A2550">
            <v>3751</v>
          </cell>
          <cell r="B2550" t="str">
            <v xml:space="preserve">LAMPADA VAPOR MERCURIO 400 W (BASE E40)                                                                                                                                                                                                                                                                                                                                                                                                                                                                   </v>
          </cell>
          <cell r="C2550" t="str">
            <v xml:space="preserve">UN    </v>
          </cell>
          <cell r="D2550">
            <v>65.260000000000005</v>
          </cell>
        </row>
        <row r="2551">
          <cell r="A2551">
            <v>39376</v>
          </cell>
          <cell r="B2551" t="str">
            <v xml:space="preserve">LAMPADA VAPOR METALICO OVOIDE 150 W, BASE E27/E40                                                                                                                                                                                                                                                                                                                                                                                                                                                         </v>
          </cell>
          <cell r="C2551" t="str">
            <v xml:space="preserve">UN    </v>
          </cell>
          <cell r="D2551">
            <v>55.02</v>
          </cell>
        </row>
        <row r="2552">
          <cell r="A2552">
            <v>3752</v>
          </cell>
          <cell r="B2552" t="str">
            <v xml:space="preserve">LAMPADA VAPOR METALICO TUBULAR 400 W (BASE E40)                                                                                                                                                                                                                                                                                                                                                                                                                                                           </v>
          </cell>
          <cell r="C2552" t="str">
            <v xml:space="preserve">UN    </v>
          </cell>
          <cell r="D2552">
            <v>107.65</v>
          </cell>
        </row>
        <row r="2553">
          <cell r="A2553">
            <v>746</v>
          </cell>
          <cell r="B2553" t="str">
            <v xml:space="preserve">LAVADORA DE ALTA PRESSAO (LAVA - JATO) PARA AGUA FRIA, PRESSAO DE OPERACAO ENTRE 1400 E 1900 LIB/POL2, VAZAO MAXIMA ENTRE  400 E 700 L/H, POTENCIA DE OPERACAO ENTRE 2,50 E 3,00 CV                                                                                                                                                                                                                                                                                                                       </v>
          </cell>
          <cell r="C2553" t="str">
            <v xml:space="preserve">UN    </v>
          </cell>
          <cell r="D2553">
            <v>2605.9899999999998</v>
          </cell>
        </row>
        <row r="2554">
          <cell r="A2554">
            <v>20269</v>
          </cell>
          <cell r="B2554" t="str">
            <v xml:space="preserve">LAVATORIO / CUBA DE EMBUTIR, OVAL, DE LOUCA BRANCA, SEM LADRAO, DIMENSOES *50 X 35* CM (L X C)                                                                                                                                                                                                                                                                                                                                                                                                            </v>
          </cell>
          <cell r="C2554" t="str">
            <v xml:space="preserve">UN    </v>
          </cell>
          <cell r="D2554">
            <v>115.26</v>
          </cell>
        </row>
        <row r="2555">
          <cell r="A2555">
            <v>20270</v>
          </cell>
          <cell r="B2555" t="str">
            <v xml:space="preserve">LAVATORIO / CUBA DE EMBUTIR, OVAL, DE LOUCA COLORIDA, SEM LADRAO, DIMENSOES *50 X 35* CM (L X C)                                                                                                                                                                                                                                                                                                                                                                                                          </v>
          </cell>
          <cell r="C2555" t="str">
            <v xml:space="preserve">UN    </v>
          </cell>
          <cell r="D2555">
            <v>127.36</v>
          </cell>
        </row>
        <row r="2556">
          <cell r="A2556">
            <v>11696</v>
          </cell>
          <cell r="B2556" t="str">
            <v xml:space="preserve">LAVATORIO / CUBA DE SOBREPOR, OVAL PEQUENA, DE LOUCA BRANCA, SEM LADRAO, DIMENSOES *44 X 31* CM (L X C)                                                                                                                                                                                                                                                                                                                                                                                                   </v>
          </cell>
          <cell r="C2556" t="str">
            <v xml:space="preserve">UN    </v>
          </cell>
          <cell r="D2556">
            <v>203.87</v>
          </cell>
        </row>
        <row r="2557">
          <cell r="A2557">
            <v>10427</v>
          </cell>
          <cell r="B2557" t="str">
            <v xml:space="preserve">LAVATORIO / CUBA DE SOBREPOR, RETANGULAR, DE LOUCA BRANCA, COM LADRAO, DIMENSOES *52 X 45* CM (L X C)                                                                                                                                                                                                                                                                                                                                                                                                     </v>
          </cell>
          <cell r="C2557" t="str">
            <v xml:space="preserve">UN    </v>
          </cell>
          <cell r="D2557">
            <v>570.53</v>
          </cell>
        </row>
        <row r="2558">
          <cell r="A2558">
            <v>10428</v>
          </cell>
          <cell r="B2558" t="str">
            <v xml:space="preserve">LAVATORIO / CUBA DE SOBREPOR, RETANGULAR, DE LOUCA COLORIDA, COM LADRAO, DIMENSOES *52 X 45* CM (L X C)                                                                                                                                                                                                                                                                                                                                                                                                   </v>
          </cell>
          <cell r="C2558" t="str">
            <v xml:space="preserve">UN    </v>
          </cell>
          <cell r="D2558">
            <v>587.82000000000005</v>
          </cell>
        </row>
        <row r="2559">
          <cell r="A2559">
            <v>36521</v>
          </cell>
          <cell r="B2559" t="str">
            <v xml:space="preserve">LAVATORIO DE CANTO DE LOUCA BRANCA, SUSPENSO (SEM COLUNA), DIMENSOES *40 X 30* CM (L X C)                                                                                                                                                                                                                                                                                                                                                                                                                 </v>
          </cell>
          <cell r="C2559" t="str">
            <v xml:space="preserve">UN    </v>
          </cell>
          <cell r="D2559">
            <v>183.41</v>
          </cell>
        </row>
        <row r="2560">
          <cell r="A2560">
            <v>36794</v>
          </cell>
          <cell r="B2560" t="str">
            <v xml:space="preserve">LAVATORIO DE LOUCA BRANCA, COM COLUNA, DIMENSOES *44 X 35* CM (L X C)                                                                                                                                                                                                                                                                                                                                                                                                                                     </v>
          </cell>
          <cell r="C2560" t="str">
            <v xml:space="preserve">UN    </v>
          </cell>
          <cell r="D2560">
            <v>195.25</v>
          </cell>
        </row>
        <row r="2561">
          <cell r="A2561">
            <v>10426</v>
          </cell>
          <cell r="B2561" t="str">
            <v xml:space="preserve">LAVATORIO DE LOUCA BRANCA, COM COLUNA, DIMENSOES *54 X 44* CM (L X C)                                                                                                                                                                                                                                                                                                                                                                                                                                     </v>
          </cell>
          <cell r="C2561" t="str">
            <v xml:space="preserve">UN    </v>
          </cell>
          <cell r="D2561">
            <v>218.64</v>
          </cell>
        </row>
        <row r="2562">
          <cell r="A2562">
            <v>10425</v>
          </cell>
          <cell r="B2562" t="str">
            <v xml:space="preserve">LAVATORIO DE LOUCA BRANCA, SUSPENSO (SEM COLUNA), DIMENSOES *40 X 30* CM                                                                                                                                                                                                                                                                                                                                                                                                                                  </v>
          </cell>
          <cell r="C2562" t="str">
            <v xml:space="preserve">UN    </v>
          </cell>
          <cell r="D2562">
            <v>110.92</v>
          </cell>
        </row>
        <row r="2563">
          <cell r="A2563">
            <v>10431</v>
          </cell>
          <cell r="B2563" t="str">
            <v xml:space="preserve">LAVATORIO DE LOUCA COLORIDA, COM COLUNA, DIMENSOES *54 X 44* CM (L X C)                                                                                                                                                                                                                                                                                                                                                                                                                                   </v>
          </cell>
          <cell r="C2563" t="str">
            <v xml:space="preserve">UN    </v>
          </cell>
          <cell r="D2563">
            <v>379.75</v>
          </cell>
        </row>
        <row r="2564">
          <cell r="A2564">
            <v>10429</v>
          </cell>
          <cell r="B2564" t="str">
            <v xml:space="preserve">LAVATORIO DE LOUCA COLORIDA, SUSPENSO (SEM COLUNA), DIMENSOES *40 X 30* CM (L X C)                                                                                                                                                                                                                                                                                                                                                                                                                        </v>
          </cell>
          <cell r="C2564" t="str">
            <v xml:space="preserve">UN    </v>
          </cell>
          <cell r="D2564">
            <v>187.34</v>
          </cell>
        </row>
        <row r="2565">
          <cell r="A2565">
            <v>2354</v>
          </cell>
          <cell r="B2565" t="str">
            <v xml:space="preserve">LEITURISTA OU CADASTRISTA DE REDES DE AGUA E ESGOTO (HORISTA)                                                                                                                                                                                                                                                                                                                                                                                                                                             </v>
          </cell>
          <cell r="C2565" t="str">
            <v xml:space="preserve">H     </v>
          </cell>
          <cell r="D2565">
            <v>17.82</v>
          </cell>
        </row>
        <row r="2566">
          <cell r="A2566">
            <v>40932</v>
          </cell>
          <cell r="B2566" t="str">
            <v xml:space="preserve">LEITURISTA OU CADASTRISTA DE REDES DE AGUA E ESGOTO (MENSALISTA)                                                                                                                                                                                                                                                                                                                                                                                                                                          </v>
          </cell>
          <cell r="C2566" t="str">
            <v xml:space="preserve">MES   </v>
          </cell>
          <cell r="D2566">
            <v>3119.75</v>
          </cell>
        </row>
        <row r="2567">
          <cell r="A2567">
            <v>10853</v>
          </cell>
          <cell r="B2567" t="str">
            <v xml:space="preserve">LETRA ACO INOX (AISI 304), CHAPA NUM. 22, RECORTADO, H= 20 CM (SEM RELEVO)                                                                                                                                                                                                                                                                                                                                                                                                                                </v>
          </cell>
          <cell r="C2567" t="str">
            <v xml:space="preserve">UN    </v>
          </cell>
          <cell r="D2567">
            <v>111.99</v>
          </cell>
        </row>
        <row r="2568">
          <cell r="A2568">
            <v>5093</v>
          </cell>
          <cell r="B2568" t="str">
            <v xml:space="preserve">LEVANTADOR DE JANELA GUILHOTINA, EM LATAO CROMADO                                                                                                                                                                                                                                                                                                                                                                                                                                                         </v>
          </cell>
          <cell r="C2568" t="str">
            <v xml:space="preserve">PAR   </v>
          </cell>
          <cell r="D2568">
            <v>17.29</v>
          </cell>
        </row>
        <row r="2569">
          <cell r="A2569">
            <v>44331</v>
          </cell>
          <cell r="B2569" t="str">
            <v xml:space="preserve">LIMPA VIDROS COM PULVERIZADOR                                                                                                                                                                                                                                                                                                                                                                                                                                                                             </v>
          </cell>
          <cell r="C2569" t="str">
            <v xml:space="preserve">L     </v>
          </cell>
          <cell r="D2569">
            <v>51.48</v>
          </cell>
        </row>
        <row r="2570">
          <cell r="A2570">
            <v>37768</v>
          </cell>
          <cell r="B2570" t="str">
            <v xml:space="preserve">LIMPADORA A SUCCAO, TANQUE 12000 L, BASCULAMENTO HIDRAULICO, BOMBA 12 M3/MIN 95% VACUO (INCLUI MONTAGEM, NAO INCLUI CAMINHAO)                                                                                                                                                                                                                                                                                                                                                                             </v>
          </cell>
          <cell r="C2570" t="str">
            <v xml:space="preserve">UN    </v>
          </cell>
          <cell r="D2570">
            <v>295000</v>
          </cell>
        </row>
        <row r="2571">
          <cell r="A2571">
            <v>37773</v>
          </cell>
          <cell r="B2571" t="str">
            <v xml:space="preserve">LIMPADORA DE SUCCAO TANQUE 7000 L, BOMBA 12 M3/MIN 95% VACUO (INCLUI MONTAGEM, NAO INCLUI CAMINHAO)                                                                                                                                                                                                                                                                                                                                                                                                       </v>
          </cell>
          <cell r="C2571" t="str">
            <v xml:space="preserve">UN    </v>
          </cell>
          <cell r="D2571">
            <v>250504.73</v>
          </cell>
        </row>
        <row r="2572">
          <cell r="A2572">
            <v>37769</v>
          </cell>
          <cell r="B2572" t="str">
            <v xml:space="preserve">LIMPADORA DE SUCCAO, TANQUE 11000 L, BOMBA 340 M3/MIN (INCLUI MONTAGEM, NAO INCLUI CAMINHAO)                                                                                                                                                                                                                                                                                                                                                                                                              </v>
          </cell>
          <cell r="C2572" t="str">
            <v xml:space="preserve">UN    </v>
          </cell>
          <cell r="D2572">
            <v>419376.48</v>
          </cell>
        </row>
        <row r="2573">
          <cell r="A2573">
            <v>37770</v>
          </cell>
          <cell r="B2573" t="str">
            <v xml:space="preserve">LIMPADORA DE SUCCAO, TANQUE 5500 L, BOMBA 60M3/MIN, VACUO 500 MBAR (INCLUI MONTAGEM, NAO INCLUI CAMINHAO)                                                                                                                                                                                                                                                                                                                                                                                                 </v>
          </cell>
          <cell r="C2573" t="str">
            <v xml:space="preserve">UN    </v>
          </cell>
          <cell r="D2573">
            <v>711748.8</v>
          </cell>
        </row>
        <row r="2574">
          <cell r="A2574">
            <v>38382</v>
          </cell>
          <cell r="B2574" t="str">
            <v xml:space="preserve">LINHA DE PEDREIRO LISA 100 M                                                                                                                                                                                                                                                                                                                                                                                                                                                                              </v>
          </cell>
          <cell r="C2574" t="str">
            <v xml:space="preserve">UN    </v>
          </cell>
          <cell r="D2574">
            <v>11</v>
          </cell>
        </row>
        <row r="2575">
          <cell r="A2575">
            <v>38383</v>
          </cell>
          <cell r="B2575" t="str">
            <v xml:space="preserve">LIXA D'AGUA EM FOLHA, GRAO 100                                                                                                                                                                                                                                                                                                                                                                                                                                                                            </v>
          </cell>
          <cell r="C2575" t="str">
            <v xml:space="preserve">UN    </v>
          </cell>
          <cell r="D2575">
            <v>2.06</v>
          </cell>
        </row>
        <row r="2576">
          <cell r="A2576">
            <v>3768</v>
          </cell>
          <cell r="B2576" t="str">
            <v xml:space="preserve">LIXA EM FOLHA PARA FERRO, NUMERO 150                                                                                                                                                                                                                                                                                                                                                                                                                                                                      </v>
          </cell>
          <cell r="C2576" t="str">
            <v xml:space="preserve">UN    </v>
          </cell>
          <cell r="D2576">
            <v>4.38</v>
          </cell>
        </row>
        <row r="2577">
          <cell r="A2577">
            <v>3767</v>
          </cell>
          <cell r="B2577" t="str">
            <v xml:space="preserve">LIXA EM FOLHA PARA PAREDE OU MADEIRA, NUMERO 120, COR VERMELHA                                                                                                                                                                                                                                                                                                                                                                                                                                            </v>
          </cell>
          <cell r="C2577" t="str">
            <v xml:space="preserve">UN    </v>
          </cell>
          <cell r="D2577">
            <v>1.46</v>
          </cell>
        </row>
        <row r="2578">
          <cell r="A2578">
            <v>13192</v>
          </cell>
          <cell r="B2578" t="str">
            <v xml:space="preserve">LIXADEIRA ELETRICA ANGULAR PARA CONCRETO, POTENCIA 1.400 W, PRATO DIAMANTADO DE 5''                                                                                                                                                                                                                                                                                                                                                                                                                       </v>
          </cell>
          <cell r="C2578" t="str">
            <v xml:space="preserve">UN    </v>
          </cell>
          <cell r="D2578">
            <v>5485.18</v>
          </cell>
        </row>
        <row r="2579">
          <cell r="A2579">
            <v>38413</v>
          </cell>
          <cell r="B2579" t="str">
            <v xml:space="preserve">LIXADEIRA ELETRICA ANGULAR, PARA DISCO DE 7 " (180 MM), POTENCIA DE 2.200 W, *5.000* RPM, 220 V                                                                                                                                                                                                                                                                                                                                                                                                           </v>
          </cell>
          <cell r="C2579" t="str">
            <v xml:space="preserve">UN    </v>
          </cell>
          <cell r="D2579">
            <v>907.17</v>
          </cell>
        </row>
        <row r="2580">
          <cell r="A2580">
            <v>42440</v>
          </cell>
          <cell r="B2580" t="str">
            <v xml:space="preserve">LIXEIRA DUPLA, COM CAPACIDADE VOLUMETRICA DE 60L*, FABRICADA EM TUBO DE ACO CARBONO, CESTOS EM CHAPA DE ACO E PINTURA NO PROCESSO ELETROSTATICO - PARA ACADEMIA AO AR LIVRE / ACADEMIA DA TERCEIRA IDADE - ATI                                                                                                                                                                                                                                                                                            </v>
          </cell>
          <cell r="C2580" t="str">
            <v xml:space="preserve">UN    </v>
          </cell>
          <cell r="D2580">
            <v>1235.9100000000001</v>
          </cell>
        </row>
        <row r="2581">
          <cell r="A2581">
            <v>20193</v>
          </cell>
          <cell r="B2581" t="str">
            <v xml:space="preserve">LOCACAO DE ANDAIME METALICO TIPO FACHADEIRO, PECAS COM APROXIMADAMENTE 1,20 M DE LARGURA E 2,0 M DE ALTURA, INCLUINDO DIAGONAIS EM X, BARRAS DE LIGACAO, SAPATAS E DEMAIS ITENS NECESSARIOS A MONTAGEM (NAO INCLUI INSTALACAO)                                                                                                                                                                                                                                                                            </v>
          </cell>
          <cell r="C2581" t="str">
            <v>M2XMES</v>
          </cell>
          <cell r="D2581">
            <v>16.12</v>
          </cell>
        </row>
        <row r="2582">
          <cell r="A2582">
            <v>10527</v>
          </cell>
          <cell r="B2582" t="str">
            <v xml:space="preserve">LOCACAO DE ANDAIME METALICO TUBULAR DE ENCAIXE, TIPO DE TORRE, CADA PAINEL COM LARGURA DE 1 ATE 1,5 M E ALTURA DE *1,00* M, INCLUINDO DIAGONAL, BARRAS DE LIGACAO, SAPATAS OU RODIZIOS E DEMAIS ITENS NECESSARIOS A MONTAGEM (NAO INCLUI INSTALACAO)                                                                                                                                                                                                                                                      </v>
          </cell>
          <cell r="C2582" t="str">
            <v xml:space="preserve">MXMES </v>
          </cell>
          <cell r="D2582">
            <v>21.5</v>
          </cell>
        </row>
        <row r="2583">
          <cell r="A2583">
            <v>41805</v>
          </cell>
          <cell r="B2583" t="str">
            <v xml:space="preserve">LOCACAO DE ANDAIME SUSPENSO OU BALANCIM MANUAL, CAPACIDADE DE CARGA TOTAL DE APROXIMADAMENTE 250 KG/M2, PLATAFORMA DE 1,50 M X 0,80 M (C X L), CABO DE 45 M                                                                                                                                                                                                                                                                                                                                               </v>
          </cell>
          <cell r="C2583" t="str">
            <v xml:space="preserve">MES   </v>
          </cell>
          <cell r="D2583">
            <v>618.12</v>
          </cell>
        </row>
        <row r="2584">
          <cell r="A2584">
            <v>40271</v>
          </cell>
          <cell r="B2584" t="str">
            <v xml:space="preserve">LOCACAO DE APRUMADOR METALICO DE PILAR, COM ALTURA E ANGULO REGULAVEIS, EXTENSAO DE *1,50* A *2,80* M                                                                                                                                                                                                                                                                                                                                                                                                     </v>
          </cell>
          <cell r="C2584" t="str">
            <v>UNXMES</v>
          </cell>
          <cell r="D2584">
            <v>16.45</v>
          </cell>
        </row>
        <row r="2585">
          <cell r="A2585">
            <v>40287</v>
          </cell>
          <cell r="B2585" t="str">
            <v xml:space="preserve">LOCACAO DE BARRA DE ANCORAGEM DE 0,80 A 1,20 M DE EXTENSAO, COM ROSCA DE 5/8", INCLUINDO PORCA E FLANGE                                                                                                                                                                                                                                                                                                                                                                                                   </v>
          </cell>
          <cell r="C2585" t="str">
            <v xml:space="preserve">MES   </v>
          </cell>
          <cell r="D2585">
            <v>6.33</v>
          </cell>
        </row>
        <row r="2586">
          <cell r="A2586">
            <v>4084</v>
          </cell>
          <cell r="B2586" t="str">
            <v xml:space="preserve">LOCACAO DE BOMBA SUBMERSIVEL PARA DRENAGEM E ESGOTAMENTO, MOTOR ELETRICO TRIFASICO, POTENCIA DE 1 CV, DIAMETRO DE RECALQUE DE 2". FAIXA DE OPERACAO Q=25 M3/H (+ OU - 1 M3/H) E AMT=2 M, Q=12 M3/H (+ OU - 2 M3/H) E AMT = 12 M (+ OU - 2 M)                                                                                                                                                                                                                                                              </v>
          </cell>
          <cell r="C2586" t="str">
            <v xml:space="preserve">H     </v>
          </cell>
          <cell r="D2586">
            <v>1.62</v>
          </cell>
        </row>
        <row r="2587">
          <cell r="A2587">
            <v>743</v>
          </cell>
          <cell r="B2587" t="str">
            <v xml:space="preserve">LOCACAO DE BOMBA SUBMERSIVEL PARA DRENAGEM E ESGOTAMENTO, MOTOR ELETRICO TRIFASICO, POTENCIA DE 2 CV, DIAMETRO DE RECALQUE DE 2", FAIXA DE OPERACAO Q=35 M3/H (+ OU - 3 M3/H) E AMT=2 M, Q=13 M3/H (+ OU - 3 M3/H) E AMT = 17 M (+ OU - 3 M)                                                                                                                                                                                                                                                              </v>
          </cell>
          <cell r="C2587" t="str">
            <v xml:space="preserve">H     </v>
          </cell>
          <cell r="D2587">
            <v>1.62</v>
          </cell>
        </row>
        <row r="2588">
          <cell r="A2588">
            <v>40293</v>
          </cell>
          <cell r="B2588" t="str">
            <v xml:space="preserve">LOCACAO DE BOMBA SUBMERSIVEL PARA DRENAGEM E ESGOTAMENTO, MOTOR ELETRICO TRIFASICO, POTENCIA DE 2 CV, DIAMETRO DE RECALQUE DE 3". FAIXA DE OPERACAO Q=70 M3/H (+ OU - 2 M3/H) E AMT=2 M, Q=9,5 M3/H (+ OU - 3,5 M3/H) E AMT = 10 M (+ OU - 2 M)                                                                                                                                                                                                                                                           </v>
          </cell>
          <cell r="C2588" t="str">
            <v xml:space="preserve">H     </v>
          </cell>
          <cell r="D2588">
            <v>1.94</v>
          </cell>
        </row>
        <row r="2589">
          <cell r="A2589">
            <v>40294</v>
          </cell>
          <cell r="B2589" t="str">
            <v xml:space="preserve">LOCACAO DE BOMBA SUBMERSIVEL PARA DRENAGEM E ESGOTAMENTO, MOTOR ELETRICO TRIFASICO, POTENCIA DE 3 CV, DIAMETRO DE RECALQUE DE 2", FAIXA DE OPERACAO Q=84 M3/H (+ OU - 2,5 M3/H) E AMT=2 M, Q=9,1 M3/H (+ OU - 2 M3/H) E AMT = 12 M (+ OU - 2 M)                                                                                                                                                                                                                                                           </v>
          </cell>
          <cell r="C2589" t="str">
            <v xml:space="preserve">H     </v>
          </cell>
          <cell r="D2589">
            <v>1.62</v>
          </cell>
        </row>
        <row r="2590">
          <cell r="A2590">
            <v>4085</v>
          </cell>
          <cell r="B2590" t="str">
            <v xml:space="preserve">LOCACAO DE BOMBA SUBMERSIVEL PARA DRENAGEM E ESGOTAMENTO, MOTOR ELETRICO TRIFASICO, POTENCIA DE 4 CV, DIAMETRO DE RECALQUE DE 3". FAIXA DE OPERACAO Q=60 M3/H (+ OU - 1 M3/H) E AMT=2 M, Q=11 M3/H (+ OU - 1 M3/H) E AMT = 23 M (+ OU - 1 M)                                                                                                                                                                                                                                                              </v>
          </cell>
          <cell r="C2590" t="str">
            <v xml:space="preserve">H     </v>
          </cell>
          <cell r="D2590">
            <v>2.2599999999999998</v>
          </cell>
        </row>
        <row r="2591">
          <cell r="A2591">
            <v>10779</v>
          </cell>
          <cell r="B2591" t="str">
            <v xml:space="preserve">LOCACAO DE CONTAINER 2,30 X 4,30 M, ALT. 2,50 M, P/ SANITARIO, C/ 5 BACIAS, 1 LAVATORIO E 4 MICTORIOS (NAO INCLUI MOBILIZACAO/DESMOBILIZACAO)                                                                                                                                                                                                                                                                                                                                                             </v>
          </cell>
          <cell r="C2591" t="str">
            <v xml:space="preserve">MES   </v>
          </cell>
          <cell r="D2591">
            <v>981.25</v>
          </cell>
        </row>
        <row r="2592">
          <cell r="A2592">
            <v>10777</v>
          </cell>
          <cell r="B2592" t="str">
            <v xml:space="preserve">LOCACAO DE CONTAINER 2,30 X 4,30 M, ALT. 2,50 M, PARA SANITARIO, COM 3 BACIAS, 4 CHUVEIROS, 1 LAVATORIO E 1 MICTORIO (NAO INCLUI MOBILIZACAO/DESMOBILIZACAO)                                                                                                                                                                                                                                                                                                                                              </v>
          </cell>
          <cell r="C2592" t="str">
            <v xml:space="preserve">MES   </v>
          </cell>
          <cell r="D2592">
            <v>891.3</v>
          </cell>
        </row>
        <row r="2593">
          <cell r="A2593">
            <v>10775</v>
          </cell>
          <cell r="B2593" t="str">
            <v xml:space="preserve">LOCACAO DE CONTAINER 2,30 X 6,00 M, ALT. 2,50 M, COM 1 SANITARIO, PARA ESCRITORIO, COMPLETO, SEM DIVISORIAS INTERNAS (NAO INCLUI MOBILIZACAO/DESMOBILIZACAO)                                                                                                                                                                                                                                                                                                                                              </v>
          </cell>
          <cell r="C2593" t="str">
            <v xml:space="preserve">MES   </v>
          </cell>
          <cell r="D2593">
            <v>785</v>
          </cell>
        </row>
        <row r="2594">
          <cell r="A2594">
            <v>10776</v>
          </cell>
          <cell r="B2594" t="str">
            <v xml:space="preserve">LOCACAO DE CONTAINER 2,30 X 6,00 M, ALT. 2,50 M, PARA ESCRITORIO, SEM DIVISORIAS INTERNAS E SEM SANITARIO (NAO INCLUI MOBILIZACAO/DESMOBILIZACAO)                                                                                                                                                                                                                                                                                                                                                         </v>
          </cell>
          <cell r="C2594" t="str">
            <v xml:space="preserve">MES   </v>
          </cell>
          <cell r="D2594">
            <v>613.28</v>
          </cell>
        </row>
        <row r="2595">
          <cell r="A2595">
            <v>10778</v>
          </cell>
          <cell r="B2595" t="str">
            <v xml:space="preserve">LOCACAO DE CONTAINER 2,30 X 6,00 M, ALT. 2,50 M, PARA SANITARIO, COM 4 BACIAS, 8 CHUVEIROS,1 LAVATORIO E 1 MICTORIO (NAO INCLUI MOBILIZACAO/DESMOBILIZACAO)                                                                                                                                                                                                                                                                                                                                               </v>
          </cell>
          <cell r="C2595" t="str">
            <v xml:space="preserve">MES   </v>
          </cell>
          <cell r="D2595">
            <v>981.25</v>
          </cell>
        </row>
        <row r="2596">
          <cell r="A2596">
            <v>40339</v>
          </cell>
          <cell r="B2596" t="str">
            <v xml:space="preserve">LOCACAO DE CRUZETA, SIMPLES, PARA ESCORA METALICA, COMPRIMENTO ENTRE 50 A 60 CM, PARA ESCORA DE 1,80 A 3,20 METROS E TUBO EXTERNO ATE 48 MM DE DIAMETRO                                                                                                                                                                                                                                                                                                                                                   </v>
          </cell>
          <cell r="C2596" t="str">
            <v>UNXMES</v>
          </cell>
          <cell r="D2596">
            <v>5.77</v>
          </cell>
        </row>
        <row r="2597">
          <cell r="A2597">
            <v>10749</v>
          </cell>
          <cell r="B2597" t="str">
            <v xml:space="preserve">LOCACAO DE ESCORA METALICA TELESCOPICA, COM ALTURA REGULAVEL DE *1,80* A *3,20* M, COM CAPACIDADE DE CARGA DE NO MINIMO 1000 KGF (10 KN), INCLUSO TRIPE E FORCADO                                                                                                                                                                                                                                                                                                                                         </v>
          </cell>
          <cell r="C2597" t="str">
            <v>UNXMES</v>
          </cell>
          <cell r="D2597">
            <v>19.079999999999998</v>
          </cell>
        </row>
        <row r="2598">
          <cell r="A2598">
            <v>40290</v>
          </cell>
          <cell r="B2598" t="str">
            <v xml:space="preserve">LOCACAO DE FORMA PLASTICA PARA LAJE NERVURADA, DIMENSOES *60* X *60* X *16* CM                                                                                                                                                                                                                                                                                                                                                                                                                            </v>
          </cell>
          <cell r="C2598" t="str">
            <v>UNXMES</v>
          </cell>
          <cell r="D2598">
            <v>10.32</v>
          </cell>
        </row>
        <row r="2599">
          <cell r="A2599">
            <v>3346</v>
          </cell>
          <cell r="B2599" t="str">
            <v xml:space="preserve">LOCACAO DE GRUPO GERADOR *80 A 125* KVA, MOTOR DIESEL, REBOCAVEL, ACIONAMENTO MANUAL                                                                                                                                                                                                                                                                                                                                                                                                                      </v>
          </cell>
          <cell r="C2599" t="str">
            <v xml:space="preserve">H     </v>
          </cell>
          <cell r="D2599">
            <v>17.5</v>
          </cell>
        </row>
        <row r="2600">
          <cell r="A2600">
            <v>3348</v>
          </cell>
          <cell r="B2600" t="str">
            <v xml:space="preserve">LOCACAO DE GRUPO GERADOR ACIMA DE * 125 ATE 180* KVA, MOTOR DIESEL, REBOCAVEL, ACIONAMENTO MANUAL                                                                                                                                                                                                                                                                                                                                                                                                         </v>
          </cell>
          <cell r="C2600" t="str">
            <v xml:space="preserve">H     </v>
          </cell>
          <cell r="D2600">
            <v>20.93</v>
          </cell>
        </row>
        <row r="2601">
          <cell r="A2601">
            <v>39833</v>
          </cell>
          <cell r="B2601" t="str">
            <v xml:space="preserve">LOCACAO DE GRUPO GERADOR DE *260* KVA, DIESEL REBOCAVEL, ACIONAMENTO MANUAL                                                                                                                                                                                                                                                                                                                                                                                                                               </v>
          </cell>
          <cell r="C2601" t="str">
            <v xml:space="preserve">H     </v>
          </cell>
          <cell r="D2601">
            <v>28.67</v>
          </cell>
        </row>
        <row r="2602">
          <cell r="A2602">
            <v>7252</v>
          </cell>
          <cell r="B2602" t="str">
            <v xml:space="preserve">LOCACAO DE NIVEL OPTICO, COM PRECISAO DE 0,7 MM, AUMENTO DE 32X                                                                                                                                                                                                                                                                                                                                                                                                                                           </v>
          </cell>
          <cell r="C2602" t="str">
            <v xml:space="preserve">H     </v>
          </cell>
          <cell r="D2602">
            <v>2.34</v>
          </cell>
        </row>
        <row r="2603">
          <cell r="A2603">
            <v>7247</v>
          </cell>
          <cell r="B2603" t="str">
            <v xml:space="preserve">LOCACAO DE TEODOLITO ELETRONICO, PRECISAO ANGULAR DE 5 A 7 SEGUNDOS, INCLUINDO TRIPE                                                                                                                                                                                                                                                                                                                                                                                                                      </v>
          </cell>
          <cell r="C2603" t="str">
            <v xml:space="preserve">H     </v>
          </cell>
          <cell r="D2603">
            <v>2.34</v>
          </cell>
        </row>
        <row r="2604">
          <cell r="A2604">
            <v>40291</v>
          </cell>
          <cell r="B2604" t="str">
            <v xml:space="preserve">LOCACAO DE TORRE METALICA COMPLETA PARA UMA CARGA DE 8 TF (80 KN)  E PE DIREITO DE 6 M, INCLUINDO MODULOS , DIAGONAIS, SAPATAS E FORCADOS                                                                                                                                                                                                                                                                                                                                                                 </v>
          </cell>
          <cell r="C2604" t="str">
            <v>UNXMES</v>
          </cell>
          <cell r="D2604">
            <v>537.5</v>
          </cell>
        </row>
        <row r="2605">
          <cell r="A2605">
            <v>40275</v>
          </cell>
          <cell r="B2605" t="str">
            <v xml:space="preserve">LOCACAO DE VIGA SANDUICHE METALICA VAZADA PARA TRAVAMENTO DE PILARES, ALTURA DE *8* CM, LARGURA DE *6* CM E EXTENSAO DE 2 M                                                                                                                                                                                                                                                                                                                                                                               </v>
          </cell>
          <cell r="C2605" t="str">
            <v>UNXMES</v>
          </cell>
          <cell r="D2605">
            <v>17.2</v>
          </cell>
        </row>
        <row r="2606">
          <cell r="A2606">
            <v>42408</v>
          </cell>
          <cell r="B2606" t="str">
            <v xml:space="preserve">LONA PLASTICA EXTRA FORTE PRETA, E = 200 MICRA                                                                                                                                                                                                                                                                                                                                                                                                                                                            </v>
          </cell>
          <cell r="C2606" t="str">
            <v xml:space="preserve">M2    </v>
          </cell>
          <cell r="D2606">
            <v>1.87</v>
          </cell>
        </row>
        <row r="2607">
          <cell r="A2607">
            <v>3777</v>
          </cell>
          <cell r="B2607" t="str">
            <v xml:space="preserve">LONA PLASTICA PESADA PRETA, E = 150 MICRA                                                                                                                                                                                                                                                                                                                                                                                                                                                                 </v>
          </cell>
          <cell r="C2607" t="str">
            <v xml:space="preserve">M2    </v>
          </cell>
          <cell r="D2607">
            <v>1.35</v>
          </cell>
        </row>
        <row r="2608">
          <cell r="A2608">
            <v>44699</v>
          </cell>
          <cell r="B2608" t="str">
            <v xml:space="preserve">LUBRIFICANTE REDUTOR DE TORQUE E ARRASTO DE ALTO DESEMPENHO, PARA PERFURACAO HORIZONTAL DIRECIONAL, HDD                                                                                                                                                                                                                                                                                                                                                                                                   </v>
          </cell>
          <cell r="C2608" t="str">
            <v xml:space="preserve">KG    </v>
          </cell>
          <cell r="D2608">
            <v>45.83</v>
          </cell>
        </row>
        <row r="2609">
          <cell r="A2609">
            <v>3798</v>
          </cell>
          <cell r="B2609" t="str">
            <v xml:space="preserve">LUMINARIA ABERTA P/ ILUMINACAO PUBLICA, TIPO X-57 PETERCO OU EQUIV                                                                                                                                                                                                                                                                                                                                                                                                                                        </v>
          </cell>
          <cell r="C2609" t="str">
            <v xml:space="preserve">UN    </v>
          </cell>
          <cell r="D2609">
            <v>87.77</v>
          </cell>
        </row>
        <row r="2610">
          <cell r="A2610">
            <v>38769</v>
          </cell>
          <cell r="B2610" t="str">
            <v xml:space="preserve">LUMINARIA ARANDELA TIPO MEIA-LUA COM VIDRO FOSCO *30 X 15* CM, PARA 1 LAMPADA, BASE E27, POTENCIA MAXIMA 40/60 W (NAO INCLUI LAMPADA)                                                                                                                                                                                                                                                                                                                                                                     </v>
          </cell>
          <cell r="C2610" t="str">
            <v xml:space="preserve">UN    </v>
          </cell>
          <cell r="D2610">
            <v>68.540000000000006</v>
          </cell>
        </row>
        <row r="2611">
          <cell r="A2611">
            <v>39510</v>
          </cell>
          <cell r="B2611" t="str">
            <v xml:space="preserve">LUMINARIA DE EMBUTIR EM CHAPA DE ACO PARA 2 LAMPADAS FLUORESCENTES DE 14 W COM REFLETOR E ALETAS EM ALUMINIO, COMPLETA (INCLUI REATOR E LAMPADAS)                                                                                                                                                                                                                                                                                                                                                         </v>
          </cell>
          <cell r="C2611" t="str">
            <v xml:space="preserve">UN    </v>
          </cell>
          <cell r="D2611">
            <v>277.42</v>
          </cell>
        </row>
        <row r="2612">
          <cell r="A2612">
            <v>38776</v>
          </cell>
          <cell r="B2612" t="str">
            <v xml:space="preserve">LUMINARIA DE EMBUTIR EM CHAPA DE ACO PARA 4 LAMPADAS FLUORESCENTES DE 14 W *60 X 60 CM* ALETADA (NAO INCLUI REATOR E LAMPADAS)                                                                                                                                                                                                                                                                                                                                                                            </v>
          </cell>
          <cell r="C2612" t="str">
            <v xml:space="preserve">UN    </v>
          </cell>
          <cell r="D2612">
            <v>294.42</v>
          </cell>
        </row>
        <row r="2613">
          <cell r="A2613">
            <v>38774</v>
          </cell>
          <cell r="B2613" t="str">
            <v xml:space="preserve">LUMINARIA DE EMERGENCIA 30 LEDS, POTENCIA 2 W, BATERIA DE LITIO, AUTONOMIA DE 6 HORAS                                                                                                                                                                                                                                                                                                                                                                                                                     </v>
          </cell>
          <cell r="C2613" t="str">
            <v xml:space="preserve">UN    </v>
          </cell>
          <cell r="D2613">
            <v>15.82</v>
          </cell>
        </row>
        <row r="2614">
          <cell r="A2614">
            <v>42247</v>
          </cell>
          <cell r="B2614" t="str">
            <v xml:space="preserve">LUMINARIA DE LED PARA ILUMINACAO PUBLICA, DE 138 W ATE 180 W, INVOLUCRO EM ALUMINIO OU ACO INOX                                                                                                                                                                                                                                                                                                                                                                                                           </v>
          </cell>
          <cell r="C2614" t="str">
            <v xml:space="preserve">UN    </v>
          </cell>
          <cell r="D2614">
            <v>540.22</v>
          </cell>
        </row>
        <row r="2615">
          <cell r="A2615">
            <v>42248</v>
          </cell>
          <cell r="B2615" t="str">
            <v xml:space="preserve">LUMINARIA DE LED PARA ILUMINACAO PUBLICA, DE 181 W ATE 239 W, INVOLUCRO EM ALUMINIO OU ACO INOX                                                                                                                                                                                                                                                                                                                                                                                                           </v>
          </cell>
          <cell r="C2615" t="str">
            <v xml:space="preserve">UN    </v>
          </cell>
          <cell r="D2615">
            <v>627.5</v>
          </cell>
        </row>
        <row r="2616">
          <cell r="A2616">
            <v>42249</v>
          </cell>
          <cell r="B2616" t="str">
            <v xml:space="preserve">LUMINARIA DE LED PARA ILUMINACAO PUBLICA, DE 240 W ATE 350 W, INVOLUCRO EM ALUMINIO OU ACO INOX                                                                                                                                                                                                                                                                                                                                                                                                           </v>
          </cell>
          <cell r="C2616" t="str">
            <v xml:space="preserve">UN    </v>
          </cell>
          <cell r="D2616">
            <v>1039.55</v>
          </cell>
        </row>
        <row r="2617">
          <cell r="A2617">
            <v>42244</v>
          </cell>
          <cell r="B2617" t="str">
            <v xml:space="preserve">LUMINARIA DE LED PARA ILUMINACAO PUBLICA, DE 33 W ATE 50 W, INVOLUCRO EM ALUMINIO OU ACO INOX                                                                                                                                                                                                                                                                                                                                                                                                             </v>
          </cell>
          <cell r="C2617" t="str">
            <v xml:space="preserve">UN    </v>
          </cell>
          <cell r="D2617">
            <v>162.35</v>
          </cell>
        </row>
        <row r="2618">
          <cell r="A2618">
            <v>42245</v>
          </cell>
          <cell r="B2618" t="str">
            <v xml:space="preserve">LUMINARIA DE LED PARA ILUMINACAO PUBLICA, DE 51 W ATE 67 W, INVOLUCRO EM ALUMINIO OU ACO INOX                                                                                                                                                                                                                                                                                                                                                                                                             </v>
          </cell>
          <cell r="C2618" t="str">
            <v xml:space="preserve">UN    </v>
          </cell>
          <cell r="D2618">
            <v>299.58</v>
          </cell>
        </row>
        <row r="2619">
          <cell r="A2619">
            <v>42246</v>
          </cell>
          <cell r="B2619" t="str">
            <v xml:space="preserve">LUMINARIA DE LED PARA ILUMINACAO PUBLICA, DE 68 W ATE 97 W, INVOLUCRO EM ALUMINIO OU ACO INOX                                                                                                                                                                                                                                                                                                                                                                                                             </v>
          </cell>
          <cell r="C2619" t="str">
            <v xml:space="preserve">UN    </v>
          </cell>
          <cell r="D2619">
            <v>331.62</v>
          </cell>
        </row>
        <row r="2620">
          <cell r="A2620">
            <v>42243</v>
          </cell>
          <cell r="B2620" t="str">
            <v xml:space="preserve">LUMINARIA DE LED PARA ILUMINACAO PUBLICA, DE 98 W ATE 137 W, INVOLUCRO EM ALUMINIO OU ACO INOX                                                                                                                                                                                                                                                                                                                                                                                                            </v>
          </cell>
          <cell r="C2620" t="str">
            <v xml:space="preserve">UN    </v>
          </cell>
          <cell r="D2620">
            <v>399.87</v>
          </cell>
        </row>
        <row r="2621">
          <cell r="A2621">
            <v>38889</v>
          </cell>
          <cell r="B2621" t="str">
            <v xml:space="preserve">LUMINARIA DE SOBREPOR EM CHAPA DE ACO COM ALETAS PLASTICAS, PARA 1 LAMPADA, BASE E27, POTENCIA MAXIMA 40/60 W (NAO INCLUI LAMPADA)                                                                                                                                                                                                                                                                                                                                                                        </v>
          </cell>
          <cell r="C2621" t="str">
            <v xml:space="preserve">UN    </v>
          </cell>
          <cell r="D2621">
            <v>52.54</v>
          </cell>
        </row>
        <row r="2622">
          <cell r="A2622">
            <v>38784</v>
          </cell>
          <cell r="B2622" t="str">
            <v xml:space="preserve">LUMINARIA DE SOBREPOR EM CHAPA DE ACO COM ALETAS PLASTICAS, PARA 2 LAMPADAS, BASE E27, POTENCIA MAXIMA 40/60 W (NAO INCLUI LAMPADAS)                                                                                                                                                                                                                                                                                                                                                                      </v>
          </cell>
          <cell r="C2622" t="str">
            <v xml:space="preserve">UN    </v>
          </cell>
          <cell r="D2622">
            <v>70.290000000000006</v>
          </cell>
        </row>
        <row r="2623">
          <cell r="A2623">
            <v>3788</v>
          </cell>
          <cell r="B2623" t="str">
            <v xml:space="preserve">LUMINARIA DE SOBREPOR EM CHAPA DE ACO PARA 1 LAMPADA FLUORESCENTE DE *18* W, ALETADA, COMPLETA (LAMPADA E REATOR INCLUSOS)                                                                                                                                                                                                                                                                                                                                                                                </v>
          </cell>
          <cell r="C2623" t="str">
            <v xml:space="preserve">UN    </v>
          </cell>
          <cell r="D2623">
            <v>73.25</v>
          </cell>
        </row>
        <row r="2624">
          <cell r="A2624">
            <v>12230</v>
          </cell>
          <cell r="B2624" t="str">
            <v xml:space="preserve">LUMINARIA DE SOBREPOR EM CHAPA DE ACO PARA 1 LAMPADA FLUORESCENTE DE *18* W, PERFIL COMERCIAL (NAO INCLUI REATOR E LAMPADA)                                                                                                                                                                                                                                                                                                                                                                               </v>
          </cell>
          <cell r="C2624" t="str">
            <v xml:space="preserve">UN    </v>
          </cell>
          <cell r="D2624">
            <v>18.84</v>
          </cell>
        </row>
        <row r="2625">
          <cell r="A2625">
            <v>3780</v>
          </cell>
          <cell r="B2625" t="str">
            <v xml:space="preserve">LUMINARIA DE SOBREPOR EM CHAPA DE ACO PARA 1 LAMPADA FLUORESCENTE DE *36* W, ALETADA, COMPLETA (LAMPADA E REATOR INCLUSOS)                                                                                                                                                                                                                                                                                                                                                                                </v>
          </cell>
          <cell r="C2625" t="str">
            <v xml:space="preserve">UN    </v>
          </cell>
          <cell r="D2625">
            <v>108.07</v>
          </cell>
        </row>
        <row r="2626">
          <cell r="A2626">
            <v>12231</v>
          </cell>
          <cell r="B2626" t="str">
            <v xml:space="preserve">LUMINARIA DE SOBREPOR EM CHAPA DE ACO PARA 1 LAMPADA FLUORESCENTE DE *36* W, PERFIL COMERCIAL (NAO INCLUI REATOR E LAMPADA)                                                                                                                                                                                                                                                                                                                                                                               </v>
          </cell>
          <cell r="C2626" t="str">
            <v xml:space="preserve">UN    </v>
          </cell>
          <cell r="D2626">
            <v>31.33</v>
          </cell>
        </row>
        <row r="2627">
          <cell r="A2627">
            <v>3811</v>
          </cell>
          <cell r="B2627" t="str">
            <v xml:space="preserve">LUMINARIA DE SOBREPOR EM CHAPA DE ACO PARA 2 LAMPADAS FLUORESCENTES DE *18* W, ALETADA, COMPLETA (LAMPADAS E REATOR INCLUSOS)                                                                                                                                                                                                                                                                                                                                                                             </v>
          </cell>
          <cell r="C2627" t="str">
            <v xml:space="preserve">UN    </v>
          </cell>
          <cell r="D2627">
            <v>101.51</v>
          </cell>
        </row>
        <row r="2628">
          <cell r="A2628">
            <v>12232</v>
          </cell>
          <cell r="B2628" t="str">
            <v xml:space="preserve">LUMINARIA DE SOBREPOR EM CHAPA DE ACO PARA 2 LAMPADAS FLUORESCENTES DE *18* W, PERFIL COMERCIAL (NAO INCLUI REATOR E LAMPADAS)                                                                                                                                                                                                                                                                                                                                                                            </v>
          </cell>
          <cell r="C2628" t="str">
            <v xml:space="preserve">UN    </v>
          </cell>
          <cell r="D2628">
            <v>32.82</v>
          </cell>
        </row>
        <row r="2629">
          <cell r="A2629">
            <v>3799</v>
          </cell>
          <cell r="B2629" t="str">
            <v xml:space="preserve">LUMINARIA DE SOBREPOR EM CHAPA DE ACO PARA 2 LAMPADAS FLUORESCENTES DE *36* W, ALETADA, COMPLETA (LAMPADAS E REATOR INCLUSOS)                                                                                                                                                                                                                                                                                                                                                                             </v>
          </cell>
          <cell r="C2629" t="str">
            <v xml:space="preserve">UN    </v>
          </cell>
          <cell r="D2629">
            <v>143.56</v>
          </cell>
        </row>
        <row r="2630">
          <cell r="A2630">
            <v>12239</v>
          </cell>
          <cell r="B2630" t="str">
            <v xml:space="preserve">LUMINARIA DE SOBREPOR EM CHAPA DE ACO PARA 2 LAMPADAS FLUORESCENTES DE *36* W, PERFIL COMERCIAL (NAO INCLUI REATOR E LAMPADAS)                                                                                                                                                                                                                                                                                                                                                                            </v>
          </cell>
          <cell r="C2630" t="str">
            <v xml:space="preserve">UN    </v>
          </cell>
          <cell r="D2630">
            <v>42.97</v>
          </cell>
        </row>
        <row r="2631">
          <cell r="A2631">
            <v>38773</v>
          </cell>
          <cell r="B2631" t="str">
            <v xml:space="preserve">LUMINARIA DE TETO PLAFON/PLAFONIER EM PLASTICO COM BASE E27, POTENCIA MAXIMA 60 W (NAO INCLUI LAMPADA)                                                                                                                                                                                                                                                                                                                                                                                                    </v>
          </cell>
          <cell r="C2631" t="str">
            <v xml:space="preserve">UN    </v>
          </cell>
          <cell r="D2631">
            <v>6.89</v>
          </cell>
        </row>
        <row r="2632">
          <cell r="A2632">
            <v>12271</v>
          </cell>
          <cell r="B2632" t="str">
            <v xml:space="preserve">LUMINARIA DUPLA P/SINALIZACAO, TIPO WETZEL AS-2/110 OU EQUIV                                                                                                                                                                                                                                                                                                                                                                                                                                              </v>
          </cell>
          <cell r="C2632" t="str">
            <v xml:space="preserve">UN    </v>
          </cell>
          <cell r="D2632">
            <v>384.38</v>
          </cell>
        </row>
        <row r="2633">
          <cell r="A2633">
            <v>13382</v>
          </cell>
          <cell r="B2633" t="str">
            <v xml:space="preserve">LUMINARIA FECHADA P/ ILUMINACAO PUBLICA, TIPO ABL 50/F OU EQUIV, P/ LAMPADA A VAPOR DE MERCURIO 400W                                                                                                                                                                                                                                                                                                                                                                                                      </v>
          </cell>
          <cell r="C2633" t="str">
            <v xml:space="preserve">UN    </v>
          </cell>
          <cell r="D2633">
            <v>409.59</v>
          </cell>
        </row>
        <row r="2634">
          <cell r="A2634">
            <v>38785</v>
          </cell>
          <cell r="B2634" t="str">
            <v xml:space="preserve">LUMINARIA HERMETICA IP-65 PARA 2 DUAS LAMPADAS DE 14/16/18/20 W (NAO INCLUI REATOR E LAMPADAS)                                                                                                                                                                                                                                                                                                                                                                                                            </v>
          </cell>
          <cell r="C2634" t="str">
            <v xml:space="preserve">UN    </v>
          </cell>
          <cell r="D2634">
            <v>181.98</v>
          </cell>
        </row>
        <row r="2635">
          <cell r="A2635">
            <v>38786</v>
          </cell>
          <cell r="B2635" t="str">
            <v xml:space="preserve">LUMINARIA HERMETICA IP-65 PARA 2 DUAS LAMPADAS DE 28/32/36/40 W (NAO INCLUI REATOR E LAMPADAS)                                                                                                                                                                                                                                                                                                                                                                                                            </v>
          </cell>
          <cell r="C2635" t="str">
            <v xml:space="preserve">UN    </v>
          </cell>
          <cell r="D2635">
            <v>224.16</v>
          </cell>
        </row>
        <row r="2636">
          <cell r="A2636">
            <v>39385</v>
          </cell>
          <cell r="B2636" t="str">
            <v xml:space="preserve">LUMINARIA LED PLAFON REDONDO DE SOBREPOR BIVOLT 12/13 W,  D = *17* CM                                                                                                                                                                                                                                                                                                                                                                                                                                     </v>
          </cell>
          <cell r="C2636" t="str">
            <v xml:space="preserve">UN    </v>
          </cell>
          <cell r="D2636">
            <v>14.47</v>
          </cell>
        </row>
        <row r="2637">
          <cell r="A2637">
            <v>39389</v>
          </cell>
          <cell r="B2637" t="str">
            <v xml:space="preserve">LUMINARIA LED REFLETOR RETANGULAR BIVOLT, LUZ BRANCA, 10 W                                                                                                                                                                                                                                                                                                                                                                                                                                                </v>
          </cell>
          <cell r="C2637" t="str">
            <v xml:space="preserve">UN    </v>
          </cell>
          <cell r="D2637">
            <v>15.7</v>
          </cell>
        </row>
        <row r="2638">
          <cell r="A2638">
            <v>39390</v>
          </cell>
          <cell r="B2638" t="str">
            <v xml:space="preserve">LUMINARIA LED REFLETOR RETANGULAR BIVOLT, LUZ BRANCA, 30 W                                                                                                                                                                                                                                                                                                                                                                                                                                                </v>
          </cell>
          <cell r="C2638" t="str">
            <v xml:space="preserve">UN    </v>
          </cell>
          <cell r="D2638">
            <v>32.92</v>
          </cell>
        </row>
        <row r="2639">
          <cell r="A2639">
            <v>39391</v>
          </cell>
          <cell r="B2639" t="str">
            <v xml:space="preserve">LUMINARIA LED REFLETOR RETANGULAR BIVOLT, LUZ BRANCA, 50 W                                                                                                                                                                                                                                                                                                                                                                                                                                                </v>
          </cell>
          <cell r="C2639" t="str">
            <v xml:space="preserve">UN    </v>
          </cell>
          <cell r="D2639">
            <v>36.96</v>
          </cell>
        </row>
        <row r="2640">
          <cell r="A2640">
            <v>3803</v>
          </cell>
          <cell r="B2640" t="str">
            <v xml:space="preserve">LUMINARIA PLAFON REDONDO COM VIDRO FOSCO DIAMETRO *25* CM, PARA 1 LAMPADA, BASE E27, POTENCIA MAXIMA 40/60 W (NAO INCLUI LAMPADA)                                                                                                                                                                                                                                                                                                                                                                         </v>
          </cell>
          <cell r="C2640" t="str">
            <v xml:space="preserve">UN    </v>
          </cell>
          <cell r="D2640">
            <v>65</v>
          </cell>
        </row>
        <row r="2641">
          <cell r="A2641">
            <v>38770</v>
          </cell>
          <cell r="B2641" t="str">
            <v xml:space="preserve">LUMINARIA PLAFON REDONDO COM VIDRO FOSCO DIAMETRO *30* CM, PARA 2 LAMPADAS, BASE E27, POTENCIA MAXIMA 40/60 W (NAO INCLUI LAMPADAS)                                                                                                                                                                                                                                                                                                                                                                       </v>
          </cell>
          <cell r="C2641" t="str">
            <v xml:space="preserve">UN    </v>
          </cell>
          <cell r="D2641">
            <v>75.260000000000005</v>
          </cell>
        </row>
        <row r="2642">
          <cell r="A2642">
            <v>12267</v>
          </cell>
          <cell r="B2642" t="str">
            <v xml:space="preserve">LUMINARIA PROVA DE TEMPO PETERCO Y.31/1                                                                                                                                                                                                                                                                                                                                                                                                                                                                   </v>
          </cell>
          <cell r="C2642" t="str">
            <v xml:space="preserve">UN    </v>
          </cell>
          <cell r="D2642">
            <v>220.55</v>
          </cell>
        </row>
        <row r="2643">
          <cell r="A2643">
            <v>43265</v>
          </cell>
          <cell r="B2643" t="str">
            <v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v>
          </cell>
          <cell r="C2643" t="str">
            <v xml:space="preserve">UN    </v>
          </cell>
          <cell r="D2643">
            <v>45.27</v>
          </cell>
        </row>
        <row r="2644">
          <cell r="A2644">
            <v>12266</v>
          </cell>
          <cell r="B2644" t="str">
            <v xml:space="preserve">LUMINARIA SPOT DE SOBREPOR EM ALUMINIO COM ALETA PLASTICA PARA 1 LAMPADA, BASE E27, POTENCIA MAXIMA 40/60 W (NAO INCLUI LAMPADA)                                                                                                                                                                                                                                                                                                                                                                          </v>
          </cell>
          <cell r="C2644" t="str">
            <v xml:space="preserve">UN    </v>
          </cell>
          <cell r="D2644">
            <v>112.88</v>
          </cell>
        </row>
        <row r="2645">
          <cell r="A2645">
            <v>39378</v>
          </cell>
          <cell r="B2645" t="str">
            <v xml:space="preserve">LUMINARIA SPOT DE SOBREPOR EM ALUMINIO COM ALETA PLASTICA PARA 2 LAMPADAS, BASE E27, POTENCIA MAXIMA 40/60 W (NAO INCLUI LAMPADA)                                                                                                                                                                                                                                                                                                                                                                         </v>
          </cell>
          <cell r="C2645" t="str">
            <v xml:space="preserve">UN    </v>
          </cell>
          <cell r="D2645">
            <v>80.03</v>
          </cell>
        </row>
        <row r="2646">
          <cell r="A2646">
            <v>43543</v>
          </cell>
          <cell r="B2646" t="str">
            <v xml:space="preserve">LUMINARIA TIPO TARTARUGA A PROVA DE TEMPO, GASES, VAPOR E PO, EM ALUMINIO, COM GRADE, BASE E27, POTENCIA MAXIMA 100 W - REF Y 25/1 (NAO INCLUI LAMPADA)                                                                                                                                                                                                                                                                                                                                                   </v>
          </cell>
          <cell r="C2646" t="str">
            <v xml:space="preserve">UN    </v>
          </cell>
          <cell r="D2646">
            <v>166.73</v>
          </cell>
        </row>
        <row r="2647">
          <cell r="A2647">
            <v>38775</v>
          </cell>
          <cell r="B2647" t="str">
            <v xml:space="preserve">LUMINARIA TIPO TARTARUGA PARA AREA EXTERNA EM ALUMINIO, COM GRADE, PARA 1 LAMPADA, BASE E27, POTENCIA MAXIMA 40/60 W (NAO INCLUI LAMPADA)                                                                                                                                                                                                                                                                                                                                                                 </v>
          </cell>
          <cell r="C2647" t="str">
            <v xml:space="preserve">UN    </v>
          </cell>
          <cell r="D2647">
            <v>84.85</v>
          </cell>
        </row>
        <row r="2648">
          <cell r="A2648">
            <v>44252</v>
          </cell>
          <cell r="B2648" t="str">
            <v xml:space="preserve">LUVA CPVC, SOLDAVEL, 114 MM, PARA AGUA QUENTE PREDIAL                                                                                                                                                                                                                                                                                                                                                                                                                                                     </v>
          </cell>
          <cell r="C2648" t="str">
            <v xml:space="preserve">UN    </v>
          </cell>
          <cell r="D2648">
            <v>179.51</v>
          </cell>
        </row>
        <row r="2649">
          <cell r="A2649">
            <v>21119</v>
          </cell>
          <cell r="B2649" t="str">
            <v xml:space="preserve">LUVA CPVC, SOLDAVEL, 15 MM, PARA AGUA QUENTE PREDIAL                                                                                                                                                                                                                                                                                                                                                                                                                                                      </v>
          </cell>
          <cell r="C2649" t="str">
            <v xml:space="preserve">UN    </v>
          </cell>
          <cell r="D2649">
            <v>1.8</v>
          </cell>
        </row>
        <row r="2650">
          <cell r="A2650">
            <v>37974</v>
          </cell>
          <cell r="B2650" t="str">
            <v xml:space="preserve">LUVA CPVC, SOLDAVEL, 22 MM, PARA AGUA QUENTE PREDIAL                                                                                                                                                                                                                                                                                                                                                                                                                                                      </v>
          </cell>
          <cell r="C2650" t="str">
            <v xml:space="preserve">UN    </v>
          </cell>
          <cell r="D2650">
            <v>2.33</v>
          </cell>
        </row>
        <row r="2651">
          <cell r="A2651">
            <v>37975</v>
          </cell>
          <cell r="B2651" t="str">
            <v xml:space="preserve">LUVA CPVC, SOLDAVEL, 28 MM, PARA AGUA QUENTE PREDIAL                                                                                                                                                                                                                                                                                                                                                                                                                                                      </v>
          </cell>
          <cell r="C2651" t="str">
            <v xml:space="preserve">UN    </v>
          </cell>
          <cell r="D2651">
            <v>5.18</v>
          </cell>
        </row>
        <row r="2652">
          <cell r="A2652">
            <v>37976</v>
          </cell>
          <cell r="B2652" t="str">
            <v xml:space="preserve">LUVA CPVC, SOLDAVEL, 35 MM, PARA AGUA QUENTE PREDIAL                                                                                                                                                                                                                                                                                                                                                                                                                                                      </v>
          </cell>
          <cell r="C2652" t="str">
            <v xml:space="preserve">UN    </v>
          </cell>
          <cell r="D2652">
            <v>11.54</v>
          </cell>
        </row>
        <row r="2653">
          <cell r="A2653">
            <v>37977</v>
          </cell>
          <cell r="B2653" t="str">
            <v xml:space="preserve">LUVA CPVC, SOLDAVEL, 42 MM, PARA AGUA QUENTE PREDIAL                                                                                                                                                                                                                                                                                                                                                                                                                                                      </v>
          </cell>
          <cell r="C2653" t="str">
            <v xml:space="preserve">UN    </v>
          </cell>
          <cell r="D2653">
            <v>15.97</v>
          </cell>
        </row>
        <row r="2654">
          <cell r="A2654">
            <v>37978</v>
          </cell>
          <cell r="B2654" t="str">
            <v xml:space="preserve">LUVA CPVC, SOLDAVEL, 54 MM, PARA AGUA QUENTE PREDIAL                                                                                                                                                                                                                                                                                                                                                                                                                                                      </v>
          </cell>
          <cell r="C2654" t="str">
            <v xml:space="preserve">UN    </v>
          </cell>
          <cell r="D2654">
            <v>31.67</v>
          </cell>
        </row>
        <row r="2655">
          <cell r="A2655">
            <v>37979</v>
          </cell>
          <cell r="B2655" t="str">
            <v xml:space="preserve">LUVA CPVC, SOLDAVEL, 73 MM, PARA AGUA QUENTE PREDIAL                                                                                                                                                                                                                                                                                                                                                                                                                                                      </v>
          </cell>
          <cell r="C2655" t="str">
            <v xml:space="preserve">UN    </v>
          </cell>
          <cell r="D2655">
            <v>134.38999999999999</v>
          </cell>
        </row>
        <row r="2656">
          <cell r="A2656">
            <v>37980</v>
          </cell>
          <cell r="B2656" t="str">
            <v xml:space="preserve">LUVA CPVC, SOLDAVEL, 89 MM, PARA AGUA QUENTE PREDIAL                                                                                                                                                                                                                                                                                                                                                                                                                                                      </v>
          </cell>
          <cell r="C2656" t="str">
            <v xml:space="preserve">UN    </v>
          </cell>
          <cell r="D2656">
            <v>154.38</v>
          </cell>
        </row>
        <row r="2657">
          <cell r="A2657">
            <v>36147</v>
          </cell>
          <cell r="B2657" t="str">
            <v xml:space="preserve">LUVA DE BORRACHA ISOLANTE PARA ALTA TENSAO, RESISTENTE A OZONIO, TENSAO DE ENSAIO 2,5 KV (PAR)                                                                                                                                                                                                                                                                                                                                                                                                            </v>
          </cell>
          <cell r="C2657" t="str">
            <v xml:space="preserve">PAR   </v>
          </cell>
          <cell r="D2657">
            <v>443.78</v>
          </cell>
        </row>
        <row r="2658">
          <cell r="A2658">
            <v>12731</v>
          </cell>
          <cell r="B2658" t="str">
            <v xml:space="preserve">LUVA DE COBRE (REF 600) SEM ANEL DE SOLDA, BOLSA X BOLSA, 104 MM                                                                                                                                                                                                                                                                                                                                                                                                                                          </v>
          </cell>
          <cell r="C2658" t="str">
            <v xml:space="preserve">UN    </v>
          </cell>
          <cell r="D2658">
            <v>349.28</v>
          </cell>
        </row>
        <row r="2659">
          <cell r="A2659">
            <v>12723</v>
          </cell>
          <cell r="B2659" t="str">
            <v xml:space="preserve">LUVA DE COBRE (REF 600) SEM ANEL DE SOLDA, BOLSA X BOLSA, 15 MM                                                                                                                                                                                                                                                                                                                                                                                                                                           </v>
          </cell>
          <cell r="C2659" t="str">
            <v xml:space="preserve">UN    </v>
          </cell>
          <cell r="D2659">
            <v>2.7</v>
          </cell>
        </row>
        <row r="2660">
          <cell r="A2660">
            <v>12724</v>
          </cell>
          <cell r="B2660" t="str">
            <v xml:space="preserve">LUVA DE COBRE (REF 600) SEM ANEL DE SOLDA, BOLSA X BOLSA, 22 MM                                                                                                                                                                                                                                                                                                                                                                                                                                           </v>
          </cell>
          <cell r="C2660" t="str">
            <v xml:space="preserve">UN    </v>
          </cell>
          <cell r="D2660">
            <v>5.2</v>
          </cell>
        </row>
        <row r="2661">
          <cell r="A2661">
            <v>12725</v>
          </cell>
          <cell r="B2661" t="str">
            <v xml:space="preserve">LUVA DE COBRE (REF 600) SEM ANEL DE SOLDA, BOLSA X BOLSA, 28 MM                                                                                                                                                                                                                                                                                                                                                                                                                                           </v>
          </cell>
          <cell r="C2661" t="str">
            <v xml:space="preserve">UN    </v>
          </cell>
          <cell r="D2661">
            <v>10.44</v>
          </cell>
        </row>
        <row r="2662">
          <cell r="A2662">
            <v>12726</v>
          </cell>
          <cell r="B2662" t="str">
            <v xml:space="preserve">LUVA DE COBRE (REF 600) SEM ANEL DE SOLDA, BOLSA X BOLSA, 35 MM                                                                                                                                                                                                                                                                                                                                                                                                                                           </v>
          </cell>
          <cell r="C2662" t="str">
            <v xml:space="preserve">UN    </v>
          </cell>
          <cell r="D2662">
            <v>23.04</v>
          </cell>
        </row>
        <row r="2663">
          <cell r="A2663">
            <v>12727</v>
          </cell>
          <cell r="B2663" t="str">
            <v xml:space="preserve">LUVA DE COBRE (REF 600) SEM ANEL DE SOLDA, BOLSA X BOLSA, 42 MM                                                                                                                                                                                                                                                                                                                                                                                                                                           </v>
          </cell>
          <cell r="C2663" t="str">
            <v xml:space="preserve">UN    </v>
          </cell>
          <cell r="D2663">
            <v>29.22</v>
          </cell>
        </row>
        <row r="2664">
          <cell r="A2664">
            <v>12728</v>
          </cell>
          <cell r="B2664" t="str">
            <v xml:space="preserve">LUVA DE COBRE (REF 600) SEM ANEL DE SOLDA, BOLSA X BOLSA, 54 MM                                                                                                                                                                                                                                                                                                                                                                                                                                           </v>
          </cell>
          <cell r="C2664" t="str">
            <v xml:space="preserve">UN    </v>
          </cell>
          <cell r="D2664">
            <v>47.73</v>
          </cell>
        </row>
        <row r="2665">
          <cell r="A2665">
            <v>12729</v>
          </cell>
          <cell r="B2665" t="str">
            <v xml:space="preserve">LUVA DE COBRE (REF 600) SEM ANEL DE SOLDA, BOLSA X BOLSA, 66 MM                                                                                                                                                                                                                                                                                                                                                                                                                                           </v>
          </cell>
          <cell r="C2665" t="str">
            <v xml:space="preserve">UN    </v>
          </cell>
          <cell r="D2665">
            <v>156.44999999999999</v>
          </cell>
        </row>
        <row r="2666">
          <cell r="A2666">
            <v>12730</v>
          </cell>
          <cell r="B2666" t="str">
            <v xml:space="preserve">LUVA DE COBRE (REF 600) SEM ANEL DE SOLDA, BOLSA X BOLSA, 79 MM                                                                                                                                                                                                                                                                                                                                                                                                                                           </v>
          </cell>
          <cell r="C2666" t="str">
            <v xml:space="preserve">UN    </v>
          </cell>
          <cell r="D2666">
            <v>239.53</v>
          </cell>
        </row>
        <row r="2667">
          <cell r="A2667">
            <v>3840</v>
          </cell>
          <cell r="B2667" t="str">
            <v xml:space="preserve">LUVA DE CORRER DEFOFO, PVC, JE, DN 100 MM                                                                                                                                                                                                                                                                                                                                                                                                                                                                 </v>
          </cell>
          <cell r="C2667" t="str">
            <v xml:space="preserve">UN    </v>
          </cell>
          <cell r="D2667">
            <v>43.01</v>
          </cell>
        </row>
        <row r="2668">
          <cell r="A2668">
            <v>3838</v>
          </cell>
          <cell r="B2668" t="str">
            <v xml:space="preserve">LUVA DE CORRER DEFOFO, PVC, JE, DN 150 MM                                                                                                                                                                                                                                                                                                                                                                                                                                                                 </v>
          </cell>
          <cell r="C2668" t="str">
            <v xml:space="preserve">UN    </v>
          </cell>
          <cell r="D2668">
            <v>94.93</v>
          </cell>
        </row>
        <row r="2669">
          <cell r="A2669">
            <v>3844</v>
          </cell>
          <cell r="B2669" t="str">
            <v xml:space="preserve">LUVA DE CORRER DEFOFO, PVC, JE, DN 200 MM                                                                                                                                                                                                                                                                                                                                                                                                                                                                 </v>
          </cell>
          <cell r="C2669" t="str">
            <v xml:space="preserve">UN    </v>
          </cell>
          <cell r="D2669">
            <v>169.34</v>
          </cell>
        </row>
        <row r="2670">
          <cell r="A2670">
            <v>3839</v>
          </cell>
          <cell r="B2670" t="str">
            <v xml:space="preserve">LUVA DE CORRER DEFOFO, PVC, JE, DN 250 MM                                                                                                                                                                                                                                                                                                                                                                                                                                                                 </v>
          </cell>
          <cell r="C2670" t="str">
            <v xml:space="preserve">UN    </v>
          </cell>
          <cell r="D2670">
            <v>308.44</v>
          </cell>
        </row>
        <row r="2671">
          <cell r="A2671">
            <v>3843</v>
          </cell>
          <cell r="B2671" t="str">
            <v xml:space="preserve">LUVA DE CORRER DEFOFO, PVC, JE, DN 300 MM                                                                                                                                                                                                                                                                                                                                                                                                                                                                 </v>
          </cell>
          <cell r="C2671" t="str">
            <v xml:space="preserve">UN    </v>
          </cell>
          <cell r="D2671">
            <v>423.34</v>
          </cell>
        </row>
        <row r="2672">
          <cell r="A2672">
            <v>3900</v>
          </cell>
          <cell r="B2672" t="str">
            <v xml:space="preserve">LUVA DE CORRER PARA TUBO ROSCAVEL, PVC, 1 1/2", PARA AGUA FRIA PREDIAL                                                                                                                                                                                                                                                                                                                                                                                                                                    </v>
          </cell>
          <cell r="C2672" t="str">
            <v xml:space="preserve">UN    </v>
          </cell>
          <cell r="D2672">
            <v>46.93</v>
          </cell>
        </row>
        <row r="2673">
          <cell r="A2673">
            <v>3846</v>
          </cell>
          <cell r="B2673" t="str">
            <v xml:space="preserve">LUVA DE CORRER PARA TUBO ROSCAVEL, PVC, 1/2", PARA AGUA FRIA PREDIAL                                                                                                                                                                                                                                                                                                                                                                                                                                      </v>
          </cell>
          <cell r="C2673" t="str">
            <v xml:space="preserve">UN    </v>
          </cell>
          <cell r="D2673">
            <v>14.1</v>
          </cell>
        </row>
        <row r="2674">
          <cell r="A2674">
            <v>3886</v>
          </cell>
          <cell r="B2674" t="str">
            <v xml:space="preserve">LUVA DE CORRER PARA TUBO ROSCAVEL, PVC, 3/4", PARA AGUA FRIA PREDIAL                                                                                                                                                                                                                                                                                                                                                                                                                                      </v>
          </cell>
          <cell r="C2674" t="str">
            <v xml:space="preserve">UN    </v>
          </cell>
          <cell r="D2674">
            <v>18.72</v>
          </cell>
        </row>
        <row r="2675">
          <cell r="A2675">
            <v>3854</v>
          </cell>
          <cell r="B2675" t="str">
            <v xml:space="preserve">LUVA DE CORRER PARA TUBO SOLDAVEL, PVC, 20 MM, PARA AGUA FRIA PREDIAL                                                                                                                                                                                                                                                                                                                                                                                                                                     </v>
          </cell>
          <cell r="C2675" t="str">
            <v xml:space="preserve">UN    </v>
          </cell>
          <cell r="D2675">
            <v>10.67</v>
          </cell>
        </row>
        <row r="2676">
          <cell r="A2676">
            <v>3873</v>
          </cell>
          <cell r="B2676" t="str">
            <v xml:space="preserve">LUVA DE CORRER PARA TUBO SOLDAVEL, PVC, 25 MM, PARA AGUA FRIA PREDIAL                                                                                                                                                                                                                                                                                                                                                                                                                                     </v>
          </cell>
          <cell r="C2676" t="str">
            <v xml:space="preserve">UN    </v>
          </cell>
          <cell r="D2676">
            <v>12.42</v>
          </cell>
        </row>
        <row r="2677">
          <cell r="A2677">
            <v>38021</v>
          </cell>
          <cell r="B2677" t="str">
            <v xml:space="preserve">LUVA DE CORRER PARA TUBO SOLDAVEL, PVC, 32 MM, PARA AGUA FRIA PREDIAL                                                                                                                                                                                                                                                                                                                                                                                                                                     </v>
          </cell>
          <cell r="C2677" t="str">
            <v xml:space="preserve">UN    </v>
          </cell>
          <cell r="D2677">
            <v>22.05</v>
          </cell>
        </row>
        <row r="2678">
          <cell r="A2678">
            <v>43838</v>
          </cell>
          <cell r="B2678" t="str">
            <v xml:space="preserve">LUVA DE CORRER PARA TUBO SOLDAVEL, PVC, 40 MM, PARA AGUA FRIA PREDIAL                                                                                                                                                                                                                                                                                                                                                                                                                                     </v>
          </cell>
          <cell r="C2678" t="str">
            <v xml:space="preserve">UN    </v>
          </cell>
          <cell r="D2678">
            <v>28.5</v>
          </cell>
        </row>
        <row r="2679">
          <cell r="A2679">
            <v>3847</v>
          </cell>
          <cell r="B2679" t="str">
            <v xml:space="preserve">LUVA DE CORRER PARA TUBO SOLDAVEL, PVC, 50 MM, PARA AGUA FRIA PREDIAL                                                                                                                                                                                                                                                                                                                                                                                                                                     </v>
          </cell>
          <cell r="C2679" t="str">
            <v xml:space="preserve">UN    </v>
          </cell>
          <cell r="D2679">
            <v>28.74</v>
          </cell>
        </row>
        <row r="2680">
          <cell r="A2680">
            <v>38022</v>
          </cell>
          <cell r="B2680" t="str">
            <v xml:space="preserve">LUVA DE CORRER PARA TUBO SOLDAVEL, PVC, 60 MM, PARA AGUA FRIA PREDIAL                                                                                                                                                                                                                                                                                                                                                                                                                                     </v>
          </cell>
          <cell r="C2680" t="str">
            <v xml:space="preserve">UN    </v>
          </cell>
          <cell r="D2680">
            <v>39.51</v>
          </cell>
        </row>
        <row r="2681">
          <cell r="A2681">
            <v>3830</v>
          </cell>
          <cell r="B2681" t="str">
            <v xml:space="preserve">LUVA DE CORRER PVC, JE, DN 250 MM, PARA REDE COLETORA DE ESGOTO                                                                                                                                                                                                                                                                                                                                                                                                                                           </v>
          </cell>
          <cell r="C2681" t="str">
            <v xml:space="preserve">UN    </v>
          </cell>
          <cell r="D2681">
            <v>206.65</v>
          </cell>
        </row>
        <row r="2682">
          <cell r="A2682">
            <v>37981</v>
          </cell>
          <cell r="B2682" t="str">
            <v xml:space="preserve">LUVA DE CORRER, CPVC, SOLDAVEL, 15 MM, PARA AGUA QUENTE PREDIAL                                                                                                                                                                                                                                                                                                                                                                                                                                           </v>
          </cell>
          <cell r="C2682" t="str">
            <v xml:space="preserve">UN    </v>
          </cell>
          <cell r="D2682">
            <v>6.72</v>
          </cell>
        </row>
        <row r="2683">
          <cell r="A2683">
            <v>37982</v>
          </cell>
          <cell r="B2683" t="str">
            <v xml:space="preserve">LUVA DE CORRER, CPVC, SOLDAVEL, 22 MM, PARA AGUA QUENTE PREDIAL                                                                                                                                                                                                                                                                                                                                                                                                                                           </v>
          </cell>
          <cell r="C2683" t="str">
            <v xml:space="preserve">UN    </v>
          </cell>
          <cell r="D2683">
            <v>9.76</v>
          </cell>
        </row>
        <row r="2684">
          <cell r="A2684">
            <v>37983</v>
          </cell>
          <cell r="B2684" t="str">
            <v xml:space="preserve">LUVA DE CORRER, CPVC, SOLDAVEL, 28 MM, PARA AGUA QUENTE PREDIAL                                                                                                                                                                                                                                                                                                                                                                                                                                           </v>
          </cell>
          <cell r="C2684" t="str">
            <v xml:space="preserve">UN    </v>
          </cell>
          <cell r="D2684">
            <v>14.42</v>
          </cell>
        </row>
        <row r="2685">
          <cell r="A2685">
            <v>37984</v>
          </cell>
          <cell r="B2685" t="str">
            <v xml:space="preserve">LUVA DE CORRER, CPVC, SOLDAVEL, 35 MM, PARA AGUA QUENTE PREDIAL                                                                                                                                                                                                                                                                                                                                                                                                                                           </v>
          </cell>
          <cell r="C2685" t="str">
            <v xml:space="preserve">UN    </v>
          </cell>
          <cell r="D2685">
            <v>20.260000000000002</v>
          </cell>
        </row>
        <row r="2686">
          <cell r="A2686">
            <v>37985</v>
          </cell>
          <cell r="B2686" t="str">
            <v xml:space="preserve">LUVA DE CORRER, CPVC, SOLDAVEL, 42 MM, PARA AGUA QUENTE PREDIAL                                                                                                                                                                                                                                                                                                                                                                                                                                           </v>
          </cell>
          <cell r="C2686" t="str">
            <v xml:space="preserve">UN    </v>
          </cell>
          <cell r="D2686">
            <v>28.79</v>
          </cell>
        </row>
        <row r="2687">
          <cell r="A2687">
            <v>3826</v>
          </cell>
          <cell r="B2687" t="str">
            <v xml:space="preserve">LUVA DE CORRER, PVC PBA, JE, DN 100 / DE 110 MM, PARA REDE AGUA (NBR 10351)                                                                                                                                                                                                                                                                                                                                                                                                                               </v>
          </cell>
          <cell r="C2687" t="str">
            <v xml:space="preserve">UN    </v>
          </cell>
          <cell r="D2687">
            <v>42.68</v>
          </cell>
        </row>
        <row r="2688">
          <cell r="A2688">
            <v>3825</v>
          </cell>
          <cell r="B2688" t="str">
            <v xml:space="preserve">LUVA DE CORRER, PVC PBA, JE, DN 50 / DE 60 MM, PARA REDE AGUA (NBR 10351)                                                                                                                                                                                                                                                                                                                                                                                                                                 </v>
          </cell>
          <cell r="C2688" t="str">
            <v xml:space="preserve">UN    </v>
          </cell>
          <cell r="D2688">
            <v>12.27</v>
          </cell>
        </row>
        <row r="2689">
          <cell r="A2689">
            <v>3827</v>
          </cell>
          <cell r="B2689" t="str">
            <v xml:space="preserve">LUVA DE CORRER, PVC PBA, JE, DN 75 / DE 85 MM, PARA REDE AGUA (NBR 10351)                                                                                                                                                                                                                                                                                                                                                                                                                                 </v>
          </cell>
          <cell r="C2689" t="str">
            <v xml:space="preserve">UN    </v>
          </cell>
          <cell r="D2689">
            <v>26.82</v>
          </cell>
        </row>
        <row r="2690">
          <cell r="A2690">
            <v>20165</v>
          </cell>
          <cell r="B2690" t="str">
            <v xml:space="preserve">LUVA DE CORRER, PVC SERIE R, 100 MM, PARA ESGOTO PREDIAL                                                                                                                                                                                                                                                                                                                                                                                                                                                  </v>
          </cell>
          <cell r="C2690" t="str">
            <v xml:space="preserve">UN    </v>
          </cell>
          <cell r="D2690">
            <v>25.61</v>
          </cell>
        </row>
        <row r="2691">
          <cell r="A2691">
            <v>20166</v>
          </cell>
          <cell r="B2691" t="str">
            <v xml:space="preserve">LUVA DE CORRER, PVC SERIE R, 150 MM, PARA ESGOTO PREDIAL                                                                                                                                                                                                                                                                                                                                                                                                                                                  </v>
          </cell>
          <cell r="C2691" t="str">
            <v xml:space="preserve">UN    </v>
          </cell>
          <cell r="D2691">
            <v>78.239999999999995</v>
          </cell>
        </row>
        <row r="2692">
          <cell r="A2692">
            <v>20164</v>
          </cell>
          <cell r="B2692" t="str">
            <v xml:space="preserve">LUVA DE CORRER, PVC SERIE R, 75 MM, PARA ESGOTO PREDIAL                                                                                                                                                                                                                                                                                                                                                                                                                                                   </v>
          </cell>
          <cell r="C2692" t="str">
            <v xml:space="preserve">UN    </v>
          </cell>
          <cell r="D2692">
            <v>12.3</v>
          </cell>
        </row>
        <row r="2693">
          <cell r="A2693">
            <v>3893</v>
          </cell>
          <cell r="B2693" t="str">
            <v xml:space="preserve">LUVA DE CORRER, PVC, DN 100 MM, PARA ESGOTO PREDIAL                                                                                                                                                                                                                                                                                                                                                                                                                                                       </v>
          </cell>
          <cell r="C2693" t="str">
            <v xml:space="preserve">UN    </v>
          </cell>
          <cell r="D2693">
            <v>19.29</v>
          </cell>
        </row>
        <row r="2694">
          <cell r="A2694">
            <v>3848</v>
          </cell>
          <cell r="B2694" t="str">
            <v xml:space="preserve">LUVA DE CORRER, PVC, DN 50 MM, PARA ESGOTO PREDIAL                                                                                                                                                                                                                                                                                                                                                                                                                                                        </v>
          </cell>
          <cell r="C2694" t="str">
            <v xml:space="preserve">UN    </v>
          </cell>
          <cell r="D2694">
            <v>11.76</v>
          </cell>
        </row>
        <row r="2695">
          <cell r="A2695">
            <v>3895</v>
          </cell>
          <cell r="B2695" t="str">
            <v xml:space="preserve">LUVA DE CORRER, PVC, DN 75 MM, PARA ESGOTO PREDIAL                                                                                                                                                                                                                                                                                                                                                                                                                                                        </v>
          </cell>
          <cell r="C2695" t="str">
            <v xml:space="preserve">UN    </v>
          </cell>
          <cell r="D2695">
            <v>13.06</v>
          </cell>
        </row>
        <row r="2696">
          <cell r="A2696">
            <v>12404</v>
          </cell>
          <cell r="B2696" t="str">
            <v xml:space="preserve">LUVA DE FERRO GALVANIZADO, COM ROSCA BSP MACHO/FEMEA, DE 3/4"                                                                                                                                                                                                                                                                                                                                                                                                                                             </v>
          </cell>
          <cell r="C2696" t="str">
            <v xml:space="preserve">UN    </v>
          </cell>
          <cell r="D2696">
            <v>12.43</v>
          </cell>
        </row>
        <row r="2697">
          <cell r="A2697">
            <v>3939</v>
          </cell>
          <cell r="B2697" t="str">
            <v xml:space="preserve">LUVA DE FERRO GALVANIZADO, COM ROSCA BSP, DE 1 1/2"                                                                                                                                                                                                                                                                                                                                                                                                                                                       </v>
          </cell>
          <cell r="C2697" t="str">
            <v xml:space="preserve">UN    </v>
          </cell>
          <cell r="D2697">
            <v>25.6</v>
          </cell>
        </row>
        <row r="2698">
          <cell r="A2698">
            <v>3911</v>
          </cell>
          <cell r="B2698" t="str">
            <v xml:space="preserve">LUVA DE FERRO GALVANIZADO, COM ROSCA BSP, DE 1 1/4"                                                                                                                                                                                                                                                                                                                                                                                                                                                       </v>
          </cell>
          <cell r="C2698" t="str">
            <v xml:space="preserve">UN    </v>
          </cell>
          <cell r="D2698">
            <v>20.92</v>
          </cell>
        </row>
        <row r="2699">
          <cell r="A2699">
            <v>3908</v>
          </cell>
          <cell r="B2699" t="str">
            <v xml:space="preserve">LUVA DE FERRO GALVANIZADO, COM ROSCA BSP, DE 1/2"                                                                                                                                                                                                                                                                                                                                                                                                                                                         </v>
          </cell>
          <cell r="C2699" t="str">
            <v xml:space="preserve">UN    </v>
          </cell>
          <cell r="D2699">
            <v>6.76</v>
          </cell>
        </row>
        <row r="2700">
          <cell r="A2700">
            <v>3910</v>
          </cell>
          <cell r="B2700" t="str">
            <v xml:space="preserve">LUVA DE FERRO GALVANIZADO, COM ROSCA BSP, DE 1"                                                                                                                                                                                                                                                                                                                                                                                                                                                           </v>
          </cell>
          <cell r="C2700" t="str">
            <v xml:space="preserve">UN    </v>
          </cell>
          <cell r="D2700">
            <v>14.96</v>
          </cell>
        </row>
        <row r="2701">
          <cell r="A2701">
            <v>3913</v>
          </cell>
          <cell r="B2701" t="str">
            <v xml:space="preserve">LUVA DE FERRO GALVANIZADO, COM ROSCA BSP, DE 2 1/2"                                                                                                                                                                                                                                                                                                                                                                                                                                                       </v>
          </cell>
          <cell r="C2701" t="str">
            <v xml:space="preserve">UN    </v>
          </cell>
          <cell r="D2701">
            <v>71.53</v>
          </cell>
        </row>
        <row r="2702">
          <cell r="A2702">
            <v>3912</v>
          </cell>
          <cell r="B2702" t="str">
            <v xml:space="preserve">LUVA DE FERRO GALVANIZADO, COM ROSCA BSP, DE 2"                                                                                                                                                                                                                                                                                                                                                                                                                                                           </v>
          </cell>
          <cell r="C2702" t="str">
            <v xml:space="preserve">UN    </v>
          </cell>
          <cell r="D2702">
            <v>39.21</v>
          </cell>
        </row>
        <row r="2703">
          <cell r="A2703">
            <v>3909</v>
          </cell>
          <cell r="B2703" t="str">
            <v xml:space="preserve">LUVA DE FERRO GALVANIZADO, COM ROSCA BSP, DE 3/4"                                                                                                                                                                                                                                                                                                                                                                                                                                                         </v>
          </cell>
          <cell r="C2703" t="str">
            <v xml:space="preserve">UN    </v>
          </cell>
          <cell r="D2703">
            <v>9.1999999999999993</v>
          </cell>
        </row>
        <row r="2704">
          <cell r="A2704">
            <v>3914</v>
          </cell>
          <cell r="B2704" t="str">
            <v xml:space="preserve">LUVA DE FERRO GALVANIZADO, COM ROSCA BSP, DE 3"                                                                                                                                                                                                                                                                                                                                                                                                                                                           </v>
          </cell>
          <cell r="C2704" t="str">
            <v xml:space="preserve">UN    </v>
          </cell>
          <cell r="D2704">
            <v>107.91</v>
          </cell>
        </row>
        <row r="2705">
          <cell r="A2705">
            <v>3915</v>
          </cell>
          <cell r="B2705" t="str">
            <v xml:space="preserve">LUVA DE FERRO GALVANIZADO, COM ROSCA BSP, DE 4"                                                                                                                                                                                                                                                                                                                                                                                                                                                           </v>
          </cell>
          <cell r="C2705" t="str">
            <v xml:space="preserve">UN    </v>
          </cell>
          <cell r="D2705">
            <v>170.17</v>
          </cell>
        </row>
        <row r="2706">
          <cell r="A2706">
            <v>3916</v>
          </cell>
          <cell r="B2706" t="str">
            <v xml:space="preserve">LUVA DE FERRO GALVANIZADO, COM ROSCA BSP, DE 5"                                                                                                                                                                                                                                                                                                                                                                                                                                                           </v>
          </cell>
          <cell r="C2706" t="str">
            <v xml:space="preserve">UN    </v>
          </cell>
          <cell r="D2706">
            <v>310.02</v>
          </cell>
        </row>
        <row r="2707">
          <cell r="A2707">
            <v>3917</v>
          </cell>
          <cell r="B2707" t="str">
            <v xml:space="preserve">LUVA DE FERRO GALVANIZADO, COM ROSCA BSP, DE 6"                                                                                                                                                                                                                                                                                                                                                                                                                                                           </v>
          </cell>
          <cell r="C2707" t="str">
            <v xml:space="preserve">UN    </v>
          </cell>
          <cell r="D2707">
            <v>511.33</v>
          </cell>
        </row>
        <row r="2708">
          <cell r="A2708">
            <v>1904</v>
          </cell>
          <cell r="B2708" t="str">
            <v xml:space="preserve">LUVA DE PRESSAO, EM PVC, DE 20 MM, PARA ELETRODUTO FLEXIVEL                                                                                                                                                                                                                                                                                                                                                                                                                                               </v>
          </cell>
          <cell r="C2708" t="str">
            <v xml:space="preserve">UN    </v>
          </cell>
          <cell r="D2708">
            <v>1.22</v>
          </cell>
        </row>
        <row r="2709">
          <cell r="A2709">
            <v>1899</v>
          </cell>
          <cell r="B2709" t="str">
            <v xml:space="preserve">LUVA DE PRESSAO, EM PVC, DE 25 MM, PARA ELETRODUTO FLEXIVEL                                                                                                                                                                                                                                                                                                                                                                                                                                               </v>
          </cell>
          <cell r="C2709" t="str">
            <v xml:space="preserve">UN    </v>
          </cell>
          <cell r="D2709">
            <v>1.38</v>
          </cell>
        </row>
        <row r="2710">
          <cell r="A2710">
            <v>1900</v>
          </cell>
          <cell r="B2710" t="str">
            <v xml:space="preserve">LUVA DE PRESSAO, EM PVC, DE 32 MM, PARA ELETRODUTO FLEXIVEL                                                                                                                                                                                                                                                                                                                                                                                                                                               </v>
          </cell>
          <cell r="C2710" t="str">
            <v xml:space="preserve">UN    </v>
          </cell>
          <cell r="D2710">
            <v>2.23</v>
          </cell>
        </row>
        <row r="2711">
          <cell r="A2711">
            <v>12407</v>
          </cell>
          <cell r="B2711" t="str">
            <v xml:space="preserve">LUVA DE REDUCAO DE FERRO GALVANIZADO, COM ROSCA BSP MACHO/FEMEA, DE 1 1/2" X 1"                                                                                                                                                                                                                                                                                                                                                                                                                           </v>
          </cell>
          <cell r="C2711" t="str">
            <v xml:space="preserve">UN    </v>
          </cell>
          <cell r="D2711">
            <v>38.71</v>
          </cell>
        </row>
        <row r="2712">
          <cell r="A2712">
            <v>12408</v>
          </cell>
          <cell r="B2712" t="str">
            <v xml:space="preserve">LUVA DE REDUCAO DE FERRO GALVANIZADO, COM ROSCA BSP MACHO/FEMEA, DE 1" X 1/2"                                                                                                                                                                                                                                                                                                                                                                                                                             </v>
          </cell>
          <cell r="C2712" t="str">
            <v xml:space="preserve">UN    </v>
          </cell>
          <cell r="D2712">
            <v>21.85</v>
          </cell>
        </row>
        <row r="2713">
          <cell r="A2713">
            <v>12409</v>
          </cell>
          <cell r="B2713" t="str">
            <v xml:space="preserve">LUVA DE REDUCAO DE FERRO GALVANIZADO, COM ROSCA BSP MACHO/FEMEA, DE 1" X 3/4"                                                                                                                                                                                                                                                                                                                                                                                                                             </v>
          </cell>
          <cell r="C2713" t="str">
            <v xml:space="preserve">UN    </v>
          </cell>
          <cell r="D2713">
            <v>21.85</v>
          </cell>
        </row>
        <row r="2714">
          <cell r="A2714">
            <v>12410</v>
          </cell>
          <cell r="B2714" t="str">
            <v xml:space="preserve">LUVA DE REDUCAO DE FERRO GALVANIZADO, COM ROSCA BSP MACHO/FEMEA, DE 3/4" X 1/2"                                                                                                                                                                                                                                                                                                                                                                                                                           </v>
          </cell>
          <cell r="C2714" t="str">
            <v xml:space="preserve">UN    </v>
          </cell>
          <cell r="D2714">
            <v>15.05</v>
          </cell>
        </row>
        <row r="2715">
          <cell r="A2715">
            <v>3936</v>
          </cell>
          <cell r="B2715" t="str">
            <v xml:space="preserve">LUVA DE REDUCAO DE FERRO GALVANIZADO, COM ROSCA BSP, DE 1 1/2" X 1 1/4"                                                                                                                                                                                                                                                                                                                                                                                                                                   </v>
          </cell>
          <cell r="C2715" t="str">
            <v xml:space="preserve">UN    </v>
          </cell>
          <cell r="D2715">
            <v>27.2</v>
          </cell>
        </row>
        <row r="2716">
          <cell r="A2716">
            <v>3922</v>
          </cell>
          <cell r="B2716" t="str">
            <v xml:space="preserve">LUVA DE REDUCAO DE FERRO GALVANIZADO, COM ROSCA BSP, DE 1 1/2" X 1/2"                                                                                                                                                                                                                                                                                                                                                                                                                                     </v>
          </cell>
          <cell r="C2716" t="str">
            <v xml:space="preserve">UN    </v>
          </cell>
          <cell r="D2716">
            <v>25.02</v>
          </cell>
        </row>
        <row r="2717">
          <cell r="A2717">
            <v>3924</v>
          </cell>
          <cell r="B2717" t="str">
            <v xml:space="preserve">LUVA DE REDUCAO DE FERRO GALVANIZADO, COM ROSCA BSP, DE 1 1/2" X 1"                                                                                                                                                                                                                                                                                                                                                                                                                                       </v>
          </cell>
          <cell r="C2717" t="str">
            <v xml:space="preserve">UN    </v>
          </cell>
          <cell r="D2717">
            <v>27.2</v>
          </cell>
        </row>
        <row r="2718">
          <cell r="A2718">
            <v>3923</v>
          </cell>
          <cell r="B2718" t="str">
            <v xml:space="preserve">LUVA DE REDUCAO DE FERRO GALVANIZADO, COM ROSCA BSP, DE 1 1/2" X 3/4"                                                                                                                                                                                                                                                                                                                                                                                                                                     </v>
          </cell>
          <cell r="C2718" t="str">
            <v xml:space="preserve">UN    </v>
          </cell>
          <cell r="D2718">
            <v>27.2</v>
          </cell>
        </row>
        <row r="2719">
          <cell r="A2719">
            <v>3937</v>
          </cell>
          <cell r="B2719" t="str">
            <v xml:space="preserve">LUVA DE REDUCAO DE FERRO GALVANIZADO, COM ROSCA BSP, DE 1 1/4" X 1/2"                                                                                                                                                                                                                                                                                                                                                                                                                                     </v>
          </cell>
          <cell r="C2719" t="str">
            <v xml:space="preserve">UN    </v>
          </cell>
          <cell r="D2719">
            <v>22.44</v>
          </cell>
        </row>
        <row r="2720">
          <cell r="A2720">
            <v>3921</v>
          </cell>
          <cell r="B2720" t="str">
            <v xml:space="preserve">LUVA DE REDUCAO DE FERRO GALVANIZADO, COM ROSCA BSP, DE 1 1/4" X 1"                                                                                                                                                                                                                                                                                                                                                                                                                                       </v>
          </cell>
          <cell r="C2720" t="str">
            <v xml:space="preserve">UN    </v>
          </cell>
          <cell r="D2720">
            <v>22.45</v>
          </cell>
        </row>
        <row r="2721">
          <cell r="A2721">
            <v>3920</v>
          </cell>
          <cell r="B2721" t="str">
            <v xml:space="preserve">LUVA DE REDUCAO DE FERRO GALVANIZADO, COM ROSCA BSP, DE 1 1/4" X 3/4"                                                                                                                                                                                                                                                                                                                                                                                                                                     </v>
          </cell>
          <cell r="C2721" t="str">
            <v xml:space="preserve">UN    </v>
          </cell>
          <cell r="D2721">
            <v>22.44</v>
          </cell>
        </row>
        <row r="2722">
          <cell r="A2722">
            <v>3938</v>
          </cell>
          <cell r="B2722" t="str">
            <v xml:space="preserve">LUVA DE REDUCAO DE FERRO GALVANIZADO, COM ROSCA BSP, DE 1" X 1/2"                                                                                                                                                                                                                                                                                                                                                                                                                                         </v>
          </cell>
          <cell r="C2722" t="str">
            <v xml:space="preserve">UN    </v>
          </cell>
          <cell r="D2722">
            <v>14.79</v>
          </cell>
        </row>
        <row r="2723">
          <cell r="A2723">
            <v>3919</v>
          </cell>
          <cell r="B2723" t="str">
            <v xml:space="preserve">LUVA DE REDUCAO DE FERRO GALVANIZADO, COM ROSCA BSP, DE 1" X 3/4"                                                                                                                                                                                                                                                                                                                                                                                                                                         </v>
          </cell>
          <cell r="C2723" t="str">
            <v xml:space="preserve">UN    </v>
          </cell>
          <cell r="D2723">
            <v>15.08</v>
          </cell>
        </row>
        <row r="2724">
          <cell r="A2724">
            <v>3927</v>
          </cell>
          <cell r="B2724" t="str">
            <v xml:space="preserve">LUVA DE REDUCAO DE FERRO GALVANIZADO, COM ROSCA BSP, DE 2 1/2" X 1 1/2"                                                                                                                                                                                                                                                                                                                                                                                                                                   </v>
          </cell>
          <cell r="C2724" t="str">
            <v xml:space="preserve">UN    </v>
          </cell>
          <cell r="D2724">
            <v>76.38</v>
          </cell>
        </row>
        <row r="2725">
          <cell r="A2725">
            <v>3928</v>
          </cell>
          <cell r="B2725" t="str">
            <v xml:space="preserve">LUVA DE REDUCAO DE FERRO GALVANIZADO, COM ROSCA BSP, DE 2 1/2" X 2"                                                                                                                                                                                                                                                                                                                                                                                                                                       </v>
          </cell>
          <cell r="C2725" t="str">
            <v xml:space="preserve">UN    </v>
          </cell>
          <cell r="D2725">
            <v>76.38</v>
          </cell>
        </row>
        <row r="2726">
          <cell r="A2726">
            <v>3926</v>
          </cell>
          <cell r="B2726" t="str">
            <v xml:space="preserve">LUVA DE REDUCAO DE FERRO GALVANIZADO, COM ROSCA BSP, DE 2" X 1 1/2"                                                                                                                                                                                                                                                                                                                                                                                                                                       </v>
          </cell>
          <cell r="C2726" t="str">
            <v xml:space="preserve">UN    </v>
          </cell>
          <cell r="D2726">
            <v>43.54</v>
          </cell>
        </row>
        <row r="2727">
          <cell r="A2727">
            <v>3935</v>
          </cell>
          <cell r="B2727" t="str">
            <v xml:space="preserve">LUVA DE REDUCAO DE FERRO GALVANIZADO, COM ROSCA BSP, DE 2" X 1 1/4"                                                                                                                                                                                                                                                                                                                                                                                                                                       </v>
          </cell>
          <cell r="C2727" t="str">
            <v xml:space="preserve">UN    </v>
          </cell>
          <cell r="D2727">
            <v>43.54</v>
          </cell>
        </row>
        <row r="2728">
          <cell r="A2728">
            <v>3925</v>
          </cell>
          <cell r="B2728" t="str">
            <v xml:space="preserve">LUVA DE REDUCAO DE FERRO GALVANIZADO, COM ROSCA BSP, DE 2" X 1"                                                                                                                                                                                                                                                                                                                                                                                                                                           </v>
          </cell>
          <cell r="C2728" t="str">
            <v xml:space="preserve">UN    </v>
          </cell>
          <cell r="D2728">
            <v>43.54</v>
          </cell>
        </row>
        <row r="2729">
          <cell r="A2729">
            <v>12406</v>
          </cell>
          <cell r="B2729" t="str">
            <v xml:space="preserve">LUVA DE REDUCAO DE FERRO GALVANIZADO, COM ROSCA BSP, DE 3/4" X 1/2"                                                                                                                                                                                                                                                                                                                                                                                                                                       </v>
          </cell>
          <cell r="C2729" t="str">
            <v xml:space="preserve">UN    </v>
          </cell>
          <cell r="D2729">
            <v>10.69</v>
          </cell>
        </row>
        <row r="2730">
          <cell r="A2730">
            <v>3929</v>
          </cell>
          <cell r="B2730" t="str">
            <v xml:space="preserve">LUVA DE REDUCAO DE FERRO GALVANIZADO, COM ROSCA BSP, DE 3" X 1 1/2"                                                                                                                                                                                                                                                                                                                                                                                                                                       </v>
          </cell>
          <cell r="C2730" t="str">
            <v xml:space="preserve">UN    </v>
          </cell>
          <cell r="D2730">
            <v>116.37</v>
          </cell>
        </row>
        <row r="2731">
          <cell r="A2731">
            <v>3931</v>
          </cell>
          <cell r="B2731" t="str">
            <v xml:space="preserve">LUVA DE REDUCAO DE FERRO GALVANIZADO, COM ROSCA BSP, DE 3" X 2 1/2"                                                                                                                                                                                                                                                                                                                                                                                                                                       </v>
          </cell>
          <cell r="C2731" t="str">
            <v xml:space="preserve">UN    </v>
          </cell>
          <cell r="D2731">
            <v>116.37</v>
          </cell>
        </row>
        <row r="2732">
          <cell r="A2732">
            <v>3930</v>
          </cell>
          <cell r="B2732" t="str">
            <v xml:space="preserve">LUVA DE REDUCAO DE FERRO GALVANIZADO, COM ROSCA BSP, DE 3" X 2"                                                                                                                                                                                                                                                                                                                                                                                                                                           </v>
          </cell>
          <cell r="C2732" t="str">
            <v xml:space="preserve">UN    </v>
          </cell>
          <cell r="D2732">
            <v>116.37</v>
          </cell>
        </row>
        <row r="2733">
          <cell r="A2733">
            <v>3932</v>
          </cell>
          <cell r="B2733" t="str">
            <v xml:space="preserve">LUVA DE REDUCAO DE FERRO GALVANIZADO, COM ROSCA BSP, DE 4" X 2 1/2"                                                                                                                                                                                                                                                                                                                                                                                                                                       </v>
          </cell>
          <cell r="C2733" t="str">
            <v xml:space="preserve">UN    </v>
          </cell>
          <cell r="D2733">
            <v>200.94</v>
          </cell>
        </row>
        <row r="2734">
          <cell r="A2734">
            <v>3933</v>
          </cell>
          <cell r="B2734" t="str">
            <v xml:space="preserve">LUVA DE REDUCAO DE FERRO GALVANIZADO, COM ROSCA BSP, DE 4" X 2"                                                                                                                                                                                                                                                                                                                                                                                                                                           </v>
          </cell>
          <cell r="C2734" t="str">
            <v xml:space="preserve">UN    </v>
          </cell>
          <cell r="D2734">
            <v>200.94</v>
          </cell>
        </row>
        <row r="2735">
          <cell r="A2735">
            <v>3934</v>
          </cell>
          <cell r="B2735" t="str">
            <v xml:space="preserve">LUVA DE REDUCAO DE FERRO GALVANIZADO, COM ROSCA BSP, DE 4" X 3"                                                                                                                                                                                                                                                                                                                                                                                                                                           </v>
          </cell>
          <cell r="C2735" t="str">
            <v xml:space="preserve">UN    </v>
          </cell>
          <cell r="D2735">
            <v>200.94</v>
          </cell>
        </row>
        <row r="2736">
          <cell r="A2736">
            <v>40355</v>
          </cell>
          <cell r="B2736" t="str">
            <v xml:space="preserve">LUVA DE REDUCAO EM ACO CARBONO, COM ENCAIXE PARA SOLDA DN SW, PRESSAO 3.000 LBS,  3/4 " X 1/2"                                                                                                                                                                                                                                                                                                                                                                                                            </v>
          </cell>
          <cell r="C2736" t="str">
            <v xml:space="preserve">UN    </v>
          </cell>
          <cell r="D2736">
            <v>14.23</v>
          </cell>
        </row>
        <row r="2737">
          <cell r="A2737">
            <v>40364</v>
          </cell>
          <cell r="B2737" t="str">
            <v xml:space="preserve">LUVA DE REDUCAO EM ACO CARBONO, COM ENCAIXE PARA SOLDA DN SW, PRESSAO 3.000 LBS, DN 1 1/2" X 1 1/4"                                                                                                                                                                                                                                                                                                                                                                                                       </v>
          </cell>
          <cell r="C2737" t="str">
            <v xml:space="preserve">UN    </v>
          </cell>
          <cell r="D2737">
            <v>66.64</v>
          </cell>
        </row>
        <row r="2738">
          <cell r="A2738">
            <v>40361</v>
          </cell>
          <cell r="B2738" t="str">
            <v xml:space="preserve">LUVA DE REDUCAO EM ACO CARBONO, COM ENCAIXE PARA SOLDA DN SW, PRESSAO 3.000 LBS, DN 1 1/4"  X 1"                                                                                                                                                                                                                                                                                                                                                                                                          </v>
          </cell>
          <cell r="C2738" t="str">
            <v xml:space="preserve">UN    </v>
          </cell>
          <cell r="D2738">
            <v>52.11</v>
          </cell>
        </row>
        <row r="2739">
          <cell r="A2739">
            <v>40358</v>
          </cell>
          <cell r="B2739" t="str">
            <v xml:space="preserve">LUVA DE REDUCAO EM ACO CARBONO, COM ENCAIXE PARA SOLDA DN SW, PRESSAO 3.000 LBS, DN 1" X 3/4"                                                                                                                                                                                                                                                                                                                                                                                                             </v>
          </cell>
          <cell r="C2739" t="str">
            <v xml:space="preserve">UN    </v>
          </cell>
          <cell r="D2739">
            <v>19.86</v>
          </cell>
        </row>
        <row r="2740">
          <cell r="A2740">
            <v>40370</v>
          </cell>
          <cell r="B2740" t="str">
            <v xml:space="preserve">LUVA DE REDUCAO EM ACO CARBONO, COM ENCAIXE PARA SOLDA DN SW, PRESSAO 3.000 LBS, DN 2 1/2" X 2"                                                                                                                                                                                                                                                                                                                                                                                                           </v>
          </cell>
          <cell r="C2740" t="str">
            <v xml:space="preserve">UN    </v>
          </cell>
          <cell r="D2740">
            <v>211.44</v>
          </cell>
        </row>
        <row r="2741">
          <cell r="A2741">
            <v>40367</v>
          </cell>
          <cell r="B2741" t="str">
            <v xml:space="preserve">LUVA DE REDUCAO EM ACO CARBONO, COM ENCAIXE PARA SOLDA DN SW, PRESSAO 3.000 LBS, DN 2" X 1 1/2"                                                                                                                                                                                                                                                                                                                                                                                                           </v>
          </cell>
          <cell r="C2741" t="str">
            <v xml:space="preserve">UN    </v>
          </cell>
          <cell r="D2741">
            <v>105.09</v>
          </cell>
        </row>
        <row r="2742">
          <cell r="A2742">
            <v>40373</v>
          </cell>
          <cell r="B2742" t="str">
            <v xml:space="preserve">LUVA DE REDUCAO EM ACO CARBONO, COM ENCAIXE PARA SOLDA DN SW, PRESSAO 3.000 LBS, DN 3" X 2 1/2"                                                                                                                                                                                                                                                                                                                                                                                                           </v>
          </cell>
          <cell r="C2742" t="str">
            <v xml:space="preserve">UN    </v>
          </cell>
          <cell r="D2742">
            <v>285.93</v>
          </cell>
        </row>
        <row r="2743">
          <cell r="A2743">
            <v>3907</v>
          </cell>
          <cell r="B2743" t="str">
            <v xml:space="preserve">LUVA DE REDUCAO ROSCAVEL, PVC, 1" X 3/4", PARA AGUA FRIA PREDIAL                                                                                                                                                                                                                                                                                                                                                                                                                                          </v>
          </cell>
          <cell r="C2743" t="str">
            <v xml:space="preserve">UN    </v>
          </cell>
          <cell r="D2743">
            <v>5.4</v>
          </cell>
        </row>
        <row r="2744">
          <cell r="A2744">
            <v>3889</v>
          </cell>
          <cell r="B2744" t="str">
            <v xml:space="preserve">LUVA DE REDUCAO ROSCAVEL, PVC, 3/4" X 1/2", PARA AGUA FRIA PREDIAL                                                                                                                                                                                                                                                                                                                                                                                                                                        </v>
          </cell>
          <cell r="C2744" t="str">
            <v xml:space="preserve">UN    </v>
          </cell>
          <cell r="D2744">
            <v>3.84</v>
          </cell>
        </row>
        <row r="2745">
          <cell r="A2745">
            <v>3868</v>
          </cell>
          <cell r="B2745" t="str">
            <v xml:space="preserve">LUVA DE REDUCAO SOLDAVEL, PVC, 25 MM X 20 MM, PARA AGUA FRIA PREDIAL                                                                                                                                                                                                                                                                                                                                                                                                                                      </v>
          </cell>
          <cell r="C2745" t="str">
            <v xml:space="preserve">UN    </v>
          </cell>
          <cell r="D2745">
            <v>1.41</v>
          </cell>
        </row>
        <row r="2746">
          <cell r="A2746">
            <v>3869</v>
          </cell>
          <cell r="B2746" t="str">
            <v xml:space="preserve">LUVA DE REDUCAO SOLDAVEL, PVC, 32 MM X 25 MM, PARA AGUA FRIA PREDIAL                                                                                                                                                                                                                                                                                                                                                                                                                                      </v>
          </cell>
          <cell r="C2746" t="str">
            <v xml:space="preserve">UN    </v>
          </cell>
          <cell r="D2746">
            <v>3.12</v>
          </cell>
        </row>
        <row r="2747">
          <cell r="A2747">
            <v>3872</v>
          </cell>
          <cell r="B2747" t="str">
            <v xml:space="preserve">LUVA DE REDUCAO SOLDAVEL, PVC, 40 MM X 32 MM, PARA AGUA FRIA PREDIAL                                                                                                                                                                                                                                                                                                                                                                                                                                      </v>
          </cell>
          <cell r="C2747" t="str">
            <v xml:space="preserve">UN    </v>
          </cell>
          <cell r="D2747">
            <v>5.33</v>
          </cell>
        </row>
        <row r="2748">
          <cell r="A2748">
            <v>3850</v>
          </cell>
          <cell r="B2748" t="str">
            <v xml:space="preserve">LUVA DE REDUCAO SOLDAVEL, PVC, 60 MM X 50 MM, PARA AGUA FRIA PREDIAL                                                                                                                                                                                                                                                                                                                                                                                                                                      </v>
          </cell>
          <cell r="C2748" t="str">
            <v xml:space="preserve">UN    </v>
          </cell>
          <cell r="D2748">
            <v>12.31</v>
          </cell>
        </row>
        <row r="2749">
          <cell r="A2749">
            <v>38023</v>
          </cell>
          <cell r="B2749" t="str">
            <v xml:space="preserve">LUVA DE REDUCAO, SOLDAVEL, PVC, 50 X 25 MM, PARA AGUA FRIA PREDIAL                                                                                                                                                                                                                                                                                                                                                                                                                                        </v>
          </cell>
          <cell r="C2749" t="str">
            <v xml:space="preserve">UN    </v>
          </cell>
          <cell r="D2749">
            <v>6.26</v>
          </cell>
        </row>
        <row r="2750">
          <cell r="A2750">
            <v>37986</v>
          </cell>
          <cell r="B2750" t="str">
            <v xml:space="preserve">LUVA DE TRANSICAO DE CPVC X PVC, SOLDAVEL, 22 X 25 MM, PARA AGUA QUENTE                                                                                                                                                                                                                                                                                                                                                                                                                                   </v>
          </cell>
          <cell r="C2750" t="str">
            <v xml:space="preserve">UN    </v>
          </cell>
          <cell r="D2750">
            <v>2.29</v>
          </cell>
        </row>
        <row r="2751">
          <cell r="A2751">
            <v>37987</v>
          </cell>
          <cell r="B2751" t="str">
            <v xml:space="preserve">LUVA DE TRANSICAO, CPVC, SOLDAVEL, 42 MM X 1 1/2", PARA AGUA QUENTE                                                                                                                                                                                                                                                                                                                                                                                                                                       </v>
          </cell>
          <cell r="C2751" t="str">
            <v xml:space="preserve">UN    </v>
          </cell>
          <cell r="D2751">
            <v>114.52</v>
          </cell>
        </row>
        <row r="2752">
          <cell r="A2752">
            <v>37988</v>
          </cell>
          <cell r="B2752" t="str">
            <v xml:space="preserve">LUVA DE TRANSICAO, CPVC, SOLDAVEL, 54 MM X 2", PARA AGUA QUENTE PREDIAL                                                                                                                                                                                                                                                                                                                                                                                                                                   </v>
          </cell>
          <cell r="C2752" t="str">
            <v xml:space="preserve">UN    </v>
          </cell>
          <cell r="D2752">
            <v>181.97</v>
          </cell>
        </row>
        <row r="2753">
          <cell r="A2753">
            <v>21120</v>
          </cell>
          <cell r="B2753" t="str">
            <v xml:space="preserve">LUVA DE TRANSICAO, CPVC, 15 MM X 1/2", PARA AGUA QUENTE PREDIAL                                                                                                                                                                                                                                                                                                                                                                                                                                           </v>
          </cell>
          <cell r="C2753" t="str">
            <v xml:space="preserve">UN    </v>
          </cell>
          <cell r="D2753">
            <v>11.71</v>
          </cell>
        </row>
        <row r="2754">
          <cell r="A2754">
            <v>39318</v>
          </cell>
          <cell r="B2754" t="str">
            <v xml:space="preserve">LUVA DE TRANSICAO, CPVC, 22 MM X 1/2", PARA AGUA QUENTE                                                                                                                                                                                                                                                                                                                                                                                                                                                   </v>
          </cell>
          <cell r="C2754" t="str">
            <v xml:space="preserve">UN    </v>
          </cell>
          <cell r="D2754">
            <v>10.89</v>
          </cell>
        </row>
        <row r="2755">
          <cell r="A2755">
            <v>40366</v>
          </cell>
          <cell r="B2755" t="str">
            <v xml:space="preserve">LUVA EM ACO CARBONO, SOLDAVEL, PRESSAO 3.000 LBS, DN 1 1/2"                                                                                                                                                                                                                                                                                                                                                                                                                                               </v>
          </cell>
          <cell r="C2755" t="str">
            <v xml:space="preserve">UN    </v>
          </cell>
          <cell r="D2755">
            <v>51.98</v>
          </cell>
        </row>
        <row r="2756">
          <cell r="A2756">
            <v>40363</v>
          </cell>
          <cell r="B2756" t="str">
            <v xml:space="preserve">LUVA EM ACO CARBONO, SOLDAVEL, PRESSAO 3.000 LBS, DN 1 1/4"                                                                                                                                                                                                                                                                                                                                                                                                                                               </v>
          </cell>
          <cell r="C2756" t="str">
            <v xml:space="preserve">UN    </v>
          </cell>
          <cell r="D2756">
            <v>40.659999999999997</v>
          </cell>
        </row>
        <row r="2757">
          <cell r="A2757">
            <v>40354</v>
          </cell>
          <cell r="B2757" t="str">
            <v xml:space="preserve">LUVA EM ACO CARBONO, SOLDAVEL, PRESSAO 3.000 LBS, DN 1/2"                                                                                                                                                                                                                                                                                                                                                                                                                                                 </v>
          </cell>
          <cell r="C2757" t="str">
            <v xml:space="preserve">UN    </v>
          </cell>
          <cell r="D2757">
            <v>17.7</v>
          </cell>
        </row>
        <row r="2758">
          <cell r="A2758">
            <v>40360</v>
          </cell>
          <cell r="B2758" t="str">
            <v xml:space="preserve">LUVA EM ACO CARBONO, SOLDAVEL, PRESSAO 3.000 LBS, DN 1"                                                                                                                                                                                                                                                                                                                                                                                                                                                   </v>
          </cell>
          <cell r="C2758" t="str">
            <v xml:space="preserve">UN    </v>
          </cell>
          <cell r="D2758">
            <v>26.65</v>
          </cell>
        </row>
        <row r="2759">
          <cell r="A2759">
            <v>40372</v>
          </cell>
          <cell r="B2759" t="str">
            <v xml:space="preserve">LUVA EM ACO CARBONO, SOLDAVEL, PRESSAO 3.000 LBS, DN 2 1/2"                                                                                                                                                                                                                                                                                                                                                                                                                                               </v>
          </cell>
          <cell r="C2759" t="str">
            <v xml:space="preserve">UN    </v>
          </cell>
          <cell r="D2759">
            <v>164.59</v>
          </cell>
        </row>
        <row r="2760">
          <cell r="A2760">
            <v>40369</v>
          </cell>
          <cell r="B2760" t="str">
            <v xml:space="preserve">LUVA EM ACO CARBONO, SOLDAVEL, PRESSAO 3.000 LBS, DN 2"                                                                                                                                                                                                                                                                                                                                                                                                                                                   </v>
          </cell>
          <cell r="C2760" t="str">
            <v xml:space="preserve">UN    </v>
          </cell>
          <cell r="D2760">
            <v>81.92</v>
          </cell>
        </row>
        <row r="2761">
          <cell r="A2761">
            <v>40357</v>
          </cell>
          <cell r="B2761" t="str">
            <v xml:space="preserve">LUVA EM ACO CARBONO, SOLDAVEL, PRESSAO 3.000 LBS, DN 3/4"                                                                                                                                                                                                                                                                                                                                                                                                                                                 </v>
          </cell>
          <cell r="C2761" t="str">
            <v xml:space="preserve">UN    </v>
          </cell>
          <cell r="D2761">
            <v>19.86</v>
          </cell>
        </row>
        <row r="2762">
          <cell r="A2762">
            <v>40375</v>
          </cell>
          <cell r="B2762" t="str">
            <v xml:space="preserve">LUVA EM ACO CARBONO, SOLDAVEL, PRESSAO 3.000 LBS, DN 3"                                                                                                                                                                                                                                                                                                                                                                                                                                                   </v>
          </cell>
          <cell r="C2762" t="str">
            <v xml:space="preserve">UN    </v>
          </cell>
          <cell r="D2762">
            <v>222.82</v>
          </cell>
        </row>
        <row r="2763">
          <cell r="A2763">
            <v>1893</v>
          </cell>
          <cell r="B2763" t="str">
            <v xml:space="preserve">LUVA EM PVC RIGIDO ROSCAVEL, DE 1 1/2", PARA ELETRODUTO                                                                                                                                                                                                                                                                                                                                                                                                                                                   </v>
          </cell>
          <cell r="C2763" t="str">
            <v xml:space="preserve">UN    </v>
          </cell>
          <cell r="D2763">
            <v>4.59</v>
          </cell>
        </row>
        <row r="2764">
          <cell r="A2764">
            <v>1902</v>
          </cell>
          <cell r="B2764" t="str">
            <v xml:space="preserve">LUVA EM PVC RIGIDO ROSCAVEL, DE 1 1/4", PARA ELETRODUTO                                                                                                                                                                                                                                                                                                                                                                                                                                                   </v>
          </cell>
          <cell r="C2764" t="str">
            <v xml:space="preserve">UN    </v>
          </cell>
          <cell r="D2764">
            <v>3.34</v>
          </cell>
        </row>
        <row r="2765">
          <cell r="A2765">
            <v>1901</v>
          </cell>
          <cell r="B2765" t="str">
            <v xml:space="preserve">LUVA EM PVC RIGIDO ROSCAVEL, DE 1/2", PARA ELETRODUTO                                                                                                                                                                                                                                                                                                                                                                                                                                                     </v>
          </cell>
          <cell r="C2765" t="str">
            <v xml:space="preserve">UN    </v>
          </cell>
          <cell r="D2765">
            <v>1.04</v>
          </cell>
        </row>
        <row r="2766">
          <cell r="A2766">
            <v>1892</v>
          </cell>
          <cell r="B2766" t="str">
            <v xml:space="preserve">LUVA EM PVC RIGIDO ROSCAVEL, DE 1", PARA ELETRODUTO                                                                                                                                                                                                                                                                                                                                                                                                                                                       </v>
          </cell>
          <cell r="C2766" t="str">
            <v xml:space="preserve">UN    </v>
          </cell>
          <cell r="D2766">
            <v>2.15</v>
          </cell>
        </row>
        <row r="2767">
          <cell r="A2767">
            <v>1907</v>
          </cell>
          <cell r="B2767" t="str">
            <v xml:space="preserve">LUVA EM PVC RIGIDO ROSCAVEL, DE 2 1/2", PARA ELETRODUTO                                                                                                                                                                                                                                                                                                                                                                                                                                                   </v>
          </cell>
          <cell r="C2767" t="str">
            <v xml:space="preserve">UN    </v>
          </cell>
          <cell r="D2767">
            <v>14.79</v>
          </cell>
        </row>
        <row r="2768">
          <cell r="A2768">
            <v>1894</v>
          </cell>
          <cell r="B2768" t="str">
            <v xml:space="preserve">LUVA EM PVC RIGIDO ROSCAVEL, DE 2", PARA ELETRODUTO                                                                                                                                                                                                                                                                                                                                                                                                                                                       </v>
          </cell>
          <cell r="C2768" t="str">
            <v xml:space="preserve">UN    </v>
          </cell>
          <cell r="D2768">
            <v>6.65</v>
          </cell>
        </row>
        <row r="2769">
          <cell r="A2769">
            <v>1891</v>
          </cell>
          <cell r="B2769" t="str">
            <v xml:space="preserve">LUVA EM PVC RIGIDO ROSCAVEL, DE 3/4", PARA ELETRODUTO                                                                                                                                                                                                                                                                                                                                                                                                                                                     </v>
          </cell>
          <cell r="C2769" t="str">
            <v xml:space="preserve">UN    </v>
          </cell>
          <cell r="D2769">
            <v>1.54</v>
          </cell>
        </row>
        <row r="2770">
          <cell r="A2770">
            <v>1896</v>
          </cell>
          <cell r="B2770" t="str">
            <v xml:space="preserve">LUVA EM PVC RIGIDO ROSCAVEL, DE 3", PARA ELETRODUTO                                                                                                                                                                                                                                                                                                                                                                                                                                                       </v>
          </cell>
          <cell r="C2770" t="str">
            <v xml:space="preserve">UN    </v>
          </cell>
          <cell r="D2770">
            <v>19.850000000000001</v>
          </cell>
        </row>
        <row r="2771">
          <cell r="A2771">
            <v>1895</v>
          </cell>
          <cell r="B2771" t="str">
            <v xml:space="preserve">LUVA EM PVC RIGIDO ROSCAVEL, DE 4", PARA ELETRODUTO                                                                                                                                                                                                                                                                                                                                                                                                                                                       </v>
          </cell>
          <cell r="C2771" t="str">
            <v xml:space="preserve">UN    </v>
          </cell>
          <cell r="D2771">
            <v>34.89</v>
          </cell>
        </row>
        <row r="2772">
          <cell r="A2772">
            <v>2641</v>
          </cell>
          <cell r="B2772" t="str">
            <v xml:space="preserve">LUVA PARA ELETRODUTO, EM ACO GALVANIZADO ELETROLITICO, DIAMETRO DE 100 MM (4")                                                                                                                                                                                                                                                                                                                                                                                                                            </v>
          </cell>
          <cell r="C2772" t="str">
            <v xml:space="preserve">UN    </v>
          </cell>
          <cell r="D2772">
            <v>30.64</v>
          </cell>
        </row>
        <row r="2773">
          <cell r="A2773">
            <v>2636</v>
          </cell>
          <cell r="B2773" t="str">
            <v xml:space="preserve">LUVA PARA ELETRODUTO, EM ACO GALVANIZADO ELETROLITICO, DIAMETRO DE 15 MM (1/2")                                                                                                                                                                                                                                                                                                                                                                                                                           </v>
          </cell>
          <cell r="C2773" t="str">
            <v xml:space="preserve">UN    </v>
          </cell>
          <cell r="D2773">
            <v>1.97</v>
          </cell>
        </row>
        <row r="2774">
          <cell r="A2774">
            <v>2637</v>
          </cell>
          <cell r="B2774" t="str">
            <v xml:space="preserve">LUVA PARA ELETRODUTO, EM ACO GALVANIZADO ELETROLITICO, DIAMETRO DE 20 MM (3/4")                                                                                                                                                                                                                                                                                                                                                                                                                           </v>
          </cell>
          <cell r="C2774" t="str">
            <v xml:space="preserve">UN    </v>
          </cell>
          <cell r="D2774">
            <v>2.1</v>
          </cell>
        </row>
        <row r="2775">
          <cell r="A2775">
            <v>2638</v>
          </cell>
          <cell r="B2775" t="str">
            <v xml:space="preserve">LUVA PARA ELETRODUTO, EM ACO GALVANIZADO ELETROLITICO, DIAMETRO DE 25 MM (1")                                                                                                                                                                                                                                                                                                                                                                                                                             </v>
          </cell>
          <cell r="C2775" t="str">
            <v xml:space="preserve">UN    </v>
          </cell>
          <cell r="D2775">
            <v>2.44</v>
          </cell>
        </row>
        <row r="2776">
          <cell r="A2776">
            <v>2639</v>
          </cell>
          <cell r="B2776" t="str">
            <v xml:space="preserve">LUVA PARA ELETRODUTO, EM ACO GALVANIZADO ELETROLITICO, DIAMETRO DE 32 MM (1 1/4")                                                                                                                                                                                                                                                                                                                                                                                                                         </v>
          </cell>
          <cell r="C2776" t="str">
            <v xml:space="preserve">UN    </v>
          </cell>
          <cell r="D2776">
            <v>4.33</v>
          </cell>
        </row>
        <row r="2777">
          <cell r="A2777">
            <v>2644</v>
          </cell>
          <cell r="B2777" t="str">
            <v xml:space="preserve">LUVA PARA ELETRODUTO, EM ACO GALVANIZADO ELETROLITICO, DIAMETRO DE 40 MM (1 1/2")                                                                                                                                                                                                                                                                                                                                                                                                                         </v>
          </cell>
          <cell r="C2777" t="str">
            <v xml:space="preserve">UN    </v>
          </cell>
          <cell r="D2777">
            <v>6.27</v>
          </cell>
        </row>
        <row r="2778">
          <cell r="A2778">
            <v>2643</v>
          </cell>
          <cell r="B2778" t="str">
            <v xml:space="preserve">LUVA PARA ELETRODUTO, EM ACO GALVANIZADO ELETROLITICO, DIAMETRO DE 50 MM (2")                                                                                                                                                                                                                                                                                                                                                                                                                             </v>
          </cell>
          <cell r="C2778" t="str">
            <v xml:space="preserve">UN    </v>
          </cell>
          <cell r="D2778">
            <v>8.74</v>
          </cell>
        </row>
        <row r="2779">
          <cell r="A2779">
            <v>2640</v>
          </cell>
          <cell r="B2779" t="str">
            <v xml:space="preserve">LUVA PARA ELETRODUTO, EM ACO GALVANIZADO ELETROLITICO, DIAMETRO DE 65 MM (2 1/2")                                                                                                                                                                                                                                                                                                                                                                                                                         </v>
          </cell>
          <cell r="C2779" t="str">
            <v xml:space="preserve">UN    </v>
          </cell>
          <cell r="D2779">
            <v>12.75</v>
          </cell>
        </row>
        <row r="2780">
          <cell r="A2780">
            <v>2642</v>
          </cell>
          <cell r="B2780" t="str">
            <v xml:space="preserve">LUVA PARA ELETRODUTO, EM ACO GALVANIZADO ELETROLITICO, DIAMETRO DE 80 MM (3")                                                                                                                                                                                                                                                                                                                                                                                                                             </v>
          </cell>
          <cell r="C2780" t="str">
            <v xml:space="preserve">UN    </v>
          </cell>
          <cell r="D2780">
            <v>19.41</v>
          </cell>
        </row>
        <row r="2781">
          <cell r="A2781">
            <v>39855</v>
          </cell>
          <cell r="B2781" t="str">
            <v xml:space="preserve">LUVA PASSANTE DE COBRE (REF 601) SEM ANEL DE SOLDA, BOLSA 15 MM                                                                                                                                                                                                                                                                                                                                                                                                                                           </v>
          </cell>
          <cell r="C2781" t="str">
            <v xml:space="preserve">UN    </v>
          </cell>
          <cell r="D2781">
            <v>2.73</v>
          </cell>
        </row>
        <row r="2782">
          <cell r="A2782">
            <v>39856</v>
          </cell>
          <cell r="B2782" t="str">
            <v xml:space="preserve">LUVA PASSANTE DE COBRE (REF 601) SEM ANEL DE SOLDA, BOLSA 22 MM                                                                                                                                                                                                                                                                                                                                                                                                                                           </v>
          </cell>
          <cell r="C2782" t="str">
            <v xml:space="preserve">UN    </v>
          </cell>
          <cell r="D2782">
            <v>6.45</v>
          </cell>
        </row>
        <row r="2783">
          <cell r="A2783">
            <v>39857</v>
          </cell>
          <cell r="B2783" t="str">
            <v xml:space="preserve">LUVA PASSANTE DE COBRE (REF 601) SEM ANEL DE SOLDA, BOLSA 28 MM                                                                                                                                                                                                                                                                                                                                                                                                                                           </v>
          </cell>
          <cell r="C2783" t="str">
            <v xml:space="preserve">UN    </v>
          </cell>
          <cell r="D2783">
            <v>10.44</v>
          </cell>
        </row>
        <row r="2784">
          <cell r="A2784">
            <v>39858</v>
          </cell>
          <cell r="B2784" t="str">
            <v xml:space="preserve">LUVA PASSANTE DE COBRE (REF 601) SEM ANEL DE SOLDA, BOLSA 35 MM                                                                                                                                                                                                                                                                                                                                                                                                                                           </v>
          </cell>
          <cell r="C2784" t="str">
            <v xml:space="preserve">UN    </v>
          </cell>
          <cell r="D2784">
            <v>23.16</v>
          </cell>
        </row>
        <row r="2785">
          <cell r="A2785">
            <v>39859</v>
          </cell>
          <cell r="B2785" t="str">
            <v xml:space="preserve">LUVA PASSANTE DE COBRE (REF 601) SEM ANEL DE SOLDA, BOLSA 42 MM                                                                                                                                                                                                                                                                                                                                                                                                                                           </v>
          </cell>
          <cell r="C2785" t="str">
            <v xml:space="preserve">UN    </v>
          </cell>
          <cell r="D2785">
            <v>35.71</v>
          </cell>
        </row>
        <row r="2786">
          <cell r="A2786">
            <v>39860</v>
          </cell>
          <cell r="B2786" t="str">
            <v xml:space="preserve">LUVA PASSANTE DE COBRE (REF 601) SEM ANEL DE SOLDA, BOLSA 54 MM                                                                                                                                                                                                                                                                                                                                                                                                                                           </v>
          </cell>
          <cell r="C2786" t="str">
            <v xml:space="preserve">UN    </v>
          </cell>
          <cell r="D2786">
            <v>54.79</v>
          </cell>
        </row>
        <row r="2787">
          <cell r="A2787">
            <v>39861</v>
          </cell>
          <cell r="B2787" t="str">
            <v xml:space="preserve">LUVA PASSANTE DE COBRE (REF 601) SEM ANEL DE SOLDA, BOLSA 66 MM                                                                                                                                                                                                                                                                                                                                                                                                                                           </v>
          </cell>
          <cell r="C2787" t="str">
            <v xml:space="preserve">UN    </v>
          </cell>
          <cell r="D2787">
            <v>156.44999999999999</v>
          </cell>
        </row>
        <row r="2788">
          <cell r="A2788">
            <v>3867</v>
          </cell>
          <cell r="B2788" t="str">
            <v xml:space="preserve">LUVA PVC SOLDAVEL, 110 MM, PARA AGUA FRIA PREDIAL                                                                                                                                                                                                                                                                                                                                                                                                                                                         </v>
          </cell>
          <cell r="C2788" t="str">
            <v xml:space="preserve">UN    </v>
          </cell>
          <cell r="D2788">
            <v>74.95</v>
          </cell>
        </row>
        <row r="2789">
          <cell r="A2789">
            <v>3861</v>
          </cell>
          <cell r="B2789" t="str">
            <v xml:space="preserve">LUVA PVC SOLDAVEL, 20 MM, PARA AGUA FRIA PREDIAL                                                                                                                                                                                                                                                                                                                                                                                                                                                          </v>
          </cell>
          <cell r="C2789" t="str">
            <v xml:space="preserve">UN    </v>
          </cell>
          <cell r="D2789">
            <v>0.77</v>
          </cell>
        </row>
        <row r="2790">
          <cell r="A2790">
            <v>3904</v>
          </cell>
          <cell r="B2790" t="str">
            <v xml:space="preserve">LUVA PVC SOLDAVEL, 25 MM, PARA AGUA FRIA PREDIAL                                                                                                                                                                                                                                                                                                                                                                                                                                                          </v>
          </cell>
          <cell r="C2790" t="str">
            <v xml:space="preserve">UN    </v>
          </cell>
          <cell r="D2790">
            <v>0.82</v>
          </cell>
        </row>
        <row r="2791">
          <cell r="A2791">
            <v>3903</v>
          </cell>
          <cell r="B2791" t="str">
            <v xml:space="preserve">LUVA PVC SOLDAVEL, 32 MM, PARA AGUA FRIA PREDIAL                                                                                                                                                                                                                                                                                                                                                                                                                                                          </v>
          </cell>
          <cell r="C2791" t="str">
            <v xml:space="preserve">UN    </v>
          </cell>
          <cell r="D2791">
            <v>2.0099999999999998</v>
          </cell>
        </row>
        <row r="2792">
          <cell r="A2792">
            <v>3862</v>
          </cell>
          <cell r="B2792" t="str">
            <v xml:space="preserve">LUVA PVC SOLDAVEL, 40 MM, PARA AGUA FRIA PREDIAL                                                                                                                                                                                                                                                                                                                                                                                                                                                          </v>
          </cell>
          <cell r="C2792" t="str">
            <v xml:space="preserve">UN    </v>
          </cell>
          <cell r="D2792">
            <v>4.28</v>
          </cell>
        </row>
        <row r="2793">
          <cell r="A2793">
            <v>3863</v>
          </cell>
          <cell r="B2793" t="str">
            <v xml:space="preserve">LUVA PVC SOLDAVEL, 50 MM, PARA AGUA FRIA PREDIAL                                                                                                                                                                                                                                                                                                                                                                                                                                                          </v>
          </cell>
          <cell r="C2793" t="str">
            <v xml:space="preserve">UN    </v>
          </cell>
          <cell r="D2793">
            <v>4.3899999999999997</v>
          </cell>
        </row>
        <row r="2794">
          <cell r="A2794">
            <v>3864</v>
          </cell>
          <cell r="B2794" t="str">
            <v xml:space="preserve">LUVA PVC SOLDAVEL, 60 MM, PARA AGUA FRIA PREDIAL                                                                                                                                                                                                                                                                                                                                                                                                                                                          </v>
          </cell>
          <cell r="C2794" t="str">
            <v xml:space="preserve">UN    </v>
          </cell>
          <cell r="D2794">
            <v>13.44</v>
          </cell>
        </row>
        <row r="2795">
          <cell r="A2795">
            <v>3865</v>
          </cell>
          <cell r="B2795" t="str">
            <v xml:space="preserve">LUVA PVC SOLDAVEL, 75 MM, PARA AGUA FRIA PREDIAL                                                                                                                                                                                                                                                                                                                                                                                                                                                          </v>
          </cell>
          <cell r="C2795" t="str">
            <v xml:space="preserve">UN    </v>
          </cell>
          <cell r="D2795">
            <v>19.66</v>
          </cell>
        </row>
        <row r="2796">
          <cell r="A2796">
            <v>3866</v>
          </cell>
          <cell r="B2796" t="str">
            <v xml:space="preserve">LUVA PVC SOLDAVEL, 85 MM, PARA AGUA FRIA PREDIAL                                                                                                                                                                                                                                                                                                                                                                                                                                                          </v>
          </cell>
          <cell r="C2796" t="str">
            <v xml:space="preserve">UN    </v>
          </cell>
          <cell r="D2796">
            <v>44.14</v>
          </cell>
        </row>
        <row r="2797">
          <cell r="A2797">
            <v>3878</v>
          </cell>
          <cell r="B2797" t="str">
            <v xml:space="preserve">LUVA PVC, ROSCAVEL, 1 1/2",  AGUA FRIA PREDIAL                                                                                                                                                                                                                                                                                                                                                                                                                                                            </v>
          </cell>
          <cell r="C2797" t="str">
            <v xml:space="preserve">UN    </v>
          </cell>
          <cell r="D2797">
            <v>12.03</v>
          </cell>
        </row>
        <row r="2798">
          <cell r="A2798">
            <v>3883</v>
          </cell>
          <cell r="B2798" t="str">
            <v xml:space="preserve">LUVA PVC, ROSCAVEL, 1/2", AGUA FRIA PREDIAL                                                                                                                                                                                                                                                                                                                                                                                                                                                               </v>
          </cell>
          <cell r="C2798" t="str">
            <v xml:space="preserve">UN    </v>
          </cell>
          <cell r="D2798">
            <v>1.54</v>
          </cell>
        </row>
        <row r="2799">
          <cell r="A2799">
            <v>3876</v>
          </cell>
          <cell r="B2799" t="str">
            <v xml:space="preserve">LUVA PVC, ROSCAVEL, 1", AGUA FRIA PREDIAL                                                                                                                                                                                                                                                                                                                                                                                                                                                                 </v>
          </cell>
          <cell r="C2799" t="str">
            <v xml:space="preserve">UN    </v>
          </cell>
          <cell r="D2799">
            <v>4.79</v>
          </cell>
        </row>
        <row r="2800">
          <cell r="A2800">
            <v>3884</v>
          </cell>
          <cell r="B2800" t="str">
            <v xml:space="preserve">LUVA PVC, ROSCAVEL, 3/4", AGUA FRIA PREDIAL                                                                                                                                                                                                                                                                                                                                                                                                                                                               </v>
          </cell>
          <cell r="C2800" t="str">
            <v xml:space="preserve">UN    </v>
          </cell>
          <cell r="D2800">
            <v>2.44</v>
          </cell>
        </row>
        <row r="2801">
          <cell r="A2801">
            <v>12892</v>
          </cell>
          <cell r="B2801" t="str">
            <v xml:space="preserve">LUVA RASPA DE COURO, CANO CURTO (PUNHO *7* CM)                                                                                                                                                                                                                                                                                                                                                                                                                                                            </v>
          </cell>
          <cell r="C2801" t="str">
            <v xml:space="preserve">PAR   </v>
          </cell>
          <cell r="D2801">
            <v>15.43</v>
          </cell>
        </row>
        <row r="2802">
          <cell r="A2802">
            <v>38447</v>
          </cell>
          <cell r="B2802" t="str">
            <v xml:space="preserve">LUVA SIMPLES PPR, F/F, SOLDAVEL, DN 110 MM, PARA AGUA QUENTE PREDIAL                                                                                                                                                                                                                                                                                                                                                                                                                                      </v>
          </cell>
          <cell r="C2802" t="str">
            <v xml:space="preserve">UN    </v>
          </cell>
          <cell r="D2802">
            <v>98.36</v>
          </cell>
        </row>
        <row r="2803">
          <cell r="A2803">
            <v>36320</v>
          </cell>
          <cell r="B2803" t="str">
            <v xml:space="preserve">LUVA SIMPLES PPR, F/F, SOLDAVEL, DN 20 MM, PARA AGUA QUENTE PREDIAL                                                                                                                                                                                                                                                                                                                                                                                                                                       </v>
          </cell>
          <cell r="C2803" t="str">
            <v xml:space="preserve">UN    </v>
          </cell>
          <cell r="D2803">
            <v>2.64</v>
          </cell>
        </row>
        <row r="2804">
          <cell r="A2804">
            <v>36324</v>
          </cell>
          <cell r="B2804" t="str">
            <v xml:space="preserve">LUVA SIMPLES PPR, F/F, SOLDAVEL, DN 25 MM, PARA AGUA QUENTE PREDIAL                                                                                                                                                                                                                                                                                                                                                                                                                                       </v>
          </cell>
          <cell r="C2804" t="str">
            <v xml:space="preserve">UN    </v>
          </cell>
          <cell r="D2804">
            <v>2.41</v>
          </cell>
        </row>
        <row r="2805">
          <cell r="A2805">
            <v>38441</v>
          </cell>
          <cell r="B2805" t="str">
            <v xml:space="preserve">LUVA SIMPLES PPR, F/F, SOLDAVEL, DN 32 MM, PARA AGUA QUENTE PREDIAL                                                                                                                                                                                                                                                                                                                                                                                                                                       </v>
          </cell>
          <cell r="C2805" t="str">
            <v xml:space="preserve">UN    </v>
          </cell>
          <cell r="D2805">
            <v>4.32</v>
          </cell>
        </row>
        <row r="2806">
          <cell r="A2806">
            <v>38442</v>
          </cell>
          <cell r="B2806" t="str">
            <v xml:space="preserve">LUVA SIMPLES PPR, F/F, SOLDAVEL, DN 40 MM, PARA AGUA QUENTE PREDIAL                                                                                                                                                                                                                                                                                                                                                                                                                                       </v>
          </cell>
          <cell r="C2806" t="str">
            <v xml:space="preserve">UN    </v>
          </cell>
          <cell r="D2806">
            <v>12.29</v>
          </cell>
        </row>
        <row r="2807">
          <cell r="A2807">
            <v>38443</v>
          </cell>
          <cell r="B2807" t="str">
            <v xml:space="preserve">LUVA SIMPLES PPR, F/F, SOLDAVEL, DN 50 MM, PARA AGUA QUENTE PREDIAL                                                                                                                                                                                                                                                                                                                                                                                                                                       </v>
          </cell>
          <cell r="C2807" t="str">
            <v xml:space="preserve">UN    </v>
          </cell>
          <cell r="D2807">
            <v>14.91</v>
          </cell>
        </row>
        <row r="2808">
          <cell r="A2808">
            <v>38444</v>
          </cell>
          <cell r="B2808" t="str">
            <v xml:space="preserve">LUVA SIMPLES PPR, F/F, SOLDAVEL, DN 63 MM, PARA AGUA QUENTE PREDIAL                                                                                                                                                                                                                                                                                                                                                                                                                                       </v>
          </cell>
          <cell r="C2808" t="str">
            <v xml:space="preserve">UN    </v>
          </cell>
          <cell r="D2808">
            <v>25.04</v>
          </cell>
        </row>
        <row r="2809">
          <cell r="A2809">
            <v>38445</v>
          </cell>
          <cell r="B2809" t="str">
            <v xml:space="preserve">LUVA SIMPLES PPR, F/F, SOLDAVEL, DN 75 MM, PARA AGUA QUENTE PREDIAL                                                                                                                                                                                                                                                                                                                                                                                                                                       </v>
          </cell>
          <cell r="C2809" t="str">
            <v xml:space="preserve">UN    </v>
          </cell>
          <cell r="D2809">
            <v>46.43</v>
          </cell>
        </row>
        <row r="2810">
          <cell r="A2810">
            <v>38446</v>
          </cell>
          <cell r="B2810" t="str">
            <v xml:space="preserve">LUVA SIMPLES PPR, F/F, SOLDAVEL, DN 90 MM, PARA AGUA QUENTE PREDIAL                                                                                                                                                                                                                                                                                                                                                                                                                                       </v>
          </cell>
          <cell r="C2810" t="str">
            <v xml:space="preserve">UN    </v>
          </cell>
          <cell r="D2810">
            <v>76</v>
          </cell>
        </row>
        <row r="2811">
          <cell r="A2811">
            <v>3837</v>
          </cell>
          <cell r="B2811" t="str">
            <v xml:space="preserve">LUVA SIMPLES, PVC PBA, JE, DN 100 / DE 110 MM, PARA REDE AGUA (NBR 10351)                                                                                                                                                                                                                                                                                                                                                                                                                                 </v>
          </cell>
          <cell r="C2811" t="str">
            <v xml:space="preserve">UN    </v>
          </cell>
          <cell r="D2811">
            <v>37.049999999999997</v>
          </cell>
        </row>
        <row r="2812">
          <cell r="A2812">
            <v>3845</v>
          </cell>
          <cell r="B2812" t="str">
            <v xml:space="preserve">LUVA SIMPLES, PVC PBA, JE, DN 50 / DE 60 MM, PARA REDE AGUA (NBR 10351)                                                                                                                                                                                                                                                                                                                                                                                                                                   </v>
          </cell>
          <cell r="C2812" t="str">
            <v xml:space="preserve">UN    </v>
          </cell>
          <cell r="D2812">
            <v>13.53</v>
          </cell>
        </row>
        <row r="2813">
          <cell r="A2813">
            <v>11045</v>
          </cell>
          <cell r="B2813" t="str">
            <v xml:space="preserve">LUVA SIMPLES, PVC PBA, JE, DN 75 / DE 85 MM, PARA REDE AGUA (NBR 10351)                                                                                                                                                                                                                                                                                                                                                                                                                                   </v>
          </cell>
          <cell r="C2813" t="str">
            <v xml:space="preserve">UN    </v>
          </cell>
          <cell r="D2813">
            <v>26.11</v>
          </cell>
        </row>
        <row r="2814">
          <cell r="A2814">
            <v>20170</v>
          </cell>
          <cell r="B2814" t="str">
            <v xml:space="preserve">LUVA SIMPLES, PVC SERIE R, 100 MM, PARA ESGOTO PREDIAL                                                                                                                                                                                                                                                                                                                                                                                                                                                    </v>
          </cell>
          <cell r="C2814" t="str">
            <v xml:space="preserve">UN    </v>
          </cell>
          <cell r="D2814">
            <v>14.19</v>
          </cell>
        </row>
        <row r="2815">
          <cell r="A2815">
            <v>20171</v>
          </cell>
          <cell r="B2815" t="str">
            <v xml:space="preserve">LUVA SIMPLES, PVC SERIE R, 150 MM, PARA ESGOTO PREDIAL                                                                                                                                                                                                                                                                                                                                                                                                                                                    </v>
          </cell>
          <cell r="C2815" t="str">
            <v xml:space="preserve">UN    </v>
          </cell>
          <cell r="D2815">
            <v>40.92</v>
          </cell>
        </row>
        <row r="2816">
          <cell r="A2816">
            <v>20167</v>
          </cell>
          <cell r="B2816" t="str">
            <v xml:space="preserve">LUVA SIMPLES, PVC SERIE R, 40 MM, PARA ESGOTO PREDIAL                                                                                                                                                                                                                                                                                                                                                                                                                                                     </v>
          </cell>
          <cell r="C2816" t="str">
            <v xml:space="preserve">UN    </v>
          </cell>
          <cell r="D2816">
            <v>5.15</v>
          </cell>
        </row>
        <row r="2817">
          <cell r="A2817">
            <v>20168</v>
          </cell>
          <cell r="B2817" t="str">
            <v xml:space="preserve">LUVA SIMPLES, PVC SERIE R, 50 MM, PARA ESGOTO PREDIAL                                                                                                                                                                                                                                                                                                                                                                                                                                                     </v>
          </cell>
          <cell r="C2817" t="str">
            <v xml:space="preserve">UN    </v>
          </cell>
          <cell r="D2817">
            <v>10.59</v>
          </cell>
        </row>
        <row r="2818">
          <cell r="A2818">
            <v>20169</v>
          </cell>
          <cell r="B2818" t="str">
            <v xml:space="preserve">LUVA SIMPLES, PVC SERIE R, 75 MM, PARA ESGOTO PREDIAL                                                                                                                                                                                                                                                                                                                                                                                                                                                     </v>
          </cell>
          <cell r="C2818" t="str">
            <v xml:space="preserve">UN    </v>
          </cell>
          <cell r="D2818">
            <v>12.36</v>
          </cell>
        </row>
        <row r="2819">
          <cell r="A2819">
            <v>3899</v>
          </cell>
          <cell r="B2819" t="str">
            <v xml:space="preserve">LUVA SIMPLES, PVC, SOLDAVEL, DN 100 MM, SERIE NORMAL, PARA ESGOTO PREDIAL                                                                                                                                                                                                                                                                                                                                                                                                                                 </v>
          </cell>
          <cell r="C2819" t="str">
            <v xml:space="preserve">UN    </v>
          </cell>
          <cell r="D2819">
            <v>6.85</v>
          </cell>
        </row>
        <row r="2820">
          <cell r="A2820">
            <v>38676</v>
          </cell>
          <cell r="B2820" t="str">
            <v xml:space="preserve">LUVA SIMPLES, PVC, SOLDAVEL, DN 150 MM, SERIE NORMAL, PARA ESGOTO PREDIAL                                                                                                                                                                                                                                                                                                                                                                                                                                 </v>
          </cell>
          <cell r="C2820" t="str">
            <v xml:space="preserve">UN    </v>
          </cell>
          <cell r="D2820">
            <v>34.29</v>
          </cell>
        </row>
        <row r="2821">
          <cell r="A2821">
            <v>3897</v>
          </cell>
          <cell r="B2821" t="str">
            <v xml:space="preserve">LUVA SIMPLES, PVC, SOLDAVEL, DN 40 MM, SERIE NORMAL, PARA ESGOTO PREDIAL                                                                                                                                                                                                                                                                                                                                                                                                                                  </v>
          </cell>
          <cell r="C2821" t="str">
            <v xml:space="preserve">UN    </v>
          </cell>
          <cell r="D2821">
            <v>1.67</v>
          </cell>
        </row>
        <row r="2822">
          <cell r="A2822">
            <v>3875</v>
          </cell>
          <cell r="B2822" t="str">
            <v xml:space="preserve">LUVA SIMPLES, PVC, SOLDAVEL, DN 50 MM, SERIE NORMAL, PARA ESGOTO PREDIAL                                                                                                                                                                                                                                                                                                                                                                                                                                  </v>
          </cell>
          <cell r="C2822" t="str">
            <v xml:space="preserve">UN    </v>
          </cell>
          <cell r="D2822">
            <v>3.46</v>
          </cell>
        </row>
        <row r="2823">
          <cell r="A2823">
            <v>3898</v>
          </cell>
          <cell r="B2823" t="str">
            <v xml:space="preserve">LUVA SIMPLES, PVC, SOLDAVEL, DN 75 MM, SERIE NORMAL, PARA ESGOTO PREDIAL                                                                                                                                                                                                                                                                                                                                                                                                                                  </v>
          </cell>
          <cell r="C2823" t="str">
            <v xml:space="preserve">UN    </v>
          </cell>
          <cell r="D2823">
            <v>7.01</v>
          </cell>
        </row>
        <row r="2824">
          <cell r="A2824">
            <v>3855</v>
          </cell>
          <cell r="B2824" t="str">
            <v xml:space="preserve">LUVA SOLDAVEL COM BUCHA DE LATAO, PVC, 20 MM X 1/2"                                                                                                                                                                                                                                                                                                                                                                                                                                                       </v>
          </cell>
          <cell r="C2824" t="str">
            <v xml:space="preserve">UN    </v>
          </cell>
          <cell r="D2824">
            <v>5.2</v>
          </cell>
        </row>
        <row r="2825">
          <cell r="A2825">
            <v>3874</v>
          </cell>
          <cell r="B2825" t="str">
            <v xml:space="preserve">LUVA SOLDAVEL COM BUCHA DE LATAO, PVC, 25 MM X 1/2"                                                                                                                                                                                                                                                                                                                                                                                                                                                       </v>
          </cell>
          <cell r="C2825" t="str">
            <v xml:space="preserve">UN    </v>
          </cell>
          <cell r="D2825">
            <v>6.02</v>
          </cell>
        </row>
        <row r="2826">
          <cell r="A2826">
            <v>3870</v>
          </cell>
          <cell r="B2826" t="str">
            <v xml:space="preserve">LUVA SOLDAVEL COM BUCHA DE LATAO, PVC, 25 MM X 3/4"                                                                                                                                                                                                                                                                                                                                                                                                                                                       </v>
          </cell>
          <cell r="C2826" t="str">
            <v xml:space="preserve">UN    </v>
          </cell>
          <cell r="D2826">
            <v>6.61</v>
          </cell>
        </row>
        <row r="2827">
          <cell r="A2827">
            <v>38678</v>
          </cell>
          <cell r="B2827" t="str">
            <v xml:space="preserve">LUVA SOLDAVEL COM BUCHA DE LATAO, PVC, 32 MM X 1"                                                                                                                                                                                                                                                                                                                                                                                                                                                         </v>
          </cell>
          <cell r="C2827" t="str">
            <v xml:space="preserve">UN    </v>
          </cell>
          <cell r="D2827">
            <v>17.489999999999998</v>
          </cell>
        </row>
        <row r="2828">
          <cell r="A2828">
            <v>3859</v>
          </cell>
          <cell r="B2828" t="str">
            <v xml:space="preserve">LUVA SOLDAVEL COM ROSCA, PVC, 20 MM X 1/2", PARA AGUA FRIA PREDIAL                                                                                                                                                                                                                                                                                                                                                                                                                                        </v>
          </cell>
          <cell r="C2828" t="str">
            <v xml:space="preserve">UN    </v>
          </cell>
          <cell r="D2828">
            <v>1.33</v>
          </cell>
        </row>
        <row r="2829">
          <cell r="A2829">
            <v>3856</v>
          </cell>
          <cell r="B2829" t="str">
            <v xml:space="preserve">LUVA SOLDAVEL COM ROSCA, PVC, 25 MM X 1/2", PARA AGUA FRIA PREDIAL                                                                                                                                                                                                                                                                                                                                                                                                                                        </v>
          </cell>
          <cell r="C2829" t="str">
            <v xml:space="preserve">UN    </v>
          </cell>
          <cell r="D2829">
            <v>1.85</v>
          </cell>
        </row>
        <row r="2830">
          <cell r="A2830">
            <v>3906</v>
          </cell>
          <cell r="B2830" t="str">
            <v xml:space="preserve">LUVA SOLDAVEL COM ROSCA, PVC, 25 MM X 3/4", PARA AGUA FRIA PREDIAL                                                                                                                                                                                                                                                                                                                                                                                                                                        </v>
          </cell>
          <cell r="C2830" t="str">
            <v xml:space="preserve">UN    </v>
          </cell>
          <cell r="D2830">
            <v>1.52</v>
          </cell>
        </row>
        <row r="2831">
          <cell r="A2831">
            <v>3860</v>
          </cell>
          <cell r="B2831" t="str">
            <v xml:space="preserve">LUVA SOLDAVEL COM ROSCA, PVC, 32 MM X 1", PARA AGUA FRIA PREDIAL                                                                                                                                                                                                                                                                                                                                                                                                                                          </v>
          </cell>
          <cell r="C2831" t="str">
            <v xml:space="preserve">UN    </v>
          </cell>
          <cell r="D2831">
            <v>4.53</v>
          </cell>
        </row>
        <row r="2832">
          <cell r="A2832">
            <v>3905</v>
          </cell>
          <cell r="B2832" t="str">
            <v xml:space="preserve">LUVA SOLDAVEL COM ROSCA, PVC, 40 MM X 1 1/4", PARA AGUA FRIA PREDIAL                                                                                                                                                                                                                                                                                                                                                                                                                                      </v>
          </cell>
          <cell r="C2832" t="str">
            <v xml:space="preserve">UN    </v>
          </cell>
          <cell r="D2832">
            <v>10.39</v>
          </cell>
        </row>
        <row r="2833">
          <cell r="A2833">
            <v>3871</v>
          </cell>
          <cell r="B2833" t="str">
            <v xml:space="preserve">LUVA SOLDAVEL COM ROSCA, PVC, 50 MM X 1 1/2", PARA AGUA FRIA PREDIAL                                                                                                                                                                                                                                                                                                                                                                                                                                      </v>
          </cell>
          <cell r="C2833" t="str">
            <v xml:space="preserve">UN    </v>
          </cell>
          <cell r="D2833">
            <v>18.39</v>
          </cell>
        </row>
        <row r="2834">
          <cell r="A2834">
            <v>39292</v>
          </cell>
          <cell r="B2834" t="str">
            <v xml:space="preserve">LUVA/UNIAO DE REDUCAO METALICA, PARA CONEXAO COM ANEL DESLIZANTE, DN 20 X 16 MM, EM TUBO PEX PARA INST. AGUA QUENTE/FRIA                                                                                                                                                                                                                                                                                                                                                                                  </v>
          </cell>
          <cell r="C2834" t="str">
            <v xml:space="preserve">UN    </v>
          </cell>
          <cell r="D2834">
            <v>7.58</v>
          </cell>
        </row>
        <row r="2835">
          <cell r="A2835">
            <v>39293</v>
          </cell>
          <cell r="B2835" t="str">
            <v xml:space="preserve">LUVA/UNIAO DE REDUCAO METALICA, PARA CONEXAO COM ANEL DESLIZANTE, DN 25 X 16 MM, EM TUBO PEX PARA INST. AGUA QUENTE/FRIA                                                                                                                                                                                                                                                                                                                                                                                  </v>
          </cell>
          <cell r="C2835" t="str">
            <v xml:space="preserve">UN    </v>
          </cell>
          <cell r="D2835">
            <v>11.78</v>
          </cell>
        </row>
        <row r="2836">
          <cell r="A2836">
            <v>39294</v>
          </cell>
          <cell r="B2836" t="str">
            <v xml:space="preserve">LUVA/UNIAO DE REDUCAO METALICA, PARA CONEXAO COM ANEL DESLIZANTE, DN 25 X 20 MM, EM TUBO PEX PARA INST. AGUA QUENTE/FRIA                                                                                                                                                                                                                                                                                                                                                                                  </v>
          </cell>
          <cell r="C2836" t="str">
            <v xml:space="preserve">UN    </v>
          </cell>
          <cell r="D2836">
            <v>12.59</v>
          </cell>
        </row>
        <row r="2837">
          <cell r="A2837">
            <v>39295</v>
          </cell>
          <cell r="B2837" t="str">
            <v xml:space="preserve">LUVA/UNIAO DE REDUCAO METALICA, PARA CONEXAO COM ANEL DESLIZANTE, DN 32 X 25 MM, EM TUBO PEX PARA INST. AGUA QUENTE/FRIA                                                                                                                                                                                                                                                                                                                                                                                  </v>
          </cell>
          <cell r="C2837" t="str">
            <v xml:space="preserve">UN    </v>
          </cell>
          <cell r="D2837">
            <v>17.32</v>
          </cell>
        </row>
        <row r="2838">
          <cell r="A2838">
            <v>39312</v>
          </cell>
          <cell r="B2838" t="str">
            <v xml:space="preserve">LUVA/UNIAO DE REDUCAO, PLASTICA, PARA CONEXAO COM CRIMPAGEM, DN 20 X 16 MM, EM TUBO PEX PARA INST. AGUA QUENTE/FRIA                                                                                                                                                                                                                                                                                                                                                                                       </v>
          </cell>
          <cell r="C2838" t="str">
            <v xml:space="preserve">UN    </v>
          </cell>
          <cell r="D2838">
            <v>11.62</v>
          </cell>
        </row>
        <row r="2839">
          <cell r="A2839">
            <v>39313</v>
          </cell>
          <cell r="B2839" t="str">
            <v xml:space="preserve">LUVA/UNIAO DE REDUCAO, PLASTICA, PARA CONEXAO COM CRIMPAGEM, DN 25 X 16 MM, EM TUBO PEX PARA INST. AGUA QUENTE/FRIA                                                                                                                                                                                                                                                                                                                                                                                       </v>
          </cell>
          <cell r="C2839" t="str">
            <v xml:space="preserve">UN    </v>
          </cell>
          <cell r="D2839">
            <v>15.61</v>
          </cell>
        </row>
        <row r="2840">
          <cell r="A2840">
            <v>39314</v>
          </cell>
          <cell r="B2840" t="str">
            <v xml:space="preserve">LUVA/UNIAO DE REDUCAO, PLASTICA, PARA CONEXAO COM CRIMPAGEM, DN 32 X 25 MM, EM TUBO PEX PARA INST. AGUA QUENTE/FRIA                                                                                                                                                                                                                                                                                                                                                                                       </v>
          </cell>
          <cell r="C2840" t="str">
            <v xml:space="preserve">UN    </v>
          </cell>
          <cell r="D2840">
            <v>22.97</v>
          </cell>
        </row>
        <row r="2841">
          <cell r="A2841">
            <v>39296</v>
          </cell>
          <cell r="B2841" t="str">
            <v xml:space="preserve">LUVA/UNIAO METALICA, PARA CONEXAO COM ANEL DESLIZANTE, DN 16 MM, EM TUBO PEX PARA INST. AGUA QUENTE/FRIA                                                                                                                                                                                                                                                                                                                                                                                                  </v>
          </cell>
          <cell r="C2841" t="str">
            <v xml:space="preserve">UN    </v>
          </cell>
          <cell r="D2841">
            <v>6.91</v>
          </cell>
        </row>
        <row r="2842">
          <cell r="A2842">
            <v>39297</v>
          </cell>
          <cell r="B2842" t="str">
            <v xml:space="preserve">LUVA/UNIAO METALICA, PARA CONEXAO COM ANEL DESLIZANTE, DN 20 MM, EM TUBO PEX PARA INST. AGUA QUENTE/FRIA                                                                                                                                                                                                                                                                                                                                                                                                  </v>
          </cell>
          <cell r="C2842" t="str">
            <v xml:space="preserve">UN    </v>
          </cell>
          <cell r="D2842">
            <v>9.3699999999999992</v>
          </cell>
        </row>
        <row r="2843">
          <cell r="A2843">
            <v>39298</v>
          </cell>
          <cell r="B2843" t="str">
            <v xml:space="preserve">LUVA/UNIAO METALICA, PARA CONEXAO COM ANEL DESLIZANTE, DN 25 MM, EM TUBO PEX PARA INST. AGUA QUENTE/FRIA                                                                                                                                                                                                                                                                                                                                                                                                  </v>
          </cell>
          <cell r="C2843" t="str">
            <v xml:space="preserve">UN    </v>
          </cell>
          <cell r="D2843">
            <v>17.989999999999998</v>
          </cell>
        </row>
        <row r="2844">
          <cell r="A2844">
            <v>39299</v>
          </cell>
          <cell r="B2844" t="str">
            <v xml:space="preserve">LUVA/UNIAO METALICA, PARA CONEXAO COM ANEL DESLIZANTE, DN 32 MM, EM TUBO PEX PARA INST. AGUA QUENTE/FRIA                                                                                                                                                                                                                                                                                                                                                                                                  </v>
          </cell>
          <cell r="C2844" t="str">
            <v xml:space="preserve">UN    </v>
          </cell>
          <cell r="D2844">
            <v>21.32</v>
          </cell>
        </row>
        <row r="2845">
          <cell r="A2845">
            <v>39308</v>
          </cell>
          <cell r="B2845" t="str">
            <v xml:space="preserve">LUVA/UNIAO, PLASTICA, PARA CONEXAO COM CRIMPAGEM, DN 16 MM, EM TUBO PEX PARA INST. AGUA QUENTE/FRIA                                                                                                                                                                                                                                                                                                                                                                                                       </v>
          </cell>
          <cell r="C2845" t="str">
            <v xml:space="preserve">UN    </v>
          </cell>
          <cell r="D2845">
            <v>5.76</v>
          </cell>
        </row>
        <row r="2846">
          <cell r="A2846">
            <v>39309</v>
          </cell>
          <cell r="B2846" t="str">
            <v xml:space="preserve">LUVA/UNIAO, PLASTICA, PARA CONEXAO COM CRIMPAGEM, DN 20 MM, EM TUBO PEX PARA INST. AGUA QUENTE/FRIA                                                                                                                                                                                                                                                                                                                                                                                                       </v>
          </cell>
          <cell r="C2846" t="str">
            <v xml:space="preserve">UN    </v>
          </cell>
          <cell r="D2846">
            <v>6.57</v>
          </cell>
        </row>
        <row r="2847">
          <cell r="A2847">
            <v>39310</v>
          </cell>
          <cell r="B2847" t="str">
            <v xml:space="preserve">LUVA/UNIAO, PLASTICA, PARA CONEXAO COM CRIMPAGEM, DN 25 MM, EM TUBO PEX PARA INST. AGUA QUENTE/FRIA                                                                                                                                                                                                                                                                                                                                                                                                       </v>
          </cell>
          <cell r="C2847" t="str">
            <v xml:space="preserve">UN    </v>
          </cell>
          <cell r="D2847">
            <v>12.27</v>
          </cell>
        </row>
        <row r="2848">
          <cell r="A2848">
            <v>39311</v>
          </cell>
          <cell r="B2848" t="str">
            <v xml:space="preserve">LUVA/UNIAO, PLASTICA, PARA CONEXAO COM CRIMPAGEM, DN 32 MM, EM TUBO PEX PARA INST. AGUA QUENTE/FRIA                                                                                                                                                                                                                                                                                                                                                                                                       </v>
          </cell>
          <cell r="C2848" t="str">
            <v xml:space="preserve">UN    </v>
          </cell>
          <cell r="D2848">
            <v>17.37</v>
          </cell>
        </row>
        <row r="2849">
          <cell r="A2849">
            <v>37429</v>
          </cell>
          <cell r="B2849" t="str">
            <v xml:space="preserve">LUVA, PEAD PE 100,  DE 400 MM, PARA ELETROFUSAO                                                                                                                                                                                                                                                                                                                                                                                                                                                           </v>
          </cell>
          <cell r="C2849" t="str">
            <v xml:space="preserve">UN    </v>
          </cell>
          <cell r="D2849">
            <v>2665.96</v>
          </cell>
        </row>
        <row r="2850">
          <cell r="A2850">
            <v>37426</v>
          </cell>
          <cell r="B2850" t="str">
            <v xml:space="preserve">LUVA, PEAD PE 100,  DE 63 MM, PARA ELETROFUSAO                                                                                                                                                                                                                                                                                                                                                                                                                                                            </v>
          </cell>
          <cell r="C2850" t="str">
            <v xml:space="preserve">UN    </v>
          </cell>
          <cell r="D2850">
            <v>25.64</v>
          </cell>
        </row>
        <row r="2851">
          <cell r="A2851">
            <v>37427</v>
          </cell>
          <cell r="B2851" t="str">
            <v xml:space="preserve">LUVA, PEAD PE 100, DE 125 MM, PARA ELETROFUSAO                                                                                                                                                                                                                                                                                                                                                                                                                                                            </v>
          </cell>
          <cell r="C2851" t="str">
            <v xml:space="preserve">UN    </v>
          </cell>
          <cell r="D2851">
            <v>61.17</v>
          </cell>
        </row>
        <row r="2852">
          <cell r="A2852">
            <v>37424</v>
          </cell>
          <cell r="B2852" t="str">
            <v xml:space="preserve">LUVA, PEAD PE 100, DE 20 MM, PARA ELETROFUSAO                                                                                                                                                                                                                                                                                                                                                                                                                                                             </v>
          </cell>
          <cell r="C2852" t="str">
            <v xml:space="preserve">UN    </v>
          </cell>
          <cell r="D2852">
            <v>11.78</v>
          </cell>
        </row>
        <row r="2853">
          <cell r="A2853">
            <v>37428</v>
          </cell>
          <cell r="B2853" t="str">
            <v xml:space="preserve">LUVA, PEAD PE 100, DE 200 MM, PARA ELETROFUSAO                                                                                                                                                                                                                                                                                                                                                                                                                                                            </v>
          </cell>
          <cell r="C2853" t="str">
            <v xml:space="preserve">UN    </v>
          </cell>
          <cell r="D2853">
            <v>210.82</v>
          </cell>
        </row>
        <row r="2854">
          <cell r="A2854">
            <v>37425</v>
          </cell>
          <cell r="B2854" t="str">
            <v xml:space="preserve">LUVA, PEAD PE 100, DE 32 MM, PARA ELETROFUSAO                                                                                                                                                                                                                                                                                                                                                                                                                                                             </v>
          </cell>
          <cell r="C2854" t="str">
            <v xml:space="preserve">UN    </v>
          </cell>
          <cell r="D2854">
            <v>12.7</v>
          </cell>
        </row>
        <row r="2855">
          <cell r="A2855">
            <v>11519</v>
          </cell>
          <cell r="B2855" t="str">
            <v xml:space="preserve">MACANETA ALAVANCA RETA OCA, EM ZAMAC COM ACABAMENTO CROMADO, COMPRIMENTO APROX DE 15 CM                                                                                                                                                                                                                                                                                                                                                                                                                   </v>
          </cell>
          <cell r="C2855" t="str">
            <v xml:space="preserve">PAR   </v>
          </cell>
          <cell r="D2855">
            <v>48.64</v>
          </cell>
        </row>
        <row r="2856">
          <cell r="A2856">
            <v>11520</v>
          </cell>
          <cell r="B2856" t="str">
            <v xml:space="preserve">MACANETA ALAVANCA, RETA SIMPLES / OCA, CROMADA, COMPRIMENTO DE 10 A 16 CM, ACABAMENTO PADRAO POPULAR - SOMENTE MACANETAS                                                                                                                                                                                                                                                                                                                                                                                  </v>
          </cell>
          <cell r="C2856" t="str">
            <v xml:space="preserve">PAR   </v>
          </cell>
          <cell r="D2856">
            <v>22.49</v>
          </cell>
        </row>
        <row r="2857">
          <cell r="A2857">
            <v>11518</v>
          </cell>
          <cell r="B2857" t="str">
            <v xml:space="preserve">MACANETA BOLA, EM ZAMAC COM ACABAMENTO CROMADO, DIAMETRO DE APROX 2 1/2"                                                                                                                                                                                                                                                                                                                                                                                                                                  </v>
          </cell>
          <cell r="C2857" t="str">
            <v xml:space="preserve">PAR   </v>
          </cell>
          <cell r="D2857">
            <v>81.77</v>
          </cell>
        </row>
        <row r="2858">
          <cell r="A2858">
            <v>38473</v>
          </cell>
          <cell r="B2858" t="str">
            <v xml:space="preserve">MACARICO DE SOLDA 201 PARA EXTENSAO GLP OU ACETILENO                                                                                                                                                                                                                                                                                                                                                                                                                                                      </v>
          </cell>
          <cell r="C2858" t="str">
            <v xml:space="preserve">UN    </v>
          </cell>
          <cell r="D2858">
            <v>139.56</v>
          </cell>
        </row>
        <row r="2859">
          <cell r="A2859">
            <v>4244</v>
          </cell>
          <cell r="B2859" t="str">
            <v xml:space="preserve">MACARIQUEIRO (HORISTA)                                                                                                                                                                                                                                                                                                                                                                                                                                                                                    </v>
          </cell>
          <cell r="C2859" t="str">
            <v xml:space="preserve">H     </v>
          </cell>
          <cell r="D2859">
            <v>21.85</v>
          </cell>
        </row>
        <row r="2860">
          <cell r="A2860">
            <v>40977</v>
          </cell>
          <cell r="B2860" t="str">
            <v xml:space="preserve">MACARIQUEIRO (MENSALISTA)                                                                                                                                                                                                                                                                                                                                                                                                                                                                                 </v>
          </cell>
          <cell r="C2860" t="str">
            <v xml:space="preserve">MES   </v>
          </cell>
          <cell r="D2860">
            <v>3826.32</v>
          </cell>
        </row>
        <row r="2861">
          <cell r="A2861">
            <v>4115</v>
          </cell>
          <cell r="B2861" t="str">
            <v xml:space="preserve">MADEIRA ROLICA TRATADA, D = 12 A 15 CM, H = 3,00 M, EM EUCALIPTO OU EQUIVALENTE DA REGIAO                                                                                                                                                                                                                                                                                                                                                                                                                 </v>
          </cell>
          <cell r="C2861" t="str">
            <v xml:space="preserve">M     </v>
          </cell>
          <cell r="D2861">
            <v>30.36</v>
          </cell>
        </row>
        <row r="2862">
          <cell r="A2862">
            <v>4119</v>
          </cell>
          <cell r="B2862" t="str">
            <v xml:space="preserve">MADEIRA ROLICA TRATADA, D = 16 A 20 CM, H = 6,00 M, EM EUCALIPTO OU EQUIVALENTE DA REGIAO                                                                                                                                                                                                                                                                                                                                                                                                                 </v>
          </cell>
          <cell r="C2862" t="str">
            <v xml:space="preserve">M     </v>
          </cell>
          <cell r="D2862">
            <v>61.33</v>
          </cell>
        </row>
        <row r="2863">
          <cell r="A2863">
            <v>2794</v>
          </cell>
          <cell r="B2863" t="str">
            <v xml:space="preserve">MADEIRA ROLICA TRATADA, D = 25 A 29 CM, H = 6,50 M, EM EUCALIPTO OU EQUIVALENTE DA REGIAO                                                                                                                                                                                                                                                                                                                                                                                                                 </v>
          </cell>
          <cell r="C2863" t="str">
            <v xml:space="preserve">M     </v>
          </cell>
          <cell r="D2863">
            <v>162.69</v>
          </cell>
        </row>
        <row r="2864">
          <cell r="A2864">
            <v>2788</v>
          </cell>
          <cell r="B2864" t="str">
            <v xml:space="preserve">MADEIRA ROLICA TRATADA, D = 30 A 34 CM, H = 6,50 M, EM EUCALIPTO OU EQUIVALENTE DA REGIAO                                                                                                                                                                                                                                                                                                                                                                                                                 </v>
          </cell>
          <cell r="C2864" t="str">
            <v xml:space="preserve">M     </v>
          </cell>
          <cell r="D2864">
            <v>237.01</v>
          </cell>
        </row>
        <row r="2865">
          <cell r="A2865">
            <v>4006</v>
          </cell>
          <cell r="B2865" t="str">
            <v xml:space="preserve">MADEIRA SERRADA EM PINUS, MISTA OU EQUIVALENTE DA REGIAO - BRUTA                                                                                                                                                                                                                                                                                                                                                                                                                                          </v>
          </cell>
          <cell r="C2865" t="str">
            <v xml:space="preserve">M3    </v>
          </cell>
          <cell r="D2865">
            <v>1532.52</v>
          </cell>
        </row>
        <row r="2866">
          <cell r="A2866">
            <v>36151</v>
          </cell>
          <cell r="B2866" t="str">
            <v xml:space="preserve">MANGOTE DE SEGURANCA EM RASPA DE COURO                                                                                                                                                                                                                                                                                                                                                                                                                                                                    </v>
          </cell>
          <cell r="C2866" t="str">
            <v xml:space="preserve">UN    </v>
          </cell>
          <cell r="D2866">
            <v>34.299999999999997</v>
          </cell>
        </row>
        <row r="2867">
          <cell r="A2867">
            <v>37457</v>
          </cell>
          <cell r="B2867" t="str">
            <v xml:space="preserve">MANGUEIRA CRISTAL PARA NIVEL, LISA, PVC TRANSPARENTE, 3/8" X1,5 MM                                                                                                                                                                                                                                                                                                                                                                                                                                        </v>
          </cell>
          <cell r="C2867" t="str">
            <v xml:space="preserve">M     </v>
          </cell>
          <cell r="D2867">
            <v>5.15</v>
          </cell>
        </row>
        <row r="2868">
          <cell r="A2868">
            <v>37456</v>
          </cell>
          <cell r="B2868" t="str">
            <v xml:space="preserve">MANGUEIRA CRISTAL PARA NIVEL, LISA, PVC TRANSPARENTE, 5/16" X1 MM                                                                                                                                                                                                                                                                                                                                                                                                                                         </v>
          </cell>
          <cell r="C2868" t="str">
            <v xml:space="preserve">M     </v>
          </cell>
          <cell r="D2868">
            <v>2.71</v>
          </cell>
        </row>
        <row r="2869">
          <cell r="A2869">
            <v>37461</v>
          </cell>
          <cell r="B2869" t="str">
            <v xml:space="preserve">MANGUEIRA CRISTAL TRANCADA, PVC COM REFORCO, COM PRESSAO DE TRABALHO (PT) 250 LBS/POL2, DE 3/4" X *2,8* MM                                                                                                                                                                                                                                                                                                                                                                                                </v>
          </cell>
          <cell r="C2869" t="str">
            <v xml:space="preserve">M     </v>
          </cell>
          <cell r="D2869">
            <v>19.11</v>
          </cell>
        </row>
        <row r="2870">
          <cell r="A2870">
            <v>37460</v>
          </cell>
          <cell r="B2870" t="str">
            <v xml:space="preserve">MANGUEIRA CRISTAL TRANCADA, PVC COM REFORCO, PRESSAO DE TRABALHO (PT) 250 LBS/POL2, DE 1" X *3,4* MM                                                                                                                                                                                                                                                                                                                                                                                                      </v>
          </cell>
          <cell r="C2870" t="str">
            <v xml:space="preserve">M     </v>
          </cell>
          <cell r="D2870">
            <v>26.1</v>
          </cell>
        </row>
        <row r="2871">
          <cell r="A2871">
            <v>37458</v>
          </cell>
          <cell r="B2871" t="str">
            <v xml:space="preserve">MANGUEIRA CRISTAL, LISA, PVC TRANSPARENTE, 1/2" X 2 MM                                                                                                                                                                                                                                                                                                                                                                                                                                                    </v>
          </cell>
          <cell r="C2871" t="str">
            <v xml:space="preserve">M     </v>
          </cell>
          <cell r="D2871">
            <v>7.65</v>
          </cell>
        </row>
        <row r="2872">
          <cell r="A2872">
            <v>37454</v>
          </cell>
          <cell r="B2872" t="str">
            <v xml:space="preserve">MANGUEIRA CRISTAL, LISA, PVC TRANSPARENTE, 1/4" X1 MM                                                                                                                                                                                                                                                                                                                                                                                                                                                     </v>
          </cell>
          <cell r="C2872" t="str">
            <v xml:space="preserve">M     </v>
          </cell>
          <cell r="D2872">
            <v>2.0099999999999998</v>
          </cell>
        </row>
        <row r="2873">
          <cell r="A2873">
            <v>37455</v>
          </cell>
          <cell r="B2873" t="str">
            <v xml:space="preserve">MANGUEIRA CRISTAL, LISA, PVC TRANSPARENTE, 1/4" X1,5 MM                                                                                                                                                                                                                                                                                                                                                                                                                                                   </v>
          </cell>
          <cell r="C2873" t="str">
            <v xml:space="preserve">M     </v>
          </cell>
          <cell r="D2873">
            <v>3.38</v>
          </cell>
        </row>
        <row r="2874">
          <cell r="A2874">
            <v>37459</v>
          </cell>
          <cell r="B2874" t="str">
            <v xml:space="preserve">MANGUEIRA CRISTAL, LISA, PVC TRANSPARENTE, 3/4" X 2 MM                                                                                                                                                                                                                                                                                                                                                                                                                                                    </v>
          </cell>
          <cell r="C2874" t="str">
            <v xml:space="preserve">M     </v>
          </cell>
          <cell r="D2874">
            <v>10.74</v>
          </cell>
        </row>
        <row r="2875">
          <cell r="A2875">
            <v>21029</v>
          </cell>
          <cell r="B2875" t="str">
            <v xml:space="preserve">MANGUEIRA DE INCENDIO, TIPO 1, DE 1 1/2", COMPRIMENTO = 15 M, TECIDO EM FIO DE POLIESTER E TUBO INTERNO EM BORRACHA SINTETICA, COM UNIOES ENGATE RAPIDO                                                                                                                                                                                                                                                                                                                                                   </v>
          </cell>
          <cell r="C2875" t="str">
            <v xml:space="preserve">UN    </v>
          </cell>
          <cell r="D2875">
            <v>319</v>
          </cell>
        </row>
        <row r="2876">
          <cell r="A2876">
            <v>21030</v>
          </cell>
          <cell r="B2876" t="str">
            <v xml:space="preserve">MANGUEIRA DE INCENDIO, TIPO 1, DE 1 1/2", COMPRIMENTO = 20 M, TECIDO EM FIO DE POLIESTER E TUBO INTERNO EM BORRACHA SINTETICA, COM UNIOES ENGATE RAPIDO                                                                                                                                                                                                                                                                                                                                                   </v>
          </cell>
          <cell r="C2876" t="str">
            <v xml:space="preserve">UN    </v>
          </cell>
          <cell r="D2876">
            <v>393.22</v>
          </cell>
        </row>
        <row r="2877">
          <cell r="A2877">
            <v>21031</v>
          </cell>
          <cell r="B2877" t="str">
            <v xml:space="preserve">MANGUEIRA DE INCENDIO, TIPO 1, DE 1 1/2", COMPRIMENTO = 25 M, TECIDO EM FIO DE POLIESTER E TUBO INTERNO EM BORRACHA SINTETICA, COM UNIOES ENGATE RAPIDO                                                                                                                                                                                                                                                                                                                                                   </v>
          </cell>
          <cell r="C2877" t="str">
            <v xml:space="preserve">UN    </v>
          </cell>
          <cell r="D2877">
            <v>489.55</v>
          </cell>
        </row>
        <row r="2878">
          <cell r="A2878">
            <v>21032</v>
          </cell>
          <cell r="B2878" t="str">
            <v xml:space="preserve">MANGUEIRA DE INCENDIO, TIPO 1, DE 1 1/2", COMPRIMENTO = 30 M, TECIDO EM FIO DE POLIESTER E TUBO INTERNO EM BORRACHA SINTETICA, COM UNIOES ENGATE RAPIDO                                                                                                                                                                                                                                                                                                                                                   </v>
          </cell>
          <cell r="C2878" t="str">
            <v xml:space="preserve">UN    </v>
          </cell>
          <cell r="D2878">
            <v>522.71</v>
          </cell>
        </row>
        <row r="2879">
          <cell r="A2879">
            <v>37527</v>
          </cell>
          <cell r="B2879" t="str">
            <v xml:space="preserve">MANGUEIRA DE INCENDIO, TIPO 2, DE 1 1/2", COMPRIMENTO = 15 M, TECIDO EM FIO DE POLIESTER E TUBO INTERNO EM BORRACHA SINTETICA, COM UNIOES ENGATE RAPIDO                                                                                                                                                                                                                                                                                                                                                   </v>
          </cell>
          <cell r="C2879" t="str">
            <v xml:space="preserve">UN    </v>
          </cell>
          <cell r="D2879">
            <v>472.18</v>
          </cell>
        </row>
        <row r="2880">
          <cell r="A2880">
            <v>37528</v>
          </cell>
          <cell r="B2880" t="str">
            <v xml:space="preserve">MANGUEIRA DE INCENDIO, TIPO 2, DE 1 1/2", COMPRIMENTO = 20 M, TECIDO EM FIO DE POLIESTER E TUBO INTERNO EM BORRACHA SINTETICA, COM UNIOES                                                                                                                                                                                                                                                                                                                                                                 </v>
          </cell>
          <cell r="C2880" t="str">
            <v xml:space="preserve">UN    </v>
          </cell>
          <cell r="D2880">
            <v>562.98</v>
          </cell>
        </row>
        <row r="2881">
          <cell r="A2881">
            <v>37529</v>
          </cell>
          <cell r="B2881" t="str">
            <v xml:space="preserve">MANGUEIRA DE INCENDIO, TIPO 2, DE 1 1/2", COMPRIMENTO = 25 M, TECIDO EM FIO DE POLIESTER E TUBO INTERNO EM BORRACHA SINTETICA, COM UNIOES                                                                                                                                                                                                                                                                                                                                                                 </v>
          </cell>
          <cell r="C2881" t="str">
            <v xml:space="preserve">UN    </v>
          </cell>
          <cell r="D2881">
            <v>568.51</v>
          </cell>
        </row>
        <row r="2882">
          <cell r="A2882">
            <v>37530</v>
          </cell>
          <cell r="B2882" t="str">
            <v xml:space="preserve">MANGUEIRA DE INCENDIO, TIPO 2, DE 1 1/2", COMPRIMENTO = 30 M, TECIDO EM FIO DE POLIESTER E TUBO INTERNO EM BORRACHA SINTETICA, COM UNIOES                                                                                                                                                                                                                                                                                                                                                                 </v>
          </cell>
          <cell r="C2882" t="str">
            <v xml:space="preserve">UN    </v>
          </cell>
          <cell r="D2882">
            <v>742.22</v>
          </cell>
        </row>
        <row r="2883">
          <cell r="A2883">
            <v>21034</v>
          </cell>
          <cell r="B2883" t="str">
            <v xml:space="preserve">MANGUEIRA DE INCENDIO, TIPO 2, DE 2 1/2", COMPRIMENTO = 15 M, TECIDO EM FIO DE POLIESTER E TUBO INTERNO EM BORRACHA SINTETICA, COM UNIOES ENGATE RAPIDO                                                                                                                                                                                                                                                                                                                                                   </v>
          </cell>
          <cell r="C2883" t="str">
            <v xml:space="preserve">UN    </v>
          </cell>
          <cell r="D2883">
            <v>633.26</v>
          </cell>
        </row>
        <row r="2884">
          <cell r="A2884">
            <v>37531</v>
          </cell>
          <cell r="B2884" t="str">
            <v xml:space="preserve">MANGUEIRA DE INCENDIO, TIPO 2, DE 2 1/2", COMPRIMENTO = 20 M, TECIDO EM FIO DE POLIESTER E TUBO INTERNO EM BORRACHA SINTETICA, COM UNIOES                                                                                                                                                                                                                                                                                                                                                                 </v>
          </cell>
          <cell r="C2884" t="str">
            <v xml:space="preserve">UN    </v>
          </cell>
          <cell r="D2884">
            <v>797.5</v>
          </cell>
        </row>
        <row r="2885">
          <cell r="A2885">
            <v>21036</v>
          </cell>
          <cell r="B2885" t="str">
            <v xml:space="preserve">MANGUEIRA DE INCENDIO, TIPO 2, DE 2 1/2", COMPRIMENTO = 25 M, TECIDO EM FIO DE POLIESTER E TUBO INTERNO EM BORRACHA SINTETICA, COM UNIOES ENGATE RAPIDO                                                                                                                                                                                                                                                                                                                                                   </v>
          </cell>
          <cell r="C2885" t="str">
            <v xml:space="preserve">UN    </v>
          </cell>
          <cell r="D2885">
            <v>969.63</v>
          </cell>
        </row>
        <row r="2886">
          <cell r="A2886">
            <v>21037</v>
          </cell>
          <cell r="B2886" t="str">
            <v xml:space="preserve">MANGUEIRA DE INCENDIO, TIPO 2, DE 2 1/2", COMPRIMENTO = 30 M, TECIDO EM FIO DE POLIESTER E TUBO INTERNO EM BORRACHA SINTETICA, COM UNIOES ENGATE RAPIDO                                                                                                                                                                                                                                                                                                                                                   </v>
          </cell>
          <cell r="C2886" t="str">
            <v xml:space="preserve">UN    </v>
          </cell>
          <cell r="D2886">
            <v>1105.44</v>
          </cell>
        </row>
        <row r="2887">
          <cell r="A2887">
            <v>20185</v>
          </cell>
          <cell r="B2887" t="str">
            <v xml:space="preserve">MANGUEIRA DE PVC FLEXIVEL,TIPO FLAT/ACHATADA, COR LARANJA, D = 1 1/2" (40 MM), PARA CONDUCAO DE AGUA, SERVICOS LEVES E MEDIOS                                                                                                                                                                                                                                                                                                                                                                             </v>
          </cell>
          <cell r="C2887" t="str">
            <v xml:space="preserve">M     </v>
          </cell>
          <cell r="D2887">
            <v>31.07</v>
          </cell>
        </row>
        <row r="2888">
          <cell r="A2888">
            <v>20260</v>
          </cell>
          <cell r="B2888" t="str">
            <v xml:space="preserve">MANGUEIRA PARA GAS - GLP, PVC, TRANCADA, DIAMETRO DE 3/8", COMPRIMENTO DE 1M (NORMATIZADA)                                                                                                                                                                                                                                                                                                                                                                                                                </v>
          </cell>
          <cell r="C2888" t="str">
            <v xml:space="preserve">UN    </v>
          </cell>
          <cell r="D2888">
            <v>24.99</v>
          </cell>
        </row>
        <row r="2889">
          <cell r="A2889">
            <v>37523</v>
          </cell>
          <cell r="B2889" t="str">
            <v xml:space="preserve">MANIPULADOR TELESCOPICO, POTENCIA DE 101 HP, CAPACIDADE DE CARGA DE 3.500 KG, ALTURA MAXIMA DE ELEVACAO DE 12 M                                                                                                                                                                                                                                                                                                                                                                                           </v>
          </cell>
          <cell r="C2889" t="str">
            <v xml:space="preserve">UN    </v>
          </cell>
          <cell r="D2889">
            <v>579269.27</v>
          </cell>
        </row>
        <row r="2890">
          <cell r="A2890">
            <v>37515</v>
          </cell>
          <cell r="B2890" t="str">
            <v xml:space="preserve">MANIPULADOR TELESCOPICO, POTENCIA DE 85 HP, CAPACIDADE DE CARGA DE 3.500 KG, ALTURA MAXIMA DE ELEVACAO DE 12,3 M                                                                                                                                                                                                                                                                                                                                                                                          </v>
          </cell>
          <cell r="C2890" t="str">
            <v xml:space="preserve">UN    </v>
          </cell>
          <cell r="D2890">
            <v>515000</v>
          </cell>
        </row>
        <row r="2891">
          <cell r="A2891">
            <v>12899</v>
          </cell>
          <cell r="B2891" t="str">
            <v xml:space="preserve">MANOMETRO COM CAIXA EM ACO PINTADO, ESCALA *10* KGF/CM2 (*10* BAR), DIAMETRO NOMINAL DE *63* MM, CONEXAO DE 1/4"                                                                                                                                                                                                                                                                                                                                                                                          </v>
          </cell>
          <cell r="C2891" t="str">
            <v xml:space="preserve">UN    </v>
          </cell>
          <cell r="D2891">
            <v>104.89</v>
          </cell>
        </row>
        <row r="2892">
          <cell r="A2892">
            <v>12898</v>
          </cell>
          <cell r="B2892" t="str">
            <v xml:space="preserve">MANOMETRO COM CAIXA EM ACO PINTADO, ESCALA *10* KGF/CM2 (*10* BAR), DIAMETRO NOMINAL DE 100 MM, CONEXAO DE 1/2"                                                                                                                                                                                                                                                                                                                                                                                           </v>
          </cell>
          <cell r="C2892" t="str">
            <v xml:space="preserve">UN    </v>
          </cell>
          <cell r="D2892">
            <v>166.38</v>
          </cell>
        </row>
        <row r="2893">
          <cell r="A2893">
            <v>39699</v>
          </cell>
          <cell r="B2893" t="str">
            <v xml:space="preserve">MANTA / LENCOL DE BORRACHA, SBR, ANTIRRUIDO, E = 5 MM                                                                                                                                                                                                                                                                                                                                                                                                                                                     </v>
          </cell>
          <cell r="C2893" t="str">
            <v xml:space="preserve">M2    </v>
          </cell>
          <cell r="D2893">
            <v>16.45</v>
          </cell>
        </row>
        <row r="2894">
          <cell r="A2894">
            <v>42528</v>
          </cell>
          <cell r="B2894" t="str">
            <v xml:space="preserve">MANTA ALUMINIZADA NAS DUAS FACES, PARA SUBCOBERTURA,  E = *2* MM                                                                                                                                                                                                                                                                                                                                                                                                                                          </v>
          </cell>
          <cell r="C2894" t="str">
            <v xml:space="preserve">M2    </v>
          </cell>
          <cell r="D2894">
            <v>7.44</v>
          </cell>
        </row>
        <row r="2895">
          <cell r="A2895">
            <v>39696</v>
          </cell>
          <cell r="B2895" t="str">
            <v xml:space="preserve">MANTA ALUMINIZADA 1 FACE PARA SUBCOBERTURA, E = *1* MM                                                                                                                                                                                                                                                                                                                                                                                                                                                    </v>
          </cell>
          <cell r="C2895" t="str">
            <v xml:space="preserve">M2    </v>
          </cell>
          <cell r="D2895">
            <v>5.23</v>
          </cell>
        </row>
        <row r="2896">
          <cell r="A2896">
            <v>39700</v>
          </cell>
          <cell r="B2896" t="str">
            <v xml:space="preserve">MANTA ANTIRRUIDO DE POLIESTER (PET) PARA CONTRAPISO E = *8* MM                                                                                                                                                                                                                                                                                                                                                                                                                                            </v>
          </cell>
          <cell r="C2896" t="str">
            <v xml:space="preserve">M2    </v>
          </cell>
          <cell r="D2896">
            <v>28.91</v>
          </cell>
        </row>
        <row r="2897">
          <cell r="A2897">
            <v>11621</v>
          </cell>
          <cell r="B2897" t="str">
            <v xml:space="preserve">MANTA ASFALTICA ELASTOMERICA EM POLIESTER ALUMINIZADA 3 MM, TIPO III, CLASSE B (NBR 9952)                                                                                                                                                                                                                                                                                                                                                                                                                 </v>
          </cell>
          <cell r="C2897" t="str">
            <v xml:space="preserve">M2    </v>
          </cell>
          <cell r="D2897">
            <v>57.52</v>
          </cell>
        </row>
        <row r="2898">
          <cell r="A2898">
            <v>4014</v>
          </cell>
          <cell r="B2898" t="str">
            <v xml:space="preserve">MANTA ASFALTICA ELASTOMERICA EM POLIESTER 3 MM, TIPO III, CLASSE B, ACABAMENTO PP (NBR 9952)                                                                                                                                                                                                                                                                                                                                                                                                              </v>
          </cell>
          <cell r="C2898" t="str">
            <v xml:space="preserve">M2    </v>
          </cell>
          <cell r="D2898">
            <v>59.51</v>
          </cell>
        </row>
        <row r="2899">
          <cell r="A2899">
            <v>4015</v>
          </cell>
          <cell r="B2899" t="str">
            <v xml:space="preserve">MANTA ASFALTICA ELASTOMERICA EM POLIESTER 4 MM, TIPO III, CLASSE B, ACABAMENTO PP (NBR 9952)                                                                                                                                                                                                                                                                                                                                                                                                              </v>
          </cell>
          <cell r="C2899" t="str">
            <v xml:space="preserve">M2    </v>
          </cell>
          <cell r="D2899">
            <v>73.08</v>
          </cell>
        </row>
        <row r="2900">
          <cell r="A2900">
            <v>4017</v>
          </cell>
          <cell r="B2900" t="str">
            <v xml:space="preserve">MANTA ASFALTICA ELASTOMERICA EM POLIESTER 5 MM, TIPO III, CLASSE B, ACABAMENTO PP (NBR 9952)                                                                                                                                                                                                                                                                                                                                                                                                              </v>
          </cell>
          <cell r="C2900" t="str">
            <v xml:space="preserve">M2    </v>
          </cell>
          <cell r="D2900">
            <v>106.34</v>
          </cell>
        </row>
        <row r="2901">
          <cell r="A2901">
            <v>4016</v>
          </cell>
          <cell r="B2901" t="str">
            <v xml:space="preserve">MANTA ASFALTICA ELASTOMERICA TIPO GLASS 3 MM, TIPO II, CLASSE C, ACABAMENTO PP (NBR 9952)                                                                                                                                                                                                                                                                                                                                                                                                                 </v>
          </cell>
          <cell r="C2901" t="str">
            <v xml:space="preserve">M2    </v>
          </cell>
          <cell r="D2901">
            <v>42</v>
          </cell>
        </row>
        <row r="2902">
          <cell r="A2902">
            <v>38544</v>
          </cell>
          <cell r="B2902" t="str">
            <v xml:space="preserve">MANTA DE POLIETILENO EXPANDIDO (PEBD) ANTICHAMAS, E = 8 MM                                                                                                                                                                                                                                                                                                                                                                                                                                                </v>
          </cell>
          <cell r="C2902" t="str">
            <v xml:space="preserve">M2    </v>
          </cell>
          <cell r="D2902">
            <v>10.77</v>
          </cell>
        </row>
        <row r="2903">
          <cell r="A2903">
            <v>38545</v>
          </cell>
          <cell r="B2903" t="str">
            <v xml:space="preserve">MANTA DE POLIETILENO EXPANDIDO (PEBD), E = 5 MM                                                                                                                                                                                                                                                                                                                                                                                                                                                           </v>
          </cell>
          <cell r="C2903" t="str">
            <v xml:space="preserve">M2    </v>
          </cell>
          <cell r="D2903">
            <v>6.92</v>
          </cell>
        </row>
        <row r="2904">
          <cell r="A2904">
            <v>42527</v>
          </cell>
          <cell r="B2904" t="str">
            <v xml:space="preserve">MANTA DE POLIETILENO EXPANDIDO, COM 1 FACE METALIZADA PARA SUBCOBERTURA,  E = *5* MM                                                                                                                                                                                                                                                                                                                                                                                                                      </v>
          </cell>
          <cell r="C2904" t="str">
            <v xml:space="preserve">M2    </v>
          </cell>
          <cell r="D2904">
            <v>19.649999999999999</v>
          </cell>
        </row>
        <row r="2905">
          <cell r="A2905">
            <v>39323</v>
          </cell>
          <cell r="B2905" t="str">
            <v xml:space="preserve">MANTA GEOTEXTIL TECIDO DE LAMINETES DE POLIPROPILENO, RESISTENCIA A TRACAO = *25* KN/M                                                                                                                                                                                                                                                                                                                                                                                                                    </v>
          </cell>
          <cell r="C2905" t="str">
            <v xml:space="preserve">M2    </v>
          </cell>
          <cell r="D2905">
            <v>26.42</v>
          </cell>
        </row>
        <row r="2906">
          <cell r="A2906">
            <v>626</v>
          </cell>
          <cell r="B2906" t="str">
            <v xml:space="preserve">MANTA LIQUIDA DE BASE ASFALTICA MODIFICADA COM A ADICAO DE ELASTOMEROS DILUIDOS EM SOLVENTE ORGANICO, APLICACAO A FRIO (MEMBRANA IMPERMEABILIZANTE ASFASTICA)                                                                                                                                                                                                                                                                                                                                             </v>
          </cell>
          <cell r="C2906" t="str">
            <v xml:space="preserve">KG    </v>
          </cell>
          <cell r="D2906">
            <v>17.45</v>
          </cell>
        </row>
        <row r="2907">
          <cell r="A2907">
            <v>44504</v>
          </cell>
          <cell r="B2907" t="str">
            <v xml:space="preserve">MANTA TERMOPLASTICA, PEAD, GEOMEMBRANA LISA, E = 0,50 MM  ( NBR 15352)                                                                                                                                                                                                                                                                                                                                                                                                                                    </v>
          </cell>
          <cell r="C2907" t="str">
            <v xml:space="preserve">M2    </v>
          </cell>
          <cell r="D2907">
            <v>13.45</v>
          </cell>
        </row>
        <row r="2908">
          <cell r="A2908">
            <v>44505</v>
          </cell>
          <cell r="B2908" t="str">
            <v xml:space="preserve">MANTA TERMOPLASTICA, PEAD, GEOMEMBRANA LISA, E = 0,75 MM (NBR 15352)                                                                                                                                                                                                                                                                                                                                                                                                                                      </v>
          </cell>
          <cell r="C2908" t="str">
            <v xml:space="preserve">M2    </v>
          </cell>
          <cell r="D2908">
            <v>20.3</v>
          </cell>
        </row>
        <row r="2909">
          <cell r="A2909">
            <v>44506</v>
          </cell>
          <cell r="B2909" t="str">
            <v xml:space="preserve">MANTA TERMOPLASTICA, PEAD, GEOMEMBRANA LISA, E = 0,80 MM (NBR 15352)                                                                                                                                                                                                                                                                                                                                                                                                                                      </v>
          </cell>
          <cell r="C2909" t="str">
            <v xml:space="preserve">M2    </v>
          </cell>
          <cell r="D2909">
            <v>21.55</v>
          </cell>
        </row>
        <row r="2910">
          <cell r="A2910">
            <v>44507</v>
          </cell>
          <cell r="B2910" t="str">
            <v xml:space="preserve">MANTA TERMOPLASTICA, PEAD, GEOMEMBRANA LISA, E = 1,00 MM (NBR 15352)                                                                                                                                                                                                                                                                                                                                                                                                                                      </v>
          </cell>
          <cell r="C2910" t="str">
            <v xml:space="preserve">M2    </v>
          </cell>
          <cell r="D2910">
            <v>26.94</v>
          </cell>
        </row>
        <row r="2911">
          <cell r="A2911">
            <v>44508</v>
          </cell>
          <cell r="B2911" t="str">
            <v xml:space="preserve">MANTA TERMOPLASTICA, PEAD, GEOMEMBRANA LISA, E = 1,50 MM (NBR 15352)                                                                                                                                                                                                                                                                                                                                                                                                                                      </v>
          </cell>
          <cell r="C2911" t="str">
            <v xml:space="preserve">M2    </v>
          </cell>
          <cell r="D2911">
            <v>40.39</v>
          </cell>
        </row>
        <row r="2912">
          <cell r="A2912">
            <v>44509</v>
          </cell>
          <cell r="B2912" t="str">
            <v xml:space="preserve">MANTA TERMOPLASTICA, PEAD, GEOMEMBRANA LISA, E = 2,00 MM (NBR 15352)                                                                                                                                                                                                                                                                                                                                                                                                                                      </v>
          </cell>
          <cell r="C2912" t="str">
            <v xml:space="preserve">M2    </v>
          </cell>
          <cell r="D2912">
            <v>54.11</v>
          </cell>
        </row>
        <row r="2913">
          <cell r="A2913">
            <v>44510</v>
          </cell>
          <cell r="B2913" t="str">
            <v xml:space="preserve">MANTA TERMOPLASTICA, PEAD, GEOMEMBRANA LISA, E = 2,50 MM (NBR 15352)                                                                                                                                                                                                                                                                                                                                                                                                                                      </v>
          </cell>
          <cell r="C2913" t="str">
            <v xml:space="preserve">M2    </v>
          </cell>
          <cell r="D2913">
            <v>67.19</v>
          </cell>
        </row>
        <row r="2914">
          <cell r="A2914">
            <v>44512</v>
          </cell>
          <cell r="B2914" t="str">
            <v xml:space="preserve">MANTA TERMOPLASTICA, PEAD, GEOMEMBRANA TEXTURIZADA EM AMBAS AS FACES, E = 0,50 MM ( NBR 15352)                                                                                                                                                                                                                                                                                                                                                                                                            </v>
          </cell>
          <cell r="C2914" t="str">
            <v xml:space="preserve">M2    </v>
          </cell>
          <cell r="D2914">
            <v>14.99</v>
          </cell>
        </row>
        <row r="2915">
          <cell r="A2915">
            <v>44513</v>
          </cell>
          <cell r="B2915" t="str">
            <v xml:space="preserve">MANTA TERMOPLASTICA, PEAD, GEOMEMBRANA TEXTURIZADA EM AMBAS AS FACES, E = 0,75 MM ( NBR 15352)                                                                                                                                                                                                                                                                                                                                                                                                            </v>
          </cell>
          <cell r="C2915" t="str">
            <v xml:space="preserve">M2    </v>
          </cell>
          <cell r="D2915">
            <v>21.17</v>
          </cell>
        </row>
        <row r="2916">
          <cell r="A2916">
            <v>44514</v>
          </cell>
          <cell r="B2916" t="str">
            <v xml:space="preserve">MANTA TERMOPLASTICA, PEAD, GEOMEMBRANA TEXTURIZADA EM AMBAS AS FACES, E = 0,80 MM ( NBR 15352)                                                                                                                                                                                                                                                                                                                                                                                                            </v>
          </cell>
          <cell r="C2916" t="str">
            <v xml:space="preserve">M2    </v>
          </cell>
          <cell r="D2916">
            <v>23.99</v>
          </cell>
        </row>
        <row r="2917">
          <cell r="A2917">
            <v>44515</v>
          </cell>
          <cell r="B2917" t="str">
            <v xml:space="preserve">MANTA TERMOPLASTICA, PEAD, GEOMEMBRANA TEXTURIZADA EM AMBAS AS FACES, E = 1,00 MM ( NBR 15352)                                                                                                                                                                                                                                                                                                                                                                                                            </v>
          </cell>
          <cell r="C2917" t="str">
            <v xml:space="preserve">M2    </v>
          </cell>
          <cell r="D2917">
            <v>29.47</v>
          </cell>
        </row>
        <row r="2918">
          <cell r="A2918">
            <v>44511</v>
          </cell>
          <cell r="B2918" t="str">
            <v xml:space="preserve">MANTA TERMOPLASTICA, PEAD, GEOMEMBRANA TEXTURIZADA EM AMBAS AS FACES, E = 1,50 MM ( NBR 15352)                                                                                                                                                                                                                                                                                                                                                                                                            </v>
          </cell>
          <cell r="C2918" t="str">
            <v xml:space="preserve">M2    </v>
          </cell>
          <cell r="D2918">
            <v>43.62</v>
          </cell>
        </row>
        <row r="2919">
          <cell r="A2919">
            <v>44516</v>
          </cell>
          <cell r="B2919" t="str">
            <v xml:space="preserve">MANTA TERMOPLASTICA, PEAD, GEOMEMBRANA TEXTURIZADA EM AMBAS AS FACES, E = 2,00 MM ( NBR 15352)                                                                                                                                                                                                                                                                                                                                                                                                            </v>
          </cell>
          <cell r="C2919" t="str">
            <v xml:space="preserve">M2    </v>
          </cell>
          <cell r="D2919">
            <v>58.95</v>
          </cell>
        </row>
        <row r="2920">
          <cell r="A2920">
            <v>44517</v>
          </cell>
          <cell r="B2920" t="str">
            <v xml:space="preserve">MANTA TERMOPLASTICA, PEAD, GEOMEMBRANA TEXTURIZADA EM AMBAS AS FACES, E = 2,50 MM ( NBR 15352)                                                                                                                                                                                                                                                                                                                                                                                                            </v>
          </cell>
          <cell r="C2920" t="str">
            <v xml:space="preserve">M2    </v>
          </cell>
          <cell r="D2920">
            <v>73.52</v>
          </cell>
        </row>
        <row r="2921">
          <cell r="A2921">
            <v>11479</v>
          </cell>
          <cell r="B2921" t="str">
            <v xml:space="preserve">MAQUINA DE 40 MM PARA FECHADURA DE EMBUTIR EXTERNA, EM ACO INOX                                                                                                                                                                                                                                                                                                                                                                                                                                           </v>
          </cell>
          <cell r="C2921" t="str">
            <v xml:space="preserve">UN    </v>
          </cell>
          <cell r="D2921">
            <v>34.15</v>
          </cell>
        </row>
        <row r="2922">
          <cell r="A2922">
            <v>11481</v>
          </cell>
          <cell r="B2922" t="str">
            <v xml:space="preserve">MAQUINA DE 40 MM PARA FECHADURA, PARA PORTA DE BANHEIRO, EM ACO INOX                                                                                                                                                                                                                                                                                                                                                                                                                                      </v>
          </cell>
          <cell r="C2922" t="str">
            <v xml:space="preserve">UN    </v>
          </cell>
          <cell r="D2922">
            <v>30.9</v>
          </cell>
        </row>
        <row r="2923">
          <cell r="A2923">
            <v>43609</v>
          </cell>
          <cell r="B2923" t="str">
            <v xml:space="preserve">MAQUINA DE 40 MM PARA FECHADURA, PARA PORTA INTERNA, EM ACO INOX                                                                                                                                                                                                                                                                                                                                                                                                                                          </v>
          </cell>
          <cell r="C2923" t="str">
            <v xml:space="preserve">UN    </v>
          </cell>
          <cell r="D2923">
            <v>30.9</v>
          </cell>
        </row>
        <row r="2924">
          <cell r="A2924">
            <v>11478</v>
          </cell>
          <cell r="B2924" t="str">
            <v xml:space="preserve">MAQUINA DE 55 MM PARA FECHADURA DE EMBUTIR EXTERNA, EM ACO INOX                                                                                                                                                                                                                                                                                                                                                                                                                                           </v>
          </cell>
          <cell r="C2924" t="str">
            <v xml:space="preserve">UN    </v>
          </cell>
          <cell r="D2924">
            <v>58.6</v>
          </cell>
        </row>
        <row r="2925">
          <cell r="A2925">
            <v>43608</v>
          </cell>
          <cell r="B2925" t="str">
            <v xml:space="preserve">MAQUINA DE 55 MM PARA FECHADURA, PARA PORTA DE BANHEIRO, EM ACO INOX                                                                                                                                                                                                                                                                                                                                                                                                                                      </v>
          </cell>
          <cell r="C2925" t="str">
            <v xml:space="preserve">UN    </v>
          </cell>
          <cell r="D2925">
            <v>44.72</v>
          </cell>
        </row>
        <row r="2926">
          <cell r="A2926">
            <v>11476</v>
          </cell>
          <cell r="B2926" t="str">
            <v xml:space="preserve">MAQUINA DE 55 MM PARA FECHADURA, PARA PORTA INTERNA, EM ACO INOX                                                                                                                                                                                                                                                                                                                                                                                                                                          </v>
          </cell>
          <cell r="C2926" t="str">
            <v xml:space="preserve">UN    </v>
          </cell>
          <cell r="D2926">
            <v>44.72</v>
          </cell>
        </row>
        <row r="2927">
          <cell r="A2927">
            <v>40637</v>
          </cell>
          <cell r="B2927" t="str">
            <v xml:space="preserve">MAQUINA DEMARCADORA DE FAIXA DE TRAFEGO A FRIO, AUTOPROPELIDA, MOTOR DIESEL 38 HP                                                                                                                                                                                                                                                                                                                                                                                                                         </v>
          </cell>
          <cell r="C2927" t="str">
            <v xml:space="preserve">UN    </v>
          </cell>
          <cell r="D2927">
            <v>793072.01</v>
          </cell>
        </row>
        <row r="2928">
          <cell r="A2928">
            <v>13836</v>
          </cell>
          <cell r="B2928" t="str">
            <v xml:space="preserve">MAQUINA EXTRUSORA DE CONCRETO PARA GUIAS E SARJETAS, COM MOTOR A DIESEL DE 14 CV                                                                                                                                                                                                                                                                                                                                                                                                                          </v>
          </cell>
          <cell r="C2928" t="str">
            <v xml:space="preserve">UN    </v>
          </cell>
          <cell r="D2928">
            <v>67315.72</v>
          </cell>
        </row>
        <row r="2929">
          <cell r="A2929">
            <v>14534</v>
          </cell>
          <cell r="B2929" t="str">
            <v xml:space="preserve">MAQUINA MANUAL TIPO PRENSA PARA PRODUCAO DE BLOCOS E PAVIMENTOS DE CONCRETO, COM MOTOR ELETRICO TRIFASICO PARA VIBRACAO, POTENCIA TOTAL INSTALADA DE 1,5 KW                                                                                                                                                                                                                                                                                                                                               </v>
          </cell>
          <cell r="C2929" t="str">
            <v xml:space="preserve">UN    </v>
          </cell>
          <cell r="D2929">
            <v>28180.14</v>
          </cell>
        </row>
        <row r="2930">
          <cell r="A2930">
            <v>14619</v>
          </cell>
          <cell r="B2930" t="str">
            <v xml:space="preserve">MAQUINA PARA CORTE COM DISCO ABRASIVO DE DIAMETRO DE 18'' (450 MM), COM MOTOR ELETRICO TRIFASICO DE 10 CV                                                                                                                                                                                                                                                                                                                                                                                                 </v>
          </cell>
          <cell r="C2930" t="str">
            <v xml:space="preserve">UN    </v>
          </cell>
          <cell r="D2930">
            <v>15505.11</v>
          </cell>
        </row>
        <row r="2931">
          <cell r="A2931">
            <v>14535</v>
          </cell>
          <cell r="B2931" t="str">
            <v xml:space="preserve">MAQUINA TIPO PRENSA HIDRAULICA, PARA FABRICACAO DE TUBOS DE CONCRETO PARA AGUAS PLUVIAIS, DN 200 A DN 600 MM X 1000 MM DE COMPRIMENTO, COM MOTOR PRINCIPAL DE 20 CV                                                                                                                                                                                                                                                                                                                                       </v>
          </cell>
          <cell r="C2931" t="str">
            <v xml:space="preserve">UN    </v>
          </cell>
          <cell r="D2931">
            <v>279690.59000000003</v>
          </cell>
        </row>
        <row r="2932">
          <cell r="A2932">
            <v>39813</v>
          </cell>
          <cell r="B2932" t="str">
            <v xml:space="preserve">MAQUINA TIPO VASO/TANQUE/JATO DE PRESSAO PORTATIL P/ JATEAMENTO, CONTROLE AUTOMATICO E REMOTO, CAMARA DE 1 SAIDA, 280 L, DIAM. *670* MM, BICO JATO CURTO VENTURI 5/16", MANGUEIRA 1" DE 10 M, COMPLETA (VALVULAS POP UP E DOSADORA, FUNDO CONICO ETC)                                                                                                                                                                                                                                                     </v>
          </cell>
          <cell r="C2932" t="str">
            <v xml:space="preserve">UN    </v>
          </cell>
          <cell r="D2932">
            <v>38352.75</v>
          </cell>
        </row>
        <row r="2933">
          <cell r="A2933">
            <v>40403</v>
          </cell>
          <cell r="B2933" t="str">
            <v xml:space="preserve">MAQUINA TRANSFORMADORA MONOFASICA PARA SOLDA ELETRICA, TENSAO DE 220 V, FREQUENCIA DE 60 HZ, FAIXA DE CORRENTE ENTRE 80 A (+/- 10 A) E 250 A, POTENCIA ENTRE 14,00 KVA E 15,0 KVA, CICLO DE TRABALHO ENTRE 10% E 20% A 250 A                                                                                                                                                                                                                                                                              </v>
          </cell>
          <cell r="C2933" t="str">
            <v xml:space="preserve">UN    </v>
          </cell>
          <cell r="D2933">
            <v>544.12</v>
          </cell>
        </row>
        <row r="2934">
          <cell r="A2934">
            <v>12868</v>
          </cell>
          <cell r="B2934" t="str">
            <v xml:space="preserve">MARCENEIRO (HORISTA)                                                                                                                                                                                                                                                                                                                                                                                                                                                                                      </v>
          </cell>
          <cell r="C2934" t="str">
            <v xml:space="preserve">H     </v>
          </cell>
          <cell r="D2934">
            <v>20.27</v>
          </cell>
        </row>
        <row r="2935">
          <cell r="A2935">
            <v>40916</v>
          </cell>
          <cell r="B2935" t="str">
            <v xml:space="preserve">MARCENEIRO (MENSALISTA)                                                                                                                                                                                                                                                                                                                                                                                                                                                                                   </v>
          </cell>
          <cell r="C2935" t="str">
            <v xml:space="preserve">MES   </v>
          </cell>
          <cell r="D2935">
            <v>3549.44</v>
          </cell>
        </row>
        <row r="2936">
          <cell r="A2936">
            <v>4755</v>
          </cell>
          <cell r="B2936" t="str">
            <v xml:space="preserve">MARMORISTA / GRANITEIRO (HORISTA)                                                                                                                                                                                                                                                                                                                                                                                                                                                                         </v>
          </cell>
          <cell r="C2936" t="str">
            <v xml:space="preserve">H     </v>
          </cell>
          <cell r="D2936">
            <v>25.13</v>
          </cell>
        </row>
        <row r="2937">
          <cell r="A2937">
            <v>41067</v>
          </cell>
          <cell r="B2937" t="str">
            <v xml:space="preserve">MARMORISTA / GRANITEIRO (MENSALISTA)                                                                                                                                                                                                                                                                                                                                                                                                                                                                      </v>
          </cell>
          <cell r="C2937" t="str">
            <v xml:space="preserve">MES   </v>
          </cell>
          <cell r="D2937">
            <v>4397.66</v>
          </cell>
        </row>
        <row r="2938">
          <cell r="A2938">
            <v>38463</v>
          </cell>
          <cell r="B2938" t="str">
            <v xml:space="preserve">MARTELO DE SOLDADOR/PICADOR DE SOLDA                                                                                                                                                                                                                                                                                                                                                                                                                                                                      </v>
          </cell>
          <cell r="C2938" t="str">
            <v xml:space="preserve">UN    </v>
          </cell>
          <cell r="D2938">
            <v>33.9</v>
          </cell>
        </row>
        <row r="2939">
          <cell r="A2939">
            <v>40703</v>
          </cell>
          <cell r="B2939" t="str">
            <v xml:space="preserve">MARTELO DEMOLIDOR ELETRICO, COM POTENCIA DE 2.000 W, FREQUENCIA DE 1.000 IMPACTOS POR MINUTO, FORÇA DE IMPACTO ENTRE 60 E 65 J, PESO DE 30 KG                                                                                                                                                                                                                                                                                                                                                             </v>
          </cell>
          <cell r="C2939" t="str">
            <v xml:space="preserve">UN    </v>
          </cell>
          <cell r="D2939">
            <v>10172.35</v>
          </cell>
        </row>
        <row r="2940">
          <cell r="A2940">
            <v>14531</v>
          </cell>
          <cell r="B2940" t="str">
            <v xml:space="preserve">MARTELO DEMOLIDOR PNEUMATICO MANUAL, COM REDUCAO DE VIBRACAO, PESO DE 21 KG                                                                                                                                                                                                                                                                                                                                                                                                                               </v>
          </cell>
          <cell r="C2940" t="str">
            <v xml:space="preserve">UN    </v>
          </cell>
          <cell r="D2940">
            <v>18965.09</v>
          </cell>
        </row>
        <row r="2941">
          <cell r="A2941">
            <v>36533</v>
          </cell>
          <cell r="B2941" t="str">
            <v xml:space="preserve">MARTELO DEMOLIDOR PNEUMATICO MANUAL, COM REDUCAO DE VIBRACAO, PESO DE 31,5 KG                                                                                                                                                                                                                                                                                                                                                                                                                             </v>
          </cell>
          <cell r="C2941" t="str">
            <v xml:space="preserve">UN    </v>
          </cell>
          <cell r="D2941">
            <v>21823.97</v>
          </cell>
        </row>
        <row r="2942">
          <cell r="A2942">
            <v>11616</v>
          </cell>
          <cell r="B2942" t="str">
            <v xml:space="preserve">MARTELO DEMOLIDOR PNEUMATICO MANUAL, PADRAO, PESO DE 32 KG                                                                                                                                                                                                                                                                                                                                                                                                                                                </v>
          </cell>
          <cell r="C2942" t="str">
            <v xml:space="preserve">UN    </v>
          </cell>
          <cell r="D2942">
            <v>20612.419999999998</v>
          </cell>
        </row>
        <row r="2943">
          <cell r="A2943">
            <v>41898</v>
          </cell>
          <cell r="B2943" t="str">
            <v xml:space="preserve">MARTELO DEMOLIDOR PNEUMATICO MANUAL, PESO  DE 28 KG, COM SILENCIADOR                                                                                                                                                                                                                                                                                                                                                                                                                                      </v>
          </cell>
          <cell r="C2943" t="str">
            <v xml:space="preserve">UN    </v>
          </cell>
          <cell r="D2943">
            <v>23191.78</v>
          </cell>
        </row>
        <row r="2944">
          <cell r="A2944">
            <v>13447</v>
          </cell>
          <cell r="B2944" t="str">
            <v xml:space="preserve">MARTELO PERFURADOR PNEUMATICO MANUAL, DE SUPERFICIE, COM AVANCO DE COLUNA, PESO DE 22 KG                                                                                                                                                                                                                                                                                                                                                                                                                  </v>
          </cell>
          <cell r="C2944" t="str">
            <v xml:space="preserve">UN    </v>
          </cell>
          <cell r="D2944">
            <v>42674.46</v>
          </cell>
        </row>
        <row r="2945">
          <cell r="A2945">
            <v>14529</v>
          </cell>
          <cell r="B2945" t="str">
            <v xml:space="preserve">MARTELO PERFURADOR PNEUMATICO MANUAL, HASTE 25 X 75 MM, 21 KG                                                                                                                                                                                                                                                                                                                                                                                                                                             </v>
          </cell>
          <cell r="C2945" t="str">
            <v xml:space="preserve">UN    </v>
          </cell>
          <cell r="D2945">
            <v>23866.74</v>
          </cell>
        </row>
        <row r="2946">
          <cell r="A2946">
            <v>10747</v>
          </cell>
          <cell r="B2946" t="str">
            <v xml:space="preserve">MARTELO PERFURADOR PNEUMATICO MANUAL, PESO DE 25 KG, COM SILENCIADOR                                                                                                                                                                                                                                                                                                                                                                                                                                      </v>
          </cell>
          <cell r="C2946" t="str">
            <v xml:space="preserve">UN    </v>
          </cell>
          <cell r="D2946">
            <v>23416.92</v>
          </cell>
        </row>
        <row r="2947">
          <cell r="A2947">
            <v>36141</v>
          </cell>
          <cell r="B2947" t="str">
            <v xml:space="preserve">MASCARA DE SEGURANCA PARA SOLDA COM ESCUDO DE CELERON E CARNEIRA DE PLASTICO COM REGULAGEM                                                                                                                                                                                                                                                                                                                                                                                                                </v>
          </cell>
          <cell r="C2947" t="str">
            <v xml:space="preserve">UN    </v>
          </cell>
          <cell r="D2947">
            <v>46.3</v>
          </cell>
        </row>
        <row r="2948">
          <cell r="A2948">
            <v>43651</v>
          </cell>
          <cell r="B2948" t="str">
            <v xml:space="preserve">MASSA ACRILICA PARA SUPERFICIES INTERNAS E EXTERNAS                                                                                                                                                                                                                                                                                                                                                                                                                                                       </v>
          </cell>
          <cell r="C2948" t="str">
            <v xml:space="preserve">KG    </v>
          </cell>
          <cell r="D2948">
            <v>7.81</v>
          </cell>
        </row>
        <row r="2949">
          <cell r="A2949">
            <v>43626</v>
          </cell>
          <cell r="B2949" t="str">
            <v xml:space="preserve">MASSA CORRIDA PARA SUPERFICIES DE AMBIENTES INTERNOS                                                                                                                                                                                                                                                                                                                                                                                                                                                      </v>
          </cell>
          <cell r="C2949" t="str">
            <v xml:space="preserve">KG    </v>
          </cell>
          <cell r="D2949">
            <v>4.34</v>
          </cell>
        </row>
        <row r="2950">
          <cell r="A2950">
            <v>39434</v>
          </cell>
          <cell r="B2950" t="str">
            <v xml:space="preserve">MASSA DE REJUNTE EM PO PARA DRYWALL, A BASE DE GESSO, SECAGEM RAPIDA, PARA TRATAMENTO DE JUNTAS DE CHAPA DE GESSO (NECESSITA ADICAO DE AGUA)                                                                                                                                                                                                                                                                                                                                                              </v>
          </cell>
          <cell r="C2950" t="str">
            <v xml:space="preserve">KG    </v>
          </cell>
          <cell r="D2950">
            <v>3.47</v>
          </cell>
        </row>
        <row r="2951">
          <cell r="A2951">
            <v>39433</v>
          </cell>
          <cell r="B2951" t="str">
            <v xml:space="preserve">MASSA DE REJUNTE PRONTA PARA TRATAMENTO DE JUNTAS DE CHAPA DE GESSO PARA DRYWALL, SEM ADICAO DE AGUA                                                                                                                                                                                                                                                                                                                                                                                                      </v>
          </cell>
          <cell r="C2951" t="str">
            <v xml:space="preserve">KG    </v>
          </cell>
          <cell r="D2951">
            <v>2.76</v>
          </cell>
        </row>
        <row r="2952">
          <cell r="A2952">
            <v>4049</v>
          </cell>
          <cell r="B2952" t="str">
            <v xml:space="preserve">MASSA EPOXI BICOMPONENTE (MASSA + CATALIZADOR)                                                                                                                                                                                                                                                                                                                                                                                                                                                            </v>
          </cell>
          <cell r="C2952" t="str">
            <v xml:space="preserve">L     </v>
          </cell>
          <cell r="D2952">
            <v>87.11</v>
          </cell>
        </row>
        <row r="2953">
          <cell r="A2953">
            <v>38120</v>
          </cell>
          <cell r="B2953" t="str">
            <v xml:space="preserve">MASSA EPOXI BICOMPONENTE PARA REPAROS                                                                                                                                                                                                                                                                                                                                                                                                                                                                     </v>
          </cell>
          <cell r="C2953" t="str">
            <v xml:space="preserve">KG    </v>
          </cell>
          <cell r="D2953">
            <v>124.18</v>
          </cell>
        </row>
        <row r="2954">
          <cell r="A2954">
            <v>43652</v>
          </cell>
          <cell r="B2954" t="str">
            <v xml:space="preserve">MASSA PARA MADEIRA - INTERIOR E EXTERIOR                                                                                                                                                                                                                                                                                                                                                                                                                                                                  </v>
          </cell>
          <cell r="C2954" t="str">
            <v xml:space="preserve">KG    </v>
          </cell>
          <cell r="D2954">
            <v>17.489999999999998</v>
          </cell>
        </row>
        <row r="2955">
          <cell r="A2955">
            <v>10498</v>
          </cell>
          <cell r="B2955" t="str">
            <v xml:space="preserve">MASSA PARA VIDRO                                                                                                                                                                                                                                                                                                                                                                                                                                                                                          </v>
          </cell>
          <cell r="C2955" t="str">
            <v xml:space="preserve">KG    </v>
          </cell>
          <cell r="D2955">
            <v>8.18</v>
          </cell>
        </row>
        <row r="2956">
          <cell r="A2956">
            <v>4823</v>
          </cell>
          <cell r="B2956" t="str">
            <v xml:space="preserve">MASSA PLASTICA PARA MARMORE/GRANITO                                                                                                                                                                                                                                                                                                                                                                                                                                                                       </v>
          </cell>
          <cell r="C2956" t="str">
            <v xml:space="preserve">KG    </v>
          </cell>
          <cell r="D2956">
            <v>35.119999999999997</v>
          </cell>
        </row>
        <row r="2957">
          <cell r="A2957">
            <v>38877</v>
          </cell>
          <cell r="B2957" t="str">
            <v xml:space="preserve">MASSA PREMIUM PARA TEXTURA LISA DE BASE ACRILICA, USO INTERNO E EXTERNO                                                                                                                                                                                                                                                                                                                                                                                                                                   </v>
          </cell>
          <cell r="C2957" t="str">
            <v xml:space="preserve">KG    </v>
          </cell>
          <cell r="D2957">
            <v>6.52</v>
          </cell>
        </row>
        <row r="2958">
          <cell r="A2958">
            <v>34546</v>
          </cell>
          <cell r="B2958" t="str">
            <v xml:space="preserve">MASSA PREMIUM PARA TEXTURA RUSTICA DE BASE ACRILICA, COR BRANCA, USO INTERNO E EXTERNO                                                                                                                                                                                                                                                                                                                                                                                                                    </v>
          </cell>
          <cell r="C2958" t="str">
            <v xml:space="preserve">KG    </v>
          </cell>
          <cell r="D2958">
            <v>6.71</v>
          </cell>
        </row>
        <row r="2959">
          <cell r="A2959">
            <v>41387</v>
          </cell>
          <cell r="B2959" t="str">
            <v xml:space="preserve">MASTRO SIMPLES GALVANIZADO DIAMETRO NOMINAL 1 1/2"                                                                                                                                                                                                                                                                                                                                                                                                                                                        </v>
          </cell>
          <cell r="C2959" t="str">
            <v xml:space="preserve">M     </v>
          </cell>
          <cell r="D2959">
            <v>52.6</v>
          </cell>
        </row>
        <row r="2960">
          <cell r="A2960">
            <v>41388</v>
          </cell>
          <cell r="B2960" t="str">
            <v xml:space="preserve">MASTRO SIMPLES GALVANIZADO DIAMETRO NOMINAL 2"                                                                                                                                                                                                                                                                                                                                                                                                                                                            </v>
          </cell>
          <cell r="C2960" t="str">
            <v xml:space="preserve">M     </v>
          </cell>
          <cell r="D2960">
            <v>63.11</v>
          </cell>
        </row>
        <row r="2961">
          <cell r="A2961">
            <v>41380</v>
          </cell>
          <cell r="B2961" t="str">
            <v xml:space="preserve">MASTRO TELESCOPICO DE 4 METROS (3 M X DN= 2" + 1 M X DN= 1 1/2")                                                                                                                                                                                                                                                                                                                                                                                                                                          </v>
          </cell>
          <cell r="C2961" t="str">
            <v xml:space="preserve">UN    </v>
          </cell>
          <cell r="D2961">
            <v>419.92</v>
          </cell>
        </row>
        <row r="2962">
          <cell r="A2962">
            <v>41381</v>
          </cell>
          <cell r="B2962" t="str">
            <v xml:space="preserve">MASTRO TELESCOPICO GALVANIZADO 5 METROS (3 M X DN= 2" + 2 M X DN= 1 1/2")                                                                                                                                                                                                                                                                                                                                                                                                                                 </v>
          </cell>
          <cell r="C2962" t="str">
            <v xml:space="preserve">UN    </v>
          </cell>
          <cell r="D2962">
            <v>439.92</v>
          </cell>
        </row>
        <row r="2963">
          <cell r="A2963">
            <v>41382</v>
          </cell>
          <cell r="B2963" t="str">
            <v xml:space="preserve">MASTRO TELESCOPICO GALVANIZADO 6 METROS (3 M X DN= 2" + 3 M X DN= 1Â½")                                                                                                                                                                                                                                                                                                                                                                                                                                   </v>
          </cell>
          <cell r="C2963" t="str">
            <v xml:space="preserve">UN    </v>
          </cell>
          <cell r="D2963">
            <v>425.82</v>
          </cell>
        </row>
        <row r="2964">
          <cell r="A2964">
            <v>41383</v>
          </cell>
          <cell r="B2964" t="str">
            <v xml:space="preserve">MASTRO TELESCOPICO GALVANIZADO 7 METROS (6 M X DN= 2" + 1 M X DN= 1 1/2")                                                                                                                                                                                                                                                                                                                                                                                                                                 </v>
          </cell>
          <cell r="C2964" t="str">
            <v xml:space="preserve">UN    </v>
          </cell>
          <cell r="D2964">
            <v>577.96</v>
          </cell>
        </row>
        <row r="2965">
          <cell r="A2965">
            <v>41385</v>
          </cell>
          <cell r="B2965" t="str">
            <v xml:space="preserve">MASTRO TELESCOPICO GALVANIZADO 9 METROS (6 M X DN= 2" + 3 M X DN= 1 1/2")                                                                                                                                                                                                                                                                                                                                                                                                                                 </v>
          </cell>
          <cell r="C2965" t="str">
            <v xml:space="preserve">UN    </v>
          </cell>
          <cell r="D2965">
            <v>719.2</v>
          </cell>
        </row>
        <row r="2966">
          <cell r="A2966">
            <v>11079</v>
          </cell>
          <cell r="B2966" t="str">
            <v xml:space="preserve">MATERIAL FILTRANTE (PEDREGULHO) 0,6 A 25,46 MM (POSTO PEDREIRA/FORNECEDOR, SEM FRETE)                                                                                                                                                                                                                                                                                                                                                                                                                     </v>
          </cell>
          <cell r="C2966" t="str">
            <v xml:space="preserve">M3    </v>
          </cell>
          <cell r="D2966">
            <v>1367.47</v>
          </cell>
        </row>
        <row r="2967">
          <cell r="A2967">
            <v>11082</v>
          </cell>
          <cell r="B2967" t="str">
            <v xml:space="preserve">MATERIAL FILTRANTE (PEDREGULHO) 38 A 25,4 MM (POSTO PEDREIRA/FORNECEDOR, SEM FRETE)                                                                                                                                                                                                                                                                                                                                                                                                                       </v>
          </cell>
          <cell r="C2967" t="str">
            <v xml:space="preserve">M3    </v>
          </cell>
          <cell r="D2967">
            <v>1367.47</v>
          </cell>
        </row>
        <row r="2968">
          <cell r="A2968">
            <v>4058</v>
          </cell>
          <cell r="B2968" t="str">
            <v xml:space="preserve">MECANICO DE EQUIPAMENTOS PESADOS (HORISTA)                                                                                                                                                                                                                                                                                                                                                                                                                                                                </v>
          </cell>
          <cell r="C2968" t="str">
            <v xml:space="preserve">H     </v>
          </cell>
          <cell r="D2968">
            <v>26.25</v>
          </cell>
        </row>
        <row r="2969">
          <cell r="A2969">
            <v>40974</v>
          </cell>
          <cell r="B2969" t="str">
            <v xml:space="preserve">MECANICO DE EQUIPAMENTOS PESADOS (MENSALISTA)                                                                                                                                                                                                                                                                                                                                                                                                                                                             </v>
          </cell>
          <cell r="C2969" t="str">
            <v xml:space="preserve">MES   </v>
          </cell>
          <cell r="D2969">
            <v>4595.2700000000004</v>
          </cell>
        </row>
        <row r="2970">
          <cell r="A2970">
            <v>34794</v>
          </cell>
          <cell r="B2970" t="str">
            <v xml:space="preserve">MECANICO DE REFRIGERACAO (HORISTA)                                                                                                                                                                                                                                                                                                                                                                                                                                                                        </v>
          </cell>
          <cell r="C2970" t="str">
            <v xml:space="preserve">H     </v>
          </cell>
          <cell r="D2970">
            <v>24.57</v>
          </cell>
        </row>
        <row r="2971">
          <cell r="A2971">
            <v>40925</v>
          </cell>
          <cell r="B2971" t="str">
            <v xml:space="preserve">MECANICO DE REFRIGERACAO (MENSALISTA)                                                                                                                                                                                                                                                                                                                                                                                                                                                                     </v>
          </cell>
          <cell r="C2971" t="str">
            <v xml:space="preserve">MES   </v>
          </cell>
          <cell r="D2971">
            <v>4299.12</v>
          </cell>
        </row>
        <row r="2972">
          <cell r="A2972">
            <v>13741</v>
          </cell>
          <cell r="B2972" t="str">
            <v xml:space="preserve">MEDIDOR DE NIVEL ESTATICO E DINAMICO PARA POCO, COMPRIMENTO DE 200 M                                                                                                                                                                                                                                                                                                                                                                                                                                      </v>
          </cell>
          <cell r="C2972" t="str">
            <v xml:space="preserve">UN    </v>
          </cell>
          <cell r="D2972">
            <v>2502.1999999999998</v>
          </cell>
        </row>
        <row r="2973">
          <cell r="A2973">
            <v>3288</v>
          </cell>
          <cell r="B2973" t="str">
            <v xml:space="preserve">MEIA CANA DE MADEIRA CEDRINHO OU EQUIVALENTE DA REGIAO, ACABAMENTO PARA FORRO PAULISTA, *2,5 X 2,5* CM                                                                                                                                                                                                                                                                                                                                                                                                    </v>
          </cell>
          <cell r="C2973" t="str">
            <v xml:space="preserve">M     </v>
          </cell>
          <cell r="D2973">
            <v>7.5</v>
          </cell>
        </row>
        <row r="2974">
          <cell r="A2974">
            <v>13587</v>
          </cell>
          <cell r="B2974" t="str">
            <v xml:space="preserve">MEIA CANA DE MADEIRA PINUS OU EQUIVALENTE DA REGIAO, ACABAMENTO PARA FORRO PAULISTA, *2,5 X 2,5* CM                                                                                                                                                                                                                                                                                                                                                                                                       </v>
          </cell>
          <cell r="C2974" t="str">
            <v xml:space="preserve">M     </v>
          </cell>
          <cell r="D2974">
            <v>4.53</v>
          </cell>
        </row>
        <row r="2975">
          <cell r="A2975">
            <v>38598</v>
          </cell>
          <cell r="B2975" t="str">
            <v xml:space="preserve">MEIA CANALETA DE CONCRETO ESTRUTURAL 14 X 19 X 19 CM, FBK 14 MPA (NBR 6136)                                                                                                                                                                                                                                                                                                                                                                                                                               </v>
          </cell>
          <cell r="C2975" t="str">
            <v xml:space="preserve">UN    </v>
          </cell>
          <cell r="D2975">
            <v>2.78</v>
          </cell>
        </row>
        <row r="2976">
          <cell r="A2976">
            <v>38595</v>
          </cell>
          <cell r="B2976" t="str">
            <v xml:space="preserve">MEIA CANALETA DE CONCRETO ESTRUTURAL 14 X 19 X 19 CM, FBK 4,5 MPA (NBR 6136)                                                                                                                                                                                                                                                                                                                                                                                                                              </v>
          </cell>
          <cell r="C2976" t="str">
            <v xml:space="preserve">UN    </v>
          </cell>
          <cell r="D2976">
            <v>2.35</v>
          </cell>
        </row>
        <row r="2977">
          <cell r="A2977">
            <v>38592</v>
          </cell>
          <cell r="B2977" t="str">
            <v xml:space="preserve">MEIO BLOCO DE CONCRETO ESTRUTURAL 14 X 19 X 14 CM, FBK 14 MPA (NBR 6136)                                                                                                                                                                                                                                                                                                                                                                                                                                  </v>
          </cell>
          <cell r="C2977" t="str">
            <v xml:space="preserve">UN    </v>
          </cell>
          <cell r="D2977">
            <v>2.38</v>
          </cell>
        </row>
        <row r="2978">
          <cell r="A2978">
            <v>38588</v>
          </cell>
          <cell r="B2978" t="str">
            <v xml:space="preserve">MEIO BLOCO DE CONCRETO ESTRUTURAL 14 X 19 X 14 CM, FBK 4,5 MPA (NBR 6136)                                                                                                                                                                                                                                                                                                                                                                                                                                 </v>
          </cell>
          <cell r="C2978" t="str">
            <v xml:space="preserve">UN    </v>
          </cell>
          <cell r="D2978">
            <v>1.9</v>
          </cell>
        </row>
        <row r="2979">
          <cell r="A2979">
            <v>38593</v>
          </cell>
          <cell r="B2979" t="str">
            <v xml:space="preserve">MEIO BLOCO DE CONCRETO ESTRUTURAL 14 X 19 X 19 CM, FBK 14 MPA (NBR 6136)                                                                                                                                                                                                                                                                                                                                                                                                                                  </v>
          </cell>
          <cell r="C2979" t="str">
            <v xml:space="preserve">UN    </v>
          </cell>
          <cell r="D2979">
            <v>2.63</v>
          </cell>
        </row>
        <row r="2980">
          <cell r="A2980">
            <v>38589</v>
          </cell>
          <cell r="B2980" t="str">
            <v xml:space="preserve">MEIO BLOCO DE CONCRETO ESTRUTURAL 14 X 19 X 19 CM, FBK 4,5 MPA (NBR 6136)                                                                                                                                                                                                                                                                                                                                                                                                                                 </v>
          </cell>
          <cell r="C2980" t="str">
            <v xml:space="preserve">UN    </v>
          </cell>
          <cell r="D2980">
            <v>1.99</v>
          </cell>
        </row>
        <row r="2981">
          <cell r="A2981">
            <v>38594</v>
          </cell>
          <cell r="B2981" t="str">
            <v xml:space="preserve">MEIO BLOCO DE CONCRETO ESTRUTURAL 14 X 19 X 34 CM, FBK 14 MPA (NBR 6136)                                                                                                                                                                                                                                                                                                                                                                                                                                  </v>
          </cell>
          <cell r="C2981" t="str">
            <v xml:space="preserve">UN    </v>
          </cell>
          <cell r="D2981">
            <v>4.1500000000000004</v>
          </cell>
        </row>
        <row r="2982">
          <cell r="A2982">
            <v>34773</v>
          </cell>
          <cell r="B2982" t="str">
            <v xml:space="preserve">MEIO BLOCO DE VEDACAO DE CONCRETO APARENTE 14 X 19 X 19 CM  (CLASSE C - NBR 6136)                                                                                                                                                                                                                                                                                                                                                                                                                         </v>
          </cell>
          <cell r="C2982" t="str">
            <v xml:space="preserve">UN    </v>
          </cell>
          <cell r="D2982">
            <v>1.96</v>
          </cell>
        </row>
        <row r="2983">
          <cell r="A2983">
            <v>34769</v>
          </cell>
          <cell r="B2983" t="str">
            <v xml:space="preserve">MEIO BLOCO DE VEDACAO DE CONCRETO APARENTE 19 X 19 X 19 CM (CLASSE C - NBR 6136)                                                                                                                                                                                                                                                                                                                                                                                                                          </v>
          </cell>
          <cell r="C2983" t="str">
            <v xml:space="preserve">UN    </v>
          </cell>
          <cell r="D2983">
            <v>2.4300000000000002</v>
          </cell>
        </row>
        <row r="2984">
          <cell r="A2984">
            <v>34763</v>
          </cell>
          <cell r="B2984" t="str">
            <v xml:space="preserve">MEIO BLOCO DE VEDACAO DE CONCRETO APARENTE 9  X 19 X 19 CM (CLASSE C - NBR 6136)                                                                                                                                                                                                                                                                                                                                                                                                                          </v>
          </cell>
          <cell r="C2984" t="str">
            <v xml:space="preserve">UN    </v>
          </cell>
          <cell r="D2984">
            <v>1.5</v>
          </cell>
        </row>
        <row r="2985">
          <cell r="A2985">
            <v>34774</v>
          </cell>
          <cell r="B2985" t="str">
            <v xml:space="preserve">MEIO BLOCO DE VEDACAO DE CONCRETO 14 X 19 X 19 CM (CLASSE C - NBR 6136)                                                                                                                                                                                                                                                                                                                                                                                                                                   </v>
          </cell>
          <cell r="C2985" t="str">
            <v xml:space="preserve">UN    </v>
          </cell>
          <cell r="D2985">
            <v>1.86</v>
          </cell>
        </row>
        <row r="2986">
          <cell r="A2986">
            <v>34771</v>
          </cell>
          <cell r="B2986" t="str">
            <v xml:space="preserve">MEIO BLOCO DE VEDACAO DE CONCRETO 19 X 19 X 19 CM (CLASSE C - NBR 6136)                                                                                                                                                                                                                                                                                                                                                                                                                                   </v>
          </cell>
          <cell r="C2986" t="str">
            <v xml:space="preserve">UN    </v>
          </cell>
          <cell r="D2986">
            <v>2.2400000000000002</v>
          </cell>
        </row>
        <row r="2987">
          <cell r="A2987">
            <v>34764</v>
          </cell>
          <cell r="B2987" t="str">
            <v xml:space="preserve">MEIO BLOCO DE VEDACAO DE CONCRETO 9 X 19 X 19 CM (CLASSE C - NBR 6136)                                                                                                                                                                                                                                                                                                                                                                                                                                    </v>
          </cell>
          <cell r="C2987" t="str">
            <v xml:space="preserve">UN    </v>
          </cell>
          <cell r="D2987">
            <v>1.47</v>
          </cell>
        </row>
        <row r="2988">
          <cell r="A2988">
            <v>34788</v>
          </cell>
          <cell r="B2988" t="str">
            <v xml:space="preserve">MEIO BLOCO ESTRUTURAL CERAMICO 14 X 19 X 14 CM, 6,0 MPA (NBR 15270)                                                                                                                                                                                                                                                                                                                                                                                                                                       </v>
          </cell>
          <cell r="C2988" t="str">
            <v xml:space="preserve">UN    </v>
          </cell>
          <cell r="D2988">
            <v>1.48</v>
          </cell>
        </row>
        <row r="2989">
          <cell r="A2989">
            <v>34781</v>
          </cell>
          <cell r="B2989" t="str">
            <v xml:space="preserve">MEIO BLOCO ESTRUTURAL CERAMICO 14 X 19 X 19 CM, 6,0 MPA (NBR 15270)                                                                                                                                                                                                                                                                                                                                                                                                                                       </v>
          </cell>
          <cell r="C2989" t="str">
            <v xml:space="preserve">UN    </v>
          </cell>
          <cell r="D2989">
            <v>1.68</v>
          </cell>
        </row>
        <row r="2990">
          <cell r="A2990">
            <v>41682</v>
          </cell>
          <cell r="B2990" t="str">
            <v xml:space="preserve">MEIO-FIO OU GUIA DE CONCRETO PRE MOLDADO, COMP 1 M, *30 X 10/12* CM (H X L1/L2)                                                                                                                                                                                                                                                                                                                                                                                                                           </v>
          </cell>
          <cell r="C2990" t="str">
            <v xml:space="preserve">UN    </v>
          </cell>
          <cell r="D2990">
            <v>33.42</v>
          </cell>
        </row>
        <row r="2991">
          <cell r="A2991">
            <v>41683</v>
          </cell>
          <cell r="B2991" t="str">
            <v xml:space="preserve">MEIO-FIO OU GUIA DE CONCRETO PRE MOLDADO, COMP 80 CM, *30 X 10/10* (H X L1/L2)                                                                                                                                                                                                                                                                                                                                                                                                                            </v>
          </cell>
          <cell r="C2991" t="str">
            <v xml:space="preserve">UN    </v>
          </cell>
          <cell r="D2991">
            <v>24.59</v>
          </cell>
        </row>
        <row r="2992">
          <cell r="A2992">
            <v>41680</v>
          </cell>
          <cell r="B2992" t="str">
            <v xml:space="preserve">MEIO-FIO OU GUIA DE CONCRETO PRE-MOLDADO, COMP *39* CM, *19 X 6,5/6,5* CM (H X L1/L2)                                                                                                                                                                                                                                                                                                                                                                                                                     </v>
          </cell>
          <cell r="C2992" t="str">
            <v xml:space="preserve">UN    </v>
          </cell>
          <cell r="D2992">
            <v>13.24</v>
          </cell>
        </row>
        <row r="2993">
          <cell r="A2993">
            <v>41679</v>
          </cell>
          <cell r="B2993" t="str">
            <v xml:space="preserve">MEIO-FIO OU GUIA DE CONCRETO PRE-MOLDADO, COMP 1 M, *20 X 12/15* CM (H X L1/L2)                                                                                                                                                                                                                                                                                                                                                                                                                           </v>
          </cell>
          <cell r="C2993" t="str">
            <v xml:space="preserve">UN    </v>
          </cell>
          <cell r="D2993">
            <v>30.26</v>
          </cell>
        </row>
        <row r="2994">
          <cell r="A2994">
            <v>41681</v>
          </cell>
          <cell r="B2994" t="str">
            <v xml:space="preserve">MEIO-FIO OU GUIA DE CONCRETO PRE-MOLDADO, COMP 80 CM, *25 X 08/08* CM (H X L1/L2)                                                                                                                                                                                                                                                                                                                                                                                                                         </v>
          </cell>
          <cell r="C2994" t="str">
            <v xml:space="preserve">UN    </v>
          </cell>
          <cell r="D2994">
            <v>20.71</v>
          </cell>
        </row>
        <row r="2995">
          <cell r="A2995">
            <v>43386</v>
          </cell>
          <cell r="B2995" t="str">
            <v xml:space="preserve">MEIO-FIO OU GUIA DE CONCRETO PRE-MOLDADO, TIPO CHAPEU PARA BOCA DE LOBO,  DIMENSOES *1,20* X 0,15 X 0,30 M                                                                                                                                                                                                                                                                                                                                                                                                </v>
          </cell>
          <cell r="C2995" t="str">
            <v xml:space="preserve">UN    </v>
          </cell>
          <cell r="D2995">
            <v>47.28</v>
          </cell>
        </row>
        <row r="2996">
          <cell r="A2996">
            <v>4059</v>
          </cell>
          <cell r="B2996" t="str">
            <v xml:space="preserve">MEIO-FIO OU GUIA DE CONCRETO, PRE-MOLDADO, COMP 1 M, *30 X 12/15* CM (H X L1/L2)                                                                                                                                                                                                                                                                                                                                                                                                                          </v>
          </cell>
          <cell r="C2996" t="str">
            <v xml:space="preserve">M     </v>
          </cell>
          <cell r="D2996">
            <v>33.42</v>
          </cell>
        </row>
        <row r="2997">
          <cell r="A2997">
            <v>4062</v>
          </cell>
          <cell r="B2997" t="str">
            <v xml:space="preserve">MEIO-FIO OU GUIA DE CONCRETO, PRE-MOLDADO, COMP 1 M, *30 X 15* CM (H X L)                                                                                                                                                                                                                                                                                                                                                                                                                                 </v>
          </cell>
          <cell r="C2997" t="str">
            <v xml:space="preserve">UN    </v>
          </cell>
          <cell r="D2997">
            <v>33.42</v>
          </cell>
        </row>
        <row r="2998">
          <cell r="A2998">
            <v>4061</v>
          </cell>
          <cell r="B2998" t="str">
            <v xml:space="preserve">MEIO-FIO OU GUIA DE CONCRETO, PRE-MOLDADO, COMP 80 CM, *45 X 12/18* CM (H X L1/L2)                                                                                                                                                                                                                                                                                                                                                                                                                        </v>
          </cell>
          <cell r="C2998" t="str">
            <v xml:space="preserve">UN    </v>
          </cell>
          <cell r="D2998">
            <v>41.61</v>
          </cell>
        </row>
        <row r="2999">
          <cell r="A2999">
            <v>41315</v>
          </cell>
          <cell r="B2999" t="str">
            <v xml:space="preserve">MEMBRANA IMPERMEABILIZANTE A BASE DE POLIUREIA, BICOMPONENTE, APLICACAO A FRIO                                                                                                                                                                                                                                                                                                                                                                                                                            </v>
          </cell>
          <cell r="C2999" t="str">
            <v xml:space="preserve">KG    </v>
          </cell>
          <cell r="D2999">
            <v>95.95</v>
          </cell>
        </row>
        <row r="3000">
          <cell r="A3000">
            <v>43148</v>
          </cell>
          <cell r="B3000" t="str">
            <v xml:space="preserve">MEMBRANA IMPERMEABILIZANTE A BASE DE POLIURETANO                                                                                                                                                                                                                                                                                                                                                                                                                                                          </v>
          </cell>
          <cell r="C3000" t="str">
            <v xml:space="preserve">KG    </v>
          </cell>
          <cell r="D3000">
            <v>65.13</v>
          </cell>
        </row>
        <row r="3001">
          <cell r="A3001">
            <v>43147</v>
          </cell>
          <cell r="B3001" t="str">
            <v xml:space="preserve">MEMBRANA IMPERMEABILIZANTE ACRILICA MONOCOMPONENTE                                                                                                                                                                                                                                                                                                                                                                                                                                                        </v>
          </cell>
          <cell r="C3001" t="str">
            <v xml:space="preserve">KG    </v>
          </cell>
          <cell r="D3001">
            <v>25.22</v>
          </cell>
        </row>
        <row r="3002">
          <cell r="A3002">
            <v>10608</v>
          </cell>
          <cell r="B3002" t="str">
            <v xml:space="preserve">MESA VIBRATORIA COM DIMENSOES DE 2,0 X 1,0 M, COM MOTOR ELETRICO DE 2 POLOS E POTENCIA DE 3 CV                                                                                                                                                                                                                                                                                                                                                                                                            </v>
          </cell>
          <cell r="C3002" t="str">
            <v xml:space="preserve">UN    </v>
          </cell>
          <cell r="D3002">
            <v>9629.7999999999993</v>
          </cell>
        </row>
        <row r="3003">
          <cell r="A3003">
            <v>4069</v>
          </cell>
          <cell r="B3003" t="str">
            <v xml:space="preserve">MESTRE DE OBRAS (HORISTA)                                                                                                                                                                                                                                                                                                                                                                                                                                                                                 </v>
          </cell>
          <cell r="C3003" t="str">
            <v xml:space="preserve">H     </v>
          </cell>
          <cell r="D3003">
            <v>53.51</v>
          </cell>
        </row>
        <row r="3004">
          <cell r="A3004">
            <v>40819</v>
          </cell>
          <cell r="B3004" t="str">
            <v xml:space="preserve">MESTRE DE OBRAS (MENSALISTA)                                                                                                                                                                                                                                                                                                                                                                                                                                                                              </v>
          </cell>
          <cell r="C3004" t="str">
            <v xml:space="preserve">MES   </v>
          </cell>
          <cell r="D3004">
            <v>9361.9699999999993</v>
          </cell>
        </row>
        <row r="3005">
          <cell r="A3005">
            <v>34361</v>
          </cell>
          <cell r="B3005" t="str">
            <v xml:space="preserve">METACAULIM DE ALTA REATIVIDADE/CAULIM CALCINADO                                                                                                                                                                                                                                                                                                                                                                                                                                                           </v>
          </cell>
          <cell r="C3005" t="str">
            <v xml:space="preserve">KG    </v>
          </cell>
          <cell r="D3005">
            <v>18.36</v>
          </cell>
        </row>
        <row r="3006">
          <cell r="A3006">
            <v>36512</v>
          </cell>
          <cell r="B3006" t="str">
            <v xml:space="preserve">MICRO-TRATOR CORTADOR DE GRAMA COM LARGURA DO CORTE DE 107 CM, COM  2 LAMINAS E DESCARTE LATERAL                                                                                                                                                                                                                                                                                                                                                                                                          </v>
          </cell>
          <cell r="C3006" t="str">
            <v xml:space="preserve">UN    </v>
          </cell>
          <cell r="D3006">
            <v>20023.98</v>
          </cell>
        </row>
        <row r="3007">
          <cell r="A3007">
            <v>44478</v>
          </cell>
          <cell r="B3007" t="str">
            <v xml:space="preserve">MICROESFERAS DE VIDRO PARA SINALIZACAO HORIZONTAL VIARIA, TIPO I-B (PREMIX) - NBR  16184                                                                                                                                                                                                                                                                                                                                                                                                                  </v>
          </cell>
          <cell r="C3007" t="str">
            <v xml:space="preserve">KG    </v>
          </cell>
          <cell r="D3007">
            <v>10.7</v>
          </cell>
        </row>
        <row r="3008">
          <cell r="A3008">
            <v>44477</v>
          </cell>
          <cell r="B3008" t="str">
            <v xml:space="preserve">MICROESFERAS DE VIDRO PARA SINALIZACAO HORIZONTAL VIARIA, TIPO II-A (DROP-ON) - NBR  16184                                                                                                                                                                                                                                                                                                                                                                                                                </v>
          </cell>
          <cell r="C3008" t="str">
            <v xml:space="preserve">KG    </v>
          </cell>
          <cell r="D3008">
            <v>10.7</v>
          </cell>
        </row>
        <row r="3009">
          <cell r="A3009">
            <v>11697</v>
          </cell>
          <cell r="B3009" t="str">
            <v xml:space="preserve">MICTORIO COLETIVO ACO INOX (AISI 304), E = 0,8 MM, DE *100 X 40 X 30* CM (C X A X P)                                                                                                                                                                                                                                                                                                                                                                                                                      </v>
          </cell>
          <cell r="C3009" t="str">
            <v xml:space="preserve">UN    </v>
          </cell>
          <cell r="D3009">
            <v>766.23</v>
          </cell>
        </row>
        <row r="3010">
          <cell r="A3010">
            <v>11698</v>
          </cell>
          <cell r="B3010" t="str">
            <v xml:space="preserve">MICTORIO COLETIVO ACO INOX (AISI 304), E = 0,8 MM, DE *100 X 50 X 35* CM (C X A X P)                                                                                                                                                                                                                                                                                                                                                                                                                      </v>
          </cell>
          <cell r="C3010" t="str">
            <v xml:space="preserve">UN    </v>
          </cell>
          <cell r="D3010">
            <v>914.07</v>
          </cell>
        </row>
        <row r="3011">
          <cell r="A3011">
            <v>11699</v>
          </cell>
          <cell r="B3011" t="str">
            <v xml:space="preserve">MICTORIO INDIVIDUAL ACO INOX (AISI 304), E = 0,8 MM, DE *50  X 45  X 35* (C X A X P)                                                                                                                                                                                                                                                                                                                                                                                                                      </v>
          </cell>
          <cell r="C3011" t="str">
            <v xml:space="preserve">UN    </v>
          </cell>
          <cell r="D3011">
            <v>1010.25</v>
          </cell>
        </row>
        <row r="3012">
          <cell r="A3012">
            <v>10432</v>
          </cell>
          <cell r="B3012" t="str">
            <v xml:space="preserve">MICTORIO INDIVIDUAL, SIFONADO, DE LOUCA BRANCA, SEM COMPLEMENTOS                                                                                                                                                                                                                                                                                                                                                                                                                                          </v>
          </cell>
          <cell r="C3012" t="str">
            <v xml:space="preserve">UN    </v>
          </cell>
          <cell r="D3012">
            <v>426.56</v>
          </cell>
        </row>
        <row r="3013">
          <cell r="A3013">
            <v>44020</v>
          </cell>
          <cell r="B3013" t="str">
            <v xml:space="preserve">MICTORIO INDIVIDUAL, SIFONADO, VALVULA EMBUTIDA, DE LOUCA BRANCA, SEM COMPLEMENTOS - PADRAO ALTO                                                                                                                                                                                                                                                                                                                                                                                                          </v>
          </cell>
          <cell r="C3013" t="str">
            <v xml:space="preserve">UN    </v>
          </cell>
          <cell r="D3013">
            <v>1052.3800000000001</v>
          </cell>
        </row>
        <row r="3014">
          <cell r="A3014">
            <v>41420</v>
          </cell>
          <cell r="B3014" t="str">
            <v xml:space="preserve">MINICAPTOR, EM ACO GALVANIZADO A FOGO, FIXACAO COM ROSCA SOBERBA OU MECANICA, H=600 MM X DN=10 MM                                                                                                                                                                                                                                                                                                                                                                                                         </v>
          </cell>
          <cell r="C3014" t="str">
            <v xml:space="preserve">UN    </v>
          </cell>
          <cell r="D3014">
            <v>10.71</v>
          </cell>
        </row>
        <row r="3015">
          <cell r="A3015">
            <v>41422</v>
          </cell>
          <cell r="B3015" t="str">
            <v xml:space="preserve">MINICAPTOR, EM ACO GALVANIZADO A FOGO, FIXACAO HORIZONTAL COM BANDEIRA A 20 CM, H=600 MM E X DN=10 MM                                                                                                                                                                                                                                                                                                                                                                                                     </v>
          </cell>
          <cell r="C3015" t="str">
            <v xml:space="preserve">UN    </v>
          </cell>
          <cell r="D3015">
            <v>14.62</v>
          </cell>
        </row>
        <row r="3016">
          <cell r="A3016">
            <v>41425</v>
          </cell>
          <cell r="B3016" t="str">
            <v xml:space="preserve">MINICAPTOR, EM ACO GALVANIZADO A FOGO, FIXACAO HORIZONTAL DE 1 FUROS, SEM BANDEIRA, H=300 MM X DN=10 MM                                                                                                                                                                                                                                                                                                                                                                                                   </v>
          </cell>
          <cell r="C3016" t="str">
            <v xml:space="preserve">UN    </v>
          </cell>
          <cell r="D3016">
            <v>7.48</v>
          </cell>
        </row>
        <row r="3017">
          <cell r="A3017">
            <v>41426</v>
          </cell>
          <cell r="B3017" t="str">
            <v xml:space="preserve">MINICAPTOR, EM ACO GALVANIZADO A FOGO, FIXACAO HORIZONTAL DE 2 FUROS, SEM BANDEIRA, H=600 MM X DN=10 MM                                                                                                                                                                                                                                                                                                                                                                                                   </v>
          </cell>
          <cell r="C3017" t="str">
            <v xml:space="preserve">UN    </v>
          </cell>
          <cell r="D3017">
            <v>13.49</v>
          </cell>
        </row>
        <row r="3018">
          <cell r="A3018">
            <v>41419</v>
          </cell>
          <cell r="B3018" t="str">
            <v xml:space="preserve">MINICAPTOR, EM ACO GALVANIZADO A FOGO,Â  FIXACAO COM ROSCA SOBERBA OU MECANICA, H=300 MM X DN=10 MM                                                                                                                                                                                                                                                                                                                                                                                                       </v>
          </cell>
          <cell r="C3018" t="str">
            <v xml:space="preserve">UN    </v>
          </cell>
          <cell r="D3018">
            <v>7.87</v>
          </cell>
        </row>
        <row r="3019">
          <cell r="A3019">
            <v>41421</v>
          </cell>
          <cell r="B3019" t="str">
            <v xml:space="preserve">MINICAPTOR, EM ACO GALVANIZADO A FOGO,Â  FIXACAO HORIZONTAL COM BANDEIRA A 20 CM, H=300 MM E X DN=10 MM                                                                                                                                                                                                                                                                                                                                                                                                   </v>
          </cell>
          <cell r="C3019" t="str">
            <v xml:space="preserve">UN    </v>
          </cell>
          <cell r="D3019">
            <v>10.68</v>
          </cell>
        </row>
        <row r="3020">
          <cell r="A3020">
            <v>41414</v>
          </cell>
          <cell r="B3020" t="str">
            <v xml:space="preserve">MINICAPTORES DE INSERCAO, EM ACO GALVANIZADO A FOGO, H=300 MM X DN=10 MM                                                                                                                                                                                                                                                                                                                                                                                                                                  </v>
          </cell>
          <cell r="C3020" t="str">
            <v xml:space="preserve">UN    </v>
          </cell>
          <cell r="D3020">
            <v>24.76</v>
          </cell>
        </row>
        <row r="3021">
          <cell r="A3021">
            <v>41415</v>
          </cell>
          <cell r="B3021" t="str">
            <v xml:space="preserve">MINICAPTORES DE INSERCAO, EM ACO GALVANIZADO A FOGO, H=600,MM X DN=10,MM                                                                                                                                                                                                                                                                                                                                                                                                                                  </v>
          </cell>
          <cell r="C3021" t="str">
            <v xml:space="preserve">UN    </v>
          </cell>
          <cell r="D3021">
            <v>28.83</v>
          </cell>
        </row>
        <row r="3022">
          <cell r="A3022">
            <v>37514</v>
          </cell>
          <cell r="B3022" t="str">
            <v xml:space="preserve">MINICARREGADEIRA SOBRE RODAS, POTENCIA LIQUIDA DE *47* HP, CAPACIDADE NOMINAL DE OPERACAO DE *646* KG                                                                                                                                                                                                                                                                                                                                                                                                     </v>
          </cell>
          <cell r="C3022" t="str">
            <v xml:space="preserve">UN    </v>
          </cell>
          <cell r="D3022">
            <v>320000</v>
          </cell>
        </row>
        <row r="3023">
          <cell r="A3023">
            <v>37519</v>
          </cell>
          <cell r="B3023" t="str">
            <v xml:space="preserve">MINICARREGADEIRA SOBRE RODAS, POTENCIA LIQUIDA DE *72* HP, CAPACIDADE NOMINAL DE OPERACAO DE *1200* KG                                                                                                                                                                                                                                                                                                                                                                                                    </v>
          </cell>
          <cell r="C3023" t="str">
            <v xml:space="preserve">UN    </v>
          </cell>
          <cell r="D3023">
            <v>493853.88</v>
          </cell>
        </row>
        <row r="3024">
          <cell r="A3024">
            <v>37520</v>
          </cell>
          <cell r="B3024" t="str">
            <v xml:space="preserve">MINIESCAVADEIRA SOBRE ESTEIRAS, POTENCIA LIQUIDA DE *30* HP, PESO OPERACIONAL DE *3.500* KG                                                                                                                                                                                                                                                                                                                                                                                                               </v>
          </cell>
          <cell r="C3024" t="str">
            <v xml:space="preserve">UN    </v>
          </cell>
          <cell r="D3024">
            <v>485757.92</v>
          </cell>
        </row>
        <row r="3025">
          <cell r="A3025">
            <v>37521</v>
          </cell>
          <cell r="B3025" t="str">
            <v xml:space="preserve">MINIESCAVADEIRA SOBRE ESTEIRAS, POTENCIA LIQUIDA DE *42* HP, PESO OPERACIONAL DE *4.500* KG                                                                                                                                                                                                                                                                                                                                                                                                               </v>
          </cell>
          <cell r="C3025" t="str">
            <v xml:space="preserve">UN    </v>
          </cell>
          <cell r="D3025">
            <v>592624.67000000004</v>
          </cell>
        </row>
        <row r="3026">
          <cell r="A3026">
            <v>37522</v>
          </cell>
          <cell r="B3026" t="str">
            <v xml:space="preserve">MINIESCAVADEIRA SOBRE ESTEIRAS, POTENCIA LIQUIDA DE *42* HP, PESO OPERACIONAL DE *5.300* KG                                                                                                                                                                                                                                                                                                                                                                                                               </v>
          </cell>
          <cell r="C3026" t="str">
            <v xml:space="preserve">UN    </v>
          </cell>
          <cell r="D3026">
            <v>610454.24</v>
          </cell>
        </row>
        <row r="3027">
          <cell r="A3027">
            <v>21109</v>
          </cell>
          <cell r="B3027" t="str">
            <v xml:space="preserve">MINUTERIA ELETRONICA COLETIVA COM POTENCIA MAXIMA RESISTIVA PARA LAMPADAS FLUORESCENTES DE *300* W ( 110 V ) / *600* W ( 110 V )                                                                                                                                                                                                                                                                                                                                                                          </v>
          </cell>
          <cell r="C3027" t="str">
            <v xml:space="preserve">UN    </v>
          </cell>
          <cell r="D3027">
            <v>66.540000000000006</v>
          </cell>
        </row>
        <row r="3028">
          <cell r="A3028">
            <v>37546</v>
          </cell>
          <cell r="B3028" t="str">
            <v xml:space="preserve">MISTURADOR DE ARGAMASSA, EIXO HORIZONTAL, CAPACIDADE DE MISTURA 160 KG, MOTOR ELETRICO TRIFASICO 220/380 V, POTENCIA 3 CV                                                                                                                                                                                                                                                                                                                                                                                 </v>
          </cell>
          <cell r="C3028" t="str">
            <v xml:space="preserve">UN    </v>
          </cell>
          <cell r="D3028">
            <v>12154.38</v>
          </cell>
        </row>
        <row r="3029">
          <cell r="A3029">
            <v>37544</v>
          </cell>
          <cell r="B3029" t="str">
            <v xml:space="preserve">MISTURADOR DE ARGAMASSA, EIXO HORIZONTAL, CAPACIDADE DE MISTURA 300 KG, MOTOR ELETRICO TRIFASICO 220/380 V, POTENCIA 5 CV                                                                                                                                                                                                                                                                                                                                                                                 </v>
          </cell>
          <cell r="C3029" t="str">
            <v xml:space="preserve">UN    </v>
          </cell>
          <cell r="D3029">
            <v>12855.3</v>
          </cell>
        </row>
        <row r="3030">
          <cell r="A3030">
            <v>37545</v>
          </cell>
          <cell r="B3030" t="str">
            <v xml:space="preserve">MISTURADOR DE ARGAMASSA, EIXO HORIZONTAL, CAPACIDADE DE MISTURA 600 KG, MOTOR ELETRICO TRIFASICO 220/380 V, POTENCIA 7,5 CV                                                                                                                                                                                                                                                                                                                                                                               </v>
          </cell>
          <cell r="C3030" t="str">
            <v xml:space="preserve">UN    </v>
          </cell>
          <cell r="D3030">
            <v>15296.08</v>
          </cell>
        </row>
        <row r="3031">
          <cell r="A3031">
            <v>36793</v>
          </cell>
          <cell r="B3031" t="str">
            <v xml:space="preserve">MISTURADOR DE METAL CROMADO DE PAREDE PARA LAVATORIO (REF 1878)                                                                                                                                                                                                                                                                                                                                                                                                                                           </v>
          </cell>
          <cell r="C3031" t="str">
            <v xml:space="preserve">UN    </v>
          </cell>
          <cell r="D3031">
            <v>736.51</v>
          </cell>
        </row>
        <row r="3032">
          <cell r="A3032">
            <v>11769</v>
          </cell>
          <cell r="B3032" t="str">
            <v xml:space="preserve">MISTURADOR DE METAL CROMADO, DE MESA/BANCADA, COM BICA BAIXA, PARA LAVATORIO (REF 1875)                                                                                                                                                                                                                                                                                                                                                                                                                   </v>
          </cell>
          <cell r="C3032" t="str">
            <v xml:space="preserve">UN    </v>
          </cell>
          <cell r="D3032">
            <v>325.48</v>
          </cell>
        </row>
        <row r="3033">
          <cell r="A3033">
            <v>11771</v>
          </cell>
          <cell r="B3033" t="str">
            <v xml:space="preserve">MISTURADOR DE PAREDE, DE METAL CROMADO, PARA COZINHA, BICA ALTA MOVEL, COM AREJADOR ARTICULADO (REF 1258)                                                                                                                                                                                                                                                                                                                                                                                                 </v>
          </cell>
          <cell r="C3033" t="str">
            <v xml:space="preserve">UN    </v>
          </cell>
          <cell r="D3033">
            <v>398.67</v>
          </cell>
        </row>
        <row r="3034">
          <cell r="A3034">
            <v>39919</v>
          </cell>
          <cell r="B3034" t="str">
            <v xml:space="preserve">MISTURADOR DUPLO HORIZONTAL DE ALTA TURBULENCIA, CAPACIDADE / VOLUME 2 X 500 LITROS, MOTORES ELETRICOS MINIMO 5 CV CADA,  PARA NATA CIMENTO, ARGAMASSA E OUTROS                                                                                                                                                                                                                                                                                                                                           </v>
          </cell>
          <cell r="C3034" t="str">
            <v xml:space="preserve">UN    </v>
          </cell>
          <cell r="D3034">
            <v>60839.4</v>
          </cell>
        </row>
        <row r="3035">
          <cell r="A3035">
            <v>38385</v>
          </cell>
          <cell r="B3035" t="str">
            <v xml:space="preserve">MISTURADOR MANUAL DE TINTAS PARA FURADEIRA, HASTE METALICA *60* CM, COM HELICE  (MEXEDOR DE TINTA)                                                                                                                                                                                                                                                                                                                                                                                                        </v>
          </cell>
          <cell r="C3035" t="str">
            <v xml:space="preserve">UN    </v>
          </cell>
          <cell r="D3035">
            <v>45.09</v>
          </cell>
        </row>
        <row r="3036">
          <cell r="A3036">
            <v>36800</v>
          </cell>
          <cell r="B3036" t="str">
            <v xml:space="preserve">MISTURADOR METALICO, BASE PARA CHUVEIRO/BANHEIRA, 1/2 " OU 3/4 ", SOLDAVEL OU ROSCAVEL (NAO INCLUI ACABAMENTOS)                                                                                                                                                                                                                                                                                                                                                                                           </v>
          </cell>
          <cell r="C3036" t="str">
            <v xml:space="preserve">UN    </v>
          </cell>
          <cell r="D3036">
            <v>195.57</v>
          </cell>
        </row>
        <row r="3037">
          <cell r="A3037">
            <v>37587</v>
          </cell>
          <cell r="B3037" t="str">
            <v xml:space="preserve">MISTURADOR MONOCOMANDO PARA CHUVEIRO, BASE BRUTA, METALICO COM ACABAMENTO CROMADO                                                                                                                                                                                                                                                                                                                                                                                                                         </v>
          </cell>
          <cell r="C3037" t="str">
            <v xml:space="preserve">UN    </v>
          </cell>
          <cell r="D3037">
            <v>429.68</v>
          </cell>
        </row>
        <row r="3038">
          <cell r="A3038">
            <v>11561</v>
          </cell>
          <cell r="B3038" t="str">
            <v xml:space="preserve">MOLA HIDRAULICA AEREA, PARA PORTAS DE ATE 1.100 MM E PESO DE ATE 85 KG, COM CORPO EM ALUMINIO E BRACO EM ACO, SEM BRACO DE PARADA                                                                                                                                                                                                                                                                                                                                                                         </v>
          </cell>
          <cell r="C3038" t="str">
            <v xml:space="preserve">UN    </v>
          </cell>
          <cell r="D3038">
            <v>230.67</v>
          </cell>
        </row>
        <row r="3039">
          <cell r="A3039">
            <v>43604</v>
          </cell>
          <cell r="B3039" t="str">
            <v xml:space="preserve">MOLA HIDRAULICA AEREA, PARA PORTAS DE ATE 850 MM E PESO DE ATE 50 KG, COM CORPO EM ALUMINIO E BRACO EM ACO, SEM BRACO DE PARADA                                                                                                                                                                                                                                                                                                                                                                           </v>
          </cell>
          <cell r="C3039" t="str">
            <v xml:space="preserve">UN    </v>
          </cell>
          <cell r="D3039">
            <v>122.97</v>
          </cell>
        </row>
        <row r="3040">
          <cell r="A3040">
            <v>11560</v>
          </cell>
          <cell r="B3040" t="str">
            <v xml:space="preserve">MOLA HIDRAULICA AEREA, PARA PORTAS DE ATE 950 MM E PESO DE ATE 65 KG, COM CORPO EM ALUMINIO E BRACO EM ACO, SEM BRACO DE PARADA                                                                                                                                                                                                                                                                                                                                                                           </v>
          </cell>
          <cell r="C3040" t="str">
            <v xml:space="preserve">UN    </v>
          </cell>
          <cell r="D3040">
            <v>178.04</v>
          </cell>
        </row>
        <row r="3041">
          <cell r="A3041">
            <v>11499</v>
          </cell>
          <cell r="B3041" t="str">
            <v xml:space="preserve">MOLA HIDRAULICA DE PISO, PARA PORTAS DE ATE 1100 MM E PESO DE ATE 120 KG, COM CORPO EM ACO INOX                                                                                                                                                                                                                                                                                                                                                                                                           </v>
          </cell>
          <cell r="C3041" t="str">
            <v xml:space="preserve">UN    </v>
          </cell>
          <cell r="D3041">
            <v>807.37</v>
          </cell>
        </row>
        <row r="3042">
          <cell r="A3042">
            <v>34761</v>
          </cell>
          <cell r="B3042" t="str">
            <v xml:space="preserve">MONTADOR DE ELETROELETRONICOS (HORISTA)                                                                                                                                                                                                                                                                                                                                                                                                                                                                   </v>
          </cell>
          <cell r="C3042" t="str">
            <v xml:space="preserve">H     </v>
          </cell>
          <cell r="D3042">
            <v>18.72</v>
          </cell>
        </row>
        <row r="3043">
          <cell r="A3043">
            <v>40924</v>
          </cell>
          <cell r="B3043" t="str">
            <v xml:space="preserve">MONTADOR DE ELETROELETRONICOS (MENSALISTA)                                                                                                                                                                                                                                                                                                                                                                                                                                                                </v>
          </cell>
          <cell r="C3043" t="str">
            <v xml:space="preserve">MES   </v>
          </cell>
          <cell r="D3043">
            <v>3276.95</v>
          </cell>
        </row>
        <row r="3044">
          <cell r="A3044">
            <v>40983</v>
          </cell>
          <cell r="B3044" t="str">
            <v xml:space="preserve">MONTADOR DE ESTRUTURAS METALICAS (MENSALISTA)                                                                                                                                                                                                                                                                                                                                                                                                                                                             </v>
          </cell>
          <cell r="C3044" t="str">
            <v xml:space="preserve">MES   </v>
          </cell>
          <cell r="D3044">
            <v>3414.54</v>
          </cell>
        </row>
        <row r="3045">
          <cell r="A3045">
            <v>44497</v>
          </cell>
          <cell r="B3045" t="str">
            <v xml:space="preserve">MONTADOR DE ESTRUTURAS METALICAS HORISTA                                                                                                                                                                                                                                                                                                                                                                                                                                                                  </v>
          </cell>
          <cell r="C3045" t="str">
            <v xml:space="preserve">H     </v>
          </cell>
          <cell r="D3045">
            <v>19.510000000000002</v>
          </cell>
        </row>
        <row r="3046">
          <cell r="A3046">
            <v>2437</v>
          </cell>
          <cell r="B3046" t="str">
            <v xml:space="preserve">MONTADOR DE MAQUINAS (HORISTA)                                                                                                                                                                                                                                                                                                                                                                                                                                                                            </v>
          </cell>
          <cell r="C3046" t="str">
            <v xml:space="preserve">H     </v>
          </cell>
          <cell r="D3046">
            <v>23.55</v>
          </cell>
        </row>
        <row r="3047">
          <cell r="A3047">
            <v>40921</v>
          </cell>
          <cell r="B3047" t="str">
            <v xml:space="preserve">MONTADOR DE MAQUINAS (MENSALISTA)                                                                                                                                                                                                                                                                                                                                                                                                                                                                         </v>
          </cell>
          <cell r="C3047" t="str">
            <v xml:space="preserve">MES   </v>
          </cell>
          <cell r="D3047">
            <v>4122.03</v>
          </cell>
        </row>
        <row r="3048">
          <cell r="A3048">
            <v>14252</v>
          </cell>
          <cell r="B3048" t="str">
            <v xml:space="preserve">MOTOBOMBA AUTOESCORVANTE MOTOR A GASOLINA, POTENCIA 6,0HP, BOCAIS 3" X 3", HM/Q = 5 MCA / 24 M3/H A 52,5 MCA / 5,0 M3/H                                                                                                                                                                                                                                                                                                                                                                                   </v>
          </cell>
          <cell r="C3048" t="str">
            <v xml:space="preserve">UN    </v>
          </cell>
          <cell r="D3048">
            <v>2774.39</v>
          </cell>
        </row>
        <row r="3049">
          <cell r="A3049">
            <v>730</v>
          </cell>
          <cell r="B3049" t="str">
            <v xml:space="preserve">MOTOBOMBA AUTOESCORVANTE MOTOR ELETRICO TRIFASICO 7,4HP BOCA DIAMETRO DE SUCCAO X RECLAQUE: 2"X2", HM/ Q = 10 M / 73,5 M3/H A 28 M / 8,2 M3 /H                                                                                                                                                                                                                                                                                                                                                            </v>
          </cell>
          <cell r="C3049" t="str">
            <v xml:space="preserve">UN    </v>
          </cell>
          <cell r="D3049">
            <v>7412.66</v>
          </cell>
        </row>
        <row r="3050">
          <cell r="A3050">
            <v>723</v>
          </cell>
          <cell r="B3050" t="str">
            <v xml:space="preserve">MOTOBOMBA AUTOESCORVANTE POTENCIA 5,42 HP, BOCAIS SUCCAO X RECALQUE 2" X 2", A GASOLINA, DIAMETRO DO ROTOR 122 MM HM/Q = 6 MCA / 33,0 M3/H A 28 MCA / 8,0 M3/H                                                                                                                                                                                                                                                                                                                                            </v>
          </cell>
          <cell r="C3050" t="str">
            <v xml:space="preserve">UN    </v>
          </cell>
          <cell r="D3050">
            <v>3684.35</v>
          </cell>
        </row>
        <row r="3051">
          <cell r="A3051">
            <v>36502</v>
          </cell>
          <cell r="B3051" t="str">
            <v xml:space="preserve">MOTOBOMBA CENTRIFUGA, MOTOR A GASOLINA, POTENCIA 5,42 HP, BOCAIS 1 1/2" X 1", DIAMETRO ROTOR 143 MM HM/Q = 6 MCA / 16,8 M3/H A 38 MCA / 6,6 M3/H                                                                                                                                                                                                                                                                                                                                                          </v>
          </cell>
          <cell r="C3051" t="str">
            <v xml:space="preserve">UN    </v>
          </cell>
          <cell r="D3051">
            <v>3462.85</v>
          </cell>
        </row>
        <row r="3052">
          <cell r="A3052">
            <v>36503</v>
          </cell>
          <cell r="B3052" t="str">
            <v xml:space="preserve">MOTOBOMBA TRASH (PARA AGUA SUJA) AUTO ESCORVANTE, MOTOR GASOLINA DE 6,41 HP, DIAMETROS DE SUCCAO X RECALQUE: 3" X 3", HM/Q: 10/60 A 23/0                                                                                                                                                                                                                                                                                                                                                                  </v>
          </cell>
          <cell r="C3052" t="str">
            <v xml:space="preserve">UN    </v>
          </cell>
          <cell r="D3052">
            <v>4270.1000000000004</v>
          </cell>
        </row>
        <row r="3053">
          <cell r="A3053">
            <v>4090</v>
          </cell>
          <cell r="B3053" t="str">
            <v xml:space="preserve">MOTONIVELADORA POTENCIA BASICA LIQUIDA (PRIMEIRA MARCHA) 125 HP , PESO BRUTO 13843 KG, LARGURA DA LAMINA DE 3,7 M                                                                                                                                                                                                                                                                                                                                                                                         </v>
          </cell>
          <cell r="C3053" t="str">
            <v xml:space="preserve">UN    </v>
          </cell>
          <cell r="D3053">
            <v>1500000</v>
          </cell>
        </row>
        <row r="3054">
          <cell r="A3054">
            <v>13227</v>
          </cell>
          <cell r="B3054" t="str">
            <v xml:space="preserve">MOTONIVELADORA POTENCIA BASICA LIQUIDA (PRIMEIRA MARCHA) 171 HP, PESO BRUTO 14768 KG, LARGURA DA LAMINA DE 3,7 M                                                                                                                                                                                                                                                                                                                                                                                          </v>
          </cell>
          <cell r="C3054" t="str">
            <v xml:space="preserve">UN    </v>
          </cell>
          <cell r="D3054">
            <v>1863937.05</v>
          </cell>
        </row>
        <row r="3055">
          <cell r="A3055">
            <v>10597</v>
          </cell>
          <cell r="B3055" t="str">
            <v xml:space="preserve">MOTONIVELADORA POTENCIA BASICA LIQUIDA (PRIMEIRA MARCHA) 186 HP, PESO BRUTO 15785 KG, LARGURA DA LAMINA DE 4,3 M                                                                                                                                                                                                                                                                                                                                                                                          </v>
          </cell>
          <cell r="C3055" t="str">
            <v xml:space="preserve">UN    </v>
          </cell>
          <cell r="D3055">
            <v>1962034.2</v>
          </cell>
        </row>
        <row r="3056">
          <cell r="A3056">
            <v>39628</v>
          </cell>
          <cell r="B3056" t="str">
            <v xml:space="preserve">MOTOR A DIESEL PARA VIBRADOR DE IMERSAO, DE *4,7* CV                                                                                                                                                                                                                                                                                                                                                                                                                                                      </v>
          </cell>
          <cell r="C3056" t="str">
            <v xml:space="preserve">UN    </v>
          </cell>
          <cell r="D3056">
            <v>4176.5</v>
          </cell>
        </row>
        <row r="3057">
          <cell r="A3057">
            <v>39404</v>
          </cell>
          <cell r="B3057" t="str">
            <v xml:space="preserve">MOTOR A GASOLINA PARA VIBRADOR DE IMERSAO, 4 TEMPOS, DE 5,5 CV                                                                                                                                                                                                                                                                                                                                                                                                                                            </v>
          </cell>
          <cell r="C3057" t="str">
            <v xml:space="preserve">UN    </v>
          </cell>
          <cell r="D3057">
            <v>2070.9899999999998</v>
          </cell>
        </row>
        <row r="3058">
          <cell r="A3058">
            <v>39402</v>
          </cell>
          <cell r="B3058" t="str">
            <v xml:space="preserve">MOTOR ELETRICO PARA VIBRADOR DE IMERSAO, DE 2 CV, MONOFASICO, 110/220 V                                                                                                                                                                                                                                                                                                                                                                                                                                   </v>
          </cell>
          <cell r="C3058" t="str">
            <v xml:space="preserve">UN    </v>
          </cell>
          <cell r="D3058">
            <v>1706.1</v>
          </cell>
        </row>
        <row r="3059">
          <cell r="A3059">
            <v>39403</v>
          </cell>
          <cell r="B3059" t="str">
            <v xml:space="preserve">MOTOR ELETRICO PARA VIBRADOR DE IMERSAO, DE 2 CV, TRIFASICO, 220/380 V                                                                                                                                                                                                                                                                                                                                                                                                                                    </v>
          </cell>
          <cell r="C3059" t="str">
            <v xml:space="preserve">UN    </v>
          </cell>
          <cell r="D3059">
            <v>1668.99</v>
          </cell>
        </row>
        <row r="3060">
          <cell r="A3060">
            <v>4093</v>
          </cell>
          <cell r="B3060" t="str">
            <v xml:space="preserve">MOTORISTA DE CAMINHAO (HORISTA)                                                                                                                                                                                                                                                                                                                                                                                                                                                                           </v>
          </cell>
          <cell r="C3060" t="str">
            <v xml:space="preserve">H     </v>
          </cell>
          <cell r="D3060">
            <v>22.52</v>
          </cell>
        </row>
        <row r="3061">
          <cell r="A3061">
            <v>10512</v>
          </cell>
          <cell r="B3061" t="str">
            <v xml:space="preserve">MOTORISTA DE CAMINHAO (MENSALISTA)                                                                                                                                                                                                                                                                                                                                                                                                                                                                        </v>
          </cell>
          <cell r="C3061" t="str">
            <v xml:space="preserve">MES   </v>
          </cell>
          <cell r="D3061">
            <v>3941.47</v>
          </cell>
        </row>
        <row r="3062">
          <cell r="A3062">
            <v>4243</v>
          </cell>
          <cell r="B3062" t="str">
            <v xml:space="preserve">MOTORISTA DE CAMINHAO BETONEIRA (HORISTA)                                                                                                                                                                                                                                                                                                                                                                                                                                                                 </v>
          </cell>
          <cell r="C3062" t="str">
            <v xml:space="preserve">H     </v>
          </cell>
          <cell r="D3062">
            <v>21.55</v>
          </cell>
        </row>
        <row r="3063">
          <cell r="A3063">
            <v>20020</v>
          </cell>
          <cell r="B3063" t="str">
            <v xml:space="preserve">MOTORISTA DE CAMINHAO-BASCULANTE (HORISTA)                                                                                                                                                                                                                                                                                                                                                                                                                                                                </v>
          </cell>
          <cell r="C3063" t="str">
            <v xml:space="preserve">H     </v>
          </cell>
          <cell r="D3063">
            <v>23.41</v>
          </cell>
        </row>
        <row r="3064">
          <cell r="A3064">
            <v>41038</v>
          </cell>
          <cell r="B3064" t="str">
            <v xml:space="preserve">MOTORISTA DE CAMINHAO-BASCULANTE (MENSALISTA)                                                                                                                                                                                                                                                                                                                                                                                                                                                             </v>
          </cell>
          <cell r="C3064" t="str">
            <v xml:space="preserve">MES   </v>
          </cell>
          <cell r="D3064">
            <v>4095.99</v>
          </cell>
        </row>
        <row r="3065">
          <cell r="A3065">
            <v>4094</v>
          </cell>
          <cell r="B3065" t="str">
            <v xml:space="preserve">MOTORISTA DE CAMINHAO-CARRETA (HORISTA)                                                                                                                                                                                                                                                                                                                                                                                                                                                                   </v>
          </cell>
          <cell r="C3065" t="str">
            <v xml:space="preserve">H     </v>
          </cell>
          <cell r="D3065">
            <v>28.02</v>
          </cell>
        </row>
        <row r="3066">
          <cell r="A3066">
            <v>40988</v>
          </cell>
          <cell r="B3066" t="str">
            <v xml:space="preserve">MOTORISTA DE CAMINHAO-CARRETA (MENSALISTA)                                                                                                                                                                                                                                                                                                                                                                                                                                                                </v>
          </cell>
          <cell r="C3066" t="str">
            <v xml:space="preserve">MES   </v>
          </cell>
          <cell r="D3066">
            <v>4902.49</v>
          </cell>
        </row>
        <row r="3067">
          <cell r="A3067">
            <v>4095</v>
          </cell>
          <cell r="B3067" t="str">
            <v xml:space="preserve">MOTORISTA DE CARRO DE PASSEIO (HORISTA)                                                                                                                                                                                                                                                                                                                                                                                                                                                                   </v>
          </cell>
          <cell r="C3067" t="str">
            <v xml:space="preserve">H     </v>
          </cell>
          <cell r="D3067">
            <v>19.989999999999998</v>
          </cell>
        </row>
        <row r="3068">
          <cell r="A3068">
            <v>40990</v>
          </cell>
          <cell r="B3068" t="str">
            <v xml:space="preserve">MOTORISTA DE CARRO DE PASSEIO (MENSALISTA)                                                                                                                                                                                                                                                                                                                                                                                                                                                                </v>
          </cell>
          <cell r="C3068" t="str">
            <v xml:space="preserve">MES   </v>
          </cell>
          <cell r="D3068">
            <v>3500.79</v>
          </cell>
        </row>
        <row r="3069">
          <cell r="A3069">
            <v>4096</v>
          </cell>
          <cell r="B3069" t="str">
            <v xml:space="preserve">MOTORISTA OPERADOR DE CAMINHAO COM MUNCK (HORISTA)                                                                                                                                                                                                                                                                                                                                                                                                                                                        </v>
          </cell>
          <cell r="C3069" t="str">
            <v xml:space="preserve">H     </v>
          </cell>
          <cell r="D3069">
            <v>25.24</v>
          </cell>
        </row>
        <row r="3070">
          <cell r="A3070">
            <v>40992</v>
          </cell>
          <cell r="B3070" t="str">
            <v xml:space="preserve">MOTORISTA OPERADOR DE CAMINHAO COM MUNCK (MENSALISTA)                                                                                                                                                                                                                                                                                                                                                                                                                                                     </v>
          </cell>
          <cell r="C3070" t="str">
            <v xml:space="preserve">MES   </v>
          </cell>
          <cell r="D3070">
            <v>4419.8599999999997</v>
          </cell>
        </row>
        <row r="3071">
          <cell r="A3071">
            <v>4114</v>
          </cell>
          <cell r="B3071" t="str">
            <v xml:space="preserve">MOURAO CONCRETO CURVO, SECAO "T", H = 2,80 M + CURVA COM 0,45 M, COM FUROS PARA FIOS                                                                                                                                                                                                                                                                                                                                                                                                                      </v>
          </cell>
          <cell r="C3071" t="str">
            <v xml:space="preserve">UN    </v>
          </cell>
          <cell r="D3071">
            <v>76.599999999999994</v>
          </cell>
        </row>
        <row r="3072">
          <cell r="A3072">
            <v>36797</v>
          </cell>
          <cell r="B3072" t="str">
            <v xml:space="preserve">MOURAO DE CONCRETO CURVO, *10 X 10* CM, H= *2,60* M + CURVA DE 0,40 M                                                                                                                                                                                                                                                                                                                                                                                                                                     </v>
          </cell>
          <cell r="C3072" t="str">
            <v xml:space="preserve">UN    </v>
          </cell>
          <cell r="D3072">
            <v>68.2</v>
          </cell>
        </row>
        <row r="3073">
          <cell r="A3073">
            <v>4107</v>
          </cell>
          <cell r="B3073" t="str">
            <v xml:space="preserve">MOURAO DE CONCRETO RETO, SECAO QUADARA *10 X 10* CM, H= *2,30* M                                                                                                                                                                                                                                                                                                                                                                                                                                          </v>
          </cell>
          <cell r="C3073" t="str">
            <v xml:space="preserve">UN    </v>
          </cell>
          <cell r="D3073">
            <v>64.31</v>
          </cell>
        </row>
        <row r="3074">
          <cell r="A3074">
            <v>4102</v>
          </cell>
          <cell r="B3074" t="str">
            <v xml:space="preserve">MOURAO DE CONCRETO RETO, SECAO QUADRADA, *10 X 10* CM, H= 3,00 M                                                                                                                                                                                                                                                                                                                                                                                                                                          </v>
          </cell>
          <cell r="C3074" t="str">
            <v xml:space="preserve">UN    </v>
          </cell>
          <cell r="D3074">
            <v>78.5</v>
          </cell>
        </row>
        <row r="3075">
          <cell r="A3075">
            <v>36799</v>
          </cell>
          <cell r="B3075" t="str">
            <v xml:space="preserve">MOURAO DE CONCRETO RETO, TIPO ESTICADOR, *10 X 10* CM, H= 2,50 M                                                                                                                                                                                                                                                                                                                                                                                                                                          </v>
          </cell>
          <cell r="C3075" t="str">
            <v xml:space="preserve">UN    </v>
          </cell>
          <cell r="D3075">
            <v>66.2</v>
          </cell>
        </row>
        <row r="3076">
          <cell r="A3076">
            <v>2747</v>
          </cell>
          <cell r="B3076" t="str">
            <v xml:space="preserve">MOURAO ROLICO DE MADEIRA TRATADA, D = 16 A 20 CM, H = 2,20 M, EM EUCALIPTO OU EQUIVALENTE DA REGIAO (PARA CERCA)                                                                                                                                                                                                                                                                                                                                                                                          </v>
          </cell>
          <cell r="C3076" t="str">
            <v xml:space="preserve">M     </v>
          </cell>
          <cell r="D3076">
            <v>34.409999999999997</v>
          </cell>
        </row>
        <row r="3077">
          <cell r="A3077">
            <v>21138</v>
          </cell>
          <cell r="B3077" t="str">
            <v xml:space="preserve">MOURAO ROLICO DE MADEIRA TRATADA, D = 8 A 11 CM, H = 2,20 M, EM EUCALIPTO OU EQUIVALENTE DA REGIAO (PARA CERCA)                                                                                                                                                                                                                                                                                                                                                                                           </v>
          </cell>
          <cell r="C3077" t="str">
            <v xml:space="preserve">M     </v>
          </cell>
          <cell r="D3077">
            <v>10.91</v>
          </cell>
        </row>
        <row r="3078">
          <cell r="A3078">
            <v>10826</v>
          </cell>
          <cell r="B3078" t="str">
            <v xml:space="preserve">MUDA DE ARBUSTO FLORIFERO, CLUSIA/GARDENIA/MOREIA BRANCA/ AZALEIA OU EQUIVALENTE DA REGIAO, H= *50 A 70* CM                                                                                                                                                                                                                                                                                                                                                                                               </v>
          </cell>
          <cell r="C3078" t="str">
            <v xml:space="preserve">UN    </v>
          </cell>
          <cell r="D3078">
            <v>47.98</v>
          </cell>
        </row>
        <row r="3079">
          <cell r="A3079">
            <v>365</v>
          </cell>
          <cell r="B3079" t="str">
            <v xml:space="preserve">MUDA DE ARBUSTO FOLHAGEM, SANSAO-DO-CAMPO OU EQUIVALENTE DA REGIAO, H= *50 A 70* CM                                                                                                                                                                                                                                                                                                                                                                                                                       </v>
          </cell>
          <cell r="C3079" t="str">
            <v xml:space="preserve">UN    </v>
          </cell>
          <cell r="D3079">
            <v>29.75</v>
          </cell>
        </row>
        <row r="3080">
          <cell r="A3080">
            <v>38639</v>
          </cell>
          <cell r="B3080" t="str">
            <v xml:space="preserve">MUDA DE ARBUSTO, BUXINHO, H= *50* CM                                                                                                                                                                                                                                                                                                                                                                                                                                                                      </v>
          </cell>
          <cell r="C3080" t="str">
            <v xml:space="preserve">UN    </v>
          </cell>
          <cell r="D3080">
            <v>115.17</v>
          </cell>
        </row>
        <row r="3081">
          <cell r="A3081">
            <v>38640</v>
          </cell>
          <cell r="B3081" t="str">
            <v xml:space="preserve">MUDA DE ARBUSTO, PINGO DE OURO/ VIOLETEIRA, H = *10 A 20* CM                                                                                                                                                                                                                                                                                                                                                                                                                                              </v>
          </cell>
          <cell r="C3081" t="str">
            <v xml:space="preserve">UN    </v>
          </cell>
          <cell r="D3081">
            <v>1.72</v>
          </cell>
        </row>
        <row r="3082">
          <cell r="A3082">
            <v>358</v>
          </cell>
          <cell r="B3082" t="str">
            <v xml:space="preserve">MUDA DE ARVORE ORNAMENTAL, OITI/AROEIRA SALSA/ANGICO/IPE/JACARANDA OU EQUIVALENTE  DA REGIAO, H= *1* M                                                                                                                                                                                                                                                                                                                                                                                                    </v>
          </cell>
          <cell r="C3082" t="str">
            <v xml:space="preserve">UN    </v>
          </cell>
          <cell r="D3082">
            <v>35.51</v>
          </cell>
        </row>
        <row r="3083">
          <cell r="A3083">
            <v>359</v>
          </cell>
          <cell r="B3083" t="str">
            <v xml:space="preserve">MUDA DE ARVORE ORNAMENTAL, OITI/AROEIRA SALSA/ANGICO/IPE/JACARANDA OU EQUIVALENTE  DA REGIAO, H= *2* M                                                                                                                                                                                                                                                                                                                                                                                                    </v>
          </cell>
          <cell r="C3083" t="str">
            <v xml:space="preserve">UN    </v>
          </cell>
          <cell r="D3083">
            <v>72.94</v>
          </cell>
        </row>
        <row r="3084">
          <cell r="A3084">
            <v>38641</v>
          </cell>
          <cell r="B3084" t="str">
            <v xml:space="preserve">MUDA DE PALMEIRA ARECA, H= *1,50* M                                                                                                                                                                                                                                                                                                                                                                                                                                                                       </v>
          </cell>
          <cell r="C3084" t="str">
            <v xml:space="preserve">UN    </v>
          </cell>
          <cell r="D3084">
            <v>71.98</v>
          </cell>
        </row>
        <row r="3085">
          <cell r="A3085">
            <v>360</v>
          </cell>
          <cell r="B3085" t="str">
            <v xml:space="preserve">MUDA DE RASTEIRA/FORRACAO, AMENDOIM RASTEIRO/ONZE HORAS/AZULZINHA/IMPATIENS OU EQUIVALENTE DA REGIAO                                                                                                                                                                                                                                                                                                                                                                                                      </v>
          </cell>
          <cell r="C3085" t="str">
            <v xml:space="preserve">UN    </v>
          </cell>
          <cell r="D3085">
            <v>1.67</v>
          </cell>
        </row>
        <row r="3086">
          <cell r="A3086">
            <v>42430</v>
          </cell>
          <cell r="B3086" t="str">
            <v xml:space="preserve">MULTIEXERCITADOR COM SEIS FUNCOES, EM TUBO DE ACO CARBONO, PINTURA NO PROCESSO ELETROSTATICO - EQUIPAMENTO DE GINASTICA PARA ACADEMIA AO AR LIVRE / ACADEMIA DA TERCEIRA IDADE - ATI                                                                                                                                                                                                                                                                                                                      </v>
          </cell>
          <cell r="C3086" t="str">
            <v xml:space="preserve">UN    </v>
          </cell>
          <cell r="D3086">
            <v>6434.22</v>
          </cell>
        </row>
        <row r="3087">
          <cell r="A3087">
            <v>4209</v>
          </cell>
          <cell r="B3087" t="str">
            <v xml:space="preserve">NIPLE DE FERRO GALVANIZADO, COM ROSCA BSP, DE 1 1/2"                                                                                                                                                                                                                                                                                                                                                                                                                                                      </v>
          </cell>
          <cell r="C3087" t="str">
            <v xml:space="preserve">UN    </v>
          </cell>
          <cell r="D3087">
            <v>25.23</v>
          </cell>
        </row>
        <row r="3088">
          <cell r="A3088">
            <v>4180</v>
          </cell>
          <cell r="B3088" t="str">
            <v xml:space="preserve">NIPLE DE FERRO GALVANIZADO, COM ROSCA BSP, DE 1 1/4"                                                                                                                                                                                                                                                                                                                                                                                                                                                      </v>
          </cell>
          <cell r="C3088" t="str">
            <v xml:space="preserve">UN    </v>
          </cell>
          <cell r="D3088">
            <v>18.989999999999998</v>
          </cell>
        </row>
        <row r="3089">
          <cell r="A3089">
            <v>4177</v>
          </cell>
          <cell r="B3089" t="str">
            <v xml:space="preserve">NIPLE DE FERRO GALVANIZADO, COM ROSCA BSP, DE 1/2"                                                                                                                                                                                                                                                                                                                                                                                                                                                        </v>
          </cell>
          <cell r="C3089" t="str">
            <v xml:space="preserve">UN    </v>
          </cell>
          <cell r="D3089">
            <v>6.3</v>
          </cell>
        </row>
        <row r="3090">
          <cell r="A3090">
            <v>4179</v>
          </cell>
          <cell r="B3090" t="str">
            <v xml:space="preserve">NIPLE DE FERRO GALVANIZADO, COM ROSCA BSP, DE 1"                                                                                                                                                                                                                                                                                                                                                                                                                                                          </v>
          </cell>
          <cell r="C3090" t="str">
            <v xml:space="preserve">UN    </v>
          </cell>
          <cell r="D3090">
            <v>12.9</v>
          </cell>
        </row>
        <row r="3091">
          <cell r="A3091">
            <v>4208</v>
          </cell>
          <cell r="B3091" t="str">
            <v xml:space="preserve">NIPLE DE FERRO GALVANIZADO, COM ROSCA BSP, DE 2 1/2"                                                                                                                                                                                                                                                                                                                                                                                                                                                      </v>
          </cell>
          <cell r="C3091" t="str">
            <v xml:space="preserve">UN    </v>
          </cell>
          <cell r="D3091">
            <v>60.06</v>
          </cell>
        </row>
        <row r="3092">
          <cell r="A3092">
            <v>4181</v>
          </cell>
          <cell r="B3092" t="str">
            <v xml:space="preserve">NIPLE DE FERRO GALVANIZADO, COM ROSCA BSP, DE 2"                                                                                                                                                                                                                                                                                                                                                                                                                                                          </v>
          </cell>
          <cell r="C3092" t="str">
            <v xml:space="preserve">UN    </v>
          </cell>
          <cell r="D3092">
            <v>39.24</v>
          </cell>
        </row>
        <row r="3093">
          <cell r="A3093">
            <v>4178</v>
          </cell>
          <cell r="B3093" t="str">
            <v xml:space="preserve">NIPLE DE FERRO GALVANIZADO, COM ROSCA BSP, DE 3/4"                                                                                                                                                                                                                                                                                                                                                                                                                                                        </v>
          </cell>
          <cell r="C3093" t="str">
            <v xml:space="preserve">UN    </v>
          </cell>
          <cell r="D3093">
            <v>8.74</v>
          </cell>
        </row>
        <row r="3094">
          <cell r="A3094">
            <v>4182</v>
          </cell>
          <cell r="B3094" t="str">
            <v xml:space="preserve">NIPLE DE FERRO GALVANIZADO, COM ROSCA BSP, DE 3"                                                                                                                                                                                                                                                                                                                                                                                                                                                          </v>
          </cell>
          <cell r="C3094" t="str">
            <v xml:space="preserve">UN    </v>
          </cell>
          <cell r="D3094">
            <v>97.7</v>
          </cell>
        </row>
        <row r="3095">
          <cell r="A3095">
            <v>4183</v>
          </cell>
          <cell r="B3095" t="str">
            <v xml:space="preserve">NIPLE DE FERRO GALVANIZADO, COM ROSCA BSP, DE 4"                                                                                                                                                                                                                                                                                                                                                                                                                                                          </v>
          </cell>
          <cell r="C3095" t="str">
            <v xml:space="preserve">UN    </v>
          </cell>
          <cell r="D3095">
            <v>157.29</v>
          </cell>
        </row>
        <row r="3096">
          <cell r="A3096">
            <v>4184</v>
          </cell>
          <cell r="B3096" t="str">
            <v xml:space="preserve">NIPLE DE FERRO GALVANIZADO, COM ROSCA BSP, DE 5"                                                                                                                                                                                                                                                                                                                                                                                                                                                          </v>
          </cell>
          <cell r="C3096" t="str">
            <v xml:space="preserve">UN    </v>
          </cell>
          <cell r="D3096">
            <v>347.21</v>
          </cell>
        </row>
        <row r="3097">
          <cell r="A3097">
            <v>4185</v>
          </cell>
          <cell r="B3097" t="str">
            <v xml:space="preserve">NIPLE DE FERRO GALVANIZADO, COM ROSCA BSP, DE 6"                                                                                                                                                                                                                                                                                                                                                                                                                                                          </v>
          </cell>
          <cell r="C3097" t="str">
            <v xml:space="preserve">UN    </v>
          </cell>
          <cell r="D3097">
            <v>576.91</v>
          </cell>
        </row>
        <row r="3098">
          <cell r="A3098">
            <v>4205</v>
          </cell>
          <cell r="B3098" t="str">
            <v xml:space="preserve">NIPLE DE REDUCAO DE FERRO GALVANIZADO, COM ROSCA BSP, DE 1 1/2" X 1 1/4"                                                                                                                                                                                                                                                                                                                                                                                                                                  </v>
          </cell>
          <cell r="C3098" t="str">
            <v xml:space="preserve">UN    </v>
          </cell>
          <cell r="D3098">
            <v>33.32</v>
          </cell>
        </row>
        <row r="3099">
          <cell r="A3099">
            <v>4192</v>
          </cell>
          <cell r="B3099" t="str">
            <v xml:space="preserve">NIPLE DE REDUCAO DE FERRO GALVANIZADO, COM ROSCA BSP, DE 1 1/2" X 1"                                                                                                                                                                                                                                                                                                                                                                                                                                      </v>
          </cell>
          <cell r="C3099" t="str">
            <v xml:space="preserve">UN    </v>
          </cell>
          <cell r="D3099">
            <v>33.32</v>
          </cell>
        </row>
        <row r="3100">
          <cell r="A3100">
            <v>4191</v>
          </cell>
          <cell r="B3100" t="str">
            <v xml:space="preserve">NIPLE DE REDUCAO DE FERRO GALVANIZADO, COM ROSCA BSP, DE 1 1/2" X 3/4"                                                                                                                                                                                                                                                                                                                                                                                                                                    </v>
          </cell>
          <cell r="C3100" t="str">
            <v xml:space="preserve">UN    </v>
          </cell>
          <cell r="D3100">
            <v>33.32</v>
          </cell>
        </row>
        <row r="3101">
          <cell r="A3101">
            <v>4207</v>
          </cell>
          <cell r="B3101" t="str">
            <v xml:space="preserve">NIPLE DE REDUCAO DE FERRO GALVANIZADO, COM ROSCA BSP, DE 1 1/4" X 1/2"                                                                                                                                                                                                                                                                                                                                                                                                                                    </v>
          </cell>
          <cell r="C3101" t="str">
            <v xml:space="preserve">UN    </v>
          </cell>
          <cell r="D3101">
            <v>26.81</v>
          </cell>
        </row>
        <row r="3102">
          <cell r="A3102">
            <v>4206</v>
          </cell>
          <cell r="B3102" t="str">
            <v xml:space="preserve">NIPLE DE REDUCAO DE FERRO GALVANIZADO, COM ROSCA BSP, DE 1 1/4" X 1"                                                                                                                                                                                                                                                                                                                                                                                                                                      </v>
          </cell>
          <cell r="C3102" t="str">
            <v xml:space="preserve">UN    </v>
          </cell>
          <cell r="D3102">
            <v>26.03</v>
          </cell>
        </row>
        <row r="3103">
          <cell r="A3103">
            <v>4190</v>
          </cell>
          <cell r="B3103" t="str">
            <v xml:space="preserve">NIPLE DE REDUCAO DE FERRO GALVANIZADO, COM ROSCA BSP, DE 1 1/4" X 3/4"                                                                                                                                                                                                                                                                                                                                                                                                                                    </v>
          </cell>
          <cell r="C3103" t="str">
            <v xml:space="preserve">UN    </v>
          </cell>
          <cell r="D3103">
            <v>26.03</v>
          </cell>
        </row>
        <row r="3104">
          <cell r="A3104">
            <v>4186</v>
          </cell>
          <cell r="B3104" t="str">
            <v xml:space="preserve">NIPLE DE REDUCAO DE FERRO GALVANIZADO, COM ROSCA BSP, DE 1/2" X 1/4"                                                                                                                                                                                                                                                                                                                                                                                                                                      </v>
          </cell>
          <cell r="C3104" t="str">
            <v xml:space="preserve">UN    </v>
          </cell>
          <cell r="D3104">
            <v>7.69</v>
          </cell>
        </row>
        <row r="3105">
          <cell r="A3105">
            <v>4188</v>
          </cell>
          <cell r="B3105" t="str">
            <v xml:space="preserve">NIPLE DE REDUCAO DE FERRO GALVANIZADO, COM ROSCA BSP, DE 1" X 1/2"                                                                                                                                                                                                                                                                                                                                                                                                                                        </v>
          </cell>
          <cell r="C3105" t="str">
            <v xml:space="preserve">UN    </v>
          </cell>
          <cell r="D3105">
            <v>15.71</v>
          </cell>
        </row>
        <row r="3106">
          <cell r="A3106">
            <v>4189</v>
          </cell>
          <cell r="B3106" t="str">
            <v xml:space="preserve">NIPLE DE REDUCAO DE FERRO GALVANIZADO, COM ROSCA BSP, DE 1" X 3/4"                                                                                                                                                                                                                                                                                                                                                                                                                                        </v>
          </cell>
          <cell r="C3106" t="str">
            <v xml:space="preserve">UN    </v>
          </cell>
          <cell r="D3106">
            <v>15.71</v>
          </cell>
        </row>
        <row r="3107">
          <cell r="A3107">
            <v>4197</v>
          </cell>
          <cell r="B3107" t="str">
            <v xml:space="preserve">NIPLE DE REDUCAO DE FERRO GALVANIZADO, COM ROSCA BSP, DE 2 1/2" X 2"                                                                                                                                                                                                                                                                                                                                                                                                                                      </v>
          </cell>
          <cell r="C3107" t="str">
            <v xml:space="preserve">UN    </v>
          </cell>
          <cell r="D3107">
            <v>83.19</v>
          </cell>
        </row>
        <row r="3108">
          <cell r="A3108">
            <v>4194</v>
          </cell>
          <cell r="B3108" t="str">
            <v xml:space="preserve">NIPLE DE REDUCAO DE FERRO GALVANIZADO, COM ROSCA BSP, DE 2" X 1 1/2"                                                                                                                                                                                                                                                                                                                                                                                                                                      </v>
          </cell>
          <cell r="C3108" t="str">
            <v xml:space="preserve">UN    </v>
          </cell>
          <cell r="D3108">
            <v>50.27</v>
          </cell>
        </row>
        <row r="3109">
          <cell r="A3109">
            <v>4193</v>
          </cell>
          <cell r="B3109" t="str">
            <v xml:space="preserve">NIPLE DE REDUCAO DE FERRO GALVANIZADO, COM ROSCA BSP, DE 2" X 1 1/4"                                                                                                                                                                                                                                                                                                                                                                                                                                      </v>
          </cell>
          <cell r="C3109" t="str">
            <v xml:space="preserve">UN    </v>
          </cell>
          <cell r="D3109">
            <v>50.27</v>
          </cell>
        </row>
        <row r="3110">
          <cell r="A3110">
            <v>4204</v>
          </cell>
          <cell r="B3110" t="str">
            <v xml:space="preserve">NIPLE DE REDUCAO DE FERRO GALVANIZADO, COM ROSCA BSP, DE 2" X 1"                                                                                                                                                                                                                                                                                                                                                                                                                                          </v>
          </cell>
          <cell r="C3110" t="str">
            <v xml:space="preserve">UN    </v>
          </cell>
          <cell r="D3110">
            <v>50.27</v>
          </cell>
        </row>
        <row r="3111">
          <cell r="A3111">
            <v>4187</v>
          </cell>
          <cell r="B3111" t="str">
            <v xml:space="preserve">NIPLE DE REDUCAO DE FERRO GALVANIZADO, COM ROSCA BSP, DE 3/4" X 1/2"                                                                                                                                                                                                                                                                                                                                                                                                                                      </v>
          </cell>
          <cell r="C3111" t="str">
            <v xml:space="preserve">UN    </v>
          </cell>
          <cell r="D3111">
            <v>10.02</v>
          </cell>
        </row>
        <row r="3112">
          <cell r="A3112">
            <v>4202</v>
          </cell>
          <cell r="B3112" t="str">
            <v xml:space="preserve">NIPLE DE REDUCAO DE FERRO GALVANIZADO, COM ROSCA BSP, DE 3" X 2 1/2"                                                                                                                                                                                                                                                                                                                                                                                                                                      </v>
          </cell>
          <cell r="C3112" t="str">
            <v xml:space="preserve">UN    </v>
          </cell>
          <cell r="D3112">
            <v>151.93</v>
          </cell>
        </row>
        <row r="3113">
          <cell r="A3113">
            <v>4203</v>
          </cell>
          <cell r="B3113" t="str">
            <v xml:space="preserve">NIPLE DE REDUCAO DE FERRO GALVANIZADO, COM ROSCA BSP, DE 3" X 2"                                                                                                                                                                                                                                                                                                                                                                                                                                          </v>
          </cell>
          <cell r="C3113" t="str">
            <v xml:space="preserve">UN    </v>
          </cell>
          <cell r="D3113">
            <v>134.18</v>
          </cell>
        </row>
        <row r="3114">
          <cell r="A3114">
            <v>40368</v>
          </cell>
          <cell r="B3114" t="str">
            <v xml:space="preserve">NIPLE SEXTAVADO EM ACO CARBONO, COM ROSCA BSP, PRESSAO 3.000 LBS, DN 1 1/2"                                                                                                                                                                                                                                                                                                                                                                                                                               </v>
          </cell>
          <cell r="C3114" t="str">
            <v xml:space="preserve">UN    </v>
          </cell>
          <cell r="D3114">
            <v>63.68</v>
          </cell>
        </row>
        <row r="3115">
          <cell r="A3115">
            <v>40365</v>
          </cell>
          <cell r="B3115" t="str">
            <v xml:space="preserve">NIPLE SEXTAVADO EM ACO CARBONO, COM ROSCA BSP, PRESSAO 3.000 LBS, DN 1 1/4"                                                                                                                                                                                                                                                                                                                                                                                                                               </v>
          </cell>
          <cell r="C3115" t="str">
            <v xml:space="preserve">UN    </v>
          </cell>
          <cell r="D3115">
            <v>42.96</v>
          </cell>
        </row>
        <row r="3116">
          <cell r="A3116">
            <v>40356</v>
          </cell>
          <cell r="B3116" t="str">
            <v xml:space="preserve">NIPLE SEXTAVADO EM ACO CARBONO, COM ROSCA BSP, PRESSAO 3.000 LBS, DN 1/2"                                                                                                                                                                                                                                                                                                                                                                                                                                 </v>
          </cell>
          <cell r="C3116" t="str">
            <v xml:space="preserve">UN    </v>
          </cell>
          <cell r="D3116">
            <v>14.68</v>
          </cell>
        </row>
        <row r="3117">
          <cell r="A3117">
            <v>40362</v>
          </cell>
          <cell r="B3117" t="str">
            <v xml:space="preserve">NIPLE SEXTAVADO EM ACO CARBONO, COM ROSCA BSP, PRESSAO 3.000 LBS, DN 1"                                                                                                                                                                                                                                                                                                                                                                                                                                   </v>
          </cell>
          <cell r="C3117" t="str">
            <v xml:space="preserve">UN    </v>
          </cell>
          <cell r="D3117">
            <v>28.46</v>
          </cell>
        </row>
        <row r="3118">
          <cell r="A3118">
            <v>40374</v>
          </cell>
          <cell r="B3118" t="str">
            <v xml:space="preserve">NIPLE SEXTAVADO EM ACO CARBONO, COM ROSCA BSP, PRESSAO 3.000 LBS, DN 2 1/2"                                                                                                                                                                                                                                                                                                                                                                                                                               </v>
          </cell>
          <cell r="C3118" t="str">
            <v xml:space="preserve">UN    </v>
          </cell>
          <cell r="D3118">
            <v>166.44</v>
          </cell>
        </row>
        <row r="3119">
          <cell r="A3119">
            <v>40371</v>
          </cell>
          <cell r="B3119" t="str">
            <v xml:space="preserve">NIPLE SEXTAVADO EM ACO CARBONO, COM ROSCA BSP, PRESSAO 3.000 LBS, DN 2"                                                                                                                                                                                                                                                                                                                                                                                                                                   </v>
          </cell>
          <cell r="C3119" t="str">
            <v xml:space="preserve">UN    </v>
          </cell>
          <cell r="D3119">
            <v>104.77</v>
          </cell>
        </row>
        <row r="3120">
          <cell r="A3120">
            <v>40359</v>
          </cell>
          <cell r="B3120" t="str">
            <v xml:space="preserve">NIPLE SEXTAVADO EM ACO CARBONO, COM ROSCA BSP, PRESSAO 3.000 LBS, DN 3/4"                                                                                                                                                                                                                                                                                                                                                                                                                                 </v>
          </cell>
          <cell r="C3120" t="str">
            <v xml:space="preserve">UN    </v>
          </cell>
          <cell r="D3120">
            <v>18.96</v>
          </cell>
        </row>
        <row r="3121">
          <cell r="A3121">
            <v>7595</v>
          </cell>
          <cell r="B3121" t="str">
            <v xml:space="preserve">NIVELADOR (HORISTA)                                                                                                                                                                                                                                                                                                                                                                                                                                                                                       </v>
          </cell>
          <cell r="C3121" t="str">
            <v xml:space="preserve">H     </v>
          </cell>
          <cell r="D3121">
            <v>16.940000000000001</v>
          </cell>
        </row>
        <row r="3122">
          <cell r="A3122">
            <v>41094</v>
          </cell>
          <cell r="B3122" t="str">
            <v xml:space="preserve">NIVELADOR (MENSALISTA)                                                                                                                                                                                                                                                                                                                                                                                                                                                                                    </v>
          </cell>
          <cell r="C3122" t="str">
            <v xml:space="preserve">MES   </v>
          </cell>
          <cell r="D3122">
            <v>2965.3</v>
          </cell>
        </row>
        <row r="3123">
          <cell r="A3123">
            <v>39609</v>
          </cell>
          <cell r="B3123" t="str">
            <v xml:space="preserve">NOBREAK TRIFASICO, DE 10 KVA FATOR DE POTENCIA DE 0,8, AUTONOMIA MINIMA DE 30 MINUTOS A PLENA CARGA                                                                                                                                                                                                                                                                                                                                                                                                       </v>
          </cell>
          <cell r="C3123" t="str">
            <v xml:space="preserve">UN    </v>
          </cell>
          <cell r="D3123">
            <v>55465.5</v>
          </cell>
        </row>
        <row r="3124">
          <cell r="A3124">
            <v>39610</v>
          </cell>
          <cell r="B3124" t="str">
            <v xml:space="preserve">NOBREAK TRIFASICO, DE 15 KVA FATOR DE POTENCIA DE 0,8, AUTONOMIA MINIMA DE 30 MINUTOS A PLENA CARGA                                                                                                                                                                                                                                                                                                                                                                                                       </v>
          </cell>
          <cell r="C3124" t="str">
            <v xml:space="preserve">UN    </v>
          </cell>
          <cell r="D3124">
            <v>80962.33</v>
          </cell>
        </row>
        <row r="3125">
          <cell r="A3125">
            <v>39611</v>
          </cell>
          <cell r="B3125" t="str">
            <v xml:space="preserve">NOBREAK TRIFASICO, DE 20 KVA FATOR DE POTENCIA DE 0,8, AUTONOMIA MINIMA DE 30 MINUTOS A PLENA CARGA                                                                                                                                                                                                                                                                                                                                                                                                       </v>
          </cell>
          <cell r="C3125" t="str">
            <v xml:space="preserve">UN    </v>
          </cell>
          <cell r="D3125">
            <v>97977.67</v>
          </cell>
        </row>
        <row r="3126">
          <cell r="A3126">
            <v>39612</v>
          </cell>
          <cell r="B3126" t="str">
            <v xml:space="preserve">NOBREAK TRIFASICO, DE 25 KVA FATOR DE POTENCIA DE 0,8, AUTONOMIA MINIMA DE 30 MINUTOS A PLENA CARGA                                                                                                                                                                                                                                                                                                                                                                                                       </v>
          </cell>
          <cell r="C3126" t="str">
            <v xml:space="preserve">UN    </v>
          </cell>
          <cell r="D3126">
            <v>153484.23000000001</v>
          </cell>
        </row>
        <row r="3127">
          <cell r="A3127">
            <v>39608</v>
          </cell>
          <cell r="B3127" t="str">
            <v xml:space="preserve">NOBREAK TRIFASICO, DE 5 KVA FATOR DE POTENCIA DE 0,8, AUTONOMIA MINIMA DE 30 MINUTOS A PLENA CARGA                                                                                                                                                                                                                                                                                                                                                                                                        </v>
          </cell>
          <cell r="C3127" t="str">
            <v xml:space="preserve">UN    </v>
          </cell>
          <cell r="D3127">
            <v>44349.63</v>
          </cell>
        </row>
        <row r="3128">
          <cell r="A3128">
            <v>38175</v>
          </cell>
          <cell r="B3128" t="str">
            <v xml:space="preserve">NUMERO / ALGARISMO PARA RESIDENCIA (FACHADA), EM ZAMAC, COM ALTURA DE APROX *45* MM, INCLUSIVE PARAFUSOS                                                                                                                                                                                                                                                                                                                                                                                                  </v>
          </cell>
          <cell r="C3128" t="str">
            <v xml:space="preserve">UN    </v>
          </cell>
          <cell r="D3128">
            <v>4.62</v>
          </cell>
        </row>
        <row r="3129">
          <cell r="A3129">
            <v>38176</v>
          </cell>
          <cell r="B3129" t="str">
            <v xml:space="preserve">NUMERO / ALGARISMO PARA RESIDENCIA (FACHADA), EM ZAMAC, COM ALTURA DE APROX 125 MM, INCLUSIVE PARAFUSOS                                                                                                                                                                                                                                                                                                                                                                                                   </v>
          </cell>
          <cell r="C3129" t="str">
            <v xml:space="preserve">UN    </v>
          </cell>
          <cell r="D3129">
            <v>13.61</v>
          </cell>
        </row>
        <row r="3130">
          <cell r="A3130">
            <v>36152</v>
          </cell>
          <cell r="B3130" t="str">
            <v xml:space="preserve">OCULOS DE SEGURANCA CONTRA IMPACTOS COM LENTE INCOLOR, ARMACAO NYLON, COM PROTECAO UVA E UVB                                                                                                                                                                                                                                                                                                                                                                                                              </v>
          </cell>
          <cell r="C3130" t="str">
            <v xml:space="preserve">UN    </v>
          </cell>
          <cell r="D3130">
            <v>6.68</v>
          </cell>
        </row>
        <row r="3131">
          <cell r="A3131">
            <v>4221</v>
          </cell>
          <cell r="B3131" t="str">
            <v xml:space="preserve">OLEO DIESEL COMBUSTIVEL COMUM METROPOLITANO S-10 OU S-500                                                                                                                                                                                                                                                                                                                                                                                                                                                 </v>
          </cell>
          <cell r="C3131" t="str">
            <v xml:space="preserve">L     </v>
          </cell>
          <cell r="D3131">
            <v>5.74</v>
          </cell>
        </row>
        <row r="3132">
          <cell r="A3132">
            <v>4227</v>
          </cell>
          <cell r="B3132" t="str">
            <v xml:space="preserve">OLEO LUBRIFICANTE MINERAL MONOVISCOSO, SAE 40, PARA MOTORES DE EQUIPAMENTOS PESADOS (CAMINHOES, TRATORES, RETROS E ETC)                                                                                                                                                                                                                                                                                                                                                                                   </v>
          </cell>
          <cell r="C3132" t="str">
            <v xml:space="preserve">L     </v>
          </cell>
          <cell r="D3132">
            <v>26.76</v>
          </cell>
        </row>
        <row r="3133">
          <cell r="A3133">
            <v>38170</v>
          </cell>
          <cell r="B3133" t="str">
            <v xml:space="preserve">OLHO MAGICO PARA PORTAS, EM LATAO, COM LENTE DE POLICARBONATO, ANGULO DE *200* GRAUS, ESPESSURA ENTRE *25 E 46* MM, INCLUINDO FECHO JANELA                                                                                                                                                                                                                                                                                                                                                                </v>
          </cell>
          <cell r="C3133" t="str">
            <v xml:space="preserve">UN    </v>
          </cell>
          <cell r="D3133">
            <v>20.21</v>
          </cell>
        </row>
        <row r="3134">
          <cell r="A3134">
            <v>4252</v>
          </cell>
          <cell r="B3134" t="str">
            <v xml:space="preserve">OPERADOR DE BATE-ESTACAS (HORISTA)                                                                                                                                                                                                                                                                                                                                                                                                                                                                        </v>
          </cell>
          <cell r="C3134" t="str">
            <v xml:space="preserve">H     </v>
          </cell>
          <cell r="D3134">
            <v>22.24</v>
          </cell>
        </row>
        <row r="3135">
          <cell r="A3135">
            <v>40980</v>
          </cell>
          <cell r="B3135" t="str">
            <v xml:space="preserve">OPERADOR DE BATE-ESTACAS (MENSALISTA)                                                                                                                                                                                                                                                                                                                                                                                                                                                                     </v>
          </cell>
          <cell r="C3135" t="str">
            <v xml:space="preserve">MES   </v>
          </cell>
          <cell r="D3135">
            <v>3893.87</v>
          </cell>
        </row>
        <row r="3136">
          <cell r="A3136">
            <v>41031</v>
          </cell>
          <cell r="B3136" t="str">
            <v xml:space="preserve">OPERADOR DE BETONEIRA (CAMINHAO) (MENSALISTA)                                                                                                                                                                                                                                                                                                                                                                                                                                                             </v>
          </cell>
          <cell r="C3136" t="str">
            <v xml:space="preserve">MES   </v>
          </cell>
          <cell r="D3136">
            <v>3772</v>
          </cell>
        </row>
        <row r="3137">
          <cell r="A3137">
            <v>37666</v>
          </cell>
          <cell r="B3137" t="str">
            <v xml:space="preserve">OPERADOR DE BETONEIRA ESTACIONARIA / MISTURADOR (HORISTA)                                                                                                                                                                                                                                                                                                                                                                                                                                                 </v>
          </cell>
          <cell r="C3137" t="str">
            <v xml:space="preserve">H     </v>
          </cell>
          <cell r="D3137">
            <v>20.239999999999998</v>
          </cell>
        </row>
        <row r="3138">
          <cell r="A3138">
            <v>40986</v>
          </cell>
          <cell r="B3138" t="str">
            <v xml:space="preserve">OPERADOR DE BETONEIRA ESTACIONARIA / MISTURADOR (MENSALISTA)                                                                                                                                                                                                                                                                                                                                                                                                                                              </v>
          </cell>
          <cell r="C3138" t="str">
            <v xml:space="preserve">MES   </v>
          </cell>
          <cell r="D3138">
            <v>3542.81</v>
          </cell>
        </row>
        <row r="3139">
          <cell r="A3139">
            <v>4250</v>
          </cell>
          <cell r="B3139" t="str">
            <v xml:space="preserve">OPERADOR DE COMPRESSOR DE AR OU COMPRESSORISTA (HORISTA)                                                                                                                                                                                                                                                                                                                                                                                                                                                  </v>
          </cell>
          <cell r="C3139" t="str">
            <v xml:space="preserve">H     </v>
          </cell>
          <cell r="D3139">
            <v>15.59</v>
          </cell>
        </row>
        <row r="3140">
          <cell r="A3140">
            <v>40978</v>
          </cell>
          <cell r="B3140" t="str">
            <v xml:space="preserve">OPERADOR DE COMPRESSOR DE AR OU COMPRESSORISTA (MENSALISTA)                                                                                                                                                                                                                                                                                                                                                                                                                                               </v>
          </cell>
          <cell r="C3140" t="str">
            <v xml:space="preserve">MES   </v>
          </cell>
          <cell r="D3140">
            <v>2730.04</v>
          </cell>
        </row>
        <row r="3141">
          <cell r="A3141">
            <v>44501</v>
          </cell>
          <cell r="B3141" t="str">
            <v xml:space="preserve">OPERADOR DE DEMARCADORA DE FAIXAS DE TRAFEGO (HORISTA)                                                                                                                                                                                                                                                                                                                                                                                                                                                    </v>
          </cell>
          <cell r="C3141" t="str">
            <v xml:space="preserve">H     </v>
          </cell>
          <cell r="D3141">
            <v>21.55</v>
          </cell>
        </row>
        <row r="3142">
          <cell r="A3142">
            <v>41043</v>
          </cell>
          <cell r="B3142" t="str">
            <v xml:space="preserve">OPERADOR DE DEMARCADORA DE FAIXAS DE TRAFEGO (MENSALISTA)                                                                                                                                                                                                                                                                                                                                                                                                                                                 </v>
          </cell>
          <cell r="C3142" t="str">
            <v xml:space="preserve">MES   </v>
          </cell>
          <cell r="D3142">
            <v>3772</v>
          </cell>
        </row>
        <row r="3143">
          <cell r="A3143">
            <v>4234</v>
          </cell>
          <cell r="B3143" t="str">
            <v xml:space="preserve">OPERADOR DE ESCAVADEIRA (HORISTA)                                                                                                                                                                                                                                                                                                                                                                                                                                                                         </v>
          </cell>
          <cell r="C3143" t="str">
            <v xml:space="preserve">H     </v>
          </cell>
          <cell r="D3143">
            <v>22.73</v>
          </cell>
        </row>
        <row r="3144">
          <cell r="A3144">
            <v>40987</v>
          </cell>
          <cell r="B3144" t="str">
            <v xml:space="preserve">OPERADOR DE ESCAVADEIRA (MENSALISTA)                                                                                                                                                                                                                                                                                                                                                                                                                                                                      </v>
          </cell>
          <cell r="C3144" t="str">
            <v xml:space="preserve">MES   </v>
          </cell>
          <cell r="D3144">
            <v>3977.54</v>
          </cell>
        </row>
        <row r="3145">
          <cell r="A3145">
            <v>4253</v>
          </cell>
          <cell r="B3145" t="str">
            <v xml:space="preserve">OPERADOR DE GUINCHO OU GUINCHEIRO (HORISTA)                                                                                                                                                                                                                                                                                                                                                                                                                                                               </v>
          </cell>
          <cell r="C3145" t="str">
            <v xml:space="preserve">H     </v>
          </cell>
          <cell r="D3145">
            <v>21.14</v>
          </cell>
        </row>
        <row r="3146">
          <cell r="A3146">
            <v>40981</v>
          </cell>
          <cell r="B3146" t="str">
            <v xml:space="preserve">OPERADOR DE GUINCHO OU GUINCHEIRO (MENSALISTA)                                                                                                                                                                                                                                                                                                                                                                                                                                                            </v>
          </cell>
          <cell r="C3146" t="str">
            <v xml:space="preserve">MES   </v>
          </cell>
          <cell r="D3146">
            <v>3701.26</v>
          </cell>
        </row>
        <row r="3147">
          <cell r="A3147">
            <v>4254</v>
          </cell>
          <cell r="B3147" t="str">
            <v xml:space="preserve">OPERADOR DE GUINDASTE (HORISTA)                                                                                                                                                                                                                                                                                                                                                                                                                                                                           </v>
          </cell>
          <cell r="C3147" t="str">
            <v xml:space="preserve">H     </v>
          </cell>
          <cell r="D3147">
            <v>29.37</v>
          </cell>
        </row>
        <row r="3148">
          <cell r="A3148">
            <v>41036</v>
          </cell>
          <cell r="B3148" t="str">
            <v xml:space="preserve">OPERADOR DE GUINDASTE (MENSALISTA)                                                                                                                                                                                                                                                                                                                                                                                                                                                                        </v>
          </cell>
          <cell r="C3148" t="str">
            <v xml:space="preserve">MES   </v>
          </cell>
          <cell r="D3148">
            <v>5140.18</v>
          </cell>
        </row>
        <row r="3149">
          <cell r="A3149">
            <v>4251</v>
          </cell>
          <cell r="B3149" t="str">
            <v xml:space="preserve">OPERADOR DE JATO ABRASIVO OU JATISTA (HORISTA)                                                                                                                                                                                                                                                                                                                                                                                                                                                            </v>
          </cell>
          <cell r="C3149" t="str">
            <v xml:space="preserve">H     </v>
          </cell>
          <cell r="D3149">
            <v>19.64</v>
          </cell>
        </row>
        <row r="3150">
          <cell r="A3150">
            <v>40979</v>
          </cell>
          <cell r="B3150" t="str">
            <v xml:space="preserve">OPERADOR DE JATO ABRASIVO OU JATISTA (MENSALISTA)                                                                                                                                                                                                                                                                                                                                                                                                                                                         </v>
          </cell>
          <cell r="C3150" t="str">
            <v xml:space="preserve">MES   </v>
          </cell>
          <cell r="D3150">
            <v>3436.72</v>
          </cell>
        </row>
        <row r="3151">
          <cell r="A3151">
            <v>4230</v>
          </cell>
          <cell r="B3151" t="str">
            <v xml:space="preserve">OPERADOR DE MAQUINAS E TRATORES DIVERSOS - TERRAPLANAGEM (HORISTA)                                                                                                                                                                                                                                                                                                                                                                                                                                        </v>
          </cell>
          <cell r="C3151" t="str">
            <v xml:space="preserve">H     </v>
          </cell>
          <cell r="D3151">
            <v>21.74</v>
          </cell>
        </row>
        <row r="3152">
          <cell r="A3152">
            <v>40998</v>
          </cell>
          <cell r="B3152" t="str">
            <v xml:space="preserve">OPERADOR DE MAQUINAS E TRATORES DIVERSOS - TERRAPLANAGEM (MENSALISTA)                                                                                                                                                                                                                                                                                                                                                                                                                                     </v>
          </cell>
          <cell r="C3152" t="str">
            <v xml:space="preserve">MES   </v>
          </cell>
          <cell r="D3152">
            <v>3805.52</v>
          </cell>
        </row>
        <row r="3153">
          <cell r="A3153">
            <v>4257</v>
          </cell>
          <cell r="B3153" t="str">
            <v xml:space="preserve">OPERADOR DE MARTELETE OU MARTELETEIRO (HORISTA)                                                                                                                                                                                                                                                                                                                                                                                                                                                           </v>
          </cell>
          <cell r="C3153" t="str">
            <v xml:space="preserve">H     </v>
          </cell>
          <cell r="D3153">
            <v>19.3</v>
          </cell>
        </row>
        <row r="3154">
          <cell r="A3154">
            <v>40982</v>
          </cell>
          <cell r="B3154" t="str">
            <v xml:space="preserve">OPERADOR DE MARTELETE OU MARTELETEIRO (MENSALISTA)                                                                                                                                                                                                                                                                                                                                                                                                                                                        </v>
          </cell>
          <cell r="C3154" t="str">
            <v xml:space="preserve">MES   </v>
          </cell>
          <cell r="D3154">
            <v>3378.56</v>
          </cell>
        </row>
        <row r="3155">
          <cell r="A3155">
            <v>4240</v>
          </cell>
          <cell r="B3155" t="str">
            <v xml:space="preserve">OPERADOR DE MOTO SCRAPER (HORISTA)                                                                                                                                                                                                                                                                                                                                                                                                                                                                        </v>
          </cell>
          <cell r="C3155" t="str">
            <v xml:space="preserve">H     </v>
          </cell>
          <cell r="D3155">
            <v>27.75</v>
          </cell>
        </row>
        <row r="3156">
          <cell r="A3156">
            <v>41026</v>
          </cell>
          <cell r="B3156" t="str">
            <v xml:space="preserve">OPERADOR DE MOTO SCRAPER (MENSALISTA)                                                                                                                                                                                                                                                                                                                                                                                                                                                                     </v>
          </cell>
          <cell r="C3156" t="str">
            <v xml:space="preserve">MES   </v>
          </cell>
          <cell r="D3156">
            <v>4859.3100000000004</v>
          </cell>
        </row>
        <row r="3157">
          <cell r="A3157">
            <v>4239</v>
          </cell>
          <cell r="B3157" t="str">
            <v xml:space="preserve">OPERADOR DE MOTONIVELADORA (HORISTA)                                                                                                                                                                                                                                                                                                                                                                                                                                                                      </v>
          </cell>
          <cell r="C3157" t="str">
            <v xml:space="preserve">H     </v>
          </cell>
          <cell r="D3157">
            <v>27.75</v>
          </cell>
        </row>
        <row r="3158">
          <cell r="A3158">
            <v>41024</v>
          </cell>
          <cell r="B3158" t="str">
            <v xml:space="preserve">OPERADOR DE MOTONIVELADORA (MENSALISTA)                                                                                                                                                                                                                                                                                                                                                                                                                                                                   </v>
          </cell>
          <cell r="C3158" t="str">
            <v xml:space="preserve">MES   </v>
          </cell>
          <cell r="D3158">
            <v>4859.3100000000004</v>
          </cell>
        </row>
        <row r="3159">
          <cell r="A3159">
            <v>4248</v>
          </cell>
          <cell r="B3159" t="str">
            <v xml:space="preserve">OPERADOR DE PA CARREGADEIRA (HORISTA)                                                                                                                                                                                                                                                                                                                                                                                                                                                                     </v>
          </cell>
          <cell r="C3159" t="str">
            <v xml:space="preserve">H     </v>
          </cell>
          <cell r="D3159">
            <v>21.55</v>
          </cell>
        </row>
        <row r="3160">
          <cell r="A3160">
            <v>41033</v>
          </cell>
          <cell r="B3160" t="str">
            <v xml:space="preserve">OPERADOR DE PA CARREGADEIRA (MENSALISTA)                                                                                                                                                                                                                                                                                                                                                                                                                                                                  </v>
          </cell>
          <cell r="C3160" t="str">
            <v xml:space="preserve">MES   </v>
          </cell>
          <cell r="D3160">
            <v>3772</v>
          </cell>
        </row>
        <row r="3161">
          <cell r="A3161">
            <v>44500</v>
          </cell>
          <cell r="B3161" t="str">
            <v xml:space="preserve">OPERADOR DE PAVIMENTADORA / MESA VIBROACABADORA (HORISTA)                                                                                                                                                                                                                                                                                                                                                                                                                                                 </v>
          </cell>
          <cell r="C3161" t="str">
            <v xml:space="preserve">H     </v>
          </cell>
          <cell r="D3161">
            <v>21.55</v>
          </cell>
        </row>
        <row r="3162">
          <cell r="A3162">
            <v>41040</v>
          </cell>
          <cell r="B3162" t="str">
            <v xml:space="preserve">OPERADOR DE PAVIMENTADORA / MESA VIBROACABADORA (MENSALISTA)                                                                                                                                                                                                                                                                                                                                                                                                                                              </v>
          </cell>
          <cell r="C3162" t="str">
            <v xml:space="preserve">MES   </v>
          </cell>
          <cell r="D3162">
            <v>3772</v>
          </cell>
        </row>
        <row r="3163">
          <cell r="A3163">
            <v>4238</v>
          </cell>
          <cell r="B3163" t="str">
            <v xml:space="preserve">OPERADOR DE ROLO COMPACTADOR (HORISTA)                                                                                                                                                                                                                                                                                                                                                                                                                                                                    </v>
          </cell>
          <cell r="C3163" t="str">
            <v xml:space="preserve">H     </v>
          </cell>
          <cell r="D3163">
            <v>17.91</v>
          </cell>
        </row>
        <row r="3164">
          <cell r="A3164">
            <v>41012</v>
          </cell>
          <cell r="B3164" t="str">
            <v xml:space="preserve">OPERADOR DE ROLO COMPACTADOR (MENSALISTA)                                                                                                                                                                                                                                                                                                                                                                                                                                                                 </v>
          </cell>
          <cell r="C3164" t="str">
            <v xml:space="preserve">MES   </v>
          </cell>
          <cell r="D3164">
            <v>3135.28</v>
          </cell>
        </row>
        <row r="3165">
          <cell r="A3165">
            <v>4233</v>
          </cell>
          <cell r="B3165" t="str">
            <v xml:space="preserve">OPERADOR DE USINA DE ASFALTO, DE SOLOS OU DE CONCRETO (HORISTA)                                                                                                                                                                                                                                                                                                                                                                                                                                           </v>
          </cell>
          <cell r="C3165" t="str">
            <v xml:space="preserve">H     </v>
          </cell>
          <cell r="D3165">
            <v>27.75</v>
          </cell>
        </row>
        <row r="3166">
          <cell r="A3166">
            <v>41001</v>
          </cell>
          <cell r="B3166" t="str">
            <v xml:space="preserve">OPERADOR DE USINA DE ASFALTO, DE SOLOS OU DE CONCRETO (MENSALISTA)                                                                                                                                                                                                                                                                                                                                                                                                                                        </v>
          </cell>
          <cell r="C3166" t="str">
            <v xml:space="preserve">MES   </v>
          </cell>
          <cell r="D3166">
            <v>4859.3100000000004</v>
          </cell>
        </row>
        <row r="3167">
          <cell r="A3167">
            <v>2</v>
          </cell>
          <cell r="B3167" t="str">
            <v xml:space="preserve">OXIGENIO, RECARGA PARA CILINDRO DE CONJUNTO OXICORTE GRANDE                                                                                                                                                                                                                                                                                                                                                                                                                                               </v>
          </cell>
          <cell r="C3167" t="str">
            <v xml:space="preserve">M3    </v>
          </cell>
          <cell r="D3167">
            <v>21.91</v>
          </cell>
        </row>
        <row r="3168">
          <cell r="A3168">
            <v>36517</v>
          </cell>
          <cell r="B3168" t="str">
            <v xml:space="preserve">PA CARREGADEIRA SOBRE RODAS, POTENCIA BRUTA *127* CV, CAPACIDADE DA CACAMBA DE 2,0 A 2,4 M3, PESO OPERACIONAL MAXIMO DE 10330 KG                                                                                                                                                                                                                                                                                                                                                                          </v>
          </cell>
          <cell r="C3168" t="str">
            <v xml:space="preserve">UN    </v>
          </cell>
          <cell r="D3168">
            <v>728160</v>
          </cell>
        </row>
        <row r="3169">
          <cell r="A3169">
            <v>4262</v>
          </cell>
          <cell r="B3169" t="str">
            <v xml:space="preserve">PA CARREGADEIRA SOBRE RODAS, POTENCIA LIQUIDA 128 HP, CAPACIDADE DA CACAMBA DE 1,7 A 2,8 M3, PESO OPERACIONAL MAXIMO DE 11632 KG                                                                                                                                                                                                                                                                                                                                                                          </v>
          </cell>
          <cell r="C3169" t="str">
            <v xml:space="preserve">UN    </v>
          </cell>
          <cell r="D3169">
            <v>820000</v>
          </cell>
        </row>
        <row r="3170">
          <cell r="A3170">
            <v>4263</v>
          </cell>
          <cell r="B3170" t="str">
            <v xml:space="preserve">PA CARREGADEIRA SOBRE RODAS, POTENCIA LIQUIDA 197 HP, CAPACIDADE DA CACAMBA DE 2,5 A 3,5 M3, PESO OPERACIONAL MAXIMO DE 18338 KG                                                                                                                                                                                                                                                                                                                                                                          </v>
          </cell>
          <cell r="C3170" t="str">
            <v xml:space="preserve">UN    </v>
          </cell>
          <cell r="D3170">
            <v>1137066.6100000001</v>
          </cell>
        </row>
        <row r="3171">
          <cell r="A3171">
            <v>36518</v>
          </cell>
          <cell r="B3171" t="str">
            <v xml:space="preserve">PA CARREGADEIRA SOBRE RODAS, POTENCIA LIQUIDA 213 HP, CAPACIDADE DA CACAMBA DE 1,9 A 3,5 M3, PESO OPERACIONAL MAXIMO DE 19234 KG                                                                                                                                                                                                                                                                                                                                                                          </v>
          </cell>
          <cell r="C3171" t="str">
            <v xml:space="preserve">UN    </v>
          </cell>
          <cell r="D3171">
            <v>1294506.6100000001</v>
          </cell>
        </row>
        <row r="3172">
          <cell r="A3172">
            <v>14221</v>
          </cell>
          <cell r="B3172" t="str">
            <v xml:space="preserve">PA CARREGADEIRA SOBRE RODAS, POTENCIA 152 HP, CAPACIDADE DA CACAMBA DE 1,53 A 2,30 M3, PESO OPERACIONAL MAXIMO DE 10216 KG                                                                                                                                                                                                                                                                                                                                                                                </v>
          </cell>
          <cell r="C3172" t="str">
            <v xml:space="preserve">UN    </v>
          </cell>
          <cell r="D3172">
            <v>755493.3</v>
          </cell>
        </row>
        <row r="3173">
          <cell r="A3173">
            <v>38402</v>
          </cell>
          <cell r="B3173" t="str">
            <v xml:space="preserve">PA DE LIXO PLASTICA, CABO LONGO                                                                                                                                                                                                                                                                                                                                                                                                                                                                           </v>
          </cell>
          <cell r="C3173" t="str">
            <v xml:space="preserve">UN    </v>
          </cell>
          <cell r="D3173">
            <v>12.54</v>
          </cell>
        </row>
        <row r="3174">
          <cell r="A3174">
            <v>3412</v>
          </cell>
          <cell r="B3174" t="str">
            <v xml:space="preserve">PAINEL DE LA DE VIDRO SEM REVESTIMENTO PSI 20, E = 25 MM, DE 1200 X 600 MM                                                                                                                                                                                                                                                                                                                                                                                                                                </v>
          </cell>
          <cell r="C3174" t="str">
            <v xml:space="preserve">M2    </v>
          </cell>
          <cell r="D3174">
            <v>27.18</v>
          </cell>
        </row>
        <row r="3175">
          <cell r="A3175">
            <v>3413</v>
          </cell>
          <cell r="B3175" t="str">
            <v xml:space="preserve">PAINEL DE LA DE VIDRO SEM REVESTIMENTO PSI 20, E = 50 MM, DE 1200 X 600 MM                                                                                                                                                                                                                                                                                                                                                                                                                                </v>
          </cell>
          <cell r="C3175" t="str">
            <v xml:space="preserve">M2    </v>
          </cell>
          <cell r="D3175">
            <v>61.18</v>
          </cell>
        </row>
        <row r="3176">
          <cell r="A3176">
            <v>39744</v>
          </cell>
          <cell r="B3176" t="str">
            <v xml:space="preserve">PAINEL DE LA DE VIDRO SEM REVESTIMENTO PSI 40, E = 25 MM, DE 1200 X 600 MM                                                                                                                                                                                                                                                                                                                                                                                                                                </v>
          </cell>
          <cell r="C3176" t="str">
            <v xml:space="preserve">M2    </v>
          </cell>
          <cell r="D3176">
            <v>47.5</v>
          </cell>
        </row>
        <row r="3177">
          <cell r="A3177">
            <v>39745</v>
          </cell>
          <cell r="B3177" t="str">
            <v xml:space="preserve">PAINEL DE LA DE VIDRO SEM REVESTIMENTO PSI 40, E = 50 MM, DE 1200 X 600 MM                                                                                                                                                                                                                                                                                                                                                                                                                                </v>
          </cell>
          <cell r="C3177" t="str">
            <v xml:space="preserve">M2    </v>
          </cell>
          <cell r="D3177">
            <v>100.26</v>
          </cell>
        </row>
        <row r="3178">
          <cell r="A3178">
            <v>39637</v>
          </cell>
          <cell r="B3178" t="str">
            <v xml:space="preserve">PAINEL ESTRUTURAL PARA LAJE SECA REVESTIDO EM PLACA CIMENTICIA, DE 1,20 X 2,50 M, E = 23 MM                                                                                                                                                                                                                                                                                                                                                                                                               </v>
          </cell>
          <cell r="C3178" t="str">
            <v xml:space="preserve">M2    </v>
          </cell>
          <cell r="D3178">
            <v>96.25</v>
          </cell>
        </row>
        <row r="3179">
          <cell r="A3179">
            <v>39638</v>
          </cell>
          <cell r="B3179" t="str">
            <v xml:space="preserve">PAINEL ESTRUTURAL PARA LAJE SECA REVESTIDO EM PLACA CIMENTICIA, DE 1,20 X 2,50 M, E = 40 MM                                                                                                                                                                                                                                                                                                                                                                                                               </v>
          </cell>
          <cell r="C3179" t="str">
            <v xml:space="preserve">M2    </v>
          </cell>
          <cell r="D3179">
            <v>108.91</v>
          </cell>
        </row>
        <row r="3180">
          <cell r="A3180">
            <v>39639</v>
          </cell>
          <cell r="B3180" t="str">
            <v xml:space="preserve">PAINEL ESTRUTURAL PARA LAJE SECA REVESTIDO EM PLACA CIMENTICIA, DE 1,20 X 2,50 M, E = 55 MM                                                                                                                                                                                                                                                                                                                                                                                                               </v>
          </cell>
          <cell r="C3180" t="str">
            <v xml:space="preserve">M2    </v>
          </cell>
          <cell r="D3180">
            <v>164.32</v>
          </cell>
        </row>
        <row r="3181">
          <cell r="A3181">
            <v>39517</v>
          </cell>
          <cell r="B3181" t="str">
            <v xml:space="preserve">PAINEL TERMOISOLANTE PARA FECHAMENTOS VERTICAIS (INCLUI PARAFUSOS DE FIXACAO) REVESTIDO EM ACO GALVALUME, LARGURA UTIL DE 1100 MM, REVESTIMENTO COM ESPESSURA DE 0,50 MM, COM PRE-PINTURA NAS DUAS FACES, NUCLEO EM POLIURETANO (PUR) COM ESPESSURA 40/50 MM                                                                                                                                                                                                                                              </v>
          </cell>
          <cell r="C3181" t="str">
            <v xml:space="preserve">M2    </v>
          </cell>
          <cell r="D3181">
            <v>230.62</v>
          </cell>
        </row>
        <row r="3182">
          <cell r="A3182">
            <v>39518</v>
          </cell>
          <cell r="B3182" t="str">
            <v xml:space="preserve">PAINEL TERMOISOLANTE PARA FECHAMENTOS VERTICAIS (INCLUI PARAFUSOS DE FIXACAO) REVESTIDO EM ACO GALVALUME, LARGURA UTIL DE 1100 MM, REVESTIMENTO COM ESPESSURA DE 0,50 MM, COM PRE-PINTURA NAS DUAS FACES, NUCLEO EM POLIURETANO (PUR) COM ESPESSURA 70/80 MM                                                                                                                                                                                                                                              </v>
          </cell>
          <cell r="C3182" t="str">
            <v xml:space="preserve">M2    </v>
          </cell>
          <cell r="D3182">
            <v>273.41000000000003</v>
          </cell>
        </row>
        <row r="3183">
          <cell r="A3183">
            <v>38366</v>
          </cell>
          <cell r="B3183" t="str">
            <v xml:space="preserve">PAPEL KRAFT BETUMADO                                                                                                                                                                                                                                                                                                                                                                                                                                                                                      </v>
          </cell>
          <cell r="C3183" t="str">
            <v xml:space="preserve">M2    </v>
          </cell>
          <cell r="D3183">
            <v>6.11</v>
          </cell>
        </row>
        <row r="3184">
          <cell r="A3184">
            <v>11703</v>
          </cell>
          <cell r="B3184" t="str">
            <v xml:space="preserve">PAPELEIRA DE PAREDE EM METAL CROMADO SEM TAMPA                                                                                                                                                                                                                                                                                                                                                                                                                                                            </v>
          </cell>
          <cell r="C3184" t="str">
            <v xml:space="preserve">UN    </v>
          </cell>
          <cell r="D3184">
            <v>86.46</v>
          </cell>
        </row>
        <row r="3185">
          <cell r="A3185">
            <v>37400</v>
          </cell>
          <cell r="B3185" t="str">
            <v xml:space="preserve">PAPELEIRA PLASTICA TIPO DISPENSER PARA PAPEL HIGIENICO ROLAO                                                                                                                                                                                                                                                                                                                                                                                                                                              </v>
          </cell>
          <cell r="C3185" t="str">
            <v xml:space="preserve">UN    </v>
          </cell>
          <cell r="D3185">
            <v>41.64</v>
          </cell>
        </row>
        <row r="3186">
          <cell r="A3186">
            <v>25400</v>
          </cell>
          <cell r="B3186" t="str">
            <v xml:space="preserve">PAR DE TABELAS DE BASQUETE EM COMPENSADO NAVAL, OFICIAL, 1800 X 1200 MM, INCLUINDO ARO DE METAL E REDE EM POLIPROPILENO 100% (SEM SUPORTE DE FIXACAO)                                                                                                                                                                                                                                                                                                                                                     </v>
          </cell>
          <cell r="C3186" t="str">
            <v xml:space="preserve">UN    </v>
          </cell>
          <cell r="D3186">
            <v>2702.89</v>
          </cell>
        </row>
        <row r="3187">
          <cell r="A3187">
            <v>4276</v>
          </cell>
          <cell r="B3187" t="str">
            <v xml:space="preserve">PARA-RAIOS DE DISTRIBUICAO, TENSAO NOMINAL 15 KV, CORRENTE NOMINAL DE DESCARGA 5 KA                                                                                                                                                                                                                                                                                                                                                                                                                       </v>
          </cell>
          <cell r="C3187" t="str">
            <v xml:space="preserve">UN    </v>
          </cell>
          <cell r="D3187">
            <v>199.27</v>
          </cell>
        </row>
        <row r="3188">
          <cell r="A3188">
            <v>4273</v>
          </cell>
          <cell r="B3188" t="str">
            <v xml:space="preserve">PARA-RAIOS DE DISTRIBUICAO, TENSAO NOMINAL 30 KV, CORRENTE NOMINAL DE DESCARGA 10 KA                                                                                                                                                                                                                                                                                                                                                                                                                      </v>
          </cell>
          <cell r="C3188" t="str">
            <v xml:space="preserve">UN    </v>
          </cell>
          <cell r="D3188">
            <v>361.8</v>
          </cell>
        </row>
        <row r="3189">
          <cell r="A3189">
            <v>4274</v>
          </cell>
          <cell r="B3189" t="str">
            <v xml:space="preserve">PARA-RAIOS TIPO FRANKLIN 350 MM, EM LATAO CROMADO, DUAS DESCIDAS, PARA PROTECAO DE EDIFICACOES CONTRA DESCARGAS ATMOSFERICAS                                                                                                                                                                                                                                                                                                                                                                              </v>
          </cell>
          <cell r="C3189" t="str">
            <v xml:space="preserve">UN    </v>
          </cell>
          <cell r="D3189">
            <v>132.36000000000001</v>
          </cell>
        </row>
        <row r="3190">
          <cell r="A3190">
            <v>39438</v>
          </cell>
          <cell r="B3190" t="str">
            <v xml:space="preserve">PARAFUSO CABECA TROMBETA E PONTA AGULHA (GN55), COMPRIMENTO 55 MM, EM ACO FOSFATIZADO, PARA FIXAR CHAPA DE GESSO EM PERFIL DRYWALL METALICO MAXIMO 0,7 MM                                                                                                                                                                                                                                                                                                                                                 </v>
          </cell>
          <cell r="C3190" t="str">
            <v xml:space="preserve">UN    </v>
          </cell>
          <cell r="D3190">
            <v>0.21</v>
          </cell>
        </row>
        <row r="3191">
          <cell r="A3191">
            <v>11963</v>
          </cell>
          <cell r="B3191" t="str">
            <v xml:space="preserve">PARAFUSO DE ACO TIPO CHUMBADOR PARABOLT, DIAMETRO 1/2", COMPRIMENTO 75 MM                                                                                                                                                                                                                                                                                                                                                                                                                                 </v>
          </cell>
          <cell r="C3191" t="str">
            <v xml:space="preserve">UN    </v>
          </cell>
          <cell r="D3191">
            <v>7.69</v>
          </cell>
        </row>
        <row r="3192">
          <cell r="A3192">
            <v>11964</v>
          </cell>
          <cell r="B3192" t="str">
            <v xml:space="preserve">PARAFUSO DE ACO TIPO CHUMBADOR PARABOLT, DIAMETRO 3/8", COMPRIMENTO 75 MM                                                                                                                                                                                                                                                                                                                                                                                                                                 </v>
          </cell>
          <cell r="C3192" t="str">
            <v xml:space="preserve">UN    </v>
          </cell>
          <cell r="D3192">
            <v>1.94</v>
          </cell>
        </row>
        <row r="3193">
          <cell r="A3193">
            <v>4379</v>
          </cell>
          <cell r="B3193" t="str">
            <v xml:space="preserve">PARAFUSO DE ACO ZINCADO COM ROSCA SOBERBA, CABECA CHATA E FENDA SIMPLES, DIAMETRO 2,5 MM, COMPRIMENTO * 9,5 * MM                                                                                                                                                                                                                                                                                                                                                                                          </v>
          </cell>
          <cell r="C3193" t="str">
            <v xml:space="preserve">UN    </v>
          </cell>
          <cell r="D3193">
            <v>0.04</v>
          </cell>
        </row>
        <row r="3194">
          <cell r="A3194">
            <v>4377</v>
          </cell>
          <cell r="B3194" t="str">
            <v xml:space="preserve">PARAFUSO DE ACO ZINCADO COM ROSCA SOBERBA, CABECA CHATA E FENDA SIMPLES, DIAMETRO 4,2 MM, COMPRIMENTO * 32 * MM                                                                                                                                                                                                                                                                                                                                                                                           </v>
          </cell>
          <cell r="C3194" t="str">
            <v xml:space="preserve">UN    </v>
          </cell>
          <cell r="D3194">
            <v>0.15</v>
          </cell>
        </row>
        <row r="3195">
          <cell r="A3195">
            <v>4356</v>
          </cell>
          <cell r="B3195" t="str">
            <v xml:space="preserve">PARAFUSO DE ACO ZINCADO COM ROSCA SOBERBA, CABECA CHATA E FENDA SIMPLES, DIAMETRO 4,8 MM, COMPRIMENTO 45 MM                                                                                                                                                                                                                                                                                                                                                                                               </v>
          </cell>
          <cell r="C3195" t="str">
            <v xml:space="preserve">UN    </v>
          </cell>
          <cell r="D3195">
            <v>0.21</v>
          </cell>
        </row>
        <row r="3196">
          <cell r="A3196">
            <v>13246</v>
          </cell>
          <cell r="B3196" t="str">
            <v xml:space="preserve">PARAFUSO DE FERRO POLIDO, SEXTAVADO, COM ROSCA INTEIRA, DIAMETRO 5/16", COMPRIMENTO 3/4", COM PORCA E ARRUELA LISA LEVE                                                                                                                                                                                                                                                                                                                                                                                   </v>
          </cell>
          <cell r="C3196" t="str">
            <v xml:space="preserve">UN    </v>
          </cell>
          <cell r="D3196">
            <v>0.36</v>
          </cell>
        </row>
        <row r="3197">
          <cell r="A3197">
            <v>4346</v>
          </cell>
          <cell r="B3197" t="str">
            <v xml:space="preserve">PARAFUSO DE FERRO POLIDO, SEXTAVADO, COM ROSCA PARCIAL, DIAMETRO 5/8", COMPRIMENTO 6", COM PORCA E ARRUELA DE PRESSAO MEDIA                                                                                                                                                                                                                                                                                                                                                                               </v>
          </cell>
          <cell r="C3197" t="str">
            <v xml:space="preserve">UN    </v>
          </cell>
          <cell r="D3197">
            <v>8.24</v>
          </cell>
        </row>
        <row r="3198">
          <cell r="A3198">
            <v>11955</v>
          </cell>
          <cell r="B3198" t="str">
            <v xml:space="preserve">PARAFUSO DE LATAO COM ACABAMENTO CROMADO PARA FIXAR PECA SANITARIA, INCLUI PORCA CEGA, ARRUELA E BUCHA DE NYLON TAMANHO S-10                                                                                                                                                                                                                                                                                                                                                                              </v>
          </cell>
          <cell r="C3198" t="str">
            <v xml:space="preserve">UN    </v>
          </cell>
          <cell r="D3198">
            <v>3.61</v>
          </cell>
        </row>
        <row r="3199">
          <cell r="A3199">
            <v>11960</v>
          </cell>
          <cell r="B3199" t="str">
            <v xml:space="preserve">PARAFUSO DE LATAO COM ROSCA SOBERBA, CABECA CHATA E FENDA SIMPLES, DIAMETRO 2,5 MM, COMPRIMENTO 12 MM                                                                                                                                                                                                                                                                                                                                                                                                     </v>
          </cell>
          <cell r="C3199" t="str">
            <v xml:space="preserve">UN    </v>
          </cell>
          <cell r="D3199">
            <v>0.12</v>
          </cell>
        </row>
        <row r="3200">
          <cell r="A3200">
            <v>4333</v>
          </cell>
          <cell r="B3200" t="str">
            <v xml:space="preserve">PARAFUSO DE LATAO COM ROSCA SOBERBA, CABECA CHATA E FENDA SIMPLES, DIAMETRO 3,2 MM, COMPRIMENTO 16 MM                                                                                                                                                                                                                                                                                                                                                                                                     </v>
          </cell>
          <cell r="C3200" t="str">
            <v xml:space="preserve">UN    </v>
          </cell>
          <cell r="D3200">
            <v>0.21</v>
          </cell>
        </row>
        <row r="3201">
          <cell r="A3201">
            <v>4358</v>
          </cell>
          <cell r="B3201" t="str">
            <v xml:space="preserve">PARAFUSO DE LATAO COM ROSCA SOBERBA, CABECA CHATA E FENDA SIMPLES, DIAMETRO 4,8 MM, COMPRIMENTO 65 MM                                                                                                                                                                                                                                                                                                                                                                                                     </v>
          </cell>
          <cell r="C3201" t="str">
            <v xml:space="preserve">UN    </v>
          </cell>
          <cell r="D3201">
            <v>1.65</v>
          </cell>
        </row>
        <row r="3202">
          <cell r="A3202">
            <v>39435</v>
          </cell>
          <cell r="B3202" t="str">
            <v xml:space="preserve">PARAFUSO DRY WALL, EM ACO FOSFATIZADO, CABECA TROMBETA E PONTA AGULHA (TA), COMPRIMENTO 25 MM                                                                                                                                                                                                                                                                                                                                                                                                             </v>
          </cell>
          <cell r="C3202" t="str">
            <v xml:space="preserve">UN    </v>
          </cell>
          <cell r="D3202">
            <v>0.08</v>
          </cell>
        </row>
        <row r="3203">
          <cell r="A3203">
            <v>39436</v>
          </cell>
          <cell r="B3203" t="str">
            <v xml:space="preserve">PARAFUSO DRY WALL, EM ACO FOSFATIZADO, CABECA TROMBETA E PONTA AGULHA (TA), COMPRIMENTO 35 MM                                                                                                                                                                                                                                                                                                                                                                                                             </v>
          </cell>
          <cell r="C3203" t="str">
            <v xml:space="preserve">UN    </v>
          </cell>
          <cell r="D3203">
            <v>0.14000000000000001</v>
          </cell>
        </row>
        <row r="3204">
          <cell r="A3204">
            <v>39437</v>
          </cell>
          <cell r="B3204" t="str">
            <v xml:space="preserve">PARAFUSO DRY WALL, EM ACO FOSFATIZADO, CABECA TROMBETA E PONTA AGULHA (TA), COMPRIMENTO 45 MM                                                                                                                                                                                                                                                                                                                                                                                                             </v>
          </cell>
          <cell r="C3204" t="str">
            <v xml:space="preserve">UN    </v>
          </cell>
          <cell r="D3204">
            <v>0.18</v>
          </cell>
        </row>
        <row r="3205">
          <cell r="A3205">
            <v>39439</v>
          </cell>
          <cell r="B3205" t="str">
            <v xml:space="preserve">PARAFUSO DRY WALL, EM ACO FOSFATIZADO, CABECA TROMBETA E PONTA BROCA (TB), COMPRIMENTO 25 MM                                                                                                                                                                                                                                                                                                                                                                                                              </v>
          </cell>
          <cell r="C3205" t="str">
            <v xml:space="preserve">UN    </v>
          </cell>
          <cell r="D3205">
            <v>0.12</v>
          </cell>
        </row>
        <row r="3206">
          <cell r="A3206">
            <v>39440</v>
          </cell>
          <cell r="B3206" t="str">
            <v xml:space="preserve">PARAFUSO DRY WALL, EM ACO FOSFATIZADO, CABECA TROMBETA E PONTA BROCA (TB), COMPRIMENTO 35 MM                                                                                                                                                                                                                                                                                                                                                                                                              </v>
          </cell>
          <cell r="C3206" t="str">
            <v xml:space="preserve">UN    </v>
          </cell>
          <cell r="D3206">
            <v>0.16</v>
          </cell>
        </row>
        <row r="3207">
          <cell r="A3207">
            <v>39441</v>
          </cell>
          <cell r="B3207" t="str">
            <v xml:space="preserve">PARAFUSO DRY WALL, EM ACO FOSFATIZADO, CABECA TROMBETA E PONTA BROCA (TB), COMPRIMENTO 45 MM                                                                                                                                                                                                                                                                                                                                                                                                              </v>
          </cell>
          <cell r="C3207" t="str">
            <v xml:space="preserve">UN    </v>
          </cell>
          <cell r="D3207">
            <v>0.2</v>
          </cell>
        </row>
        <row r="3208">
          <cell r="A3208">
            <v>39442</v>
          </cell>
          <cell r="B3208" t="str">
            <v xml:space="preserve">PARAFUSO DRY WALL, EM ACO ZINCADO, CABECA LENTILHA E PONTA AGULHA (LA), LARGURA 4,2 MM, COMPRIMENTO 13 MM                                                                                                                                                                                                                                                                                                                                                                                                 </v>
          </cell>
          <cell r="C3208" t="str">
            <v xml:space="preserve">UN    </v>
          </cell>
          <cell r="D3208">
            <v>0.15</v>
          </cell>
        </row>
        <row r="3209">
          <cell r="A3209">
            <v>39443</v>
          </cell>
          <cell r="B3209" t="str">
            <v xml:space="preserve">PARAFUSO DRY WALL, EM ACO ZINCADO, CABECA LENTILHA E PONTA BROCA (LB), LARGURA 4,2 MM, COMPRIMENTO 13 MM                                                                                                                                                                                                                                                                                                                                                                                                  </v>
          </cell>
          <cell r="C3209" t="str">
            <v xml:space="preserve">UN    </v>
          </cell>
          <cell r="D3209">
            <v>0.19</v>
          </cell>
        </row>
        <row r="3210">
          <cell r="A3210">
            <v>4329</v>
          </cell>
          <cell r="B3210" t="str">
            <v xml:space="preserve">PARAFUSO EM ACO GALVANIZADO, TIPO MAQUINA, SEXTAVADO, SEM PORCA, DIAMETRO 1/2", COMPRIMENTO 2"                                                                                                                                                                                                                                                                                                                                                                                                            </v>
          </cell>
          <cell r="C3210" t="str">
            <v xml:space="preserve">UN    </v>
          </cell>
          <cell r="D3210">
            <v>1.76</v>
          </cell>
        </row>
        <row r="3211">
          <cell r="A3211">
            <v>4383</v>
          </cell>
          <cell r="B3211" t="str">
            <v xml:space="preserve">PARAFUSO FRANCES METRICO ZINCADO, DIAMETRO 12 MM, COMPRIMENTO 140MM, COM PORCA SEXTAVADA E ARRUELA DE PRESSAO MEDIA                                                                                                                                                                                                                                                                                                                                                                                       </v>
          </cell>
          <cell r="C3211" t="str">
            <v xml:space="preserve">UN    </v>
          </cell>
          <cell r="D3211">
            <v>15.91</v>
          </cell>
        </row>
        <row r="3212">
          <cell r="A3212">
            <v>4344</v>
          </cell>
          <cell r="B3212" t="str">
            <v xml:space="preserve">PARAFUSO FRANCES METRICO ZINCADO, DIAMETRO 12 MM, COMPRIMENTO 150 MM, COM PORCA SEXTAVADA E ARRUELA DE PRESSAO MEDIA                                                                                                                                                                                                                                                                                                                                                                                      </v>
          </cell>
          <cell r="C3212" t="str">
            <v xml:space="preserve">UN    </v>
          </cell>
          <cell r="D3212">
            <v>16.68</v>
          </cell>
        </row>
        <row r="3213">
          <cell r="A3213">
            <v>436</v>
          </cell>
          <cell r="B3213" t="str">
            <v xml:space="preserve">PARAFUSO FRANCES M16 EM ACO GALVANIZADO, COMPRIMENTO = 150 MM, DIAMETRO = 16 MM, CABECA ABAULADA                                                                                                                                                                                                                                                                                                                                                                                                          </v>
          </cell>
          <cell r="C3213" t="str">
            <v xml:space="preserve">UN    </v>
          </cell>
          <cell r="D3213">
            <v>13.25</v>
          </cell>
        </row>
        <row r="3214">
          <cell r="A3214">
            <v>442</v>
          </cell>
          <cell r="B3214" t="str">
            <v xml:space="preserve">PARAFUSO FRANCES M16 EM ACO GALVANIZADO, COMPRIMENTO = 45 MM, DIAMETRO = 16 MM, CABECA ABAULADA                                                                                                                                                                                                                                                                                                                                                                                                           </v>
          </cell>
          <cell r="C3214" t="str">
            <v xml:space="preserve">UN    </v>
          </cell>
          <cell r="D3214">
            <v>7.83</v>
          </cell>
        </row>
        <row r="3215">
          <cell r="A3215">
            <v>11953</v>
          </cell>
          <cell r="B3215" t="str">
            <v xml:space="preserve">PARAFUSO FRANCES ZINCADO, DIAMETRO 1/2'', COMPRIMENTO 2'', COM PORCA E ARRUELA                                                                                                                                                                                                                                                                                                                                                                                                                            </v>
          </cell>
          <cell r="C3215" t="str">
            <v xml:space="preserve">UN    </v>
          </cell>
          <cell r="D3215">
            <v>2.64</v>
          </cell>
        </row>
        <row r="3216">
          <cell r="A3216">
            <v>4335</v>
          </cell>
          <cell r="B3216" t="str">
            <v xml:space="preserve">PARAFUSO FRANCES ZINCADO, DIAMETRO 1/2", COMPRIMENTO 12", COM PORCA E ARRUELA LISA MEDIA                                                                                                                                                                                                                                                                                                                                                                                                                  </v>
          </cell>
          <cell r="C3216" t="str">
            <v xml:space="preserve">UN    </v>
          </cell>
          <cell r="D3216">
            <v>11.2</v>
          </cell>
        </row>
        <row r="3217">
          <cell r="A3217">
            <v>4334</v>
          </cell>
          <cell r="B3217" t="str">
            <v xml:space="preserve">PARAFUSO FRANCES ZINCADO, DIAMETRO 1/2", COMPRIMENTO 15", COM PORCA E ARRUELA LISA MEDIA                                                                                                                                                                                                                                                                                                                                                                                                                  </v>
          </cell>
          <cell r="C3217" t="str">
            <v xml:space="preserve">UN    </v>
          </cell>
          <cell r="D3217">
            <v>15.36</v>
          </cell>
        </row>
        <row r="3218">
          <cell r="A3218">
            <v>4343</v>
          </cell>
          <cell r="B3218" t="str">
            <v xml:space="preserve">PARAFUSO FRANCES ZINCADO, DIAMETRO 1/2", COMPRIMENTO 4", COM PORCA E ARRUELA                                                                                                                                                                                                                                                                                                                                                                                                                              </v>
          </cell>
          <cell r="C3218" t="str">
            <v xml:space="preserve">UN    </v>
          </cell>
          <cell r="D3218">
            <v>3.78</v>
          </cell>
        </row>
        <row r="3219">
          <cell r="A3219">
            <v>430</v>
          </cell>
          <cell r="B3219" t="str">
            <v xml:space="preserve">PARAFUSO M16 EM ACO GALVANIZADO, COMPRIMENTO = 125 MM, DIAMETRO = 16 MM, ROSCA MAQUINA, CABECA QUADRADA                                                                                                                                                                                                                                                                                                                                                                                                   </v>
          </cell>
          <cell r="C3219" t="str">
            <v xml:space="preserve">UN    </v>
          </cell>
          <cell r="D3219">
            <v>11.85</v>
          </cell>
        </row>
        <row r="3220">
          <cell r="A3220">
            <v>441</v>
          </cell>
          <cell r="B3220" t="str">
            <v xml:space="preserve">PARAFUSO M16 EM ACO GALVANIZADO, COMPRIMENTO = 150 MM, DIAMETRO = 16 MM, ROSCA MAQUINA, CABECA QUADRADA                                                                                                                                                                                                                                                                                                                                                                                                   </v>
          </cell>
          <cell r="C3220" t="str">
            <v xml:space="preserve">UN    </v>
          </cell>
          <cell r="D3220">
            <v>13.05</v>
          </cell>
        </row>
        <row r="3221">
          <cell r="A3221">
            <v>431</v>
          </cell>
          <cell r="B3221" t="str">
            <v xml:space="preserve">PARAFUSO M16 EM ACO GALVANIZADO, COMPRIMENTO = 200 MM, DIAMETRO = 16 MM, ROSCA MAQUINA, CABECA QUADRADA                                                                                                                                                                                                                                                                                                                                                                                                   </v>
          </cell>
          <cell r="C3221" t="str">
            <v xml:space="preserve">UN    </v>
          </cell>
          <cell r="D3221">
            <v>15.75</v>
          </cell>
        </row>
        <row r="3222">
          <cell r="A3222">
            <v>432</v>
          </cell>
          <cell r="B3222" t="str">
            <v xml:space="preserve">PARAFUSO M16 EM ACO GALVANIZADO, COMPRIMENTO = 250 MM, DIAMETRO = 16 MM, ROSCA MAQUINA, CABECA QUADRADA                                                                                                                                                                                                                                                                                                                                                                                                   </v>
          </cell>
          <cell r="C3222" t="str">
            <v xml:space="preserve">UN    </v>
          </cell>
          <cell r="D3222">
            <v>17.38</v>
          </cell>
        </row>
        <row r="3223">
          <cell r="A3223">
            <v>429</v>
          </cell>
          <cell r="B3223" t="str">
            <v xml:space="preserve">PARAFUSO M16 EM ACO GALVANIZADO, COMPRIMENTO = 300 MM, DIAMETRO = 16 MM, ROSCA DUPLA                                                                                                                                                                                                                                                                                                                                                                                                                      </v>
          </cell>
          <cell r="C3223" t="str">
            <v xml:space="preserve">UN    </v>
          </cell>
          <cell r="D3223">
            <v>23.43</v>
          </cell>
        </row>
        <row r="3224">
          <cell r="A3224">
            <v>439</v>
          </cell>
          <cell r="B3224" t="str">
            <v xml:space="preserve">PARAFUSO M16 EM ACO GALVANIZADO, COMPRIMENTO = 300 MM, DIAMETRO = 16 MM, ROSCA MAQUINA, CABECA QUADRADA                                                                                                                                                                                                                                                                                                                                                                                                   </v>
          </cell>
          <cell r="C3224" t="str">
            <v xml:space="preserve">UN    </v>
          </cell>
          <cell r="D3224">
            <v>19.97</v>
          </cell>
        </row>
        <row r="3225">
          <cell r="A3225">
            <v>433</v>
          </cell>
          <cell r="B3225" t="str">
            <v xml:space="preserve">PARAFUSO M16 EM ACO GALVANIZADO, COMPRIMENTO = 350 MM, DIAMETRO = 16 MM, ROSCA MAQUINA, CABECA QUADRADA                                                                                                                                                                                                                                                                                                                                                                                                   </v>
          </cell>
          <cell r="C3225" t="str">
            <v xml:space="preserve">UN    </v>
          </cell>
          <cell r="D3225">
            <v>23.31</v>
          </cell>
        </row>
        <row r="3226">
          <cell r="A3226">
            <v>437</v>
          </cell>
          <cell r="B3226" t="str">
            <v xml:space="preserve">PARAFUSO M16 EM ACO GALVANIZADO, COMPRIMENTO = 400 MM, DIAMETRO = 16 MM, ROSCA DUPLA                                                                                                                                                                                                                                                                                                                                                                                                                      </v>
          </cell>
          <cell r="C3226" t="str">
            <v xml:space="preserve">UN    </v>
          </cell>
          <cell r="D3226">
            <v>30.97</v>
          </cell>
        </row>
        <row r="3227">
          <cell r="A3227">
            <v>11790</v>
          </cell>
          <cell r="B3227" t="str">
            <v xml:space="preserve">PARAFUSO M16 EM ACO GALVANIZADO, COMPRIMENTO = 450 MM, DIAMETRO = 16 MM, ROSCA MAQUINA, CABECA QUADRADA                                                                                                                                                                                                                                                                                                                                                                                                   </v>
          </cell>
          <cell r="C3227" t="str">
            <v xml:space="preserve">UN    </v>
          </cell>
          <cell r="D3227">
            <v>35.130000000000003</v>
          </cell>
        </row>
        <row r="3228">
          <cell r="A3228">
            <v>428</v>
          </cell>
          <cell r="B3228" t="str">
            <v xml:space="preserve">PARAFUSO M16 EM ACO GALVANIZADO, COMPRIMENTO = 500 MM, DIAMETRO = 16 MM, ROSCA MAQUINA, COM CABECA SEXTAVADA E PORCA                                                                                                                                                                                                                                                                                                                                                                                      </v>
          </cell>
          <cell r="C3228" t="str">
            <v xml:space="preserve">UN    </v>
          </cell>
          <cell r="D3228">
            <v>38.200000000000003</v>
          </cell>
        </row>
        <row r="3229">
          <cell r="A3229">
            <v>4384</v>
          </cell>
          <cell r="B3229" t="str">
            <v xml:space="preserve">PARAFUSO NIQUELADO COM ACABAMENTO CROMADO PARA FIXAR PECA SANITARIA, INCLUI PORCA CEGA, ARRUELA E BUCHA DE NYLON TAMANHO S-10                                                                                                                                                                                                                                                                                                                                                                             </v>
          </cell>
          <cell r="C3229" t="str">
            <v xml:space="preserve">UN    </v>
          </cell>
          <cell r="D3229">
            <v>18.28</v>
          </cell>
        </row>
        <row r="3230">
          <cell r="A3230">
            <v>4351</v>
          </cell>
          <cell r="B3230" t="str">
            <v xml:space="preserve">PARAFUSO NIQUELADO 3 1/2" COM ACABAMENTO CROMADO PARA FIXAR PECA SANITARIA, INCLUI PORCA CEGA, ARRUELA E BUCHA DE NYLON TAMANHO S-8                                                                                                                                                                                                                                                                                                                                                                       </v>
          </cell>
          <cell r="C3230" t="str">
            <v xml:space="preserve">UN    </v>
          </cell>
          <cell r="D3230">
            <v>13.55</v>
          </cell>
        </row>
        <row r="3231">
          <cell r="A3231">
            <v>11054</v>
          </cell>
          <cell r="B3231" t="str">
            <v xml:space="preserve">PARAFUSO ROSCA SOBERBA ZINCADO CABECA CHATA FENDA SIMPLES 3,2 X 20 MM (3/4 ")                                                                                                                                                                                                                                                                                                                                                                                                                             </v>
          </cell>
          <cell r="C3231" t="str">
            <v xml:space="preserve">UN    </v>
          </cell>
          <cell r="D3231">
            <v>0.03</v>
          </cell>
        </row>
        <row r="3232">
          <cell r="A3232">
            <v>11055</v>
          </cell>
          <cell r="B3232" t="str">
            <v xml:space="preserve">PARAFUSO ROSCA SOBERBA ZINCADO CABECA CHATA FENDA SIMPLES 3,5 X 25 MM (1 ")                                                                                                                                                                                                                                                                                                                                                                                                                               </v>
          </cell>
          <cell r="C3232" t="str">
            <v xml:space="preserve">UN    </v>
          </cell>
          <cell r="D3232">
            <v>0.05</v>
          </cell>
        </row>
        <row r="3233">
          <cell r="A3233">
            <v>11056</v>
          </cell>
          <cell r="B3233" t="str">
            <v xml:space="preserve">PARAFUSO ROSCA SOBERBA ZINCADO CABECA CHATA FENDA SIMPLES 3,8 X 30 MM (1.1/4 ")                                                                                                                                                                                                                                                                                                                                                                                                                           </v>
          </cell>
          <cell r="C3233" t="str">
            <v xml:space="preserve">UN    </v>
          </cell>
          <cell r="D3233">
            <v>0.06</v>
          </cell>
        </row>
        <row r="3234">
          <cell r="A3234">
            <v>11057</v>
          </cell>
          <cell r="B3234" t="str">
            <v xml:space="preserve">PARAFUSO ROSCA SOBERBA ZINCADO CABECA CHATA FENDA SIMPLES 4,8 X 40 MM (1.1/2 ")                                                                                                                                                                                                                                                                                                                                                                                                                           </v>
          </cell>
          <cell r="C3234" t="str">
            <v xml:space="preserve">UN    </v>
          </cell>
          <cell r="D3234">
            <v>0.12</v>
          </cell>
        </row>
        <row r="3235">
          <cell r="A3235">
            <v>11059</v>
          </cell>
          <cell r="B3235" t="str">
            <v xml:space="preserve">PARAFUSO ROSCA SOBERBA ZINCADO CABECA CHATA FENDA SIMPLES 5,5 X 50 MM (2 ")                                                                                                                                                                                                                                                                                                                                                                                                                               </v>
          </cell>
          <cell r="C3235" t="str">
            <v xml:space="preserve">UN    </v>
          </cell>
          <cell r="D3235">
            <v>0.24</v>
          </cell>
        </row>
        <row r="3236">
          <cell r="A3236">
            <v>11058</v>
          </cell>
          <cell r="B3236" t="str">
            <v xml:space="preserve">PARAFUSO ROSCA SOBERBA ZINCADO CABECA CHATA FENDA SIMPLES 5,5 X 65 MM (2.1/2 ")                                                                                                                                                                                                                                                                                                                                                                                                                           </v>
          </cell>
          <cell r="C3236" t="str">
            <v xml:space="preserve">UN    </v>
          </cell>
          <cell r="D3236">
            <v>0.31</v>
          </cell>
        </row>
        <row r="3237">
          <cell r="A3237">
            <v>4380</v>
          </cell>
          <cell r="B3237" t="str">
            <v xml:space="preserve">PARAFUSO ZINCADO ROSCA SOBERBA 5/16 " X 120 MM PARA TELHA FIBROCIMENTO                                                                                                                                                                                                                                                                                                                                                                                                                                    </v>
          </cell>
          <cell r="C3237" t="str">
            <v xml:space="preserve">UN    </v>
          </cell>
          <cell r="D3237">
            <v>1.06</v>
          </cell>
        </row>
        <row r="3238">
          <cell r="A3238">
            <v>4299</v>
          </cell>
          <cell r="B3238" t="str">
            <v xml:space="preserve">PARAFUSO ZINCADO ROSCA SOBERBA, CABECA SEXTAVADA, 5/16 " X 110 MM, PARA FIXACAO DE TELHA EM MADEIRA                                                                                                                                                                                                                                                                                                                                                                                                       </v>
          </cell>
          <cell r="C3238" t="str">
            <v xml:space="preserve">UN    </v>
          </cell>
          <cell r="D3238">
            <v>1</v>
          </cell>
        </row>
        <row r="3239">
          <cell r="A3239">
            <v>4304</v>
          </cell>
          <cell r="B3239" t="str">
            <v xml:space="preserve">PARAFUSO ZINCADO ROSCA SOBERBA, CABECA SEXTAVADA, 5/16 " X 150 MM, PARA FIXACAO DE TELHA EM MADEIRA                                                                                                                                                                                                                                                                                                                                                                                                       </v>
          </cell>
          <cell r="C3239" t="str">
            <v xml:space="preserve">UN    </v>
          </cell>
          <cell r="D3239">
            <v>1.36</v>
          </cell>
        </row>
        <row r="3240">
          <cell r="A3240">
            <v>4305</v>
          </cell>
          <cell r="B3240" t="str">
            <v xml:space="preserve">PARAFUSO ZINCADO ROSCA SOBERBA, CABECA SEXTAVADA, 5/16 " X 180 MM, PARA FIXACAO DE TELHA EM MADEIRA                                                                                                                                                                                                                                                                                                                                                                                                       </v>
          </cell>
          <cell r="C3240" t="str">
            <v xml:space="preserve">UN    </v>
          </cell>
          <cell r="D3240">
            <v>1.58</v>
          </cell>
        </row>
        <row r="3241">
          <cell r="A3241">
            <v>4306</v>
          </cell>
          <cell r="B3241" t="str">
            <v xml:space="preserve">PARAFUSO ZINCADO ROSCA SOBERBA, CABECA SEXTAVADA, 5/16 " X 200 MM, PARA FIXACAO DE TELHA EM MADEIRA                                                                                                                                                                                                                                                                                                                                                                                                       </v>
          </cell>
          <cell r="C3241" t="str">
            <v xml:space="preserve">UN    </v>
          </cell>
          <cell r="D3241">
            <v>1.84</v>
          </cell>
        </row>
        <row r="3242">
          <cell r="A3242">
            <v>4308</v>
          </cell>
          <cell r="B3242" t="str">
            <v xml:space="preserve">PARAFUSO ZINCADO ROSCA SOBERBA, CABECA SEXTAVADA, 5/16 " X 230 MM, PARA FIXACAO DE TELHA EM MADEIRA                                                                                                                                                                                                                                                                                                                                                                                                       </v>
          </cell>
          <cell r="C3242" t="str">
            <v xml:space="preserve">UN    </v>
          </cell>
          <cell r="D3242">
            <v>3.8</v>
          </cell>
        </row>
        <row r="3243">
          <cell r="A3243">
            <v>4302</v>
          </cell>
          <cell r="B3243" t="str">
            <v xml:space="preserve">PARAFUSO ZINCADO ROSCA SOBERBA, CABECA SEXTAVADA, 5/16 " X 250 MM, PARA FIXACAO DE TELHA EM MADEIRA                                                                                                                                                                                                                                                                                                                                                                                                       </v>
          </cell>
          <cell r="C3243" t="str">
            <v xml:space="preserve">UN    </v>
          </cell>
          <cell r="D3243">
            <v>2.85</v>
          </cell>
        </row>
        <row r="3244">
          <cell r="A3244">
            <v>4300</v>
          </cell>
          <cell r="B3244" t="str">
            <v xml:space="preserve">PARAFUSO ZINCADO ROSCA SOBERBA, CABECA SEXTAVADA, 5/16 " X 50 MM, PARA FIXACAO DE TELHA EM MADEIRA                                                                                                                                                                                                                                                                                                                                                                                                        </v>
          </cell>
          <cell r="C3244" t="str">
            <v xml:space="preserve">UN    </v>
          </cell>
          <cell r="D3244">
            <v>0.68</v>
          </cell>
        </row>
        <row r="3245">
          <cell r="A3245">
            <v>4301</v>
          </cell>
          <cell r="B3245" t="str">
            <v xml:space="preserve">PARAFUSO ZINCADO ROSCA SOBERBA, CABECA SEXTAVADA, 5/16 " X 85 MM, PARA FIXACAO DE TELHA EM MADEIRA                                                                                                                                                                                                                                                                                                                                                                                                        </v>
          </cell>
          <cell r="C3245" t="str">
            <v xml:space="preserve">UN    </v>
          </cell>
          <cell r="D3245">
            <v>0.83</v>
          </cell>
        </row>
        <row r="3246">
          <cell r="A3246">
            <v>4320</v>
          </cell>
          <cell r="B3246" t="str">
            <v xml:space="preserve">PARAFUSO ZINCADO 5/16 " X 250 MM PARA FIXACAO DE TELHA DE FIBROCIMENTO CANALETE 49, INCLUI BUCHA NYLON S-10                                                                                                                                                                                                                                                                                                                                                                                               </v>
          </cell>
          <cell r="C3246" t="str">
            <v xml:space="preserve">UN    </v>
          </cell>
          <cell r="D3246">
            <v>2.52</v>
          </cell>
        </row>
        <row r="3247">
          <cell r="A3247">
            <v>4318</v>
          </cell>
          <cell r="B3247" t="str">
            <v xml:space="preserve">PARAFUSO ZINCADO 5/16 " X 85 MM PARA FIXACAO DE TELHA DE FIBROCIMENTO CANALETE 90, INCLUI BUCHA NYLON S-10                                                                                                                                                                                                                                                                                                                                                                                                </v>
          </cell>
          <cell r="C3247" t="str">
            <v xml:space="preserve">UN    </v>
          </cell>
          <cell r="D3247">
            <v>1.23</v>
          </cell>
        </row>
        <row r="3248">
          <cell r="A3248">
            <v>40547</v>
          </cell>
          <cell r="B3248" t="str">
            <v xml:space="preserve">PARAFUSO ZINCADO, AUTOBROCANTE, FLANGEADO, 4,2 MM X 19 MM                                                                                                                                                                                                                                                                                                                                                                                                                                                 </v>
          </cell>
          <cell r="C3248" t="str">
            <v xml:space="preserve">CENTO </v>
          </cell>
          <cell r="D3248">
            <v>22.22</v>
          </cell>
        </row>
        <row r="3249">
          <cell r="A3249">
            <v>11962</v>
          </cell>
          <cell r="B3249" t="str">
            <v xml:space="preserve">PARAFUSO ZINCADO, SEXTAVADO, COM ROSCA INTEIRA, DIAMETRO 1/4", COMPRIMENTO 1/2"                                                                                                                                                                                                                                                                                                                                                                                                                           </v>
          </cell>
          <cell r="C3249" t="str">
            <v xml:space="preserve">UN    </v>
          </cell>
          <cell r="D3249">
            <v>0.18</v>
          </cell>
        </row>
        <row r="3250">
          <cell r="A3250">
            <v>4332</v>
          </cell>
          <cell r="B3250" t="str">
            <v xml:space="preserve">PARAFUSO ZINCADO, SEXTAVADO, COM ROSCA INTEIRA, DIAMETRO 3/8", COMPRIMENTO 2"                                                                                                                                                                                                                                                                                                                                                                                                                             </v>
          </cell>
          <cell r="C3250" t="str">
            <v xml:space="preserve">UN    </v>
          </cell>
          <cell r="D3250">
            <v>0.88</v>
          </cell>
        </row>
        <row r="3251">
          <cell r="A3251">
            <v>4331</v>
          </cell>
          <cell r="B3251" t="str">
            <v xml:space="preserve">PARAFUSO ZINCADO, SEXTAVADO, COM ROSCA INTEIRA, DIAMETRO 5/8", COMPRIMENTO 2 1/4"                                                                                                                                                                                                                                                                                                                                                                                                                         </v>
          </cell>
          <cell r="C3251" t="str">
            <v xml:space="preserve">UN    </v>
          </cell>
          <cell r="D3251">
            <v>3.33</v>
          </cell>
        </row>
        <row r="3252">
          <cell r="A3252">
            <v>4336</v>
          </cell>
          <cell r="B3252" t="str">
            <v xml:space="preserve">PARAFUSO ZINCADO, SEXTAVADO, COM ROSCA INTEIRA, DIAMETRO 5/8", COMPRIMENTO 3", COM PORCA E ARRUELA DE PRESSAO MEDIA                                                                                                                                                                                                                                                                                                                                                                                       </v>
          </cell>
          <cell r="C3252" t="str">
            <v xml:space="preserve">UN    </v>
          </cell>
          <cell r="D3252">
            <v>4.26</v>
          </cell>
        </row>
        <row r="3253">
          <cell r="A3253">
            <v>13294</v>
          </cell>
          <cell r="B3253" t="str">
            <v xml:space="preserve">PARAFUSO ZINCADO, SEXTAVADO, COM ROSCA SOBERBA, DIAMETRO 3/8", COMPRIMENTO 80 MM                                                                                                                                                                                                                                                                                                                                                                                                                          </v>
          </cell>
          <cell r="C3253" t="str">
            <v xml:space="preserve">UN    </v>
          </cell>
          <cell r="D3253">
            <v>1.22</v>
          </cell>
        </row>
        <row r="3254">
          <cell r="A3254">
            <v>11948</v>
          </cell>
          <cell r="B3254" t="str">
            <v xml:space="preserve">PARAFUSO ZINCADO, SEXTAVADO, COM ROSCA SOBERBA, DIAMETRO 5/16", COMPRIMENTO 40 MM                                                                                                                                                                                                                                                                                                                                                                                                                         </v>
          </cell>
          <cell r="C3254" t="str">
            <v xml:space="preserve">UN    </v>
          </cell>
          <cell r="D3254">
            <v>0.55000000000000004</v>
          </cell>
        </row>
        <row r="3255">
          <cell r="A3255">
            <v>4382</v>
          </cell>
          <cell r="B3255" t="str">
            <v xml:space="preserve">PARAFUSO ZINCADO, SEXTAVADO, COM ROSCA SOBERBA, DIAMETRO 5/16", COMPRIMENTO 80 MM                                                                                                                                                                                                                                                                                                                                                                                                                         </v>
          </cell>
          <cell r="C3255" t="str">
            <v xml:space="preserve">UN    </v>
          </cell>
          <cell r="D3255">
            <v>0.91</v>
          </cell>
        </row>
        <row r="3256">
          <cell r="A3256">
            <v>4354</v>
          </cell>
          <cell r="B3256" t="str">
            <v xml:space="preserve">PARAFUSO ZINCADO, SEXTAVADO, GRAU 5, ROSCA INTEIRA, DIAMETRO 1 1/2", COMPRIMENTO 4"                                                                                                                                                                                                                                                                                                                                                                                                                       </v>
          </cell>
          <cell r="C3256" t="str">
            <v xml:space="preserve">UN    </v>
          </cell>
          <cell r="D3256">
            <v>38.26</v>
          </cell>
        </row>
        <row r="3257">
          <cell r="A3257">
            <v>40839</v>
          </cell>
          <cell r="B3257" t="str">
            <v xml:space="preserve">PARAFUSO, ASTM A307 - GRAU A, SEXTAVADO, ZINCADO, DIAMETRO 3/8" (9,52 MM), COMPRIMENTO 1 " (25,4 MM)                                                                                                                                                                                                                                                                                                                                                                                                      </v>
          </cell>
          <cell r="C3257" t="str">
            <v xml:space="preserve">CENTO </v>
          </cell>
          <cell r="D3257">
            <v>92.06</v>
          </cell>
        </row>
        <row r="3258">
          <cell r="A3258">
            <v>40552</v>
          </cell>
          <cell r="B3258" t="str">
            <v xml:space="preserve">PARAFUSO, AUTO ATARRACHANTE, CABECA CHATA, FENDA SIMPLES, 1/4" (6,35 MM) X 25 MM                                                                                                                                                                                                                                                                                                                                                                                                                          </v>
          </cell>
          <cell r="C3258" t="str">
            <v xml:space="preserve">CENTO </v>
          </cell>
          <cell r="D3258">
            <v>38.090000000000003</v>
          </cell>
        </row>
        <row r="3259">
          <cell r="A3259">
            <v>40549</v>
          </cell>
          <cell r="B3259" t="str">
            <v xml:space="preserve">PARAFUSO, COMUM, ASTM A307, SEXTAVADO, DIAMETRO 1/2" (12,7 MM), COMPRIMENTO 1" (25,4 MM)                                                                                                                                                                                                                                                                                                                                                                                                                  </v>
          </cell>
          <cell r="C3259" t="str">
            <v xml:space="preserve">CENTO </v>
          </cell>
          <cell r="D3259">
            <v>150.79</v>
          </cell>
        </row>
        <row r="3260">
          <cell r="A3260">
            <v>4385</v>
          </cell>
          <cell r="B3260" t="str">
            <v xml:space="preserve">PARALELEPIPEDO GRANITICO OU BASALTICO, PARA PAVIMENTACAO, SEM FRETE (VARIACAO REGIONAL DE PECAS POR M2)                                                                                                                                                                                                                                                                                                                                                                                                   </v>
          </cell>
          <cell r="C3260" t="str">
            <v xml:space="preserve">MIL   </v>
          </cell>
          <cell r="D3260">
            <v>1799.3</v>
          </cell>
        </row>
        <row r="3261">
          <cell r="A3261">
            <v>20078</v>
          </cell>
          <cell r="B3261" t="str">
            <v xml:space="preserve">PASTA LUBRIFICANTE PARA TUBOS E CONEXOES COM JUNTA ELASTICA, EMBALAGEM DE *400* GR (USO EM PVC, ACO, POLIETILENO E OUTROS)                                                                                                                                                                                                                                                                                                                                                                                </v>
          </cell>
          <cell r="C3261" t="str">
            <v xml:space="preserve">UN    </v>
          </cell>
          <cell r="D3261">
            <v>30.74</v>
          </cell>
        </row>
        <row r="3262">
          <cell r="A3262">
            <v>39897</v>
          </cell>
          <cell r="B3262" t="str">
            <v xml:space="preserve">PASTA PARA SOLDA DE TUBOS E CONEXOES DE COBRE (EMBALAGEM COM 250 G)                                                                                                                                                                                                                                                                                                                                                                                                                                       </v>
          </cell>
          <cell r="C3262" t="str">
            <v xml:space="preserve">UN    </v>
          </cell>
          <cell r="D3262">
            <v>50.23</v>
          </cell>
        </row>
        <row r="3263">
          <cell r="A3263">
            <v>118</v>
          </cell>
          <cell r="B3263" t="str">
            <v xml:space="preserve">PASTA VEDA JUNTAS/ROSCA, EMBALAGEM DE *500* G, PARA INSTALACOES DE AGUA, GAS E OUTROS                                                                                                                                                                                                                                                                                                                                                                                                                     </v>
          </cell>
          <cell r="C3263" t="str">
            <v xml:space="preserve">UN    </v>
          </cell>
          <cell r="D3263">
            <v>64.989999999999995</v>
          </cell>
        </row>
        <row r="3264">
          <cell r="A3264">
            <v>4396</v>
          </cell>
          <cell r="B3264" t="str">
            <v xml:space="preserve">PASTILHA CERAMICA/PORCELANA, REVEST INT/EXT E  PISCINA, CORES BRANCA OU FRIAS, SOLIDAS, SEM MESCLAGEM/MISTURA, ACABAMENTO LISO *2,5 X 2,5* CM                                                                                                                                                                                                                                                                                                                                                             </v>
          </cell>
          <cell r="C3264" t="str">
            <v xml:space="preserve">M2    </v>
          </cell>
          <cell r="D3264">
            <v>272.56</v>
          </cell>
        </row>
        <row r="3265">
          <cell r="A3265">
            <v>36881</v>
          </cell>
          <cell r="B3265" t="str">
            <v xml:space="preserve">PASTILHA CERAMICA/PORCELANA, REVEST INT/EXT E  PISCINA, CORES BRANCA OU FRIAS, SOLIDAS, SEM MESCLAGEM/MISTURA, ACABAMENTO LISO *5 X 5* CM                                                                                                                                                                                                                                                                                                                                                                 </v>
          </cell>
          <cell r="C3265" t="str">
            <v xml:space="preserve">M2    </v>
          </cell>
          <cell r="D3265">
            <v>175.54</v>
          </cell>
        </row>
        <row r="3266">
          <cell r="A3266">
            <v>4397</v>
          </cell>
          <cell r="B3266" t="str">
            <v xml:space="preserve">PASTILHA CERAMICA/PORCELANA, REVEST INT/EXT E  PISCINA, CORES LISAS/SOLIDAS, QUENTES, SEM MESCLAGEM/MISTURA, *2,5 X 2,5* CM                                                                                                                                                                                                                                                                                                                                                                               </v>
          </cell>
          <cell r="C3266" t="str">
            <v xml:space="preserve">M2    </v>
          </cell>
          <cell r="D3266">
            <v>296.48</v>
          </cell>
        </row>
        <row r="3267">
          <cell r="A3267">
            <v>36882</v>
          </cell>
          <cell r="B3267" t="str">
            <v xml:space="preserve">PASTILHA CERAMICA/PORCELANA, REVEST INT/EXT E  PISCINA, CORES LISAS/SOLIDAS, QUENTES, SEM MESCLAGEM/MISTURA, *5 X 5* CM                                                                                                                                                                                                                                                                                                                                                                                   </v>
          </cell>
          <cell r="C3267" t="str">
            <v xml:space="preserve">M2    </v>
          </cell>
          <cell r="D3267">
            <v>209.9</v>
          </cell>
        </row>
        <row r="3268">
          <cell r="A3268">
            <v>4751</v>
          </cell>
          <cell r="B3268" t="str">
            <v xml:space="preserve">PASTILHEIRO (HORISTA)                                                                                                                                                                                                                                                                                                                                                                                                                                                                                     </v>
          </cell>
          <cell r="C3268" t="str">
            <v xml:space="preserve">H     </v>
          </cell>
          <cell r="D3268">
            <v>22.11</v>
          </cell>
        </row>
        <row r="3269">
          <cell r="A3269">
            <v>41066</v>
          </cell>
          <cell r="B3269" t="str">
            <v xml:space="preserve">PASTILHEIRO (MENSALISTA)                                                                                                                                                                                                                                                                                                                                                                                                                                                                                  </v>
          </cell>
          <cell r="C3269" t="str">
            <v xml:space="preserve">MES   </v>
          </cell>
          <cell r="D3269">
            <v>3869.33</v>
          </cell>
        </row>
        <row r="3270">
          <cell r="A3270">
            <v>39604</v>
          </cell>
          <cell r="B3270" t="str">
            <v xml:space="preserve">PATCH CORD (CABO DE REDE), CATEGORIA 5 E (CAT 5E) UTP, 24 AWG, 4 PARES, EXTENSAO DE 1,50 M                                                                                                                                                                                                                                                                                                                                                                                                                </v>
          </cell>
          <cell r="C3270" t="str">
            <v xml:space="preserve">UN    </v>
          </cell>
          <cell r="D3270">
            <v>13.56</v>
          </cell>
        </row>
        <row r="3271">
          <cell r="A3271">
            <v>39605</v>
          </cell>
          <cell r="B3271" t="str">
            <v xml:space="preserve">PATCH CORD (CABO DE REDE), CATEGORIA 5 E (CAT 5E) UTP, 24 AWG, 4 PARES, EXTENSAO DE 2,50 M                                                                                                                                                                                                                                                                                                                                                                                                                </v>
          </cell>
          <cell r="C3271" t="str">
            <v xml:space="preserve">UN    </v>
          </cell>
          <cell r="D3271">
            <v>14.73</v>
          </cell>
        </row>
        <row r="3272">
          <cell r="A3272">
            <v>39606</v>
          </cell>
          <cell r="B3272" t="str">
            <v xml:space="preserve">PATCH CORD (CABO DE REDE), CATEGORIA 6 (CAT 6) UTP, 23 AWG, 4 PARES, EXTENSAO DE 1,50 M                                                                                                                                                                                                                                                                                                                                                                                                                   </v>
          </cell>
          <cell r="C3272" t="str">
            <v xml:space="preserve">UN    </v>
          </cell>
          <cell r="D3272">
            <v>25.79</v>
          </cell>
        </row>
        <row r="3273">
          <cell r="A3273">
            <v>39607</v>
          </cell>
          <cell r="B3273" t="str">
            <v xml:space="preserve">PATCH CORD (CABO DE REDE), CATEGORIA 6 (CAT 6) UTP, 23 AWG, 4 PARES, EXTENSAO DE 2,50 M                                                                                                                                                                                                                                                                                                                                                                                                                   </v>
          </cell>
          <cell r="C3273" t="str">
            <v xml:space="preserve">UN    </v>
          </cell>
          <cell r="D3273">
            <v>34.9</v>
          </cell>
        </row>
        <row r="3274">
          <cell r="A3274">
            <v>39594</v>
          </cell>
          <cell r="B3274" t="str">
            <v xml:space="preserve">PATCH PANEL, 24 PORTAS, CATEGORIA 5E, COM RACKS DE 19" DE LARGURA E 1 U DE ALTURA                                                                                                                                                                                                                                                                                                                                                                                                                         </v>
          </cell>
          <cell r="C3274" t="str">
            <v xml:space="preserve">UN    </v>
          </cell>
          <cell r="D3274">
            <v>367.45</v>
          </cell>
        </row>
        <row r="3275">
          <cell r="A3275">
            <v>39596</v>
          </cell>
          <cell r="B3275" t="str">
            <v xml:space="preserve">PATCH PANEL, 24 PORTAS, CATEGORIA 6, COM RACKS DE 19" DE LARGURA E 1 U DE ALTURA                                                                                                                                                                                                                                                                                                                                                                                                                          </v>
          </cell>
          <cell r="C3275" t="str">
            <v xml:space="preserve">UN    </v>
          </cell>
          <cell r="D3275">
            <v>984.06</v>
          </cell>
        </row>
        <row r="3276">
          <cell r="A3276">
            <v>39595</v>
          </cell>
          <cell r="B3276" t="str">
            <v xml:space="preserve">PATCH PANEL, 48 PORTAS, CATEGORIA 5E, COM RACKS DE 19" DE LARGURA E 2 U DE ALTURA                                                                                                                                                                                                                                                                                                                                                                                                                         </v>
          </cell>
          <cell r="C3276" t="str">
            <v xml:space="preserve">UN    </v>
          </cell>
          <cell r="D3276">
            <v>2211.0500000000002</v>
          </cell>
        </row>
        <row r="3277">
          <cell r="A3277">
            <v>39597</v>
          </cell>
          <cell r="B3277" t="str">
            <v xml:space="preserve">PATCH PANEL, 48 PORTAS, CATEGORIA 6, COM RACKS DE 19" DE LARGURA E 2 U DE ALTURA                                                                                                                                                                                                                                                                                                                                                                                                                          </v>
          </cell>
          <cell r="C3277" t="str">
            <v xml:space="preserve">UN    </v>
          </cell>
          <cell r="D3277">
            <v>3468.33</v>
          </cell>
        </row>
        <row r="3278">
          <cell r="A3278">
            <v>10731</v>
          </cell>
          <cell r="B3278" t="str">
            <v xml:space="preserve">PEDRA ARDOSIA, CINZA, *40 X 40* CM, E= *1 CM                                                                                                                                                                                                                                                                                                                                                                                                                                                              </v>
          </cell>
          <cell r="C3278" t="str">
            <v xml:space="preserve">M2    </v>
          </cell>
          <cell r="D3278">
            <v>40</v>
          </cell>
        </row>
        <row r="3279">
          <cell r="A3279">
            <v>4704</v>
          </cell>
          <cell r="B3279" t="str">
            <v xml:space="preserve">PEDRA ARDOSIA, CINZA, 20  X  40 CM,  E=  *1 CM                                                                                                                                                                                                                                                                                                                                                                                                                                                            </v>
          </cell>
          <cell r="C3279" t="str">
            <v xml:space="preserve">M2    </v>
          </cell>
          <cell r="D3279">
            <v>36.090000000000003</v>
          </cell>
        </row>
        <row r="3280">
          <cell r="A3280">
            <v>10730</v>
          </cell>
          <cell r="B3280" t="str">
            <v xml:space="preserve">PEDRA ARDOSIA, CINZA, 30  X  30,  E= *1 CM                                                                                                                                                                                                                                                                                                                                                                                                                                                                </v>
          </cell>
          <cell r="C3280" t="str">
            <v xml:space="preserve">M2    </v>
          </cell>
          <cell r="D3280">
            <v>38.67</v>
          </cell>
        </row>
        <row r="3281">
          <cell r="A3281">
            <v>4729</v>
          </cell>
          <cell r="B3281" t="str">
            <v xml:space="preserve">PEDRA BRITADA GRADUADA, CLASSIFICADA (POSTO PEDREIRA/FORNECEDOR, SEM FRETE)                                                                                                                                                                                                                                                                                                                                                                                                                               </v>
          </cell>
          <cell r="C3281" t="str">
            <v xml:space="preserve">M3    </v>
          </cell>
          <cell r="D3281">
            <v>66.150000000000006</v>
          </cell>
        </row>
        <row r="3282">
          <cell r="A3282">
            <v>4720</v>
          </cell>
          <cell r="B3282" t="str">
            <v xml:space="preserve">PEDRA BRITADA N. 0, OU PEDRISCO (4,8 A 9,5 MM) POSTO PEDREIRA/FORNECEDOR, SEM FRETE                                                                                                                                                                                                                                                                                                                                                                                                                       </v>
          </cell>
          <cell r="C3282" t="str">
            <v xml:space="preserve">M3    </v>
          </cell>
          <cell r="D3282">
            <v>75.8</v>
          </cell>
        </row>
        <row r="3283">
          <cell r="A3283">
            <v>4721</v>
          </cell>
          <cell r="B3283" t="str">
            <v xml:space="preserve">PEDRA BRITADA N. 1 (9,5 a 19 MM) POSTO PEDREIRA/FORNECEDOR, SEM FRETE                                                                                                                                                                                                                                                                                                                                                                                                                                     </v>
          </cell>
          <cell r="C3283" t="str">
            <v xml:space="preserve">M3    </v>
          </cell>
          <cell r="D3283">
            <v>65.650000000000006</v>
          </cell>
        </row>
        <row r="3284">
          <cell r="A3284">
            <v>4718</v>
          </cell>
          <cell r="B3284" t="str">
            <v xml:space="preserve">PEDRA BRITADA N. 2 (19 A 38 MM) POSTO PEDREIRA/FORNECEDOR, SEM FRETE                                                                                                                                                                                                                                                                                                                                                                                                                                      </v>
          </cell>
          <cell r="C3284" t="str">
            <v xml:space="preserve">M3    </v>
          </cell>
          <cell r="D3284">
            <v>66</v>
          </cell>
        </row>
        <row r="3285">
          <cell r="A3285">
            <v>4722</v>
          </cell>
          <cell r="B3285" t="str">
            <v xml:space="preserve">PEDRA BRITADA N. 3 (38 A 50 MM) POSTO PEDREIRA/FORNECEDOR, SEM FRETE                                                                                                                                                                                                                                                                                                                                                                                                                                      </v>
          </cell>
          <cell r="C3285" t="str">
            <v xml:space="preserve">M3    </v>
          </cell>
          <cell r="D3285">
            <v>62.01</v>
          </cell>
        </row>
        <row r="3286">
          <cell r="A3286">
            <v>4723</v>
          </cell>
          <cell r="B3286" t="str">
            <v xml:space="preserve">PEDRA BRITADA N. 4 (50 A 76 MM) POSTO PEDREIRA/FORNECEDOR, SEM FRETE                                                                                                                                                                                                                                                                                                                                                                                                                                      </v>
          </cell>
          <cell r="C3286" t="str">
            <v xml:space="preserve">M3    </v>
          </cell>
          <cell r="D3286">
            <v>61.48</v>
          </cell>
        </row>
        <row r="3287">
          <cell r="A3287">
            <v>4727</v>
          </cell>
          <cell r="B3287" t="str">
            <v xml:space="preserve">PEDRA BRITADA N. 5 (76 A 100 MM) POSTO PEDREIRA/FORNECEDOR, SEM FRETE                                                                                                                                                                                                                                                                                                                                                                                                                                     </v>
          </cell>
          <cell r="C3287" t="str">
            <v xml:space="preserve">M3    </v>
          </cell>
          <cell r="D3287">
            <v>56.27</v>
          </cell>
        </row>
        <row r="3288">
          <cell r="A3288">
            <v>4748</v>
          </cell>
          <cell r="B3288" t="str">
            <v xml:space="preserve">PEDRA BRITADA OU BICA CORRIDA, NAO CLASSIFICADA (POSTO PEDREIRA/FORNECEDOR, SEM FRETE)                                                                                                                                                                                                                                                                                                                                                                                                                    </v>
          </cell>
          <cell r="C3288" t="str">
            <v xml:space="preserve">M3    </v>
          </cell>
          <cell r="D3288">
            <v>60.64</v>
          </cell>
        </row>
        <row r="3289">
          <cell r="A3289">
            <v>4730</v>
          </cell>
          <cell r="B3289" t="str">
            <v xml:space="preserve">PEDRA DE MAO OU PEDRA RACHAO PARA ARRIMO/FUNDACAO (POSTO PEDREIRA/FORNECEDOR, SEM FRETE)                                                                                                                                                                                                                                                                                                                                                                                                                  </v>
          </cell>
          <cell r="C3289" t="str">
            <v xml:space="preserve">M3    </v>
          </cell>
          <cell r="D3289">
            <v>61.71</v>
          </cell>
        </row>
        <row r="3290">
          <cell r="A3290">
            <v>13186</v>
          </cell>
          <cell r="B3290" t="str">
            <v xml:space="preserve">PEDRA GRANITICA OU BASALTICA IRREGULAR, FAIXA GRANULOMETRICA 100 A 150 MM PARA PAVIMENTACAO OU CALCAMENTO POLIEDRICO, POSTO PEDREIRA / FORNECEDOR (SEM FRETE)                                                                                                                                                                                                                                                                                                                                             </v>
          </cell>
          <cell r="C3290" t="str">
            <v xml:space="preserve">M3    </v>
          </cell>
          <cell r="D3290">
            <v>71.2</v>
          </cell>
        </row>
        <row r="3291">
          <cell r="A3291">
            <v>10737</v>
          </cell>
          <cell r="B3291" t="str">
            <v xml:space="preserve">PEDRA GRANITICA OU BASALTO, CACO, RETALHO, CAVACO, TIPO MIRACEMA, MADEIRA, PADUANA, RACHINHA, SANTA ISABEL OU OUTRAS SIMILARES, E=  *1,0 A *2,0 CM                                                                                                                                                                                                                                                                                                                                                        </v>
          </cell>
          <cell r="C3291" t="str">
            <v xml:space="preserve">M2    </v>
          </cell>
          <cell r="D3291">
            <v>125.7</v>
          </cell>
        </row>
        <row r="3292">
          <cell r="A3292">
            <v>10734</v>
          </cell>
          <cell r="B3292" t="str">
            <v xml:space="preserve">PEDRA GRANITICA, SERRADA, TIPO MIRACEMA, MADEIRA, PADUANA, RACHINHA, SANTA ISABEL OU OUTRAS SIMILARES, *11,5 X  *23 CM, E=  *1,0 A *2,0 CM                                                                                                                                                                                                                                                                                                                                                                </v>
          </cell>
          <cell r="C3292" t="str">
            <v xml:space="preserve">M2    </v>
          </cell>
          <cell r="D3292">
            <v>74.77</v>
          </cell>
        </row>
        <row r="3293">
          <cell r="A3293">
            <v>4708</v>
          </cell>
          <cell r="B3293" t="str">
            <v xml:space="preserve">PEDRA PORTUGUESA  OU PETIT PAVE, BRANCA OU PRETA                                                                                                                                                                                                                                                                                                                                                                                                                                                          </v>
          </cell>
          <cell r="C3293" t="str">
            <v xml:space="preserve">M2    </v>
          </cell>
          <cell r="D3293">
            <v>145.04</v>
          </cell>
        </row>
        <row r="3294">
          <cell r="A3294">
            <v>4712</v>
          </cell>
          <cell r="B3294" t="str">
            <v xml:space="preserve">PEDRA QUARTZITO OU CALCARIO LAMINADO, CACO, TIPO CARIRI, ITACOLOMI, LAGOA SANTA, LUMINARIA, PIRENOPOLIS, SAO TOME OU OUTRAS SIMILARES DA REGIAO, E=  *1,5 A *2,5 CM                                                                                                                                                                                                                                                                                                                                       </v>
          </cell>
          <cell r="C3294" t="str">
            <v xml:space="preserve">M2    </v>
          </cell>
          <cell r="D3294">
            <v>70.91</v>
          </cell>
        </row>
        <row r="3295">
          <cell r="A3295">
            <v>4710</v>
          </cell>
          <cell r="B3295" t="str">
            <v xml:space="preserve">PEDRA QUARTZITO OU CALCARIO LAMINADO, SERRADA, TIPO CARIRI, ITACOLOMI, LAGOA SANTA, LUMINARIA, PIRENOPOLIS, SAO TOME OU OUTRAS SIMILARES DA REGIAO, *20 X *40 CM, E=  *1,5 A *2,5 CM                                                                                                                                                                                                                                                                                                                      </v>
          </cell>
          <cell r="C3295" t="str">
            <v xml:space="preserve">M2    </v>
          </cell>
          <cell r="D3295">
            <v>227.39</v>
          </cell>
        </row>
        <row r="3296">
          <cell r="A3296">
            <v>4746</v>
          </cell>
          <cell r="B3296" t="str">
            <v xml:space="preserve">PEDREGULHO OU PICARRA DE JAZIDA, AO NATURAL, PARA BASE DE PAVIMENTACAO (RETIRADO NA JAZIDA, SEM TRANSPORTE)                                                                                                                                                                                                                                                                                                                                                                                               </v>
          </cell>
          <cell r="C3296" t="str">
            <v xml:space="preserve">M3    </v>
          </cell>
          <cell r="D3296">
            <v>46.09</v>
          </cell>
        </row>
        <row r="3297">
          <cell r="A3297">
            <v>4750</v>
          </cell>
          <cell r="B3297" t="str">
            <v xml:space="preserve">PEDREIRO (HORISTA)                                                                                                                                                                                                                                                                                                                                                                                                                                                                                        </v>
          </cell>
          <cell r="C3297" t="str">
            <v xml:space="preserve">H     </v>
          </cell>
          <cell r="D3297">
            <v>22.11</v>
          </cell>
        </row>
        <row r="3298">
          <cell r="A3298">
            <v>41065</v>
          </cell>
          <cell r="B3298" t="str">
            <v xml:space="preserve">PEDREIRO (MENSALISTA)                                                                                                                                                                                                                                                                                                                                                                                                                                                                                     </v>
          </cell>
          <cell r="C3298" t="str">
            <v xml:space="preserve">MES   </v>
          </cell>
          <cell r="D3298">
            <v>3869.33</v>
          </cell>
        </row>
        <row r="3299">
          <cell r="A3299">
            <v>34747</v>
          </cell>
          <cell r="B3299" t="str">
            <v xml:space="preserve">PEITORIL EM MARMORE, POLIDO, BRANCO COMUM, L= *15* CM, E=  *2,0* CM, COM PINGADEIRA                                                                                                                                                                                                                                                                                                                                                                                                                       </v>
          </cell>
          <cell r="C3299" t="str">
            <v xml:space="preserve">M     </v>
          </cell>
          <cell r="D3299">
            <v>115.81</v>
          </cell>
        </row>
        <row r="3300">
          <cell r="A3300">
            <v>4826</v>
          </cell>
          <cell r="B3300" t="str">
            <v xml:space="preserve">PEITORIL EM MARMORE, POLIDO, BRANCO COMUM, L= *15* CM, E=  *3* CM, CORTE RETO                                                                                                                                                                                                                                                                                                                                                                                                                             </v>
          </cell>
          <cell r="C3300" t="str">
            <v xml:space="preserve">M     </v>
          </cell>
          <cell r="D3300">
            <v>124.52</v>
          </cell>
        </row>
        <row r="3301">
          <cell r="A3301">
            <v>41975</v>
          </cell>
          <cell r="B3301" t="str">
            <v xml:space="preserve">PEITORIL PRE-MOLDADO EM GRANILITE, MARMORITE OU GRANITINA, L = *15* CM                                                                                                                                                                                                                                                                                                                                                                                                                                    </v>
          </cell>
          <cell r="C3301" t="str">
            <v xml:space="preserve">M2    </v>
          </cell>
          <cell r="D3301">
            <v>104.34</v>
          </cell>
        </row>
        <row r="3302">
          <cell r="A3302">
            <v>4825</v>
          </cell>
          <cell r="B3302" t="str">
            <v xml:space="preserve">PEITORIL/ SOLEIRA EM MARMORE, POLIDO, BRANCO COMUM, L= *25* CM, E=  *3* CM, CORTE RETO                                                                                                                                                                                                                                                                                                                                                                                                                    </v>
          </cell>
          <cell r="C3302" t="str">
            <v xml:space="preserve">M     </v>
          </cell>
          <cell r="D3302">
            <v>172.36</v>
          </cell>
        </row>
        <row r="3303">
          <cell r="A3303">
            <v>34744</v>
          </cell>
          <cell r="B3303" t="str">
            <v xml:space="preserve">PELICULA REFLETIVA, GT 7 ANOS PARA SINALIZACAO VERTICAL                                                                                                                                                                                                                                                                                                                                                                                                                                                   </v>
          </cell>
          <cell r="C3303" t="str">
            <v xml:space="preserve">M2    </v>
          </cell>
          <cell r="D3303">
            <v>23.25</v>
          </cell>
        </row>
        <row r="3304">
          <cell r="A3304">
            <v>39430</v>
          </cell>
          <cell r="B3304" t="str">
            <v xml:space="preserve">PENDURAL OU PRESILHA REGULADORA, EM ACO GALVANIZADO, COM CORPO, MOLA E REBITE, PARA PERFIL TIPO CANALETA DE ESTRUTURA EM FORROS DRYWALL                                                                                                                                                                                                                                                                                                                                                                   </v>
          </cell>
          <cell r="C3304" t="str">
            <v xml:space="preserve">UN    </v>
          </cell>
          <cell r="D3304">
            <v>2.11</v>
          </cell>
        </row>
        <row r="3305">
          <cell r="A3305">
            <v>39573</v>
          </cell>
          <cell r="B3305" t="str">
            <v xml:space="preserve">PENDURAL OU REGULADOR, COM MOLA, EM ACO GALVANIZADO, PARA PERFIL TIPO T CLICADO DE FORROS REMOVIVEL                                                                                                                                                                                                                                                                                                                                                                                                       </v>
          </cell>
          <cell r="C3305" t="str">
            <v xml:space="preserve">UN    </v>
          </cell>
          <cell r="D3305">
            <v>2.08</v>
          </cell>
        </row>
        <row r="3306">
          <cell r="A3306">
            <v>38410</v>
          </cell>
          <cell r="B3306" t="str">
            <v xml:space="preserve">PENEIRA ROTATIVA COM MOTOR ELETRICO TRIFASICO DE 2 CV, CILINDRO DE 1 M X 0,60 M, COM FUROS DE 3,17 MM                                                                                                                                                                                                                                                                                                                                                                                                     </v>
          </cell>
          <cell r="C3306" t="str">
            <v xml:space="preserve">UN    </v>
          </cell>
          <cell r="D3306">
            <v>14232.61</v>
          </cell>
        </row>
        <row r="3307">
          <cell r="A3307">
            <v>4766</v>
          </cell>
          <cell r="B3307" t="str">
            <v xml:space="preserve">PERFIL "I" DE ACO LAMINADO, ABAS INCLINADAS, "I" 152 X 22                                                                                                                                                                                                                                                                                                                                                                                                                                                 </v>
          </cell>
          <cell r="C3307" t="str">
            <v xml:space="preserve">KG    </v>
          </cell>
          <cell r="D3307">
            <v>8.59</v>
          </cell>
        </row>
        <row r="3308">
          <cell r="A3308">
            <v>43082</v>
          </cell>
          <cell r="B3308" t="str">
            <v xml:space="preserve">PERFIL "I" OU "W" EM ACO LAMINADO, QUAISQUER DIMENSOES                                                                                                                                                                                                                                                                                                                                                                                                                                                    </v>
          </cell>
          <cell r="C3308" t="str">
            <v xml:space="preserve">KG    </v>
          </cell>
          <cell r="D3308">
            <v>10</v>
          </cell>
        </row>
        <row r="3309">
          <cell r="A3309">
            <v>43664</v>
          </cell>
          <cell r="B3309" t="str">
            <v xml:space="preserve">PERFIL "I", EM ACO LAMINADO, ABAS INCLINADAS, E = 11,2 MM, H = 203,2 MM, L = 105,9 MM (34,3 KG/M)                                                                                                                                                                                                                                                                                                                                                                                                         </v>
          </cell>
          <cell r="C3309" t="str">
            <v xml:space="preserve">KG    </v>
          </cell>
          <cell r="D3309">
            <v>9.17</v>
          </cell>
        </row>
        <row r="3310">
          <cell r="A3310">
            <v>43663</v>
          </cell>
          <cell r="B3310" t="str">
            <v xml:space="preserve">PERFIL "I", EM ACO LAMINADO, ABAS INCLINADAS, E = 6,43 MM, H = 101,6 MM, L = 69,2 MM (12,6 KG/M)                                                                                                                                                                                                                                                                                                                                                                                                          </v>
          </cell>
          <cell r="C3310" t="str">
            <v xml:space="preserve">KG    </v>
          </cell>
          <cell r="D3310">
            <v>9.1199999999999992</v>
          </cell>
        </row>
        <row r="3311">
          <cell r="A3311">
            <v>43083</v>
          </cell>
          <cell r="B3311" t="str">
            <v xml:space="preserve">PERFIL "U" ENRIJECIDO, EM CHAPA DOBRADA DE ACO LAMINADO, E = 3,75 MM, H = 200 MM, L = 75 MM (9,94 KG/M)                                                                                                                                                                                                                                                                                                                                                                                                   </v>
          </cell>
          <cell r="C3311" t="str">
            <v xml:space="preserve">KG    </v>
          </cell>
          <cell r="D3311">
            <v>8.66</v>
          </cell>
        </row>
        <row r="3312">
          <cell r="A3312">
            <v>40535</v>
          </cell>
          <cell r="B3312" t="str">
            <v xml:space="preserve">PERFIL "U" SIMPLES, EM CHAPA DOBRADA DE ACO LAMINADO, E = 2,65 MM, H = 75 MM, L = 40 MM (3,04 KG/M)                                                                                                                                                                                                                                                                                                                                                                                                       </v>
          </cell>
          <cell r="C3312" t="str">
            <v xml:space="preserve">KG    </v>
          </cell>
          <cell r="D3312">
            <v>8.66</v>
          </cell>
        </row>
        <row r="3313">
          <cell r="A3313">
            <v>40598</v>
          </cell>
          <cell r="B3313" t="str">
            <v xml:space="preserve">PERFIL "U" SIMPLES, EM CHAPA DOBRADA DE ACO LAMINADO, E = 3 MM, H = 125 MM, L = 50 MM (5,07 KG/M)                                                                                                                                                                                                                                                                                                                                                                                                         </v>
          </cell>
          <cell r="C3313" t="str">
            <v xml:space="preserve">KG    </v>
          </cell>
          <cell r="D3313">
            <v>8.4499999999999993</v>
          </cell>
        </row>
        <row r="3314">
          <cell r="A3314">
            <v>43692</v>
          </cell>
          <cell r="B3314" t="str">
            <v xml:space="preserve">PERFIL "U" SIMPLES, EM CHAPA DOBRADA DE ACO LAMINADO, E = 3 MM, H = 200 MM, L = 50 MM (6,83 KG/M)                                                                                                                                                                                                                                                                                                                                                                                                         </v>
          </cell>
          <cell r="C3314" t="str">
            <v xml:space="preserve">KG    </v>
          </cell>
          <cell r="D3314">
            <v>9.1199999999999992</v>
          </cell>
        </row>
        <row r="3315">
          <cell r="A3315">
            <v>43665</v>
          </cell>
          <cell r="B3315" t="str">
            <v xml:space="preserve">PERFIL "U" SIMPLES, EM CHAPA DOBRADA DE ACO LAMINADO, E = 4,75 MM, H = 100 MM, L = 75 MM (8,74 KG/M)                                                                                                                                                                                                                                                                                                                                                                                                      </v>
          </cell>
          <cell r="C3315" t="str">
            <v xml:space="preserve">KG    </v>
          </cell>
          <cell r="D3315">
            <v>8.59</v>
          </cell>
        </row>
        <row r="3316">
          <cell r="A3316">
            <v>10966</v>
          </cell>
          <cell r="B3316" t="str">
            <v xml:space="preserve">PERFIL "U" SIMPLES, EM CHAPA DOBRADA DE ACO LAMINADO, E = 8 MM, H = 150 MM, L = 75 MM (16,97 KG/M)                                                                                                                                                                                                                                                                                                                                                                                                        </v>
          </cell>
          <cell r="C3316" t="str">
            <v xml:space="preserve">KG    </v>
          </cell>
          <cell r="D3316">
            <v>9.1199999999999992</v>
          </cell>
        </row>
        <row r="3317">
          <cell r="A3317">
            <v>41594</v>
          </cell>
          <cell r="B3317" t="str">
            <v xml:space="preserve">PERFIL "W", TIPO H, EM ACO LAMINADO, ABAS PARALELAS, E = 6,2 MM, H = 200 MM, L = 165 MM (35,9 KG/M)                                                                                                                                                                                                                                                                                                                                                                                                       </v>
          </cell>
          <cell r="C3317" t="str">
            <v xml:space="preserve">KG    </v>
          </cell>
          <cell r="D3317">
            <v>11.08</v>
          </cell>
        </row>
        <row r="3318">
          <cell r="A3318">
            <v>41596</v>
          </cell>
          <cell r="B3318" t="str">
            <v xml:space="preserve">PERFIL "W", TIPO HP, EM ACO LAMINADO, ABAS PARALELAS, E = 10,5 MM, H = 246 MM, L = 256 MM (62 KG/M)                                                                                                                                                                                                                                                                                                                                                                                                       </v>
          </cell>
          <cell r="C3318" t="str">
            <v xml:space="preserve">KG    </v>
          </cell>
          <cell r="D3318">
            <v>10.9</v>
          </cell>
        </row>
        <row r="3319">
          <cell r="A3319">
            <v>41598</v>
          </cell>
          <cell r="B3319" t="str">
            <v xml:space="preserve">PERFIL "W", TIPO HP, EM ACO LAMINADO, ABAS PARALELAS, E = 11 MM, H = 299 MM, L = 306 MM (79 KG/M)                                                                                                                                                                                                                                                                                                                                                                                                         </v>
          </cell>
          <cell r="C3319" t="str">
            <v xml:space="preserve">KG    </v>
          </cell>
          <cell r="D3319">
            <v>10.9</v>
          </cell>
        </row>
        <row r="3320">
          <cell r="A3320">
            <v>39427</v>
          </cell>
          <cell r="B3320" t="str">
            <v xml:space="preserve">PERFIL CANALETA, FORMATO C, EM ACO ZINCADO, PARA ESTRUTURA FORRO DRYWALL, E = 0,5 MM, *46 X 18* (L X H), COMPRIMENTO 3 M                                                                                                                                                                                                                                                                                                                                                                                  </v>
          </cell>
          <cell r="C3320" t="str">
            <v xml:space="preserve">M     </v>
          </cell>
          <cell r="D3320">
            <v>5.61</v>
          </cell>
        </row>
        <row r="3321">
          <cell r="A3321">
            <v>39424</v>
          </cell>
          <cell r="B3321" t="str">
            <v xml:space="preserve">PERFIL CANTONEIRA L, LISA, EM ACO, 25 X 30 MM, E = 0,5 MM, PARA ESTRUTURA DRYWALL                                                                                                                                                                                                                                                                                                                                                                                                                         </v>
          </cell>
          <cell r="C3321" t="str">
            <v xml:space="preserve">M     </v>
          </cell>
          <cell r="D3321">
            <v>3.34</v>
          </cell>
        </row>
        <row r="3322">
          <cell r="A3322">
            <v>39425</v>
          </cell>
          <cell r="B3322" t="str">
            <v xml:space="preserve">PERFIL CANTONEIRA L, PERFURADA, EM ACO, 23 X 23 MM, E = 0,5 MM, PARA ESTRUTURA DRYWALL                                                                                                                                                                                                                                                                                                                                                                                                                    </v>
          </cell>
          <cell r="C3322" t="str">
            <v xml:space="preserve">M     </v>
          </cell>
          <cell r="D3322">
            <v>3.29</v>
          </cell>
        </row>
        <row r="3323">
          <cell r="A3323">
            <v>40664</v>
          </cell>
          <cell r="B3323" t="str">
            <v xml:space="preserve">PERFIL CARTOLA DE ACO GALVANIZADO, *20 X 30 X 10* MM, E =  0,8 MM                                                                                                                                                                                                                                                                                                                                                                                                                                         </v>
          </cell>
          <cell r="C3323" t="str">
            <v xml:space="preserve">KG    </v>
          </cell>
          <cell r="D3323">
            <v>17.77</v>
          </cell>
        </row>
        <row r="3324">
          <cell r="A3324">
            <v>34360</v>
          </cell>
          <cell r="B3324" t="str">
            <v xml:space="preserve">PERFIL DE ALUMINIO ANODIZADO                                                                                                                                                                                                                                                                                                                                                                                                                                                                              </v>
          </cell>
          <cell r="C3324" t="str">
            <v xml:space="preserve">KG    </v>
          </cell>
          <cell r="D3324">
            <v>45.6</v>
          </cell>
        </row>
        <row r="3325">
          <cell r="A3325">
            <v>20259</v>
          </cell>
          <cell r="B3325" t="str">
            <v xml:space="preserve">PERFIL DE BORRACHA EPDM MACICO *12 X 15* MM PARA ESQUADRIAS                                                                                                                                                                                                                                                                                                                                                                                                                                               </v>
          </cell>
          <cell r="C3325" t="str">
            <v xml:space="preserve">M     </v>
          </cell>
          <cell r="D3325">
            <v>12.9</v>
          </cell>
        </row>
        <row r="3326">
          <cell r="A3326">
            <v>14077</v>
          </cell>
          <cell r="B3326" t="str">
            <v xml:space="preserve">PERFIL ELASTOMERICO PRE-FORMADO EM EPMD, PARA JUNTA DE DILATACAO DE PISOS COM POUCA SOLICITACAO, 15 MM DE LARGURA, MOVIMENTACAO DE *11 A 19* MM                                                                                                                                                                                                                                                                                                                                                           </v>
          </cell>
          <cell r="C3326" t="str">
            <v xml:space="preserve">M     </v>
          </cell>
          <cell r="D3326">
            <v>197.44</v>
          </cell>
        </row>
        <row r="3327">
          <cell r="A3327">
            <v>3678</v>
          </cell>
          <cell r="B3327" t="str">
            <v xml:space="preserve">PERFIL ELASTOMERICO PRE-FORMADO EM EPMD, PARA JUNTA DE DILATACAO DE USO GERAL EM MEDIAS SOLICITACOES, 8 MM DE LARGURA, MOVIMENTACAO DE *5 A 11* MM                                                                                                                                                                                                                                                                                                                                                        </v>
          </cell>
          <cell r="C3327" t="str">
            <v xml:space="preserve">M     </v>
          </cell>
          <cell r="D3327">
            <v>89.24</v>
          </cell>
        </row>
        <row r="3328">
          <cell r="A3328">
            <v>585</v>
          </cell>
          <cell r="B3328" t="str">
            <v xml:space="preserve">PERFIL EM ALUMINIO, FORMATO U, ABAS IGUAIS, LARGURA DE 25,4 MM (1"), ESPESSURA DE 2,38 MM (3/32") E PESO LINEAR DE APROXIMADAMENTE 0,460 KG/M                                                                                                                                                                                                                                                                                                                                                             </v>
          </cell>
          <cell r="C3328" t="str">
            <v xml:space="preserve">KG    </v>
          </cell>
          <cell r="D3328">
            <v>36.479999999999997</v>
          </cell>
        </row>
        <row r="3329">
          <cell r="A3329">
            <v>39418</v>
          </cell>
          <cell r="B3329" t="str">
            <v xml:space="preserve">PERFIL GUIA, FORMATO U, EM ACO ZINCADO, PARA ESTRUTURA PAREDE DRYWALL, E = 0,5 MM, 48  X 3000 MM (L X C)                                                                                                                                                                                                                                                                                                                                                                                                  </v>
          </cell>
          <cell r="C3329" t="str">
            <v xml:space="preserve">M     </v>
          </cell>
          <cell r="D3329">
            <v>6.26</v>
          </cell>
        </row>
        <row r="3330">
          <cell r="A3330">
            <v>39419</v>
          </cell>
          <cell r="B3330" t="str">
            <v xml:space="preserve">PERFIL GUIA, FORMATO U, EM ACO ZINCADO, PARA ESTRUTURA PAREDE DRYWALL, E = 0,5 MM, 70 X 3000 MM (L X C)                                                                                                                                                                                                                                                                                                                                                                                                   </v>
          </cell>
          <cell r="C3330" t="str">
            <v xml:space="preserve">M     </v>
          </cell>
          <cell r="D3330">
            <v>7.63</v>
          </cell>
        </row>
        <row r="3331">
          <cell r="A3331">
            <v>39420</v>
          </cell>
          <cell r="B3331" t="str">
            <v xml:space="preserve">PERFIL GUIA, FORMATO U, EM ACO ZINCADO, PARA ESTRUTURA PAREDE DRYWALL, E = 0,5 MM, 90 X 3000 MM (L X C)                                                                                                                                                                                                                                                                                                                                                                                                   </v>
          </cell>
          <cell r="C3331" t="str">
            <v xml:space="preserve">M     </v>
          </cell>
          <cell r="D3331">
            <v>8.42</v>
          </cell>
        </row>
        <row r="3332">
          <cell r="A3332">
            <v>39571</v>
          </cell>
          <cell r="B3332" t="str">
            <v xml:space="preserve">PERFIL LONGARINA (PRINCIPAL), T CLICADO, EM ACO, BRANCO NAS FACES APARENTES, PARA FORRO REMOVIVEL, 24 X 32 X 3750 MM (L X H X C                                                                                                                                                                                                                                                                                                                                                                           </v>
          </cell>
          <cell r="C3332" t="str">
            <v xml:space="preserve">M     </v>
          </cell>
          <cell r="D3332">
            <v>5.09</v>
          </cell>
        </row>
        <row r="3333">
          <cell r="A3333">
            <v>39421</v>
          </cell>
          <cell r="B3333" t="str">
            <v xml:space="preserve">PERFIL MONTANTE, FORMATO C, EM ACO ZINCADO, PARA ESTRUTURA PAREDE DRYWALL, E = 0,5 MM, 48 X 3000 MM (L X C)                                                                                                                                                                                                                                                                                                                                                                                               </v>
          </cell>
          <cell r="C3333" t="str">
            <v xml:space="preserve">M     </v>
          </cell>
          <cell r="D3333">
            <v>7.42</v>
          </cell>
        </row>
        <row r="3334">
          <cell r="A3334">
            <v>39422</v>
          </cell>
          <cell r="B3334" t="str">
            <v xml:space="preserve">PERFIL MONTANTE, FORMATO C, EM ACO ZINCADO, PARA ESTRUTURA PAREDE DRYWALL, E = 0,5 MM, 70 X 3000 MM (L X C)                                                                                                                                                                                                                                                                                                                                                                                               </v>
          </cell>
          <cell r="C3334" t="str">
            <v xml:space="preserve">M     </v>
          </cell>
          <cell r="D3334">
            <v>8.66</v>
          </cell>
        </row>
        <row r="3335">
          <cell r="A3335">
            <v>39423</v>
          </cell>
          <cell r="B3335" t="str">
            <v xml:space="preserve">PERFIL MONTANTE, FORMATO C, EM ACO ZINCADO, PARA ESTRUTURA PAREDE DRYWALL, E = 0,5 MM, 90 X 3000 MM (L X C)                                                                                                                                                                                                                                                                                                                                                                                               </v>
          </cell>
          <cell r="C3335" t="str">
            <v xml:space="preserve">M     </v>
          </cell>
          <cell r="D3335">
            <v>10.050000000000001</v>
          </cell>
        </row>
        <row r="3336">
          <cell r="A3336">
            <v>39426</v>
          </cell>
          <cell r="B3336" t="str">
            <v xml:space="preserve">PERFIL RODAPE DE IMPERMEABILIZACAO, FORMATO L, EM ACO ZINCADO, PARA ESTRUTURA DRYWALL, E = 0,5 MM, 220 X 3000 MM (H X C)                                                                                                                                                                                                                                                                                                                                                                                  </v>
          </cell>
          <cell r="C3336" t="str">
            <v xml:space="preserve">M     </v>
          </cell>
          <cell r="D3336">
            <v>22.6</v>
          </cell>
        </row>
        <row r="3337">
          <cell r="A3337">
            <v>39429</v>
          </cell>
          <cell r="B3337" t="str">
            <v xml:space="preserve">PERFIL TABICA ABERTA, PERFURADA, FORMATO Z, EM ACO GALVANIZADO NATURAL, LARGURA APROXIMADA 40 MM, PARA ESTRUTURA FORRO DRYWALL                                                                                                                                                                                                                                                                                                                                                                            </v>
          </cell>
          <cell r="C3337" t="str">
            <v xml:space="preserve">M     </v>
          </cell>
          <cell r="D3337">
            <v>7.13</v>
          </cell>
        </row>
        <row r="3338">
          <cell r="A3338">
            <v>39428</v>
          </cell>
          <cell r="B3338" t="str">
            <v xml:space="preserve">PERFIL TABICA FECHADA, LISA, FORMATO Z, EM ACO GALVANIZADO NATURAL, LARGURA TOTAL NA HORIZONTAL *40* MM, PARA ESTRUTURA FORRO DRYWALL                                                                                                                                                                                                                                                                                                                                                                     </v>
          </cell>
          <cell r="C3338" t="str">
            <v xml:space="preserve">M     </v>
          </cell>
          <cell r="D3338">
            <v>5.45</v>
          </cell>
        </row>
        <row r="3339">
          <cell r="A3339">
            <v>39572</v>
          </cell>
          <cell r="B3339" t="str">
            <v xml:space="preserve">PERFIL TIPO CANTONEIRA EM L, EM ACO GALVANIZADO, BRANCO, PARA FORRO REMOVIVEL, *23* X 3000 MM (L X C)                                                                                                                                                                                                                                                                                                                                                                                                     </v>
          </cell>
          <cell r="C3339" t="str">
            <v xml:space="preserve">M     </v>
          </cell>
          <cell r="D3339">
            <v>4.71</v>
          </cell>
        </row>
        <row r="3340">
          <cell r="A3340">
            <v>39570</v>
          </cell>
          <cell r="B3340" t="str">
            <v xml:space="preserve">PERFIL TRAVESSA (SECUNDARIO), T CLICADO, EM ACO GALVANIZADO , BRANCO, PARA FORRO REMOVIVEL, 24 X 1250 MM (L X C)                                                                                                                                                                                                                                                                                                                                                                                          </v>
          </cell>
          <cell r="C3340" t="str">
            <v xml:space="preserve">M     </v>
          </cell>
          <cell r="D3340">
            <v>5</v>
          </cell>
        </row>
        <row r="3341">
          <cell r="A3341">
            <v>39569</v>
          </cell>
          <cell r="B3341" t="str">
            <v xml:space="preserve">PERFIL TRAVESSA (SECUNDARIO), T CLICADO, EM ACO GALVANIZADO, BRANCO, PARA FORRO REMOVIVEL, 24 X 625 MM (L X C)                                                                                                                                                                                                                                                                                                                                                                                            </v>
          </cell>
          <cell r="C3341" t="str">
            <v xml:space="preserve">M     </v>
          </cell>
          <cell r="D3341">
            <v>4.9400000000000004</v>
          </cell>
        </row>
        <row r="3342">
          <cell r="A3342">
            <v>11552</v>
          </cell>
          <cell r="B3342" t="str">
            <v xml:space="preserve">PERFIL U DE ABAS IGUAIS, EM ALUMINIO, 1/2" (1,27 X 1,27 CM), PARA PORTA OU JANELA DE CORRER                                                                                                                                                                                                                                                                                                                                                                                                               </v>
          </cell>
          <cell r="C3342" t="str">
            <v xml:space="preserve">M     </v>
          </cell>
          <cell r="D3342">
            <v>7.13</v>
          </cell>
        </row>
        <row r="3343">
          <cell r="A3343">
            <v>39029</v>
          </cell>
          <cell r="B3343" t="str">
            <v xml:space="preserve">PERFILADO PERFURADO DUPLO 38 X 76 MM, CHAPA 22                                                                                                                                                                                                                                                                                                                                                                                                                                                            </v>
          </cell>
          <cell r="C3343" t="str">
            <v xml:space="preserve">M     </v>
          </cell>
          <cell r="D3343">
            <v>15.96</v>
          </cell>
        </row>
        <row r="3344">
          <cell r="A3344">
            <v>39028</v>
          </cell>
          <cell r="B3344" t="str">
            <v xml:space="preserve">PERFILADO PERFURADO SIMPLES 38 X 38 MM, CHAPA 22                                                                                                                                                                                                                                                                                                                                                                                                                                                          </v>
          </cell>
          <cell r="C3344" t="str">
            <v xml:space="preserve">M     </v>
          </cell>
          <cell r="D3344">
            <v>9.2899999999999991</v>
          </cell>
        </row>
        <row r="3345">
          <cell r="A3345">
            <v>39328</v>
          </cell>
          <cell r="B3345" t="str">
            <v xml:space="preserve">PERFILADO PERFURADO 19 X 38 MM, CHAPA 22                                                                                                                                                                                                                                                                                                                                                                                                                                                                  </v>
          </cell>
          <cell r="C3345" t="str">
            <v xml:space="preserve">M     </v>
          </cell>
          <cell r="D3345">
            <v>5.1100000000000003</v>
          </cell>
        </row>
        <row r="3346">
          <cell r="A3346">
            <v>38541</v>
          </cell>
          <cell r="B3346" t="str">
            <v xml:space="preserve">PERFURATRIZ COM TORRE METALICA PARA EXECUCAO DE ESTACA HELICE CONTINUA, PROFUNDIDADE MAXIMA DE 30 M, DIAMETRO MAXIMO DE 800 MM, POTENCIA INSTALADA DE 268 HP, MESA ROTATIVA COM TORQUE MAXIMO DE 170 KNM                                                                                                                                                                                                                                                                                                  </v>
          </cell>
          <cell r="C3346" t="str">
            <v xml:space="preserve">UN    </v>
          </cell>
          <cell r="D3346">
            <v>4171710.49</v>
          </cell>
        </row>
        <row r="3347">
          <cell r="A3347">
            <v>38542</v>
          </cell>
          <cell r="B3347" t="str">
            <v xml:space="preserve">PERFURATRIZ COM TORRE METALICA PARA EXECUCAO DE ESTACA HELICE CONTINUA, PROFUNDIDADE MAXIMA DE 32 M, DIAMETRO MAXIMO DE 1000 MM, POTENCIA INSTALADA DE 350 HP, MESA ROTATIVA COM TORQUE MAXIMO DE 263 KNM                                                                                                                                                                                                                                                                                                 </v>
          </cell>
          <cell r="C3347" t="str">
            <v xml:space="preserve">UN    </v>
          </cell>
          <cell r="D3347">
            <v>6486842.0599999996</v>
          </cell>
        </row>
        <row r="3348">
          <cell r="A3348">
            <v>38543</v>
          </cell>
          <cell r="B3348" t="str">
            <v xml:space="preserve">PERFURATRIZ HIDRAULICA COM TRADO CURTO ACOPLADO, PROFUNDIDADE MAXIMA DE 20 M, DIAMETRO MAXIMO DE 1500 MM, POTENCIA INSTALADA DE 137 HP, MESA ROTATIVA COM TORQUE MAXIMO DE 30 KNM (INCLUI MONTAGEM, NAO INCLUI CAMINHAO)                                                                                                                                                                                                                                                                                  </v>
          </cell>
          <cell r="C3348" t="str">
            <v xml:space="preserve">UN    </v>
          </cell>
          <cell r="D3348">
            <v>1588157.93</v>
          </cell>
        </row>
        <row r="3349">
          <cell r="A3349">
            <v>40406</v>
          </cell>
          <cell r="B3349" t="str">
            <v xml:space="preserve">PERFURATRIZ MANUAL, TORQUE MAXIMO 55 KGF.M, POTENCIA 5 CV, COM DIAMETRO MAXIMO 8 1/2" (INCLUI SUPORTE/CHASSI TIPO MESA)                                                                                                                                                                                                                                                                                                                                                                                   </v>
          </cell>
          <cell r="C3349" t="str">
            <v xml:space="preserve">UN    </v>
          </cell>
          <cell r="D3349">
            <v>68502.98</v>
          </cell>
        </row>
        <row r="3350">
          <cell r="A3350">
            <v>40789</v>
          </cell>
          <cell r="B3350" t="str">
            <v xml:space="preserve">PERFURATRIZ MANUAL, TORQUE MAXIMO 83 N.M, POTENCIA 5 CV, COM DIAMETRO MAXIMO 4" (NAO INCLUI SUPORTE / CHASSI)                                                                                                                                                                                                                                                                                                                                                                                             </v>
          </cell>
          <cell r="C3350" t="str">
            <v xml:space="preserve">UN    </v>
          </cell>
          <cell r="D3350">
            <v>9871.98</v>
          </cell>
        </row>
        <row r="3351">
          <cell r="A3351">
            <v>40791</v>
          </cell>
          <cell r="B3351" t="str">
            <v xml:space="preserve">PERFURATRIZ MANUAL, TORQUE MAXIMO 83 N.M, POTENCIA 5 CV, COM DIAMETRO MAXIMO 4", PARA SOLO GRAMPEADO (INCLUI SUPORTE OU CHASSI TIPO MESA)                                                                                                                                                                                                                                                                                                                                                                 </v>
          </cell>
          <cell r="C3351" t="str">
            <v xml:space="preserve">UN    </v>
          </cell>
          <cell r="D3351">
            <v>30903.599999999999</v>
          </cell>
        </row>
        <row r="3352">
          <cell r="A3352">
            <v>11651</v>
          </cell>
          <cell r="B3352" t="str">
            <v xml:space="preserve">PERFURATRIZ PNEUMATICA MANUAL DE PESO MEDIO, 18KG, COMPRIMENTO DE CURSO DE 6 M, DIAMETRO DO PISTAO DE 5,5 CM                                                                                                                                                                                                                                                                                                                                                                                              </v>
          </cell>
          <cell r="C3352" t="str">
            <v xml:space="preserve">UN    </v>
          </cell>
          <cell r="D3352">
            <v>16901.62</v>
          </cell>
        </row>
        <row r="3353">
          <cell r="A3353">
            <v>40435</v>
          </cell>
          <cell r="B3353" t="str">
            <v xml:space="preserve">PERFURATRIZ SOBRE ESTEIRA, TORQUE MAXIMO DE 600 KGF, POTENCIA ENTRE 50 E 60 HP, DIAMETRO MAXIMO DE 10"                                                                                                                                                                                                                                                                                                                                                                                                    </v>
          </cell>
          <cell r="C3353" t="str">
            <v xml:space="preserve">UN    </v>
          </cell>
          <cell r="D3353">
            <v>871250</v>
          </cell>
        </row>
        <row r="3354">
          <cell r="A3354">
            <v>39012</v>
          </cell>
          <cell r="B3354" t="str">
            <v xml:space="preserve">PERFURATRIZ SOBRE ESTEIRA, TORQUE MAXIMO 600 KGF, PESO MEDIO 1000 KG, POTENCIA 20 HP, DIAMETRO MAXIMO 10"                                                                                                                                                                                                                                                                                                                                                                                                 </v>
          </cell>
          <cell r="C3354" t="str">
            <v xml:space="preserve">UN    </v>
          </cell>
          <cell r="D3354">
            <v>909028.93</v>
          </cell>
        </row>
        <row r="3355">
          <cell r="A3355">
            <v>13617</v>
          </cell>
          <cell r="B3355" t="str">
            <v xml:space="preserve">PICAPE CABINE SIMPLES COM MOTOR 1.6 FLEX, CAMBIO MANUAL, POTENCIA 101/104 CV, 2 PORTAS                                                                                                                                                                                                                                                                                                                                                                                                                    </v>
          </cell>
          <cell r="C3355" t="str">
            <v xml:space="preserve">UN    </v>
          </cell>
          <cell r="D3355">
            <v>100386.9</v>
          </cell>
        </row>
        <row r="3356">
          <cell r="A3356">
            <v>35274</v>
          </cell>
          <cell r="B3356" t="str">
            <v xml:space="preserve">PILAR QUADRADO NAO APARELHADO *10 X 10* CM, EM MACARANDUBA/MASSARANDUBA, ANGELIM OU EQUIVALENTE DA REGIAO - BRUTA                                                                                                                                                                                                                                                                                                                                                                                         </v>
          </cell>
          <cell r="C3356" t="str">
            <v xml:space="preserve">M     </v>
          </cell>
          <cell r="D3356">
            <v>55.53</v>
          </cell>
        </row>
        <row r="3357">
          <cell r="A3357">
            <v>35275</v>
          </cell>
          <cell r="B3357" t="str">
            <v xml:space="preserve">PILAR QUADRADO NAO APARELHADO *15 X 15* CM, EM MACARANDUBA/MASSARANDUBA, ANGELIM OU EQUIVALENTE DA REGIAO - BRUTA                                                                                                                                                                                                                                                                                                                                                                                         </v>
          </cell>
          <cell r="C3357" t="str">
            <v xml:space="preserve">M     </v>
          </cell>
          <cell r="D3357">
            <v>117.86</v>
          </cell>
        </row>
        <row r="3358">
          <cell r="A3358">
            <v>35276</v>
          </cell>
          <cell r="B3358" t="str">
            <v xml:space="preserve">PILAR QUADRADO NAO APARELHADO *20 X 20* CM, EM MACARANDUBA/MASSARANDUBA, ANGELIM OU EQUIVALENTE DA REGIAO - BRUTA                                                                                                                                                                                                                                                                                                                                                                                         </v>
          </cell>
          <cell r="C3358" t="str">
            <v xml:space="preserve">M     </v>
          </cell>
          <cell r="D3358">
            <v>205.08</v>
          </cell>
        </row>
        <row r="3359">
          <cell r="A3359">
            <v>38386</v>
          </cell>
          <cell r="B3359" t="str">
            <v xml:space="preserve">PINCEL CHATO (TRINCHA) CERDAS GRIS 1.1/2 " (38 MM)                                                                                                                                                                                                                                                                                                                                                                                                                                                        </v>
          </cell>
          <cell r="C3359" t="str">
            <v xml:space="preserve">UN    </v>
          </cell>
          <cell r="D3359">
            <v>4.84</v>
          </cell>
        </row>
        <row r="3360">
          <cell r="A3360">
            <v>11091</v>
          </cell>
          <cell r="B3360" t="str">
            <v xml:space="preserve">PINGADEIRA PLASTICA PARA TELHA DE FIBROCIMENTO CANALETE 49/KALHETA OU CANALETE 90/KALHETAO                                                                                                                                                                                                                                                                                                                                                                                                                </v>
          </cell>
          <cell r="C3360" t="str">
            <v xml:space="preserve">UN    </v>
          </cell>
          <cell r="D3360">
            <v>1.22</v>
          </cell>
        </row>
        <row r="3361">
          <cell r="A3361">
            <v>37586</v>
          </cell>
          <cell r="B3361" t="str">
            <v xml:space="preserve">PINO DE ACO COM ARRUELA CONICA, DIAMETRO ARRUELA = *23* MM E COMP HASTE = *27* MM (ACAO INDIRETA)                                                                                                                                                                                                                                                                                                                                                                                                         </v>
          </cell>
          <cell r="C3361" t="str">
            <v xml:space="preserve">CENTO </v>
          </cell>
          <cell r="D3361">
            <v>46.91</v>
          </cell>
        </row>
        <row r="3362">
          <cell r="A3362">
            <v>37395</v>
          </cell>
          <cell r="B3362" t="str">
            <v xml:space="preserve">PINO DE ACO COM FURO, HASTE = 27 MM (ACAO DIRETA)                                                                                                                                                                                                                                                                                                                                                                                                                                                         </v>
          </cell>
          <cell r="C3362" t="str">
            <v xml:space="preserve">CENTO </v>
          </cell>
          <cell r="D3362">
            <v>40.33</v>
          </cell>
        </row>
        <row r="3363">
          <cell r="A3363">
            <v>14147</v>
          </cell>
          <cell r="B3363" t="str">
            <v xml:space="preserve">PINO DE ACO COM ROSCA 1/4 ", COMPRIMENTO DA HASTE = 30 MM E ROSCA = 20 MM (ACAO DIRETA)                                                                                                                                                                                                                                                                                                                                                                                                                   </v>
          </cell>
          <cell r="C3363" t="str">
            <v xml:space="preserve">CENTO </v>
          </cell>
          <cell r="D3363">
            <v>53.5</v>
          </cell>
        </row>
        <row r="3364">
          <cell r="A3364">
            <v>37396</v>
          </cell>
          <cell r="B3364" t="str">
            <v xml:space="preserve">PINO DE ACO LISO 1/4 ", HASTE = *36,5* MM (ACAO DIRETA)                                                                                                                                                                                                                                                                                                                                                                                                                                                   </v>
          </cell>
          <cell r="C3364" t="str">
            <v xml:space="preserve">CENTO </v>
          </cell>
          <cell r="D3364">
            <v>33</v>
          </cell>
        </row>
        <row r="3365">
          <cell r="A3365">
            <v>37397</v>
          </cell>
          <cell r="B3365" t="str">
            <v xml:space="preserve">PINO DE ACO LISO 1/4 ", HASTE = *53* MM (ACAO DIRETA)                                                                                                                                                                                                                                                                                                                                                                                                                                                     </v>
          </cell>
          <cell r="C3365" t="str">
            <v xml:space="preserve">CENTO </v>
          </cell>
          <cell r="D3365">
            <v>34.57</v>
          </cell>
        </row>
        <row r="3366">
          <cell r="A3366">
            <v>43606</v>
          </cell>
          <cell r="B3366" t="str">
            <v xml:space="preserve">PINO GUIA RETO, EM LATAO, CHAPA COM 3 MM DE ESPESSURA E GUIA COM ROLETE DE 9 MM                                                                                                                                                                                                                                                                                                                                                                                                                           </v>
          </cell>
          <cell r="C3366" t="str">
            <v xml:space="preserve">UN    </v>
          </cell>
          <cell r="D3366">
            <v>8.5500000000000007</v>
          </cell>
        </row>
        <row r="3367">
          <cell r="A3367">
            <v>444</v>
          </cell>
          <cell r="B3367" t="str">
            <v xml:space="preserve">PINO ROSCA EXTERNA, EM ACO GALVANIZADO, PARA ISOLADOR DE 15KV, DIAMETRO 25 MM, COMPRIMENTO *290* MM                                                                                                                                                                                                                                                                                                                                                                                                       </v>
          </cell>
          <cell r="C3367" t="str">
            <v xml:space="preserve">UN    </v>
          </cell>
          <cell r="D3367">
            <v>18.8</v>
          </cell>
        </row>
        <row r="3368">
          <cell r="A3368">
            <v>445</v>
          </cell>
          <cell r="B3368" t="str">
            <v xml:space="preserve">PINO ROSCA EXTERNA, EM ACO GALVANIZADO, PARA ISOLADOR DE 25KV, DIAMETRO 35MM, COMPRIMENTO *320* MM                                                                                                                                                                                                                                                                                                                                                                                                        </v>
          </cell>
          <cell r="C3368" t="str">
            <v xml:space="preserve">UN    </v>
          </cell>
          <cell r="D3368">
            <v>25.73</v>
          </cell>
        </row>
        <row r="3369">
          <cell r="A3369">
            <v>4783</v>
          </cell>
          <cell r="B3369" t="str">
            <v xml:space="preserve">PINTOR (HORISTA)                                                                                                                                                                                                                                                                                                                                                                                                                                                                                          </v>
          </cell>
          <cell r="C3369" t="str">
            <v xml:space="preserve">H     </v>
          </cell>
          <cell r="D3369">
            <v>22.11</v>
          </cell>
        </row>
        <row r="3370">
          <cell r="A3370">
            <v>41079</v>
          </cell>
          <cell r="B3370" t="str">
            <v xml:space="preserve">PINTOR (MENSALISTA)                                                                                                                                                                                                                                                                                                                                                                                                                                                                                       </v>
          </cell>
          <cell r="C3370" t="str">
            <v xml:space="preserve">MES   </v>
          </cell>
          <cell r="D3370">
            <v>3869.33</v>
          </cell>
        </row>
        <row r="3371">
          <cell r="A3371">
            <v>12874</v>
          </cell>
          <cell r="B3371" t="str">
            <v xml:space="preserve">PINTOR DE LETREIROS (HORISTA)                                                                                                                                                                                                                                                                                                                                                                                                                                                                             </v>
          </cell>
          <cell r="C3371" t="str">
            <v xml:space="preserve">H     </v>
          </cell>
          <cell r="D3371">
            <v>21.46</v>
          </cell>
        </row>
        <row r="3372">
          <cell r="A3372">
            <v>41082</v>
          </cell>
          <cell r="B3372" t="str">
            <v xml:space="preserve">PINTOR DE LETREIROS (MENSALISTA)                                                                                                                                                                                                                                                                                                                                                                                                                                                                          </v>
          </cell>
          <cell r="C3372" t="str">
            <v xml:space="preserve">MES   </v>
          </cell>
          <cell r="D3372">
            <v>3757.38</v>
          </cell>
        </row>
        <row r="3373">
          <cell r="A3373">
            <v>4785</v>
          </cell>
          <cell r="B3373" t="str">
            <v xml:space="preserve">PINTOR PARA TINTA EPOXI (HORISTA)                                                                                                                                                                                                                                                                                                                                                                                                                                                                         </v>
          </cell>
          <cell r="C3373" t="str">
            <v xml:space="preserve">H     </v>
          </cell>
          <cell r="D3373">
            <v>22.11</v>
          </cell>
        </row>
        <row r="3374">
          <cell r="A3374">
            <v>41081</v>
          </cell>
          <cell r="B3374" t="str">
            <v xml:space="preserve">PINTOR PARA TINTA EPOXI (MENSALISTA)                                                                                                                                                                                                                                                                                                                                                                                                                                                                      </v>
          </cell>
          <cell r="C3374" t="str">
            <v xml:space="preserve">MES   </v>
          </cell>
          <cell r="D3374">
            <v>3869.33</v>
          </cell>
        </row>
        <row r="3375">
          <cell r="A3375">
            <v>4801</v>
          </cell>
          <cell r="B3375" t="str">
            <v xml:space="preserve">PISO DE BORRACHA CANELADO EM PLACAS 50 X 50 CM, E = *3,5* MM, PARA COLA                                                                                                                                                                                                                                                                                                                                                                                                                                   </v>
          </cell>
          <cell r="C3375" t="str">
            <v xml:space="preserve">M2    </v>
          </cell>
          <cell r="D3375">
            <v>78.42</v>
          </cell>
        </row>
        <row r="3376">
          <cell r="A3376">
            <v>4794</v>
          </cell>
          <cell r="B3376" t="str">
            <v xml:space="preserve">PISO DE BORRACHA ESPORTIVO EM PLACAS 50 X 50 CM, E = 15 MM, PARA ARGAMASSA, PRETO                                                                                                                                                                                                                                                                                                                                                                                                                         </v>
          </cell>
          <cell r="C3376" t="str">
            <v xml:space="preserve">M2    </v>
          </cell>
          <cell r="D3376">
            <v>357.17</v>
          </cell>
        </row>
        <row r="3377">
          <cell r="A3377">
            <v>4796</v>
          </cell>
          <cell r="B3377" t="str">
            <v xml:space="preserve">PISO DE BORRACHA FRISADO OU PASTILHADO, PRETO, EM PLACAS 50 X 50 CM, E = 7 MM, PARA ARGAMASSA                                                                                                                                                                                                                                                                                                                                                                                                             </v>
          </cell>
          <cell r="C3377" t="str">
            <v xml:space="preserve">M2    </v>
          </cell>
          <cell r="D3377">
            <v>216.94</v>
          </cell>
        </row>
        <row r="3378">
          <cell r="A3378">
            <v>4800</v>
          </cell>
          <cell r="B3378" t="str">
            <v xml:space="preserve">PISO DE BORRACHA PASTILHADO EM PLACAS 50 X 50 CM, E = *3,5* MM, PARA COLA, PRETO                                                                                                                                                                                                                                                                                                                                                                                                                          </v>
          </cell>
          <cell r="C3378" t="str">
            <v xml:space="preserve">M2    </v>
          </cell>
          <cell r="D3378">
            <v>59.66</v>
          </cell>
        </row>
        <row r="3379">
          <cell r="A3379">
            <v>4795</v>
          </cell>
          <cell r="B3379" t="str">
            <v xml:space="preserve">PISO DE BORRACHA PASTILHADO EM PLACAS 50 X 50 CM, E = 15 MM, PARA ARGAMASSA, PRETO                                                                                                                                                                                                                                                                                                                                                                                                                        </v>
          </cell>
          <cell r="C3379" t="str">
            <v xml:space="preserve">M2    </v>
          </cell>
          <cell r="D3379">
            <v>347.69</v>
          </cell>
        </row>
        <row r="3380">
          <cell r="A3380">
            <v>39694</v>
          </cell>
          <cell r="B3380" t="str">
            <v xml:space="preserve">PISO ELEVADO COM 2 PLACAS DE ACO COM ENCHIMENTO DE CONCRETO CELULAR, INCLUSO BASE/HASTE/CRUZETAS, 60 X 60 CM, H = *28* CM, RESISTENCIA CARGA CONCENTRADA 496 KG (COM COLOCACAO)                                                                                                                                                                                                                                                                                                                           </v>
          </cell>
          <cell r="C3380" t="str">
            <v xml:space="preserve">M2    </v>
          </cell>
          <cell r="D3380">
            <v>549.73</v>
          </cell>
        </row>
        <row r="3381">
          <cell r="A3381">
            <v>1292</v>
          </cell>
          <cell r="B3381" t="str">
            <v xml:space="preserve">PISO EM CERAMICA ESMALTADA EXTRA, COR LISA, PEI MAIOR OU IGUAL A 4, FORMATO MAIOR QUE 2025 CM2                                                                                                                                                                                                                                                                                                                                                                                                            </v>
          </cell>
          <cell r="C3381" t="str">
            <v xml:space="preserve">M2    </v>
          </cell>
          <cell r="D3381">
            <v>60.95</v>
          </cell>
        </row>
        <row r="3382">
          <cell r="A3382">
            <v>1287</v>
          </cell>
          <cell r="B3382" t="str">
            <v xml:space="preserve">PISO EM CERAMICA ESMALTADA EXTRA, COR LISA, PEI MAIOR OU IGUAL A 4, FORMATO MENOR OU IGUAL A 2025 CM2                                                                                                                                                                                                                                                                                                                                                                                                     </v>
          </cell>
          <cell r="C3382" t="str">
            <v xml:space="preserve">M2    </v>
          </cell>
          <cell r="D3382">
            <v>29.9</v>
          </cell>
        </row>
        <row r="3383">
          <cell r="A3383">
            <v>1297</v>
          </cell>
          <cell r="B3383" t="str">
            <v xml:space="preserve">PISO EM CERAMICA ESMALTADA, COMERCIAL (PADRAO POPULAR), COR LISA, PEI MAIOR OU IGUAL A 3, FORMATO MENOR OU IGUAL A 2025 CM2                                                                                                                                                                                                                                                                                                                                                                               </v>
          </cell>
          <cell r="C3383" t="str">
            <v xml:space="preserve">M2    </v>
          </cell>
          <cell r="D3383">
            <v>24.8</v>
          </cell>
        </row>
        <row r="3384">
          <cell r="A3384">
            <v>4786</v>
          </cell>
          <cell r="B3384" t="str">
            <v xml:space="preserve">PISO EM GRANILITE, MARMORITE OU GRANITINA, AGREGADO COR PRETO, CINZA, PALHA OU BRANCO, E=  *8* MM (INCLUSO EXECUCAO)                                                                                                                                                                                                                                                                                                                                                                                      </v>
          </cell>
          <cell r="C3384" t="str">
            <v xml:space="preserve">M2    </v>
          </cell>
          <cell r="D3384">
            <v>120</v>
          </cell>
        </row>
        <row r="3385">
          <cell r="A3385">
            <v>10840</v>
          </cell>
          <cell r="B3385" t="str">
            <v xml:space="preserve">PISO EM GRANITO, POLIDO, TIPO AMENDOA/ AMARELO CAPRI/ AMARELO DOURADO CARIOCA OU OUTROS EQUIVALENTES DA REGIAO, FORMATO MENOR OU IGUAL A 3025 CM2, E=  *2* CM                                                                                                                                                                                                                                                                                                                                             </v>
          </cell>
          <cell r="C3385" t="str">
            <v xml:space="preserve">M2    </v>
          </cell>
          <cell r="D3385">
            <v>465</v>
          </cell>
        </row>
        <row r="3386">
          <cell r="A3386">
            <v>10841</v>
          </cell>
          <cell r="B3386" t="str">
            <v xml:space="preserve">PISO EM GRANITO, POLIDO, TIPO ANDORINHA/ QUARTZ/ CASTELO/ CORUMBA OU OUTROS EQUIVALENTES DA REGIAO, FORMATO MENOR OU IGUAL A 3025 CM2, E=  *2* CM                                                                                                                                                                                                                                                                                                                                                         </v>
          </cell>
          <cell r="C3386" t="str">
            <v xml:space="preserve">M2    </v>
          </cell>
          <cell r="D3386">
            <v>350.94</v>
          </cell>
        </row>
        <row r="3387">
          <cell r="A3387">
            <v>44540</v>
          </cell>
          <cell r="B3387" t="str">
            <v xml:space="preserve">PISO EM GRANITO, POLIDO, TIPO MARFIM, DALLAS, CARAVELAS OU OUTROS EQUIVALENTES DA REGIAO, FORMATO MENOR OU IGUAL A 3025 CM2, E=  *2*CM                                                                                                                                                                                                                                                                                                                                                                    </v>
          </cell>
          <cell r="C3387" t="str">
            <v xml:space="preserve">M2    </v>
          </cell>
          <cell r="D3387">
            <v>448.42</v>
          </cell>
        </row>
        <row r="3388">
          <cell r="A3388">
            <v>10842</v>
          </cell>
          <cell r="B3388" t="str">
            <v xml:space="preserve">PISO EM GRANITO, POLIDO, TIPO PRETO SAO GABRIEL/ TIJUCA OU OUTROS EQUIVALENTES DA REGIAO, FORMATO MENOR OU IGUAL A 3025 CM2, E=  *2* CM                                                                                                                                                                                                                                                                                                                                                                   </v>
          </cell>
          <cell r="C3388" t="str">
            <v xml:space="preserve">M2    </v>
          </cell>
          <cell r="D3388">
            <v>506.91</v>
          </cell>
        </row>
        <row r="3389">
          <cell r="A3389">
            <v>21108</v>
          </cell>
          <cell r="B3389" t="str">
            <v xml:space="preserve">PISO EM PORCELANATO RETIFICADO EXTRA, LISO, MONOCOLOR, ACETINADO OU POLIDO, FORMATO MENOR OU IGUAL A 2025 CM2                                                                                                                                                                                                                                                                                                                                                                                             </v>
          </cell>
          <cell r="C3389" t="str">
            <v xml:space="preserve">M2    </v>
          </cell>
          <cell r="D3389">
            <v>81.23</v>
          </cell>
        </row>
        <row r="3390">
          <cell r="A3390">
            <v>38195</v>
          </cell>
          <cell r="B3390" t="str">
            <v xml:space="preserve">PISO EM PORCELANATO, BORDA RETA, EXTRA, LISO, MONOCOLOR, ACETINADO OU POLIDO, FORMATO MAIOR QUE 2025 CM2                                                                                                                                                                                                                                                                                                                                                                                                  </v>
          </cell>
          <cell r="C3390" t="str">
            <v xml:space="preserve">M2    </v>
          </cell>
          <cell r="D3390">
            <v>95.94</v>
          </cell>
        </row>
        <row r="3391">
          <cell r="A3391">
            <v>38180</v>
          </cell>
          <cell r="B3391" t="str">
            <v xml:space="preserve">PISO EM REGUA VINILICA SEMIFLEXIVEL, ENCAIXE CLICADO, E = 4 MM (SEM COLOCACAO)                                                                                                                                                                                                                                                                                                                                                                                                                            </v>
          </cell>
          <cell r="C3391" t="str">
            <v xml:space="preserve">M2    </v>
          </cell>
          <cell r="D3391">
            <v>174.66</v>
          </cell>
        </row>
        <row r="3392">
          <cell r="A3392">
            <v>40648</v>
          </cell>
          <cell r="B3392" t="str">
            <v xml:space="preserve">PISO EPOXI AUTONIVELANTE, ESPESSURA *4* MM (INCLUSO EXECUCAO)                                                                                                                                                                                                                                                                                                                                                                                                                                             </v>
          </cell>
          <cell r="C3392" t="str">
            <v xml:space="preserve">M2    </v>
          </cell>
          <cell r="D3392">
            <v>230.4</v>
          </cell>
        </row>
        <row r="3393">
          <cell r="A3393">
            <v>40649</v>
          </cell>
          <cell r="B3393" t="str">
            <v xml:space="preserve">PISO EPOXI MULTILAYER, ESPESSURA *2* MM (INCLUSO EXECUCAO)                                                                                                                                                                                                                                                                                                                                                                                                                                                </v>
          </cell>
          <cell r="C3393" t="str">
            <v xml:space="preserve">M2    </v>
          </cell>
          <cell r="D3393">
            <v>134.19999999999999</v>
          </cell>
        </row>
        <row r="3394">
          <cell r="A3394">
            <v>40650</v>
          </cell>
          <cell r="B3394" t="str">
            <v xml:space="preserve">PISO FULGET (GRANITO LAVADO) EM PLACAS DE *40 X 40* CM, E = 2,0 CM (SEM COLOCACAO)                                                                                                                                                                                                                                                                                                                                                                                                                        </v>
          </cell>
          <cell r="C3394" t="str">
            <v xml:space="preserve">M2    </v>
          </cell>
          <cell r="D3394">
            <v>172.8</v>
          </cell>
        </row>
        <row r="3395">
          <cell r="A3395">
            <v>40651</v>
          </cell>
          <cell r="B3395" t="str">
            <v xml:space="preserve">PISO FULGET (GRANITO LAVADO) EM PLACAS DE *75 X 75* CM, E = 2,0 CM (SEM COLOCACAO)                                                                                                                                                                                                                                                                                                                                                                                                                        </v>
          </cell>
          <cell r="C3395" t="str">
            <v xml:space="preserve">M2    </v>
          </cell>
          <cell r="D3395">
            <v>318.72000000000003</v>
          </cell>
        </row>
        <row r="3396">
          <cell r="A3396">
            <v>40652</v>
          </cell>
          <cell r="B3396" t="str">
            <v xml:space="preserve">PISO FULGET (GRANITO LAVADO) MOLDADO IN LOCO (INCLUSO EXECUCAO)                                                                                                                                                                                                                                                                                                                                                                                                                                           </v>
          </cell>
          <cell r="C3396" t="str">
            <v xml:space="preserve">M2    </v>
          </cell>
          <cell r="D3396">
            <v>170.88</v>
          </cell>
        </row>
        <row r="3397">
          <cell r="A3397">
            <v>40647</v>
          </cell>
          <cell r="B3397" t="str">
            <v xml:space="preserve">PISO INDUSTRIAL EM CONCRETO ARMADO DE ACABAMENTO POLIDO, ESPESSURA 12 CM (CIMENTO QUEIMADO) (INCLUSO EXECUCAO)                                                                                                                                                                                                                                                                                                                                                                                            </v>
          </cell>
          <cell r="C3397" t="str">
            <v xml:space="preserve">M2    </v>
          </cell>
          <cell r="D3397">
            <v>188.16</v>
          </cell>
        </row>
        <row r="3398">
          <cell r="A3398">
            <v>40653</v>
          </cell>
          <cell r="B3398" t="str">
            <v xml:space="preserve">PISO KORODUR (INCLUSO EXECUCAO)                                                                                                                                                                                                                                                                                                                                                                                                                                                                           </v>
          </cell>
          <cell r="C3398" t="str">
            <v xml:space="preserve">M2    </v>
          </cell>
          <cell r="D3398">
            <v>144</v>
          </cell>
        </row>
        <row r="3399">
          <cell r="A3399">
            <v>36178</v>
          </cell>
          <cell r="B3399" t="str">
            <v xml:space="preserve">PISO PODOTATIL DE CONCRETO - DIRECIONAL E ALERTA, *40 X 40 X 2,5* CM                                                                                                                                                                                                                                                                                                                                                                                                                                      </v>
          </cell>
          <cell r="C3399" t="str">
            <v xml:space="preserve">UN    </v>
          </cell>
          <cell r="D3399">
            <v>10.06</v>
          </cell>
        </row>
        <row r="3400">
          <cell r="A3400">
            <v>38181</v>
          </cell>
          <cell r="B3400" t="str">
            <v xml:space="preserve">PISO TATIL ALERTA OU DIRECIONAL, DE BORRACHA, COLORIDO, 25 X 25 CM, E = 5 MM, PARA COLA                                                                                                                                                                                                                                                                                                                                                                                                                   </v>
          </cell>
          <cell r="C3400" t="str">
            <v xml:space="preserve">M2    </v>
          </cell>
          <cell r="D3400">
            <v>238.44</v>
          </cell>
        </row>
        <row r="3401">
          <cell r="A3401">
            <v>38182</v>
          </cell>
          <cell r="B3401" t="str">
            <v xml:space="preserve">PISO TATIL DE ALERTA OU DIRECIONAL DE BORRACHA, PRETO, 25 X 25 CM, E = 5 MM, PARA COLA                                                                                                                                                                                                                                                                                                                                                                                                                    </v>
          </cell>
          <cell r="C3401" t="str">
            <v xml:space="preserve">M2    </v>
          </cell>
          <cell r="D3401">
            <v>227.13</v>
          </cell>
        </row>
        <row r="3402">
          <cell r="A3402">
            <v>38186</v>
          </cell>
          <cell r="B3402" t="str">
            <v xml:space="preserve">PISO TATIL DE ALERTA OU DIRECIONAL, DE BORRACHA, COLORIDO, 25 X 25 CM, E = 12 MM, PARA ARGAMASSA                                                                                                                                                                                                                                                                                                                                                                                                          </v>
          </cell>
          <cell r="C3402" t="str">
            <v xml:space="preserve">M2    </v>
          </cell>
          <cell r="D3402">
            <v>590.38</v>
          </cell>
        </row>
        <row r="3403">
          <cell r="A3403">
            <v>38185</v>
          </cell>
          <cell r="B3403" t="str">
            <v xml:space="preserve">PISO TATIL DE ALERTA OU DIRECIONAL, DE BORRACHA, PRETO, 25 X 25 CM, E = 12 MM, PARA ARGAMASSA                                                                                                                                                                                                                                                                                                                                                                                                             </v>
          </cell>
          <cell r="C3403" t="str">
            <v xml:space="preserve">M2    </v>
          </cell>
          <cell r="D3403">
            <v>525.65</v>
          </cell>
        </row>
        <row r="3404">
          <cell r="A3404">
            <v>40654</v>
          </cell>
          <cell r="B3404" t="str">
            <v xml:space="preserve">PISO URETANO, VERSAO REVESTIMENTO AUTONIVELANTE, ESPESSURA VARIÁVEL DE 3 A 4 MM (INCLUSO EXECUCAO)                                                                                                                                                                                                                                                                                                                                                                                                        </v>
          </cell>
          <cell r="C3404" t="str">
            <v xml:space="preserve">M2    </v>
          </cell>
          <cell r="D3404">
            <v>223.68</v>
          </cell>
        </row>
        <row r="3405">
          <cell r="A3405">
            <v>44541</v>
          </cell>
          <cell r="B3405" t="str">
            <v xml:space="preserve">PISO/ REVESTIMENTO EM GRANITO, POLIDO, TIPO ANDORINHA/ QUARTZ/ CASTELO/ CORUMBA OU OUTROS EQUIVALENTES DA REGIAO, FORMATO MAIOR OU IGUAL A 3025 CM2, E = *2*CM                                                                                                                                                                                                                                                                                                                                            </v>
          </cell>
          <cell r="C3405" t="str">
            <v xml:space="preserve">M2    </v>
          </cell>
          <cell r="D3405">
            <v>370.44</v>
          </cell>
        </row>
        <row r="3406">
          <cell r="A3406">
            <v>4822</v>
          </cell>
          <cell r="B3406" t="str">
            <v xml:space="preserve">PISO/ REVESTIMENTO EM MARMORE, POLIDO, BRANCO COMUM, FORMATO MAIOR OU IGUAL A 3025 CM2, E = *2* CM                                                                                                                                                                                                                                                                                                                                                                                                        </v>
          </cell>
          <cell r="C3406" t="str">
            <v xml:space="preserve">M2    </v>
          </cell>
          <cell r="D3406">
            <v>477.11</v>
          </cell>
        </row>
        <row r="3407">
          <cell r="A3407">
            <v>4818</v>
          </cell>
          <cell r="B3407" t="str">
            <v xml:space="preserve">PISO/ REVESTIMENTO EM MARMORE, POLIDO, BRANCO COMUM, FORMATO MENOR OU IGUAL A 3025 CM2, E = *2* CM                                                                                                                                                                                                                                                                                                                                                                                                        </v>
          </cell>
          <cell r="C3407" t="str">
            <v xml:space="preserve">M2    </v>
          </cell>
          <cell r="D3407">
            <v>490.4</v>
          </cell>
        </row>
        <row r="3408">
          <cell r="A3408">
            <v>39567</v>
          </cell>
          <cell r="B3408" t="str">
            <v xml:space="preserve">PLACA / CHAPA DE GESSO ACARTONADO, ACABAMENTO VINILICO LISO EM UMA DAS FACES, COR BRANCA, BORDA QUADRADA, E = 9,5 MM, *625 X 1250* MM (L X C), PARA FORRO REMOVIVEL                                                                                                                                                                                                                                                                                                                                       </v>
          </cell>
          <cell r="C3408" t="str">
            <v xml:space="preserve">M2    </v>
          </cell>
          <cell r="D3408">
            <v>41.99</v>
          </cell>
        </row>
        <row r="3409">
          <cell r="A3409">
            <v>39566</v>
          </cell>
          <cell r="B3409" t="str">
            <v xml:space="preserve">PLACA / CHAPA DE GESSO ACARTONADO, ACABAMENTO VINILICO LISO EM UMA DAS FACES, COR BRANCA, BORDA QUADRADA, E = 9,5 MM, *625 X 625* MM (L X C), PARA FORRO REMOVIVEL                                                                                                                                                                                                                                                                                                                                        </v>
          </cell>
          <cell r="C3409" t="str">
            <v xml:space="preserve">M2    </v>
          </cell>
          <cell r="D3409">
            <v>44.44</v>
          </cell>
        </row>
        <row r="3410">
          <cell r="A3410">
            <v>39416</v>
          </cell>
          <cell r="B3410" t="str">
            <v xml:space="preserve">PLACA / CHAPA DE GESSO ACARTONADO, RESISTENTE A UMIDADE (RU), COR VERDE, E = 12,5 MM, 1200 X 1800 MM (L X C)                                                                                                                                                                                                                                                                                                                                                                                              </v>
          </cell>
          <cell r="C3410" t="str">
            <v xml:space="preserve">M2    </v>
          </cell>
          <cell r="D3410">
            <v>27.09</v>
          </cell>
        </row>
        <row r="3411">
          <cell r="A3411">
            <v>39417</v>
          </cell>
          <cell r="B3411" t="str">
            <v xml:space="preserve">PLACA / CHAPA DE GESSO ACARTONADO, RESISTENTE A UMIDADE (RU), COR VERDE, E = 12,5 MM, 1200 X 2400 MM (L X C)                                                                                                                                                                                                                                                                                                                                                                                              </v>
          </cell>
          <cell r="C3411" t="str">
            <v xml:space="preserve">M2    </v>
          </cell>
          <cell r="D3411">
            <v>26.42</v>
          </cell>
        </row>
        <row r="3412">
          <cell r="A3412">
            <v>43742</v>
          </cell>
          <cell r="B3412" t="str">
            <v xml:space="preserve">PLACA / CHAPA DE GESSO ACARTONADO, RESISTENTE A UMIDADE (RU), COR VERDE, E = 15 MM, 1200 X 2400 MM (L X C)                                                                                                                                                                                                                                                                                                                                                                                                </v>
          </cell>
          <cell r="C3412" t="str">
            <v xml:space="preserve">M2    </v>
          </cell>
          <cell r="D3412">
            <v>28.5</v>
          </cell>
        </row>
        <row r="3413">
          <cell r="A3413">
            <v>39414</v>
          </cell>
          <cell r="B3413" t="str">
            <v xml:space="preserve">PLACA / CHAPA DE GESSO ACARTONADO, RESISTENTE AO FOGO (RF), COR ROSA, E = 12,5 MM, 1200 X 1800 MM (L X C)                                                                                                                                                                                                                                                                                                                                                                                                 </v>
          </cell>
          <cell r="C3413" t="str">
            <v xml:space="preserve">M2    </v>
          </cell>
          <cell r="D3413">
            <v>25.65</v>
          </cell>
        </row>
        <row r="3414">
          <cell r="A3414">
            <v>39415</v>
          </cell>
          <cell r="B3414" t="str">
            <v xml:space="preserve">PLACA / CHAPA DE GESSO ACARTONADO, RESISTENTE AO FOGO (RF), COR ROSA, E = 12,5 MM, 1200 X 2400 MM (L X C)                                                                                                                                                                                                                                                                                                                                                                                                 </v>
          </cell>
          <cell r="C3414" t="str">
            <v xml:space="preserve">M2    </v>
          </cell>
          <cell r="D3414">
            <v>22.11</v>
          </cell>
        </row>
        <row r="3415">
          <cell r="A3415">
            <v>43740</v>
          </cell>
          <cell r="B3415" t="str">
            <v xml:space="preserve">PLACA / CHAPA DE GESSO ACARTONADO, RESISTENTE AO FOGO (RF), COR ROSA, E = 15 MM, 1200 X 2400 MM (L X C)                                                                                                                                                                                                                                                                                                                                                                                                   </v>
          </cell>
          <cell r="C3415" t="str">
            <v xml:space="preserve">M2    </v>
          </cell>
          <cell r="D3415">
            <v>27</v>
          </cell>
        </row>
        <row r="3416">
          <cell r="A3416">
            <v>39412</v>
          </cell>
          <cell r="B3416" t="str">
            <v xml:space="preserve">PLACA / CHAPA DE GESSO ACARTONADO, STANDARD (ST), COR BRANCA, E = 12,5 MM, 1200 X 1800 MM (L X C)                                                                                                                                                                                                                                                                                                                                                                                                         </v>
          </cell>
          <cell r="C3416" t="str">
            <v xml:space="preserve">M2    </v>
          </cell>
          <cell r="D3416">
            <v>18.52</v>
          </cell>
        </row>
        <row r="3417">
          <cell r="A3417">
            <v>39413</v>
          </cell>
          <cell r="B3417" t="str">
            <v xml:space="preserve">PLACA / CHAPA DE GESSO ACARTONADO, STANDARD (ST), COR BRANCA, E = 12,5 MM, 1200 X 2400 MM (L X C)                                                                                                                                                                                                                                                                                                                                                                                                         </v>
          </cell>
          <cell r="C3417" t="str">
            <v xml:space="preserve">M2    </v>
          </cell>
          <cell r="D3417">
            <v>20.02</v>
          </cell>
        </row>
        <row r="3418">
          <cell r="A3418">
            <v>43741</v>
          </cell>
          <cell r="B3418" t="str">
            <v xml:space="preserve">PLACA / CHAPA DE GESSO ACARTONADO, STANDARD (ST), COR BRANCA, E = 15 MM, 1200 X 2400 MM (L X C)                                                                                                                                                                                                                                                                                                                                                                                                           </v>
          </cell>
          <cell r="C3418" t="str">
            <v xml:space="preserve">M2    </v>
          </cell>
          <cell r="D3418">
            <v>21.35</v>
          </cell>
        </row>
        <row r="3419">
          <cell r="A3419">
            <v>11062</v>
          </cell>
          <cell r="B3419" t="str">
            <v xml:space="preserve">PLACA CIMENTICIA LISA E = 10 MM, DE 1,20 X *2,50* M (SEM AMIANTO)                                                                                                                                                                                                                                                                                                                                                                                                                                         </v>
          </cell>
          <cell r="C3419" t="str">
            <v xml:space="preserve">M2    </v>
          </cell>
          <cell r="D3419">
            <v>50.09</v>
          </cell>
        </row>
        <row r="3420">
          <cell r="A3420">
            <v>11063</v>
          </cell>
          <cell r="B3420" t="str">
            <v xml:space="preserve">PLACA CIMENTICIA LISA E = 6 MM, DE 1,20 X *2,50* M (SEM AMIANTO)                                                                                                                                                                                                                                                                                                                                                                                                                                          </v>
          </cell>
          <cell r="C3420" t="str">
            <v xml:space="preserve">M2    </v>
          </cell>
          <cell r="D3420">
            <v>30.66</v>
          </cell>
        </row>
        <row r="3421">
          <cell r="A3421">
            <v>13521</v>
          </cell>
          <cell r="B3421" t="str">
            <v xml:space="preserve">PLACA DE ACO ESMALTADA PARA  IDENTIFICACAO DE RUA, *45 CM X 20* CM                                                                                                                                                                                                                                                                                                                                                                                                                                        </v>
          </cell>
          <cell r="C3421" t="str">
            <v xml:space="preserve">UN    </v>
          </cell>
          <cell r="D3421">
            <v>82.5</v>
          </cell>
        </row>
        <row r="3422">
          <cell r="A3422">
            <v>10851</v>
          </cell>
          <cell r="B3422" t="str">
            <v xml:space="preserve">PLACA DE ACRILICO TRANSPARENTE ADESIVADA PARA SINALIZACAO DE PORTAS, BORDA POLIDA, DE *25 X 8*, E = 6 MM (NAO INCLUI ACESSORIOS PARA FIXACAO)                                                                                                                                                                                                                                                                                                                                                             </v>
          </cell>
          <cell r="C3422" t="str">
            <v xml:space="preserve">UN    </v>
          </cell>
          <cell r="D3422">
            <v>80.180000000000007</v>
          </cell>
        </row>
        <row r="3423">
          <cell r="A3423">
            <v>39515</v>
          </cell>
          <cell r="B3423" t="str">
            <v xml:space="preserve">PLACA DE FIBRA MINERAL PARA FORRO, DE 1250 X 625 MM, E = 15 MM, BORDA RETA, COM PINTURA ANTIMOFO (NAO INCLUI PERFIS)                                                                                                                                                                                                                                                                                                                                                                                      </v>
          </cell>
          <cell r="C3423" t="str">
            <v xml:space="preserve">UN    </v>
          </cell>
          <cell r="D3423">
            <v>43.22</v>
          </cell>
        </row>
        <row r="3424">
          <cell r="A3424">
            <v>39516</v>
          </cell>
          <cell r="B3424" t="str">
            <v xml:space="preserve">PLACA DE FIBRA MINERAL PARA FORRO, DE 625 X 625 MM, E = 15 MM, BORDA REBAIXADA PARA PERFIL 24 MM, COM PINTURA ANTIMOFO (NAO INCLUI PERFIS)                                                                                                                                                                                                                                                                                                                                                                </v>
          </cell>
          <cell r="C3424" t="str">
            <v xml:space="preserve">UN    </v>
          </cell>
          <cell r="D3424">
            <v>36.44</v>
          </cell>
        </row>
        <row r="3425">
          <cell r="A3425">
            <v>39514</v>
          </cell>
          <cell r="B3425" t="str">
            <v xml:space="preserve">PLACA DE FIBRA MINERAL PARA FORRO, DE 625 X 625 MM, E = 15 MM, BORDA RETA, COM PINTURA ANTIMOFO (NAO INCLUI PERFIS)                                                                                                                                                                                                                                                                                                                                                                                       </v>
          </cell>
          <cell r="C3425" t="str">
            <v xml:space="preserve">UN    </v>
          </cell>
          <cell r="D3425">
            <v>22.67</v>
          </cell>
        </row>
        <row r="3426">
          <cell r="A3426">
            <v>4812</v>
          </cell>
          <cell r="B3426" t="str">
            <v xml:space="preserve">PLACA DE GESSO PARA FORRO, *60 X 60* CM, ESPESSURA DE 12 MM (SEM COLOCACAO)                                                                                                                                                                                                                                                                                                                                                                                                                               </v>
          </cell>
          <cell r="C3426" t="str">
            <v xml:space="preserve">M2    </v>
          </cell>
          <cell r="D3426">
            <v>11.11</v>
          </cell>
        </row>
        <row r="3427">
          <cell r="A3427">
            <v>10849</v>
          </cell>
          <cell r="B3427" t="str">
            <v xml:space="preserve">PLACA DE INAUGURACAO EM BRONZE *35X 50*CM                                                                                                                                                                                                                                                                                                                                                                                                                                                                 </v>
          </cell>
          <cell r="C3427" t="str">
            <v xml:space="preserve">UN    </v>
          </cell>
          <cell r="D3427">
            <v>1200.01</v>
          </cell>
        </row>
        <row r="3428">
          <cell r="A3428">
            <v>10848</v>
          </cell>
          <cell r="B3428" t="str">
            <v xml:space="preserve">PLACA DE INAUGURACAO METALICA, *40* CM X *60* CM                                                                                                                                                                                                                                                                                                                                                                                                                                                          </v>
          </cell>
          <cell r="C3428" t="str">
            <v xml:space="preserve">UN    </v>
          </cell>
          <cell r="D3428">
            <v>753.75</v>
          </cell>
        </row>
        <row r="3429">
          <cell r="A3429">
            <v>4813</v>
          </cell>
          <cell r="B3429" t="str">
            <v xml:space="preserve">PLACA DE OBRA (PARA CONSTRUCAO CIVIL) EM CHAPA GALVANIZADA *N. 22*, ADESIVADA, DE *2,4 X 1,2* M (SEM POSTES PARA FIXACAO)                                                                                                                                                                                                                                                                                                                                                                                 </v>
          </cell>
          <cell r="C3429" t="str">
            <v xml:space="preserve">M2    </v>
          </cell>
          <cell r="D3429">
            <v>250</v>
          </cell>
        </row>
        <row r="3430">
          <cell r="A3430">
            <v>37560</v>
          </cell>
          <cell r="B3430" t="str">
            <v xml:space="preserve">PLACA DE SINALIZACAO DE SEGURANCA CONTRA INCENDIO - ALERTA, TRIANGULAR, BASE DE *30* CM, EM PVC *2* MM ANTI-CHAMAS (SIMBOLOS, CORES E PICTOGRAMAS CONFORME NBR 16820)                                                                                                                                                                                                                                                                                                                                     </v>
          </cell>
          <cell r="C3430" t="str">
            <v xml:space="preserve">UN    </v>
          </cell>
          <cell r="D3430">
            <v>19.68</v>
          </cell>
        </row>
        <row r="3431">
          <cell r="A3431">
            <v>37557</v>
          </cell>
          <cell r="B3431" t="str">
            <v xml:space="preserve">PLACA DE SINALIZACAO DE SEGURANCA CONTRA INCENDIO, FOTOLUMINESCENTE, QUADRADA, *14 X 14* CM, EM PVC *2* MM ANTI-CHAMAS (SIMBOLOS, CORES E PICTOGRAMAS CONFORME NBR 16820)                                                                                                                                                                                                                                                                                                                                 </v>
          </cell>
          <cell r="C3431" t="str">
            <v xml:space="preserve">UN    </v>
          </cell>
          <cell r="D3431">
            <v>5.97</v>
          </cell>
        </row>
        <row r="3432">
          <cell r="A3432">
            <v>37556</v>
          </cell>
          <cell r="B3432" t="str">
            <v xml:space="preserve">PLACA DE SINALIZACAO DE SEGURANCA CONTRA INCENDIO, FOTOLUMINESCENTE, QUADRADA, *20 X 20* CM, EM PVC *2* MM ANTI-CHAMAS (SIMBOLOS, CORES E PICTOGRAMAS CONFORME NBR 16820)                                                                                                                                                                                                                                                                                                                                 </v>
          </cell>
          <cell r="C3432" t="str">
            <v xml:space="preserve">UN    </v>
          </cell>
          <cell r="D3432">
            <v>11.56</v>
          </cell>
        </row>
        <row r="3433">
          <cell r="A3433">
            <v>37559</v>
          </cell>
          <cell r="B3433" t="str">
            <v xml:space="preserve">PLACA DE SINALIZACAO DE SEGURANCA CONTRA INCENDIO, FOTOLUMINESCENTE, RETANGULAR, *12 X 40* CM, EM PVC *2* MM ANTI-CHAMAS (SIMBOLOS, CORES E PICTOGRAMAS CONFORME NBR 16820)                                                                                                                                                                                                                                                                                                                               </v>
          </cell>
          <cell r="C3433" t="str">
            <v xml:space="preserve">UN    </v>
          </cell>
          <cell r="D3433">
            <v>14.18</v>
          </cell>
        </row>
        <row r="3434">
          <cell r="A3434">
            <v>37539</v>
          </cell>
          <cell r="B3434" t="str">
            <v xml:space="preserve">PLACA DE SINALIZACAO DE SEGURANCA CONTRA INCENDIO, FOTOLUMINESCENTE, RETANGULAR, *13 X 26* CM, EM PVC *2* MM ANTI-CHAMAS (SIMBOLOS, CORES E PICTOGRAMAS CONFORME NBR 16820)                                                                                                                                                                                                                                                                                                                               </v>
          </cell>
          <cell r="C3434" t="str">
            <v xml:space="preserve">UN    </v>
          </cell>
          <cell r="D3434">
            <v>10</v>
          </cell>
        </row>
        <row r="3435">
          <cell r="A3435">
            <v>37558</v>
          </cell>
          <cell r="B3435" t="str">
            <v xml:space="preserve">PLACA DE SINALIZACAO DE SEGURANCA CONTRA INCENDIO, FOTOLUMINESCENTE, RETANGULAR, *20 X 40* CM, EM PVC *2* MM ANTI-CHAMAS (SIMBOLOS, CORES E PICTOGRAMAS CONFORME NBR 16820)                                                                                                                                                                                                                                                                                                                               </v>
          </cell>
          <cell r="C3435" t="str">
            <v xml:space="preserve">UN    </v>
          </cell>
          <cell r="D3435">
            <v>18.64</v>
          </cell>
        </row>
        <row r="3436">
          <cell r="A3436">
            <v>34723</v>
          </cell>
          <cell r="B3436" t="str">
            <v xml:space="preserve">PLACA DE SINALIZACAO EM CHAPA DE ACO NUM 16 COM PINTURA REFLETIVA                                                                                                                                                                                                                                                                                                                                                                                                                                         </v>
          </cell>
          <cell r="C3436" t="str">
            <v xml:space="preserve">M2    </v>
          </cell>
          <cell r="D3436">
            <v>577.5</v>
          </cell>
        </row>
        <row r="3437">
          <cell r="A3437">
            <v>34721</v>
          </cell>
          <cell r="B3437" t="str">
            <v xml:space="preserve">PLACA DE SINALIZACAO EM CHAPA DE ALUMINIO COM PINTURA REFLETIVA, E = 2 MM                                                                                                                                                                                                                                                                                                                                                                                                                                 </v>
          </cell>
          <cell r="C3437" t="str">
            <v xml:space="preserve">M2    </v>
          </cell>
          <cell r="D3437">
            <v>720</v>
          </cell>
        </row>
        <row r="3438">
          <cell r="A3438">
            <v>4309</v>
          </cell>
          <cell r="B3438" t="str">
            <v xml:space="preserve">PLACA DE VENTILACAO PARA TELHA DE FIBROCIMENTO CANALETE 49 KALHETA                                                                                                                                                                                                                                                                                                                                                                                                                                        </v>
          </cell>
          <cell r="C3438" t="str">
            <v xml:space="preserve">UN    </v>
          </cell>
          <cell r="D3438">
            <v>5.47</v>
          </cell>
        </row>
        <row r="3439">
          <cell r="A3439">
            <v>4307</v>
          </cell>
          <cell r="B3439" t="str">
            <v xml:space="preserve">PLACA DE VENTILACAO PARA TELHA DE FIBROCIMENTO, CANALETE 90 OU KALHETAO                                                                                                                                                                                                                                                                                                                                                                                                                                   </v>
          </cell>
          <cell r="C3439" t="str">
            <v xml:space="preserve">UN    </v>
          </cell>
          <cell r="D3439">
            <v>9.36</v>
          </cell>
        </row>
        <row r="3440">
          <cell r="A3440">
            <v>10850</v>
          </cell>
          <cell r="B3440" t="str">
            <v xml:space="preserve">PLACA NUMERACAO RESIDENCIAL EM CHAPA GALVANIZADA ESMALTADA 12 X 18 CM                                                                                                                                                                                                                                                                                                                                                                                                                                     </v>
          </cell>
          <cell r="C3440" t="str">
            <v xml:space="preserve">UN    </v>
          </cell>
          <cell r="D3440">
            <v>37.5</v>
          </cell>
        </row>
        <row r="3441">
          <cell r="A3441">
            <v>42438</v>
          </cell>
          <cell r="B3441" t="str">
            <v xml:space="preserve">PLACA ORIENTATIVA SOBRE EXERCICIOS, 2,00 M X 1,00 M ( CHAPA GALVANIZADA #20), ESTRUTURA EM TUBOS REDONDOS DE ACO CARBONO, PINTURA NO PROCESSO ELETROSTATICO, ADESIVO FRENTE E VERSO - PARA ACADEMIA AO AR LIVRE / ACADEMIA DA TERCEIRA IDADE - ATI                                                                                                                                                                                                                                                        </v>
          </cell>
          <cell r="C3441" t="str">
            <v xml:space="preserve">UN    </v>
          </cell>
          <cell r="D3441">
            <v>2090.75</v>
          </cell>
        </row>
        <row r="3442">
          <cell r="A3442">
            <v>4792</v>
          </cell>
          <cell r="B3442" t="str">
            <v xml:space="preserve">PLACA VINILICA SEMIFLEXIVEL PARA PISOS, E = 3,2 MM, 30 X 30 CM (SEM COLOCACAO)                                                                                                                                                                                                                                                                                                                                                                                                                            </v>
          </cell>
          <cell r="C3442" t="str">
            <v xml:space="preserve">M2    </v>
          </cell>
          <cell r="D3442">
            <v>167.67</v>
          </cell>
        </row>
        <row r="3443">
          <cell r="A3443">
            <v>4790</v>
          </cell>
          <cell r="B3443" t="str">
            <v xml:space="preserve">PLACA VINILICA SEMIFLEXIVEL PARA REVESTIMENTO DE PISOS E PAREDES, E = 2 MM (SEM COLOCACAO)                                                                                                                                                                                                                                                                                                                                                                                                                </v>
          </cell>
          <cell r="C3443" t="str">
            <v xml:space="preserve">M2    </v>
          </cell>
          <cell r="D3443">
            <v>100.81</v>
          </cell>
        </row>
        <row r="3444">
          <cell r="A3444">
            <v>40671</v>
          </cell>
          <cell r="B3444" t="str">
            <v xml:space="preserve">PLACA/PISO DE CONCRETO POROSO/ PAVIMENTO PERMEAVEL/BLOCO DRENANTE DE CONCRETO, 40 CM X 40 CM, E = 6 CM, COR NATURAL                                                                                                                                                                                                                                                                                                                                                                                       </v>
          </cell>
          <cell r="C3444" t="str">
            <v xml:space="preserve">M2    </v>
          </cell>
          <cell r="D3444">
            <v>66.02</v>
          </cell>
        </row>
        <row r="3445">
          <cell r="A3445">
            <v>7552</v>
          </cell>
          <cell r="B3445" t="str">
            <v xml:space="preserve">PLACA/TAMPA CEGA EM LATAO ESCOVADO PARA CONDULETE EM LIGA DE ALUMINIO 4 X 4"                                                                                                                                                                                                                                                                                                                                                                                                                              </v>
          </cell>
          <cell r="C3445" t="str">
            <v xml:space="preserve">UN    </v>
          </cell>
          <cell r="D3445">
            <v>28.5</v>
          </cell>
        </row>
        <row r="3446">
          <cell r="A3446">
            <v>4893</v>
          </cell>
          <cell r="B3446" t="str">
            <v xml:space="preserve">PLUG OU BUJAO DE FERRO GALVANIZADO, DE 1 1/2"                                                                                                                                                                                                                                                                                                                                                                                                                                                             </v>
          </cell>
          <cell r="C3446" t="str">
            <v xml:space="preserve">UN    </v>
          </cell>
          <cell r="D3446">
            <v>15.74</v>
          </cell>
        </row>
        <row r="3447">
          <cell r="A3447">
            <v>4894</v>
          </cell>
          <cell r="B3447" t="str">
            <v xml:space="preserve">PLUG OU BUJAO DE FERRO GALVANIZADO, DE 1 1/4"                                                                                                                                                                                                                                                                                                                                                                                                                                                             </v>
          </cell>
          <cell r="C3447" t="str">
            <v xml:space="preserve">UN    </v>
          </cell>
          <cell r="D3447">
            <v>13.5</v>
          </cell>
        </row>
        <row r="3448">
          <cell r="A3448">
            <v>4888</v>
          </cell>
          <cell r="B3448" t="str">
            <v xml:space="preserve">PLUG OU BUJAO DE FERRO GALVANIZADO, DE 1/2"                                                                                                                                                                                                                                                                                                                                                                                                                                                               </v>
          </cell>
          <cell r="C3448" t="str">
            <v xml:space="preserve">UN    </v>
          </cell>
          <cell r="D3448">
            <v>4.5999999999999996</v>
          </cell>
        </row>
        <row r="3449">
          <cell r="A3449">
            <v>4890</v>
          </cell>
          <cell r="B3449" t="str">
            <v xml:space="preserve">PLUG OU BUJAO DE FERRO GALVANIZADO, DE 1"                                                                                                                                                                                                                                                                                                                                                                                                                                                                 </v>
          </cell>
          <cell r="C3449" t="str">
            <v xml:space="preserve">UN    </v>
          </cell>
          <cell r="D3449">
            <v>8.64</v>
          </cell>
        </row>
        <row r="3450">
          <cell r="A3450">
            <v>12411</v>
          </cell>
          <cell r="B3450" t="str">
            <v xml:space="preserve">PLUG OU BUJAO DE FERRO GALVANIZADO, DE 2 1/2"                                                                                                                                                                                                                                                                                                                                                                                                                                                             </v>
          </cell>
          <cell r="C3450" t="str">
            <v xml:space="preserve">UN    </v>
          </cell>
          <cell r="D3450">
            <v>46.54</v>
          </cell>
        </row>
        <row r="3451">
          <cell r="A3451">
            <v>4891</v>
          </cell>
          <cell r="B3451" t="str">
            <v xml:space="preserve">PLUG OU BUJAO DE FERRO GALVANIZADO, DE 2"                                                                                                                                                                                                                                                                                                                                                                                                                                                                 </v>
          </cell>
          <cell r="C3451" t="str">
            <v xml:space="preserve">UN    </v>
          </cell>
          <cell r="D3451">
            <v>23.27</v>
          </cell>
        </row>
        <row r="3452">
          <cell r="A3452">
            <v>4889</v>
          </cell>
          <cell r="B3452" t="str">
            <v xml:space="preserve">PLUG OU BUJAO DE FERRO GALVANIZADO, DE 3/4"                                                                                                                                                                                                                                                                                                                                                                                                                                                               </v>
          </cell>
          <cell r="C3452" t="str">
            <v xml:space="preserve">UN    </v>
          </cell>
          <cell r="D3452">
            <v>6.22</v>
          </cell>
        </row>
        <row r="3453">
          <cell r="A3453">
            <v>4892</v>
          </cell>
          <cell r="B3453" t="str">
            <v xml:space="preserve">PLUG OU BUJAO DE FERRO GALVANIZADO, DE 3"                                                                                                                                                                                                                                                                                                                                                                                                                                                                 </v>
          </cell>
          <cell r="C3453" t="str">
            <v xml:space="preserve">UN    </v>
          </cell>
          <cell r="D3453">
            <v>65.17</v>
          </cell>
        </row>
        <row r="3454">
          <cell r="A3454">
            <v>12412</v>
          </cell>
          <cell r="B3454" t="str">
            <v xml:space="preserve">PLUG OU BUJAO DE FERRO GALVANIZADO, DE 4"                                                                                                                                                                                                                                                                                                                                                                                                                                                                 </v>
          </cell>
          <cell r="C3454" t="str">
            <v xml:space="preserve">UN    </v>
          </cell>
          <cell r="D3454">
            <v>121.12</v>
          </cell>
        </row>
        <row r="3455">
          <cell r="A3455">
            <v>4907</v>
          </cell>
          <cell r="B3455" t="str">
            <v xml:space="preserve">PLUG PVC, JE, DN 100 MM, PARA REDE COLETORA ESGOTO                                                                                                                                                                                                                                                                                                                                                                                                                                                        </v>
          </cell>
          <cell r="C3455" t="str">
            <v xml:space="preserve">UN    </v>
          </cell>
          <cell r="D3455">
            <v>22.27</v>
          </cell>
        </row>
        <row r="3456">
          <cell r="A3456">
            <v>4902</v>
          </cell>
          <cell r="B3456" t="str">
            <v xml:space="preserve">PLUG PVC, JE, DN 150 MM, PARA REDE COLETORA ESGOTO                                                                                                                                                                                                                                                                                                                                                                                                                                                        </v>
          </cell>
          <cell r="C3456" t="str">
            <v xml:space="preserve">UN    </v>
          </cell>
          <cell r="D3456">
            <v>57.78</v>
          </cell>
        </row>
        <row r="3457">
          <cell r="A3457">
            <v>11096</v>
          </cell>
          <cell r="B3457" t="str">
            <v xml:space="preserve">PO DE MARMORE (POSTO PEDREIRA/FORNECEDOR, SEM FRETE)                                                                                                                                                                                                                                                                                                                                                                                                                                                      </v>
          </cell>
          <cell r="C3457" t="str">
            <v xml:space="preserve">KG    </v>
          </cell>
          <cell r="D3457">
            <v>0.9</v>
          </cell>
        </row>
        <row r="3458">
          <cell r="A3458">
            <v>4741</v>
          </cell>
          <cell r="B3458" t="str">
            <v xml:space="preserve">PO DE PEDRA (POSTO PEDREIRA/FORNECEDOR, SEM FRETE)                                                                                                                                                                                                                                                                                                                                                                                                                                                        </v>
          </cell>
          <cell r="C3458" t="str">
            <v xml:space="preserve">M3    </v>
          </cell>
          <cell r="D3458">
            <v>62.01</v>
          </cell>
        </row>
        <row r="3459">
          <cell r="A3459">
            <v>4752</v>
          </cell>
          <cell r="B3459" t="str">
            <v xml:space="preserve">POCEIRO / ESCAVADOR DE VALAS E TUBULOES (HORISTA)                                                                                                                                                                                                                                                                                                                                                                                                                                                         </v>
          </cell>
          <cell r="C3459" t="str">
            <v xml:space="preserve">H     </v>
          </cell>
          <cell r="D3459">
            <v>16.940000000000001</v>
          </cell>
        </row>
        <row r="3460">
          <cell r="A3460">
            <v>41091</v>
          </cell>
          <cell r="B3460" t="str">
            <v xml:space="preserve">POCEIRO / ESCAVADOR DE VALAS E TUBULOES (MENSALISTA)                                                                                                                                                                                                                                                                                                                                                                                                                                                      </v>
          </cell>
          <cell r="C3460" t="str">
            <v xml:space="preserve">MES   </v>
          </cell>
          <cell r="D3460">
            <v>2964.54</v>
          </cell>
        </row>
        <row r="3461">
          <cell r="A3461">
            <v>13954</v>
          </cell>
          <cell r="B3461" t="str">
            <v xml:space="preserve">POLIDORA DE PISO (POLITRIZ) ELETRICA, MOTOR MONOFASICO DE 4 HP, PESO DE 100 KG, DIAMETRO DO TRABALHO DE 450 MM                                                                                                                                                                                                                                                                                                                                                                                            </v>
          </cell>
          <cell r="C3461" t="str">
            <v xml:space="preserve">UN    </v>
          </cell>
          <cell r="D3461">
            <v>6768.76</v>
          </cell>
        </row>
        <row r="3462">
          <cell r="A3462">
            <v>3411</v>
          </cell>
          <cell r="B3462" t="str">
            <v xml:space="preserve">POLIESTIRENO EXPANDIDO/EPS (ISOPOR), PEROLAS, PARA CONCRETO LEVE                                                                                                                                                                                                                                                                                                                                                                                                                                          </v>
          </cell>
          <cell r="C3462" t="str">
            <v xml:space="preserve">KG    </v>
          </cell>
          <cell r="D3462">
            <v>76.28</v>
          </cell>
        </row>
        <row r="3463">
          <cell r="A3463">
            <v>39995</v>
          </cell>
          <cell r="B3463" t="str">
            <v xml:space="preserve">POLIESTIRENO EXPANDIDO/EPS (ISOPOR), TIPO 2F, BLOCO                                                                                                                                                                                                                                                                                                                                                                                                                                                       </v>
          </cell>
          <cell r="C3463" t="str">
            <v xml:space="preserve">M3    </v>
          </cell>
          <cell r="D3463">
            <v>586.86</v>
          </cell>
        </row>
        <row r="3464">
          <cell r="A3464">
            <v>11615</v>
          </cell>
          <cell r="B3464" t="str">
            <v xml:space="preserve">POLIESTIRENO EXPANDIDO/EPS (ISOPOR), TIPO 2F, PLACA, ISOLAMENTO TERMOACUSTICO, E = 10 MM, 1000 X 500 MM                                                                                                                                                                                                                                                                                                                                                                                                   </v>
          </cell>
          <cell r="C3464" t="str">
            <v xml:space="preserve">M2    </v>
          </cell>
          <cell r="D3464">
            <v>4.9800000000000004</v>
          </cell>
        </row>
        <row r="3465">
          <cell r="A3465">
            <v>3408</v>
          </cell>
          <cell r="B3465" t="str">
            <v xml:space="preserve">POLIESTIRENO EXPANDIDO/EPS (ISOPOR), TIPO 2F, PLACA, ISOLAMENTO TERMOACUSTICO, E = 20 MM, 1000 X 500 MM                                                                                                                                                                                                                                                                                                                                                                                                   </v>
          </cell>
          <cell r="C3465" t="str">
            <v xml:space="preserve">M2    </v>
          </cell>
          <cell r="D3465">
            <v>13.22</v>
          </cell>
        </row>
        <row r="3466">
          <cell r="A3466">
            <v>3409</v>
          </cell>
          <cell r="B3466" t="str">
            <v xml:space="preserve">POLIESTIRENO EXPANDIDO/EPS (ISOPOR), TIPO 2F, PLACA, ISOLAMENTO TERMOACUSTICO, E = 50 MM, 1000 X 500 MM                                                                                                                                                                                                                                                                                                                                                                                                   </v>
          </cell>
          <cell r="C3466" t="str">
            <v xml:space="preserve">M2    </v>
          </cell>
          <cell r="D3466">
            <v>33.049999999999997</v>
          </cell>
        </row>
        <row r="3467">
          <cell r="A3467">
            <v>11427</v>
          </cell>
          <cell r="B3467" t="str">
            <v xml:space="preserve">POLVORA NEGRA                                                                                                                                                                                                                                                                                                                                                                                                                                                                                             </v>
          </cell>
          <cell r="C3467" t="str">
            <v xml:space="preserve">KG    </v>
          </cell>
          <cell r="D3467">
            <v>105.86</v>
          </cell>
        </row>
        <row r="3468">
          <cell r="A3468">
            <v>4491</v>
          </cell>
          <cell r="B3468" t="str">
            <v xml:space="preserve">PONTALETE *7,5 X 7,5* CM EM PINUS, MISTA OU EQUIVALENTE DA REGIAO - BRUTA                                                                                                                                                                                                                                                                                                                                                                                                                                 </v>
          </cell>
          <cell r="C3468" t="str">
            <v xml:space="preserve">M     </v>
          </cell>
          <cell r="D3468">
            <v>6.81</v>
          </cell>
        </row>
        <row r="3469">
          <cell r="A3469">
            <v>2745</v>
          </cell>
          <cell r="B3469" t="str">
            <v xml:space="preserve">PONTALETE ROLIÇO SEM TRATAMENTO, D = 8 A 11 CM, H = 3 M, EM EUCALIPTO OU EQUIVALENTE DA REGIAO - BRUTA (PARA ESCORAMENTO)                                                                                                                                                                                                                                                                                                                                                                                 </v>
          </cell>
          <cell r="C3469" t="str">
            <v xml:space="preserve">M     </v>
          </cell>
          <cell r="D3469">
            <v>4.01</v>
          </cell>
        </row>
        <row r="3470">
          <cell r="A3470">
            <v>14439</v>
          </cell>
          <cell r="B3470" t="str">
            <v xml:space="preserve">PONTALETE ROLIÇO SEM TRATAMENTO, D = 8 A 11 CM, H = 6 M, EM EUCALIPTO OU EQUIVALENTE DA REGIAO - BRUTA (PARA ESCORAMENTO)                                                                                                                                                                                                                                                                                                                                                                                 </v>
          </cell>
          <cell r="C3470" t="str">
            <v xml:space="preserve">M     </v>
          </cell>
          <cell r="D3470">
            <v>4.9800000000000004</v>
          </cell>
        </row>
        <row r="3471">
          <cell r="A3471">
            <v>44496</v>
          </cell>
          <cell r="B3471" t="str">
            <v xml:space="preserve">PONTEIRO PARA MARTELO ROMPEDOR, DIAMETRO = *28* MM, COMPRIMENTO = *520* MM, ENCAIXE  SEXTAVADO                                                                                                                                                                                                                                                                                                                                                                                                            </v>
          </cell>
          <cell r="C3471" t="str">
            <v xml:space="preserve">UN    </v>
          </cell>
          <cell r="D3471">
            <v>172.33</v>
          </cell>
        </row>
        <row r="3472">
          <cell r="A3472">
            <v>12362</v>
          </cell>
          <cell r="B3472" t="str">
            <v xml:space="preserve">PORCA OLHAL EM ACO GALVANIZADO, ESPESSURA 16MM, ABERTURA 21MM                                                                                                                                                                                                                                                                                                                                                                                                                                             </v>
          </cell>
          <cell r="C3472" t="str">
            <v xml:space="preserve">UN    </v>
          </cell>
          <cell r="D3472">
            <v>10.210000000000001</v>
          </cell>
        </row>
        <row r="3473">
          <cell r="A3473">
            <v>421</v>
          </cell>
          <cell r="B3473" t="str">
            <v xml:space="preserve">PORCA OLHAL M 16,  EM ACO GALVANIZADO, DIAMETRO = 16 MM                                                                                                                                                                                                                                                                                                                                                                                                                                                   </v>
          </cell>
          <cell r="C3473" t="str">
            <v xml:space="preserve">UN    </v>
          </cell>
          <cell r="D3473">
            <v>23.07</v>
          </cell>
        </row>
        <row r="3474">
          <cell r="A3474">
            <v>14148</v>
          </cell>
          <cell r="B3474" t="str">
            <v xml:space="preserve">PORCA UNIAO/JUNCAO ZINCADA SEXTAVADA 1/4 ", CHAVE 7/16 ", COMPRIMENTO = 25 MM                                                                                                                                                                                                                                                                                                                                                                                                                             </v>
          </cell>
          <cell r="C3474" t="str">
            <v xml:space="preserve">UN    </v>
          </cell>
          <cell r="D3474">
            <v>0.91</v>
          </cell>
        </row>
        <row r="3475">
          <cell r="A3475">
            <v>4341</v>
          </cell>
          <cell r="B3475" t="str">
            <v xml:space="preserve">PORCA ZINCADA, QUADRADA, DIAMETRO 3/8"                                                                                                                                                                                                                                                                                                                                                                                                                                                                    </v>
          </cell>
          <cell r="C3475" t="str">
            <v xml:space="preserve">UN    </v>
          </cell>
          <cell r="D3475">
            <v>0.82</v>
          </cell>
        </row>
        <row r="3476">
          <cell r="A3476">
            <v>4337</v>
          </cell>
          <cell r="B3476" t="str">
            <v xml:space="preserve">PORCA ZINCADA, QUADRADA, DIAMETRO 5/8"                                                                                                                                                                                                                                                                                                                                                                                                                                                                    </v>
          </cell>
          <cell r="C3476" t="str">
            <v xml:space="preserve">UN    </v>
          </cell>
          <cell r="D3476">
            <v>2.08</v>
          </cell>
        </row>
        <row r="3477">
          <cell r="A3477">
            <v>4339</v>
          </cell>
          <cell r="B3477" t="str">
            <v xml:space="preserve">PORCA ZINCADA, SEXTAVADA, DIAMETRO 1/2"                                                                                                                                                                                                                                                                                                                                                                                                                                                                   </v>
          </cell>
          <cell r="C3477" t="str">
            <v xml:space="preserve">UN    </v>
          </cell>
          <cell r="D3477">
            <v>0.44</v>
          </cell>
        </row>
        <row r="3478">
          <cell r="A3478">
            <v>39997</v>
          </cell>
          <cell r="B3478" t="str">
            <v xml:space="preserve">PORCA ZINCADA, SEXTAVADA, DIAMETRO 1/4"                                                                                                                                                                                                                                                                                                                                                                                                                                                                   </v>
          </cell>
          <cell r="C3478" t="str">
            <v xml:space="preserve">UN    </v>
          </cell>
          <cell r="D3478">
            <v>0.24</v>
          </cell>
        </row>
        <row r="3479">
          <cell r="A3479">
            <v>11971</v>
          </cell>
          <cell r="B3479" t="str">
            <v xml:space="preserve">PORCA ZINCADA, SEXTAVADA, DIAMETRO 1"                                                                                                                                                                                                                                                                                                                                                                                                                                                                     </v>
          </cell>
          <cell r="C3479" t="str">
            <v xml:space="preserve">UN    </v>
          </cell>
          <cell r="D3479">
            <v>3.44</v>
          </cell>
        </row>
        <row r="3480">
          <cell r="A3480">
            <v>4342</v>
          </cell>
          <cell r="B3480" t="str">
            <v xml:space="preserve">PORCA ZINCADA, SEXTAVADA, DIAMETRO 3/8"                                                                                                                                                                                                                                                                                                                                                                                                                                                                   </v>
          </cell>
          <cell r="C3480" t="str">
            <v xml:space="preserve">UN    </v>
          </cell>
          <cell r="D3480">
            <v>0.18</v>
          </cell>
        </row>
        <row r="3481">
          <cell r="A3481">
            <v>4330</v>
          </cell>
          <cell r="B3481" t="str">
            <v xml:space="preserve">PORCA ZINCADA, SEXTAVADA, DIAMETRO 5/16"                                                                                                                                                                                                                                                                                                                                                                                                                                                                  </v>
          </cell>
          <cell r="C3481" t="str">
            <v xml:space="preserve">UN    </v>
          </cell>
          <cell r="D3481">
            <v>0.12</v>
          </cell>
        </row>
        <row r="3482">
          <cell r="A3482">
            <v>4340</v>
          </cell>
          <cell r="B3482" t="str">
            <v xml:space="preserve">PORCA ZINCADA, SEXTAVADA, DIAMETRO 5/8"                                                                                                                                                                                                                                                                                                                                                                                                                                                                   </v>
          </cell>
          <cell r="C3482" t="str">
            <v xml:space="preserve">UN    </v>
          </cell>
          <cell r="D3482">
            <v>0.96</v>
          </cell>
        </row>
        <row r="3483">
          <cell r="A3483">
            <v>5088</v>
          </cell>
          <cell r="B3483" t="str">
            <v xml:space="preserve">PORTA CADEADO EM ACO GALVANIZADO, COMPRIMENTO DE 3  1/2"                                                                                                                                                                                                                                                                                                                                                                                                                                                  </v>
          </cell>
          <cell r="C3483" t="str">
            <v xml:space="preserve">UN    </v>
          </cell>
          <cell r="D3483">
            <v>6.67</v>
          </cell>
        </row>
        <row r="3484">
          <cell r="A3484">
            <v>11154</v>
          </cell>
          <cell r="B3484" t="str">
            <v xml:space="preserve">PORTA CORTA-FOGO SIMPLES PARA SAIDA DE EMERGENCIA, 1 FOLHA DE ABRIR, 5 CM, ACABAMENTO NATURAL / SEM PINTURA, COM FECHADURA TIPO TRINCO, DOBRADICAS E BATENTE, VAO LUZ DE 90 X 210 CM, CLASSE P-90 (NBR 11742)                                                                                                                                                                                                                                                                                             </v>
          </cell>
          <cell r="C3484" t="str">
            <v xml:space="preserve">UN    </v>
          </cell>
          <cell r="D3484">
            <v>2409.62</v>
          </cell>
        </row>
        <row r="3485">
          <cell r="A3485">
            <v>4989</v>
          </cell>
          <cell r="B3485" t="str">
            <v xml:space="preserve">PORTA DE ABRIR / GIRO, DE MADEIRA FOLHA MEDIA (NBR 15930) DE 1000 X 2100 MM, DE 35 MM A 40 MM DE ESPESSURA, NUCLEO SEMI-SOLIDO (SARRAFEADO), CAPA LISA EM HDF, ACABAMENTO EM LAMINADO NATURAL PARA VERNIZ                                                                                                                                                                                                                                                                                                 </v>
          </cell>
          <cell r="C3485" t="str">
            <v xml:space="preserve">UN    </v>
          </cell>
          <cell r="D3485">
            <v>334.08</v>
          </cell>
        </row>
        <row r="3486">
          <cell r="A3486">
            <v>4982</v>
          </cell>
          <cell r="B3486" t="str">
            <v xml:space="preserve">PORTA DE ABRIR / GIRO, DE MADEIRA FOLHA MEDIA (NBR 15930) DE 1000 X 2100 MM, DE 35 MM A 40 MM DE ESPESSURA, NUCLEO SEMI-SOLIDO (SARRAFEADO), CAPA LISA EM HDF, ACABAMENTO EM PRIMER PARA PINTURA                                                                                                                                                                                                                                                                                                          </v>
          </cell>
          <cell r="C3486" t="str">
            <v xml:space="preserve">UN    </v>
          </cell>
          <cell r="D3486">
            <v>313.36</v>
          </cell>
        </row>
        <row r="3487">
          <cell r="A3487">
            <v>4962</v>
          </cell>
          <cell r="B3487" t="str">
            <v xml:space="preserve">PORTA DE ABRIR / GIRO, DE MADEIRA FOLHA MEDIA (NBR 15930) DE 700 X 2100 MM, DE 35 MM A 40 MM DE ESPESSURA, NUCLEO SEMI-SOLIDO (SARRAFEADO), CAPA FRISADA EM HDF, ACABAMENTO MELAMINICO EM PADRAO MADEIRA                                                                                                                                                                                                                                                                                                  </v>
          </cell>
          <cell r="C3487" t="str">
            <v xml:space="preserve">UN    </v>
          </cell>
          <cell r="D3487">
            <v>247.12</v>
          </cell>
        </row>
        <row r="3488">
          <cell r="A3488">
            <v>4981</v>
          </cell>
          <cell r="B3488" t="str">
            <v xml:space="preserve">PORTA DE ABRIR / GIRO, DE MADEIRA FOLHA MEDIA (NBR 15930) DE 700 X 2100 MM, DE 35 MM A 40 MM DE ESPESSURA, NUCLEO SEMI-SOLIDO (SARRAFEADO), CAPA LISA EM HDF, ACABAMENTO EM LAMINADO NATURAL PARA VERNIZ                                                                                                                                                                                                                                                                                                  </v>
          </cell>
          <cell r="C3488" t="str">
            <v xml:space="preserve">UN    </v>
          </cell>
          <cell r="D3488">
            <v>220</v>
          </cell>
        </row>
        <row r="3489">
          <cell r="A3489">
            <v>4964</v>
          </cell>
          <cell r="B3489" t="str">
            <v xml:space="preserve">PORTA DE ABRIR / GIRO, DE MADEIRA FOLHA MEDIA (NBR 15930) DE 800 X 2100 MM, DE 35 MM A 40 MM DE ESPESSURA, NUCLEO SEMI-SOLIDO (SARRAFEADO), CAPA FRISADA EM HDF, ACABAMENTO MELAMINICO EM PADRAO MADEIRA                                                                                                                                                                                                                                                                                                  </v>
          </cell>
          <cell r="C3489" t="str">
            <v xml:space="preserve">UN    </v>
          </cell>
          <cell r="D3489">
            <v>279.10000000000002</v>
          </cell>
        </row>
        <row r="3490">
          <cell r="A3490">
            <v>4992</v>
          </cell>
          <cell r="B3490" t="str">
            <v xml:space="preserve">PORTA DE ABRIR / GIRO, DE MADEIRA FOLHA MEDIA (NBR 15930) DE 800 X 2100 MM, DE 35 MM A 40 MM DE ESPESSURA, NUCLEO SEMI-SOLIDO (SARRAFEADO), CAPA LISA EM HDF, ACABAMENTO EM LAMINADO NATURAL PARA VERNIZ                                                                                                                                                                                                                                                                                                  </v>
          </cell>
          <cell r="C3490" t="str">
            <v xml:space="preserve">UN    </v>
          </cell>
          <cell r="D3490">
            <v>272.63</v>
          </cell>
        </row>
        <row r="3491">
          <cell r="A3491">
            <v>4987</v>
          </cell>
          <cell r="B3491" t="str">
            <v xml:space="preserve">PORTA DE ABRIR / GIRO, DE MADEIRA FOLHA MEDIA (NBR 15930) DE 900 X 2100 MM, DE 35 MM A 40 MM DE ESPESSURA, NUCLEO SEMI-SOLIDO (SARRAFEADO), CAPA LISA EM HDF, ACABAMENTO EM LAMINADO NATURAL PARA VERNIZ                                                                                                                                                                                                                                                                                                  </v>
          </cell>
          <cell r="C3491" t="str">
            <v xml:space="preserve">UN    </v>
          </cell>
          <cell r="D3491">
            <v>311.89999999999998</v>
          </cell>
        </row>
        <row r="3492">
          <cell r="A3492">
            <v>4930</v>
          </cell>
          <cell r="B3492" t="str">
            <v xml:space="preserve">PORTA DE ABRIR / GIRO, EM GRADIL FERRO, COM BARRA CHATA 3 CM X 1/4", COM REQUADRO E GUARNICAO - COMPLETO - ACABAMENTO NATURAL                                                                                                                                                                                                                                                                                                                                                                             </v>
          </cell>
          <cell r="C3492" t="str">
            <v xml:space="preserve">M2    </v>
          </cell>
          <cell r="D3492">
            <v>1020.63</v>
          </cell>
        </row>
        <row r="3493">
          <cell r="A3493">
            <v>39021</v>
          </cell>
          <cell r="B3493" t="str">
            <v xml:space="preserve">PORTA DE ABRIR EM ACO COM DIVISAO HORIZONTAL PARA VIDROS, COM FUNDO ANTICORROSIVO/PRIMER DE PROTECAO, SEM GUARNICAO/ALIZAR/VISTA, VIDROS NAO INCLUSOS, 90 X 210 CM                                                                                                                                                                                                                                                                                                                                        </v>
          </cell>
          <cell r="C3493" t="str">
            <v xml:space="preserve">UN    </v>
          </cell>
          <cell r="D3493">
            <v>1085.19</v>
          </cell>
        </row>
        <row r="3494">
          <cell r="A3494">
            <v>39022</v>
          </cell>
          <cell r="B3494" t="str">
            <v xml:space="preserve">PORTA DE ABRIR EM ACO TIPO VENEZIANA, COM FUNDO ANTICORROSIVO / PRIMER DE PROTECAO, SEM GUARNICAO/ALIZAR/VISTA, 90 X 210 CM                                                                                                                                                                                                                                                                                                                                                                               </v>
          </cell>
          <cell r="C3494" t="str">
            <v xml:space="preserve">UN    </v>
          </cell>
          <cell r="D3494">
            <v>972.03</v>
          </cell>
        </row>
        <row r="3495">
          <cell r="A3495">
            <v>39024</v>
          </cell>
          <cell r="B3495" t="str">
            <v xml:space="preserve">PORTA DE ABRIR EM ALUMINIO COM DIVISAO HORIZONTAL  PARA VIDROS,  ACABAMENTO ANODIZADO NATURAL, VIDROS INCLUSOS, SEM GUARNICAO/ALIZAR/VISTA , 87 X 210 CM                                                                                                                                                                                                                                                                                                                                                  </v>
          </cell>
          <cell r="C3495" t="str">
            <v xml:space="preserve">UN    </v>
          </cell>
          <cell r="D3495">
            <v>1357.99</v>
          </cell>
        </row>
        <row r="3496">
          <cell r="A3496">
            <v>4914</v>
          </cell>
          <cell r="B3496" t="str">
            <v xml:space="preserve">PORTA DE ABRIR EM ALUMINIO COM LAMBRI HORIZONTAL/LAMINADA, ACABAMENTO ANODIZADO NATURAL, SEM GUARNICAO/ALIZAR/VISTA                                                                                                                                                                                                                                                                                                                                                                                       </v>
          </cell>
          <cell r="C3496" t="str">
            <v xml:space="preserve">M2    </v>
          </cell>
          <cell r="D3496">
            <v>1101.0899999999999</v>
          </cell>
        </row>
        <row r="3497">
          <cell r="A3497">
            <v>4917</v>
          </cell>
          <cell r="B3497" t="str">
            <v xml:space="preserve">PORTA DE ABRIR EM ALUMINIO TIPO VENEZIANA, ACABAMENTO ANODIZADO NATURAL, SEM GUARNICAO/ALIZAR/VISTA                                                                                                                                                                                                                                                                                                                                                                                                       </v>
          </cell>
          <cell r="C3497" t="str">
            <v xml:space="preserve">M2    </v>
          </cell>
          <cell r="D3497">
            <v>760.42</v>
          </cell>
        </row>
        <row r="3498">
          <cell r="A3498">
            <v>39025</v>
          </cell>
          <cell r="B3498" t="str">
            <v xml:space="preserve">PORTA DE ABRIR EM ALUMINIO TIPO VENEZIANA, ACABAMENTO ANODIZADO NATURAL, SEM GUARNICAO/ALIZAR/VISTA, 87 X 210 CM                                                                                                                                                                                                                                                                                                                                                                                          </v>
          </cell>
          <cell r="C3498" t="str">
            <v xml:space="preserve">UN    </v>
          </cell>
          <cell r="D3498">
            <v>1392.47</v>
          </cell>
        </row>
        <row r="3499">
          <cell r="A3499">
            <v>4922</v>
          </cell>
          <cell r="B3499" t="str">
            <v xml:space="preserve">PORTA DE CORRER EM ALUMINIO, DUAS FOLHAS MOVEIS COM VIDRO, FECHADURA E PUXADOR EMBUTIDO, ACABAMENTO ANODIZADO NATURAL, SEM GUARNICAO/ALIZAR/VISTA                                                                                                                                                                                                                                                                                                                                                         </v>
          </cell>
          <cell r="C3499" t="str">
            <v xml:space="preserve">M2    </v>
          </cell>
          <cell r="D3499">
            <v>705.36</v>
          </cell>
        </row>
        <row r="3500">
          <cell r="A3500">
            <v>4911</v>
          </cell>
          <cell r="B3500" t="str">
            <v xml:space="preserve">PORTA DE ENROLAR MANUAL COMPLETA, ARTICULADA RAIADA LARGA, EM ACO GALVANIZADO NATURAL, CHAPA NUMERO 24 (SEM INSTALACAO)                                                                                                                                                                                                                                                                                                                                                                                   </v>
          </cell>
          <cell r="C3500" t="str">
            <v xml:space="preserve">M2    </v>
          </cell>
          <cell r="D3500">
            <v>328.16</v>
          </cell>
        </row>
        <row r="3501">
          <cell r="A3501">
            <v>37518</v>
          </cell>
          <cell r="B3501" t="str">
            <v xml:space="preserve">PORTA DE ENROLAR MANUAL COMPLETA, PERFIL MEIA CANA CEGA, EM ACO GALVANIZADO COM PINTURA ELETROSTATICA, CHAPA NUMERO 24 " (SEM INSTALACAO)                                                                                                                                                                                                                                                                                                                                                                 </v>
          </cell>
          <cell r="C3501" t="str">
            <v xml:space="preserve">M2    </v>
          </cell>
          <cell r="D3501">
            <v>533.26</v>
          </cell>
        </row>
        <row r="3502">
          <cell r="A3502">
            <v>4910</v>
          </cell>
          <cell r="B3502" t="str">
            <v xml:space="preserve">PORTA DE ENROLAR MANUAL COMPLETA, PERFIL MEIA CANA CEGA, EM ACO GALVANIZADO NATURAL, CHAPA NUMERO 24 (SEM INSTALACAO)                                                                                                                                                                                                                                                                                                                                                                                     </v>
          </cell>
          <cell r="C3502" t="str">
            <v xml:space="preserve">M2    </v>
          </cell>
          <cell r="D3502">
            <v>449.54</v>
          </cell>
        </row>
        <row r="3503">
          <cell r="A3503">
            <v>4943</v>
          </cell>
          <cell r="B3503" t="str">
            <v xml:space="preserve">PORTA DE ENROLAR MANUAL COMPLETA, PERFIL MEIA CANA VAZADA TIJOLINHO, EM ACO GALVANIZADO NATURAL, CHAPA NUMERO 24 (SEM INSTALACAO)                                                                                                                                                                                                                                                                                                                                                                         </v>
          </cell>
          <cell r="C3503" t="str">
            <v xml:space="preserve">M2    </v>
          </cell>
          <cell r="D3503">
            <v>669.71</v>
          </cell>
        </row>
        <row r="3504">
          <cell r="A3504">
            <v>5002</v>
          </cell>
          <cell r="B3504" t="str">
            <v xml:space="preserve">PORTA DE MADEIRA QUADRICULADA PARA VIDRO, DE CORRER (EUCALIPTO OU EQUIVALENTE REGIONAL), E = *3,5* CM                                                                                                                                                                                                                                                                                                                                                                                                     </v>
          </cell>
          <cell r="C3504" t="str">
            <v xml:space="preserve">M2    </v>
          </cell>
          <cell r="D3504">
            <v>557.94000000000005</v>
          </cell>
        </row>
        <row r="3505">
          <cell r="A3505">
            <v>4977</v>
          </cell>
          <cell r="B3505" t="str">
            <v xml:space="preserve">PORTA DE MADEIRA TIPO VENEZIANA (EUCALIPTO OU EQUIVALENTE REGIONAL), E = *3,5* CM                                                                                                                                                                                                                                                                                                                                                                                                                         </v>
          </cell>
          <cell r="C3505" t="str">
            <v xml:space="preserve">M2    </v>
          </cell>
          <cell r="D3505">
            <v>376.63</v>
          </cell>
        </row>
        <row r="3506">
          <cell r="A3506">
            <v>5028</v>
          </cell>
          <cell r="B3506" t="str">
            <v xml:space="preserve">PORTA DE MADEIRA-DE-LEI QUADRICULADA PARA VIDRO, DE CORRER (ANGELIM OU EQUIVALENTE REGIONAL), E = *3,5* CM                                                                                                                                                                                                                                                                                                                                                                                                </v>
          </cell>
          <cell r="C3506" t="str">
            <v xml:space="preserve">M2    </v>
          </cell>
          <cell r="D3506">
            <v>921.55</v>
          </cell>
        </row>
        <row r="3507">
          <cell r="A3507">
            <v>4998</v>
          </cell>
          <cell r="B3507" t="str">
            <v xml:space="preserve">PORTA DE MADEIRA-DE-LEI TIPO MEXICANA SEM EMENDA (ANGELIM OU EQUIVALENTE REGIONAL), E = *3,5* CM                                                                                                                                                                                                                                                                                                                                                                                                          </v>
          </cell>
          <cell r="C3507" t="str">
            <v xml:space="preserve">M2    </v>
          </cell>
          <cell r="D3507">
            <v>765.37</v>
          </cell>
        </row>
        <row r="3508">
          <cell r="A3508">
            <v>4969</v>
          </cell>
          <cell r="B3508" t="str">
            <v xml:space="preserve">PORTA DE MADEIRA-DE-LEI TIPO VENEZIANA (ANGELIM OU EQUIVALENTE REGIONAL), E = *3,5* CM                                                                                                                                                                                                                                                                                                                                                                                                                    </v>
          </cell>
          <cell r="C3508" t="str">
            <v xml:space="preserve">M2    </v>
          </cell>
          <cell r="D3508">
            <v>532.66999999999996</v>
          </cell>
        </row>
        <row r="3509">
          <cell r="A3509">
            <v>11364</v>
          </cell>
          <cell r="B3509" t="str">
            <v xml:space="preserve">PORTA DE MADEIRA, FOLHA LEVE (NBR 15930) DE 600 X 2100 MM, DE 35 MM A 40 MM DE ESPESSURA, NUCLEO COLMEIA, CAPA LISA EM HDF, ACABAMENTO EM PRIMER PARA PINTURA                                                                                                                                                                                                                                                                                                                                             </v>
          </cell>
          <cell r="C3509" t="str">
            <v xml:space="preserve">UN    </v>
          </cell>
          <cell r="D3509">
            <v>189</v>
          </cell>
        </row>
        <row r="3510">
          <cell r="A3510">
            <v>11365</v>
          </cell>
          <cell r="B3510" t="str">
            <v xml:space="preserve">PORTA DE MADEIRA, FOLHA LEVE (NBR 15930) DE 700 X 2100 MM, DE 35 MM A 40 MM DE ESPESSURA, NUCLEO COLMEIA, CAPA LISA EM HDF, ACABAMENTO EM PRIMER PARA PINTURA                                                                                                                                                                                                                                                                                                                                             </v>
          </cell>
          <cell r="C3510" t="str">
            <v xml:space="preserve">UN    </v>
          </cell>
          <cell r="D3510">
            <v>196.13</v>
          </cell>
        </row>
        <row r="3511">
          <cell r="A3511">
            <v>11366</v>
          </cell>
          <cell r="B3511" t="str">
            <v xml:space="preserve">PORTA DE MADEIRA, FOLHA LEVE (NBR 15930) DE 800 X 2100 MM, DE 35 MM A 40 MM DE ESPESSURA, NUCLEO COLMEIA, CAPA LISA EM HDF, ACABAMENTO EM PRIMER PARA PINTURA                                                                                                                                                                                                                                                                                                                                             </v>
          </cell>
          <cell r="C3511" t="str">
            <v xml:space="preserve">UN    </v>
          </cell>
          <cell r="D3511">
            <v>208.49</v>
          </cell>
        </row>
        <row r="3512">
          <cell r="A3512">
            <v>43777</v>
          </cell>
          <cell r="B3512" t="str">
            <v xml:space="preserve">PORTA DE MADEIRA, FOLHA LEVE (NBR 15930), DE 600 X 2100 MM, E = 35 MM, NUCLEO COLMEIA, CAPA LISA EM HDF, ACABAMENTO MELAMINICO EM PADRAO MADEIRA                                                                                                                                                                                                                                                                                                                                                          </v>
          </cell>
          <cell r="C3512" t="str">
            <v xml:space="preserve">UN    </v>
          </cell>
          <cell r="D3512">
            <v>244.9</v>
          </cell>
        </row>
        <row r="3513">
          <cell r="A3513">
            <v>20322</v>
          </cell>
          <cell r="B3513" t="str">
            <v xml:space="preserve">PORTA DE MADEIRA, FOLHA MEDIA (NBR 15930) DE 600 X 2100 MM, DE 35 MM A 40 MM DE ESPESSURA, NUCLEO SEMI-SOLIDO (SARRAFEADO), CAPA FRISADA EM HDF, ACABAMENTO MELAMINICO EM PADRAO MADEIRA                                                                                                                                                                                                                                                                                                                  </v>
          </cell>
          <cell r="C3513" t="str">
            <v xml:space="preserve">UN    </v>
          </cell>
          <cell r="D3513">
            <v>227.34</v>
          </cell>
        </row>
        <row r="3514">
          <cell r="A3514">
            <v>10553</v>
          </cell>
          <cell r="B3514" t="str">
            <v xml:space="preserve">PORTA DE MADEIRA, FOLHA MEDIA (NBR 15930) DE 600 X 2100 MM, DE 35 MM A 40 MM DE ESPESSURA, NUCLEO SEMI-SOLIDO (SARRAFEADO), CAPA LISA EM HDF, ACABAMENTO EM PRIMER PARA PINTURA                                                                                                                                                                                                                                                                                                                           </v>
          </cell>
          <cell r="C3514" t="str">
            <v xml:space="preserve">UN    </v>
          </cell>
          <cell r="D3514">
            <v>206.43</v>
          </cell>
        </row>
        <row r="3515">
          <cell r="A3515">
            <v>5020</v>
          </cell>
          <cell r="B3515" t="str">
            <v xml:space="preserve">PORTA DE MADEIRA, FOLHA MEDIA (NBR 15930) DE 600 X 2100 MM, DE 35 MM A 40 MM DE ESPESSURA, NUCLEO SEMI-SOLIDO (SARRAFEADO), CAPA LISA EM HDF, ACABAMENTO LAMINADO NATURAL PARA VERNIZ                                                                                                                                                                                                                                                                                                                     </v>
          </cell>
          <cell r="C3515" t="str">
            <v xml:space="preserve">UN    </v>
          </cell>
          <cell r="D3515">
            <v>217.64</v>
          </cell>
        </row>
        <row r="3516">
          <cell r="A3516">
            <v>10554</v>
          </cell>
          <cell r="B3516" t="str">
            <v xml:space="preserve">PORTA DE MADEIRA, FOLHA MEDIA (NBR 15930) DE 700 X 2100 MM, DE 35 MM A 40 MM DE ESPESSURA, NUCLEO SEMI-SOLIDO (SARRAFEADO), CAPA LISA EM HDF, ACABAMENTO EM PRIMER PARA PINTURA                                                                                                                                                                                                                                                                                                                           </v>
          </cell>
          <cell r="C3516" t="str">
            <v xml:space="preserve">UN    </v>
          </cell>
          <cell r="D3516">
            <v>208.26</v>
          </cell>
        </row>
        <row r="3517">
          <cell r="A3517">
            <v>10555</v>
          </cell>
          <cell r="B3517" t="str">
            <v xml:space="preserve">PORTA DE MADEIRA, FOLHA MEDIA (NBR 15930) DE 800 X 2100 MM, DE 35 MM A 40 MM DE ESPESSURA, NUCLEO SEMI-SOLIDO (SARRAFEADO), CAPA LISA EM HDF, ACABAMENTO EM PRIMER PARA PINTURA                                                                                                                                                                                                                                                                                                                           </v>
          </cell>
          <cell r="C3517" t="str">
            <v xml:space="preserve">UN    </v>
          </cell>
          <cell r="D3517">
            <v>227.11</v>
          </cell>
        </row>
        <row r="3518">
          <cell r="A3518">
            <v>10556</v>
          </cell>
          <cell r="B3518" t="str">
            <v xml:space="preserve">PORTA DE MADEIRA, FOLHA MEDIA (NBR 15930) DE 900 X 2100 MM, DE 35 MM A 40 MM DE ESPESSURA, NUCLEO SEMI-SOLIDO (SARRAFEADO), CAPA LISA EM HDF, ACABAMENTO EM PRIMER PARA PINTURA                                                                                                                                                                                                                                                                                                                           </v>
          </cell>
          <cell r="C3518" t="str">
            <v xml:space="preserve">UN    </v>
          </cell>
          <cell r="D3518">
            <v>301.97000000000003</v>
          </cell>
        </row>
        <row r="3519">
          <cell r="A3519">
            <v>39502</v>
          </cell>
          <cell r="B3519" t="str">
            <v xml:space="preserve">PORTA DE MADEIRA, FOLHA PESADA (NBR 15930) DE 800 X 2100 MM, DE 40 MM A 45 MM DE ESPESSURA, NUCLEO SOLIDO, CAPA LISA EM HDF, ACABAMENTO EM LAMINADO NATURAL PARA VERNIZ                                                                                                                                                                                                                                                                                                                                   </v>
          </cell>
          <cell r="C3519" t="str">
            <v xml:space="preserve">UN    </v>
          </cell>
          <cell r="D3519">
            <v>424.03</v>
          </cell>
        </row>
        <row r="3520">
          <cell r="A3520">
            <v>39504</v>
          </cell>
          <cell r="B3520" t="str">
            <v xml:space="preserve">PORTA DE MADEIRA, FOLHA PESADA (NBR 15930) DE 800 X 2100 MM, DE 40 MM A 45 MM DE ESPESSURA, NUCLEO SOLIDO, CAPA LISA EM HDF, ACABAMENTO EM PRIMER PARA PINTURA                                                                                                                                                                                                                                                                                                                                            </v>
          </cell>
          <cell r="C3520" t="str">
            <v xml:space="preserve">UN    </v>
          </cell>
          <cell r="D3520">
            <v>468.9</v>
          </cell>
        </row>
        <row r="3521">
          <cell r="A3521">
            <v>39503</v>
          </cell>
          <cell r="B3521" t="str">
            <v xml:space="preserve">PORTA DE MADEIRA, FOLHA PESADA (NBR 15930) DE 900 X 2100 MM, DE 40 MM A 45 MM DE ESPESSURA, NUCLEO SOLIDO, CAPA LISA EM HDF, ACABAMENTO EM LAMINADO NATURAL PARA VERNIZ                                                                                                                                                                                                                                                                                                                                   </v>
          </cell>
          <cell r="C3521" t="str">
            <v xml:space="preserve">UN    </v>
          </cell>
          <cell r="D3521">
            <v>493.5</v>
          </cell>
        </row>
        <row r="3522">
          <cell r="A3522">
            <v>39505</v>
          </cell>
          <cell r="B3522" t="str">
            <v xml:space="preserve">PORTA DE MADEIRA, FOLHA PESADA (NBR 15930) DE 900 X 2100 MM, DE 40 MM A 45 MM DE ESPESSURA, NUCLEO SOLIDO, CAPA LISA EM HDF, ACABAMENTO EM PRIMER PARA PINTURA                                                                                                                                                                                                                                                                                                                                            </v>
          </cell>
          <cell r="C3522" t="str">
            <v xml:space="preserve">UN    </v>
          </cell>
          <cell r="D3522">
            <v>531.82000000000005</v>
          </cell>
        </row>
        <row r="3523">
          <cell r="A3523">
            <v>44471</v>
          </cell>
          <cell r="B3523" t="str">
            <v xml:space="preserve">PORTA DENTE PARA  FRESADORA                                                                                                                                                                                                                                                                                                                                                                                                                                                                               </v>
          </cell>
          <cell r="C3523" t="str">
            <v xml:space="preserve">UN    </v>
          </cell>
          <cell r="D3523">
            <v>460.23</v>
          </cell>
        </row>
        <row r="3524">
          <cell r="A3524">
            <v>4944</v>
          </cell>
          <cell r="B3524" t="str">
            <v xml:space="preserve">PORTA GRADE DE ENROLAR MANUAL COMPLETA, PERFIL TUBULAR TIJOLINHO 3/4 ", EM ACO GALVANIZADO NATURAL (SEM INSTALACAO)                                                                                                                                                                                                                                                                                                                                                                                       </v>
          </cell>
          <cell r="C3524" t="str">
            <v xml:space="preserve">M2    </v>
          </cell>
          <cell r="D3524">
            <v>1001.22</v>
          </cell>
        </row>
        <row r="3525">
          <cell r="A3525">
            <v>21102</v>
          </cell>
          <cell r="B3525" t="str">
            <v xml:space="preserve">PORTA TOALHA BANHO EM METAL CROMADO, TIPO BARRA                                                                                                                                                                                                                                                                                                                                                                                                                                                           </v>
          </cell>
          <cell r="C3525" t="str">
            <v xml:space="preserve">UN    </v>
          </cell>
          <cell r="D3525">
            <v>102.85</v>
          </cell>
        </row>
        <row r="3526">
          <cell r="A3526">
            <v>21101</v>
          </cell>
          <cell r="B3526" t="str">
            <v xml:space="preserve">PORTA TOALHA ROSTO EM METAL CROMADO, TIPO ARGOLA                                                                                                                                                                                                                                                                                                                                                                                                                                                          </v>
          </cell>
          <cell r="C3526" t="str">
            <v xml:space="preserve">UN    </v>
          </cell>
          <cell r="D3526">
            <v>66.05</v>
          </cell>
        </row>
        <row r="3527">
          <cell r="A3527">
            <v>34713</v>
          </cell>
          <cell r="B3527" t="str">
            <v xml:space="preserve">PORTA VIDRO TEMPERADO INCOLOR, 2 FOLHAS DE CORRER, E = 10 MM (SEM FERRAGENS E SEM COLOCACAO)                                                                                                                                                                                                                                                                                                                                                                                                              </v>
          </cell>
          <cell r="C3527" t="str">
            <v xml:space="preserve">M2    </v>
          </cell>
          <cell r="D3527">
            <v>417.11</v>
          </cell>
        </row>
        <row r="3528">
          <cell r="A3528">
            <v>37563</v>
          </cell>
          <cell r="B3528" t="str">
            <v xml:space="preserve">PORTAO BASCULANTE, MANUAL, EM ACO GALVANIZADO, CHAPA 26, TIPO LAMBRIL, COM REQUADRO, ACABAMENTO NATURAL                                                                                                                                                                                                                                                                                                                                                                                                   </v>
          </cell>
          <cell r="C3528" t="str">
            <v xml:space="preserve">M2    </v>
          </cell>
          <cell r="D3528">
            <v>1123.06</v>
          </cell>
        </row>
        <row r="3529">
          <cell r="A3529">
            <v>4948</v>
          </cell>
          <cell r="B3529" t="str">
            <v xml:space="preserve">PORTAO DE ABRIR / GIRO, EM GRADIL DE METALON REDONDO DE 3/4"  VERTICAL, COM REQUADRO, ACABAMENTO NATURAL - COMPLETO                                                                                                                                                                                                                                                                                                                                                                                       </v>
          </cell>
          <cell r="C3529" t="str">
            <v xml:space="preserve">M2    </v>
          </cell>
          <cell r="D3529">
            <v>977.09</v>
          </cell>
        </row>
        <row r="3530">
          <cell r="A3530">
            <v>37561</v>
          </cell>
          <cell r="B3530" t="str">
            <v xml:space="preserve">PORTAO DE CORRER EM CHAPA TIPO PAINEL LAMBRIL QUADRADO, COM PORTA SOCIAL COMPLETA INCLUIDA, COM REQUADRO, ACABAMENTO NATURAL, COM TRILHOS E ROLDANAS                                                                                                                                                                                                                                                                                                                                                      </v>
          </cell>
          <cell r="C3530" t="str">
            <v xml:space="preserve">M2    </v>
          </cell>
          <cell r="D3530">
            <v>911.27</v>
          </cell>
        </row>
        <row r="3531">
          <cell r="A3531">
            <v>37562</v>
          </cell>
          <cell r="B3531" t="str">
            <v xml:space="preserve">PORTAO DE CORRER EM GRADIL FIXO DE BARRA DE FERRO CHATA DE 3 X 1/4" NA VERTICAL, SEM REQUADRO, ACABAMENTO NATURAL, COM TRILHOS E ROLDANAS                                                                                                                                                                                                                                                                                                                                                                 </v>
          </cell>
          <cell r="C3531" t="str">
            <v xml:space="preserve">M2    </v>
          </cell>
          <cell r="D3531">
            <v>1194.78</v>
          </cell>
        </row>
        <row r="3532">
          <cell r="A3532">
            <v>14164</v>
          </cell>
          <cell r="B3532" t="str">
            <v xml:space="preserve">POSTE CONICO CONTINUO EM ACO GALVANIZADO, CURVO, BRACO DUPLO, ENGASTADO,  H = 9 M, DIAMETRO INFERIOR = *135* MM                                                                                                                                                                                                                                                                                                                                                                                           </v>
          </cell>
          <cell r="C3532" t="str">
            <v xml:space="preserve">UN    </v>
          </cell>
          <cell r="D3532">
            <v>2049.09</v>
          </cell>
        </row>
        <row r="3533">
          <cell r="A3533">
            <v>14163</v>
          </cell>
          <cell r="B3533" t="str">
            <v xml:space="preserve">POSTE CONICO CONTINUO EM ACO GALVANIZADO, CURVO, BRACO DUPLO, FLANGEADO,  H = 9 M, DIAMETRO INFERIOR = *135* MM                                                                                                                                                                                                                                                                                                                                                                                           </v>
          </cell>
          <cell r="C3533" t="str">
            <v xml:space="preserve">UN    </v>
          </cell>
          <cell r="D3533">
            <v>2328.92</v>
          </cell>
        </row>
        <row r="3534">
          <cell r="A3534">
            <v>5051</v>
          </cell>
          <cell r="B3534" t="str">
            <v xml:space="preserve">POSTE CONICO CONTINUO EM ACO GALVANIZADO, CURVO, BRACO SIMPLES, ENGASTADO,  H = 9 M, DIAMETRO INFERIOR = *135* MM                                                                                                                                                                                                                                                                                                                                                                                         </v>
          </cell>
          <cell r="C3534" t="str">
            <v xml:space="preserve">UN    </v>
          </cell>
          <cell r="D3534">
            <v>1980.72</v>
          </cell>
        </row>
        <row r="3535">
          <cell r="A3535">
            <v>14162</v>
          </cell>
          <cell r="B3535" t="str">
            <v xml:space="preserve">POSTE CONICO CONTINUO EM ACO GALVANIZADO, CURVO, BRACO SIMPLES, FLANGEADO,  H = 9 M, DIAMETRO INFERIOR = *135* MM                                                                                                                                                                                                                                                                                                                                                                                         </v>
          </cell>
          <cell r="C3535" t="str">
            <v xml:space="preserve">UN    </v>
          </cell>
          <cell r="D3535">
            <v>1977.84</v>
          </cell>
        </row>
        <row r="3536">
          <cell r="A3536">
            <v>5052</v>
          </cell>
          <cell r="B3536" t="str">
            <v xml:space="preserve">POSTE CONICO CONTINUO EM ACO GALVANIZADO, CURVO, BRACO SIMPLES, FLANGEADO, H = 7 M, DIAMETRO INFERIOR = *125* MM                                                                                                                                                                                                                                                                                                                                                                                          </v>
          </cell>
          <cell r="C3536" t="str">
            <v xml:space="preserve">UN    </v>
          </cell>
          <cell r="D3536">
            <v>1475.75</v>
          </cell>
        </row>
        <row r="3537">
          <cell r="A3537">
            <v>14166</v>
          </cell>
          <cell r="B3537" t="str">
            <v xml:space="preserve">POSTE CONICO CONTINUO EM ACO GALVANIZADO, RETO, ENGASTADO,  H = 7 M, DIAMETRO INFERIOR = *125* MM                                                                                                                                                                                                                                                                                                                                                                                                         </v>
          </cell>
          <cell r="C3537" t="str">
            <v xml:space="preserve">UN    </v>
          </cell>
          <cell r="D3537">
            <v>1494.49</v>
          </cell>
        </row>
        <row r="3538">
          <cell r="A3538">
            <v>14165</v>
          </cell>
          <cell r="B3538" t="str">
            <v xml:space="preserve">POSTE CONICO CONTINUO EM ACO GALVANIZADO, RETO, ENGASTADO,  H = 9 M, DIAMETRO INFERIOR = *145* MM                                                                                                                                                                                                                                                                                                                                                                                                         </v>
          </cell>
          <cell r="C3538" t="str">
            <v xml:space="preserve">UN    </v>
          </cell>
          <cell r="D3538">
            <v>2070.4</v>
          </cell>
        </row>
        <row r="3539">
          <cell r="A3539">
            <v>5050</v>
          </cell>
          <cell r="B3539" t="str">
            <v xml:space="preserve">POSTE CONICO CONTINUO EM ACO GALVANIZADO, RETO, FLANGEADO,  H = 3 M, DIAMETRO INFERIOR = *95* MM                                                                                                                                                                                                                                                                                                                                                                                                          </v>
          </cell>
          <cell r="C3539" t="str">
            <v xml:space="preserve">UN    </v>
          </cell>
          <cell r="D3539">
            <v>509.57</v>
          </cell>
        </row>
        <row r="3540">
          <cell r="A3540">
            <v>12366</v>
          </cell>
          <cell r="B3540" t="str">
            <v xml:space="preserve">POSTE DE CONCRETO ARMADO DE SECAO CIRCULAR, EXTENSAO DE 10,00 M, RESISTENCIA DE 150 A 200 DAN, TIPO C-14                                                                                                                                                                                                                                                                                                                                                                                                  </v>
          </cell>
          <cell r="C3540" t="str">
            <v xml:space="preserve">UN    </v>
          </cell>
          <cell r="D3540">
            <v>1026.1400000000001</v>
          </cell>
        </row>
        <row r="3541">
          <cell r="A3541">
            <v>5045</v>
          </cell>
          <cell r="B3541" t="str">
            <v xml:space="preserve">POSTE DE CONCRETO ARMADO DE SECAO CIRCULAR, EXTENSAO DE 11,00 M, RESISTENCIA DE 200 A 300 DAN, TIPO C-14                                                                                                                                                                                                                                                                                                                                                                                                  </v>
          </cell>
          <cell r="C3541" t="str">
            <v xml:space="preserve">UN    </v>
          </cell>
          <cell r="D3541">
            <v>1417.55</v>
          </cell>
        </row>
        <row r="3542">
          <cell r="A3542">
            <v>5035</v>
          </cell>
          <cell r="B3542" t="str">
            <v xml:space="preserve">POSTE DE CONCRETO ARMADO DE SECAO CIRCULAR, EXTENSAO DE 11,00 M, RESISTENCIA DE 300 A 400 DAN, TIPO C-17                                                                                                                                                                                                                                                                                                                                                                                                  </v>
          </cell>
          <cell r="C3542" t="str">
            <v xml:space="preserve">UN    </v>
          </cell>
          <cell r="D3542">
            <v>1629.84</v>
          </cell>
        </row>
        <row r="3543">
          <cell r="A3543">
            <v>41180</v>
          </cell>
          <cell r="B3543" t="str">
            <v xml:space="preserve">POSTE DE CONCRETO ARMADO DE SECAO CIRCULAR, EXTENSAO DE 13,00 M, RESISTENCIA DE 1000 DAN, TIPO C-23                                                                                                                                                                                                                                                                                                                                                                                                       </v>
          </cell>
          <cell r="C3543" t="str">
            <v xml:space="preserve">UN    </v>
          </cell>
          <cell r="D3543">
            <v>3663.87</v>
          </cell>
        </row>
        <row r="3544">
          <cell r="A3544">
            <v>41181</v>
          </cell>
          <cell r="B3544" t="str">
            <v xml:space="preserve">POSTE DE CONCRETO ARMADO DE SECAO CIRCULAR, EXTENSAO DE 13,00 M, RESISTENCIA DE 1500 DAN, TIPO C-29                                                                                                                                                                                                                                                                                                                                                                                                       </v>
          </cell>
          <cell r="C3544" t="str">
            <v xml:space="preserve">UN    </v>
          </cell>
          <cell r="D3544">
            <v>4850.8500000000004</v>
          </cell>
        </row>
        <row r="3545">
          <cell r="A3545">
            <v>41182</v>
          </cell>
          <cell r="B3545" t="str">
            <v xml:space="preserve">POSTE DE CONCRETO ARMADO DE SECAO CIRCULAR, EXTENSAO DE 13,00 M, RESISTENCIA DE 2000 DAN, TIPO C-29                                                                                                                                                                                                                                                                                                                                                                                                       </v>
          </cell>
          <cell r="C3545" t="str">
            <v xml:space="preserve">UN    </v>
          </cell>
          <cell r="D3545">
            <v>6958.94</v>
          </cell>
        </row>
        <row r="3546">
          <cell r="A3546">
            <v>41183</v>
          </cell>
          <cell r="B3546" t="str">
            <v xml:space="preserve">POSTE DE CONCRETO ARMADO DE SECAO CIRCULAR, EXTENSAO DE 13,00 M, RESISTENCIA DE 2500 DAN, TIPO C-29                                                                                                                                                                                                                                                                                                                                                                                                       </v>
          </cell>
          <cell r="C3546" t="str">
            <v xml:space="preserve">UN    </v>
          </cell>
          <cell r="D3546">
            <v>8688.3799999999992</v>
          </cell>
        </row>
        <row r="3547">
          <cell r="A3547">
            <v>41184</v>
          </cell>
          <cell r="B3547" t="str">
            <v xml:space="preserve">POSTE DE CONCRETO ARMADO DE SECAO CIRCULAR, EXTENSAO DE 13,00 M, RESISTENCIA DE 3000 DAN, TIPO C-29                                                                                                                                                                                                                                                                                                                                                                                                       </v>
          </cell>
          <cell r="C3547" t="str">
            <v xml:space="preserve">UN    </v>
          </cell>
          <cell r="D3547">
            <v>13228.59</v>
          </cell>
        </row>
        <row r="3548">
          <cell r="A3548">
            <v>41185</v>
          </cell>
          <cell r="B3548" t="str">
            <v xml:space="preserve">POSTE DE CONCRETO ARMADO DE SECAO CIRCULAR, EXTENSAO DE 14,00 M, RESISTENCIA DE 1000 DAN, TIPO C-23                                                                                                                                                                                                                                                                                                                                                                                                       </v>
          </cell>
          <cell r="C3548" t="str">
            <v xml:space="preserve">UN    </v>
          </cell>
          <cell r="D3548">
            <v>4905.76</v>
          </cell>
        </row>
        <row r="3549">
          <cell r="A3549">
            <v>41186</v>
          </cell>
          <cell r="B3549" t="str">
            <v xml:space="preserve">POSTE DE CONCRETO ARMADO DE SECAO CIRCULAR, EXTENSAO DE 14,00 M, RESISTENCIA DE 1500 DAN, TIPO C-29                                                                                                                                                                                                                                                                                                                                                                                                       </v>
          </cell>
          <cell r="C3549" t="str">
            <v xml:space="preserve">UN    </v>
          </cell>
          <cell r="D3549">
            <v>6874.85</v>
          </cell>
        </row>
        <row r="3550">
          <cell r="A3550">
            <v>41187</v>
          </cell>
          <cell r="B3550" t="str">
            <v xml:space="preserve">POSTE DE CONCRETO ARMADO DE SECAO CIRCULAR, EXTENSAO DE 14,00 M, RESISTENCIA DE 2000 DAN, TIPO C-29                                                                                                                                                                                                                                                                                                                                                                                                       </v>
          </cell>
          <cell r="C3550" t="str">
            <v xml:space="preserve">UN    </v>
          </cell>
          <cell r="D3550">
            <v>9219.74</v>
          </cell>
        </row>
        <row r="3551">
          <cell r="A3551">
            <v>41188</v>
          </cell>
          <cell r="B3551" t="str">
            <v xml:space="preserve">POSTE DE CONCRETO ARMADO DE SECAO CIRCULAR, EXTENSAO DE 14,00 M, RESISTENCIA DE 2500 DAN, TIPO C-29                                                                                                                                                                                                                                                                                                                                                                                                       </v>
          </cell>
          <cell r="C3551" t="str">
            <v xml:space="preserve">UN    </v>
          </cell>
          <cell r="D3551">
            <v>11790</v>
          </cell>
        </row>
        <row r="3552">
          <cell r="A3552">
            <v>5036</v>
          </cell>
          <cell r="B3552" t="str">
            <v xml:space="preserve">POSTE DE CONCRETO ARMADO DE SECAO CIRCULAR, EXTENSAO DE 14,00 M, RESISTENCIA DE 300 A 400 DAN, TIPO C-17                                                                                                                                                                                                                                                                                                                                                                                                  </v>
          </cell>
          <cell r="C3552" t="str">
            <v xml:space="preserve">UN    </v>
          </cell>
          <cell r="D3552">
            <v>2500.48</v>
          </cell>
        </row>
        <row r="3553">
          <cell r="A3553">
            <v>41189</v>
          </cell>
          <cell r="B3553" t="str">
            <v xml:space="preserve">POSTE DE CONCRETO ARMADO DE SECAO CIRCULAR, EXTENSAO DE 14,00 M, RESISTENCIA DE 3000 DAN, TIPO C-29                                                                                                                                                                                                                                                                                                                                                                                                       </v>
          </cell>
          <cell r="C3553" t="str">
            <v xml:space="preserve">UN    </v>
          </cell>
          <cell r="D3553">
            <v>15157.28</v>
          </cell>
        </row>
        <row r="3554">
          <cell r="A3554">
            <v>41190</v>
          </cell>
          <cell r="B3554" t="str">
            <v xml:space="preserve">POSTE DE CONCRETO ARMADO DE SECAO CIRCULAR, EXTENSAO DE 15,00 M, RESISTENCIA DE 1000 DAN, TIPO C-23                                                                                                                                                                                                                                                                                                                                                                                                       </v>
          </cell>
          <cell r="C3554" t="str">
            <v xml:space="preserve">UN    </v>
          </cell>
          <cell r="D3554">
            <v>5271.17</v>
          </cell>
        </row>
        <row r="3555">
          <cell r="A3555">
            <v>41191</v>
          </cell>
          <cell r="B3555" t="str">
            <v xml:space="preserve">POSTE DE CONCRETO ARMADO DE SECAO CIRCULAR, EXTENSAO DE 15,00 M, RESISTENCIA DE 1500 DAN, TIPO C-29                                                                                                                                                                                                                                                                                                                                                                                                       </v>
          </cell>
          <cell r="C3555" t="str">
            <v xml:space="preserve">UN    </v>
          </cell>
          <cell r="D3555">
            <v>8083.14</v>
          </cell>
        </row>
        <row r="3556">
          <cell r="A3556">
            <v>41192</v>
          </cell>
          <cell r="B3556" t="str">
            <v xml:space="preserve">POSTE DE CONCRETO ARMADO DE SECAO CIRCULAR, EXTENSAO DE 15,00 M, RESISTENCIA DE 2000 DAN, TIPO C-29                                                                                                                                                                                                                                                                                                                                                                                                       </v>
          </cell>
          <cell r="C3556" t="str">
            <v xml:space="preserve">UN    </v>
          </cell>
          <cell r="D3556">
            <v>8426.61</v>
          </cell>
        </row>
        <row r="3557">
          <cell r="A3557">
            <v>41193</v>
          </cell>
          <cell r="B3557" t="str">
            <v xml:space="preserve">POSTE DE CONCRETO ARMADO DE SECAO CIRCULAR, EXTENSAO DE 15,00 M, RESISTENCIA DE 2500 DAN, TIPO C-29                                                                                                                                                                                                                                                                                                                                                                                                       </v>
          </cell>
          <cell r="C3557" t="str">
            <v xml:space="preserve">UN    </v>
          </cell>
          <cell r="D3557">
            <v>13768.81</v>
          </cell>
        </row>
        <row r="3558">
          <cell r="A3558">
            <v>41194</v>
          </cell>
          <cell r="B3558" t="str">
            <v xml:space="preserve">POSTE DE CONCRETO ARMADO DE SECAO CIRCULAR, EXTENSAO DE 15,00 M, RESISTENCIA DE 3000 DAN, TIPO C-29                                                                                                                                                                                                                                                                                                                                                                                                       </v>
          </cell>
          <cell r="C3558" t="str">
            <v xml:space="preserve">UN    </v>
          </cell>
          <cell r="D3558">
            <v>16429.310000000001</v>
          </cell>
        </row>
        <row r="3559">
          <cell r="A3559">
            <v>5044</v>
          </cell>
          <cell r="B3559" t="str">
            <v xml:space="preserve">POSTE DE CONCRETO ARMADO DE SECAO CIRCULAR, EXTENSAO DE 9,00 M, RESISTENCIA DE 200 A 300 DAN, TIPO C-14                                                                                                                                                                                                                                                                                                                                                                                                   </v>
          </cell>
          <cell r="C3559" t="str">
            <v xml:space="preserve">UN    </v>
          </cell>
          <cell r="D3559">
            <v>884.06</v>
          </cell>
        </row>
        <row r="3560">
          <cell r="A3560">
            <v>5059</v>
          </cell>
          <cell r="B3560" t="str">
            <v xml:space="preserve">POSTE DE CONCRETO ARMADO DE SECAO CIRCULAR, EXTENSAO DE 9,00 M, RESISTENCIA DE 300 A 400 DAN, TIPO C-17                                                                                                                                                                                                                                                                                                                                                                                                   </v>
          </cell>
          <cell r="C3560" t="str">
            <v xml:space="preserve">UN    </v>
          </cell>
          <cell r="D3560">
            <v>1057.23</v>
          </cell>
        </row>
        <row r="3561">
          <cell r="A3561">
            <v>41201</v>
          </cell>
          <cell r="B3561" t="str">
            <v xml:space="preserve">POSTE DE CONCRETO ARMADO DE SECAO DUPLO T, EXTENSAO DE 10,00 M, RESISTENCIA DE 1000 DAN, TIPO B-1,5                                                                                                                                                                                                                                                                                                                                                                                                       </v>
          </cell>
          <cell r="C3561" t="str">
            <v xml:space="preserve">UN    </v>
          </cell>
          <cell r="D3561">
            <v>2145.56</v>
          </cell>
        </row>
        <row r="3562">
          <cell r="A3562">
            <v>41199</v>
          </cell>
          <cell r="B3562" t="str">
            <v xml:space="preserve">POSTE DE CONCRETO ARMADO DE SECAO DUPLO T, EXTENSAO DE 10,00 M, RESISTENCIA DE 150 DAN, TIPO D                                                                                                                                                                                                                                                                                                                                                                                                            </v>
          </cell>
          <cell r="C3562" t="str">
            <v xml:space="preserve">UN    </v>
          </cell>
          <cell r="D3562">
            <v>689.45</v>
          </cell>
        </row>
        <row r="3563">
          <cell r="A3563">
            <v>5057</v>
          </cell>
          <cell r="B3563" t="str">
            <v xml:space="preserve">POSTE DE CONCRETO ARMADO DE SECAO DUPLO T, EXTENSAO DE 10,00 M, RESISTENCIA DE 300 A 400 DAN, TIPO B OU D                                                                                                                                                                                                                                                                                                                                                                                                 </v>
          </cell>
          <cell r="C3563" t="str">
            <v xml:space="preserve">UN    </v>
          </cell>
          <cell r="D3563">
            <v>933.39</v>
          </cell>
        </row>
        <row r="3564">
          <cell r="A3564">
            <v>41200</v>
          </cell>
          <cell r="B3564" t="str">
            <v xml:space="preserve">POSTE DE CONCRETO ARMADO DE SECAO DUPLO T, EXTENSAO DE 10,00 M, RESISTENCIA DE 600 DAN, TIPO B                                                                                                                                                                                                                                                                                                                                                                                                            </v>
          </cell>
          <cell r="C3564" t="str">
            <v xml:space="preserve">UN    </v>
          </cell>
          <cell r="D3564">
            <v>1341.91</v>
          </cell>
        </row>
        <row r="3565">
          <cell r="A3565">
            <v>41205</v>
          </cell>
          <cell r="B3565" t="str">
            <v xml:space="preserve">POSTE DE CONCRETO ARMADO DE SECAO DUPLO T, EXTENSAO DE 11,00 M, RESISTENCIA DE 1000 DAN, TIPO B-1,5                                                                                                                                                                                                                                                                                                                                                                                                       </v>
          </cell>
          <cell r="C3565" t="str">
            <v xml:space="preserve">UN    </v>
          </cell>
          <cell r="D3565">
            <v>2486.54</v>
          </cell>
        </row>
        <row r="3566">
          <cell r="A3566">
            <v>41202</v>
          </cell>
          <cell r="B3566" t="str">
            <v xml:space="preserve">POSTE DE CONCRETO ARMADO DE SECAO DUPLO T, EXTENSAO DE 11,00 M, RESISTENCIA DE 150 DAN, TIPO D                                                                                                                                                                                                                                                                                                                                                                                                            </v>
          </cell>
          <cell r="C3566" t="str">
            <v xml:space="preserve">UN    </v>
          </cell>
          <cell r="D3566">
            <v>725.59</v>
          </cell>
        </row>
        <row r="3567">
          <cell r="A3567">
            <v>41206</v>
          </cell>
          <cell r="B3567" t="str">
            <v xml:space="preserve">POSTE DE CONCRETO ARMADO DE SECAO DUPLO T, EXTENSAO DE 11,00 M, RESISTENCIA DE 1500 DAN, TIPO B-3,0                                                                                                                                                                                                                                                                                                                                                                                                       </v>
          </cell>
          <cell r="C3567" t="str">
            <v xml:space="preserve">UN    </v>
          </cell>
          <cell r="D3567">
            <v>3278.39</v>
          </cell>
        </row>
        <row r="3568">
          <cell r="A3568">
            <v>12372</v>
          </cell>
          <cell r="B3568" t="str">
            <v xml:space="preserve">POSTE DE CONCRETO ARMADO DE SECAO DUPLO T, EXTENSAO DE 11,00 M, RESISTENCIA DE 200 DAN, TIPO D                                                                                                                                                                                                                                                                                                                                                                                                            </v>
          </cell>
          <cell r="C3568" t="str">
            <v xml:space="preserve">UN    </v>
          </cell>
          <cell r="D3568">
            <v>761.87</v>
          </cell>
        </row>
        <row r="3569">
          <cell r="A3569">
            <v>41207</v>
          </cell>
          <cell r="B3569" t="str">
            <v xml:space="preserve">POSTE DE CONCRETO ARMADO DE SECAO DUPLO T, EXTENSAO DE 11,00 M, RESISTENCIA DE 2000 DAN, TIPO B-4,5                                                                                                                                                                                                                                                                                                                                                                                                       </v>
          </cell>
          <cell r="C3569" t="str">
            <v xml:space="preserve">UN    </v>
          </cell>
          <cell r="D3569">
            <v>4413.37</v>
          </cell>
        </row>
        <row r="3570">
          <cell r="A3570">
            <v>41203</v>
          </cell>
          <cell r="B3570" t="str">
            <v xml:space="preserve">POSTE DE CONCRETO ARMADO DE SECAO DUPLO T, EXTENSAO DE 11,00 M, RESISTENCIA DE 300 DAN, TIPO B                                                                                                                                                                                                                                                                                                                                                                                                            </v>
          </cell>
          <cell r="C3570" t="str">
            <v xml:space="preserve">UN    </v>
          </cell>
          <cell r="D3570">
            <v>1162.31</v>
          </cell>
        </row>
        <row r="3571">
          <cell r="A3571">
            <v>41204</v>
          </cell>
          <cell r="B3571" t="str">
            <v xml:space="preserve">POSTE DE CONCRETO ARMADO DE SECAO DUPLO T, EXTENSAO DE 11,00 M, RESISTENCIA DE 600 DAN, TIPO B                                                                                                                                                                                                                                                                                                                                                                                                            </v>
          </cell>
          <cell r="C3571" t="str">
            <v xml:space="preserve">UN    </v>
          </cell>
          <cell r="D3571">
            <v>1643.22</v>
          </cell>
        </row>
        <row r="3572">
          <cell r="A3572">
            <v>41210</v>
          </cell>
          <cell r="B3572" t="str">
            <v xml:space="preserve">POSTE DE CONCRETO ARMADO DE SECAO DUPLO T, EXTENSAO DE 12,00 M, RESISTENCIA DE 1000 DAN, TIPO B-1,5                                                                                                                                                                                                                                                                                                                                                                                                       </v>
          </cell>
          <cell r="C3572" t="str">
            <v xml:space="preserve">UN    </v>
          </cell>
          <cell r="D3572">
            <v>2744.95</v>
          </cell>
        </row>
        <row r="3573">
          <cell r="A3573">
            <v>41208</v>
          </cell>
          <cell r="B3573" t="str">
            <v xml:space="preserve">POSTE DE CONCRETO ARMADO DE SECAO DUPLO T, EXTENSAO DE 12,00 M, RESISTENCIA DE 150 DAN, TIPO D                                                                                                                                                                                                                                                                                                                                                                                                            </v>
          </cell>
          <cell r="C3573" t="str">
            <v xml:space="preserve">UN    </v>
          </cell>
          <cell r="D3573">
            <v>960.89</v>
          </cell>
        </row>
        <row r="3574">
          <cell r="A3574">
            <v>41211</v>
          </cell>
          <cell r="B3574" t="str">
            <v xml:space="preserve">POSTE DE CONCRETO ARMADO DE SECAO DUPLO T, EXTENSAO DE 12,00 M, RESISTENCIA DE 1500 DAN, TIPO B-3,0                                                                                                                                                                                                                                                                                                                                                                                                       </v>
          </cell>
          <cell r="C3574" t="str">
            <v xml:space="preserve">UN    </v>
          </cell>
          <cell r="D3574">
            <v>3867.6</v>
          </cell>
        </row>
        <row r="3575">
          <cell r="A3575">
            <v>13339</v>
          </cell>
          <cell r="B3575" t="str">
            <v xml:space="preserve">POSTE DE CONCRETO ARMADO DE SECAO DUPLO T, EXTENSAO DE 12,00 M, RESISTENCIA DE 300 A 400 DAN, TIPO B OU D                                                                                                                                                                                                                                                                                                                                                                                                 </v>
          </cell>
          <cell r="C3575" t="str">
            <v xml:space="preserve">UN    </v>
          </cell>
          <cell r="D3575">
            <v>1302.24</v>
          </cell>
        </row>
        <row r="3576">
          <cell r="A3576">
            <v>41213</v>
          </cell>
          <cell r="B3576" t="str">
            <v xml:space="preserve">POSTE DE CONCRETO ARMADO DE SECAO DUPLO T, EXTENSAO DE 12,00 M, RESISTENCIA DE 3000 DAN, TIPO B-6,0                                                                                                                                                                                                                                                                                                                                                                                                       </v>
          </cell>
          <cell r="C3576" t="str">
            <v xml:space="preserve">UN    </v>
          </cell>
          <cell r="D3576">
            <v>8016.58</v>
          </cell>
        </row>
        <row r="3577">
          <cell r="A3577">
            <v>41209</v>
          </cell>
          <cell r="B3577" t="str">
            <v xml:space="preserve">POSTE DE CONCRETO ARMADO DE SECAO DUPLO T, EXTENSAO DE 12,00 M, RESISTENCIA DE 600 DAN, TIPO B                                                                                                                                                                                                                                                                                                                                                                                                            </v>
          </cell>
          <cell r="C3577" t="str">
            <v xml:space="preserve">UN    </v>
          </cell>
          <cell r="D3577">
            <v>1791.72</v>
          </cell>
        </row>
        <row r="3578">
          <cell r="A3578">
            <v>41216</v>
          </cell>
          <cell r="B3578" t="str">
            <v xml:space="preserve">POSTE DE CONCRETO ARMADO DE SECAO DUPLO T, EXTENSAO DE 13,00 M, RESISTENCIA DE 1000 DAN, TIPO B-1,5                                                                                                                                                                                                                                                                                                                                                                                                       </v>
          </cell>
          <cell r="C3578" t="str">
            <v xml:space="preserve">UN    </v>
          </cell>
          <cell r="D3578">
            <v>3356.13</v>
          </cell>
        </row>
        <row r="3579">
          <cell r="A3579">
            <v>41217</v>
          </cell>
          <cell r="B3579" t="str">
            <v xml:space="preserve">POSTE DE CONCRETO ARMADO DE SECAO DUPLO T, EXTENSAO DE 13,00 M, RESISTENCIA DE 1500 DAN, TIPO B-3,0                                                                                                                                                                                                                                                                                                                                                                                                       </v>
          </cell>
          <cell r="C3579" t="str">
            <v xml:space="preserve">UN    </v>
          </cell>
          <cell r="D3579">
            <v>5381.07</v>
          </cell>
        </row>
        <row r="3580">
          <cell r="A3580">
            <v>41218</v>
          </cell>
          <cell r="B3580" t="str">
            <v xml:space="preserve">POSTE DE CONCRETO ARMADO DE SECAO DUPLO T, EXTENSAO DE 13,00 M, RESISTENCIA DE 2000 DAN, TIPO B-4,5                                                                                                                                                                                                                                                                                                                                                                                                       </v>
          </cell>
          <cell r="C3580" t="str">
            <v xml:space="preserve">UN    </v>
          </cell>
          <cell r="D3580">
            <v>7216.18</v>
          </cell>
        </row>
        <row r="3581">
          <cell r="A3581">
            <v>41214</v>
          </cell>
          <cell r="B3581" t="str">
            <v xml:space="preserve">POSTE DE CONCRETO ARMADO DE SECAO DUPLO T, EXTENSAO DE 13,00 M, RESISTENCIA DE 300 DAN, TIPO B                                                                                                                                                                                                                                                                                                                                                                                                            </v>
          </cell>
          <cell r="C3581" t="str">
            <v xml:space="preserve">UN    </v>
          </cell>
          <cell r="D3581">
            <v>1521.52</v>
          </cell>
        </row>
        <row r="3582">
          <cell r="A3582">
            <v>41215</v>
          </cell>
          <cell r="B3582" t="str">
            <v xml:space="preserve">POSTE DE CONCRETO ARMADO DE SECAO DUPLO T, EXTENSAO DE 13,00 M, RESISTENCIA DE 600 DAN, TIPO B                                                                                                                                                                                                                                                                                                                                                                                                            </v>
          </cell>
          <cell r="C3582" t="str">
            <v xml:space="preserve">UN    </v>
          </cell>
          <cell r="D3582">
            <v>2290.85</v>
          </cell>
        </row>
        <row r="3583">
          <cell r="A3583">
            <v>41221</v>
          </cell>
          <cell r="B3583" t="str">
            <v xml:space="preserve">POSTE DE CONCRETO ARMADO DE SECAO DUPLO T, EXTENSAO DE 15,00 M, RESISTENCIA DE 1500 DAN, TIPO B-3,0                                                                                                                                                                                                                                                                                                                                                                                                       </v>
          </cell>
          <cell r="C3583" t="str">
            <v xml:space="preserve">UN    </v>
          </cell>
          <cell r="D3583">
            <v>6633.2</v>
          </cell>
        </row>
        <row r="3584">
          <cell r="A3584">
            <v>41222</v>
          </cell>
          <cell r="B3584" t="str">
            <v xml:space="preserve">POSTE DE CONCRETO ARMADO DE SECAO DUPLO T, EXTENSAO DE 15,00 M, RESISTENCIA DE 2000 DAN, TIPO B-4,5                                                                                                                                                                                                                                                                                                                                                                                                       </v>
          </cell>
          <cell r="C3584" t="str">
            <v xml:space="preserve">UN    </v>
          </cell>
          <cell r="D3584">
            <v>9492.19</v>
          </cell>
        </row>
        <row r="3585">
          <cell r="A3585">
            <v>41195</v>
          </cell>
          <cell r="B3585" t="str">
            <v xml:space="preserve">POSTE DE CONCRETO ARMADO DE SECAO DUPLO T, EXTENSAO DE 8,00 M, RESISTENCIA DE 150 DAN, TIPO D                                                                                                                                                                                                                                                                                                                                                                                                             </v>
          </cell>
          <cell r="C3585" t="str">
            <v xml:space="preserve">UN    </v>
          </cell>
          <cell r="D3585">
            <v>487.87</v>
          </cell>
        </row>
        <row r="3586">
          <cell r="A3586">
            <v>41198</v>
          </cell>
          <cell r="B3586" t="str">
            <v xml:space="preserve">POSTE DE CONCRETO ARMADO DE SECAO DUPLO T, EXTENSAO DE 9,00 M, RESISTENCIA DE 1000 DAN, TIPO B-1,5                                                                                                                                                                                                                                                                                                                                                                                                        </v>
          </cell>
          <cell r="C3586" t="str">
            <v xml:space="preserve">UN    </v>
          </cell>
          <cell r="D3586">
            <v>1906.48</v>
          </cell>
        </row>
        <row r="3587">
          <cell r="A3587">
            <v>41196</v>
          </cell>
          <cell r="B3587" t="str">
            <v xml:space="preserve">POSTE DE CONCRETO ARMADO DE SECAO DUPLO T, EXTENSAO DE 9,00 M, RESISTENCIA DE 150 DAN, TIPO D                                                                                                                                                                                                                                                                                                                                                                                                             </v>
          </cell>
          <cell r="C3587" t="str">
            <v xml:space="preserve">UN    </v>
          </cell>
          <cell r="D3587">
            <v>604.74</v>
          </cell>
        </row>
        <row r="3588">
          <cell r="A3588">
            <v>5033</v>
          </cell>
          <cell r="B3588" t="str">
            <v xml:space="preserve">POSTE DE CONCRETO ARMADO DE SECAO DUPLO T, EXTENSAO DE 9,00 M, RESISTENCIA DE 300 A 400 DAN, TIPO B OU D                                                                                                                                                                                                                                                                                                                                                                                                  </v>
          </cell>
          <cell r="C3588" t="str">
            <v xml:space="preserve">UN    </v>
          </cell>
          <cell r="D3588">
            <v>794</v>
          </cell>
        </row>
        <row r="3589">
          <cell r="A3589">
            <v>41197</v>
          </cell>
          <cell r="B3589" t="str">
            <v xml:space="preserve">POSTE DE CONCRETO ARMADO DE SECAO DUPLO T, EXTENSAO DE 9,00 M, RESISTENCIA DE 600 DAN, TIPO B                                                                                                                                                                                                                                                                                                                                                                                                             </v>
          </cell>
          <cell r="C3589" t="str">
            <v xml:space="preserve">UN    </v>
          </cell>
          <cell r="D3589">
            <v>1179.3800000000001</v>
          </cell>
        </row>
        <row r="3590">
          <cell r="A3590">
            <v>12388</v>
          </cell>
          <cell r="B3590" t="str">
            <v xml:space="preserve">POSTE DECORATIVO PARA JARDIM EM ACO TUBULAR, SEM LUMINARIA, H = *2,5* M                                                                                                                                                                                                                                                                                                                                                                                                                                   </v>
          </cell>
          <cell r="C3590" t="str">
            <v xml:space="preserve">UN    </v>
          </cell>
          <cell r="D3590">
            <v>301.63</v>
          </cell>
        </row>
        <row r="3591">
          <cell r="A3591">
            <v>2731</v>
          </cell>
          <cell r="B3591" t="str">
            <v xml:space="preserve">POSTE ROLICO DE MADEIRA TRATADA, D = 20 A 25 CM, H = 12,00 M, EM EUCALIPTO OU EQUIVALENTE DA REGIAO                                                                                                                                                                                                                                                                                                                                                                                                       </v>
          </cell>
          <cell r="C3591" t="str">
            <v xml:space="preserve">M     </v>
          </cell>
          <cell r="D3591">
            <v>114.64</v>
          </cell>
        </row>
        <row r="3592">
          <cell r="A3592">
            <v>41457</v>
          </cell>
          <cell r="B3592" t="str">
            <v xml:space="preserve">POSTES METALICOS AUTOPORTANTES, CONICO OU TELESCOPICO, PARA SPDA, ALTURA 10 METROS LIVRES                                                                                                                                                                                                                                                                                                                                                                                                                 </v>
          </cell>
          <cell r="C3592" t="str">
            <v xml:space="preserve">UN    </v>
          </cell>
          <cell r="D3592">
            <v>1560.67</v>
          </cell>
        </row>
        <row r="3593">
          <cell r="A3593">
            <v>41458</v>
          </cell>
          <cell r="B3593" t="str">
            <v xml:space="preserve">POSTES METALICOS AUTOPORTANTES, CONICO OU TELESCOPICO, PARA SPDA, ALTURA 12 METROS LIVRES                                                                                                                                                                                                                                                                                                                                                                                                                 </v>
          </cell>
          <cell r="C3593" t="str">
            <v xml:space="preserve">UN    </v>
          </cell>
          <cell r="D3593">
            <v>2178.77</v>
          </cell>
        </row>
        <row r="3594">
          <cell r="A3594">
            <v>41459</v>
          </cell>
          <cell r="B3594" t="str">
            <v xml:space="preserve">POSTES METALICOS AUTOPORTANTES, CONICO OU TELESCOPICO, PARA SPDA, ALTURA 15 METROS LIVRES                                                                                                                                                                                                                                                                                                                                                                                                                 </v>
          </cell>
          <cell r="C3594" t="str">
            <v xml:space="preserve">UN    </v>
          </cell>
          <cell r="D3594">
            <v>3039.22</v>
          </cell>
        </row>
        <row r="3595">
          <cell r="A3595">
            <v>41461</v>
          </cell>
          <cell r="B3595" t="str">
            <v xml:space="preserve">POSTES METALICOS AUTOPORTANTES, CONICO OU TELESCOPICO, PARA SPDA, ALTURA 20 METROS LIVRES                                                                                                                                                                                                                                                                                                                                                                                                                 </v>
          </cell>
          <cell r="C3595" t="str">
            <v xml:space="preserve">UN    </v>
          </cell>
          <cell r="D3595">
            <v>4143.83</v>
          </cell>
        </row>
        <row r="3596">
          <cell r="A3596">
            <v>44537</v>
          </cell>
          <cell r="B3596" t="str">
            <v xml:space="preserve">POZOLANA DE CLASSE  C                                                                                                                                                                                                                                                                                                                                                                                                                                                                                     </v>
          </cell>
          <cell r="C3596" t="str">
            <v xml:space="preserve">T     </v>
          </cell>
          <cell r="D3596">
            <v>381.33</v>
          </cell>
        </row>
        <row r="3597">
          <cell r="A3597">
            <v>11844</v>
          </cell>
          <cell r="B3597" t="str">
            <v xml:space="preserve">PRANCHA APARELHADA *4 X 30* CM, EM MACARANDUBA/MASSARANDUBA, ANGELIM OU EQUIVALENTE DA REGIAO                                                                                                                                                                                                                                                                                                                                                                                                             </v>
          </cell>
          <cell r="C3597" t="str">
            <v xml:space="preserve">M     </v>
          </cell>
          <cell r="D3597">
            <v>58.15</v>
          </cell>
        </row>
        <row r="3598">
          <cell r="A3598">
            <v>4465</v>
          </cell>
          <cell r="B3598" t="str">
            <v xml:space="preserve">PRANCHA NAO APARELHADA *6 X 25* CM, EM MACARANDUBA/MASSARANDUBA, ANGELIM OU EQUIVALENTE DA REGIAO - BRUTA                                                                                                                                                                                                                                                                                                                                                                                                 </v>
          </cell>
          <cell r="C3598" t="str">
            <v xml:space="preserve">M     </v>
          </cell>
          <cell r="D3598">
            <v>48.32</v>
          </cell>
        </row>
        <row r="3599">
          <cell r="A3599">
            <v>35273</v>
          </cell>
          <cell r="B3599" t="str">
            <v xml:space="preserve">PRANCHA NAO APARELHADA *6 X 30* CM, EM MACARANDUBA/MASSARANDUBA, ANGELIM OU EQUIVALENTE DA REGIAO - BRUTA                                                                                                                                                                                                                                                                                                                                                                                                 </v>
          </cell>
          <cell r="C3599" t="str">
            <v xml:space="preserve">M     </v>
          </cell>
          <cell r="D3599">
            <v>57.95</v>
          </cell>
        </row>
        <row r="3600">
          <cell r="A3600">
            <v>4470</v>
          </cell>
          <cell r="B3600" t="str">
            <v xml:space="preserve">PRANCHA NAO APARELHADA *6 X 40* CM, EM MACARANDUBA/MASSARANDUBA, ANGELIM OU EQUIVALENTE DA REGIAO - BRUTA                                                                                                                                                                                                                                                                                                                                                                                                 </v>
          </cell>
          <cell r="C3600" t="str">
            <v xml:space="preserve">M     </v>
          </cell>
          <cell r="D3600">
            <v>133.75</v>
          </cell>
        </row>
        <row r="3601">
          <cell r="A3601">
            <v>20204</v>
          </cell>
          <cell r="B3601" t="str">
            <v xml:space="preserve">PRANCHAO APARELHADO *7,5 X 23* CM, EM MACARANDUBA/MASSARANDUBA, ANGELIM OU EQUIVALENTE DA REGIAO                                                                                                                                                                                                                                                                                                                                                                                                          </v>
          </cell>
          <cell r="C3601" t="str">
            <v xml:space="preserve">M     </v>
          </cell>
          <cell r="D3601">
            <v>89.16</v>
          </cell>
        </row>
        <row r="3602">
          <cell r="A3602">
            <v>20208</v>
          </cell>
          <cell r="B3602" t="str">
            <v xml:space="preserve">PRANCHAO APARELHADO *8 X 30* CM, EM MACARANDUBA/MASSARANDUBA, ANGELIM OU EQUIVALENTE DA REGIAO                                                                                                                                                                                                                                                                                                                                                                                                            </v>
          </cell>
          <cell r="C3602" t="str">
            <v xml:space="preserve">M     </v>
          </cell>
          <cell r="D3602">
            <v>120.37</v>
          </cell>
        </row>
        <row r="3603">
          <cell r="A3603">
            <v>4437</v>
          </cell>
          <cell r="B3603" t="str">
            <v xml:space="preserve">PRANCHAO NAO APARELHADO *7,5 X 23* CM, EM MACARANDUBA/MASSARANDUBA, ANGELIM OU EQUIVALENTE DA REGIAO - BRUTA                                                                                                                                                                                                                                                                                                                                                                                              </v>
          </cell>
          <cell r="C3603" t="str">
            <v xml:space="preserve">M     </v>
          </cell>
          <cell r="D3603">
            <v>100.31</v>
          </cell>
        </row>
        <row r="3604">
          <cell r="A3604">
            <v>14580</v>
          </cell>
          <cell r="B3604" t="str">
            <v xml:space="preserve">PRANCHAO NAO APARELHADO *8 X 30* CM, EM MACARANDUBA/MASSARANDUBA, ANGELIM OU EQUIVALENTE DA REGIAO - BRUTA                                                                                                                                                                                                                                                                                                                                                                                                </v>
          </cell>
          <cell r="C3604" t="str">
            <v xml:space="preserve">M     </v>
          </cell>
          <cell r="D3604">
            <v>100.31</v>
          </cell>
        </row>
        <row r="3605">
          <cell r="A3605">
            <v>40304</v>
          </cell>
          <cell r="B3605" t="str">
            <v xml:space="preserve">PREGO DE ACO POLIDO COM CABECA DUPLA 17 X 27 (2 1/2 X 11)                                                                                                                                                                                                                                                                                                                                                                                                                                                 </v>
          </cell>
          <cell r="C3605" t="str">
            <v xml:space="preserve">KG    </v>
          </cell>
          <cell r="D3605">
            <v>18.829999999999998</v>
          </cell>
        </row>
        <row r="3606">
          <cell r="A3606">
            <v>5065</v>
          </cell>
          <cell r="B3606" t="str">
            <v xml:space="preserve">PREGO DE ACO POLIDO COM CABECA 10 X 10 (7/8 X 17)                                                                                                                                                                                                                                                                                                                                                                                                                                                         </v>
          </cell>
          <cell r="C3606" t="str">
            <v xml:space="preserve">KG    </v>
          </cell>
          <cell r="D3606">
            <v>29.02</v>
          </cell>
        </row>
        <row r="3607">
          <cell r="A3607">
            <v>5072</v>
          </cell>
          <cell r="B3607" t="str">
            <v xml:space="preserve">PREGO DE ACO POLIDO COM CABECA 10 X 11 (1 X 17)                                                                                                                                                                                                                                                                                                                                                                                                                                                           </v>
          </cell>
          <cell r="C3607" t="str">
            <v xml:space="preserve">KG    </v>
          </cell>
          <cell r="D3607">
            <v>26.85</v>
          </cell>
        </row>
        <row r="3608">
          <cell r="A3608">
            <v>5066</v>
          </cell>
          <cell r="B3608" t="str">
            <v xml:space="preserve">PREGO DE ACO POLIDO COM CABECA 12 X 12                                                                                                                                                                                                                                                                                                                                                                                                                                                                    </v>
          </cell>
          <cell r="C3608" t="str">
            <v xml:space="preserve">KG    </v>
          </cell>
          <cell r="D3608">
            <v>20.100000000000001</v>
          </cell>
        </row>
        <row r="3609">
          <cell r="A3609">
            <v>5063</v>
          </cell>
          <cell r="B3609" t="str">
            <v xml:space="preserve">PREGO DE ACO POLIDO COM CABECA 14 X 18 (1 1/2 X 14)                                                                                                                                                                                                                                                                                                                                                                                                                                                       </v>
          </cell>
          <cell r="C3609" t="str">
            <v xml:space="preserve">KG    </v>
          </cell>
          <cell r="D3609">
            <v>18.2</v>
          </cell>
        </row>
        <row r="3610">
          <cell r="A3610">
            <v>20247</v>
          </cell>
          <cell r="B3610" t="str">
            <v xml:space="preserve">PREGO DE ACO POLIDO COM CABECA 15 X 15 (1 1/4 X 13)                                                                                                                                                                                                                                                                                                                                                                                                                                                       </v>
          </cell>
          <cell r="C3610" t="str">
            <v xml:space="preserve">KG    </v>
          </cell>
          <cell r="D3610">
            <v>16.89</v>
          </cell>
        </row>
        <row r="3611">
          <cell r="A3611">
            <v>5074</v>
          </cell>
          <cell r="B3611" t="str">
            <v xml:space="preserve">PREGO DE ACO POLIDO COM CABECA 15 X 18 (1 1/2 X 13)                                                                                                                                                                                                                                                                                                                                                                                                                                                       </v>
          </cell>
          <cell r="C3611" t="str">
            <v xml:space="preserve">KG    </v>
          </cell>
          <cell r="D3611">
            <v>17.09</v>
          </cell>
        </row>
        <row r="3612">
          <cell r="A3612">
            <v>5067</v>
          </cell>
          <cell r="B3612" t="str">
            <v xml:space="preserve">PREGO DE ACO POLIDO COM CABECA 16 X 24 (2 1/4 X 12)                                                                                                                                                                                                                                                                                                                                                                                                                                                       </v>
          </cell>
          <cell r="C3612" t="str">
            <v xml:space="preserve">KG    </v>
          </cell>
          <cell r="D3612">
            <v>16.260000000000002</v>
          </cell>
        </row>
        <row r="3613">
          <cell r="A3613">
            <v>5078</v>
          </cell>
          <cell r="B3613" t="str">
            <v xml:space="preserve">PREGO DE ACO POLIDO COM CABECA 16 X 27 (2 1/2 X 12)                                                                                                                                                                                                                                                                                                                                                                                                                                                       </v>
          </cell>
          <cell r="C3613" t="str">
            <v xml:space="preserve">KG    </v>
          </cell>
          <cell r="D3613">
            <v>16.079999999999998</v>
          </cell>
        </row>
        <row r="3614">
          <cell r="A3614">
            <v>5068</v>
          </cell>
          <cell r="B3614" t="str">
            <v xml:space="preserve">PREGO DE ACO POLIDO COM CABECA 17 X 21 (2 X 11)                                                                                                                                                                                                                                                                                                                                                                                                                                                           </v>
          </cell>
          <cell r="C3614" t="str">
            <v xml:space="preserve">KG    </v>
          </cell>
          <cell r="D3614">
            <v>15.26</v>
          </cell>
        </row>
        <row r="3615">
          <cell r="A3615">
            <v>5073</v>
          </cell>
          <cell r="B3615" t="str">
            <v xml:space="preserve">PREGO DE ACO POLIDO COM CABECA 17 X 24 (2 1/4 X 11)                                                                                                                                                                                                                                                                                                                                                                                                                                                       </v>
          </cell>
          <cell r="C3615" t="str">
            <v xml:space="preserve">KG    </v>
          </cell>
          <cell r="D3615">
            <v>15.55</v>
          </cell>
        </row>
        <row r="3616">
          <cell r="A3616">
            <v>5069</v>
          </cell>
          <cell r="B3616" t="str">
            <v xml:space="preserve">PREGO DE ACO POLIDO COM CABECA 17 X 27 (2 1/2 X 11)                                                                                                                                                                                                                                                                                                                                                                                                                                                       </v>
          </cell>
          <cell r="C3616" t="str">
            <v xml:space="preserve">KG    </v>
          </cell>
          <cell r="D3616">
            <v>15.55</v>
          </cell>
        </row>
        <row r="3617">
          <cell r="A3617">
            <v>5070</v>
          </cell>
          <cell r="B3617" t="str">
            <v xml:space="preserve">PREGO DE ACO POLIDO COM CABECA 17 X 30 (2 3/4 X 11)                                                                                                                                                                                                                                                                                                                                                                                                                                                       </v>
          </cell>
          <cell r="C3617" t="str">
            <v xml:space="preserve">KG    </v>
          </cell>
          <cell r="D3617">
            <v>15.72</v>
          </cell>
        </row>
        <row r="3618">
          <cell r="A3618">
            <v>5071</v>
          </cell>
          <cell r="B3618" t="str">
            <v xml:space="preserve">PREGO DE ACO POLIDO COM CABECA 18 X 24 (2 1/4 X 10)                                                                                                                                                                                                                                                                                                                                                                                                                                                       </v>
          </cell>
          <cell r="C3618" t="str">
            <v xml:space="preserve">KG    </v>
          </cell>
          <cell r="D3618">
            <v>15.26</v>
          </cell>
        </row>
        <row r="3619">
          <cell r="A3619">
            <v>5061</v>
          </cell>
          <cell r="B3619" t="str">
            <v xml:space="preserve">PREGO DE ACO POLIDO COM CABECA 18 X 27 (2 1/2 X 10)                                                                                                                                                                                                                                                                                                                                                                                                                                                       </v>
          </cell>
          <cell r="C3619" t="str">
            <v xml:space="preserve">KG    </v>
          </cell>
          <cell r="D3619">
            <v>15</v>
          </cell>
        </row>
        <row r="3620">
          <cell r="A3620">
            <v>5075</v>
          </cell>
          <cell r="B3620" t="str">
            <v xml:space="preserve">PREGO DE ACO POLIDO COM CABECA 18 X 30 (2 3/4 X 10)                                                                                                                                                                                                                                                                                                                                                                                                                                                       </v>
          </cell>
          <cell r="C3620" t="str">
            <v xml:space="preserve">KG    </v>
          </cell>
          <cell r="D3620">
            <v>15.26</v>
          </cell>
        </row>
        <row r="3621">
          <cell r="A3621">
            <v>39027</v>
          </cell>
          <cell r="B3621" t="str">
            <v xml:space="preserve">PREGO DE ACO POLIDO COM CABECA 19  X 36 (3 1/4  X  9)                                                                                                                                                                                                                                                                                                                                                                                                                                                     </v>
          </cell>
          <cell r="C3621" t="str">
            <v xml:space="preserve">KG    </v>
          </cell>
          <cell r="D3621">
            <v>15.24</v>
          </cell>
        </row>
        <row r="3622">
          <cell r="A3622">
            <v>5062</v>
          </cell>
          <cell r="B3622" t="str">
            <v xml:space="preserve">PREGO DE ACO POLIDO COM CABECA 19 X 33 (3 X 9)                                                                                                                                                                                                                                                                                                                                                                                                                                                            </v>
          </cell>
          <cell r="C3622" t="str">
            <v xml:space="preserve">KG    </v>
          </cell>
          <cell r="D3622">
            <v>15.46</v>
          </cell>
        </row>
        <row r="3623">
          <cell r="A3623">
            <v>40568</v>
          </cell>
          <cell r="B3623" t="str">
            <v xml:space="preserve">PREGO DE ACO POLIDO COM CABECA 22 X 48 (4 1/4 X 5)                                                                                                                                                                                                                                                                                                                                                                                                                                                        </v>
          </cell>
          <cell r="C3623" t="str">
            <v xml:space="preserve">KG    </v>
          </cell>
          <cell r="D3623">
            <v>15.37</v>
          </cell>
        </row>
        <row r="3624">
          <cell r="A3624">
            <v>39026</v>
          </cell>
          <cell r="B3624" t="str">
            <v xml:space="preserve">PREGO DE ACO POLIDO SEM CABECA 15 X 15 (1 1/4 X 13)                                                                                                                                                                                                                                                                                                                                                                                                                                                       </v>
          </cell>
          <cell r="C3624" t="str">
            <v xml:space="preserve">KG    </v>
          </cell>
          <cell r="D3624">
            <v>17.16</v>
          </cell>
        </row>
        <row r="3625">
          <cell r="A3625">
            <v>42431</v>
          </cell>
          <cell r="B3625" t="str">
            <v xml:space="preserve">PRESSAO DE PERNAS TRIPLO, EM TUBO DE ACO CARBONO, PINTURA NO PROCESSO ELETROSTATICO - EQUIPAMENTO DE GINASTICA PARA ACADEMIA AO AR LIVRE / ACADEMIA DA TERCEIRA IDADE - ATI                                                                                                                                                                                                                                                                                                                               </v>
          </cell>
          <cell r="C3625" t="str">
            <v xml:space="preserve">UN    </v>
          </cell>
          <cell r="D3625">
            <v>3957.85</v>
          </cell>
        </row>
        <row r="3626">
          <cell r="A3626">
            <v>44074</v>
          </cell>
          <cell r="B3626" t="str">
            <v xml:space="preserve">PRIMER DE POLIURETANO                                                                                                                                                                                                                                                                                                                                                                                                                                                                                     </v>
          </cell>
          <cell r="C3626" t="str">
            <v xml:space="preserve">L     </v>
          </cell>
          <cell r="D3626">
            <v>609.1</v>
          </cell>
        </row>
        <row r="3627">
          <cell r="A3627">
            <v>44072</v>
          </cell>
          <cell r="B3627" t="str">
            <v xml:space="preserve">PRIMER EPOXI / EPOXIDICO                                                                                                                                                                                                                                                                                                                                                                                                                                                                                  </v>
          </cell>
          <cell r="C3627" t="str">
            <v xml:space="preserve">L     </v>
          </cell>
          <cell r="D3627">
            <v>112.88</v>
          </cell>
        </row>
        <row r="3628">
          <cell r="A3628">
            <v>511</v>
          </cell>
          <cell r="B3628" t="str">
            <v xml:space="preserve">PRIMER PARA MANTA ASFALTICA A BASE DE ASFALTO MODIFICADO DILUIDO EM SOLVENTE, APLICACAO A FRIO                                                                                                                                                                                                                                                                                                                                                                                                            </v>
          </cell>
          <cell r="C3628" t="str">
            <v xml:space="preserve">L     </v>
          </cell>
          <cell r="D3628">
            <v>18.79</v>
          </cell>
        </row>
        <row r="3629">
          <cell r="A3629">
            <v>37540</v>
          </cell>
          <cell r="B3629" t="str">
            <v xml:space="preserve">PROJETOR DE ARGAMASSA, CAPACIDADE DE PROJECAO 1,5 M3/H, ALCANCE DA PROJECAO 30 ATE 60 M, MOTOR ELETRICO TRIFASICO                                                                                                                                                                                                                                                                                                                                                                                         </v>
          </cell>
          <cell r="C3629" t="str">
            <v xml:space="preserve">UN    </v>
          </cell>
          <cell r="D3629">
            <v>79083.66</v>
          </cell>
        </row>
        <row r="3630">
          <cell r="A3630">
            <v>37548</v>
          </cell>
          <cell r="B3630" t="str">
            <v xml:space="preserve">PROJETOR DE ARGAMASSA, CAPACIDADE DE PROJECAO 2,0 M3/H, ALCANCE DA PROJECAO ATE 50 M, MOTOR ELETRICO TRIFASICO                                                                                                                                                                                                                                                                                                                                                                                            </v>
          </cell>
          <cell r="C3630" t="str">
            <v xml:space="preserve">UN    </v>
          </cell>
          <cell r="D3630">
            <v>104825</v>
          </cell>
        </row>
        <row r="3631">
          <cell r="A3631">
            <v>39828</v>
          </cell>
          <cell r="B3631" t="str">
            <v xml:space="preserve">PROJETOR PNEUMATICO DE ARGAMASSA PARA CHAPISCO E REBOCO COM RECIPIENTE ACOPLADO, TIPO CANEQUNHA, COM VOLUME DE 1,50 L, SEM COMPRESSOR                                                                                                                                                                                                                                                                                                                                                                     </v>
          </cell>
          <cell r="C3631" t="str">
            <v xml:space="preserve">UN    </v>
          </cell>
          <cell r="D3631">
            <v>628.85</v>
          </cell>
        </row>
        <row r="3632">
          <cell r="A3632">
            <v>12273</v>
          </cell>
          <cell r="B3632" t="str">
            <v xml:space="preserve">PROJETOR RETANGULAR FECHADO PARA LAMPADA VAPOR DE MERCURIO/SODIO 250 W A 500 W, CABECEIRAS EM ALUMINIO FUNDIDO, CORPO EM ALUMINIO ANODIZADO, PARA LAMPADA E40 FECHAMENTO EM VIDRO TEMPERADO.                                                                                                                                                                                                                                                                                                              </v>
          </cell>
          <cell r="C3632" t="str">
            <v xml:space="preserve">UN    </v>
          </cell>
          <cell r="D3632">
            <v>113.42</v>
          </cell>
        </row>
        <row r="3633">
          <cell r="A3633">
            <v>38392</v>
          </cell>
          <cell r="B3633" t="str">
            <v xml:space="preserve">PROLONGADOR/EXTENSOR PARA ROLO DE PINTURA 3 M                                                                                                                                                                                                                                                                                                                                                                                                                                                             </v>
          </cell>
          <cell r="C3633" t="str">
            <v xml:space="preserve">UN    </v>
          </cell>
          <cell r="D3633">
            <v>53.37</v>
          </cell>
        </row>
        <row r="3634">
          <cell r="A3634">
            <v>11735</v>
          </cell>
          <cell r="B3634" t="str">
            <v xml:space="preserve">PROLONGAMENTO / PROLONGADOR PARA CAIXA SIFONADA, PVC, 100 MM X 200 MM (NBR 5688)                                                                                                                                                                                                                                                                                                                                                                                                                          </v>
          </cell>
          <cell r="C3634" t="str">
            <v xml:space="preserve">UN    </v>
          </cell>
          <cell r="D3634">
            <v>9.18</v>
          </cell>
        </row>
        <row r="3635">
          <cell r="A3635">
            <v>11737</v>
          </cell>
          <cell r="B3635" t="str">
            <v xml:space="preserve">PROLONGAMENTO / PROLONGADOR PARA CAIXA SIFONADA, PVC, 150 MM X 150 MM (NBR 5688)                                                                                                                                                                                                                                                                                                                                                                                                                          </v>
          </cell>
          <cell r="C3635" t="str">
            <v xml:space="preserve">UN    </v>
          </cell>
          <cell r="D3635">
            <v>13.01</v>
          </cell>
        </row>
        <row r="3636">
          <cell r="A3636">
            <v>11738</v>
          </cell>
          <cell r="B3636" t="str">
            <v xml:space="preserve">PROLONGAMENTO / PROLONGADOR PARA CAIXA SIFONADA, PVC, 150 MM X 200 MM (NBR 5688)                                                                                                                                                                                                                                                                                                                                                                                                                          </v>
          </cell>
          <cell r="C3636" t="str">
            <v xml:space="preserve">UN    </v>
          </cell>
          <cell r="D3636">
            <v>16.41</v>
          </cell>
        </row>
        <row r="3637">
          <cell r="A3637">
            <v>36143</v>
          </cell>
          <cell r="B3637" t="str">
            <v xml:space="preserve">PROTETOR AUDITIVO TIPO CONCHA COM ABAFADOR DE RUIDOS, ATENUACAO ACIMA DE 22 DB                                                                                                                                                                                                                                                                                                                                                                                                                            </v>
          </cell>
          <cell r="C3637" t="str">
            <v xml:space="preserve">UN    </v>
          </cell>
          <cell r="D3637">
            <v>35.15</v>
          </cell>
        </row>
        <row r="3638">
          <cell r="A3638">
            <v>36142</v>
          </cell>
          <cell r="B3638" t="str">
            <v xml:space="preserve">PROTETOR AUDITIVO TIPO PLUG DE INSERCAO COM CORDAO, ATENUACAO SUPERIOR A 15 DB                                                                                                                                                                                                                                                                                                                                                                                                                            </v>
          </cell>
          <cell r="C3638" t="str">
            <v xml:space="preserve">UN    </v>
          </cell>
          <cell r="D3638">
            <v>2.57</v>
          </cell>
        </row>
        <row r="3639">
          <cell r="A3639">
            <v>36146</v>
          </cell>
          <cell r="B3639" t="str">
            <v xml:space="preserve">PROTETOR SOLAR FPS 30, EMBALAGEM 2 LITROS                                                                                                                                                                                                                                                                                                                                                                                                                                                                 </v>
          </cell>
          <cell r="C3639" t="str">
            <v xml:space="preserve">UN    </v>
          </cell>
          <cell r="D3639">
            <v>291.55</v>
          </cell>
        </row>
        <row r="3640">
          <cell r="A3640">
            <v>39015</v>
          </cell>
          <cell r="B3640" t="str">
            <v xml:space="preserve">PROTETOR/PONTEIRA PLASTICA PARA PONTA DE VERGALHAO DE ATE 1", TIPO PROTETOR DE ESPERA                                                                                                                                                                                                                                                                                                                                                                                                                     </v>
          </cell>
          <cell r="C3640" t="str">
            <v xml:space="preserve">UN    </v>
          </cell>
          <cell r="D3640">
            <v>0.97</v>
          </cell>
        </row>
        <row r="3641">
          <cell r="A3641">
            <v>38377</v>
          </cell>
          <cell r="B3641" t="str">
            <v xml:space="preserve">PRUMO DE CENTRO EM ACO *400* G                                                                                                                                                                                                                                                                                                                                                                                                                                                                            </v>
          </cell>
          <cell r="C3641" t="str">
            <v xml:space="preserve">UN    </v>
          </cell>
          <cell r="D3641">
            <v>34.15</v>
          </cell>
        </row>
        <row r="3642">
          <cell r="A3642">
            <v>38376</v>
          </cell>
          <cell r="B3642" t="str">
            <v xml:space="preserve">PRUMO DE PAREDE EM ACO 700 A 750 G                                                                                                                                                                                                                                                                                                                                                                                                                                                                        </v>
          </cell>
          <cell r="C3642" t="str">
            <v xml:space="preserve">UN    </v>
          </cell>
          <cell r="D3642">
            <v>38.94</v>
          </cell>
        </row>
        <row r="3643">
          <cell r="A3643">
            <v>38116</v>
          </cell>
          <cell r="B3643" t="str">
            <v xml:space="preserve">PULSADOR CAMPAINHA 10A, 250V (APENAS MODULO)                                                                                                                                                                                                                                                                                                                                                                                                                                                              </v>
          </cell>
          <cell r="C3643" t="str">
            <v xml:space="preserve">UN    </v>
          </cell>
          <cell r="D3643">
            <v>6.21</v>
          </cell>
        </row>
        <row r="3644">
          <cell r="A3644">
            <v>38066</v>
          </cell>
          <cell r="B3644" t="str">
            <v xml:space="preserve">PULSADOR CAMPAINHA 10A, 250V, CONJUNTO MONTADO PARA EMBUTIR 4" X 2" (PLACA + SUPORTE + MODULO)                                                                                                                                                                                                                                                                                                                                                                                                            </v>
          </cell>
          <cell r="C3644" t="str">
            <v xml:space="preserve">UN    </v>
          </cell>
          <cell r="D3644">
            <v>10.25</v>
          </cell>
        </row>
        <row r="3645">
          <cell r="A3645">
            <v>38117</v>
          </cell>
          <cell r="B3645" t="str">
            <v xml:space="preserve">PULSADOR MINUTERIA 10A, 250V (APENAS MODULO)                                                                                                                                                                                                                                                                                                                                                                                                                                                              </v>
          </cell>
          <cell r="C3645" t="str">
            <v xml:space="preserve">UN    </v>
          </cell>
          <cell r="D3645">
            <v>10.57</v>
          </cell>
        </row>
        <row r="3646">
          <cell r="A3646">
            <v>38067</v>
          </cell>
          <cell r="B3646" t="str">
            <v xml:space="preserve">PULSADOR MINUTERIA 10A, 250V, CONJUNTO MONTADO PARA EMBUTIR 4" X 2" (PLACA + SUPORTE + MODULO)                                                                                                                                                                                                                                                                                                                                                                                                            </v>
          </cell>
          <cell r="C3646" t="str">
            <v xml:space="preserve">UN    </v>
          </cell>
          <cell r="D3646">
            <v>14.43</v>
          </cell>
        </row>
        <row r="3647">
          <cell r="A3647">
            <v>11522</v>
          </cell>
          <cell r="B3647" t="str">
            <v xml:space="preserve">PUXADOR DE EMBUTIR TIPO CONCHA, COM FURO PARA CHAVE, EM LATAO CROMADO,  COMPRIMENTO DE APROX *100* MM E LARGURA DE APROX *40* MM                                                                                                                                                                                                                                                                                                                                                                          </v>
          </cell>
          <cell r="C3647" t="str">
            <v xml:space="preserve">UN    </v>
          </cell>
          <cell r="D3647">
            <v>12.93</v>
          </cell>
        </row>
        <row r="3648">
          <cell r="A3648">
            <v>43600</v>
          </cell>
          <cell r="B3648" t="str">
            <v xml:space="preserve">PUXADOR TIPO ALCA, EM ZAMAC CROMADO, COM COMPRIMENTO DE APROX 150 MM, COM ROSETA PARA PORTAS DE MADEIRAS, INCLUINDO PARAFUSOS                                                                                                                                                                                                                                                                                                                                                                             </v>
          </cell>
          <cell r="C3648" t="str">
            <v xml:space="preserve">UN    </v>
          </cell>
          <cell r="D3648">
            <v>51.81</v>
          </cell>
        </row>
        <row r="3649">
          <cell r="A3649">
            <v>5080</v>
          </cell>
          <cell r="B3649" t="str">
            <v xml:space="preserve">PUXADOR TIPO ALCA, EM ZAMAC CROMADO, COM ROSETAS, COMPRIMENTO DE APROX *100* MM, PARA PORTAS E JANELAS DE MADEIRA, INCLUINDO PARAFUSOS                                                                                                                                                                                                                                                                                                                                                                    </v>
          </cell>
          <cell r="C3649" t="str">
            <v xml:space="preserve">UN    </v>
          </cell>
          <cell r="D3649">
            <v>20.2</v>
          </cell>
        </row>
        <row r="3650">
          <cell r="A3650">
            <v>38168</v>
          </cell>
          <cell r="B3650" t="str">
            <v xml:space="preserve">PUXADOR TUBULAR RETO DUPLO, EM ALUMINIO CROMADO, COMPRIMENTO DE APROX 400 MM E DIAMETRO DE 25 MM (1")                                                                                                                                                                                                                                                                                                                                                                                                     </v>
          </cell>
          <cell r="C3650" t="str">
            <v xml:space="preserve">UN    </v>
          </cell>
          <cell r="D3650">
            <v>141.05000000000001</v>
          </cell>
        </row>
        <row r="3651">
          <cell r="A3651">
            <v>43601</v>
          </cell>
          <cell r="B3651" t="str">
            <v xml:space="preserve">PUXADOR TUBULAR RETO SIMPLES, EM ALUMINIO CROMADO, COM COMPRIMENTO DE APROX 400 MM E DIAMETRO DE 25 MM                                                                                                                                                                                                                                                                                                                                                                                                    </v>
          </cell>
          <cell r="C3651" t="str">
            <v xml:space="preserve">UN    </v>
          </cell>
          <cell r="D3651">
            <v>70.52</v>
          </cell>
        </row>
        <row r="3652">
          <cell r="A3652">
            <v>13393</v>
          </cell>
          <cell r="B3652" t="str">
            <v xml:space="preserve">QUADRO DE DISTRIBUICAO COM BARRAMENTO TRIFASICO, DE EMBUTIR, EM CHAPA DE ACO GALVANIZADO, PARA 12 DISJUNTORES DIN, 100 A                                                                                                                                                                                                                                                                                                                                                                                  </v>
          </cell>
          <cell r="C3652" t="str">
            <v xml:space="preserve">UN    </v>
          </cell>
          <cell r="D3652">
            <v>340.49</v>
          </cell>
        </row>
        <row r="3653">
          <cell r="A3653">
            <v>13395</v>
          </cell>
          <cell r="B3653" t="str">
            <v xml:space="preserve">QUADRO DE DISTRIBUICAO COM BARRAMENTO TRIFASICO, DE EMBUTIR, EM CHAPA DE ACO GALVANIZADO, PARA 18 DISJUNTORES DIN, 100 A, INCLUINDO BARRAMENTO                                                                                                                                                                                                                                                                                                                                                            </v>
          </cell>
          <cell r="C3653" t="str">
            <v xml:space="preserve">UN    </v>
          </cell>
          <cell r="D3653">
            <v>477.17</v>
          </cell>
        </row>
        <row r="3654">
          <cell r="A3654">
            <v>12039</v>
          </cell>
          <cell r="B3654" t="str">
            <v xml:space="preserve">QUADRO DE DISTRIBUICAO COM BARRAMENTO TRIFASICO, DE EMBUTIR, EM CHAPA DE ACO GALVANIZADO, PARA 24 DISJUNTORES DIN, 100 A                                                                                                                                                                                                                                                                                                                                                                                  </v>
          </cell>
          <cell r="C3654" t="str">
            <v xml:space="preserve">UN    </v>
          </cell>
          <cell r="D3654">
            <v>501.45</v>
          </cell>
        </row>
        <row r="3655">
          <cell r="A3655">
            <v>13396</v>
          </cell>
          <cell r="B3655" t="str">
            <v xml:space="preserve">QUADRO DE DISTRIBUICAO COM BARRAMENTO TRIFASICO, DE EMBUTIR, EM CHAPA DE ACO GALVANIZADO, PARA 28 DISJUNTORES DIN, 100 A                                                                                                                                                                                                                                                                                                                                                                                  </v>
          </cell>
          <cell r="C3655" t="str">
            <v xml:space="preserve">UN    </v>
          </cell>
          <cell r="D3655">
            <v>704.26</v>
          </cell>
        </row>
        <row r="3656">
          <cell r="A3656">
            <v>12041</v>
          </cell>
          <cell r="B3656" t="str">
            <v xml:space="preserve">QUADRO DE DISTRIBUICAO COM BARRAMENTO TRIFASICO, DE EMBUTIR, EM CHAPA DE ACO GALVANIZADO, PARA 30 DISJUNTORES DIN, 150 A                                                                                                                                                                                                                                                                                                                                                                                  </v>
          </cell>
          <cell r="C3656" t="str">
            <v xml:space="preserve">UN    </v>
          </cell>
          <cell r="D3656">
            <v>575.07000000000005</v>
          </cell>
        </row>
        <row r="3657">
          <cell r="A3657">
            <v>12043</v>
          </cell>
          <cell r="B3657" t="str">
            <v xml:space="preserve">QUADRO DE DISTRIBUICAO COM BARRAMENTO TRIFASICO, DE EMBUTIR, EM CHAPA DE ACO GALVANIZADO, PARA 30 DISJUNTORES DIN, 225 A                                                                                                                                                                                                                                                                                                                                                                                  </v>
          </cell>
          <cell r="C3657" t="str">
            <v xml:space="preserve">UN    </v>
          </cell>
          <cell r="D3657">
            <v>1214.17</v>
          </cell>
        </row>
        <row r="3658">
          <cell r="A3658">
            <v>39762</v>
          </cell>
          <cell r="B3658" t="str">
            <v xml:space="preserve">QUADRO DE DISTRIBUICAO COM BARRAMENTO TRIFASICO, DE EMBUTIR, EM CHAPA DE ACO GALVANIZADO, PARA 36 DISJUNTORES DIN, 100 A                                                                                                                                                                                                                                                                                                                                                                                  </v>
          </cell>
          <cell r="C3658" t="str">
            <v xml:space="preserve">UN    </v>
          </cell>
          <cell r="D3658">
            <v>577.98</v>
          </cell>
        </row>
        <row r="3659">
          <cell r="A3659">
            <v>12042</v>
          </cell>
          <cell r="B3659" t="str">
            <v xml:space="preserve">QUADRO DE DISTRIBUICAO COM BARRAMENTO TRIFASICO, DE EMBUTIR, EM CHAPA DE ACO GALVANIZADO, PARA 40 DISJUNTORES DIN, 100 A                                                                                                                                                                                                                                                                                                                                                                                  </v>
          </cell>
          <cell r="C3659" t="str">
            <v xml:space="preserve">UN    </v>
          </cell>
          <cell r="D3659">
            <v>843.83</v>
          </cell>
        </row>
        <row r="3660">
          <cell r="A3660">
            <v>39763</v>
          </cell>
          <cell r="B3660" t="str">
            <v xml:space="preserve">QUADRO DE DISTRIBUICAO COM BARRAMENTO TRIFASICO, DE EMBUTIR, EM CHAPA DE ACO GALVANIZADO, PARA 48 DISJUNTORES DIN, 100 A                                                                                                                                                                                                                                                                                                                                                                                  </v>
          </cell>
          <cell r="C3660" t="str">
            <v xml:space="preserve">UN    </v>
          </cell>
          <cell r="D3660">
            <v>987.59</v>
          </cell>
        </row>
        <row r="3661">
          <cell r="A3661">
            <v>39760</v>
          </cell>
          <cell r="B3661" t="str">
            <v xml:space="preserve">QUADRO DE DISTRIBUICAO COM BARRAMENTO TRIFASICO, DE SOBREPOR, EM CHAPA DE ACO GALVANIZADO, PARA *42* DISJUNTORES DIN, 100 A                                                                                                                                                                                                                                                                                                                                                                               </v>
          </cell>
          <cell r="C3661" t="str">
            <v xml:space="preserve">UN    </v>
          </cell>
          <cell r="D3661">
            <v>984.34</v>
          </cell>
        </row>
        <row r="3662">
          <cell r="A3662">
            <v>39756</v>
          </cell>
          <cell r="B3662" t="str">
            <v xml:space="preserve">QUADRO DE DISTRIBUICAO COM BARRAMENTO TRIFASICO, DE SOBREPOR, EM CHAPA DE ACO GALVANIZADO, PARA 12 DISJUNTORES DIN, 100 A                                                                                                                                                                                                                                                                                                                                                                                 </v>
          </cell>
          <cell r="C3662" t="str">
            <v xml:space="preserve">UN    </v>
          </cell>
          <cell r="D3662">
            <v>353.44</v>
          </cell>
        </row>
        <row r="3663">
          <cell r="A3663">
            <v>12038</v>
          </cell>
          <cell r="B3663" t="str">
            <v xml:space="preserve">QUADRO DE DISTRIBUICAO COM BARRAMENTO TRIFASICO, DE SOBREPOR, EM CHAPA DE ACO GALVANIZADO, PARA 18 DISJUNTORES DIN, 100 A                                                                                                                                                                                                                                                                                                                                                                                 </v>
          </cell>
          <cell r="C3663" t="str">
            <v xml:space="preserve">UN    </v>
          </cell>
          <cell r="D3663">
            <v>441.63</v>
          </cell>
        </row>
        <row r="3664">
          <cell r="A3664">
            <v>39757</v>
          </cell>
          <cell r="B3664" t="str">
            <v xml:space="preserve">QUADRO DE DISTRIBUICAO COM BARRAMENTO TRIFASICO, DE SOBREPOR, EM CHAPA DE ACO GALVANIZADO, PARA 28 DISJUNTORES DIN, 100 A                                                                                                                                                                                                                                                                                                                                                                                 </v>
          </cell>
          <cell r="C3664" t="str">
            <v xml:space="preserve">UN    </v>
          </cell>
          <cell r="D3664">
            <v>408.37</v>
          </cell>
        </row>
        <row r="3665">
          <cell r="A3665">
            <v>39758</v>
          </cell>
          <cell r="B3665" t="str">
            <v xml:space="preserve">QUADRO DE DISTRIBUICAO COM BARRAMENTO TRIFASICO, DE SOBREPOR, EM CHAPA DE ACO GALVANIZADO, PARA 30 DISJUNTORES DIN, 100 A                                                                                                                                                                                                                                                                                                                                                                                 </v>
          </cell>
          <cell r="C3665" t="str">
            <v xml:space="preserve">UN    </v>
          </cell>
          <cell r="D3665">
            <v>595.14</v>
          </cell>
        </row>
        <row r="3666">
          <cell r="A3666">
            <v>39759</v>
          </cell>
          <cell r="B3666" t="str">
            <v xml:space="preserve">QUADRO DE DISTRIBUICAO COM BARRAMENTO TRIFASICO, DE SOBREPOR, EM CHAPA DE ACO GALVANIZADO, PARA 36 DISJUNTORES DIN, 100 A                                                                                                                                                                                                                                                                                                                                                                                 </v>
          </cell>
          <cell r="C3666" t="str">
            <v xml:space="preserve">UN    </v>
          </cell>
          <cell r="D3666">
            <v>735.01</v>
          </cell>
        </row>
        <row r="3667">
          <cell r="A3667">
            <v>39761</v>
          </cell>
          <cell r="B3667" t="str">
            <v xml:space="preserve">QUADRO DE DISTRIBUICAO COM BARRAMENTO TRIFASICO, DE SOBREPOR, EM CHAPA DE ACO GALVANIZADO, PARA 48 DISJUNTORES DIN, 100 A                                                                                                                                                                                                                                                                                                                                                                                 </v>
          </cell>
          <cell r="C3667" t="str">
            <v xml:space="preserve">UN    </v>
          </cell>
          <cell r="D3667">
            <v>883.5</v>
          </cell>
        </row>
        <row r="3668">
          <cell r="A3668">
            <v>39805</v>
          </cell>
          <cell r="B3668" t="str">
            <v xml:space="preserve">QUADRO DE DISTRIBUICAO, EM PVC, DE EMBUTIR, COM BARRAMENTO TERRA / NEUTRO, PARA 12 DISJUNTORES NEMA OU 16 DISJUNTORES DIN                                                                                                                                                                                                                                                                                                                                                                                 </v>
          </cell>
          <cell r="C3668" t="str">
            <v xml:space="preserve">UN    </v>
          </cell>
          <cell r="D3668">
            <v>170.07</v>
          </cell>
        </row>
        <row r="3669">
          <cell r="A3669">
            <v>39806</v>
          </cell>
          <cell r="B3669" t="str">
            <v xml:space="preserve">QUADRO DE DISTRIBUICAO, EM PVC, DE EMBUTIR, COM BARRAMENTO TERRA / NEUTRO, PARA 18 DISJUNTORES NEMA OU 24 DISJUNTORES DIN                                                                                                                                                                                                                                                                                                                                                                                 </v>
          </cell>
          <cell r="C3669" t="str">
            <v xml:space="preserve">UN    </v>
          </cell>
          <cell r="D3669">
            <v>315.08999999999997</v>
          </cell>
        </row>
        <row r="3670">
          <cell r="A3670">
            <v>39807</v>
          </cell>
          <cell r="B3670" t="str">
            <v xml:space="preserve">QUADRO DE DISTRIBUICAO, EM PVC, DE EMBUTIR, COM BARRAMENTO TERRA / NEUTRO, PARA 27 DISJUNTORES NEMA OU 36 DISJUNTORES DIN                                                                                                                                                                                                                                                                                                                                                                                 </v>
          </cell>
          <cell r="C3670" t="str">
            <v xml:space="preserve">UN    </v>
          </cell>
          <cell r="D3670">
            <v>682.88</v>
          </cell>
        </row>
        <row r="3671">
          <cell r="A3671">
            <v>43100</v>
          </cell>
          <cell r="B3671" t="str">
            <v xml:space="preserve">QUADRO DE DISTRIBUICAO, EM PVC, DE EMBUTIR, COM BARRAMENTO TERRA / NEUTRO, PARA 48 DISJUNTORES DIN                                                                                                                                                                                                                                                                                                                                                                                                        </v>
          </cell>
          <cell r="C3671" t="str">
            <v xml:space="preserve">UN    </v>
          </cell>
          <cell r="D3671">
            <v>533.86</v>
          </cell>
        </row>
        <row r="3672">
          <cell r="A3672">
            <v>39804</v>
          </cell>
          <cell r="B3672" t="str">
            <v xml:space="preserve">QUADRO DE DISTRIBUICAO, EM PVC, DE EMBUTIR, COM BARRAMENTO TERRA / NEUTRO, PARA 6 DISJUNTORES NEMA OU 8 DISJUNTORES DIN                                                                                                                                                                                                                                                                                                                                                                                   </v>
          </cell>
          <cell r="C3672" t="str">
            <v xml:space="preserve">UN    </v>
          </cell>
          <cell r="D3672">
            <v>99.86</v>
          </cell>
        </row>
        <row r="3673">
          <cell r="A3673">
            <v>39796</v>
          </cell>
          <cell r="B3673" t="str">
            <v xml:space="preserve">QUADRO DE DISTRIBUICAO, SEM BARRAMENTO, EM PVC, DE EMBUTIR, PARA 12 DISJUNTORES NEMA OU 16 DISJUNTORES DIN                                                                                                                                                                                                                                                                                                                                                                                                </v>
          </cell>
          <cell r="C3673" t="str">
            <v xml:space="preserve">UN    </v>
          </cell>
          <cell r="D3673">
            <v>103.43</v>
          </cell>
        </row>
        <row r="3674">
          <cell r="A3674">
            <v>39797</v>
          </cell>
          <cell r="B3674" t="str">
            <v xml:space="preserve">QUADRO DE DISTRIBUICAO, SEM BARRAMENTO, EM PVC, DE EMBUTIR, PARA 18 DISJUNTORES NEMA OU 24 DISJUNTORES DIN                                                                                                                                                                                                                                                                                                                                                                                                </v>
          </cell>
          <cell r="C3674" t="str">
            <v xml:space="preserve">UN    </v>
          </cell>
          <cell r="D3674">
            <v>162.37</v>
          </cell>
        </row>
        <row r="3675">
          <cell r="A3675">
            <v>39798</v>
          </cell>
          <cell r="B3675" t="str">
            <v xml:space="preserve">QUADRO DE DISTRIBUICAO, SEM BARRAMENTO, EM PVC, DE EMBUTIR, PARA 27 DISJUNTORES NEMA OU 36 DISJUNTORES DIN                                                                                                                                                                                                                                                                                                                                                                                                </v>
          </cell>
          <cell r="C3675" t="str">
            <v xml:space="preserve">UN    </v>
          </cell>
          <cell r="D3675">
            <v>278.51</v>
          </cell>
        </row>
        <row r="3676">
          <cell r="A3676">
            <v>39794</v>
          </cell>
          <cell r="B3676" t="str">
            <v xml:space="preserve">QUADRO DE DISTRIBUICAO, SEM BARRAMENTO, EM PVC, DE EMBUTIR, PARA 3 DISJUNTORES NEMA OU 4 DISJUNTORES DIN                                                                                                                                                                                                                                                                                                                                                                                                  </v>
          </cell>
          <cell r="C3676" t="str">
            <v xml:space="preserve">UN    </v>
          </cell>
          <cell r="D3676">
            <v>43.9</v>
          </cell>
        </row>
        <row r="3677">
          <cell r="A3677">
            <v>39795</v>
          </cell>
          <cell r="B3677" t="str">
            <v xml:space="preserve">QUADRO DE DISTRIBUICAO, SEM BARRAMENTO, EM PVC, DE EMBUTIR, PARA 6 DISJUNTORES NEMA OU 8 DISJUNTORES DIN                                                                                                                                                                                                                                                                                                                                                                                                  </v>
          </cell>
          <cell r="C3677" t="str">
            <v xml:space="preserve">UN    </v>
          </cell>
          <cell r="D3677">
            <v>69.36</v>
          </cell>
        </row>
        <row r="3678">
          <cell r="A3678">
            <v>39799</v>
          </cell>
          <cell r="B3678" t="str">
            <v xml:space="preserve">QUADRO DE DISTRIBUICAO, SEM BARRAMENTO, EM PVC, DE SOBREPOR,  PARA 3 DISJUNTORES NEMA OU 4 DISJUNTORES DIN                                                                                                                                                                                                                                                                                                                                                                                                </v>
          </cell>
          <cell r="C3678" t="str">
            <v xml:space="preserve">UN    </v>
          </cell>
          <cell r="D3678">
            <v>51.18</v>
          </cell>
        </row>
        <row r="3679">
          <cell r="A3679">
            <v>39801</v>
          </cell>
          <cell r="B3679" t="str">
            <v xml:space="preserve">QUADRO DE DISTRIBUICAO, SEM BARRAMENTO, EM PVC, DE SOBREPOR, PARA 12 DISJUNTORES NEMA OU 16 DISJUNTORES DIN                                                                                                                                                                                                                                                                                                                                                                                               </v>
          </cell>
          <cell r="C3679" t="str">
            <v xml:space="preserve">UN    </v>
          </cell>
          <cell r="D3679">
            <v>146.47</v>
          </cell>
        </row>
        <row r="3680">
          <cell r="A3680">
            <v>39802</v>
          </cell>
          <cell r="B3680" t="str">
            <v xml:space="preserve">QUADRO DE DISTRIBUICAO, SEM BARRAMENTO, EM PVC, DE SOBREPOR, PARA 18 DISJUNTORES NEMA OU 24 DISJUNTORES DIN                                                                                                                                                                                                                                                                                                                                                                                               </v>
          </cell>
          <cell r="C3680" t="str">
            <v xml:space="preserve">UN    </v>
          </cell>
          <cell r="D3680">
            <v>214.7</v>
          </cell>
        </row>
        <row r="3681">
          <cell r="A3681">
            <v>39803</v>
          </cell>
          <cell r="B3681" t="str">
            <v xml:space="preserve">QUADRO DE DISTRIBUICAO, SEM BARRAMENTO, EM PVC, DE SOBREPOR, PARA 27 DISJUNTORES NEMA OU 36 DISJUNTORES DIN                                                                                                                                                                                                                                                                                                                                                                                               </v>
          </cell>
          <cell r="C3681" t="str">
            <v xml:space="preserve">UN    </v>
          </cell>
          <cell r="D3681">
            <v>299.5</v>
          </cell>
        </row>
        <row r="3682">
          <cell r="A3682">
            <v>39800</v>
          </cell>
          <cell r="B3682" t="str">
            <v xml:space="preserve">QUADRO DE DISTRIBUICAO, SEM BARRAMENTO, EM PVC, DE SOBREPOR, PARA 6 DISJUNTORES NEMA OU 8 DISJUNTORES DIN                                                                                                                                                                                                                                                                                                                                                                                                 </v>
          </cell>
          <cell r="C3682" t="str">
            <v xml:space="preserve">UN    </v>
          </cell>
          <cell r="D3682">
            <v>87.18</v>
          </cell>
        </row>
        <row r="3683">
          <cell r="A3683">
            <v>43837</v>
          </cell>
          <cell r="B3683" t="str">
            <v xml:space="preserve">RACK DE PISO PARA SERVIDOR, ABERTO, EM COLUNA, 44U X *570* MM                                                                                                                                                                                                                                                                                                                                                                                                                                             </v>
          </cell>
          <cell r="C3683" t="str">
            <v xml:space="preserve">UN    </v>
          </cell>
          <cell r="D3683">
            <v>1469.53</v>
          </cell>
        </row>
        <row r="3684">
          <cell r="A3684">
            <v>43836</v>
          </cell>
          <cell r="B3684" t="str">
            <v xml:space="preserve">RACK DE PISO PARA SERVIDOR, FECHADO, 44U, COM PORTA, 44U X *570* MM                                                                                                                                                                                                                                                                                                                                                                                                                                       </v>
          </cell>
          <cell r="C3684" t="str">
            <v xml:space="preserve">UN    </v>
          </cell>
          <cell r="D3684">
            <v>2990.24</v>
          </cell>
        </row>
        <row r="3685">
          <cell r="A3685">
            <v>21059</v>
          </cell>
          <cell r="B3685" t="str">
            <v xml:space="preserve">RALO FOFO COM REQUADRO, QUADRADO 150 X 150 MM                                                                                                                                                                                                                                                                                                                                                                                                                                                             </v>
          </cell>
          <cell r="C3685" t="str">
            <v xml:space="preserve">UN    </v>
          </cell>
          <cell r="D3685">
            <v>65.64</v>
          </cell>
        </row>
        <row r="3686">
          <cell r="A3686">
            <v>11234</v>
          </cell>
          <cell r="B3686" t="str">
            <v xml:space="preserve">RALO FOFO COM REQUADRO, QUADRADO 200 X 200 MM                                                                                                                                                                                                                                                                                                                                                                                                                                                             </v>
          </cell>
          <cell r="C3686" t="str">
            <v xml:space="preserve">UN    </v>
          </cell>
          <cell r="D3686">
            <v>98.94</v>
          </cell>
        </row>
        <row r="3687">
          <cell r="A3687">
            <v>21060</v>
          </cell>
          <cell r="B3687" t="str">
            <v xml:space="preserve">RALO FOFO COM REQUADRO, QUADRADO 250 X 250 MM                                                                                                                                                                                                                                                                                                                                                                                                                                                             </v>
          </cell>
          <cell r="C3687" t="str">
            <v xml:space="preserve">UN    </v>
          </cell>
          <cell r="D3687">
            <v>121.77</v>
          </cell>
        </row>
        <row r="3688">
          <cell r="A3688">
            <v>21061</v>
          </cell>
          <cell r="B3688" t="str">
            <v xml:space="preserve">RALO FOFO COM REQUADRO, QUADRADO 300 X 300 MM                                                                                                                                                                                                                                                                                                                                                                                                                                                             </v>
          </cell>
          <cell r="C3688" t="str">
            <v xml:space="preserve">UN    </v>
          </cell>
          <cell r="D3688">
            <v>152.22</v>
          </cell>
        </row>
        <row r="3689">
          <cell r="A3689">
            <v>21062</v>
          </cell>
          <cell r="B3689" t="str">
            <v xml:space="preserve">RALO FOFO COM REQUADRO, QUADRADO 400 X 400 MM                                                                                                                                                                                                                                                                                                                                                                                                                                                             </v>
          </cell>
          <cell r="C3689" t="str">
            <v xml:space="preserve">UN    </v>
          </cell>
          <cell r="D3689">
            <v>239.74</v>
          </cell>
        </row>
        <row r="3690">
          <cell r="A3690">
            <v>11708</v>
          </cell>
          <cell r="B3690" t="str">
            <v xml:space="preserve">RALO FOFO SEMIESFERICO, 100 MM, PARA LAJES/ CALHAS                                                                                                                                                                                                                                                                                                                                                                                                                                                        </v>
          </cell>
          <cell r="C3690" t="str">
            <v xml:space="preserve">UN    </v>
          </cell>
          <cell r="D3690">
            <v>26.16</v>
          </cell>
        </row>
        <row r="3691">
          <cell r="A3691">
            <v>11709</v>
          </cell>
          <cell r="B3691" t="str">
            <v xml:space="preserve">RALO FOFO SEMIESFERICO, 150 MM, PARA LAJES/ CALHAS                                                                                                                                                                                                                                                                                                                                                                                                                                                        </v>
          </cell>
          <cell r="C3691" t="str">
            <v xml:space="preserve">UN    </v>
          </cell>
          <cell r="D3691">
            <v>61.45</v>
          </cell>
        </row>
        <row r="3692">
          <cell r="A3692">
            <v>11710</v>
          </cell>
          <cell r="B3692" t="str">
            <v xml:space="preserve">RALO FOFO SEMIESFERICO, 200 MM, PARA LAJES/ CALHAS                                                                                                                                                                                                                                                                                                                                                                                                                                                        </v>
          </cell>
          <cell r="C3692" t="str">
            <v xml:space="preserve">UN    </v>
          </cell>
          <cell r="D3692">
            <v>141.27000000000001</v>
          </cell>
        </row>
        <row r="3693">
          <cell r="A3693">
            <v>11707</v>
          </cell>
          <cell r="B3693" t="str">
            <v xml:space="preserve">RALO FOFO SEMIESFERICO, 75 MM, PARA LAJES/ CALHAS                                                                                                                                                                                                                                                                                                                                                                                                                                                         </v>
          </cell>
          <cell r="C3693" t="str">
            <v xml:space="preserve">UN    </v>
          </cell>
          <cell r="D3693">
            <v>19.59</v>
          </cell>
        </row>
        <row r="3694">
          <cell r="A3694">
            <v>5102</v>
          </cell>
          <cell r="B3694" t="str">
            <v xml:space="preserve">RALO SECO / RALO DE PASSAGEM EM PVC, QUADRADO, 100 X 100 X 53 MM, SAIDA 40 MM, COM GRELHA BRANCA                                                                                                                                                                                                                                                                                                                                                                                                          </v>
          </cell>
          <cell r="C3694" t="str">
            <v xml:space="preserve">UN    </v>
          </cell>
          <cell r="D3694">
            <v>12.9</v>
          </cell>
        </row>
        <row r="3695">
          <cell r="A3695">
            <v>11739</v>
          </cell>
          <cell r="B3695" t="str">
            <v xml:space="preserve">RALO SECO CONICO, PVC, 100 X 40 MM,  COM GRELHA REDONDA BRANCA                                                                                                                                                                                                                                                                                                                                                                                                                                            </v>
          </cell>
          <cell r="C3695" t="str">
            <v xml:space="preserve">UN    </v>
          </cell>
          <cell r="D3695">
            <v>9.19</v>
          </cell>
        </row>
        <row r="3696">
          <cell r="A3696">
            <v>11711</v>
          </cell>
          <cell r="B3696" t="str">
            <v xml:space="preserve">RALO SECO CONICO, PVC, 100 X 40 MM, COM GRELHA QUADRADA BRANCA                                                                                                                                                                                                                                                                                                                                                                                                                                            </v>
          </cell>
          <cell r="C3696" t="str">
            <v xml:space="preserve">UN    </v>
          </cell>
          <cell r="D3696">
            <v>10.74</v>
          </cell>
        </row>
        <row r="3697">
          <cell r="A3697">
            <v>11741</v>
          </cell>
          <cell r="B3697" t="str">
            <v xml:space="preserve">RALO SIFONADO CILINDRICO, PVC, 100 X 40 MM,  COM GRELHA REDONDA BRANCA                                                                                                                                                                                                                                                                                                                                                                                                                                    </v>
          </cell>
          <cell r="C3697" t="str">
            <v xml:space="preserve">UN    </v>
          </cell>
          <cell r="D3697">
            <v>11.7</v>
          </cell>
        </row>
        <row r="3698">
          <cell r="A3698">
            <v>11745</v>
          </cell>
          <cell r="B3698" t="str">
            <v xml:space="preserve">RALO SIFONADO QUADRADO, PVC, 100 X 53 MM, SAIDA 40 MM, COM GRELHA QUADRADA BRANCA                                                                                                                                                                                                                                                                                                                                                                                                                         </v>
          </cell>
          <cell r="C3698" t="str">
            <v xml:space="preserve">UN    </v>
          </cell>
          <cell r="D3698">
            <v>15.42</v>
          </cell>
        </row>
        <row r="3699">
          <cell r="A3699">
            <v>11743</v>
          </cell>
          <cell r="B3699" t="str">
            <v xml:space="preserve">RALO SIFONADO REDONDO CONICO, PVC, 100 X 40 MM, COM GRELHA REDONDA BRANCA                                                                                                                                                                                                                                                                                                                                                                                                                                 </v>
          </cell>
          <cell r="C3699" t="str">
            <v xml:space="preserve">UN    </v>
          </cell>
          <cell r="D3699">
            <v>9.82</v>
          </cell>
        </row>
        <row r="3700">
          <cell r="A3700">
            <v>1088</v>
          </cell>
          <cell r="B3700" t="str">
            <v xml:space="preserve">REATOR ELETRONICO BIVOLT PARA 1 LAMPADA FLUORESCENTE DE 18/20 W                                                                                                                                                                                                                                                                                                                                                                                                                                           </v>
          </cell>
          <cell r="C3700" t="str">
            <v xml:space="preserve">UN    </v>
          </cell>
          <cell r="D3700">
            <v>30.13</v>
          </cell>
        </row>
        <row r="3701">
          <cell r="A3701">
            <v>1087</v>
          </cell>
          <cell r="B3701" t="str">
            <v xml:space="preserve">REATOR ELETRONICO BIVOLT PARA 1 LAMPADA FLUORESCENTE DE 36/40 W                                                                                                                                                                                                                                                                                                                                                                                                                                           </v>
          </cell>
          <cell r="C3701" t="str">
            <v xml:space="preserve">UN    </v>
          </cell>
          <cell r="D3701">
            <v>37.64</v>
          </cell>
        </row>
        <row r="3702">
          <cell r="A3702">
            <v>38777</v>
          </cell>
          <cell r="B3702" t="str">
            <v xml:space="preserve">REATOR ELETRONICO BIVOLT PARA 2 LAMPADAS FLUORESCENTES DE 14 W                                                                                                                                                                                                                                                                                                                                                                                                                                            </v>
          </cell>
          <cell r="C3702" t="str">
            <v xml:space="preserve">UN    </v>
          </cell>
          <cell r="D3702">
            <v>74.97</v>
          </cell>
        </row>
        <row r="3703">
          <cell r="A3703">
            <v>1086</v>
          </cell>
          <cell r="B3703" t="str">
            <v xml:space="preserve">REATOR ELETRONICO BIVOLT PARA 2 LAMPADAS FLUORESCENTES DE 18/20 W                                                                                                                                                                                                                                                                                                                                                                                                                                         </v>
          </cell>
          <cell r="C3703" t="str">
            <v xml:space="preserve">UN    </v>
          </cell>
          <cell r="D3703">
            <v>39.56</v>
          </cell>
        </row>
        <row r="3704">
          <cell r="A3704">
            <v>1079</v>
          </cell>
          <cell r="B3704" t="str">
            <v xml:space="preserve">REATOR ELETRONICO BIVOLT PARA 2 LAMPADAS FLUORESCENTES DE 36/40 W                                                                                                                                                                                                                                                                                                                                                                                                                                         </v>
          </cell>
          <cell r="C3704" t="str">
            <v xml:space="preserve">UN    </v>
          </cell>
          <cell r="D3704">
            <v>40.89</v>
          </cell>
        </row>
        <row r="3705">
          <cell r="A3705">
            <v>39374</v>
          </cell>
          <cell r="B3705" t="str">
            <v xml:space="preserve">REATOR INTERNO/INTEGRADO PARA LAMPADA VAPOR METALICO 400 W, ALTO FATOR DE POTENCIA                                                                                                                                                                                                                                                                                                                                                                                                                        </v>
          </cell>
          <cell r="C3705" t="str">
            <v xml:space="preserve">UN    </v>
          </cell>
          <cell r="D3705">
            <v>162.44999999999999</v>
          </cell>
        </row>
        <row r="3706">
          <cell r="A3706">
            <v>1082</v>
          </cell>
          <cell r="B3706" t="str">
            <v xml:space="preserve">REATOR P/ LAMPADA VAPOR DE SODIO 250W USO EXT                                                                                                                                                                                                                                                                                                                                                                                                                                                             </v>
          </cell>
          <cell r="C3706" t="str">
            <v xml:space="preserve">UN    </v>
          </cell>
          <cell r="D3706">
            <v>257.08999999999997</v>
          </cell>
        </row>
        <row r="3707">
          <cell r="A3707">
            <v>12316</v>
          </cell>
          <cell r="B3707" t="str">
            <v xml:space="preserve">REATOR P/ 1 LAMPADA VAPOR DE MERCURIO 125W USO EXT                                                                                                                                                                                                                                                                                                                                                                                                                                                        </v>
          </cell>
          <cell r="C3707" t="str">
            <v xml:space="preserve">UN    </v>
          </cell>
          <cell r="D3707">
            <v>117.83</v>
          </cell>
        </row>
        <row r="3708">
          <cell r="A3708">
            <v>12317</v>
          </cell>
          <cell r="B3708" t="str">
            <v xml:space="preserve">REATOR P/ 1 LAMPADA VAPOR DE MERCURIO 250W USO EXT                                                                                                                                                                                                                                                                                                                                                                                                                                                        </v>
          </cell>
          <cell r="C3708" t="str">
            <v xml:space="preserve">UN    </v>
          </cell>
          <cell r="D3708">
            <v>140.52000000000001</v>
          </cell>
        </row>
        <row r="3709">
          <cell r="A3709">
            <v>12318</v>
          </cell>
          <cell r="B3709" t="str">
            <v xml:space="preserve">REATOR P/ 1 LAMPADA VAPOR DE MERCURIO 400W USO EXT                                                                                                                                                                                                                                                                                                                                                                                                                                                        </v>
          </cell>
          <cell r="C3709" t="str">
            <v xml:space="preserve">UN    </v>
          </cell>
          <cell r="D3709">
            <v>161.88</v>
          </cell>
        </row>
        <row r="3710">
          <cell r="A3710">
            <v>5104</v>
          </cell>
          <cell r="B3710" t="str">
            <v xml:space="preserve">REBITE DE REPUXO EM ALUMINIO VAZADO, DIAMETRO 3,2 X 8 MM DE COMPRIMENTO (1KG = 1025 UNIDADES)                                                                                                                                                                                                                                                                                                                                                                                                             </v>
          </cell>
          <cell r="C3710" t="str">
            <v xml:space="preserve">KG    </v>
          </cell>
          <cell r="D3710">
            <v>74.34</v>
          </cell>
        </row>
        <row r="3711">
          <cell r="A3711">
            <v>44530</v>
          </cell>
          <cell r="B3711" t="str">
            <v xml:space="preserve">REBOLO ABRASIVO RETO DE USO GERAL GRAO 36, DE 6 X 1 " ( DIAMETRO X ALTURA)                                                                                                                                                                                                                                                                                                                                                                                                                                </v>
          </cell>
          <cell r="C3711" t="str">
            <v xml:space="preserve">UN    </v>
          </cell>
          <cell r="D3711">
            <v>61.21</v>
          </cell>
        </row>
        <row r="3712">
          <cell r="A3712">
            <v>2710</v>
          </cell>
          <cell r="B3712" t="str">
            <v xml:space="preserve">REBOLO ABRASIVO RETO DE USO GERAL GRAO 36, DE 6 X 3/4 " (DIAMETRO X ALTURA)                                                                                                                                                                                                                                                                                                                                                                                                                               </v>
          </cell>
          <cell r="C3712" t="str">
            <v xml:space="preserve">UN    </v>
          </cell>
          <cell r="D3712">
            <v>48.89</v>
          </cell>
        </row>
        <row r="3713">
          <cell r="A3713">
            <v>14575</v>
          </cell>
          <cell r="B3713" t="str">
            <v xml:space="preserve">RECICLADORA DE ASFALTO A FRIO SOBRE RODAS, LARG. FRESAGEM 2,00 M, POT. 315 KW/422 HP                                                                                                                                                                                                                                                                                                                                                                                                                      </v>
          </cell>
          <cell r="C3713" t="str">
            <v xml:space="preserve">UN    </v>
          </cell>
          <cell r="D3713">
            <v>4648702.6399999997</v>
          </cell>
        </row>
        <row r="3714">
          <cell r="A3714">
            <v>20043</v>
          </cell>
          <cell r="B3714" t="str">
            <v xml:space="preserve">REDUCAO EXCENTRICA PVC, DN 100 X 50 MM, PARA ESGOTO PREDIAL                                                                                                                                                                                                                                                                                                                                                                                                                                               </v>
          </cell>
          <cell r="C3714" t="str">
            <v xml:space="preserve">UN    </v>
          </cell>
          <cell r="D3714">
            <v>9.3800000000000008</v>
          </cell>
        </row>
        <row r="3715">
          <cell r="A3715">
            <v>20044</v>
          </cell>
          <cell r="B3715" t="str">
            <v xml:space="preserve">REDUCAO EXCENTRICA PVC, DN 100 X 75 MM, PARA ESGOTO PREDIAL                                                                                                                                                                                                                                                                                                                                                                                                                                               </v>
          </cell>
          <cell r="C3715" t="str">
            <v xml:space="preserve">UN    </v>
          </cell>
          <cell r="D3715">
            <v>10.88</v>
          </cell>
        </row>
        <row r="3716">
          <cell r="A3716">
            <v>20042</v>
          </cell>
          <cell r="B3716" t="str">
            <v xml:space="preserve">REDUCAO EXCENTRICA PVC, DN 75 X 50 MM, PARA ESGOTO PREDIAL                                                                                                                                                                                                                                                                                                                                                                                                                                                </v>
          </cell>
          <cell r="C3716" t="str">
            <v xml:space="preserve">UN    </v>
          </cell>
          <cell r="D3716">
            <v>8.14</v>
          </cell>
        </row>
        <row r="3717">
          <cell r="A3717">
            <v>20046</v>
          </cell>
          <cell r="B3717" t="str">
            <v xml:space="preserve">REDUCAO EXCENTRICA PVC, SERIE R, DN 100 X 75 MM, PARA ESGOTO PREDIAL                                                                                                                                                                                                                                                                                                                                                                                                                                      </v>
          </cell>
          <cell r="C3717" t="str">
            <v xml:space="preserve">UN    </v>
          </cell>
          <cell r="D3717">
            <v>19.260000000000002</v>
          </cell>
        </row>
        <row r="3718">
          <cell r="A3718">
            <v>20047</v>
          </cell>
          <cell r="B3718" t="str">
            <v xml:space="preserve">REDUCAO EXCENTRICA PVC, SERIE R, DN 150 X 100 MM, PARA ESGOTO PREDIAL                                                                                                                                                                                                                                                                                                                                                                                                                                     </v>
          </cell>
          <cell r="C3718" t="str">
            <v xml:space="preserve">UN    </v>
          </cell>
          <cell r="D3718">
            <v>57.76</v>
          </cell>
        </row>
        <row r="3719">
          <cell r="A3719">
            <v>20045</v>
          </cell>
          <cell r="B3719" t="str">
            <v xml:space="preserve">REDUCAO EXCENTRICA PVC, SERIE R, DN 75 X 50 MM, PARA ESGOTO PREDIAL                                                                                                                                                                                                                                                                                                                                                                                                                                       </v>
          </cell>
          <cell r="C3719" t="str">
            <v xml:space="preserve">UN    </v>
          </cell>
          <cell r="D3719">
            <v>9.74</v>
          </cell>
        </row>
        <row r="3720">
          <cell r="A3720">
            <v>20972</v>
          </cell>
          <cell r="B3720" t="str">
            <v xml:space="preserve">REDUCAO FIXA TIPO STORZ, ENGATE RAPIDO 2.1/2" X 1.1/2", EM LATAO, PARA INSTALACAO PREDIAL COMBATE A INCENDIO PREDIAL                                                                                                                                                                                                                                                                                                                                                                                      </v>
          </cell>
          <cell r="C3720" t="str">
            <v xml:space="preserve">UN    </v>
          </cell>
          <cell r="D3720">
            <v>204.28</v>
          </cell>
        </row>
        <row r="3721">
          <cell r="A3721">
            <v>11321</v>
          </cell>
          <cell r="B3721" t="str">
            <v xml:space="preserve">REDUCAO PVC PBA, JE, PB, DN 100 X 50 / DE 110 X 60 MM, PARA REDE DE AGUA                                                                                                                                                                                                                                                                                                                                                                                                                                  </v>
          </cell>
          <cell r="C3721" t="str">
            <v xml:space="preserve">UN    </v>
          </cell>
          <cell r="D3721">
            <v>24.08</v>
          </cell>
        </row>
        <row r="3722">
          <cell r="A3722">
            <v>11323</v>
          </cell>
          <cell r="B3722" t="str">
            <v xml:space="preserve">REDUCAO PVC PBA, JE, PB, DN 100 X 75 / DE 110 X 85 MM, PARA REDE DE AGUA                                                                                                                                                                                                                                                                                                                                                                                                                                  </v>
          </cell>
          <cell r="C3722" t="str">
            <v xml:space="preserve">UN    </v>
          </cell>
          <cell r="D3722">
            <v>27.69</v>
          </cell>
        </row>
        <row r="3723">
          <cell r="A3723">
            <v>20327</v>
          </cell>
          <cell r="B3723" t="str">
            <v xml:space="preserve">REDUCAO PVC PBA, JE, PB, DN 75 X 50 / DE 85 X 60 MM, PARA REDE DE AGUA                                                                                                                                                                                                                                                                                                                                                                                                                                    </v>
          </cell>
          <cell r="C3723" t="str">
            <v xml:space="preserve">UN    </v>
          </cell>
          <cell r="D3723">
            <v>15.72</v>
          </cell>
        </row>
        <row r="3724">
          <cell r="A3724">
            <v>13390</v>
          </cell>
          <cell r="B3724" t="str">
            <v xml:space="preserve">REFLETOR REDONDO EM ALUMINIO ANODIZADO PARA LAMPADA VAPOR DE MERCURIO/SODIO, CORPO EM ALUMINIO COM PINTURA EPOXI, PARA LAMPADA E-27 DE 300 W, COM SUPORTE REDONDO E ALCA REGULAVEL PARA FIXACAO.                                                                                                                                                                                                                                                                                                          </v>
          </cell>
          <cell r="C3724" t="str">
            <v xml:space="preserve">UN    </v>
          </cell>
          <cell r="D3724">
            <v>148.71</v>
          </cell>
        </row>
        <row r="3725">
          <cell r="A3725">
            <v>6034</v>
          </cell>
          <cell r="B3725" t="str">
            <v xml:space="preserve">REGISTRO DE ESFERA DE PASSEIO, PVC PARA POLIETILENO, 20 MM                                                                                                                                                                                                                                                                                                                                                                                                                                                </v>
          </cell>
          <cell r="C3725" t="str">
            <v xml:space="preserve">UN    </v>
          </cell>
          <cell r="D3725">
            <v>13.09</v>
          </cell>
        </row>
        <row r="3726">
          <cell r="A3726">
            <v>6036</v>
          </cell>
          <cell r="B3726" t="str">
            <v xml:space="preserve">REGISTRO DE ESFERA PVC, COM BORBOLETA, COM ROSCA EXTERNA, DE 1/2"                                                                                                                                                                                                                                                                                                                                                                                                                                         </v>
          </cell>
          <cell r="C3726" t="str">
            <v xml:space="preserve">UN    </v>
          </cell>
          <cell r="D3726">
            <v>17.829999999999998</v>
          </cell>
        </row>
        <row r="3727">
          <cell r="A3727">
            <v>6031</v>
          </cell>
          <cell r="B3727" t="str">
            <v xml:space="preserve">REGISTRO DE ESFERA PVC, COM BORBOLETA, COM ROSCA EXTERNA, DE 3/4"                                                                                                                                                                                                                                                                                                                                                                                                                                         </v>
          </cell>
          <cell r="C3727" t="str">
            <v xml:space="preserve">UN    </v>
          </cell>
          <cell r="D3727">
            <v>20.95</v>
          </cell>
        </row>
        <row r="3728">
          <cell r="A3728">
            <v>6029</v>
          </cell>
          <cell r="B3728" t="str">
            <v xml:space="preserve">REGISTRO DE ESFERA PVC, COM CABECA QUADRADA, COM ROSCA EXTERNA, 1/2"                                                                                                                                                                                                                                                                                                                                                                                                                                      </v>
          </cell>
          <cell r="C3728" t="str">
            <v xml:space="preserve">UN    </v>
          </cell>
          <cell r="D3728">
            <v>21.17</v>
          </cell>
        </row>
        <row r="3729">
          <cell r="A3729">
            <v>6033</v>
          </cell>
          <cell r="B3729" t="str">
            <v xml:space="preserve">REGISTRO DE ESFERA PVC, COM CABECA QUADRADA, COM ROSCA EXTERNA, 3/4"                                                                                                                                                                                                                                                                                                                                                                                                                                      </v>
          </cell>
          <cell r="C3729" t="str">
            <v xml:space="preserve">UN    </v>
          </cell>
          <cell r="D3729">
            <v>27.9</v>
          </cell>
        </row>
        <row r="3730">
          <cell r="A3730">
            <v>11672</v>
          </cell>
          <cell r="B3730" t="str">
            <v xml:space="preserve">REGISTRO DE ESFERA, PVC, COM VOLANTE, VS, ROSCAVEL, DN 1 1/2", COM CORPO DIVIDIDO                                                                                                                                                                                                                                                                                                                                                                                                                         </v>
          </cell>
          <cell r="C3730" t="str">
            <v xml:space="preserve">UN    </v>
          </cell>
          <cell r="D3730">
            <v>60.7</v>
          </cell>
        </row>
        <row r="3731">
          <cell r="A3731">
            <v>11669</v>
          </cell>
          <cell r="B3731" t="str">
            <v xml:space="preserve">REGISTRO DE ESFERA, PVC, COM VOLANTE, VS, ROSCAVEL, DN 1 1/4", COM CORPO DIVIDIDO                                                                                                                                                                                                                                                                                                                                                                                                                         </v>
          </cell>
          <cell r="C3731" t="str">
            <v xml:space="preserve">UN    </v>
          </cell>
          <cell r="D3731">
            <v>57.81</v>
          </cell>
        </row>
        <row r="3732">
          <cell r="A3732">
            <v>11670</v>
          </cell>
          <cell r="B3732" t="str">
            <v xml:space="preserve">REGISTRO DE ESFERA, PVC, COM VOLANTE, VS, ROSCAVEL, DN 1/2", COM CORPO DIVIDIDO                                                                                                                                                                                                                                                                                                                                                                                                                           </v>
          </cell>
          <cell r="C3732" t="str">
            <v xml:space="preserve">UN    </v>
          </cell>
          <cell r="D3732">
            <v>22.14</v>
          </cell>
        </row>
        <row r="3733">
          <cell r="A3733">
            <v>20055</v>
          </cell>
          <cell r="B3733" t="str">
            <v xml:space="preserve">REGISTRO DE ESFERA, PVC, COM VOLANTE, VS, ROSCAVEL, DN 1", COM CORPO DIVIDIDO                                                                                                                                                                                                                                                                                                                                                                                                                             </v>
          </cell>
          <cell r="C3733" t="str">
            <v xml:space="preserve">UN    </v>
          </cell>
          <cell r="D3733">
            <v>43.29</v>
          </cell>
        </row>
        <row r="3734">
          <cell r="A3734">
            <v>11671</v>
          </cell>
          <cell r="B3734" t="str">
            <v xml:space="preserve">REGISTRO DE ESFERA, PVC, COM VOLANTE, VS, ROSCAVEL, DN 2", COM CORPO DIVIDIDO                                                                                                                                                                                                                                                                                                                                                                                                                             </v>
          </cell>
          <cell r="C3734" t="str">
            <v xml:space="preserve">UN    </v>
          </cell>
          <cell r="D3734">
            <v>92.9</v>
          </cell>
        </row>
        <row r="3735">
          <cell r="A3735">
            <v>6032</v>
          </cell>
          <cell r="B3735" t="str">
            <v xml:space="preserve">REGISTRO DE ESFERA, PVC, COM VOLANTE, VS, ROSCAVEL, DN 3/4", COM CORPO DIVIDIDO                                                                                                                                                                                                                                                                                                                                                                                                                           </v>
          </cell>
          <cell r="C3735" t="str">
            <v xml:space="preserve">UN    </v>
          </cell>
          <cell r="D3735">
            <v>26.53</v>
          </cell>
        </row>
        <row r="3736">
          <cell r="A3736">
            <v>11673</v>
          </cell>
          <cell r="B3736" t="str">
            <v xml:space="preserve">REGISTRO DE ESFERA, PVC, COM VOLANTE, VS, SOLDAVEL, DN 20 MM, COM CORPO DIVIDIDO                                                                                                                                                                                                                                                                                                                                                                                                                          </v>
          </cell>
          <cell r="C3736" t="str">
            <v xml:space="preserve">UN    </v>
          </cell>
          <cell r="D3736">
            <v>20.9</v>
          </cell>
        </row>
        <row r="3737">
          <cell r="A3737">
            <v>11674</v>
          </cell>
          <cell r="B3737" t="str">
            <v xml:space="preserve">REGISTRO DE ESFERA, PVC, COM VOLANTE, VS, SOLDAVEL, DN 25 MM, COM CORPO DIVIDIDO                                                                                                                                                                                                                                                                                                                                                                                                                          </v>
          </cell>
          <cell r="C3737" t="str">
            <v xml:space="preserve">UN    </v>
          </cell>
          <cell r="D3737">
            <v>26.91</v>
          </cell>
        </row>
        <row r="3738">
          <cell r="A3738">
            <v>11675</v>
          </cell>
          <cell r="B3738" t="str">
            <v xml:space="preserve">REGISTRO DE ESFERA, PVC, COM VOLANTE, VS, SOLDAVEL, DN 32 MM, COM CORPO DIVIDIDO                                                                                                                                                                                                                                                                                                                                                                                                                          </v>
          </cell>
          <cell r="C3738" t="str">
            <v xml:space="preserve">UN    </v>
          </cell>
          <cell r="D3738">
            <v>42.72</v>
          </cell>
        </row>
        <row r="3739">
          <cell r="A3739">
            <v>11676</v>
          </cell>
          <cell r="B3739" t="str">
            <v xml:space="preserve">REGISTRO DE ESFERA, PVC, COM VOLANTE, VS, SOLDAVEL, DN 40 MM, COM CORPO DIVIDIDO                                                                                                                                                                                                                                                                                                                                                                                                                          </v>
          </cell>
          <cell r="C3739" t="str">
            <v xml:space="preserve">UN    </v>
          </cell>
          <cell r="D3739">
            <v>57.13</v>
          </cell>
        </row>
        <row r="3740">
          <cell r="A3740">
            <v>11677</v>
          </cell>
          <cell r="B3740" t="str">
            <v xml:space="preserve">REGISTRO DE ESFERA, PVC, COM VOLANTE, VS, SOLDAVEL, DN 50 MM, COM CORPO DIVIDIDO                                                                                                                                                                                                                                                                                                                                                                                                                          </v>
          </cell>
          <cell r="C3740" t="str">
            <v xml:space="preserve">UN    </v>
          </cell>
          <cell r="D3740">
            <v>59</v>
          </cell>
        </row>
        <row r="3741">
          <cell r="A3741">
            <v>11678</v>
          </cell>
          <cell r="B3741" t="str">
            <v xml:space="preserve">REGISTRO DE ESFERA, PVC, COM VOLANTE, VS, SOLDAVEL, DN 60 MM, COM CORPO DIVIDIDO                                                                                                                                                                                                                                                                                                                                                                                                                          </v>
          </cell>
          <cell r="C3741" t="str">
            <v xml:space="preserve">UN    </v>
          </cell>
          <cell r="D3741">
            <v>108.06</v>
          </cell>
        </row>
        <row r="3742">
          <cell r="A3742">
            <v>6038</v>
          </cell>
          <cell r="B3742" t="str">
            <v xml:space="preserve">REGISTRO DE PRESSAO PVC, ROSCAVEL, VOLANTE SIMPLES, DE 1/2"                                                                                                                                                                                                                                                                                                                                                                                                                                               </v>
          </cell>
          <cell r="C3742" t="str">
            <v xml:space="preserve">UN    </v>
          </cell>
          <cell r="D3742">
            <v>6.85</v>
          </cell>
        </row>
        <row r="3743">
          <cell r="A3743">
            <v>11718</v>
          </cell>
          <cell r="B3743" t="str">
            <v xml:space="preserve">REGISTRO DE PRESSAO PVC, ROSCAVEL, VOLANTE SIMPLES, DE 3/4"                                                                                                                                                                                                                                                                                                                                                                                                                                               </v>
          </cell>
          <cell r="C3743" t="str">
            <v xml:space="preserve">UN    </v>
          </cell>
          <cell r="D3743">
            <v>19.55</v>
          </cell>
        </row>
        <row r="3744">
          <cell r="A3744">
            <v>6037</v>
          </cell>
          <cell r="B3744" t="str">
            <v xml:space="preserve">REGISTRO DE PRESSAO PVC, SOLDAVEL, VOLANTE SIMPLES, DE 20 MM                                                                                                                                                                                                                                                                                                                                                                                                                                              </v>
          </cell>
          <cell r="C3744" t="str">
            <v xml:space="preserve">UN    </v>
          </cell>
          <cell r="D3744">
            <v>14.26</v>
          </cell>
        </row>
        <row r="3745">
          <cell r="A3745">
            <v>11719</v>
          </cell>
          <cell r="B3745" t="str">
            <v xml:space="preserve">REGISTRO DE PRESSAO PVC, SOLDAVEL, VOLANTE SIMPLES, DE 25 MM                                                                                                                                                                                                                                                                                                                                                                                                                                              </v>
          </cell>
          <cell r="C3745" t="str">
            <v xml:space="preserve">UN    </v>
          </cell>
          <cell r="D3745">
            <v>15.86</v>
          </cell>
        </row>
        <row r="3746">
          <cell r="A3746">
            <v>6019</v>
          </cell>
          <cell r="B3746" t="str">
            <v xml:space="preserve">REGISTRO GAVETA BRUTO EM LATAO FORJADO, BITOLA 1 " (REF 1509)                                                                                                                                                                                                                                                                                                                                                                                                                                             </v>
          </cell>
          <cell r="C3746" t="str">
            <v xml:space="preserve">UN    </v>
          </cell>
          <cell r="D3746">
            <v>62.76</v>
          </cell>
        </row>
        <row r="3747">
          <cell r="A3747">
            <v>6010</v>
          </cell>
          <cell r="B3747" t="str">
            <v xml:space="preserve">REGISTRO GAVETA BRUTO EM LATAO FORJADO, BITOLA 1 1/2 " (REF 1509)                                                                                                                                                                                                                                                                                                                                                                                                                                         </v>
          </cell>
          <cell r="C3747" t="str">
            <v xml:space="preserve">UN    </v>
          </cell>
          <cell r="D3747">
            <v>107.99</v>
          </cell>
        </row>
        <row r="3748">
          <cell r="A3748">
            <v>6017</v>
          </cell>
          <cell r="B3748" t="str">
            <v xml:space="preserve">REGISTRO GAVETA BRUTO EM LATAO FORJADO, BITOLA 1 1/4 " (REF 1509)                                                                                                                                                                                                                                                                                                                                                                                                                                         </v>
          </cell>
          <cell r="C3748" t="str">
            <v xml:space="preserve">UN    </v>
          </cell>
          <cell r="D3748">
            <v>85.53</v>
          </cell>
        </row>
        <row r="3749">
          <cell r="A3749">
            <v>6020</v>
          </cell>
          <cell r="B3749" t="str">
            <v xml:space="preserve">REGISTRO GAVETA BRUTO EM LATAO FORJADO, BITOLA 1/2 " (REF 1509)                                                                                                                                                                                                                                                                                                                                                                                                                                           </v>
          </cell>
          <cell r="C3749" t="str">
            <v xml:space="preserve">UN    </v>
          </cell>
          <cell r="D3749">
            <v>37.69</v>
          </cell>
        </row>
        <row r="3750">
          <cell r="A3750">
            <v>6028</v>
          </cell>
          <cell r="B3750" t="str">
            <v xml:space="preserve">REGISTRO GAVETA BRUTO EM LATAO FORJADO, BITOLA 2 " (REF 1509)                                                                                                                                                                                                                                                                                                                                                                                                                                             </v>
          </cell>
          <cell r="C3750" t="str">
            <v xml:space="preserve">UN    </v>
          </cell>
          <cell r="D3750">
            <v>150.41</v>
          </cell>
        </row>
        <row r="3751">
          <cell r="A3751">
            <v>6011</v>
          </cell>
          <cell r="B3751" t="str">
            <v xml:space="preserve">REGISTRO GAVETA BRUTO EM LATAO FORJADO, BITOLA 2 1/2 " (REF 1509)                                                                                                                                                                                                                                                                                                                                                                                                                                         </v>
          </cell>
          <cell r="C3751" t="str">
            <v xml:space="preserve">UN    </v>
          </cell>
          <cell r="D3751">
            <v>311.94</v>
          </cell>
        </row>
        <row r="3752">
          <cell r="A3752">
            <v>6012</v>
          </cell>
          <cell r="B3752" t="str">
            <v xml:space="preserve">REGISTRO GAVETA BRUTO EM LATAO FORJADO, BITOLA 3 " (REF 1509)                                                                                                                                                                                                                                                                                                                                                                                                                                             </v>
          </cell>
          <cell r="C3752" t="str">
            <v xml:space="preserve">UN    </v>
          </cell>
          <cell r="D3752">
            <v>377.66</v>
          </cell>
        </row>
        <row r="3753">
          <cell r="A3753">
            <v>6016</v>
          </cell>
          <cell r="B3753" t="str">
            <v xml:space="preserve">REGISTRO GAVETA BRUTO EM LATAO FORJADO, BITOLA 3/4 " (REF 1509)                                                                                                                                                                                                                                                                                                                                                                                                                                           </v>
          </cell>
          <cell r="C3753" t="str">
            <v xml:space="preserve">UN    </v>
          </cell>
          <cell r="D3753">
            <v>39.76</v>
          </cell>
        </row>
        <row r="3754">
          <cell r="A3754">
            <v>6027</v>
          </cell>
          <cell r="B3754" t="str">
            <v xml:space="preserve">REGISTRO GAVETA BRUTO EM LATAO FORJADO, BITOLA 4 " (REF 1509)                                                                                                                                                                                                                                                                                                                                                                                                                                             </v>
          </cell>
          <cell r="C3754" t="str">
            <v xml:space="preserve">UN    </v>
          </cell>
          <cell r="D3754">
            <v>786.9</v>
          </cell>
        </row>
        <row r="3755">
          <cell r="A3755">
            <v>6013</v>
          </cell>
          <cell r="B3755" t="str">
            <v xml:space="preserve">REGISTRO GAVETA COM ACABAMENTO E CANOPLA CROMADOS, SIMPLES, BITOLA 1 " (REF 1509)                                                                                                                                                                                                                                                                                                                                                                                                                         </v>
          </cell>
          <cell r="C3755" t="str">
            <v xml:space="preserve">UN    </v>
          </cell>
          <cell r="D3755">
            <v>118.74</v>
          </cell>
        </row>
        <row r="3756">
          <cell r="A3756">
            <v>6015</v>
          </cell>
          <cell r="B3756" t="str">
            <v xml:space="preserve">REGISTRO GAVETA COM ACABAMENTO E CANOPLA CROMADOS, SIMPLES, BITOLA 1 1/2 " (REF 1509)                                                                                                                                                                                                                                                                                                                                                                                                                     </v>
          </cell>
          <cell r="C3756" t="str">
            <v xml:space="preserve">UN    </v>
          </cell>
          <cell r="D3756">
            <v>172.67</v>
          </cell>
        </row>
        <row r="3757">
          <cell r="A3757">
            <v>6014</v>
          </cell>
          <cell r="B3757" t="str">
            <v xml:space="preserve">REGISTRO GAVETA COM ACABAMENTO E CANOPLA CROMADOS, SIMPLES, BITOLA 1 1/4 " (REF 1509)                                                                                                                                                                                                                                                                                                                                                                                                                     </v>
          </cell>
          <cell r="C3757" t="str">
            <v xml:space="preserve">UN    </v>
          </cell>
          <cell r="D3757">
            <v>165.09</v>
          </cell>
        </row>
        <row r="3758">
          <cell r="A3758">
            <v>6006</v>
          </cell>
          <cell r="B3758" t="str">
            <v xml:space="preserve">REGISTRO GAVETA COM ACABAMENTO E CANOPLA CROMADOS, SIMPLES, BITOLA 1/2 " (REF 1509)                                                                                                                                                                                                                                                                                                                                                                                                                       </v>
          </cell>
          <cell r="C3758" t="str">
            <v xml:space="preserve">UN    </v>
          </cell>
          <cell r="D3758">
            <v>85.99</v>
          </cell>
        </row>
        <row r="3759">
          <cell r="A3759">
            <v>6005</v>
          </cell>
          <cell r="B3759" t="str">
            <v xml:space="preserve">REGISTRO GAVETA COM ACABAMENTO E CANOPLA CROMADOS, SIMPLES, BITOLA 3/4 " (REF 1509)                                                                                                                                                                                                                                                                                                                                                                                                                       </v>
          </cell>
          <cell r="C3759" t="str">
            <v xml:space="preserve">UN    </v>
          </cell>
          <cell r="D3759">
            <v>97</v>
          </cell>
        </row>
        <row r="3760">
          <cell r="A3760">
            <v>11756</v>
          </cell>
          <cell r="B3760" t="str">
            <v xml:space="preserve">REGISTRO OU REGULADOR DE GAS COZINHA, VAZAO DE 2 KG/H, 2,8 KPA                                                                                                                                                                                                                                                                                                                                                                                                                                            </v>
          </cell>
          <cell r="C3760" t="str">
            <v xml:space="preserve">UN    </v>
          </cell>
          <cell r="D3760">
            <v>46.33</v>
          </cell>
        </row>
        <row r="3761">
          <cell r="A3761">
            <v>10904</v>
          </cell>
          <cell r="B3761" t="str">
            <v xml:space="preserve">REGISTRO OU VALVULA GLOBO ANGULAR EM LATAO, PARA HIDRANTES EM INSTALACAO PREDIAL DE INCENDIO, 45 GRAUS, DIAMETRO DE 2 1/2", COM VOLANTE, CLASSE DE PRESSAO DE ATE 200 PSI                                                                                                                                                                                                                                                                                                                                 </v>
          </cell>
          <cell r="C3761" t="str">
            <v xml:space="preserve">UN    </v>
          </cell>
          <cell r="D3761">
            <v>286</v>
          </cell>
        </row>
        <row r="3762">
          <cell r="A3762">
            <v>11752</v>
          </cell>
          <cell r="B3762" t="str">
            <v xml:space="preserve">REGISTRO PRESSAO BRUTO EM LATAO FORJADO, BITOLA 1/2 " (REF 1400)                                                                                                                                                                                                                                                                                                                                                                                                                                          </v>
          </cell>
          <cell r="C3762" t="str">
            <v xml:space="preserve">UN    </v>
          </cell>
          <cell r="D3762">
            <v>26.71</v>
          </cell>
        </row>
        <row r="3763">
          <cell r="A3763">
            <v>11753</v>
          </cell>
          <cell r="B3763" t="str">
            <v xml:space="preserve">REGISTRO PRESSAO BRUTO EM LATAO FORJADO, BITOLA 3/4 " (REF 1400)                                                                                                                                                                                                                                                                                                                                                                                                                                          </v>
          </cell>
          <cell r="C3763" t="str">
            <v xml:space="preserve">UN    </v>
          </cell>
          <cell r="D3763">
            <v>31.89</v>
          </cell>
        </row>
        <row r="3764">
          <cell r="A3764">
            <v>6021</v>
          </cell>
          <cell r="B3764" t="str">
            <v xml:space="preserve">REGISTRO PRESSAO COM ACABAMENTO E CANOPLA CROMADA, SIMPLES, BITOLA 1/2 " (REF 1416)                                                                                                                                                                                                                                                                                                                                                                                                                       </v>
          </cell>
          <cell r="C3764" t="str">
            <v xml:space="preserve">UN    </v>
          </cell>
          <cell r="D3764">
            <v>88.5</v>
          </cell>
        </row>
        <row r="3765">
          <cell r="A3765">
            <v>6024</v>
          </cell>
          <cell r="B3765" t="str">
            <v xml:space="preserve">REGISTRO PRESSAO COM ACABAMENTO E CANOPLA CROMADA, SIMPLES, BITOLA 3/4 " (REF 1416)                                                                                                                                                                                                                                                                                                                                                                                                                       </v>
          </cell>
          <cell r="C3765" t="str">
            <v xml:space="preserve">UN    </v>
          </cell>
          <cell r="D3765">
            <v>91.49</v>
          </cell>
        </row>
        <row r="3766">
          <cell r="A3766">
            <v>38379</v>
          </cell>
          <cell r="B3766" t="str">
            <v xml:space="preserve">REGUA DE ALUMINIO PARA PEDREIRO 2 X 1 "                                                                                                                                                                                                                                                                                                                                                                                                                                                                   </v>
          </cell>
          <cell r="C3766" t="str">
            <v xml:space="preserve">M     </v>
          </cell>
          <cell r="D3766">
            <v>45.69</v>
          </cell>
        </row>
        <row r="3767">
          <cell r="A3767">
            <v>13897</v>
          </cell>
          <cell r="B3767" t="str">
            <v xml:space="preserve">REGUA VIBRADORA DUPLA PARA CONCRETO A GASOLINA 5,5 HP, PESO DE 60 KG, COMPRIMENTO 4 M                                                                                                                                                                                                                                                                                                                                                                                                                     </v>
          </cell>
          <cell r="C3767" t="str">
            <v xml:space="preserve">UN    </v>
          </cell>
          <cell r="D3767">
            <v>6173.11</v>
          </cell>
        </row>
        <row r="3768">
          <cell r="A3768">
            <v>10640</v>
          </cell>
          <cell r="B3768" t="str">
            <v xml:space="preserve">REGUA VIBRATORIA DE CONCRETO TRELICADA, EQUIPADA COM MOTOR A GASOLINA DE 9 HP                                                                                                                                                                                                                                                                                                                                                                                                                             </v>
          </cell>
          <cell r="C3768" t="str">
            <v xml:space="preserve">UN    </v>
          </cell>
          <cell r="D3768">
            <v>13369.66</v>
          </cell>
        </row>
        <row r="3769">
          <cell r="A3769">
            <v>34357</v>
          </cell>
          <cell r="B3769" t="str">
            <v xml:space="preserve">REJUNTE CIMENTICIO, QUALQUER COR                                                                                                                                                                                                                                                                                                                                                                                                                                                                          </v>
          </cell>
          <cell r="C3769" t="str">
            <v xml:space="preserve">KG    </v>
          </cell>
          <cell r="D3769">
            <v>4.22</v>
          </cell>
        </row>
        <row r="3770">
          <cell r="A3770">
            <v>37329</v>
          </cell>
          <cell r="B3770" t="str">
            <v xml:space="preserve">REJUNTE EPOXI, QUALQUER COR                                                                                                                                                                                                                                                                                                                                                                                                                                                                               </v>
          </cell>
          <cell r="C3770" t="str">
            <v xml:space="preserve">KG    </v>
          </cell>
          <cell r="D3770">
            <v>89.04</v>
          </cell>
        </row>
        <row r="3771">
          <cell r="A3771">
            <v>2510</v>
          </cell>
          <cell r="B3771" t="str">
            <v xml:space="preserve">RELE FOTOELETRICO INTERNO E EXTERNO BIVOLT 1000 W, DE CONECTOR, SEM BASE                                                                                                                                                                                                                                                                                                                                                                                                                                  </v>
          </cell>
          <cell r="C3771" t="str">
            <v xml:space="preserve">UN    </v>
          </cell>
          <cell r="D3771">
            <v>37.24</v>
          </cell>
        </row>
        <row r="3772">
          <cell r="A3772">
            <v>12359</v>
          </cell>
          <cell r="B3772" t="str">
            <v xml:space="preserve">RELE TERMICO BIMETAL PARA USO EM MOTORES TRIFASICOS, TENSAO 380 V, POTENCIA ATE 15 CV, CORRENTE NOMINAL MAXIMA 22 A                                                                                                                                                                                                                                                                                                                                                                                       </v>
          </cell>
          <cell r="C3772" t="str">
            <v xml:space="preserve">UN    </v>
          </cell>
          <cell r="D3772">
            <v>162.19</v>
          </cell>
        </row>
        <row r="3773">
          <cell r="A3773">
            <v>7353</v>
          </cell>
          <cell r="B3773" t="str">
            <v xml:space="preserve">RESINA ACRILICA PREMIUM BASE AGUA - COR BRANCA                                                                                                                                                                                                                                                                                                                                                                                                                                                            </v>
          </cell>
          <cell r="C3773" t="str">
            <v xml:space="preserve">L     </v>
          </cell>
          <cell r="D3773">
            <v>30.28</v>
          </cell>
        </row>
        <row r="3774">
          <cell r="A3774">
            <v>36144</v>
          </cell>
          <cell r="B3774" t="str">
            <v xml:space="preserve">RESPIRADOR DESCARTAVEL SEM VALVULA DE EXALACAO, PFF 1                                                                                                                                                                                                                                                                                                                                                                                                                                                     </v>
          </cell>
          <cell r="C3774" t="str">
            <v xml:space="preserve">UN    </v>
          </cell>
          <cell r="D3774">
            <v>1.92</v>
          </cell>
        </row>
        <row r="3775">
          <cell r="A3775">
            <v>10518</v>
          </cell>
          <cell r="B3775" t="str">
            <v xml:space="preserve">RETARDO PARA CORDEL DETONANTE                                                                                                                                                                                                                                                                                                                                                                                                                                                                             </v>
          </cell>
          <cell r="C3775" t="str">
            <v xml:space="preserve">UN    </v>
          </cell>
          <cell r="D3775">
            <v>116.96</v>
          </cell>
        </row>
        <row r="3776">
          <cell r="A3776">
            <v>36530</v>
          </cell>
          <cell r="B3776" t="str">
            <v xml:space="preserve">RETROESCAVADEIRA SOBRE RODAS COM CARREGADEIRA, TRACAO 4 X 2, POTENCIA LIQUIDA 79 HP, PESO OPERACIONAL MINIMO DE 6570 KG, CAPACIDADE DA CARREGADEIRA DE 1,00 M3 E DA  RETROESCAVADEIRA MINIMA DE 0,20 M3, PROFUNDIDADE DE ESCAVACAO MAXIMA DE 4,37 M                                                                                                                                                                                                                                                       </v>
          </cell>
          <cell r="C3776" t="str">
            <v xml:space="preserve">UN    </v>
          </cell>
          <cell r="D3776">
            <v>477109.74</v>
          </cell>
        </row>
        <row r="3777">
          <cell r="A3777">
            <v>6046</v>
          </cell>
          <cell r="B3777" t="str">
            <v xml:space="preserve">RETROESCAVADEIRA SOBRE RODAS COM CARREGADEIRA, TRACAO 4 X 4, POTENCIA LIQUIDA 72 HP, PESO OPERACIONAL MINIMO DE 7140 KG, CAPACIDADE MINIMA DA CARREGADEIRA DE 0,79 M3 E DA RETROESCAVADEIRA MINIMA DE 0,18 M3, PROFUNDIDADE DE ESCAVACAO MAXIMA DE 4,50 M                                                                                                                                                                                                                                                 </v>
          </cell>
          <cell r="C3777" t="str">
            <v xml:space="preserve">UN    </v>
          </cell>
          <cell r="D3777">
            <v>517500</v>
          </cell>
        </row>
        <row r="3778">
          <cell r="A3778">
            <v>36531</v>
          </cell>
          <cell r="B3778" t="str">
            <v xml:space="preserve">RETROESCAVADEIRA SOBRE RODAS COM CARREGADEIRA, TRACAO 4 X 4, POTENCIA LIQUIDA 88 HP, PESO OPERACIONAL MINIMO DE 6674 KG, CAPACIDADE DA CARREGADEIRA DE 1,00 M3 E DA  RETROESCAVADEIRA MINIMA DE 0,26 M3, PROFUNDIDADE DE ESCAVACAO MAXIMA DE 4,37 M                                                                                                                                                                                                                                                       </v>
          </cell>
          <cell r="C3778" t="str">
            <v xml:space="preserve">UN    </v>
          </cell>
          <cell r="D3778">
            <v>536432.89</v>
          </cell>
        </row>
        <row r="3779">
          <cell r="A3779">
            <v>34684</v>
          </cell>
          <cell r="B3779" t="str">
            <v xml:space="preserve">REVESTIMENTO DE PAREDE EM GRANILITE, MARMORITE OU GRANITINA - ESP = 5 MM (INCLUSO EXECUCAO)                                                                                                                                                                                                                                                                                                                                                                                                               </v>
          </cell>
          <cell r="C3779" t="str">
            <v xml:space="preserve">M2    </v>
          </cell>
          <cell r="D3779">
            <v>283.82</v>
          </cell>
        </row>
        <row r="3780">
          <cell r="A3780">
            <v>34683</v>
          </cell>
          <cell r="B3780" t="str">
            <v xml:space="preserve">REVESTIMENTO DE PAREDE EM GRANILITE, MARMORITE OU GRANITINA COLORIDO - ESP = 5 MM (INCLUSO EXECUCAO)                                                                                                                                                                                                                                                                                                                                                                                                      </v>
          </cell>
          <cell r="C3780" t="str">
            <v xml:space="preserve">M2    </v>
          </cell>
          <cell r="D3780">
            <v>177.39</v>
          </cell>
        </row>
        <row r="3781">
          <cell r="A3781">
            <v>533</v>
          </cell>
          <cell r="B3781" t="str">
            <v xml:space="preserve">REVESTIMENTO EM CERAMICA ESMALTADA COMERCIAL, PEI MENOR OU IGUAL A 3, FORMATO MENOR OU IGUAL A 2025 CM2                                                                                                                                                                                                                                                                                                                                                                                                   </v>
          </cell>
          <cell r="C3781" t="str">
            <v xml:space="preserve">M2    </v>
          </cell>
          <cell r="D3781">
            <v>32.5</v>
          </cell>
        </row>
        <row r="3782">
          <cell r="A3782">
            <v>10515</v>
          </cell>
          <cell r="B3782" t="str">
            <v xml:space="preserve">REVESTIMENTO EM CERAMICA ESMALTADA EXTRA, PEI MAIOR OU IGUAL 4, FORMATO MAIOR A 2025 CM2                                                                                                                                                                                                                                                                                                                                                                                                                  </v>
          </cell>
          <cell r="C3782" t="str">
            <v xml:space="preserve">M2    </v>
          </cell>
          <cell r="D3782">
            <v>61.32</v>
          </cell>
        </row>
        <row r="3783">
          <cell r="A3783">
            <v>536</v>
          </cell>
          <cell r="B3783" t="str">
            <v xml:space="preserve">REVESTIMENTO EM CERAMICA ESMALTADA EXTRA, PEI MENOR OU IGUAL A 3, FORMATO MENOR OU IGUAL A 2025 CM2                                                                                                                                                                                                                                                                                                                                                                                                       </v>
          </cell>
          <cell r="C3783" t="str">
            <v xml:space="preserve">M2    </v>
          </cell>
          <cell r="D3783">
            <v>44.36</v>
          </cell>
        </row>
        <row r="3784">
          <cell r="A3784">
            <v>153</v>
          </cell>
          <cell r="B3784" t="str">
            <v xml:space="preserve">REVESTIMENTO EPOXI DE ALTA RESISTENCIA QUIMICA, ISENTO DE SOLVENTES, BICOMPONENTE                                                                                                                                                                                                                                                                                                                                                                                                                         </v>
          </cell>
          <cell r="C3784" t="str">
            <v xml:space="preserve">L     </v>
          </cell>
          <cell r="D3784">
            <v>105.61</v>
          </cell>
        </row>
        <row r="3785">
          <cell r="A3785">
            <v>34682</v>
          </cell>
          <cell r="B3785" t="str">
            <v xml:space="preserve">REVESTIMENTO PARA ESCADA EM GRANILITE, MARMORITE OU GRANITINA ESP = 8 MM (INCLUSO EXECUCAO)                                                                                                                                                                                                                                                                                                                                                                                                               </v>
          </cell>
          <cell r="C3785" t="str">
            <v xml:space="preserve">M2    </v>
          </cell>
          <cell r="D3785">
            <v>135.65</v>
          </cell>
        </row>
        <row r="3786">
          <cell r="A3786">
            <v>20205</v>
          </cell>
          <cell r="B3786" t="str">
            <v xml:space="preserve">RIPA APARELHADA *1,5 X 5* CM, EM MACARANDUBA/MASSARANDUBA, ANGELIM OU EQUIVALENTE DA REGIAO                                                                                                                                                                                                                                                                                                                                                                                                               </v>
          </cell>
          <cell r="C3786" t="str">
            <v xml:space="preserve">M     </v>
          </cell>
          <cell r="D3786">
            <v>3.71</v>
          </cell>
        </row>
        <row r="3787">
          <cell r="A3787">
            <v>4412</v>
          </cell>
          <cell r="B3787" t="str">
            <v xml:space="preserve">RIPA NAO APARELHADA *1 X 3* CM, EM MACARANDUBA/MASSARANDUBA, ANGELIM OU EQUIVALENTE DA REGIAO - BRUTA                                                                                                                                                                                                                                                                                                                                                                                                     </v>
          </cell>
          <cell r="C3787" t="str">
            <v xml:space="preserve">M     </v>
          </cell>
          <cell r="D3787">
            <v>2.2200000000000002</v>
          </cell>
        </row>
        <row r="3788">
          <cell r="A3788">
            <v>4408</v>
          </cell>
          <cell r="B3788" t="str">
            <v xml:space="preserve">RIPA NAO APARELHADA, *1,5 X 5* CM, EM MACARANDUBA/MASSARANDUBA, ANGELIM OU EQUIVALENTE DA REGIAO - BRUTA                                                                                                                                                                                                                                                                                                                                                                                                  </v>
          </cell>
          <cell r="C3788" t="str">
            <v xml:space="preserve">M     </v>
          </cell>
          <cell r="D3788">
            <v>2.78</v>
          </cell>
        </row>
        <row r="3789">
          <cell r="A3789">
            <v>36250</v>
          </cell>
          <cell r="B3789" t="str">
            <v xml:space="preserve">RODAFORRO EM PVC, PARA FORRO DE PVC, COMPRIMENTO 6 M                                                                                                                                                                                                                                                                                                                                                                                                                                                      </v>
          </cell>
          <cell r="C3789" t="str">
            <v xml:space="preserve">M     </v>
          </cell>
          <cell r="D3789">
            <v>6.51</v>
          </cell>
        </row>
        <row r="3790">
          <cell r="A3790">
            <v>10857</v>
          </cell>
          <cell r="B3790" t="str">
            <v xml:space="preserve">RODAPE ARDOSIA, CINZA, 10 CM, E= *1CM                                                                                                                                                                                                                                                                                                                                                                                                                                                                     </v>
          </cell>
          <cell r="C3790" t="str">
            <v xml:space="preserve">M     </v>
          </cell>
          <cell r="D3790">
            <v>15.58</v>
          </cell>
        </row>
        <row r="3791">
          <cell r="A3791">
            <v>4803</v>
          </cell>
          <cell r="B3791" t="str">
            <v xml:space="preserve">RODAPE DE BORRACHA LISO, H = 70 MM, E = *2* MM, PARA ARGAMASSA, PRETO                                                                                                                                                                                                                                                                                                                                                                                                                                     </v>
          </cell>
          <cell r="C3791" t="str">
            <v xml:space="preserve">M     </v>
          </cell>
          <cell r="D3791">
            <v>31.88</v>
          </cell>
        </row>
        <row r="3792">
          <cell r="A3792">
            <v>6186</v>
          </cell>
          <cell r="B3792" t="str">
            <v xml:space="preserve">RODAPE DE MADEIRA MACICA CUMARU/IPE CHAMPANHE OU EQUIVALENTE DA REGIAO, *1,5 X 7 CM                                                                                                                                                                                                                                                                                                                                                                                                                       </v>
          </cell>
          <cell r="C3792" t="str">
            <v xml:space="preserve">M     </v>
          </cell>
          <cell r="D3792">
            <v>14.13</v>
          </cell>
        </row>
        <row r="3793">
          <cell r="A3793">
            <v>4829</v>
          </cell>
          <cell r="B3793" t="str">
            <v xml:space="preserve">RODAPE EM MARMORE, POLIDO, BRANCO COMUM, L= *7* CM, E=  *2* CM, CORTE RETO                                                                                                                                                                                                                                                                                                                                                                                                                                </v>
          </cell>
          <cell r="C3793" t="str">
            <v xml:space="preserve">M     </v>
          </cell>
          <cell r="D3793">
            <v>58.38</v>
          </cell>
        </row>
        <row r="3794">
          <cell r="A3794">
            <v>39829</v>
          </cell>
          <cell r="B3794" t="str">
            <v xml:space="preserve">RODAPE EM POLIESTIRENO, BRANCO, H = *5* CM, E = *1,5* CM                                                                                                                                                                                                                                                                                                                                                                                                                                                  </v>
          </cell>
          <cell r="C3794" t="str">
            <v xml:space="preserve">M     </v>
          </cell>
          <cell r="D3794">
            <v>33.29</v>
          </cell>
        </row>
        <row r="3795">
          <cell r="A3795">
            <v>20231</v>
          </cell>
          <cell r="B3795" t="str">
            <v xml:space="preserve">RODAPE OU RODABANCADA EM GRANITO, POLIDO, TIPO ANDORINHA/ QUARTZ/ CASTELO/ CORUMBA OU OUTROS EQUIVALENTES DA REGIAO, H= 10 CM, E=  *2,0* CM                                                                                                                                                                                                                                                                                                                                                               </v>
          </cell>
          <cell r="C3795" t="str">
            <v xml:space="preserve">M     </v>
          </cell>
          <cell r="D3795">
            <v>69.209999999999994</v>
          </cell>
        </row>
        <row r="3796">
          <cell r="A3796">
            <v>4804</v>
          </cell>
          <cell r="B3796" t="str">
            <v xml:space="preserve">RODAPE PLANO PARA PISO VINILICO, H = 5 CM                                                                                                                                                                                                                                                                                                                                                                                                                                                                 </v>
          </cell>
          <cell r="C3796" t="str">
            <v xml:space="preserve">M     </v>
          </cell>
          <cell r="D3796">
            <v>24.48</v>
          </cell>
        </row>
        <row r="3797">
          <cell r="A3797">
            <v>34680</v>
          </cell>
          <cell r="B3797" t="str">
            <v xml:space="preserve">RODAPE PRE-MOLDADO DE GRANILITE, MARMORITE OU GRANITINA L = 10 CM                                                                                                                                                                                                                                                                                                                                                                                                                                         </v>
          </cell>
          <cell r="C3797" t="str">
            <v xml:space="preserve">M     </v>
          </cell>
          <cell r="D3797">
            <v>41.73</v>
          </cell>
        </row>
        <row r="3798">
          <cell r="A3798">
            <v>11573</v>
          </cell>
          <cell r="B3798" t="str">
            <v xml:space="preserve">RODIZIO TIPO NAPOLEAO PARA JANELAS DE CORRER, EM ZAMAC, COMPRIMENTO DE APROX 60 CM, COM ROLAMENTO EM ACO                                                                                                                                                                                                                                                                                                                                                                                                  </v>
          </cell>
          <cell r="C3798" t="str">
            <v xml:space="preserve">UN    </v>
          </cell>
          <cell r="D3798">
            <v>5.78</v>
          </cell>
        </row>
        <row r="3799">
          <cell r="A3799">
            <v>38401</v>
          </cell>
          <cell r="B3799" t="str">
            <v xml:space="preserve">RODO PARA CHAO 40 CM COM CABO                                                                                                                                                                                                                                                                                                                                                                                                                                                                             </v>
          </cell>
          <cell r="C3799" t="str">
            <v xml:space="preserve">UN    </v>
          </cell>
          <cell r="D3799">
            <v>14.92</v>
          </cell>
        </row>
        <row r="3800">
          <cell r="A3800">
            <v>11575</v>
          </cell>
          <cell r="B3800" t="str">
            <v xml:space="preserve">ROLDANA CONCAVA DUPLA, 4 RODAS, EM ZAMAC COM CHAPA DE LATAO, ROLAMENTOS EM ACO, PARA PORTAS E JANELAS DE CORRER                                                                                                                                                                                                                                                                                                                                                                                           </v>
          </cell>
          <cell r="C3800" t="str">
            <v xml:space="preserve">UN    </v>
          </cell>
          <cell r="D3800">
            <v>55.79</v>
          </cell>
        </row>
        <row r="3801">
          <cell r="A3801">
            <v>38179</v>
          </cell>
          <cell r="B3801" t="str">
            <v xml:space="preserve">ROLDANA CONCAVA DUPLA, 4 RODAS, PARA PORTA DE CORRER, EM ZAMAC COM CHAPA DE ACO,  ROLAMENTO INTERNO BLINDADO DE ACO REVESTIDO EM NYLON                                                                                                                                                                                                                                                                                                                                                                    </v>
          </cell>
          <cell r="C3801" t="str">
            <v xml:space="preserve">UN    </v>
          </cell>
          <cell r="D3801">
            <v>46.13</v>
          </cell>
        </row>
        <row r="3802">
          <cell r="A3802">
            <v>20256</v>
          </cell>
          <cell r="B3802" t="str">
            <v xml:space="preserve">ROLDANA PLASTICA COM PREGO, TAMANHO 30 X 30 MM, PARA INSTALACAO ELETRICA APARENTE                                                                                                                                                                                                                                                                                                                                                                                                                         </v>
          </cell>
          <cell r="C3802" t="str">
            <v xml:space="preserve">UN    </v>
          </cell>
          <cell r="D3802">
            <v>0.31</v>
          </cell>
        </row>
        <row r="3803">
          <cell r="A3803">
            <v>14511</v>
          </cell>
          <cell r="B3803" t="str">
            <v xml:space="preserve">ROLO COMPACTADOR DE PNEUS, ESTATICO, PRESSAO VARIAVEL, POTENCIA 110 HP, PESO SEM/COM LASTRO 10,8/27 T, LARGURA DE ROLAGEM 2,30 M                                                                                                                                                                                                                                                                                                                                                                          </v>
          </cell>
          <cell r="C3803" t="str">
            <v xml:space="preserve">UN    </v>
          </cell>
          <cell r="D3803">
            <v>997825.41</v>
          </cell>
        </row>
        <row r="3804">
          <cell r="A3804">
            <v>10642</v>
          </cell>
          <cell r="B3804" t="str">
            <v xml:space="preserve">ROLO COMPACTADOR DE PNEUS, ESTATICO, PRESSAO VARIAVEL, POTENCIA 111 HP, PESO SEM/COM LASTRO 9,5/26,0 T, LARGURA DE ROLAGEM 1,90 M                                                                                                                                                                                                                                                                                                                                                                         </v>
          </cell>
          <cell r="C3804" t="str">
            <v xml:space="preserve">UN    </v>
          </cell>
          <cell r="D3804">
            <v>940000</v>
          </cell>
        </row>
        <row r="3805">
          <cell r="A3805">
            <v>14489</v>
          </cell>
          <cell r="B3805" t="str">
            <v xml:space="preserve">ROLO COMPACTADOR PE DE CARNEIRO VIBRATORIO, POTENCIA 125 HP, PESO OPERACIONAL SEM/COM LASTRO 11,95/13,30 T, IMPACTO DINAMICO 38,5/22,5 T, LARGURA DE TRABALHO 2,15 M                                                                                                                                                                                                                                                                                                                                      </v>
          </cell>
          <cell r="C3805" t="str">
            <v xml:space="preserve">UN    </v>
          </cell>
          <cell r="D3805">
            <v>833762.51</v>
          </cell>
        </row>
        <row r="3806">
          <cell r="A3806">
            <v>14513</v>
          </cell>
          <cell r="B3806" t="str">
            <v xml:space="preserve">ROLO COMPACTADOR PE DE CARNEIRO VIBRATORIO, POTENCIA 80 HP, PESO OPERACIONAL SEM/COM LASTRO 7,4/8,8 T, LARGURA DE TRABALHO 1,68 M                                                                                                                                                                                                                                                                                                                                                                         </v>
          </cell>
          <cell r="C3806" t="str">
            <v xml:space="preserve">UN    </v>
          </cell>
          <cell r="D3806">
            <v>625341.67000000004</v>
          </cell>
        </row>
        <row r="3807">
          <cell r="A3807">
            <v>13600</v>
          </cell>
          <cell r="B3807" t="str">
            <v xml:space="preserve">ROLO COMPACTADOR VIBRATORIO DE UM CILINDRO LISO DE ACO, POTENCIA 125 HP, PESO SEM/COM LASTRO 10,75/12,92 T, IMPACTO DINAMICO 31,5/18,5 T, LARGURA TRABALHO 2,15 M                                                                                                                                                                                                                                                                                                                                         </v>
          </cell>
          <cell r="C3807" t="str">
            <v xml:space="preserve">UN    </v>
          </cell>
          <cell r="D3807">
            <v>806866.86</v>
          </cell>
        </row>
        <row r="3808">
          <cell r="A3808">
            <v>10646</v>
          </cell>
          <cell r="B3808" t="str">
            <v xml:space="preserve">ROLO COMPACTADOR VIBRATORIO DE UM CILINDRO, ACO LISO, POTENCIA 80 HP, PESO OPERACIONAL MAXIMO 8,1 T, IMPACTO DINAMICO 16,15/9,5 T, LARGURA TRABALHO 1,68 M                                                                                                                                                                                                                                                                                                                                                </v>
          </cell>
          <cell r="C3808" t="str">
            <v xml:space="preserve">UN    </v>
          </cell>
          <cell r="D3808">
            <v>601465.48</v>
          </cell>
        </row>
        <row r="3809">
          <cell r="A3809">
            <v>6070</v>
          </cell>
          <cell r="B3809" t="str">
            <v xml:space="preserve">ROLO COMPACTADOR VIBRATORIO PE DE CARNEIRO, COM CONTROLE REMOTO POR RADIO, POTENCIA  12,5 KW, PESO OPERACIONAL DE 1,675 T, LARGURA DE TRABALHO 0,85 M                                                                                                                                                                                                                                                                                                                                                     </v>
          </cell>
          <cell r="C3809" t="str">
            <v xml:space="preserve">UN    </v>
          </cell>
          <cell r="D3809">
            <v>821828.55</v>
          </cell>
        </row>
        <row r="3810">
          <cell r="A3810">
            <v>6069</v>
          </cell>
          <cell r="B3810" t="str">
            <v xml:space="preserve">ROLO COMPACTADOR VIBRATORIO REBOCAVEL, CILINDRO DE ACO LISO, POTENCIA DE TRACAO DE 65 CV, PESO DE 4,7 T, IMPACTO DINAMICO TOTAL DE 18,3 T, LARGURA DO ROLO 1,67 M                                                                                                                                                                                                                                                                                                                                         </v>
          </cell>
          <cell r="C3810" t="str">
            <v xml:space="preserve">UN    </v>
          </cell>
          <cell r="D3810">
            <v>181554.32</v>
          </cell>
        </row>
        <row r="3811">
          <cell r="A3811">
            <v>14626</v>
          </cell>
          <cell r="B3811" t="str">
            <v xml:space="preserve">ROLO COMPACTADOR VIBRATORIO TANDEM, ACO LISO, POTENCIA 125 HP, PESO SEM/COM LASTRO 10,20/11,65 T, LARGURA DE TRABALHO 1,73 M                                                                                                                                                                                                                                                                                                                                                                              </v>
          </cell>
          <cell r="C3811" t="str">
            <v xml:space="preserve">UN    </v>
          </cell>
          <cell r="D3811">
            <v>899714.32</v>
          </cell>
        </row>
        <row r="3812">
          <cell r="A3812">
            <v>6067</v>
          </cell>
          <cell r="B3812" t="str">
            <v xml:space="preserve">ROLO COMPACTADOR VIBRATORIO TANDEM, ACO LISO, POTENCIA 58 CV, PESO SEM/COM LASTRO 6,5/9,4 T, LARGURA DE TRABALHO 1,20 M                                                                                                                                                                                                                                                                                                                                                                                   </v>
          </cell>
          <cell r="C3812" t="str">
            <v xml:space="preserve">UN    </v>
          </cell>
          <cell r="D3812">
            <v>738571.44</v>
          </cell>
        </row>
        <row r="3813">
          <cell r="A3813">
            <v>38393</v>
          </cell>
          <cell r="B3813" t="str">
            <v xml:space="preserve">ROLO DE ESPUMA POLIESTER 23 CM (SEM CABO)                                                                                                                                                                                                                                                                                                                                                                                                                                                                 </v>
          </cell>
          <cell r="C3813" t="str">
            <v xml:space="preserve">UN    </v>
          </cell>
          <cell r="D3813">
            <v>14.95</v>
          </cell>
        </row>
        <row r="3814">
          <cell r="A3814">
            <v>38390</v>
          </cell>
          <cell r="B3814" t="str">
            <v xml:space="preserve">ROLO DE LA DE CARNEIRO 23 CM (SEM CABO)                                                                                                                                                                                                                                                                                                                                                                                                                                                                   </v>
          </cell>
          <cell r="C3814" t="str">
            <v xml:space="preserve">UN    </v>
          </cell>
          <cell r="D3814">
            <v>33.159999999999997</v>
          </cell>
        </row>
        <row r="3815">
          <cell r="A3815">
            <v>36532</v>
          </cell>
          <cell r="B3815" t="str">
            <v xml:space="preserve">ROMPEDOR ELETRICO PESO 26 KG, POTENCIA OPERACIONAL DE 2,5 KW                                                                                                                                                                                                                                                                                                                                                                                                                                              </v>
          </cell>
          <cell r="C3815" t="str">
            <v xml:space="preserve">UN    </v>
          </cell>
          <cell r="D3815">
            <v>26431.48</v>
          </cell>
        </row>
        <row r="3816">
          <cell r="A3816">
            <v>11578</v>
          </cell>
          <cell r="B3816" t="str">
            <v xml:space="preserve">ROSETA QUADRADA, SEM FUROS, EM ACO INOX POLIDO, LARGURA APROXIMADA DE 50 MM, PARA FECHADURA DE PORTA - PARAFUSOS INCLUIDOS                                                                                                                                                                                                                                                                                                                                                                                </v>
          </cell>
          <cell r="C3816" t="str">
            <v xml:space="preserve">UN    </v>
          </cell>
          <cell r="D3816">
            <v>12.04</v>
          </cell>
        </row>
        <row r="3817">
          <cell r="A3817">
            <v>11577</v>
          </cell>
          <cell r="B3817" t="str">
            <v xml:space="preserve">ROSETA REDONDA DE SOBREPOR, SEM FUROS, EM ACO INOX POLIDO, DIAMETRO APROXIMADO DE 50 MM, PARA FECHADURA DE PORTA - PARAFUSOS INCLUIDOS                                                                                                                                                                                                                                                                                                                                                                    </v>
          </cell>
          <cell r="C3817" t="str">
            <v xml:space="preserve">UN    </v>
          </cell>
          <cell r="D3817">
            <v>11.5</v>
          </cell>
        </row>
        <row r="3818">
          <cell r="A3818">
            <v>42432</v>
          </cell>
          <cell r="B3818" t="str">
            <v xml:space="preserve">ROTACAO DIAGONAL DUPLA, APARELHO TRIPLO, EM TUBO DE ACO CARBONO, PINTURA NO PROCESSO ELETROSTATICO - EQUIPAMENTO DE GINASTICA PARA ACADEMIA AO AR LIVRE / ACADEMIA DA TERCEIRA IDADE - ATI                                                                                                                                                                                                                                                                                                                </v>
          </cell>
          <cell r="C3818" t="str">
            <v xml:space="preserve">UN    </v>
          </cell>
          <cell r="D3818">
            <v>2424.64</v>
          </cell>
        </row>
        <row r="3819">
          <cell r="A3819">
            <v>42437</v>
          </cell>
          <cell r="B3819" t="str">
            <v xml:space="preserve">ROTACAO VERTICAL DUPLO, EM TUBO DE ACO CARBONO, PINTURA NO PROCESSO ELETROSTATICO - EQUIPAMENTO DE GINASTICA PARA ACADEMIA AO AR LIVRE / ACADEMIA DA TERCEIRA IDADE - ATI                                                                                                                                                                                                                                                                                                                                 </v>
          </cell>
          <cell r="C3819" t="str">
            <v xml:space="preserve">UN    </v>
          </cell>
          <cell r="D3819">
            <v>1843.37</v>
          </cell>
        </row>
        <row r="3820">
          <cell r="A3820">
            <v>1116</v>
          </cell>
          <cell r="B3820" t="str">
            <v xml:space="preserve">RUFO EXTERNO DE CHAPA DE ACO GALVANIZADA NUM 26, CORTE 25 CM                                                                                                                                                                                                                                                                                                                                                                                                                                              </v>
          </cell>
          <cell r="C3820" t="str">
            <v xml:space="preserve">M     </v>
          </cell>
          <cell r="D3820">
            <v>19.559999999999999</v>
          </cell>
        </row>
        <row r="3821">
          <cell r="A3821">
            <v>1115</v>
          </cell>
          <cell r="B3821" t="str">
            <v xml:space="preserve">RUFO EXTERNO DE CHAPA DE ACO GALVANIZADA NUM 26, CORTE 28 CM                                                                                                                                                                                                                                                                                                                                                                                                                                              </v>
          </cell>
          <cell r="C3821" t="str">
            <v xml:space="preserve">M     </v>
          </cell>
          <cell r="D3821">
            <v>23.44</v>
          </cell>
        </row>
        <row r="3822">
          <cell r="A3822">
            <v>1113</v>
          </cell>
          <cell r="B3822" t="str">
            <v xml:space="preserve">RUFO EXTERNO/INTERNO DE CHAPA DE ACO GALVANIZADA NUM 26, CORTE 33 CM                                                                                                                                                                                                                                                                                                                                                                                                                                      </v>
          </cell>
          <cell r="C3822" t="str">
            <v xml:space="preserve">M     </v>
          </cell>
          <cell r="D3822">
            <v>27.4</v>
          </cell>
        </row>
        <row r="3823">
          <cell r="A3823">
            <v>1114</v>
          </cell>
          <cell r="B3823" t="str">
            <v xml:space="preserve">RUFO INTERNO DE CHAPA DE ACO GALVANIZADA NUM 26, CORTE 50 CM                                                                                                                                                                                                                                                                                                                                                                                                                                              </v>
          </cell>
          <cell r="C3823" t="str">
            <v xml:space="preserve">M     </v>
          </cell>
          <cell r="D3823">
            <v>32.64</v>
          </cell>
        </row>
        <row r="3824">
          <cell r="A3824">
            <v>40873</v>
          </cell>
          <cell r="B3824" t="str">
            <v xml:space="preserve">RUFO INTERNO/EXTERNO DE CHAPA DE ACO GALVANIZADA NUM 24, CORTE 25 CM                                                                                                                                                                                                                                                                                                                                                                                                                                      </v>
          </cell>
          <cell r="C3824" t="str">
            <v xml:space="preserve">M     </v>
          </cell>
          <cell r="D3824">
            <v>25.54</v>
          </cell>
        </row>
        <row r="3825">
          <cell r="A3825">
            <v>20214</v>
          </cell>
          <cell r="B3825" t="str">
            <v xml:space="preserve">RUFO PARA TELHA ESTRUTURAL DE FIBROCIMENTO 1 ABA (SEM AMIANTO)                                                                                                                                                                                                                                                                                                                                                                                                                                            </v>
          </cell>
          <cell r="C3825" t="str">
            <v xml:space="preserve">UN    </v>
          </cell>
          <cell r="D3825">
            <v>56.19</v>
          </cell>
        </row>
        <row r="3826">
          <cell r="A3826">
            <v>7237</v>
          </cell>
          <cell r="B3826" t="str">
            <v xml:space="preserve">RUFO PARA TELHA ONDULADA DE FIBROCIMENTO, E = 6 MM, ABA *260* MM, COMPRIMENTO 1100 MM (SEM AMIANTO)                                                                                                                                                                                                                                                                                                                                                                                                       </v>
          </cell>
          <cell r="C3826" t="str">
            <v xml:space="preserve">UN    </v>
          </cell>
          <cell r="D3826">
            <v>55</v>
          </cell>
        </row>
        <row r="3827">
          <cell r="A3827">
            <v>11757</v>
          </cell>
          <cell r="B3827" t="str">
            <v xml:space="preserve">SABONETEIRA DE PAREDE EM METAL CROMADO                                                                                                                                                                                                                                                                                                                                                                                                                                                                    </v>
          </cell>
          <cell r="C3827" t="str">
            <v xml:space="preserve">UN    </v>
          </cell>
          <cell r="D3827">
            <v>84.28</v>
          </cell>
        </row>
        <row r="3828">
          <cell r="A3828">
            <v>11758</v>
          </cell>
          <cell r="B3828" t="str">
            <v xml:space="preserve">SABONETEIRA PLASTICA TIPO DISPENSER PARA SABONETE LIQUIDO COM RESERVATORIO 800 A 1500 ML                                                                                                                                                                                                                                                                                                                                                                                                                  </v>
          </cell>
          <cell r="C3828" t="str">
            <v xml:space="preserve">UN    </v>
          </cell>
          <cell r="D3828">
            <v>40</v>
          </cell>
        </row>
        <row r="3829">
          <cell r="A3829">
            <v>37526</v>
          </cell>
          <cell r="B3829" t="str">
            <v xml:space="preserve">SACO DE RAFIA PARA ENTULHO, NOVO, LISO (SEM CLICHE), *60 x 90* CM                                                                                                                                                                                                                                                                                                                                                                                                                                         </v>
          </cell>
          <cell r="C3829" t="str">
            <v xml:space="preserve">UN    </v>
          </cell>
          <cell r="D3829">
            <v>2.88</v>
          </cell>
        </row>
        <row r="3830">
          <cell r="A3830">
            <v>6076</v>
          </cell>
          <cell r="B3830" t="str">
            <v xml:space="preserve">SAIBRO PARA ARGAMASSA (COLETADO NO COMERCIO)                                                                                                                                                                                                                                                                                                                                                                                                                                                              </v>
          </cell>
          <cell r="C3830" t="str">
            <v xml:space="preserve">M3    </v>
          </cell>
          <cell r="D3830">
            <v>65</v>
          </cell>
        </row>
        <row r="3831">
          <cell r="A3831">
            <v>13109</v>
          </cell>
          <cell r="B3831" t="str">
            <v xml:space="preserve">SAPATA DE PVC ADITIVADO NERVURADO D = 6"                                                                                                                                                                                                                                                                                                                                                                                                                                                                  </v>
          </cell>
          <cell r="C3831" t="str">
            <v xml:space="preserve">UN    </v>
          </cell>
          <cell r="D3831">
            <v>270.93</v>
          </cell>
        </row>
        <row r="3832">
          <cell r="A3832">
            <v>13110</v>
          </cell>
          <cell r="B3832" t="str">
            <v xml:space="preserve">SAPATA DE PVC ADITIVADO NERVURADO D = 8"                                                                                                                                                                                                                                                                                                                                                                                                                                                                  </v>
          </cell>
          <cell r="C3832" t="str">
            <v xml:space="preserve">UN    </v>
          </cell>
          <cell r="D3832">
            <v>356.56</v>
          </cell>
        </row>
        <row r="3833">
          <cell r="A3833">
            <v>7581</v>
          </cell>
          <cell r="B3833" t="str">
            <v xml:space="preserve">SAPATILHA EM ACO GALVANIZADO PARA CABOS COM DIAMETRO NOMINAL ATE 5/8"                                                                                                                                                                                                                                                                                                                                                                                                                                     </v>
          </cell>
          <cell r="C3833" t="str">
            <v xml:space="preserve">UN    </v>
          </cell>
          <cell r="D3833">
            <v>2.69</v>
          </cell>
        </row>
        <row r="3834">
          <cell r="A3834">
            <v>4509</v>
          </cell>
          <cell r="B3834" t="str">
            <v xml:space="preserve">SARRAFO *2,5 X 10* CM EM PINUS, MISTA OU EQUIVALENTE DA REGIAO - BRUTA                                                                                                                                                                                                                                                                                                                                                                                                                                    </v>
          </cell>
          <cell r="C3834" t="str">
            <v xml:space="preserve">M     </v>
          </cell>
          <cell r="D3834">
            <v>3.45</v>
          </cell>
        </row>
        <row r="3835">
          <cell r="A3835">
            <v>4512</v>
          </cell>
          <cell r="B3835" t="str">
            <v xml:space="preserve">SARRAFO *2,5 X 5* CM EM PINUS, MISTA OU EQUIVALENTE DA REGIAO - BRUTA                                                                                                                                                                                                                                                                                                                                                                                                                                     </v>
          </cell>
          <cell r="C3835" t="str">
            <v xml:space="preserve">M     </v>
          </cell>
          <cell r="D3835">
            <v>1.65</v>
          </cell>
        </row>
        <row r="3836">
          <cell r="A3836">
            <v>4517</v>
          </cell>
          <cell r="B3836" t="str">
            <v xml:space="preserve">SARRAFO *2,5 X 7,5* CM EM PINUS, MISTA OU EQUIVALENTE DA REGIAO - BRUTA                                                                                                                                                                                                                                                                                                                                                                                                                                   </v>
          </cell>
          <cell r="C3836" t="str">
            <v xml:space="preserve">M     </v>
          </cell>
          <cell r="D3836">
            <v>2.38</v>
          </cell>
        </row>
        <row r="3837">
          <cell r="A3837">
            <v>20206</v>
          </cell>
          <cell r="B3837" t="str">
            <v xml:space="preserve">SARRAFO APARELHADO *2 X 10* CM, EM MACARANDUBA/MASSARANDUBA, ANGELIM OU EQUIVALENTE DA REGIAO                                                                                                                                                                                                                                                                                                                                                                                                             </v>
          </cell>
          <cell r="C3837" t="str">
            <v xml:space="preserve">M     </v>
          </cell>
          <cell r="D3837">
            <v>10.029999999999999</v>
          </cell>
        </row>
        <row r="3838">
          <cell r="A3838">
            <v>4460</v>
          </cell>
          <cell r="B3838" t="str">
            <v xml:space="preserve">SARRAFO NAO APARELHADO *2,5 X 10* CM, EM MACARANDUBA/MASSARANDUBA, ANGELIM OU EQUIVALENTE DA REGIAO - BRUTA                                                                                                                                                                                                                                                                                                                                                                                               </v>
          </cell>
          <cell r="C3838" t="str">
            <v xml:space="preserve">M     </v>
          </cell>
          <cell r="D3838">
            <v>10.29</v>
          </cell>
        </row>
        <row r="3839">
          <cell r="A3839">
            <v>4415</v>
          </cell>
          <cell r="B3839" t="str">
            <v xml:space="preserve">SARRAFO NAO APARELHADO *2,5 X 5* CM, EM MACARANDUBA/MASSARANDUBA, ANGELIM, PEROBA-ROSA OU EQUIVALENTE DA REGIAO - BRUTA                                                                                                                                                                                                                                                                                                                                                                                   </v>
          </cell>
          <cell r="C3839" t="str">
            <v xml:space="preserve">M     </v>
          </cell>
          <cell r="D3839">
            <v>5.51</v>
          </cell>
        </row>
        <row r="3840">
          <cell r="A3840">
            <v>4417</v>
          </cell>
          <cell r="B3840" t="str">
            <v xml:space="preserve">SARRAFO NAO APARELHADO *2,5 X 7* CM, EM MACARANDUBA/MASSARANDUBA, ANGELIM, PEROBA-ROSA OU EQUIVALENTE DA REGIAO - BRUTA                                                                                                                                                                                                                                                                                                                                                                                   </v>
          </cell>
          <cell r="C3840" t="str">
            <v xml:space="preserve">M     </v>
          </cell>
          <cell r="D3840">
            <v>7.94</v>
          </cell>
        </row>
        <row r="3841">
          <cell r="A3841">
            <v>37373</v>
          </cell>
          <cell r="B3841" t="str">
            <v xml:space="preserve">SEGURO - HORISTA (COLETADO CAIXA - ENCARGOS COMPLEMENTARES)                                                                                                                                                                                                                                                                                                                                                                                                                                               </v>
          </cell>
          <cell r="C3841" t="str">
            <v xml:space="preserve">H     </v>
          </cell>
          <cell r="D3841">
            <v>0.04</v>
          </cell>
        </row>
        <row r="3842">
          <cell r="A3842">
            <v>40864</v>
          </cell>
          <cell r="B3842" t="str">
            <v xml:space="preserve">SEGURO - MENSALISTA (COLETADO CAIXA - ENCARGOS COMPLEMENTARES)                                                                                                                                                                                                                                                                                                                                                                                                                                            </v>
          </cell>
          <cell r="C3842" t="str">
            <v xml:space="preserve">MES   </v>
          </cell>
          <cell r="D3842">
            <v>7.31</v>
          </cell>
        </row>
        <row r="3843">
          <cell r="A3843">
            <v>4734</v>
          </cell>
          <cell r="B3843" t="str">
            <v xml:space="preserve">SEIXO ROLADO PARA APLICACAO EM CONCRETO (POSTO PEDREIRA/FORNECEDOR, SEM FRETE)                                                                                                                                                                                                                                                                                                                                                                                                                            </v>
          </cell>
          <cell r="C3843" t="str">
            <v xml:space="preserve">M3    </v>
          </cell>
          <cell r="D3843">
            <v>215.82</v>
          </cell>
        </row>
        <row r="3844">
          <cell r="A3844">
            <v>6085</v>
          </cell>
          <cell r="B3844" t="str">
            <v xml:space="preserve">SELADOR ACRILICO OPACO PREMIUM INTERIOR/EXTERIOR                                                                                                                                                                                                                                                                                                                                                                                                                                                          </v>
          </cell>
          <cell r="C3844" t="str">
            <v xml:space="preserve">L     </v>
          </cell>
          <cell r="D3844">
            <v>8.48</v>
          </cell>
        </row>
        <row r="3845">
          <cell r="A3845">
            <v>38396</v>
          </cell>
          <cell r="B3845" t="str">
            <v xml:space="preserve">SELADOR HORIZONTAL PARA FITA DE ACO 1 "                                                                                                                                                                                                                                                                                                                                                                                                                                                                   </v>
          </cell>
          <cell r="C3845" t="str">
            <v xml:space="preserve">UN    </v>
          </cell>
          <cell r="D3845">
            <v>572.46</v>
          </cell>
        </row>
        <row r="3846">
          <cell r="A3846">
            <v>11622</v>
          </cell>
          <cell r="B3846" t="str">
            <v xml:space="preserve">SELANTE A BASE DE ALCATRAO E POLIURETANO PARA JUNTAS HORIZONTAIS                                                                                                                                                                                                                                                                                                                                                                                                                                          </v>
          </cell>
          <cell r="C3846" t="str">
            <v xml:space="preserve">KG    </v>
          </cell>
          <cell r="D3846">
            <v>79.58</v>
          </cell>
        </row>
        <row r="3847">
          <cell r="A3847">
            <v>43143</v>
          </cell>
          <cell r="B3847" t="str">
            <v xml:space="preserve">SELANTE ACRILICO PARA TRATAMENTO / ACABAMENTO SUPERFICIAL DE CONCRETO ESTAMPADO, APARENTE, PEDRAS E OUTROS                                                                                                                                                                                                                                                                                                                                                                                                </v>
          </cell>
          <cell r="C3847" t="str">
            <v xml:space="preserve">L     </v>
          </cell>
          <cell r="D3847">
            <v>30.06</v>
          </cell>
        </row>
        <row r="3848">
          <cell r="A3848">
            <v>7317</v>
          </cell>
          <cell r="B3848" t="str">
            <v xml:space="preserve">SELANTE DE BASE ASFALTICA PARA VEDACAO                                                                                                                                                                                                                                                                                                                                                                                                                                                                    </v>
          </cell>
          <cell r="C3848" t="str">
            <v xml:space="preserve">KG    </v>
          </cell>
          <cell r="D3848">
            <v>36.78</v>
          </cell>
        </row>
        <row r="3849">
          <cell r="A3849">
            <v>142</v>
          </cell>
          <cell r="B3849" t="str">
            <v xml:space="preserve">SELANTE ELASTICO MONOCOMPONENTE A BASE DE POLIURETANO (PU) PARA JUNTAS DIVERSAS                                                                                                                                                                                                                                                                                                                                                                                                                           </v>
          </cell>
          <cell r="C3849" t="str">
            <v xml:space="preserve">310ML </v>
          </cell>
          <cell r="D3849">
            <v>37.549999999999997</v>
          </cell>
        </row>
        <row r="3850">
          <cell r="A3850">
            <v>43142</v>
          </cell>
          <cell r="B3850" t="str">
            <v xml:space="preserve">SELANTE MONOCOMPONENTE A BASE DE SILICONE DE BAIXO MODULO, PARA JUNTAS DE PAVIMENTACAO                                                                                                                                                                                                                                                                                                                                                                                                                    </v>
          </cell>
          <cell r="C3850" t="str">
            <v xml:space="preserve">L     </v>
          </cell>
          <cell r="D3850">
            <v>170.57</v>
          </cell>
        </row>
        <row r="3851">
          <cell r="A3851">
            <v>38123</v>
          </cell>
          <cell r="B3851" t="str">
            <v xml:space="preserve">SELANTE TIPO VEDA CALHA PARA METAL E FIBROCIMENTO                                                                                                                                                                                                                                                                                                                                                                                                                                                         </v>
          </cell>
          <cell r="C3851" t="str">
            <v xml:space="preserve">KG    </v>
          </cell>
          <cell r="D3851">
            <v>53.61</v>
          </cell>
        </row>
        <row r="3852">
          <cell r="A3852">
            <v>42699</v>
          </cell>
          <cell r="B3852" t="str">
            <v xml:space="preserve">SELIM PVC, COM TRAVA, JE, 90 GRAUS, DN 125 X 100 MM OU 150 X 100 MM, PARA REDE COLETORA ESGOTO                                                                                                                                                                                                                                                                                                                                                                                                            </v>
          </cell>
          <cell r="C3852" t="str">
            <v xml:space="preserve">UN    </v>
          </cell>
          <cell r="D3852">
            <v>33.75</v>
          </cell>
        </row>
        <row r="3853">
          <cell r="A3853">
            <v>37743</v>
          </cell>
          <cell r="B3853" t="str">
            <v xml:space="preserve">SEMIRREBOQUE COM DOIS EIXOS EM TANDEM TIPO BASCULANTE COM CACAMBA METALICA 14 M3  (INCLUI MONTAGEM, NAO INCLUI CAVALO MECANICO)                                                                                                                                                                                                                                                                                                                                                                           </v>
          </cell>
          <cell r="C3853" t="str">
            <v xml:space="preserve">UN    </v>
          </cell>
          <cell r="D3853">
            <v>199707.27</v>
          </cell>
        </row>
        <row r="3854">
          <cell r="A3854">
            <v>37744</v>
          </cell>
          <cell r="B3854" t="str">
            <v xml:space="preserve">SEMIRREBOQUE COM TRES EIXOS EM TANDEM TIPO BASCULANTE COM CACAMBA METALICA 18 M3 (INCLUI MONTAGEM, NAO INCLUI CAVALO MECANICO)                                                                                                                                                                                                                                                                                                                                                                            </v>
          </cell>
          <cell r="C3854" t="str">
            <v xml:space="preserve">UN    </v>
          </cell>
          <cell r="D3854">
            <v>234818.18</v>
          </cell>
        </row>
        <row r="3855">
          <cell r="A3855">
            <v>37741</v>
          </cell>
          <cell r="B3855" t="str">
            <v xml:space="preserve">SEMIRREBOQUE COM TRES EIXOS, PARA TRANSPORTE DE CARGA SECA, DIMENSOES APROXIMADAS 2,60 X 12,50 X 0,50 M (NAO INCLUI CAVALO MECANICO)                                                                                                                                                                                                                                                                                                                                                                      </v>
          </cell>
          <cell r="C3855" t="str">
            <v xml:space="preserve">UN    </v>
          </cell>
          <cell r="D3855">
            <v>181592.72</v>
          </cell>
        </row>
        <row r="3856">
          <cell r="A3856">
            <v>39396</v>
          </cell>
          <cell r="B3856" t="str">
            <v xml:space="preserve">SENSOR DE PRESENCA BIVOLT COM FOTOCELULA PARA QUALQUER TIPO DE LAMPADA, POTENCIA MAXIMA *1000* W, USO EXTERNO                                                                                                                                                                                                                                                                                                                                                                                             </v>
          </cell>
          <cell r="C3856" t="str">
            <v xml:space="preserve">UN    </v>
          </cell>
          <cell r="D3856">
            <v>72.930000000000007</v>
          </cell>
        </row>
        <row r="3857">
          <cell r="A3857">
            <v>39392</v>
          </cell>
          <cell r="B3857" t="str">
            <v xml:space="preserve">SENSOR DE PRESENCA BIVOLT DE PAREDE COM FOTOCELULA PARA QUALQUER TIPO DE LAMPADA POTENCIA MAXIMA *1000* W, USO INTERNO                                                                                                                                                                                                                                                                                                                                                                                    </v>
          </cell>
          <cell r="C3857" t="str">
            <v xml:space="preserve">UN    </v>
          </cell>
          <cell r="D3857">
            <v>82.27</v>
          </cell>
        </row>
        <row r="3858">
          <cell r="A3858">
            <v>39393</v>
          </cell>
          <cell r="B3858" t="str">
            <v xml:space="preserve">SENSOR DE PRESENCA BIVOLT DE PAREDE SEM FOTOCELULA PARA QUALQUER TIPO DE LAMPADA POTENCIA MAXIMA *1000* W, USO INTERNO                                                                                                                                                                                                                                                                                                                                                                                    </v>
          </cell>
          <cell r="C3858" t="str">
            <v xml:space="preserve">UN    </v>
          </cell>
          <cell r="D3858">
            <v>50.88</v>
          </cell>
        </row>
        <row r="3859">
          <cell r="A3859">
            <v>39394</v>
          </cell>
          <cell r="B3859" t="str">
            <v xml:space="preserve">SENSOR DE PRESENCA BIVOLT DE TETO COM FOTOCELULA PARA QUALQUER TIPO DE LAMPADA POTENCIA MAXIMA *1000* W, USO INTERNO                                                                                                                                                                                                                                                                                                                                                                                      </v>
          </cell>
          <cell r="C3859" t="str">
            <v xml:space="preserve">UN    </v>
          </cell>
          <cell r="D3859">
            <v>57.26</v>
          </cell>
        </row>
        <row r="3860">
          <cell r="A3860">
            <v>39395</v>
          </cell>
          <cell r="B3860" t="str">
            <v xml:space="preserve">SENSOR DE PRESENCA BIVOLT DE TETO SEM FOTOCELULA PARA QUALQUER TIPO DE LAMPADA POTENCIA MAXIMA *900* W, USO INTERNO                                                                                                                                                                                                                                                                                                                                                                                       </v>
          </cell>
          <cell r="C3860" t="str">
            <v xml:space="preserve">UN    </v>
          </cell>
          <cell r="D3860">
            <v>53.25</v>
          </cell>
        </row>
        <row r="3861">
          <cell r="A3861">
            <v>14618</v>
          </cell>
          <cell r="B3861" t="str">
            <v xml:space="preserve">SERRA CIRCULAR DE BANCADA COM MOTOR ELETRICO, POTENCIA DE *1600* W, PARA DISCO DE DIAMETRO DE 10" (250 MM)                                                                                                                                                                                                                                                                                                                                                                                                </v>
          </cell>
          <cell r="C3861" t="str">
            <v xml:space="preserve">UN    </v>
          </cell>
          <cell r="D3861">
            <v>1324.01</v>
          </cell>
        </row>
        <row r="3862">
          <cell r="A3862">
            <v>40269</v>
          </cell>
          <cell r="B3862" t="str">
            <v xml:space="preserve">SERRA CIRCULAR DE BANCADA, MODELO PICA-PAU, DIAMETRO DE 350 MM. CARACTERISTICAS DO MOTOR: TRIFASICO, POTENCIA DE 5 HP, FREQUENCIA DE 60 HZ                                                                                                                                                                                                                                                                                                                                                                </v>
          </cell>
          <cell r="C3862" t="str">
            <v xml:space="preserve">UN    </v>
          </cell>
          <cell r="D3862">
            <v>5334.33</v>
          </cell>
        </row>
        <row r="3863">
          <cell r="A3863">
            <v>6110</v>
          </cell>
          <cell r="B3863" t="str">
            <v xml:space="preserve">SERRALHEIRO (HORISTA)                                                                                                                                                                                                                                                                                                                                                                                                                                                                                     </v>
          </cell>
          <cell r="C3863" t="str">
            <v xml:space="preserve">H     </v>
          </cell>
          <cell r="D3863">
            <v>22.11</v>
          </cell>
        </row>
        <row r="3864">
          <cell r="A3864">
            <v>40910</v>
          </cell>
          <cell r="B3864" t="str">
            <v xml:space="preserve">SERRALHEIRO (MENSALISTA)                                                                                                                                                                                                                                                                                                                                                                                                                                                                                  </v>
          </cell>
          <cell r="C3864" t="str">
            <v xml:space="preserve">MES   </v>
          </cell>
          <cell r="D3864">
            <v>3869.33</v>
          </cell>
        </row>
        <row r="3865">
          <cell r="A3865">
            <v>6111</v>
          </cell>
          <cell r="B3865" t="str">
            <v xml:space="preserve">SERVENTE DE OBRAS (HORISTA)                                                                                                                                                                                                                                                                                                                                                                                                                                                                               </v>
          </cell>
          <cell r="C3865" t="str">
            <v xml:space="preserve">H     </v>
          </cell>
          <cell r="D3865">
            <v>15.63</v>
          </cell>
        </row>
        <row r="3866">
          <cell r="A3866">
            <v>41084</v>
          </cell>
          <cell r="B3866" t="str">
            <v xml:space="preserve">SERVENTE DE OBRAS (MENSALISTA)                                                                                                                                                                                                                                                                                                                                                                                                                                                                            </v>
          </cell>
          <cell r="C3866" t="str">
            <v xml:space="preserve">MES   </v>
          </cell>
          <cell r="D3866">
            <v>2734.76</v>
          </cell>
        </row>
        <row r="3867">
          <cell r="A3867">
            <v>44535</v>
          </cell>
          <cell r="B3867" t="str">
            <v xml:space="preserve">SERVICO DE BOMBEAMENTO DE CONCRETO COM CONSUMO MINIMO DE 40 M3, (DISPONIBILIZACAO DE BOMBA), SEM O LANCAMENTO                                                                                                                                                                                                                                                                                                                                                                                             </v>
          </cell>
          <cell r="C3867" t="str">
            <v xml:space="preserve">M3    </v>
          </cell>
          <cell r="D3867">
            <v>44.05</v>
          </cell>
        </row>
        <row r="3868">
          <cell r="A3868">
            <v>44945</v>
          </cell>
          <cell r="B3868" t="str">
            <v xml:space="preserve">SIFAO / TUBO SINFONADO EXTENSIVEL/SANFONADO, UNIVERSAL/ SIMPLES, ENTRE *50 A 70* CM, DE PLASTICO BRANCO                                                                                                                                                                                                                                                                                                                                                                                                   </v>
          </cell>
          <cell r="C3868" t="str">
            <v xml:space="preserve">UN    </v>
          </cell>
          <cell r="D3868">
            <v>7.9</v>
          </cell>
        </row>
        <row r="3869">
          <cell r="A3869">
            <v>38637</v>
          </cell>
          <cell r="B3869" t="str">
            <v xml:space="preserve">SIFAO EM METAL CROMADO PARA PIA AMERICANA, 1.1/2 X 1.1/2 "                                                                                                                                                                                                                                                                                                                                                                                                                                                </v>
          </cell>
          <cell r="C3869" t="str">
            <v xml:space="preserve">UN    </v>
          </cell>
          <cell r="D3869">
            <v>265.98</v>
          </cell>
        </row>
        <row r="3870">
          <cell r="A3870">
            <v>6150</v>
          </cell>
          <cell r="B3870" t="str">
            <v xml:space="preserve">SIFAO EM METAL CROMADO PARA PIA AMERICANA, 1.1/2 X 2 "                                                                                                                                                                                                                                                                                                                                                                                                                                                    </v>
          </cell>
          <cell r="C3870" t="str">
            <v xml:space="preserve">UN    </v>
          </cell>
          <cell r="D3870">
            <v>269.23</v>
          </cell>
        </row>
        <row r="3871">
          <cell r="A3871">
            <v>6136</v>
          </cell>
          <cell r="B3871" t="str">
            <v xml:space="preserve">SIFAO EM METAL CROMADO PARA PIA OU LAVATORIO, 1 X 1.1/2 "                                                                                                                                                                                                                                                                                                                                                                                                                                                 </v>
          </cell>
          <cell r="C3871" t="str">
            <v xml:space="preserve">UN    </v>
          </cell>
          <cell r="D3871">
            <v>211.63</v>
          </cell>
        </row>
        <row r="3872">
          <cell r="A3872">
            <v>38638</v>
          </cell>
          <cell r="B3872" t="str">
            <v xml:space="preserve">SIFAO EM METAL CROMADO PARA TANQUE, 1.1/4 X 1.1/2 "                                                                                                                                                                                                                                                                                                                                                                                                                                                       </v>
          </cell>
          <cell r="C3872" t="str">
            <v xml:space="preserve">UN    </v>
          </cell>
          <cell r="D3872">
            <v>224.13</v>
          </cell>
        </row>
        <row r="3873">
          <cell r="A3873">
            <v>20262</v>
          </cell>
          <cell r="B3873" t="str">
            <v xml:space="preserve">SIFAO PLASTICO EXTENSIVEL UNIVERSAL, TIPO COPO                                                                                                                                                                                                                                                                                                                                                                                                                                                            </v>
          </cell>
          <cell r="C3873" t="str">
            <v xml:space="preserve">UN    </v>
          </cell>
          <cell r="D3873">
            <v>14.47</v>
          </cell>
        </row>
        <row r="3874">
          <cell r="A3874">
            <v>6145</v>
          </cell>
          <cell r="B3874" t="str">
            <v xml:space="preserve">SIFAO PLASTICO TIPO COPO PARA PIA AMERICANA 1.1/2 X 1.1/2 "                                                                                                                                                                                                                                                                                                                                                                                                                                               </v>
          </cell>
          <cell r="C3874" t="str">
            <v xml:space="preserve">UN    </v>
          </cell>
          <cell r="D3874">
            <v>15.98</v>
          </cell>
        </row>
        <row r="3875">
          <cell r="A3875">
            <v>6149</v>
          </cell>
          <cell r="B3875" t="str">
            <v xml:space="preserve">SIFAO PLASTICO TIPO COPO PARA PIA OU LAVATORIO, 1 X 1.1/2 "                                                                                                                                                                                                                                                                                                                                                                                                                                               </v>
          </cell>
          <cell r="C3875" t="str">
            <v xml:space="preserve">UN    </v>
          </cell>
          <cell r="D3875">
            <v>10.56</v>
          </cell>
        </row>
        <row r="3876">
          <cell r="A3876">
            <v>6146</v>
          </cell>
          <cell r="B3876" t="str">
            <v xml:space="preserve">SIFAO PLASTICO TIPO COPO PARA TANQUE, 1.1/4 X 1.1/2 "                                                                                                                                                                                                                                                                                                                                                                                                                                                     </v>
          </cell>
          <cell r="C3876" t="str">
            <v xml:space="preserve">UN    </v>
          </cell>
          <cell r="D3876">
            <v>15.18</v>
          </cell>
        </row>
        <row r="3877">
          <cell r="A3877">
            <v>44536</v>
          </cell>
          <cell r="B3877" t="str">
            <v xml:space="preserve">SILICA ATIVA PARA ADICAO EM CONCRETO E  ARGAMASSA                                                                                                                                                                                                                                                                                                                                                                                                                                                         </v>
          </cell>
          <cell r="C3877" t="str">
            <v xml:space="preserve">KG    </v>
          </cell>
          <cell r="D3877">
            <v>3.16</v>
          </cell>
        </row>
        <row r="3878">
          <cell r="A3878">
            <v>39961</v>
          </cell>
          <cell r="B3878" t="str">
            <v xml:space="preserve">SILICONE ACETICO USO GERAL INCOLOR 280 G                                                                                                                                                                                                                                                                                                                                                                                                                                                                  </v>
          </cell>
          <cell r="C3878" t="str">
            <v xml:space="preserve">UN    </v>
          </cell>
          <cell r="D3878">
            <v>24.81</v>
          </cell>
        </row>
        <row r="3879">
          <cell r="A3879">
            <v>42433</v>
          </cell>
          <cell r="B3879" t="str">
            <v xml:space="preserve">SIMULADOR DE CAMINHADA TRIPLO, EM TUBO DE ACO CARBONO, PINTURA NO PROCESSO ELETROSTATICO - EQUIPAMENTO DE GINASTICA PARA ACADEMIA AO AR LIVRE / ACADEMIA DA TERCEIRA IDADE - ATI                                                                                                                                                                                                                                                                                                                          </v>
          </cell>
          <cell r="C3879" t="str">
            <v xml:space="preserve">UN    </v>
          </cell>
          <cell r="D3879">
            <v>4789.18</v>
          </cell>
        </row>
        <row r="3880">
          <cell r="A3880">
            <v>42434</v>
          </cell>
          <cell r="B3880" t="str">
            <v xml:space="preserve">SIMULADOR DE CAVALGADA TRIPLO, EM TUBO DE ACO CARBONO, PINTURA NO PROCESSO ELETROSTATICO - EQUIPAMENTO DE GINASTICA PARA ACADEMIA AO AR LIVRE / ACADEMIA DA TERCEIRA IDADE - ATI                                                                                                                                                                                                                                                                                                                          </v>
          </cell>
          <cell r="C3880" t="str">
            <v xml:space="preserve">UN    </v>
          </cell>
          <cell r="D3880">
            <v>5175.3999999999996</v>
          </cell>
        </row>
        <row r="3881">
          <cell r="A3881">
            <v>42435</v>
          </cell>
          <cell r="B3881" t="str">
            <v xml:space="preserve">SIMULADOR DE REMO INDIVIDUAL, EM TUBO DE ACO CARBONO, PINTURA NO PROCESSO ELETROSTATICO - EQUIPAMENTO DE GINASTICA PARA ACADEMIA AO AR LIVRE / ACADEMIA DA TERCEIRA IDADE - ATI                                                                                                                                                                                                                                                                                                                           </v>
          </cell>
          <cell r="C3881" t="str">
            <v xml:space="preserve">UN    </v>
          </cell>
          <cell r="D3881">
            <v>2580.7800000000002</v>
          </cell>
        </row>
        <row r="3882">
          <cell r="A3882">
            <v>38061</v>
          </cell>
          <cell r="B3882" t="str">
            <v xml:space="preserve">SINALIZADOR NOTURNO SIMPLES PARA PARA-RAIOS, SEM RELE FOTOELETRICO                                                                                                                                                                                                                                                                                                                                                                                                                                        </v>
          </cell>
          <cell r="C3882" t="str">
            <v xml:space="preserve">UN    </v>
          </cell>
          <cell r="D3882">
            <v>47.19</v>
          </cell>
        </row>
        <row r="3883">
          <cell r="A3883">
            <v>20250</v>
          </cell>
          <cell r="B3883" t="str">
            <v xml:space="preserve">SISAL EM FIBRA / ESTOPA SISAL PARA GESSO                                                                                                                                                                                                                                                                                                                                                                                                                                                                  </v>
          </cell>
          <cell r="C3883" t="str">
            <v xml:space="preserve">KG    </v>
          </cell>
          <cell r="D3883">
            <v>13</v>
          </cell>
        </row>
        <row r="3884">
          <cell r="A3884">
            <v>13388</v>
          </cell>
          <cell r="B3884" t="str">
            <v xml:space="preserve">SOLDA EM BARRA DE ESTANHO-CHUMBO 50/50                                                                                                                                                                                                                                                                                                                                                                                                                                                                    </v>
          </cell>
          <cell r="C3884" t="str">
            <v xml:space="preserve">KG    </v>
          </cell>
          <cell r="D3884">
            <v>184.14</v>
          </cell>
        </row>
        <row r="3885">
          <cell r="A3885">
            <v>39914</v>
          </cell>
          <cell r="B3885" t="str">
            <v xml:space="preserve">SOLDA EM VARETA FOSCOPER, D = *2,5* MM  X COMPRIMENTO 500 MM                                                                                                                                                                                                                                                                                                                                                                                                                                              </v>
          </cell>
          <cell r="C3885" t="str">
            <v xml:space="preserve">KG    </v>
          </cell>
          <cell r="D3885">
            <v>237.46</v>
          </cell>
        </row>
        <row r="3886">
          <cell r="A3886">
            <v>12732</v>
          </cell>
          <cell r="B3886" t="str">
            <v xml:space="preserve">SOLDA ESTANHO/COBRE PARA CONEXOES DE COBRE, FIO 2,5 MM, CARRETEL 500 GR (SEM CHUMBO)                                                                                                                                                                                                                                                                                                                                                                                                                      </v>
          </cell>
          <cell r="C3886" t="str">
            <v xml:space="preserve">UN    </v>
          </cell>
          <cell r="D3886">
            <v>273.99</v>
          </cell>
        </row>
        <row r="3887">
          <cell r="A3887">
            <v>6160</v>
          </cell>
          <cell r="B3887" t="str">
            <v xml:space="preserve">SOLDADOR (HORISTA)                                                                                                                                                                                                                                                                                                                                                                                                                                                                                        </v>
          </cell>
          <cell r="C3887" t="str">
            <v xml:space="preserve">H     </v>
          </cell>
          <cell r="D3887">
            <v>22.43</v>
          </cell>
        </row>
        <row r="3888">
          <cell r="A3888">
            <v>41087</v>
          </cell>
          <cell r="B3888" t="str">
            <v xml:space="preserve">SOLDADOR (MENSALISTA)                                                                                                                                                                                                                                                                                                                                                                                                                                                                                     </v>
          </cell>
          <cell r="C3888" t="str">
            <v xml:space="preserve">MES   </v>
          </cell>
          <cell r="D3888">
            <v>3925.08</v>
          </cell>
        </row>
        <row r="3889">
          <cell r="A3889">
            <v>6166</v>
          </cell>
          <cell r="B3889" t="str">
            <v xml:space="preserve">SOLDADOR ELETRICO (PARA SOLDA A SER TESTADA COM RAIOS "X") (HORISTA)                                                                                                                                                                                                                                                                                                                                                                                                                                      </v>
          </cell>
          <cell r="C3889" t="str">
            <v xml:space="preserve">H     </v>
          </cell>
          <cell r="D3889">
            <v>18.14</v>
          </cell>
        </row>
        <row r="3890">
          <cell r="A3890">
            <v>41088</v>
          </cell>
          <cell r="B3890" t="str">
            <v xml:space="preserve">SOLDADOR ELETRICO (PARA SOLDA A SER TESTADA COM RAIOS "X") (MENSALISTA)                                                                                                                                                                                                                                                                                                                                                                                                                                   </v>
          </cell>
          <cell r="C3890" t="str">
            <v xml:space="preserve">MES   </v>
          </cell>
          <cell r="D3890">
            <v>3177.37</v>
          </cell>
        </row>
        <row r="3891">
          <cell r="A3891">
            <v>20232</v>
          </cell>
          <cell r="B3891" t="str">
            <v xml:space="preserve">SOLEIRA EM GRANITO, POLIDO, TIPO ANDORINHA/ QUARTZ/ CASTELO/ CORUMBA OU OUTROS EQUIVALENTES DA REGIAO, L= *15* CM, E=  *2,0* CM                                                                                                                                                                                                                                                                                                                                                                           </v>
          </cell>
          <cell r="C3891" t="str">
            <v xml:space="preserve">M     </v>
          </cell>
          <cell r="D3891">
            <v>97.97</v>
          </cell>
        </row>
        <row r="3892">
          <cell r="A3892">
            <v>10856</v>
          </cell>
          <cell r="B3892" t="str">
            <v xml:space="preserve">SOLEIRA PRE-MOLDADA EM GRANILITE, MARMORITE OU GRANITINA, L = *15 CM                                                                                                                                                                                                                                                                                                                                                                                                                                      </v>
          </cell>
          <cell r="C3892" t="str">
            <v xml:space="preserve">M     </v>
          </cell>
          <cell r="D3892">
            <v>114.78</v>
          </cell>
        </row>
        <row r="3893">
          <cell r="A3893">
            <v>4828</v>
          </cell>
          <cell r="B3893" t="str">
            <v xml:space="preserve">SOLEIRA/ PEITORIL EM MARMORE, POLIDO, BRANCO COMUM, L= *15* CM, E=  *2* CM,  CORTE RETO                                                                                                                                                                                                                                                                                                                                                                                                                   </v>
          </cell>
          <cell r="C3893" t="str">
            <v xml:space="preserve">M     </v>
          </cell>
          <cell r="D3893">
            <v>87.14</v>
          </cell>
        </row>
        <row r="3894">
          <cell r="A3894">
            <v>20249</v>
          </cell>
          <cell r="B3894" t="str">
            <v xml:space="preserve">SOLEIRA/ TABEIRA EM MARMORE, POLIDO, BRANCO COMUM, L= 5 CM, E=  *2,0* CM                                                                                                                                                                                                                                                                                                                                                                                                                                  </v>
          </cell>
          <cell r="C3894" t="str">
            <v xml:space="preserve">M     </v>
          </cell>
          <cell r="D3894">
            <v>47.71</v>
          </cell>
        </row>
        <row r="3895">
          <cell r="A3895">
            <v>11609</v>
          </cell>
          <cell r="B3895" t="str">
            <v xml:space="preserve">SOLUCAO ASFALTICA ELASTOMERICA PARA IMPRIMACAO, APLICACAO A FRIO                                                                                                                                                                                                                                                                                                                                                                                                                                          </v>
          </cell>
          <cell r="C3895" t="str">
            <v xml:space="preserve">L     </v>
          </cell>
          <cell r="D3895">
            <v>13.22</v>
          </cell>
        </row>
        <row r="3896">
          <cell r="A3896">
            <v>20083</v>
          </cell>
          <cell r="B3896" t="str">
            <v xml:space="preserve">SOLUCAO PREPARADORA / LIMPADORA PARA PVC, FRASCO COM 1000 CM3                                                                                                                                                                                                                                                                                                                                                                                                                                             </v>
          </cell>
          <cell r="C3896" t="str">
            <v xml:space="preserve">UN    </v>
          </cell>
          <cell r="D3896">
            <v>84.38</v>
          </cell>
        </row>
        <row r="3897">
          <cell r="A3897">
            <v>10691</v>
          </cell>
          <cell r="B3897" t="str">
            <v xml:space="preserve">SOLVENTE PARA COLA (PARA LAMINADO MELAMINICO) A BASE DE RESINA SINTETICA                                                                                                                                                                                                                                                                                                                                                                                                                                  </v>
          </cell>
          <cell r="C3897" t="str">
            <v xml:space="preserve">L     </v>
          </cell>
          <cell r="D3897">
            <v>104.07</v>
          </cell>
        </row>
        <row r="3898">
          <cell r="A3898">
            <v>12295</v>
          </cell>
          <cell r="B3898" t="str">
            <v xml:space="preserve">SOQUETE DE BAQUELITE BASE E27, PARA LAMPADAS                                                                                                                                                                                                                                                                                                                                                                                                                                                              </v>
          </cell>
          <cell r="C3898" t="str">
            <v xml:space="preserve">UN    </v>
          </cell>
          <cell r="D3898">
            <v>2.69</v>
          </cell>
        </row>
        <row r="3899">
          <cell r="A3899">
            <v>12296</v>
          </cell>
          <cell r="B3899" t="str">
            <v xml:space="preserve">SOQUETE DE PORCELANA BASE E27, FIXO DE TETO, PARA LAMPADAS                                                                                                                                                                                                                                                                                                                                                                                                                                                </v>
          </cell>
          <cell r="C3899" t="str">
            <v xml:space="preserve">UN    </v>
          </cell>
          <cell r="D3899">
            <v>3.48</v>
          </cell>
        </row>
        <row r="3900">
          <cell r="A3900">
            <v>12294</v>
          </cell>
          <cell r="B3900" t="str">
            <v xml:space="preserve">SOQUETE DE PORCELANA BASE E27, PARA USO AO TEMPO, PARA LAMPADAS                                                                                                                                                                                                                                                                                                                                                                                                                                           </v>
          </cell>
          <cell r="C3900" t="str">
            <v xml:space="preserve">UN    </v>
          </cell>
          <cell r="D3900">
            <v>8.35</v>
          </cell>
        </row>
        <row r="3901">
          <cell r="A3901">
            <v>14543</v>
          </cell>
          <cell r="B3901" t="str">
            <v xml:space="preserve">SOQUETE DE PVC / TERMOPLASTICO BASE E27, COM CHAVE, PARA LAMPADAS                                                                                                                                                                                                                                                                                                                                                                                                                                         </v>
          </cell>
          <cell r="C3901" t="str">
            <v xml:space="preserve">UN    </v>
          </cell>
          <cell r="D3901">
            <v>5.96</v>
          </cell>
        </row>
        <row r="3902">
          <cell r="A3902">
            <v>13329</v>
          </cell>
          <cell r="B3902" t="str">
            <v xml:space="preserve">SOQUETE DE PVC / TERMOPLASTICO BASE E27, COM RABICHO, PARA LAMPADAS                                                                                                                                                                                                                                                                                                                                                                                                                                       </v>
          </cell>
          <cell r="C3902" t="str">
            <v xml:space="preserve">UN    </v>
          </cell>
          <cell r="D3902">
            <v>3.5</v>
          </cell>
        </row>
        <row r="3903">
          <cell r="A3903">
            <v>21047</v>
          </cell>
          <cell r="B3903" t="str">
            <v xml:space="preserve">SPRINKLER TIPO PENDENTE, BULBO AMARELO DE RESPOSTA RAPIDA, 79 GRAUS CELSIUS, ACABAMENTO CROMADO, D = 20 MM (3/4")                                                                                                                                                                                                                                                                                                                                                                                         </v>
          </cell>
          <cell r="C3903" t="str">
            <v xml:space="preserve">UN    </v>
          </cell>
          <cell r="D3903">
            <v>82.86</v>
          </cell>
        </row>
        <row r="3904">
          <cell r="A3904">
            <v>21042</v>
          </cell>
          <cell r="B3904" t="str">
            <v xml:space="preserve">SPRINKLER TIPO PENDENTE, BULBO AMARELO DE RESPOSTA RAPIDA, 79 GRAUS CELSIUS, ACABAMENTO NATURAL OU CROMADO, D = 15 MM (1/2")                                                                                                                                                                                                                                                                                                                                                                              </v>
          </cell>
          <cell r="C3904" t="str">
            <v xml:space="preserve">UN    </v>
          </cell>
          <cell r="D3904">
            <v>63.87</v>
          </cell>
        </row>
        <row r="3905">
          <cell r="A3905">
            <v>21043</v>
          </cell>
          <cell r="B3905" t="str">
            <v xml:space="preserve">SPRINKLER TIPO PENDENTE, BULBO AMARELO DE RESPOSTA RAPIDA, 79 GRAUS CELSIUS, ACABAMENTO NATURAL, D = 20 MM (3/4")                                                                                                                                                                                                                                                                                                                                                                                         </v>
          </cell>
          <cell r="C3905" t="str">
            <v xml:space="preserve">UN    </v>
          </cell>
          <cell r="D3905">
            <v>80.680000000000007</v>
          </cell>
        </row>
        <row r="3906">
          <cell r="A3906">
            <v>21044</v>
          </cell>
          <cell r="B3906" t="str">
            <v xml:space="preserve">SPRINKLER TIPO PENDENTE, BULBO VERMELHO DE RESPOSTA RAPIDA, 68 GRAUS CELSIUS, ACABAMENTO CROMADO, D = 15 MM (1/2")                                                                                                                                                                                                                                                                                                                                                                                        </v>
          </cell>
          <cell r="C3906" t="str">
            <v xml:space="preserve">UN    </v>
          </cell>
          <cell r="D3906">
            <v>56.21</v>
          </cell>
        </row>
        <row r="3907">
          <cell r="A3907">
            <v>21045</v>
          </cell>
          <cell r="B3907" t="str">
            <v xml:space="preserve">SPRINKLER TIPO PENDENTE, BULBO VERMELHO DE RESPOSTA RAPIDA, 68 GRAUS CELSIUS, ACABAMENTO CROMADO, D = 20 MM (3/4")                                                                                                                                                                                                                                                                                                                                                                                        </v>
          </cell>
          <cell r="C3907" t="str">
            <v xml:space="preserve">UN    </v>
          </cell>
          <cell r="D3907">
            <v>76.98</v>
          </cell>
        </row>
        <row r="3908">
          <cell r="A3908">
            <v>21041</v>
          </cell>
          <cell r="B3908" t="str">
            <v xml:space="preserve">SPRINKLER TIPO PENDENTE, BULBO VERMELHO DE RESPOSTA RAPIDA, 68 GRAUS CELSIUS, ACABAMENTO NATURAL, D = 20 MM (3/4")                                                                                                                                                                                                                                                                                                                                                                                        </v>
          </cell>
          <cell r="C3908" t="str">
            <v xml:space="preserve">UN    </v>
          </cell>
          <cell r="D3908">
            <v>66.39</v>
          </cell>
        </row>
        <row r="3909">
          <cell r="A3909">
            <v>21040</v>
          </cell>
          <cell r="B3909" t="str">
            <v xml:space="preserve">SPRINKLER TIPO PENDENTE, BULBO VERMELHO RESPOSTA RAPIDA, 68 GRAUS CELSIUS, ACABAMENTO NATURAL, D = 15 MM (1/2")                                                                                                                                                                                                                                                                                                                                                                                           </v>
          </cell>
          <cell r="C3909" t="str">
            <v xml:space="preserve">UN    </v>
          </cell>
          <cell r="D3909">
            <v>55</v>
          </cell>
        </row>
        <row r="3910">
          <cell r="A3910">
            <v>14149</v>
          </cell>
          <cell r="B3910" t="str">
            <v xml:space="preserve">SUPORTE "Y" PARA FITA PERFURADA                                                                                                                                                                                                                                                                                                                                                                                                                                                                           </v>
          </cell>
          <cell r="C3910" t="str">
            <v xml:space="preserve">CENTO </v>
          </cell>
          <cell r="D3910">
            <v>190.4</v>
          </cell>
        </row>
        <row r="3911">
          <cell r="A3911">
            <v>38099</v>
          </cell>
          <cell r="B3911" t="str">
            <v xml:space="preserve">SUPORTE DE FIXACAO PARA ESPELHO / PLACA 4" X 2", PARA 3 MODULOS, PARA INSTALACAO DE TOMADAS E INTERRUPTORES (SOMENTE SUPORTE)                                                                                                                                                                                                                                                                                                                                                                             </v>
          </cell>
          <cell r="C3911" t="str">
            <v xml:space="preserve">UN    </v>
          </cell>
          <cell r="D3911">
            <v>1.63</v>
          </cell>
        </row>
        <row r="3912">
          <cell r="A3912">
            <v>38100</v>
          </cell>
          <cell r="B3912" t="str">
            <v xml:space="preserve">SUPORTE DE FIXACAO PARA ESPELHO / PLACA 4" X 4", PARA 6 MODULOS, PARA INSTALACAO DE TOMADAS E INTERRUPTORES (SOMENTE SUPORTE)                                                                                                                                                                                                                                                                                                                                                                             </v>
          </cell>
          <cell r="C3912" t="str">
            <v xml:space="preserve">UN    </v>
          </cell>
          <cell r="D3912">
            <v>2.66</v>
          </cell>
        </row>
        <row r="3913">
          <cell r="A3913">
            <v>7576</v>
          </cell>
          <cell r="B3913" t="str">
            <v xml:space="preserve">SUPORTE EM ACO GALVANIZADO PARA TRANSFORMADOR PARA POSTE DUPLO T 185 X 95 MM, CHAPA DE 5/16"                                                                                                                                                                                                                                                                                                                                                                                                              </v>
          </cell>
          <cell r="C3913" t="str">
            <v xml:space="preserve">UN    </v>
          </cell>
          <cell r="D3913">
            <v>110.68</v>
          </cell>
        </row>
        <row r="3914">
          <cell r="A3914">
            <v>3384</v>
          </cell>
          <cell r="B3914" t="str">
            <v xml:space="preserve">SUPORTE GUIA SIMPLES COM ROLDANA EM POLIPROPILENO PARA CHUMBAR, H = 20 CM                                                                                                                                                                                                                                                                                                                                                                                                                                 </v>
          </cell>
          <cell r="C3914" t="str">
            <v xml:space="preserve">UN    </v>
          </cell>
          <cell r="D3914">
            <v>8.49</v>
          </cell>
        </row>
        <row r="3915">
          <cell r="A3915">
            <v>7572</v>
          </cell>
          <cell r="B3915" t="str">
            <v xml:space="preserve">SUPORTE ISOLADOR REFORCADO DIAMETRO NOMINAL 5/16", COM ROSCA SOBERBA E BUCHA                                                                                                                                                                                                                                                                                                                                                                                                                              </v>
          </cell>
          <cell r="C3915" t="str">
            <v xml:space="preserve">UN    </v>
          </cell>
          <cell r="D3915">
            <v>7.71</v>
          </cell>
        </row>
        <row r="3916">
          <cell r="A3916">
            <v>3396</v>
          </cell>
          <cell r="B3916" t="str">
            <v xml:space="preserve">SUPORTE ISOLADOR SIMPLES DIAMETRO NOMINAL 5/16", COM ROSCA SOBERBA E BUCHA                                                                                                                                                                                                                                                                                                                                                                                                                                </v>
          </cell>
          <cell r="C3916" t="str">
            <v xml:space="preserve">UN    </v>
          </cell>
          <cell r="D3916">
            <v>5.21</v>
          </cell>
        </row>
        <row r="3917">
          <cell r="A3917">
            <v>37590</v>
          </cell>
          <cell r="B3917" t="str">
            <v xml:space="preserve">SUPORTE MAO-FRANCESA EM ACO, ABAS IGUAIS 30 CM, CAPACIDADE MINIMA 60 KG, BRANCO                                                                                                                                                                                                                                                                                                                                                                                                                           </v>
          </cell>
          <cell r="C3917" t="str">
            <v xml:space="preserve">UN    </v>
          </cell>
          <cell r="D3917">
            <v>16.86</v>
          </cell>
        </row>
        <row r="3918">
          <cell r="A3918">
            <v>37591</v>
          </cell>
          <cell r="B3918" t="str">
            <v xml:space="preserve">SUPORTE MAO-FRANCESA EM ACO, ABAS IGUAIS 40 CM, CAPACIDADE MINIMA 70 KG, BRANCO                                                                                                                                                                                                                                                                                                                                                                                                                           </v>
          </cell>
          <cell r="C3918" t="str">
            <v xml:space="preserve">UN    </v>
          </cell>
          <cell r="D3918">
            <v>20.27</v>
          </cell>
        </row>
        <row r="3919">
          <cell r="A3919">
            <v>12626</v>
          </cell>
          <cell r="B3919" t="str">
            <v xml:space="preserve">SUPORTE METALICO PARA CALHA PLUVIAL, ZINCADO, DOBRADO, DIAMETRO ENTRE 119 E 170 MM, PARA DRENAGEM PLUVIAL PREDIAL                                                                                                                                                                                                                                                                                                                                                                                         </v>
          </cell>
          <cell r="C3919" t="str">
            <v xml:space="preserve">UN    </v>
          </cell>
          <cell r="D3919">
            <v>42.69</v>
          </cell>
        </row>
        <row r="3920">
          <cell r="A3920">
            <v>11033</v>
          </cell>
          <cell r="B3920" t="str">
            <v xml:space="preserve">SUPORTE PARA CALHA DE 150 MM EM FERRO GALVANIZADO                                                                                                                                                                                                                                                                                                                                                                                                                                                         </v>
          </cell>
          <cell r="C3920" t="str">
            <v xml:space="preserve">UN    </v>
          </cell>
          <cell r="D3920">
            <v>5.23</v>
          </cell>
        </row>
        <row r="3921">
          <cell r="A3921">
            <v>390</v>
          </cell>
          <cell r="B3921" t="str">
            <v xml:space="preserve">SUPORTE PARA TUBO DIAMETRO NOMINAL 2", COM ROSCA MECANICA                                                                                                                                                                                                                                                                                                                                                                                                                                                 </v>
          </cell>
          <cell r="C3921" t="str">
            <v xml:space="preserve">UN    </v>
          </cell>
          <cell r="D3921">
            <v>9.43</v>
          </cell>
        </row>
        <row r="3922">
          <cell r="A3922">
            <v>42436</v>
          </cell>
          <cell r="B3922" t="str">
            <v xml:space="preserve">SURF DUPLO, EM TUBO DE ACO CARBONO, PINTURA NO PROCESSO ELETROSTATICO - EQUIPAMENTO DE GINASTICA PARA ACADEMIA AO AR LIVRE / ACADEMIA DA TERCEIRA IDADE - ATI                                                                                                                                                                                                                                                                                                                                             </v>
          </cell>
          <cell r="C3922" t="str">
            <v xml:space="preserve">UN    </v>
          </cell>
          <cell r="D3922">
            <v>2701.34</v>
          </cell>
        </row>
        <row r="3923">
          <cell r="A3923">
            <v>6194</v>
          </cell>
          <cell r="B3923" t="str">
            <v xml:space="preserve">TABUA *2,5 X 15 CM EM PINUS, MISTA OU EQUIVALENTE DA REGIAO - BRUTA                                                                                                                                                                                                                                                                                                                                                                                                                                       </v>
          </cell>
          <cell r="C3923" t="str">
            <v xml:space="preserve">M     </v>
          </cell>
          <cell r="D3923">
            <v>4.8600000000000003</v>
          </cell>
        </row>
        <row r="3924">
          <cell r="A3924">
            <v>10567</v>
          </cell>
          <cell r="B3924" t="str">
            <v xml:space="preserve">TABUA *2,5 X 23* CM EM PINUS, MISTA OU EQUIVALENTE DA REGIAO - BRUTA                                                                                                                                                                                                                                                                                                                                                                                                                                      </v>
          </cell>
          <cell r="C3924" t="str">
            <v xml:space="preserve">M     </v>
          </cell>
          <cell r="D3924">
            <v>7.69</v>
          </cell>
        </row>
        <row r="3925">
          <cell r="A3925">
            <v>6212</v>
          </cell>
          <cell r="B3925" t="str">
            <v xml:space="preserve">TABUA *2,5 X 30 CM EM PINUS, MISTA OU EQUIVALENTE DA REGIAO - BRUTA                                                                                                                                                                                                                                                                                                                                                                                                                                       </v>
          </cell>
          <cell r="C3925" t="str">
            <v xml:space="preserve">M     </v>
          </cell>
          <cell r="D3925">
            <v>11.29</v>
          </cell>
        </row>
        <row r="3926">
          <cell r="A3926">
            <v>3993</v>
          </cell>
          <cell r="B3926" t="str">
            <v xml:space="preserve">TABUA APARELHADA *2,5 X 15* CM, EM MACARANDUBA/MASSARANDUBA, ANGELIM OU EQUIVALENTE DA REGIAO                                                                                                                                                                                                                                                                                                                                                                                                             </v>
          </cell>
          <cell r="C3926" t="str">
            <v xml:space="preserve">M2    </v>
          </cell>
          <cell r="D3926">
            <v>133.26</v>
          </cell>
        </row>
        <row r="3927">
          <cell r="A3927">
            <v>3990</v>
          </cell>
          <cell r="B3927" t="str">
            <v xml:space="preserve">TABUA APARELHADA *2,5 X 25* CM, EM MACARANDUBA/MASSARANDUBA, ANGELIM OU EQUIVALENTE DA REGIAO                                                                                                                                                                                                                                                                                                                                                                                                             </v>
          </cell>
          <cell r="C3927" t="str">
            <v xml:space="preserve">M     </v>
          </cell>
          <cell r="D3927">
            <v>25.07</v>
          </cell>
        </row>
        <row r="3928">
          <cell r="A3928">
            <v>3992</v>
          </cell>
          <cell r="B3928" t="str">
            <v xml:space="preserve">TABUA APARELHADA *2,5 X 30* CM, EM MACARANDUBA/MASSARANDUBA, ANGELIM OU EQUIVALENTE DA REGIAO                                                                                                                                                                                                                                                                                                                                                                                                             </v>
          </cell>
          <cell r="C3928" t="str">
            <v xml:space="preserve">M     </v>
          </cell>
          <cell r="D3928">
            <v>33.85</v>
          </cell>
        </row>
        <row r="3929">
          <cell r="A3929">
            <v>6178</v>
          </cell>
          <cell r="B3929" t="str">
            <v xml:space="preserve">TABUA DE  MADEIRA PARA PISO, CUMARU/IPE CHAMPANHE OU EQUIVALENTE DA REGIAO, ENCAIXE MACHO/FEMEA, *10 X 2* CM                                                                                                                                                                                                                                                                                                                                                                                              </v>
          </cell>
          <cell r="C3929" t="str">
            <v xml:space="preserve">M2    </v>
          </cell>
          <cell r="D3929">
            <v>235.81</v>
          </cell>
        </row>
        <row r="3930">
          <cell r="A3930">
            <v>6180</v>
          </cell>
          <cell r="B3930" t="str">
            <v xml:space="preserve">TABUA DE  MADEIRA PARA PISO, CUMARU/IPE CHAMPANHE OU EQUIVALENTE DA REGIAO, ENCAIXE MACHO/FEMEA, *15 X 2* CM                                                                                                                                                                                                                                                                                                                                                                                              </v>
          </cell>
          <cell r="C3930" t="str">
            <v xml:space="preserve">M2    </v>
          </cell>
          <cell r="D3930">
            <v>254.5</v>
          </cell>
        </row>
        <row r="3931">
          <cell r="A3931">
            <v>6182</v>
          </cell>
          <cell r="B3931" t="str">
            <v xml:space="preserve">TABUA DE  MADEIRA PARA PISO, IPE (CERNE) OU EQUIVALENTE DA REGIAO, ENCAIXE MACHO/FEMEA, *20 X 2* CM                                                                                                                                                                                                                                                                                                                                                                                                       </v>
          </cell>
          <cell r="C3931" t="str">
            <v xml:space="preserve">M2    </v>
          </cell>
          <cell r="D3931">
            <v>315.89999999999998</v>
          </cell>
        </row>
        <row r="3932">
          <cell r="A3932">
            <v>43614</v>
          </cell>
          <cell r="B3932" t="str">
            <v xml:space="preserve">TABUA NAO APARELHADA *2,5 X 15* CM, EM MACARANDUBA/MASSARANDUBA, ANGELIM OU EQUIVALENTE DA REGIAO - BRUTA                                                                                                                                                                                                                                                                                                                                                                                                 </v>
          </cell>
          <cell r="C3932" t="str">
            <v xml:space="preserve">M     </v>
          </cell>
          <cell r="D3932">
            <v>16.940000000000001</v>
          </cell>
        </row>
        <row r="3933">
          <cell r="A3933">
            <v>6193</v>
          </cell>
          <cell r="B3933" t="str">
            <v xml:space="preserve">TABUA NAO APARELHADA *2,5 X 20* CM, EM MACARANDUBA/MASSARANDUBA, ANGELIM OU EQUIVALENTE DA REGIAO - BRUTA                                                                                                                                                                                                                                                                                                                                                                                                 </v>
          </cell>
          <cell r="C3933" t="str">
            <v xml:space="preserve">M     </v>
          </cell>
          <cell r="D3933">
            <v>20.61</v>
          </cell>
        </row>
        <row r="3934">
          <cell r="A3934">
            <v>6189</v>
          </cell>
          <cell r="B3934" t="str">
            <v xml:space="preserve">TABUA NAO APARELHADA *2,5 X 30* CM, EM MACARANDUBA/MASSARANDUBA, ANGELIM OU EQUIVALENTE DA REGIAO - BRUTA                                                                                                                                                                                                                                                                                                                                                                                                 </v>
          </cell>
          <cell r="C3934" t="str">
            <v xml:space="preserve">M     </v>
          </cell>
          <cell r="D3934">
            <v>30.09</v>
          </cell>
        </row>
        <row r="3935">
          <cell r="A3935">
            <v>6214</v>
          </cell>
          <cell r="B3935" t="str">
            <v xml:space="preserve">TACO DE MADEIRA PARA PISO, IPE (CERNE) OU EQUIVALENTE DA REGIAO, 7 X 42 CM, E = 2 CM                                                                                                                                                                                                                                                                                                                                                                                                                      </v>
          </cell>
          <cell r="C3935" t="str">
            <v xml:space="preserve">M2    </v>
          </cell>
          <cell r="D3935">
            <v>147.71</v>
          </cell>
        </row>
        <row r="3936">
          <cell r="A3936">
            <v>36153</v>
          </cell>
          <cell r="B3936" t="str">
            <v xml:space="preserve">TALABARTE DE SEGURANCA, 2 MOSQUETOES TRAVA DUPLA *53* MM DE ABERTURA, COM ABSORVEDOR DE ENERGIA                                                                                                                                                                                                                                                                                                                                                                                                           </v>
          </cell>
          <cell r="C3936" t="str">
            <v xml:space="preserve">UN    </v>
          </cell>
          <cell r="D3936">
            <v>229.38</v>
          </cell>
        </row>
        <row r="3937">
          <cell r="A3937">
            <v>10740</v>
          </cell>
          <cell r="B3937" t="str">
            <v xml:space="preserve">TALHA ELETRICA 3 T, VELOCIDADE  2,1 M / MIN, POTENCIA 1,3 KW                                                                                                                                                                                                                                                                                                                                                                                                                                              </v>
          </cell>
          <cell r="C3937" t="str">
            <v xml:space="preserve">UN    </v>
          </cell>
          <cell r="D3937">
            <v>10507.26</v>
          </cell>
        </row>
        <row r="3938">
          <cell r="A3938">
            <v>13914</v>
          </cell>
          <cell r="B3938" t="str">
            <v xml:space="preserve">TALHA MANUAL DE CORRENTE, CAPACIDADE DE 1 T COM ELEVACAO DE 3 M                                                                                                                                                                                                                                                                                                                                                                                                                                           </v>
          </cell>
          <cell r="C3938" t="str">
            <v xml:space="preserve">UN    </v>
          </cell>
          <cell r="D3938">
            <v>760.24</v>
          </cell>
        </row>
        <row r="3939">
          <cell r="A3939">
            <v>10742</v>
          </cell>
          <cell r="B3939" t="str">
            <v xml:space="preserve">TALHA MANUAL DE CORRENTE, CAPACIDADE DE 2 T COM ELEVACAO DE 3 M                                                                                                                                                                                                                                                                                                                                                                                                                                           </v>
          </cell>
          <cell r="C3939" t="str">
            <v xml:space="preserve">UN    </v>
          </cell>
          <cell r="D3939">
            <v>1108.82</v>
          </cell>
        </row>
        <row r="3940">
          <cell r="A3940">
            <v>38465</v>
          </cell>
          <cell r="B3940" t="str">
            <v xml:space="preserve">TALHADEIRA COM PUNHO DE PROTECAO *20 X 250* MM                                                                                                                                                                                                                                                                                                                                                                                                                                                            </v>
          </cell>
          <cell r="C3940" t="str">
            <v xml:space="preserve">UN    </v>
          </cell>
          <cell r="D3940">
            <v>34.57</v>
          </cell>
        </row>
        <row r="3941">
          <cell r="A3941">
            <v>7543</v>
          </cell>
          <cell r="B3941" t="str">
            <v xml:space="preserve">TAMPA CEGA EM PVC PARA CONDULETE 4 X 2"                                                                                                                                                                                                                                                                                                                                                                                                                                                                   </v>
          </cell>
          <cell r="C3941" t="str">
            <v xml:space="preserve">UN    </v>
          </cell>
          <cell r="D3941">
            <v>6.91</v>
          </cell>
        </row>
        <row r="3942">
          <cell r="A3942">
            <v>43427</v>
          </cell>
          <cell r="B3942" t="str">
            <v xml:space="preserve">TAMPA DE CONCRETO ARMADO PARA FOSSA SEPTICA, DIAMETRO NOMINAL DE 3,00 M E ESPESSURA MINIMA DE 100 MM                                                                                                                                                                                                                                                                                                                                                                                                      </v>
          </cell>
          <cell r="C3942" t="str">
            <v xml:space="preserve">UN    </v>
          </cell>
          <cell r="D3942">
            <v>1215.75</v>
          </cell>
        </row>
        <row r="3943">
          <cell r="A3943">
            <v>41613</v>
          </cell>
          <cell r="B3943" t="str">
            <v xml:space="preserve">TAMPA DE CONCRETO ARMADO PARA FOSSA, D = *0,90* M, E = 0,05 M                                                                                                                                                                                                                                                                                                                                                                                                                                             </v>
          </cell>
          <cell r="C3943" t="str">
            <v xml:space="preserve">UN    </v>
          </cell>
          <cell r="D3943">
            <v>78.150000000000006</v>
          </cell>
        </row>
        <row r="3944">
          <cell r="A3944">
            <v>41614</v>
          </cell>
          <cell r="B3944" t="str">
            <v xml:space="preserve">TAMPA DE CONCRETO ARMADO PARA FOSSA, D = *1,10* M, E = 0,05 M                                                                                                                                                                                                                                                                                                                                                                                                                                             </v>
          </cell>
          <cell r="C3944" t="str">
            <v xml:space="preserve">UN    </v>
          </cell>
          <cell r="D3944">
            <v>99.57</v>
          </cell>
        </row>
        <row r="3945">
          <cell r="A3945">
            <v>41615</v>
          </cell>
          <cell r="B3945" t="str">
            <v xml:space="preserve">TAMPA DE CONCRETO ARMADO PARA FOSSA, D = *1,35* M, E = 0,05 M                                                                                                                                                                                                                                                                                                                                                                                                                                             </v>
          </cell>
          <cell r="C3945" t="str">
            <v xml:space="preserve">UN    </v>
          </cell>
          <cell r="D3945">
            <v>153.9</v>
          </cell>
        </row>
        <row r="3946">
          <cell r="A3946">
            <v>41616</v>
          </cell>
          <cell r="B3946" t="str">
            <v xml:space="preserve">TAMPA DE CONCRETO ARMADO PARA FOSSA, D = 1,50 M, E = 0,05 M                                                                                                                                                                                                                                                                                                                                                                                                                                               </v>
          </cell>
          <cell r="C3946" t="str">
            <v xml:space="preserve">UN    </v>
          </cell>
          <cell r="D3946">
            <v>229.96</v>
          </cell>
        </row>
        <row r="3947">
          <cell r="A3947">
            <v>41617</v>
          </cell>
          <cell r="B3947" t="str">
            <v xml:space="preserve">TAMPA DE CONCRETO ARMADO PARA FOSSA, D = 2,00 M, E = 0,05 M                                                                                                                                                                                                                                                                                                                                                                                                                                               </v>
          </cell>
          <cell r="C3947" t="str">
            <v xml:space="preserve">UN    </v>
          </cell>
          <cell r="D3947">
            <v>457.24</v>
          </cell>
        </row>
        <row r="3948">
          <cell r="A3948">
            <v>41618</v>
          </cell>
          <cell r="B3948" t="str">
            <v xml:space="preserve">TAMPA DE CONCRETO ARMADO PARA FOSSA, D = 2,50 M, E = 0,05 M                                                                                                                                                                                                                                                                                                                                                                                                                                               </v>
          </cell>
          <cell r="C3948" t="str">
            <v xml:space="preserve">UN    </v>
          </cell>
          <cell r="D3948">
            <v>841.76</v>
          </cell>
        </row>
        <row r="3949">
          <cell r="A3949">
            <v>43428</v>
          </cell>
          <cell r="B3949" t="str">
            <v xml:space="preserve">TAMPA DE CONCRETO ARMADO PARA POCO DE INSPECAO, COM FURO E TAMPINHA, DIAMETRO NOMINAL DE 3,00 M E ESPESSURA MINIMA DE 100 MM                                                                                                                                                                                                                                                                                                                                                                              </v>
          </cell>
          <cell r="C3949" t="str">
            <v xml:space="preserve">UN    </v>
          </cell>
          <cell r="D3949">
            <v>1478.57</v>
          </cell>
        </row>
        <row r="3950">
          <cell r="A3950">
            <v>41619</v>
          </cell>
          <cell r="B3950" t="str">
            <v xml:space="preserve">TAMPA DE CONCRETO ARMADO PARA POCO, COM  FURO E TAMPINHA, D = *0,90* M, E = 0,05 M                                                                                                                                                                                                                                                                                                                                                                                                                        </v>
          </cell>
          <cell r="C3950" t="str">
            <v xml:space="preserve">UN    </v>
          </cell>
          <cell r="D3950">
            <v>95.79</v>
          </cell>
        </row>
        <row r="3951">
          <cell r="A3951">
            <v>41620</v>
          </cell>
          <cell r="B3951" t="str">
            <v xml:space="preserve">TAMPA DE CONCRETO ARMADO PARA POCO, COM  FURO E TAMPINHA, D = *1,10* M, E = 0,05 M                                                                                                                                                                                                                                                                                                                                                                                                                        </v>
          </cell>
          <cell r="C3951" t="str">
            <v xml:space="preserve">UN    </v>
          </cell>
          <cell r="D3951">
            <v>121</v>
          </cell>
        </row>
        <row r="3952">
          <cell r="A3952">
            <v>41622</v>
          </cell>
          <cell r="B3952" t="str">
            <v xml:space="preserve">TAMPA DE CONCRETO ARMADO PARA POCO, COM  FURO E TAMPINHA, D = *1,35* M, E = 0,05 M                                                                                                                                                                                                                                                                                                                                                                                                                        </v>
          </cell>
          <cell r="C3952" t="str">
            <v xml:space="preserve">UN    </v>
          </cell>
          <cell r="D3952">
            <v>209.87</v>
          </cell>
        </row>
        <row r="3953">
          <cell r="A3953">
            <v>41623</v>
          </cell>
          <cell r="B3953" t="str">
            <v xml:space="preserve">TAMPA DE CONCRETO ARMADO PARA POCO, COM  FURO E TAMPINHA, D = 1,50 M, E = 0,05 M                                                                                                                                                                                                                                                                                                                                                                                                                          </v>
          </cell>
          <cell r="C3953" t="str">
            <v xml:space="preserve">UN    </v>
          </cell>
          <cell r="D3953">
            <v>322.68</v>
          </cell>
        </row>
        <row r="3954">
          <cell r="A3954">
            <v>41624</v>
          </cell>
          <cell r="B3954" t="str">
            <v xml:space="preserve">TAMPA DE CONCRETO ARMADO PARA POCO, COM  FURO E TAMPINHA, D = 2,00 M, E = 0,05 M                                                                                                                                                                                                                                                                                                                                                                                                                          </v>
          </cell>
          <cell r="C3954" t="str">
            <v xml:space="preserve">UN    </v>
          </cell>
          <cell r="D3954">
            <v>605.04</v>
          </cell>
        </row>
        <row r="3955">
          <cell r="A3955">
            <v>41625</v>
          </cell>
          <cell r="B3955" t="str">
            <v xml:space="preserve">TAMPA DE CONCRETO ARMADO PARA POCO, COM  FURO E TAMPINHA, D = 2,50 M, E = 0,05 M                                                                                                                                                                                                                                                                                                                                                                                                                          </v>
          </cell>
          <cell r="C3955" t="str">
            <v xml:space="preserve">UN    </v>
          </cell>
          <cell r="D3955">
            <v>930.88</v>
          </cell>
        </row>
        <row r="3956">
          <cell r="A3956">
            <v>39352</v>
          </cell>
          <cell r="B3956" t="str">
            <v xml:space="preserve">TAMPA PARA CONDULETE, EM PVC, PARA TOMADA HEXAGONAL                                                                                                                                                                                                                                                                                                                                                                                                                                                       </v>
          </cell>
          <cell r="C3956" t="str">
            <v xml:space="preserve">UN    </v>
          </cell>
          <cell r="D3956">
            <v>4.2699999999999996</v>
          </cell>
        </row>
        <row r="3957">
          <cell r="A3957">
            <v>39346</v>
          </cell>
          <cell r="B3957" t="str">
            <v xml:space="preserve">TAMPA PARA CONDULETE, EM PVC, PARA 1 INTERRUPTOR                                                                                                                                                                                                                                                                                                                                                                                                                                                          </v>
          </cell>
          <cell r="C3957" t="str">
            <v xml:space="preserve">UN    </v>
          </cell>
          <cell r="D3957">
            <v>4.2699999999999996</v>
          </cell>
        </row>
        <row r="3958">
          <cell r="A3958">
            <v>39350</v>
          </cell>
          <cell r="B3958" t="str">
            <v xml:space="preserve">TAMPA PARA CONDULETE, EM PVC, PARA 1 MODULO RJ                                                                                                                                                                                                                                                                                                                                                                                                                                                            </v>
          </cell>
          <cell r="C3958" t="str">
            <v xml:space="preserve">UN    </v>
          </cell>
          <cell r="D3958">
            <v>4.59</v>
          </cell>
        </row>
        <row r="3959">
          <cell r="A3959">
            <v>39351</v>
          </cell>
          <cell r="B3959" t="str">
            <v xml:space="preserve">TAMPA PARA CONDULETE, EM PVC, PARA 2 MODULOS RJ                                                                                                                                                                                                                                                                                                                                                                                                                                                           </v>
          </cell>
          <cell r="C3959" t="str">
            <v xml:space="preserve">UN    </v>
          </cell>
          <cell r="D3959">
            <v>5.32</v>
          </cell>
        </row>
        <row r="3960">
          <cell r="A3960">
            <v>38837</v>
          </cell>
          <cell r="B3960" t="str">
            <v xml:space="preserve">TAMPAO / CAP, ROSCA MACHO, DN 1", PARA TUBO PEX PARA INST. AGUA QUENTE/FRIA                                                                                                                                                                                                                                                                                                                                                                                                                               </v>
          </cell>
          <cell r="C3960" t="str">
            <v xml:space="preserve">UN    </v>
          </cell>
          <cell r="D3960">
            <v>7.53</v>
          </cell>
        </row>
        <row r="3961">
          <cell r="A3961">
            <v>38836</v>
          </cell>
          <cell r="B3961" t="str">
            <v xml:space="preserve">TAMPAO / CAP, ROSCA MACHO, DN 3/4", PARA TUBO PEX PARA INST. AGUA QUENTE/FRIA                                                                                                                                                                                                                                                                                                                                                                                                                             </v>
          </cell>
          <cell r="C3961" t="str">
            <v xml:space="preserve">UN    </v>
          </cell>
          <cell r="D3961">
            <v>5.26</v>
          </cell>
        </row>
        <row r="3962">
          <cell r="A3962">
            <v>2666</v>
          </cell>
          <cell r="B3962" t="str">
            <v xml:space="preserve">TAMPAO / TERMINAL / PLUG, D = 1 1/4" , PARA DUTO CORRUGADO PEAD (CABEAMENTO SUBTERRANEO)                                                                                                                                                                                                                                                                                                                                                                                                                  </v>
          </cell>
          <cell r="C3962" t="str">
            <v xml:space="preserve">UN    </v>
          </cell>
          <cell r="D3962">
            <v>7.72</v>
          </cell>
        </row>
        <row r="3963">
          <cell r="A3963">
            <v>2668</v>
          </cell>
          <cell r="B3963" t="str">
            <v xml:space="preserve">TAMPAO / TERMINAL / PLUG, D = 2" , PARA DUTO CORRUGADO PEAD (CABEAMENTO SUBTERRANEO)                                                                                                                                                                                                                                                                                                                                                                                                                      </v>
          </cell>
          <cell r="C3963" t="str">
            <v xml:space="preserve">UN    </v>
          </cell>
          <cell r="D3963">
            <v>8.82</v>
          </cell>
        </row>
        <row r="3964">
          <cell r="A3964">
            <v>2664</v>
          </cell>
          <cell r="B3964" t="str">
            <v xml:space="preserve">TAMPAO / TERMINAL / PLUG, D = 3" , PARA DUTO CORRUGADO PEAD (CABEAMENTO SUBTERRANEO)                                                                                                                                                                                                                                                                                                                                                                                                                      </v>
          </cell>
          <cell r="C3964" t="str">
            <v xml:space="preserve">UN    </v>
          </cell>
          <cell r="D3964">
            <v>13</v>
          </cell>
        </row>
        <row r="3965">
          <cell r="A3965">
            <v>2662</v>
          </cell>
          <cell r="B3965" t="str">
            <v xml:space="preserve">TAMPAO / TERMINAL / PLUG, D = 4" , PARA DUTO CORRUGADO PEAD (CABEAMENTO SUBTERRANEO)                                                                                                                                                                                                                                                                                                                                                                                                                      </v>
          </cell>
          <cell r="C3965" t="str">
            <v xml:space="preserve">UN    </v>
          </cell>
          <cell r="D3965">
            <v>15.95</v>
          </cell>
        </row>
        <row r="3966">
          <cell r="A3966">
            <v>20964</v>
          </cell>
          <cell r="B3966" t="str">
            <v xml:space="preserve">TAMPAO COM CORRENTE, EM LATAO, ENGATE RAPIDO 1 1/2", PARA INSTALACAO PREDIAL DE COMBATE A INCENDIO                                                                                                                                                                                                                                                                                                                                                                                                        </v>
          </cell>
          <cell r="C3966" t="str">
            <v xml:space="preserve">UN    </v>
          </cell>
          <cell r="D3966">
            <v>111.67</v>
          </cell>
        </row>
        <row r="3967">
          <cell r="A3967">
            <v>10905</v>
          </cell>
          <cell r="B3967" t="str">
            <v xml:space="preserve">TAMPAO COM CORRENTE, EM LATAO, ENGATE RAPIDO 2 1/2", PARA INSTALACAO PREDIAL DE COMBATE A INCENDIO                                                                                                                                                                                                                                                                                                                                                                                                        </v>
          </cell>
          <cell r="C3967" t="str">
            <v xml:space="preserve">UN    </v>
          </cell>
          <cell r="D3967">
            <v>149.80000000000001</v>
          </cell>
        </row>
        <row r="3968">
          <cell r="A3968">
            <v>11289</v>
          </cell>
          <cell r="B3968" t="str">
            <v xml:space="preserve">TAMPAO FOFO ARTICULADO P/ REGISTRO, CLASSE A15 CARGA MAX 1,5 T, *200 X 200* MM                                                                                                                                                                                                                                                                                                                                                                                                                            </v>
          </cell>
          <cell r="C3968" t="str">
            <v xml:space="preserve">UN    </v>
          </cell>
          <cell r="D3968">
            <v>106.55</v>
          </cell>
        </row>
        <row r="3969">
          <cell r="A3969">
            <v>11241</v>
          </cell>
          <cell r="B3969" t="str">
            <v xml:space="preserve">TAMPAO FOFO ARTICULADO P/ REGISTRO, CLASSE A15 CARGA MAXIMA 1,5 T, *400 X 400* MM                                                                                                                                                                                                                                                                                                                                                                                                                         </v>
          </cell>
          <cell r="C3969" t="str">
            <v xml:space="preserve">UN    </v>
          </cell>
          <cell r="D3969">
            <v>266.38</v>
          </cell>
        </row>
        <row r="3970">
          <cell r="A3970">
            <v>11301</v>
          </cell>
          <cell r="B3970" t="str">
            <v xml:space="preserve">TAMPAO FOFO ARTICULADO, CLASSE B125 CARGA MAX 12,5 T, REDONDO, TAMPA 600 MM (COM INSCRICAO EM RELEVO DO TIPO DE REDE)                                                                                                                                                                                                                                                                                                                                                                                     </v>
          </cell>
          <cell r="C3970" t="str">
            <v xml:space="preserve">UN    </v>
          </cell>
          <cell r="D3970">
            <v>675.47</v>
          </cell>
        </row>
        <row r="3971">
          <cell r="A3971">
            <v>21090</v>
          </cell>
          <cell r="B3971" t="str">
            <v xml:space="preserve">TAMPAO FOFO ARTICULADO, CLASSE D400 CARGA MAX 40 T, REDONDO, TAMPA 600 MM (COM INSCRICAO EM RELEVO DO TIPO DE REDE)                                                                                                                                                                                                                                                                                                                                                                                       </v>
          </cell>
          <cell r="C3971" t="str">
            <v xml:space="preserve">UN    </v>
          </cell>
          <cell r="D3971">
            <v>827.7</v>
          </cell>
        </row>
        <row r="3972">
          <cell r="A3972">
            <v>11315</v>
          </cell>
          <cell r="B3972" t="str">
            <v xml:space="preserve">TAMPAO FOFO SIMPLES COM BASE / REQUADRO, CLASSE A15 CARGA MAX. 1,5 T, 300 X 300 MM (COM INSCRICAO EM RELEVO DO TIPO DE REDE)                                                                                                                                                                                                                                                                                                                                                                              </v>
          </cell>
          <cell r="C3972" t="str">
            <v xml:space="preserve">UN    </v>
          </cell>
          <cell r="D3972">
            <v>161.72999999999999</v>
          </cell>
        </row>
        <row r="3973">
          <cell r="A3973">
            <v>21071</v>
          </cell>
          <cell r="B3973" t="str">
            <v xml:space="preserve">TAMPAO FOFO SIMPLES COM BASE / REQUADRO, CLASSE A15 CARGA MAX. 1,5 T, 400 X 400 MM (COM INSCRICAO EM RELEVO DO TIPO DE REDE)                                                                                                                                                                                                                                                                                                                                                                              </v>
          </cell>
          <cell r="C3973" t="str">
            <v xml:space="preserve">UN    </v>
          </cell>
          <cell r="D3973">
            <v>247.35</v>
          </cell>
        </row>
        <row r="3974">
          <cell r="A3974">
            <v>14112</v>
          </cell>
          <cell r="B3974" t="str">
            <v xml:space="preserve">TAMPAO FOFO SIMPLES COM BASE / REQUADRO, CLASSE A15 CARGA MAX. 1,5 T, 400 X 600 MM (COM INSCRICAO EM RELEVO DO TIPO DE REDE)                                                                                                                                                                                                                                                                                                                                                                              </v>
          </cell>
          <cell r="C3974" t="str">
            <v xml:space="preserve">UN    </v>
          </cell>
          <cell r="D3974">
            <v>345.35</v>
          </cell>
        </row>
        <row r="3975">
          <cell r="A3975">
            <v>11316</v>
          </cell>
          <cell r="B3975" t="str">
            <v xml:space="preserve">TAMPAO FOFO SIMPLES COM BASE / REQUADRO, CLASSE B125 CARGA MAX. 12,5 T, REDONDO, TAMPA 500 MM (COM INSCRICAO EM RELEVO DO TIPO DE REDE)                                                                                                                                                                                                                                                                                                                                                                   </v>
          </cell>
          <cell r="C3975" t="str">
            <v xml:space="preserve">UN    </v>
          </cell>
          <cell r="D3975">
            <v>532.77</v>
          </cell>
        </row>
        <row r="3976">
          <cell r="A3976">
            <v>6243</v>
          </cell>
          <cell r="B3976" t="str">
            <v xml:space="preserve">TAMPAO FOFO SIMPLES COM BASE / REQUADRO, CLASSE B125 CARGA MAX. 12,5 T, REDONDO, TAMPA 600 MM (COM INSCRICAO EM RELEVO DO TIPO DE REDE)                                                                                                                                                                                                                                                                                                                                                                   </v>
          </cell>
          <cell r="C3976" t="str">
            <v xml:space="preserve">UN    </v>
          </cell>
          <cell r="D3976">
            <v>613.64</v>
          </cell>
        </row>
        <row r="3977">
          <cell r="A3977">
            <v>6240</v>
          </cell>
          <cell r="B3977" t="str">
            <v xml:space="preserve">TAMPAO FOFO SIMPLES COM BASE / REQUADRO, CLASSE D400 CARGA MAX. 40 T, REDONDO, TAMPA 600 MM, REDE PLUVIAL/ESGOTO (COM INSCRICAO EM RELEVO DO TIPO DE REDE)                                                                                                                                                                                                                                                                                                                                                </v>
          </cell>
          <cell r="C3977" t="str">
            <v xml:space="preserve">UN    </v>
          </cell>
          <cell r="D3977">
            <v>812.47</v>
          </cell>
        </row>
        <row r="3978">
          <cell r="A3978">
            <v>11296</v>
          </cell>
          <cell r="B3978" t="str">
            <v xml:space="preserve">TAMPAO FOFO SIMPLES COM BASE / REQUADRO, CLASSE D400 CARGA MAX. 40 T, REDONDO, TAMPA 900 MM (COM INSCRICAO EM RELEVO DO TIPO DE REDE)                                                                                                                                                                                                                                                                                                                                                                     </v>
          </cell>
          <cell r="C3978" t="str">
            <v xml:space="preserve">UN    </v>
          </cell>
          <cell r="D3978">
            <v>2588.6999999999998</v>
          </cell>
        </row>
        <row r="3979">
          <cell r="A3979">
            <v>11299</v>
          </cell>
          <cell r="B3979" t="str">
            <v xml:space="preserve">TAMPAO FOFO SIMPLES COM BASE / REQUADRO, R-2, CLASSE A15 CARGA MAX. 1,5 T, 550 X 1100 MM (COM INSCRICAO EM RELEVO DO TIPO DE REDE)                                                                                                                                                                                                                                                                                                                                                                        </v>
          </cell>
          <cell r="C3979" t="str">
            <v xml:space="preserve">UN    </v>
          </cell>
          <cell r="D3979">
            <v>876.22</v>
          </cell>
        </row>
        <row r="3980">
          <cell r="A3980">
            <v>11688</v>
          </cell>
          <cell r="B3980" t="str">
            <v xml:space="preserve">TANQUE ACO INOXIDAVEL (ACO 304) COM ESFREGADOR E VALVULA, DE *50 X 40 X 22* CM                                                                                                                                                                                                                                                                                                                                                                                                                            </v>
          </cell>
          <cell r="C3980" t="str">
            <v xml:space="preserve">UN    </v>
          </cell>
          <cell r="D3980">
            <v>548.62</v>
          </cell>
        </row>
        <row r="3981">
          <cell r="A3981">
            <v>37736</v>
          </cell>
          <cell r="B3981" t="str">
            <v xml:space="preserve">TANQUE DE ACO CARBONO NAO REVESTIDO, PARA TRANSPORTE DE AGUA COM CAPACIDADE DE 10 M3, COM BOMBA CENTRIFUGA POR TOMADA DE FORCA, VAZAO MAXIMA *75* M3/H (INCLUI MONTAGEM, NAO INCLUI CAMINHAO)                                                                                                                                                                                                                                                                                                             </v>
          </cell>
          <cell r="C3981" t="str">
            <v xml:space="preserve">UN    </v>
          </cell>
          <cell r="D3981">
            <v>83450</v>
          </cell>
        </row>
        <row r="3982">
          <cell r="A3982">
            <v>37739</v>
          </cell>
          <cell r="B3982" t="str">
            <v xml:space="preserve">TANQUE DE ACO PARA TRANSPORTE DE AGUA COM CAPACIDADE DE 14 M3 (INCLUI MONTAGEM, NAO INCLUI CAMINHAO)                                                                                                                                                                                                                                                                                                                                                                                                      </v>
          </cell>
          <cell r="C3982" t="str">
            <v xml:space="preserve">UN    </v>
          </cell>
          <cell r="D3982">
            <v>102707.68</v>
          </cell>
        </row>
        <row r="3983">
          <cell r="A3983">
            <v>37740</v>
          </cell>
          <cell r="B3983" t="str">
            <v xml:space="preserve">TANQUE DE ACO PARA TRANSPORTE DE AGUA COM CAPACIDADE DE 4 M3 (INCLUI MONTAGEM, NAO INCLUI CAMINHAO)                                                                                                                                                                                                                                                                                                                                                                                                       </v>
          </cell>
          <cell r="C3983" t="str">
            <v xml:space="preserve">UN    </v>
          </cell>
          <cell r="D3983">
            <v>58610.36</v>
          </cell>
        </row>
        <row r="3984">
          <cell r="A3984">
            <v>37738</v>
          </cell>
          <cell r="B3984" t="str">
            <v xml:space="preserve">TANQUE DE ACO PARA TRANSPORTE DE AGUA COM CAPACIDADE DE 6 M3 (INCLUI MONTAGEM, NAO INCLUI CAMINHAO)                                                                                                                                                                                                                                                                                                                                                                                                       </v>
          </cell>
          <cell r="C3984" t="str">
            <v xml:space="preserve">UN    </v>
          </cell>
          <cell r="D3984">
            <v>69634.7</v>
          </cell>
        </row>
        <row r="3985">
          <cell r="A3985">
            <v>37737</v>
          </cell>
          <cell r="B3985" t="str">
            <v xml:space="preserve">TANQUE DE ACO PARA TRANSPORTE DE AGUA COM CAPACIDADE DE 8 M3 (INCLUI MONTAGEM, NAO INCLUI CAMINHAO)                                                                                                                                                                                                                                                                                                                                                                                                       </v>
          </cell>
          <cell r="C3985" t="str">
            <v xml:space="preserve">UN    </v>
          </cell>
          <cell r="D3985">
            <v>55400.75</v>
          </cell>
        </row>
        <row r="3986">
          <cell r="A3986">
            <v>25014</v>
          </cell>
          <cell r="B3986" t="str">
            <v xml:space="preserve">TANQUE DE ASFALTO ESTACIONARIO COM MACARICO, CAPACIDADE 20.000 L                                                                                                                                                                                                                                                                                                                                                                                                                                          </v>
          </cell>
          <cell r="C3986" t="str">
            <v xml:space="preserve">UN    </v>
          </cell>
          <cell r="D3986">
            <v>116034.57</v>
          </cell>
        </row>
        <row r="3987">
          <cell r="A3987">
            <v>25013</v>
          </cell>
          <cell r="B3987" t="str">
            <v xml:space="preserve">TANQUE DE ASFALTO ESTACIONARIO COM SERPENTINA, CAPACIDADE 20.000 L                                                                                                                                                                                                                                                                                                                                                                                                                                        </v>
          </cell>
          <cell r="C3987" t="str">
            <v xml:space="preserve">UN    </v>
          </cell>
          <cell r="D3987">
            <v>121616.51</v>
          </cell>
        </row>
        <row r="3988">
          <cell r="A3988">
            <v>14405</v>
          </cell>
          <cell r="B3988" t="str">
            <v xml:space="preserve">TANQUE DE ASFALTO ESTACIONARIO COM SERPENTINA, CAPACIDADE 30.000 L                                                                                                                                                                                                                                                                                                                                                                                                                                        </v>
          </cell>
          <cell r="C3988" t="str">
            <v xml:space="preserve">UN    </v>
          </cell>
          <cell r="D3988">
            <v>142758.1</v>
          </cell>
        </row>
        <row r="3989">
          <cell r="A3989">
            <v>20271</v>
          </cell>
          <cell r="B3989" t="str">
            <v xml:space="preserve">TANQUE DE LOUCA BRANCA, COM COLUNA, *30* L                                                                                                                                                                                                                                                                                                                                                                                                                                                                </v>
          </cell>
          <cell r="C3989" t="str">
            <v xml:space="preserve">UN    </v>
          </cell>
          <cell r="D3989">
            <v>639.11</v>
          </cell>
        </row>
        <row r="3990">
          <cell r="A3990">
            <v>10423</v>
          </cell>
          <cell r="B3990" t="str">
            <v xml:space="preserve">TANQUE DE LOUCA BRANCA, SUSPENSO, *20* L                                                                                                                                                                                                                                                                                                                                                                                                                                                                  </v>
          </cell>
          <cell r="C3990" t="str">
            <v xml:space="preserve">UN    </v>
          </cell>
          <cell r="D3990">
            <v>469.25</v>
          </cell>
        </row>
        <row r="3991">
          <cell r="A3991">
            <v>36790</v>
          </cell>
          <cell r="B3991" t="str">
            <v xml:space="preserve">TANQUE DUPLO EM MARMORE SINTETICO COM CUBA LISA E ESFREGADOR, *110 X 60* CM                                                                                                                                                                                                                                                                                                                                                                                                                               </v>
          </cell>
          <cell r="C3991" t="str">
            <v xml:space="preserve">UN    </v>
          </cell>
          <cell r="D3991">
            <v>316.18</v>
          </cell>
        </row>
        <row r="3992">
          <cell r="A3992">
            <v>37589</v>
          </cell>
          <cell r="B3992" t="str">
            <v xml:space="preserve">TANQUE SIMPLES EM MARMORE SINTETICO COM COLUNA, CAPACIDADE *22* L, *60 X 46* CM                                                                                                                                                                                                                                                                                                                                                                                                                           </v>
          </cell>
          <cell r="C3992" t="str">
            <v xml:space="preserve">UN    </v>
          </cell>
          <cell r="D3992">
            <v>387.4</v>
          </cell>
        </row>
        <row r="3993">
          <cell r="A3993">
            <v>11690</v>
          </cell>
          <cell r="B3993" t="str">
            <v xml:space="preserve">TANQUE SIMPLES EM MARMORE SINTETICO DE FIXAR NA PAREDE, CAPACIDADE *22* L, *60 X 46* CM                                                                                                                                                                                                                                                                                                                                                                                                                   </v>
          </cell>
          <cell r="C3993" t="str">
            <v xml:space="preserve">UN    </v>
          </cell>
          <cell r="D3993">
            <v>205.8</v>
          </cell>
        </row>
        <row r="3994">
          <cell r="A3994">
            <v>20234</v>
          </cell>
          <cell r="B3994" t="str">
            <v xml:space="preserve">TANQUE SIMPLES EM MARMORE SINTETICO SUSPENSO, CAPACIDADE *38* L, *60 X 60* CM                                                                                                                                                                                                                                                                                                                                                                                                                             </v>
          </cell>
          <cell r="C3994" t="str">
            <v xml:space="preserve">UN    </v>
          </cell>
          <cell r="D3994">
            <v>260.44</v>
          </cell>
        </row>
        <row r="3995">
          <cell r="A3995">
            <v>4763</v>
          </cell>
          <cell r="B3995" t="str">
            <v xml:space="preserve">TAQUEADOR OU TAQUEIRO (HORISTA)                                                                                                                                                                                                                                                                                                                                                                                                                                                                           </v>
          </cell>
          <cell r="C3995" t="str">
            <v xml:space="preserve">H     </v>
          </cell>
          <cell r="D3995">
            <v>22.11</v>
          </cell>
        </row>
        <row r="3996">
          <cell r="A3996">
            <v>41070</v>
          </cell>
          <cell r="B3996" t="str">
            <v xml:space="preserve">TAQUEADOR OU TAQUEIRO (MENSALISTA)                                                                                                                                                                                                                                                                                                                                                                                                                                                                        </v>
          </cell>
          <cell r="C3996" t="str">
            <v xml:space="preserve">MES   </v>
          </cell>
          <cell r="D3996">
            <v>3869.33</v>
          </cell>
        </row>
        <row r="3997">
          <cell r="A3997">
            <v>44480</v>
          </cell>
          <cell r="B3997" t="str">
            <v xml:space="preserve">TARIFA "A" ENTRE  0 E 20M3 FORNECIMENTO  D'AGUA                                                                                                                                                                                                                                                                                                                                                                                                                                                           </v>
          </cell>
          <cell r="C3997" t="str">
            <v xml:space="preserve">M3    </v>
          </cell>
          <cell r="D3997">
            <v>13.62</v>
          </cell>
        </row>
        <row r="3998">
          <cell r="A3998">
            <v>11457</v>
          </cell>
          <cell r="B3998" t="str">
            <v xml:space="preserve">TARJETA LIVRE / OCUPADO PARA PORTA DE BANHEIRO, CORPO EM ZAMAC E ESPELHO EM LATAO                                                                                                                                                                                                                                                                                                                                                                                                                         </v>
          </cell>
          <cell r="C3998" t="str">
            <v xml:space="preserve">UN    </v>
          </cell>
          <cell r="D3998">
            <v>45.61</v>
          </cell>
        </row>
        <row r="3999">
          <cell r="A3999">
            <v>44073</v>
          </cell>
          <cell r="B3999" t="str">
            <v xml:space="preserve">TARUGO DELIMITADOR DE PROFUNDIDADE EM ESPUMA DE POLIETILENO DE BAIXA DENSIDADE 10 MM, CINZA                                                                                                                                                                                                                                                                                                                                                                                                               </v>
          </cell>
          <cell r="C3999" t="str">
            <v xml:space="preserve">M     </v>
          </cell>
          <cell r="D3999">
            <v>0.73</v>
          </cell>
        </row>
        <row r="4000">
          <cell r="A4000">
            <v>44253</v>
          </cell>
          <cell r="B4000" t="str">
            <v xml:space="preserve">TE CPVC, SOLDAVEL, 90 GRAUS, 114 MM, PARA AGUA QUENTE PREDIAL                                                                                                                                                                                                                                                                                                                                                                                                                                             </v>
          </cell>
          <cell r="C4000" t="str">
            <v xml:space="preserve">UN    </v>
          </cell>
          <cell r="D4000">
            <v>265.18</v>
          </cell>
        </row>
        <row r="4001">
          <cell r="A4001">
            <v>21121</v>
          </cell>
          <cell r="B4001" t="str">
            <v xml:space="preserve">TE CPVC, SOLDAVEL, 90 GRAUS, 15 MM, PARA AGUA QUENTE PREDIAL                                                                                                                                                                                                                                                                                                                                                                                                                                              </v>
          </cell>
          <cell r="C4001" t="str">
            <v xml:space="preserve">UN    </v>
          </cell>
          <cell r="D4001">
            <v>3.8</v>
          </cell>
        </row>
        <row r="4002">
          <cell r="A4002">
            <v>38010</v>
          </cell>
          <cell r="B4002" t="str">
            <v xml:space="preserve">TE CPVC, SOLDAVEL, 90 GRAUS, 22 MM, PARA AGUA QUENTE PREDIAL                                                                                                                                                                                                                                                                                                                                                                                                                                              </v>
          </cell>
          <cell r="C4002" t="str">
            <v xml:space="preserve">UN    </v>
          </cell>
          <cell r="D4002">
            <v>4.7300000000000004</v>
          </cell>
        </row>
        <row r="4003">
          <cell r="A4003">
            <v>38011</v>
          </cell>
          <cell r="B4003" t="str">
            <v xml:space="preserve">TE CPVC, SOLDAVEL, 90 GRAUS, 28 MM, PARA AGUA QUENTE PREDIAL                                                                                                                                                                                                                                                                                                                                                                                                                                              </v>
          </cell>
          <cell r="C4003" t="str">
            <v xml:space="preserve">UN    </v>
          </cell>
          <cell r="D4003">
            <v>9.49</v>
          </cell>
        </row>
        <row r="4004">
          <cell r="A4004">
            <v>38012</v>
          </cell>
          <cell r="B4004" t="str">
            <v xml:space="preserve">TE CPVC, SOLDAVEL, 90 GRAUS, 35 MM, PARA AGUA QUENTE PREDIAL                                                                                                                                                                                                                                                                                                                                                                                                                                              </v>
          </cell>
          <cell r="C4004" t="str">
            <v xml:space="preserve">UN    </v>
          </cell>
          <cell r="D4004">
            <v>36.200000000000003</v>
          </cell>
        </row>
        <row r="4005">
          <cell r="A4005">
            <v>38013</v>
          </cell>
          <cell r="B4005" t="str">
            <v xml:space="preserve">TE CPVC, SOLDAVEL, 90 GRAUS, 42 MM, PARA AGUA QUENTE PREDIAL                                                                                                                                                                                                                                                                                                                                                                                                                                              </v>
          </cell>
          <cell r="C4005" t="str">
            <v xml:space="preserve">UN    </v>
          </cell>
          <cell r="D4005">
            <v>46.5</v>
          </cell>
        </row>
        <row r="4006">
          <cell r="A4006">
            <v>38014</v>
          </cell>
          <cell r="B4006" t="str">
            <v xml:space="preserve">TE CPVC, SOLDAVEL, 90 GRAUS, 54 MM, PARA AGUA QUENTE PREDIAL                                                                                                                                                                                                                                                                                                                                                                                                                                              </v>
          </cell>
          <cell r="C4006" t="str">
            <v xml:space="preserve">UN    </v>
          </cell>
          <cell r="D4006">
            <v>77.66</v>
          </cell>
        </row>
        <row r="4007">
          <cell r="A4007">
            <v>38015</v>
          </cell>
          <cell r="B4007" t="str">
            <v xml:space="preserve">TE CPVC, SOLDAVEL, 90 GRAUS, 73 MM, PARA AGUA QUENTE PREDIAL                                                                                                                                                                                                                                                                                                                                                                                                                                              </v>
          </cell>
          <cell r="C4007" t="str">
            <v xml:space="preserve">UN    </v>
          </cell>
          <cell r="D4007">
            <v>182.57</v>
          </cell>
        </row>
        <row r="4008">
          <cell r="A4008">
            <v>38016</v>
          </cell>
          <cell r="B4008" t="str">
            <v xml:space="preserve">TE CPVC, SOLDAVEL, 90 GRAUS, 89 MM, PARA AGUA QUENTE PREDIAL                                                                                                                                                                                                                                                                                                                                                                                                                                              </v>
          </cell>
          <cell r="C4008" t="str">
            <v xml:space="preserve">UN    </v>
          </cell>
          <cell r="D4008">
            <v>212.31</v>
          </cell>
        </row>
        <row r="4009">
          <cell r="A4009">
            <v>12741</v>
          </cell>
          <cell r="B4009" t="str">
            <v xml:space="preserve">TE DE COBRE (REF 611) SEM ANEL DE SOLDA, BOLSA X BOLSA X BOLSA, 104 MM                                                                                                                                                                                                                                                                                                                                                                                                                                    </v>
          </cell>
          <cell r="C4009" t="str">
            <v xml:space="preserve">UN    </v>
          </cell>
          <cell r="D4009">
            <v>1315.65</v>
          </cell>
        </row>
        <row r="4010">
          <cell r="A4010">
            <v>12733</v>
          </cell>
          <cell r="B4010" t="str">
            <v xml:space="preserve">TE DE COBRE (REF 611) SEM ANEL DE SOLDA, BOLSA X BOLSA X BOLSA, 15 MM                                                                                                                                                                                                                                                                                                                                                                                                                                     </v>
          </cell>
          <cell r="C4010" t="str">
            <v xml:space="preserve">UN    </v>
          </cell>
          <cell r="D4010">
            <v>6.62</v>
          </cell>
        </row>
        <row r="4011">
          <cell r="A4011">
            <v>12734</v>
          </cell>
          <cell r="B4011" t="str">
            <v xml:space="preserve">TE DE COBRE (REF 611) SEM ANEL DE SOLDA, BOLSA X BOLSA X BOLSA, 22 MM                                                                                                                                                                                                                                                                                                                                                                                                                                     </v>
          </cell>
          <cell r="C4011" t="str">
            <v xml:space="preserve">UN    </v>
          </cell>
          <cell r="D4011">
            <v>14.11</v>
          </cell>
        </row>
        <row r="4012">
          <cell r="A4012">
            <v>12735</v>
          </cell>
          <cell r="B4012" t="str">
            <v xml:space="preserve">TE DE COBRE (REF 611) SEM ANEL DE SOLDA, BOLSA X BOLSA X BOLSA, 28 MM                                                                                                                                                                                                                                                                                                                                                                                                                                     </v>
          </cell>
          <cell r="C4012" t="str">
            <v xml:space="preserve">UN    </v>
          </cell>
          <cell r="D4012">
            <v>23.21</v>
          </cell>
        </row>
        <row r="4013">
          <cell r="A4013">
            <v>12736</v>
          </cell>
          <cell r="B4013" t="str">
            <v xml:space="preserve">TE DE COBRE (REF 611) SEM ANEL DE SOLDA, BOLSA X BOLSA X BOLSA, 35 MM                                                                                                                                                                                                                                                                                                                                                                                                                                     </v>
          </cell>
          <cell r="C4013" t="str">
            <v xml:space="preserve">UN    </v>
          </cell>
          <cell r="D4013">
            <v>53.06</v>
          </cell>
        </row>
        <row r="4014">
          <cell r="A4014">
            <v>12737</v>
          </cell>
          <cell r="B4014" t="str">
            <v xml:space="preserve">TE DE COBRE (REF 611) SEM ANEL DE SOLDA, BOLSA X BOLSA X BOLSA, 42 MM                                                                                                                                                                                                                                                                                                                                                                                                                                     </v>
          </cell>
          <cell r="C4014" t="str">
            <v xml:space="preserve">UN    </v>
          </cell>
          <cell r="D4014">
            <v>68.36</v>
          </cell>
        </row>
        <row r="4015">
          <cell r="A4015">
            <v>12738</v>
          </cell>
          <cell r="B4015" t="str">
            <v xml:space="preserve">TE DE COBRE (REF 611) SEM ANEL DE SOLDA, BOLSA X BOLSA X BOLSA, 54 MM                                                                                                                                                                                                                                                                                                                                                                                                                                     </v>
          </cell>
          <cell r="C4015" t="str">
            <v xml:space="preserve">UN    </v>
          </cell>
          <cell r="D4015">
            <v>135.11000000000001</v>
          </cell>
        </row>
        <row r="4016">
          <cell r="A4016">
            <v>12739</v>
          </cell>
          <cell r="B4016" t="str">
            <v xml:space="preserve">TE DE COBRE (REF 611) SEM ANEL DE SOLDA, BOLSA X BOLSA X BOLSA, 66 MM                                                                                                                                                                                                                                                                                                                                                                                                                                     </v>
          </cell>
          <cell r="C4016" t="str">
            <v xml:space="preserve">UN    </v>
          </cell>
          <cell r="D4016">
            <v>384.6</v>
          </cell>
        </row>
        <row r="4017">
          <cell r="A4017">
            <v>12740</v>
          </cell>
          <cell r="B4017" t="str">
            <v xml:space="preserve">TE DE COBRE (REF 611) SEM ANEL DE SOLDA, BOLSA X BOLSA X BOLSA, 79 MM                                                                                                                                                                                                                                                                                                                                                                                                                                     </v>
          </cell>
          <cell r="C4017" t="str">
            <v xml:space="preserve">UN    </v>
          </cell>
          <cell r="D4017">
            <v>601.73</v>
          </cell>
        </row>
        <row r="4018">
          <cell r="A4018">
            <v>6297</v>
          </cell>
          <cell r="B4018" t="str">
            <v xml:space="preserve">TE DE FERRO GALVANIZADO, DE 1 1/2"                                                                                                                                                                                                                                                                                                                                                                                                                                                                        </v>
          </cell>
          <cell r="C4018" t="str">
            <v xml:space="preserve">UN    </v>
          </cell>
          <cell r="D4018">
            <v>46.75</v>
          </cell>
        </row>
        <row r="4019">
          <cell r="A4019">
            <v>6296</v>
          </cell>
          <cell r="B4019" t="str">
            <v xml:space="preserve">TE DE FERRO GALVANIZADO, DE 1 1/4"                                                                                                                                                                                                                                                                                                                                                                                                                                                                        </v>
          </cell>
          <cell r="C4019" t="str">
            <v xml:space="preserve">UN    </v>
          </cell>
          <cell r="D4019">
            <v>36.9</v>
          </cell>
        </row>
        <row r="4020">
          <cell r="A4020">
            <v>6294</v>
          </cell>
          <cell r="B4020" t="str">
            <v xml:space="preserve">TE DE FERRO GALVANIZADO, DE 1/2"                                                                                                                                                                                                                                                                                                                                                                                                                                                                          </v>
          </cell>
          <cell r="C4020" t="str">
            <v xml:space="preserve">UN    </v>
          </cell>
          <cell r="D4020">
            <v>10.52</v>
          </cell>
        </row>
        <row r="4021">
          <cell r="A4021">
            <v>6323</v>
          </cell>
          <cell r="B4021" t="str">
            <v xml:space="preserve">TE DE FERRO GALVANIZADO, DE 1"                                                                                                                                                                                                                                                                                                                                                                                                                                                                            </v>
          </cell>
          <cell r="C4021" t="str">
            <v xml:space="preserve">UN    </v>
          </cell>
          <cell r="D4021">
            <v>24.11</v>
          </cell>
        </row>
        <row r="4022">
          <cell r="A4022">
            <v>6299</v>
          </cell>
          <cell r="B4022" t="str">
            <v xml:space="preserve">TE DE FERRO GALVANIZADO, DE 2 1/2"                                                                                                                                                                                                                                                                                                                                                                                                                                                                        </v>
          </cell>
          <cell r="C4022" t="str">
            <v xml:space="preserve">UN    </v>
          </cell>
          <cell r="D4022">
            <v>140.62</v>
          </cell>
        </row>
        <row r="4023">
          <cell r="A4023">
            <v>6298</v>
          </cell>
          <cell r="B4023" t="str">
            <v xml:space="preserve">TE DE FERRO GALVANIZADO, DE 2"                                                                                                                                                                                                                                                                                                                                                                                                                                                                            </v>
          </cell>
          <cell r="C4023" t="str">
            <v xml:space="preserve">UN    </v>
          </cell>
          <cell r="D4023">
            <v>74.06</v>
          </cell>
        </row>
        <row r="4024">
          <cell r="A4024">
            <v>6295</v>
          </cell>
          <cell r="B4024" t="str">
            <v xml:space="preserve">TE DE FERRO GALVANIZADO, DE 3/4"                                                                                                                                                                                                                                                                                                                                                                                                                                                                          </v>
          </cell>
          <cell r="C4024" t="str">
            <v xml:space="preserve">UN    </v>
          </cell>
          <cell r="D4024">
            <v>14.98</v>
          </cell>
        </row>
        <row r="4025">
          <cell r="A4025">
            <v>6322</v>
          </cell>
          <cell r="B4025" t="str">
            <v xml:space="preserve">TE DE FERRO GALVANIZADO, DE 3"                                                                                                                                                                                                                                                                                                                                                                                                                                                                            </v>
          </cell>
          <cell r="C4025" t="str">
            <v xml:space="preserve">UN    </v>
          </cell>
          <cell r="D4025">
            <v>188.34</v>
          </cell>
        </row>
        <row r="4026">
          <cell r="A4026">
            <v>6300</v>
          </cell>
          <cell r="B4026" t="str">
            <v xml:space="preserve">TE DE FERRO GALVANIZADO, DE 4"                                                                                                                                                                                                                                                                                                                                                                                                                                                                            </v>
          </cell>
          <cell r="C4026" t="str">
            <v xml:space="preserve">UN    </v>
          </cell>
          <cell r="D4026">
            <v>347.23</v>
          </cell>
        </row>
        <row r="4027">
          <cell r="A4027">
            <v>6321</v>
          </cell>
          <cell r="B4027" t="str">
            <v xml:space="preserve">TE DE FERRO GALVANIZADO, DE 5"                                                                                                                                                                                                                                                                                                                                                                                                                                                                            </v>
          </cell>
          <cell r="C4027" t="str">
            <v xml:space="preserve">UN    </v>
          </cell>
          <cell r="D4027">
            <v>495.99</v>
          </cell>
        </row>
        <row r="4028">
          <cell r="A4028">
            <v>6301</v>
          </cell>
          <cell r="B4028" t="str">
            <v xml:space="preserve">TE DE FERRO GALVANIZADO, DE 6"                                                                                                                                                                                                                                                                                                                                                                                                                                                                            </v>
          </cell>
          <cell r="C4028" t="str">
            <v xml:space="preserve">UN    </v>
          </cell>
          <cell r="D4028">
            <v>1162.55</v>
          </cell>
        </row>
        <row r="4029">
          <cell r="A4029">
            <v>7105</v>
          </cell>
          <cell r="B4029" t="str">
            <v xml:space="preserve">TE DE INSPECAO, PVC,  100 X 75 MM, SERIE NORMAL PARA ESGOTO PREDIAL                                                                                                                                                                                                                                                                                                                                                                                                                                       </v>
          </cell>
          <cell r="C4029" t="str">
            <v xml:space="preserve">UN    </v>
          </cell>
          <cell r="D4029">
            <v>42.9</v>
          </cell>
        </row>
        <row r="4030">
          <cell r="A4030">
            <v>20183</v>
          </cell>
          <cell r="B4030" t="str">
            <v xml:space="preserve">TE DE INSPECAO, PVC, SERIE R, 100 X 75 MM, PARA ESGOTO PREDIAL                                                                                                                                                                                                                                                                                                                                                                                                                                            </v>
          </cell>
          <cell r="C4030" t="str">
            <v xml:space="preserve">UN    </v>
          </cell>
          <cell r="D4030">
            <v>52.85</v>
          </cell>
        </row>
        <row r="4031">
          <cell r="A4031">
            <v>38448</v>
          </cell>
          <cell r="B4031" t="str">
            <v xml:space="preserve">TE DE INSPECAO, PVC, SERIE R, 150 X 100 MM, PARA ESGOTO PREDIAL                                                                                                                                                                                                                                                                                                                                                                                                                                           </v>
          </cell>
          <cell r="C4031" t="str">
            <v xml:space="preserve">UN    </v>
          </cell>
          <cell r="D4031">
            <v>239.85</v>
          </cell>
        </row>
        <row r="4032">
          <cell r="A4032">
            <v>20182</v>
          </cell>
          <cell r="B4032" t="str">
            <v xml:space="preserve">TE DE INSPECAO, PVC, SERIE R, 75 X 75 MM, PARA ESGOTO PREDIAL                                                                                                                                                                                                                                                                                                                                                                                                                                             </v>
          </cell>
          <cell r="C4032" t="str">
            <v xml:space="preserve">UN    </v>
          </cell>
          <cell r="D4032">
            <v>30.73</v>
          </cell>
        </row>
        <row r="4033">
          <cell r="A4033">
            <v>7119</v>
          </cell>
          <cell r="B4033" t="str">
            <v xml:space="preserve">TE DE REDUCAO COM ROSCA, PVC, 90 GRAUS, 1 X 3/4", PARA AGUA FRIA PREDIAL                                                                                                                                                                                                                                                                                                                                                                                                                                  </v>
          </cell>
          <cell r="C4033" t="str">
            <v xml:space="preserve">UN    </v>
          </cell>
          <cell r="D4033">
            <v>11.35</v>
          </cell>
        </row>
        <row r="4034">
          <cell r="A4034">
            <v>7126</v>
          </cell>
          <cell r="B4034" t="str">
            <v xml:space="preserve">TE DE REDUCAO COM ROSCA, PVC, 90 GRAUS, 1.1/2" X 3/4", AGUA FRIA PREDIAL                                                                                                                                                                                                                                                                                                                                                                                                                                  </v>
          </cell>
          <cell r="C4034" t="str">
            <v xml:space="preserve">UN    </v>
          </cell>
          <cell r="D4034">
            <v>23.16</v>
          </cell>
        </row>
        <row r="4035">
          <cell r="A4035">
            <v>7120</v>
          </cell>
          <cell r="B4035" t="str">
            <v xml:space="preserve">TE DE REDUCAO COM ROSCA, PVC, 90 GRAUS, 3/4 X 1/2", PARA AGUA FRIA PREDIAL                                                                                                                                                                                                                                                                                                                                                                                                                                </v>
          </cell>
          <cell r="C4035" t="str">
            <v xml:space="preserve">UN    </v>
          </cell>
          <cell r="D4035">
            <v>8.7100000000000009</v>
          </cell>
        </row>
        <row r="4036">
          <cell r="A4036">
            <v>6319</v>
          </cell>
          <cell r="B4036" t="str">
            <v xml:space="preserve">TE DE REDUCAO DE FERRO GALVANIZADO, COM ROSCA BSP, DE 1 1/2" X 1"                                                                                                                                                                                                                                                                                                                                                                                                                                         </v>
          </cell>
          <cell r="C4036" t="str">
            <v xml:space="preserve">UN    </v>
          </cell>
          <cell r="D4036">
            <v>54.93</v>
          </cell>
        </row>
        <row r="4037">
          <cell r="A4037">
            <v>6304</v>
          </cell>
          <cell r="B4037" t="str">
            <v xml:space="preserve">TE DE REDUCAO DE FERRO GALVANIZADO, COM ROSCA BSP, DE 1 1/2" X 3/4"                                                                                                                                                                                                                                                                                                                                                                                                                                       </v>
          </cell>
          <cell r="C4037" t="str">
            <v xml:space="preserve">UN    </v>
          </cell>
          <cell r="D4037">
            <v>54.93</v>
          </cell>
        </row>
        <row r="4038">
          <cell r="A4038">
            <v>21116</v>
          </cell>
          <cell r="B4038" t="str">
            <v xml:space="preserve">TE DE REDUCAO DE FERRO GALVANIZADO, COM ROSCA BSP, DE 1 1/4" X 3/4"                                                                                                                                                                                                                                                                                                                                                                                                                                       </v>
          </cell>
          <cell r="C4038" t="str">
            <v xml:space="preserve">UN    </v>
          </cell>
          <cell r="D4038">
            <v>41.59</v>
          </cell>
        </row>
        <row r="4039">
          <cell r="A4039">
            <v>6320</v>
          </cell>
          <cell r="B4039" t="str">
            <v xml:space="preserve">TE DE REDUCAO DE FERRO GALVANIZADO, COM ROSCA BSP, DE 1" X 1/2"                                                                                                                                                                                                                                                                                                                                                                                                                                           </v>
          </cell>
          <cell r="C4039" t="str">
            <v xml:space="preserve">UN    </v>
          </cell>
          <cell r="D4039">
            <v>28.29</v>
          </cell>
        </row>
        <row r="4040">
          <cell r="A4040">
            <v>6303</v>
          </cell>
          <cell r="B4040" t="str">
            <v xml:space="preserve">TE DE REDUCAO DE FERRO GALVANIZADO, COM ROSCA BSP, DE 1" X 3/4"                                                                                                                                                                                                                                                                                                                                                                                                                                           </v>
          </cell>
          <cell r="C4040" t="str">
            <v xml:space="preserve">UN    </v>
          </cell>
          <cell r="D4040">
            <v>28.29</v>
          </cell>
        </row>
        <row r="4041">
          <cell r="A4041">
            <v>6308</v>
          </cell>
          <cell r="B4041" t="str">
            <v xml:space="preserve">TE DE REDUCAO DE FERRO GALVANIZADO, COM ROSCA BSP, DE 2 1/2" X 1 1/2"                                                                                                                                                                                                                                                                                                                                                                                                                                     </v>
          </cell>
          <cell r="C4041" t="str">
            <v xml:space="preserve">UN    </v>
          </cell>
          <cell r="D4041">
            <v>151.99</v>
          </cell>
        </row>
        <row r="4042">
          <cell r="A4042">
            <v>6317</v>
          </cell>
          <cell r="B4042" t="str">
            <v xml:space="preserve">TE DE REDUCAO DE FERRO GALVANIZADO, COM ROSCA BSP, DE 2 1/2" X 1 1/4"                                                                                                                                                                                                                                                                                                                                                                                                                                     </v>
          </cell>
          <cell r="C4042" t="str">
            <v xml:space="preserve">UN    </v>
          </cell>
          <cell r="D4042">
            <v>151.99</v>
          </cell>
        </row>
        <row r="4043">
          <cell r="A4043">
            <v>6307</v>
          </cell>
          <cell r="B4043" t="str">
            <v xml:space="preserve">TE DE REDUCAO DE FERRO GALVANIZADO, COM ROSCA BSP, DE 2 1/2" X 1"                                                                                                                                                                                                                                                                                                                                                                                                                                         </v>
          </cell>
          <cell r="C4043" t="str">
            <v xml:space="preserve">UN    </v>
          </cell>
          <cell r="D4043">
            <v>151.99</v>
          </cell>
        </row>
        <row r="4044">
          <cell r="A4044">
            <v>6309</v>
          </cell>
          <cell r="B4044" t="str">
            <v xml:space="preserve">TE DE REDUCAO DE FERRO GALVANIZADO, COM ROSCA BSP, DE 2 1/2" X 2"                                                                                                                                                                                                                                                                                                                                                                                                                                         </v>
          </cell>
          <cell r="C4044" t="str">
            <v xml:space="preserve">UN    </v>
          </cell>
          <cell r="D4044">
            <v>156.4</v>
          </cell>
        </row>
        <row r="4045">
          <cell r="A4045">
            <v>6318</v>
          </cell>
          <cell r="B4045" t="str">
            <v xml:space="preserve">TE DE REDUCAO DE FERRO GALVANIZADO, COM ROSCA BSP, DE 2" X 1 1/2"                                                                                                                                                                                                                                                                                                                                                                                                                                         </v>
          </cell>
          <cell r="C4045" t="str">
            <v xml:space="preserve">UN    </v>
          </cell>
          <cell r="D4045">
            <v>81.98</v>
          </cell>
        </row>
        <row r="4046">
          <cell r="A4046">
            <v>6306</v>
          </cell>
          <cell r="B4046" t="str">
            <v xml:space="preserve">TE DE REDUCAO DE FERRO GALVANIZADO, COM ROSCA BSP, DE 2" X 1 1/4"                                                                                                                                                                                                                                                                                                                                                                                                                                         </v>
          </cell>
          <cell r="C4046" t="str">
            <v xml:space="preserve">UN    </v>
          </cell>
          <cell r="D4046">
            <v>81.98</v>
          </cell>
        </row>
        <row r="4047">
          <cell r="A4047">
            <v>6305</v>
          </cell>
          <cell r="B4047" t="str">
            <v xml:space="preserve">TE DE REDUCAO DE FERRO GALVANIZADO, COM ROSCA BSP, DE 2" X 1"                                                                                                                                                                                                                                                                                                                                                                                                                                             </v>
          </cell>
          <cell r="C4047" t="str">
            <v xml:space="preserve">UN    </v>
          </cell>
          <cell r="D4047">
            <v>81.98</v>
          </cell>
        </row>
        <row r="4048">
          <cell r="A4048">
            <v>6302</v>
          </cell>
          <cell r="B4048" t="str">
            <v xml:space="preserve">TE DE REDUCAO DE FERRO GALVANIZADO, COM ROSCA BSP, DE 3/4" X 1/2"                                                                                                                                                                                                                                                                                                                                                                                                                                         </v>
          </cell>
          <cell r="C4048" t="str">
            <v xml:space="preserve">UN    </v>
          </cell>
          <cell r="D4048">
            <v>17.39</v>
          </cell>
        </row>
        <row r="4049">
          <cell r="A4049">
            <v>6312</v>
          </cell>
          <cell r="B4049" t="str">
            <v xml:space="preserve">TE DE REDUCAO DE FERRO GALVANIZADO, COM ROSCA BSP, DE 3" X 1 1/2"                                                                                                                                                                                                                                                                                                                                                                                                                                         </v>
          </cell>
          <cell r="C4049" t="str">
            <v xml:space="preserve">UN    </v>
          </cell>
          <cell r="D4049">
            <v>218.62</v>
          </cell>
        </row>
        <row r="4050">
          <cell r="A4050">
            <v>6311</v>
          </cell>
          <cell r="B4050" t="str">
            <v xml:space="preserve">TE DE REDUCAO DE FERRO GALVANIZADO, COM ROSCA BSP, DE 3" X 1 1/4"                                                                                                                                                                                                                                                                                                                                                                                                                                         </v>
          </cell>
          <cell r="C4050" t="str">
            <v xml:space="preserve">UN    </v>
          </cell>
          <cell r="D4050">
            <v>218.62</v>
          </cell>
        </row>
        <row r="4051">
          <cell r="A4051">
            <v>6310</v>
          </cell>
          <cell r="B4051" t="str">
            <v xml:space="preserve">TE DE REDUCAO DE FERRO GALVANIZADO, COM ROSCA BSP, DE 3" X 1"                                                                                                                                                                                                                                                                                                                                                                                                                                             </v>
          </cell>
          <cell r="C4051" t="str">
            <v xml:space="preserve">UN    </v>
          </cell>
          <cell r="D4051">
            <v>218.62</v>
          </cell>
        </row>
        <row r="4052">
          <cell r="A4052">
            <v>6314</v>
          </cell>
          <cell r="B4052" t="str">
            <v xml:space="preserve">TE DE REDUCAO DE FERRO GALVANIZADO, COM ROSCA BSP, DE 3" X 2 1/2"                                                                                                                                                                                                                                                                                                                                                                                                                                         </v>
          </cell>
          <cell r="C4052" t="str">
            <v xml:space="preserve">UN    </v>
          </cell>
          <cell r="D4052">
            <v>218.62</v>
          </cell>
        </row>
        <row r="4053">
          <cell r="A4053">
            <v>6313</v>
          </cell>
          <cell r="B4053" t="str">
            <v xml:space="preserve">TE DE REDUCAO DE FERRO GALVANIZADO, COM ROSCA BSP, DE 3" X 2"                                                                                                                                                                                                                                                                                                                                                                                                                                             </v>
          </cell>
          <cell r="C4053" t="str">
            <v xml:space="preserve">UN    </v>
          </cell>
          <cell r="D4053">
            <v>218.62</v>
          </cell>
        </row>
        <row r="4054">
          <cell r="A4054">
            <v>6315</v>
          </cell>
          <cell r="B4054" t="str">
            <v xml:space="preserve">TE DE REDUCAO DE FERRO GALVANIZADO, COM ROSCA BSP, DE 4" X 2"                                                                                                                                                                                                                                                                                                                                                                                                                                             </v>
          </cell>
          <cell r="C4054" t="str">
            <v xml:space="preserve">UN    </v>
          </cell>
          <cell r="D4054">
            <v>413.94</v>
          </cell>
        </row>
        <row r="4055">
          <cell r="A4055">
            <v>6316</v>
          </cell>
          <cell r="B4055" t="str">
            <v xml:space="preserve">TE DE REDUCAO DE FERRO GALVANIZADO, COM ROSCA BSP, DE 4" X 3"                                                                                                                                                                                                                                                                                                                                                                                                                                             </v>
          </cell>
          <cell r="C4055" t="str">
            <v xml:space="preserve">UN    </v>
          </cell>
          <cell r="D4055">
            <v>413.94</v>
          </cell>
        </row>
        <row r="4056">
          <cell r="A4056">
            <v>39324</v>
          </cell>
          <cell r="B4056" t="str">
            <v xml:space="preserve">TE DE REDUCAO, CPVC, 22 X 15 MM, PARA AGUA QUENTE PREDIAL                                                                                                                                                                                                                                                                                                                                                                                                                                                 </v>
          </cell>
          <cell r="C4056" t="str">
            <v xml:space="preserve">UN    </v>
          </cell>
          <cell r="D4056">
            <v>4.95</v>
          </cell>
        </row>
        <row r="4057">
          <cell r="A4057">
            <v>39325</v>
          </cell>
          <cell r="B4057" t="str">
            <v xml:space="preserve">TE DE REDUCAO, CPVC, 28 X 22 MM, PARA AGUA QUENTE PREDIAL                                                                                                                                                                                                                                                                                                                                                                                                                                                 </v>
          </cell>
          <cell r="C4057" t="str">
            <v xml:space="preserve">UN    </v>
          </cell>
          <cell r="D4057">
            <v>7.46</v>
          </cell>
        </row>
        <row r="4058">
          <cell r="A4058">
            <v>39326</v>
          </cell>
          <cell r="B4058" t="str">
            <v xml:space="preserve">TE DE REDUCAO, CPVC, 35 X 28 MM, PARA AGUA QUENTE PREDIAL                                                                                                                                                                                                                                                                                                                                                                                                                                                 </v>
          </cell>
          <cell r="C4058" t="str">
            <v xml:space="preserve">UN    </v>
          </cell>
          <cell r="D4058">
            <v>26.77</v>
          </cell>
        </row>
        <row r="4059">
          <cell r="A4059">
            <v>39327</v>
          </cell>
          <cell r="B4059" t="str">
            <v xml:space="preserve">TE DE REDUCAO, CPVC, 42 X 35 MM, PARA AGUA QUENTE PREDIAL                                                                                                                                                                                                                                                                                                                                                                                                                                                 </v>
          </cell>
          <cell r="C4059" t="str">
            <v xml:space="preserve">UN    </v>
          </cell>
          <cell r="D4059">
            <v>40.39</v>
          </cell>
        </row>
        <row r="4060">
          <cell r="A4060">
            <v>11378</v>
          </cell>
          <cell r="B4060" t="str">
            <v xml:space="preserve">TE DE REDUCAO, PVC PBA, BBB, JE, DN 100 X 50 / DE 110 X 60 MM, PARA REDE AGUA (NBR 10351)                                                                                                                                                                                                                                                                                                                                                                                                                 </v>
          </cell>
          <cell r="C4060" t="str">
            <v xml:space="preserve">UN    </v>
          </cell>
          <cell r="D4060">
            <v>75.33</v>
          </cell>
        </row>
        <row r="4061">
          <cell r="A4061">
            <v>11379</v>
          </cell>
          <cell r="B4061" t="str">
            <v xml:space="preserve">TE DE REDUCAO, PVC PBA, BBB, JE, DN 100 X 75 / DE 110 X 85 MM, PARA REDE AGUA (NBR 10351)                                                                                                                                                                                                                                                                                                                                                                                                                 </v>
          </cell>
          <cell r="C4061" t="str">
            <v xml:space="preserve">UN    </v>
          </cell>
          <cell r="D4061">
            <v>63.65</v>
          </cell>
        </row>
        <row r="4062">
          <cell r="A4062">
            <v>11493</v>
          </cell>
          <cell r="B4062" t="str">
            <v xml:space="preserve">TE DE REDUCAO, PVC PBA, BBB, JE, DN 75 X 50 / DE 85 X 60 MM, PARA REDE AGUA (NBR 10351)                                                                                                                                                                                                                                                                                                                                                                                                                   </v>
          </cell>
          <cell r="C4062" t="str">
            <v xml:space="preserve">UN    </v>
          </cell>
          <cell r="D4062">
            <v>36.71</v>
          </cell>
        </row>
        <row r="4063">
          <cell r="A4063">
            <v>7106</v>
          </cell>
          <cell r="B4063" t="str">
            <v xml:space="preserve">TE DE REDUCAO, PVC, SOLDAVEL, 90 GRAUS, 110 MM X 60 MM, PARA AGUA FRIA PREDIAL                                                                                                                                                                                                                                                                                                                                                                                                                            </v>
          </cell>
          <cell r="C4063" t="str">
            <v xml:space="preserve">UN    </v>
          </cell>
          <cell r="D4063">
            <v>143.31</v>
          </cell>
        </row>
        <row r="4064">
          <cell r="A4064">
            <v>7104</v>
          </cell>
          <cell r="B4064" t="str">
            <v xml:space="preserve">TE DE REDUCAO, PVC, SOLDAVEL, 90 GRAUS, 25 MM X 20 MM, PARA AGUA FRIA PREDIAL                                                                                                                                                                                                                                                                                                                                                                                                                             </v>
          </cell>
          <cell r="C4064" t="str">
            <v xml:space="preserve">UN    </v>
          </cell>
          <cell r="D4064">
            <v>3.86</v>
          </cell>
        </row>
        <row r="4065">
          <cell r="A4065">
            <v>7136</v>
          </cell>
          <cell r="B4065" t="str">
            <v xml:space="preserve">TE DE REDUCAO, PVC, SOLDAVEL, 90 GRAUS, 32 MM X 25 MM, PARA AGUA FRIA PREDIAL                                                                                                                                                                                                                                                                                                                                                                                                                             </v>
          </cell>
          <cell r="C4065" t="str">
            <v xml:space="preserve">UN    </v>
          </cell>
          <cell r="D4065">
            <v>6.73</v>
          </cell>
        </row>
        <row r="4066">
          <cell r="A4066">
            <v>7128</v>
          </cell>
          <cell r="B4066" t="str">
            <v xml:space="preserve">TE DE REDUCAO, PVC, SOLDAVEL, 90 GRAUS, 40 MM X 32 MM, PARA AGUA FRIA PREDIAL                                                                                                                                                                                                                                                                                                                                                                                                                             </v>
          </cell>
          <cell r="C4066" t="str">
            <v xml:space="preserve">UN    </v>
          </cell>
          <cell r="D4066">
            <v>8.73</v>
          </cell>
        </row>
        <row r="4067">
          <cell r="A4067">
            <v>7108</v>
          </cell>
          <cell r="B4067" t="str">
            <v xml:space="preserve">TE DE REDUCAO, PVC, SOLDAVEL, 90 GRAUS, 50 MM X 20 MM, PARA AGUA FRIA PREDIAL                                                                                                                                                                                                                                                                                                                                                                                                                             </v>
          </cell>
          <cell r="C4067" t="str">
            <v xml:space="preserve">UN    </v>
          </cell>
          <cell r="D4067">
            <v>8.7100000000000009</v>
          </cell>
        </row>
        <row r="4068">
          <cell r="A4068">
            <v>7129</v>
          </cell>
          <cell r="B4068" t="str">
            <v xml:space="preserve">TE DE REDUCAO, PVC, SOLDAVEL, 90 GRAUS, 50 MM X 25 MM, PARA AGUA FRIA PREDIAL                                                                                                                                                                                                                                                                                                                                                                                                                             </v>
          </cell>
          <cell r="C4068" t="str">
            <v xml:space="preserve">UN    </v>
          </cell>
          <cell r="D4068">
            <v>10.24</v>
          </cell>
        </row>
        <row r="4069">
          <cell r="A4069">
            <v>7130</v>
          </cell>
          <cell r="B4069" t="str">
            <v xml:space="preserve">TE DE REDUCAO, PVC, SOLDAVEL, 90 GRAUS, 50 MM X 32 MM, PARA AGUA FRIA PREDIAL                                                                                                                                                                                                                                                                                                                                                                                                                             </v>
          </cell>
          <cell r="C4069" t="str">
            <v xml:space="preserve">UN    </v>
          </cell>
          <cell r="D4069">
            <v>14.89</v>
          </cell>
        </row>
        <row r="4070">
          <cell r="A4070">
            <v>7131</v>
          </cell>
          <cell r="B4070" t="str">
            <v xml:space="preserve">TE DE REDUCAO, PVC, SOLDAVEL, 90 GRAUS, 50 MM X 40 MM, PARA AGUA FRIA PREDIAL                                                                                                                                                                                                                                                                                                                                                                                                                             </v>
          </cell>
          <cell r="C4070" t="str">
            <v xml:space="preserve">UN    </v>
          </cell>
          <cell r="D4070">
            <v>18.2</v>
          </cell>
        </row>
        <row r="4071">
          <cell r="A4071">
            <v>7132</v>
          </cell>
          <cell r="B4071" t="str">
            <v xml:space="preserve">TE DE REDUCAO, PVC, SOLDAVEL, 90 GRAUS, 75 MM X 50 MM, PARA AGUA FRIA PREDIAL                                                                                                                                                                                                                                                                                                                                                                                                                             </v>
          </cell>
          <cell r="C4071" t="str">
            <v xml:space="preserve">UN    </v>
          </cell>
          <cell r="D4071">
            <v>42.87</v>
          </cell>
        </row>
        <row r="4072">
          <cell r="A4072">
            <v>7133</v>
          </cell>
          <cell r="B4072" t="str">
            <v xml:space="preserve">TE DE REDUCAO, PVC, SOLDAVEL, 90 GRAUS, 85 MM X 60 MM, PARA AGUA FRIA PREDIAL                                                                                                                                                                                                                                                                                                                                                                                                                             </v>
          </cell>
          <cell r="C4072" t="str">
            <v xml:space="preserve">UN    </v>
          </cell>
          <cell r="D4072">
            <v>99.06</v>
          </cell>
        </row>
        <row r="4073">
          <cell r="A4073">
            <v>37420</v>
          </cell>
          <cell r="B4073" t="str">
            <v xml:space="preserve">TE DE SERVICO INTEGRADO, EM POLIPROPILENO (PP), PARA TUBOS EM PEAD/PVC, 60 X 20 MM - LIGACAO PREDIAL DE AGUA                                                                                                                                                                                                                                                                                                                                                                                              </v>
          </cell>
          <cell r="C4073" t="str">
            <v xml:space="preserve">UN    </v>
          </cell>
          <cell r="D4073">
            <v>40.33</v>
          </cell>
        </row>
        <row r="4074">
          <cell r="A4074">
            <v>37421</v>
          </cell>
          <cell r="B4074" t="str">
            <v xml:space="preserve">TE DE SERVICO INTEGRADO, EM POLIPROPILENO (PP), PARA TUBOS EM PEAD/PVC, 60 X 32 MM - LIGACAO PREDIAL DE AGUA                                                                                                                                                                                                                                                                                                                                                                                              </v>
          </cell>
          <cell r="C4074" t="str">
            <v xml:space="preserve">UN    </v>
          </cell>
          <cell r="D4074">
            <v>55.12</v>
          </cell>
        </row>
        <row r="4075">
          <cell r="A4075">
            <v>37422</v>
          </cell>
          <cell r="B4075" t="str">
            <v xml:space="preserve">TE DE SERVICO INTEGRADO, EM POLIPROPILENO (PP), PARA TUBOS EM PEAD, 63 X 20 MM - LIGACAO PREDIAL DE AGUA                                                                                                                                                                                                                                                                                                                                                                                                  </v>
          </cell>
          <cell r="C4075" t="str">
            <v xml:space="preserve">UN    </v>
          </cell>
          <cell r="D4075">
            <v>51.59</v>
          </cell>
        </row>
        <row r="4076">
          <cell r="A4076">
            <v>37443</v>
          </cell>
          <cell r="B4076" t="str">
            <v xml:space="preserve">TE DE SERVICO, PEAD PE 100, DE 125 X 20 MM, PARA ELETROFUSAO                                                                                                                                                                                                                                                                                                                                                                                                                                              </v>
          </cell>
          <cell r="C4076" t="str">
            <v xml:space="preserve">UN    </v>
          </cell>
          <cell r="D4076">
            <v>191.41</v>
          </cell>
        </row>
        <row r="4077">
          <cell r="A4077">
            <v>37444</v>
          </cell>
          <cell r="B4077" t="str">
            <v xml:space="preserve">TE DE SERVICO, PEAD PE 100, DE 125 X 32 MM, PARA ELETROFUSAO                                                                                                                                                                                                                                                                                                                                                                                                                                              </v>
          </cell>
          <cell r="C4077" t="str">
            <v xml:space="preserve">UN    </v>
          </cell>
          <cell r="D4077">
            <v>194.65</v>
          </cell>
        </row>
        <row r="4078">
          <cell r="A4078">
            <v>37445</v>
          </cell>
          <cell r="B4078" t="str">
            <v xml:space="preserve">TE DE SERVICO, PEAD PE 100, DE 125 X 63 MM, PARA ELETROFUSAO                                                                                                                                                                                                                                                                                                                                                                                                                                              </v>
          </cell>
          <cell r="C4078" t="str">
            <v xml:space="preserve">UN    </v>
          </cell>
          <cell r="D4078">
            <v>295.04000000000002</v>
          </cell>
        </row>
        <row r="4079">
          <cell r="A4079">
            <v>37446</v>
          </cell>
          <cell r="B4079" t="str">
            <v xml:space="preserve">TE DE SERVICO, PEAD PE 100, DE 200 X 20 MM, PARA ELETROFUSAO                                                                                                                                                                                                                                                                                                                                                                                                                                              </v>
          </cell>
          <cell r="C4079" t="str">
            <v xml:space="preserve">UN    </v>
          </cell>
          <cell r="D4079">
            <v>321.64</v>
          </cell>
        </row>
        <row r="4080">
          <cell r="A4080">
            <v>37447</v>
          </cell>
          <cell r="B4080" t="str">
            <v xml:space="preserve">TE DE SERVICO, PEAD PE 100, DE 200 X 32 MM, PARA ELETROFUSAO                                                                                                                                                                                                                                                                                                                                                                                                                                              </v>
          </cell>
          <cell r="C4080" t="str">
            <v xml:space="preserve">UN    </v>
          </cell>
          <cell r="D4080">
            <v>326.68</v>
          </cell>
        </row>
        <row r="4081">
          <cell r="A4081">
            <v>37448</v>
          </cell>
          <cell r="B4081" t="str">
            <v xml:space="preserve">TE DE SERVICO, PEAD PE 100, DE 200 X 63 MM, PARA ELETROFUSAO                                                                                                                                                                                                                                                                                                                                                                                                                                              </v>
          </cell>
          <cell r="C4081" t="str">
            <v xml:space="preserve">UN    </v>
          </cell>
          <cell r="D4081">
            <v>448.09</v>
          </cell>
        </row>
        <row r="4082">
          <cell r="A4082">
            <v>37440</v>
          </cell>
          <cell r="B4082" t="str">
            <v xml:space="preserve">TE DE SERVICO, PEAD PE 100, DE 63 X 20 MM, PARA ELETROFUSAO                                                                                                                                                                                                                                                                                                                                                                                                                                               </v>
          </cell>
          <cell r="C4082" t="str">
            <v xml:space="preserve">UN    </v>
          </cell>
          <cell r="D4082">
            <v>151.91999999999999</v>
          </cell>
        </row>
        <row r="4083">
          <cell r="A4083">
            <v>37441</v>
          </cell>
          <cell r="B4083" t="str">
            <v xml:space="preserve">TE DE SERVICO, PEAD PE 100, DE 63 X 32 MM, PARA ELETROFUSAO                                                                                                                                                                                                                                                                                                                                                                                                                                               </v>
          </cell>
          <cell r="C4083" t="str">
            <v xml:space="preserve">UN    </v>
          </cell>
          <cell r="D4083">
            <v>151.91999999999999</v>
          </cell>
        </row>
        <row r="4084">
          <cell r="A4084">
            <v>37442</v>
          </cell>
          <cell r="B4084" t="str">
            <v xml:space="preserve">TE DE SERVICO, PEAD PE 100, DE 63 X 63 MM, PARA ELETROFUSAO                                                                                                                                                                                                                                                                                                                                                                                                                                               </v>
          </cell>
          <cell r="C4084" t="str">
            <v xml:space="preserve">UN    </v>
          </cell>
          <cell r="D4084">
            <v>182.98</v>
          </cell>
        </row>
        <row r="4085">
          <cell r="A4085">
            <v>38017</v>
          </cell>
          <cell r="B4085" t="str">
            <v xml:space="preserve">TE DE TRANSICAO, CPVC, SOLDAVEL, 15 MM X 1/2", PARA AGUA QUENTE                                                                                                                                                                                                                                                                                                                                                                                                                                           </v>
          </cell>
          <cell r="C4085" t="str">
            <v xml:space="preserve">UN    </v>
          </cell>
          <cell r="D4085">
            <v>10.119999999999999</v>
          </cell>
        </row>
        <row r="4086">
          <cell r="A4086">
            <v>38018</v>
          </cell>
          <cell r="B4086" t="str">
            <v xml:space="preserve">TE DE TRANSICAO, CPVC, SOLDAVEL, 22 MM X 1/2", PARA AGUA QUENTE                                                                                                                                                                                                                                                                                                                                                                                                                                           </v>
          </cell>
          <cell r="C4086" t="str">
            <v xml:space="preserve">UN    </v>
          </cell>
          <cell r="D4086">
            <v>11.38</v>
          </cell>
        </row>
        <row r="4087">
          <cell r="A4087">
            <v>39895</v>
          </cell>
          <cell r="B4087" t="str">
            <v xml:space="preserve">TE DUPLA CURVA BRONZE/LATAO (REF 764) SEM ANEL DE SOLDA, ROSCA F X BOLSA X ROSCA F, 1/2" X 15 X 1/2"                                                                                                                                                                                                                                                                                                                                                                                                      </v>
          </cell>
          <cell r="C4087" t="str">
            <v xml:space="preserve">UN    </v>
          </cell>
          <cell r="D4087">
            <v>47.79</v>
          </cell>
        </row>
        <row r="4088">
          <cell r="A4088">
            <v>39896</v>
          </cell>
          <cell r="B4088" t="str">
            <v xml:space="preserve">TE DUPLA CURVA BRONZE/LATAO (REF 764) SEM ANEL DE SOLDA, ROSCA F X BOLSA X ROSCA F, 3/4" X 22 X 3/4"                                                                                                                                                                                                                                                                                                                                                                                                      </v>
          </cell>
          <cell r="C4088" t="str">
            <v xml:space="preserve">UN    </v>
          </cell>
          <cell r="D4088">
            <v>70.05</v>
          </cell>
        </row>
        <row r="4089">
          <cell r="A4089">
            <v>38873</v>
          </cell>
          <cell r="B4089" t="str">
            <v xml:space="preserve">TE METALICO, PARA CONEXAO COM ANEL DESLIZANTE, DN 16 MM, EM TUBO PEX PARA INST. AGUA QUENTE/FRIA                                                                                                                                                                                                                                                                                                                                                                                                          </v>
          </cell>
          <cell r="C4089" t="str">
            <v xml:space="preserve">UN    </v>
          </cell>
          <cell r="D4089">
            <v>14.35</v>
          </cell>
        </row>
        <row r="4090">
          <cell r="A4090">
            <v>38874</v>
          </cell>
          <cell r="B4090" t="str">
            <v xml:space="preserve">TE METALICO, PARA CONEXAO COM ANEL DESLIZANTE, DN 20 MM, EM TUBO PEX PARA INST. AGUA QUENTE/FRIA                                                                                                                                                                                                                                                                                                                                                                                                          </v>
          </cell>
          <cell r="C4090" t="str">
            <v xml:space="preserve">UN    </v>
          </cell>
          <cell r="D4090">
            <v>18.170000000000002</v>
          </cell>
        </row>
        <row r="4091">
          <cell r="A4091">
            <v>38875</v>
          </cell>
          <cell r="B4091" t="str">
            <v xml:space="preserve">TE METALICO, PARA CONEXAO COM ANEL DESLIZANTE, DN 25 MM, EM TUBO PEX PARA INST. AGUA QUENTE/FRIA                                                                                                                                                                                                                                                                                                                                                                                                          </v>
          </cell>
          <cell r="C4091" t="str">
            <v xml:space="preserve">UN    </v>
          </cell>
          <cell r="D4091">
            <v>28.8</v>
          </cell>
        </row>
        <row r="4092">
          <cell r="A4092">
            <v>38876</v>
          </cell>
          <cell r="B4092" t="str">
            <v xml:space="preserve">TE METALICO, PARA CONEXAO COM ANEL DESLIZANTE, DN 32 MM, EM TUBO PEX PARA INST. AGUA QUENTE/FRIA                                                                                                                                                                                                                                                                                                                                                                                                          </v>
          </cell>
          <cell r="C4092" t="str">
            <v xml:space="preserve">UN    </v>
          </cell>
          <cell r="D4092">
            <v>38.700000000000003</v>
          </cell>
        </row>
        <row r="4093">
          <cell r="A4093">
            <v>39000</v>
          </cell>
          <cell r="B4093" t="str">
            <v xml:space="preserve">TE MISTURADOR COM INSERTO METALICO, FEMEA, PPR, DN 25 MM X 3/4", PARA AGUA QUENTE E FRIA PREDIAL                                                                                                                                                                                                                                                                                                                                                                                                          </v>
          </cell>
          <cell r="C4093" t="str">
            <v xml:space="preserve">UN    </v>
          </cell>
          <cell r="D4093">
            <v>35.89</v>
          </cell>
        </row>
        <row r="4094">
          <cell r="A4094">
            <v>38674</v>
          </cell>
          <cell r="B4094" t="str">
            <v xml:space="preserve">TE MISTURADOR DE TRANSICAO, CPVC, COM ROSCA, 22 MM X 3/4", PARA AGUA QUENTE                                                                                                                                                                                                                                                                                                                                                                                                                               </v>
          </cell>
          <cell r="C4094" t="str">
            <v xml:space="preserve">UN    </v>
          </cell>
          <cell r="D4094">
            <v>34.06</v>
          </cell>
        </row>
        <row r="4095">
          <cell r="A4095">
            <v>38019</v>
          </cell>
          <cell r="B4095" t="str">
            <v xml:space="preserve">TE MISTURADOR, CPVC, SOLDAVEL, 15 MM, PARA AGUA QUENTE                                                                                                                                                                                                                                                                                                                                                                                                                                                    </v>
          </cell>
          <cell r="C4095" t="str">
            <v xml:space="preserve">UN    </v>
          </cell>
          <cell r="D4095">
            <v>7.2</v>
          </cell>
        </row>
        <row r="4096">
          <cell r="A4096">
            <v>38020</v>
          </cell>
          <cell r="B4096" t="str">
            <v xml:space="preserve">TE MISTURADOR, CPVC, SOLDAVEL, 22 MM, PARA AGUA QUENTE                                                                                                                                                                                                                                                                                                                                                                                                                                                    </v>
          </cell>
          <cell r="C4096" t="str">
            <v xml:space="preserve">UN    </v>
          </cell>
          <cell r="D4096">
            <v>8.8699999999999992</v>
          </cell>
        </row>
        <row r="4097">
          <cell r="A4097">
            <v>38454</v>
          </cell>
          <cell r="B4097" t="str">
            <v xml:space="preserve">TE MISTURADOR, PPR, F/M/M, DN 20 X 20 MM, PARA AGUA QUENTE PREDIAL                                                                                                                                                                                                                                                                                                                                                                                                                                        </v>
          </cell>
          <cell r="C4097" t="str">
            <v xml:space="preserve">UN    </v>
          </cell>
          <cell r="D4097">
            <v>13.45</v>
          </cell>
        </row>
        <row r="4098">
          <cell r="A4098">
            <v>38455</v>
          </cell>
          <cell r="B4098" t="str">
            <v xml:space="preserve">TE MISTURADOR, PPR, F/M/M, DN 25 X 25 MM, PARA AGUA QUENTE PREDIAL                                                                                                                                                                                                                                                                                                                                                                                                                                        </v>
          </cell>
          <cell r="C4098" t="str">
            <v xml:space="preserve">UN    </v>
          </cell>
          <cell r="D4098">
            <v>18.010000000000002</v>
          </cell>
        </row>
        <row r="4099">
          <cell r="A4099">
            <v>38462</v>
          </cell>
          <cell r="B4099" t="str">
            <v xml:space="preserve">TE NORMAL, PPR, F/F/F, SOLDAVEL, 90 GRAUS, DN 110 X 110 X 110 MM, PARA AGUA QUENTE PREDIAL                                                                                                                                                                                                                                                                                                                                                                                                                </v>
          </cell>
          <cell r="C4099" t="str">
            <v xml:space="preserve">UN    </v>
          </cell>
          <cell r="D4099">
            <v>290.43</v>
          </cell>
        </row>
        <row r="4100">
          <cell r="A4100">
            <v>36362</v>
          </cell>
          <cell r="B4100" t="str">
            <v xml:space="preserve">TE NORMAL, PPR, F/F/F, SOLDAVEL, 90 GRAUS, DN 20 X 20 X 20 MM, PARA AGUA QUENTE PREDIAL                                                                                                                                                                                                                                                                                                                                                                                                                   </v>
          </cell>
          <cell r="C4100" t="str">
            <v xml:space="preserve">UN    </v>
          </cell>
          <cell r="D4100">
            <v>4.01</v>
          </cell>
        </row>
        <row r="4101">
          <cell r="A4101">
            <v>36298</v>
          </cell>
          <cell r="B4101" t="str">
            <v xml:space="preserve">TE NORMAL, PPR, F/F/F, SOLDAVEL, 90 GRAUS, DN 25 X 25 X 25 MM, PARA AGUA QUENTE PREDIAL                                                                                                                                                                                                                                                                                                                                                                                                                   </v>
          </cell>
          <cell r="C4101" t="str">
            <v xml:space="preserve">UN    </v>
          </cell>
          <cell r="D4101">
            <v>3.45</v>
          </cell>
        </row>
        <row r="4102">
          <cell r="A4102">
            <v>38456</v>
          </cell>
          <cell r="B4102" t="str">
            <v xml:space="preserve">TE NORMAL, PPR, F/F/F, SOLDAVEL, 90 GRAUS, DN 32 X 32 X 32 MM, PARA AGUA QUENTE PREDIAL                                                                                                                                                                                                                                                                                                                                                                                                                   </v>
          </cell>
          <cell r="C4102" t="str">
            <v xml:space="preserve">UN    </v>
          </cell>
          <cell r="D4102">
            <v>8.59</v>
          </cell>
        </row>
        <row r="4103">
          <cell r="A4103">
            <v>38457</v>
          </cell>
          <cell r="B4103" t="str">
            <v xml:space="preserve">TE NORMAL, PPR, F/F/F, SOLDAVEL, 90 GRAUS, DN 40 X 40 X 40 MM, PARA AGUA QUENTE PREDIAL                                                                                                                                                                                                                                                                                                                                                                                                                   </v>
          </cell>
          <cell r="C4103" t="str">
            <v xml:space="preserve">UN    </v>
          </cell>
          <cell r="D4103">
            <v>15.65</v>
          </cell>
        </row>
        <row r="4104">
          <cell r="A4104">
            <v>38458</v>
          </cell>
          <cell r="B4104" t="str">
            <v xml:space="preserve">TE NORMAL, PPR, F/F/F, SOLDAVEL, 90 GRAUS, DN 50 X 50 X 50 MM, PARA AGUA QUENTE PREDIAL                                                                                                                                                                                                                                                                                                                                                                                                                   </v>
          </cell>
          <cell r="C4104" t="str">
            <v xml:space="preserve">UN    </v>
          </cell>
          <cell r="D4104">
            <v>30.15</v>
          </cell>
        </row>
        <row r="4105">
          <cell r="A4105">
            <v>38459</v>
          </cell>
          <cell r="B4105" t="str">
            <v xml:space="preserve">TE NORMAL, PPR, F/F/F, SOLDAVEL, 90 GRAUS, DN 63 X 63 X 63 MM, PARA AGUA QUENTE PREDIAL                                                                                                                                                                                                                                                                                                                                                                                                                   </v>
          </cell>
          <cell r="C4105" t="str">
            <v xml:space="preserve">UN    </v>
          </cell>
          <cell r="D4105">
            <v>47.39</v>
          </cell>
        </row>
        <row r="4106">
          <cell r="A4106">
            <v>38460</v>
          </cell>
          <cell r="B4106" t="str">
            <v xml:space="preserve">TE NORMAL, PPR, F/F/F, SOLDAVEL, 90 GRAUS, DN 75 X 75 X 75 MM, PARA AGUA QUENTE PREDIAL                                                                                                                                                                                                                                                                                                                                                                                                                   </v>
          </cell>
          <cell r="C4106" t="str">
            <v xml:space="preserve">UN    </v>
          </cell>
          <cell r="D4106">
            <v>101.67</v>
          </cell>
        </row>
        <row r="4107">
          <cell r="A4107">
            <v>38461</v>
          </cell>
          <cell r="B4107" t="str">
            <v xml:space="preserve">TE NORMAL, PPR, F/F/F, SOLDAVEL, 90 GRAUS, DN 90 X 90 X 90 MM, PARA AGUA QUENTE PREDIAL                                                                                                                                                                                                                                                                                                                                                                                                                   </v>
          </cell>
          <cell r="C4107" t="str">
            <v xml:space="preserve">UN    </v>
          </cell>
          <cell r="D4107">
            <v>136.43</v>
          </cell>
        </row>
        <row r="4108">
          <cell r="A4108">
            <v>7094</v>
          </cell>
          <cell r="B4108" t="str">
            <v xml:space="preserve">TE PVC ROSCAVEL 90 GRAUS, 1", PARA  AGUA FRIA PREDIAL                                                                                                                                                                                                                                                                                                                                                                                                                                                     </v>
          </cell>
          <cell r="C4108" t="str">
            <v xml:space="preserve">UN    </v>
          </cell>
          <cell r="D4108">
            <v>12.61</v>
          </cell>
        </row>
        <row r="4109">
          <cell r="A4109">
            <v>7116</v>
          </cell>
          <cell r="B4109" t="str">
            <v xml:space="preserve">TE PVC SOLDAVEL, BBB, 90 GRAUS, DN 40 MM, PARA ESGOTO SECUNDARIO PREDIAL                                                                                                                                                                                                                                                                                                                                                                                                                                  </v>
          </cell>
          <cell r="C4109" t="str">
            <v xml:space="preserve">UN    </v>
          </cell>
          <cell r="D4109">
            <v>3.84</v>
          </cell>
        </row>
        <row r="4110">
          <cell r="A4110">
            <v>7118</v>
          </cell>
          <cell r="B4110" t="str">
            <v xml:space="preserve">TE PVC, ROSCAVEL, 90 GRAUS, 1 1/2", AGUA FRIA PREDIAL                                                                                                                                                                                                                                                                                                                                                                                                                                                     </v>
          </cell>
          <cell r="C4110" t="str">
            <v xml:space="preserve">UN    </v>
          </cell>
          <cell r="D4110">
            <v>25.93</v>
          </cell>
        </row>
        <row r="4111">
          <cell r="A4111">
            <v>7098</v>
          </cell>
          <cell r="B4111" t="str">
            <v xml:space="preserve">TE PVC, ROSCAVEL, 90 GRAUS, 1/2",  AGUA FRIA PREDIAL                                                                                                                                                                                                                                                                                                                                                                                                                                                      </v>
          </cell>
          <cell r="C4111" t="str">
            <v xml:space="preserve">UN    </v>
          </cell>
          <cell r="D4111">
            <v>3.85</v>
          </cell>
        </row>
        <row r="4112">
          <cell r="A4112">
            <v>7110</v>
          </cell>
          <cell r="B4112" t="str">
            <v xml:space="preserve">TE PVC, ROSCAVEL, 90 GRAUS, 2",  AGUA FRIA PREDIAL                                                                                                                                                                                                                                                                                                                                                                                                                                                        </v>
          </cell>
          <cell r="C4112" t="str">
            <v xml:space="preserve">UN    </v>
          </cell>
          <cell r="D4112">
            <v>49.3</v>
          </cell>
        </row>
        <row r="4113">
          <cell r="A4113">
            <v>7123</v>
          </cell>
          <cell r="B4113" t="str">
            <v xml:space="preserve">TE PVC, ROSCAVEL, 90 GRAUS, 3/4", AGUA FRIA PREDIAL                                                                                                                                                                                                                                                                                                                                                                                                                                                       </v>
          </cell>
          <cell r="C4113" t="str">
            <v xml:space="preserve">UN    </v>
          </cell>
          <cell r="D4113">
            <v>4.66</v>
          </cell>
        </row>
        <row r="4114">
          <cell r="A4114">
            <v>7121</v>
          </cell>
          <cell r="B4114" t="str">
            <v xml:space="preserve">TE PVC, SOLDAVEL, COM BUCHA DE LATAO NA BOLSA CENTRAL, 90 GRAUS, 20 MM X 1/2", PARA AGUA FRIA PREDIAL                                                                                                                                                                                                                                                                                                                                                                                                     </v>
          </cell>
          <cell r="C4114" t="str">
            <v xml:space="preserve">UN    </v>
          </cell>
          <cell r="D4114">
            <v>9.2200000000000006</v>
          </cell>
        </row>
        <row r="4115">
          <cell r="A4115">
            <v>7137</v>
          </cell>
          <cell r="B4115" t="str">
            <v xml:space="preserve">TE PVC, SOLDAVEL, COM BUCHA DE LATAO NA BOLSA CENTRAL, 90 GRAUS, 25 MM X 1/2", PARA AGUA FRIA PREDIAL                                                                                                                                                                                                                                                                                                                                                                                                     </v>
          </cell>
          <cell r="C4115" t="str">
            <v xml:space="preserve">UN    </v>
          </cell>
          <cell r="D4115">
            <v>10.07</v>
          </cell>
        </row>
        <row r="4116">
          <cell r="A4116">
            <v>7122</v>
          </cell>
          <cell r="B4116" t="str">
            <v xml:space="preserve">TE PVC, SOLDAVEL, COM BUCHA DE LATAO NA BOLSA CENTRAL, 90 GRAUS, 25 MM X 3/4", PARA AGUA FRIA PREDIAL                                                                                                                                                                                                                                                                                                                                                                                                     </v>
          </cell>
          <cell r="C4116" t="str">
            <v xml:space="preserve">UN    </v>
          </cell>
          <cell r="D4116">
            <v>11.08</v>
          </cell>
        </row>
        <row r="4117">
          <cell r="A4117">
            <v>7114</v>
          </cell>
          <cell r="B4117" t="str">
            <v xml:space="preserve">TE PVC, SOLDAVEL, COM BUCHA DE LATAO NA BOLSA CENTRAL, 90 GRAUS, 32 MM X 3/4", PARA AGUA FRIA PREDIAL                                                                                                                                                                                                                                                                                                                                                                                                     </v>
          </cell>
          <cell r="C4117" t="str">
            <v xml:space="preserve">UN    </v>
          </cell>
          <cell r="D4117">
            <v>12.89</v>
          </cell>
        </row>
        <row r="4118">
          <cell r="A4118">
            <v>7109</v>
          </cell>
          <cell r="B4118" t="str">
            <v xml:space="preserve">TE PVC, SOLDAVEL, COM ROSCA NA BOLSA CENTRAL, 90 GRAUS, 20 MM X 1/2", PARA AGUA FRIA PREDIAL                                                                                                                                                                                                                                                                                                                                                                                                              </v>
          </cell>
          <cell r="C4118" t="str">
            <v xml:space="preserve">UN    </v>
          </cell>
          <cell r="D4118">
            <v>2.5499999999999998</v>
          </cell>
        </row>
        <row r="4119">
          <cell r="A4119">
            <v>7135</v>
          </cell>
          <cell r="B4119" t="str">
            <v xml:space="preserve">TE PVC, SOLDAVEL, COM ROSCA NA BOLSA CENTRAL, 90 GRAUS, 25 MM X 1/2", PARA AGUA FRIA PREDIAL                                                                                                                                                                                                                                                                                                                                                                                                              </v>
          </cell>
          <cell r="C4119" t="str">
            <v xml:space="preserve">UN    </v>
          </cell>
          <cell r="D4119">
            <v>5.23</v>
          </cell>
        </row>
        <row r="4120">
          <cell r="A4120">
            <v>37947</v>
          </cell>
          <cell r="B4120" t="str">
            <v xml:space="preserve">TE PVC, SOLDAVEL, COM ROSCA NA BOLSA CENTRAL, 90 GRAUS, 25 MM X 3/4", PARA AGUA FRIA PREDIAL                                                                                                                                                                                                                                                                                                                                                                                                              </v>
          </cell>
          <cell r="C4120" t="str">
            <v xml:space="preserve">UN    </v>
          </cell>
          <cell r="D4120">
            <v>4.25</v>
          </cell>
        </row>
        <row r="4121">
          <cell r="A4121">
            <v>7103</v>
          </cell>
          <cell r="B4121" t="str">
            <v xml:space="preserve">TE PVC, SOLDAVEL, COM ROSCA NA BOLSA CENTRAL, 90 GRAUS, 32 MM X 3/4", PARA AGUA FRIA PREDIAL                                                                                                                                                                                                                                                                                                                                                                                                              </v>
          </cell>
          <cell r="C4121" t="str">
            <v xml:space="preserve">UN    </v>
          </cell>
          <cell r="D4121">
            <v>13.86</v>
          </cell>
        </row>
        <row r="4122">
          <cell r="A4122">
            <v>40419</v>
          </cell>
          <cell r="B4122" t="str">
            <v xml:space="preserve">TE RANHURADO EM FERRO FUNDIDO, DN 50 (2")                                                                                                                                                                                                                                                                                                                                                                                                                                                                 </v>
          </cell>
          <cell r="C4122" t="str">
            <v xml:space="preserve">UN    </v>
          </cell>
          <cell r="D4122">
            <v>36.93</v>
          </cell>
        </row>
        <row r="4123">
          <cell r="A4123">
            <v>40420</v>
          </cell>
          <cell r="B4123" t="str">
            <v xml:space="preserve">TE RANHURADO EM FERRO FUNDIDO, DN 65 (2 1/2")                                                                                                                                                                                                                                                                                                                                                                                                                                                             </v>
          </cell>
          <cell r="C4123" t="str">
            <v xml:space="preserve">UN    </v>
          </cell>
          <cell r="D4123">
            <v>53.88</v>
          </cell>
        </row>
        <row r="4124">
          <cell r="A4124">
            <v>40421</v>
          </cell>
          <cell r="B4124" t="str">
            <v xml:space="preserve">TE RANHURADO EM FERRO FUNDIDO, DN 80 (3")                                                                                                                                                                                                                                                                                                                                                                                                                                                                 </v>
          </cell>
          <cell r="C4124" t="str">
            <v xml:space="preserve">UN    </v>
          </cell>
          <cell r="D4124">
            <v>57.36</v>
          </cell>
        </row>
        <row r="4125">
          <cell r="A4125">
            <v>38905</v>
          </cell>
          <cell r="B4125" t="str">
            <v xml:space="preserve">TE ROSCA FEMEA, METALICO, PARA CONEXAO COM ANEL DESLIZANTE, DN 16 MM X 1/2", EM TUBO PEX PARA INST. AGUA QUENTE/FRIA                                                                                                                                                                                                                                                                                                                                                                                      </v>
          </cell>
          <cell r="C4125" t="str">
            <v xml:space="preserve">UN    </v>
          </cell>
          <cell r="D4125">
            <v>18.57</v>
          </cell>
        </row>
        <row r="4126">
          <cell r="A4126">
            <v>38907</v>
          </cell>
          <cell r="B4126" t="str">
            <v xml:space="preserve">TE ROSCA FEMEA, METALICO, PARA CONEXAO COM ANEL DESLIZANTE, DN 20 MM X 1/2", EM TUBO PEX PARA INST. AGUA QUENTE/FRIA                                                                                                                                                                                                                                                                                                                                                                                      </v>
          </cell>
          <cell r="C4126" t="str">
            <v xml:space="preserve">UN    </v>
          </cell>
          <cell r="D4126">
            <v>17.899999999999999</v>
          </cell>
        </row>
        <row r="4127">
          <cell r="A4127">
            <v>38910</v>
          </cell>
          <cell r="B4127" t="str">
            <v xml:space="preserve">TE ROSCA FEMEA, METALICO, PARA CONEXAO COM ANEL DESLIZANTE, DN 25 MM X 3/4", EM TUBO PEX PARA INST. AGUA QUENTE/FRIA                                                                                                                                                                                                                                                                                                                                                                                      </v>
          </cell>
          <cell r="C4127" t="str">
            <v xml:space="preserve">UN    </v>
          </cell>
          <cell r="D4127">
            <v>20.94</v>
          </cell>
        </row>
        <row r="4128">
          <cell r="A4128">
            <v>11655</v>
          </cell>
          <cell r="B4128" t="str">
            <v xml:space="preserve">TE SANITARIO DE REDUCAO, PVC, DN 100 X 50 MM, SERIE NORMAL, PARA ESGOTO PREDIAL                                                                                                                                                                                                                                                                                                                                                                                                                           </v>
          </cell>
          <cell r="C4128" t="str">
            <v xml:space="preserve">UN    </v>
          </cell>
          <cell r="D4128">
            <v>17.78</v>
          </cell>
        </row>
        <row r="4129">
          <cell r="A4129">
            <v>11656</v>
          </cell>
          <cell r="B4129" t="str">
            <v xml:space="preserve">TE SANITARIO DE REDUCAO, PVC, DN 100 X 75 MM, SERIE NORMAL PARA ESGOTO PREDIAL                                                                                                                                                                                                                                                                                                                                                                                                                            </v>
          </cell>
          <cell r="C4129" t="str">
            <v xml:space="preserve">UN    </v>
          </cell>
          <cell r="D4129">
            <v>20.41</v>
          </cell>
        </row>
        <row r="4130">
          <cell r="A4130">
            <v>7091</v>
          </cell>
          <cell r="B4130" t="str">
            <v xml:space="preserve">TE SANITARIO, PVC, DN 100 X 100 MM, SERIE NORMAL, PARA ESGOTO PREDIAL                                                                                                                                                                                                                                                                                                                                                                                                                                     </v>
          </cell>
          <cell r="C4130" t="str">
            <v xml:space="preserve">UN    </v>
          </cell>
          <cell r="D4130">
            <v>16.72</v>
          </cell>
        </row>
        <row r="4131">
          <cell r="A4131">
            <v>37948</v>
          </cell>
          <cell r="B4131" t="str">
            <v xml:space="preserve">TE SANITARIO, PVC, DN 40 X 40 MM, SERIE NORMAL, PARA ESGOTO PREDIAL                                                                                                                                                                                                                                                                                                                                                                                                                                       </v>
          </cell>
          <cell r="C4131" t="str">
            <v xml:space="preserve">UN    </v>
          </cell>
          <cell r="D4131">
            <v>3.87</v>
          </cell>
        </row>
        <row r="4132">
          <cell r="A4132">
            <v>7097</v>
          </cell>
          <cell r="B4132" t="str">
            <v xml:space="preserve">TE SANITARIO, PVC, DN 50 X 50 MM, SERIE NORMAL, PARA ESGOTO PREDIAL                                                                                                                                                                                                                                                                                                                                                                                                                                       </v>
          </cell>
          <cell r="C4132" t="str">
            <v xml:space="preserve">UN    </v>
          </cell>
          <cell r="D4132">
            <v>7.85</v>
          </cell>
        </row>
        <row r="4133">
          <cell r="A4133">
            <v>11658</v>
          </cell>
          <cell r="B4133" t="str">
            <v xml:space="preserve">TE SANITARIO, PVC, DN 75 X 75 MM, SERIE NORMAL PARA ESGOTO PREDIAL                                                                                                                                                                                                                                                                                                                                                                                                                                        </v>
          </cell>
          <cell r="C4133" t="str">
            <v xml:space="preserve">UN    </v>
          </cell>
          <cell r="D4133">
            <v>17.36</v>
          </cell>
        </row>
        <row r="4134">
          <cell r="A4134">
            <v>7146</v>
          </cell>
          <cell r="B4134" t="str">
            <v xml:space="preserve">TE SOLDAVEL, PVC, 90 GRAUS, 110 MM, PARA AGUA FRIA PREDIAL (NBR 5648)                                                                                                                                                                                                                                                                                                                                                                                                                                     </v>
          </cell>
          <cell r="C4134" t="str">
            <v xml:space="preserve">UN    </v>
          </cell>
          <cell r="D4134">
            <v>168.76</v>
          </cell>
        </row>
        <row r="4135">
          <cell r="A4135">
            <v>7138</v>
          </cell>
          <cell r="B4135" t="str">
            <v xml:space="preserve">TE SOLDAVEL, PVC, 90 GRAUS, 20 MM, PARA AGUA FRIA PREDIAL (NBR 5648)                                                                                                                                                                                                                                                                                                                                                                                                                                      </v>
          </cell>
          <cell r="C4135" t="str">
            <v xml:space="preserve">UN    </v>
          </cell>
          <cell r="D4135">
            <v>1.07</v>
          </cell>
        </row>
        <row r="4136">
          <cell r="A4136">
            <v>7139</v>
          </cell>
          <cell r="B4136" t="str">
            <v xml:space="preserve">TE SOLDAVEL, PVC, 90 GRAUS, 25 MM, PARA AGUA FRIA PREDIAL (NBR 5648)                                                                                                                                                                                                                                                                                                                                                                                                                                      </v>
          </cell>
          <cell r="C4136" t="str">
            <v xml:space="preserve">UN    </v>
          </cell>
          <cell r="D4136">
            <v>1.21</v>
          </cell>
        </row>
        <row r="4137">
          <cell r="A4137">
            <v>7140</v>
          </cell>
          <cell r="B4137" t="str">
            <v xml:space="preserve">TE SOLDAVEL, PVC, 90 GRAUS, 32 MM, PARA AGUA FRIA PREDIAL (NBR 5648)                                                                                                                                                                                                                                                                                                                                                                                                                                      </v>
          </cell>
          <cell r="C4137" t="str">
            <v xml:space="preserve">UN    </v>
          </cell>
          <cell r="D4137">
            <v>3.8</v>
          </cell>
        </row>
        <row r="4138">
          <cell r="A4138">
            <v>7141</v>
          </cell>
          <cell r="B4138" t="str">
            <v xml:space="preserve">TE SOLDAVEL, PVC, 90 GRAUS, 40 MM, PARA AGUA FRIA PREDIAL (NBR 5648)                                                                                                                                                                                                                                                                                                                                                                                                                                      </v>
          </cell>
          <cell r="C4138" t="str">
            <v xml:space="preserve">UN    </v>
          </cell>
          <cell r="D4138">
            <v>9.2799999999999994</v>
          </cell>
        </row>
        <row r="4139">
          <cell r="A4139">
            <v>7143</v>
          </cell>
          <cell r="B4139" t="str">
            <v xml:space="preserve">TE SOLDAVEL, PVC, 90 GRAUS, 60 MM, PARA AGUA FRIA PREDIAL (NBR 5648)                                                                                                                                                                                                                                                                                                                                                                                                                                      </v>
          </cell>
          <cell r="C4139" t="str">
            <v xml:space="preserve">UN    </v>
          </cell>
          <cell r="D4139">
            <v>31.16</v>
          </cell>
        </row>
        <row r="4140">
          <cell r="A4140">
            <v>7144</v>
          </cell>
          <cell r="B4140" t="str">
            <v xml:space="preserve">TE SOLDAVEL, PVC, 90 GRAUS, 75 MM, PARA AGUA FRIA PREDIAL (NBR 5648)                                                                                                                                                                                                                                                                                                                                                                                                                                      </v>
          </cell>
          <cell r="C4140" t="str">
            <v xml:space="preserve">UN    </v>
          </cell>
          <cell r="D4140">
            <v>57.8</v>
          </cell>
        </row>
        <row r="4141">
          <cell r="A4141">
            <v>7145</v>
          </cell>
          <cell r="B4141" t="str">
            <v xml:space="preserve">TE SOLDAVEL, PVC, 90 GRAUS, 85 MM, PARA AGUA FRIA PREDIAL (NBR 5648)                                                                                                                                                                                                                                                                                                                                                                                                                                      </v>
          </cell>
          <cell r="C4141" t="str">
            <v xml:space="preserve">UN    </v>
          </cell>
          <cell r="D4141">
            <v>78.59</v>
          </cell>
        </row>
        <row r="4142">
          <cell r="A4142">
            <v>7142</v>
          </cell>
          <cell r="B4142" t="str">
            <v xml:space="preserve">TE SOLDAVEL, PVC, 90 GRAUS,50 MM, PARA AGUA FRIA PREDIAL (NBR 5648)                                                                                                                                                                                                                                                                                                                                                                                                                                       </v>
          </cell>
          <cell r="C4142" t="str">
            <v xml:space="preserve">UN    </v>
          </cell>
          <cell r="D4142">
            <v>9.7100000000000009</v>
          </cell>
        </row>
        <row r="4143">
          <cell r="A4143">
            <v>3593</v>
          </cell>
          <cell r="B4143" t="str">
            <v xml:space="preserve">TE 45 GRAUS DE FERRO GALVANIZADO, COM ROSCA BSP, DE 1 1/2"                                                                                                                                                                                                                                                                                                                                                                                                                                                </v>
          </cell>
          <cell r="C4143" t="str">
            <v xml:space="preserve">UN    </v>
          </cell>
          <cell r="D4143">
            <v>101.47</v>
          </cell>
        </row>
        <row r="4144">
          <cell r="A4144">
            <v>3588</v>
          </cell>
          <cell r="B4144" t="str">
            <v xml:space="preserve">TE 45 GRAUS DE FERRO GALVANIZADO, COM ROSCA BSP, DE 1 1/4"                                                                                                                                                                                                                                                                                                                                                                                                                                                </v>
          </cell>
          <cell r="C4144" t="str">
            <v xml:space="preserve">UN    </v>
          </cell>
          <cell r="D4144">
            <v>78.209999999999994</v>
          </cell>
        </row>
        <row r="4145">
          <cell r="A4145">
            <v>3585</v>
          </cell>
          <cell r="B4145" t="str">
            <v xml:space="preserve">TE 45 GRAUS DE FERRO GALVANIZADO, COM ROSCA BSP, DE 1/2"                                                                                                                                                                                                                                                                                                                                                                                                                                                  </v>
          </cell>
          <cell r="C4145" t="str">
            <v xml:space="preserve">UN    </v>
          </cell>
          <cell r="D4145">
            <v>24.16</v>
          </cell>
        </row>
        <row r="4146">
          <cell r="A4146">
            <v>3587</v>
          </cell>
          <cell r="B4146" t="str">
            <v xml:space="preserve">TE 45 GRAUS DE FERRO GALVANIZADO, COM ROSCA BSP, DE 1"                                                                                                                                                                                                                                                                                                                                                                                                                                                    </v>
          </cell>
          <cell r="C4146" t="str">
            <v xml:space="preserve">UN    </v>
          </cell>
          <cell r="D4146">
            <v>48.53</v>
          </cell>
        </row>
        <row r="4147">
          <cell r="A4147">
            <v>3590</v>
          </cell>
          <cell r="B4147" t="str">
            <v xml:space="preserve">TE 45 GRAUS DE FERRO GALVANIZADO, COM ROSCA BSP, DE 2 1/2"                                                                                                                                                                                                                                                                                                                                                                                                                                                </v>
          </cell>
          <cell r="C4147" t="str">
            <v xml:space="preserve">UN    </v>
          </cell>
          <cell r="D4147">
            <v>288.11</v>
          </cell>
        </row>
        <row r="4148">
          <cell r="A4148">
            <v>3589</v>
          </cell>
          <cell r="B4148" t="str">
            <v xml:space="preserve">TE 45 GRAUS DE FERRO GALVANIZADO, COM ROSCA BSP, DE 2"                                                                                                                                                                                                                                                                                                                                                                                                                                                    </v>
          </cell>
          <cell r="C4148" t="str">
            <v xml:space="preserve">UN    </v>
          </cell>
          <cell r="D4148">
            <v>154.63999999999999</v>
          </cell>
        </row>
        <row r="4149">
          <cell r="A4149">
            <v>3586</v>
          </cell>
          <cell r="B4149" t="str">
            <v xml:space="preserve">TE 45 GRAUS DE FERRO GALVANIZADO, COM ROSCA BSP, DE 3/4"                                                                                                                                                                                                                                                                                                                                                                                                                                                  </v>
          </cell>
          <cell r="C4149" t="str">
            <v xml:space="preserve">UN    </v>
          </cell>
          <cell r="D4149">
            <v>31.64</v>
          </cell>
        </row>
        <row r="4150">
          <cell r="A4150">
            <v>3592</v>
          </cell>
          <cell r="B4150" t="str">
            <v xml:space="preserve">TE 45 GRAUS DE FERRO GALVANIZADO, COM ROSCA BSP, DE 3"                                                                                                                                                                                                                                                                                                                                                                                                                                                    </v>
          </cell>
          <cell r="C4150" t="str">
            <v xml:space="preserve">UN    </v>
          </cell>
          <cell r="D4150">
            <v>455.41</v>
          </cell>
        </row>
        <row r="4151">
          <cell r="A4151">
            <v>3591</v>
          </cell>
          <cell r="B4151" t="str">
            <v xml:space="preserve">TE 45 GRAUS DE FERRO GALVANIZADO, COM ROSCA BSP, DE 4"                                                                                                                                                                                                                                                                                                                                                                                                                                                    </v>
          </cell>
          <cell r="C4151" t="str">
            <v xml:space="preserve">UN    </v>
          </cell>
          <cell r="D4151">
            <v>730.05</v>
          </cell>
        </row>
        <row r="4152">
          <cell r="A4152">
            <v>40396</v>
          </cell>
          <cell r="B4152" t="str">
            <v xml:space="preserve">TE 90 GRAUS EM ACO CARBONO, SOLDAVEL, PRESSAO 3.000 LBS, DN 1 1/2"                                                                                                                                                                                                                                                                                                                                                                                                                                        </v>
          </cell>
          <cell r="C4152" t="str">
            <v xml:space="preserve">UN    </v>
          </cell>
          <cell r="D4152">
            <v>147.91</v>
          </cell>
        </row>
        <row r="4153">
          <cell r="A4153">
            <v>40395</v>
          </cell>
          <cell r="B4153" t="str">
            <v xml:space="preserve">TE 90 GRAUS EM ACO CARBONO, SOLDAVEL, PRESSAO 3.000 LBS, DN 1 1/4"                                                                                                                                                                                                                                                                                                                                                                                                                                        </v>
          </cell>
          <cell r="C4153" t="str">
            <v xml:space="preserve">UN    </v>
          </cell>
          <cell r="D4153">
            <v>113.51</v>
          </cell>
        </row>
        <row r="4154">
          <cell r="A4154">
            <v>40392</v>
          </cell>
          <cell r="B4154" t="str">
            <v xml:space="preserve">TE 90 GRAUS EM ACO CARBONO, SOLDAVEL, PRESSAO 3.000 LBS, DN 1/2"                                                                                                                                                                                                                                                                                                                                                                                                                                          </v>
          </cell>
          <cell r="C4154" t="str">
            <v xml:space="preserve">UN    </v>
          </cell>
          <cell r="D4154">
            <v>36.520000000000003</v>
          </cell>
        </row>
        <row r="4155">
          <cell r="A4155">
            <v>40394</v>
          </cell>
          <cell r="B4155" t="str">
            <v xml:space="preserve">TE 90 GRAUS EM ACO CARBONO, SOLDAVEL, PRESSAO 3.000 LBS, DN 1"                                                                                                                                                                                                                                                                                                                                                                                                                                            </v>
          </cell>
          <cell r="C4155" t="str">
            <v xml:space="preserve">UN    </v>
          </cell>
          <cell r="D4155">
            <v>73.900000000000006</v>
          </cell>
        </row>
        <row r="4156">
          <cell r="A4156">
            <v>40398</v>
          </cell>
          <cell r="B4156" t="str">
            <v xml:space="preserve">TE 90 GRAUS EM ACO CARBONO, SOLDAVEL, PRESSAO 3.000 LBS, DN 2 1/2"                                                                                                                                                                                                                                                                                                                                                                                                                                        </v>
          </cell>
          <cell r="C4156" t="str">
            <v xml:space="preserve">UN    </v>
          </cell>
          <cell r="D4156">
            <v>474.53</v>
          </cell>
        </row>
        <row r="4157">
          <cell r="A4157">
            <v>40397</v>
          </cell>
          <cell r="B4157" t="str">
            <v xml:space="preserve">TE 90 GRAUS EM ACO CARBONO, SOLDAVEL, PRESSAO 3.000 LBS, DN 2"                                                                                                                                                                                                                                                                                                                                                                                                                                            </v>
          </cell>
          <cell r="C4157" t="str">
            <v xml:space="preserve">UN    </v>
          </cell>
          <cell r="D4157">
            <v>243.01</v>
          </cell>
        </row>
        <row r="4158">
          <cell r="A4158">
            <v>40393</v>
          </cell>
          <cell r="B4158" t="str">
            <v xml:space="preserve">TE 90 GRAUS EM ACO CARBONO, SOLDAVEL, PRESSAO 3.000 LBS, DN 3/4"                                                                                                                                                                                                                                                                                                                                                                                                                                          </v>
          </cell>
          <cell r="C4158" t="str">
            <v xml:space="preserve">UN    </v>
          </cell>
          <cell r="D4158">
            <v>47.04</v>
          </cell>
        </row>
        <row r="4159">
          <cell r="A4159">
            <v>40399</v>
          </cell>
          <cell r="B4159" t="str">
            <v xml:space="preserve">TE 90 GRAUS EM ACO CARBONO, SOLDAVEL, PRESSAO 3.000 LBS, DN 3"                                                                                                                                                                                                                                                                                                                                                                                                                                            </v>
          </cell>
          <cell r="C4159" t="str">
            <v xml:space="preserve">UN    </v>
          </cell>
          <cell r="D4159">
            <v>776.31</v>
          </cell>
        </row>
        <row r="4160">
          <cell r="A4160">
            <v>39322</v>
          </cell>
          <cell r="B4160" t="str">
            <v xml:space="preserve">TE, PLASTICO, DN 16 MM, PARA CONEXAO COM CRIMPAGEM, EM TUBO PEX PARA INST. AGUA QUENTE/FRIA                                                                                                                                                                                                                                                                                                                                                                                                               </v>
          </cell>
          <cell r="C4160" t="str">
            <v xml:space="preserve">UN    </v>
          </cell>
          <cell r="D4160">
            <v>8.83</v>
          </cell>
        </row>
        <row r="4161">
          <cell r="A4161">
            <v>39289</v>
          </cell>
          <cell r="B4161" t="str">
            <v xml:space="preserve">TE, PLASTICO, DN 20 MM, PARA CONEXAO COM CRIMPAGEM, EM TUBO PEX PARA INST. AGUA QUENTE/FRIA                                                                                                                                                                                                                                                                                                                                                                                                               </v>
          </cell>
          <cell r="C4161" t="str">
            <v xml:space="preserve">UN    </v>
          </cell>
          <cell r="D4161">
            <v>16.46</v>
          </cell>
        </row>
        <row r="4162">
          <cell r="A4162">
            <v>39290</v>
          </cell>
          <cell r="B4162" t="str">
            <v xml:space="preserve">TE, PLASTICO, DN 25 MM, PARA CONEXAO COM CRIMPAGEM, EM TUBO PEX PARA INST. AGUA QUENTE/FRIA                                                                                                                                                                                                                                                                                                                                                                                                               </v>
          </cell>
          <cell r="C4162" t="str">
            <v xml:space="preserve">UN    </v>
          </cell>
          <cell r="D4162">
            <v>27.8</v>
          </cell>
        </row>
        <row r="4163">
          <cell r="A4163">
            <v>39291</v>
          </cell>
          <cell r="B4163" t="str">
            <v xml:space="preserve">TE, PLASTICO, DN 32 MM, PARA CONEXAO COM CRIMPAGEM, EM TUBO PEX PARA INST. AGUA QUENTE/FRIA                                                                                                                                                                                                                                                                                                                                                                                                               </v>
          </cell>
          <cell r="C4163" t="str">
            <v xml:space="preserve">UN    </v>
          </cell>
          <cell r="D4163">
            <v>30.74</v>
          </cell>
        </row>
        <row r="4164">
          <cell r="A4164">
            <v>41892</v>
          </cell>
          <cell r="B4164" t="str">
            <v xml:space="preserve">TE, PVC PBA, BBB, 90 GRAUS, DN 100 / DE 110 MM, PARA REDE  AGUA (NBR 10351)                                                                                                                                                                                                                                                                                                                                                                                                                               </v>
          </cell>
          <cell r="C4164" t="str">
            <v xml:space="preserve">UN    </v>
          </cell>
          <cell r="D4164">
            <v>94.79</v>
          </cell>
        </row>
        <row r="4165">
          <cell r="A4165">
            <v>7048</v>
          </cell>
          <cell r="B4165" t="str">
            <v xml:space="preserve">TE, PVC PBA, BBB, 90 GRAUS, DN 50 / DE 60 MM, PARA REDE AGUA (NBR 10351)                                                                                                                                                                                                                                                                                                                                                                                                                                  </v>
          </cell>
          <cell r="C4165" t="str">
            <v xml:space="preserve">UN    </v>
          </cell>
          <cell r="D4165">
            <v>20.46</v>
          </cell>
        </row>
        <row r="4166">
          <cell r="A4166">
            <v>7088</v>
          </cell>
          <cell r="B4166" t="str">
            <v xml:space="preserve">TE, PVC PBA, BBB, 90 GRAUS, DN 75 / DE 85 MM, PARA REDE AGUA (NBR 10351)                                                                                                                                                                                                                                                                                                                                                                                                                                  </v>
          </cell>
          <cell r="C4166" t="str">
            <v xml:space="preserve">UN    </v>
          </cell>
          <cell r="D4166">
            <v>44.74</v>
          </cell>
        </row>
        <row r="4167">
          <cell r="A4167">
            <v>20179</v>
          </cell>
          <cell r="B4167" t="str">
            <v xml:space="preserve">TE, PVC, SERIE R, 100 X 100 MM, PARA ESGOTO PREDIAL                                                                                                                                                                                                                                                                                                                                                                                                                                                       </v>
          </cell>
          <cell r="C4167" t="str">
            <v xml:space="preserve">UN    </v>
          </cell>
          <cell r="D4167">
            <v>45.76</v>
          </cell>
        </row>
        <row r="4168">
          <cell r="A4168">
            <v>20178</v>
          </cell>
          <cell r="B4168" t="str">
            <v xml:space="preserve">TE, PVC, SERIE R, 100 X 75 MM, PARA ESGOTO PREDIAL                                                                                                                                                                                                                                                                                                                                                                                                                                                        </v>
          </cell>
          <cell r="C4168" t="str">
            <v xml:space="preserve">UN    </v>
          </cell>
          <cell r="D4168">
            <v>54.85</v>
          </cell>
        </row>
        <row r="4169">
          <cell r="A4169">
            <v>20180</v>
          </cell>
          <cell r="B4169" t="str">
            <v xml:space="preserve">TE, PVC, SERIE R, 150 X 100 MM, PARA ESGOTO PREDIAL                                                                                                                                                                                                                                                                                                                                                                                                                                                       </v>
          </cell>
          <cell r="C4169" t="str">
            <v xml:space="preserve">UN    </v>
          </cell>
          <cell r="D4169">
            <v>90.52</v>
          </cell>
        </row>
        <row r="4170">
          <cell r="A4170">
            <v>20181</v>
          </cell>
          <cell r="B4170" t="str">
            <v xml:space="preserve">TE, PVC, SERIE R, 150 X 150 MM, PARA ESGOTO PREDIAL                                                                                                                                                                                                                                                                                                                                                                                                                                                       </v>
          </cell>
          <cell r="C4170" t="str">
            <v xml:space="preserve">UN    </v>
          </cell>
          <cell r="D4170">
            <v>121.2</v>
          </cell>
        </row>
        <row r="4171">
          <cell r="A4171">
            <v>20177</v>
          </cell>
          <cell r="B4171" t="str">
            <v xml:space="preserve">TE, PVC, SERIE R, 75 X 75 MM, PARA ESGOTO PREDIAL                                                                                                                                                                                                                                                                                                                                                                                                                                                         </v>
          </cell>
          <cell r="C4171" t="str">
            <v xml:space="preserve">UN    </v>
          </cell>
          <cell r="D4171">
            <v>29.98</v>
          </cell>
        </row>
        <row r="4172">
          <cell r="A4172">
            <v>7070</v>
          </cell>
          <cell r="B4172" t="str">
            <v xml:space="preserve">TE, PVC, 90 GRAUS, BBB, JE, DN 200 MM, PARA REDE COLETORA ESGOTO                                                                                                                                                                                                                                                                                                                                                                                                                                          </v>
          </cell>
          <cell r="C4172" t="str">
            <v xml:space="preserve">UN    </v>
          </cell>
          <cell r="D4172">
            <v>215.13</v>
          </cell>
        </row>
        <row r="4173">
          <cell r="A4173">
            <v>40945</v>
          </cell>
          <cell r="B4173" t="str">
            <v xml:space="preserve">TECNICO DE EDIFICACOES (HORISTA)                                                                                                                                                                                                                                                                                                                                                                                                                                                                          </v>
          </cell>
          <cell r="C4173" t="str">
            <v xml:space="preserve">H     </v>
          </cell>
          <cell r="D4173">
            <v>17.46</v>
          </cell>
        </row>
        <row r="4174">
          <cell r="A4174">
            <v>40946</v>
          </cell>
          <cell r="B4174" t="str">
            <v xml:space="preserve">TECNICO DE EDIFICACOES (MENSALISTA)                                                                                                                                                                                                                                                                                                                                                                                                                                                                       </v>
          </cell>
          <cell r="C4174" t="str">
            <v xml:space="preserve">MES   </v>
          </cell>
          <cell r="D4174">
            <v>3057.26</v>
          </cell>
        </row>
        <row r="4175">
          <cell r="A4175">
            <v>7153</v>
          </cell>
          <cell r="B4175" t="str">
            <v xml:space="preserve">TECNICO EM LABORATORIO E CAMPO DE CONSTRUCAO CIVIL (HORISTA)                                                                                                                                                                                                                                                                                                                                                                                                                                              </v>
          </cell>
          <cell r="C4175" t="str">
            <v xml:space="preserve">H     </v>
          </cell>
          <cell r="D4175">
            <v>32.35</v>
          </cell>
        </row>
        <row r="4176">
          <cell r="A4176">
            <v>41089</v>
          </cell>
          <cell r="B4176" t="str">
            <v xml:space="preserve">TECNICO EM LABORATORIO E CAMPO DE CONSTRUCAO CIVIL (MENSALISTA)                                                                                                                                                                                                                                                                                                                                                                                                                                           </v>
          </cell>
          <cell r="C4176" t="str">
            <v xml:space="preserve">MES   </v>
          </cell>
          <cell r="D4176">
            <v>5660.63</v>
          </cell>
        </row>
        <row r="4177">
          <cell r="A4177">
            <v>40943</v>
          </cell>
          <cell r="B4177" t="str">
            <v xml:space="preserve">TECNICO EM SEGURANCA DO TRABALHO (HORISTA)                                                                                                                                                                                                                                                                                                                                                                                                                                                                </v>
          </cell>
          <cell r="C4177" t="str">
            <v xml:space="preserve">H     </v>
          </cell>
          <cell r="D4177">
            <v>29.52</v>
          </cell>
        </row>
        <row r="4178">
          <cell r="A4178">
            <v>40944</v>
          </cell>
          <cell r="B4178" t="str">
            <v xml:space="preserve">TECNICO EM SEGURANCA DO TRABALHO (MENSALISTA)                                                                                                                                                                                                                                                                                                                                                                                                                                                             </v>
          </cell>
          <cell r="C4178" t="str">
            <v xml:space="preserve">MES   </v>
          </cell>
          <cell r="D4178">
            <v>5166.8100000000004</v>
          </cell>
        </row>
        <row r="4179">
          <cell r="A4179">
            <v>6175</v>
          </cell>
          <cell r="B4179" t="str">
            <v xml:space="preserve">TECNICO EM SONDAGEM (HORISTA)                                                                                                                                                                                                                                                                                                                                                                                                                                                                             </v>
          </cell>
          <cell r="C4179" t="str">
            <v xml:space="preserve">H     </v>
          </cell>
          <cell r="D4179">
            <v>22.21</v>
          </cell>
        </row>
        <row r="4180">
          <cell r="A4180">
            <v>41092</v>
          </cell>
          <cell r="B4180" t="str">
            <v xml:space="preserve">TECNICO EM SONDAGEM (MENSALISTA)                                                                                                                                                                                                                                                                                                                                                                                                                                                                          </v>
          </cell>
          <cell r="C4180" t="str">
            <v xml:space="preserve">MES   </v>
          </cell>
          <cell r="D4180">
            <v>3888.81</v>
          </cell>
        </row>
        <row r="4181">
          <cell r="A4181">
            <v>37712</v>
          </cell>
          <cell r="B4181" t="str">
            <v xml:space="preserve">TELA ARAME GALVANIZADO REVESTIDO COM POLIMERO, MALHA HEXAGONAL DUPLA TORCAO, 8 X 10 CM (ZN/AL REVESTIDO COM POLIMERO), FIO *2,4* MM                                                                                                                                                                                                                                                                                                                                                                       </v>
          </cell>
          <cell r="C4181" t="str">
            <v xml:space="preserve">M2    </v>
          </cell>
          <cell r="D4181">
            <v>80.13</v>
          </cell>
        </row>
        <row r="4182">
          <cell r="A4182">
            <v>34547</v>
          </cell>
          <cell r="B4182" t="str">
            <v xml:space="preserve">TELA DE ACO SOLDADA GALVANIZADA/ZINCADA PARA ALVENARIA, FIO  D = *1,20 A 1,70* MM, MALHA 15 X 15 MM, (C X L) *50 X 12* CM                                                                                                                                                                                                                                                                                                                                                                                 </v>
          </cell>
          <cell r="C4182" t="str">
            <v xml:space="preserve">M     </v>
          </cell>
          <cell r="D4182">
            <v>3.71</v>
          </cell>
        </row>
        <row r="4183">
          <cell r="A4183">
            <v>34548</v>
          </cell>
          <cell r="B4183" t="str">
            <v xml:space="preserve">TELA DE ACO SOLDADA GALVANIZADA/ZINCADA PARA ALVENARIA, FIO  D = *1,20 A 1,70* MM, MALHA 15 X 15 MM, (C X L) *50 X 17,5* CM                                                                                                                                                                                                                                                                                                                                                                               </v>
          </cell>
          <cell r="C4183" t="str">
            <v xml:space="preserve">M     </v>
          </cell>
          <cell r="D4183">
            <v>6.09</v>
          </cell>
        </row>
        <row r="4184">
          <cell r="A4184">
            <v>34558</v>
          </cell>
          <cell r="B4184" t="str">
            <v xml:space="preserve">TELA DE ACO SOLDADA GALVANIZADA/ZINCADA PARA ALVENARIA, FIO D = *1,20 A 1,70* MM, MALHA 15 X 15 MM, (C X L) *50 X 10,5* CM                                                                                                                                                                                                                                                                                                                                                                                </v>
          </cell>
          <cell r="C4184" t="str">
            <v xml:space="preserve">M     </v>
          </cell>
          <cell r="D4184">
            <v>3.02</v>
          </cell>
        </row>
        <row r="4185">
          <cell r="A4185">
            <v>34550</v>
          </cell>
          <cell r="B4185" t="str">
            <v xml:space="preserve">TELA DE ACO SOLDADA GALVANIZADA/ZINCADA PARA ALVENARIA, FIO D = *1,20 A 1,70* MM, MALHA 15 X 15 MM, (C X L) *50 X 6* CM                                                                                                                                                                                                                                                                                                                                                                                   </v>
          </cell>
          <cell r="C4185" t="str">
            <v xml:space="preserve">M     </v>
          </cell>
          <cell r="D4185">
            <v>1.6</v>
          </cell>
        </row>
        <row r="4186">
          <cell r="A4186">
            <v>34557</v>
          </cell>
          <cell r="B4186" t="str">
            <v xml:space="preserve">TELA DE ACO SOLDADA GALVANIZADA/ZINCADA PARA ALVENARIA, FIO D = *1,20 A 1,70* MM, MALHA 15 X 15 MM, (C X L) *50 X 7,5* CM                                                                                                                                                                                                                                                                                                                                                                                 </v>
          </cell>
          <cell r="C4186" t="str">
            <v xml:space="preserve">M     </v>
          </cell>
          <cell r="D4186">
            <v>2.35</v>
          </cell>
        </row>
        <row r="4187">
          <cell r="A4187">
            <v>37411</v>
          </cell>
          <cell r="B4187" t="str">
            <v xml:space="preserve">TELA DE ACO SOLDADA GALVANIZADA/ZINCADA PARA ALVENARIA, FIO D = *1,24 MM, MALHA 25 X 25 MM                                                                                                                                                                                                                                                                                                                                                                                                                </v>
          </cell>
          <cell r="C4187" t="str">
            <v xml:space="preserve">M2    </v>
          </cell>
          <cell r="D4187">
            <v>17.190000000000001</v>
          </cell>
        </row>
        <row r="4188">
          <cell r="A4188">
            <v>39508</v>
          </cell>
          <cell r="B4188" t="str">
            <v xml:space="preserve">TELA DE ACO SOLDADA NERVURADA, CA-60, L-159, (1,69 KG/M2), DIAMETRO DO FIO = 4,5 MM, LARGURA = 2,45 M, ESPACAMENTO DA MALHA = 30 X 10 CM                                                                                                                                                                                                                                                                                                                                                                  </v>
          </cell>
          <cell r="C4188" t="str">
            <v xml:space="preserve">M2    </v>
          </cell>
          <cell r="D4188">
            <v>9.65</v>
          </cell>
        </row>
        <row r="4189">
          <cell r="A4189">
            <v>39507</v>
          </cell>
          <cell r="B4189" t="str">
            <v xml:space="preserve">TELA DE ACO SOLDADA NERVURADA, CA-60, Q-113, (1,8 KG/M2), DIAMETRO DO FIO = 3,8 MM, LARGURA = 2,45 M, ESPACAMENTO DA MALHA = 10 X 10 CM                                                                                                                                                                                                                                                                                                                                                                   </v>
          </cell>
          <cell r="C4189" t="str">
            <v xml:space="preserve">M2    </v>
          </cell>
          <cell r="D4189">
            <v>14.4</v>
          </cell>
        </row>
        <row r="4190">
          <cell r="A4190">
            <v>7155</v>
          </cell>
          <cell r="B4190" t="str">
            <v xml:space="preserve">TELA DE ACO SOLDADA NERVURADA, CA-60, Q-138, (2,20 KG/M2), DIAMETRO DO FIO = 4,2 MM, LARGURA = 2,45 M, ESPACAMENTO DA MALHA = 10  X 10 CM                                                                                                                                                                                                                                                                                                                                                                 </v>
          </cell>
          <cell r="C4190" t="str">
            <v xml:space="preserve">M2    </v>
          </cell>
          <cell r="D4190">
            <v>18.489999999999998</v>
          </cell>
        </row>
        <row r="4191">
          <cell r="A4191">
            <v>42406</v>
          </cell>
          <cell r="B4191" t="str">
            <v xml:space="preserve">TELA DE ACO SOLDADA NERVURADA, CA-60, Q-159, (2,52 KG/M2), DIAMETRO DO FIO = 4,5 MM, LARGURA =  2,45 M, ESPACAMENTO DA MALHA = 10 X 10 CM                                                                                                                                                                                                                                                                                                                                                                 </v>
          </cell>
          <cell r="C4191" t="str">
            <v xml:space="preserve">M2    </v>
          </cell>
          <cell r="D4191">
            <v>21.2</v>
          </cell>
        </row>
        <row r="4192">
          <cell r="A4192">
            <v>7156</v>
          </cell>
          <cell r="B4192" t="str">
            <v xml:space="preserve">TELA DE ACO SOLDADA NERVURADA, CA-60, Q-196, (3,11 KG/M2), DIAMETRO DO FIO = 5,0 MM, LARGURA = 2,45 M, ESPACAMENTO DA MALHA = 10 X 10 CM                                                                                                                                                                                                                                                                                                                                                                  </v>
          </cell>
          <cell r="C4192" t="str">
            <v xml:space="preserve">M2    </v>
          </cell>
          <cell r="D4192">
            <v>26.53</v>
          </cell>
        </row>
        <row r="4193">
          <cell r="A4193">
            <v>43127</v>
          </cell>
          <cell r="B4193" t="str">
            <v xml:space="preserve">TELA DE ACO SOLDADA NERVURADA, CA-60, Q-283 (4,48 KG/M2), DIAMETRO DO FIO = 6,0 MM, LARGURA = 2,45 X 6,00 M DE COMPRIMENTO, ESPACAMENTO DA MALHA = 10 X 10 CM                                                                                                                                                                                                                                                                                                                                             </v>
          </cell>
          <cell r="C4193" t="str">
            <v xml:space="preserve">M2    </v>
          </cell>
          <cell r="D4193">
            <v>37.97</v>
          </cell>
        </row>
        <row r="4194">
          <cell r="A4194">
            <v>10917</v>
          </cell>
          <cell r="B4194" t="str">
            <v xml:space="preserve">TELA DE ACO SOLDADA NERVURADA, CA-60, Q-61, (0,97 KG/M2), DIAMETRO DO FIO = 3,4 MM, LARGURA = 2,45 M, ESPACAMENTO DA MALHA = 15 X 15 CM                                                                                                                                                                                                                                                                                                                                                                   </v>
          </cell>
          <cell r="C4194" t="str">
            <v xml:space="preserve">M2    </v>
          </cell>
          <cell r="D4194">
            <v>8.01</v>
          </cell>
        </row>
        <row r="4195">
          <cell r="A4195">
            <v>21141</v>
          </cell>
          <cell r="B4195" t="str">
            <v xml:space="preserve">TELA DE ACO SOLDADA NERVURADA, CA-60, Q-92, (1,48 KG/M2), DIAMETRO DO FIO = 4,2 MM, LARGURA = 2,45 X 60 M DE COMPRIMENTO, ESPACAMENTO DA MALHA = 15  X 15 CM                                                                                                                                                                                                                                                                                                                                              </v>
          </cell>
          <cell r="C4195" t="str">
            <v xml:space="preserve">M2    </v>
          </cell>
          <cell r="D4195">
            <v>12.4</v>
          </cell>
        </row>
        <row r="4196">
          <cell r="A4196">
            <v>39509</v>
          </cell>
          <cell r="B4196" t="str">
            <v xml:space="preserve">TELA DE ACO SOLDADA NERVURADA, CA-60, T-196, (2,11 KG/M2), DIAMETRO DO FIO = 5,0 MM, LARGURA = 2,45 M, ESPACAMENTO DA MALHA = 30 X 10 CM                                                                                                                                                                                                                                                                                                                                                                  </v>
          </cell>
          <cell r="C4196" t="str">
            <v xml:space="preserve">M2    </v>
          </cell>
          <cell r="D4196">
            <v>11.93</v>
          </cell>
        </row>
        <row r="4197">
          <cell r="A4197">
            <v>44529</v>
          </cell>
          <cell r="B4197" t="str">
            <v xml:space="preserve">TELA DE ANIAGEM ( JUTA)                                                                                                                                                                                                                                                                                                                                                                                                                                                                                   </v>
          </cell>
          <cell r="C4197" t="str">
            <v xml:space="preserve">M2    </v>
          </cell>
          <cell r="D4197">
            <v>11.67</v>
          </cell>
        </row>
        <row r="4198">
          <cell r="A4198">
            <v>7167</v>
          </cell>
          <cell r="B4198" t="str">
            <v xml:space="preserve">TELA DE ARAME GALVANIZADA QUADRANGULAR / LOSANGULAR, FIO 2,11 MM (14 BWG), MALHA 5 X 5 CM, H = 2 M                                                                                                                                                                                                                                                                                                                                                                                                        </v>
          </cell>
          <cell r="C4198" t="str">
            <v xml:space="preserve">M2    </v>
          </cell>
          <cell r="D4198">
            <v>29.35</v>
          </cell>
        </row>
        <row r="4199">
          <cell r="A4199">
            <v>10928</v>
          </cell>
          <cell r="B4199" t="str">
            <v xml:space="preserve">TELA DE ARAME GALVANIZADA QUADRANGULAR / LOSANGULAR, FIO 2,11 MM (14 BWG), MALHA 8 X 8 CM, H = 2 M                                                                                                                                                                                                                                                                                                                                                                                                        </v>
          </cell>
          <cell r="C4199" t="str">
            <v xml:space="preserve">M2    </v>
          </cell>
          <cell r="D4199">
            <v>16.86</v>
          </cell>
        </row>
        <row r="4200">
          <cell r="A4200">
            <v>10933</v>
          </cell>
          <cell r="B4200" t="str">
            <v xml:space="preserve">TELA DE ARAME GALVANIZADA QUADRANGULAR / LOSANGULAR, FIO 2,77 MM (12 BWG), MALHA 10 X 10 CM, H = 2 M                                                                                                                                                                                                                                                                                                                                                                                                      </v>
          </cell>
          <cell r="C4200" t="str">
            <v xml:space="preserve">M2    </v>
          </cell>
          <cell r="D4200">
            <v>25.43</v>
          </cell>
        </row>
        <row r="4201">
          <cell r="A4201">
            <v>7158</v>
          </cell>
          <cell r="B4201" t="str">
            <v xml:space="preserve">TELA DE ARAME GALVANIZADA QUADRANGULAR / LOSANGULAR, FIO 2,77 MM (12 BWG), MALHA 5 X 5 CM, H = 2 M                                                                                                                                                                                                                                                                                                                                                                                                        </v>
          </cell>
          <cell r="C4201" t="str">
            <v xml:space="preserve">M2    </v>
          </cell>
          <cell r="D4201">
            <v>43.14</v>
          </cell>
        </row>
        <row r="4202">
          <cell r="A4202">
            <v>10927</v>
          </cell>
          <cell r="B4202" t="str">
            <v xml:space="preserve">TELA DE ARAME GALVANIZADA QUADRANGULAR / LOSANGULAR, FIO 2,77 MM (12 BWG), MALHA 8 X 8 CM, H = 2 M                                                                                                                                                                                                                                                                                                                                                                                                        </v>
          </cell>
          <cell r="C4202" t="str">
            <v xml:space="preserve">M2    </v>
          </cell>
          <cell r="D4202">
            <v>27.59</v>
          </cell>
        </row>
        <row r="4203">
          <cell r="A4203">
            <v>7162</v>
          </cell>
          <cell r="B4203" t="str">
            <v xml:space="preserve">TELA DE ARAME GALVANIZADA QUADRANGULAR / LOSANGULAR, FIO 3,4 MM (10 BWG), MALHA 5 X 5 CM, H = 2 M                                                                                                                                                                                                                                                                                                                                                                                                         </v>
          </cell>
          <cell r="C4203" t="str">
            <v xml:space="preserve">M2    </v>
          </cell>
          <cell r="D4203">
            <v>67.510000000000005</v>
          </cell>
        </row>
        <row r="4204">
          <cell r="A4204">
            <v>10932</v>
          </cell>
          <cell r="B4204" t="str">
            <v xml:space="preserve">TELA DE ARAME GALVANIZADA QUADRANGULAR / LOSANGULAR, FIO 4,19 MM (8 BWG), MALHA 5 X 5 CM, H = 2 M                                                                                                                                                                                                                                                                                                                                                                                                         </v>
          </cell>
          <cell r="C4204" t="str">
            <v xml:space="preserve">M2    </v>
          </cell>
          <cell r="D4204">
            <v>117.42</v>
          </cell>
        </row>
        <row r="4205">
          <cell r="A4205">
            <v>10937</v>
          </cell>
          <cell r="B4205" t="str">
            <v xml:space="preserve">TELA DE ARAME GALVANIZADA REVESTIDA EM PVC, QUADRANGULAR / LOSANGULAR, FIO 2,11 MM (14 BWG), BITOLA FINAL = *2,8* MM, MALHA *8 X 8* CM, H = 2 M                                                                                                                                                                                                                                                                                                                                                           </v>
          </cell>
          <cell r="C4205" t="str">
            <v xml:space="preserve">M2    </v>
          </cell>
          <cell r="D4205">
            <v>30.18</v>
          </cell>
        </row>
        <row r="4206">
          <cell r="A4206">
            <v>10935</v>
          </cell>
          <cell r="B4206" t="str">
            <v xml:space="preserve">TELA DE ARAME GALVANIZADA REVESTIDA EM PVC, QUADRANGULAR / LOSANGULAR, FIO 2,77 MM (12 BWG), BITOLA FINAL = *3,8* MM, MALHA 7,5 X 7,5 CM, H = 2 M                                                                                                                                                                                                                                                                                                                                                         </v>
          </cell>
          <cell r="C4206" t="str">
            <v xml:space="preserve">M2    </v>
          </cell>
          <cell r="D4206">
            <v>52.34</v>
          </cell>
        </row>
        <row r="4207">
          <cell r="A4207">
            <v>10931</v>
          </cell>
          <cell r="B4207" t="str">
            <v xml:space="preserve">TELA DE ARAME GALVANIZADA, HEXAGONAL, FIO 0,56 MM (24 BWG), MALHA 1/2", H = 1 M                                                                                                                                                                                                                                                                                                                                                                                                                           </v>
          </cell>
          <cell r="C4207" t="str">
            <v xml:space="preserve">M2    </v>
          </cell>
          <cell r="D4207">
            <v>14.72</v>
          </cell>
        </row>
        <row r="4208">
          <cell r="A4208">
            <v>7164</v>
          </cell>
          <cell r="B4208" t="str">
            <v xml:space="preserve">TELA DE ARAME ONDULADA, FIO *2,77* MM (12 BWG), MALHA 5 X 5 CM, H = 2 M                                                                                                                                                                                                                                                                                                                                                                                                                                   </v>
          </cell>
          <cell r="C4208" t="str">
            <v xml:space="preserve">M2    </v>
          </cell>
          <cell r="D4208">
            <v>48.72</v>
          </cell>
        </row>
        <row r="4209">
          <cell r="A4209">
            <v>36887</v>
          </cell>
          <cell r="B4209" t="str">
            <v xml:space="preserve">TELA DE FIBRA DE VIDRO, ACABAMENTO ANTI-ALCALINO, MALHA 10 X 10 MM                                                                                                                                                                                                                                                                                                                                                                                                                                        </v>
          </cell>
          <cell r="C4209" t="str">
            <v xml:space="preserve">M2    </v>
          </cell>
          <cell r="D4209">
            <v>9.06</v>
          </cell>
        </row>
        <row r="4210">
          <cell r="A4210">
            <v>34630</v>
          </cell>
          <cell r="B4210" t="str">
            <v xml:space="preserve">TELA EM MALHA HEXAGONAL DE DUPLA TORCAO 8 X 10 CM (ZN/AL REVESTIDO COM POLIMERO), FIO 2,7 MM, COM GEOMANTA OU BIOMANTA, DIMENSOES 4,0 X 2,0 X 0,6 M, COM INCLINACAO DE 70 GRAUS, PARA SOLO REFORCADO                                                                                                                                                                                                                                                                                                      </v>
          </cell>
          <cell r="C4210" t="str">
            <v xml:space="preserve">UN    </v>
          </cell>
          <cell r="D4210">
            <v>1302.27</v>
          </cell>
        </row>
        <row r="4211">
          <cell r="A4211">
            <v>7161</v>
          </cell>
          <cell r="B4211" t="str">
            <v xml:space="preserve">TELA EM METAL PARA ESTUQUE (DEPLOYE)                                                                                                                                                                                                                                                                                                                                                                                                                                                                      </v>
          </cell>
          <cell r="C4211" t="str">
            <v xml:space="preserve">M2    </v>
          </cell>
          <cell r="D4211">
            <v>6.06</v>
          </cell>
        </row>
        <row r="4212">
          <cell r="A4212">
            <v>7170</v>
          </cell>
          <cell r="B4212" t="str">
            <v xml:space="preserve">TELA FACHADEIRA EM POLIETILENO, ROLO DE 3 X 100 M (L X C), COR BRANCA, SEM LOGOMARCA - PARA PROTECAO DE OBRAS                                                                                                                                                                                                                                                                                                                                                                                             </v>
          </cell>
          <cell r="C4212" t="str">
            <v xml:space="preserve">M2    </v>
          </cell>
          <cell r="D4212">
            <v>2.19</v>
          </cell>
        </row>
        <row r="4213">
          <cell r="A4213">
            <v>37524</v>
          </cell>
          <cell r="B4213" t="str">
            <v xml:space="preserve">TELA PLASTICA LARANJA, TIPO TAPUME PARA SINALIZACAO, MALHA RETANGULAR, ROLO 1.20 X 50 M (L X C)                                                                                                                                                                                                                                                                                                                                                                                                           </v>
          </cell>
          <cell r="C4213" t="str">
            <v xml:space="preserve">M     </v>
          </cell>
          <cell r="D4213">
            <v>2</v>
          </cell>
        </row>
        <row r="4214">
          <cell r="A4214">
            <v>37525</v>
          </cell>
          <cell r="B4214" t="str">
            <v xml:space="preserve">TELA PLASTICA TECIDA LISTRADA BRANCA E LARANJA, TIPO GUARDA CORPO, EM POLIETILENO MONOFILADO, ROLO 1,20 X 50 M (L X C)                                                                                                                                                                                                                                                                                                                                                                                    </v>
          </cell>
          <cell r="C4214" t="str">
            <v xml:space="preserve">M     </v>
          </cell>
          <cell r="D4214">
            <v>2.73</v>
          </cell>
        </row>
        <row r="4215">
          <cell r="A4215">
            <v>36789</v>
          </cell>
          <cell r="B4215" t="str">
            <v xml:space="preserve">TELHA CERAMICA TIPO AMERICANA, COMPRIMENTO DE *45* CM, RENDIMENTO DE *12* TELHAS/M2                                                                                                                                                                                                                                                                                                                                                                                                                       </v>
          </cell>
          <cell r="C4215" t="str">
            <v xml:space="preserve">UN    </v>
          </cell>
          <cell r="D4215">
            <v>2.21</v>
          </cell>
        </row>
        <row r="4216">
          <cell r="A4216">
            <v>7173</v>
          </cell>
          <cell r="B4216" t="str">
            <v xml:space="preserve">TELHA DE BARRO / CERAMICA, NAO ESMALTADA, TIPO COLONIAL, CANAL, PLAN, PAULISTA, COMPRIMENTO DE *44 A 50* CM, RENDIMENTO DE COBERTURA DE *26* TELHAS/M2                                                                                                                                                                                                                                                                                                                                                    </v>
          </cell>
          <cell r="C4216" t="str">
            <v xml:space="preserve">MIL   </v>
          </cell>
          <cell r="D4216">
            <v>1427.42</v>
          </cell>
        </row>
        <row r="4217">
          <cell r="A4217">
            <v>7175</v>
          </cell>
          <cell r="B4217" t="str">
            <v xml:space="preserve">TELHA DE BARRO / CERAMICA, NAO ESMALTADA, TIPO ROMANA, AMERICANA, PORTUGUESA, FRANCESA, COMPRIMENTO DE *41* CM,  RENDIMENTO DE *16* TELHAS/M2                                                                                                                                                                                                                                                                                                                                                             </v>
          </cell>
          <cell r="C4217" t="str">
            <v xml:space="preserve">UN    </v>
          </cell>
          <cell r="D4217">
            <v>1.61</v>
          </cell>
        </row>
        <row r="4218">
          <cell r="A4218">
            <v>40741</v>
          </cell>
          <cell r="B4218" t="str">
            <v xml:space="preserve">TELHA DE CONCRETO TIPO CLASSICA, COR CINZA, COMPRIMENTO DE *42* CM,  RENDIMENTO DE *10* TELHAS/M2                                                                                                                                                                                                                                                                                                                                                                                                         </v>
          </cell>
          <cell r="C4218" t="str">
            <v xml:space="preserve">UN    </v>
          </cell>
          <cell r="D4218">
            <v>2.54</v>
          </cell>
        </row>
        <row r="4219">
          <cell r="A4219">
            <v>7184</v>
          </cell>
          <cell r="B4219" t="str">
            <v xml:space="preserve">TELHA DE FIBRA DE VIDRO ONDULADA INCOLOR, E = 0,6 MM, DE *0,50 X 2,44* M                                                                                                                                                                                                                                                                                                                                                                                                                                  </v>
          </cell>
          <cell r="C4219" t="str">
            <v xml:space="preserve">M2    </v>
          </cell>
          <cell r="D4219">
            <v>51.03</v>
          </cell>
        </row>
        <row r="4220">
          <cell r="A4220">
            <v>34458</v>
          </cell>
          <cell r="B4220" t="str">
            <v xml:space="preserve">TELHA DE FIBROCIMENTO E = 6 MM, DE 3,00 X 1,06 M (SEM AMIANTO)                                                                                                                                                                                                                                                                                                                                                                                                                                            </v>
          </cell>
          <cell r="C4220" t="str">
            <v xml:space="preserve">UN    </v>
          </cell>
          <cell r="D4220">
            <v>153.44999999999999</v>
          </cell>
        </row>
        <row r="4221">
          <cell r="A4221">
            <v>34464</v>
          </cell>
          <cell r="B4221" t="str">
            <v xml:space="preserve">TELHA DE FIBROCIMENTO E = 6 MM, DE 4,10 X 1,06 M (SEM AMIANTO)                                                                                                                                                                                                                                                                                                                                                                                                                                            </v>
          </cell>
          <cell r="C4221" t="str">
            <v xml:space="preserve">UN    </v>
          </cell>
          <cell r="D4221">
            <v>228.42</v>
          </cell>
        </row>
        <row r="4222">
          <cell r="A4222">
            <v>34468</v>
          </cell>
          <cell r="B4222" t="str">
            <v xml:space="preserve">TELHA DE FIBROCIMENTO E = 6 MM, DE 4,60 X 1,06 M (SEM AMIANTO)                                                                                                                                                                                                                                                                                                                                                                                                                                            </v>
          </cell>
          <cell r="C4222" t="str">
            <v xml:space="preserve">UN    </v>
          </cell>
          <cell r="D4222">
            <v>287.98</v>
          </cell>
        </row>
        <row r="4223">
          <cell r="A4223">
            <v>34473</v>
          </cell>
          <cell r="B4223" t="str">
            <v xml:space="preserve">TELHA DE FIBROCIMENTO E = 8 MM, DE 3,00 X 1,06 M (SEM AMIANTO)                                                                                                                                                                                                                                                                                                                                                                                                                                            </v>
          </cell>
          <cell r="C4223" t="str">
            <v xml:space="preserve">UN    </v>
          </cell>
          <cell r="D4223">
            <v>174.69</v>
          </cell>
        </row>
        <row r="4224">
          <cell r="A4224">
            <v>34480</v>
          </cell>
          <cell r="B4224" t="str">
            <v xml:space="preserve">TELHA DE FIBROCIMENTO E = 8 MM, DE 4,10 X 1,06 M (SEM AMIANTO)                                                                                                                                                                                                                                                                                                                                                                                                                                            </v>
          </cell>
          <cell r="C4224" t="str">
            <v xml:space="preserve">UN    </v>
          </cell>
          <cell r="D4224">
            <v>322.83999999999997</v>
          </cell>
        </row>
        <row r="4225">
          <cell r="A4225">
            <v>34486</v>
          </cell>
          <cell r="B4225" t="str">
            <v xml:space="preserve">TELHA DE FIBROCIMENTO E = 8 MM, DE 4,60 X 1,06 M (SEM AMIANTO)                                                                                                                                                                                                                                                                                                                                                                                                                                            </v>
          </cell>
          <cell r="C4225" t="str">
            <v xml:space="preserve">UN    </v>
          </cell>
          <cell r="D4225">
            <v>382.23</v>
          </cell>
        </row>
        <row r="4226">
          <cell r="A4226">
            <v>7190</v>
          </cell>
          <cell r="B4226" t="str">
            <v xml:space="preserve">TELHA DE FIBROCIMENTO ONDULADA E = 4 MM, DE 1,22 X 0,50 M (SEM AMIANTO)                                                                                                                                                                                                                                                                                                                                                                                                                                   </v>
          </cell>
          <cell r="C4226" t="str">
            <v xml:space="preserve">UN    </v>
          </cell>
          <cell r="D4226">
            <v>12.76</v>
          </cell>
        </row>
        <row r="4227">
          <cell r="A4227">
            <v>34417</v>
          </cell>
          <cell r="B4227" t="str">
            <v xml:space="preserve">TELHA DE FIBROCIMENTO ONDULADA E = 4 MM, DE 2,13 X 0,50 M (SEM AMIANTO)                                                                                                                                                                                                                                                                                                                                                                                                                                   </v>
          </cell>
          <cell r="C4227" t="str">
            <v xml:space="preserve">UN    </v>
          </cell>
          <cell r="D4227">
            <v>20.420000000000002</v>
          </cell>
        </row>
        <row r="4228">
          <cell r="A4228">
            <v>7213</v>
          </cell>
          <cell r="B4228" t="str">
            <v xml:space="preserve">TELHA DE FIBROCIMENTO ONDULADA E = 4 MM, DE 2,44 X 0,50 M (SEM AMIANTO)                                                                                                                                                                                                                                                                                                                                                                                                                                   </v>
          </cell>
          <cell r="C4228" t="str">
            <v xml:space="preserve">M2    </v>
          </cell>
          <cell r="D4228">
            <v>18.73</v>
          </cell>
        </row>
        <row r="4229">
          <cell r="A4229">
            <v>7195</v>
          </cell>
          <cell r="B4229" t="str">
            <v xml:space="preserve">TELHA DE FIBROCIMENTO ONDULADA E = 6 MM, DE 1,53 X 1,10 M (SEM AMIANTO)                                                                                                                                                                                                                                                                                                                                                                                                                                   </v>
          </cell>
          <cell r="C4229" t="str">
            <v xml:space="preserve">UN    </v>
          </cell>
          <cell r="D4229">
            <v>54.99</v>
          </cell>
        </row>
        <row r="4230">
          <cell r="A4230">
            <v>7186</v>
          </cell>
          <cell r="B4230" t="str">
            <v xml:space="preserve">TELHA DE FIBROCIMENTO ONDULADA E = 6 MM, DE 1,83 X 1,10 M (SEM AMIANTO)                                                                                                                                                                                                                                                                                                                                                                                                                                   </v>
          </cell>
          <cell r="C4230" t="str">
            <v xml:space="preserve">UN    </v>
          </cell>
          <cell r="D4230">
            <v>59.9</v>
          </cell>
        </row>
        <row r="4231">
          <cell r="A4231">
            <v>7194</v>
          </cell>
          <cell r="B4231" t="str">
            <v xml:space="preserve">TELHA DE FIBROCIMENTO ONDULADA E = 6 MM, DE 2,44 X 1,10 M (SEM AMIANTO)                                                                                                                                                                                                                                                                                                                                                                                                                                   </v>
          </cell>
          <cell r="C4231" t="str">
            <v xml:space="preserve">M2    </v>
          </cell>
          <cell r="D4231">
            <v>27.62</v>
          </cell>
        </row>
        <row r="4232">
          <cell r="A4232">
            <v>7197</v>
          </cell>
          <cell r="B4232" t="str">
            <v xml:space="preserve">TELHA DE FIBROCIMENTO ONDULADA E = 6 MM, DE 3,66 X 1,10 M (SEM AMIANTO)                                                                                                                                                                                                                                                                                                                                                                                                                                   </v>
          </cell>
          <cell r="C4232" t="str">
            <v xml:space="preserve">UN    </v>
          </cell>
          <cell r="D4232">
            <v>116.56</v>
          </cell>
        </row>
        <row r="4233">
          <cell r="A4233">
            <v>7192</v>
          </cell>
          <cell r="B4233" t="str">
            <v xml:space="preserve">TELHA DE FIBROCIMENTO ONDULADA E = 8 MM, DE 1,53 X 1,10 M (SEM AMIANTO)                                                                                                                                                                                                                                                                                                                                                                                                                                   </v>
          </cell>
          <cell r="C4233" t="str">
            <v xml:space="preserve">UN    </v>
          </cell>
          <cell r="D4233">
            <v>104.43</v>
          </cell>
        </row>
        <row r="4234">
          <cell r="A4234">
            <v>7193</v>
          </cell>
          <cell r="B4234" t="str">
            <v xml:space="preserve">TELHA DE FIBROCIMENTO ONDULADA E = 8 MM, DE 1,83 X 1,10 M (SEM AMIANTO)                                                                                                                                                                                                                                                                                                                                                                                                                                   </v>
          </cell>
          <cell r="C4234" t="str">
            <v xml:space="preserve">UN    </v>
          </cell>
          <cell r="D4234">
            <v>117.57</v>
          </cell>
        </row>
        <row r="4235">
          <cell r="A4235">
            <v>7189</v>
          </cell>
          <cell r="B4235" t="str">
            <v xml:space="preserve">TELHA DE FIBROCIMENTO ONDULADA E = 8 MM, DE 2,44 X 1,10 M (SEM AMIANTO)                                                                                                                                                                                                                                                                                                                                                                                                                                   </v>
          </cell>
          <cell r="C4235" t="str">
            <v xml:space="preserve">UN    </v>
          </cell>
          <cell r="D4235">
            <v>136.63999999999999</v>
          </cell>
        </row>
        <row r="4236">
          <cell r="A4236">
            <v>34402</v>
          </cell>
          <cell r="B4236" t="str">
            <v xml:space="preserve">TELHA DE FIBROCIMENTO ONDULADA E = 8 MM, DE 3,66 X 1,10 M (SEM AMIANTO)                                                                                                                                                                                                                                                                                                                                                                                                                                   </v>
          </cell>
          <cell r="C4236" t="str">
            <v xml:space="preserve">UN    </v>
          </cell>
          <cell r="D4236">
            <v>192.9</v>
          </cell>
        </row>
        <row r="4237">
          <cell r="A4237">
            <v>7245</v>
          </cell>
          <cell r="B4237" t="str">
            <v xml:space="preserve">TELHA DE VIDRO TIPO FRANCESA, *39 X 23* CM                                                                                                                                                                                                                                                                                                                                                                                                                                                                </v>
          </cell>
          <cell r="C4237" t="str">
            <v xml:space="preserve">UN    </v>
          </cell>
          <cell r="D4237">
            <v>35.549999999999997</v>
          </cell>
        </row>
        <row r="4238">
          <cell r="A4238">
            <v>34425</v>
          </cell>
          <cell r="B4238" t="str">
            <v xml:space="preserve">TELHA ESTRUTURAL DE FIBROCIMENTO 1 ABA, DE 0,52 X 2,00 M (SEM AMIANTO)                                                                                                                                                                                                                                                                                                                                                                                                                                    </v>
          </cell>
          <cell r="C4238" t="str">
            <v xml:space="preserve">UN    </v>
          </cell>
          <cell r="D4238">
            <v>123.92</v>
          </cell>
        </row>
        <row r="4239">
          <cell r="A4239">
            <v>7223</v>
          </cell>
          <cell r="B4239" t="str">
            <v xml:space="preserve">TELHA ESTRUTURAL DE FIBROCIMENTO 1 ABA, DE 0,52 X 2,50 M (SEM AMIANTO)                                                                                                                                                                                                                                                                                                                                                                                                                                    </v>
          </cell>
          <cell r="C4239" t="str">
            <v xml:space="preserve">UN    </v>
          </cell>
          <cell r="D4239">
            <v>138.09</v>
          </cell>
        </row>
        <row r="4240">
          <cell r="A4240">
            <v>7234</v>
          </cell>
          <cell r="B4240" t="str">
            <v xml:space="preserve">TELHA ESTRUTURAL DE FIBROCIMENTO 1 ABA, DE 0,52 X 3,60 M (SEM AMIANTO)                                                                                                                                                                                                                                                                                                                                                                                                                                    </v>
          </cell>
          <cell r="C4240" t="str">
            <v xml:space="preserve">UN    </v>
          </cell>
          <cell r="D4240">
            <v>208.38</v>
          </cell>
        </row>
        <row r="4241">
          <cell r="A4241">
            <v>7224</v>
          </cell>
          <cell r="B4241" t="str">
            <v xml:space="preserve">TELHA ESTRUTURAL DE FIBROCIMENTO 1 ABA, DE 0,52 X 4,00 M (SEM AMIANTO)                                                                                                                                                                                                                                                                                                                                                                                                                                    </v>
          </cell>
          <cell r="C4241" t="str">
            <v xml:space="preserve">UN    </v>
          </cell>
          <cell r="D4241">
            <v>253.87</v>
          </cell>
        </row>
        <row r="4242">
          <cell r="A4242">
            <v>7225</v>
          </cell>
          <cell r="B4242" t="str">
            <v xml:space="preserve">TELHA ESTRUTURAL DE FIBROCIMENTO 1 ABA, DE 0,52 X 5,00 M (SEM AMIANTO)                                                                                                                                                                                                                                                                                                                                                                                                                                    </v>
          </cell>
          <cell r="C4242" t="str">
            <v xml:space="preserve">UN    </v>
          </cell>
          <cell r="D4242">
            <v>272.20999999999998</v>
          </cell>
        </row>
        <row r="4243">
          <cell r="A4243">
            <v>7226</v>
          </cell>
          <cell r="B4243" t="str">
            <v xml:space="preserve">TELHA ESTRUTURAL DE FIBROCIMENTO 1 ABA, DE 0,52 X 5,50 M (SEM AMIANTO)                                                                                                                                                                                                                                                                                                                                                                                                                                    </v>
          </cell>
          <cell r="C4243" t="str">
            <v xml:space="preserve">UN    </v>
          </cell>
          <cell r="D4243">
            <v>290.49</v>
          </cell>
        </row>
        <row r="4244">
          <cell r="A4244">
            <v>7227</v>
          </cell>
          <cell r="B4244" t="str">
            <v xml:space="preserve">TELHA ESTRUTURAL DE FIBROCIMENTO 1 ABA, DE 0,52 X 6,50 M (SEM AMIANTO)                                                                                                                                                                                                                                                                                                                                                                                                                                    </v>
          </cell>
          <cell r="C4244" t="str">
            <v xml:space="preserve">UN    </v>
          </cell>
          <cell r="D4244">
            <v>330.65</v>
          </cell>
        </row>
        <row r="4245">
          <cell r="A4245">
            <v>7212</v>
          </cell>
          <cell r="B4245" t="str">
            <v xml:space="preserve">TELHA ESTRUTURAL DE FIBROCIMENTO 1 ABA, DE 0,52 X 7,20 M (SEM AMIANTO)                                                                                                                                                                                                                                                                                                                                                                                                                                    </v>
          </cell>
          <cell r="C4245" t="str">
            <v xml:space="preserve">UN    </v>
          </cell>
          <cell r="D4245">
            <v>363.31</v>
          </cell>
        </row>
        <row r="4246">
          <cell r="A4246">
            <v>7229</v>
          </cell>
          <cell r="B4246" t="str">
            <v xml:space="preserve">TELHA ESTRUTURAL DE FIBROCIMENTO 2 ABAS, DE 1,00 X 3,00 M (SEM AMIANTO)                                                                                                                                                                                                                                                                                                                                                                                                                                   </v>
          </cell>
          <cell r="C4246" t="str">
            <v xml:space="preserve">UN    </v>
          </cell>
          <cell r="D4246">
            <v>230.29</v>
          </cell>
        </row>
        <row r="4247">
          <cell r="A4247">
            <v>7230</v>
          </cell>
          <cell r="B4247" t="str">
            <v xml:space="preserve">TELHA ESTRUTURAL DE FIBROCIMENTO 2 ABAS, DE 1,00 X 4,60 M (SEM AMIANTO)                                                                                                                                                                                                                                                                                                                                                                                                                                   </v>
          </cell>
          <cell r="C4247" t="str">
            <v xml:space="preserve">UN    </v>
          </cell>
          <cell r="D4247">
            <v>383.38</v>
          </cell>
        </row>
        <row r="4248">
          <cell r="A4248">
            <v>7231</v>
          </cell>
          <cell r="B4248" t="str">
            <v xml:space="preserve">TELHA ESTRUTURAL DE FIBROCIMENTO 2 ABAS, DE 1,00 X 6,00 M (SEM AMIANTO)                                                                                                                                                                                                                                                                                                                                                                                                                                   </v>
          </cell>
          <cell r="C4248" t="str">
            <v xml:space="preserve">UN    </v>
          </cell>
          <cell r="D4248">
            <v>543.86</v>
          </cell>
        </row>
        <row r="4249">
          <cell r="A4249">
            <v>7220</v>
          </cell>
          <cell r="B4249" t="str">
            <v xml:space="preserve">TELHA ESTRUTURAL DE FIBROCIMENTO 2 ABAS, DE 1,00 X 7,40 M (SEM AMIANTO)                                                                                                                                                                                                                                                                                                                                                                                                                                   </v>
          </cell>
          <cell r="C4249" t="str">
            <v xml:space="preserve">UN    </v>
          </cell>
          <cell r="D4249">
            <v>671.34</v>
          </cell>
        </row>
        <row r="4250">
          <cell r="A4250">
            <v>34447</v>
          </cell>
          <cell r="B4250" t="str">
            <v xml:space="preserve">TELHA ESTRUTURAL DE FIBROCIMENTO 2 ABAS, DE 1,00 X 8,20 M (SEM AMIANTO)                                                                                                                                                                                                                                                                                                                                                                                                                                   </v>
          </cell>
          <cell r="C4250" t="str">
            <v xml:space="preserve">UN    </v>
          </cell>
          <cell r="D4250">
            <v>750.66</v>
          </cell>
        </row>
        <row r="4251">
          <cell r="A4251">
            <v>7233</v>
          </cell>
          <cell r="B4251" t="str">
            <v xml:space="preserve">TELHA ESTRUTURAL DE FIBROCIMENTO 2 ABAS, DE 1,00 X 9,20 M (SEM AMIANTO)                                                                                                                                                                                                                                                                                                                                                                                                                                   </v>
          </cell>
          <cell r="C4251" t="str">
            <v xml:space="preserve">UN    </v>
          </cell>
          <cell r="D4251">
            <v>861.12</v>
          </cell>
        </row>
        <row r="4252">
          <cell r="A4252">
            <v>40740</v>
          </cell>
          <cell r="B4252" t="str">
            <v xml:space="preserve">TELHA GALVALUME COM ISOLAMENTO TERMOACUSTICO EM ESPUMA RIGIDA DE POLIURETANO (PU) INJETADO, ESPESSURA DE 30 MM, DENSIDADE DE 35 KG/M3, REVESTIMENTO EM TELHA TRAPEZOIDAL NAS DUAS FACES COM ESPESSURA DE 0,50 MM CADA, ACABAMENTO NATURAL (NAO INCLUI ACESSORIOS DE FIXACAO)                                                                                                                                                                                                                              </v>
          </cell>
          <cell r="C4252" t="str">
            <v xml:space="preserve">M2    </v>
          </cell>
          <cell r="D4252">
            <v>165.72</v>
          </cell>
        </row>
        <row r="4253">
          <cell r="A4253">
            <v>25007</v>
          </cell>
          <cell r="B4253" t="str">
            <v xml:space="preserve">TELHA ONDULADA EM ACO ZINCADO, ALTURA DE 17 MM, ESPESSURA DE 0,50 MM, LARGURA UTIL DE APROXIMADAMENTE 985 MM, SEM PINTURA                                                                                                                                                                                                                                                                                                                                                                                 </v>
          </cell>
          <cell r="C4253" t="str">
            <v xml:space="preserve">M2    </v>
          </cell>
          <cell r="D4253">
            <v>47.42</v>
          </cell>
        </row>
        <row r="4254">
          <cell r="A4254">
            <v>43071</v>
          </cell>
          <cell r="B4254" t="str">
            <v xml:space="preserve">TELHA TERMOISOLANTE REVESTIDA EM ACO GALVALUME, FACE SUPERIOR TRAPEZOIDAL E FACE INFERIOR PLANA (NAO INCLUI ACESSORIOS DE FIXACAO), REVEST COM ESPESSURA DE 0,50 MM, COM PRE-PINTURA DE COR BRANCA NAS DUAS FACES, NUCLEO EM POLIIOCIANURATO (PIR) COM ESPESSURA DE 50 MM                                                                                                                                                                                                                                 </v>
          </cell>
          <cell r="C4254" t="str">
            <v xml:space="preserve">M2    </v>
          </cell>
          <cell r="D4254">
            <v>186.6</v>
          </cell>
        </row>
        <row r="4255">
          <cell r="A4255">
            <v>39520</v>
          </cell>
          <cell r="B4255" t="str">
            <v xml:space="preserve">TELHA TERMOISOLANTE REVESTIDA EM ACO GALVANIZADO, FACE SUPERIOR EM TELHA TRAPEZOIDAL E FACE INFERIOR EM CHAPA PLANA (SEM ACESSORIOS DE FIXACAO), REVESTIMENTO COM ESPESSURA DE 0,50 MM COM PRE-PINTURA NAS DUAS FACES, NUCLEO EM POLIESTIRENO (EPS) DE 30 MM                                                                                                                                                                                                                                              </v>
          </cell>
          <cell r="C4255" t="str">
            <v xml:space="preserve">M2    </v>
          </cell>
          <cell r="D4255">
            <v>152.22999999999999</v>
          </cell>
        </row>
        <row r="4256">
          <cell r="A4256">
            <v>39521</v>
          </cell>
          <cell r="B4256" t="str">
            <v xml:space="preserve">TELHA TERMOISOLANTE REVESTIDA EM ACO GALVANIZADO, FACE SUPERIOR EM TELHA TRAPEZOIDAL E FACE INFERIOR EM CHAPA PLANA (SEM ACESSORIOS DE FIXACAO), REVESTIMENTO COM ESPESSURA DE 0,50 MM COM PRE-PINTURA NAS DUAS FACES, NUCLEO EM POLIESTIRENO (EPS) DE 50 MM                                                                                                                                                                                                                                              </v>
          </cell>
          <cell r="C4256" t="str">
            <v xml:space="preserve">M2    </v>
          </cell>
          <cell r="D4256">
            <v>157.21</v>
          </cell>
        </row>
        <row r="4257">
          <cell r="A4257">
            <v>39522</v>
          </cell>
          <cell r="B4257" t="str">
            <v xml:space="preserve">TELHA TERMOISOLANTE REVESTIDA EM ACO GALVANIZADO, FACES SUPERIOR E INFERIOR EM TELHA TRAPEZOIDAL (SEM ACESSORIOS DE FIXACAO), REVESTIMENTO COM ESPESSURA DE 0,50 MM COM PRE-PINTURA NAS DUAS FACES, NUCLEO EM POLIESTIRENO (EPS) DE 50 MM                                                                                                                                                                                                                                                                 </v>
          </cell>
          <cell r="C4257" t="str">
            <v xml:space="preserve">M2    </v>
          </cell>
          <cell r="D4257">
            <v>162.33000000000001</v>
          </cell>
        </row>
        <row r="4258">
          <cell r="A4258">
            <v>7243</v>
          </cell>
          <cell r="B4258" t="str">
            <v xml:space="preserve">TELHA TRAPEZOIDAL EM ACO ZINCADO, SEM PINTURA, ALTURA DE APROXIMADAMENTE 40 MM, ESPESSURA DE 0,50 MM E LARGURA UTIL DE 980 MM                                                                                                                                                                                                                                                                                                                                                                             </v>
          </cell>
          <cell r="C4258" t="str">
            <v xml:space="preserve">M2    </v>
          </cell>
          <cell r="D4258">
            <v>49.55</v>
          </cell>
        </row>
        <row r="4259">
          <cell r="A4259">
            <v>11067</v>
          </cell>
          <cell r="B4259" t="str">
            <v xml:space="preserve">TELHA TRAPEZOIDAL EM ALUMINIO, ALTURA DE *38* MM E ESPESSURA DE 0,5 MM (LARGURA TOTAL DE 1056 MM E COMPRIMENTO DE 5000 MM)                                                                                                                                                                                                                                                                                                                                                                                </v>
          </cell>
          <cell r="C4259" t="str">
            <v xml:space="preserve">UN    </v>
          </cell>
          <cell r="D4259">
            <v>327.2</v>
          </cell>
        </row>
        <row r="4260">
          <cell r="A4260">
            <v>11068</v>
          </cell>
          <cell r="B4260" t="str">
            <v xml:space="preserve">TELHA TRAPEZOIDAL EM ALUMINIO, ALTURA DE *38* MM E ESPESSURA DE 0,7 MM (LARGURA TOTAL DE 1056 MM E COMPRIMENTO DE 5000 MM)                                                                                                                                                                                                                                                                                                                                                                                </v>
          </cell>
          <cell r="C4260" t="str">
            <v xml:space="preserve">UN    </v>
          </cell>
          <cell r="D4260">
            <v>413.36</v>
          </cell>
        </row>
        <row r="4261">
          <cell r="A4261">
            <v>7246</v>
          </cell>
          <cell r="B4261" t="str">
            <v xml:space="preserve">TELHA VIDRO TIPO CANAL OU COLONIAL, C = 46 A 50 CM                                                                                                                                                                                                                                                                                                                                                                                                                                                        </v>
          </cell>
          <cell r="C4261" t="str">
            <v xml:space="preserve">UN    </v>
          </cell>
          <cell r="D4261">
            <v>39.26</v>
          </cell>
        </row>
        <row r="4262">
          <cell r="A4262">
            <v>41097</v>
          </cell>
          <cell r="B4262" t="str">
            <v xml:space="preserve">TELHADOR  (MENSALISTA)                                                                                                                                                                                                                                                                                                                                                                                                                                                                                    </v>
          </cell>
          <cell r="C4262" t="str">
            <v xml:space="preserve">MES   </v>
          </cell>
          <cell r="D4262">
            <v>3823.34</v>
          </cell>
        </row>
        <row r="4263">
          <cell r="A4263">
            <v>12869</v>
          </cell>
          <cell r="B4263" t="str">
            <v xml:space="preserve">TELHADOR (HORISTA)                                                                                                                                                                                                                                                                                                                                                                                                                                                                                        </v>
          </cell>
          <cell r="C4263" t="str">
            <v xml:space="preserve">H     </v>
          </cell>
          <cell r="D4263">
            <v>21.83</v>
          </cell>
        </row>
        <row r="4264">
          <cell r="A4264">
            <v>1574</v>
          </cell>
          <cell r="B4264" t="str">
            <v xml:space="preserve">TERMINAL A COMPRESSAO EM COBRE ESTANHADO PARA CABO 10 MM2, 1 FURO E 1 COMPRESSAO, PARA PARAFUSO DE FIXACAO M6                                                                                                                                                                                                                                                                                                                                                                                             </v>
          </cell>
          <cell r="C4264" t="str">
            <v xml:space="preserve">UN    </v>
          </cell>
          <cell r="D4264">
            <v>1.48</v>
          </cell>
        </row>
        <row r="4265">
          <cell r="A4265">
            <v>1581</v>
          </cell>
          <cell r="B4265" t="str">
            <v xml:space="preserve">TERMINAL A COMPRESSAO EM COBRE ESTANHADO PARA CABO 120 MM2, 1 FURO E 1 COMPRESSAO, PARA PARAFUSO DE FIXACAO M12                                                                                                                                                                                                                                                                                                                                                                                           </v>
          </cell>
          <cell r="C4265" t="str">
            <v xml:space="preserve">UN    </v>
          </cell>
          <cell r="D4265">
            <v>10.28</v>
          </cell>
        </row>
        <row r="4266">
          <cell r="A4266">
            <v>1575</v>
          </cell>
          <cell r="B4266" t="str">
            <v xml:space="preserve">TERMINAL A COMPRESSAO EM COBRE ESTANHADO PARA CABO 16 MM2, 1 FURO E 1 COMPRESSAO, PARA PARAFUSO DE FIXACAO M6                                                                                                                                                                                                                                                                                                                                                                                             </v>
          </cell>
          <cell r="C4266" t="str">
            <v xml:space="preserve">UN    </v>
          </cell>
          <cell r="D4266">
            <v>1.76</v>
          </cell>
        </row>
        <row r="4267">
          <cell r="A4267">
            <v>1570</v>
          </cell>
          <cell r="B4267" t="str">
            <v xml:space="preserve">TERMINAL A COMPRESSAO EM COBRE ESTANHADO PARA CABO 2,5 MM2, 1 FURO E 1 COMPRESSAO, PARA PARAFUSO DE FIXACAO M5                                                                                                                                                                                                                                                                                                                                                                                            </v>
          </cell>
          <cell r="C4267" t="str">
            <v xml:space="preserve">UN    </v>
          </cell>
          <cell r="D4267">
            <v>0.88</v>
          </cell>
        </row>
        <row r="4268">
          <cell r="A4268">
            <v>1576</v>
          </cell>
          <cell r="B4268" t="str">
            <v xml:space="preserve">TERMINAL A COMPRESSAO EM COBRE ESTANHADO PARA CABO 25 MM2, 1 FURO E 1 COMPRESSAO, PARA PARAFUSO DE FIXACAO M8                                                                                                                                                                                                                                                                                                                                                                                             </v>
          </cell>
          <cell r="C4268" t="str">
            <v xml:space="preserve">UN    </v>
          </cell>
          <cell r="D4268">
            <v>2.4300000000000002</v>
          </cell>
        </row>
        <row r="4269">
          <cell r="A4269">
            <v>1577</v>
          </cell>
          <cell r="B4269" t="str">
            <v xml:space="preserve">TERMINAL A COMPRESSAO EM COBRE ESTANHADO PARA CABO 35 MM2, 1 FURO E 1 COMPRESSAO, PARA PARAFUSO DE FIXACAO M8                                                                                                                                                                                                                                                                                                                                                                                             </v>
          </cell>
          <cell r="C4269" t="str">
            <v xml:space="preserve">UN    </v>
          </cell>
          <cell r="D4269">
            <v>2.74</v>
          </cell>
        </row>
        <row r="4270">
          <cell r="A4270">
            <v>1571</v>
          </cell>
          <cell r="B4270" t="str">
            <v xml:space="preserve">TERMINAL A COMPRESSAO EM COBRE ESTANHADO PARA CABO 4 MM2, 1 FURO E 1 COMPRESSAO, PARA PARAFUSO DE FIXACAO M5                                                                                                                                                                                                                                                                                                                                                                                              </v>
          </cell>
          <cell r="C4270" t="str">
            <v xml:space="preserve">UN    </v>
          </cell>
          <cell r="D4270">
            <v>1.1499999999999999</v>
          </cell>
        </row>
        <row r="4271">
          <cell r="A4271">
            <v>1578</v>
          </cell>
          <cell r="B4271" t="str">
            <v xml:space="preserve">TERMINAL A COMPRESSAO EM COBRE ESTANHADO PARA CABO 50 MM2, 1 FURO E 1 COMPRESSAO, PARA PARAFUSO DE FIXACAO M8                                                                                                                                                                                                                                                                                                                                                                                             </v>
          </cell>
          <cell r="C4271" t="str">
            <v xml:space="preserve">UN    </v>
          </cell>
          <cell r="D4271">
            <v>4.76</v>
          </cell>
        </row>
        <row r="4272">
          <cell r="A4272">
            <v>1573</v>
          </cell>
          <cell r="B4272" t="str">
            <v xml:space="preserve">TERMINAL A COMPRESSAO EM COBRE ESTANHADO PARA CABO 6 MM2, 1 FURO E 1 COMPRESSAO, PARA PARAFUSO DE FIXACAO M6                                                                                                                                                                                                                                                                                                                                                                                              </v>
          </cell>
          <cell r="C4272" t="str">
            <v xml:space="preserve">UN    </v>
          </cell>
          <cell r="D4272">
            <v>1.37</v>
          </cell>
        </row>
        <row r="4273">
          <cell r="A4273">
            <v>1579</v>
          </cell>
          <cell r="B4273" t="str">
            <v xml:space="preserve">TERMINAL A COMPRESSAO EM COBRE ESTANHADO PARA CABO 70 MM2, 1 FURO E 1 COMPRESSAO, PARA PARAFUSO DE FIXACAO M10                                                                                                                                                                                                                                                                                                                                                                                            </v>
          </cell>
          <cell r="C4273" t="str">
            <v xml:space="preserve">UN    </v>
          </cell>
          <cell r="D4273">
            <v>5.94</v>
          </cell>
        </row>
        <row r="4274">
          <cell r="A4274">
            <v>1580</v>
          </cell>
          <cell r="B4274" t="str">
            <v xml:space="preserve">TERMINAL A COMPRESSAO EM COBRE ESTANHADO PARA CABO 95 MM2, 1 FURO E 1 COMPRESSAO, PARA PARAFUSO DE FIXACAO M12                                                                                                                                                                                                                                                                                                                                                                                            </v>
          </cell>
          <cell r="C4274" t="str">
            <v xml:space="preserve">UN    </v>
          </cell>
          <cell r="D4274">
            <v>7.31</v>
          </cell>
        </row>
        <row r="4275">
          <cell r="A4275">
            <v>39321</v>
          </cell>
          <cell r="B4275" t="str">
            <v xml:space="preserve">TERMINAL DE VENTILACAO, 100 MM, SERIE NORMAL, ESGOTO PREDIAL                                                                                                                                                                                                                                                                                                                                                                                                                                              </v>
          </cell>
          <cell r="C4275" t="str">
            <v xml:space="preserve">UN    </v>
          </cell>
          <cell r="D4275">
            <v>22.92</v>
          </cell>
        </row>
        <row r="4276">
          <cell r="A4276">
            <v>39319</v>
          </cell>
          <cell r="B4276" t="str">
            <v xml:space="preserve">TERMINAL DE VENTILACAO, 50 MM, SERIE NORMAL, ESGOTO PREDIAL                                                                                                                                                                                                                                                                                                                                                                                                                                               </v>
          </cell>
          <cell r="C4276" t="str">
            <v xml:space="preserve">UN    </v>
          </cell>
          <cell r="D4276">
            <v>9.5399999999999991</v>
          </cell>
        </row>
        <row r="4277">
          <cell r="A4277">
            <v>39320</v>
          </cell>
          <cell r="B4277" t="str">
            <v xml:space="preserve">TERMINAL DE VENTILACAO, 75 MM, SERIE NORMAL, ESGOTO PREDIAL                                                                                                                                                                                                                                                                                                                                                                                                                                               </v>
          </cell>
          <cell r="C4277" t="str">
            <v xml:space="preserve">UN    </v>
          </cell>
          <cell r="D4277">
            <v>18.34</v>
          </cell>
        </row>
        <row r="4278">
          <cell r="A4278">
            <v>1591</v>
          </cell>
          <cell r="B4278" t="str">
            <v xml:space="preserve">TERMINAL METALICO A PRESSAO PARA 1 CABO DE 120 MM2, COM 1 FURO DE FIXACAO                                                                                                                                                                                                                                                                                                                                                                                                                                 </v>
          </cell>
          <cell r="C4278" t="str">
            <v xml:space="preserve">UN    </v>
          </cell>
          <cell r="D4278">
            <v>22.68</v>
          </cell>
        </row>
        <row r="4279">
          <cell r="A4279">
            <v>1547</v>
          </cell>
          <cell r="B4279" t="str">
            <v xml:space="preserve">TERMINAL METALICO A PRESSAO PARA 1 CABO DE 150 A 185 MM2, COM 2 FUROS PARA FIXACAO                                                                                                                                                                                                                                                                                                                                                                                                                        </v>
          </cell>
          <cell r="C4279" t="str">
            <v xml:space="preserve">UN    </v>
          </cell>
          <cell r="D4279">
            <v>118.86</v>
          </cell>
        </row>
        <row r="4280">
          <cell r="A4280">
            <v>38196</v>
          </cell>
          <cell r="B4280" t="str">
            <v xml:space="preserve">TERMINAL METALICO A PRESSAO PARA 1 CABO DE 150 MM2, COM 1 FURO DE FIXACAO                                                                                                                                                                                                                                                                                                                                                                                                                                 </v>
          </cell>
          <cell r="C4280" t="str">
            <v xml:space="preserve">UN    </v>
          </cell>
          <cell r="D4280">
            <v>23.15</v>
          </cell>
        </row>
        <row r="4281">
          <cell r="A4281">
            <v>1543</v>
          </cell>
          <cell r="B4281" t="str">
            <v xml:space="preserve">TERMINAL METALICO A PRESSAO PARA 1 CABO DE 16 A 25 MM2, COM 2 FUROS PARA FIXACAO                                                                                                                                                                                                                                                                                                                                                                                                                          </v>
          </cell>
          <cell r="C4281" t="str">
            <v xml:space="preserve">UN    </v>
          </cell>
          <cell r="D4281">
            <v>24.6</v>
          </cell>
        </row>
        <row r="4282">
          <cell r="A4282">
            <v>1585</v>
          </cell>
          <cell r="B4282" t="str">
            <v xml:space="preserve">TERMINAL METALICO A PRESSAO PARA 1 CABO DE 16 MM2, COM 1 FURO DE FIXACAO                                                                                                                                                                                                                                                                                                                                                                                                                                  </v>
          </cell>
          <cell r="C4282" t="str">
            <v xml:space="preserve">UN    </v>
          </cell>
          <cell r="D4282">
            <v>4.76</v>
          </cell>
        </row>
        <row r="4283">
          <cell r="A4283">
            <v>1593</v>
          </cell>
          <cell r="B4283" t="str">
            <v xml:space="preserve">TERMINAL METALICO A PRESSAO PARA 1 CABO DE 185 MM2, COM 1 FURO DE FIXACAO                                                                                                                                                                                                                                                                                                                                                                                                                                 </v>
          </cell>
          <cell r="C4283" t="str">
            <v xml:space="preserve">UN    </v>
          </cell>
          <cell r="D4283">
            <v>25.3</v>
          </cell>
        </row>
        <row r="4284">
          <cell r="A4284">
            <v>11838</v>
          </cell>
          <cell r="B4284" t="str">
            <v xml:space="preserve">TERMINAL METALICO A PRESSAO PARA 1 CABO DE 240 MM2, COM 1 FURO DE FIXACAO                                                                                                                                                                                                                                                                                                                                                                                                                                 </v>
          </cell>
          <cell r="C4284" t="str">
            <v xml:space="preserve">UN    </v>
          </cell>
          <cell r="D4284">
            <v>33.380000000000003</v>
          </cell>
        </row>
        <row r="4285">
          <cell r="A4285">
            <v>1594</v>
          </cell>
          <cell r="B4285" t="str">
            <v xml:space="preserve">TERMINAL METALICO A PRESSAO PARA 1 CABO DE 25 A 35 MM2, COM 2 FUROS PARA FIXACAO                                                                                                                                                                                                                                                                                                                                                                                                                          </v>
          </cell>
          <cell r="C4285" t="str">
            <v xml:space="preserve">UN    </v>
          </cell>
          <cell r="D4285">
            <v>33.75</v>
          </cell>
        </row>
        <row r="4286">
          <cell r="A4286">
            <v>1586</v>
          </cell>
          <cell r="B4286" t="str">
            <v xml:space="preserve">TERMINAL METALICO A PRESSAO PARA 1 CABO DE 25 MM2, COM 1 FURO DE FIXACAO                                                                                                                                                                                                                                                                                                                                                                                                                                  </v>
          </cell>
          <cell r="C4286" t="str">
            <v xml:space="preserve">UN    </v>
          </cell>
          <cell r="D4286">
            <v>6.03</v>
          </cell>
        </row>
        <row r="4287">
          <cell r="A4287">
            <v>11839</v>
          </cell>
          <cell r="B4287" t="str">
            <v xml:space="preserve">TERMINAL METALICO A PRESSAO PARA 1 CABO DE 300 MM2, COM 1 FURO DE FIXACAO                                                                                                                                                                                                                                                                                                                                                                                                                                 </v>
          </cell>
          <cell r="C4287" t="str">
            <v xml:space="preserve">UN    </v>
          </cell>
          <cell r="D4287">
            <v>48.57</v>
          </cell>
        </row>
        <row r="4288">
          <cell r="A4288">
            <v>1587</v>
          </cell>
          <cell r="B4288" t="str">
            <v xml:space="preserve">TERMINAL METALICO A PRESSAO PARA 1 CABO DE 35 MM2, COM 1 FURO DE FIXACAO                                                                                                                                                                                                                                                                                                                                                                                                                                  </v>
          </cell>
          <cell r="C4288" t="str">
            <v xml:space="preserve">UN    </v>
          </cell>
          <cell r="D4288">
            <v>6.14</v>
          </cell>
        </row>
        <row r="4289">
          <cell r="A4289">
            <v>1545</v>
          </cell>
          <cell r="B4289" t="str">
            <v xml:space="preserve">TERMINAL METALICO A PRESSAO PARA 1 CABO DE 50 A 70 MM2, COM 2 FUROS PARA FIXACAO                                                                                                                                                                                                                                                                                                                                                                                                                          </v>
          </cell>
          <cell r="C4289" t="str">
            <v xml:space="preserve">UN    </v>
          </cell>
          <cell r="D4289">
            <v>58.28</v>
          </cell>
        </row>
        <row r="4290">
          <cell r="A4290">
            <v>1588</v>
          </cell>
          <cell r="B4290" t="str">
            <v xml:space="preserve">TERMINAL METALICO A PRESSAO PARA 1 CABO DE 50 MM2, COM 1 FURO DE FIXACAO                                                                                                                                                                                                                                                                                                                                                                                                                                  </v>
          </cell>
          <cell r="C4290" t="str">
            <v xml:space="preserve">UN    </v>
          </cell>
          <cell r="D4290">
            <v>8.42</v>
          </cell>
        </row>
        <row r="4291">
          <cell r="A4291">
            <v>1535</v>
          </cell>
          <cell r="B4291" t="str">
            <v xml:space="preserve">TERMINAL METALICO A PRESSAO PARA 1 CABO DE 6 A 10 MM2, COM 1 FURO DE FIXACAO                                                                                                                                                                                                                                                                                                                                                                                                                              </v>
          </cell>
          <cell r="C4291" t="str">
            <v xml:space="preserve">UN    </v>
          </cell>
          <cell r="D4291">
            <v>4.8499999999999996</v>
          </cell>
        </row>
        <row r="4292">
          <cell r="A4292">
            <v>1589</v>
          </cell>
          <cell r="B4292" t="str">
            <v xml:space="preserve">TERMINAL METALICO A PRESSAO PARA 1 CABO DE 70 MM2, COM 1 FURO DE FIXACAO                                                                                                                                                                                                                                                                                                                                                                                                                                  </v>
          </cell>
          <cell r="C4292" t="str">
            <v xml:space="preserve">UN    </v>
          </cell>
          <cell r="D4292">
            <v>8.69</v>
          </cell>
        </row>
        <row r="4293">
          <cell r="A4293">
            <v>1546</v>
          </cell>
          <cell r="B4293" t="str">
            <v xml:space="preserve">TERMINAL METALICO A PRESSAO PARA 1 CABO DE 95 A 120 MM2, COM 2 FUROS PARA FIXACAO                                                                                                                                                                                                                                                                                                                                                                                                                         </v>
          </cell>
          <cell r="C4293" t="str">
            <v xml:space="preserve">UN    </v>
          </cell>
          <cell r="D4293">
            <v>98.35</v>
          </cell>
        </row>
        <row r="4294">
          <cell r="A4294">
            <v>1590</v>
          </cell>
          <cell r="B4294" t="str">
            <v xml:space="preserve">TERMINAL METALICO A PRESSAO PARA 1 CABO DE 95 MM2, COM 1 FURO DE FIXACAO                                                                                                                                                                                                                                                                                                                                                                                                                                  </v>
          </cell>
          <cell r="C4294" t="str">
            <v xml:space="preserve">UN    </v>
          </cell>
          <cell r="D4294">
            <v>15.3</v>
          </cell>
        </row>
        <row r="4295">
          <cell r="A4295">
            <v>1542</v>
          </cell>
          <cell r="B4295" t="str">
            <v xml:space="preserve">TERMINAL METALICO A PRESSAO 1 CABO, PARA CABOS DE 4 A 10 MM2, COM 2 FUROS PARA FIXACAO                                                                                                                                                                                                                                                                                                                                                                                                                    </v>
          </cell>
          <cell r="C4295" t="str">
            <v xml:space="preserve">UN    </v>
          </cell>
          <cell r="D4295">
            <v>20.260000000000002</v>
          </cell>
        </row>
        <row r="4296">
          <cell r="A4296">
            <v>38415</v>
          </cell>
          <cell r="B4296" t="str">
            <v xml:space="preserve">TERMOFUSORA PARA TUBOS E CONEXOES EM PPR COM DIAMETROS DE 20 A 63 MM, POTENCIA DE 800 W, TENSAO 220 V                                                                                                                                                                                                                                                                                                                                                                                                     </v>
          </cell>
          <cell r="C4296" t="str">
            <v xml:space="preserve">UN    </v>
          </cell>
          <cell r="D4296">
            <v>981.81</v>
          </cell>
        </row>
        <row r="4297">
          <cell r="A4297">
            <v>38414</v>
          </cell>
          <cell r="B4297" t="str">
            <v xml:space="preserve">TERMOFUSORA PARA TUBOS E CONEXOES EM PPR COM DIAMETROS DE 75 A 110 MM, POTENCIA DE *1100* W, TENSAO 220 V                                                                                                                                                                                                                                                                                                                                                                                                 </v>
          </cell>
          <cell r="C4297" t="str">
            <v xml:space="preserve">UN    </v>
          </cell>
          <cell r="D4297">
            <v>1377.98</v>
          </cell>
        </row>
        <row r="4298">
          <cell r="A4298">
            <v>38128</v>
          </cell>
          <cell r="B4298" t="str">
            <v xml:space="preserve">TERRA VEGETAL (ENSACADA)                                                                                                                                                                                                                                                                                                                                                                                                                                                                                  </v>
          </cell>
          <cell r="C4298" t="str">
            <v xml:space="preserve">KG    </v>
          </cell>
          <cell r="D4298">
            <v>0.6</v>
          </cell>
        </row>
        <row r="4299">
          <cell r="A4299">
            <v>7253</v>
          </cell>
          <cell r="B4299" t="str">
            <v xml:space="preserve">TERRA VEGETAL (GRANEL)                                                                                                                                                                                                                                                                                                                                                                                                                                                                                    </v>
          </cell>
          <cell r="C4299" t="str">
            <v xml:space="preserve">M3    </v>
          </cell>
          <cell r="D4299">
            <v>128.57</v>
          </cell>
        </row>
        <row r="4300">
          <cell r="A4300">
            <v>4806</v>
          </cell>
          <cell r="B4300" t="str">
            <v xml:space="preserve">TESTEIRA ANTIDERRAPANTE PARA PISO VINILICO *5 X 2,5* CM, E = 2 MM                                                                                                                                                                                                                                                                                                                                                                                                                                         </v>
          </cell>
          <cell r="C4300" t="str">
            <v xml:space="preserve">M     </v>
          </cell>
          <cell r="D4300">
            <v>18.510000000000002</v>
          </cell>
        </row>
        <row r="4301">
          <cell r="A4301">
            <v>34401</v>
          </cell>
          <cell r="B4301" t="str">
            <v xml:space="preserve">TIJOLO CERAMICO LAMINADO 5,5 X 11 X 23 CM (L X A X C)                                                                                                                                                                                                                                                                                                                                                                                                                                                     </v>
          </cell>
          <cell r="C4301" t="str">
            <v xml:space="preserve">UN    </v>
          </cell>
          <cell r="D4301">
            <v>1.91</v>
          </cell>
        </row>
        <row r="4302">
          <cell r="A4302">
            <v>7260</v>
          </cell>
          <cell r="B4302" t="str">
            <v xml:space="preserve">TIJOLO CERAMICO MACICO APARENTE *6 X 12 X 24* CM (L X A X C)                                                                                                                                                                                                                                                                                                                                                                                                                                              </v>
          </cell>
          <cell r="C4302" t="str">
            <v xml:space="preserve">UN    </v>
          </cell>
          <cell r="D4302">
            <v>1.69</v>
          </cell>
        </row>
        <row r="4303">
          <cell r="A4303">
            <v>7256</v>
          </cell>
          <cell r="B4303" t="str">
            <v xml:space="preserve">TIJOLO CERAMICO MACICO APARENTE 2 FUROS, *6,5 X 10 X 20* CM (L X A X C)                                                                                                                                                                                                                                                                                                                                                                                                                                   </v>
          </cell>
          <cell r="C4303" t="str">
            <v xml:space="preserve">UN    </v>
          </cell>
          <cell r="D4303">
            <v>1.68</v>
          </cell>
        </row>
        <row r="4304">
          <cell r="A4304">
            <v>7258</v>
          </cell>
          <cell r="B4304" t="str">
            <v xml:space="preserve">TIJOLO CERAMICO MACICO COMUM *5 X 10 X 20* CM (L X A X C)                                                                                                                                                                                                                                                                                                                                                                                                                                                 </v>
          </cell>
          <cell r="C4304" t="str">
            <v xml:space="preserve">UN    </v>
          </cell>
          <cell r="D4304">
            <v>0.68</v>
          </cell>
        </row>
        <row r="4305">
          <cell r="A4305">
            <v>34400</v>
          </cell>
          <cell r="B4305" t="str">
            <v xml:space="preserve">TIJOLO CERAMICO REFRATARIO 2,5 X 11,4 X 22,9 CM (L X A X C)                                                                                                                                                                                                                                                                                                                                                                                                                                               </v>
          </cell>
          <cell r="C4305" t="str">
            <v xml:space="preserve">UN    </v>
          </cell>
          <cell r="D4305">
            <v>2.94</v>
          </cell>
        </row>
        <row r="4306">
          <cell r="A4306">
            <v>10617</v>
          </cell>
          <cell r="B4306" t="str">
            <v xml:space="preserve">TIJOLO CERAMICO REFRATARIO 6,3 X 11,4 X 22,9 CM (L X A X C)                                                                                                                                                                                                                                                                                                                                                                                                                                               </v>
          </cell>
          <cell r="C4306" t="str">
            <v xml:space="preserve">UN    </v>
          </cell>
          <cell r="D4306">
            <v>5.62</v>
          </cell>
        </row>
        <row r="4307">
          <cell r="A4307">
            <v>44261</v>
          </cell>
          <cell r="B4307" t="str">
            <v xml:space="preserve">TIL CONDOMINIAL, PVC, DN 100 X 100 MM, PARA REDE COLETORA DE ESGOTO                                                                                                                                                                                                                                                                                                                                                                                                                                       </v>
          </cell>
          <cell r="C4307" t="str">
            <v xml:space="preserve">UN    </v>
          </cell>
          <cell r="D4307">
            <v>152.32</v>
          </cell>
        </row>
        <row r="4308">
          <cell r="A4308">
            <v>7274</v>
          </cell>
          <cell r="B4308" t="str">
            <v xml:space="preserve">TIL PARA LIGACAO PREDIAL, EM PVC, JE, BBB, DN 100 X 100 MM, PARA REDE COLETORA ESGOTO                                                                                                                                                                                                                                                                                                                                                                                                                     </v>
          </cell>
          <cell r="C4308" t="str">
            <v xml:space="preserve">UN    </v>
          </cell>
          <cell r="D4308">
            <v>73.739999999999995</v>
          </cell>
        </row>
        <row r="4309">
          <cell r="A4309">
            <v>44326</v>
          </cell>
          <cell r="B4309" t="str">
            <v xml:space="preserve">TIL RADIAL, PVC, JE, BBB, DN 300 X 200 MM, PARA REDE COLETORA DE ESGOTO (NBR 10.569)                                                                                                                                                                                                                                                                                                                                                                                                                      </v>
          </cell>
          <cell r="C4309" t="str">
            <v xml:space="preserve">UN    </v>
          </cell>
          <cell r="D4309">
            <v>1592.65</v>
          </cell>
        </row>
        <row r="4310">
          <cell r="A4310">
            <v>154</v>
          </cell>
          <cell r="B4310" t="str">
            <v xml:space="preserve">TINTA / REVESTIMENTO A BASE DE RESINA EPOXI COM ALCATRAO, BICOMPONENTE                                                                                                                                                                                                                                                                                                                                                                                                                                    </v>
          </cell>
          <cell r="C4310" t="str">
            <v xml:space="preserve">L     </v>
          </cell>
          <cell r="D4310">
            <v>79.39</v>
          </cell>
        </row>
        <row r="4311">
          <cell r="A4311">
            <v>38121</v>
          </cell>
          <cell r="B4311" t="str">
            <v xml:space="preserve">TINTA A BASE DE RESINA ACRILICA EMULSIONADA EM AGUA, PARA SINALIZACAO HORIZONTAL VIARIA (NBR 13699:2012)                                                                                                                                                                                                                                                                                                                                                                                                  </v>
          </cell>
          <cell r="C4311" t="str">
            <v xml:space="preserve">L     </v>
          </cell>
          <cell r="D4311">
            <v>15.66</v>
          </cell>
        </row>
        <row r="4312">
          <cell r="A4312">
            <v>43776</v>
          </cell>
          <cell r="B4312" t="str">
            <v xml:space="preserve">TINTA A OLEO BRILHANTE, PARA MADEIRAS E METAIS                                                                                                                                                                                                                                                                                                                                                                                                                                                            </v>
          </cell>
          <cell r="C4312" t="str">
            <v xml:space="preserve">L     </v>
          </cell>
          <cell r="D4312">
            <v>25.3</v>
          </cell>
        </row>
        <row r="4313">
          <cell r="A4313">
            <v>7343</v>
          </cell>
          <cell r="B4313" t="str">
            <v xml:space="preserve">TINTA ACRILICA A BASE DE SOLVENTE, PARA SINALIZACAO HORIZONTAL VIARIA (NBR 11862)                                                                                                                                                                                                                                                                                                                                                                                                                         </v>
          </cell>
          <cell r="C4313" t="str">
            <v xml:space="preserve">L     </v>
          </cell>
          <cell r="D4313">
            <v>13.85</v>
          </cell>
        </row>
        <row r="4314">
          <cell r="A4314">
            <v>7348</v>
          </cell>
          <cell r="B4314" t="str">
            <v xml:space="preserve">TINTA ACRILICA PREMIUM PARA PISO                                                                                                                                                                                                                                                                                                                                                                                                                                                                          </v>
          </cell>
          <cell r="C4314" t="str">
            <v xml:space="preserve">L     </v>
          </cell>
          <cell r="D4314">
            <v>18.329999999999998</v>
          </cell>
        </row>
        <row r="4315">
          <cell r="A4315">
            <v>7313</v>
          </cell>
          <cell r="B4315" t="str">
            <v xml:space="preserve">TINTA ASFALTICA IMPERMEABILIZANTE DILUIDA EM SOLVENTE, PARA MATERIAIS CIMENTICIOS, METAL E MADEIRA                                                                                                                                                                                                                                                                                                                                                                                                        </v>
          </cell>
          <cell r="C4315" t="str">
            <v xml:space="preserve">L     </v>
          </cell>
          <cell r="D4315">
            <v>19.420000000000002</v>
          </cell>
        </row>
        <row r="4316">
          <cell r="A4316">
            <v>7319</v>
          </cell>
          <cell r="B4316" t="str">
            <v xml:space="preserve">TINTA ASFALTICA IMPERMEABILIZANTE DISPERSA EM AGUA, PARA MATERIAIS CIMENTICIOS                                                                                                                                                                                                                                                                                                                                                                                                                            </v>
          </cell>
          <cell r="C4316" t="str">
            <v xml:space="preserve">L     </v>
          </cell>
          <cell r="D4316">
            <v>11.11</v>
          </cell>
        </row>
        <row r="4317">
          <cell r="A4317">
            <v>7314</v>
          </cell>
          <cell r="B4317" t="str">
            <v xml:space="preserve">TINTA BORRACHA CLORADA, ACABAMENTO SEMIBRILHO, QUALQUER COR                                                                                                                                                                                                                                                                                                                                                                                                                                               </v>
          </cell>
          <cell r="C4317" t="str">
            <v xml:space="preserve">L     </v>
          </cell>
          <cell r="D4317">
            <v>62</v>
          </cell>
        </row>
        <row r="4318">
          <cell r="A4318">
            <v>7304</v>
          </cell>
          <cell r="B4318" t="str">
            <v xml:space="preserve">TINTA EPOXI BASE AGUA PREMIUM, BRANCA                                                                                                                                                                                                                                                                                                                                                                                                                                                                     </v>
          </cell>
          <cell r="C4318" t="str">
            <v xml:space="preserve">L     </v>
          </cell>
          <cell r="D4318">
            <v>74.97</v>
          </cell>
        </row>
        <row r="4319">
          <cell r="A4319">
            <v>43649</v>
          </cell>
          <cell r="B4319" t="str">
            <v xml:space="preserve">TINTA ESMALTE BASE AGUA PREMIUM ACETINADO                                                                                                                                                                                                                                                                                                                                                                                                                                                                 </v>
          </cell>
          <cell r="C4319" t="str">
            <v xml:space="preserve">L     </v>
          </cell>
          <cell r="D4319">
            <v>38.770000000000003</v>
          </cell>
        </row>
        <row r="4320">
          <cell r="A4320">
            <v>43650</v>
          </cell>
          <cell r="B4320" t="str">
            <v xml:space="preserve">TINTA ESMALTE BASE AGUA PREMIUM BRILHANTE                                                                                                                                                                                                                                                                                                                                                                                                                                                                 </v>
          </cell>
          <cell r="C4320" t="str">
            <v xml:space="preserve">L     </v>
          </cell>
          <cell r="D4320">
            <v>36.64</v>
          </cell>
        </row>
        <row r="4321">
          <cell r="A4321">
            <v>7311</v>
          </cell>
          <cell r="B4321" t="str">
            <v xml:space="preserve">TINTA ESMALTE SINTETICO PREMIUM ACETINADO                                                                                                                                                                                                                                                                                                                                                                                                                                                                 </v>
          </cell>
          <cell r="C4321" t="str">
            <v xml:space="preserve">L     </v>
          </cell>
          <cell r="D4321">
            <v>37.53</v>
          </cell>
        </row>
        <row r="4322">
          <cell r="A4322">
            <v>7292</v>
          </cell>
          <cell r="B4322" t="str">
            <v xml:space="preserve">TINTA ESMALTE SINTETICO PREMIUM BRILHANTE                                                                                                                                                                                                                                                                                                                                                                                                                                                                 </v>
          </cell>
          <cell r="C4322" t="str">
            <v xml:space="preserve">L     </v>
          </cell>
          <cell r="D4322">
            <v>36.340000000000003</v>
          </cell>
        </row>
        <row r="4323">
          <cell r="A4323">
            <v>7293</v>
          </cell>
          <cell r="B4323" t="str">
            <v xml:space="preserve">TINTA ESMALTE SINTETICO PREMIUM DE DUPLA ACAO GRAFITE FOSCO PARA SUPERFICIES METALICAS FERROSAS                                                                                                                                                                                                                                                                                                                                                                                                           </v>
          </cell>
          <cell r="C4323" t="str">
            <v xml:space="preserve">L     </v>
          </cell>
          <cell r="D4323">
            <v>40.200000000000003</v>
          </cell>
        </row>
        <row r="4324">
          <cell r="A4324">
            <v>7306</v>
          </cell>
          <cell r="B4324" t="str">
            <v xml:space="preserve">TINTA ESMALTE SINTETICO PREMIUM DE EFEITO PROTETOR DE SUPERFICIE METALICA ALUMINIO                                                                                                                                                                                                                                                                                                                                                                                                                        </v>
          </cell>
          <cell r="C4324" t="str">
            <v xml:space="preserve">L     </v>
          </cell>
          <cell r="D4324">
            <v>44.37</v>
          </cell>
        </row>
        <row r="4325">
          <cell r="A4325">
            <v>7288</v>
          </cell>
          <cell r="B4325" t="str">
            <v xml:space="preserve">TINTA ESMALTE SINTETICO PREMIUM FOSCO                                                                                                                                                                                                                                                                                                                                                                                                                                                                     </v>
          </cell>
          <cell r="C4325" t="str">
            <v xml:space="preserve">L     </v>
          </cell>
          <cell r="D4325">
            <v>36.840000000000003</v>
          </cell>
        </row>
        <row r="4326">
          <cell r="A4326">
            <v>43625</v>
          </cell>
          <cell r="B4326" t="str">
            <v xml:space="preserve">TINTA ESMALTE SINTETICO STANDARD ACETINADO                                                                                                                                                                                                                                                                                                                                                                                                                                                                </v>
          </cell>
          <cell r="C4326" t="str">
            <v xml:space="preserve">L     </v>
          </cell>
          <cell r="D4326">
            <v>29.74</v>
          </cell>
        </row>
        <row r="4327">
          <cell r="A4327">
            <v>43647</v>
          </cell>
          <cell r="B4327" t="str">
            <v xml:space="preserve">TINTA ESMALTE SINTETICO STANDARD BRILHANTE                                                                                                                                                                                                                                                                                                                                                                                                                                                                </v>
          </cell>
          <cell r="C4327" t="str">
            <v xml:space="preserve">L     </v>
          </cell>
          <cell r="D4327">
            <v>27.02</v>
          </cell>
        </row>
        <row r="4328">
          <cell r="A4328">
            <v>43648</v>
          </cell>
          <cell r="B4328" t="str">
            <v xml:space="preserve">TINTA ESMALTE SINTETICO STANDARD FOSCO                                                                                                                                                                                                                                                                                                                                                                                                                                                                    </v>
          </cell>
          <cell r="C4328" t="str">
            <v xml:space="preserve">L     </v>
          </cell>
          <cell r="D4328">
            <v>26.07</v>
          </cell>
        </row>
        <row r="4329">
          <cell r="A4329">
            <v>35693</v>
          </cell>
          <cell r="B4329" t="str">
            <v xml:space="preserve">TINTA LATEX ACRILICA ECONOMICA, COR BRANCA                                                                                                                                                                                                                                                                                                                                                                                                                                                                </v>
          </cell>
          <cell r="C4329" t="str">
            <v xml:space="preserve">L     </v>
          </cell>
          <cell r="D4329">
            <v>11.4</v>
          </cell>
        </row>
        <row r="4330">
          <cell r="A4330">
            <v>7356</v>
          </cell>
          <cell r="B4330" t="str">
            <v xml:space="preserve">TINTA LATEX ACRILICA PREMIUM, COR BRANCO FOSCO                                                                                                                                                                                                                                                                                                                                                                                                                                                            </v>
          </cell>
          <cell r="C4330" t="str">
            <v xml:space="preserve">L     </v>
          </cell>
          <cell r="D4330">
            <v>27.33</v>
          </cell>
        </row>
        <row r="4331">
          <cell r="A4331">
            <v>35692</v>
          </cell>
          <cell r="B4331" t="str">
            <v xml:space="preserve">TINTA LATEX ACRILICA STANDARD, COR BRANCA                                                                                                                                                                                                                                                                                                                                                                                                                                                                 </v>
          </cell>
          <cell r="C4331" t="str">
            <v xml:space="preserve">L     </v>
          </cell>
          <cell r="D4331">
            <v>17.89</v>
          </cell>
        </row>
        <row r="4332">
          <cell r="A4332">
            <v>43624</v>
          </cell>
          <cell r="B4332" t="str">
            <v xml:space="preserve">TINTA LATEX ACRILICA SUPER PREMIUM, COR BRANCO FOSCO                                                                                                                                                                                                                                                                                                                                                                                                                                                      </v>
          </cell>
          <cell r="C4332" t="str">
            <v xml:space="preserve">L     </v>
          </cell>
          <cell r="D4332">
            <v>33.31</v>
          </cell>
        </row>
        <row r="4333">
          <cell r="A4333">
            <v>7342</v>
          </cell>
          <cell r="B4333" t="str">
            <v xml:space="preserve">TINTA MINERAL IMPERMEAVEL EM PO, BRANCA                                                                                                                                                                                                                                                                                                                                                                                                                                                                   </v>
          </cell>
          <cell r="C4333" t="str">
            <v xml:space="preserve">KG    </v>
          </cell>
          <cell r="D4333">
            <v>2.13</v>
          </cell>
        </row>
        <row r="4334">
          <cell r="A4334">
            <v>7350</v>
          </cell>
          <cell r="B4334" t="str">
            <v xml:space="preserve">TINTA/RESINA ACRILICA PREMIUM PARA CERAMICA, PEDRAS E OUTROS                                                                                                                                                                                                                                                                                                                                                                                                                                              </v>
          </cell>
          <cell r="C4334" t="str">
            <v xml:space="preserve">L     </v>
          </cell>
          <cell r="D4334">
            <v>39.450000000000003</v>
          </cell>
        </row>
        <row r="4335">
          <cell r="A4335">
            <v>39574</v>
          </cell>
          <cell r="B4335" t="str">
            <v xml:space="preserve">TIRANTE COM ELO, EM ARAME GALVANIZADO RIGIDO, NUMERO 10, COMPRIMENTO 2000 MM, PARA PENDURAL DE FORRO REMOVIVEL                                                                                                                                                                                                                                                                                                                                                                                            </v>
          </cell>
          <cell r="C4335" t="str">
            <v xml:space="preserve">UN    </v>
          </cell>
          <cell r="D4335">
            <v>4.75</v>
          </cell>
        </row>
        <row r="4336">
          <cell r="A4336">
            <v>11060</v>
          </cell>
          <cell r="B4336" t="str">
            <v xml:space="preserve">TIRANTE EM FERRO GALVANIZADO PARA CONTRAVENTAMENTO DE TELHA CANALETE 90, 1/4 " X 400 MM                                                                                                                                                                                                                                                                                                                                                                                                                   </v>
          </cell>
          <cell r="C4336" t="str">
            <v xml:space="preserve">UN    </v>
          </cell>
          <cell r="D4336">
            <v>31.03</v>
          </cell>
        </row>
        <row r="4337">
          <cell r="A4337">
            <v>37401</v>
          </cell>
          <cell r="B4337" t="str">
            <v xml:space="preserve">TOALHEIRO PLASTICO TIPO DISPENSER PARA PAPEL TOALHA INTERFOLHADO                                                                                                                                                                                                                                                                                                                                                                                                                                          </v>
          </cell>
          <cell r="C4337" t="str">
            <v xml:space="preserve">UN    </v>
          </cell>
          <cell r="D4337">
            <v>41.64</v>
          </cell>
        </row>
        <row r="4338">
          <cell r="A4338">
            <v>7525</v>
          </cell>
          <cell r="B4338" t="str">
            <v xml:space="preserve">TOMADA INDUSTRIAL DE EMBUTIR 3P+T 30 A, 440 V, COM TRAVA, COM PLACA                                                                                                                                                                                                                                                                                                                                                                                                                                       </v>
          </cell>
          <cell r="C4338" t="str">
            <v xml:space="preserve">UN    </v>
          </cell>
          <cell r="D4338">
            <v>48.79</v>
          </cell>
        </row>
        <row r="4339">
          <cell r="A4339">
            <v>7524</v>
          </cell>
          <cell r="B4339" t="str">
            <v xml:space="preserve">TOMADA INDUSTRIAL DE EMBUTIR 3P+T 30 A, 440 V, COM TRAVA, SEM PLACA                                                                                                                                                                                                                                                                                                                                                                                                                                       </v>
          </cell>
          <cell r="C4339" t="str">
            <v xml:space="preserve">UN    </v>
          </cell>
          <cell r="D4339">
            <v>45.98</v>
          </cell>
        </row>
        <row r="4340">
          <cell r="A4340">
            <v>38105</v>
          </cell>
          <cell r="B4340" t="str">
            <v xml:space="preserve">TOMADA PARA ANTENA DE TV, CABO COAXIAL DE 9 MM (APENAS MODULO)                                                                                                                                                                                                                                                                                                                                                                                                                                            </v>
          </cell>
          <cell r="C4340" t="str">
            <v xml:space="preserve">UN    </v>
          </cell>
          <cell r="D4340">
            <v>11.81</v>
          </cell>
        </row>
        <row r="4341">
          <cell r="A4341">
            <v>38084</v>
          </cell>
          <cell r="B4341" t="str">
            <v xml:space="preserve">TOMADA PARA ANTENA DE TV, CABO COAXIAL DE 9 MM, CONJUNTO MONTADO PARA EMBUTIR 4" X 2" (PLACA + SUPORTE + MODULO)                                                                                                                                                                                                                                                                                                                                                                                          </v>
          </cell>
          <cell r="C4341" t="str">
            <v xml:space="preserve">UN    </v>
          </cell>
          <cell r="D4341">
            <v>16.77</v>
          </cell>
        </row>
        <row r="4342">
          <cell r="A4342">
            <v>38103</v>
          </cell>
          <cell r="B4342" t="str">
            <v xml:space="preserve">TOMADA RJ11, 2 FIOS (APENAS MODULO)                                                                                                                                                                                                                                                                                                                                                                                                                                                                       </v>
          </cell>
          <cell r="C4342" t="str">
            <v xml:space="preserve">UN    </v>
          </cell>
          <cell r="D4342">
            <v>17.73</v>
          </cell>
        </row>
        <row r="4343">
          <cell r="A4343">
            <v>38082</v>
          </cell>
          <cell r="B4343" t="str">
            <v xml:space="preserve">TOMADA RJ11, 2 FIOS, CONJUNTO MONTADO PARA EMBUTIR 4" X 2" (PLACA + SUPORTE + MODULO)                                                                                                                                                                                                                                                                                                                                                                                                                     </v>
          </cell>
          <cell r="C4343" t="str">
            <v xml:space="preserve">UN    </v>
          </cell>
          <cell r="D4343">
            <v>21.84</v>
          </cell>
        </row>
        <row r="4344">
          <cell r="A4344">
            <v>38104</v>
          </cell>
          <cell r="B4344" t="str">
            <v xml:space="preserve">TOMADA RJ45, 8 FIOS, CAT 5E (APENAS MODULO)                                                                                                                                                                                                                                                                                                                                                                                                                                                               </v>
          </cell>
          <cell r="C4344" t="str">
            <v xml:space="preserve">UN    </v>
          </cell>
          <cell r="D4344">
            <v>34.72</v>
          </cell>
        </row>
        <row r="4345">
          <cell r="A4345">
            <v>38083</v>
          </cell>
          <cell r="B4345" t="str">
            <v xml:space="preserve">TOMADA RJ45, 8 FIOS, CAT 5E, CONJUNTO MONTADO PARA EMBUTIR 4" X 2" (PLACA + SUPORTE + MODULO)                                                                                                                                                                                                                                                                                                                                                                                                             </v>
          </cell>
          <cell r="C4345" t="str">
            <v xml:space="preserve">UN    </v>
          </cell>
          <cell r="D4345">
            <v>38.549999999999997</v>
          </cell>
        </row>
        <row r="4346">
          <cell r="A4346">
            <v>38101</v>
          </cell>
          <cell r="B4346" t="str">
            <v xml:space="preserve">TOMADA 2P+T 10A, 250V  (APENAS MODULO)                                                                                                                                                                                                                                                                                                                                                                                                                                                                    </v>
          </cell>
          <cell r="C4346" t="str">
            <v xml:space="preserve">UN    </v>
          </cell>
          <cell r="D4346">
            <v>8.43</v>
          </cell>
        </row>
        <row r="4347">
          <cell r="A4347">
            <v>7528</v>
          </cell>
          <cell r="B4347" t="str">
            <v xml:space="preserve">TOMADA 2P+T 10A, 250V, CONJUNTO MONTADO PARA EMBUTIR 4" X 2" (PLACA + SUPORTE + MODULO)                                                                                                                                                                                                                                                                                                                                                                                                                   </v>
          </cell>
          <cell r="C4347" t="str">
            <v xml:space="preserve">UN    </v>
          </cell>
          <cell r="D4347">
            <v>9.91</v>
          </cell>
        </row>
        <row r="4348">
          <cell r="A4348">
            <v>12147</v>
          </cell>
          <cell r="B4348" t="str">
            <v xml:space="preserve">TOMADA 2P+T 10A, 250V, CONJUNTO MONTADO PARA SOBREPOR 4" X 2" (CAIXA + MODULO)                                                                                                                                                                                                                                                                                                                                                                                                                            </v>
          </cell>
          <cell r="C4348" t="str">
            <v xml:space="preserve">UN    </v>
          </cell>
          <cell r="D4348">
            <v>15.11</v>
          </cell>
        </row>
        <row r="4349">
          <cell r="A4349">
            <v>38075</v>
          </cell>
          <cell r="B4349" t="str">
            <v xml:space="preserve">TOMADA 2P+T 20A 250V, CONJUNTO MONTADO PARA EMBUTIR 4" X 2" (PLACA + SUPORTE + MODULO)                                                                                                                                                                                                                                                                                                                                                                                                                    </v>
          </cell>
          <cell r="C4349" t="str">
            <v xml:space="preserve">UN    </v>
          </cell>
          <cell r="D4349">
            <v>17.16</v>
          </cell>
        </row>
        <row r="4350">
          <cell r="A4350">
            <v>38102</v>
          </cell>
          <cell r="B4350" t="str">
            <v xml:space="preserve">TOMADA 2P+T 20A, 250V  (APENAS MODULO)                                                                                                                                                                                                                                                                                                                                                                                                                                                                    </v>
          </cell>
          <cell r="C4350" t="str">
            <v xml:space="preserve">UN    </v>
          </cell>
          <cell r="D4350">
            <v>10.79</v>
          </cell>
        </row>
        <row r="4351">
          <cell r="A4351">
            <v>38076</v>
          </cell>
          <cell r="B4351" t="str">
            <v xml:space="preserve">TOMADAS (2 MODULOS) 2P+T 10A, 250V, CONJUNTO MONTADO PARA EMBUTIR 4" X 2" (PLACA + SUPORTE + MODULOS)                                                                                                                                                                                                                                                                                                                                                                                                     </v>
          </cell>
          <cell r="C4351" t="str">
            <v xml:space="preserve">UN    </v>
          </cell>
          <cell r="D4351">
            <v>19.239999999999998</v>
          </cell>
        </row>
        <row r="4352">
          <cell r="A4352">
            <v>7592</v>
          </cell>
          <cell r="B4352" t="str">
            <v xml:space="preserve">TOPOGRAFO (HORISTA)                                                                                                                                                                                                                                                                                                                                                                                                                                                                                       </v>
          </cell>
          <cell r="C4352" t="str">
            <v xml:space="preserve">H     </v>
          </cell>
          <cell r="D4352">
            <v>22.11</v>
          </cell>
        </row>
        <row r="4353">
          <cell r="A4353">
            <v>40820</v>
          </cell>
          <cell r="B4353" t="str">
            <v xml:space="preserve">TOPOGRAFO (MENSALISTA)                                                                                                                                                                                                                                                                                                                                                                                                                                                                                    </v>
          </cell>
          <cell r="C4353" t="str">
            <v xml:space="preserve">MES   </v>
          </cell>
          <cell r="D4353">
            <v>3869.33</v>
          </cell>
        </row>
        <row r="4354">
          <cell r="A4354">
            <v>11826</v>
          </cell>
          <cell r="B4354" t="str">
            <v xml:space="preserve">TORNEIRA DE BOIA BALAO METALICO, VAZAO TOTAL, PARA CAIXA D'AGUA, AGUA QUENTE, ROSCA 1/2 ", COM HASTE, TORNEIRA E BALAO METALICOS                                                                                                                                                                                                                                                                                                                                                                          </v>
          </cell>
          <cell r="C4354" t="str">
            <v xml:space="preserve">UN    </v>
          </cell>
          <cell r="D4354">
            <v>57.3</v>
          </cell>
        </row>
        <row r="4355">
          <cell r="A4355">
            <v>7606</v>
          </cell>
          <cell r="B4355" t="str">
            <v xml:space="preserve">TORNEIRA DE BOIA BALAO METALICO, VAZAO TOTAL, PARA CAIXA D'AGUA, AGUA QUENTE, ROSCA 3/4 ", COM HASTE, TORNEIRA E BALAO METALICOS                                                                                                                                                                                                                                                                                                                                                                          </v>
          </cell>
          <cell r="C4355" t="str">
            <v xml:space="preserve">UN    </v>
          </cell>
          <cell r="D4355">
            <v>68.91</v>
          </cell>
        </row>
        <row r="4356">
          <cell r="A4356">
            <v>11763</v>
          </cell>
          <cell r="B4356" t="str">
            <v xml:space="preserve">TORNEIRA DE BOIA CONVENCIONAL PARA CAIXA D'AGUA, AGUA FRIA, 1.1/2", COM HASTE E TORNEIRA METALICOS E BALAO PLASTICO                                                                                                                                                                                                                                                                                                                                                                                       </v>
          </cell>
          <cell r="C4356" t="str">
            <v xml:space="preserve">UN    </v>
          </cell>
          <cell r="D4356">
            <v>150.49</v>
          </cell>
        </row>
        <row r="4357">
          <cell r="A4357">
            <v>11764</v>
          </cell>
          <cell r="B4357" t="str">
            <v xml:space="preserve">TORNEIRA DE BOIA CONVENCIONAL PARA CAIXA D'AGUA, AGUA FRIA, 1.1/4", COM HASTE E TORNEIRA METALICOS E BALAO PLASTICO                                                                                                                                                                                                                                                                                                                                                                                       </v>
          </cell>
          <cell r="C4357" t="str">
            <v xml:space="preserve">UN    </v>
          </cell>
          <cell r="D4357">
            <v>123.47</v>
          </cell>
        </row>
        <row r="4358">
          <cell r="A4358">
            <v>11829</v>
          </cell>
          <cell r="B4358" t="str">
            <v xml:space="preserve">TORNEIRA DE BOIA CONVENCIONAL PARA CAIXA D'AGUA, AGUA FRIA, 1/2", COM HASTE E TORNEIRA METALICOS E BALAO PLASTICO                                                                                                                                                                                                                                                                                                                                                                                         </v>
          </cell>
          <cell r="C4358" t="str">
            <v xml:space="preserve">UN    </v>
          </cell>
          <cell r="D4358">
            <v>29.84</v>
          </cell>
        </row>
        <row r="4359">
          <cell r="A4359">
            <v>11830</v>
          </cell>
          <cell r="B4359" t="str">
            <v xml:space="preserve">TORNEIRA DE BOIA CONVENCIONAL PARA CAIXA D'AGUA, AGUA FRIA, 3/4", COM HASTE E TORNEIRA METALICOS E BALAO PLASTICO                                                                                                                                                                                                                                                                                                                                                                                         </v>
          </cell>
          <cell r="C4359" t="str">
            <v xml:space="preserve">UN    </v>
          </cell>
          <cell r="D4359">
            <v>32.22</v>
          </cell>
        </row>
        <row r="4360">
          <cell r="A4360">
            <v>11825</v>
          </cell>
          <cell r="B4360" t="str">
            <v xml:space="preserve">TORNEIRA DE BOIA CONVENCIONAL PARA CAIXA D'AGUA, 1", AGUA FRIA, COM HASTE E TORNEIRA METALICOS E BALAO PLASTICO                                                                                                                                                                                                                                                                                                                                                                                           </v>
          </cell>
          <cell r="C4360" t="str">
            <v xml:space="preserve">UN    </v>
          </cell>
          <cell r="D4360">
            <v>72.489999999999995</v>
          </cell>
        </row>
        <row r="4361">
          <cell r="A4361">
            <v>11767</v>
          </cell>
          <cell r="B4361" t="str">
            <v xml:space="preserve">TORNEIRA DE BOIA CONVENCIONAL PARA CAIXA D'AGUA, 2", AGUA FRIA, COM HASTE E TORNEIRA METALICOS E BALAO PLASTICO                                                                                                                                                                                                                                                                                                                                                                                           </v>
          </cell>
          <cell r="C4361" t="str">
            <v xml:space="preserve">UN    </v>
          </cell>
          <cell r="D4361">
            <v>193.08</v>
          </cell>
        </row>
        <row r="4362">
          <cell r="A4362">
            <v>11766</v>
          </cell>
          <cell r="B4362" t="str">
            <v xml:space="preserve">TORNEIRA DE BOIA VAZAO TOTAL PARA CAIXA D'AGUA, AGUA FRIA, BITOLA 1/2", COM HASTE E TORNEIRA METALICOS E BALAO PLASTICO                                                                                                                                                                                                                                                                                                                                                                                   </v>
          </cell>
          <cell r="C4362" t="str">
            <v xml:space="preserve">UN    </v>
          </cell>
          <cell r="D4362">
            <v>45.01</v>
          </cell>
        </row>
        <row r="4363">
          <cell r="A4363">
            <v>11765</v>
          </cell>
          <cell r="B4363" t="str">
            <v xml:space="preserve">TORNEIRA DE BOIA VAZAO TOTAL PARA CAIXA D'AGUA, AGUA FRIA, BITOLA 1", COM HASTE E TORNEIRA METALICOS E BALAO PLASTICO                                                                                                                                                                                                                                                                                                                                                                                     </v>
          </cell>
          <cell r="C4363" t="str">
            <v xml:space="preserve">UN    </v>
          </cell>
          <cell r="D4363">
            <v>82.28</v>
          </cell>
        </row>
        <row r="4364">
          <cell r="A4364">
            <v>11824</v>
          </cell>
          <cell r="B4364" t="str">
            <v xml:space="preserve">TORNEIRA DE BOIA VAZAO TOTAL PARA CAIXA D'AGUA, AGUA FRIA, BITOLA 3/4", COM HASTE E TORNEIRA METALICOS E BALAO PLASTICO                                                                                                                                                                                                                                                                                                                                                                                   </v>
          </cell>
          <cell r="C4364" t="str">
            <v xml:space="preserve">UN    </v>
          </cell>
          <cell r="D4364">
            <v>52.94</v>
          </cell>
        </row>
        <row r="4365">
          <cell r="A4365">
            <v>44045</v>
          </cell>
          <cell r="B4365" t="str">
            <v xml:space="preserve">TORNEIRA DE MESA PARA LAVATORIO, METALICA CROMADA, COM MISTURADOR MONOCOMANDO, BICA BAIXA (REF 2875)                                                                                                                                                                                                                                                                                                                                                                                                      </v>
          </cell>
          <cell r="C4365" t="str">
            <v xml:space="preserve">UN    </v>
          </cell>
          <cell r="D4365">
            <v>274.72000000000003</v>
          </cell>
        </row>
        <row r="4366">
          <cell r="A4366">
            <v>39702</v>
          </cell>
          <cell r="B4366" t="str">
            <v xml:space="preserve">TORNEIRA DE MESA PARA LAVATORIO, METALICA CROMADA, COM SENSOR DE APROXIMACAO ELETRICO, BIVOLT                                                                                                                                                                                                                                                                                                                                                                                                             </v>
          </cell>
          <cell r="C4366" t="str">
            <v xml:space="preserve">UN    </v>
          </cell>
          <cell r="D4366">
            <v>1824.5</v>
          </cell>
        </row>
        <row r="4367">
          <cell r="A4367">
            <v>13415</v>
          </cell>
          <cell r="B4367" t="str">
            <v xml:space="preserve">TORNEIRA DE MESA/BANCADA, PARA LAVATORIO, FIXA, METALICA CROMADA, PADRAO POPULAR, 1/2 " OU 3/4 " (REF 1193)                                                                                                                                                                                                                                                                                                                                                                                               </v>
          </cell>
          <cell r="C4367" t="str">
            <v xml:space="preserve">UN    </v>
          </cell>
          <cell r="D4367">
            <v>59.9</v>
          </cell>
        </row>
        <row r="4368">
          <cell r="A4368">
            <v>7602</v>
          </cell>
          <cell r="B4368" t="str">
            <v xml:space="preserve">TORNEIRA DE METAL AMARELO, PARA TANQUE / JARDIM, DE PAREDE, COM BICO PLASTICO, CANO CURTO, AREA EXTERNA, PADRAO POPULAR / USO GERAL, 1/2 " OU 3/4 " (REF 1128)                                                                                                                                                                                                                                                                                                                                            </v>
          </cell>
          <cell r="C4368" t="str">
            <v xml:space="preserve">UN    </v>
          </cell>
          <cell r="D4368">
            <v>38.22</v>
          </cell>
        </row>
        <row r="4369">
          <cell r="A4369">
            <v>7603</v>
          </cell>
          <cell r="B4369" t="str">
            <v xml:space="preserve">TORNEIRA DE METAL AMARELO, PARA TANQUE / JARDIM, DE PAREDE, SEM BICO, CANO CURTO, PADRAO POPULAR / USO GERAL, 1/2 " OU 3/4 " (REF 1120)                                                                                                                                                                                                                                                                                                                                                                   </v>
          </cell>
          <cell r="C4369" t="str">
            <v xml:space="preserve">UN    </v>
          </cell>
          <cell r="D4369">
            <v>32.43</v>
          </cell>
        </row>
        <row r="4370">
          <cell r="A4370">
            <v>11777</v>
          </cell>
          <cell r="B4370" t="str">
            <v xml:space="preserve">TORNEIRA ELETRICA DE PAREDE, BICA ALTA, PARA COZINHA, 5500 W (110/220 V)                                                                                                                                                                                                                                                                                                                                                                                                                                  </v>
          </cell>
          <cell r="C4370" t="str">
            <v xml:space="preserve">UN    </v>
          </cell>
          <cell r="D4370">
            <v>185.48</v>
          </cell>
        </row>
        <row r="4371">
          <cell r="A4371">
            <v>13417</v>
          </cell>
          <cell r="B4371" t="str">
            <v xml:space="preserve">TORNEIRA METALICA CROMADA CANO CURTO, SEM BICO, SEM AREJADOR, DE PAREDE, PARA TANQUE E USO GERAL, 1/2 " OU 3/4 " (REF 1143)                                                                                                                                                                                                                                                                                                                                                                               </v>
          </cell>
          <cell r="C4371" t="str">
            <v xml:space="preserve">UN    </v>
          </cell>
          <cell r="D4371">
            <v>78.010000000000005</v>
          </cell>
        </row>
        <row r="4372">
          <cell r="A4372">
            <v>36791</v>
          </cell>
          <cell r="B4372" t="str">
            <v xml:space="preserve">TORNEIRA METALICA CROMADA DE MESA PARA LAVATORIO, BICA ALTA, COM AREJADOR (REF 1195)                                                                                                                                                                                                                                                                                                                                                                                                                      </v>
          </cell>
          <cell r="C4372" t="str">
            <v xml:space="preserve">UN    </v>
          </cell>
          <cell r="D4372">
            <v>117.09</v>
          </cell>
        </row>
        <row r="4373">
          <cell r="A4373">
            <v>36795</v>
          </cell>
          <cell r="B4373" t="str">
            <v xml:space="preserve">TORNEIRA METALICA CROMADA DE MESA PARA LAVATORIO, COM SENSOR DE PRESENCA A PILHA, COM AREJADOR EMBUTIDO                                                                                                                                                                                                                                                                                                                                                                                                   </v>
          </cell>
          <cell r="C4373" t="str">
            <v xml:space="preserve">UN    </v>
          </cell>
          <cell r="D4373">
            <v>1480.42</v>
          </cell>
        </row>
        <row r="4374">
          <cell r="A4374">
            <v>36796</v>
          </cell>
          <cell r="B4374" t="str">
            <v xml:space="preserve">TORNEIRA METALICA CROMADA DE MESA, PARA LAVATORIO, TEMPORIZADA PRESSAO FECHAMENTO AUTOMATICO, BICA BAIXA                                                                                                                                                                                                                                                                                                                                                                                                  </v>
          </cell>
          <cell r="C4374" t="str">
            <v xml:space="preserve">UN    </v>
          </cell>
          <cell r="D4374">
            <v>123.02</v>
          </cell>
        </row>
        <row r="4375">
          <cell r="A4375">
            <v>36792</v>
          </cell>
          <cell r="B4375" t="str">
            <v xml:space="preserve">TORNEIRA METALICA CROMADA DE PAREDE LONGA PARA LAVATORIO, COM AREJADOR, ACIONAMENTO ALAVANCA, 1/4 DE VOLTA (REF 1178)                                                                                                                                                                                                                                                                                                                                                                                     </v>
          </cell>
          <cell r="C4375" t="str">
            <v xml:space="preserve">UN    </v>
          </cell>
          <cell r="D4375">
            <v>155.83000000000001</v>
          </cell>
        </row>
        <row r="4376">
          <cell r="A4376">
            <v>11773</v>
          </cell>
          <cell r="B4376" t="str">
            <v xml:space="preserve">TORNEIRA METALICA CROMADA DE PAREDE, PARA COZINHA, BICA MOVEL, COM AREJADOR, 1/2 " OU 3/4 " (REF 1167 / 1168)                                                                                                                                                                                                                                                                                                                                                                                             </v>
          </cell>
          <cell r="C4376" t="str">
            <v xml:space="preserve">UN    </v>
          </cell>
          <cell r="D4376">
            <v>103.74</v>
          </cell>
        </row>
        <row r="4377">
          <cell r="A4377">
            <v>11762</v>
          </cell>
          <cell r="B4377" t="str">
            <v xml:space="preserve">TORNEIRA METALICA CROMADA PARA JARDIM / TANQUE, COM BICO PLASTICO, CANO LONGO, DE PAREDE, PADRAO POPULAR / USO GERAL , 1/2 " OU 3/4 " (REF 1153 / 1130)                                                                                                                                                                                                                                                                                                                                                   </v>
          </cell>
          <cell r="C4377" t="str">
            <v xml:space="preserve">UN    </v>
          </cell>
          <cell r="D4377">
            <v>49.2</v>
          </cell>
        </row>
        <row r="4378">
          <cell r="A4378">
            <v>7604</v>
          </cell>
          <cell r="B4378" t="str">
            <v xml:space="preserve">TORNEIRA METALICA CROMADA PARA TANQUE / JARDIM, SEM BICO , CANO LONGO, DE PAREDE, PADRAO POPULAR / USO GERAL, 1/2 " OU 3/4 " (REF 1126)                                                                                                                                                                                                                                                                                                                                                                   </v>
          </cell>
          <cell r="C4378" t="str">
            <v xml:space="preserve">UN    </v>
          </cell>
          <cell r="D4378">
            <v>41.66</v>
          </cell>
        </row>
        <row r="4379">
          <cell r="A4379">
            <v>13984</v>
          </cell>
          <cell r="B4379" t="str">
            <v xml:space="preserve">TORNEIRA METALICA CROMADA, CANO CURTO, COM AREJADOR, SEM BICO PLASTICO, DE PAREDE, PARA USO GERAL, 1/2 " OU 3/4 " (REF 1152 / 1154)                                                                                                                                                                                                                                                                                                                                                                       </v>
          </cell>
          <cell r="C4379" t="str">
            <v xml:space="preserve">UN    </v>
          </cell>
          <cell r="D4379">
            <v>60.55</v>
          </cell>
        </row>
        <row r="4380">
          <cell r="A4380">
            <v>11772</v>
          </cell>
          <cell r="B4380" t="str">
            <v xml:space="preserve">TORNEIRA METALICA CROMADA, DE MESA/BANCADA, PARA COZINHA, BICA MOVEL, COM AREJADOR, 1/2 " OU 3/4 " (REF 1167 / 1168)                                                                                                                                                                                                                                                                                                                                                                                      </v>
          </cell>
          <cell r="C4380" t="str">
            <v xml:space="preserve">UN    </v>
          </cell>
          <cell r="D4380">
            <v>104.06</v>
          </cell>
        </row>
        <row r="4381">
          <cell r="A4381">
            <v>13983</v>
          </cell>
          <cell r="B4381" t="str">
            <v xml:space="preserve">TORNEIRA METALICA CROMADA, RETA, DE PAREDE, PARA COZINHA, COM AREJADOR, PADRAO POPULAR, 1/2 " OU 3/4 " (REF 1159 / 1160)                                                                                                                                                                                                                                                                                                                                                                                  </v>
          </cell>
          <cell r="C4381" t="str">
            <v xml:space="preserve">UN    </v>
          </cell>
          <cell r="D4381">
            <v>78.81</v>
          </cell>
        </row>
        <row r="4382">
          <cell r="A4382">
            <v>13416</v>
          </cell>
          <cell r="B4382" t="str">
            <v xml:space="preserve">TORNEIRA METALICA CROMADA, RETA, DE PAREDE, PARA COZINHA, SEM BICO, SEM AREJADOR, PADRAO POPULAR, 1/2 " OU 3/4 " (REF 1158)                                                                                                                                                                                                                                                                                                                                                                               </v>
          </cell>
          <cell r="C4382" t="str">
            <v xml:space="preserve">UN    </v>
          </cell>
          <cell r="D4382">
            <v>70</v>
          </cell>
        </row>
        <row r="4383">
          <cell r="A4383">
            <v>40329</v>
          </cell>
          <cell r="B4383" t="str">
            <v xml:space="preserve">TORNEIRA PLASTICA DE BOIA CONVENCIONAL PARA CAIXA DE AGUA, AGUA FRIA, 3/4 ", COM HASTE METALICA E COM TORNEIRA E BALAO PLASTICOS (PADRAO POPULAR)                                                                                                                                                                                                                                                                                                                                                         </v>
          </cell>
          <cell r="C4383" t="str">
            <v xml:space="preserve">UN    </v>
          </cell>
          <cell r="D4383">
            <v>18.7</v>
          </cell>
        </row>
        <row r="4384">
          <cell r="A4384">
            <v>11823</v>
          </cell>
          <cell r="B4384" t="str">
            <v xml:space="preserve">TORNEIRA PLASTICA DE BOIA PARA CAIXA DE DESCARGA,  1/2", BALAO E TORNEIRA PLASTICOS, COM HASTE METALICA                                                                                                                                                                                                                                                                                                                                                                                                   </v>
          </cell>
          <cell r="C4384" t="str">
            <v xml:space="preserve">UN    </v>
          </cell>
          <cell r="D4384">
            <v>7.87</v>
          </cell>
        </row>
        <row r="4385">
          <cell r="A4385">
            <v>11822</v>
          </cell>
          <cell r="B4385" t="str">
            <v xml:space="preserve">TORNEIRA PLASTICA DE MESA, BICA MOVEL, PARA COZINHA 1/2 "                                                                                                                                                                                                                                                                                                                                                                                                                                                 </v>
          </cell>
          <cell r="C4385" t="str">
            <v xml:space="preserve">UN    </v>
          </cell>
          <cell r="D4385">
            <v>25.11</v>
          </cell>
        </row>
        <row r="4386">
          <cell r="A4386">
            <v>11831</v>
          </cell>
          <cell r="B4386" t="str">
            <v xml:space="preserve">TORNEIRA PLASTICA PARA TANQUE 1/2 " OU 3/4 " COM BICO PARA MANGUEIRA                                                                                                                                                                                                                                                                                                                                                                                                                                      </v>
          </cell>
          <cell r="C4386" t="str">
            <v xml:space="preserve">UN    </v>
          </cell>
          <cell r="D4386">
            <v>15.11</v>
          </cell>
        </row>
        <row r="4387">
          <cell r="A4387">
            <v>7613</v>
          </cell>
          <cell r="B4387" t="str">
            <v xml:space="preserve">TRANSFORMADOR TRIFASICO DE DISTRIBUICAO, POTENCIA DE 1000 KVA, TENSAO NOMINAL DE 15 KV, TENSAO SECUNDARIA DE 220/127V, EM OLEO ISOLANTE TIPO MINERAL                                                                                                                                                                                                                                                                                                                                                      </v>
          </cell>
          <cell r="C4387" t="str">
            <v xml:space="preserve">UN    </v>
          </cell>
          <cell r="D4387">
            <v>111909.31</v>
          </cell>
        </row>
        <row r="4388">
          <cell r="A4388">
            <v>7619</v>
          </cell>
          <cell r="B4388" t="str">
            <v xml:space="preserve">TRANSFORMADOR TRIFASICO DE DISTRIBUICAO, POTENCIA DE 112,5 KVA, TENSAO NOMINAL DE 15 KV, TENSAO SECUNDARIA DE 220/127V, EM OLEO ISOLANTE TIPO MINERAL                                                                                                                                                                                                                                                                                                                                                     </v>
          </cell>
          <cell r="C4388" t="str">
            <v xml:space="preserve">UN    </v>
          </cell>
          <cell r="D4388">
            <v>17298.78</v>
          </cell>
        </row>
        <row r="4389">
          <cell r="A4389">
            <v>12076</v>
          </cell>
          <cell r="B4389" t="str">
            <v xml:space="preserve">TRANSFORMADOR TRIFASICO DE DISTRIBUICAO, POTENCIA DE 15 KVA, TENSAO NOMINAL DE 15 KV, TENSAO SECUNDARIA DE 220/127V, EM OLEO ISOLANTE TIPO MINERAL                                                                                                                                                                                                                                                                                                                                                        </v>
          </cell>
          <cell r="C4389" t="str">
            <v xml:space="preserve">UN    </v>
          </cell>
          <cell r="D4389">
            <v>7935.22</v>
          </cell>
        </row>
        <row r="4390">
          <cell r="A4390">
            <v>7614</v>
          </cell>
          <cell r="B4390" t="str">
            <v xml:space="preserve">TRANSFORMADOR TRIFASICO DE DISTRIBUICAO, POTENCIA DE 150 KVA, TENSAO NOMINAL DE 15 KV, TENSAO SECUNDARIA DE 220/127V, EM OLEO ISOLANTE TIPO MINERAL                                                                                                                                                                                                                                                                                                                                                       </v>
          </cell>
          <cell r="C4390" t="str">
            <v xml:space="preserve">UN    </v>
          </cell>
          <cell r="D4390">
            <v>21817.89</v>
          </cell>
        </row>
        <row r="4391">
          <cell r="A4391">
            <v>7618</v>
          </cell>
          <cell r="B4391" t="str">
            <v xml:space="preserve">TRANSFORMADOR TRIFASICO DE DISTRIBUICAO, POTENCIA DE 1500 KVA, TENSAO NOMINAL DE 15 KV, TENSAO SECUNDARIA DE 220/127V, EM OLEO ISOLANTE TIPO MINERAL                                                                                                                                                                                                                                                                                                                                                      </v>
          </cell>
          <cell r="C4391" t="str">
            <v xml:space="preserve">UN    </v>
          </cell>
          <cell r="D4391">
            <v>141505.42000000001</v>
          </cell>
        </row>
        <row r="4392">
          <cell r="A4392">
            <v>7620</v>
          </cell>
          <cell r="B4392" t="str">
            <v xml:space="preserve">TRANSFORMADOR TRIFASICO DE DISTRIBUICAO, POTENCIA DE 225 KVA, TENSAO NOMINAL DE 15 KV, TENSAO SECUNDARIA DE 220/127V, EM OLEO ISOLANTE TIPO MINERAL                                                                                                                                                                                                                                                                                                                                                       </v>
          </cell>
          <cell r="C4392" t="str">
            <v xml:space="preserve">UN    </v>
          </cell>
          <cell r="D4392">
            <v>30607.279999999999</v>
          </cell>
        </row>
        <row r="4393">
          <cell r="A4393">
            <v>7610</v>
          </cell>
          <cell r="B4393" t="str">
            <v xml:space="preserve">TRANSFORMADOR TRIFASICO DE DISTRIBUICAO, POTENCIA DE 30 KVA, TENSAO NOMINAL DE 15 KV, TENSAO SECUNDARIA DE 220/127V, EM OLEO ISOLANTE TIPO MINERAL                                                                                                                                                                                                                                                                                                                                                        </v>
          </cell>
          <cell r="C4393" t="str">
            <v xml:space="preserve">UN    </v>
          </cell>
          <cell r="D4393">
            <v>9692.2999999999993</v>
          </cell>
        </row>
        <row r="4394">
          <cell r="A4394">
            <v>7615</v>
          </cell>
          <cell r="B4394" t="str">
            <v xml:space="preserve">TRANSFORMADOR TRIFASICO DE DISTRIBUICAO, POTENCIA DE 300 KVA, TENSAO NOMINAL DE 15 KV, TENSAO SECUNDARIA DE 220/127V, EM OLEO ISOLANTE TIPO MINERAL                                                                                                                                                                                                                                                                                                                                                       </v>
          </cell>
          <cell r="C4394" t="str">
            <v xml:space="preserve">UN    </v>
          </cell>
          <cell r="D4394">
            <v>35708.5</v>
          </cell>
        </row>
        <row r="4395">
          <cell r="A4395">
            <v>7617</v>
          </cell>
          <cell r="B4395" t="str">
            <v xml:space="preserve">TRANSFORMADOR TRIFASICO DE DISTRIBUICAO, POTENCIA DE 45 KVA, TENSAO NOMINAL DE 15 KV, TENSAO SECUNDARIA DE 220/127V, EM OLEO ISOLANTE TIPO MINERAL                                                                                                                                                                                                                                                                                                                                                        </v>
          </cell>
          <cell r="C4395" t="str">
            <v xml:space="preserve">UN    </v>
          </cell>
          <cell r="D4395">
            <v>10825.91</v>
          </cell>
        </row>
        <row r="4396">
          <cell r="A4396">
            <v>7616</v>
          </cell>
          <cell r="B4396" t="str">
            <v xml:space="preserve">TRANSFORMADOR TRIFASICO DE DISTRIBUICAO, POTENCIA DE 500 KVA, TENSAO NOMINAL DE 15 KV, TENSAO SECUNDARIA DE 220/127V, EM OLEO ISOLANTE TIPO MINERAL                                                                                                                                                                                                                                                                                                                                                       </v>
          </cell>
          <cell r="C4396" t="str">
            <v xml:space="preserve">UN    </v>
          </cell>
          <cell r="D4396">
            <v>58270.6</v>
          </cell>
        </row>
        <row r="4397">
          <cell r="A4397">
            <v>7611</v>
          </cell>
          <cell r="B4397" t="str">
            <v xml:space="preserve">TRANSFORMADOR TRIFASICO DE DISTRIBUICAO, POTENCIA DE 75 KVA, TENSAO NOMINAL DE 15 KV, TENSAO SECUNDARIA DE 220/127V, EM OLEO ISOLANTE TIPO MINERAL                                                                                                                                                                                                                                                                                                                                                        </v>
          </cell>
          <cell r="C4397" t="str">
            <v xml:space="preserve">UN    </v>
          </cell>
          <cell r="D4397">
            <v>14000</v>
          </cell>
        </row>
        <row r="4398">
          <cell r="A4398">
            <v>7612</v>
          </cell>
          <cell r="B4398" t="str">
            <v xml:space="preserve">TRANSFORMADOR TRIFASICO DE DISTRIBUICAO, POTENCIA DE 750 KVA, TENSAO NOMINAL DE 15 KV, TENSAO SECUNDARIA DE 220/127V, EM OLEO ISOLANTE TIPO MINERAL                                                                                                                                                                                                                                                                                                                                                       </v>
          </cell>
          <cell r="C4398" t="str">
            <v xml:space="preserve">UN    </v>
          </cell>
          <cell r="D4398">
            <v>79928.09</v>
          </cell>
        </row>
        <row r="4399">
          <cell r="A4399">
            <v>37371</v>
          </cell>
          <cell r="B4399" t="str">
            <v xml:space="preserve">TRANSPORTE - HORISTA (COLETADO CAIXA - ENCARGOS COMPLEMENTARES)                                                                                                                                                                                                                                                                                                                                                                                                                                           </v>
          </cell>
          <cell r="C4399" t="str">
            <v xml:space="preserve">H     </v>
          </cell>
          <cell r="D4399">
            <v>0.96</v>
          </cell>
        </row>
        <row r="4400">
          <cell r="A4400">
            <v>40861</v>
          </cell>
          <cell r="B4400" t="str">
            <v xml:space="preserve">TRANSPORTE - MENSALISTA (COLETADO CAIXA - ENCARGOS COMPLEMENTARES)                                                                                                                                                                                                                                                                                                                                                                                                                                        </v>
          </cell>
          <cell r="C4400" t="str">
            <v xml:space="preserve">MES   </v>
          </cell>
          <cell r="D4400">
            <v>181.06</v>
          </cell>
        </row>
        <row r="4401">
          <cell r="A4401">
            <v>36510</v>
          </cell>
          <cell r="B4401" t="str">
            <v xml:space="preserve">TRATOR DE ESTEIRAS, POTENCIA BRUTA DE 133 HP, PESO OPERACIONAL DE 14 T, COM LAMINA COM CAPACIDADE DE 3,00 M3                                                                                                                                                                                                                                                                                                                                                                                              </v>
          </cell>
          <cell r="C4401" t="str">
            <v xml:space="preserve">UN    </v>
          </cell>
          <cell r="D4401">
            <v>1105198.73</v>
          </cell>
        </row>
        <row r="4402">
          <cell r="A4402">
            <v>25020</v>
          </cell>
          <cell r="B4402" t="str">
            <v xml:space="preserve">TRATOR DE ESTEIRAS, POTENCIA BRUTA DE 347 HP, PESO OPERACIONAL DE 38,5 T, COM ESCARIFICADOR E LAMINA COM CAPACIDADE DE 4,70M3                                                                                                                                                                                                                                                                                                                                                                             </v>
          </cell>
          <cell r="C4402" t="str">
            <v xml:space="preserve">UN    </v>
          </cell>
          <cell r="D4402">
            <v>4553029.92</v>
          </cell>
        </row>
        <row r="4403">
          <cell r="A4403">
            <v>7622</v>
          </cell>
          <cell r="B4403" t="str">
            <v xml:space="preserve">TRATOR DE ESTEIRAS, POTENCIA DE 100 HP, PESO OPERACIONAL DE 9,4 T, COM LAMINA COM CAPACIDADE DE 2,19 M3                                                                                                                                                                                                                                                                                                                                                                                                   </v>
          </cell>
          <cell r="C4403" t="str">
            <v xml:space="preserve">UN    </v>
          </cell>
          <cell r="D4403">
            <v>1072204.3</v>
          </cell>
        </row>
        <row r="4404">
          <cell r="A4404">
            <v>7624</v>
          </cell>
          <cell r="B4404" t="str">
            <v xml:space="preserve">TRATOR DE ESTEIRAS, POTENCIA DE 150 HP, PESO OPERACIONAL DE 16,7 T, COM RODA MOTRIZ ELEVADA E LAMINA COM CONTATO DE 3,18M3                                                                                                                                                                                                                                                                                                                                                                                </v>
          </cell>
          <cell r="C4404" t="str">
            <v xml:space="preserve">UN    </v>
          </cell>
          <cell r="D4404">
            <v>1390000</v>
          </cell>
        </row>
        <row r="4405">
          <cell r="A4405">
            <v>7625</v>
          </cell>
          <cell r="B4405" t="str">
            <v xml:space="preserve">TRATOR DE ESTEIRAS, POTENCIA DE 170 HP, PESO OPERACIONAL DE 19 T, COM LAMINA COM CAPACIDADE DE 5,2 M3                                                                                                                                                                                                                                                                                                                                                                                                     </v>
          </cell>
          <cell r="C4405" t="str">
            <v xml:space="preserve">UN    </v>
          </cell>
          <cell r="D4405">
            <v>1381498.34</v>
          </cell>
        </row>
        <row r="4406">
          <cell r="A4406">
            <v>7623</v>
          </cell>
          <cell r="B4406" t="str">
            <v xml:space="preserve">TRATOR DE ESTEIRAS, POTENCIA DE 347 HP, PESO OPERACIONAL DE 38,5 T, COM LAMINA COM CAPACIDADE DE 8,70M3                                                                                                                                                                                                                                                                                                                                                                                                   </v>
          </cell>
          <cell r="C4406" t="str">
            <v xml:space="preserve">UN    </v>
          </cell>
          <cell r="D4406">
            <v>4553029.92</v>
          </cell>
        </row>
        <row r="4407">
          <cell r="A4407">
            <v>36508</v>
          </cell>
          <cell r="B4407" t="str">
            <v xml:space="preserve">TRATOR DE ESTEIRAS, POTENCIA NO VOLANTE DE 200 HP, PESO OPERACIONAL DE 20,1 T, COM RODA MOTRIZ ELEVADA E LAMINA COM CAPACIDADE DE 3,89 M3                                                                                                                                                                                                                                                                                                                                                                 </v>
          </cell>
          <cell r="C4407" t="str">
            <v xml:space="preserve">UN    </v>
          </cell>
          <cell r="D4407">
            <v>2047678.22</v>
          </cell>
        </row>
        <row r="4408">
          <cell r="A4408">
            <v>36509</v>
          </cell>
          <cell r="B4408" t="str">
            <v xml:space="preserve">TRATOR DE ESTEIRAS, POTENCIA 125 HP, PESO OPERACIONAL DE 12,9 T, COM LAMINA COM CAPACIDADE DE 2,7 M3                                                                                                                                                                                                                                                                                                                                                                                                      </v>
          </cell>
          <cell r="C4408" t="str">
            <v xml:space="preserve">UN    </v>
          </cell>
          <cell r="D4408">
            <v>1122201.76</v>
          </cell>
        </row>
        <row r="4409">
          <cell r="A4409">
            <v>13238</v>
          </cell>
          <cell r="B4409" t="str">
            <v xml:space="preserve">TRATOR DE PNEUS COM POTENCIA DE 105 CV, TRACAO 4 X 4, PESO COM LASTRO DE 5775 KG                                                                                                                                                                                                                                                                                                                                                                                                                          </v>
          </cell>
          <cell r="C4409" t="str">
            <v xml:space="preserve">UN    </v>
          </cell>
          <cell r="D4409">
            <v>302158.57</v>
          </cell>
        </row>
        <row r="4410">
          <cell r="A4410">
            <v>36511</v>
          </cell>
          <cell r="B4410" t="str">
            <v xml:space="preserve">TRATOR DE PNEUS COM POTENCIA DE 122 CV, TRACAO 4 X 4, PESO COM LASTRO DE 4510 KG                                                                                                                                                                                                                                                                                                                                                                                                                          </v>
          </cell>
          <cell r="C4410" t="str">
            <v xml:space="preserve">UN    </v>
          </cell>
          <cell r="D4410">
            <v>350120.25</v>
          </cell>
        </row>
        <row r="4411">
          <cell r="A4411">
            <v>36515</v>
          </cell>
          <cell r="B4411" t="str">
            <v xml:space="preserve">TRATOR DE PNEUS COM POTENCIA DE 15 CV, PESO COM LASTRO DE 1160 KG                                                                                                                                                                                                                                                                                                                                                                                                                                         </v>
          </cell>
          <cell r="C4411" t="str">
            <v xml:space="preserve">UN    </v>
          </cell>
          <cell r="D4411">
            <v>103117.6</v>
          </cell>
        </row>
        <row r="4412">
          <cell r="A4412">
            <v>10598</v>
          </cell>
          <cell r="B4412" t="str">
            <v xml:space="preserve">TRATOR DE PNEUS COM POTENCIA DE 50 CV, TRACAO 4 X 2, PESO COM LASTRO DE 2714 KG                                                                                                                                                                                                                                                                                                                                                                                                                           </v>
          </cell>
          <cell r="C4412" t="str">
            <v xml:space="preserve">UN    </v>
          </cell>
          <cell r="D4412">
            <v>167220.78</v>
          </cell>
        </row>
        <row r="4413">
          <cell r="A4413">
            <v>7640</v>
          </cell>
          <cell r="B4413" t="str">
            <v xml:space="preserve">TRATOR DE PNEUS COM POTENCIA DE 85 CV, TRACAO 4 X 4, PESO COM LASTRO DE 4675 KG                                                                                                                                                                                                                                                                                                                                                                                                                           </v>
          </cell>
          <cell r="C4413" t="str">
            <v xml:space="preserve">UN    </v>
          </cell>
          <cell r="D4413">
            <v>256595</v>
          </cell>
        </row>
        <row r="4414">
          <cell r="A4414">
            <v>36513</v>
          </cell>
          <cell r="B4414" t="str">
            <v xml:space="preserve">TRATOR DE PNEUS COM POTENCIA DE 85 CV, TURBO,  PESO COM LASTRO DE 4900 KG                                                                                                                                                                                                                                                                                                                                                                                                                                 </v>
          </cell>
          <cell r="C4414" t="str">
            <v xml:space="preserve">UN    </v>
          </cell>
          <cell r="D4414">
            <v>247182.5</v>
          </cell>
        </row>
        <row r="4415">
          <cell r="A4415">
            <v>36514</v>
          </cell>
          <cell r="B4415" t="str">
            <v xml:space="preserve">TRATOR DE PNEUS COM POTENCIA DE 95 CV, TRACAO 4 X 4, PESO MAXIMO DE 5225 KG                                                                                                                                                                                                                                                                                                                                                                                                                               </v>
          </cell>
          <cell r="C4415" t="str">
            <v xml:space="preserve">UN    </v>
          </cell>
          <cell r="D4415">
            <v>275779.65000000002</v>
          </cell>
        </row>
        <row r="4416">
          <cell r="A4416">
            <v>11572</v>
          </cell>
          <cell r="B4416" t="str">
            <v xml:space="preserve">TRAVA / PRENDEDOR DE PORTA, EM LATAO CROMADO, MONTADO EM PISO                                                                                                                                                                                                                                                                                                                                                                                                                                             </v>
          </cell>
          <cell r="C4416" t="str">
            <v xml:space="preserve">UN    </v>
          </cell>
          <cell r="D4416">
            <v>31</v>
          </cell>
        </row>
        <row r="4417">
          <cell r="A4417">
            <v>36149</v>
          </cell>
          <cell r="B4417" t="str">
            <v xml:space="preserve">TRAVA-QUEDAS EM ACO PARA CORDA DE 12 MM, EXTENSOR DE 25 X 300 MM, COM MOSQUETAO TIPO GANCHO TRAVA DUPLA                                                                                                                                                                                                                                                                                                                                                                                                   </v>
          </cell>
          <cell r="C4417" t="str">
            <v xml:space="preserve">UN    </v>
          </cell>
          <cell r="D4417">
            <v>201.51</v>
          </cell>
        </row>
        <row r="4418">
          <cell r="A4418">
            <v>42407</v>
          </cell>
          <cell r="B4418" t="str">
            <v xml:space="preserve">TRELICA NERVURADA (ESPACADOR), ALTURA = 120,0 MM, DIAMETRO DOS BANZOS INFERIORES E SUPERIOR = 6,0 MM, DIAMETRO DA DIAGONAL = 4,2 MM                                                                                                                                                                                                                                                                                                                                                                       </v>
          </cell>
          <cell r="C4418" t="str">
            <v xml:space="preserve">M     </v>
          </cell>
          <cell r="D4418">
            <v>6.05</v>
          </cell>
        </row>
        <row r="4419">
          <cell r="A4419">
            <v>11581</v>
          </cell>
          <cell r="B4419" t="str">
            <v xml:space="preserve">TRILHO PANTOGRAFICO CONCAVO, TIPO U, EM ALUMINIO, COM DIMENSOES DE APROX *35 X 35* MM, PARA ROLDANA DE PORTA DE CORRER                                                                                                                                                                                                                                                                                                                                                                                    </v>
          </cell>
          <cell r="C4419" t="str">
            <v xml:space="preserve">M     </v>
          </cell>
          <cell r="D4419">
            <v>20.46</v>
          </cell>
        </row>
        <row r="4420">
          <cell r="A4420">
            <v>43605</v>
          </cell>
          <cell r="B4420" t="str">
            <v xml:space="preserve">TRILHO PANTOGRAFICO RETO, EM ALUMINIO, TIPO U, COM DIMENSOES DE *38 X 38* MM PARA PORTA DE CORRER                                                                                                                                                                                                                                                                                                                                                                                                         </v>
          </cell>
          <cell r="C4420" t="str">
            <v xml:space="preserve">M     </v>
          </cell>
          <cell r="D4420">
            <v>41.87</v>
          </cell>
        </row>
        <row r="4421">
          <cell r="A4421">
            <v>11580</v>
          </cell>
          <cell r="B4421" t="str">
            <v xml:space="preserve">TRILHO QUADRADO FRIZADO PARA RODIZIO (VERGALHAO MACICO), EM ALUMINIO, COM DIMENSOES DE *6 X 6* MM                                                                                                                                                                                                                                                                                                                                                                                                         </v>
          </cell>
          <cell r="C4421" t="str">
            <v xml:space="preserve">M     </v>
          </cell>
          <cell r="D4421">
            <v>8.2100000000000009</v>
          </cell>
        </row>
        <row r="4422">
          <cell r="A4422">
            <v>10743</v>
          </cell>
          <cell r="B4422" t="str">
            <v xml:space="preserve">TROLEY MANUAL CAPACIDADE 1 T                                                                                                                                                                                                                                                                                                                                                                                                                                                                              </v>
          </cell>
          <cell r="C4422" t="str">
            <v xml:space="preserve">UN    </v>
          </cell>
          <cell r="D4422">
            <v>613.85</v>
          </cell>
        </row>
        <row r="4423">
          <cell r="A4423">
            <v>39848</v>
          </cell>
          <cell r="B4423" t="str">
            <v xml:space="preserve">TUBO / MANGUEIRA PRETA EM POLIETILENO, LINHA PESADA OU REFORCADA, TIPO ESPAGUETE, PARA INJECAO DE CALDA DE CIMENTO, D = 1/2", ESPESSURA 1,5 MM                                                                                                                                                                                                                                                                                                                                                            </v>
          </cell>
          <cell r="C4423" t="str">
            <v xml:space="preserve">M     </v>
          </cell>
          <cell r="D4423">
            <v>1.82</v>
          </cell>
        </row>
        <row r="4424">
          <cell r="A4424">
            <v>20999</v>
          </cell>
          <cell r="B4424" t="str">
            <v xml:space="preserve">TUBO ACO CARBONO COM COSTURA, NBR 5580, CLASSE L, DN = 15 MM, E = 2,25 MM, 1,06 KG/M                                                                                                                                                                                                                                                                                                                                                                                                                      </v>
          </cell>
          <cell r="C4424" t="str">
            <v xml:space="preserve">M     </v>
          </cell>
          <cell r="D4424">
            <v>13.03</v>
          </cell>
        </row>
        <row r="4425">
          <cell r="A4425">
            <v>21001</v>
          </cell>
          <cell r="B4425" t="str">
            <v xml:space="preserve">TUBO ACO CARBONO COM COSTURA, NBR 5580, CLASSE L, DN = 25 MM, E = 2,65 MM, 2,02 KG/M                                                                                                                                                                                                                                                                                                                                                                                                                      </v>
          </cell>
          <cell r="C4425" t="str">
            <v xml:space="preserve">M     </v>
          </cell>
          <cell r="D4425">
            <v>24.32</v>
          </cell>
        </row>
        <row r="4426">
          <cell r="A4426">
            <v>21003</v>
          </cell>
          <cell r="B4426" t="str">
            <v xml:space="preserve">TUBO ACO CARBONO COM COSTURA, NBR 5580, CLASSE L, DN = 40 MM, E = 3,0 MM, 3,34 KG/M                                                                                                                                                                                                                                                                                                                                                                                                                       </v>
          </cell>
          <cell r="C4426" t="str">
            <v xml:space="preserve">M     </v>
          </cell>
          <cell r="D4426">
            <v>39.96</v>
          </cell>
        </row>
        <row r="4427">
          <cell r="A4427">
            <v>21006</v>
          </cell>
          <cell r="B4427" t="str">
            <v xml:space="preserve">TUBO ACO CARBONO COM COSTURA, NBR 5580, CLASSE L, DN = 80 MM, E = 3,35 MM, 7,07 KG/M                                                                                                                                                                                                                                                                                                                                                                                                                      </v>
          </cell>
          <cell r="C4427" t="str">
            <v xml:space="preserve">M     </v>
          </cell>
          <cell r="D4427">
            <v>84.81</v>
          </cell>
        </row>
        <row r="4428">
          <cell r="A4428">
            <v>21019</v>
          </cell>
          <cell r="B4428" t="str">
            <v xml:space="preserve">TUBO ACO CARBONO COM COSTURA, NBR 5580, CLASSE M, DN = 25 MM, E = 3,35 MM, *2,50* KG//M                                                                                                                                                                                                                                                                                                                                                                                                                   </v>
          </cell>
          <cell r="C4428" t="str">
            <v xml:space="preserve">M     </v>
          </cell>
          <cell r="D4428">
            <v>29.48</v>
          </cell>
        </row>
        <row r="4429">
          <cell r="A4429">
            <v>21021</v>
          </cell>
          <cell r="B4429" t="str">
            <v xml:space="preserve">TUBO ACO CARBONO COM COSTURA, NBR 5580, CLASSE M, DN = 40 MM, E = 3,35 MM, *3,71* KG//M                                                                                                                                                                                                                                                                                                                                                                                                                   </v>
          </cell>
          <cell r="C4429" t="str">
            <v xml:space="preserve">M     </v>
          </cell>
          <cell r="D4429">
            <v>46.6</v>
          </cell>
        </row>
        <row r="4430">
          <cell r="A4430">
            <v>21024</v>
          </cell>
          <cell r="B4430" t="str">
            <v xml:space="preserve">TUBO ACO CARBONO COM COSTURA, NBR 5580, CLASSE M, DN = 80 MM, E = 4,05 MM, *8,47* KG/M                                                                                                                                                                                                                                                                                                                                                                                                                    </v>
          </cell>
          <cell r="C4430" t="str">
            <v xml:space="preserve">M     </v>
          </cell>
          <cell r="D4430">
            <v>99.85</v>
          </cell>
        </row>
        <row r="4431">
          <cell r="A4431">
            <v>40624</v>
          </cell>
          <cell r="B4431" t="str">
            <v xml:space="preserve">TUBO ACO CARBONO SEM COSTURA 1 1/2", E= *3,68 MM, SCHEDULE 40, 4,05 KG/M                                                                                                                                                                                                                                                                                                                                                                                                                                  </v>
          </cell>
          <cell r="C4431" t="str">
            <v xml:space="preserve">M     </v>
          </cell>
          <cell r="D4431">
            <v>101.02</v>
          </cell>
        </row>
        <row r="4432">
          <cell r="A4432">
            <v>42575</v>
          </cell>
          <cell r="B4432" t="str">
            <v xml:space="preserve">TUBO ACO CARBONO SEM COSTURA 1 1/4", E= *3,56 MM, SCHEDULE 40, *3,38* KG/M                                                                                                                                                                                                                                                                                                                                                                                                                                </v>
          </cell>
          <cell r="C4432" t="str">
            <v xml:space="preserve">M     </v>
          </cell>
          <cell r="D4432">
            <v>92.7</v>
          </cell>
        </row>
        <row r="4433">
          <cell r="A4433">
            <v>13127</v>
          </cell>
          <cell r="B4433" t="str">
            <v xml:space="preserve">TUBO ACO CARBONO SEM COSTURA 1/2", E= *2,77 MM, SCHEDULE 40, *1,27 KG/M                                                                                                                                                                                                                                                                                                                                                                                                                                   </v>
          </cell>
          <cell r="C4433" t="str">
            <v xml:space="preserve">M     </v>
          </cell>
          <cell r="D4433">
            <v>45.06</v>
          </cell>
        </row>
        <row r="4434">
          <cell r="A4434">
            <v>13137</v>
          </cell>
          <cell r="B4434" t="str">
            <v xml:space="preserve">TUBO ACO CARBONO SEM COSTURA 1/2", E= *3,73 MM, SCHEDULE 80, *1,62 KG/M                                                                                                                                                                                                                                                                                                                                                                                                                                   </v>
          </cell>
          <cell r="C4434" t="str">
            <v xml:space="preserve">M     </v>
          </cell>
          <cell r="D4434">
            <v>59.79</v>
          </cell>
        </row>
        <row r="4435">
          <cell r="A4435">
            <v>42574</v>
          </cell>
          <cell r="B4435" t="str">
            <v xml:space="preserve">TUBO ACO CARBONO SEM COSTURA 1", E= *3,38 MM, SCHEDULE 40, *2,50* KG/M                                                                                                                                                                                                                                                                                                                                                                                                                                    </v>
          </cell>
          <cell r="C4435" t="str">
            <v xml:space="preserve">M     </v>
          </cell>
          <cell r="D4435">
            <v>69.180000000000007</v>
          </cell>
        </row>
        <row r="4436">
          <cell r="A4436">
            <v>20989</v>
          </cell>
          <cell r="B4436" t="str">
            <v xml:space="preserve">TUBO ACO CARBONO SEM COSTURA 14", E= *11,13 MM, SCHEDULE 40, *94,55 KG/M                                                                                                                                                                                                                                                                                                                                                                                                                                  </v>
          </cell>
          <cell r="C4436" t="str">
            <v xml:space="preserve">M     </v>
          </cell>
          <cell r="D4436">
            <v>2142.23</v>
          </cell>
        </row>
        <row r="4437">
          <cell r="A4437">
            <v>21147</v>
          </cell>
          <cell r="B4437" t="str">
            <v xml:space="preserve">TUBO ACO CARBONO SEM COSTURA 2 1/2", E = 5,16 MM, SCHEDULE 40 (8,62 KG/M)                                                                                                                                                                                                                                                                                                                                                                                                                                 </v>
          </cell>
          <cell r="C4437" t="str">
            <v xml:space="preserve">M     </v>
          </cell>
          <cell r="D4437">
            <v>200.86</v>
          </cell>
        </row>
        <row r="4438">
          <cell r="A4438">
            <v>21148</v>
          </cell>
          <cell r="B4438" t="str">
            <v xml:space="preserve">TUBO ACO CARBONO SEM COSTURA 2", E= *3,91* MM, SCHEDULE 40, *5,43* KG/M                                                                                                                                                                                                                                                                                                                                                                                                                                   </v>
          </cell>
          <cell r="C4438" t="str">
            <v xml:space="preserve">M     </v>
          </cell>
          <cell r="D4438">
            <v>123.97</v>
          </cell>
        </row>
        <row r="4439">
          <cell r="A4439">
            <v>20984</v>
          </cell>
          <cell r="B4439" t="str">
            <v xml:space="preserve">TUBO ACO CARBONO SEM COSTURA 20", E= *12,70 MM, SCHEDULE 30, *154,97 KG/M                                                                                                                                                                                                                                                                                                                                                                                                                                 </v>
          </cell>
          <cell r="C4439" t="str">
            <v xml:space="preserve">M     </v>
          </cell>
          <cell r="D4439">
            <v>4110.5200000000004</v>
          </cell>
        </row>
        <row r="4440">
          <cell r="A4440">
            <v>13042</v>
          </cell>
          <cell r="B4440" t="str">
            <v xml:space="preserve">TUBO ACO CARBONO SEM COSTURA 20", E= *6,35 MM,  SCHEDULE 10, *78,46 KG/M                                                                                                                                                                                                                                                                                                                                                                                                                                  </v>
          </cell>
          <cell r="C4440" t="str">
            <v xml:space="preserve">M     </v>
          </cell>
          <cell r="D4440">
            <v>2277.84</v>
          </cell>
        </row>
        <row r="4441">
          <cell r="A4441">
            <v>21150</v>
          </cell>
          <cell r="B4441" t="str">
            <v xml:space="preserve">TUBO ACO CARBONO SEM COSTURA 3/4", E= *2,87 MM, SCHEDULE 40, *1,69 KG/M                                                                                                                                                                                                                                                                                                                                                                                                                                   </v>
          </cell>
          <cell r="C4441" t="str">
            <v xml:space="preserve">M     </v>
          </cell>
          <cell r="D4441">
            <v>61.47</v>
          </cell>
        </row>
        <row r="4442">
          <cell r="A4442">
            <v>13141</v>
          </cell>
          <cell r="B4442" t="str">
            <v xml:space="preserve">TUBO ACO CARBONO SEM COSTURA 3/4", E= *3,91 MM, SCHEDULE 80, *2,19 KG/M.                                                                                                                                                                                                                                                                                                                                                                                                                                  </v>
          </cell>
          <cell r="C4442" t="str">
            <v xml:space="preserve">M     </v>
          </cell>
          <cell r="D4442">
            <v>77.45</v>
          </cell>
        </row>
        <row r="4443">
          <cell r="A4443">
            <v>42576</v>
          </cell>
          <cell r="B4443" t="str">
            <v xml:space="preserve">TUBO ACO CARBONO SEM COSTURA 3", E= *5,49 MM, SCHEDULE 40, *11,28* KG/M                                                                                                                                                                                                                                                                                                                                                                                                                                   </v>
          </cell>
          <cell r="C4443" t="str">
            <v xml:space="preserve">M     </v>
          </cell>
          <cell r="D4443">
            <v>252.88</v>
          </cell>
        </row>
        <row r="4444">
          <cell r="A4444">
            <v>21151</v>
          </cell>
          <cell r="B4444" t="str">
            <v xml:space="preserve">TUBO ACO CARBONO SEM COSTURA 4", E= *6,02 MM, SCHEDULE 40, *16,06 KG/M                                                                                                                                                                                                                                                                                                                                                                                                                                    </v>
          </cell>
          <cell r="C4444" t="str">
            <v xml:space="preserve">M     </v>
          </cell>
          <cell r="D4444">
            <v>367.94</v>
          </cell>
        </row>
        <row r="4445">
          <cell r="A4445">
            <v>13142</v>
          </cell>
          <cell r="B4445" t="str">
            <v xml:space="preserve">TUBO ACO CARBONO SEM COSTURA 4", E= *8,56 MM, SCHEDULE 80, *22,31 KG/M                                                                                                                                                                                                                                                                                                                                                                                                                                    </v>
          </cell>
          <cell r="C4445" t="str">
            <v xml:space="preserve">M     </v>
          </cell>
          <cell r="D4445">
            <v>526</v>
          </cell>
        </row>
        <row r="4446">
          <cell r="A4446">
            <v>42577</v>
          </cell>
          <cell r="B4446" t="str">
            <v xml:space="preserve">TUBO ACO CARBONO SEM COSTURA 5", E= *6,55 MM, SCHEDULE 40, *21,75* KG/M                                                                                                                                                                                                                                                                                                                                                                                                                                   </v>
          </cell>
          <cell r="C4446" t="str">
            <v xml:space="preserve">M     </v>
          </cell>
          <cell r="D4446">
            <v>577.16999999999996</v>
          </cell>
        </row>
        <row r="4447">
          <cell r="A4447">
            <v>20994</v>
          </cell>
          <cell r="B4447" t="str">
            <v xml:space="preserve">TUBO ACO CARBONO SEM COSTURA 6", E= *10,97 MM, SCHEDULE 80, *42,56 KG/M                                                                                                                                                                                                                                                                                                                                                                                                                                   </v>
          </cell>
          <cell r="C4447" t="str">
            <v xml:space="preserve">M     </v>
          </cell>
          <cell r="D4447">
            <v>991.74</v>
          </cell>
        </row>
        <row r="4448">
          <cell r="A4448">
            <v>7672</v>
          </cell>
          <cell r="B4448" t="str">
            <v xml:space="preserve">TUBO ACO CARBONO SEM COSTURA 6", E= 7,11 MM,  SCHEDULE 40, *28,26 KG/M                                                                                                                                                                                                                                                                                                                                                                                                                                    </v>
          </cell>
          <cell r="C4448" t="str">
            <v xml:space="preserve">M     </v>
          </cell>
          <cell r="D4448">
            <v>649.70000000000005</v>
          </cell>
        </row>
        <row r="4449">
          <cell r="A4449">
            <v>20995</v>
          </cell>
          <cell r="B4449" t="str">
            <v xml:space="preserve">TUBO ACO CARBONO SEM COSTURA 8", E= *12,70 MM, SCHEDULE 80, *64,64 KG/M                                                                                                                                                                                                                                                                                                                                                                                                                                   </v>
          </cell>
          <cell r="C4449" t="str">
            <v xml:space="preserve">M     </v>
          </cell>
          <cell r="D4449">
            <v>1303.33</v>
          </cell>
        </row>
        <row r="4450">
          <cell r="A4450">
            <v>7690</v>
          </cell>
          <cell r="B4450" t="str">
            <v xml:space="preserve">TUBO ACO CARBONO SEM COSTURA 8", E= *6,35 MM,  SCHEDULE 20, *33,27 KG/M                                                                                                                                                                                                                                                                                                                                                                                                                                   </v>
          </cell>
          <cell r="C4450" t="str">
            <v xml:space="preserve">M     </v>
          </cell>
          <cell r="D4450">
            <v>753.81</v>
          </cell>
        </row>
        <row r="4451">
          <cell r="A4451">
            <v>20980</v>
          </cell>
          <cell r="B4451" t="str">
            <v xml:space="preserve">TUBO ACO CARBONO SEM COSTURA 8", E= *7,04 MM, SCHEDULE 30, *36,75 KG/M                                                                                                                                                                                                                                                                                                                                                                                                                                    </v>
          </cell>
          <cell r="C4451" t="str">
            <v xml:space="preserve">M     </v>
          </cell>
          <cell r="D4451">
            <v>822.33</v>
          </cell>
        </row>
        <row r="4452">
          <cell r="A4452">
            <v>7661</v>
          </cell>
          <cell r="B4452" t="str">
            <v xml:space="preserve">TUBO ACO CARBONO SEM COSTURA 8", E= *8,18 MM, SCHEDULE 40, *42,55 KG/M                                                                                                                                                                                                                                                                                                                                                                                                                                    </v>
          </cell>
          <cell r="C4452" t="str">
            <v xml:space="preserve">M     </v>
          </cell>
          <cell r="D4452">
            <v>978.23</v>
          </cell>
        </row>
        <row r="4453">
          <cell r="A4453">
            <v>21016</v>
          </cell>
          <cell r="B4453" t="str">
            <v xml:space="preserve">TUBO ACO GALVANIZADO COM COSTURA, CLASSE LEVE, DN 100 MM ( 4"),  E = 3,75 MM,  *10,55* KG/M (NBR 5580)                                                                                                                                                                                                                                                                                                                                                                                                    </v>
          </cell>
          <cell r="C4453" t="str">
            <v xml:space="preserve">M     </v>
          </cell>
          <cell r="D4453">
            <v>134.69999999999999</v>
          </cell>
        </row>
        <row r="4454">
          <cell r="A4454">
            <v>21008</v>
          </cell>
          <cell r="B4454" t="str">
            <v xml:space="preserve">TUBO ACO GALVANIZADO COM COSTURA, CLASSE LEVE, DN 15 MM ( 1/2"),  E = 2,25 MM,  *1,2* KG/M (NBR 5580)                                                                                                                                                                                                                                                                                                                                                                                                     </v>
          </cell>
          <cell r="C4454" t="str">
            <v xml:space="preserve">M     </v>
          </cell>
          <cell r="D4454">
            <v>15.73</v>
          </cell>
        </row>
        <row r="4455">
          <cell r="A4455">
            <v>21009</v>
          </cell>
          <cell r="B4455" t="str">
            <v xml:space="preserve">TUBO ACO GALVANIZADO COM COSTURA, CLASSE LEVE, DN 20 MM ( 3/4"),  E = 2,25 MM,  *1,3* KG/M (NBR 5580)                                                                                                                                                                                                                                                                                                                                                                                                     </v>
          </cell>
          <cell r="C4455" t="str">
            <v xml:space="preserve">M     </v>
          </cell>
          <cell r="D4455">
            <v>20.49</v>
          </cell>
        </row>
        <row r="4456">
          <cell r="A4456">
            <v>21010</v>
          </cell>
          <cell r="B4456" t="str">
            <v xml:space="preserve">TUBO ACO GALVANIZADO COM COSTURA, CLASSE LEVE, DN 25 MM ( 1"),  E = 2,65 MM,  *2,11* KG/M (NBR 5580)                                                                                                                                                                                                                                                                                                                                                                                                      </v>
          </cell>
          <cell r="C4456" t="str">
            <v xml:space="preserve">M     </v>
          </cell>
          <cell r="D4456">
            <v>27.51</v>
          </cell>
        </row>
        <row r="4457">
          <cell r="A4457">
            <v>21011</v>
          </cell>
          <cell r="B4457" t="str">
            <v xml:space="preserve">TUBO ACO GALVANIZADO COM COSTURA, CLASSE LEVE, DN 32 MM ( 1 1/4"),  E = 2,65 MM,  *2,71* KG/M (NBR 5580)                                                                                                                                                                                                                                                                                                                                                                                                  </v>
          </cell>
          <cell r="C4457" t="str">
            <v xml:space="preserve">M     </v>
          </cell>
          <cell r="D4457">
            <v>40.090000000000003</v>
          </cell>
        </row>
        <row r="4458">
          <cell r="A4458">
            <v>21012</v>
          </cell>
          <cell r="B4458" t="str">
            <v xml:space="preserve">TUBO ACO GALVANIZADO COM COSTURA, CLASSE LEVE, DN 40 MM ( 1 1/2"),  E = 3,00 MM,  *3,48* KG/M (NBR 5580)                                                                                                                                                                                                                                                                                                                                                                                                  </v>
          </cell>
          <cell r="C4458" t="str">
            <v xml:space="preserve">M     </v>
          </cell>
          <cell r="D4458">
            <v>44.3</v>
          </cell>
        </row>
        <row r="4459">
          <cell r="A4459">
            <v>21013</v>
          </cell>
          <cell r="B4459" t="str">
            <v xml:space="preserve">TUBO ACO GALVANIZADO COM COSTURA, CLASSE LEVE, DN 50 MM ( 2"),  E = 3,00 MM,  *4,40* KG/M (NBR 5580)                                                                                                                                                                                                                                                                                                                                                                                                      </v>
          </cell>
          <cell r="C4459" t="str">
            <v xml:space="preserve">M     </v>
          </cell>
          <cell r="D4459">
            <v>57.82</v>
          </cell>
        </row>
        <row r="4460">
          <cell r="A4460">
            <v>21014</v>
          </cell>
          <cell r="B4460" t="str">
            <v xml:space="preserve">TUBO ACO GALVANIZADO COM COSTURA, CLASSE LEVE, DN 65 MM ( 2 1/2"),  E = 3,35 MM, * 6,23* KG/M (NBR 5580)                                                                                                                                                                                                                                                                                                                                                                                                  </v>
          </cell>
          <cell r="C4460" t="str">
            <v xml:space="preserve">M     </v>
          </cell>
          <cell r="D4460">
            <v>80.900000000000006</v>
          </cell>
        </row>
        <row r="4461">
          <cell r="A4461">
            <v>21015</v>
          </cell>
          <cell r="B4461" t="str">
            <v xml:space="preserve">TUBO ACO GALVANIZADO COM COSTURA, CLASSE LEVE, DN 80 MM ( 3"),  E = 3,35 MM, *7,32* KG/M (NBR 5580)                                                                                                                                                                                                                                                                                                                                                                                                       </v>
          </cell>
          <cell r="C4461" t="str">
            <v xml:space="preserve">M     </v>
          </cell>
          <cell r="D4461">
            <v>92.95</v>
          </cell>
        </row>
        <row r="4462">
          <cell r="A4462">
            <v>7697</v>
          </cell>
          <cell r="B4462" t="str">
            <v xml:space="preserve">TUBO ACO GALVANIZADO COM COSTURA, CLASSE MEDIA, DN 1.1/2", E = *3,25* MM, PESO *3,61* KG/M (NBR 5580)                                                                                                                                                                                                                                                                                                                                                                                                     </v>
          </cell>
          <cell r="C4462" t="str">
            <v xml:space="preserve">M     </v>
          </cell>
          <cell r="D4462">
            <v>44.35</v>
          </cell>
        </row>
        <row r="4463">
          <cell r="A4463">
            <v>7698</v>
          </cell>
          <cell r="B4463" t="str">
            <v xml:space="preserve">TUBO ACO GALVANIZADO COM COSTURA, CLASSE MEDIA, DN 1.1/4", E = *3,25* MM, PESO *3,14* KG/M (NBR 5580)                                                                                                                                                                                                                                                                                                                                                                                                     </v>
          </cell>
          <cell r="C4463" t="str">
            <v xml:space="preserve">M     </v>
          </cell>
          <cell r="D4463">
            <v>38.18</v>
          </cell>
        </row>
        <row r="4464">
          <cell r="A4464">
            <v>7691</v>
          </cell>
          <cell r="B4464" t="str">
            <v xml:space="preserve">TUBO ACO GALVANIZADO COM COSTURA, CLASSE MEDIA, DN 1/2", E = *2,65* MM, PESO *1,22* KG/M (NBR 5580)                                                                                                                                                                                                                                                                                                                                                                                                       </v>
          </cell>
          <cell r="C4464" t="str">
            <v xml:space="preserve">M     </v>
          </cell>
          <cell r="D4464">
            <v>16.13</v>
          </cell>
        </row>
        <row r="4465">
          <cell r="A4465">
            <v>40626</v>
          </cell>
          <cell r="B4465" t="str">
            <v xml:space="preserve">TUBO ACO GALVANIZADO COM COSTURA, CLASSE MEDIA, DN 1", E = 3,38 MM, PESO 2,50 KG/M (NBR 5580)                                                                                                                                                                                                                                                                                                                                                                                                             </v>
          </cell>
          <cell r="C4465" t="str">
            <v xml:space="preserve">M     </v>
          </cell>
          <cell r="D4465">
            <v>30.27</v>
          </cell>
        </row>
        <row r="4466">
          <cell r="A4466">
            <v>7701</v>
          </cell>
          <cell r="B4466" t="str">
            <v xml:space="preserve">TUBO ACO GALVANIZADO COM COSTURA, CLASSE MEDIA, DN 2.1/2", E = *3,65* MM, PESO *6,51* KG/M (NBR 5580)                                                                                                                                                                                                                                                                                                                                                                                                     </v>
          </cell>
          <cell r="C4466" t="str">
            <v xml:space="preserve">M     </v>
          </cell>
          <cell r="D4466">
            <v>79.37</v>
          </cell>
        </row>
        <row r="4467">
          <cell r="A4467">
            <v>7696</v>
          </cell>
          <cell r="B4467" t="str">
            <v xml:space="preserve">TUBO ACO GALVANIZADO COM COSTURA, CLASSE MEDIA, DN 2", E = *3,65* MM, PESO *5,10* KG/M (NBR 5580)                                                                                                                                                                                                                                                                                                                                                                                                         </v>
          </cell>
          <cell r="C4467" t="str">
            <v xml:space="preserve">M     </v>
          </cell>
          <cell r="D4467">
            <v>63.96</v>
          </cell>
        </row>
        <row r="4468">
          <cell r="A4468">
            <v>7700</v>
          </cell>
          <cell r="B4468" t="str">
            <v xml:space="preserve">TUBO ACO GALVANIZADO COM COSTURA, CLASSE MEDIA, DN 3/4", E = *2,65* MM, PESO *1,58* KG/M (NBR 5580)                                                                                                                                                                                                                                                                                                                                                                                                       </v>
          </cell>
          <cell r="C4468" t="str">
            <v xml:space="preserve">M     </v>
          </cell>
          <cell r="D4468">
            <v>20.399999999999999</v>
          </cell>
        </row>
        <row r="4469">
          <cell r="A4469">
            <v>7694</v>
          </cell>
          <cell r="B4469" t="str">
            <v xml:space="preserve">TUBO ACO GALVANIZADO COM COSTURA, CLASSE MEDIA, DN 3", E = *4,05* MM, PESO *8,47* KG/M (NBR 5580)                                                                                                                                                                                                                                                                                                                                                                                                         </v>
          </cell>
          <cell r="C4469" t="str">
            <v xml:space="preserve">M     </v>
          </cell>
          <cell r="D4469">
            <v>106.81</v>
          </cell>
        </row>
        <row r="4470">
          <cell r="A4470">
            <v>7693</v>
          </cell>
          <cell r="B4470" t="str">
            <v xml:space="preserve">TUBO ACO GALVANIZADO COM COSTURA, CLASSE MEDIA, DN 4", E = 4,50* MM, PESO 12,10* KG/M (NBR 5580)                                                                                                                                                                                                                                                                                                                                                                                                          </v>
          </cell>
          <cell r="C4470" t="str">
            <v xml:space="preserve">M     </v>
          </cell>
          <cell r="D4470">
            <v>147.1</v>
          </cell>
        </row>
        <row r="4471">
          <cell r="A4471">
            <v>7692</v>
          </cell>
          <cell r="B4471" t="str">
            <v xml:space="preserve">TUBO ACO GALVANIZADO COM COSTURA, CLASSE MEDIA, DN 5", E = *5,40* MM, PESO *17,80* KG/M (NBR 5580)                                                                                                                                                                                                                                                                                                                                                                                                        </v>
          </cell>
          <cell r="C4471" t="str">
            <v xml:space="preserve">M     </v>
          </cell>
          <cell r="D4471">
            <v>220.23</v>
          </cell>
        </row>
        <row r="4472">
          <cell r="A4472">
            <v>7695</v>
          </cell>
          <cell r="B4472" t="str">
            <v xml:space="preserve">TUBO ACO GALVANIZADO COM COSTURA, CLASSE MEDIA, DN 6", E = 4,85* MM, PESO 19,68* KG/M (NBR 5580)                                                                                                                                                                                                                                                                                                                                                                                                          </v>
          </cell>
          <cell r="C4472" t="str">
            <v xml:space="preserve">M     </v>
          </cell>
          <cell r="D4472">
            <v>238.84</v>
          </cell>
        </row>
        <row r="4473">
          <cell r="A4473">
            <v>13356</v>
          </cell>
          <cell r="B4473" t="str">
            <v xml:space="preserve">TUBO ACO INDUSTRIAL DN 2" (50,8 MM) E=1,50MM, PESO= 1,8237 KG/M                                                                                                                                                                                                                                                                                                                                                                                                                                           </v>
          </cell>
          <cell r="C4473" t="str">
            <v xml:space="preserve">M     </v>
          </cell>
          <cell r="D4473">
            <v>17.32</v>
          </cell>
        </row>
        <row r="4474">
          <cell r="A4474">
            <v>36365</v>
          </cell>
          <cell r="B4474" t="str">
            <v xml:space="preserve">TUBO COLETOR DE ESGOTO PVC, JEI, DN 100 MM (NBR  7362)                                                                                                                                                                                                                                                                                                                                                                                                                                                    </v>
          </cell>
          <cell r="C4474" t="str">
            <v xml:space="preserve">M     </v>
          </cell>
          <cell r="D4474">
            <v>41.96</v>
          </cell>
        </row>
        <row r="4475">
          <cell r="A4475">
            <v>41930</v>
          </cell>
          <cell r="B4475" t="str">
            <v xml:space="preserve">TUBO COLETOR DE ESGOTO PVC, JEI, DN 200 MM (NBR 7362)                                                                                                                                                                                                                                                                                                                                                                                                                                                     </v>
          </cell>
          <cell r="C4475" t="str">
            <v xml:space="preserve">M     </v>
          </cell>
          <cell r="D4475">
            <v>139.75</v>
          </cell>
        </row>
        <row r="4476">
          <cell r="A4476">
            <v>41931</v>
          </cell>
          <cell r="B4476" t="str">
            <v xml:space="preserve">TUBO COLETOR DE ESGOTO PVC, JEI, DN 250 MM (NBR 7362)                                                                                                                                                                                                                                                                                                                                                                                                                                                     </v>
          </cell>
          <cell r="C4476" t="str">
            <v xml:space="preserve">M     </v>
          </cell>
          <cell r="D4476">
            <v>218.89</v>
          </cell>
        </row>
        <row r="4477">
          <cell r="A4477">
            <v>41932</v>
          </cell>
          <cell r="B4477" t="str">
            <v xml:space="preserve">TUBO COLETOR DE ESGOTO PVC, JEI, DN 300 MM (NBR 7362)                                                                                                                                                                                                                                                                                                                                                                                                                                                     </v>
          </cell>
          <cell r="C4477" t="str">
            <v xml:space="preserve">M     </v>
          </cell>
          <cell r="D4477">
            <v>336.91</v>
          </cell>
        </row>
        <row r="4478">
          <cell r="A4478">
            <v>41933</v>
          </cell>
          <cell r="B4478" t="str">
            <v xml:space="preserve">TUBO COLETOR DE ESGOTO PVC, JEI, DN 350 MM (NBR 7362)                                                                                                                                                                                                                                                                                                                                                                                                                                                     </v>
          </cell>
          <cell r="C4478" t="str">
            <v xml:space="preserve">M     </v>
          </cell>
          <cell r="D4478">
            <v>476.13</v>
          </cell>
        </row>
        <row r="4479">
          <cell r="A4479">
            <v>41934</v>
          </cell>
          <cell r="B4479" t="str">
            <v xml:space="preserve">TUBO COLETOR DE ESGOTO PVC, JEI, DN 400 MM (NBR 7362)                                                                                                                                                                                                                                                                                                                                                                                                                                                     </v>
          </cell>
          <cell r="C4479" t="str">
            <v xml:space="preserve">M     </v>
          </cell>
          <cell r="D4479">
            <v>554.51</v>
          </cell>
        </row>
        <row r="4480">
          <cell r="A4480">
            <v>41936</v>
          </cell>
          <cell r="B4480" t="str">
            <v xml:space="preserve">TUBO COLETOR DE ESGOTO, PVC, JEI, DN 150 MM  (NBR 7362)                                                                                                                                                                                                                                                                                                                                                                                                                                                   </v>
          </cell>
          <cell r="C4480" t="str">
            <v xml:space="preserve">M     </v>
          </cell>
          <cell r="D4480">
            <v>82.29</v>
          </cell>
        </row>
        <row r="4481">
          <cell r="A4481">
            <v>44812</v>
          </cell>
          <cell r="B4481" t="str">
            <v xml:space="preserve">TUBO CORRUGADO PEAD, PAREDE DUPLA, INTERNA LISA, JEI DN/DI 500 MM (DRENAGEM/ESGOTO)                                                                                                                                                                                                                                                                                                                                                                                                                       </v>
          </cell>
          <cell r="C4481" t="str">
            <v xml:space="preserve">M     </v>
          </cell>
          <cell r="D4481">
            <v>533.38</v>
          </cell>
        </row>
        <row r="4482">
          <cell r="A4482">
            <v>41785</v>
          </cell>
          <cell r="B4482" t="str">
            <v xml:space="preserve">TUBO CORRUGADO PEAD, PAREDE DUPLA, INTERNA LISA, JEI, DN/DI *1000* MM, PARA SANEAMENTO (DRENAGEM/ESGOTO)                                                                                                                                                                                                                                                                                                                                                                                                  </v>
          </cell>
          <cell r="C4482" t="str">
            <v xml:space="preserve">M     </v>
          </cell>
          <cell r="D4482">
            <v>1976.67</v>
          </cell>
        </row>
        <row r="4483">
          <cell r="A4483">
            <v>41781</v>
          </cell>
          <cell r="B4483" t="str">
            <v xml:space="preserve">TUBO CORRUGADO PEAD, PAREDE DUPLA, INTERNA LISA, JEI, DN/DI *400* MM, PARA SANEAMENTO (DRENAGEM/ESGOTO)                                                                                                                                                                                                                                                                                                                                                                                                   </v>
          </cell>
          <cell r="C4483" t="str">
            <v xml:space="preserve">M     </v>
          </cell>
          <cell r="D4483">
            <v>356.92</v>
          </cell>
        </row>
        <row r="4484">
          <cell r="A4484">
            <v>41783</v>
          </cell>
          <cell r="B4484" t="str">
            <v xml:space="preserve">TUBO CORRUGADO PEAD, PAREDE DUPLA, INTERNA LISA, JEI, DN/DI *800* MM, PARA SANEAMENTO (DRENAGEM/ESGOTO)                                                                                                                                                                                                                                                                                                                                                                                                   </v>
          </cell>
          <cell r="C4484" t="str">
            <v xml:space="preserve">M     </v>
          </cell>
          <cell r="D4484">
            <v>1283.1500000000001</v>
          </cell>
        </row>
        <row r="4485">
          <cell r="A4485">
            <v>41786</v>
          </cell>
          <cell r="B4485" t="str">
            <v xml:space="preserve">TUBO CORRUGADO PEAD, PAREDE DUPLA, INTERNA LISA, JEI, DN/DI 1200 MM, PARA SANEAMENTO (DRENAGEM/ESGOTO)                                                                                                                                                                                                                                                                                                                                                                                                    </v>
          </cell>
          <cell r="C4485" t="str">
            <v xml:space="preserve">M     </v>
          </cell>
          <cell r="D4485">
            <v>2731.88</v>
          </cell>
        </row>
        <row r="4486">
          <cell r="A4486">
            <v>41779</v>
          </cell>
          <cell r="B4486" t="str">
            <v xml:space="preserve">TUBO CORRUGADO PEAD, PAREDE DUPLA, INTERNA LISA, JEI, DN/DI 250 MM, PARA SANEAMENTO (DRENAGEM/ESGOTO)                                                                                                                                                                                                                                                                                                                                                                                                     </v>
          </cell>
          <cell r="C4486" t="str">
            <v xml:space="preserve">M     </v>
          </cell>
          <cell r="D4486">
            <v>140.57</v>
          </cell>
        </row>
        <row r="4487">
          <cell r="A4487">
            <v>41780</v>
          </cell>
          <cell r="B4487" t="str">
            <v xml:space="preserve">TUBO CORRUGADO PEAD, PAREDE DUPLA, INTERNA LISA, JEI, DN/DI 300 MM, PARA SANEAMENTO (DRENAGEM/ESGOTO)                                                                                                                                                                                                                                                                                                                                                                                                     </v>
          </cell>
          <cell r="C4487" t="str">
            <v xml:space="preserve">M     </v>
          </cell>
          <cell r="D4487">
            <v>220.22</v>
          </cell>
        </row>
        <row r="4488">
          <cell r="A4488">
            <v>41782</v>
          </cell>
          <cell r="B4488" t="str">
            <v xml:space="preserve">TUBO CORRUGADO PEAD, PAREDE DUPLA, INTERNA LISA, JEI, DN/DI 600 MM, PARA SANEAMENTO (DRENAGEM/ESGOTO)                                                                                                                                                                                                                                                                                                                                                                                                     </v>
          </cell>
          <cell r="C4488" t="str">
            <v xml:space="preserve">M     </v>
          </cell>
          <cell r="D4488">
            <v>788.89</v>
          </cell>
        </row>
        <row r="4489">
          <cell r="A4489">
            <v>38130</v>
          </cell>
          <cell r="B4489" t="str">
            <v xml:space="preserve">TUBO CPVC SOLDAVEL, 35 MM, AGUA QUENTE PREDIAL (NBR 15884)                                                                                                                                                                                                                                                                                                                                                                                                                                                </v>
          </cell>
          <cell r="C4489" t="str">
            <v xml:space="preserve">M     </v>
          </cell>
          <cell r="D4489">
            <v>41.25</v>
          </cell>
        </row>
        <row r="4490">
          <cell r="A4490">
            <v>44260</v>
          </cell>
          <cell r="B4490" t="str">
            <v xml:space="preserve">TUBO CPVC, SOLDAVEL, 114 MM, AGUA QUENTE (NBR 15884)                                                                                                                                                                                                                                                                                                                                                                                                                                                      </v>
          </cell>
          <cell r="C4490" t="str">
            <v xml:space="preserve">M     </v>
          </cell>
          <cell r="D4490">
            <v>390.44</v>
          </cell>
        </row>
        <row r="4491">
          <cell r="A4491">
            <v>21123</v>
          </cell>
          <cell r="B4491" t="str">
            <v xml:space="preserve">TUBO CPVC, SOLDAVEL, 15 MM, AGUA QUENTE PREDIAL (NBR 15884)                                                                                                                                                                                                                                                                                                                                                                                                                                               </v>
          </cell>
          <cell r="C4491" t="str">
            <v xml:space="preserve">M     </v>
          </cell>
          <cell r="D4491">
            <v>11.48</v>
          </cell>
        </row>
        <row r="4492">
          <cell r="A4492">
            <v>21124</v>
          </cell>
          <cell r="B4492" t="str">
            <v xml:space="preserve">TUBO CPVC, SOLDAVEL, 22 MM, AGUA QUENTE PREDIAL (NBR 15884)                                                                                                                                                                                                                                                                                                                                                                                                                                               </v>
          </cell>
          <cell r="C4492" t="str">
            <v xml:space="preserve">M     </v>
          </cell>
          <cell r="D4492">
            <v>18.34</v>
          </cell>
        </row>
        <row r="4493">
          <cell r="A4493">
            <v>21125</v>
          </cell>
          <cell r="B4493" t="str">
            <v xml:space="preserve">TUBO CPVC, SOLDAVEL, 28 MM, AGUA QUENTE PREDIAL (NBR 15884)                                                                                                                                                                                                                                                                                                                                                                                                                                               </v>
          </cell>
          <cell r="C4493" t="str">
            <v xml:space="preserve">M     </v>
          </cell>
          <cell r="D4493">
            <v>31.58</v>
          </cell>
        </row>
        <row r="4494">
          <cell r="A4494">
            <v>38028</v>
          </cell>
          <cell r="B4494" t="str">
            <v xml:space="preserve">TUBO CPVC, SOLDAVEL, 42 MM, AGUA QUENTE PREDIAL (NBR 15884)                                                                                                                                                                                                                                                                                                                                                                                                                                               </v>
          </cell>
          <cell r="C4494" t="str">
            <v xml:space="preserve">M     </v>
          </cell>
          <cell r="D4494">
            <v>55.22</v>
          </cell>
        </row>
        <row r="4495">
          <cell r="A4495">
            <v>38029</v>
          </cell>
          <cell r="B4495" t="str">
            <v xml:space="preserve">TUBO CPVC, SOLDAVEL, 54 MM, AGUA QUENTE PREDIAL (NBR 15884)                                                                                                                                                                                                                                                                                                                                                                                                                                               </v>
          </cell>
          <cell r="C4495" t="str">
            <v xml:space="preserve">M     </v>
          </cell>
          <cell r="D4495">
            <v>80.83</v>
          </cell>
        </row>
        <row r="4496">
          <cell r="A4496">
            <v>38030</v>
          </cell>
          <cell r="B4496" t="str">
            <v xml:space="preserve">TUBO CPVC, SOLDAVEL, 73 MM, AGUA QUENTE PREDIAL (NBR 15884)                                                                                                                                                                                                                                                                                                                                                                                                                                               </v>
          </cell>
          <cell r="C4496" t="str">
            <v xml:space="preserve">M     </v>
          </cell>
          <cell r="D4496">
            <v>130.71</v>
          </cell>
        </row>
        <row r="4497">
          <cell r="A4497">
            <v>38031</v>
          </cell>
          <cell r="B4497" t="str">
            <v xml:space="preserve">TUBO CPVC, SOLDAVEL, 89 MM, AGUA QUENTE PREDIAL (NBR 15884)                                                                                                                                                                                                                                                                                                                                                                                                                                               </v>
          </cell>
          <cell r="C4497" t="str">
            <v xml:space="preserve">M     </v>
          </cell>
          <cell r="D4497">
            <v>205.15</v>
          </cell>
        </row>
        <row r="4498">
          <cell r="A4498">
            <v>39735</v>
          </cell>
          <cell r="B4498" t="str">
            <v xml:space="preserve">TUBO DE BORRACHA ELASTOMERICA FLEXIVEL, PRETA, PARA ISOLAMENTO TERMICO DE TUBULACAO, DN 1 1/8" (28 MM), E= 32 MM, COEFICIENTE DE CONDUTIVIDADE TERMICA 0,036W/mK, VAPOR DE AGUA MAIOR OU IGUAL A 10.000                                                                                                                                                                                                                                                                                                   </v>
          </cell>
          <cell r="C4498" t="str">
            <v xml:space="preserve">M     </v>
          </cell>
          <cell r="D4498">
            <v>48.39</v>
          </cell>
        </row>
        <row r="4499">
          <cell r="A4499">
            <v>39734</v>
          </cell>
          <cell r="B4499" t="str">
            <v xml:space="preserve">TUBO DE BORRACHA ELASTOMERICA FLEXIVEL, PRETA, PARA ISOLAMENTO TERMICO DE TUBULACAO, DN 1 3/8" (35 MM), E= 32 MM, COEFICIENTE DE CONDUTIVIDADE TERMICA 0,036W/mK, VAPOR DE AGUA MAIOR OU IGUAL A 10.000                                                                                                                                                                                                                                                                                                   </v>
          </cell>
          <cell r="C4499" t="str">
            <v xml:space="preserve">M     </v>
          </cell>
          <cell r="D4499">
            <v>57.39</v>
          </cell>
        </row>
        <row r="4500">
          <cell r="A4500">
            <v>39736</v>
          </cell>
          <cell r="B4500" t="str">
            <v xml:space="preserve">TUBO DE BORRACHA ELASTOMERICA FLEXIVEL, PRETA, PARA ISOLAMENTO TERMICO DE TUBULACAO, DN 1 5/8" (42 MM), E= 32 MM, COEFICIENTE DE CONDUTIVIDADE TERMICA 0,036W/mK, VAPOR DE AGUA MAIOR OU IGUAL A 10.000                                                                                                                                                                                                                                                                                                   </v>
          </cell>
          <cell r="C4500" t="str">
            <v xml:space="preserve">M     </v>
          </cell>
          <cell r="D4500">
            <v>65.5</v>
          </cell>
        </row>
        <row r="4501">
          <cell r="A4501">
            <v>39737</v>
          </cell>
          <cell r="B4501" t="str">
            <v xml:space="preserve">TUBO DE BORRACHA ELASTOMERICA FLEXIVEL, PRETA, PARA ISOLAMENTO TERMICO DE TUBULACAO, DN 1/2" (12 MM), E= 19 MM, COEFICIENTE DE CONDUTIVIDADE TERMICA 0,036W/mK, VAPOR DE AGUA MAIOR OU IGUAL A 10.000                                                                                                                                                                                                                                                                                                     </v>
          </cell>
          <cell r="C4501" t="str">
            <v xml:space="preserve">M     </v>
          </cell>
          <cell r="D4501">
            <v>8.81</v>
          </cell>
        </row>
        <row r="4502">
          <cell r="A4502">
            <v>39738</v>
          </cell>
          <cell r="B4502" t="str">
            <v xml:space="preserve">TUBO DE BORRACHA ELASTOMERICA FLEXIVEL, PRETA, PARA ISOLAMENTO TERMICO DE TUBULACAO, DN 1/4" (6 MM), E= 9 MM, COEFICIENTE DE CONDUTIVIDADE TERMICA 0,036W/mK, VAPOR DE AGUA MAIOR OU IGUAL A 10.000                                                                                                                                                                                                                                                                                                       </v>
          </cell>
          <cell r="C4502" t="str">
            <v xml:space="preserve">M     </v>
          </cell>
          <cell r="D4502">
            <v>3.18</v>
          </cell>
        </row>
        <row r="4503">
          <cell r="A4503">
            <v>39739</v>
          </cell>
          <cell r="B4503" t="str">
            <v xml:space="preserve">TUBO DE BORRACHA ELASTOMERICA FLEXIVEL, PRETA, PARA ISOLAMENTO TERMICO DE TUBULACAO, DN 1" (25 MM), E= 32 MM, COEFICIENTE DE CONDUTIVIDADE TERMICA 0,036W/mK, VAPOR DE AGUA MAIOR OU IGUAL A 10.000                                                                                                                                                                                                                                                                                                       </v>
          </cell>
          <cell r="C4503" t="str">
            <v xml:space="preserve">M     </v>
          </cell>
          <cell r="D4503">
            <v>45.29</v>
          </cell>
        </row>
        <row r="4504">
          <cell r="A4504">
            <v>39733</v>
          </cell>
          <cell r="B4504" t="str">
            <v xml:space="preserve">TUBO DE BORRACHA ELASTOMERICA FLEXIVEL, PRETA, PARA ISOLAMENTO TERMICO DE TUBULACAO, DN 2 1/8" (54 MM), E= 32 MM, COEFICIENTE DE CONDUTIVIDADE TERMICA 0,036W/mK, VAPOR DE AGUA MAIOR OU IGUAL A 10.000                                                                                                                                                                                                                                                                                                   </v>
          </cell>
          <cell r="C4504" t="str">
            <v xml:space="preserve">M     </v>
          </cell>
          <cell r="D4504">
            <v>78.39</v>
          </cell>
        </row>
        <row r="4505">
          <cell r="A4505">
            <v>39854</v>
          </cell>
          <cell r="B4505" t="str">
            <v xml:space="preserve">TUBO DE BORRACHA ELASTOMERICA FLEXIVEL, PRETA, PARA ISOLAMENTO TERMICO DE TUBULACAO, DN 2 5/8" (*64* MM), E= *32* MM, COEFICIENTE DE CONDUTIVIDADE TERMICA 0,036W/MK, VAPOR DE AGUA MAIOR OU IGUAL A 10.000                                                                                                                                                                                                                                                                                               </v>
          </cell>
          <cell r="C4505" t="str">
            <v xml:space="preserve">M     </v>
          </cell>
          <cell r="D4505">
            <v>79.489999999999995</v>
          </cell>
        </row>
        <row r="4506">
          <cell r="A4506">
            <v>39740</v>
          </cell>
          <cell r="B4506" t="str">
            <v xml:space="preserve">TUBO DE BORRACHA ELASTOMERICA FLEXIVEL, PRETA, PARA ISOLAMENTO TERMICO DE TUBULACAO, DN 3/4" (18 MM), E= 32 MM, COEFICIENTE DE CONDUTIVIDADE TERMICA 0,036W/mK, VAPOR DE AGUA MAIOR OU IGUAL A 10.000                                                                                                                                                                                                                                                                                                     </v>
          </cell>
          <cell r="C4506" t="str">
            <v xml:space="preserve">M     </v>
          </cell>
          <cell r="D4506">
            <v>43.49</v>
          </cell>
        </row>
        <row r="4507">
          <cell r="A4507">
            <v>39741</v>
          </cell>
          <cell r="B4507" t="str">
            <v xml:space="preserve">TUBO DE BORRACHA ELASTOMERICA FLEXIVEL, PRETA, PARA ISOLAMENTO TERMICO DE TUBULACAO, DN 3/8" (10 MM), E= 19 MM, COEFICIENTE DE CONDUTIVIDADE TERMICA 0,036W/mK, VAPOR DE AGUA MAIOR OU IGUAL A 10.000                                                                                                                                                                                                                                                                                                     </v>
          </cell>
          <cell r="C4507" t="str">
            <v xml:space="preserve">M     </v>
          </cell>
          <cell r="D4507">
            <v>8.01</v>
          </cell>
        </row>
        <row r="4508">
          <cell r="A4508">
            <v>39853</v>
          </cell>
          <cell r="B4508" t="str">
            <v xml:space="preserve">TUBO DE BORRACHA ELASTOMERICA FLEXIVEL, PRETA, PARA ISOLAMENTO TERMICO DE TUBULACAO, DN 5/8" (15 MM), E= 19 MM, COEFICIENTE DE CONDUTIVIDADE TERMICA 0,036W/MK, VAPOR DE AGUA MAIOR OU IGUAL A 10.000                                                                                                                                                                                                                                                                                                     </v>
          </cell>
          <cell r="C4508" t="str">
            <v xml:space="preserve">M     </v>
          </cell>
          <cell r="D4508">
            <v>10.53</v>
          </cell>
        </row>
        <row r="4509">
          <cell r="A4509">
            <v>39742</v>
          </cell>
          <cell r="B4509" t="str">
            <v xml:space="preserve">TUBO DE BORRACHA ELASTOMERICA FLEXIVEL, PRETA, PARA ISOLAMENTO TERMICO DE TUBULACAO, DN 7/8" (22 MM), E= 32 MM, COEFICIENTE DE CONDUTIVIDADE TERMICA 0,036W/mK, VAPOR DE AGUA MAIOR OU IGUAL A 10.000                                                                                                                                                                                                                                                                                                     </v>
          </cell>
          <cell r="C4509" t="str">
            <v xml:space="preserve">M     </v>
          </cell>
          <cell r="D4509">
            <v>34.96</v>
          </cell>
        </row>
        <row r="4510">
          <cell r="A4510">
            <v>39749</v>
          </cell>
          <cell r="B4510" t="str">
            <v xml:space="preserve">TUBO DE COBRE CLASSE "A", DN = 1 " (28 MM), PARA INSTALACOES DE MEDIA PRESSAO PARA GASES COMBUSTIVEIS E MEDICINAIS                                                                                                                                                                                                                                                                                                                                                                                        </v>
          </cell>
          <cell r="C4510" t="str">
            <v xml:space="preserve">M     </v>
          </cell>
          <cell r="D4510">
            <v>92.35</v>
          </cell>
        </row>
        <row r="4511">
          <cell r="A4511">
            <v>39751</v>
          </cell>
          <cell r="B4511" t="str">
            <v xml:space="preserve">TUBO DE COBRE CLASSE "A", DN = 1 1/2 " (42 MM), PARA INSTALACOES DE MEDIA PRESSAO PARA GASES COMBUSTIVEIS E MEDICINAIS                                                                                                                                                                                                                                                                                                                                                                                    </v>
          </cell>
          <cell r="C4511" t="str">
            <v xml:space="preserve">M     </v>
          </cell>
          <cell r="D4511">
            <v>167.82</v>
          </cell>
        </row>
        <row r="4512">
          <cell r="A4512">
            <v>39750</v>
          </cell>
          <cell r="B4512" t="str">
            <v xml:space="preserve">TUBO DE COBRE CLASSE "A", DN = 1 1/4 " (35 MM), PARA INSTALACOES DE MEDIA PRESSAO PARA GASES COMBUSTIVEIS E MEDICINAIS                                                                                                                                                                                                                                                                                                                                                                                    </v>
          </cell>
          <cell r="C4512" t="str">
            <v xml:space="preserve">M     </v>
          </cell>
          <cell r="D4512">
            <v>139.49</v>
          </cell>
        </row>
        <row r="4513">
          <cell r="A4513">
            <v>39747</v>
          </cell>
          <cell r="B4513" t="str">
            <v xml:space="preserve">TUBO DE COBRE CLASSE "A", DN = 1/2 " (15 MM), PARA INSTALACOES DE MEDIA PRESSAO PARA GASES COMBUSTIVEIS E MEDICINAIS                                                                                                                                                                                                                                                                                                                                                                                      </v>
          </cell>
          <cell r="C4513" t="str">
            <v xml:space="preserve">M     </v>
          </cell>
          <cell r="D4513">
            <v>44.87</v>
          </cell>
        </row>
        <row r="4514">
          <cell r="A4514">
            <v>39753</v>
          </cell>
          <cell r="B4514" t="str">
            <v xml:space="preserve">TUBO DE COBRE CLASSE "A", DN = 2 1/2 " (66 MM), PARA INSTALACOES DE MEDIA PRESSAO PARA GASES COMBUSTIVEIS E MEDICINAIS                                                                                                                                                                                                                                                                                                                                                                                    </v>
          </cell>
          <cell r="C4514" t="str">
            <v xml:space="preserve">M     </v>
          </cell>
          <cell r="D4514">
            <v>308.92</v>
          </cell>
        </row>
        <row r="4515">
          <cell r="A4515">
            <v>39754</v>
          </cell>
          <cell r="B4515" t="str">
            <v xml:space="preserve">TUBO DE COBRE CLASSE "A", DN = 3 " (79 MM), PARA INSTALACOES DE MEDIA PRESSAO PARA GASES COMBUSTIVEIS E MEDICINAIS                                                                                                                                                                                                                                                                                                                                                                                        </v>
          </cell>
          <cell r="C4515" t="str">
            <v xml:space="preserve">M     </v>
          </cell>
          <cell r="D4515">
            <v>455.12</v>
          </cell>
        </row>
        <row r="4516">
          <cell r="A4516">
            <v>39748</v>
          </cell>
          <cell r="B4516" t="str">
            <v xml:space="preserve">TUBO DE COBRE CLASSE "A", DN = 3/4 " (22 MM), PARA INSTALACOES DE MEDIA PRESSAO PARA GASES COMBUSTIVEIS E MEDICINAIS                                                                                                                                                                                                                                                                                                                                                                                      </v>
          </cell>
          <cell r="C4516" t="str">
            <v xml:space="preserve">M     </v>
          </cell>
          <cell r="D4516">
            <v>72.599999999999994</v>
          </cell>
        </row>
        <row r="4517">
          <cell r="A4517">
            <v>39755</v>
          </cell>
          <cell r="B4517" t="str">
            <v xml:space="preserve">TUBO DE COBRE CLASSE "A", DN = 4 " (104 MM), PARA INSTALACOES DE MEDIA PRESSAO PARA GASES COMBUSTIVEIS E MEDICINAIS                                                                                                                                                                                                                                                                                                                                                                                       </v>
          </cell>
          <cell r="C4517" t="str">
            <v xml:space="preserve">M     </v>
          </cell>
          <cell r="D4517">
            <v>690.07</v>
          </cell>
        </row>
        <row r="4518">
          <cell r="A4518">
            <v>12742</v>
          </cell>
          <cell r="B4518" t="str">
            <v xml:space="preserve">TUBO DE COBRE CLASSE "E", DN = 104 MM, PARA INSTALACAO HIDRAULICA PREDIAL                                                                                                                                                                                                                                                                                                                                                                                                                                 </v>
          </cell>
          <cell r="C4518" t="str">
            <v xml:space="preserve">M     </v>
          </cell>
          <cell r="D4518">
            <v>546.41999999999996</v>
          </cell>
        </row>
        <row r="4519">
          <cell r="A4519">
            <v>12713</v>
          </cell>
          <cell r="B4519" t="str">
            <v xml:space="preserve">TUBO DE COBRE CLASSE "E", DN = 15 MM, PARA INSTALACAO HIDRAULICA PREDIAL                                                                                                                                                                                                                                                                                                                                                                                                                                  </v>
          </cell>
          <cell r="C4519" t="str">
            <v xml:space="preserve">M     </v>
          </cell>
          <cell r="D4519">
            <v>28.98</v>
          </cell>
        </row>
        <row r="4520">
          <cell r="A4520">
            <v>12743</v>
          </cell>
          <cell r="B4520" t="str">
            <v xml:space="preserve">TUBO DE COBRE CLASSE "E", DN = 22 MM, PARA INSTALACAO HIDRAULICA PREDIAL                                                                                                                                                                                                                                                                                                                                                                                                                                  </v>
          </cell>
          <cell r="C4520" t="str">
            <v xml:space="preserve">M     </v>
          </cell>
          <cell r="D4520">
            <v>49.85</v>
          </cell>
        </row>
        <row r="4521">
          <cell r="A4521">
            <v>12744</v>
          </cell>
          <cell r="B4521" t="str">
            <v xml:space="preserve">TUBO DE COBRE CLASSE "E", DN = 28 MM, PARA INSTALACAO HIDRAULICA PREDIAL                                                                                                                                                                                                                                                                                                                                                                                                                                  </v>
          </cell>
          <cell r="C4521" t="str">
            <v xml:space="preserve">M     </v>
          </cell>
          <cell r="D4521">
            <v>63.27</v>
          </cell>
        </row>
        <row r="4522">
          <cell r="A4522">
            <v>12745</v>
          </cell>
          <cell r="B4522" t="str">
            <v xml:space="preserve">TUBO DE COBRE CLASSE "E", DN = 35 MM, PARA INSTALACAO HIDRAULICA PREDIAL                                                                                                                                                                                                                                                                                                                                                                                                                                  </v>
          </cell>
          <cell r="C4522" t="str">
            <v xml:space="preserve">M     </v>
          </cell>
          <cell r="D4522">
            <v>91.88</v>
          </cell>
        </row>
        <row r="4523">
          <cell r="A4523">
            <v>12746</v>
          </cell>
          <cell r="B4523" t="str">
            <v xml:space="preserve">TUBO DE COBRE CLASSE "E", DN = 42 MM, PARA INSTALACAO HIDRAULICA PREDIAL                                                                                                                                                                                                                                                                                                                                                                                                                                  </v>
          </cell>
          <cell r="C4523" t="str">
            <v xml:space="preserve">M     </v>
          </cell>
          <cell r="D4523">
            <v>124.07</v>
          </cell>
        </row>
        <row r="4524">
          <cell r="A4524">
            <v>12747</v>
          </cell>
          <cell r="B4524" t="str">
            <v xml:space="preserve">TUBO DE COBRE CLASSE "E", DN = 54 MM, PARA INSTALACAO HIDRAULICA PREDIAL                                                                                                                                                                                                                                                                                                                                                                                                                                  </v>
          </cell>
          <cell r="C4524" t="str">
            <v xml:space="preserve">M     </v>
          </cell>
          <cell r="D4524">
            <v>179.93</v>
          </cell>
        </row>
        <row r="4525">
          <cell r="A4525">
            <v>12748</v>
          </cell>
          <cell r="B4525" t="str">
            <v xml:space="preserve">TUBO DE COBRE CLASSE "E", DN = 66 MM, PARA INSTALACAO HIDRAULICA PREDIAL                                                                                                                                                                                                                                                                                                                                                                                                                                  </v>
          </cell>
          <cell r="C4525" t="str">
            <v xml:space="preserve">M     </v>
          </cell>
          <cell r="D4525">
            <v>253.49</v>
          </cell>
        </row>
        <row r="4526">
          <cell r="A4526">
            <v>12749</v>
          </cell>
          <cell r="B4526" t="str">
            <v xml:space="preserve">TUBO DE COBRE CLASSE "E", DN = 79 MM, PARA INSTALACAO HIDRAULICA PREDIAL                                                                                                                                                                                                                                                                                                                                                                                                                                  </v>
          </cell>
          <cell r="C4526" t="str">
            <v xml:space="preserve">M     </v>
          </cell>
          <cell r="D4526">
            <v>370.56</v>
          </cell>
        </row>
        <row r="4527">
          <cell r="A4527">
            <v>39726</v>
          </cell>
          <cell r="B4527" t="str">
            <v xml:space="preserve">TUBO DE COBRE CLASSE "I", DN = 1 " (28 MM), PARA INSTALACOES INDUSTRIAIS DE ALTA PRESSAO E VAPOR                                                                                                                                                                                                                                                                                                                                                                                                          </v>
          </cell>
          <cell r="C4527" t="str">
            <v xml:space="preserve">M     </v>
          </cell>
          <cell r="D4527">
            <v>121.71</v>
          </cell>
        </row>
        <row r="4528">
          <cell r="A4528">
            <v>39728</v>
          </cell>
          <cell r="B4528" t="str">
            <v xml:space="preserve">TUBO DE COBRE CLASSE "I", DN = 1 1/2 " (42 MM), PARA INSTALACOES INDUSTRIAIS DE ALTA PRESSAO E VAPOR                                                                                                                                                                                                                                                                                                                                                                                                      </v>
          </cell>
          <cell r="C4528" t="str">
            <v xml:space="preserve">M     </v>
          </cell>
          <cell r="D4528">
            <v>213.92</v>
          </cell>
        </row>
        <row r="4529">
          <cell r="A4529">
            <v>39727</v>
          </cell>
          <cell r="B4529" t="str">
            <v xml:space="preserve">TUBO DE COBRE CLASSE "I", DN = 1 1/4 " (35 MM), PARA INSTALACOES INDUSTRIAIS DE ALTA PRESSAO E VAPOR                                                                                                                                                                                                                                                                                                                                                                                                      </v>
          </cell>
          <cell r="C4529" t="str">
            <v xml:space="preserve">M     </v>
          </cell>
          <cell r="D4529">
            <v>176.04</v>
          </cell>
        </row>
        <row r="4530">
          <cell r="A4530">
            <v>39724</v>
          </cell>
          <cell r="B4530" t="str">
            <v xml:space="preserve">TUBO DE COBRE CLASSE "I", DN = 1/2 " (15 MM), PARA INSTALACOES INDUSTRIAIS DE ALTA PRESSAO E VAPOR                                                                                                                                                                                                                                                                                                                                                                                                        </v>
          </cell>
          <cell r="C4530" t="str">
            <v xml:space="preserve">M     </v>
          </cell>
          <cell r="D4530">
            <v>53.9</v>
          </cell>
        </row>
        <row r="4531">
          <cell r="A4531">
            <v>39729</v>
          </cell>
          <cell r="B4531" t="str">
            <v xml:space="preserve">TUBO DE COBRE CLASSE "I", DN = 2 " (54 MM), PARA INSTALACOES INDUSTRIAIS DE ALTA PRESSAO E VAPOR                                                                                                                                                                                                                                                                                                                                                                                                          </v>
          </cell>
          <cell r="C4531" t="str">
            <v xml:space="preserve">M     </v>
          </cell>
          <cell r="D4531">
            <v>296.23</v>
          </cell>
        </row>
        <row r="4532">
          <cell r="A4532">
            <v>39730</v>
          </cell>
          <cell r="B4532" t="str">
            <v xml:space="preserve">TUBO DE COBRE CLASSE "I", DN = 2 1/2 " (66 MM), PARA INSTALACOES INDUSTRIAIS DE ALTA PRESSAO E VAPOR                                                                                                                                                                                                                                                                                                                                                                                                      </v>
          </cell>
          <cell r="C4532" t="str">
            <v xml:space="preserve">M     </v>
          </cell>
          <cell r="D4532">
            <v>384.35</v>
          </cell>
        </row>
        <row r="4533">
          <cell r="A4533">
            <v>39731</v>
          </cell>
          <cell r="B4533" t="str">
            <v xml:space="preserve">TUBO DE COBRE CLASSE "I", DN = 3 " (79 MM), PARA INSTALACOES INDUSTRIAIS DE ALTA PRESSAO E VAPOR                                                                                                                                                                                                                                                                                                                                                                                                          </v>
          </cell>
          <cell r="C4533" t="str">
            <v xml:space="preserve">M     </v>
          </cell>
          <cell r="D4533">
            <v>569.25</v>
          </cell>
        </row>
        <row r="4534">
          <cell r="A4534">
            <v>39725</v>
          </cell>
          <cell r="B4534" t="str">
            <v xml:space="preserve">TUBO DE COBRE CLASSE "I", DN = 3/4 " (22 MM), PARA INSTALACOES INDUSTRIAIS DE ALTA PRESSAO E VAPOR                                                                                                                                                                                                                                                                                                                                                                                                        </v>
          </cell>
          <cell r="C4534" t="str">
            <v xml:space="preserve">M     </v>
          </cell>
          <cell r="D4534">
            <v>87.85</v>
          </cell>
        </row>
        <row r="4535">
          <cell r="A4535">
            <v>39732</v>
          </cell>
          <cell r="B4535" t="str">
            <v xml:space="preserve">TUBO DE COBRE CLASSE "I", DN = 4" (104 MM), PARA INSTALACOES INDUSTRIAIS DE ALTA PRESSAO E VAPOR                                                                                                                                                                                                                                                                                                                                                                                                          </v>
          </cell>
          <cell r="C4535" t="str">
            <v xml:space="preserve">M     </v>
          </cell>
          <cell r="D4535">
            <v>837.91</v>
          </cell>
        </row>
        <row r="4536">
          <cell r="A4536">
            <v>39660</v>
          </cell>
          <cell r="B4536" t="str">
            <v xml:space="preserve">TUBO DE COBRE FLEXIVEL, D = 1/2 ", E = 0,79 MM, PARA AR-CONDICIONADO/ INSTALACOES GAS RESIDENCIAIS E COMERCIAIS                                                                                                                                                                                                                                                                                                                                                                                           </v>
          </cell>
          <cell r="C4536" t="str">
            <v xml:space="preserve">M     </v>
          </cell>
          <cell r="D4536">
            <v>38.18</v>
          </cell>
        </row>
        <row r="4537">
          <cell r="A4537">
            <v>39662</v>
          </cell>
          <cell r="B4537" t="str">
            <v xml:space="preserve">TUBO DE COBRE FLEXIVEL, D = 1/4 ", E = 0,79 MM, PARA AR-CONDICIONADO/ INSTALACOES GAS RESIDENCIAIS E COMERCIAIS                                                                                                                                                                                                                                                                                                                                                                                           </v>
          </cell>
          <cell r="C4537" t="str">
            <v xml:space="preserve">M     </v>
          </cell>
          <cell r="D4537">
            <v>18.3</v>
          </cell>
        </row>
        <row r="4538">
          <cell r="A4538">
            <v>39661</v>
          </cell>
          <cell r="B4538" t="str">
            <v xml:space="preserve">TUBO DE COBRE FLEXIVEL, D = 3/16 ", E = 0,79 MM, PARA AR-CONDICIONADO/ INSTALACOES GAS RESIDENCIAIS E COMERCIAIS                                                                                                                                                                                                                                                                                                                                                                                          </v>
          </cell>
          <cell r="C4538" t="str">
            <v xml:space="preserve">M     </v>
          </cell>
          <cell r="D4538">
            <v>12.48</v>
          </cell>
        </row>
        <row r="4539">
          <cell r="A4539">
            <v>39666</v>
          </cell>
          <cell r="B4539" t="str">
            <v xml:space="preserve">TUBO DE COBRE FLEXIVEL, D = 3/4 ", E = 0,79 MM, PARA AR-CONDICIONADO/ INSTALACOES GAS RESIDENCIAIS E COMERCIAIS                                                                                                                                                                                                                                                                                                                                                                                           </v>
          </cell>
          <cell r="C4539" t="str">
            <v xml:space="preserve">M     </v>
          </cell>
          <cell r="D4539">
            <v>57.44</v>
          </cell>
        </row>
        <row r="4540">
          <cell r="A4540">
            <v>39664</v>
          </cell>
          <cell r="B4540" t="str">
            <v xml:space="preserve">TUBO DE COBRE FLEXIVEL, D = 3/8 ", E = 0,79 MM, PARA AR-CONDICIONADO/ INSTALACOES GAS RESIDENCIAIS E COMERCIAIS                                                                                                                                                                                                                                                                                                                                                                                           </v>
          </cell>
          <cell r="C4540" t="str">
            <v xml:space="preserve">M     </v>
          </cell>
          <cell r="D4540">
            <v>28.15</v>
          </cell>
        </row>
        <row r="4541">
          <cell r="A4541">
            <v>39663</v>
          </cell>
          <cell r="B4541" t="str">
            <v xml:space="preserve">TUBO DE COBRE FLEXIVEL, D = 5/16 ", E = 0,79 MM, PARA AR-CONDICIONADO/ INSTALACOES GAS RESIDENCIAIS E COMERCIAIS                                                                                                                                                                                                                                                                                                                                                                                          </v>
          </cell>
          <cell r="C4541" t="str">
            <v xml:space="preserve">M     </v>
          </cell>
          <cell r="D4541">
            <v>22.5</v>
          </cell>
        </row>
        <row r="4542">
          <cell r="A4542">
            <v>39665</v>
          </cell>
          <cell r="B4542" t="str">
            <v xml:space="preserve">TUBO DE COBRE FLEXIVEL, D = 5/8 ", E = 0,79 MM, PARA AR-CONDICIONADO/ INSTALACOES GAS RESIDENCIAIS E COMERCIAIS                                                                                                                                                                                                                                                                                                                                                                                           </v>
          </cell>
          <cell r="C4542" t="str">
            <v xml:space="preserve">M     </v>
          </cell>
          <cell r="D4542">
            <v>47.49</v>
          </cell>
        </row>
        <row r="4543">
          <cell r="A4543">
            <v>39752</v>
          </cell>
          <cell r="B4543" t="str">
            <v xml:space="preserve">TUBO DE COBRE, CLASSE "A", DN = 2" (54 MM), PARA INSTALACOES DE MEDIA PRESSAO PARA GASES COMBUSTIVEIS E MEDICINAIS                                                                                                                                                                                                                                                                                                                                                                                        </v>
          </cell>
          <cell r="C4543" t="str">
            <v xml:space="preserve">M     </v>
          </cell>
          <cell r="D4543">
            <v>238.79</v>
          </cell>
        </row>
        <row r="4544">
          <cell r="A4544">
            <v>7725</v>
          </cell>
          <cell r="B4544" t="str">
            <v xml:space="preserve">TUBO DE CONCRETO ARMADO PARA AGUAS PLUVIAIS, CLASSE PA-1, COM ENCAIXE PONTA E BOLSA, DIAMETRO NOMINAL DE = 600 MM                                                                                                                                                                                                                                                                                                                                                                                         </v>
          </cell>
          <cell r="C4544" t="str">
            <v xml:space="preserve">M     </v>
          </cell>
          <cell r="D4544">
            <v>150</v>
          </cell>
        </row>
        <row r="4545">
          <cell r="A4545">
            <v>7753</v>
          </cell>
          <cell r="B4545" t="str">
            <v xml:space="preserve">TUBO DE CONCRETO ARMADO PARA AGUAS PLUVIAIS, CLASSE PA-1, COM ENCAIXE PONTA E BOLSA, DIAMETRO NOMINAL DE 1000 MM                                                                                                                                                                                                                                                                                                                                                                                          </v>
          </cell>
          <cell r="C4545" t="str">
            <v xml:space="preserve">M     </v>
          </cell>
          <cell r="D4545">
            <v>292.43</v>
          </cell>
        </row>
        <row r="4546">
          <cell r="A4546">
            <v>13256</v>
          </cell>
          <cell r="B4546" t="str">
            <v xml:space="preserve">TUBO DE CONCRETO ARMADO PARA AGUAS PLUVIAIS, CLASSE PA-1, COM ENCAIXE PONTA E BOLSA, DIAMETRO NOMINAL DE 1100 MM                                                                                                                                                                                                                                                                                                                                                                                          </v>
          </cell>
          <cell r="C4546" t="str">
            <v xml:space="preserve">M     </v>
          </cell>
          <cell r="D4546">
            <v>409.66</v>
          </cell>
        </row>
        <row r="4547">
          <cell r="A4547">
            <v>7757</v>
          </cell>
          <cell r="B4547" t="str">
            <v xml:space="preserve">TUBO DE CONCRETO ARMADO PARA AGUAS PLUVIAIS, CLASSE PA-1, COM ENCAIXE PONTA E BOLSA, DIAMETRO NOMINAL DE 1200 MM                                                                                                                                                                                                                                                                                                                                                                                          </v>
          </cell>
          <cell r="C4547" t="str">
            <v xml:space="preserve">M     </v>
          </cell>
          <cell r="D4547">
            <v>436.76</v>
          </cell>
        </row>
        <row r="4548">
          <cell r="A4548">
            <v>7758</v>
          </cell>
          <cell r="B4548" t="str">
            <v xml:space="preserve">TUBO DE CONCRETO ARMADO PARA AGUAS PLUVIAIS, CLASSE PA-1, COM ENCAIXE PONTA E BOLSA, DIAMETRO NOMINAL DE 1500 MM                                                                                                                                                                                                                                                                                                                                                                                          </v>
          </cell>
          <cell r="C4548" t="str">
            <v xml:space="preserve">M     </v>
          </cell>
          <cell r="D4548">
            <v>632.77</v>
          </cell>
        </row>
        <row r="4549">
          <cell r="A4549">
            <v>7759</v>
          </cell>
          <cell r="B4549" t="str">
            <v xml:space="preserve">TUBO DE CONCRETO ARMADO PARA AGUAS PLUVIAIS, CLASSE PA-1, COM ENCAIXE PONTA E BOLSA, DIAMETRO NOMINAL DE 2000 MM                                                                                                                                                                                                                                                                                                                                                                                          </v>
          </cell>
          <cell r="C4549" t="str">
            <v xml:space="preserve">M     </v>
          </cell>
          <cell r="D4549">
            <v>1753.41</v>
          </cell>
        </row>
        <row r="4550">
          <cell r="A4550">
            <v>40334</v>
          </cell>
          <cell r="B4550" t="str">
            <v xml:space="preserve">TUBO DE CONCRETO ARMADO PARA AGUAS PLUVIAIS, CLASSE PA-1, COM ENCAIXE PONTA E BOLSA, DIAMETRO NOMINAL DE 300 MM                                                                                                                                                                                                                                                                                                                                                                                           </v>
          </cell>
          <cell r="C4550" t="str">
            <v xml:space="preserve">M     </v>
          </cell>
          <cell r="D4550">
            <v>68.69</v>
          </cell>
        </row>
        <row r="4551">
          <cell r="A4551">
            <v>7745</v>
          </cell>
          <cell r="B4551" t="str">
            <v xml:space="preserve">TUBO DE CONCRETO ARMADO PARA AGUAS PLUVIAIS, CLASSE PA-1, COM ENCAIXE PONTA E BOLSA, DIAMETRO NOMINAL DE 400 MM                                                                                                                                                                                                                                                                                                                                                                                           </v>
          </cell>
          <cell r="C4551" t="str">
            <v xml:space="preserve">M     </v>
          </cell>
          <cell r="D4551">
            <v>77.52</v>
          </cell>
        </row>
        <row r="4552">
          <cell r="A4552">
            <v>7714</v>
          </cell>
          <cell r="B4552" t="str">
            <v xml:space="preserve">TUBO DE CONCRETO ARMADO PARA AGUAS PLUVIAIS, CLASSE PA-1, COM ENCAIXE PONTA E BOLSA, DIAMETRO NOMINAL DE 500 MM                                                                                                                                                                                                                                                                                                                                                                                           </v>
          </cell>
          <cell r="C4552" t="str">
            <v xml:space="preserve">M     </v>
          </cell>
          <cell r="D4552">
            <v>92.64</v>
          </cell>
        </row>
        <row r="4553">
          <cell r="A4553">
            <v>7742</v>
          </cell>
          <cell r="B4553" t="str">
            <v xml:space="preserve">TUBO DE CONCRETO ARMADO PARA AGUAS PLUVIAIS, CLASSE PA-1, COM ENCAIXE PONTA E BOLSA, DIAMETRO NOMINAL DE 700 MM                                                                                                                                                                                                                                                                                                                                                                                           </v>
          </cell>
          <cell r="C4553" t="str">
            <v xml:space="preserve">M     </v>
          </cell>
          <cell r="D4553">
            <v>204.45</v>
          </cell>
        </row>
        <row r="4554">
          <cell r="A4554">
            <v>7750</v>
          </cell>
          <cell r="B4554" t="str">
            <v xml:space="preserve">TUBO DE CONCRETO ARMADO PARA AGUAS PLUVIAIS, CLASSE PA-1, COM ENCAIXE PONTA E BOLSA, DIAMETRO NOMINAL DE 800 MM                                                                                                                                                                                                                                                                                                                                                                                           </v>
          </cell>
          <cell r="C4554" t="str">
            <v xml:space="preserve">M     </v>
          </cell>
          <cell r="D4554">
            <v>249.57</v>
          </cell>
        </row>
        <row r="4555">
          <cell r="A4555">
            <v>7756</v>
          </cell>
          <cell r="B4555" t="str">
            <v xml:space="preserve">TUBO DE CONCRETO ARMADO PARA AGUAS PLUVIAIS, CLASSE PA-1, COM ENCAIXE PONTA E BOLSA, DIAMETRO NOMINAL DE 900 MM                                                                                                                                                                                                                                                                                                                                                                                           </v>
          </cell>
          <cell r="C4555" t="str">
            <v xml:space="preserve">M     </v>
          </cell>
          <cell r="D4555">
            <v>286.76</v>
          </cell>
        </row>
        <row r="4556">
          <cell r="A4556">
            <v>7765</v>
          </cell>
          <cell r="B4556" t="str">
            <v xml:space="preserve">TUBO DE CONCRETO ARMADO PARA AGUAS PLUVIAIS, CLASSE PA-2, COM ENCAIXE PONTA E BOLSA, DIAMETRO NOMINAL DE 1000 MM                                                                                                                                                                                                                                                                                                                                                                                          </v>
          </cell>
          <cell r="C4556" t="str">
            <v xml:space="preserve">M     </v>
          </cell>
          <cell r="D4556">
            <v>321.42</v>
          </cell>
        </row>
        <row r="4557">
          <cell r="A4557">
            <v>12569</v>
          </cell>
          <cell r="B4557" t="str">
            <v xml:space="preserve">TUBO DE CONCRETO ARMADO PARA AGUAS PLUVIAIS, CLASSE PA-2, COM ENCAIXE PONTA E BOLSA, DIAMETRO NOMINAL DE 1100 MM                                                                                                                                                                                                                                                                                                                                                                                          </v>
          </cell>
          <cell r="C4557" t="str">
            <v xml:space="preserve">M     </v>
          </cell>
          <cell r="D4557">
            <v>443.69</v>
          </cell>
        </row>
        <row r="4558">
          <cell r="A4558">
            <v>7766</v>
          </cell>
          <cell r="B4558" t="str">
            <v xml:space="preserve">TUBO DE CONCRETO ARMADO PARA AGUAS PLUVIAIS, CLASSE PA-2, COM ENCAIXE PONTA E BOLSA, DIAMETRO NOMINAL DE 1200 MM                                                                                                                                                                                                                                                                                                                                                                                          </v>
          </cell>
          <cell r="C4558" t="str">
            <v xml:space="preserve">M     </v>
          </cell>
          <cell r="D4558">
            <v>471.42</v>
          </cell>
        </row>
        <row r="4559">
          <cell r="A4559">
            <v>7767</v>
          </cell>
          <cell r="B4559" t="str">
            <v xml:space="preserve">TUBO DE CONCRETO ARMADO PARA AGUAS PLUVIAIS, CLASSE PA-2, COM ENCAIXE PONTA E BOLSA, DIAMETRO NOMINAL DE 1500 MM                                                                                                                                                                                                                                                                                                                                                                                          </v>
          </cell>
          <cell r="C4559" t="str">
            <v xml:space="preserve">M     </v>
          </cell>
          <cell r="D4559">
            <v>676.89</v>
          </cell>
        </row>
        <row r="4560">
          <cell r="A4560">
            <v>7727</v>
          </cell>
          <cell r="B4560" t="str">
            <v xml:space="preserve">TUBO DE CONCRETO ARMADO PARA AGUAS PLUVIAIS, CLASSE PA-2, COM ENCAIXE PONTA E BOLSA, DIAMETRO NOMINAL DE 2000 MM                                                                                                                                                                                                                                                                                                                                                                                          </v>
          </cell>
          <cell r="C4560" t="str">
            <v xml:space="preserve">M     </v>
          </cell>
          <cell r="D4560">
            <v>1966.38</v>
          </cell>
        </row>
        <row r="4561">
          <cell r="A4561">
            <v>7760</v>
          </cell>
          <cell r="B4561" t="str">
            <v xml:space="preserve">TUBO DE CONCRETO ARMADO PARA AGUAS PLUVIAIS, CLASSE PA-2, COM ENCAIXE PONTA E BOLSA, DIAMETRO NOMINAL DE 300 MM                                                                                                                                                                                                                                                                                                                                                                                           </v>
          </cell>
          <cell r="C4561" t="str">
            <v xml:space="preserve">M     </v>
          </cell>
          <cell r="D4561">
            <v>78.150000000000006</v>
          </cell>
        </row>
        <row r="4562">
          <cell r="A4562">
            <v>7761</v>
          </cell>
          <cell r="B4562" t="str">
            <v xml:space="preserve">TUBO DE CONCRETO ARMADO PARA AGUAS PLUVIAIS, CLASSE PA-2, COM ENCAIXE PONTA E BOLSA, DIAMETRO NOMINAL DE 400 MM                                                                                                                                                                                                                                                                                                                                                                                           </v>
          </cell>
          <cell r="C4562" t="str">
            <v xml:space="preserve">M     </v>
          </cell>
          <cell r="D4562">
            <v>81.93</v>
          </cell>
        </row>
        <row r="4563">
          <cell r="A4563">
            <v>7752</v>
          </cell>
          <cell r="B4563" t="str">
            <v xml:space="preserve">TUBO DE CONCRETO ARMADO PARA AGUAS PLUVIAIS, CLASSE PA-2, COM ENCAIXE PONTA E BOLSA, DIAMETRO NOMINAL DE 500 MM                                                                                                                                                                                                                                                                                                                                                                                           </v>
          </cell>
          <cell r="C4563" t="str">
            <v xml:space="preserve">M     </v>
          </cell>
          <cell r="D4563">
            <v>99.57</v>
          </cell>
        </row>
        <row r="4564">
          <cell r="A4564">
            <v>7762</v>
          </cell>
          <cell r="B4564" t="str">
            <v xml:space="preserve">TUBO DE CONCRETO ARMADO PARA AGUAS PLUVIAIS, CLASSE PA-2, COM ENCAIXE PONTA E BOLSA, DIAMETRO NOMINAL DE 600 MM                                                                                                                                                                                                                                                                                                                                                                                           </v>
          </cell>
          <cell r="C4564" t="str">
            <v xml:space="preserve">M     </v>
          </cell>
          <cell r="D4564">
            <v>130.13999999999999</v>
          </cell>
        </row>
        <row r="4565">
          <cell r="A4565">
            <v>7722</v>
          </cell>
          <cell r="B4565" t="str">
            <v xml:space="preserve">TUBO DE CONCRETO ARMADO PARA AGUAS PLUVIAIS, CLASSE PA-2, COM ENCAIXE PONTA E BOLSA, DIAMETRO NOMINAL DE 700 MM                                                                                                                                                                                                                                                                                                                                                                                           </v>
          </cell>
          <cell r="C4565" t="str">
            <v xml:space="preserve">M     </v>
          </cell>
          <cell r="D4565">
            <v>199.15</v>
          </cell>
        </row>
        <row r="4566">
          <cell r="A4566">
            <v>7763</v>
          </cell>
          <cell r="B4566" t="str">
            <v xml:space="preserve">TUBO DE CONCRETO ARMADO PARA AGUAS PLUVIAIS, CLASSE PA-2, COM ENCAIXE PONTA E BOLSA, DIAMETRO NOMINAL DE 800 MM                                                                                                                                                                                                                                                                                                                                                                                           </v>
          </cell>
          <cell r="C4566" t="str">
            <v xml:space="preserve">M     </v>
          </cell>
          <cell r="D4566">
            <v>242.64</v>
          </cell>
        </row>
        <row r="4567">
          <cell r="A4567">
            <v>7764</v>
          </cell>
          <cell r="B4567" t="str">
            <v xml:space="preserve">TUBO DE CONCRETO ARMADO PARA AGUAS PLUVIAIS, CLASSE PA-2, COM ENCAIXE PONTA E BOLSA, DIAMETRO NOMINAL DE 900 MM                                                                                                                                                                                                                                                                                                                                                                                           </v>
          </cell>
          <cell r="C4567" t="str">
            <v xml:space="preserve">M     </v>
          </cell>
          <cell r="D4567">
            <v>289.91000000000003</v>
          </cell>
        </row>
        <row r="4568">
          <cell r="A4568">
            <v>12572</v>
          </cell>
          <cell r="B4568" t="str">
            <v xml:space="preserve">TUBO DE CONCRETO ARMADO PARA AGUAS PLUVIAIS, CLASSE PA-3, COM ENCAIXE PONTA E BOLSA, DIAMETRO NOMINAL DE 1000 MM                                                                                                                                                                                                                                                                                                                                                                                          </v>
          </cell>
          <cell r="C4568" t="str">
            <v xml:space="preserve">M     </v>
          </cell>
          <cell r="D4568">
            <v>409.66</v>
          </cell>
        </row>
        <row r="4569">
          <cell r="A4569">
            <v>12573</v>
          </cell>
          <cell r="B4569" t="str">
            <v xml:space="preserve">TUBO DE CONCRETO ARMADO PARA AGUAS PLUVIAIS, CLASSE PA-3, COM ENCAIXE PONTA E BOLSA, DIAMETRO NOMINAL DE 1100 MM                                                                                                                                                                                                                                                                                                                                                                                          </v>
          </cell>
          <cell r="C4569" t="str">
            <v xml:space="preserve">M     </v>
          </cell>
          <cell r="D4569">
            <v>538.86</v>
          </cell>
        </row>
        <row r="4570">
          <cell r="A4570">
            <v>12574</v>
          </cell>
          <cell r="B4570" t="str">
            <v xml:space="preserve">TUBO DE CONCRETO ARMADO PARA AGUAS PLUVIAIS, CLASSE PA-3, COM ENCAIXE PONTA E BOLSA, DIAMETRO NOMINAL DE 1200 MM                                                                                                                                                                                                                                                                                                                                                                                          </v>
          </cell>
          <cell r="C4570" t="str">
            <v xml:space="preserve">M     </v>
          </cell>
          <cell r="D4570">
            <v>651.54999999999995</v>
          </cell>
        </row>
        <row r="4571">
          <cell r="A4571">
            <v>12575</v>
          </cell>
          <cell r="B4571" t="str">
            <v xml:space="preserve">TUBO DE CONCRETO ARMADO PARA AGUAS PLUVIAIS, CLASSE PA-3, COM ENCAIXE PONTA E BOLSA, DIAMETRO NOMINAL DE 1500 MM                                                                                                                                                                                                                                                                                                                                                                                          </v>
          </cell>
          <cell r="C4571" t="str">
            <v xml:space="preserve">M     </v>
          </cell>
          <cell r="D4571">
            <v>989.49</v>
          </cell>
        </row>
        <row r="4572">
          <cell r="A4572">
            <v>12576</v>
          </cell>
          <cell r="B4572" t="str">
            <v xml:space="preserve">TUBO DE CONCRETO ARMADO PARA AGUAS PLUVIAIS, CLASSE PA-3, COM ENCAIXE PONTA E BOLSA, DIAMETRO NOMINAL DE 400 MM                                                                                                                                                                                                                                                                                                                                                                                           </v>
          </cell>
          <cell r="C4572" t="str">
            <v xml:space="preserve">M     </v>
          </cell>
          <cell r="D4572">
            <v>119.74</v>
          </cell>
        </row>
        <row r="4573">
          <cell r="A4573">
            <v>12577</v>
          </cell>
          <cell r="B4573" t="str">
            <v xml:space="preserve">TUBO DE CONCRETO ARMADO PARA AGUAS PLUVIAIS, CLASSE PA-3, COM ENCAIXE PONTA E BOLSA, DIAMETRO NOMINAL DE 500 MM                                                                                                                                                                                                                                                                                                                                                                                           </v>
          </cell>
          <cell r="C4573" t="str">
            <v xml:space="preserve">M     </v>
          </cell>
          <cell r="D4573">
            <v>161.34</v>
          </cell>
        </row>
        <row r="4574">
          <cell r="A4574">
            <v>12578</v>
          </cell>
          <cell r="B4574" t="str">
            <v xml:space="preserve">TUBO DE CONCRETO ARMADO PARA AGUAS PLUVIAIS, CLASSE PA-3, COM ENCAIXE PONTA E BOLSA, DIAMETRO NOMINAL DE 600 MM                                                                                                                                                                                                                                                                                                                                                                                           </v>
          </cell>
          <cell r="C4574" t="str">
            <v xml:space="preserve">M     </v>
          </cell>
          <cell r="D4574">
            <v>195.37</v>
          </cell>
        </row>
        <row r="4575">
          <cell r="A4575">
            <v>12579</v>
          </cell>
          <cell r="B4575" t="str">
            <v xml:space="preserve">TUBO DE CONCRETO ARMADO PARA AGUAS PLUVIAIS, CLASSE PA-3, COM ENCAIXE PONTA E BOLSA, DIAMETRO NOMINAL DE 700 MM                                                                                                                                                                                                                                                                                                                                                                                           </v>
          </cell>
          <cell r="C4575" t="str">
            <v xml:space="preserve">M     </v>
          </cell>
          <cell r="D4575">
            <v>336.55</v>
          </cell>
        </row>
        <row r="4576">
          <cell r="A4576">
            <v>12580</v>
          </cell>
          <cell r="B4576" t="str">
            <v xml:space="preserve">TUBO DE CONCRETO ARMADO PARA AGUAS PLUVIAIS, CLASSE PA-3, COM ENCAIXE PONTA E BOLSA, DIAMETRO NOMINAL DE 800 MM                                                                                                                                                                                                                                                                                                                                                                                           </v>
          </cell>
          <cell r="C4576" t="str">
            <v xml:space="preserve">M     </v>
          </cell>
          <cell r="D4576">
            <v>350.67</v>
          </cell>
        </row>
        <row r="4577">
          <cell r="A4577">
            <v>12581</v>
          </cell>
          <cell r="B4577" t="str">
            <v xml:space="preserve">TUBO DE CONCRETO ARMADO PARA AGUAS PLUVIAIS, CLASSE PA-3, COM ENCAIXE PONTA E BOLSA, DIAMETRO NOMINAL DE 900 MM                                                                                                                                                                                                                                                                                                                                                                                           </v>
          </cell>
          <cell r="C4577" t="str">
            <v xml:space="preserve">M     </v>
          </cell>
          <cell r="D4577">
            <v>375.63</v>
          </cell>
        </row>
        <row r="4578">
          <cell r="A4578">
            <v>7720</v>
          </cell>
          <cell r="B4578" t="str">
            <v xml:space="preserve">TUBO DE CONCRETO ARMADO PARA ESGOTO SANITARIO, CLASSE EA-2, COM ENCAIXE PONTA E BOLSA, COM JUNTA ELASTICA, DIAMETRO NOMINAL DE 1000 MM                                                                                                                                                                                                                                                                                                                                                                    </v>
          </cell>
          <cell r="C4578" t="str">
            <v xml:space="preserve">M     </v>
          </cell>
          <cell r="D4578">
            <v>587.39</v>
          </cell>
        </row>
        <row r="4579">
          <cell r="A4579">
            <v>40335</v>
          </cell>
          <cell r="B4579" t="str">
            <v xml:space="preserve">TUBO DE CONCRETO ARMADO PARA ESGOTO SANITARIO, CLASSE EA-2, COM ENCAIXE PONTA E BOLSA, COM JUNTA ELASTICA, DIAMETRO NOMINAL DE 300 MM                                                                                                                                                                                                                                                                                                                                                                     </v>
          </cell>
          <cell r="C4579" t="str">
            <v xml:space="preserve">M     </v>
          </cell>
          <cell r="D4579">
            <v>122.89</v>
          </cell>
        </row>
        <row r="4580">
          <cell r="A4580">
            <v>7740</v>
          </cell>
          <cell r="B4580" t="str">
            <v xml:space="preserve">TUBO DE CONCRETO ARMADO PARA ESGOTO SANITARIO, CLASSE EA-2, COM ENCAIXE PONTA E BOLSA, COM JUNTA ELASTICA, DIAMETRO NOMINAL DE 400 MM                                                                                                                                                                                                                                                                                                                                                                     </v>
          </cell>
          <cell r="C4580" t="str">
            <v xml:space="preserve">M     </v>
          </cell>
          <cell r="D4580">
            <v>126.05</v>
          </cell>
        </row>
        <row r="4581">
          <cell r="A4581">
            <v>7741</v>
          </cell>
          <cell r="B4581" t="str">
            <v xml:space="preserve">TUBO DE CONCRETO ARMADO PARA ESGOTO SANITARIO, CLASSE EA-2, COM ENCAIXE PONTA E BOLSA, COM JUNTA ELASTICA, DIAMETRO NOMINAL DE 500 MM                                                                                                                                                                                                                                                                                                                                                                     </v>
          </cell>
          <cell r="C4581" t="str">
            <v xml:space="preserve">M     </v>
          </cell>
          <cell r="D4581">
            <v>233.19</v>
          </cell>
        </row>
        <row r="4582">
          <cell r="A4582">
            <v>7774</v>
          </cell>
          <cell r="B4582" t="str">
            <v xml:space="preserve">TUBO DE CONCRETO ARMADO PARA ESGOTO SANITARIO, CLASSE EA-2, COM ENCAIXE PONTA E BOLSA, COM JUNTA ELASTICA, DIAMETRO NOMINAL DE 600 MM                                                                                                                                                                                                                                                                                                                                                                     </v>
          </cell>
          <cell r="C4582" t="str">
            <v xml:space="preserve">M     </v>
          </cell>
          <cell r="D4582">
            <v>286.13</v>
          </cell>
        </row>
        <row r="4583">
          <cell r="A4583">
            <v>7744</v>
          </cell>
          <cell r="B4583" t="str">
            <v xml:space="preserve">TUBO DE CONCRETO ARMADO PARA ESGOTO SANITARIO, CLASSE EA-2, COM ENCAIXE PONTA E BOLSA, COM JUNTA ELASTICA, DIAMETRO NOMINAL DE 700 MM                                                                                                                                                                                                                                                                                                                                                                     </v>
          </cell>
          <cell r="C4583" t="str">
            <v xml:space="preserve">M     </v>
          </cell>
          <cell r="D4583">
            <v>373.73</v>
          </cell>
        </row>
        <row r="4584">
          <cell r="A4584">
            <v>7773</v>
          </cell>
          <cell r="B4584" t="str">
            <v xml:space="preserve">TUBO DE CONCRETO ARMADO PARA ESGOTO SANITARIO, CLASSE EA-2, COM ENCAIXE PONTA E BOLSA, COM JUNTA ELASTICA, DIAMETRO NOMINAL DE 800 MM                                                                                                                                                                                                                                                                                                                                                                     </v>
          </cell>
          <cell r="C4584" t="str">
            <v xml:space="preserve">M     </v>
          </cell>
          <cell r="D4584">
            <v>381.99</v>
          </cell>
        </row>
        <row r="4585">
          <cell r="A4585">
            <v>7754</v>
          </cell>
          <cell r="B4585" t="str">
            <v xml:space="preserve">TUBO DE CONCRETO ARMADO PARA ESGOTO SANITARIO, CLASSE EA-2, COM ENCAIXE PONTA E BOLSA, COM JUNTA ELASTICA, DIAMETRO NOMINAL DE 900 MM                                                                                                                                                                                                                                                                                                                                                                     </v>
          </cell>
          <cell r="C4585" t="str">
            <v xml:space="preserve">M     </v>
          </cell>
          <cell r="D4585">
            <v>579.20000000000005</v>
          </cell>
        </row>
        <row r="4586">
          <cell r="A4586">
            <v>7735</v>
          </cell>
          <cell r="B4586" t="str">
            <v xml:space="preserve">TUBO DE CONCRETO ARMADO PARA ESGOTO SANITARIO, CLASSE EA-3, COM ENCAIXE PONTA E BOLSA, COM JUNTA ELASTICA, DIAMETRO NOMINAL DE 1000 MM                                                                                                                                                                                                                                                                                                                                                                    </v>
          </cell>
          <cell r="C4586" t="str">
            <v xml:space="preserve">M     </v>
          </cell>
          <cell r="D4586">
            <v>750</v>
          </cell>
        </row>
        <row r="4587">
          <cell r="A4587">
            <v>7755</v>
          </cell>
          <cell r="B4587" t="str">
            <v xml:space="preserve">TUBO DE CONCRETO ARMADO PARA ESGOTO SANITARIO, CLASSE EA-3, COM ENCAIXE PONTA E BOLSA, COM JUNTA ELASTICA, DIAMETRO NOMINAL DE 400 MM                                                                                                                                                                                                                                                                                                                                                                     </v>
          </cell>
          <cell r="C4587" t="str">
            <v xml:space="preserve">M     </v>
          </cell>
          <cell r="D4587">
            <v>148.72999999999999</v>
          </cell>
        </row>
        <row r="4588">
          <cell r="A4588">
            <v>7776</v>
          </cell>
          <cell r="B4588" t="str">
            <v xml:space="preserve">TUBO DE CONCRETO ARMADO PARA ESGOTO SANITARIO, CLASSE EA-3, COM ENCAIXE PONTA E BOLSA, COM JUNTA ELASTICA, DIAMETRO NOMINAL DE 500 MM                                                                                                                                                                                                                                                                                                                                                                     </v>
          </cell>
          <cell r="C4588" t="str">
            <v xml:space="preserve">M     </v>
          </cell>
          <cell r="D4588">
            <v>310.08</v>
          </cell>
        </row>
        <row r="4589">
          <cell r="A4589">
            <v>7743</v>
          </cell>
          <cell r="B4589" t="str">
            <v xml:space="preserve">TUBO DE CONCRETO ARMADO PARA ESGOTO SANITARIO, CLASSE EA-3, COM ENCAIXE PONTA E BOLSA, COM JUNTA ELASTICA, DIAMETRO NOMINAL DE 600 MM                                                                                                                                                                                                                                                                                                                                                                     </v>
          </cell>
          <cell r="C4589" t="str">
            <v xml:space="preserve">M     </v>
          </cell>
          <cell r="D4589">
            <v>328.36</v>
          </cell>
        </row>
        <row r="4590">
          <cell r="A4590">
            <v>7733</v>
          </cell>
          <cell r="B4590" t="str">
            <v xml:space="preserve">TUBO DE CONCRETO ARMADO PARA ESGOTO SANITARIO, CLASSE EA-3, COM ENCAIXE PONTA E BOLSA, COM JUNTA ELASTICA, DIAMETRO NOMINAL DE 700 MM                                                                                                                                                                                                                                                                                                                                                                     </v>
          </cell>
          <cell r="C4590" t="str">
            <v xml:space="preserve">M     </v>
          </cell>
          <cell r="D4590">
            <v>428.57</v>
          </cell>
        </row>
        <row r="4591">
          <cell r="A4591">
            <v>7775</v>
          </cell>
          <cell r="B4591" t="str">
            <v xml:space="preserve">TUBO DE CONCRETO ARMADO PARA ESGOTO SANITARIO, CLASSE EA-3, COM ENCAIXE PONTA E BOLSA, COM JUNTA ELASTICA, DIAMETRO NOMINAL DE 800 MM                                                                                                                                                                                                                                                                                                                                                                     </v>
          </cell>
          <cell r="C4591" t="str">
            <v xml:space="preserve">M     </v>
          </cell>
          <cell r="D4591">
            <v>469.53</v>
          </cell>
        </row>
        <row r="4592">
          <cell r="A4592">
            <v>7734</v>
          </cell>
          <cell r="B4592" t="str">
            <v xml:space="preserve">TUBO DE CONCRETO ARMADO PARA ESGOTO SANITARIO, CLASSE EA-3, COM ENCAIXE PONTA E BOLSA, COM JUNTA ELASTICA, DIAMETRO NOMINAL DE 900 MM                                                                                                                                                                                                                                                                                                                                                                     </v>
          </cell>
          <cell r="C4592" t="str">
            <v xml:space="preserve">M     </v>
          </cell>
          <cell r="D4592">
            <v>664.91</v>
          </cell>
        </row>
        <row r="4593">
          <cell r="A4593">
            <v>37449</v>
          </cell>
          <cell r="B4593" t="str">
            <v xml:space="preserve">TUBO DE CONCRETO SIMPLES PARA AGUAS PLUVIAIS, CLASSE PS1, COM ENCAIXE MACHO E FEMEA, DIAMETRO NOMINAL DE 200 MM                                                                                                                                                                                                                                                                                                                                                                                           </v>
          </cell>
          <cell r="C4593" t="str">
            <v xml:space="preserve">M     </v>
          </cell>
          <cell r="D4593">
            <v>17.54</v>
          </cell>
        </row>
        <row r="4594">
          <cell r="A4594">
            <v>37450</v>
          </cell>
          <cell r="B4594" t="str">
            <v xml:space="preserve">TUBO DE CONCRETO SIMPLES PARA AGUAS PLUVIAIS, CLASSE PS1, COM ENCAIXE MACHO E FEMEA, DIAMETRO NOMINAL DE 300 MM                                                                                                                                                                                                                                                                                                                                                                                           </v>
          </cell>
          <cell r="C4594" t="str">
            <v xml:space="preserve">M     </v>
          </cell>
          <cell r="D4594">
            <v>24.55</v>
          </cell>
        </row>
        <row r="4595">
          <cell r="A4595">
            <v>37451</v>
          </cell>
          <cell r="B4595" t="str">
            <v xml:space="preserve">TUBO DE CONCRETO SIMPLES PARA AGUAS PLUVIAIS, CLASSE PS1, COM ENCAIXE MACHO E FEMEA, DIAMETRO NOMINAL DE 400 MM                                                                                                                                                                                                                                                                                                                                                                                           </v>
          </cell>
          <cell r="C4595" t="str">
            <v xml:space="preserve">M     </v>
          </cell>
          <cell r="D4595">
            <v>34.28</v>
          </cell>
        </row>
        <row r="4596">
          <cell r="A4596">
            <v>37452</v>
          </cell>
          <cell r="B4596" t="str">
            <v xml:space="preserve">TUBO DE CONCRETO SIMPLES PARA AGUAS PLUVIAIS, CLASSE PS1, COM ENCAIXE MACHO E FEMEA, DIAMETRO NOMINAL DE 500 MM                                                                                                                                                                                                                                                                                                                                                                                           </v>
          </cell>
          <cell r="C4596" t="str">
            <v xml:space="preserve">M     </v>
          </cell>
          <cell r="D4596">
            <v>49.83</v>
          </cell>
        </row>
        <row r="4597">
          <cell r="A4597">
            <v>37453</v>
          </cell>
          <cell r="B4597" t="str">
            <v xml:space="preserve">TUBO DE CONCRETO SIMPLES PARA AGUAS PLUVIAIS, CLASSE PS1, COM ENCAIXE MACHO E FEMEA, DIAMETRO NOMINAL DE 600 MM                                                                                                                                                                                                                                                                                                                                                                                           </v>
          </cell>
          <cell r="C4597" t="str">
            <v xml:space="preserve">M     </v>
          </cell>
          <cell r="D4597">
            <v>57.38</v>
          </cell>
        </row>
        <row r="4598">
          <cell r="A4598">
            <v>7778</v>
          </cell>
          <cell r="B4598" t="str">
            <v xml:space="preserve">TUBO DE CONCRETO SIMPLES PARA AGUAS PLUVIAIS, CLASSE PS1, COM ENCAIXE PONTA E BOLSA, DIAMETRO NOMINAL DE 200 MM                                                                                                                                                                                                                                                                                                                                                                                           </v>
          </cell>
          <cell r="C4598" t="str">
            <v xml:space="preserve">M     </v>
          </cell>
          <cell r="D4598">
            <v>21.52</v>
          </cell>
        </row>
        <row r="4599">
          <cell r="A4599">
            <v>7796</v>
          </cell>
          <cell r="B4599" t="str">
            <v xml:space="preserve">TUBO DE CONCRETO SIMPLES PARA AGUAS PLUVIAIS, CLASSE PS1, COM ENCAIXE PONTA E BOLSA, DIAMETRO NOMINAL DE 300 MM                                                                                                                                                                                                                                                                                                                                                                                           </v>
          </cell>
          <cell r="C4599" t="str">
            <v xml:space="preserve">M     </v>
          </cell>
          <cell r="D4599">
            <v>29.5</v>
          </cell>
        </row>
        <row r="4600">
          <cell r="A4600">
            <v>7781</v>
          </cell>
          <cell r="B4600" t="str">
            <v xml:space="preserve">TUBO DE CONCRETO SIMPLES PARA AGUAS PLUVIAIS, CLASSE PS1, COM ENCAIXE PONTA E BOLSA, DIAMETRO NOMINAL DE 400 MM                                                                                                                                                                                                                                                                                                                                                                                           </v>
          </cell>
          <cell r="C4600" t="str">
            <v xml:space="preserve">M     </v>
          </cell>
          <cell r="D4600">
            <v>34.86</v>
          </cell>
        </row>
        <row r="4601">
          <cell r="A4601">
            <v>7795</v>
          </cell>
          <cell r="B4601" t="str">
            <v xml:space="preserve">TUBO DE CONCRETO SIMPLES PARA AGUAS PLUVIAIS, CLASSE PS1, COM ENCAIXE PONTA E BOLSA, DIAMETRO NOMINAL DE 500 MM                                                                                                                                                                                                                                                                                                                                                                                           </v>
          </cell>
          <cell r="C4601" t="str">
            <v xml:space="preserve">M     </v>
          </cell>
          <cell r="D4601">
            <v>51.88</v>
          </cell>
        </row>
        <row r="4602">
          <cell r="A4602">
            <v>7791</v>
          </cell>
          <cell r="B4602" t="str">
            <v xml:space="preserve">TUBO DE CONCRETO SIMPLES PARA AGUAS PLUVIAIS, CLASSE PS1, COM ENCAIXE PONTA E BOLSA, DIAMETRO NOMINAL DE 600 MM                                                                                                                                                                                                                                                                                                                                                                                           </v>
          </cell>
          <cell r="C4602" t="str">
            <v xml:space="preserve">M     </v>
          </cell>
          <cell r="D4602">
            <v>62.1</v>
          </cell>
        </row>
        <row r="4603">
          <cell r="A4603">
            <v>7783</v>
          </cell>
          <cell r="B4603" t="str">
            <v xml:space="preserve">TUBO DE CONCRETO SIMPLES PARA AGUAS PLUVIAIS, CLASSE PS2, COM ENCAIXE PONTA E BOLSA, DIAMETRO NOMINAL DE 200 MM                                                                                                                                                                                                                                                                                                                                                                                           </v>
          </cell>
          <cell r="C4603" t="str">
            <v xml:space="preserve">M     </v>
          </cell>
          <cell r="D4603">
            <v>22</v>
          </cell>
        </row>
        <row r="4604">
          <cell r="A4604">
            <v>7790</v>
          </cell>
          <cell r="B4604" t="str">
            <v xml:space="preserve">TUBO DE CONCRETO SIMPLES PARA AGUAS PLUVIAIS, CLASSE PS2, COM ENCAIXE PONTA E BOLSA, DIAMETRO NOMINAL DE 300 MM                                                                                                                                                                                                                                                                                                                                                                                           </v>
          </cell>
          <cell r="C4604" t="str">
            <v xml:space="preserve">M     </v>
          </cell>
          <cell r="D4604">
            <v>34.68</v>
          </cell>
        </row>
        <row r="4605">
          <cell r="A4605">
            <v>7785</v>
          </cell>
          <cell r="B4605" t="str">
            <v xml:space="preserve">TUBO DE CONCRETO SIMPLES PARA AGUAS PLUVIAIS, CLASSE PS2, COM ENCAIXE PONTA E BOLSA, DIAMETRO NOMINAL DE 400 MM                                                                                                                                                                                                                                                                                                                                                                                           </v>
          </cell>
          <cell r="C4605" t="str">
            <v xml:space="preserve">M     </v>
          </cell>
          <cell r="D4605">
            <v>38.270000000000003</v>
          </cell>
        </row>
        <row r="4606">
          <cell r="A4606">
            <v>7792</v>
          </cell>
          <cell r="B4606" t="str">
            <v xml:space="preserve">TUBO DE CONCRETO SIMPLES PARA AGUAS PLUVIAIS, CLASSE PS2, COM ENCAIXE PONTA E BOLSA, DIAMETRO NOMINAL DE 500 MM                                                                                                                                                                                                                                                                                                                                                                                           </v>
          </cell>
          <cell r="C4606" t="str">
            <v xml:space="preserve">M     </v>
          </cell>
          <cell r="D4606">
            <v>54.27</v>
          </cell>
        </row>
        <row r="4607">
          <cell r="A4607">
            <v>7793</v>
          </cell>
          <cell r="B4607" t="str">
            <v xml:space="preserve">TUBO DE CONCRETO SIMPLES PARA AGUAS PLUVIAIS, CLASSE PS2, COM ENCAIXE PONTA E BOLSA, DIAMETRO NOMINAL DE 600 MM                                                                                                                                                                                                                                                                                                                                                                                           </v>
          </cell>
          <cell r="C4607" t="str">
            <v xml:space="preserve">M     </v>
          </cell>
          <cell r="D4607">
            <v>64.099999999999994</v>
          </cell>
        </row>
        <row r="4608">
          <cell r="A4608">
            <v>13159</v>
          </cell>
          <cell r="B4608" t="str">
            <v xml:space="preserve">TUBO DE CONCRETO SIMPLES PARA ESGOTO SANITARIO, CLASSE ES, COM ENCAIXE PONTA E BOLSA, COM JUNTA ELASTICA, DIAMETRO NOMINAL DE 400 MM                                                                                                                                                                                                                                                                                                                                                                      </v>
          </cell>
          <cell r="C4608" t="str">
            <v xml:space="preserve">M     </v>
          </cell>
          <cell r="D4608">
            <v>55.81</v>
          </cell>
        </row>
        <row r="4609">
          <cell r="A4609">
            <v>13168</v>
          </cell>
          <cell r="B4609" t="str">
            <v xml:space="preserve">TUBO DE CONCRETO SIMPLES PARA ESGOTO SANITARIO, CLASSE ES, COM ENCAIXE PONTA E BOLSA, COM JUNTA ELASTICA, DIAMETRO NOMINAL DE 500 MM                                                                                                                                                                                                                                                                                                                                                                      </v>
          </cell>
          <cell r="C4609" t="str">
            <v xml:space="preserve">M     </v>
          </cell>
          <cell r="D4609">
            <v>67.77</v>
          </cell>
        </row>
        <row r="4610">
          <cell r="A4610">
            <v>13173</v>
          </cell>
          <cell r="B4610" t="str">
            <v xml:space="preserve">TUBO DE CONCRETO SIMPLES PARA ESGOTO SANITARIO, CLASSE ES, COM ENCAIXE PONTA E BOLSA, COM JUNTA ELASTICA, DIAMETRO NOMINAL DE 600 MM                                                                                                                                                                                                                                                                                                                                                                      </v>
          </cell>
          <cell r="C4610" t="str">
            <v xml:space="preserve">M     </v>
          </cell>
          <cell r="D4610">
            <v>91.68</v>
          </cell>
        </row>
        <row r="4611">
          <cell r="A4611">
            <v>12583</v>
          </cell>
          <cell r="B4611" t="str">
            <v xml:space="preserve">TUBO DE CONCRETO SIMPLES POROSO PARA DRENAGEM (DRENO POROSO), COM ENCAIXE MACHO E FEMEA, DIAMETRO NOMINAL DE 200 MM                                                                                                                                                                                                                                                                                                                                                                                       </v>
          </cell>
          <cell r="C4611" t="str">
            <v xml:space="preserve">M     </v>
          </cell>
          <cell r="D4611">
            <v>18.329999999999998</v>
          </cell>
        </row>
        <row r="4612">
          <cell r="A4612">
            <v>12584</v>
          </cell>
          <cell r="B4612" t="str">
            <v xml:space="preserve">TUBO DE CONCRETO SIMPLES POROSO PARA DRENAGEM (DRENO POROSO), COM ENCAIXE MACHO E FEMEA, DIAMETRO NOMINAL DE 300 MM                                                                                                                                                                                                                                                                                                                                                                                       </v>
          </cell>
          <cell r="C4612" t="str">
            <v xml:space="preserve">M     </v>
          </cell>
          <cell r="D4612">
            <v>23.91</v>
          </cell>
        </row>
        <row r="4613">
          <cell r="A4613">
            <v>12613</v>
          </cell>
          <cell r="B4613" t="str">
            <v xml:space="preserve">TUBO DE DESCARGA, TIPO BENGALA, PARA LIGACAO CAIXA DE DESCARGA - EMBUTIR, PVC, 40 MM X 150 CM                                                                                                                                                                                                                                                                                                                                                                                                             </v>
          </cell>
          <cell r="C4613" t="str">
            <v xml:space="preserve">UN    </v>
          </cell>
          <cell r="D4613">
            <v>19.61</v>
          </cell>
        </row>
        <row r="4614">
          <cell r="A4614">
            <v>1031</v>
          </cell>
          <cell r="B4614" t="str">
            <v xml:space="preserve">TUBO DE DESCIDA EXTERNO, DE PVC, PARA CAIXA DE DESCARGA EXTERNA ALTA - DIAMETRO DE 40 MM E ALTURA DE APROXIMADAMENTE 1,55 M                                                                                                                                                                                                                                                                                                                                                                               </v>
          </cell>
          <cell r="C4614" t="str">
            <v xml:space="preserve">UN    </v>
          </cell>
          <cell r="D4614">
            <v>14.52</v>
          </cell>
        </row>
        <row r="4615">
          <cell r="A4615">
            <v>39707</v>
          </cell>
          <cell r="B4615" t="str">
            <v xml:space="preserve">TUBO DE ESPUMA DE POLIETILENO EXPANDIDO FLEXIVEL PARA ISOLAMENTO TERMICO DE TUBULACAO DE AR CONDICIONADO, AGUA QUENTE,  DN 1 1/2", E= 10 MM                                                                                                                                                                                                                                                                                                                                                               </v>
          </cell>
          <cell r="C4615" t="str">
            <v xml:space="preserve">M     </v>
          </cell>
          <cell r="D4615">
            <v>3.87</v>
          </cell>
        </row>
        <row r="4616">
          <cell r="A4616">
            <v>39708</v>
          </cell>
          <cell r="B4616" t="str">
            <v xml:space="preserve">TUBO DE ESPUMA DE POLIETILENO EXPANDIDO FLEXIVEL PARA ISOLAMENTO TERMICO DE TUBULACAO DE AR CONDICIONADO, AGUA QUENTE,  DN 1 1/4", E= 10 MM                                                                                                                                                                                                                                                                                                                                                               </v>
          </cell>
          <cell r="C4616" t="str">
            <v xml:space="preserve">M     </v>
          </cell>
          <cell r="D4616">
            <v>3.75</v>
          </cell>
        </row>
        <row r="4617">
          <cell r="A4617">
            <v>39710</v>
          </cell>
          <cell r="B4617" t="str">
            <v xml:space="preserve">TUBO DE ESPUMA DE POLIETILENO EXPANDIDO FLEXIVEL PARA ISOLAMENTO TERMICO DE TUBULACAO DE AR CONDICIONADO, AGUA QUENTE,  DN 1 1/8", E= 10 MM                                                                                                                                                                                                                                                                                                                                                               </v>
          </cell>
          <cell r="C4617" t="str">
            <v xml:space="preserve">M     </v>
          </cell>
          <cell r="D4617">
            <v>2.63</v>
          </cell>
        </row>
        <row r="4618">
          <cell r="A4618">
            <v>39709</v>
          </cell>
          <cell r="B4618" t="str">
            <v xml:space="preserve">TUBO DE ESPUMA DE POLIETILENO EXPANDIDO FLEXIVEL PARA ISOLAMENTO TERMICO DE TUBULACAO DE AR CONDICIONADO, AGUA QUENTE,  DN 1 3/8", E= 10 MM                                                                                                                                                                                                                                                                                                                                                               </v>
          </cell>
          <cell r="C4618" t="str">
            <v xml:space="preserve">M     </v>
          </cell>
          <cell r="D4618">
            <v>3.66</v>
          </cell>
        </row>
        <row r="4619">
          <cell r="A4619">
            <v>39711</v>
          </cell>
          <cell r="B4619" t="str">
            <v xml:space="preserve">TUBO DE ESPUMA DE POLIETILENO EXPANDIDO FLEXIVEL PARA ISOLAMENTO TERMICO DE TUBULACAO DE AR CONDICIONADO, AGUA QUENTE,  DN 1 5/8", E= 10 MM                                                                                                                                                                                                                                                                                                                                                               </v>
          </cell>
          <cell r="C4619" t="str">
            <v xml:space="preserve">M     </v>
          </cell>
          <cell r="D4619">
            <v>4.1100000000000003</v>
          </cell>
        </row>
        <row r="4620">
          <cell r="A4620">
            <v>39712</v>
          </cell>
          <cell r="B4620" t="str">
            <v xml:space="preserve">TUBO DE ESPUMA DE POLIETILENO EXPANDIDO FLEXIVEL PARA ISOLAMENTO TERMICO DE TUBULACAO DE AR CONDICIONADO, AGUA QUENTE,  DN 1/2", E= 10 MM                                                                                                                                                                                                                                                                                                                                                                 </v>
          </cell>
          <cell r="C4620" t="str">
            <v xml:space="preserve">M     </v>
          </cell>
          <cell r="D4620">
            <v>1.44</v>
          </cell>
        </row>
        <row r="4621">
          <cell r="A4621">
            <v>39713</v>
          </cell>
          <cell r="B4621" t="str">
            <v xml:space="preserve">TUBO DE ESPUMA DE POLIETILENO EXPANDIDO FLEXIVEL PARA ISOLAMENTO TERMICO DE TUBULACAO DE AR CONDICIONADO, AGUA QUENTE,  DN 1/4", E= 10 MM                                                                                                                                                                                                                                                                                                                                                                 </v>
          </cell>
          <cell r="C4621" t="str">
            <v xml:space="preserve">M     </v>
          </cell>
          <cell r="D4621">
            <v>1.1399999999999999</v>
          </cell>
        </row>
        <row r="4622">
          <cell r="A4622">
            <v>39714</v>
          </cell>
          <cell r="B4622" t="str">
            <v xml:space="preserve">TUBO DE ESPUMA DE POLIETILENO EXPANDIDO FLEXIVEL PARA ISOLAMENTO TERMICO DE TUBULACAO DE AR CONDICIONADO, AGUA QUENTE,  DN 1", E= 10 MM                                                                                                                                                                                                                                                                                                                                                                   </v>
          </cell>
          <cell r="C4622" t="str">
            <v xml:space="preserve">M     </v>
          </cell>
          <cell r="D4622">
            <v>2.61</v>
          </cell>
        </row>
        <row r="4623">
          <cell r="A4623">
            <v>39715</v>
          </cell>
          <cell r="B4623" t="str">
            <v xml:space="preserve">TUBO DE ESPUMA DE POLIETILENO EXPANDIDO FLEXIVEL PARA ISOLAMENTO TERMICO DE TUBULACAO DE AR CONDICIONADO, AGUA QUENTE,  DN 3/4", E= 10 MM                                                                                                                                                                                                                                                                                                                                                                 </v>
          </cell>
          <cell r="C4623" t="str">
            <v xml:space="preserve">M     </v>
          </cell>
          <cell r="D4623">
            <v>1.86</v>
          </cell>
        </row>
        <row r="4624">
          <cell r="A4624">
            <v>39716</v>
          </cell>
          <cell r="B4624" t="str">
            <v xml:space="preserve">TUBO DE ESPUMA DE POLIETILENO EXPANDIDO FLEXIVEL PARA ISOLAMENTO TERMICO DE TUBULACAO DE AR CONDICIONADO, AGUA QUENTE,  DN 3/8", E= 10 MM                                                                                                                                                                                                                                                                                                                                                                 </v>
          </cell>
          <cell r="C4624" t="str">
            <v xml:space="preserve">M     </v>
          </cell>
          <cell r="D4624">
            <v>1.41</v>
          </cell>
        </row>
        <row r="4625">
          <cell r="A4625">
            <v>39718</v>
          </cell>
          <cell r="B4625" t="str">
            <v xml:space="preserve">TUBO DE ESPUMA DE POLIETILENO EXPANDIDO FLEXIVEL PARA ISOLAMENTO TERMICO DE TUBULACAO DE AR CONDICIONADO, AGUA QUENTE,  DN 7/8", E= 10 MM                                                                                                                                                                                                                                                                                                                                                                 </v>
          </cell>
          <cell r="C4625" t="str">
            <v xml:space="preserve">M     </v>
          </cell>
          <cell r="D4625">
            <v>2.4</v>
          </cell>
        </row>
        <row r="4626">
          <cell r="A4626">
            <v>9813</v>
          </cell>
          <cell r="B4626" t="str">
            <v xml:space="preserve">TUBO DE POLIETILENO DE ALTA DENSIDADE (PEAD), PE-80, DE = 20 MM X 2,3 MM DE PAREDE, PARA LIGACAO DE AGUA PREDIAL (NBR 15561)                                                                                                                                                                                                                                                                                                                                                                              </v>
          </cell>
          <cell r="C4626" t="str">
            <v xml:space="preserve">M     </v>
          </cell>
          <cell r="D4626">
            <v>5.2</v>
          </cell>
        </row>
        <row r="4627">
          <cell r="A4627">
            <v>9815</v>
          </cell>
          <cell r="B4627" t="str">
            <v xml:space="preserve">TUBO DE POLIETILENO DE ALTA DENSIDADE (PEAD), PE-80, DE = 32 MM X 3,0 MM DE PAREDE, PARA LIGACAO DE AGUA PREDIAL (NBR 15561)                                                                                                                                                                                                                                                                                                                                                                              </v>
          </cell>
          <cell r="C4627" t="str">
            <v xml:space="preserve">M     </v>
          </cell>
          <cell r="D4627">
            <v>10.27</v>
          </cell>
        </row>
        <row r="4628">
          <cell r="A4628">
            <v>44543</v>
          </cell>
          <cell r="B4628" t="str">
            <v xml:space="preserve">TUBO DE POLIETILENO DE ALTA DENSIDADE, PEAD, PE-80, DE = 1000 MM X 38,5 MM PAREDE, ( SDR 26 - PN 05 ) PARA REDE DE AGUA OU ESGOTO ( NBR 15561)                                                                                                                                                                                                                                                                                                                                                            </v>
          </cell>
          <cell r="C4628" t="str">
            <v xml:space="preserve">M     </v>
          </cell>
          <cell r="D4628">
            <v>5109.8599999999997</v>
          </cell>
        </row>
        <row r="4629">
          <cell r="A4629">
            <v>44526</v>
          </cell>
          <cell r="B4629" t="str">
            <v xml:space="preserve">TUBO DE POLIETILENO DE ALTA DENSIDADE, PEAD, PE-80, DE = 110 MM X 10,0 MM PAREDE, ( SDR 11 - PN 12,5 ) PARA REDE DE AGUA OU ESGOTO ( NBR 15561)                                                                                                                                                                                                                                                                                                                                                           </v>
          </cell>
          <cell r="C4629" t="str">
            <v xml:space="preserve">M     </v>
          </cell>
          <cell r="D4629">
            <v>125.23</v>
          </cell>
        </row>
        <row r="4630">
          <cell r="A4630">
            <v>44545</v>
          </cell>
          <cell r="B4630" t="str">
            <v xml:space="preserve">TUBO DE POLIETILENO DE ALTA DENSIDADE, PEAD, PE-80, DE = 160 MM X 14,6 MM PAREDE, (SDR 11 - PN 12,5 ) PARA REDE DE AGUA OU ESGOTO ( NBR 15561)                                                                                                                                                                                                                                                                                                                                                            </v>
          </cell>
          <cell r="C4630" t="str">
            <v xml:space="preserve">M     </v>
          </cell>
          <cell r="D4630">
            <v>268.82</v>
          </cell>
        </row>
        <row r="4631">
          <cell r="A4631">
            <v>44525</v>
          </cell>
          <cell r="B4631" t="str">
            <v xml:space="preserve">TUBO DE POLIETILENO DE ALTA DENSIDADE, PEAD, PE-80, DE = 900 MM X 34,7 MM PAREDE, ( SDR 26 - PN 05 ) PARA REDE DE AGUA OU ESGOTO ( NBR 15561)                                                                                                                                                                                                                                                                                                                                                             </v>
          </cell>
          <cell r="C4631" t="str">
            <v xml:space="preserve">M     </v>
          </cell>
          <cell r="D4631">
            <v>4634.6099999999997</v>
          </cell>
        </row>
        <row r="4632">
          <cell r="A4632">
            <v>44547</v>
          </cell>
          <cell r="B4632" t="str">
            <v xml:space="preserve">TUBO DE POLIETILENO DE ALTA DENSIDADE, PEAD, PE-80, DE= 200 MM X 18,2 MM PAREDE, ( SDR 11 - PN 12,5 ) PARA REDE DE AGUA OU ESGOTO ( NBR 15561)                                                                                                                                                                                                                                                                                                                                                            </v>
          </cell>
          <cell r="C4632" t="str">
            <v xml:space="preserve">M     </v>
          </cell>
          <cell r="D4632">
            <v>419.05</v>
          </cell>
        </row>
        <row r="4633">
          <cell r="A4633">
            <v>44519</v>
          </cell>
          <cell r="B4633" t="str">
            <v xml:space="preserve">TUBO DE POLIETILENO DE ALTA DENSIDADE, PEAD, PE-80, DE= 315 MM X 28,7 MM PAREDE, ( SDR 11 - PN 12,5 ) PARA REDE DE AGUA OU ESGOTO ( NBR 15561)                                                                                                                                                                                                                                                                                                                                                            </v>
          </cell>
          <cell r="C4633" t="str">
            <v xml:space="preserve">M     </v>
          </cell>
          <cell r="D4633">
            <v>1026.8</v>
          </cell>
        </row>
        <row r="4634">
          <cell r="A4634">
            <v>44520</v>
          </cell>
          <cell r="B4634" t="str">
            <v xml:space="preserve">TUBO DE POLIETILENO DE ALTA DENSIDADE, PEAD, PE-80, DE= 400 MM X 36,4 MM PAREDE, ( SDR 11 - PN 12,5 ) PARA REDE DE AGUA OU ESGOTO ( NBR 15561)                                                                                                                                                                                                                                                                                                                                                            </v>
          </cell>
          <cell r="C4634" t="str">
            <v xml:space="preserve">M     </v>
          </cell>
          <cell r="D4634">
            <v>1653.8</v>
          </cell>
        </row>
        <row r="4635">
          <cell r="A4635">
            <v>44521</v>
          </cell>
          <cell r="B4635" t="str">
            <v xml:space="preserve">TUBO DE POLIETILENO DE ALTA DENSIDADE, PEAD, PE-80, DE= 50 MM X 4,6 MM PAREDE, (SDR 11 - PN 12,5) PARA REDE DE AGUA OU ESGOTO ( NBR 15561)                                                                                                                                                                                                                                                                                                                                                                </v>
          </cell>
          <cell r="C4635" t="str">
            <v xml:space="preserve">M     </v>
          </cell>
          <cell r="D4635">
            <v>26.68</v>
          </cell>
        </row>
        <row r="4636">
          <cell r="A4636">
            <v>44522</v>
          </cell>
          <cell r="B4636" t="str">
            <v xml:space="preserve">TUBO DE POLIETILENO DE ALTA DENSIDADE, PEAD, PE-80, DE= 500 MM X 45,5 MM PAREDE, ( SDR 11 - PN 12,5 ) PARA REDE DE AGUA OU ESGOTO ( NBR 15561)                                                                                                                                                                                                                                                                                                                                                            </v>
          </cell>
          <cell r="C4636" t="str">
            <v xml:space="preserve">M     </v>
          </cell>
          <cell r="D4636">
            <v>2903.46</v>
          </cell>
        </row>
        <row r="4637">
          <cell r="A4637">
            <v>44523</v>
          </cell>
          <cell r="B4637" t="str">
            <v xml:space="preserve">TUBO DE POLIETILENO DE ALTA DENSIDADE, PEAD, PE-80, DE= 630 MM X 57,3 MM PAREDE (SDR 11 - PN 12,5 ) PARA REDE DE AGUA OU ESGOTO ( NBR 15561)                                                                                                                                                                                                                                                                                                                                                              </v>
          </cell>
          <cell r="C4637" t="str">
            <v xml:space="preserve">M     </v>
          </cell>
          <cell r="D4637">
            <v>4318.26</v>
          </cell>
        </row>
        <row r="4638">
          <cell r="A4638">
            <v>44527</v>
          </cell>
          <cell r="B4638" t="str">
            <v xml:space="preserve">TUBO DE POLIETILENO DE ALTA DENSIDADE, PEAD, PE-80, DE= 730 MM X 34,1 MM PAREDE, ( SDR 21 - PN 06 ) PARA REDE DE AGUA OU ESGOTO ( NBR 15561)                                                                                                                                                                                                                                                                                                                                                              </v>
          </cell>
          <cell r="C4638" t="str">
            <v xml:space="preserve">M     </v>
          </cell>
          <cell r="D4638">
            <v>2165.5</v>
          </cell>
        </row>
        <row r="4639">
          <cell r="A4639">
            <v>44524</v>
          </cell>
          <cell r="B4639" t="str">
            <v xml:space="preserve">TUBO DE POLIETILENO DE ALTA DENSIDADE, PEAD, PE-80, DE= 75 MM X 6,9 MM PAREDE, ( SRD 11 - PN 12,5 ) PARA REDE DE AGUA OU ESGOTO ( NBR 15561)                                                                                                                                                                                                                                                                                                                                                              </v>
          </cell>
          <cell r="C4639" t="str">
            <v xml:space="preserve">M     </v>
          </cell>
          <cell r="D4639">
            <v>59.67</v>
          </cell>
        </row>
        <row r="4640">
          <cell r="A4640">
            <v>44542</v>
          </cell>
          <cell r="B4640" t="str">
            <v xml:space="preserve">TUBO DE POLIETILENO DE ALTA DENSIDADE, PEAD, PE-80, DE= 800 MM X 30,8 MM PAREDE, ( SDR 26 - PN 05 ) PARA REDE DE AGUA OU ESGOTO ( NBR 15561)                                                                                                                                                                                                                                                                                                                                                              </v>
          </cell>
          <cell r="C4640" t="str">
            <v xml:space="preserve">M     </v>
          </cell>
          <cell r="D4640">
            <v>2825.25</v>
          </cell>
        </row>
        <row r="4641">
          <cell r="A4641">
            <v>9877</v>
          </cell>
          <cell r="B4641" t="str">
            <v xml:space="preserve">TUBO DE PVC, PBL, TIPO LEVE, DN = 250 MM,  PARA VENTILACAO                                                                                                                                                                                                                                                                                                                                                                                                                                                </v>
          </cell>
          <cell r="C4641" t="str">
            <v xml:space="preserve">M     </v>
          </cell>
          <cell r="D4641">
            <v>129.28</v>
          </cell>
        </row>
        <row r="4642">
          <cell r="A4642">
            <v>9878</v>
          </cell>
          <cell r="B4642" t="str">
            <v xml:space="preserve">TUBO DE PVC, PBL, TIPO LEVE, DN = 300 MM,  PARA VENTILACAO                                                                                                                                                                                                                                                                                                                                                                                                                                                </v>
          </cell>
          <cell r="C4642" t="str">
            <v xml:space="preserve">M     </v>
          </cell>
          <cell r="D4642">
            <v>159.15</v>
          </cell>
        </row>
        <row r="4643">
          <cell r="A4643">
            <v>41986</v>
          </cell>
          <cell r="B4643" t="str">
            <v xml:space="preserve">TUBO DE REVESTIMENTO, EM ACO, CORPO SCHEDULE 40, PONTEIRA SCHEDULE 80, ROSQUEAVEL E SEGMENTADO PARA PERFURACAO, DIAMETRO 10'' (310 MM)                                                                                                                                                                                                                                                                                                                                                                    </v>
          </cell>
          <cell r="C4643" t="str">
            <v xml:space="preserve">M     </v>
          </cell>
          <cell r="D4643">
            <v>3877.13</v>
          </cell>
        </row>
        <row r="4644">
          <cell r="A4644">
            <v>43422</v>
          </cell>
          <cell r="B4644" t="str">
            <v xml:space="preserve">TUBO DE REVESTIMENTO, EM ACO, CORPO SCHEDULE 40, PONTEIRA SCHEDULE 80, ROSQUEAVEL E SEGMENTADO PARA PERFURACAO, DIAMETRO 12" (320 MM)                                                                                                                                                                                                                                                                                                                                                                     </v>
          </cell>
          <cell r="C4644" t="str">
            <v xml:space="preserve">M     </v>
          </cell>
          <cell r="D4644">
            <v>4754.91</v>
          </cell>
        </row>
        <row r="4645">
          <cell r="A4645">
            <v>41987</v>
          </cell>
          <cell r="B4645" t="str">
            <v xml:space="preserve">TUBO DE REVESTIMENTO, EM ACO, CORPO SCHEDULE 40, PONTEIRA SCHEDULE 80, ROSQUEAVEL E SEGMENTADO PARA PERFURACAO, DIAMETRO 14'' (400 MM)                                                                                                                                                                                                                                                                                                                                                                    </v>
          </cell>
          <cell r="C4645" t="str">
            <v xml:space="preserve">M     </v>
          </cell>
          <cell r="D4645">
            <v>5511.34</v>
          </cell>
        </row>
        <row r="4646">
          <cell r="A4646">
            <v>41988</v>
          </cell>
          <cell r="B4646" t="str">
            <v xml:space="preserve">TUBO DE REVESTIMENTO, EM ACO, CORPO SCHEDULE 40, PONTEIRA SCHEDULE 80, ROSQUEAVEL E SEGMENTADO PARA PERFURACAO, DIAMETRO 16'' (450 MM)                                                                                                                                                                                                                                                                                                                                                                    </v>
          </cell>
          <cell r="C4646" t="str">
            <v xml:space="preserve">M     </v>
          </cell>
          <cell r="D4646">
            <v>7279.7</v>
          </cell>
        </row>
        <row r="4647">
          <cell r="A4647">
            <v>41697</v>
          </cell>
          <cell r="B4647" t="str">
            <v xml:space="preserve">TUBO DE REVESTIMENTO, EM ACO, CORPO SCHEDULE 40, PONTEIRA SCHEDULE 80, ROSQUEAVEL E SEGMENTADO PARA PERFURACAO, DIAMETRO 4'' (450 MM)                                                                                                                                                                                                                                                                                                                                                                     </v>
          </cell>
          <cell r="C4647" t="str">
            <v xml:space="preserve">M     </v>
          </cell>
          <cell r="D4647">
            <v>1290.3</v>
          </cell>
        </row>
        <row r="4648">
          <cell r="A4648">
            <v>41985</v>
          </cell>
          <cell r="B4648" t="str">
            <v xml:space="preserve">TUBO DE REVESTIMENTO, EM ACO, CORPO SCHEDULE 40, PONTEIRA SCHEDULE 80, ROSQUEAVEL E SEGMENTADO PARA PERFURACAO, DIAMETRO 6'' (200 MM)                                                                                                                                                                                                                                                                                                                                                                     </v>
          </cell>
          <cell r="C4648" t="str">
            <v xml:space="preserve">M     </v>
          </cell>
          <cell r="D4648">
            <v>1797.05</v>
          </cell>
        </row>
        <row r="4649">
          <cell r="A4649">
            <v>41699</v>
          </cell>
          <cell r="B4649" t="str">
            <v xml:space="preserve">TUBO DE REVESTIMENTO, EM ACO, CORPO SCHEDULE 40, PONTEIRA SCHEDULE 80, ROSQUEAVEL E SEGMENTADO PARA PERFURACAO, DIAMETRO 8'' (200 MM)                                                                                                                                                                                                                                                                                                                                                                     </v>
          </cell>
          <cell r="C4649" t="str">
            <v xml:space="preserve">M     </v>
          </cell>
          <cell r="D4649">
            <v>2558.9</v>
          </cell>
        </row>
        <row r="4650">
          <cell r="A4650">
            <v>38053</v>
          </cell>
          <cell r="B4650" t="str">
            <v xml:space="preserve">TUBO DRENO, CORRUGADO, ESPIRALADO, FLEXIVEL, PERFURADO, EM POLIETILENO DE ALTA DENSIDADE (PEAD), DN *160* MM, (6") PARA DRENAGEM - EM BARRA (NORMA DNIT 093/2006 - EM)                                                                                                                                                                                                                                                                                                                                    </v>
          </cell>
          <cell r="C4650" t="str">
            <v xml:space="preserve">M     </v>
          </cell>
          <cell r="D4650">
            <v>24.83</v>
          </cell>
        </row>
        <row r="4651">
          <cell r="A4651">
            <v>38054</v>
          </cell>
          <cell r="B4651" t="str">
            <v xml:space="preserve">TUBO DRENO, CORRUGADO, ESPIRALADO, FLEXIVEL, PERFURADO, EM POLIETILENO DE ALTA DENSIDADE (PEAD), DN *200* MM, (8") PARA DRENAGEM - EM BARRA (NORMA DNIT 093/2006 - EM)                                                                                                                                                                                                                                                                                                                                    </v>
          </cell>
          <cell r="C4651" t="str">
            <v xml:space="preserve">M     </v>
          </cell>
          <cell r="D4651">
            <v>42.67</v>
          </cell>
        </row>
        <row r="4652">
          <cell r="A4652">
            <v>38052</v>
          </cell>
          <cell r="B4652" t="str">
            <v xml:space="preserve">TUBO DRENO, CORRUGADO, ESPIRALADO, FLEXIVEL, PERFURADO, EM POLIETILENO DE ALTA DENSIDADE (PEAD), DN 100 MM, (4") PARA DRENAGEM - EM ROLO (NORMA DNIT 093/2006 - E.M)                                                                                                                                                                                                                                                                                                                                      </v>
          </cell>
          <cell r="C4652" t="str">
            <v xml:space="preserve">M     </v>
          </cell>
          <cell r="D4652">
            <v>12.02</v>
          </cell>
        </row>
        <row r="4653">
          <cell r="A4653">
            <v>38051</v>
          </cell>
          <cell r="B4653" t="str">
            <v xml:space="preserve">TUBO DRENO, CORRUGADO, ESPIRALADO, FLEXIVEL, PERFURADO, EM POLIETILENO DE ALTA DENSIDADE (PEAD), DN 65 MM, (2 1/2") PARA DRENAGEM - EM ROLO (NORMA DNIT 093/2006 - EM)                                                                                                                                                                                                                                                                                                                                    </v>
          </cell>
          <cell r="C4653" t="str">
            <v xml:space="preserve">M     </v>
          </cell>
          <cell r="D4653">
            <v>7.49</v>
          </cell>
        </row>
        <row r="4654">
          <cell r="A4654">
            <v>38787</v>
          </cell>
          <cell r="B4654" t="str">
            <v xml:space="preserve">TUBO MONOCAMADA PEX, DN 16 MM, PARA AGUA QUENTE E FRIA                                                                                                                                                                                                                                                                                                                                                                                                                                                    </v>
          </cell>
          <cell r="C4654" t="str">
            <v xml:space="preserve">M     </v>
          </cell>
          <cell r="D4654">
            <v>4.97</v>
          </cell>
        </row>
        <row r="4655">
          <cell r="A4655">
            <v>38825</v>
          </cell>
          <cell r="B4655" t="str">
            <v xml:space="preserve">TUBO MONOCAMADA PEX, DN 20 MM, PARA AGUA QUENTE E FRIA                                                                                                                                                                                                                                                                                                                                                                                                                                                    </v>
          </cell>
          <cell r="C4655" t="str">
            <v xml:space="preserve">M     </v>
          </cell>
          <cell r="D4655">
            <v>6.42</v>
          </cell>
        </row>
        <row r="4656">
          <cell r="A4656">
            <v>38826</v>
          </cell>
          <cell r="B4656" t="str">
            <v xml:space="preserve">TUBO MONOCAMADA PEX, DN 25 MM, PARA AGUA QUENTE E FRIA                                                                                                                                                                                                                                                                                                                                                                                                                                                    </v>
          </cell>
          <cell r="C4656" t="str">
            <v xml:space="preserve">M     </v>
          </cell>
          <cell r="D4656">
            <v>9.1300000000000008</v>
          </cell>
        </row>
        <row r="4657">
          <cell r="A4657">
            <v>38827</v>
          </cell>
          <cell r="B4657" t="str">
            <v xml:space="preserve">TUBO MONOCAMADA PEX, DN 32 MM, PARA AGUA QUENTE E FRIA                                                                                                                                                                                                                                                                                                                                                                                                                                                    </v>
          </cell>
          <cell r="C4657" t="str">
            <v xml:space="preserve">M     </v>
          </cell>
          <cell r="D4657">
            <v>14.94</v>
          </cell>
        </row>
        <row r="4658">
          <cell r="A4658">
            <v>38830</v>
          </cell>
          <cell r="B4658" t="str">
            <v xml:space="preserve">TUBO MULTICAMADA PEX, DN *26* MM, PARA INSTALACOES A GAS (AMARELO)                                                                                                                                                                                                                                                                                                                                                                                                                                        </v>
          </cell>
          <cell r="C4658" t="str">
            <v xml:space="preserve">M     </v>
          </cell>
          <cell r="D4658">
            <v>21.71</v>
          </cell>
        </row>
        <row r="4659">
          <cell r="A4659">
            <v>38828</v>
          </cell>
          <cell r="B4659" t="str">
            <v xml:space="preserve">TUBO MULTICAMADA PEX, DN 16 MM, PARA INSTALACOES A GAS (AMARELO)                                                                                                                                                                                                                                                                                                                                                                                                                                          </v>
          </cell>
          <cell r="C4659" t="str">
            <v xml:space="preserve">M     </v>
          </cell>
          <cell r="D4659">
            <v>9.57</v>
          </cell>
        </row>
        <row r="4660">
          <cell r="A4660">
            <v>38829</v>
          </cell>
          <cell r="B4660" t="str">
            <v xml:space="preserve">TUBO MULTICAMADA PEX, DN 20 MM, PARA INSTALACOES A GAS (AMARELO)                                                                                                                                                                                                                                                                                                                                                                                                                                          </v>
          </cell>
          <cell r="C4660" t="str">
            <v xml:space="preserve">M     </v>
          </cell>
          <cell r="D4660">
            <v>15.68</v>
          </cell>
        </row>
        <row r="4661">
          <cell r="A4661">
            <v>38831</v>
          </cell>
          <cell r="B4661" t="str">
            <v xml:space="preserve">TUBO MULTICAMADA PEX, DN 32 MM, PARA INSTALACOES A GAS (AMARELO)                                                                                                                                                                                                                                                                                                                                                                                                                                          </v>
          </cell>
          <cell r="C4661" t="str">
            <v xml:space="preserve">M     </v>
          </cell>
          <cell r="D4661">
            <v>30.27</v>
          </cell>
        </row>
        <row r="4662">
          <cell r="A4662">
            <v>36274</v>
          </cell>
          <cell r="B4662" t="str">
            <v xml:space="preserve">TUBO PPR PN 20, DN 20 MM, PARA AGUA QUENTE PREDIAL                                                                                                                                                                                                                                                                                                                                                                                                                                                        </v>
          </cell>
          <cell r="C4662" t="str">
            <v xml:space="preserve">M     </v>
          </cell>
          <cell r="D4662">
            <v>10.77</v>
          </cell>
        </row>
        <row r="4663">
          <cell r="A4663">
            <v>36278</v>
          </cell>
          <cell r="B4663" t="str">
            <v xml:space="preserve">TUBO PPR PN 20, DN 25 MM, PARA AGUA QUENTE PREDIAL                                                                                                                                                                                                                                                                                                                                                                                                                                                        </v>
          </cell>
          <cell r="C4663" t="str">
            <v xml:space="preserve">M     </v>
          </cell>
          <cell r="D4663">
            <v>14.6</v>
          </cell>
        </row>
        <row r="4664">
          <cell r="A4664">
            <v>38977</v>
          </cell>
          <cell r="B4664" t="str">
            <v xml:space="preserve">TUBO PPR, CLASSE PN 12, DN 110 MM                                                                                                                                                                                                                                                                                                                                                                                                                                                                         </v>
          </cell>
          <cell r="C4664" t="str">
            <v xml:space="preserve">M     </v>
          </cell>
          <cell r="D4664">
            <v>142.88</v>
          </cell>
        </row>
        <row r="4665">
          <cell r="A4665">
            <v>38971</v>
          </cell>
          <cell r="B4665" t="str">
            <v xml:space="preserve">TUBO PPR, CLASSE PN 12, DN 32 MM                                                                                                                                                                                                                                                                                                                                                                                                                                                                          </v>
          </cell>
          <cell r="C4665" t="str">
            <v xml:space="preserve">M     </v>
          </cell>
          <cell r="D4665">
            <v>11.99</v>
          </cell>
        </row>
        <row r="4666">
          <cell r="A4666">
            <v>38972</v>
          </cell>
          <cell r="B4666" t="str">
            <v xml:space="preserve">TUBO PPR, CLASSE PN 12, DN 40 MM                                                                                                                                                                                                                                                                                                                                                                                                                                                                          </v>
          </cell>
          <cell r="C4666" t="str">
            <v xml:space="preserve">M     </v>
          </cell>
          <cell r="D4666">
            <v>16.170000000000002</v>
          </cell>
        </row>
        <row r="4667">
          <cell r="A4667">
            <v>38973</v>
          </cell>
          <cell r="B4667" t="str">
            <v xml:space="preserve">TUBO PPR, CLASSE PN 12, DN 50 MM                                                                                                                                                                                                                                                                                                                                                                                                                                                                          </v>
          </cell>
          <cell r="C4667" t="str">
            <v xml:space="preserve">M     </v>
          </cell>
          <cell r="D4667">
            <v>26.71</v>
          </cell>
        </row>
        <row r="4668">
          <cell r="A4668">
            <v>38974</v>
          </cell>
          <cell r="B4668" t="str">
            <v xml:space="preserve">TUBO PPR, CLASSE PN 12, DN 63 MM                                                                                                                                                                                                                                                                                                                                                                                                                                                                          </v>
          </cell>
          <cell r="C4668" t="str">
            <v xml:space="preserve">M     </v>
          </cell>
          <cell r="D4668">
            <v>43.38</v>
          </cell>
        </row>
        <row r="4669">
          <cell r="A4669">
            <v>38975</v>
          </cell>
          <cell r="B4669" t="str">
            <v xml:space="preserve">TUBO PPR, CLASSE PN 12, DN 75 MM                                                                                                                                                                                                                                                                                                                                                                                                                                                                          </v>
          </cell>
          <cell r="C4669" t="str">
            <v xml:space="preserve">M     </v>
          </cell>
          <cell r="D4669">
            <v>55.63</v>
          </cell>
        </row>
        <row r="4670">
          <cell r="A4670">
            <v>38976</v>
          </cell>
          <cell r="B4670" t="str">
            <v xml:space="preserve">TUBO PPR, CLASSE PN 12, DN 90 MM                                                                                                                                                                                                                                                                                                                                                                                                                                                                          </v>
          </cell>
          <cell r="C4670" t="str">
            <v xml:space="preserve">M     </v>
          </cell>
          <cell r="D4670">
            <v>95.63</v>
          </cell>
        </row>
        <row r="4671">
          <cell r="A4671">
            <v>44176</v>
          </cell>
          <cell r="B4671" t="str">
            <v xml:space="preserve">TUBO PPR, CLASSE PN 20, SOLDAVEL, DN 32 MM PARA AGUA FRIA OU QUENTE PREDIAL                                                                                                                                                                                                                                                                                                                                                                                                                               </v>
          </cell>
          <cell r="C4671" t="str">
            <v xml:space="preserve">M     </v>
          </cell>
          <cell r="D4671">
            <v>21.98</v>
          </cell>
        </row>
        <row r="4672">
          <cell r="A4672">
            <v>38986</v>
          </cell>
          <cell r="B4672" t="str">
            <v xml:space="preserve">TUBO PPR, CLASSE PN 25, DN 110 MM, PARA AGUA QUENTE E FRIA PREDIAL                                                                                                                                                                                                                                                                                                                                                                                                                                        </v>
          </cell>
          <cell r="C4672" t="str">
            <v xml:space="preserve">M     </v>
          </cell>
          <cell r="D4672">
            <v>288.67</v>
          </cell>
        </row>
        <row r="4673">
          <cell r="A4673">
            <v>38978</v>
          </cell>
          <cell r="B4673" t="str">
            <v xml:space="preserve">TUBO PPR, CLASSE PN 25, DN 20 MM, PARA AGUA QUENTE E FRIA PREDIAL                                                                                                                                                                                                                                                                                                                                                                                                                                         </v>
          </cell>
          <cell r="C4673" t="str">
            <v xml:space="preserve">M     </v>
          </cell>
          <cell r="D4673">
            <v>11.84</v>
          </cell>
        </row>
        <row r="4674">
          <cell r="A4674">
            <v>38979</v>
          </cell>
          <cell r="B4674" t="str">
            <v xml:space="preserve">TUBO PPR, CLASSE PN 25, DN 25 MM, PARA AGUA QUENTE E FRIA PREDIAL                                                                                                                                                                                                                                                                                                                                                                                                                                         </v>
          </cell>
          <cell r="C4674" t="str">
            <v xml:space="preserve">M     </v>
          </cell>
          <cell r="D4674">
            <v>16.37</v>
          </cell>
        </row>
        <row r="4675">
          <cell r="A4675">
            <v>38980</v>
          </cell>
          <cell r="B4675" t="str">
            <v xml:space="preserve">TUBO PPR, CLASSE PN 25, DN 32 MM, PARA AGUA QUENTE E FRIA PREDIAL                                                                                                                                                                                                                                                                                                                                                                                                                                         </v>
          </cell>
          <cell r="C4675" t="str">
            <v xml:space="preserve">M     </v>
          </cell>
          <cell r="D4675">
            <v>21.91</v>
          </cell>
        </row>
        <row r="4676">
          <cell r="A4676">
            <v>38981</v>
          </cell>
          <cell r="B4676" t="str">
            <v xml:space="preserve">TUBO PPR, CLASSE PN 25, DN 40 MM, PARA AGUA QUENTE E FRIA PREDIAL                                                                                                                                                                                                                                                                                                                                                                                                                                         </v>
          </cell>
          <cell r="C4676" t="str">
            <v xml:space="preserve">M     </v>
          </cell>
          <cell r="D4676">
            <v>31.61</v>
          </cell>
        </row>
        <row r="4677">
          <cell r="A4677">
            <v>38982</v>
          </cell>
          <cell r="B4677" t="str">
            <v xml:space="preserve">TUBO PPR, CLASSE PN 25, DN 50 MM, PARA AGUA QUENTE E FRIA PREDIAL                                                                                                                                                                                                                                                                                                                                                                                                                                         </v>
          </cell>
          <cell r="C4677" t="str">
            <v xml:space="preserve">M     </v>
          </cell>
          <cell r="D4677">
            <v>49.95</v>
          </cell>
        </row>
        <row r="4678">
          <cell r="A4678">
            <v>38983</v>
          </cell>
          <cell r="B4678" t="str">
            <v xml:space="preserve">TUBO PPR, CLASSE PN 25, DN 63 MM, PARA AGUA QUENTE E FRIA PREDIAL                                                                                                                                                                                                                                                                                                                                                                                                                                         </v>
          </cell>
          <cell r="C4678" t="str">
            <v xml:space="preserve">M     </v>
          </cell>
          <cell r="D4678">
            <v>87.9</v>
          </cell>
        </row>
        <row r="4679">
          <cell r="A4679">
            <v>38984</v>
          </cell>
          <cell r="B4679" t="str">
            <v xml:space="preserve">TUBO PPR, CLASSE PN 25, DN 75 MM, PARA AGUA QUENTE E FRIA PREDIAL                                                                                                                                                                                                                                                                                                                                                                                                                                         </v>
          </cell>
          <cell r="C4679" t="str">
            <v xml:space="preserve">M     </v>
          </cell>
          <cell r="D4679">
            <v>120.83</v>
          </cell>
        </row>
        <row r="4680">
          <cell r="A4680">
            <v>38985</v>
          </cell>
          <cell r="B4680" t="str">
            <v xml:space="preserve">TUBO PPR, CLASSE PN 25, DN 90 MM, PARA AGUA QUENTE E FRIA PREDIAL                                                                                                                                                                                                                                                                                                                                                                                                                                         </v>
          </cell>
          <cell r="C4680" t="str">
            <v xml:space="preserve">M     </v>
          </cell>
          <cell r="D4680">
            <v>207.74</v>
          </cell>
        </row>
        <row r="4681">
          <cell r="A4681">
            <v>9836</v>
          </cell>
          <cell r="B4681" t="str">
            <v xml:space="preserve">TUBO PVC  SERIE NORMAL, DN 100 MM, PARA ESGOTO  PREDIAL (NBR 5688)                                                                                                                                                                                                                                                                                                                                                                                                                                        </v>
          </cell>
          <cell r="C4681" t="str">
            <v xml:space="preserve">M     </v>
          </cell>
          <cell r="D4681">
            <v>15.58</v>
          </cell>
        </row>
        <row r="4682">
          <cell r="A4682">
            <v>20065</v>
          </cell>
          <cell r="B4682" t="str">
            <v xml:space="preserve">TUBO PVC  SERIE NORMAL, DN 150 MM, PARA ESGOTO  PREDIAL (NBR 5688)                                                                                                                                                                                                                                                                                                                                                                                                                                        </v>
          </cell>
          <cell r="C4682" t="str">
            <v xml:space="preserve">M     </v>
          </cell>
          <cell r="D4682">
            <v>40.72</v>
          </cell>
        </row>
        <row r="4683">
          <cell r="A4683">
            <v>9835</v>
          </cell>
          <cell r="B4683" t="str">
            <v xml:space="preserve">TUBO PVC  SERIE NORMAL, DN 40 MM, PARA ESGOTO  PREDIAL (NBR 5688)                                                                                                                                                                                                                                                                                                                                                                                                                                         </v>
          </cell>
          <cell r="C4683" t="str">
            <v xml:space="preserve">M     </v>
          </cell>
          <cell r="D4683">
            <v>6.81</v>
          </cell>
        </row>
        <row r="4684">
          <cell r="A4684">
            <v>38032</v>
          </cell>
          <cell r="B4684" t="str">
            <v xml:space="preserve">TUBO PVC CORRUGADO, PAREDE DUPLA, JE, DN 150 MM/ DE 160 MM, REDE COLETORA ESGOTO                                                                                                                                                                                                                                                                                                                                                                                                                          </v>
          </cell>
          <cell r="C4684" t="str">
            <v xml:space="preserve">M     </v>
          </cell>
          <cell r="D4684">
            <v>61.56</v>
          </cell>
        </row>
        <row r="4685">
          <cell r="A4685">
            <v>38033</v>
          </cell>
          <cell r="B4685" t="str">
            <v xml:space="preserve">TUBO PVC CORRUGADO, PAREDE DUPLA, JE, DN 200 MM/ DE 200 MM, REDE COLETORA ESGOTO                                                                                                                                                                                                                                                                                                                                                                                                                          </v>
          </cell>
          <cell r="C4685" t="str">
            <v xml:space="preserve">M     </v>
          </cell>
          <cell r="D4685">
            <v>104.65</v>
          </cell>
        </row>
        <row r="4686">
          <cell r="A4686">
            <v>38034</v>
          </cell>
          <cell r="B4686" t="str">
            <v xml:space="preserve">TUBO PVC CORRUGADO, PAREDE DUPLA, JE, DN 250 MM/ DE 250 MM, REDE COLETORA ESGOTO                                                                                                                                                                                                                                                                                                                                                                                                                          </v>
          </cell>
          <cell r="C4686" t="str">
            <v xml:space="preserve">M     </v>
          </cell>
          <cell r="D4686">
            <v>163.93</v>
          </cell>
        </row>
        <row r="4687">
          <cell r="A4687">
            <v>38035</v>
          </cell>
          <cell r="B4687" t="str">
            <v xml:space="preserve">TUBO PVC CORRUGADO, PAREDE DUPLA, JE, DN 300 MM/ DE 315 MM , REDE COLETORA ESGOTO                                                                                                                                                                                                                                                                                                                                                                                                                         </v>
          </cell>
          <cell r="C4687" t="str">
            <v xml:space="preserve">M     </v>
          </cell>
          <cell r="D4687">
            <v>241.16</v>
          </cell>
        </row>
        <row r="4688">
          <cell r="A4688">
            <v>38036</v>
          </cell>
          <cell r="B4688" t="str">
            <v xml:space="preserve">TUBO PVC CORRUGADO, PAREDE DUPLA, JE, DN 350 MM/ DE 355 MM, REDE COLETORA ESGOTO                                                                                                                                                                                                                                                                                                                                                                                                                          </v>
          </cell>
          <cell r="C4688" t="str">
            <v xml:space="preserve">M     </v>
          </cell>
          <cell r="D4688">
            <v>324.88</v>
          </cell>
        </row>
        <row r="4689">
          <cell r="A4689">
            <v>38037</v>
          </cell>
          <cell r="B4689" t="str">
            <v xml:space="preserve">TUBO PVC CORRUGADO, PAREDE DUPLA, JE, DN 400 MM/ DE 400 MM, REDE COLETORA ESGOTO                                                                                                                                                                                                                                                                                                                                                                                                                          </v>
          </cell>
          <cell r="C4689" t="str">
            <v xml:space="preserve">M     </v>
          </cell>
          <cell r="D4689">
            <v>429.13</v>
          </cell>
        </row>
        <row r="4690">
          <cell r="A4690">
            <v>9850</v>
          </cell>
          <cell r="B4690" t="str">
            <v xml:space="preserve">TUBO PVC DE REVESTIMENTO GEOMECANICO NERVURADO REFORCADO, DN = 150 MM, COMPRIMENTO = 2 M                                                                                                                                                                                                                                                                                                                                                                                                                  </v>
          </cell>
          <cell r="C4690" t="str">
            <v xml:space="preserve">M     </v>
          </cell>
          <cell r="D4690">
            <v>147.75</v>
          </cell>
        </row>
        <row r="4691">
          <cell r="A4691">
            <v>9853</v>
          </cell>
          <cell r="B4691" t="str">
            <v xml:space="preserve">TUBO PVC DE REVESTIMENTO GEOMECANICO NERVURADO REFORCADO, DN = 200 MM, COMPRIMENTO = 2 M                                                                                                                                                                                                                                                                                                                                                                                                                  </v>
          </cell>
          <cell r="C4691" t="str">
            <v xml:space="preserve">M     </v>
          </cell>
          <cell r="D4691">
            <v>262.74</v>
          </cell>
        </row>
        <row r="4692">
          <cell r="A4692">
            <v>9854</v>
          </cell>
          <cell r="B4692" t="str">
            <v xml:space="preserve">TUBO PVC DE REVESTIMENTO GEOMECANICO NERVURADO STANDARD, DN = 154 MM, COMPRIMENTO = 2 M                                                                                                                                                                                                                                                                                                                                                                                                                   </v>
          </cell>
          <cell r="C4692" t="str">
            <v xml:space="preserve">M     </v>
          </cell>
          <cell r="D4692">
            <v>115.12</v>
          </cell>
        </row>
        <row r="4693">
          <cell r="A4693">
            <v>9851</v>
          </cell>
          <cell r="B4693" t="str">
            <v xml:space="preserve">TUBO PVC DE REVESTIMENTO GEOMECANICO NERVURADO STANDARD, DN = 206 MM, COMPRIMENTO = 2 M                                                                                                                                                                                                                                                                                                                                                                                                                   </v>
          </cell>
          <cell r="C4693" t="str">
            <v xml:space="preserve">M     </v>
          </cell>
          <cell r="D4693">
            <v>199.62</v>
          </cell>
        </row>
        <row r="4694">
          <cell r="A4694">
            <v>9825</v>
          </cell>
          <cell r="B4694" t="str">
            <v xml:space="preserve">TUBO PVC DEFOFO, JEI, 1 MPA, DN 100 MM, PARA REDE DE AGUA (NBR 7665)                                                                                                                                                                                                                                                                                                                                                                                                                                      </v>
          </cell>
          <cell r="C4694" t="str">
            <v xml:space="preserve">M     </v>
          </cell>
          <cell r="D4694">
            <v>38.409999999999997</v>
          </cell>
        </row>
        <row r="4695">
          <cell r="A4695">
            <v>9828</v>
          </cell>
          <cell r="B4695" t="str">
            <v xml:space="preserve">TUBO PVC DEFOFO, JEI, 1 MPA, DN 150 MM, PARA REDE DE  AGUA (NBR 7665)                                                                                                                                                                                                                                                                                                                                                                                                                                     </v>
          </cell>
          <cell r="C4695" t="str">
            <v xml:space="preserve">M     </v>
          </cell>
          <cell r="D4695">
            <v>103.38</v>
          </cell>
        </row>
        <row r="4696">
          <cell r="A4696">
            <v>9829</v>
          </cell>
          <cell r="B4696" t="str">
            <v xml:space="preserve">TUBO PVC DEFOFO, JEI, 1 MPA, DN 200 MM, PARA REDE DE AGUA (NBR 7665)                                                                                                                                                                                                                                                                                                                                                                                                                                      </v>
          </cell>
          <cell r="C4696" t="str">
            <v xml:space="preserve">M     </v>
          </cell>
          <cell r="D4696">
            <v>175.2</v>
          </cell>
        </row>
        <row r="4697">
          <cell r="A4697">
            <v>9826</v>
          </cell>
          <cell r="B4697" t="str">
            <v xml:space="preserve">TUBO PVC DEFOFO, JEI, 1 MPA, DN 250 MM, PARA REDE DE AGUA (NBR 7665)                                                                                                                                                                                                                                                                                                                                                                                                                                      </v>
          </cell>
          <cell r="C4697" t="str">
            <v xml:space="preserve">M     </v>
          </cell>
          <cell r="D4697">
            <v>266.72000000000003</v>
          </cell>
        </row>
        <row r="4698">
          <cell r="A4698">
            <v>9827</v>
          </cell>
          <cell r="B4698" t="str">
            <v xml:space="preserve">TUBO PVC DEFOFO, JEI, 1 MPA, DN 300 MM, PARA REDE DE AGUA (NBR 7665)                                                                                                                                                                                                                                                                                                                                                                                                                                      </v>
          </cell>
          <cell r="C4698" t="str">
            <v xml:space="preserve">M     </v>
          </cell>
          <cell r="D4698">
            <v>378.75</v>
          </cell>
        </row>
        <row r="4699">
          <cell r="A4699">
            <v>36374</v>
          </cell>
          <cell r="B4699" t="str">
            <v xml:space="preserve">TUBO PVC PBA JEI, CLASSE 12, DN 100 MM, PARA REDE DE AGUA (NBR 5647)                                                                                                                                                                                                                                                                                                                                                                                                                                      </v>
          </cell>
          <cell r="C4699" t="str">
            <v xml:space="preserve">M     </v>
          </cell>
          <cell r="D4699">
            <v>46.04</v>
          </cell>
        </row>
        <row r="4700">
          <cell r="A4700">
            <v>36084</v>
          </cell>
          <cell r="B4700" t="str">
            <v xml:space="preserve">TUBO PVC PBA JEI, CLASSE 12, DN 50 MM, PARA REDE DE AGUA (NBR 5647)                                                                                                                                                                                                                                                                                                                                                                                                                                       </v>
          </cell>
          <cell r="C4700" t="str">
            <v xml:space="preserve">M     </v>
          </cell>
          <cell r="D4700">
            <v>13.64</v>
          </cell>
        </row>
        <row r="4701">
          <cell r="A4701">
            <v>36373</v>
          </cell>
          <cell r="B4701" t="str">
            <v xml:space="preserve">TUBO PVC PBA JEI, CLASSE 12, DN 75 MM, PARA REDE DE AGUA (NBR 5647)                                                                                                                                                                                                                                                                                                                                                                                                                                       </v>
          </cell>
          <cell r="C4701" t="str">
            <v xml:space="preserve">M     </v>
          </cell>
          <cell r="D4701">
            <v>28.32</v>
          </cell>
        </row>
        <row r="4702">
          <cell r="A4702">
            <v>36377</v>
          </cell>
          <cell r="B4702" t="str">
            <v xml:space="preserve">TUBO PVC PBA JEI, CLASSE 15, DN 100 MM, PARA REDE DE AGUA (NBR 5647)                                                                                                                                                                                                                                                                                                                                                                                                                                      </v>
          </cell>
          <cell r="C4702" t="str">
            <v xml:space="preserve">M     </v>
          </cell>
          <cell r="D4702">
            <v>55.23</v>
          </cell>
        </row>
        <row r="4703">
          <cell r="A4703">
            <v>36375</v>
          </cell>
          <cell r="B4703" t="str">
            <v xml:space="preserve">TUBO PVC PBA JEI, CLASSE 15, DN 50 MM, PARA REDE DE AGUA (NBR 5647)                                                                                                                                                                                                                                                                                                                                                                                                                                       </v>
          </cell>
          <cell r="C4703" t="str">
            <v xml:space="preserve">M     </v>
          </cell>
          <cell r="D4703">
            <v>16.829999999999998</v>
          </cell>
        </row>
        <row r="4704">
          <cell r="A4704">
            <v>36376</v>
          </cell>
          <cell r="B4704" t="str">
            <v xml:space="preserve">TUBO PVC PBA JEI, CLASSE 15, DN 75 MM, PARA REDE DE AGUA (NBR 5647)                                                                                                                                                                                                                                                                                                                                                                                                                                       </v>
          </cell>
          <cell r="C4704" t="str">
            <v xml:space="preserve">M     </v>
          </cell>
          <cell r="D4704">
            <v>33.049999999999997</v>
          </cell>
        </row>
        <row r="4705">
          <cell r="A4705">
            <v>36380</v>
          </cell>
          <cell r="B4705" t="str">
            <v xml:space="preserve">TUBO PVC PBA JEI, CLASSE 20, DN 100 MM, PARA REDE DE AGUA (NBR 5647)                                                                                                                                                                                                                                                                                                                                                                                                                                      </v>
          </cell>
          <cell r="C4705" t="str">
            <v xml:space="preserve">M     </v>
          </cell>
          <cell r="D4705">
            <v>69.06</v>
          </cell>
        </row>
        <row r="4706">
          <cell r="A4706">
            <v>36378</v>
          </cell>
          <cell r="B4706" t="str">
            <v xml:space="preserve">TUBO PVC PBA JEI, CLASSE 20, DN 50 MM, PARA REDE DE AGUA (NBR 5647)                                                                                                                                                                                                                                                                                                                                                                                                                                       </v>
          </cell>
          <cell r="C4706" t="str">
            <v xml:space="preserve">M     </v>
          </cell>
          <cell r="D4706">
            <v>20.69</v>
          </cell>
        </row>
        <row r="4707">
          <cell r="A4707">
            <v>36379</v>
          </cell>
          <cell r="B4707" t="str">
            <v xml:space="preserve">TUBO PVC PBA JEI, CLASSE 20, DN 75 MM, PARA REDE DE AGUA (NBR 5647)                                                                                                                                                                                                                                                                                                                                                                                                                                       </v>
          </cell>
          <cell r="C4707" t="str">
            <v xml:space="preserve">M     </v>
          </cell>
          <cell r="D4707">
            <v>41.71</v>
          </cell>
        </row>
        <row r="4708">
          <cell r="A4708">
            <v>9859</v>
          </cell>
          <cell r="B4708" t="str">
            <v xml:space="preserve">TUBO PVC ROSCAVEL, 3/4",  AGUA FRIA PREDIAL                                                                                                                                                                                                                                                                                                                                                                                                                                                               </v>
          </cell>
          <cell r="C4708" t="str">
            <v xml:space="preserve">M     </v>
          </cell>
          <cell r="D4708">
            <v>10.23</v>
          </cell>
        </row>
        <row r="4709">
          <cell r="A4709">
            <v>9838</v>
          </cell>
          <cell r="B4709" t="str">
            <v xml:space="preserve">TUBO PVC SERIE NORMAL, DN 50 MM, PARA ESGOTO PREDIAL (NBR 5688)                                                                                                                                                                                                                                                                                                                                                                                                                                           </v>
          </cell>
          <cell r="C4709" t="str">
            <v xml:space="preserve">M     </v>
          </cell>
          <cell r="D4709">
            <v>11.24</v>
          </cell>
        </row>
        <row r="4710">
          <cell r="A4710">
            <v>9837</v>
          </cell>
          <cell r="B4710" t="str">
            <v xml:space="preserve">TUBO PVC SERIE NORMAL, DN 75 MM, PARA ESGOTO PREDIAL (NBR 5688)                                                                                                                                                                                                                                                                                                                                                                                                                                           </v>
          </cell>
          <cell r="C4710" t="str">
            <v xml:space="preserve">M     </v>
          </cell>
          <cell r="D4710">
            <v>14.75</v>
          </cell>
        </row>
        <row r="4711">
          <cell r="A4711">
            <v>44315</v>
          </cell>
          <cell r="B4711" t="str">
            <v xml:space="preserve">TUBO PVC, RIGIDO, CORRUGADO, PERFURADO DN 100 MM, PARA DRENAGEM, SISTEMA IRRIGACAO                                                                                                                                                                                                                                                                                                                                                                                                                        </v>
          </cell>
          <cell r="C4711" t="str">
            <v xml:space="preserve">M     </v>
          </cell>
          <cell r="D4711">
            <v>61</v>
          </cell>
        </row>
        <row r="4712">
          <cell r="A4712">
            <v>9863</v>
          </cell>
          <cell r="B4712" t="str">
            <v xml:space="preserve">TUBO PVC, ROSCAVEL,  2 1/2", AGUA FRIA PREDIAL                                                                                                                                                                                                                                                                                                                                                                                                                                                            </v>
          </cell>
          <cell r="C4712" t="str">
            <v xml:space="preserve">M     </v>
          </cell>
          <cell r="D4712">
            <v>61.83</v>
          </cell>
        </row>
        <row r="4713">
          <cell r="A4713">
            <v>9860</v>
          </cell>
          <cell r="B4713" t="str">
            <v xml:space="preserve">TUBO PVC, ROSCAVEL,  2", PARA AGUA FRIA PREDIAL                                                                                                                                                                                                                                                                                                                                                                                                                                                           </v>
          </cell>
          <cell r="C4713" t="str">
            <v xml:space="preserve">M     </v>
          </cell>
          <cell r="D4713">
            <v>45.13</v>
          </cell>
        </row>
        <row r="4714">
          <cell r="A4714">
            <v>9862</v>
          </cell>
          <cell r="B4714" t="str">
            <v xml:space="preserve">TUBO PVC, ROSCAVEL, 1 1/2",  AGUA FRIA PREDIAL                                                                                                                                                                                                                                                                                                                                                                                                                                                            </v>
          </cell>
          <cell r="C4714" t="str">
            <v xml:space="preserve">M     </v>
          </cell>
          <cell r="D4714">
            <v>31.54</v>
          </cell>
        </row>
        <row r="4715">
          <cell r="A4715">
            <v>9861</v>
          </cell>
          <cell r="B4715" t="str">
            <v xml:space="preserve">TUBO PVC, ROSCAVEL, 1 1/4", AGUA FRIA PREDIAL                                                                                                                                                                                                                                                                                                                                                                                                                                                             </v>
          </cell>
          <cell r="C4715" t="str">
            <v xml:space="preserve">M     </v>
          </cell>
          <cell r="D4715">
            <v>24.77</v>
          </cell>
        </row>
        <row r="4716">
          <cell r="A4716">
            <v>9856</v>
          </cell>
          <cell r="B4716" t="str">
            <v xml:space="preserve">TUBO PVC, ROSCAVEL, 1/2", AGUA FRIA PREDIAL                                                                                                                                                                                                                                                                                                                                                                                                                                                               </v>
          </cell>
          <cell r="C4716" t="str">
            <v xml:space="preserve">M     </v>
          </cell>
          <cell r="D4716">
            <v>7.99</v>
          </cell>
        </row>
        <row r="4717">
          <cell r="A4717">
            <v>9866</v>
          </cell>
          <cell r="B4717" t="str">
            <v xml:space="preserve">TUBO PVC, ROSCAVEL, 1", AGUA FRIA PREDIAL                                                                                                                                                                                                                                                                                                                                                                                                                                                                 </v>
          </cell>
          <cell r="C4717" t="str">
            <v xml:space="preserve">M     </v>
          </cell>
          <cell r="D4717">
            <v>21.37</v>
          </cell>
        </row>
        <row r="4718">
          <cell r="A4718">
            <v>9841</v>
          </cell>
          <cell r="B4718" t="str">
            <v xml:space="preserve">TUBO PVC, SERIE R, DN 100 MM, PARA ESGOTO OU AGUAS PLUVIAIS PREDIAL (NBR 5688)                                                                                                                                                                                                                                                                                                                                                                                                                            </v>
          </cell>
          <cell r="C4718" t="str">
            <v xml:space="preserve">M     </v>
          </cell>
          <cell r="D4718">
            <v>29.34</v>
          </cell>
        </row>
        <row r="4719">
          <cell r="A4719">
            <v>9840</v>
          </cell>
          <cell r="B4719" t="str">
            <v xml:space="preserve">TUBO PVC, SERIE R, DN 150 MM, PARA ESGOTO OU AGUAS PLUVIAIS PREDIAL (NBR 5688)                                                                                                                                                                                                                                                                                                                                                                                                                            </v>
          </cell>
          <cell r="C4719" t="str">
            <v xml:space="preserve">M     </v>
          </cell>
          <cell r="D4719">
            <v>61.98</v>
          </cell>
        </row>
        <row r="4720">
          <cell r="A4720">
            <v>20067</v>
          </cell>
          <cell r="B4720" t="str">
            <v xml:space="preserve">TUBO PVC, SERIE R, DN 40 MM, PARA ESGOTO OU AGUAS PLUVIAIS PREDIAL (NBR 5688)                                                                                                                                                                                                                                                                                                                                                                                                                             </v>
          </cell>
          <cell r="C4720" t="str">
            <v xml:space="preserve">M     </v>
          </cell>
          <cell r="D4720">
            <v>9.51</v>
          </cell>
        </row>
        <row r="4721">
          <cell r="A4721">
            <v>20068</v>
          </cell>
          <cell r="B4721" t="str">
            <v xml:space="preserve">TUBO PVC, SERIE R, DN 50 MM, PARA ESGOTO OU AGUAS PLUVIAIS PREDIAL (NBR 5688)                                                                                                                                                                                                                                                                                                                                                                                                                             </v>
          </cell>
          <cell r="C4721" t="str">
            <v xml:space="preserve">M     </v>
          </cell>
          <cell r="D4721">
            <v>13.4</v>
          </cell>
        </row>
        <row r="4722">
          <cell r="A4722">
            <v>9839</v>
          </cell>
          <cell r="B4722" t="str">
            <v xml:space="preserve">TUBO PVC, SERIE R, DN 75 MM, PARA ESGOTO OU AGUAS PLUVIAIS PREDIAL (NBR 5688)                                                                                                                                                                                                                                                                                                                                                                                                                             </v>
          </cell>
          <cell r="C4722" t="str">
            <v xml:space="preserve">M     </v>
          </cell>
          <cell r="D4722">
            <v>24.3</v>
          </cell>
        </row>
        <row r="4723">
          <cell r="A4723">
            <v>9870</v>
          </cell>
          <cell r="B4723" t="str">
            <v xml:space="preserve">TUBO PVC, SOLDAVEL, DE 110 MM, AGUA FRIA (NBR-5648)                                                                                                                                                                                                                                                                                                                                                                                                                                                       </v>
          </cell>
          <cell r="C4723" t="str">
            <v xml:space="preserve">M     </v>
          </cell>
          <cell r="D4723">
            <v>92.21</v>
          </cell>
        </row>
        <row r="4724">
          <cell r="A4724">
            <v>9867</v>
          </cell>
          <cell r="B4724" t="str">
            <v xml:space="preserve">TUBO PVC, SOLDAVEL, DE 20 MM, AGUA FRIA (NBR-5648)                                                                                                                                                                                                                                                                                                                                                                                                                                                        </v>
          </cell>
          <cell r="C4724" t="str">
            <v xml:space="preserve">M     </v>
          </cell>
          <cell r="D4724">
            <v>3.7</v>
          </cell>
        </row>
        <row r="4725">
          <cell r="A4725">
            <v>9868</v>
          </cell>
          <cell r="B4725" t="str">
            <v xml:space="preserve">TUBO PVC, SOLDAVEL, DE 25 MM, AGUA FRIA (NBR-5648)                                                                                                                                                                                                                                                                                                                                                                                                                                                        </v>
          </cell>
          <cell r="C4725" t="str">
            <v xml:space="preserve">M     </v>
          </cell>
          <cell r="D4725">
            <v>4.18</v>
          </cell>
        </row>
        <row r="4726">
          <cell r="A4726">
            <v>9869</v>
          </cell>
          <cell r="B4726" t="str">
            <v xml:space="preserve">TUBO PVC, SOLDAVEL, DE 32 MM, AGUA FRIA (NBR-5648)                                                                                                                                                                                                                                                                                                                                                                                                                                                        </v>
          </cell>
          <cell r="C4726" t="str">
            <v xml:space="preserve">M     </v>
          </cell>
          <cell r="D4726">
            <v>9.02</v>
          </cell>
        </row>
        <row r="4727">
          <cell r="A4727">
            <v>9874</v>
          </cell>
          <cell r="B4727" t="str">
            <v xml:space="preserve">TUBO PVC, SOLDAVEL, DE 40 MM, AGUA FRIA (NBR-5648)                                                                                                                                                                                                                                                                                                                                                                                                                                                        </v>
          </cell>
          <cell r="C4727" t="str">
            <v xml:space="preserve">M     </v>
          </cell>
          <cell r="D4727">
            <v>14.16</v>
          </cell>
        </row>
        <row r="4728">
          <cell r="A4728">
            <v>9875</v>
          </cell>
          <cell r="B4728" t="str">
            <v xml:space="preserve">TUBO PVC, SOLDAVEL, DE 50 MM, AGUA FRIA (NBR-5648)                                                                                                                                                                                                                                                                                                                                                                                                                                                        </v>
          </cell>
          <cell r="C4728" t="str">
            <v xml:space="preserve">M     </v>
          </cell>
          <cell r="D4728">
            <v>15.54</v>
          </cell>
        </row>
        <row r="4729">
          <cell r="A4729">
            <v>9873</v>
          </cell>
          <cell r="B4729" t="str">
            <v xml:space="preserve">TUBO PVC, SOLDAVEL, DE 60 MM, AGUA FRIA (NBR-5648)                                                                                                                                                                                                                                                                                                                                                                                                                                                        </v>
          </cell>
          <cell r="C4729" t="str">
            <v xml:space="preserve">M     </v>
          </cell>
          <cell r="D4729">
            <v>25.56</v>
          </cell>
        </row>
        <row r="4730">
          <cell r="A4730">
            <v>9871</v>
          </cell>
          <cell r="B4730" t="str">
            <v xml:space="preserve">TUBO PVC, SOLDAVEL, DE 75 MM, AGUA FRIA (NBR-5648)                                                                                                                                                                                                                                                                                                                                                                                                                                                        </v>
          </cell>
          <cell r="C4730" t="str">
            <v xml:space="preserve">M     </v>
          </cell>
          <cell r="D4730">
            <v>42.36</v>
          </cell>
        </row>
        <row r="4731">
          <cell r="A4731">
            <v>9872</v>
          </cell>
          <cell r="B4731" t="str">
            <v xml:space="preserve">TUBO PVC, SOLDAVEL, DE 85 MM, AGUA FRIA (NBR-5648)                                                                                                                                                                                                                                                                                                                                                                                                                                                        </v>
          </cell>
          <cell r="C4731" t="str">
            <v xml:space="preserve">M     </v>
          </cell>
          <cell r="D4731">
            <v>58.93</v>
          </cell>
        </row>
        <row r="4732">
          <cell r="A4732">
            <v>7667</v>
          </cell>
          <cell r="B4732" t="str">
            <v xml:space="preserve">TUBO 26" EM CHAPA PRETA, E= 3/16", 147 KG/6 M                                                                                                                                                                                                                                                                                                                                                                                                                                                             </v>
          </cell>
          <cell r="C4732" t="str">
            <v xml:space="preserve">M     </v>
          </cell>
          <cell r="D4732">
            <v>3659.27</v>
          </cell>
        </row>
        <row r="4733">
          <cell r="A4733">
            <v>7660</v>
          </cell>
          <cell r="B4733" t="str">
            <v xml:space="preserve">TUBO 30" EM CHAPA PRETA, E= 1/4", 175 KG/6 M                                                                                                                                                                                                                                                                                                                                                                                                                                                              </v>
          </cell>
          <cell r="C4733" t="str">
            <v xml:space="preserve">M     </v>
          </cell>
          <cell r="D4733">
            <v>4664.7</v>
          </cell>
        </row>
        <row r="4734">
          <cell r="A4734">
            <v>7676</v>
          </cell>
          <cell r="B4734" t="str">
            <v xml:space="preserve">TUBO 30" EM CHAPA PRETA, E= 3/8", 177 KG/6 M                                                                                                                                                                                                                                                                                                                                                                                                                                                              </v>
          </cell>
          <cell r="C4734" t="str">
            <v xml:space="preserve">M     </v>
          </cell>
          <cell r="D4734">
            <v>4718.01</v>
          </cell>
        </row>
        <row r="4735">
          <cell r="A4735">
            <v>12426</v>
          </cell>
          <cell r="B4735" t="str">
            <v xml:space="preserve">UNIAO COM ASSENTO CONICO DE BRONZE, DIAMETRO 1/2"                                                                                                                                                                                                                                                                                                                                                                                                                                                         </v>
          </cell>
          <cell r="C4735" t="str">
            <v xml:space="preserve">UN    </v>
          </cell>
          <cell r="D4735">
            <v>50.7</v>
          </cell>
        </row>
        <row r="4736">
          <cell r="A4736">
            <v>12425</v>
          </cell>
          <cell r="B4736" t="str">
            <v xml:space="preserve">UNIAO COM ASSENTO CONICO DE BRONZE, DIAMETRO 1"                                                                                                                                                                                                                                                                                                                                                                                                                                                           </v>
          </cell>
          <cell r="C4736" t="str">
            <v xml:space="preserve">UN    </v>
          </cell>
          <cell r="D4736">
            <v>69.650000000000006</v>
          </cell>
        </row>
        <row r="4737">
          <cell r="A4737">
            <v>12427</v>
          </cell>
          <cell r="B4737" t="str">
            <v xml:space="preserve">UNIAO COM ASSENTO CONICO DE BRONZE, DIAMETRO 2 1/2"                                                                                                                                                                                                                                                                                                                                                                                                                                                       </v>
          </cell>
          <cell r="C4737" t="str">
            <v xml:space="preserve">UN    </v>
          </cell>
          <cell r="D4737">
            <v>289.11</v>
          </cell>
        </row>
        <row r="4738">
          <cell r="A4738">
            <v>12428</v>
          </cell>
          <cell r="B4738" t="str">
            <v xml:space="preserve">UNIAO COM ASSENTO CONICO DE BRONZE, DIAMETRO 2'                                                                                                                                                                                                                                                                                                                                                                                                                                                           </v>
          </cell>
          <cell r="C4738" t="str">
            <v xml:space="preserve">UN    </v>
          </cell>
          <cell r="D4738">
            <v>185.57</v>
          </cell>
        </row>
        <row r="4739">
          <cell r="A4739">
            <v>12430</v>
          </cell>
          <cell r="B4739" t="str">
            <v xml:space="preserve">UNIAO COM ASSENTO CONICO DE BRONZE, DIAMETRO 3/4"                                                                                                                                                                                                                                                                                                                                                                                                                                                         </v>
          </cell>
          <cell r="C4739" t="str">
            <v xml:space="preserve">UN    </v>
          </cell>
          <cell r="D4739">
            <v>62.15</v>
          </cell>
        </row>
        <row r="4740">
          <cell r="A4740">
            <v>12429</v>
          </cell>
          <cell r="B4740" t="str">
            <v xml:space="preserve">UNIAO COM ASSENTO CONICO DE BRONZE, DIAMETRO 3"                                                                                                                                                                                                                                                                                                                                                                                                                                                           </v>
          </cell>
          <cell r="C4740" t="str">
            <v xml:space="preserve">UN    </v>
          </cell>
          <cell r="D4740">
            <v>467.5</v>
          </cell>
        </row>
        <row r="4741">
          <cell r="A4741">
            <v>12431</v>
          </cell>
          <cell r="B4741" t="str">
            <v xml:space="preserve">UNIAO COM ASSENTO CONICO DE BRONZE, DIAMETRO 4"                                                                                                                                                                                                                                                                                                                                                                                                                                                           </v>
          </cell>
          <cell r="C4741" t="str">
            <v xml:space="preserve">UN    </v>
          </cell>
          <cell r="D4741">
            <v>795.6</v>
          </cell>
        </row>
        <row r="4742">
          <cell r="A4742">
            <v>12432</v>
          </cell>
          <cell r="B4742" t="str">
            <v xml:space="preserve">UNIAO COM ASSENTO CONICO DE FERRO LONGO (MACHO-FEMEA), DIAMETRO 1 1/2"                                                                                                                                                                                                                                                                                                                                                                                                                                    </v>
          </cell>
          <cell r="C4742" t="str">
            <v xml:space="preserve">UN    </v>
          </cell>
          <cell r="D4742">
            <v>163.63</v>
          </cell>
        </row>
        <row r="4743">
          <cell r="A4743">
            <v>12434</v>
          </cell>
          <cell r="B4743" t="str">
            <v xml:space="preserve">UNIAO COM ASSENTO CONICO DE FERRO LONGO (MACHO-FEMEA), DIAMETRO 1/2"                                                                                                                                                                                                                                                                                                                                                                                                                                      </v>
          </cell>
          <cell r="C4743" t="str">
            <v xml:space="preserve">UN    </v>
          </cell>
          <cell r="D4743">
            <v>53.32</v>
          </cell>
        </row>
        <row r="4744">
          <cell r="A4744">
            <v>12433</v>
          </cell>
          <cell r="B4744" t="str">
            <v xml:space="preserve">UNIAO COM ASSENTO CONICO DE FERRO LONGO (MACHO-FEMEA), DIAMETRO 1"                                                                                                                                                                                                                                                                                                                                                                                                                                        </v>
          </cell>
          <cell r="C4744" t="str">
            <v xml:space="preserve">UN    </v>
          </cell>
          <cell r="D4744">
            <v>104.17</v>
          </cell>
        </row>
        <row r="4745">
          <cell r="A4745">
            <v>12435</v>
          </cell>
          <cell r="B4745" t="str">
            <v xml:space="preserve">UNIAO COM ASSENTO CONICO DE FERRO LONGO (MACHO-FEMEA), DIAMETRO 2 1/2"                                                                                                                                                                                                                                                                                                                                                                                                                                    </v>
          </cell>
          <cell r="C4745" t="str">
            <v xml:space="preserve">UN    </v>
          </cell>
          <cell r="D4745">
            <v>322.38</v>
          </cell>
        </row>
        <row r="4746">
          <cell r="A4746">
            <v>12437</v>
          </cell>
          <cell r="B4746" t="str">
            <v xml:space="preserve">UNIAO COM ASSENTO CONICO DE FERRO LONGO (MACHO-FEMEA), DIAMETRO 2"                                                                                                                                                                                                                                                                                                                                                                                                                                        </v>
          </cell>
          <cell r="C4746" t="str">
            <v xml:space="preserve">UN    </v>
          </cell>
          <cell r="D4746">
            <v>260.36</v>
          </cell>
        </row>
        <row r="4747">
          <cell r="A4747">
            <v>12439</v>
          </cell>
          <cell r="B4747" t="str">
            <v xml:space="preserve">UNIAO COM ASSENTO CONICO DE FERRO LONGO (MACHO-FEMEA), DIAMETRO 3/4"                                                                                                                                                                                                                                                                                                                                                                                                                                      </v>
          </cell>
          <cell r="C4747" t="str">
            <v xml:space="preserve">UN    </v>
          </cell>
          <cell r="D4747">
            <v>83.56</v>
          </cell>
        </row>
        <row r="4748">
          <cell r="A4748">
            <v>12438</v>
          </cell>
          <cell r="B4748" t="str">
            <v xml:space="preserve">UNIAO COM ASSENTO CONICO DE FERRO LONGO (MACHO-FEMEA), DIAMETRO 3'                                                                                                                                                                                                                                                                                                                                                                                                                                        </v>
          </cell>
          <cell r="C4748" t="str">
            <v xml:space="preserve">UN    </v>
          </cell>
          <cell r="D4748">
            <v>471.17</v>
          </cell>
        </row>
        <row r="4749">
          <cell r="A4749">
            <v>12436</v>
          </cell>
          <cell r="B4749" t="str">
            <v xml:space="preserve">UNIAO COM ASSENTO CONICO DE FERRO LONGO (MACHO-FEMEA), DIAMETRO 4"                                                                                                                                                                                                                                                                                                                                                                                                                                        </v>
          </cell>
          <cell r="C4749" t="str">
            <v xml:space="preserve">UN    </v>
          </cell>
          <cell r="D4749">
            <v>595.19000000000005</v>
          </cell>
        </row>
        <row r="4750">
          <cell r="A4750">
            <v>36357</v>
          </cell>
          <cell r="B4750" t="str">
            <v xml:space="preserve">UNIAO COM FLANGE PPR, COM PARAFUSOS, DN 40 MM, PARA AGUA QUENTE PREDIAL                                                                                                                                                                                                                                                                                                                                                                                                                                   </v>
          </cell>
          <cell r="C4750" t="str">
            <v xml:space="preserve">UN    </v>
          </cell>
          <cell r="D4750">
            <v>159.41999999999999</v>
          </cell>
        </row>
        <row r="4751">
          <cell r="A4751">
            <v>12424</v>
          </cell>
          <cell r="B4751" t="str">
            <v xml:space="preserve">UNIAO DE FERRO GALVANIZADO, COM ASSENTO CONICO DE BRONZE, DE 1 1/2"                                                                                                                                                                                                                                                                                                                                                                                                                                       </v>
          </cell>
          <cell r="C4751" t="str">
            <v xml:space="preserve">UN    </v>
          </cell>
          <cell r="D4751">
            <v>107.25</v>
          </cell>
        </row>
        <row r="4752">
          <cell r="A4752">
            <v>12440</v>
          </cell>
          <cell r="B4752" t="str">
            <v xml:space="preserve">UNIAO DE FERRO GALVANIZADO, COM ASSENTO CONICO DE BRONZE, DE 1 1/4"                                                                                                                                                                                                                                                                                                                                                                                                                                       </v>
          </cell>
          <cell r="C4752" t="str">
            <v xml:space="preserve">UN    </v>
          </cell>
          <cell r="D4752">
            <v>103.67</v>
          </cell>
        </row>
        <row r="4753">
          <cell r="A4753">
            <v>9884</v>
          </cell>
          <cell r="B4753" t="str">
            <v xml:space="preserve">UNIAO DE FERRO GALVANIZADO, COM ROSCA BSP, COM ASSENTO PLANO, DE 1 1/2"                                                                                                                                                                                                                                                                                                                                                                                                                                   </v>
          </cell>
          <cell r="C4753" t="str">
            <v xml:space="preserve">UN    </v>
          </cell>
          <cell r="D4753">
            <v>77.319999999999993</v>
          </cell>
        </row>
        <row r="4754">
          <cell r="A4754">
            <v>9888</v>
          </cell>
          <cell r="B4754" t="str">
            <v xml:space="preserve">UNIAO DE FERRO GALVANIZADO, COM ROSCA BSP, COM ASSENTO PLANO, DE 1 1/4"                                                                                                                                                                                                                                                                                                                                                                                                                                   </v>
          </cell>
          <cell r="C4754" t="str">
            <v xml:space="preserve">UN    </v>
          </cell>
          <cell r="D4754">
            <v>62.13</v>
          </cell>
        </row>
        <row r="4755">
          <cell r="A4755">
            <v>9883</v>
          </cell>
          <cell r="B4755" t="str">
            <v xml:space="preserve">UNIAO DE FERRO GALVANIZADO, COM ROSCA BSP, COM ASSENTO PLANO, DE 1/2"                                                                                                                                                                                                                                                                                                                                                                                                                                     </v>
          </cell>
          <cell r="C4755" t="str">
            <v xml:space="preserve">UN    </v>
          </cell>
          <cell r="D4755">
            <v>27.11</v>
          </cell>
        </row>
        <row r="4756">
          <cell r="A4756">
            <v>9886</v>
          </cell>
          <cell r="B4756" t="str">
            <v xml:space="preserve">UNIAO DE FERRO GALVANIZADO, COM ROSCA BSP, COM ASSENTO PLANO, DE 1"                                                                                                                                                                                                                                                                                                                                                                                                                                       </v>
          </cell>
          <cell r="C4756" t="str">
            <v xml:space="preserve">UN    </v>
          </cell>
          <cell r="D4756">
            <v>37.130000000000003</v>
          </cell>
        </row>
        <row r="4757">
          <cell r="A4757">
            <v>9889</v>
          </cell>
          <cell r="B4757" t="str">
            <v xml:space="preserve">UNIAO DE FERRO GALVANIZADO, COM ROSCA BSP, COM ASSENTO PLANO, DE 2 1/2"                                                                                                                                                                                                                                                                                                                                                                                                                                   </v>
          </cell>
          <cell r="C4757" t="str">
            <v xml:space="preserve">UN    </v>
          </cell>
          <cell r="D4757">
            <v>188.12</v>
          </cell>
        </row>
        <row r="4758">
          <cell r="A4758">
            <v>9887</v>
          </cell>
          <cell r="B4758" t="str">
            <v xml:space="preserve">UNIAO DE FERRO GALVANIZADO, COM ROSCA BSP, COM ASSENTO PLANO, DE 2"                                                                                                                                                                                                                                                                                                                                                                                                                                       </v>
          </cell>
          <cell r="C4758" t="str">
            <v xml:space="preserve">UN    </v>
          </cell>
          <cell r="D4758">
            <v>113.7</v>
          </cell>
        </row>
        <row r="4759">
          <cell r="A4759">
            <v>9885</v>
          </cell>
          <cell r="B4759" t="str">
            <v xml:space="preserve">UNIAO DE FERRO GALVANIZADO, COM ROSCA BSP, COM ASSENTO PLANO, DE 3/4"                                                                                                                                                                                                                                                                                                                                                                                                                                     </v>
          </cell>
          <cell r="C4759" t="str">
            <v xml:space="preserve">UN    </v>
          </cell>
          <cell r="D4759">
            <v>35.9</v>
          </cell>
        </row>
        <row r="4760">
          <cell r="A4760">
            <v>9890</v>
          </cell>
          <cell r="B4760" t="str">
            <v xml:space="preserve">UNIAO DE FERRO GALVANIZADO, COM ROSCA BSP, COM ASSENTO PLANO, DE 3"                                                                                                                                                                                                                                                                                                                                                                                                                                       </v>
          </cell>
          <cell r="C4760" t="str">
            <v xml:space="preserve">UN    </v>
          </cell>
          <cell r="D4760">
            <v>291.45</v>
          </cell>
        </row>
        <row r="4761">
          <cell r="A4761">
            <v>9891</v>
          </cell>
          <cell r="B4761" t="str">
            <v xml:space="preserve">UNIAO DE FERRO GALVANIZADO, COM ROSCA BSP, COM ASSENTO PLANO, DE 4"                                                                                                                                                                                                                                                                                                                                                                                                                                       </v>
          </cell>
          <cell r="C4761" t="str">
            <v xml:space="preserve">UN    </v>
          </cell>
          <cell r="D4761">
            <v>409.14</v>
          </cell>
        </row>
        <row r="4762">
          <cell r="A4762">
            <v>36313</v>
          </cell>
          <cell r="B4762" t="str">
            <v xml:space="preserve">UNIAO DUPLA PPR, DN 20 MM, PARA AGUA QUENTE PREDIAL                                                                                                                                                                                                                                                                                                                                                                                                                                                       </v>
          </cell>
          <cell r="C4762" t="str">
            <v xml:space="preserve">UN    </v>
          </cell>
          <cell r="D4762">
            <v>16.68</v>
          </cell>
        </row>
        <row r="4763">
          <cell r="A4763">
            <v>36316</v>
          </cell>
          <cell r="B4763" t="str">
            <v xml:space="preserve">UNIAO DUPLA PPR, DN 25 MM, PARA AGUA QUENTE PREDIAL                                                                                                                                                                                                                                                                                                                                                                                                                                                       </v>
          </cell>
          <cell r="C4763" t="str">
            <v xml:space="preserve">UN    </v>
          </cell>
          <cell r="D4763">
            <v>25.98</v>
          </cell>
        </row>
        <row r="4764">
          <cell r="A4764">
            <v>64</v>
          </cell>
          <cell r="B4764" t="str">
            <v xml:space="preserve">UNIAO EM POLIPROPILENO (PP), PARA TUBO EM PEAD, 20 MM - LIGACAO PREDIAL DE AGUA                                                                                                                                                                                                                                                                                                                                                                                                                           </v>
          </cell>
          <cell r="C4764" t="str">
            <v xml:space="preserve">UN    </v>
          </cell>
          <cell r="D4764">
            <v>4.79</v>
          </cell>
        </row>
        <row r="4765">
          <cell r="A4765">
            <v>37423</v>
          </cell>
          <cell r="B4765" t="str">
            <v xml:space="preserve">UNIAO EM POLIPROPILENO (PP), PARA TUBO EM PEAD, 32 MM - LIGACAO PREDIAL DE AGUA                                                                                                                                                                                                                                                                                                                                                                                                                           </v>
          </cell>
          <cell r="C4765" t="str">
            <v xml:space="preserve">UN    </v>
          </cell>
          <cell r="D4765">
            <v>11.84</v>
          </cell>
        </row>
        <row r="4766">
          <cell r="A4766">
            <v>9892</v>
          </cell>
          <cell r="B4766" t="str">
            <v xml:space="preserve">UNIAO PVC, ROSCAVEL 1/2",  AGUA FRIA PREDIAL                                                                                                                                                                                                                                                                                                                                                                                                                                                              </v>
          </cell>
          <cell r="C4766" t="str">
            <v xml:space="preserve">UN    </v>
          </cell>
          <cell r="D4766">
            <v>6.78</v>
          </cell>
        </row>
        <row r="4767">
          <cell r="A4767">
            <v>9901</v>
          </cell>
          <cell r="B4767" t="str">
            <v xml:space="preserve">UNIAO PVC, ROSCAVEL, 1 1/2",  AGUA FRIA PREDIAL                                                                                                                                                                                                                                                                                                                                                                                                                                                           </v>
          </cell>
          <cell r="C4767" t="str">
            <v xml:space="preserve">UN    </v>
          </cell>
          <cell r="D4767">
            <v>32.82</v>
          </cell>
        </row>
        <row r="4768">
          <cell r="A4768">
            <v>9900</v>
          </cell>
          <cell r="B4768" t="str">
            <v xml:space="preserve">UNIAO PVC, ROSCAVEL, 1",  AGUA FRIA PREDIAL                                                                                                                                                                                                                                                                                                                                                                                                                                                               </v>
          </cell>
          <cell r="C4768" t="str">
            <v xml:space="preserve">UN    </v>
          </cell>
          <cell r="D4768">
            <v>19.02</v>
          </cell>
        </row>
        <row r="4769">
          <cell r="A4769">
            <v>9899</v>
          </cell>
          <cell r="B4769" t="str">
            <v xml:space="preserve">UNIAO PVC, ROSCAVEL, 3/4",  AGUA FRIA PREDIAL                                                                                                                                                                                                                                                                                                                                                                                                                                                             </v>
          </cell>
          <cell r="C4769" t="str">
            <v xml:space="preserve">UN    </v>
          </cell>
          <cell r="D4769">
            <v>8.5299999999999994</v>
          </cell>
        </row>
        <row r="4770">
          <cell r="A4770">
            <v>9908</v>
          </cell>
          <cell r="B4770" t="str">
            <v xml:space="preserve">UNIAO PVC, SOLDAVEL, 110 MM,  PARA AGUA FRIA PREDIAL                                                                                                                                                                                                                                                                                                                                                                                                                                                      </v>
          </cell>
          <cell r="C4770" t="str">
            <v xml:space="preserve">UN    </v>
          </cell>
          <cell r="D4770">
            <v>383.37</v>
          </cell>
        </row>
        <row r="4771">
          <cell r="A4771">
            <v>9905</v>
          </cell>
          <cell r="B4771" t="str">
            <v xml:space="preserve">UNIAO PVC, SOLDAVEL, 20 MM,  PARA AGUA FRIA PREDIAL                                                                                                                                                                                                                                                                                                                                                                                                                                                       </v>
          </cell>
          <cell r="C4771" t="str">
            <v xml:space="preserve">UN    </v>
          </cell>
          <cell r="D4771">
            <v>6.67</v>
          </cell>
        </row>
        <row r="4772">
          <cell r="A4772">
            <v>9906</v>
          </cell>
          <cell r="B4772" t="str">
            <v xml:space="preserve">UNIAO PVC, SOLDAVEL, 25 MM,  PARA AGUA FRIA PREDIAL                                                                                                                                                                                                                                                                                                                                                                                                                                                       </v>
          </cell>
          <cell r="C4772" t="str">
            <v xml:space="preserve">UN    </v>
          </cell>
          <cell r="D4772">
            <v>8.0399999999999991</v>
          </cell>
        </row>
        <row r="4773">
          <cell r="A4773">
            <v>9895</v>
          </cell>
          <cell r="B4773" t="str">
            <v xml:space="preserve">UNIAO PVC, SOLDAVEL, 32 MM,  PARA AGUA FRIA PREDIAL                                                                                                                                                                                                                                                                                                                                                                                                                                                       </v>
          </cell>
          <cell r="C4773" t="str">
            <v xml:space="preserve">UN    </v>
          </cell>
          <cell r="D4773">
            <v>13.54</v>
          </cell>
        </row>
        <row r="4774">
          <cell r="A4774">
            <v>9894</v>
          </cell>
          <cell r="B4774" t="str">
            <v xml:space="preserve">UNIAO PVC, SOLDAVEL, 40 MM,  PARA AGUA FRIA PREDIAL                                                                                                                                                                                                                                                                                                                                                                                                                                                       </v>
          </cell>
          <cell r="C4774" t="str">
            <v xml:space="preserve">UN    </v>
          </cell>
          <cell r="D4774">
            <v>26.05</v>
          </cell>
        </row>
        <row r="4775">
          <cell r="A4775">
            <v>9897</v>
          </cell>
          <cell r="B4775" t="str">
            <v xml:space="preserve">UNIAO PVC, SOLDAVEL, 50 MM,  PARA AGUA FRIA PREDIAL                                                                                                                                                                                                                                                                                                                                                                                                                                                       </v>
          </cell>
          <cell r="C4775" t="str">
            <v xml:space="preserve">UN    </v>
          </cell>
          <cell r="D4775">
            <v>27.81</v>
          </cell>
        </row>
        <row r="4776">
          <cell r="A4776">
            <v>9910</v>
          </cell>
          <cell r="B4776" t="str">
            <v xml:space="preserve">UNIAO PVC, SOLDAVEL, 60 MM,  PARA AGUA FRIA PREDIAL                                                                                                                                                                                                                                                                                                                                                                                                                                                       </v>
          </cell>
          <cell r="C4776" t="str">
            <v xml:space="preserve">UN    </v>
          </cell>
          <cell r="D4776">
            <v>72.36</v>
          </cell>
        </row>
        <row r="4777">
          <cell r="A4777">
            <v>9909</v>
          </cell>
          <cell r="B4777" t="str">
            <v xml:space="preserve">UNIAO PVC, SOLDAVEL, 75 MM,  PARA AGUA FRIA PREDIAL                                                                                                                                                                                                                                                                                                                                                                                                                                                       </v>
          </cell>
          <cell r="C4777" t="str">
            <v xml:space="preserve">UN    </v>
          </cell>
          <cell r="D4777">
            <v>147.37</v>
          </cell>
        </row>
        <row r="4778">
          <cell r="A4778">
            <v>9907</v>
          </cell>
          <cell r="B4778" t="str">
            <v xml:space="preserve">UNIAO PVC, SOLDAVEL, 85 MM,  PARA AGUA FRIA PREDIAL                                                                                                                                                                                                                                                                                                                                                                                                                                                       </v>
          </cell>
          <cell r="C4778" t="str">
            <v xml:space="preserve">UN    </v>
          </cell>
          <cell r="D4778">
            <v>174</v>
          </cell>
        </row>
        <row r="4779">
          <cell r="A4779">
            <v>20973</v>
          </cell>
          <cell r="B4779" t="str">
            <v xml:space="preserve">UNIAO TIPO STORZ, COM EMPATACAO INTERNA TIPO ANEL DE EXPANSAO, ENGATE RAPIDO 1 1/2", PARA MANGUEIRA DE COMBATE A INCENDIO PREDIAL                                                                                                                                                                                                                                                                                                                                                                         </v>
          </cell>
          <cell r="C4779" t="str">
            <v xml:space="preserve">UN    </v>
          </cell>
          <cell r="D4779">
            <v>175.15</v>
          </cell>
        </row>
        <row r="4780">
          <cell r="A4780">
            <v>20974</v>
          </cell>
          <cell r="B4780" t="str">
            <v xml:space="preserve">UNIAO TIPO STORZ, COM EMPATACAO INTERNA TIPO ANEL DE EXPANSAO, ENGATE RAPIDO 2 1/2", PARA MANGUEIRA DE COMBATE A INCENDIO PREDIAL                                                                                                                                                                                                                                                                                                                                                                         </v>
          </cell>
          <cell r="C4780" t="str">
            <v xml:space="preserve">UN    </v>
          </cell>
          <cell r="D4780">
            <v>250.59</v>
          </cell>
        </row>
        <row r="4781">
          <cell r="A4781">
            <v>37989</v>
          </cell>
          <cell r="B4781" t="str">
            <v xml:space="preserve">UNIAO, CPVC, SOLDAVEL, 15 MM, PARA AGUA QUENTE PREDIAL                                                                                                                                                                                                                                                                                                                                                                                                                                                    </v>
          </cell>
          <cell r="C4781" t="str">
            <v xml:space="preserve">UN    </v>
          </cell>
          <cell r="D4781">
            <v>14.38</v>
          </cell>
        </row>
        <row r="4782">
          <cell r="A4782">
            <v>37990</v>
          </cell>
          <cell r="B4782" t="str">
            <v xml:space="preserve">UNIAO, CPVC, SOLDAVEL, 22 MM, PARA AGUA QUENTE PREDIAL                                                                                                                                                                                                                                                                                                                                                                                                                                                    </v>
          </cell>
          <cell r="C4782" t="str">
            <v xml:space="preserve">UN    </v>
          </cell>
          <cell r="D4782">
            <v>15.86</v>
          </cell>
        </row>
        <row r="4783">
          <cell r="A4783">
            <v>37991</v>
          </cell>
          <cell r="B4783" t="str">
            <v xml:space="preserve">UNIAO, CPVC, SOLDAVEL, 28 MM, PARA AGUA QUENTE PREDIAL                                                                                                                                                                                                                                                                                                                                                                                                                                                    </v>
          </cell>
          <cell r="C4783" t="str">
            <v xml:space="preserve">UN    </v>
          </cell>
          <cell r="D4783">
            <v>21.11</v>
          </cell>
        </row>
        <row r="4784">
          <cell r="A4784">
            <v>37992</v>
          </cell>
          <cell r="B4784" t="str">
            <v xml:space="preserve">UNIAO, CPVC, SOLDAVEL, 35 MM, PARA AGUA QUENTE PREDIAL                                                                                                                                                                                                                                                                                                                                                                                                                                                    </v>
          </cell>
          <cell r="C4784" t="str">
            <v xml:space="preserve">UN    </v>
          </cell>
          <cell r="D4784">
            <v>32.75</v>
          </cell>
        </row>
        <row r="4785">
          <cell r="A4785">
            <v>37993</v>
          </cell>
          <cell r="B4785" t="str">
            <v xml:space="preserve">UNIAO, CPVC, SOLDAVEL, 42 MM, PARA AGUA QUENTE PREDIAL                                                                                                                                                                                                                                                                                                                                                                                                                                                    </v>
          </cell>
          <cell r="C4785" t="str">
            <v xml:space="preserve">UN    </v>
          </cell>
          <cell r="D4785">
            <v>49.69</v>
          </cell>
        </row>
        <row r="4786">
          <cell r="A4786">
            <v>37994</v>
          </cell>
          <cell r="B4786" t="str">
            <v xml:space="preserve">UNIAO, CPVC, SOLDAVEL, 54 MM, PARA AGUA QUENTE PREDIAL                                                                                                                                                                                                                                                                                                                                                                                                                                                    </v>
          </cell>
          <cell r="C4786" t="str">
            <v xml:space="preserve">UN    </v>
          </cell>
          <cell r="D4786">
            <v>118.32</v>
          </cell>
        </row>
        <row r="4787">
          <cell r="A4787">
            <v>37995</v>
          </cell>
          <cell r="B4787" t="str">
            <v xml:space="preserve">UNIAO, CPVC, SOLDAVEL, 73 MM, PARA AGUA QUENTE PREDIAL                                                                                                                                                                                                                                                                                                                                                                                                                                                    </v>
          </cell>
          <cell r="C4787" t="str">
            <v xml:space="preserve">UN    </v>
          </cell>
          <cell r="D4787">
            <v>154.22999999999999</v>
          </cell>
        </row>
        <row r="4788">
          <cell r="A4788">
            <v>37996</v>
          </cell>
          <cell r="B4788" t="str">
            <v xml:space="preserve">UNIAO, CPVC, SOLDAVEL, 89 MM, PARA AGUA QUENTE PREDIAL                                                                                                                                                                                                                                                                                                                                                                                                                                                    </v>
          </cell>
          <cell r="C4788" t="str">
            <v xml:space="preserve">UN    </v>
          </cell>
          <cell r="D4788">
            <v>234.85</v>
          </cell>
        </row>
        <row r="4789">
          <cell r="A4789">
            <v>13883</v>
          </cell>
          <cell r="B4789" t="str">
            <v xml:space="preserve">USINA DE ASFALTO A FRIO, CAPACIDADE DE 30 A 40 T/H, ELETRICA, POTENCIA DE 30 CV                                                                                                                                                                                                                                                                                                                                                                                                                           </v>
          </cell>
          <cell r="C4789" t="str">
            <v xml:space="preserve">UN    </v>
          </cell>
          <cell r="D4789">
            <v>150170.97</v>
          </cell>
        </row>
        <row r="4790">
          <cell r="A4790">
            <v>38604</v>
          </cell>
          <cell r="B4790" t="str">
            <v xml:space="preserve">USINA DE ASFALTO A FRIO, CAPACIDADE DE 40 A 60 T/H, ELETRICA, POTENCIA DE 30 CV                                                                                                                                                                                                                                                                                                                                                                                                                           </v>
          </cell>
          <cell r="C4790" t="str">
            <v xml:space="preserve">UN    </v>
          </cell>
          <cell r="D4790">
            <v>187035.95</v>
          </cell>
        </row>
        <row r="4791">
          <cell r="A4791">
            <v>10601</v>
          </cell>
          <cell r="B4791" t="str">
            <v xml:space="preserve">USINA DE ASFALTO A QUENTE, FIXA, TIPO CONTRA FLUXO, CAPACIDADE DE 100 A 140 T/H, POTENCIA DE 280 KW, COM MISTURADOR EXTERNO ROTATIVO                                                                                                                                                                                                                                                                                                                                                                      </v>
          </cell>
          <cell r="C4791" t="str">
            <v xml:space="preserve">UN    </v>
          </cell>
          <cell r="D4791">
            <v>3638222.43</v>
          </cell>
        </row>
        <row r="4792">
          <cell r="A4792">
            <v>44469</v>
          </cell>
          <cell r="B4792" t="str">
            <v xml:space="preserve">USINA DE ASFALTO, GRAVIMETRICA, CAPACIDADE DE 150 T/H, POTENCIA DE 400  KW                                                                                                                                                                                                                                                                                                                                                                                                                                </v>
          </cell>
          <cell r="C4792" t="str">
            <v xml:space="preserve">UN    </v>
          </cell>
          <cell r="D4792">
            <v>9579311.2599999998</v>
          </cell>
        </row>
        <row r="4793">
          <cell r="A4793">
            <v>13894</v>
          </cell>
          <cell r="B4793" t="str">
            <v xml:space="preserve">USINA DE CONCRETO FIXA, CAPACIDADE NOMINAL DE 40 M3/H, SEM SILO                                                                                                                                                                                                                                                                                                                                                                                                                                           </v>
          </cell>
          <cell r="C4793" t="str">
            <v xml:space="preserve">UN    </v>
          </cell>
          <cell r="D4793">
            <v>399604.75</v>
          </cell>
        </row>
        <row r="4794">
          <cell r="A4794">
            <v>13895</v>
          </cell>
          <cell r="B4794" t="str">
            <v xml:space="preserve">USINA DE CONCRETO FIXA, CAPACIDADE NOMINAL DE 60 M3/H, SEM SILO                                                                                                                                                                                                                                                                                                                                                                                                                                           </v>
          </cell>
          <cell r="C4794" t="str">
            <v xml:space="preserve">UN    </v>
          </cell>
          <cell r="D4794">
            <v>537335.18000000005</v>
          </cell>
        </row>
        <row r="4795">
          <cell r="A4795">
            <v>13892</v>
          </cell>
          <cell r="B4795" t="str">
            <v xml:space="preserve">USINA DE CONCRETO FIXA, CAPACIDADE NOMINAL DE 80 M3/H, SEM SILO                                                                                                                                                                                                                                                                                                                                                                                                                                           </v>
          </cell>
          <cell r="C4795" t="str">
            <v xml:space="preserve">UN    </v>
          </cell>
          <cell r="D4795">
            <v>658491.12</v>
          </cell>
        </row>
        <row r="4796">
          <cell r="A4796">
            <v>9914</v>
          </cell>
          <cell r="B4796" t="str">
            <v xml:space="preserve">USINA DE CONCRETO FIXA, CAPACIDADE NOMINAL DE 90 A 120 M3/H, SEM SILO                                                                                                                                                                                                                                                                                                                                                                                                                                     </v>
          </cell>
          <cell r="C4796" t="str">
            <v xml:space="preserve">UN    </v>
          </cell>
          <cell r="D4796">
            <v>712400</v>
          </cell>
        </row>
        <row r="4797">
          <cell r="A4797">
            <v>36485</v>
          </cell>
          <cell r="B4797" t="str">
            <v xml:space="preserve">USINA DE LAMA ASFALTICA, PROD 30 A 50 T/H, SILO DE AGREGADO 7 M3, RESERVATORIOS PARA EMULSAO E AGUA DE 2,3 M3 CADA, MISTURADOR TIPO PUGG-MILL A SER MONTADO SOBRE CAMINHAO                                                                                                                                                                                                                                                                                                                                </v>
          </cell>
          <cell r="C4797" t="str">
            <v xml:space="preserve">UN    </v>
          </cell>
          <cell r="D4797">
            <v>665336.65</v>
          </cell>
        </row>
        <row r="4798">
          <cell r="A4798">
            <v>9912</v>
          </cell>
          <cell r="B4798" t="str">
            <v xml:space="preserve">USINA DE MISTURAS ASFALTICAS A QUENTE, MOVEL, TIPO CONTRA FLUXO, CAPACIDADE DE 40 A 80 T/H                                                                                                                                                                                                                                                                                                                                                                                                                </v>
          </cell>
          <cell r="C4798" t="str">
            <v xml:space="preserve">UN    </v>
          </cell>
          <cell r="D4798">
            <v>2961923</v>
          </cell>
        </row>
        <row r="4799">
          <cell r="A4799">
            <v>9921</v>
          </cell>
          <cell r="B4799" t="str">
            <v xml:space="preserve">USINA MISTURADORA DE SOLOS,  DOSADORES TRIPLOS, CALHA VIBRATORIA CAPACIDADE DE 200 A 500 T/H, POTENCIA DE 75 KW                                                                                                                                                                                                                                                                                                                                                                                           </v>
          </cell>
          <cell r="C4799" t="str">
            <v xml:space="preserve">UN    </v>
          </cell>
          <cell r="D4799">
            <v>1527899.98</v>
          </cell>
        </row>
        <row r="4800">
          <cell r="A4800">
            <v>21112</v>
          </cell>
          <cell r="B4800" t="str">
            <v xml:space="preserve">VALVULA DE DESCARGA EM METAL CROMADO PARA MICTORIO COM ACIONAMENTO POR PRESSAO E FECHAMENTO AUTOMATICO                                                                                                                                                                                                                                                                                                                                                                                                    </v>
          </cell>
          <cell r="C4800" t="str">
            <v xml:space="preserve">UN    </v>
          </cell>
          <cell r="D4800">
            <v>257.33999999999997</v>
          </cell>
        </row>
        <row r="4801">
          <cell r="A4801">
            <v>10228</v>
          </cell>
          <cell r="B4801" t="str">
            <v xml:space="preserve">VALVULA DE DESCARGA METALICA, BASE 1 1/2 " E ACABAMENTO METALICO CROMADO                                                                                                                                                                                                                                                                                                                                                                                                                                  </v>
          </cell>
          <cell r="C4801" t="str">
            <v xml:space="preserve">UN    </v>
          </cell>
          <cell r="D4801">
            <v>298.95</v>
          </cell>
        </row>
        <row r="4802">
          <cell r="A4802">
            <v>11781</v>
          </cell>
          <cell r="B4802" t="str">
            <v xml:space="preserve">VALVULA DE DESCARGA METALICA, BASE 1 1/4 " E ACABAMENTO METALICO CROMADO                                                                                                                                                                                                                                                                                                                                                                                                                                  </v>
          </cell>
          <cell r="C4802" t="str">
            <v xml:space="preserve">UN    </v>
          </cell>
          <cell r="D4802">
            <v>242.18</v>
          </cell>
        </row>
        <row r="4803">
          <cell r="A4803">
            <v>37588</v>
          </cell>
          <cell r="B4803" t="str">
            <v xml:space="preserve">VALVULA DE ESCOAMENTO PARA TANQUE, EM METAL CROMADO, 1.1/2 ", SEM LADRAO, COM TAMPAO PLASTICO                                                                                                                                                                                                                                                                                                                                                                                                             </v>
          </cell>
          <cell r="C4803" t="str">
            <v xml:space="preserve">UN    </v>
          </cell>
          <cell r="D4803">
            <v>66.569999999999993</v>
          </cell>
        </row>
        <row r="4804">
          <cell r="A4804">
            <v>11746</v>
          </cell>
          <cell r="B4804" t="str">
            <v xml:space="preserve">VALVULA DE ESFERA BRUTA EM BRONZE, BITOLA 1 " (REF 1552-B)                                                                                                                                                                                                                                                                                                                                                                                                                                                </v>
          </cell>
          <cell r="C4804" t="str">
            <v xml:space="preserve">UN    </v>
          </cell>
          <cell r="D4804">
            <v>88.05</v>
          </cell>
        </row>
        <row r="4805">
          <cell r="A4805">
            <v>11751</v>
          </cell>
          <cell r="B4805" t="str">
            <v xml:space="preserve">VALVULA DE ESFERA BRUTA EM BRONZE, BITOLA 1 1/2 " (REF 1552-B)                                                                                                                                                                                                                                                                                                                                                                                                                                            </v>
          </cell>
          <cell r="C4805" t="str">
            <v xml:space="preserve">UN    </v>
          </cell>
          <cell r="D4805">
            <v>158.15</v>
          </cell>
        </row>
        <row r="4806">
          <cell r="A4806">
            <v>11750</v>
          </cell>
          <cell r="B4806" t="str">
            <v xml:space="preserve">VALVULA DE ESFERA BRUTA EM BRONZE, BITOLA 1 1/4 " (REF 1552-B)                                                                                                                                                                                                                                                                                                                                                                                                                                            </v>
          </cell>
          <cell r="C4806" t="str">
            <v xml:space="preserve">UN    </v>
          </cell>
          <cell r="D4806">
            <v>131.24</v>
          </cell>
        </row>
        <row r="4807">
          <cell r="A4807">
            <v>11748</v>
          </cell>
          <cell r="B4807" t="str">
            <v xml:space="preserve">VALVULA DE ESFERA BRUTA EM BRONZE, BITOLA 1/2 " (REF 1552-B)                                                                                                                                                                                                                                                                                                                                                                                                                                              </v>
          </cell>
          <cell r="C4807" t="str">
            <v xml:space="preserve">UN    </v>
          </cell>
          <cell r="D4807">
            <v>56.5</v>
          </cell>
        </row>
        <row r="4808">
          <cell r="A4808">
            <v>11747</v>
          </cell>
          <cell r="B4808" t="str">
            <v xml:space="preserve">VALVULA DE ESFERA BRUTA EM BRONZE, BITOLA 2 " (REF 1552-B)                                                                                                                                                                                                                                                                                                                                                                                                                                                </v>
          </cell>
          <cell r="C4808" t="str">
            <v xml:space="preserve">UN    </v>
          </cell>
          <cell r="D4808">
            <v>243.86</v>
          </cell>
        </row>
        <row r="4809">
          <cell r="A4809">
            <v>11749</v>
          </cell>
          <cell r="B4809" t="str">
            <v xml:space="preserve">VALVULA DE ESFERA BRUTA EM BRONZE, BITOLA 3/4 " (REF 1552-B)                                                                                                                                                                                                                                                                                                                                                                                                                                              </v>
          </cell>
          <cell r="C4809" t="str">
            <v xml:space="preserve">UN    </v>
          </cell>
          <cell r="D4809">
            <v>65.22</v>
          </cell>
        </row>
        <row r="4810">
          <cell r="A4810">
            <v>10236</v>
          </cell>
          <cell r="B4810" t="str">
            <v xml:space="preserve">VALVULA DE RETENCAO DE BRONZE, PE COM CRIVOS, EXTREMIDADE COM ROSCA, DE 1 1/2", PARA FUNDO DE POCO                                                                                                                                                                                                                                                                                                                                                                                                        </v>
          </cell>
          <cell r="C4810" t="str">
            <v xml:space="preserve">UN    </v>
          </cell>
          <cell r="D4810">
            <v>132.34</v>
          </cell>
        </row>
        <row r="4811">
          <cell r="A4811">
            <v>10233</v>
          </cell>
          <cell r="B4811" t="str">
            <v xml:space="preserve">VALVULA DE RETENCAO DE BRONZE, PE COM CRIVOS, EXTREMIDADE COM ROSCA, DE 1 1/4", PARA FUNDO DE POCO                                                                                                                                                                                                                                                                                                                                                                                                        </v>
          </cell>
          <cell r="C4811" t="str">
            <v xml:space="preserve">UN    </v>
          </cell>
          <cell r="D4811">
            <v>124.01</v>
          </cell>
        </row>
        <row r="4812">
          <cell r="A4812">
            <v>10234</v>
          </cell>
          <cell r="B4812" t="str">
            <v xml:space="preserve">VALVULA DE RETENCAO DE BRONZE, PE COM CRIVOS, EXTREMIDADE COM ROSCA, DE 1", PARA FUNDO DE POCO                                                                                                                                                                                                                                                                                                                                                                                                            </v>
          </cell>
          <cell r="C4812" t="str">
            <v xml:space="preserve">UN    </v>
          </cell>
          <cell r="D4812">
            <v>78.12</v>
          </cell>
        </row>
        <row r="4813">
          <cell r="A4813">
            <v>10231</v>
          </cell>
          <cell r="B4813" t="str">
            <v xml:space="preserve">VALVULA DE RETENCAO DE BRONZE, PE COM CRIVOS, EXTREMIDADE COM ROSCA, DE 2 1/2", PARA FUNDO DE POCO                                                                                                                                                                                                                                                                                                                                                                                                        </v>
          </cell>
          <cell r="C4813" t="str">
            <v xml:space="preserve">UN    </v>
          </cell>
          <cell r="D4813">
            <v>358.24</v>
          </cell>
        </row>
        <row r="4814">
          <cell r="A4814">
            <v>10232</v>
          </cell>
          <cell r="B4814" t="str">
            <v xml:space="preserve">VALVULA DE RETENCAO DE BRONZE, PE COM CRIVOS, EXTREMIDADE COM ROSCA, DE 2", PARA FUNDO DE POCO                                                                                                                                                                                                                                                                                                                                                                                                            </v>
          </cell>
          <cell r="C4814" t="str">
            <v xml:space="preserve">UN    </v>
          </cell>
          <cell r="D4814">
            <v>200.46</v>
          </cell>
        </row>
        <row r="4815">
          <cell r="A4815">
            <v>10229</v>
          </cell>
          <cell r="B4815" t="str">
            <v xml:space="preserve">VALVULA DE RETENCAO DE BRONZE, PE COM CRIVOS, EXTREMIDADE COM ROSCA, DE 3/4", PARA FUNDO DE POCO                                                                                                                                                                                                                                                                                                                                                                                                          </v>
          </cell>
          <cell r="C4815" t="str">
            <v xml:space="preserve">UN    </v>
          </cell>
          <cell r="D4815">
            <v>70.650000000000006</v>
          </cell>
        </row>
        <row r="4816">
          <cell r="A4816">
            <v>10235</v>
          </cell>
          <cell r="B4816" t="str">
            <v xml:space="preserve">VALVULA DE RETENCAO DE BRONZE, PE COM CRIVOS, EXTREMIDADE COM ROSCA, DE 3", PARA FUNDO DE POCO                                                                                                                                                                                                                                                                                                                                                                                                            </v>
          </cell>
          <cell r="C4816" t="str">
            <v xml:space="preserve">UN    </v>
          </cell>
          <cell r="D4816">
            <v>491.1</v>
          </cell>
        </row>
        <row r="4817">
          <cell r="A4817">
            <v>10230</v>
          </cell>
          <cell r="B4817" t="str">
            <v xml:space="preserve">VALVULA DE RETENCAO DE BRONZE, PE COM CRIVOS, EXTREMIDADE COM ROSCA, DE 4", PARA FUNDO DE POCO                                                                                                                                                                                                                                                                                                                                                                                                            </v>
          </cell>
          <cell r="C4817" t="str">
            <v xml:space="preserve">UN    </v>
          </cell>
          <cell r="D4817">
            <v>864.29</v>
          </cell>
        </row>
        <row r="4818">
          <cell r="A4818">
            <v>10409</v>
          </cell>
          <cell r="B4818" t="str">
            <v xml:space="preserve">VALVULA DE RETENCAO HORIZONTAL, DE BRONZE (PN-25), 1 1/2", 400 PSI, TAMPA DE PORCA DE UNIAO, EXTREMIDADES COM ROSCA                                                                                                                                                                                                                                                                                                                                                                                       </v>
          </cell>
          <cell r="C4818" t="str">
            <v xml:space="preserve">UN    </v>
          </cell>
          <cell r="D4818">
            <v>256.77</v>
          </cell>
        </row>
        <row r="4819">
          <cell r="A4819">
            <v>10411</v>
          </cell>
          <cell r="B4819" t="str">
            <v xml:space="preserve">VALVULA DE RETENCAO HORIZONTAL, DE BRONZE (PN-25), 1 1/4", 400 PSI, TAMPA DE PORCA DE UNIAO, EXTREMIDADES COM ROSCA                                                                                                                                                                                                                                                                                                                                                                                       </v>
          </cell>
          <cell r="C4819" t="str">
            <v xml:space="preserve">UN    </v>
          </cell>
          <cell r="D4819">
            <v>229.76</v>
          </cell>
        </row>
        <row r="4820">
          <cell r="A4820">
            <v>10404</v>
          </cell>
          <cell r="B4820" t="str">
            <v xml:space="preserve">VALVULA DE RETENCAO HORIZONTAL, DE BRONZE (PN-25), 1/2", 400 PSI, TAMPA DE PORCA DE UNIAO, EXTREMIDADES COM ROSCA                                                                                                                                                                                                                                                                                                                                                                                         </v>
          </cell>
          <cell r="C4820" t="str">
            <v xml:space="preserve">UN    </v>
          </cell>
          <cell r="D4820">
            <v>93.18</v>
          </cell>
        </row>
        <row r="4821">
          <cell r="A4821">
            <v>10410</v>
          </cell>
          <cell r="B4821" t="str">
            <v xml:space="preserve">VALVULA DE RETENCAO HORIZONTAL, DE BRONZE (PN-25), 1", 400 PSI, TAMPA DE PORCA DE UNIAO, EXTREMIDADES COM ROSCA                                                                                                                                                                                                                                                                                                                                                                                           </v>
          </cell>
          <cell r="C4821" t="str">
            <v xml:space="preserve">UN    </v>
          </cell>
          <cell r="D4821">
            <v>153.47999999999999</v>
          </cell>
        </row>
        <row r="4822">
          <cell r="A4822">
            <v>10405</v>
          </cell>
          <cell r="B4822" t="str">
            <v xml:space="preserve">VALVULA DE RETENCAO HORIZONTAL, DE BRONZE (PN-25), 2 1/2", 400 PSI, TAMPA DE PORCA DE UNIAO, EXTREMIDADES COM ROSCA                                                                                                                                                                                                                                                                                                                                                                                       </v>
          </cell>
          <cell r="C4822" t="str">
            <v xml:space="preserve">UN    </v>
          </cell>
          <cell r="D4822">
            <v>514.44000000000005</v>
          </cell>
        </row>
        <row r="4823">
          <cell r="A4823">
            <v>10408</v>
          </cell>
          <cell r="B4823" t="str">
            <v xml:space="preserve">VALVULA DE RETENCAO HORIZONTAL, DE BRONZE (PN-25), 2", 400 PSI, TAMPA DE PORCA DE UNIAO, EXTREMIDADES COM ROSCA                                                                                                                                                                                                                                                                                                                                                                                           </v>
          </cell>
          <cell r="C4823" t="str">
            <v xml:space="preserve">UN    </v>
          </cell>
          <cell r="D4823">
            <v>359.74</v>
          </cell>
        </row>
        <row r="4824">
          <cell r="A4824">
            <v>10412</v>
          </cell>
          <cell r="B4824" t="str">
            <v xml:space="preserve">VALVULA DE RETENCAO HORIZONTAL, DE BRONZE (PN-25), 3/4", 400 PSI, TAMPA DE PORCA DE UNIAO, EXTREMIDADES COM ROSCA                                                                                                                                                                                                                                                                                                                                                                                         </v>
          </cell>
          <cell r="C4824" t="str">
            <v xml:space="preserve">UN    </v>
          </cell>
          <cell r="D4824">
            <v>112.92</v>
          </cell>
        </row>
        <row r="4825">
          <cell r="A4825">
            <v>10406</v>
          </cell>
          <cell r="B4825" t="str">
            <v xml:space="preserve">VALVULA DE RETENCAO HORIZONTAL, DE BRONZE (PN-25), 3", 400 PSI, TAMPA DE PORCA DE UNIAO, EXTREMIDADES COM ROSCA                                                                                                                                                                                                                                                                                                                                                                                           </v>
          </cell>
          <cell r="C4825" t="str">
            <v xml:space="preserve">UN    </v>
          </cell>
          <cell r="D4825">
            <v>710.55</v>
          </cell>
        </row>
        <row r="4826">
          <cell r="A4826">
            <v>10407</v>
          </cell>
          <cell r="B4826" t="str">
            <v xml:space="preserve">VALVULA DE RETENCAO HORIZONTAL, DE BRONZE (PN-25), 4", 400 PSI, TAMPA DE PORCA DE UNIAO, EXTREMIDADES COM ROSCA                                                                                                                                                                                                                                                                                                                                                                                           </v>
          </cell>
          <cell r="C4826" t="str">
            <v xml:space="preserve">UN    </v>
          </cell>
          <cell r="D4826">
            <v>1102.07</v>
          </cell>
        </row>
        <row r="4827">
          <cell r="A4827">
            <v>10416</v>
          </cell>
          <cell r="B4827" t="str">
            <v xml:space="preserve">VALVULA DE RETENCAO VERTICAL, DE BRONZE (PN-16), 1 1/2", 200 PSI, EXTREMIDADES COM ROSCA                                                                                                                                                                                                                                                                                                                                                                                                                  </v>
          </cell>
          <cell r="C4827" t="str">
            <v xml:space="preserve">UN    </v>
          </cell>
          <cell r="D4827">
            <v>136.69999999999999</v>
          </cell>
        </row>
        <row r="4828">
          <cell r="A4828">
            <v>10419</v>
          </cell>
          <cell r="B4828" t="str">
            <v xml:space="preserve">VALVULA DE RETENCAO VERTICAL, DE BRONZE (PN-16), 1 1/4", 200 PSI, EXTREMIDADES COM ROSCA                                                                                                                                                                                                                                                                                                                                                                                                                  </v>
          </cell>
          <cell r="C4828" t="str">
            <v xml:space="preserve">UN    </v>
          </cell>
          <cell r="D4828">
            <v>118.65</v>
          </cell>
        </row>
        <row r="4829">
          <cell r="A4829">
            <v>21092</v>
          </cell>
          <cell r="B4829" t="str">
            <v xml:space="preserve">VALVULA DE RETENCAO VERTICAL, DE BRONZE (PN-16), 1/2", 200 PSI, EXTREMIDADES COM ROSCA                                                                                                                                                                                                                                                                                                                                                                                                                    </v>
          </cell>
          <cell r="C4829" t="str">
            <v xml:space="preserve">UN    </v>
          </cell>
          <cell r="D4829">
            <v>67.83</v>
          </cell>
        </row>
        <row r="4830">
          <cell r="A4830">
            <v>10418</v>
          </cell>
          <cell r="B4830" t="str">
            <v xml:space="preserve">VALVULA DE RETENCAO VERTICAL, DE BRONZE (PN-16), 1", 200 PSI, EXTREMIDADES COM ROSCA                                                                                                                                                                                                                                                                                                                                                                                                                      </v>
          </cell>
          <cell r="C4830" t="str">
            <v xml:space="preserve">UN    </v>
          </cell>
          <cell r="D4830">
            <v>79.09</v>
          </cell>
        </row>
        <row r="4831">
          <cell r="A4831">
            <v>12657</v>
          </cell>
          <cell r="B4831" t="str">
            <v xml:space="preserve">VALVULA DE RETENCAO VERTICAL, DE BRONZE (PN-16), 2 1/2", 200 PSI, EXTREMIDADES COM ROSCA                                                                                                                                                                                                                                                                                                                                                                                                                  </v>
          </cell>
          <cell r="C4831" t="str">
            <v xml:space="preserve">UN    </v>
          </cell>
          <cell r="D4831">
            <v>319.16000000000003</v>
          </cell>
        </row>
        <row r="4832">
          <cell r="A4832">
            <v>10417</v>
          </cell>
          <cell r="B4832" t="str">
            <v xml:space="preserve">VALVULA DE RETENCAO VERTICAL, DE BRONZE (PN-16), 2", 200 PSI, EXTREMIDADES COM ROSCA                                                                                                                                                                                                                                                                                                                                                                                                                      </v>
          </cell>
          <cell r="C4832" t="str">
            <v xml:space="preserve">UN    </v>
          </cell>
          <cell r="D4832">
            <v>199.17</v>
          </cell>
        </row>
        <row r="4833">
          <cell r="A4833">
            <v>10413</v>
          </cell>
          <cell r="B4833" t="str">
            <v xml:space="preserve">VALVULA DE RETENCAO VERTICAL, DE BRONZE (PN-16), 3/4", 200 PSI, EXTREMIDADES COM ROSCA                                                                                                                                                                                                                                                                                                                                                                                                                    </v>
          </cell>
          <cell r="C4833" t="str">
            <v xml:space="preserve">UN    </v>
          </cell>
          <cell r="D4833">
            <v>72.39</v>
          </cell>
        </row>
        <row r="4834">
          <cell r="A4834">
            <v>10414</v>
          </cell>
          <cell r="B4834" t="str">
            <v xml:space="preserve">VALVULA DE RETENCAO VERTICAL, DE BRONZE (PN-16), 3", 200 PSI, EXTREMIDADES COM ROSCA                                                                                                                                                                                                                                                                                                                                                                                                                      </v>
          </cell>
          <cell r="C4834" t="str">
            <v xml:space="preserve">UN    </v>
          </cell>
          <cell r="D4834">
            <v>435.84</v>
          </cell>
        </row>
        <row r="4835">
          <cell r="A4835">
            <v>10415</v>
          </cell>
          <cell r="B4835" t="str">
            <v xml:space="preserve">VALVULA DE RETENCAO VERTICAL, DE BRONZE (PN-16), 4", 200 PSI, EXTREMIDADES COM ROSCA                                                                                                                                                                                                                                                                                                                                                                                                                      </v>
          </cell>
          <cell r="C4835" t="str">
            <v xml:space="preserve">UN    </v>
          </cell>
          <cell r="D4835">
            <v>756.42</v>
          </cell>
        </row>
        <row r="4836">
          <cell r="A4836">
            <v>38643</v>
          </cell>
          <cell r="B4836" t="str">
            <v xml:space="preserve">VALVULA EM METAL CROMADO PARA LAVATORIO, 1 " SEM LADRAO                                                                                                                                                                                                                                                                                                                                                                                                                                                   </v>
          </cell>
          <cell r="C4836" t="str">
            <v xml:space="preserve">UN    </v>
          </cell>
          <cell r="D4836">
            <v>52.9</v>
          </cell>
        </row>
        <row r="4837">
          <cell r="A4837">
            <v>6157</v>
          </cell>
          <cell r="B4837" t="str">
            <v xml:space="preserve">VALVULA EM METAL CROMADO PARA PIA AMERICANA 3.1/2 X 1.1/2 "                                                                                                                                                                                                                                                                                                                                                                                                                                               </v>
          </cell>
          <cell r="C4837" t="str">
            <v xml:space="preserve">UN    </v>
          </cell>
          <cell r="D4837">
            <v>72.27</v>
          </cell>
        </row>
        <row r="4838">
          <cell r="A4838">
            <v>6158</v>
          </cell>
          <cell r="B4838" t="str">
            <v xml:space="preserve">VALVULA EM PLASTICO BRANCO PARA LAVATORIO 1 ", SEM UNHO, COM LADRAO                                                                                                                                                                                                                                                                                                                                                                                                                                       </v>
          </cell>
          <cell r="C4838" t="str">
            <v xml:space="preserve">UN    </v>
          </cell>
          <cell r="D4838">
            <v>6.75</v>
          </cell>
        </row>
        <row r="4839">
          <cell r="A4839">
            <v>6153</v>
          </cell>
          <cell r="B4839" t="str">
            <v xml:space="preserve">VALVULA EM PLASTICO BRANCO PARA TANQUE OU LAVATORIO 1 ", SEM UNHO E SEM LADRAO                                                                                                                                                                                                                                                                                                                                                                                                                            </v>
          </cell>
          <cell r="C4839" t="str">
            <v xml:space="preserve">UN    </v>
          </cell>
          <cell r="D4839">
            <v>4.6399999999999997</v>
          </cell>
        </row>
        <row r="4840">
          <cell r="A4840">
            <v>6156</v>
          </cell>
          <cell r="B4840" t="str">
            <v xml:space="preserve">VALVULA EM PLASTICO BRANCO PARA TANQUE 1.1/4 " X 1.1/2 ", SEM UNHO E SEM LADRAO                                                                                                                                                                                                                                                                                                                                                                                                                           </v>
          </cell>
          <cell r="C4840" t="str">
            <v xml:space="preserve">UN    </v>
          </cell>
          <cell r="D4840">
            <v>5.79</v>
          </cell>
        </row>
        <row r="4841">
          <cell r="A4841">
            <v>6154</v>
          </cell>
          <cell r="B4841" t="str">
            <v xml:space="preserve">VALVULA EM PLASTICO CROMADO PARA LAVATORIO 1 ", SEM UNHO, COM LADRAO                                                                                                                                                                                                                                                                                                                                                                                                                                      </v>
          </cell>
          <cell r="C4841" t="str">
            <v xml:space="preserve">UN    </v>
          </cell>
          <cell r="D4841">
            <v>8.25</v>
          </cell>
        </row>
        <row r="4842">
          <cell r="A4842">
            <v>6155</v>
          </cell>
          <cell r="B4842" t="str">
            <v xml:space="preserve">VALVULA EM PLASTICO CROMADO TIPO AMERICANA PARA PIA DE COZINHA 3.1/2 " X 1.1/2 ", SEM ADAPTADOR                                                                                                                                                                                                                                                                                                                                                                                                           </v>
          </cell>
          <cell r="C4842" t="str">
            <v xml:space="preserve">UN    </v>
          </cell>
          <cell r="D4842">
            <v>19</v>
          </cell>
        </row>
        <row r="4843">
          <cell r="A4843">
            <v>43595</v>
          </cell>
          <cell r="B4843" t="str">
            <v xml:space="preserve">VARA FINA PARA CREMONA, EM FERRO ZINCADO BRANCO, COM DIAMETRO DE APROX 10 MM E COMPRIMENTO DE 1,20 M                                                                                                                                                                                                                                                                                                                                                                                                      </v>
          </cell>
          <cell r="C4843" t="str">
            <v xml:space="preserve">UN    </v>
          </cell>
          <cell r="D4843">
            <v>18.54</v>
          </cell>
        </row>
        <row r="4844">
          <cell r="A4844">
            <v>43596</v>
          </cell>
          <cell r="B4844" t="str">
            <v xml:space="preserve">VARA FINA PARA CREMONA, EM FERRO ZINCADO BRANCO, COM DIAMETRO DE APROX 10 MM E COMPRIMENTO DE 1,50 M                                                                                                                                                                                                                                                                                                                                                                                                      </v>
          </cell>
          <cell r="C4844" t="str">
            <v xml:space="preserve">UN    </v>
          </cell>
          <cell r="D4844">
            <v>21.43</v>
          </cell>
        </row>
        <row r="4845">
          <cell r="A4845">
            <v>38108</v>
          </cell>
          <cell r="B4845" t="str">
            <v xml:space="preserve">VARIADOR DE LUMINOSIDADE ROTATIVO (DIMMER) 127 V, 300 W (APENAS MODULO)                                                                                                                                                                                                                                                                                                                                                                                                                                   </v>
          </cell>
          <cell r="C4845" t="str">
            <v xml:space="preserve">UN    </v>
          </cell>
          <cell r="D4845">
            <v>51.61</v>
          </cell>
        </row>
        <row r="4846">
          <cell r="A4846">
            <v>38087</v>
          </cell>
          <cell r="B4846" t="str">
            <v xml:space="preserve">VARIADOR DE LUMINOSIDADE ROTATIVO (DIMMER) 127V, 300W, CONJUNTO MONTADO PARA EMBUTIR 4" X 2" (PLACA + SUPORTE + MODULO)                                                                                                                                                                                                                                                                                                                                                                                   </v>
          </cell>
          <cell r="C4846" t="str">
            <v xml:space="preserve">UN    </v>
          </cell>
          <cell r="D4846">
            <v>66.38</v>
          </cell>
        </row>
        <row r="4847">
          <cell r="A4847">
            <v>38109</v>
          </cell>
          <cell r="B4847" t="str">
            <v xml:space="preserve">VARIADOR DE LUMINOSIDADE ROTATIVO (DIMMER) 220 V, 600 W (APENAS MODULO)                                                                                                                                                                                                                                                                                                                                                                                                                                   </v>
          </cell>
          <cell r="C4847" t="str">
            <v xml:space="preserve">UN    </v>
          </cell>
          <cell r="D4847">
            <v>82.48</v>
          </cell>
        </row>
        <row r="4848">
          <cell r="A4848">
            <v>38088</v>
          </cell>
          <cell r="B4848" t="str">
            <v xml:space="preserve">VARIADOR DE LUMINOSIDADE ROTATIVO (DIMMER) 220V, 600W, CONJUNTO MONTADO PARA EMBUTIR 4" X 2" (PLACA + SUPORTE + MODULO)                                                                                                                                                                                                                                                                                                                                                                                   </v>
          </cell>
          <cell r="C4848" t="str">
            <v xml:space="preserve">UN    </v>
          </cell>
          <cell r="D4848">
            <v>86.73</v>
          </cell>
        </row>
        <row r="4849">
          <cell r="A4849">
            <v>38110</v>
          </cell>
          <cell r="B4849" t="str">
            <v xml:space="preserve">VARIADOR DE VELOCIDADE PARA VENTILADOR 127 V, 150 W (APENAS MODULO)                                                                                                                                                                                                                                                                                                                                                                                                                                       </v>
          </cell>
          <cell r="C4849" t="str">
            <v xml:space="preserve">UN    </v>
          </cell>
          <cell r="D4849">
            <v>31.73</v>
          </cell>
        </row>
        <row r="4850">
          <cell r="A4850">
            <v>38089</v>
          </cell>
          <cell r="B4850" t="str">
            <v xml:space="preserve">VARIADOR DE VELOCIDADE PARA VENTILADOR 127V, 150W + 2 INTERRUPTORES PARALELOS, PARA REVERSAO E LAMPADA, CONJUNTO MONTADO PARA EMBUTIR 4" X 2" (PLACA + SUPORTE + MODULOS)                                                                                                                                                                                                                                                                                                                                 </v>
          </cell>
          <cell r="C4850" t="str">
            <v xml:space="preserve">UN    </v>
          </cell>
          <cell r="D4850">
            <v>55.29</v>
          </cell>
        </row>
        <row r="4851">
          <cell r="A4851">
            <v>38111</v>
          </cell>
          <cell r="B4851" t="str">
            <v xml:space="preserve">VARIADOR DE VELOCIDADE PARA VENTILADOR 220 V, 250 W (APENAS MODULO)                                                                                                                                                                                                                                                                                                                                                                                                                                       </v>
          </cell>
          <cell r="C4851" t="str">
            <v xml:space="preserve">UN    </v>
          </cell>
          <cell r="D4851">
            <v>35.479999999999997</v>
          </cell>
        </row>
        <row r="4852">
          <cell r="A4852">
            <v>38090</v>
          </cell>
          <cell r="B4852" t="str">
            <v xml:space="preserve">VARIADOR DE VELOCIDADE PARA VENTILADOR 220V, 250W + 2 INTERRUPTORES PARALELOS, PARA REVERSAO E LAMPADA, CONJUNTO MONTADO PARA EMBUTIR 4" X 2" (PLACA + SUPORTE + MODULOS)                                                                                                                                                                                                                                                                                                                                 </v>
          </cell>
          <cell r="C4852" t="str">
            <v xml:space="preserve">UN    </v>
          </cell>
          <cell r="D4852">
            <v>57.15</v>
          </cell>
        </row>
        <row r="4853">
          <cell r="A4853">
            <v>13726</v>
          </cell>
          <cell r="B4853" t="str">
            <v xml:space="preserve">VASSOURA MECANICA REBOCAVEL COM ESCOVA CILINDRICA LARGURA UTIL DE VARRIMENTO = 2,44M                                                                                                                                                                                                                                                                                                                                                                                                                      </v>
          </cell>
          <cell r="C4853" t="str">
            <v xml:space="preserve">UN    </v>
          </cell>
          <cell r="D4853">
            <v>68954.080000000002</v>
          </cell>
        </row>
        <row r="4854">
          <cell r="A4854">
            <v>38400</v>
          </cell>
          <cell r="B4854" t="str">
            <v xml:space="preserve">VASSOURA 40 CM COM CABO                                                                                                                                                                                                                                                                                                                                                                                                                                                                                   </v>
          </cell>
          <cell r="C4854" t="str">
            <v xml:space="preserve">UN    </v>
          </cell>
          <cell r="D4854">
            <v>20.88</v>
          </cell>
        </row>
        <row r="4855">
          <cell r="A4855">
            <v>12627</v>
          </cell>
          <cell r="B4855" t="str">
            <v xml:space="preserve">VEDACAO DE CALHA, EM BORRACHA COR PRETA, MEDIDA ENTRE 119 E 170 MM, PARA DRENAGEM PLUVIAL PREDIAL                                                                                                                                                                                                                                                                                                                                                                                                         </v>
          </cell>
          <cell r="C4855" t="str">
            <v xml:space="preserve">UN    </v>
          </cell>
          <cell r="D4855">
            <v>1.34</v>
          </cell>
        </row>
        <row r="4856">
          <cell r="A4856">
            <v>39996</v>
          </cell>
          <cell r="B4856" t="str">
            <v xml:space="preserve">VERGALHAO ZINCADO ROSCA TOTAL, 1/4 " (6,3 MM)                                                                                                                                                                                                                                                                                                                                                                                                                                                             </v>
          </cell>
          <cell r="C4856" t="str">
            <v xml:space="preserve">M     </v>
          </cell>
          <cell r="D4856">
            <v>3.57</v>
          </cell>
        </row>
        <row r="4857">
          <cell r="A4857">
            <v>10478</v>
          </cell>
          <cell r="B4857" t="str">
            <v xml:space="preserve">VERNIZ A BASE RESINA ALQUIDICA COM POLIURETANO PARA MADEIRA, COM FILTRO SOLAR, BRILHANTE, USO INTERNO E EXTERNO                                                                                                                                                                                                                                                                                                                                                                                           </v>
          </cell>
          <cell r="C4857" t="str">
            <v xml:space="preserve">L     </v>
          </cell>
          <cell r="D4857">
            <v>36.950000000000003</v>
          </cell>
        </row>
        <row r="4858">
          <cell r="A4858">
            <v>10481</v>
          </cell>
          <cell r="B4858" t="str">
            <v xml:space="preserve">VERNIZ MARITIMO PREMIUM PARA MADEIRA, COM FILTRO SOLAR, BRILHANTE, USO INTERNO E EXTERNO                                                                                                                                                                                                                                                                                                                                                                                                                  </v>
          </cell>
          <cell r="C4858" t="str">
            <v xml:space="preserve">L     </v>
          </cell>
          <cell r="D4858">
            <v>32.86</v>
          </cell>
        </row>
        <row r="4859">
          <cell r="A4859">
            <v>10475</v>
          </cell>
          <cell r="B4859" t="str">
            <v xml:space="preserve">VERNIZ TIPO COPAL PARA MADEIRA, BRILHANTE, USO INTERNO                                                                                                                                                                                                                                                                                                                                                                                                                                                    </v>
          </cell>
          <cell r="C4859" t="str">
            <v xml:space="preserve">L     </v>
          </cell>
          <cell r="D4859">
            <v>31.8</v>
          </cell>
        </row>
        <row r="4860">
          <cell r="A4860">
            <v>4030</v>
          </cell>
          <cell r="B4860" t="str">
            <v xml:space="preserve">VEU DE POLIESTER PARA IMPERMEABILIZACAO                                                                                                                                                                                                                                                                                                                                                                                                                                                                   </v>
          </cell>
          <cell r="C4860" t="str">
            <v xml:space="preserve">M2    </v>
          </cell>
          <cell r="D4860">
            <v>7.8</v>
          </cell>
        </row>
        <row r="4861">
          <cell r="A4861">
            <v>4031</v>
          </cell>
          <cell r="B4861" t="str">
            <v xml:space="preserve">VEU DE VIDRO/VEU DE SUPERFICIE 30 A 35 G/M2                                                                                                                                                                                                                                                                                                                                                                                                                                                               </v>
          </cell>
          <cell r="C4861" t="str">
            <v xml:space="preserve">M2    </v>
          </cell>
          <cell r="D4861">
            <v>36.659999999999997</v>
          </cell>
        </row>
        <row r="4862">
          <cell r="A4862">
            <v>39399</v>
          </cell>
          <cell r="B4862" t="str">
            <v xml:space="preserve">VIBRADOR DE IMERSAO, COM PONTEIRA DE *35* MM, MANGOTE DE 5 M, SEM MOTOR                                                                                                                                                                                                                                                                                                                                                                                                                                   </v>
          </cell>
          <cell r="C4862" t="str">
            <v xml:space="preserve">UN    </v>
          </cell>
          <cell r="D4862">
            <v>1360.93</v>
          </cell>
        </row>
        <row r="4863">
          <cell r="A4863">
            <v>39400</v>
          </cell>
          <cell r="B4863" t="str">
            <v xml:space="preserve">VIBRADOR DE IMERSAO, COM PONTEIRA DE *45* MM, MANGOTE DE 5 M, SEM MOTOR.                                                                                                                                                                                                                                                                                                                                                                                                                                  </v>
          </cell>
          <cell r="C4863" t="str">
            <v xml:space="preserve">UN    </v>
          </cell>
          <cell r="D4863">
            <v>1479.28</v>
          </cell>
        </row>
        <row r="4864">
          <cell r="A4864">
            <v>39401</v>
          </cell>
          <cell r="B4864" t="str">
            <v xml:space="preserve">VIBRADOR DE IMERSAO, COM PONTEIRA DE *60* MM, MANGOTE DE 5 M, SEM MOTOR.                                                                                                                                                                                                                                                                                                                                                                                                                                  </v>
          </cell>
          <cell r="C4864" t="str">
            <v xml:space="preserve">UN    </v>
          </cell>
          <cell r="D4864">
            <v>1659.39</v>
          </cell>
        </row>
        <row r="4865">
          <cell r="A4865">
            <v>11652</v>
          </cell>
          <cell r="B4865" t="str">
            <v xml:space="preserve">VIBRADOR DE IMERSAO, DIAMETRO DA PONTEIRA DE *35* MM, COM MOTOR 4 TEMPOS A GASOLINA DE 5,5 HP (5,5 CV)                                                                                                                                                                                                                                                                                                                                                                                                    </v>
          </cell>
          <cell r="C4865" t="str">
            <v xml:space="preserve">UN    </v>
          </cell>
          <cell r="D4865">
            <v>3570</v>
          </cell>
        </row>
        <row r="4866">
          <cell r="A4866">
            <v>13896</v>
          </cell>
          <cell r="B4866" t="str">
            <v xml:space="preserve">VIBRADOR DE IMERSAO, DIAMETRO DA PONTEIRA DE *45* MM, COM MOTOR ELETRICO TRIFASICO DE 2 HP (2 CV)                                                                                                                                                                                                                                                                                                                                                                                                         </v>
          </cell>
          <cell r="C4866" t="str">
            <v xml:space="preserve">UN    </v>
          </cell>
          <cell r="D4866">
            <v>3202.6</v>
          </cell>
        </row>
        <row r="4867">
          <cell r="A4867">
            <v>13475</v>
          </cell>
          <cell r="B4867" t="str">
            <v xml:space="preserve">VIBRADOR DE IMERSAO, DIAMETRO DA PONTEIRA DE *45* MM, COM MOTOR 4 TEMPOS A GASOLINA DE 5,5 HP (5,5 CV)                                                                                                                                                                                                                                                                                                                                                                                                    </v>
          </cell>
          <cell r="C4867" t="str">
            <v xml:space="preserve">UN    </v>
          </cell>
          <cell r="D4867">
            <v>3901.15</v>
          </cell>
        </row>
        <row r="4868">
          <cell r="A4868">
            <v>44491</v>
          </cell>
          <cell r="B4868" t="str">
            <v xml:space="preserve">VIBROACABADORA DE ASFALTO SOBRE ESTEIRAS, LARG. PAVIM. MAX. 8,00 M, POT. 100 KW/ 134 HP, CAP.  600 T/ H                                                                                                                                                                                                                                                                                                                                                                                                   </v>
          </cell>
          <cell r="C4868" t="str">
            <v xml:space="preserve">UN    </v>
          </cell>
          <cell r="D4868">
            <v>3731255.48</v>
          </cell>
        </row>
        <row r="4869">
          <cell r="A4869">
            <v>44470</v>
          </cell>
          <cell r="B4869" t="str">
            <v xml:space="preserve">VIBROACABADORA DE ASFALTO SOBRE ESTEIRAS, LARG. PAVIM. 2,13 M A 4,55 M, POT. 74 KW/ 100 HP, CAP. 400  T/ H                                                                                                                                                                                                                                                                                                                                                                                                </v>
          </cell>
          <cell r="C4869" t="str">
            <v xml:space="preserve">UN    </v>
          </cell>
          <cell r="D4869">
            <v>1570815.25</v>
          </cell>
        </row>
        <row r="4870">
          <cell r="A4870">
            <v>13476</v>
          </cell>
          <cell r="B4870" t="str">
            <v xml:space="preserve">VIBROACABADORA DE ASFALTO SOBRE ESTEIRAS, LARG. PAVIM. 2,60 M A 5,75 M, POT. 110 HP, CAP. 450 T/ H                                                                                                                                                                                                                                                                                                                                                                                                        </v>
          </cell>
          <cell r="C4870" t="str">
            <v xml:space="preserve">UN    </v>
          </cell>
          <cell r="D4870">
            <v>1582198.08</v>
          </cell>
        </row>
        <row r="4871">
          <cell r="A4871">
            <v>10488</v>
          </cell>
          <cell r="B4871" t="str">
            <v xml:space="preserve">VIBROACABADORA DE ASFALTO SOBRE ESTEIRAS, LARG. PAVIMENT. 1,90 A 5,3 M, POT. 78 KW/105 HP, CAP. 450 T/H                                                                                                                                                                                                                                                                                                                                                                                                   </v>
          </cell>
          <cell r="C4871" t="str">
            <v xml:space="preserve">UN    </v>
          </cell>
          <cell r="D4871">
            <v>1916850</v>
          </cell>
        </row>
        <row r="4872">
          <cell r="A4872">
            <v>13606</v>
          </cell>
          <cell r="B4872" t="str">
            <v xml:space="preserve">VIBROACABADORA DE ASFALTO SOBRE RODAS, LARGURA DE PAVIMENTACAO DE 1,70 A 4,20 M, POTENCIA 78 KW/105 HP, CAPACIDADE 300 T/H                                                                                                                                                                                                                                                                                                                                                                                </v>
          </cell>
          <cell r="C4872" t="str">
            <v xml:space="preserve">UN    </v>
          </cell>
          <cell r="D4872">
            <v>1698301.68</v>
          </cell>
        </row>
        <row r="4873">
          <cell r="A4873">
            <v>10489</v>
          </cell>
          <cell r="B4873" t="str">
            <v xml:space="preserve">VIDRACEIRO (HORISTA)                                                                                                                                                                                                                                                                                                                                                                                                                                                                                      </v>
          </cell>
          <cell r="C4873" t="str">
            <v xml:space="preserve">H     </v>
          </cell>
          <cell r="D4873">
            <v>22.43</v>
          </cell>
        </row>
        <row r="4874">
          <cell r="A4874">
            <v>41073</v>
          </cell>
          <cell r="B4874" t="str">
            <v xml:space="preserve">VIDRACEIRO (MENSALISTA)                                                                                                                                                                                                                                                                                                                                                                                                                                                                                   </v>
          </cell>
          <cell r="C4874" t="str">
            <v xml:space="preserve">MES   </v>
          </cell>
          <cell r="D4874">
            <v>3928.15</v>
          </cell>
        </row>
        <row r="4875">
          <cell r="A4875">
            <v>34391</v>
          </cell>
          <cell r="B4875" t="str">
            <v xml:space="preserve">VIDRO COMUM LAMINADO LISO INCOLOR DUPLO, ESPESSURA TOTAL 8 MM (CADA CAMADA DE 4 MM) - COLOCADO                                                                                                                                                                                                                                                                                                                                                                                                            </v>
          </cell>
          <cell r="C4875" t="str">
            <v xml:space="preserve">M2    </v>
          </cell>
          <cell r="D4875">
            <v>615.19000000000005</v>
          </cell>
        </row>
        <row r="4876">
          <cell r="A4876">
            <v>10496</v>
          </cell>
          <cell r="B4876" t="str">
            <v xml:space="preserve">VIDRO COMUM LAMINADO, LISO, INCOLOR, DUPLO, ESPESSURA TOTAL 6 MM (CADA CAMADA E= 3 MM) - COLOCADO                                                                                                                                                                                                                                                                                                                                                                                                         </v>
          </cell>
          <cell r="C4876" t="str">
            <v xml:space="preserve">M2    </v>
          </cell>
          <cell r="D4876">
            <v>535.41</v>
          </cell>
        </row>
        <row r="4877">
          <cell r="A4877">
            <v>10497</v>
          </cell>
          <cell r="B4877" t="str">
            <v xml:space="preserve">VIDRO COMUM LAMINADO, LISO, INCOLOR, TRIPLO, ESPESSURA TOTAL 12 MM (CADA CAMADA E=  4 MM) - COLOCADO                                                                                                                                                                                                                                                                                                                                                                                                      </v>
          </cell>
          <cell r="C4877" t="str">
            <v xml:space="preserve">M2    </v>
          </cell>
          <cell r="D4877">
            <v>1392.08</v>
          </cell>
        </row>
        <row r="4878">
          <cell r="A4878">
            <v>10504</v>
          </cell>
          <cell r="B4878" t="str">
            <v xml:space="preserve">VIDRO COMUM LAMINADO, LISO, INCOLOR, TRIPLO, ESPESSURA TOTAL 15 MM (CADA CAMADA E = 5 MM) - COLOCADO                                                                                                                                                                                                                                                                                                                                                                                                      </v>
          </cell>
          <cell r="C4878" t="str">
            <v xml:space="preserve">M2    </v>
          </cell>
          <cell r="D4878">
            <v>1627.66</v>
          </cell>
        </row>
        <row r="4879">
          <cell r="A4879">
            <v>34390</v>
          </cell>
          <cell r="B4879" t="str">
            <v xml:space="preserve">VIDRO CRISTAL COLORIDO, 10 MM, PINTADO NA COR BRANCA                                                                                                                                                                                                                                                                                                                                                                                                                                                      </v>
          </cell>
          <cell r="C4879" t="str">
            <v xml:space="preserve">M2    </v>
          </cell>
          <cell r="D4879">
            <v>479.73</v>
          </cell>
        </row>
        <row r="4880">
          <cell r="A4880">
            <v>34389</v>
          </cell>
          <cell r="B4880" t="str">
            <v xml:space="preserve">VIDRO CRISTAL COLORIDO, 4 MM, PINTADO NA COR BRANCA                                                                                                                                                                                                                                                                                                                                                                                                                                                       </v>
          </cell>
          <cell r="C4880" t="str">
            <v xml:space="preserve">M2    </v>
          </cell>
          <cell r="D4880">
            <v>149.91</v>
          </cell>
        </row>
        <row r="4881">
          <cell r="A4881">
            <v>34388</v>
          </cell>
          <cell r="B4881" t="str">
            <v xml:space="preserve">VIDRO CRISTAL COLORIDO, 6 MM, PINTADO NA COR BRANCA                                                                                                                                                                                                                                                                                                                                                                                                                                                       </v>
          </cell>
          <cell r="C4881" t="str">
            <v xml:space="preserve">M2    </v>
          </cell>
          <cell r="D4881">
            <v>213.07</v>
          </cell>
        </row>
        <row r="4882">
          <cell r="A4882">
            <v>34387</v>
          </cell>
          <cell r="B4882" t="str">
            <v xml:space="preserve">VIDRO CRISTAL COLORIDO, 8 MM, PINTADO NA COR BRANCA                                                                                                                                                                                                                                                                                                                                                                                                                                                       </v>
          </cell>
          <cell r="C4882" t="str">
            <v xml:space="preserve">M2    </v>
          </cell>
          <cell r="D4882">
            <v>345.87</v>
          </cell>
        </row>
        <row r="4883">
          <cell r="A4883">
            <v>11188</v>
          </cell>
          <cell r="B4883" t="str">
            <v xml:space="preserve">VIDRO LISO FUME E = 4MM - SEM COLOCACAO                                                                                                                                                                                                                                                                                                                                                                                                                                                                   </v>
          </cell>
          <cell r="C4883" t="str">
            <v xml:space="preserve">M2    </v>
          </cell>
          <cell r="D4883">
            <v>171.33</v>
          </cell>
        </row>
        <row r="4884">
          <cell r="A4884">
            <v>11189</v>
          </cell>
          <cell r="B4884" t="str">
            <v xml:space="preserve">VIDRO LISO FUME E = 6MM - SEM COLOCACAO                                                                                                                                                                                                                                                                                                                                                                                                                                                                   </v>
          </cell>
          <cell r="C4884" t="str">
            <v xml:space="preserve">M2    </v>
          </cell>
          <cell r="D4884">
            <v>257</v>
          </cell>
        </row>
        <row r="4885">
          <cell r="A4885">
            <v>21107</v>
          </cell>
          <cell r="B4885" t="str">
            <v xml:space="preserve">VIDRO LISO FUME, E = 5 MM - SEM COLOCACAO                                                                                                                                                                                                                                                                                                                                                                                                                                                                 </v>
          </cell>
          <cell r="C4885" t="str">
            <v xml:space="preserve">M2    </v>
          </cell>
          <cell r="D4885">
            <v>184.95</v>
          </cell>
        </row>
        <row r="4886">
          <cell r="A4886">
            <v>34386</v>
          </cell>
          <cell r="B4886" t="str">
            <v xml:space="preserve">VIDRO LISO INCOLOR 10 MM - SEM COLOCACAO                                                                                                                                                                                                                                                                                                                                                                                                                                                                  </v>
          </cell>
          <cell r="C4886" t="str">
            <v xml:space="preserve">M2    </v>
          </cell>
          <cell r="D4886">
            <v>321.25</v>
          </cell>
        </row>
        <row r="4887">
          <cell r="A4887">
            <v>10490</v>
          </cell>
          <cell r="B4887" t="str">
            <v xml:space="preserve">VIDRO LISO INCOLOR 2 A 3 MM - SEM COLOCACAO                                                                                                                                                                                                                                                                                                                                                                                                                                                               </v>
          </cell>
          <cell r="C4887" t="str">
            <v xml:space="preserve">M2    </v>
          </cell>
          <cell r="D4887">
            <v>112.43</v>
          </cell>
        </row>
        <row r="4888">
          <cell r="A4888">
            <v>10492</v>
          </cell>
          <cell r="B4888" t="str">
            <v xml:space="preserve">VIDRO LISO INCOLOR 4MM - SEM COLOCACAO                                                                                                                                                                                                                                                                                                                                                                                                                                                                    </v>
          </cell>
          <cell r="C4888" t="str">
            <v xml:space="preserve">M2    </v>
          </cell>
          <cell r="D4888">
            <v>128.5</v>
          </cell>
        </row>
        <row r="4889">
          <cell r="A4889">
            <v>10493</v>
          </cell>
          <cell r="B4889" t="str">
            <v xml:space="preserve">VIDRO LISO INCOLOR 5MM - SEM COLOCACAO                                                                                                                                                                                                                                                                                                                                                                                                                                                                    </v>
          </cell>
          <cell r="C4889" t="str">
            <v xml:space="preserve">M2    </v>
          </cell>
          <cell r="D4889">
            <v>149.91</v>
          </cell>
        </row>
        <row r="4890">
          <cell r="A4890">
            <v>10491</v>
          </cell>
          <cell r="B4890" t="str">
            <v xml:space="preserve">VIDRO LISO INCOLOR 6 MM - SEM COLOCACAO                                                                                                                                                                                                                                                                                                                                                                                                                                                                   </v>
          </cell>
          <cell r="C4890" t="str">
            <v xml:space="preserve">M2    </v>
          </cell>
          <cell r="D4890">
            <v>182.04</v>
          </cell>
        </row>
        <row r="4891">
          <cell r="A4891">
            <v>34385</v>
          </cell>
          <cell r="B4891" t="str">
            <v xml:space="preserve">VIDRO LISO INCOLOR 8MM  -  SEM COLOCACAO                                                                                                                                                                                                                                                                                                                                                                                                                                                                  </v>
          </cell>
          <cell r="C4891" t="str">
            <v xml:space="preserve">M2    </v>
          </cell>
          <cell r="D4891">
            <v>265.56</v>
          </cell>
        </row>
        <row r="4892">
          <cell r="A4892">
            <v>10499</v>
          </cell>
          <cell r="B4892" t="str">
            <v xml:space="preserve">VIDRO MARTELADO OU CANELADO, 4 MM - SEM COLOCACAO                                                                                                                                                                                                                                                                                                                                                                                                                                                         </v>
          </cell>
          <cell r="C4892" t="str">
            <v xml:space="preserve">M2    </v>
          </cell>
          <cell r="D4892">
            <v>107.08</v>
          </cell>
        </row>
        <row r="4893">
          <cell r="A4893">
            <v>34384</v>
          </cell>
          <cell r="B4893" t="str">
            <v xml:space="preserve">VIDRO PLANO ARAMADO E = 6 MM - SEM COLOCACAO                                                                                                                                                                                                                                                                                                                                                                                                                                                              </v>
          </cell>
          <cell r="C4893" t="str">
            <v xml:space="preserve">M2    </v>
          </cell>
          <cell r="D4893">
            <v>321.25</v>
          </cell>
        </row>
        <row r="4894">
          <cell r="A4894">
            <v>11185</v>
          </cell>
          <cell r="B4894" t="str">
            <v xml:space="preserve">VIDRO PLANO ARAMADO E = 7MM - SEM COLOCACAO                                                                                                                                                                                                                                                                                                                                                                                                                                                               </v>
          </cell>
          <cell r="C4894" t="str">
            <v xml:space="preserve">M2    </v>
          </cell>
          <cell r="D4894">
            <v>331.95</v>
          </cell>
        </row>
        <row r="4895">
          <cell r="A4895">
            <v>10507</v>
          </cell>
          <cell r="B4895" t="str">
            <v xml:space="preserve">VIDRO TEMPERADO INCOLOR E = 10 MM, SEM COLOCACAO                                                                                                                                                                                                                                                                                                                                                                                                                                                          </v>
          </cell>
          <cell r="C4895" t="str">
            <v xml:space="preserve">M2    </v>
          </cell>
          <cell r="D4895">
            <v>406.8</v>
          </cell>
        </row>
        <row r="4896">
          <cell r="A4896">
            <v>10505</v>
          </cell>
          <cell r="B4896" t="str">
            <v xml:space="preserve">VIDRO TEMPERADO INCOLOR E = 6 MM, SEM COLOCACAO                                                                                                                                                                                                                                                                                                                                                                                                                                                           </v>
          </cell>
          <cell r="C4896" t="str">
            <v xml:space="preserve">M2    </v>
          </cell>
          <cell r="D4896">
            <v>240.04</v>
          </cell>
        </row>
        <row r="4897">
          <cell r="A4897">
            <v>10506</v>
          </cell>
          <cell r="B4897" t="str">
            <v xml:space="preserve">VIDRO TEMPERADO INCOLOR E = 8 MM, SEM COLOCACAO                                                                                                                                                                                                                                                                                                                                                                                                                                                           </v>
          </cell>
          <cell r="C4897" t="str">
            <v xml:space="preserve">M2    </v>
          </cell>
          <cell r="D4897">
            <v>313.35000000000002</v>
          </cell>
        </row>
        <row r="4898">
          <cell r="A4898">
            <v>5031</v>
          </cell>
          <cell r="B4898" t="str">
            <v xml:space="preserve">VIDRO TEMPERADO INCOLOR PARA PORTA DE ABRIR, E = 10 MM (SEM FERRAGENS E SEM COLOCACAO)                                                                                                                                                                                                                                                                                                                                                                                                                    </v>
          </cell>
          <cell r="C4898" t="str">
            <v xml:space="preserve">M2    </v>
          </cell>
          <cell r="D4898">
            <v>440</v>
          </cell>
        </row>
        <row r="4899">
          <cell r="A4899">
            <v>10502</v>
          </cell>
          <cell r="B4899" t="str">
            <v xml:space="preserve">VIDRO TEMPERADO VERDE E = 10 MM, SEM COLOCACAO                                                                                                                                                                                                                                                                                                                                                                                                                                                            </v>
          </cell>
          <cell r="C4899" t="str">
            <v xml:space="preserve">M2    </v>
          </cell>
          <cell r="D4899">
            <v>512.70000000000005</v>
          </cell>
        </row>
        <row r="4900">
          <cell r="A4900">
            <v>10501</v>
          </cell>
          <cell r="B4900" t="str">
            <v xml:space="preserve">VIDRO TEMPERADO VERDE E = 6 MM, SEM COLOCACAO                                                                                                                                                                                                                                                                                                                                                                                                                                                             </v>
          </cell>
          <cell r="C4900" t="str">
            <v xml:space="preserve">M2    </v>
          </cell>
          <cell r="D4900">
            <v>289.66000000000003</v>
          </cell>
        </row>
        <row r="4901">
          <cell r="A4901">
            <v>10503</v>
          </cell>
          <cell r="B4901" t="str">
            <v xml:space="preserve">VIDRO TEMPERADO VERDE E = 8 MM, SEM COLOCACAO                                                                                                                                                                                                                                                                                                                                                                                                                                                             </v>
          </cell>
          <cell r="C4901" t="str">
            <v xml:space="preserve">M2    </v>
          </cell>
          <cell r="D4901">
            <v>391.33</v>
          </cell>
        </row>
        <row r="4902">
          <cell r="A4902">
            <v>4500</v>
          </cell>
          <cell r="B4902" t="str">
            <v xml:space="preserve">VIGA *7,5 X 10* CM EM PINUS, MISTA OU EQUIVALENTE DA REGIAO - BRUTA                                                                                                                                                                                                                                                                                                                                                                                                                                       </v>
          </cell>
          <cell r="C4902" t="str">
            <v xml:space="preserve">M     </v>
          </cell>
          <cell r="D4902">
            <v>13.12</v>
          </cell>
        </row>
        <row r="4903">
          <cell r="A4903">
            <v>4448</v>
          </cell>
          <cell r="B4903" t="str">
            <v xml:space="preserve">VIGA *7,5 X 15 CM EM PINUS, MISTA OU EQUIVALENTE DA REGIAO - BRUTA                                                                                                                                                                                                                                                                                                                                                                                                                                        </v>
          </cell>
          <cell r="C4903" t="str">
            <v xml:space="preserve">M     </v>
          </cell>
          <cell r="D4903">
            <v>18.03</v>
          </cell>
        </row>
        <row r="4904">
          <cell r="A4904">
            <v>20213</v>
          </cell>
          <cell r="B4904" t="str">
            <v xml:space="preserve">VIGA APARELHADA *6 X 12* CM, EM MACARANDUBA/MASSARANDUBA, ANGELIM OU EQUIVALENTE DA REGIAO                                                                                                                                                                                                                                                                                                                                                                                                                </v>
          </cell>
          <cell r="C4904" t="str">
            <v xml:space="preserve">M     </v>
          </cell>
          <cell r="D4904">
            <v>28.19</v>
          </cell>
        </row>
        <row r="4905">
          <cell r="A4905">
            <v>20211</v>
          </cell>
          <cell r="B4905" t="str">
            <v xml:space="preserve">VIGA APARELHADA *6 X 16* CM, EM MACARANDUBA/MASSARANDUBA, ANGELIM OU EQUIVALENTE DA REGIAO                                                                                                                                                                                                                                                                                                                                                                                                                </v>
          </cell>
          <cell r="C4905" t="str">
            <v xml:space="preserve">M     </v>
          </cell>
          <cell r="D4905">
            <v>37.33</v>
          </cell>
        </row>
        <row r="4906">
          <cell r="A4906">
            <v>40270</v>
          </cell>
          <cell r="B4906" t="str">
            <v xml:space="preserve">VIGA DE ESCORAMAENTO H20, DE MADEIRA, PESO DE 5,00 A 5,20 KG/M, COM EXTREMIDADES PLASTICAS                                                                                                                                                                                                                                                                                                                                                                                                                </v>
          </cell>
          <cell r="C4906" t="str">
            <v xml:space="preserve">M     </v>
          </cell>
          <cell r="D4906">
            <v>126.05</v>
          </cell>
        </row>
        <row r="4907">
          <cell r="A4907">
            <v>4425</v>
          </cell>
          <cell r="B4907" t="str">
            <v xml:space="preserve">VIGA NAO APARELHADA *6 X 12* CM, EM MACARANDUBA/MASSARANDUBA, ANGELIM OU EQUIVALENTE DA REGIAO - BRUTA                                                                                                                                                                                                                                                                                                                                                                                                    </v>
          </cell>
          <cell r="C4907" t="str">
            <v xml:space="preserve">M     </v>
          </cell>
          <cell r="D4907">
            <v>30.86</v>
          </cell>
        </row>
        <row r="4908">
          <cell r="A4908">
            <v>4472</v>
          </cell>
          <cell r="B4908" t="str">
            <v xml:space="preserve">VIGA NAO APARELHADA *6 X 16* CM, EM MACARANDUBA/MASSARANDUBA, ANGELIM OU EQUIVALENTE DA REGIAO - BRUTA                                                                                                                                                                                                                                                                                                                                                                                                    </v>
          </cell>
          <cell r="C4908" t="str">
            <v xml:space="preserve">M     </v>
          </cell>
          <cell r="D4908">
            <v>38.549999999999997</v>
          </cell>
        </row>
        <row r="4909">
          <cell r="A4909">
            <v>35272</v>
          </cell>
          <cell r="B4909" t="str">
            <v xml:space="preserve">VIGA NAO APARELHADA *6 X 20* CM, EM MACARANDUBA/MASSARANDUBA, ANGELIM OU EQUIVALENTE DA REGIAO - BRUTA                                                                                                                                                                                                                                                                                                                                                                                                    </v>
          </cell>
          <cell r="C4909" t="str">
            <v xml:space="preserve">M     </v>
          </cell>
          <cell r="D4909">
            <v>55.72</v>
          </cell>
        </row>
        <row r="4910">
          <cell r="A4910">
            <v>4481</v>
          </cell>
          <cell r="B4910" t="str">
            <v xml:space="preserve">VIGA NAO APARELHADA *8 X 16* CM EM MACARANDUBA/MASSARANDUBA, ANGELIM OU EQUIVALENTE DA REGIAO - BRUTA                                                                                                                                                                                                                                                                                                                                                                                                     </v>
          </cell>
          <cell r="C4910" t="str">
            <v xml:space="preserve">M     </v>
          </cell>
          <cell r="D4910">
            <v>59.65</v>
          </cell>
        </row>
        <row r="4911">
          <cell r="A4911">
            <v>34345</v>
          </cell>
          <cell r="B4911" t="str">
            <v xml:space="preserve">VIGIA DIURNO (HORISTA)                                                                                                                                                                                                                                                                                                                                                                                                                                                                                    </v>
          </cell>
          <cell r="C4911" t="str">
            <v xml:space="preserve">H     </v>
          </cell>
          <cell r="D4911">
            <v>17.48</v>
          </cell>
        </row>
        <row r="4912">
          <cell r="A4912">
            <v>41096</v>
          </cell>
          <cell r="B4912" t="str">
            <v xml:space="preserve">VIGIA DIURNO (MENSALISTA)                                                                                                                                                                                                                                                                                                                                                                                                                                                                                 </v>
          </cell>
          <cell r="C4912" t="str">
            <v xml:space="preserve">MES   </v>
          </cell>
          <cell r="D4912">
            <v>3061.14</v>
          </cell>
        </row>
      </sheetData>
      <sheetData sheetId="8" refreshError="1"/>
      <sheetData sheetId="9" refreshError="1"/>
      <sheetData sheetId="10" refreshError="1">
        <row r="2">
          <cell r="E2" t="str">
            <v>PRÓPRIO:</v>
          </cell>
          <cell r="F2" t="str">
            <v>REFORMA DO POSTO DE SAÚDE DE SERRINHA</v>
          </cell>
          <cell r="I2" t="str">
            <v>DATA:</v>
          </cell>
          <cell r="J2">
            <v>45436</v>
          </cell>
        </row>
        <row r="3">
          <cell r="E3" t="str">
            <v>MUNICÍPIO:</v>
          </cell>
          <cell r="F3" t="str">
            <v>CONTENDA</v>
          </cell>
          <cell r="I3" t="str">
            <v>TIPO OBRA/SERVIÇO:</v>
          </cell>
          <cell r="J3" t="str">
            <v>REFORMA</v>
          </cell>
        </row>
        <row r="4">
          <cell r="E4" t="str">
            <v>EMPRESA:</v>
          </cell>
          <cell r="F4" t="str">
            <v>PREFEITURA MUNICIPAL DE CONTENDA</v>
          </cell>
          <cell r="I4" t="str">
            <v>RESP. TÉCNICO</v>
          </cell>
          <cell r="J4" t="str">
            <v>DAIANA PRISCILA SOUZA LEITE</v>
          </cell>
        </row>
        <row r="7">
          <cell r="C7" t="str">
            <v>CÓDIGO
COMPOSIÇÃO</v>
          </cell>
          <cell r="D7" t="str">
            <v>DESCRIÇÃO</v>
          </cell>
          <cell r="E7" t="str">
            <v>UNID.</v>
          </cell>
          <cell r="F7" t="str">
            <v>COEF.</v>
          </cell>
          <cell r="G7" t="str">
            <v>R$ UNIT.</v>
          </cell>
          <cell r="H7" t="str">
            <v>CUSTO TOTAL (R$)</v>
          </cell>
          <cell r="K7" t="str">
            <v>Código e Referência da Composição de Custos</v>
          </cell>
        </row>
        <row r="8">
          <cell r="H8" t="str">
            <v>MAT./EQUIP</v>
          </cell>
          <cell r="I8" t="str">
            <v>MÃO DE OBRA</v>
          </cell>
          <cell r="J8" t="str">
            <v>TOTAL</v>
          </cell>
        </row>
        <row r="9">
          <cell r="C9" t="str">
            <v>COMP 001</v>
          </cell>
          <cell r="D9" t="str">
            <v>ADMINISTRAÇÃO LOCAL DE OBRA - COMPOSTA DE ENGENHEIRO CIVIL JUNIOR E MESTRE DE OBRAS EM TEMPO INTEGRAL</v>
          </cell>
          <cell r="E9" t="str">
            <v>%</v>
          </cell>
          <cell r="H9">
            <v>91.61</v>
          </cell>
          <cell r="I9">
            <v>2764.77</v>
          </cell>
          <cell r="J9">
            <v>2856.38</v>
          </cell>
          <cell r="K9" t="str">
            <v>PRÓPRIA</v>
          </cell>
        </row>
        <row r="10">
          <cell r="D10" t="str">
            <v>ENGENHEIRO CIVIL DE OBRA JUNIOR COM ENCARGOS COMPLEMENTARES</v>
          </cell>
          <cell r="E10" t="str">
            <v>MES</v>
          </cell>
          <cell r="F10">
            <v>0.1</v>
          </cell>
          <cell r="G10">
            <v>18516.740000000002</v>
          </cell>
          <cell r="H10">
            <v>40.19</v>
          </cell>
          <cell r="I10">
            <v>1811.48</v>
          </cell>
          <cell r="J10">
            <v>1851.67</v>
          </cell>
        </row>
        <row r="11">
          <cell r="D11" t="str">
            <v>MESTRE DE OBRAS COM ENCARGOS COMPLEMENTARES</v>
          </cell>
          <cell r="E11" t="str">
            <v>MES</v>
          </cell>
          <cell r="F11">
            <v>0.1</v>
          </cell>
          <cell r="G11">
            <v>10047.19</v>
          </cell>
          <cell r="H11">
            <v>51.42</v>
          </cell>
          <cell r="I11">
            <v>953.29</v>
          </cell>
          <cell r="J11">
            <v>1004.7099999999999</v>
          </cell>
        </row>
        <row r="12">
          <cell r="C12" t="str">
            <v>COMP 002</v>
          </cell>
          <cell r="D12" t="str">
            <v>PLACA DE OBRA EM CHAPA DE AÇO GALVANIZADO, INSTALADA</v>
          </cell>
          <cell r="E12" t="str">
            <v>M2</v>
          </cell>
          <cell r="H12">
            <v>298.02999999999997</v>
          </cell>
          <cell r="I12">
            <v>54.42</v>
          </cell>
          <cell r="J12">
            <v>352.45</v>
          </cell>
          <cell r="K12" t="str">
            <v>00051/ORSE - DEZ/2021</v>
          </cell>
        </row>
        <row r="13">
          <cell r="D13" t="str">
            <v>CARPINTEIRO DE FORMAS COM ENCARGOS COMPLEMENTARES</v>
          </cell>
          <cell r="E13" t="str">
            <v>H</v>
          </cell>
          <cell r="F13">
            <v>1</v>
          </cell>
          <cell r="G13">
            <v>30.7</v>
          </cell>
          <cell r="H13">
            <v>8.3000000000000007</v>
          </cell>
          <cell r="I13">
            <v>22.4</v>
          </cell>
          <cell r="J13">
            <v>30.7</v>
          </cell>
        </row>
        <row r="14">
          <cell r="D14" t="str">
            <v>SERVENTE COM ENCARGOS COMPLEMENTARES</v>
          </cell>
          <cell r="E14" t="str">
            <v>H</v>
          </cell>
          <cell r="F14">
            <v>2</v>
          </cell>
          <cell r="G14">
            <v>24.33</v>
          </cell>
          <cell r="H14">
            <v>16.64</v>
          </cell>
          <cell r="I14">
            <v>32.020000000000003</v>
          </cell>
          <cell r="J14">
            <v>48.660000000000004</v>
          </cell>
        </row>
        <row r="15">
          <cell r="D15" t="str">
            <v xml:space="preserve">CAIBRO 5 X 5 CM EM PINUS, MISTA OU EQUIVALENTE DA REGIAO - BRUTA                                                                                                                                                                                                                                                                                                                                                                                                                                          </v>
          </cell>
          <cell r="E15" t="str">
            <v xml:space="preserve">M     </v>
          </cell>
          <cell r="F15">
            <v>4</v>
          </cell>
          <cell r="G15">
            <v>4.79</v>
          </cell>
          <cell r="H15">
            <v>19.16</v>
          </cell>
          <cell r="I15">
            <v>0</v>
          </cell>
          <cell r="J15">
            <v>19.16</v>
          </cell>
        </row>
        <row r="16">
          <cell r="D16" t="str">
            <v xml:space="preserve">PLACA DE OBRA (PARA CONSTRUCAO CIVIL) EM CHAPA GALVANIZADA *N. 22*, ADESIVADA, DE *2,4 X 1,2* M (SEM POSTES PARA FIXACAO)                                                                                                                                                                                                                                                                                                                                                                                 </v>
          </cell>
          <cell r="E16" t="str">
            <v xml:space="preserve">M2    </v>
          </cell>
          <cell r="F16">
            <v>1</v>
          </cell>
          <cell r="G16">
            <v>250</v>
          </cell>
          <cell r="H16">
            <v>250</v>
          </cell>
          <cell r="I16">
            <v>0</v>
          </cell>
          <cell r="J16">
            <v>250</v>
          </cell>
        </row>
        <row r="17">
          <cell r="D17" t="str">
            <v xml:space="preserve">SARRAFO *2,5 X 5* CM EM PINUS, MISTA OU EQUIVALENTE DA REGIAO - BRUTA                                                                                                                                                                                                                                                                                                                                                                                                                                     </v>
          </cell>
          <cell r="E17" t="str">
            <v xml:space="preserve">M     </v>
          </cell>
          <cell r="F17">
            <v>1</v>
          </cell>
          <cell r="G17">
            <v>1.65</v>
          </cell>
          <cell r="H17">
            <v>1.65</v>
          </cell>
          <cell r="I17">
            <v>0</v>
          </cell>
          <cell r="J17">
            <v>1.65</v>
          </cell>
        </row>
        <row r="18">
          <cell r="D18" t="str">
            <v xml:space="preserve">PREGO DE ACO POLIDO COM CABECA 18 X 30 (2 3/4 X 10)                                                                                                                                                                                                                                                                                                                                                                                                                                                       </v>
          </cell>
          <cell r="E18" t="str">
            <v xml:space="preserve">KG    </v>
          </cell>
          <cell r="F18">
            <v>0.15</v>
          </cell>
          <cell r="G18">
            <v>15.26</v>
          </cell>
          <cell r="H18">
            <v>2.2799999999999998</v>
          </cell>
          <cell r="I18">
            <v>0</v>
          </cell>
          <cell r="J18">
            <v>2.2799999999999998</v>
          </cell>
        </row>
        <row r="19">
          <cell r="C19" t="str">
            <v>COMP 003</v>
          </cell>
          <cell r="D19" t="str">
            <v>LAVATÓRIO LOUÇA BRANCA SUSPENSO, 29,5 X 39CM OU EQUIVALENTE, PADRÃO POPULAR, INCLUSO SIFÃO TIPO GARRAFA EM PVC, VÁLVULA E ENGATE FLEXÍVEL 30CM EM PLÁSTICO - FORNECIMENTO E INSTALAÇÃO. AF_01/2020</v>
          </cell>
          <cell r="E19" t="str">
            <v>UNID.</v>
          </cell>
          <cell r="H19">
            <v>174.51</v>
          </cell>
          <cell r="I19">
            <v>23.08</v>
          </cell>
          <cell r="J19">
            <v>197.58999999999997</v>
          </cell>
        </row>
        <row r="20">
          <cell r="D20" t="str">
            <v>VÁLVULA EM PLÁSTICO 1 PARA PIA, TANQUE OU LAVATÓRIO, COM OU SEM LADRÃO - FORNECIMENTO E INSTALAÇÃO. AF_01/2020</v>
          </cell>
          <cell r="E20" t="str">
            <v>UN</v>
          </cell>
          <cell r="F20">
            <v>1</v>
          </cell>
          <cell r="G20">
            <v>9.44</v>
          </cell>
          <cell r="H20">
            <v>6.04</v>
          </cell>
          <cell r="I20">
            <v>3.4</v>
          </cell>
          <cell r="J20">
            <v>9.44</v>
          </cell>
        </row>
        <row r="21">
          <cell r="D21" t="str">
            <v>SIFÃO DO TIPO GARRAFA/COPO EM PVC 1.1/4  X 1.1/2 - FORNECIMENTO E INSTALAÇÃO. AF_01/2020</v>
          </cell>
          <cell r="E21" t="str">
            <v>UN</v>
          </cell>
          <cell r="F21">
            <v>1</v>
          </cell>
          <cell r="G21">
            <v>20.48</v>
          </cell>
          <cell r="H21">
            <v>16.75</v>
          </cell>
          <cell r="I21">
            <v>3.73</v>
          </cell>
          <cell r="J21">
            <v>20.48</v>
          </cell>
        </row>
        <row r="22">
          <cell r="D22" t="str">
            <v>ENGATE FLEXÍVEL EM PLÁSTICO BRANCO, 1/2 X 30CM - FORNECIMENTO E INSTALAÇÃO. AF_01/2020</v>
          </cell>
          <cell r="E22" t="str">
            <v>UN</v>
          </cell>
          <cell r="F22">
            <v>1</v>
          </cell>
          <cell r="G22">
            <v>10.65</v>
          </cell>
          <cell r="H22">
            <v>6.43</v>
          </cell>
          <cell r="I22">
            <v>4.22</v>
          </cell>
          <cell r="J22">
            <v>10.649999999999999</v>
          </cell>
        </row>
        <row r="23">
          <cell r="D23" t="str">
            <v>LAVATÓRIO LOUÇA BRANCA SUSPENSO, 29,5 X 39CM OU EQUIVALENTE, PADRÃO POPULAR - FORNECIMENTO E INSTALAÇÃO. AF_01/2020</v>
          </cell>
          <cell r="E23" t="str">
            <v>UN</v>
          </cell>
          <cell r="F23">
            <v>1</v>
          </cell>
          <cell r="G23">
            <v>157.02000000000001</v>
          </cell>
          <cell r="H23">
            <v>145.29</v>
          </cell>
          <cell r="I23">
            <v>11.73</v>
          </cell>
          <cell r="J23">
            <v>157.01999999999998</v>
          </cell>
        </row>
        <row r="24">
          <cell r="D24" t="str">
            <v/>
          </cell>
          <cell r="E24" t="str">
            <v/>
          </cell>
          <cell r="G24" t="str">
            <v/>
          </cell>
          <cell r="H24">
            <v>0</v>
          </cell>
          <cell r="I24">
            <v>0</v>
          </cell>
          <cell r="J24">
            <v>0</v>
          </cell>
        </row>
        <row r="25">
          <cell r="C25" t="str">
            <v>COMP 004</v>
          </cell>
          <cell r="D25" t="str">
            <v>CAIXA DE PASSAGEM 40X40X50 FUNDO BRITA COM TAMPA</v>
          </cell>
          <cell r="E25" t="str">
            <v>UNID.</v>
          </cell>
          <cell r="H25">
            <v>0</v>
          </cell>
          <cell r="I25">
            <v>0</v>
          </cell>
          <cell r="J25">
            <v>0</v>
          </cell>
        </row>
        <row r="26">
          <cell r="D26" t="str">
            <v>PEDREIRO COM ENCARGOS COMPLEMENTARES</v>
          </cell>
          <cell r="E26" t="str">
            <v>H</v>
          </cell>
          <cell r="G26">
            <v>31.08</v>
          </cell>
          <cell r="H26">
            <v>0</v>
          </cell>
          <cell r="I26">
            <v>0</v>
          </cell>
          <cell r="J26">
            <v>0</v>
          </cell>
        </row>
        <row r="27">
          <cell r="D27" t="str">
            <v>SERVENTE COM ENCARGOS COMPLEMENTARES</v>
          </cell>
          <cell r="E27" t="str">
            <v>H</v>
          </cell>
          <cell r="G27">
            <v>24.33</v>
          </cell>
          <cell r="H27">
            <v>0</v>
          </cell>
          <cell r="I27">
            <v>0</v>
          </cell>
          <cell r="J27">
            <v>0</v>
          </cell>
        </row>
        <row r="28">
          <cell r="D28" t="str">
            <v xml:space="preserve">PEDRA BRITADA N. 3 (38 A 50 MM) POSTO PEDREIRA/FORNECEDOR, SEM FRETE                                                                                                                                                                                                                                                                                                                                                                                                                                      </v>
          </cell>
          <cell r="E28" t="str">
            <v xml:space="preserve">M3    </v>
          </cell>
          <cell r="G28">
            <v>62.01</v>
          </cell>
          <cell r="H28">
            <v>0</v>
          </cell>
          <cell r="I28">
            <v>0</v>
          </cell>
          <cell r="J28">
            <v>0</v>
          </cell>
        </row>
        <row r="29">
          <cell r="D29" t="str">
            <v xml:space="preserve">PEDRA BRITADA N. 2 (19 A 38 MM) POSTO PEDREIRA/FORNECEDOR, SEM FRETE                                                                                                                                                                                                                                                                                                                                                                                                                                      </v>
          </cell>
          <cell r="E29" t="str">
            <v xml:space="preserve">M3    </v>
          </cell>
          <cell r="G29">
            <v>66</v>
          </cell>
          <cell r="H29">
            <v>0</v>
          </cell>
          <cell r="I29">
            <v>0</v>
          </cell>
          <cell r="J29">
            <v>0</v>
          </cell>
        </row>
        <row r="30">
          <cell r="D30" t="str">
            <v xml:space="preserve">ACO CA-60, 4,2 MM, OU 5,0 MM, OU 6,0 MM, OU 7,0 MM, VERGALHAO                                                                                                                                                                                                                                                                                                                                                                                                                                             </v>
          </cell>
          <cell r="E30" t="str">
            <v xml:space="preserve">KG    </v>
          </cell>
          <cell r="G30">
            <v>6.91</v>
          </cell>
          <cell r="H30">
            <v>0</v>
          </cell>
          <cell r="I30">
            <v>0</v>
          </cell>
          <cell r="J30">
            <v>0</v>
          </cell>
        </row>
        <row r="31">
          <cell r="D31" t="str">
            <v xml:space="preserve">CAL HIDRATADA CH-I PARA ARGAMASSAS                                                                                                                                                                                                                                                                                                                                                                                                                                                                        </v>
          </cell>
          <cell r="E31" t="str">
            <v xml:space="preserve">KG    </v>
          </cell>
          <cell r="G31">
            <v>0.82</v>
          </cell>
          <cell r="H31">
            <v>0</v>
          </cell>
          <cell r="I31">
            <v>0</v>
          </cell>
          <cell r="J31">
            <v>0</v>
          </cell>
        </row>
        <row r="32">
          <cell r="D32" t="str">
            <v xml:space="preserve">AREIA MEDIA - POSTO JAZIDA/FORNECEDOR (RETIRADO NA JAZIDA, SEM TRANSPORTE)                                                                                                                                                                                                                                                                                                                                                                                                                                </v>
          </cell>
          <cell r="E32" t="str">
            <v xml:space="preserve">M3    </v>
          </cell>
          <cell r="G32">
            <v>120</v>
          </cell>
          <cell r="H32">
            <v>0</v>
          </cell>
          <cell r="I32">
            <v>0</v>
          </cell>
          <cell r="J32">
            <v>0</v>
          </cell>
        </row>
        <row r="33">
          <cell r="D33" t="str">
            <v xml:space="preserve">AREIA GROSSA - POSTO JAZIDA/FORNECEDOR (RETIRADO NA JAZIDA, SEM TRANSPORTE)                                                                                                                                                                                                                                                                                                                                                                                                                               </v>
          </cell>
          <cell r="E33" t="str">
            <v xml:space="preserve">M3    </v>
          </cell>
          <cell r="G33">
            <v>121.56</v>
          </cell>
          <cell r="H33">
            <v>0</v>
          </cell>
          <cell r="I33">
            <v>0</v>
          </cell>
          <cell r="J33">
            <v>0</v>
          </cell>
        </row>
        <row r="34">
          <cell r="D34" t="str">
            <v xml:space="preserve">CIMENTO PORTLAND COMPOSTO CP II-32                                                                                                                                                                                                                                                                                                                                                                                                                                                                        </v>
          </cell>
          <cell r="E34" t="str">
            <v xml:space="preserve">KG    </v>
          </cell>
          <cell r="G34">
            <v>0.67</v>
          </cell>
          <cell r="H34">
            <v>0</v>
          </cell>
          <cell r="I34">
            <v>0</v>
          </cell>
          <cell r="J34">
            <v>0</v>
          </cell>
        </row>
        <row r="35">
          <cell r="D35" t="str">
            <v xml:space="preserve">CHAPA/PAINEL DE MADEIRA COMPENSADA RESINADA (MADEIRITE RESINADO ROSA) PARA FORMA DE CONCRETO, DE 2200 x 1100 MM, E = 17 MM                                                                                                                                                                                                                                                                                                                                                                                </v>
          </cell>
          <cell r="E35" t="str">
            <v xml:space="preserve">M2    </v>
          </cell>
          <cell r="G35">
            <v>43.93</v>
          </cell>
          <cell r="H35">
            <v>0</v>
          </cell>
          <cell r="I35">
            <v>0</v>
          </cell>
          <cell r="J35">
            <v>0</v>
          </cell>
        </row>
        <row r="36">
          <cell r="D36" t="str">
            <v xml:space="preserve">TIJOLO CERAMICO MACICO COMUM *5 X 10 X 20* CM (L X A X C)                                                                                                                                                                                                                                                                                                                                                                                                                                                 </v>
          </cell>
          <cell r="E36" t="str">
            <v xml:space="preserve">UN    </v>
          </cell>
          <cell r="G36">
            <v>0.68</v>
          </cell>
          <cell r="H36">
            <v>0</v>
          </cell>
          <cell r="I36">
            <v>0</v>
          </cell>
          <cell r="J36">
            <v>0</v>
          </cell>
        </row>
        <row r="37">
          <cell r="D37" t="str">
            <v/>
          </cell>
          <cell r="E37" t="str">
            <v/>
          </cell>
          <cell r="G37" t="str">
            <v/>
          </cell>
          <cell r="H37">
            <v>0</v>
          </cell>
          <cell r="I37">
            <v>0</v>
          </cell>
          <cell r="J37">
            <v>0</v>
          </cell>
        </row>
        <row r="38">
          <cell r="C38" t="str">
            <v>COMP 005</v>
          </cell>
          <cell r="D38" t="str">
            <v>PADRAO DE ENTRADA TRIFÁSICO 80A AÉREO, CONFORME ESPECIFICAÇÕES, LISTA DE MATERIAL E PROJETO</v>
          </cell>
          <cell r="E38" t="str">
            <v>CJ</v>
          </cell>
          <cell r="H38">
            <v>10928.49</v>
          </cell>
          <cell r="I38">
            <v>854.81</v>
          </cell>
          <cell r="J38">
            <v>11783.3</v>
          </cell>
        </row>
        <row r="39">
          <cell r="D39" t="str">
            <v>AJUDANTE DE OPERAÇÃO EM GERAL COM ENCARGOS COMPLEMENTARES</v>
          </cell>
          <cell r="E39" t="str">
            <v>H</v>
          </cell>
          <cell r="F39">
            <v>16</v>
          </cell>
          <cell r="G39">
            <v>25.28</v>
          </cell>
          <cell r="H39">
            <v>135.04</v>
          </cell>
          <cell r="I39">
            <v>269.44</v>
          </cell>
          <cell r="J39">
            <v>404.48</v>
          </cell>
        </row>
        <row r="40">
          <cell r="D40" t="str">
            <v>MONTADOR (TUBO AÇO/EQUIPAMENTOS) COM ENCARGOS COMPLEMENTARES</v>
          </cell>
          <cell r="E40" t="str">
            <v>H</v>
          </cell>
          <cell r="F40">
            <v>8</v>
          </cell>
          <cell r="G40">
            <v>31.2</v>
          </cell>
          <cell r="H40">
            <v>58</v>
          </cell>
          <cell r="I40">
            <v>191.6</v>
          </cell>
          <cell r="J40">
            <v>249.6</v>
          </cell>
        </row>
        <row r="41">
          <cell r="D41" t="str">
            <v>ELETRICISTA COM ENCARGOS COMPLEMENTARES</v>
          </cell>
          <cell r="E41" t="str">
            <v>H</v>
          </cell>
          <cell r="F41">
            <v>8</v>
          </cell>
          <cell r="G41">
            <v>31.49</v>
          </cell>
          <cell r="H41">
            <v>67.44</v>
          </cell>
          <cell r="I41">
            <v>184.48</v>
          </cell>
          <cell r="J41">
            <v>251.92</v>
          </cell>
        </row>
        <row r="42">
          <cell r="D42" t="str">
            <v>ELETROTÉCNICO COM ENCARGOS COMPLEMENTARES</v>
          </cell>
          <cell r="E42" t="str">
            <v>H</v>
          </cell>
          <cell r="F42">
            <v>4</v>
          </cell>
          <cell r="G42">
            <v>37.22</v>
          </cell>
          <cell r="H42">
            <v>33.72</v>
          </cell>
          <cell r="I42">
            <v>115.16</v>
          </cell>
          <cell r="J42">
            <v>148.88</v>
          </cell>
        </row>
        <row r="43">
          <cell r="D43" t="str">
            <v xml:space="preserve">ARMACAO VERTICAL COM HASTE E CONTRA-PINO, EM CHAPA DE ACO GALVANIZADO 3/16", COM 1 ESTRIBO E 1 ISOLADOR                                                                                                                                                                                                                                                                                                                                                                                                   </v>
          </cell>
          <cell r="E43" t="str">
            <v xml:space="preserve">UN    </v>
          </cell>
          <cell r="F43">
            <v>1</v>
          </cell>
          <cell r="G43">
            <v>20.43</v>
          </cell>
          <cell r="H43">
            <v>20.43</v>
          </cell>
          <cell r="I43">
            <v>0</v>
          </cell>
          <cell r="J43">
            <v>20.43</v>
          </cell>
        </row>
        <row r="44">
          <cell r="D44" t="str">
            <v xml:space="preserve">BUCHA EM ALUMINIO, COM ROSCA, DE 2", PARA ELETRODUTO                                                                                                                                                                                                                                                                                                                                                                                                                                                      </v>
          </cell>
          <cell r="E44" t="str">
            <v xml:space="preserve">UN    </v>
          </cell>
          <cell r="F44">
            <v>6</v>
          </cell>
          <cell r="G44">
            <v>4.93</v>
          </cell>
          <cell r="H44">
            <v>29.58</v>
          </cell>
          <cell r="I44">
            <v>0</v>
          </cell>
          <cell r="J44">
            <v>29.58</v>
          </cell>
        </row>
        <row r="45">
          <cell r="D45" t="str">
            <v xml:space="preserve">BUCHA EM ALUMINIO, COM ROSCA, DE 3", PARA ELETRODUTO                                                                                                                                                                                                                                                                                                                                                                                                                                                      </v>
          </cell>
          <cell r="E45" t="str">
            <v xml:space="preserve">UN    </v>
          </cell>
          <cell r="F45">
            <v>1</v>
          </cell>
          <cell r="G45">
            <v>7.46</v>
          </cell>
          <cell r="H45">
            <v>7.46</v>
          </cell>
          <cell r="I45">
            <v>0</v>
          </cell>
          <cell r="J45">
            <v>7.46</v>
          </cell>
        </row>
        <row r="46">
          <cell r="D46" t="str">
            <v xml:space="preserve">ARRUELA EM ALUMINIO, COM ROSCA, DE 2", PARA ELETRODUTO                                                                                                                                                                                                                                                                                                                                                                                                                                                    </v>
          </cell>
          <cell r="E46" t="str">
            <v xml:space="preserve">UN    </v>
          </cell>
          <cell r="F46">
            <v>6</v>
          </cell>
          <cell r="G46">
            <v>2.36</v>
          </cell>
          <cell r="H46">
            <v>14.16</v>
          </cell>
          <cell r="I46">
            <v>0</v>
          </cell>
          <cell r="J46">
            <v>14.16</v>
          </cell>
        </row>
        <row r="47">
          <cell r="D47" t="str">
            <v xml:space="preserve">ARRUELA EM ALUMINIO, COM ROSCA, DE 3", PARA ELETRODUTO                                                                                                                                                                                                                                                                                                                                                                                                                                                    </v>
          </cell>
          <cell r="E47" t="str">
            <v xml:space="preserve">UN    </v>
          </cell>
          <cell r="F47">
            <v>1</v>
          </cell>
          <cell r="G47">
            <v>6.08</v>
          </cell>
          <cell r="H47">
            <v>6.08</v>
          </cell>
          <cell r="I47">
            <v>0</v>
          </cell>
          <cell r="J47">
            <v>6.08</v>
          </cell>
        </row>
        <row r="48">
          <cell r="D48" t="str">
            <v xml:space="preserve">DOBRADICA EM ACO/FERRO, 3" X 2 1/2", E= 1,2 A 1,8 MM, SEM ANEL,  CROMADO OU ZINCADO, TAMPA CHATA, COM PARAFUSOS                                                                                                                                                                                                                                                                                                                                                                                           </v>
          </cell>
          <cell r="E48" t="str">
            <v xml:space="preserve">UN    </v>
          </cell>
          <cell r="F48">
            <v>1</v>
          </cell>
          <cell r="G48">
            <v>9.24</v>
          </cell>
          <cell r="H48">
            <v>9.24</v>
          </cell>
          <cell r="I48">
            <v>0</v>
          </cell>
          <cell r="J48">
            <v>9.24</v>
          </cell>
        </row>
        <row r="49">
          <cell r="D49" t="str">
            <v xml:space="preserve">CURVA 90 GRAUS, PARA ELETRODUTO, EM ACO GALVANIZADO ELETROLITICO, DIAMETRO DE 50 MM (2")                                                                                                                                                                                                                                                                                                                                                                                                                  </v>
          </cell>
          <cell r="E49" t="str">
            <v xml:space="preserve">UN    </v>
          </cell>
          <cell r="F49">
            <v>1</v>
          </cell>
          <cell r="G49">
            <v>30.86</v>
          </cell>
          <cell r="H49">
            <v>30.86</v>
          </cell>
          <cell r="I49">
            <v>0</v>
          </cell>
          <cell r="J49">
            <v>30.86</v>
          </cell>
        </row>
        <row r="50">
          <cell r="D50" t="str">
            <v xml:space="preserve">CURVA 90 GRAUS, PARA ELETRODUTO, EM ACO GALVANIZADO ELETROLITICO, DIAMETRO DE 80 MM (3")                                                                                                                                                                                                                                                                                                                                                                                                                  </v>
          </cell>
          <cell r="E50" t="str">
            <v xml:space="preserve">UN    </v>
          </cell>
          <cell r="F50">
            <v>1</v>
          </cell>
          <cell r="G50">
            <v>102.6</v>
          </cell>
          <cell r="H50">
            <v>102.6</v>
          </cell>
          <cell r="I50">
            <v>0</v>
          </cell>
          <cell r="J50">
            <v>102.6</v>
          </cell>
        </row>
        <row r="51">
          <cell r="D51" t="str">
            <v xml:space="preserve">CAIXA INTERNA/EXTERNA DE MEDICAO PARA 1 MEDIDOR TRIFASICO, COM VISOR, EM CHAPA DE ACO 18 USG (PADRAO DA CONCESSIONARIA LOCAL)                                                                                                                                                                                                                                                                                                                                                                             </v>
          </cell>
          <cell r="E51" t="str">
            <v xml:space="preserve">UN    </v>
          </cell>
          <cell r="F51">
            <v>1</v>
          </cell>
          <cell r="G51">
            <v>254.79</v>
          </cell>
          <cell r="H51">
            <v>254.79</v>
          </cell>
          <cell r="I51">
            <v>0</v>
          </cell>
          <cell r="J51">
            <v>254.79</v>
          </cell>
        </row>
        <row r="52">
          <cell r="D52" t="str">
            <v xml:space="preserve">CABO DE COBRE NU 50 MM2 MEIO-DURO                                                                                                                                                                                                                                                                                                                                                                                                                                                                         </v>
          </cell>
          <cell r="E52" t="str">
            <v xml:space="preserve">M     </v>
          </cell>
          <cell r="F52">
            <v>20</v>
          </cell>
          <cell r="G52">
            <v>50.45</v>
          </cell>
          <cell r="H52">
            <v>1009</v>
          </cell>
          <cell r="I52">
            <v>0</v>
          </cell>
          <cell r="J52">
            <v>1009</v>
          </cell>
        </row>
        <row r="53">
          <cell r="D53" t="str">
            <v xml:space="preserve">CABO DE COBRE, FLEXIVEL, CLASSE 4 OU 5, ISOLACAO EM PVC/A, ANTICHAMA BWF-B, COBERTURA PVC-ST1, ANTICHAMA BWF-B, 1 CONDUTOR, 0,6/1 KV, SECAO NOMINAL 95 MM2                                                                                                                                                                                                                                                                                                                                                </v>
          </cell>
          <cell r="E53" t="str">
            <v xml:space="preserve">M     </v>
          </cell>
          <cell r="F53">
            <v>80</v>
          </cell>
          <cell r="G53">
            <v>87.15</v>
          </cell>
          <cell r="H53">
            <v>6972</v>
          </cell>
          <cell r="I53">
            <v>0</v>
          </cell>
          <cell r="J53">
            <v>6972</v>
          </cell>
        </row>
        <row r="54">
          <cell r="D54" t="str">
            <v xml:space="preserve">CURVA 90 GRAUS, LONGA, DE PVC RIGIDO ROSCAVEL, DE 2", PARA ELETRODUTO                                                                                                                                                                                                                                                                                                                                                                                                                                     </v>
          </cell>
          <cell r="E54" t="str">
            <v xml:space="preserve">UN    </v>
          </cell>
          <cell r="F54">
            <v>4</v>
          </cell>
          <cell r="G54">
            <v>11.96</v>
          </cell>
          <cell r="H54">
            <v>47.84</v>
          </cell>
          <cell r="I54">
            <v>0</v>
          </cell>
          <cell r="J54">
            <v>47.84</v>
          </cell>
        </row>
        <row r="55">
          <cell r="D55" t="str">
            <v xml:space="preserve">CURVA 90 GRAUS, LONGA, DE PVC RIGIDO ROSCAVEL, DE 3", PARA ELETRODUTO                                                                                                                                                                                                                                                                                                                                                                                                                                     </v>
          </cell>
          <cell r="E55" t="str">
            <v xml:space="preserve">UN    </v>
          </cell>
          <cell r="F55">
            <v>1</v>
          </cell>
          <cell r="G55">
            <v>30.56</v>
          </cell>
          <cell r="H55">
            <v>30.56</v>
          </cell>
          <cell r="I55">
            <v>0</v>
          </cell>
          <cell r="J55">
            <v>30.56</v>
          </cell>
        </row>
        <row r="56">
          <cell r="D56" t="str">
            <v xml:space="preserve">CURVA 90 GRAUS, LONGA, DE PVC RIGIDO ROSCAVEL, DE 3/4", PARA ELETRODUTO                                                                                                                                                                                                                                                                                                                                                                                                                                   </v>
          </cell>
          <cell r="E56" t="str">
            <v xml:space="preserve">UN    </v>
          </cell>
          <cell r="F56">
            <v>1</v>
          </cell>
          <cell r="G56">
            <v>3.56</v>
          </cell>
          <cell r="H56">
            <v>3.56</v>
          </cell>
          <cell r="I56">
            <v>0</v>
          </cell>
          <cell r="J56">
            <v>3.56</v>
          </cell>
        </row>
        <row r="57">
          <cell r="D57" t="str">
            <v xml:space="preserve">CAIXA DE CONCRETO ARMADO PRE-MOLDADO, COM FUNDO E TAMPA, DIMENSOES DE 0,30 X 0,30 X 0,30 M                                                                                                                                                                                                                                                                                                                                                                                                                </v>
          </cell>
          <cell r="E57" t="str">
            <v xml:space="preserve">UN    </v>
          </cell>
          <cell r="F57">
            <v>1</v>
          </cell>
          <cell r="G57">
            <v>116.59</v>
          </cell>
          <cell r="H57">
            <v>116.59</v>
          </cell>
          <cell r="I57">
            <v>0</v>
          </cell>
          <cell r="J57">
            <v>116.59</v>
          </cell>
        </row>
        <row r="58">
          <cell r="D58" t="str">
            <v>CAIXA DE PASSAGEM 40X40X50 FUNDO BRITA COM TAMPA</v>
          </cell>
          <cell r="E58" t="str">
            <v>UNID.</v>
          </cell>
          <cell r="F58">
            <v>1</v>
          </cell>
          <cell r="G58">
            <v>0</v>
          </cell>
          <cell r="H58">
            <v>0</v>
          </cell>
          <cell r="I58">
            <v>0</v>
          </cell>
          <cell r="J58">
            <v>0</v>
          </cell>
        </row>
        <row r="59">
          <cell r="D59" t="str">
            <v>DISJUNTOR TRIPOLAR TIPO NEMA, CORRENTE NOMINAL DE 60 ATÉ 100A - FORNECIMENTO E INSTALAÇÃO. AF_10/2020</v>
          </cell>
          <cell r="E59" t="str">
            <v>UN</v>
          </cell>
          <cell r="F59">
            <v>1</v>
          </cell>
          <cell r="G59">
            <v>165</v>
          </cell>
          <cell r="H59">
            <v>133.12</v>
          </cell>
          <cell r="I59">
            <v>31.88</v>
          </cell>
          <cell r="J59">
            <v>165</v>
          </cell>
        </row>
        <row r="60">
          <cell r="D60" t="str">
            <v xml:space="preserve">ELETRODUTO DE PVC RIGIDO ROSCAVEL DE 3 ", SEM LUVA                                                                                                                                                                                                                                                                                                                                                                                                                                                        </v>
          </cell>
          <cell r="E60" t="str">
            <v xml:space="preserve">M     </v>
          </cell>
          <cell r="F60">
            <v>9</v>
          </cell>
          <cell r="G60">
            <v>39.67</v>
          </cell>
          <cell r="H60">
            <v>357.03</v>
          </cell>
          <cell r="I60">
            <v>0</v>
          </cell>
          <cell r="J60">
            <v>357.03</v>
          </cell>
        </row>
        <row r="61">
          <cell r="D61" t="str">
            <v xml:space="preserve">ELETRODUTO DE PVC RIGIDO ROSCAVEL DE 2 ", SEM LUVA                                                                                                                                                                                                                                                                                                                                                                                                                                                        </v>
          </cell>
          <cell r="E61" t="str">
            <v xml:space="preserve">M     </v>
          </cell>
          <cell r="F61">
            <v>12</v>
          </cell>
          <cell r="G61">
            <v>21.68</v>
          </cell>
          <cell r="H61">
            <v>260.16000000000003</v>
          </cell>
          <cell r="I61">
            <v>0</v>
          </cell>
          <cell r="J61">
            <v>260.16000000000003</v>
          </cell>
        </row>
        <row r="62">
          <cell r="D62" t="str">
            <v>ELETRODUTO RÍGIDO ROSCÁVEL, PVC, DN 25 MM (3/4"), PARA CIRCUITOS TERMINAIS, INSTALADO EM PAREDE - FORNECIMENTO E INSTALAÇÃO. AF_03/2023</v>
          </cell>
          <cell r="E62" t="str">
            <v>M</v>
          </cell>
          <cell r="F62">
            <v>3</v>
          </cell>
          <cell r="G62">
            <v>16.07</v>
          </cell>
          <cell r="H62">
            <v>26.58</v>
          </cell>
          <cell r="I62">
            <v>21.63</v>
          </cell>
          <cell r="J62">
            <v>48.209999999999994</v>
          </cell>
        </row>
        <row r="63">
          <cell r="D63" t="str">
            <v>HASTE DE ATERRAMENTO, DIÂMETRO 5/8", COM 3 METROS - FORNECIMENTO E INSTALAÇÃO. AF_08/2023</v>
          </cell>
          <cell r="E63" t="str">
            <v>UN</v>
          </cell>
          <cell r="F63">
            <v>3</v>
          </cell>
          <cell r="G63">
            <v>85.9</v>
          </cell>
          <cell r="H63">
            <v>227.4</v>
          </cell>
          <cell r="I63">
            <v>30.3</v>
          </cell>
          <cell r="J63">
            <v>257.7</v>
          </cell>
        </row>
        <row r="64">
          <cell r="D64" t="str">
            <v xml:space="preserve">PARAFUSO M16 EM ACO GALVANIZADO, COMPRIMENTO = 200 MM, DIAMETRO = 16 MM, ROSCA MAQUINA, CABECA QUADRADA                                                                                                                                                                                                                                                                                                                                                                                                   </v>
          </cell>
          <cell r="E64" t="str">
            <v xml:space="preserve">UN    </v>
          </cell>
          <cell r="F64">
            <v>1</v>
          </cell>
          <cell r="G64">
            <v>15.75</v>
          </cell>
          <cell r="H64">
            <v>15.75</v>
          </cell>
          <cell r="I64">
            <v>0</v>
          </cell>
          <cell r="J64">
            <v>15.75</v>
          </cell>
        </row>
        <row r="65">
          <cell r="D65" t="str">
            <v xml:space="preserve">POSTE DE CONCRETO ARMADO DE SECAO CIRCULAR, EXTENSAO DE 9,00 M, RESISTENCIA DE 200 A 300 DAN, TIPO C-14                                                                                                                                                                                                                                                                                                                                                                                                   </v>
          </cell>
          <cell r="E65" t="str">
            <v xml:space="preserve">UN    </v>
          </cell>
          <cell r="F65">
            <v>1</v>
          </cell>
          <cell r="G65">
            <v>884.06</v>
          </cell>
          <cell r="H65">
            <v>884.06</v>
          </cell>
          <cell r="I65">
            <v>0</v>
          </cell>
          <cell r="J65">
            <v>884.06</v>
          </cell>
        </row>
        <row r="66">
          <cell r="D66" t="str">
            <v>CARGA, MANOBRA E DESCARGA DE POSTE DE CONCRETO EM CAMINHÃO CARROCERIA COM GUINDAUTO (MUNCK) 11,7 TM. AF_07/2020</v>
          </cell>
          <cell r="E66" t="str">
            <v>T</v>
          </cell>
          <cell r="F66">
            <v>2</v>
          </cell>
          <cell r="G66">
            <v>42.88</v>
          </cell>
          <cell r="H66">
            <v>75.44</v>
          </cell>
          <cell r="I66">
            <v>10.32</v>
          </cell>
          <cell r="J66">
            <v>85.759999999999991</v>
          </cell>
        </row>
        <row r="67">
          <cell r="D67" t="str">
            <v/>
          </cell>
          <cell r="E67" t="str">
            <v/>
          </cell>
          <cell r="F67">
            <v>1</v>
          </cell>
          <cell r="G67" t="str">
            <v/>
          </cell>
          <cell r="H67">
            <v>0</v>
          </cell>
          <cell r="I67">
            <v>0</v>
          </cell>
          <cell r="J67">
            <v>0</v>
          </cell>
        </row>
        <row r="68">
          <cell r="C68" t="str">
            <v>COMP 006</v>
          </cell>
          <cell r="D68" t="str">
            <v>TORNEIRA PRESSMATIC BENEFIT DOCOL, OU SIMILAR (PCD)</v>
          </cell>
          <cell r="E68" t="str">
            <v>UNID.</v>
          </cell>
          <cell r="H68">
            <v>1458.13</v>
          </cell>
          <cell r="I68">
            <v>19.28</v>
          </cell>
          <cell r="J68">
            <v>1477.41</v>
          </cell>
          <cell r="K68" t="str">
            <v>12209/ORSE - JULHO/2024-1</v>
          </cell>
        </row>
        <row r="69">
          <cell r="D69" t="str">
            <v xml:space="preserve">FITA VEDA ROSCA EM ROLOS DE 18 MM X 10 M (L X C)                                                                                                                                                                                                                                                                                                                                                                                                                                                          </v>
          </cell>
          <cell r="E69" t="str">
            <v xml:space="preserve">UN    </v>
          </cell>
          <cell r="F69">
            <v>0.05</v>
          </cell>
          <cell r="G69">
            <v>4</v>
          </cell>
          <cell r="H69">
            <v>0.2</v>
          </cell>
          <cell r="I69">
            <v>0</v>
          </cell>
          <cell r="J69">
            <v>0.2</v>
          </cell>
        </row>
        <row r="70">
          <cell r="D70" t="str">
            <v>TORNEIRA PRESSMATIC BENEFIT DOCOL, OU SIMILAR (PCD)</v>
          </cell>
          <cell r="E70" t="str">
            <v>UNID.</v>
          </cell>
          <cell r="F70">
            <v>1</v>
          </cell>
          <cell r="G70">
            <v>1449.9</v>
          </cell>
          <cell r="H70">
            <v>1449.9</v>
          </cell>
          <cell r="I70">
            <v>0</v>
          </cell>
          <cell r="J70">
            <v>1449.9</v>
          </cell>
        </row>
        <row r="71">
          <cell r="D71" t="str">
            <v>ENCANADOR OU BOMBEIRO HIDRÁULICO COM ENCARGOS COMPLEMENTARES</v>
          </cell>
          <cell r="E71" t="str">
            <v>H</v>
          </cell>
          <cell r="F71">
            <v>0.5</v>
          </cell>
          <cell r="G71">
            <v>30.31</v>
          </cell>
          <cell r="H71">
            <v>3.87</v>
          </cell>
          <cell r="I71">
            <v>11.28</v>
          </cell>
          <cell r="J71">
            <v>15.149999999999999</v>
          </cell>
        </row>
        <row r="72">
          <cell r="D72" t="str">
            <v>SERVENTE COM ENCARGOS COMPLEMENTARES</v>
          </cell>
          <cell r="E72" t="str">
            <v>H</v>
          </cell>
          <cell r="F72">
            <v>0.5</v>
          </cell>
          <cell r="G72">
            <v>24.33</v>
          </cell>
          <cell r="H72">
            <v>4.16</v>
          </cell>
          <cell r="I72">
            <v>8</v>
          </cell>
          <cell r="J72">
            <v>12.16</v>
          </cell>
        </row>
        <row r="73">
          <cell r="D73" t="str">
            <v/>
          </cell>
          <cell r="E73" t="str">
            <v/>
          </cell>
          <cell r="G73" t="str">
            <v/>
          </cell>
          <cell r="H73">
            <v>0</v>
          </cell>
          <cell r="I73">
            <v>0</v>
          </cell>
          <cell r="J73">
            <v>0</v>
          </cell>
        </row>
        <row r="74">
          <cell r="C74" t="str">
            <v>COMP 007</v>
          </cell>
          <cell r="D74" t="str">
            <v>ESTRUTURA METÁLICA EM TUBO DE AÇO 150MM, INCLUSIVE PINTURA</v>
          </cell>
          <cell r="E74" t="str">
            <v>M</v>
          </cell>
          <cell r="H74">
            <v>536.35</v>
          </cell>
          <cell r="I74">
            <v>156.85</v>
          </cell>
          <cell r="J74">
            <v>693.2</v>
          </cell>
          <cell r="K74" t="str">
            <v>SEINFRA C1352 - 028</v>
          </cell>
        </row>
        <row r="75">
          <cell r="D75" t="str">
            <v>MAQUINA DE SOLDA (CHP)</v>
          </cell>
          <cell r="E75" t="str">
            <v/>
          </cell>
          <cell r="F75">
            <v>1.35</v>
          </cell>
          <cell r="G75">
            <v>9.7199999999999995E-2</v>
          </cell>
          <cell r="H75">
            <v>0.13122</v>
          </cell>
          <cell r="I75">
            <v>0</v>
          </cell>
          <cell r="J75">
            <v>0.13122</v>
          </cell>
        </row>
        <row r="76">
          <cell r="D76" t="str">
            <v>AJUDANTE DE PINTOR COM ENCARGOS COMPLEMENTARES</v>
          </cell>
          <cell r="E76" t="str">
            <v>H</v>
          </cell>
          <cell r="F76">
            <v>1.75</v>
          </cell>
          <cell r="G76">
            <v>27.3</v>
          </cell>
          <cell r="H76">
            <v>17.64</v>
          </cell>
          <cell r="I76">
            <v>30.13</v>
          </cell>
          <cell r="J76">
            <v>47.769999999999996</v>
          </cell>
        </row>
        <row r="77">
          <cell r="D77" t="str">
            <v>AUXILIAR DE SERRALHEIRO COM ENCARGOS COMPLEMENTARES</v>
          </cell>
          <cell r="E77" t="str">
            <v>H</v>
          </cell>
          <cell r="F77">
            <v>2.5</v>
          </cell>
          <cell r="G77">
            <v>25.6</v>
          </cell>
          <cell r="H77">
            <v>21.1</v>
          </cell>
          <cell r="I77">
            <v>42.9</v>
          </cell>
          <cell r="J77">
            <v>64</v>
          </cell>
        </row>
        <row r="78">
          <cell r="D78" t="str">
            <v>MONTADOR (TUBO AÇO/EQUIPAMENTOS) COM ENCARGOS COMPLEMENTARES</v>
          </cell>
          <cell r="E78" t="str">
            <v>H</v>
          </cell>
          <cell r="F78">
            <v>3.5</v>
          </cell>
          <cell r="G78">
            <v>31.2</v>
          </cell>
          <cell r="H78">
            <v>25.37</v>
          </cell>
          <cell r="I78">
            <v>83.82</v>
          </cell>
          <cell r="J78">
            <v>109.19</v>
          </cell>
        </row>
        <row r="79">
          <cell r="D79" t="str">
            <v xml:space="preserve">CHAPA DE ACO FINA A QUENTE BITOLA MSG 3/16 ", E = 4,75 MM (38,00 KG/M2)                                                                                                                                                                                                                                                                                                                                                                                                                                   </v>
          </cell>
          <cell r="E79" t="str">
            <v xml:space="preserve">KG    </v>
          </cell>
          <cell r="F79">
            <v>0.85499999999999998</v>
          </cell>
          <cell r="G79">
            <v>8.1999999999999993</v>
          </cell>
          <cell r="H79">
            <v>7.01</v>
          </cell>
          <cell r="I79">
            <v>0</v>
          </cell>
          <cell r="J79">
            <v>7.01</v>
          </cell>
        </row>
        <row r="80">
          <cell r="D80" t="str">
            <v xml:space="preserve">ELETRODO REVESTIDO AWS - E6013, DIAMETRO IGUAL A 2,50 MM                                                                                                                                                                                                                                                                                                                                                                                                                                                  </v>
          </cell>
          <cell r="E80" t="str">
            <v xml:space="preserve">KG    </v>
          </cell>
          <cell r="F80">
            <v>1.35</v>
          </cell>
          <cell r="G80">
            <v>36.340000000000003</v>
          </cell>
          <cell r="H80">
            <v>49.05</v>
          </cell>
          <cell r="I80">
            <v>0</v>
          </cell>
          <cell r="J80">
            <v>49.05</v>
          </cell>
        </row>
        <row r="81">
          <cell r="D81" t="str">
            <v xml:space="preserve">TINTA EPOXI BASE AGUA PREMIUM, BRANCA                                                                                                                                                                                                                                                                                                                                                                                                                                                                     </v>
          </cell>
          <cell r="E81" t="str">
            <v xml:space="preserve">L     </v>
          </cell>
          <cell r="F81">
            <v>0.25</v>
          </cell>
          <cell r="G81">
            <v>74.97</v>
          </cell>
          <cell r="H81">
            <v>18.739999999999998</v>
          </cell>
          <cell r="I81">
            <v>0</v>
          </cell>
          <cell r="J81">
            <v>18.739999999999998</v>
          </cell>
        </row>
        <row r="82">
          <cell r="D82" t="str">
            <v>FUNDO OXIDO DE FERRO</v>
          </cell>
          <cell r="E82" t="str">
            <v xml:space="preserve">L     </v>
          </cell>
          <cell r="F82">
            <v>0.15</v>
          </cell>
          <cell r="G82">
            <v>23.94</v>
          </cell>
          <cell r="H82">
            <v>3.5910000000000002</v>
          </cell>
          <cell r="I82">
            <v>0</v>
          </cell>
          <cell r="J82">
            <v>3.5910000000000002</v>
          </cell>
        </row>
        <row r="83">
          <cell r="D83" t="str">
            <v xml:space="preserve">PARAFUSO FRANCES ZINCADO, DIAMETRO 1/2", COMPRIMENTO 12", COM PORCA E ARRUELA LISA MEDIA                                                                                                                                                                                                                                                                                                                                                                                                                  </v>
          </cell>
          <cell r="E83" t="str">
            <v xml:space="preserve">UN    </v>
          </cell>
          <cell r="F83">
            <v>6</v>
          </cell>
          <cell r="G83">
            <v>11.2</v>
          </cell>
          <cell r="H83">
            <v>67.2</v>
          </cell>
          <cell r="I83">
            <v>0</v>
          </cell>
          <cell r="J83">
            <v>67.2</v>
          </cell>
        </row>
        <row r="84">
          <cell r="D84" t="str">
            <v>TUBO AÇO GALVANIZADO DE 150MM (6")</v>
          </cell>
          <cell r="E84" t="str">
            <v>M</v>
          </cell>
          <cell r="F84">
            <v>1.2</v>
          </cell>
          <cell r="G84">
            <v>272.10000000000002</v>
          </cell>
          <cell r="H84">
            <v>326.52000000000004</v>
          </cell>
          <cell r="I84">
            <v>0</v>
          </cell>
          <cell r="J84">
            <v>326.52000000000004</v>
          </cell>
        </row>
        <row r="85">
          <cell r="D85" t="str">
            <v/>
          </cell>
          <cell r="E85" t="str">
            <v/>
          </cell>
          <cell r="G85" t="str">
            <v/>
          </cell>
          <cell r="H85">
            <v>0</v>
          </cell>
          <cell r="I85">
            <v>0</v>
          </cell>
          <cell r="J85">
            <v>0</v>
          </cell>
        </row>
        <row r="86">
          <cell r="C86" t="str">
            <v>COMP 008</v>
          </cell>
          <cell r="D86" t="str">
            <v>PORTA DE MADEIRA COMPENSADA DE CORRER PARA CERA OU VERNIZ, 0,90X2,10M, 1 FOLHA - COMPLETA</v>
          </cell>
          <cell r="E86" t="str">
            <v>UNID.</v>
          </cell>
          <cell r="H86">
            <v>794.76</v>
          </cell>
          <cell r="I86">
            <v>141.44999999999999</v>
          </cell>
          <cell r="J86">
            <v>936.21</v>
          </cell>
        </row>
        <row r="87">
          <cell r="D87" t="str">
            <v>AJUDANTE DE PEDREIRO COM ENCARGOS COMPLEMENTARES</v>
          </cell>
          <cell r="E87" t="str">
            <v>H</v>
          </cell>
          <cell r="F87">
            <v>3.5</v>
          </cell>
          <cell r="G87">
            <v>25.66</v>
          </cell>
          <cell r="H87">
            <v>29.54</v>
          </cell>
          <cell r="I87">
            <v>60.27</v>
          </cell>
          <cell r="J87">
            <v>89.81</v>
          </cell>
        </row>
        <row r="88">
          <cell r="D88" t="str">
            <v>PEDREIRO COM ENCARGOS COMPLEMENTARES</v>
          </cell>
          <cell r="E88" t="str">
            <v>H</v>
          </cell>
          <cell r="F88">
            <v>1.45</v>
          </cell>
          <cell r="G88">
            <v>31.08</v>
          </cell>
          <cell r="H88">
            <v>12.23</v>
          </cell>
          <cell r="I88">
            <v>32.82</v>
          </cell>
          <cell r="J88">
            <v>45.05</v>
          </cell>
        </row>
        <row r="89">
          <cell r="D89" t="str">
            <v>CARPINTEIRO DE FORMAS COM ENCARGOS COMPLEMENTARES</v>
          </cell>
          <cell r="E89" t="str">
            <v>H</v>
          </cell>
          <cell r="F89">
            <v>2.1</v>
          </cell>
          <cell r="G89">
            <v>30.7</v>
          </cell>
          <cell r="H89">
            <v>17.43</v>
          </cell>
          <cell r="I89">
            <v>47.04</v>
          </cell>
          <cell r="J89">
            <v>64.47</v>
          </cell>
        </row>
        <row r="90">
          <cell r="D90" t="str">
            <v xml:space="preserve">PORTA DE ABRIR / GIRO, DE MADEIRA FOLHA MEDIA (NBR 15930) DE 900 X 2100 MM, DE 35 MM A 40 MM DE ESPESSURA, NUCLEO SEMI-SOLIDO (SARRAFEADO), CAPA LISA EM HDF, ACABAMENTO EM LAMINADO NATURAL PARA VERNIZ                                                                                                                                                                                                                                                                                                  </v>
          </cell>
          <cell r="E90" t="str">
            <v xml:space="preserve">UN    </v>
          </cell>
          <cell r="F90">
            <v>1</v>
          </cell>
          <cell r="G90">
            <v>311.89999999999998</v>
          </cell>
          <cell r="H90">
            <v>311.89999999999998</v>
          </cell>
          <cell r="I90">
            <v>0</v>
          </cell>
          <cell r="J90">
            <v>311.89999999999998</v>
          </cell>
        </row>
        <row r="91">
          <cell r="D91" t="str">
            <v xml:space="preserve">BATENTE / PORTAL / ADUELA / MARCO EM MADEIRA MACICA COM REBAIXO, E = *3* CM, L = *14* CM, PARA PORTAS DE  GIRO DE *60 CM A 120* CM  X *210* CM, PINUS / EUCALIPTO / VIROLA OU EQUIVALENTE DA REGIAO (NAO INCLUI ALIZARES)                                                                                                                                                                                                                                                                                 </v>
          </cell>
          <cell r="E91" t="str">
            <v xml:space="preserve">JG    </v>
          </cell>
          <cell r="F91">
            <v>1</v>
          </cell>
          <cell r="G91">
            <v>173.41</v>
          </cell>
          <cell r="H91">
            <v>173.41</v>
          </cell>
          <cell r="I91">
            <v>0</v>
          </cell>
          <cell r="J91">
            <v>173.41</v>
          </cell>
        </row>
        <row r="92">
          <cell r="D92" t="str">
            <v xml:space="preserve">PREGO DE ACO POLIDO COM CABECA 15 X 15 (1 1/4 X 13)                                                                                                                                                                                                                                                                                                                                                                                                                                                       </v>
          </cell>
          <cell r="E92" t="str">
            <v xml:space="preserve">KG    </v>
          </cell>
          <cell r="F92">
            <v>0.61</v>
          </cell>
          <cell r="G92">
            <v>16.89</v>
          </cell>
          <cell r="H92">
            <v>10.3</v>
          </cell>
          <cell r="I92">
            <v>0</v>
          </cell>
          <cell r="J92">
            <v>10.3</v>
          </cell>
        </row>
        <row r="93">
          <cell r="D93" t="str">
            <v xml:space="preserve">GUARNICAO / ALIZAR / VISTA LISA EM MADEIRA MACICA, PARA PORTA  , E = *1* CM, L = *5* CM, CEDRINHO / ANGELIM COMERCIAL / TAURI/ CURUPIXA / PEROBA / CUMARU OU EQUIVALENTE DA REGIAO                                                                                                                                                                                                                                                                                                                        </v>
          </cell>
          <cell r="E93" t="str">
            <v xml:space="preserve">M     </v>
          </cell>
          <cell r="F93">
            <v>10.199999999999999</v>
          </cell>
          <cell r="G93">
            <v>10.18</v>
          </cell>
          <cell r="H93">
            <v>103.83</v>
          </cell>
          <cell r="I93">
            <v>0</v>
          </cell>
          <cell r="J93">
            <v>103.83</v>
          </cell>
        </row>
        <row r="94">
          <cell r="D94" t="str">
            <v xml:space="preserve">FECHADRUA BICO DE PAPAGAIO PARA PORTA DE CORRER EXTERNA, EM ACO INOX COM ACABAMENTO CROMADO, MAQUINA COM 45 MM, INCLUINDO CHAVE TIPO CILINDRO                                                                                                                                                                                                                                                                                                                                                             </v>
          </cell>
          <cell r="E94" t="str">
            <v xml:space="preserve">CJ    </v>
          </cell>
          <cell r="F94">
            <v>1</v>
          </cell>
          <cell r="G94">
            <v>94.63</v>
          </cell>
          <cell r="H94">
            <v>94.63</v>
          </cell>
          <cell r="I94">
            <v>0</v>
          </cell>
          <cell r="J94">
            <v>94.63</v>
          </cell>
        </row>
        <row r="95">
          <cell r="D95" t="str">
            <v>ARGAMASSA TRAÇO 1:4 (EM VOLUME DE CIMENTO E AREIA MÉDIA ÚMIDA), PREPARO MANUAL. AF_08/2019</v>
          </cell>
          <cell r="E95" t="str">
            <v>M3</v>
          </cell>
          <cell r="F95">
            <v>0.01</v>
          </cell>
          <cell r="G95">
            <v>600.67999999999995</v>
          </cell>
          <cell r="H95">
            <v>4.67</v>
          </cell>
          <cell r="I95">
            <v>1.32</v>
          </cell>
          <cell r="J95">
            <v>5.99</v>
          </cell>
        </row>
        <row r="96">
          <cell r="D96" t="str">
            <v xml:space="preserve">TRILHO PANTOGRAFICO CONCAVO, TIPO U, EM ALUMINIO, COM DIMENSOES DE APROX *35 X 35* MM, PARA ROLDANA DE PORTA DE CORRER                                                                                                                                                                                                                                                                                                                                                                                    </v>
          </cell>
          <cell r="E96" t="str">
            <v xml:space="preserve">M     </v>
          </cell>
          <cell r="F96">
            <v>1.8</v>
          </cell>
          <cell r="G96">
            <v>20.46</v>
          </cell>
          <cell r="H96">
            <v>36.82</v>
          </cell>
          <cell r="I96">
            <v>0</v>
          </cell>
          <cell r="J96">
            <v>36.82</v>
          </cell>
        </row>
        <row r="97">
          <cell r="D97" t="str">
            <v/>
          </cell>
          <cell r="E97" t="str">
            <v/>
          </cell>
          <cell r="G97" t="str">
            <v/>
          </cell>
          <cell r="H97">
            <v>0</v>
          </cell>
          <cell r="I97">
            <v>0</v>
          </cell>
          <cell r="J97">
            <v>0</v>
          </cell>
        </row>
        <row r="98">
          <cell r="D98" t="str">
            <v/>
          </cell>
          <cell r="E98" t="str">
            <v/>
          </cell>
          <cell r="G98" t="str">
            <v/>
          </cell>
          <cell r="H98">
            <v>0</v>
          </cell>
          <cell r="I98">
            <v>0</v>
          </cell>
          <cell r="J98">
            <v>0</v>
          </cell>
        </row>
        <row r="99">
          <cell r="D99" t="str">
            <v/>
          </cell>
          <cell r="E99" t="str">
            <v/>
          </cell>
          <cell r="G99" t="str">
            <v/>
          </cell>
          <cell r="H99">
            <v>0</v>
          </cell>
          <cell r="I99">
            <v>0</v>
          </cell>
          <cell r="J99">
            <v>0</v>
          </cell>
        </row>
        <row r="100">
          <cell r="D100" t="str">
            <v/>
          </cell>
          <cell r="E100" t="str">
            <v/>
          </cell>
          <cell r="G100" t="str">
            <v/>
          </cell>
          <cell r="H100">
            <v>0</v>
          </cell>
          <cell r="I100">
            <v>0</v>
          </cell>
          <cell r="J100">
            <v>0</v>
          </cell>
        </row>
        <row r="101">
          <cell r="D101" t="str">
            <v/>
          </cell>
          <cell r="E101" t="str">
            <v/>
          </cell>
          <cell r="G101" t="str">
            <v/>
          </cell>
          <cell r="H101">
            <v>0</v>
          </cell>
          <cell r="I101">
            <v>0</v>
          </cell>
          <cell r="J101">
            <v>0</v>
          </cell>
        </row>
        <row r="102">
          <cell r="D102" t="str">
            <v/>
          </cell>
          <cell r="E102" t="str">
            <v/>
          </cell>
          <cell r="G102" t="str">
            <v/>
          </cell>
          <cell r="H102">
            <v>0</v>
          </cell>
          <cell r="I102">
            <v>0</v>
          </cell>
          <cell r="J102">
            <v>0</v>
          </cell>
        </row>
        <row r="103">
          <cell r="D103" t="str">
            <v/>
          </cell>
          <cell r="E103" t="str">
            <v/>
          </cell>
          <cell r="G103" t="str">
            <v/>
          </cell>
          <cell r="H103">
            <v>0</v>
          </cell>
          <cell r="I103">
            <v>0</v>
          </cell>
          <cell r="J103">
            <v>0</v>
          </cell>
        </row>
        <row r="104">
          <cell r="D104" t="str">
            <v/>
          </cell>
          <cell r="E104" t="str">
            <v/>
          </cell>
          <cell r="G104" t="str">
            <v/>
          </cell>
          <cell r="H104">
            <v>0</v>
          </cell>
          <cell r="I104">
            <v>0</v>
          </cell>
          <cell r="J104">
            <v>0</v>
          </cell>
        </row>
        <row r="105">
          <cell r="D105" t="str">
            <v/>
          </cell>
          <cell r="E105" t="str">
            <v/>
          </cell>
          <cell r="G105" t="str">
            <v/>
          </cell>
          <cell r="H105">
            <v>0</v>
          </cell>
          <cell r="I105">
            <v>0</v>
          </cell>
          <cell r="J105">
            <v>0</v>
          </cell>
        </row>
        <row r="106">
          <cell r="D106" t="str">
            <v/>
          </cell>
          <cell r="E106" t="str">
            <v/>
          </cell>
          <cell r="G106" t="str">
            <v/>
          </cell>
          <cell r="H106">
            <v>0</v>
          </cell>
          <cell r="I106">
            <v>0</v>
          </cell>
          <cell r="J106">
            <v>0</v>
          </cell>
        </row>
        <row r="107">
          <cell r="D107" t="str">
            <v/>
          </cell>
          <cell r="E107" t="str">
            <v/>
          </cell>
          <cell r="G107" t="str">
            <v/>
          </cell>
          <cell r="H107">
            <v>0</v>
          </cell>
          <cell r="I107">
            <v>0</v>
          </cell>
          <cell r="J107">
            <v>0</v>
          </cell>
        </row>
        <row r="108">
          <cell r="D108" t="str">
            <v/>
          </cell>
          <cell r="E108" t="str">
            <v/>
          </cell>
          <cell r="G108" t="str">
            <v/>
          </cell>
          <cell r="H108">
            <v>0</v>
          </cell>
          <cell r="I108">
            <v>0</v>
          </cell>
          <cell r="J108">
            <v>0</v>
          </cell>
        </row>
        <row r="109">
          <cell r="D109" t="str">
            <v/>
          </cell>
          <cell r="E109" t="str">
            <v/>
          </cell>
          <cell r="G109" t="str">
            <v/>
          </cell>
          <cell r="H109">
            <v>0</v>
          </cell>
          <cell r="I109">
            <v>0</v>
          </cell>
          <cell r="J109">
            <v>0</v>
          </cell>
        </row>
        <row r="110">
          <cell r="D110" t="str">
            <v/>
          </cell>
          <cell r="E110" t="str">
            <v/>
          </cell>
          <cell r="G110" t="str">
            <v/>
          </cell>
          <cell r="H110">
            <v>0</v>
          </cell>
          <cell r="I110">
            <v>0</v>
          </cell>
          <cell r="J110">
            <v>0</v>
          </cell>
        </row>
        <row r="111">
          <cell r="D111" t="str">
            <v/>
          </cell>
          <cell r="E111" t="str">
            <v/>
          </cell>
          <cell r="G111" t="str">
            <v/>
          </cell>
          <cell r="H111">
            <v>0</v>
          </cell>
          <cell r="I111">
            <v>0</v>
          </cell>
          <cell r="J111">
            <v>0</v>
          </cell>
        </row>
        <row r="112">
          <cell r="D112" t="str">
            <v/>
          </cell>
          <cell r="E112" t="str">
            <v/>
          </cell>
          <cell r="G112" t="str">
            <v/>
          </cell>
          <cell r="H112">
            <v>0</v>
          </cell>
          <cell r="I112">
            <v>0</v>
          </cell>
          <cell r="J112">
            <v>0</v>
          </cell>
        </row>
        <row r="113">
          <cell r="D113" t="str">
            <v/>
          </cell>
          <cell r="E113" t="str">
            <v/>
          </cell>
          <cell r="G113" t="str">
            <v/>
          </cell>
          <cell r="H113">
            <v>0</v>
          </cell>
          <cell r="I113">
            <v>0</v>
          </cell>
          <cell r="J113">
            <v>0</v>
          </cell>
        </row>
        <row r="114">
          <cell r="D114" t="str">
            <v/>
          </cell>
          <cell r="E114" t="str">
            <v/>
          </cell>
          <cell r="G114" t="str">
            <v/>
          </cell>
          <cell r="H114">
            <v>0</v>
          </cell>
          <cell r="I114">
            <v>0</v>
          </cell>
          <cell r="J114">
            <v>0</v>
          </cell>
        </row>
        <row r="115">
          <cell r="D115" t="str">
            <v/>
          </cell>
          <cell r="E115" t="str">
            <v/>
          </cell>
          <cell r="G115" t="str">
            <v/>
          </cell>
          <cell r="H115">
            <v>0</v>
          </cell>
          <cell r="I115">
            <v>0</v>
          </cell>
          <cell r="J115">
            <v>0</v>
          </cell>
        </row>
        <row r="116">
          <cell r="D116" t="str">
            <v/>
          </cell>
          <cell r="E116" t="str">
            <v/>
          </cell>
          <cell r="G116" t="str">
            <v/>
          </cell>
          <cell r="H116">
            <v>0</v>
          </cell>
          <cell r="I116">
            <v>0</v>
          </cell>
          <cell r="J116">
            <v>0</v>
          </cell>
        </row>
        <row r="117">
          <cell r="D117" t="str">
            <v/>
          </cell>
          <cell r="E117" t="str">
            <v/>
          </cell>
          <cell r="G117" t="str">
            <v/>
          </cell>
          <cell r="H117">
            <v>0</v>
          </cell>
          <cell r="I117">
            <v>0</v>
          </cell>
          <cell r="J117">
            <v>0</v>
          </cell>
        </row>
        <row r="118">
          <cell r="D118" t="str">
            <v/>
          </cell>
          <cell r="E118" t="str">
            <v/>
          </cell>
          <cell r="G118" t="str">
            <v/>
          </cell>
          <cell r="H118">
            <v>0</v>
          </cell>
          <cell r="I118">
            <v>0</v>
          </cell>
          <cell r="J118">
            <v>0</v>
          </cell>
        </row>
        <row r="119">
          <cell r="D119" t="str">
            <v/>
          </cell>
          <cell r="E119" t="str">
            <v/>
          </cell>
          <cell r="G119" t="str">
            <v/>
          </cell>
          <cell r="H119">
            <v>0</v>
          </cell>
          <cell r="I119">
            <v>0</v>
          </cell>
          <cell r="J119">
            <v>0</v>
          </cell>
        </row>
        <row r="120">
          <cell r="D120" t="str">
            <v/>
          </cell>
          <cell r="E120" t="str">
            <v/>
          </cell>
          <cell r="G120" t="str">
            <v/>
          </cell>
          <cell r="H120">
            <v>0</v>
          </cell>
          <cell r="I120">
            <v>0</v>
          </cell>
          <cell r="J120">
            <v>0</v>
          </cell>
        </row>
        <row r="121">
          <cell r="D121" t="str">
            <v/>
          </cell>
          <cell r="E121" t="str">
            <v/>
          </cell>
          <cell r="G121" t="str">
            <v/>
          </cell>
          <cell r="H121">
            <v>0</v>
          </cell>
          <cell r="I121">
            <v>0</v>
          </cell>
          <cell r="J121">
            <v>0</v>
          </cell>
        </row>
        <row r="122">
          <cell r="D122" t="str">
            <v/>
          </cell>
          <cell r="E122" t="str">
            <v/>
          </cell>
          <cell r="G122" t="str">
            <v/>
          </cell>
          <cell r="H122">
            <v>0</v>
          </cell>
          <cell r="I122">
            <v>0</v>
          </cell>
          <cell r="J122">
            <v>0</v>
          </cell>
        </row>
        <row r="123">
          <cell r="D123" t="str">
            <v/>
          </cell>
          <cell r="E123" t="str">
            <v/>
          </cell>
          <cell r="G123" t="str">
            <v/>
          </cell>
          <cell r="H123">
            <v>0</v>
          </cell>
          <cell r="I123">
            <v>0</v>
          </cell>
          <cell r="J123">
            <v>0</v>
          </cell>
        </row>
        <row r="124">
          <cell r="D124" t="str">
            <v/>
          </cell>
          <cell r="E124" t="str">
            <v/>
          </cell>
          <cell r="G124" t="str">
            <v/>
          </cell>
          <cell r="H124">
            <v>0</v>
          </cell>
          <cell r="I124">
            <v>0</v>
          </cell>
          <cell r="J124">
            <v>0</v>
          </cell>
        </row>
        <row r="125">
          <cell r="D125" t="str">
            <v/>
          </cell>
          <cell r="E125" t="str">
            <v/>
          </cell>
          <cell r="G125" t="str">
            <v/>
          </cell>
          <cell r="H125">
            <v>0</v>
          </cell>
          <cell r="I125">
            <v>0</v>
          </cell>
          <cell r="J125">
            <v>0</v>
          </cell>
        </row>
        <row r="126">
          <cell r="D126" t="str">
            <v/>
          </cell>
          <cell r="E126" t="str">
            <v/>
          </cell>
          <cell r="G126" t="str">
            <v/>
          </cell>
          <cell r="H126">
            <v>0</v>
          </cell>
          <cell r="I126">
            <v>0</v>
          </cell>
          <cell r="J126">
            <v>0</v>
          </cell>
        </row>
        <row r="127">
          <cell r="D127" t="str">
            <v/>
          </cell>
          <cell r="E127" t="str">
            <v/>
          </cell>
          <cell r="G127" t="str">
            <v/>
          </cell>
          <cell r="H127">
            <v>0</v>
          </cell>
          <cell r="I127">
            <v>0</v>
          </cell>
          <cell r="J127">
            <v>0</v>
          </cell>
        </row>
        <row r="128">
          <cell r="D128" t="str">
            <v/>
          </cell>
          <cell r="E128" t="str">
            <v/>
          </cell>
          <cell r="G128" t="str">
            <v/>
          </cell>
          <cell r="H128">
            <v>0</v>
          </cell>
          <cell r="I128">
            <v>0</v>
          </cell>
          <cell r="J128">
            <v>0</v>
          </cell>
        </row>
        <row r="129">
          <cell r="D129" t="str">
            <v/>
          </cell>
          <cell r="E129" t="str">
            <v/>
          </cell>
          <cell r="G129" t="str">
            <v/>
          </cell>
          <cell r="H129">
            <v>0</v>
          </cell>
          <cell r="I129">
            <v>0</v>
          </cell>
          <cell r="J129">
            <v>0</v>
          </cell>
        </row>
        <row r="130">
          <cell r="D130" t="str">
            <v/>
          </cell>
          <cell r="E130" t="str">
            <v/>
          </cell>
          <cell r="G130" t="str">
            <v/>
          </cell>
          <cell r="H130">
            <v>0</v>
          </cell>
          <cell r="I130">
            <v>0</v>
          </cell>
          <cell r="J130">
            <v>0</v>
          </cell>
        </row>
        <row r="131">
          <cell r="D131" t="str">
            <v/>
          </cell>
          <cell r="E131" t="str">
            <v/>
          </cell>
          <cell r="G131" t="str">
            <v/>
          </cell>
          <cell r="H131">
            <v>0</v>
          </cell>
          <cell r="I131">
            <v>0</v>
          </cell>
          <cell r="J131">
            <v>0</v>
          </cell>
        </row>
        <row r="132">
          <cell r="D132" t="str">
            <v/>
          </cell>
          <cell r="E132" t="str">
            <v/>
          </cell>
          <cell r="G132" t="str">
            <v/>
          </cell>
          <cell r="H132">
            <v>0</v>
          </cell>
          <cell r="I132">
            <v>0</v>
          </cell>
          <cell r="J132">
            <v>0</v>
          </cell>
        </row>
        <row r="133">
          <cell r="D133" t="str">
            <v/>
          </cell>
          <cell r="E133" t="str">
            <v/>
          </cell>
          <cell r="G133" t="str">
            <v/>
          </cell>
          <cell r="H133">
            <v>0</v>
          </cell>
          <cell r="I133">
            <v>0</v>
          </cell>
          <cell r="J133">
            <v>0</v>
          </cell>
        </row>
        <row r="134">
          <cell r="D134" t="str">
            <v/>
          </cell>
          <cell r="E134" t="str">
            <v/>
          </cell>
          <cell r="G134" t="str">
            <v/>
          </cell>
          <cell r="H134">
            <v>0</v>
          </cell>
          <cell r="I134">
            <v>0</v>
          </cell>
          <cell r="J134">
            <v>0</v>
          </cell>
        </row>
        <row r="135">
          <cell r="D135" t="str">
            <v/>
          </cell>
          <cell r="E135" t="str">
            <v/>
          </cell>
          <cell r="G135" t="str">
            <v/>
          </cell>
          <cell r="H135">
            <v>0</v>
          </cell>
          <cell r="I135">
            <v>0</v>
          </cell>
          <cell r="J135">
            <v>0</v>
          </cell>
        </row>
        <row r="136">
          <cell r="D136" t="str">
            <v/>
          </cell>
          <cell r="E136" t="str">
            <v/>
          </cell>
          <cell r="G136" t="str">
            <v/>
          </cell>
          <cell r="H136">
            <v>0</v>
          </cell>
          <cell r="I136">
            <v>0</v>
          </cell>
          <cell r="J136">
            <v>0</v>
          </cell>
        </row>
        <row r="137">
          <cell r="D137" t="str">
            <v/>
          </cell>
          <cell r="E137" t="str">
            <v/>
          </cell>
          <cell r="G137" t="str">
            <v/>
          </cell>
          <cell r="H137">
            <v>0</v>
          </cell>
          <cell r="I137">
            <v>0</v>
          </cell>
          <cell r="J137">
            <v>0</v>
          </cell>
        </row>
        <row r="138">
          <cell r="D138" t="str">
            <v/>
          </cell>
          <cell r="E138" t="str">
            <v/>
          </cell>
          <cell r="G138" t="str">
            <v/>
          </cell>
          <cell r="H138">
            <v>0</v>
          </cell>
          <cell r="I138">
            <v>0</v>
          </cell>
          <cell r="J138">
            <v>0</v>
          </cell>
        </row>
        <row r="139">
          <cell r="D139" t="str">
            <v/>
          </cell>
          <cell r="E139" t="str">
            <v/>
          </cell>
          <cell r="G139" t="str">
            <v/>
          </cell>
          <cell r="H139">
            <v>0</v>
          </cell>
          <cell r="I139">
            <v>0</v>
          </cell>
          <cell r="J139">
            <v>0</v>
          </cell>
        </row>
        <row r="140">
          <cell r="D140" t="str">
            <v/>
          </cell>
          <cell r="E140" t="str">
            <v/>
          </cell>
          <cell r="G140" t="str">
            <v/>
          </cell>
          <cell r="H140">
            <v>0</v>
          </cell>
          <cell r="I140">
            <v>0</v>
          </cell>
          <cell r="J140">
            <v>0</v>
          </cell>
        </row>
        <row r="141">
          <cell r="D141" t="str">
            <v/>
          </cell>
          <cell r="E141" t="str">
            <v/>
          </cell>
          <cell r="G141" t="str">
            <v/>
          </cell>
          <cell r="H141">
            <v>0</v>
          </cell>
          <cell r="I141">
            <v>0</v>
          </cell>
          <cell r="J141">
            <v>0</v>
          </cell>
        </row>
        <row r="142">
          <cell r="D142" t="str">
            <v/>
          </cell>
          <cell r="E142" t="str">
            <v/>
          </cell>
          <cell r="G142" t="str">
            <v/>
          </cell>
          <cell r="H142">
            <v>0</v>
          </cell>
          <cell r="I142">
            <v>0</v>
          </cell>
          <cell r="J142">
            <v>0</v>
          </cell>
        </row>
        <row r="143">
          <cell r="D143" t="str">
            <v/>
          </cell>
          <cell r="E143" t="str">
            <v/>
          </cell>
          <cell r="G143" t="str">
            <v/>
          </cell>
          <cell r="H143">
            <v>0</v>
          </cell>
          <cell r="I143">
            <v>0</v>
          </cell>
          <cell r="J143">
            <v>0</v>
          </cell>
        </row>
        <row r="144">
          <cell r="D144" t="str">
            <v/>
          </cell>
          <cell r="E144" t="str">
            <v/>
          </cell>
          <cell r="G144" t="str">
            <v/>
          </cell>
          <cell r="H144">
            <v>0</v>
          </cell>
          <cell r="I144">
            <v>0</v>
          </cell>
          <cell r="J144">
            <v>0</v>
          </cell>
        </row>
        <row r="145">
          <cell r="D145" t="str">
            <v/>
          </cell>
          <cell r="E145" t="str">
            <v/>
          </cell>
          <cell r="G145" t="str">
            <v/>
          </cell>
          <cell r="H145">
            <v>0</v>
          </cell>
          <cell r="I145">
            <v>0</v>
          </cell>
          <cell r="J145">
            <v>0</v>
          </cell>
        </row>
        <row r="146">
          <cell r="D146" t="str">
            <v/>
          </cell>
          <cell r="E146" t="str">
            <v/>
          </cell>
          <cell r="G146" t="str">
            <v/>
          </cell>
          <cell r="H146">
            <v>0</v>
          </cell>
          <cell r="I146">
            <v>0</v>
          </cell>
          <cell r="J146">
            <v>0</v>
          </cell>
        </row>
        <row r="147">
          <cell r="D147" t="str">
            <v/>
          </cell>
          <cell r="E147" t="str">
            <v/>
          </cell>
          <cell r="G147" t="str">
            <v/>
          </cell>
          <cell r="H147">
            <v>0</v>
          </cell>
          <cell r="I147">
            <v>0</v>
          </cell>
          <cell r="J147">
            <v>0</v>
          </cell>
        </row>
        <row r="148">
          <cell r="D148" t="str">
            <v/>
          </cell>
          <cell r="E148" t="str">
            <v/>
          </cell>
          <cell r="G148" t="str">
            <v/>
          </cell>
          <cell r="H148">
            <v>0</v>
          </cell>
          <cell r="I148">
            <v>0</v>
          </cell>
          <cell r="J148">
            <v>0</v>
          </cell>
        </row>
        <row r="149">
          <cell r="D149" t="str">
            <v/>
          </cell>
          <cell r="E149" t="str">
            <v/>
          </cell>
          <cell r="G149" t="str">
            <v/>
          </cell>
          <cell r="H149">
            <v>0</v>
          </cell>
          <cell r="I149">
            <v>0</v>
          </cell>
          <cell r="J149">
            <v>0</v>
          </cell>
        </row>
        <row r="150">
          <cell r="D150" t="str">
            <v/>
          </cell>
          <cell r="E150" t="str">
            <v/>
          </cell>
          <cell r="G150" t="str">
            <v/>
          </cell>
          <cell r="H150">
            <v>0</v>
          </cell>
          <cell r="I150">
            <v>0</v>
          </cell>
          <cell r="J150">
            <v>0</v>
          </cell>
        </row>
        <row r="151">
          <cell r="D151" t="str">
            <v/>
          </cell>
          <cell r="E151" t="str">
            <v/>
          </cell>
          <cell r="G151" t="str">
            <v/>
          </cell>
          <cell r="H151">
            <v>0</v>
          </cell>
          <cell r="I151">
            <v>0</v>
          </cell>
          <cell r="J151">
            <v>0</v>
          </cell>
        </row>
        <row r="152">
          <cell r="D152" t="str">
            <v/>
          </cell>
          <cell r="E152" t="str">
            <v/>
          </cell>
          <cell r="G152" t="str">
            <v/>
          </cell>
          <cell r="H152">
            <v>0</v>
          </cell>
          <cell r="I152">
            <v>0</v>
          </cell>
          <cell r="J152">
            <v>0</v>
          </cell>
        </row>
        <row r="153">
          <cell r="D153" t="str">
            <v/>
          </cell>
          <cell r="E153" t="str">
            <v/>
          </cell>
          <cell r="G153" t="str">
            <v/>
          </cell>
          <cell r="H153">
            <v>0</v>
          </cell>
          <cell r="I153">
            <v>0</v>
          </cell>
          <cell r="J153">
            <v>0</v>
          </cell>
        </row>
        <row r="154">
          <cell r="D154" t="str">
            <v/>
          </cell>
          <cell r="E154" t="str">
            <v/>
          </cell>
          <cell r="G154" t="str">
            <v/>
          </cell>
          <cell r="H154">
            <v>0</v>
          </cell>
          <cell r="I154">
            <v>0</v>
          </cell>
          <cell r="J154">
            <v>0</v>
          </cell>
        </row>
        <row r="155">
          <cell r="D155" t="str">
            <v/>
          </cell>
          <cell r="E155" t="str">
            <v/>
          </cell>
          <cell r="G155" t="str">
            <v/>
          </cell>
          <cell r="H155">
            <v>0</v>
          </cell>
          <cell r="I155">
            <v>0</v>
          </cell>
          <cell r="J155">
            <v>0</v>
          </cell>
        </row>
        <row r="156">
          <cell r="D156" t="str">
            <v/>
          </cell>
          <cell r="E156" t="str">
            <v/>
          </cell>
          <cell r="G156" t="str">
            <v/>
          </cell>
          <cell r="H156">
            <v>0</v>
          </cell>
          <cell r="I156">
            <v>0</v>
          </cell>
          <cell r="J156">
            <v>0</v>
          </cell>
        </row>
        <row r="157">
          <cell r="D157" t="str">
            <v/>
          </cell>
          <cell r="E157" t="str">
            <v/>
          </cell>
          <cell r="G157" t="str">
            <v/>
          </cell>
          <cell r="H157">
            <v>0</v>
          </cell>
          <cell r="I157">
            <v>0</v>
          </cell>
          <cell r="J157">
            <v>0</v>
          </cell>
        </row>
        <row r="158">
          <cell r="D158" t="str">
            <v/>
          </cell>
          <cell r="E158" t="str">
            <v/>
          </cell>
          <cell r="G158" t="str">
            <v/>
          </cell>
          <cell r="H158">
            <v>0</v>
          </cell>
          <cell r="I158">
            <v>0</v>
          </cell>
          <cell r="J158">
            <v>0</v>
          </cell>
        </row>
        <row r="159">
          <cell r="D159" t="str">
            <v/>
          </cell>
          <cell r="E159" t="str">
            <v/>
          </cell>
          <cell r="G159" t="str">
            <v/>
          </cell>
          <cell r="H159">
            <v>0</v>
          </cell>
          <cell r="I159">
            <v>0</v>
          </cell>
          <cell r="J159">
            <v>0</v>
          </cell>
        </row>
        <row r="160">
          <cell r="D160" t="str">
            <v/>
          </cell>
          <cell r="E160" t="str">
            <v/>
          </cell>
          <cell r="G160" t="str">
            <v/>
          </cell>
          <cell r="H160">
            <v>0</v>
          </cell>
          <cell r="I160">
            <v>0</v>
          </cell>
          <cell r="J160">
            <v>0</v>
          </cell>
        </row>
        <row r="161">
          <cell r="D161" t="str">
            <v/>
          </cell>
          <cell r="E161" t="str">
            <v/>
          </cell>
          <cell r="G161" t="str">
            <v/>
          </cell>
          <cell r="H161">
            <v>0</v>
          </cell>
          <cell r="I161">
            <v>0</v>
          </cell>
          <cell r="J161">
            <v>0</v>
          </cell>
        </row>
        <row r="162">
          <cell r="D162" t="str">
            <v/>
          </cell>
          <cell r="E162" t="str">
            <v/>
          </cell>
          <cell r="G162" t="str">
            <v/>
          </cell>
          <cell r="H162">
            <v>0</v>
          </cell>
          <cell r="I162">
            <v>0</v>
          </cell>
          <cell r="J162">
            <v>0</v>
          </cell>
        </row>
        <row r="163">
          <cell r="D163" t="str">
            <v/>
          </cell>
          <cell r="E163" t="str">
            <v/>
          </cell>
          <cell r="G163" t="str">
            <v/>
          </cell>
          <cell r="H163">
            <v>0</v>
          </cell>
          <cell r="I163">
            <v>0</v>
          </cell>
          <cell r="J163">
            <v>0</v>
          </cell>
        </row>
        <row r="164">
          <cell r="D164" t="str">
            <v/>
          </cell>
          <cell r="E164" t="str">
            <v/>
          </cell>
          <cell r="G164" t="str">
            <v/>
          </cell>
          <cell r="H164">
            <v>0</v>
          </cell>
          <cell r="I164">
            <v>0</v>
          </cell>
          <cell r="J164">
            <v>0</v>
          </cell>
        </row>
        <row r="165">
          <cell r="D165" t="str">
            <v/>
          </cell>
          <cell r="E165" t="str">
            <v/>
          </cell>
          <cell r="G165" t="str">
            <v/>
          </cell>
          <cell r="H165">
            <v>0</v>
          </cell>
          <cell r="I165">
            <v>0</v>
          </cell>
          <cell r="J165">
            <v>0</v>
          </cell>
        </row>
        <row r="166">
          <cell r="D166" t="str">
            <v/>
          </cell>
          <cell r="E166" t="str">
            <v/>
          </cell>
          <cell r="G166" t="str">
            <v/>
          </cell>
          <cell r="H166">
            <v>0</v>
          </cell>
          <cell r="I166">
            <v>0</v>
          </cell>
          <cell r="J166">
            <v>0</v>
          </cell>
        </row>
        <row r="167">
          <cell r="D167" t="str">
            <v/>
          </cell>
          <cell r="E167" t="str">
            <v/>
          </cell>
          <cell r="G167" t="str">
            <v/>
          </cell>
          <cell r="H167">
            <v>0</v>
          </cell>
          <cell r="I167">
            <v>0</v>
          </cell>
          <cell r="J167">
            <v>0</v>
          </cell>
        </row>
        <row r="168">
          <cell r="D168" t="str">
            <v/>
          </cell>
          <cell r="E168" t="str">
            <v/>
          </cell>
          <cell r="G168" t="str">
            <v/>
          </cell>
          <cell r="H168">
            <v>0</v>
          </cell>
          <cell r="I168">
            <v>0</v>
          </cell>
          <cell r="J168">
            <v>0</v>
          </cell>
        </row>
        <row r="169">
          <cell r="D169" t="str">
            <v/>
          </cell>
          <cell r="E169" t="str">
            <v/>
          </cell>
          <cell r="G169" t="str">
            <v/>
          </cell>
          <cell r="H169">
            <v>0</v>
          </cell>
          <cell r="I169">
            <v>0</v>
          </cell>
          <cell r="J169">
            <v>0</v>
          </cell>
        </row>
        <row r="170">
          <cell r="D170" t="str">
            <v/>
          </cell>
          <cell r="E170" t="str">
            <v/>
          </cell>
          <cell r="G170" t="str">
            <v/>
          </cell>
          <cell r="H170">
            <v>0</v>
          </cell>
          <cell r="I170">
            <v>0</v>
          </cell>
          <cell r="J170">
            <v>0</v>
          </cell>
        </row>
        <row r="171">
          <cell r="D171" t="str">
            <v/>
          </cell>
          <cell r="E171" t="str">
            <v/>
          </cell>
          <cell r="G171" t="str">
            <v/>
          </cell>
          <cell r="H171">
            <v>0</v>
          </cell>
          <cell r="I171">
            <v>0</v>
          </cell>
          <cell r="J171">
            <v>0</v>
          </cell>
        </row>
        <row r="172">
          <cell r="D172" t="str">
            <v/>
          </cell>
          <cell r="E172" t="str">
            <v/>
          </cell>
          <cell r="G172" t="str">
            <v/>
          </cell>
          <cell r="H172">
            <v>0</v>
          </cell>
          <cell r="I172">
            <v>0</v>
          </cell>
          <cell r="J172">
            <v>0</v>
          </cell>
        </row>
        <row r="173">
          <cell r="D173" t="str">
            <v/>
          </cell>
          <cell r="E173" t="str">
            <v/>
          </cell>
          <cell r="G173" t="str">
            <v/>
          </cell>
          <cell r="H173">
            <v>0</v>
          </cell>
          <cell r="I173">
            <v>0</v>
          </cell>
          <cell r="J173">
            <v>0</v>
          </cell>
        </row>
        <row r="174">
          <cell r="D174" t="str">
            <v/>
          </cell>
          <cell r="E174" t="str">
            <v/>
          </cell>
          <cell r="G174" t="str">
            <v/>
          </cell>
          <cell r="H174">
            <v>0</v>
          </cell>
          <cell r="I174">
            <v>0</v>
          </cell>
          <cell r="J174">
            <v>0</v>
          </cell>
        </row>
      </sheetData>
      <sheetData sheetId="11" refreshError="1">
        <row r="6">
          <cell r="A6" t="str">
            <v>TABELA DE COTAÇÃO DE INSUMOS / SERVIÇOS ESPECIALIZADOS NÃO CONTEMPLADOS PELAS TABELAS SECID</v>
          </cell>
        </row>
        <row r="8">
          <cell r="F8" t="str">
            <v>FORNECEDOR 1</v>
          </cell>
          <cell r="G8" t="str">
            <v>FORNECEDOR 2</v>
          </cell>
          <cell r="H8" t="str">
            <v>FORNECEDOR 3</v>
          </cell>
          <cell r="I8" t="str">
            <v>MÉDIA PREÇO R$</v>
          </cell>
        </row>
        <row r="9">
          <cell r="D9" t="str">
            <v>DATA DA COTAÇÃO</v>
          </cell>
        </row>
        <row r="10">
          <cell r="D10" t="str">
            <v>EMPRESA</v>
          </cell>
        </row>
        <row r="11">
          <cell r="D11" t="str">
            <v>CONTATO</v>
          </cell>
        </row>
        <row r="12">
          <cell r="D12" t="str">
            <v>TELEFONE / E-MAIL / SITE</v>
          </cell>
        </row>
        <row r="13">
          <cell r="A13" t="str">
            <v>ITEM</v>
          </cell>
          <cell r="B13" t="str">
            <v>DESCRIÇÃO DO INSUMO / SERVIÇO ESPECIALIZADO</v>
          </cell>
          <cell r="E13" t="str">
            <v xml:space="preserve">UN </v>
          </cell>
          <cell r="F13" t="str">
            <v>R$ UNITÁRIO</v>
          </cell>
          <cell r="G13" t="str">
            <v>R$ UNITÁRIO</v>
          </cell>
          <cell r="H13" t="str">
            <v>R$ UNITÁRIO</v>
          </cell>
        </row>
        <row r="14">
          <cell r="A14" t="str">
            <v>COT 001</v>
          </cell>
          <cell r="B14" t="str">
            <v>EXEMPLO</v>
          </cell>
          <cell r="I14" t="str">
            <v xml:space="preserve"> </v>
          </cell>
        </row>
        <row r="16">
          <cell r="F16" t="str">
            <v>FORNECEDOR 1</v>
          </cell>
          <cell r="G16" t="str">
            <v>FORNECEDOR 2</v>
          </cell>
          <cell r="H16" t="str">
            <v>FORNECEDOR 3</v>
          </cell>
          <cell r="I16" t="str">
            <v>MÉDIA PREÇO R$</v>
          </cell>
        </row>
        <row r="17">
          <cell r="D17" t="str">
            <v>DATA DA COTAÇÃO</v>
          </cell>
        </row>
        <row r="18">
          <cell r="D18" t="str">
            <v>EMPRESA</v>
          </cell>
        </row>
        <row r="19">
          <cell r="D19" t="str">
            <v>CONTATO</v>
          </cell>
        </row>
        <row r="20">
          <cell r="D20" t="str">
            <v>TELEFONE / E-MAIL / SITE</v>
          </cell>
        </row>
        <row r="21">
          <cell r="A21" t="str">
            <v>ITEM</v>
          </cell>
          <cell r="B21" t="str">
            <v>DESCRIÇÃO DO INSUMO / SERVIÇO ESPECIALIZADO</v>
          </cell>
          <cell r="E21" t="str">
            <v xml:space="preserve">UN </v>
          </cell>
          <cell r="F21" t="str">
            <v>R$ UNITÁRIO</v>
          </cell>
          <cell r="G21" t="str">
            <v>R$ UNITÁRIO</v>
          </cell>
          <cell r="H21" t="str">
            <v>R$ UNITÁRIO</v>
          </cell>
        </row>
        <row r="22">
          <cell r="A22" t="str">
            <v>COT 002</v>
          </cell>
          <cell r="I22" t="str">
            <v xml:space="preserve"> </v>
          </cell>
        </row>
        <row r="24">
          <cell r="F24" t="str">
            <v>FORNECEDOR 1</v>
          </cell>
          <cell r="G24" t="str">
            <v>FORNECEDOR 2</v>
          </cell>
          <cell r="H24" t="str">
            <v>FORNECEDOR 3</v>
          </cell>
          <cell r="I24" t="str">
            <v>MÉDIA PREÇO R$</v>
          </cell>
        </row>
        <row r="25">
          <cell r="D25" t="str">
            <v>DATA DA COTAÇÃO</v>
          </cell>
        </row>
        <row r="26">
          <cell r="D26" t="str">
            <v>EMPRESA</v>
          </cell>
        </row>
        <row r="27">
          <cell r="D27" t="str">
            <v>CONTATO</v>
          </cell>
        </row>
        <row r="28">
          <cell r="D28" t="str">
            <v>TELEFONE / E-MAIL / SITE</v>
          </cell>
        </row>
        <row r="29">
          <cell r="A29" t="str">
            <v>ITEM</v>
          </cell>
          <cell r="B29" t="str">
            <v>DESCRIÇÃO DO INSUMO / SERVIÇO ESPECIALIZADO</v>
          </cell>
          <cell r="E29" t="str">
            <v xml:space="preserve">UN </v>
          </cell>
          <cell r="F29" t="str">
            <v>R$ UNITÁRIO</v>
          </cell>
          <cell r="G29" t="str">
            <v>R$ UNITÁRIO</v>
          </cell>
          <cell r="H29" t="str">
            <v>R$ UNITÁRIO</v>
          </cell>
        </row>
        <row r="30">
          <cell r="A30" t="str">
            <v xml:space="preserve">COT </v>
          </cell>
          <cell r="I30" t="str">
            <v xml:space="preserve"> </v>
          </cell>
        </row>
        <row r="32">
          <cell r="F32" t="str">
            <v>FORNECEDOR 1</v>
          </cell>
          <cell r="G32" t="str">
            <v>FORNECEDOR 2</v>
          </cell>
          <cell r="H32" t="str">
            <v>FORNECEDOR 3</v>
          </cell>
          <cell r="I32" t="str">
            <v>MÉDIA PREÇO R$</v>
          </cell>
        </row>
        <row r="33">
          <cell r="D33" t="str">
            <v>DATA DA COTAÇÃO</v>
          </cell>
        </row>
        <row r="34">
          <cell r="D34" t="str">
            <v>EMPRESA</v>
          </cell>
        </row>
        <row r="35">
          <cell r="D35" t="str">
            <v>CONTATO</v>
          </cell>
        </row>
        <row r="36">
          <cell r="D36" t="str">
            <v>TELEFONE / E-MAIL / SITE</v>
          </cell>
        </row>
        <row r="37">
          <cell r="A37" t="str">
            <v>ITEM</v>
          </cell>
          <cell r="B37" t="str">
            <v>DESCRIÇÃO DO INSUMO / SERVIÇO ESPECIALIZADO</v>
          </cell>
          <cell r="E37" t="str">
            <v xml:space="preserve">UN </v>
          </cell>
          <cell r="F37" t="str">
            <v>R$ UNITÁRIO</v>
          </cell>
          <cell r="G37" t="str">
            <v>R$ UNITÁRIO</v>
          </cell>
          <cell r="H37" t="str">
            <v>R$ UNITÁRIO</v>
          </cell>
        </row>
        <row r="38">
          <cell r="A38" t="str">
            <v xml:space="preserve">COT </v>
          </cell>
          <cell r="I38" t="str">
            <v xml:space="preserve"> </v>
          </cell>
        </row>
        <row r="40">
          <cell r="F40" t="str">
            <v>FORNECEDOR 1</v>
          </cell>
          <cell r="G40" t="str">
            <v>FORNECEDOR 2</v>
          </cell>
          <cell r="H40" t="str">
            <v>FORNECEDOR 3</v>
          </cell>
          <cell r="I40" t="str">
            <v>MÉDIA PREÇO R$</v>
          </cell>
        </row>
        <row r="41">
          <cell r="D41" t="str">
            <v>DATA DA COTAÇÃO</v>
          </cell>
        </row>
        <row r="42">
          <cell r="D42" t="str">
            <v>EMPRESA</v>
          </cell>
        </row>
        <row r="43">
          <cell r="D43" t="str">
            <v>CONTATO</v>
          </cell>
        </row>
        <row r="44">
          <cell r="D44" t="str">
            <v>TELEFONE / E-MAIL / SITE</v>
          </cell>
        </row>
        <row r="45">
          <cell r="A45" t="str">
            <v>ITEM</v>
          </cell>
          <cell r="B45" t="str">
            <v>DESCRIÇÃO DO INSUMO / SERVIÇO ESPECIALIZADO</v>
          </cell>
          <cell r="E45" t="str">
            <v xml:space="preserve">UN </v>
          </cell>
          <cell r="F45" t="str">
            <v>R$ UNITÁRIO</v>
          </cell>
          <cell r="G45" t="str">
            <v>R$ UNITÁRIO</v>
          </cell>
          <cell r="H45" t="str">
            <v>R$ UNITÁRIO</v>
          </cell>
        </row>
        <row r="46">
          <cell r="A46" t="str">
            <v xml:space="preserve">COT </v>
          </cell>
          <cell r="I46" t="str">
            <v xml:space="preserve"> </v>
          </cell>
        </row>
        <row r="48">
          <cell r="F48" t="str">
            <v>FORNECEDOR 1</v>
          </cell>
          <cell r="G48" t="str">
            <v>FORNECEDOR 2</v>
          </cell>
          <cell r="H48" t="str">
            <v>FORNECEDOR 3</v>
          </cell>
          <cell r="I48" t="str">
            <v>MÉDIA PREÇO R$</v>
          </cell>
        </row>
        <row r="49">
          <cell r="D49" t="str">
            <v>DATA DA COTAÇÃO</v>
          </cell>
        </row>
        <row r="50">
          <cell r="D50" t="str">
            <v>EMPRESA</v>
          </cell>
        </row>
        <row r="51">
          <cell r="D51" t="str">
            <v>CONTATO</v>
          </cell>
        </row>
        <row r="52">
          <cell r="D52" t="str">
            <v>TELEFONE / E-MAIL / SITE</v>
          </cell>
        </row>
        <row r="53">
          <cell r="A53" t="str">
            <v>ITEM</v>
          </cell>
          <cell r="B53" t="str">
            <v>DESCRIÇÃO DO INSUMO / SERVIÇO ESPECIALIZADO</v>
          </cell>
          <cell r="E53" t="str">
            <v xml:space="preserve">UN </v>
          </cell>
          <cell r="F53" t="str">
            <v>R$ UNITÁRIO</v>
          </cell>
          <cell r="G53" t="str">
            <v>R$ UNITÁRIO</v>
          </cell>
          <cell r="H53" t="str">
            <v>R$ UNITÁRIO</v>
          </cell>
        </row>
        <row r="54">
          <cell r="A54" t="str">
            <v xml:space="preserve">COT </v>
          </cell>
          <cell r="I54" t="str">
            <v xml:space="preserve"> </v>
          </cell>
        </row>
        <row r="56">
          <cell r="F56" t="str">
            <v>FORNECEDOR 1</v>
          </cell>
          <cell r="G56" t="str">
            <v>FORNECEDOR 2</v>
          </cell>
          <cell r="H56" t="str">
            <v>FORNECEDOR 3</v>
          </cell>
          <cell r="I56" t="str">
            <v>MÉDIA PREÇO R$</v>
          </cell>
        </row>
        <row r="57">
          <cell r="D57" t="str">
            <v>DATA DA COTAÇÃO</v>
          </cell>
        </row>
        <row r="58">
          <cell r="D58" t="str">
            <v>EMPRESA</v>
          </cell>
        </row>
        <row r="59">
          <cell r="D59" t="str">
            <v>CONTATO</v>
          </cell>
        </row>
        <row r="60">
          <cell r="D60" t="str">
            <v>TELEFONE / E-MAIL / SITE</v>
          </cell>
        </row>
        <row r="61">
          <cell r="A61" t="str">
            <v>ITEM</v>
          </cell>
          <cell r="B61" t="str">
            <v>DESCRIÇÃO DO INSUMO / SERVIÇO ESPECIALIZADO</v>
          </cell>
          <cell r="E61" t="str">
            <v xml:space="preserve">UN </v>
          </cell>
          <cell r="F61" t="str">
            <v>R$ UNITÁRIO</v>
          </cell>
          <cell r="G61" t="str">
            <v>R$ UNITÁRIO</v>
          </cell>
          <cell r="H61" t="str">
            <v>R$ UNITÁRIO</v>
          </cell>
        </row>
        <row r="62">
          <cell r="A62" t="str">
            <v xml:space="preserve">COT </v>
          </cell>
          <cell r="I62" t="str">
            <v xml:space="preserve"> </v>
          </cell>
        </row>
        <row r="64">
          <cell r="F64" t="str">
            <v>FORNECEDOR 1</v>
          </cell>
          <cell r="G64" t="str">
            <v>FORNECEDOR 2</v>
          </cell>
          <cell r="H64" t="str">
            <v>FORNECEDOR 3</v>
          </cell>
          <cell r="I64" t="str">
            <v>MÉDIA PREÇO R$</v>
          </cell>
        </row>
        <row r="65">
          <cell r="D65" t="str">
            <v>DATA DA COTAÇÃO</v>
          </cell>
        </row>
        <row r="66">
          <cell r="D66" t="str">
            <v>EMPRESA</v>
          </cell>
        </row>
        <row r="67">
          <cell r="D67" t="str">
            <v>CONTATO</v>
          </cell>
        </row>
        <row r="68">
          <cell r="D68" t="str">
            <v>TELEFONE / E-MAIL / SITE</v>
          </cell>
        </row>
        <row r="69">
          <cell r="A69" t="str">
            <v>ITEM</v>
          </cell>
          <cell r="B69" t="str">
            <v>DESCRIÇÃO DO INSUMO / SERVIÇO ESPECIALIZADO</v>
          </cell>
          <cell r="E69" t="str">
            <v xml:space="preserve">UN </v>
          </cell>
          <cell r="F69" t="str">
            <v>R$ UNITÁRIO</v>
          </cell>
          <cell r="G69" t="str">
            <v>R$ UNITÁRIO</v>
          </cell>
          <cell r="H69" t="str">
            <v>R$ UNITÁRIO</v>
          </cell>
        </row>
        <row r="70">
          <cell r="A70" t="str">
            <v xml:space="preserve">COT </v>
          </cell>
          <cell r="I70" t="str">
            <v xml:space="preserve"> </v>
          </cell>
        </row>
        <row r="72">
          <cell r="F72" t="str">
            <v>FORNECEDOR 1</v>
          </cell>
          <cell r="G72" t="str">
            <v>FORNECEDOR 2</v>
          </cell>
          <cell r="H72" t="str">
            <v>FORNECEDOR 3</v>
          </cell>
          <cell r="I72" t="str">
            <v>MÉDIA PREÇO R$</v>
          </cell>
        </row>
        <row r="73">
          <cell r="D73" t="str">
            <v>DATA DA COTAÇÃO</v>
          </cell>
        </row>
        <row r="74">
          <cell r="D74" t="str">
            <v>EMPRESA</v>
          </cell>
        </row>
        <row r="75">
          <cell r="D75" t="str">
            <v>CONTATO</v>
          </cell>
        </row>
        <row r="76">
          <cell r="D76" t="str">
            <v>TELEFONE / E-MAIL / SITE</v>
          </cell>
        </row>
        <row r="77">
          <cell r="A77" t="str">
            <v>ITEM</v>
          </cell>
          <cell r="B77" t="str">
            <v>DESCRIÇÃO DO INSUMO / SERVIÇO ESPECIALIZADO</v>
          </cell>
          <cell r="E77" t="str">
            <v xml:space="preserve">UN </v>
          </cell>
          <cell r="F77" t="str">
            <v>R$ UNITÁRIO</v>
          </cell>
          <cell r="G77" t="str">
            <v>R$ UNITÁRIO</v>
          </cell>
          <cell r="H77" t="str">
            <v>R$ UNITÁRIO</v>
          </cell>
        </row>
        <row r="78">
          <cell r="A78" t="str">
            <v xml:space="preserve">COT </v>
          </cell>
          <cell r="I78" t="str">
            <v xml:space="preserve"> </v>
          </cell>
        </row>
        <row r="80">
          <cell r="F80" t="str">
            <v>FORNECEDOR 1</v>
          </cell>
          <cell r="G80" t="str">
            <v>FORNECEDOR 2</v>
          </cell>
          <cell r="H80" t="str">
            <v>FORNECEDOR 3</v>
          </cell>
          <cell r="I80" t="str">
            <v>MÉDIA PREÇO R$</v>
          </cell>
        </row>
        <row r="81">
          <cell r="D81" t="str">
            <v>DATA DA COTAÇÃO</v>
          </cell>
        </row>
        <row r="82">
          <cell r="D82" t="str">
            <v>EMPRESA</v>
          </cell>
        </row>
        <row r="83">
          <cell r="D83" t="str">
            <v>CONTATO</v>
          </cell>
        </row>
        <row r="84">
          <cell r="D84" t="str">
            <v>TELEFONE / E-MAIL / SITE</v>
          </cell>
        </row>
        <row r="85">
          <cell r="A85" t="str">
            <v>ITEM</v>
          </cell>
          <cell r="B85" t="str">
            <v>DESCRIÇÃO DO INSUMO / SERVIÇO ESPECIALIZADO</v>
          </cell>
          <cell r="E85" t="str">
            <v xml:space="preserve">UN </v>
          </cell>
          <cell r="F85" t="str">
            <v>R$ UNITÁRIO</v>
          </cell>
          <cell r="G85" t="str">
            <v>R$ UNITÁRIO</v>
          </cell>
          <cell r="H85" t="str">
            <v>R$ UNITÁRIO</v>
          </cell>
        </row>
        <row r="86">
          <cell r="A86" t="str">
            <v xml:space="preserve">COT </v>
          </cell>
          <cell r="I86" t="str">
            <v xml:space="preserve"> </v>
          </cell>
        </row>
      </sheetData>
      <sheetData sheetId="12" refreshError="1"/>
      <sheetData sheetId="13" refreshError="1"/>
      <sheetData sheetId="14"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genharia.contenda@gmail.com"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2">
    <pageSetUpPr fitToPage="1"/>
  </sheetPr>
  <dimension ref="A2:U409"/>
  <sheetViews>
    <sheetView view="pageBreakPreview" topLeftCell="A40" zoomScaleNormal="100" zoomScaleSheetLayoutView="100" workbookViewId="0">
      <selection activeCell="T73" sqref="T73"/>
    </sheetView>
  </sheetViews>
  <sheetFormatPr defaultRowHeight="15"/>
  <cols>
    <col min="1" max="4" width="9" style="69" customWidth="1"/>
    <col min="5" max="6" width="9" style="83" customWidth="1"/>
    <col min="7" max="7" width="18.85546875" style="83" customWidth="1"/>
    <col min="8" max="8" width="3.5703125" style="83" customWidth="1"/>
    <col min="9" max="9" width="2.85546875" style="83" customWidth="1"/>
    <col min="10" max="10" width="3.5703125" style="83" customWidth="1"/>
    <col min="11" max="11" width="3.5703125" style="70" customWidth="1"/>
    <col min="12" max="12" width="3.85546875" style="70" customWidth="1"/>
    <col min="13" max="13" width="3.5703125" style="70" customWidth="1"/>
    <col min="14" max="15" width="3.5703125" style="69" customWidth="1"/>
    <col min="16" max="17" width="9" style="69" customWidth="1"/>
    <col min="21" max="21" width="30" style="3" hidden="1" customWidth="1"/>
  </cols>
  <sheetData>
    <row r="2" spans="1:21">
      <c r="U2" s="276" t="s">
        <v>300</v>
      </c>
    </row>
    <row r="3" spans="1:21">
      <c r="U3" s="276" t="s">
        <v>301</v>
      </c>
    </row>
    <row r="4" spans="1:21">
      <c r="U4" s="276" t="s">
        <v>302</v>
      </c>
    </row>
    <row r="5" spans="1:21">
      <c r="U5" s="276" t="s">
        <v>303</v>
      </c>
    </row>
    <row r="6" spans="1:21">
      <c r="U6" s="276" t="s">
        <v>304</v>
      </c>
    </row>
    <row r="7" spans="1:21" ht="15.75" thickBot="1">
      <c r="A7" s="71"/>
      <c r="B7" s="71"/>
      <c r="C7" s="71"/>
      <c r="D7" s="71"/>
      <c r="E7" s="84"/>
      <c r="F7" s="84"/>
      <c r="G7" s="84"/>
      <c r="H7" s="84"/>
      <c r="I7" s="84"/>
      <c r="J7" s="84"/>
      <c r="K7" s="72"/>
      <c r="L7" s="72"/>
      <c r="M7" s="72"/>
      <c r="N7" s="71"/>
      <c r="O7" s="71"/>
      <c r="P7" s="71"/>
      <c r="U7" s="276" t="s">
        <v>305</v>
      </c>
    </row>
    <row r="8" spans="1:21" ht="15.75" thickTop="1">
      <c r="A8" s="73"/>
      <c r="B8" s="74"/>
      <c r="C8" s="74"/>
      <c r="D8" s="74"/>
      <c r="E8" s="85"/>
      <c r="F8" s="85"/>
      <c r="G8" s="85"/>
      <c r="H8" s="85"/>
      <c r="I8" s="85"/>
      <c r="J8" s="85"/>
      <c r="K8" s="75"/>
      <c r="L8" s="75"/>
      <c r="M8" s="75"/>
      <c r="N8" s="74"/>
      <c r="O8" s="74"/>
      <c r="P8" s="76"/>
      <c r="U8" s="276" t="s">
        <v>306</v>
      </c>
    </row>
    <row r="9" spans="1:21">
      <c r="A9" s="73"/>
      <c r="B9" s="74"/>
      <c r="C9" s="74"/>
      <c r="D9" s="74"/>
      <c r="E9" s="85"/>
      <c r="F9" s="85"/>
      <c r="G9" s="85"/>
      <c r="H9" s="85"/>
      <c r="I9" s="85"/>
      <c r="J9" s="85"/>
      <c r="K9" s="75"/>
      <c r="L9" s="75"/>
      <c r="M9" s="75"/>
      <c r="N9" s="74"/>
      <c r="O9" s="74"/>
      <c r="P9" s="76"/>
      <c r="U9" s="276" t="s">
        <v>307</v>
      </c>
    </row>
    <row r="10" spans="1:21" ht="15.75">
      <c r="A10" s="73"/>
      <c r="B10" s="95" t="s">
        <v>191</v>
      </c>
      <c r="C10" s="74"/>
      <c r="D10" s="74"/>
      <c r="E10" s="85"/>
      <c r="F10" s="85"/>
      <c r="G10" s="85"/>
      <c r="H10" s="85"/>
      <c r="I10" s="85"/>
      <c r="J10" s="85"/>
      <c r="K10" s="75"/>
      <c r="L10" s="75"/>
      <c r="M10" s="75"/>
      <c r="N10" s="74"/>
      <c r="O10" s="74"/>
      <c r="P10" s="76"/>
      <c r="U10" s="276" t="s">
        <v>308</v>
      </c>
    </row>
    <row r="11" spans="1:21" ht="15.75">
      <c r="A11" s="73"/>
      <c r="B11" s="96"/>
      <c r="C11" s="74"/>
      <c r="D11" s="74"/>
      <c r="E11" s="85"/>
      <c r="F11" s="85"/>
      <c r="G11" s="85"/>
      <c r="H11" s="85"/>
      <c r="I11" s="85"/>
      <c r="J11" s="85"/>
      <c r="K11" s="75"/>
      <c r="L11" s="75"/>
      <c r="M11" s="75"/>
      <c r="N11" s="74"/>
      <c r="O11" s="74"/>
      <c r="P11" s="76"/>
      <c r="U11" s="276" t="s">
        <v>309</v>
      </c>
    </row>
    <row r="12" spans="1:21" ht="28.5" customHeight="1" thickBot="1">
      <c r="A12" s="73"/>
      <c r="B12" s="97" t="s">
        <v>182</v>
      </c>
      <c r="C12" s="71"/>
      <c r="D12" s="780" t="s">
        <v>13295</v>
      </c>
      <c r="E12" s="780"/>
      <c r="F12" s="780"/>
      <c r="G12" s="780"/>
      <c r="H12" s="780"/>
      <c r="I12" s="780"/>
      <c r="J12" s="780"/>
      <c r="K12" s="104" t="s">
        <v>181</v>
      </c>
      <c r="L12" s="104"/>
      <c r="M12" s="781" t="s">
        <v>13258</v>
      </c>
      <c r="N12" s="781"/>
      <c r="O12" s="781"/>
      <c r="P12" s="76"/>
      <c r="U12" s="276" t="s">
        <v>309</v>
      </c>
    </row>
    <row r="13" spans="1:21" ht="16.5" thickTop="1">
      <c r="A13" s="73"/>
      <c r="B13" s="96"/>
      <c r="C13" s="74"/>
      <c r="D13" s="74"/>
      <c r="E13" s="85"/>
      <c r="F13" s="85"/>
      <c r="G13" s="85"/>
      <c r="H13" s="85"/>
      <c r="I13" s="85"/>
      <c r="J13" s="85"/>
      <c r="K13" s="75"/>
      <c r="L13" s="75"/>
      <c r="M13" s="75"/>
      <c r="N13" s="74"/>
      <c r="O13" s="74"/>
      <c r="P13" s="76"/>
      <c r="U13" s="276" t="s">
        <v>310</v>
      </c>
    </row>
    <row r="14" spans="1:21" ht="16.5" thickBot="1">
      <c r="A14" s="73"/>
      <c r="B14" s="97" t="s">
        <v>187</v>
      </c>
      <c r="C14" s="71"/>
      <c r="D14" s="773" t="s">
        <v>13259</v>
      </c>
      <c r="E14" s="773"/>
      <c r="F14" s="773"/>
      <c r="G14" s="773"/>
      <c r="H14" s="773"/>
      <c r="I14" s="773"/>
      <c r="J14" s="773"/>
      <c r="K14" s="773"/>
      <c r="L14" s="773"/>
      <c r="M14" s="773"/>
      <c r="N14" s="773"/>
      <c r="O14" s="773"/>
      <c r="P14" s="76"/>
      <c r="U14" s="276" t="s">
        <v>311</v>
      </c>
    </row>
    <row r="15" spans="1:21" ht="16.5" thickTop="1">
      <c r="A15" s="73"/>
      <c r="B15" s="96"/>
      <c r="C15" s="74"/>
      <c r="D15" s="77"/>
      <c r="E15" s="86"/>
      <c r="F15" s="86"/>
      <c r="G15" s="86"/>
      <c r="H15" s="86"/>
      <c r="I15" s="86"/>
      <c r="J15" s="86"/>
      <c r="K15" s="78"/>
      <c r="L15" s="78"/>
      <c r="M15" s="78"/>
      <c r="N15" s="74"/>
      <c r="O15" s="74"/>
      <c r="P15" s="76"/>
      <c r="U15" s="276" t="s">
        <v>312</v>
      </c>
    </row>
    <row r="16" spans="1:21" ht="16.5" thickBot="1">
      <c r="A16" s="73"/>
      <c r="B16" s="97" t="s">
        <v>188</v>
      </c>
      <c r="C16" s="71"/>
      <c r="D16" s="773" t="s">
        <v>381</v>
      </c>
      <c r="E16" s="773"/>
      <c r="F16" s="773"/>
      <c r="G16" s="773"/>
      <c r="H16" s="787" t="s">
        <v>99</v>
      </c>
      <c r="I16" s="787"/>
      <c r="J16" s="787"/>
      <c r="K16" s="787"/>
      <c r="L16" s="787"/>
      <c r="M16" s="782">
        <f>IF('FOLHA FECHAMENTO'!G27&lt;&gt;" ",'FOLHA FECHAMENTO'!G27," ")</f>
        <v>304314.24644200003</v>
      </c>
      <c r="N16" s="782"/>
      <c r="O16" s="782"/>
      <c r="P16" s="783"/>
      <c r="U16" s="276" t="s">
        <v>313</v>
      </c>
    </row>
    <row r="17" spans="1:21" ht="16.5" thickTop="1">
      <c r="A17" s="73"/>
      <c r="B17" s="96"/>
      <c r="C17" s="74"/>
      <c r="D17" s="77"/>
      <c r="E17" s="86"/>
      <c r="F17" s="86"/>
      <c r="G17" s="86"/>
      <c r="H17" s="86"/>
      <c r="I17" s="86"/>
      <c r="J17" s="86"/>
      <c r="K17" s="78"/>
      <c r="L17" s="78"/>
      <c r="M17" s="78"/>
      <c r="N17" s="74"/>
      <c r="O17" s="74"/>
      <c r="P17" s="76"/>
      <c r="U17" s="276" t="s">
        <v>314</v>
      </c>
    </row>
    <row r="18" spans="1:21" ht="16.5" thickBot="1">
      <c r="A18" s="73"/>
      <c r="B18" s="97" t="s">
        <v>183</v>
      </c>
      <c r="C18" s="71"/>
      <c r="D18" s="785">
        <v>168.05</v>
      </c>
      <c r="E18" s="785"/>
      <c r="F18" s="785"/>
      <c r="G18" s="96"/>
      <c r="H18" s="784" t="s">
        <v>100</v>
      </c>
      <c r="I18" s="784"/>
      <c r="J18" s="784"/>
      <c r="K18" s="784"/>
      <c r="L18" s="784"/>
      <c r="M18" s="788">
        <f>IF(D18&lt;&gt;"",M16/D18," ")</f>
        <v>1810.8553790062483</v>
      </c>
      <c r="N18" s="788"/>
      <c r="O18" s="788"/>
      <c r="P18" s="789"/>
      <c r="U18" s="276" t="s">
        <v>315</v>
      </c>
    </row>
    <row r="19" spans="1:21" ht="15.75" thickTop="1">
      <c r="A19" s="73"/>
      <c r="B19" s="74"/>
      <c r="C19" s="74"/>
      <c r="D19" s="746"/>
      <c r="E19" s="746"/>
      <c r="F19" s="746"/>
      <c r="G19" s="85"/>
      <c r="H19" s="85"/>
      <c r="I19" s="85"/>
      <c r="J19" s="85"/>
      <c r="K19" s="75"/>
      <c r="L19" s="75"/>
      <c r="M19" s="75"/>
      <c r="N19" s="74"/>
      <c r="O19" s="74"/>
      <c r="P19" s="76"/>
      <c r="U19" s="276" t="s">
        <v>316</v>
      </c>
    </row>
    <row r="20" spans="1:21" ht="16.5" thickBot="1">
      <c r="A20" s="73"/>
      <c r="B20" s="97" t="s">
        <v>2</v>
      </c>
      <c r="C20" s="71"/>
      <c r="D20" s="786">
        <v>45588</v>
      </c>
      <c r="E20" s="786"/>
      <c r="F20" s="786"/>
      <c r="G20" s="85"/>
      <c r="H20" s="85"/>
      <c r="I20" s="85"/>
      <c r="J20" s="85"/>
      <c r="K20" s="75"/>
      <c r="L20" s="75"/>
      <c r="M20" s="75"/>
      <c r="N20" s="74"/>
      <c r="O20" s="74"/>
      <c r="P20" s="76"/>
      <c r="U20" s="276" t="s">
        <v>317</v>
      </c>
    </row>
    <row r="21" spans="1:21" ht="15.75" thickTop="1">
      <c r="A21" s="73"/>
      <c r="B21" s="74"/>
      <c r="C21" s="74"/>
      <c r="D21" s="74"/>
      <c r="E21" s="85"/>
      <c r="F21" s="85"/>
      <c r="G21" s="85"/>
      <c r="H21" s="85"/>
      <c r="I21" s="85"/>
      <c r="J21" s="85"/>
      <c r="K21" s="75"/>
      <c r="L21" s="75"/>
      <c r="M21" s="75"/>
      <c r="N21" s="74"/>
      <c r="O21" s="74"/>
      <c r="P21" s="76"/>
      <c r="U21" s="276" t="s">
        <v>318</v>
      </c>
    </row>
    <row r="22" spans="1:21" ht="15.75">
      <c r="A22" s="73"/>
      <c r="B22" s="95" t="s">
        <v>192</v>
      </c>
      <c r="C22" s="82"/>
      <c r="D22" s="82"/>
      <c r="E22" s="85"/>
      <c r="F22" s="85"/>
      <c r="G22" s="85"/>
      <c r="H22" s="420"/>
      <c r="I22" s="420"/>
      <c r="J22" s="420"/>
      <c r="K22" s="75"/>
      <c r="L22" s="75"/>
      <c r="M22" s="778"/>
      <c r="N22" s="778"/>
      <c r="O22" s="778"/>
      <c r="P22" s="779"/>
      <c r="U22" s="276" t="s">
        <v>319</v>
      </c>
    </row>
    <row r="23" spans="1:21" ht="15.75">
      <c r="A23" s="73"/>
      <c r="B23" s="96"/>
      <c r="C23" s="74"/>
      <c r="D23" s="74"/>
      <c r="E23" s="85"/>
      <c r="F23" s="85"/>
      <c r="G23" s="85"/>
      <c r="H23" s="85"/>
      <c r="I23" s="85"/>
      <c r="J23" s="85"/>
      <c r="K23" s="75"/>
      <c r="L23" s="75"/>
      <c r="M23" s="75"/>
      <c r="N23" s="74"/>
      <c r="O23" s="74"/>
      <c r="P23" s="76"/>
      <c r="U23" s="276" t="s">
        <v>320</v>
      </c>
    </row>
    <row r="24" spans="1:21" ht="16.5" thickBot="1">
      <c r="A24" s="73"/>
      <c r="B24" s="97" t="s">
        <v>189</v>
      </c>
      <c r="C24" s="71"/>
      <c r="D24" s="773" t="s">
        <v>13260</v>
      </c>
      <c r="E24" s="773"/>
      <c r="F24" s="773"/>
      <c r="G24" s="773"/>
      <c r="H24" s="773"/>
      <c r="I24" s="773"/>
      <c r="J24" s="773"/>
      <c r="K24" s="773"/>
      <c r="L24" s="773"/>
      <c r="M24" s="773"/>
      <c r="N24" s="773"/>
      <c r="O24" s="773"/>
      <c r="P24" s="76"/>
      <c r="U24" s="276" t="s">
        <v>321</v>
      </c>
    </row>
    <row r="25" spans="1:21" ht="16.5" thickTop="1">
      <c r="A25" s="73"/>
      <c r="B25" s="96"/>
      <c r="C25" s="74"/>
      <c r="D25" s="74"/>
      <c r="E25" s="85"/>
      <c r="F25" s="85"/>
      <c r="G25" s="85"/>
      <c r="H25" s="85"/>
      <c r="I25" s="85"/>
      <c r="J25" s="85"/>
      <c r="K25" s="75"/>
      <c r="L25" s="75"/>
      <c r="M25" s="75"/>
      <c r="N25" s="74"/>
      <c r="O25" s="74"/>
      <c r="P25" s="76"/>
      <c r="U25" s="276" t="s">
        <v>322</v>
      </c>
    </row>
    <row r="26" spans="1:21" ht="16.5" thickBot="1">
      <c r="A26" s="73"/>
      <c r="B26" s="97" t="s">
        <v>190</v>
      </c>
      <c r="C26" s="71"/>
      <c r="D26" s="773" t="s">
        <v>13261</v>
      </c>
      <c r="E26" s="773"/>
      <c r="F26" s="773"/>
      <c r="G26" s="773"/>
      <c r="H26" s="773"/>
      <c r="I26" s="773"/>
      <c r="J26" s="773"/>
      <c r="K26" s="773"/>
      <c r="L26" s="773"/>
      <c r="M26" s="773"/>
      <c r="N26" s="773"/>
      <c r="O26" s="773"/>
      <c r="P26" s="76"/>
      <c r="U26" s="276" t="s">
        <v>323</v>
      </c>
    </row>
    <row r="27" spans="1:21" ht="16.5" thickTop="1">
      <c r="A27" s="73"/>
      <c r="B27" s="96"/>
      <c r="C27" s="74"/>
      <c r="D27" s="74"/>
      <c r="E27" s="85"/>
      <c r="F27" s="85"/>
      <c r="G27" s="85"/>
      <c r="H27" s="85"/>
      <c r="I27" s="85"/>
      <c r="J27" s="85"/>
      <c r="K27" s="75"/>
      <c r="L27" s="75"/>
      <c r="M27" s="75"/>
      <c r="N27" s="74"/>
      <c r="O27" s="74"/>
      <c r="P27" s="76"/>
      <c r="U27" s="276" t="s">
        <v>324</v>
      </c>
    </row>
    <row r="28" spans="1:21" ht="16.5" thickBot="1">
      <c r="A28" s="73"/>
      <c r="B28" s="97" t="s">
        <v>185</v>
      </c>
      <c r="C28" s="71"/>
      <c r="D28" s="773" t="s">
        <v>13262</v>
      </c>
      <c r="E28" s="773"/>
      <c r="F28" s="773"/>
      <c r="G28" s="773"/>
      <c r="H28" s="773"/>
      <c r="I28" s="773"/>
      <c r="J28" s="773"/>
      <c r="K28" s="773"/>
      <c r="L28" s="773"/>
      <c r="M28" s="773"/>
      <c r="N28" s="773"/>
      <c r="O28" s="773"/>
      <c r="P28" s="76"/>
      <c r="U28" s="276" t="s">
        <v>325</v>
      </c>
    </row>
    <row r="29" spans="1:21" ht="16.5" thickTop="1">
      <c r="A29" s="73"/>
      <c r="B29" s="96"/>
      <c r="C29" s="74"/>
      <c r="D29" s="74"/>
      <c r="E29" s="86"/>
      <c r="F29" s="86"/>
      <c r="G29" s="86"/>
      <c r="H29" s="86"/>
      <c r="I29" s="86"/>
      <c r="J29" s="86"/>
      <c r="K29" s="78"/>
      <c r="L29" s="78"/>
      <c r="M29" s="78"/>
      <c r="N29" s="74"/>
      <c r="O29" s="74"/>
      <c r="P29" s="76"/>
      <c r="U29" s="276" t="s">
        <v>326</v>
      </c>
    </row>
    <row r="30" spans="1:21" ht="16.5" thickBot="1">
      <c r="A30" s="73"/>
      <c r="B30" s="97" t="s">
        <v>186</v>
      </c>
      <c r="C30" s="71"/>
      <c r="D30" s="777">
        <v>1720246246565</v>
      </c>
      <c r="E30" s="777"/>
      <c r="F30" s="777"/>
      <c r="G30" s="777"/>
      <c r="H30" s="777"/>
      <c r="I30" s="777"/>
      <c r="J30" s="777"/>
      <c r="K30" s="777"/>
      <c r="L30" s="777"/>
      <c r="M30" s="777"/>
      <c r="N30" s="777"/>
      <c r="O30" s="777"/>
      <c r="P30" s="76"/>
      <c r="U30" s="276" t="s">
        <v>327</v>
      </c>
    </row>
    <row r="31" spans="1:21" ht="16.5" thickTop="1">
      <c r="A31" s="73"/>
      <c r="B31" s="96"/>
      <c r="C31" s="74"/>
      <c r="D31" s="74"/>
      <c r="E31" s="455"/>
      <c r="F31" s="85"/>
      <c r="G31" s="85"/>
      <c r="H31" s="85"/>
      <c r="I31" s="85"/>
      <c r="J31" s="85"/>
      <c r="K31" s="75"/>
      <c r="L31" s="75"/>
      <c r="M31" s="75"/>
      <c r="N31" s="74"/>
      <c r="O31" s="74"/>
      <c r="P31" s="76"/>
      <c r="U31" s="276" t="s">
        <v>328</v>
      </c>
    </row>
    <row r="32" spans="1:21" ht="16.5" thickBot="1">
      <c r="A32" s="73"/>
      <c r="B32" s="97" t="s">
        <v>184</v>
      </c>
      <c r="C32" s="71"/>
      <c r="D32" s="773" t="s">
        <v>13263</v>
      </c>
      <c r="E32" s="773"/>
      <c r="F32" s="773"/>
      <c r="G32" s="773"/>
      <c r="H32" s="773"/>
      <c r="I32" s="773"/>
      <c r="J32" s="773"/>
      <c r="K32" s="773"/>
      <c r="L32" s="773"/>
      <c r="M32" s="773"/>
      <c r="N32" s="773"/>
      <c r="O32" s="773"/>
      <c r="P32" s="76"/>
      <c r="U32" s="276" t="s">
        <v>329</v>
      </c>
    </row>
    <row r="33" spans="1:21" ht="16.5" thickTop="1">
      <c r="A33" s="73"/>
      <c r="B33" s="96"/>
      <c r="C33" s="74"/>
      <c r="D33" s="74"/>
      <c r="E33" s="85"/>
      <c r="F33" s="85"/>
      <c r="G33" s="85"/>
      <c r="H33" s="85"/>
      <c r="I33" s="85"/>
      <c r="J33" s="85"/>
      <c r="K33" s="75"/>
      <c r="L33" s="75"/>
      <c r="M33" s="75"/>
      <c r="N33" s="74"/>
      <c r="O33" s="74"/>
      <c r="P33" s="76"/>
      <c r="U33" s="276" t="s">
        <v>330</v>
      </c>
    </row>
    <row r="34" spans="1:21" ht="16.5" thickBot="1">
      <c r="A34" s="73"/>
      <c r="B34" s="97" t="s">
        <v>79</v>
      </c>
      <c r="C34" s="71"/>
      <c r="D34" s="773" t="s">
        <v>13264</v>
      </c>
      <c r="E34" s="773"/>
      <c r="F34" s="773"/>
      <c r="G34" s="773"/>
      <c r="H34" s="773"/>
      <c r="I34" s="773"/>
      <c r="J34" s="773"/>
      <c r="K34" s="773"/>
      <c r="L34" s="773"/>
      <c r="M34" s="773"/>
      <c r="N34" s="773"/>
      <c r="O34" s="773"/>
      <c r="P34" s="76"/>
      <c r="U34" s="276" t="s">
        <v>331</v>
      </c>
    </row>
    <row r="35" spans="1:21" ht="16.5" thickTop="1">
      <c r="A35" s="73"/>
      <c r="B35" s="96"/>
      <c r="C35" s="74"/>
      <c r="D35" s="74"/>
      <c r="E35" s="86"/>
      <c r="F35" s="86"/>
      <c r="G35" s="86"/>
      <c r="H35" s="86"/>
      <c r="I35" s="86"/>
      <c r="J35" s="86"/>
      <c r="K35" s="78"/>
      <c r="L35" s="78"/>
      <c r="M35" s="78"/>
      <c r="N35" s="74"/>
      <c r="O35" s="74"/>
      <c r="P35" s="76"/>
      <c r="U35" s="276" t="s">
        <v>332</v>
      </c>
    </row>
    <row r="36" spans="1:21" ht="16.5" thickBot="1">
      <c r="A36" s="73"/>
      <c r="B36" s="97" t="s">
        <v>101</v>
      </c>
      <c r="C36" s="71"/>
      <c r="D36" s="774" t="s">
        <v>13265</v>
      </c>
      <c r="E36" s="775"/>
      <c r="F36" s="775"/>
      <c r="G36" s="775"/>
      <c r="H36" s="775"/>
      <c r="I36" s="775"/>
      <c r="J36" s="775"/>
      <c r="K36" s="775"/>
      <c r="L36" s="775"/>
      <c r="M36" s="775"/>
      <c r="N36" s="775"/>
      <c r="O36" s="775"/>
      <c r="P36" s="76"/>
      <c r="U36" s="276" t="s">
        <v>333</v>
      </c>
    </row>
    <row r="37" spans="1:21" ht="15.75" thickTop="1">
      <c r="A37" s="73"/>
      <c r="B37" s="74"/>
      <c r="C37" s="74"/>
      <c r="D37" s="74"/>
      <c r="E37" s="85"/>
      <c r="F37" s="85"/>
      <c r="G37" s="85"/>
      <c r="H37" s="85"/>
      <c r="I37" s="85"/>
      <c r="J37" s="85"/>
      <c r="K37" s="75"/>
      <c r="L37" s="75"/>
      <c r="M37" s="75"/>
      <c r="N37" s="74"/>
      <c r="O37" s="74"/>
      <c r="P37" s="76"/>
      <c r="U37" s="276" t="s">
        <v>334</v>
      </c>
    </row>
    <row r="38" spans="1:21" ht="15.75">
      <c r="A38" s="73"/>
      <c r="B38" s="95" t="s">
        <v>286</v>
      </c>
      <c r="C38" s="74"/>
      <c r="D38" s="74"/>
      <c r="E38" s="85"/>
      <c r="F38" s="85"/>
      <c r="G38" s="85"/>
      <c r="H38" s="85"/>
      <c r="I38" s="85"/>
      <c r="J38" s="85"/>
      <c r="K38" s="75"/>
      <c r="L38" s="75"/>
      <c r="M38" s="75"/>
      <c r="N38" s="74"/>
      <c r="O38" s="74"/>
      <c r="P38" s="76"/>
      <c r="U38" s="276" t="s">
        <v>335</v>
      </c>
    </row>
    <row r="39" spans="1:21">
      <c r="A39" s="73"/>
      <c r="C39" s="74"/>
      <c r="D39" s="74"/>
      <c r="E39" s="85"/>
      <c r="F39" s="85"/>
      <c r="G39" s="85"/>
      <c r="H39" s="85"/>
      <c r="I39" s="85"/>
      <c r="J39" s="85"/>
      <c r="K39" s="75"/>
      <c r="L39" s="75"/>
      <c r="M39" s="75"/>
      <c r="N39" s="74"/>
      <c r="O39" s="74"/>
      <c r="P39" s="76"/>
      <c r="U39" s="276" t="s">
        <v>336</v>
      </c>
    </row>
    <row r="40" spans="1:21" ht="15.75">
      <c r="A40" s="73"/>
      <c r="B40" s="95" t="s">
        <v>193</v>
      </c>
      <c r="C40" s="88"/>
      <c r="D40" s="88"/>
      <c r="E40" s="89"/>
      <c r="F40" s="89"/>
      <c r="G40" s="89"/>
      <c r="H40" s="89" t="s">
        <v>194</v>
      </c>
      <c r="I40" s="89"/>
      <c r="J40" s="89"/>
      <c r="K40" s="89" t="s">
        <v>195</v>
      </c>
      <c r="L40" s="89"/>
      <c r="M40" s="89"/>
      <c r="N40" s="89" t="s">
        <v>196</v>
      </c>
      <c r="O40" s="89"/>
      <c r="P40" s="76"/>
      <c r="U40" s="276" t="s">
        <v>337</v>
      </c>
    </row>
    <row r="41" spans="1:21" ht="15.75">
      <c r="A41" s="73"/>
      <c r="B41" s="96"/>
      <c r="C41" s="74"/>
      <c r="D41" s="74"/>
      <c r="E41" s="85"/>
      <c r="F41" s="85"/>
      <c r="G41" s="85"/>
      <c r="H41" s="85"/>
      <c r="I41" s="85"/>
      <c r="J41" s="85"/>
      <c r="K41" s="75"/>
      <c r="L41" s="75"/>
      <c r="M41" s="75"/>
      <c r="N41" s="74"/>
      <c r="O41" s="74"/>
      <c r="P41" s="76"/>
      <c r="U41" s="276" t="s">
        <v>338</v>
      </c>
    </row>
    <row r="42" spans="1:21" s="92" customFormat="1" ht="15.75">
      <c r="A42" s="87"/>
      <c r="B42" s="96" t="s">
        <v>197</v>
      </c>
      <c r="C42" s="74"/>
      <c r="D42" s="74"/>
      <c r="E42" s="85"/>
      <c r="F42" s="85"/>
      <c r="G42" s="85"/>
      <c r="H42" s="456" t="s">
        <v>13266</v>
      </c>
      <c r="I42" s="85"/>
      <c r="J42" s="85"/>
      <c r="K42" s="456"/>
      <c r="L42" s="374"/>
      <c r="M42" s="374"/>
      <c r="N42" s="375"/>
      <c r="O42" s="376"/>
      <c r="P42" s="90"/>
      <c r="Q42" s="91"/>
      <c r="U42" s="276" t="s">
        <v>339</v>
      </c>
    </row>
    <row r="43" spans="1:21" ht="9.9499999999999993" customHeight="1">
      <c r="A43" s="73"/>
      <c r="B43" s="96"/>
      <c r="C43" s="74"/>
      <c r="D43" s="74"/>
      <c r="E43" s="85"/>
      <c r="F43" s="85"/>
      <c r="G43" s="85"/>
      <c r="H43" s="85"/>
      <c r="I43" s="85"/>
      <c r="J43" s="85"/>
      <c r="K43" s="85"/>
      <c r="L43" s="375"/>
      <c r="M43" s="375"/>
      <c r="N43" s="375"/>
      <c r="O43" s="376"/>
      <c r="P43" s="76"/>
      <c r="U43" s="276" t="s">
        <v>340</v>
      </c>
    </row>
    <row r="44" spans="1:21" ht="15.75">
      <c r="A44" s="73"/>
      <c r="B44" s="96" t="s">
        <v>198</v>
      </c>
      <c r="C44" s="74"/>
      <c r="D44" s="74"/>
      <c r="E44" s="85"/>
      <c r="F44" s="85"/>
      <c r="G44" s="85"/>
      <c r="H44" s="456" t="s">
        <v>13266</v>
      </c>
      <c r="I44" s="85"/>
      <c r="J44" s="85"/>
      <c r="K44" s="456"/>
      <c r="L44" s="85"/>
      <c r="M44" s="85"/>
      <c r="N44" s="85"/>
      <c r="O44" s="74"/>
      <c r="P44" s="76"/>
      <c r="U44" s="276" t="s">
        <v>340</v>
      </c>
    </row>
    <row r="45" spans="1:21" ht="9.9499999999999993" customHeight="1">
      <c r="A45" s="73"/>
      <c r="B45" s="96"/>
      <c r="C45" s="74"/>
      <c r="D45" s="74"/>
      <c r="E45" s="85"/>
      <c r="F45" s="85"/>
      <c r="G45" s="85"/>
      <c r="H45" s="85"/>
      <c r="I45" s="85"/>
      <c r="J45" s="85"/>
      <c r="K45" s="85"/>
      <c r="L45" s="85"/>
      <c r="M45" s="85"/>
      <c r="N45" s="85"/>
      <c r="O45" s="74"/>
      <c r="P45" s="76"/>
      <c r="U45" s="276" t="s">
        <v>340</v>
      </c>
    </row>
    <row r="46" spans="1:21" ht="15.75">
      <c r="A46" s="73"/>
      <c r="B46" s="96" t="s">
        <v>200</v>
      </c>
      <c r="C46" s="74"/>
      <c r="D46" s="74"/>
      <c r="E46" s="85"/>
      <c r="F46" s="85"/>
      <c r="G46" s="85"/>
      <c r="H46" s="456" t="s">
        <v>13266</v>
      </c>
      <c r="I46" s="85"/>
      <c r="J46" s="85"/>
      <c r="K46" s="456"/>
      <c r="L46" s="85"/>
      <c r="M46" s="85"/>
      <c r="N46" s="85"/>
      <c r="O46" s="74"/>
      <c r="P46" s="76"/>
      <c r="U46" s="276" t="s">
        <v>341</v>
      </c>
    </row>
    <row r="47" spans="1:21" ht="9.9499999999999993" customHeight="1">
      <c r="A47" s="73"/>
      <c r="P47" s="76"/>
      <c r="U47" s="276" t="s">
        <v>342</v>
      </c>
    </row>
    <row r="48" spans="1:21" ht="15.75">
      <c r="A48" s="73"/>
      <c r="B48" s="96" t="s">
        <v>199</v>
      </c>
      <c r="C48" s="74"/>
      <c r="D48" s="74"/>
      <c r="E48" s="85"/>
      <c r="F48" s="85"/>
      <c r="G48" s="85"/>
      <c r="H48" s="456" t="s">
        <v>13266</v>
      </c>
      <c r="I48" s="85"/>
      <c r="J48" s="85"/>
      <c r="K48" s="456"/>
      <c r="L48" s="85"/>
      <c r="M48" s="85"/>
      <c r="N48" s="456"/>
      <c r="O48" s="74"/>
      <c r="P48" s="76"/>
      <c r="U48" s="276" t="s">
        <v>343</v>
      </c>
    </row>
    <row r="49" spans="1:21" ht="9.9499999999999993" customHeight="1">
      <c r="A49" s="73"/>
      <c r="B49" s="96"/>
      <c r="C49" s="74"/>
      <c r="D49" s="74"/>
      <c r="E49" s="85"/>
      <c r="F49" s="85"/>
      <c r="G49" s="85"/>
      <c r="H49" s="85"/>
      <c r="I49" s="85"/>
      <c r="J49" s="85"/>
      <c r="K49" s="85"/>
      <c r="L49" s="85"/>
      <c r="M49" s="85"/>
      <c r="N49" s="85"/>
      <c r="O49" s="74"/>
      <c r="P49" s="76"/>
      <c r="U49" s="276" t="s">
        <v>344</v>
      </c>
    </row>
    <row r="50" spans="1:21" ht="15.75">
      <c r="A50" s="73"/>
      <c r="B50" s="96" t="s">
        <v>210</v>
      </c>
      <c r="C50" s="74"/>
      <c r="D50" s="74"/>
      <c r="E50" s="85"/>
      <c r="F50" s="85"/>
      <c r="G50" s="85"/>
      <c r="H50" s="456" t="s">
        <v>13266</v>
      </c>
      <c r="I50" s="85"/>
      <c r="J50" s="85"/>
      <c r="K50" s="456"/>
      <c r="L50" s="85"/>
      <c r="M50" s="85"/>
      <c r="N50" s="456"/>
      <c r="O50" s="74"/>
      <c r="P50" s="76"/>
      <c r="U50" s="276" t="s">
        <v>345</v>
      </c>
    </row>
    <row r="51" spans="1:21" ht="9.9499999999999993" customHeight="1">
      <c r="A51" s="73"/>
      <c r="P51" s="76"/>
      <c r="U51" s="276" t="s">
        <v>346</v>
      </c>
    </row>
    <row r="52" spans="1:21" ht="15.75">
      <c r="A52" s="73"/>
      <c r="B52" s="96" t="s">
        <v>204</v>
      </c>
      <c r="C52" s="74"/>
      <c r="D52" s="74"/>
      <c r="E52" s="85"/>
      <c r="F52" s="85"/>
      <c r="G52" s="85"/>
      <c r="H52" s="456"/>
      <c r="I52" s="85"/>
      <c r="J52" s="85"/>
      <c r="K52" s="456" t="s">
        <v>13266</v>
      </c>
      <c r="L52" s="85"/>
      <c r="M52" s="85"/>
      <c r="N52" s="456"/>
      <c r="O52" s="74"/>
      <c r="P52" s="76"/>
      <c r="U52" s="276" t="s">
        <v>347</v>
      </c>
    </row>
    <row r="53" spans="1:21" ht="9.9499999999999993" customHeight="1">
      <c r="A53" s="73"/>
      <c r="B53" s="96"/>
      <c r="C53" s="74"/>
      <c r="D53" s="74"/>
      <c r="E53" s="85"/>
      <c r="F53" s="85"/>
      <c r="G53" s="85"/>
      <c r="H53" s="85"/>
      <c r="I53" s="85"/>
      <c r="J53" s="85"/>
      <c r="K53" s="85"/>
      <c r="L53" s="85"/>
      <c r="M53" s="85"/>
      <c r="N53" s="85"/>
      <c r="O53" s="74"/>
      <c r="P53" s="76"/>
      <c r="U53" s="276" t="s">
        <v>348</v>
      </c>
    </row>
    <row r="54" spans="1:21" ht="15.75">
      <c r="A54" s="73"/>
      <c r="B54" s="96" t="s">
        <v>211</v>
      </c>
      <c r="C54" s="74"/>
      <c r="D54" s="74"/>
      <c r="E54" s="85"/>
      <c r="F54" s="85"/>
      <c r="G54" s="85"/>
      <c r="H54" s="456" t="s">
        <v>13266</v>
      </c>
      <c r="I54" s="85"/>
      <c r="J54" s="85"/>
      <c r="K54" s="456"/>
      <c r="L54" s="85"/>
      <c r="M54" s="85"/>
      <c r="N54" s="85"/>
      <c r="O54" s="74"/>
      <c r="P54" s="76"/>
      <c r="U54" s="276" t="s">
        <v>349</v>
      </c>
    </row>
    <row r="55" spans="1:21" ht="9.9499999999999993" customHeight="1">
      <c r="A55" s="73"/>
      <c r="B55" s="96"/>
      <c r="C55" s="74"/>
      <c r="D55" s="74"/>
      <c r="E55" s="85"/>
      <c r="F55" s="85"/>
      <c r="G55" s="85"/>
      <c r="H55" s="85"/>
      <c r="I55" s="85"/>
      <c r="J55" s="85"/>
      <c r="K55" s="85"/>
      <c r="L55" s="85"/>
      <c r="M55" s="85"/>
      <c r="N55" s="85"/>
      <c r="O55" s="74"/>
      <c r="P55" s="76"/>
      <c r="U55" s="276" t="s">
        <v>350</v>
      </c>
    </row>
    <row r="56" spans="1:21" ht="15.75">
      <c r="A56" s="73"/>
      <c r="B56" s="96" t="s">
        <v>207</v>
      </c>
      <c r="C56" s="74"/>
      <c r="D56" s="74"/>
      <c r="E56" s="85"/>
      <c r="F56" s="85"/>
      <c r="G56" s="85"/>
      <c r="H56" s="456" t="s">
        <v>13266</v>
      </c>
      <c r="I56" s="85"/>
      <c r="J56" s="85"/>
      <c r="K56" s="456"/>
      <c r="L56" s="85"/>
      <c r="M56" s="85"/>
      <c r="N56" s="85"/>
      <c r="O56" s="74"/>
      <c r="P56" s="76"/>
      <c r="U56" s="276" t="s">
        <v>351</v>
      </c>
    </row>
    <row r="57" spans="1:21" ht="9.9499999999999993" customHeight="1">
      <c r="A57" s="73"/>
      <c r="B57" s="96"/>
      <c r="C57" s="74"/>
      <c r="D57" s="74"/>
      <c r="E57" s="85"/>
      <c r="F57" s="85"/>
      <c r="G57" s="85"/>
      <c r="H57" s="85"/>
      <c r="I57" s="85"/>
      <c r="J57" s="85"/>
      <c r="K57" s="85"/>
      <c r="L57" s="85"/>
      <c r="M57" s="85"/>
      <c r="N57" s="85"/>
      <c r="O57" s="74"/>
      <c r="P57" s="76"/>
      <c r="U57" s="276" t="s">
        <v>352</v>
      </c>
    </row>
    <row r="58" spans="1:21" ht="15.75">
      <c r="A58" s="73"/>
      <c r="B58" s="96" t="s">
        <v>212</v>
      </c>
      <c r="C58" s="74"/>
      <c r="D58" s="74"/>
      <c r="E58" s="85"/>
      <c r="F58" s="85"/>
      <c r="G58" s="85"/>
      <c r="H58" s="456" t="s">
        <v>13266</v>
      </c>
      <c r="I58" s="85"/>
      <c r="J58" s="85"/>
      <c r="K58" s="456"/>
      <c r="L58" s="85"/>
      <c r="M58" s="85"/>
      <c r="N58" s="85"/>
      <c r="O58" s="74"/>
      <c r="P58" s="76"/>
      <c r="U58" s="276" t="s">
        <v>353</v>
      </c>
    </row>
    <row r="59" spans="1:21" ht="9.9499999999999993" customHeight="1">
      <c r="A59" s="73"/>
      <c r="B59" s="96"/>
      <c r="C59" s="74"/>
      <c r="D59" s="74"/>
      <c r="E59" s="85"/>
      <c r="F59" s="85"/>
      <c r="G59" s="85"/>
      <c r="H59" s="85"/>
      <c r="I59" s="85"/>
      <c r="J59" s="85"/>
      <c r="K59" s="85"/>
      <c r="L59" s="85"/>
      <c r="M59" s="85"/>
      <c r="N59" s="85"/>
      <c r="O59" s="74"/>
      <c r="P59" s="76"/>
      <c r="U59" s="276" t="s">
        <v>354</v>
      </c>
    </row>
    <row r="60" spans="1:21" ht="15.75">
      <c r="A60" s="73"/>
      <c r="B60" s="96" t="s">
        <v>209</v>
      </c>
      <c r="C60" s="74"/>
      <c r="D60" s="74"/>
      <c r="E60" s="85"/>
      <c r="F60" s="85"/>
      <c r="G60" s="85"/>
      <c r="H60" s="456" t="s">
        <v>13266</v>
      </c>
      <c r="I60" s="85"/>
      <c r="J60" s="85"/>
      <c r="K60" s="456"/>
      <c r="L60" s="85"/>
      <c r="M60" s="85"/>
      <c r="N60" s="456"/>
      <c r="O60" s="74"/>
      <c r="P60" s="76"/>
      <c r="U60" s="276" t="s">
        <v>355</v>
      </c>
    </row>
    <row r="61" spans="1:21" ht="9.9499999999999993" customHeight="1">
      <c r="A61" s="73"/>
      <c r="B61" s="96"/>
      <c r="C61" s="74"/>
      <c r="D61" s="74"/>
      <c r="E61" s="85"/>
      <c r="F61" s="85"/>
      <c r="G61" s="85"/>
      <c r="H61" s="85"/>
      <c r="I61" s="85"/>
      <c r="J61" s="85"/>
      <c r="K61" s="85"/>
      <c r="L61" s="85"/>
      <c r="M61" s="85"/>
      <c r="N61" s="85"/>
      <c r="O61" s="74"/>
      <c r="P61" s="76"/>
      <c r="U61" s="276" t="s">
        <v>356</v>
      </c>
    </row>
    <row r="62" spans="1:21" ht="15.75">
      <c r="A62" s="73"/>
      <c r="B62" s="96" t="s">
        <v>208</v>
      </c>
      <c r="C62" s="74"/>
      <c r="D62" s="74"/>
      <c r="E62" s="85"/>
      <c r="F62" s="85"/>
      <c r="G62" s="85"/>
      <c r="H62" s="456" t="s">
        <v>13266</v>
      </c>
      <c r="I62" s="85"/>
      <c r="J62" s="85"/>
      <c r="K62" s="456"/>
      <c r="L62" s="85"/>
      <c r="M62" s="85"/>
      <c r="N62" s="456"/>
      <c r="O62" s="74"/>
      <c r="P62" s="76"/>
      <c r="U62" s="276" t="s">
        <v>357</v>
      </c>
    </row>
    <row r="63" spans="1:21" ht="9.9499999999999993" customHeight="1">
      <c r="A63" s="73"/>
      <c r="B63" s="96"/>
      <c r="C63" s="74"/>
      <c r="D63" s="74"/>
      <c r="E63" s="85"/>
      <c r="F63" s="85"/>
      <c r="G63" s="85"/>
      <c r="H63" s="85"/>
      <c r="I63" s="85"/>
      <c r="J63" s="85"/>
      <c r="K63" s="85"/>
      <c r="L63" s="85"/>
      <c r="M63" s="85"/>
      <c r="N63" s="85"/>
      <c r="O63" s="74"/>
      <c r="P63" s="76"/>
      <c r="U63" s="276" t="s">
        <v>358</v>
      </c>
    </row>
    <row r="64" spans="1:21" ht="15.75">
      <c r="A64" s="73"/>
      <c r="B64" s="96" t="s">
        <v>213</v>
      </c>
      <c r="C64" s="74"/>
      <c r="D64" s="74"/>
      <c r="E64" s="85"/>
      <c r="F64" s="85"/>
      <c r="G64" s="85"/>
      <c r="H64" s="456" t="s">
        <v>13266</v>
      </c>
      <c r="I64" s="85"/>
      <c r="J64" s="85"/>
      <c r="K64" s="456"/>
      <c r="L64" s="85"/>
      <c r="M64" s="85"/>
      <c r="N64" s="456"/>
      <c r="O64" s="74"/>
      <c r="P64" s="76"/>
      <c r="U64" s="276" t="s">
        <v>359</v>
      </c>
    </row>
    <row r="65" spans="1:21" ht="9.9499999999999993" customHeight="1">
      <c r="A65" s="73"/>
      <c r="B65" s="96"/>
      <c r="C65" s="74"/>
      <c r="D65" s="74"/>
      <c r="E65" s="85"/>
      <c r="F65" s="85"/>
      <c r="G65" s="85"/>
      <c r="H65" s="85"/>
      <c r="I65" s="85"/>
      <c r="J65" s="85"/>
      <c r="K65" s="85"/>
      <c r="L65" s="85"/>
      <c r="M65" s="85"/>
      <c r="N65" s="85"/>
      <c r="O65" s="74"/>
      <c r="P65" s="76"/>
      <c r="U65" s="276" t="s">
        <v>360</v>
      </c>
    </row>
    <row r="66" spans="1:21" ht="15.75">
      <c r="A66" s="73"/>
      <c r="B66" s="96" t="s">
        <v>201</v>
      </c>
      <c r="C66" s="74"/>
      <c r="D66" s="74"/>
      <c r="E66" s="85"/>
      <c r="F66" s="85"/>
      <c r="G66" s="85"/>
      <c r="H66" s="456" t="s">
        <v>13266</v>
      </c>
      <c r="I66" s="85"/>
      <c r="J66" s="85"/>
      <c r="K66" s="456"/>
      <c r="L66" s="85"/>
      <c r="M66" s="85"/>
      <c r="N66" s="456"/>
      <c r="O66" s="74"/>
      <c r="P66" s="76"/>
      <c r="U66" s="276" t="s">
        <v>361</v>
      </c>
    </row>
    <row r="67" spans="1:21" ht="15.75">
      <c r="A67" s="73"/>
      <c r="B67" s="96" t="s">
        <v>7143</v>
      </c>
      <c r="C67" s="74"/>
      <c r="D67" s="74"/>
      <c r="E67" s="85"/>
      <c r="F67" s="85"/>
      <c r="G67" s="85"/>
      <c r="H67" s="85"/>
      <c r="I67" s="85"/>
      <c r="J67" s="85"/>
      <c r="K67" s="85"/>
      <c r="L67" s="85"/>
      <c r="M67" s="85"/>
      <c r="N67" s="85"/>
      <c r="O67" s="74"/>
      <c r="P67" s="76"/>
      <c r="U67" s="276" t="s">
        <v>362</v>
      </c>
    </row>
    <row r="68" spans="1:21" ht="9.9499999999999993" customHeight="1">
      <c r="A68" s="73"/>
      <c r="B68" s="96"/>
      <c r="C68" s="74"/>
      <c r="D68" s="74"/>
      <c r="E68" s="85"/>
      <c r="F68" s="85"/>
      <c r="G68" s="85"/>
      <c r="H68" s="85"/>
      <c r="I68" s="85"/>
      <c r="J68" s="85"/>
      <c r="K68" s="85"/>
      <c r="L68" s="85"/>
      <c r="M68" s="85"/>
      <c r="N68" s="85"/>
      <c r="O68" s="74"/>
      <c r="P68" s="76"/>
      <c r="U68" s="276" t="s">
        <v>363</v>
      </c>
    </row>
    <row r="69" spans="1:21" ht="15.75">
      <c r="A69" s="73"/>
      <c r="B69" s="96" t="s">
        <v>202</v>
      </c>
      <c r="C69" s="74"/>
      <c r="D69" s="74"/>
      <c r="E69" s="85"/>
      <c r="F69" s="85"/>
      <c r="G69" s="85"/>
      <c r="H69" s="456" t="s">
        <v>13266</v>
      </c>
      <c r="I69" s="85"/>
      <c r="J69" s="85"/>
      <c r="K69" s="456"/>
      <c r="L69" s="85"/>
      <c r="M69" s="85"/>
      <c r="N69" s="456"/>
      <c r="O69" s="74"/>
      <c r="P69" s="76"/>
      <c r="U69" s="276" t="s">
        <v>364</v>
      </c>
    </row>
    <row r="70" spans="1:21">
      <c r="A70" s="73"/>
      <c r="B70" s="81"/>
      <c r="C70" s="74"/>
      <c r="D70" s="74"/>
      <c r="E70" s="85"/>
      <c r="F70" s="85"/>
      <c r="G70" s="85"/>
      <c r="H70" s="85"/>
      <c r="I70" s="85"/>
      <c r="J70" s="85"/>
      <c r="K70" s="75"/>
      <c r="L70" s="75"/>
      <c r="M70" s="75"/>
      <c r="N70" s="74"/>
      <c r="O70" s="74"/>
      <c r="P70" s="76"/>
      <c r="U70" s="276" t="s">
        <v>365</v>
      </c>
    </row>
    <row r="71" spans="1:21">
      <c r="A71" s="73"/>
      <c r="B71" s="81"/>
      <c r="C71" s="74"/>
      <c r="D71" s="74"/>
      <c r="E71" s="85"/>
      <c r="F71" s="85"/>
      <c r="G71" s="85"/>
      <c r="H71" s="85"/>
      <c r="I71" s="85"/>
      <c r="J71" s="85"/>
      <c r="K71" s="75"/>
      <c r="L71" s="75"/>
      <c r="M71" s="75"/>
      <c r="N71" s="74"/>
      <c r="O71" s="74"/>
      <c r="P71" s="76"/>
      <c r="U71" s="276" t="s">
        <v>366</v>
      </c>
    </row>
    <row r="72" spans="1:21" ht="15.75" thickBot="1">
      <c r="A72" s="73"/>
      <c r="B72" s="93"/>
      <c r="C72" s="94"/>
      <c r="D72" s="94"/>
      <c r="E72" s="85"/>
      <c r="F72" s="85"/>
      <c r="G72" s="85"/>
      <c r="H72" s="85"/>
      <c r="I72" s="85"/>
      <c r="J72" s="85"/>
      <c r="K72" s="75"/>
      <c r="L72" s="75"/>
      <c r="M72" s="75"/>
      <c r="N72" s="74"/>
      <c r="O72" s="74"/>
      <c r="P72" s="76"/>
      <c r="U72" s="276" t="s">
        <v>367</v>
      </c>
    </row>
    <row r="73" spans="1:21">
      <c r="A73" s="73"/>
      <c r="B73" s="776" t="str">
        <f>IF(DADOS!$D$24&lt;&gt;"",DADOS!$D$24," ")</f>
        <v>DAIANA PRISCILA SOUZA LEITE</v>
      </c>
      <c r="C73" s="776"/>
      <c r="D73" s="776"/>
      <c r="E73" s="85"/>
      <c r="F73" s="85"/>
      <c r="G73" s="85"/>
      <c r="H73" s="85"/>
      <c r="I73" s="85"/>
      <c r="J73" s="85"/>
      <c r="K73" s="75"/>
      <c r="L73" s="75"/>
      <c r="M73" s="75"/>
      <c r="N73" s="74"/>
      <c r="O73" s="74"/>
      <c r="P73" s="76"/>
      <c r="U73" s="276" t="s">
        <v>368</v>
      </c>
    </row>
    <row r="74" spans="1:21">
      <c r="A74" s="73"/>
      <c r="B74" s="771" t="s">
        <v>203</v>
      </c>
      <c r="C74" s="771"/>
      <c r="D74" s="771"/>
      <c r="E74" s="85"/>
      <c r="F74" s="85"/>
      <c r="G74" s="85"/>
      <c r="H74" s="772"/>
      <c r="I74" s="772"/>
      <c r="J74" s="772"/>
      <c r="K74" s="772"/>
      <c r="L74" s="772"/>
      <c r="M74" s="772"/>
      <c r="N74" s="772"/>
      <c r="O74" s="772"/>
      <c r="P74" s="76"/>
      <c r="U74" s="276" t="s">
        <v>369</v>
      </c>
    </row>
    <row r="75" spans="1:21">
      <c r="A75" s="73"/>
      <c r="B75" s="771" t="s">
        <v>168</v>
      </c>
      <c r="C75" s="771"/>
      <c r="D75" s="771"/>
      <c r="E75" s="85"/>
      <c r="F75" s="85"/>
      <c r="G75" s="85"/>
      <c r="H75" s="772"/>
      <c r="I75" s="772"/>
      <c r="J75" s="772"/>
      <c r="K75" s="772"/>
      <c r="L75" s="772"/>
      <c r="M75" s="772"/>
      <c r="N75" s="772"/>
      <c r="O75" s="772"/>
      <c r="P75" s="76"/>
      <c r="U75" s="276" t="s">
        <v>370</v>
      </c>
    </row>
    <row r="76" spans="1:21" ht="15.75" thickBot="1">
      <c r="A76" s="79"/>
      <c r="B76" s="71"/>
      <c r="C76" s="71"/>
      <c r="D76" s="71"/>
      <c r="E76" s="84"/>
      <c r="F76" s="84"/>
      <c r="G76" s="84"/>
      <c r="H76" s="84"/>
      <c r="I76" s="84"/>
      <c r="J76" s="84"/>
      <c r="K76" s="72"/>
      <c r="L76" s="72"/>
      <c r="M76" s="72"/>
      <c r="N76" s="71"/>
      <c r="O76" s="71"/>
      <c r="P76" s="80"/>
      <c r="U76" s="276" t="s">
        <v>371</v>
      </c>
    </row>
    <row r="77" spans="1:21" ht="15.75" thickTop="1">
      <c r="U77" s="276" t="s">
        <v>372</v>
      </c>
    </row>
    <row r="78" spans="1:21">
      <c r="U78" s="276" t="s">
        <v>373</v>
      </c>
    </row>
    <row r="79" spans="1:21">
      <c r="U79" s="276" t="s">
        <v>374</v>
      </c>
    </row>
    <row r="80" spans="1:21">
      <c r="U80" s="276" t="s">
        <v>375</v>
      </c>
    </row>
    <row r="81" spans="21:21">
      <c r="U81" s="276" t="s">
        <v>376</v>
      </c>
    </row>
    <row r="82" spans="21:21">
      <c r="U82" s="276" t="s">
        <v>377</v>
      </c>
    </row>
    <row r="83" spans="21:21">
      <c r="U83" s="276" t="s">
        <v>378</v>
      </c>
    </row>
    <row r="84" spans="21:21">
      <c r="U84" s="276" t="s">
        <v>379</v>
      </c>
    </row>
    <row r="85" spans="21:21">
      <c r="U85" s="276" t="s">
        <v>380</v>
      </c>
    </row>
    <row r="86" spans="21:21">
      <c r="U86" s="276" t="s">
        <v>381</v>
      </c>
    </row>
    <row r="87" spans="21:21">
      <c r="U87" s="276" t="s">
        <v>382</v>
      </c>
    </row>
    <row r="88" spans="21:21">
      <c r="U88" s="276" t="s">
        <v>383</v>
      </c>
    </row>
    <row r="89" spans="21:21">
      <c r="U89" s="276" t="s">
        <v>384</v>
      </c>
    </row>
    <row r="90" spans="21:21">
      <c r="U90" s="276" t="s">
        <v>385</v>
      </c>
    </row>
    <row r="91" spans="21:21">
      <c r="U91" s="276" t="s">
        <v>386</v>
      </c>
    </row>
    <row r="92" spans="21:21">
      <c r="U92" s="276" t="s">
        <v>387</v>
      </c>
    </row>
    <row r="93" spans="21:21">
      <c r="U93" s="276" t="s">
        <v>388</v>
      </c>
    </row>
    <row r="94" spans="21:21">
      <c r="U94" s="276" t="s">
        <v>389</v>
      </c>
    </row>
    <row r="95" spans="21:21">
      <c r="U95" s="276" t="s">
        <v>390</v>
      </c>
    </row>
    <row r="96" spans="21:21">
      <c r="U96" s="276" t="s">
        <v>391</v>
      </c>
    </row>
    <row r="97" spans="21:21">
      <c r="U97" s="276" t="s">
        <v>392</v>
      </c>
    </row>
    <row r="98" spans="21:21">
      <c r="U98" s="276" t="s">
        <v>393</v>
      </c>
    </row>
    <row r="99" spans="21:21">
      <c r="U99" s="276" t="s">
        <v>394</v>
      </c>
    </row>
    <row r="100" spans="21:21">
      <c r="U100" s="276" t="s">
        <v>395</v>
      </c>
    </row>
    <row r="101" spans="21:21">
      <c r="U101" s="276" t="s">
        <v>396</v>
      </c>
    </row>
    <row r="102" spans="21:21">
      <c r="U102" s="276" t="s">
        <v>397</v>
      </c>
    </row>
    <row r="103" spans="21:21">
      <c r="U103" s="276" t="s">
        <v>398</v>
      </c>
    </row>
    <row r="104" spans="21:21">
      <c r="U104" s="276" t="s">
        <v>399</v>
      </c>
    </row>
    <row r="105" spans="21:21">
      <c r="U105" s="276" t="s">
        <v>400</v>
      </c>
    </row>
    <row r="106" spans="21:21">
      <c r="U106" s="276" t="s">
        <v>401</v>
      </c>
    </row>
    <row r="107" spans="21:21">
      <c r="U107" s="276" t="s">
        <v>402</v>
      </c>
    </row>
    <row r="108" spans="21:21">
      <c r="U108" s="276" t="s">
        <v>403</v>
      </c>
    </row>
    <row r="109" spans="21:21">
      <c r="U109" s="276" t="s">
        <v>404</v>
      </c>
    </row>
    <row r="110" spans="21:21">
      <c r="U110" s="276" t="s">
        <v>405</v>
      </c>
    </row>
    <row r="111" spans="21:21">
      <c r="U111" s="276" t="s">
        <v>406</v>
      </c>
    </row>
    <row r="112" spans="21:21">
      <c r="U112" s="276" t="s">
        <v>407</v>
      </c>
    </row>
    <row r="113" spans="21:21">
      <c r="U113" s="276" t="s">
        <v>408</v>
      </c>
    </row>
    <row r="114" spans="21:21">
      <c r="U114" s="276" t="s">
        <v>409</v>
      </c>
    </row>
    <row r="115" spans="21:21">
      <c r="U115" s="276" t="s">
        <v>410</v>
      </c>
    </row>
    <row r="116" spans="21:21">
      <c r="U116" s="276" t="s">
        <v>411</v>
      </c>
    </row>
    <row r="117" spans="21:21">
      <c r="U117" s="276" t="s">
        <v>412</v>
      </c>
    </row>
    <row r="118" spans="21:21">
      <c r="U118" s="276" t="s">
        <v>413</v>
      </c>
    </row>
    <row r="119" spans="21:21">
      <c r="U119" s="276" t="s">
        <v>414</v>
      </c>
    </row>
    <row r="120" spans="21:21">
      <c r="U120" s="276" t="s">
        <v>415</v>
      </c>
    </row>
    <row r="121" spans="21:21">
      <c r="U121" s="276" t="s">
        <v>416</v>
      </c>
    </row>
    <row r="122" spans="21:21">
      <c r="U122" s="276" t="s">
        <v>417</v>
      </c>
    </row>
    <row r="123" spans="21:21">
      <c r="U123" s="276" t="s">
        <v>418</v>
      </c>
    </row>
    <row r="124" spans="21:21">
      <c r="U124" s="276" t="s">
        <v>419</v>
      </c>
    </row>
    <row r="125" spans="21:21">
      <c r="U125" s="276" t="s">
        <v>420</v>
      </c>
    </row>
    <row r="126" spans="21:21">
      <c r="U126" s="276" t="s">
        <v>421</v>
      </c>
    </row>
    <row r="127" spans="21:21">
      <c r="U127" s="276" t="s">
        <v>422</v>
      </c>
    </row>
    <row r="128" spans="21:21">
      <c r="U128" s="276" t="s">
        <v>423</v>
      </c>
    </row>
    <row r="129" spans="21:21">
      <c r="U129" s="276" t="s">
        <v>424</v>
      </c>
    </row>
    <row r="130" spans="21:21">
      <c r="U130" s="276" t="s">
        <v>425</v>
      </c>
    </row>
    <row r="131" spans="21:21">
      <c r="U131" s="276" t="s">
        <v>426</v>
      </c>
    </row>
    <row r="132" spans="21:21">
      <c r="U132" s="276" t="s">
        <v>427</v>
      </c>
    </row>
    <row r="133" spans="21:21">
      <c r="U133" s="276" t="s">
        <v>428</v>
      </c>
    </row>
    <row r="134" spans="21:21">
      <c r="U134" s="276" t="s">
        <v>429</v>
      </c>
    </row>
    <row r="135" spans="21:21">
      <c r="U135" s="276" t="s">
        <v>430</v>
      </c>
    </row>
    <row r="136" spans="21:21">
      <c r="U136" s="276" t="s">
        <v>431</v>
      </c>
    </row>
    <row r="137" spans="21:21">
      <c r="U137" s="276" t="s">
        <v>432</v>
      </c>
    </row>
    <row r="138" spans="21:21">
      <c r="U138" s="276" t="s">
        <v>433</v>
      </c>
    </row>
    <row r="139" spans="21:21">
      <c r="U139" s="276" t="s">
        <v>434</v>
      </c>
    </row>
    <row r="140" spans="21:21">
      <c r="U140" s="276" t="s">
        <v>435</v>
      </c>
    </row>
    <row r="141" spans="21:21">
      <c r="U141" s="276" t="s">
        <v>436</v>
      </c>
    </row>
    <row r="142" spans="21:21">
      <c r="U142" s="276" t="s">
        <v>437</v>
      </c>
    </row>
    <row r="143" spans="21:21">
      <c r="U143" s="276" t="s">
        <v>438</v>
      </c>
    </row>
    <row r="144" spans="21:21">
      <c r="U144" s="276" t="s">
        <v>439</v>
      </c>
    </row>
    <row r="145" spans="21:21">
      <c r="U145" s="276" t="s">
        <v>440</v>
      </c>
    </row>
    <row r="146" spans="21:21">
      <c r="U146" s="276" t="s">
        <v>441</v>
      </c>
    </row>
    <row r="147" spans="21:21">
      <c r="U147" s="276" t="s">
        <v>442</v>
      </c>
    </row>
    <row r="148" spans="21:21">
      <c r="U148" s="276" t="s">
        <v>443</v>
      </c>
    </row>
    <row r="149" spans="21:21">
      <c r="U149" s="276" t="s">
        <v>444</v>
      </c>
    </row>
    <row r="150" spans="21:21">
      <c r="U150" s="276" t="s">
        <v>445</v>
      </c>
    </row>
    <row r="151" spans="21:21">
      <c r="U151" s="276" t="s">
        <v>446</v>
      </c>
    </row>
    <row r="152" spans="21:21">
      <c r="U152" s="276" t="s">
        <v>447</v>
      </c>
    </row>
    <row r="153" spans="21:21">
      <c r="U153" s="276" t="s">
        <v>448</v>
      </c>
    </row>
    <row r="154" spans="21:21">
      <c r="U154" s="276" t="s">
        <v>449</v>
      </c>
    </row>
    <row r="155" spans="21:21">
      <c r="U155" s="276" t="s">
        <v>450</v>
      </c>
    </row>
    <row r="156" spans="21:21">
      <c r="U156" s="276" t="s">
        <v>451</v>
      </c>
    </row>
    <row r="157" spans="21:21">
      <c r="U157" s="276" t="s">
        <v>452</v>
      </c>
    </row>
    <row r="158" spans="21:21">
      <c r="U158" s="276" t="s">
        <v>453</v>
      </c>
    </row>
    <row r="159" spans="21:21">
      <c r="U159" s="276" t="s">
        <v>454</v>
      </c>
    </row>
    <row r="160" spans="21:21">
      <c r="U160" s="276" t="s">
        <v>455</v>
      </c>
    </row>
    <row r="161" spans="21:21">
      <c r="U161" s="276" t="s">
        <v>456</v>
      </c>
    </row>
    <row r="162" spans="21:21">
      <c r="U162" s="276" t="s">
        <v>457</v>
      </c>
    </row>
    <row r="163" spans="21:21">
      <c r="U163" s="276" t="s">
        <v>458</v>
      </c>
    </row>
    <row r="164" spans="21:21">
      <c r="U164" s="276" t="s">
        <v>459</v>
      </c>
    </row>
    <row r="165" spans="21:21">
      <c r="U165" s="276" t="s">
        <v>460</v>
      </c>
    </row>
    <row r="166" spans="21:21">
      <c r="U166" s="276" t="s">
        <v>461</v>
      </c>
    </row>
    <row r="167" spans="21:21">
      <c r="U167" s="276" t="s">
        <v>462</v>
      </c>
    </row>
    <row r="168" spans="21:21">
      <c r="U168" s="276" t="s">
        <v>463</v>
      </c>
    </row>
    <row r="169" spans="21:21">
      <c r="U169" s="276" t="s">
        <v>464</v>
      </c>
    </row>
    <row r="170" spans="21:21">
      <c r="U170" s="276" t="s">
        <v>465</v>
      </c>
    </row>
    <row r="171" spans="21:21">
      <c r="U171" s="276" t="s">
        <v>466</v>
      </c>
    </row>
    <row r="172" spans="21:21">
      <c r="U172" s="276" t="s">
        <v>467</v>
      </c>
    </row>
    <row r="173" spans="21:21">
      <c r="U173" s="276" t="s">
        <v>468</v>
      </c>
    </row>
    <row r="174" spans="21:21">
      <c r="U174" s="276" t="s">
        <v>469</v>
      </c>
    </row>
    <row r="175" spans="21:21">
      <c r="U175" s="276" t="s">
        <v>470</v>
      </c>
    </row>
    <row r="176" spans="21:21">
      <c r="U176" s="276" t="s">
        <v>471</v>
      </c>
    </row>
    <row r="177" spans="21:21">
      <c r="U177" s="276" t="s">
        <v>472</v>
      </c>
    </row>
    <row r="178" spans="21:21">
      <c r="U178" s="276" t="s">
        <v>473</v>
      </c>
    </row>
    <row r="179" spans="21:21">
      <c r="U179" s="276" t="s">
        <v>474</v>
      </c>
    </row>
    <row r="180" spans="21:21">
      <c r="U180" s="276" t="s">
        <v>475</v>
      </c>
    </row>
    <row r="181" spans="21:21">
      <c r="U181" s="276" t="s">
        <v>476</v>
      </c>
    </row>
    <row r="182" spans="21:21">
      <c r="U182" s="276" t="s">
        <v>477</v>
      </c>
    </row>
    <row r="183" spans="21:21">
      <c r="U183" s="276" t="s">
        <v>478</v>
      </c>
    </row>
    <row r="184" spans="21:21">
      <c r="U184" s="276" t="s">
        <v>479</v>
      </c>
    </row>
    <row r="185" spans="21:21">
      <c r="U185" s="276" t="s">
        <v>480</v>
      </c>
    </row>
    <row r="186" spans="21:21">
      <c r="U186" s="276" t="s">
        <v>481</v>
      </c>
    </row>
    <row r="187" spans="21:21">
      <c r="U187" s="276" t="s">
        <v>482</v>
      </c>
    </row>
    <row r="188" spans="21:21">
      <c r="U188" s="276" t="s">
        <v>483</v>
      </c>
    </row>
    <row r="189" spans="21:21">
      <c r="U189" s="276" t="s">
        <v>484</v>
      </c>
    </row>
    <row r="190" spans="21:21">
      <c r="U190" s="276" t="s">
        <v>485</v>
      </c>
    </row>
    <row r="191" spans="21:21">
      <c r="U191" s="276" t="s">
        <v>486</v>
      </c>
    </row>
    <row r="192" spans="21:21">
      <c r="U192" s="276" t="s">
        <v>487</v>
      </c>
    </row>
    <row r="193" spans="21:21">
      <c r="U193" s="276" t="s">
        <v>488</v>
      </c>
    </row>
    <row r="194" spans="21:21">
      <c r="U194" s="276" t="s">
        <v>489</v>
      </c>
    </row>
    <row r="195" spans="21:21">
      <c r="U195" s="276" t="s">
        <v>490</v>
      </c>
    </row>
    <row r="196" spans="21:21">
      <c r="U196" s="276" t="s">
        <v>491</v>
      </c>
    </row>
    <row r="197" spans="21:21">
      <c r="U197" s="276" t="s">
        <v>492</v>
      </c>
    </row>
    <row r="198" spans="21:21">
      <c r="U198" s="276" t="s">
        <v>493</v>
      </c>
    </row>
    <row r="199" spans="21:21">
      <c r="U199" s="276" t="s">
        <v>494</v>
      </c>
    </row>
    <row r="200" spans="21:21">
      <c r="U200" s="276" t="s">
        <v>495</v>
      </c>
    </row>
    <row r="201" spans="21:21">
      <c r="U201" s="276" t="s">
        <v>496</v>
      </c>
    </row>
    <row r="202" spans="21:21">
      <c r="U202" s="276" t="s">
        <v>497</v>
      </c>
    </row>
    <row r="203" spans="21:21">
      <c r="U203" s="276" t="s">
        <v>498</v>
      </c>
    </row>
    <row r="204" spans="21:21">
      <c r="U204" s="276" t="s">
        <v>499</v>
      </c>
    </row>
    <row r="205" spans="21:21">
      <c r="U205" s="276" t="s">
        <v>500</v>
      </c>
    </row>
    <row r="206" spans="21:21">
      <c r="U206" s="276" t="s">
        <v>501</v>
      </c>
    </row>
    <row r="207" spans="21:21">
      <c r="U207" s="276" t="s">
        <v>502</v>
      </c>
    </row>
    <row r="208" spans="21:21">
      <c r="U208" s="276" t="s">
        <v>503</v>
      </c>
    </row>
    <row r="209" spans="21:21">
      <c r="U209" s="276" t="s">
        <v>504</v>
      </c>
    </row>
    <row r="210" spans="21:21">
      <c r="U210" s="276" t="s">
        <v>505</v>
      </c>
    </row>
    <row r="211" spans="21:21">
      <c r="U211" s="276" t="s">
        <v>506</v>
      </c>
    </row>
    <row r="212" spans="21:21">
      <c r="U212" s="276" t="s">
        <v>507</v>
      </c>
    </row>
    <row r="213" spans="21:21">
      <c r="U213" s="276" t="s">
        <v>508</v>
      </c>
    </row>
    <row r="214" spans="21:21">
      <c r="U214" s="276" t="s">
        <v>509</v>
      </c>
    </row>
    <row r="215" spans="21:21">
      <c r="U215" s="276" t="s">
        <v>510</v>
      </c>
    </row>
    <row r="216" spans="21:21">
      <c r="U216" s="276" t="s">
        <v>511</v>
      </c>
    </row>
    <row r="217" spans="21:21">
      <c r="U217" s="276" t="s">
        <v>512</v>
      </c>
    </row>
    <row r="218" spans="21:21">
      <c r="U218" s="276" t="s">
        <v>513</v>
      </c>
    </row>
    <row r="219" spans="21:21">
      <c r="U219" s="276" t="s">
        <v>514</v>
      </c>
    </row>
    <row r="220" spans="21:21">
      <c r="U220" s="276" t="s">
        <v>515</v>
      </c>
    </row>
    <row r="221" spans="21:21">
      <c r="U221" s="276" t="s">
        <v>516</v>
      </c>
    </row>
    <row r="222" spans="21:21">
      <c r="U222" s="276" t="s">
        <v>517</v>
      </c>
    </row>
    <row r="223" spans="21:21">
      <c r="U223" s="276" t="s">
        <v>518</v>
      </c>
    </row>
    <row r="224" spans="21:21">
      <c r="U224" s="276" t="s">
        <v>519</v>
      </c>
    </row>
    <row r="225" spans="21:21">
      <c r="U225" s="276" t="s">
        <v>520</v>
      </c>
    </row>
    <row r="226" spans="21:21">
      <c r="U226" s="276" t="s">
        <v>521</v>
      </c>
    </row>
    <row r="227" spans="21:21">
      <c r="U227" s="276" t="s">
        <v>522</v>
      </c>
    </row>
    <row r="228" spans="21:21">
      <c r="U228" s="276" t="s">
        <v>523</v>
      </c>
    </row>
    <row r="229" spans="21:21">
      <c r="U229" s="276" t="s">
        <v>524</v>
      </c>
    </row>
    <row r="230" spans="21:21">
      <c r="U230" s="276" t="s">
        <v>525</v>
      </c>
    </row>
    <row r="231" spans="21:21">
      <c r="U231" s="276" t="s">
        <v>526</v>
      </c>
    </row>
    <row r="232" spans="21:21">
      <c r="U232" s="276" t="s">
        <v>527</v>
      </c>
    </row>
    <row r="233" spans="21:21">
      <c r="U233" s="276" t="s">
        <v>528</v>
      </c>
    </row>
    <row r="234" spans="21:21">
      <c r="U234" s="276" t="s">
        <v>529</v>
      </c>
    </row>
    <row r="235" spans="21:21">
      <c r="U235" s="276" t="s">
        <v>530</v>
      </c>
    </row>
    <row r="236" spans="21:21">
      <c r="U236" s="276" t="s">
        <v>531</v>
      </c>
    </row>
    <row r="237" spans="21:21">
      <c r="U237" s="276" t="s">
        <v>532</v>
      </c>
    </row>
    <row r="238" spans="21:21">
      <c r="U238" s="276" t="s">
        <v>533</v>
      </c>
    </row>
    <row r="239" spans="21:21">
      <c r="U239" s="276" t="s">
        <v>534</v>
      </c>
    </row>
    <row r="240" spans="21:21">
      <c r="U240" s="276" t="s">
        <v>535</v>
      </c>
    </row>
    <row r="241" spans="21:21">
      <c r="U241" s="276" t="s">
        <v>536</v>
      </c>
    </row>
    <row r="242" spans="21:21">
      <c r="U242" s="276" t="s">
        <v>537</v>
      </c>
    </row>
    <row r="243" spans="21:21">
      <c r="U243" s="276" t="s">
        <v>538</v>
      </c>
    </row>
    <row r="244" spans="21:21">
      <c r="U244" s="276" t="s">
        <v>539</v>
      </c>
    </row>
    <row r="245" spans="21:21">
      <c r="U245" s="276" t="s">
        <v>540</v>
      </c>
    </row>
    <row r="246" spans="21:21">
      <c r="U246" s="276" t="s">
        <v>541</v>
      </c>
    </row>
    <row r="247" spans="21:21">
      <c r="U247" s="276" t="s">
        <v>542</v>
      </c>
    </row>
    <row r="248" spans="21:21">
      <c r="U248" s="276" t="s">
        <v>543</v>
      </c>
    </row>
    <row r="249" spans="21:21">
      <c r="U249" s="276" t="s">
        <v>544</v>
      </c>
    </row>
    <row r="250" spans="21:21">
      <c r="U250" s="276" t="s">
        <v>545</v>
      </c>
    </row>
    <row r="251" spans="21:21">
      <c r="U251" s="276" t="s">
        <v>546</v>
      </c>
    </row>
    <row r="252" spans="21:21">
      <c r="U252" s="276" t="s">
        <v>547</v>
      </c>
    </row>
    <row r="253" spans="21:21">
      <c r="U253" s="276" t="s">
        <v>548</v>
      </c>
    </row>
    <row r="254" spans="21:21">
      <c r="U254" s="276" t="s">
        <v>549</v>
      </c>
    </row>
    <row r="255" spans="21:21">
      <c r="U255" s="276" t="s">
        <v>550</v>
      </c>
    </row>
    <row r="256" spans="21:21">
      <c r="U256" s="276" t="s">
        <v>551</v>
      </c>
    </row>
    <row r="257" spans="21:21">
      <c r="U257" s="276" t="s">
        <v>552</v>
      </c>
    </row>
    <row r="258" spans="21:21">
      <c r="U258" s="276" t="s">
        <v>553</v>
      </c>
    </row>
    <row r="259" spans="21:21">
      <c r="U259" s="276" t="s">
        <v>554</v>
      </c>
    </row>
    <row r="260" spans="21:21">
      <c r="U260" s="276" t="s">
        <v>555</v>
      </c>
    </row>
    <row r="261" spans="21:21">
      <c r="U261" s="276" t="s">
        <v>556</v>
      </c>
    </row>
    <row r="262" spans="21:21">
      <c r="U262" s="276" t="s">
        <v>557</v>
      </c>
    </row>
    <row r="263" spans="21:21">
      <c r="U263" s="276" t="s">
        <v>558</v>
      </c>
    </row>
    <row r="264" spans="21:21">
      <c r="U264" s="276" t="s">
        <v>559</v>
      </c>
    </row>
    <row r="265" spans="21:21">
      <c r="U265" s="276" t="s">
        <v>560</v>
      </c>
    </row>
    <row r="266" spans="21:21">
      <c r="U266" s="276" t="s">
        <v>561</v>
      </c>
    </row>
    <row r="267" spans="21:21">
      <c r="U267" s="276" t="s">
        <v>562</v>
      </c>
    </row>
    <row r="268" spans="21:21">
      <c r="U268" s="276" t="s">
        <v>563</v>
      </c>
    </row>
    <row r="269" spans="21:21">
      <c r="U269" s="276" t="s">
        <v>564</v>
      </c>
    </row>
    <row r="270" spans="21:21">
      <c r="U270" s="276" t="s">
        <v>565</v>
      </c>
    </row>
    <row r="271" spans="21:21">
      <c r="U271" s="276" t="s">
        <v>566</v>
      </c>
    </row>
    <row r="272" spans="21:21">
      <c r="U272" s="276" t="s">
        <v>567</v>
      </c>
    </row>
    <row r="273" spans="21:21">
      <c r="U273" s="276" t="s">
        <v>568</v>
      </c>
    </row>
    <row r="274" spans="21:21">
      <c r="U274" s="276" t="s">
        <v>569</v>
      </c>
    </row>
    <row r="275" spans="21:21">
      <c r="U275" s="276" t="s">
        <v>570</v>
      </c>
    </row>
    <row r="276" spans="21:21">
      <c r="U276" s="276" t="s">
        <v>571</v>
      </c>
    </row>
    <row r="277" spans="21:21">
      <c r="U277" s="276" t="s">
        <v>572</v>
      </c>
    </row>
    <row r="278" spans="21:21">
      <c r="U278" s="276" t="s">
        <v>573</v>
      </c>
    </row>
    <row r="279" spans="21:21">
      <c r="U279" s="276" t="s">
        <v>574</v>
      </c>
    </row>
    <row r="280" spans="21:21">
      <c r="U280" s="276" t="s">
        <v>575</v>
      </c>
    </row>
    <row r="281" spans="21:21">
      <c r="U281" s="276" t="s">
        <v>576</v>
      </c>
    </row>
    <row r="282" spans="21:21">
      <c r="U282" s="276" t="s">
        <v>577</v>
      </c>
    </row>
    <row r="283" spans="21:21">
      <c r="U283" s="276" t="s">
        <v>578</v>
      </c>
    </row>
    <row r="284" spans="21:21">
      <c r="U284" s="276" t="s">
        <v>579</v>
      </c>
    </row>
    <row r="285" spans="21:21">
      <c r="U285" s="276" t="s">
        <v>580</v>
      </c>
    </row>
    <row r="286" spans="21:21">
      <c r="U286" s="276" t="s">
        <v>581</v>
      </c>
    </row>
    <row r="287" spans="21:21">
      <c r="U287" s="276" t="s">
        <v>582</v>
      </c>
    </row>
    <row r="288" spans="21:21">
      <c r="U288" s="276" t="s">
        <v>583</v>
      </c>
    </row>
    <row r="289" spans="21:21">
      <c r="U289" s="276" t="s">
        <v>584</v>
      </c>
    </row>
    <row r="290" spans="21:21">
      <c r="U290" s="276" t="s">
        <v>585</v>
      </c>
    </row>
    <row r="291" spans="21:21">
      <c r="U291" s="276" t="s">
        <v>586</v>
      </c>
    </row>
    <row r="292" spans="21:21">
      <c r="U292" s="276" t="s">
        <v>587</v>
      </c>
    </row>
    <row r="293" spans="21:21">
      <c r="U293" s="276" t="s">
        <v>588</v>
      </c>
    </row>
    <row r="294" spans="21:21">
      <c r="U294" s="276" t="s">
        <v>589</v>
      </c>
    </row>
    <row r="295" spans="21:21">
      <c r="U295" s="276" t="s">
        <v>590</v>
      </c>
    </row>
    <row r="296" spans="21:21">
      <c r="U296" s="276" t="s">
        <v>591</v>
      </c>
    </row>
    <row r="297" spans="21:21">
      <c r="U297" s="276" t="s">
        <v>592</v>
      </c>
    </row>
    <row r="298" spans="21:21">
      <c r="U298" s="276" t="s">
        <v>593</v>
      </c>
    </row>
    <row r="299" spans="21:21">
      <c r="U299" s="276" t="s">
        <v>594</v>
      </c>
    </row>
    <row r="300" spans="21:21">
      <c r="U300" s="276" t="s">
        <v>595</v>
      </c>
    </row>
    <row r="301" spans="21:21">
      <c r="U301" s="276" t="s">
        <v>596</v>
      </c>
    </row>
    <row r="302" spans="21:21">
      <c r="U302" s="276" t="s">
        <v>597</v>
      </c>
    </row>
    <row r="303" spans="21:21">
      <c r="U303" s="276" t="s">
        <v>598</v>
      </c>
    </row>
    <row r="304" spans="21:21">
      <c r="U304" s="276" t="s">
        <v>599</v>
      </c>
    </row>
    <row r="305" spans="21:21">
      <c r="U305" s="276" t="s">
        <v>600</v>
      </c>
    </row>
    <row r="306" spans="21:21">
      <c r="U306" s="276" t="s">
        <v>601</v>
      </c>
    </row>
    <row r="307" spans="21:21">
      <c r="U307" s="276" t="s">
        <v>602</v>
      </c>
    </row>
    <row r="308" spans="21:21">
      <c r="U308" s="276" t="s">
        <v>603</v>
      </c>
    </row>
    <row r="309" spans="21:21">
      <c r="U309" s="276" t="s">
        <v>604</v>
      </c>
    </row>
    <row r="310" spans="21:21">
      <c r="U310" s="276" t="s">
        <v>605</v>
      </c>
    </row>
    <row r="311" spans="21:21">
      <c r="U311" s="276" t="s">
        <v>606</v>
      </c>
    </row>
    <row r="312" spans="21:21">
      <c r="U312" s="276" t="s">
        <v>607</v>
      </c>
    </row>
    <row r="313" spans="21:21">
      <c r="U313" s="276" t="s">
        <v>608</v>
      </c>
    </row>
    <row r="314" spans="21:21">
      <c r="U314" s="276" t="s">
        <v>609</v>
      </c>
    </row>
    <row r="315" spans="21:21">
      <c r="U315" s="276" t="s">
        <v>610</v>
      </c>
    </row>
    <row r="316" spans="21:21">
      <c r="U316" s="276" t="s">
        <v>611</v>
      </c>
    </row>
    <row r="317" spans="21:21">
      <c r="U317" s="276" t="s">
        <v>612</v>
      </c>
    </row>
    <row r="318" spans="21:21">
      <c r="U318" s="276" t="s">
        <v>613</v>
      </c>
    </row>
    <row r="319" spans="21:21">
      <c r="U319" s="276" t="s">
        <v>614</v>
      </c>
    </row>
    <row r="320" spans="21:21">
      <c r="U320" s="276" t="s">
        <v>615</v>
      </c>
    </row>
    <row r="321" spans="21:21">
      <c r="U321" s="276" t="s">
        <v>616</v>
      </c>
    </row>
    <row r="322" spans="21:21">
      <c r="U322" s="276" t="s">
        <v>617</v>
      </c>
    </row>
    <row r="323" spans="21:21">
      <c r="U323" s="276" t="s">
        <v>618</v>
      </c>
    </row>
    <row r="324" spans="21:21">
      <c r="U324" s="276" t="s">
        <v>619</v>
      </c>
    </row>
    <row r="325" spans="21:21">
      <c r="U325" s="276" t="s">
        <v>620</v>
      </c>
    </row>
    <row r="326" spans="21:21">
      <c r="U326" s="276" t="s">
        <v>621</v>
      </c>
    </row>
    <row r="327" spans="21:21">
      <c r="U327" s="276" t="s">
        <v>622</v>
      </c>
    </row>
    <row r="328" spans="21:21">
      <c r="U328" s="276" t="s">
        <v>623</v>
      </c>
    </row>
    <row r="329" spans="21:21">
      <c r="U329" s="276" t="s">
        <v>624</v>
      </c>
    </row>
    <row r="330" spans="21:21">
      <c r="U330" s="276" t="s">
        <v>625</v>
      </c>
    </row>
    <row r="331" spans="21:21">
      <c r="U331" s="276" t="s">
        <v>626</v>
      </c>
    </row>
    <row r="332" spans="21:21">
      <c r="U332" s="276" t="s">
        <v>627</v>
      </c>
    </row>
    <row r="333" spans="21:21">
      <c r="U333" s="276" t="s">
        <v>628</v>
      </c>
    </row>
    <row r="334" spans="21:21">
      <c r="U334" s="276" t="s">
        <v>629</v>
      </c>
    </row>
    <row r="335" spans="21:21">
      <c r="U335" s="276" t="s">
        <v>630</v>
      </c>
    </row>
    <row r="336" spans="21:21">
      <c r="U336" s="276" t="s">
        <v>631</v>
      </c>
    </row>
    <row r="337" spans="21:21">
      <c r="U337" s="276" t="s">
        <v>632</v>
      </c>
    </row>
    <row r="338" spans="21:21">
      <c r="U338" s="276" t="s">
        <v>633</v>
      </c>
    </row>
    <row r="339" spans="21:21">
      <c r="U339" s="276" t="s">
        <v>634</v>
      </c>
    </row>
    <row r="340" spans="21:21">
      <c r="U340" s="276" t="s">
        <v>635</v>
      </c>
    </row>
    <row r="341" spans="21:21">
      <c r="U341" s="276" t="s">
        <v>636</v>
      </c>
    </row>
    <row r="342" spans="21:21">
      <c r="U342" s="276" t="s">
        <v>637</v>
      </c>
    </row>
    <row r="343" spans="21:21">
      <c r="U343" s="276" t="s">
        <v>638</v>
      </c>
    </row>
    <row r="344" spans="21:21">
      <c r="U344" s="276" t="s">
        <v>639</v>
      </c>
    </row>
    <row r="345" spans="21:21">
      <c r="U345" s="276" t="s">
        <v>640</v>
      </c>
    </row>
    <row r="346" spans="21:21">
      <c r="U346" s="276" t="s">
        <v>641</v>
      </c>
    </row>
    <row r="347" spans="21:21">
      <c r="U347" s="276" t="s">
        <v>642</v>
      </c>
    </row>
    <row r="348" spans="21:21">
      <c r="U348" s="276" t="s">
        <v>643</v>
      </c>
    </row>
    <row r="349" spans="21:21">
      <c r="U349" s="276" t="s">
        <v>644</v>
      </c>
    </row>
    <row r="350" spans="21:21">
      <c r="U350" s="276" t="s">
        <v>645</v>
      </c>
    </row>
    <row r="351" spans="21:21">
      <c r="U351" s="276" t="s">
        <v>646</v>
      </c>
    </row>
    <row r="352" spans="21:21">
      <c r="U352" s="276" t="s">
        <v>647</v>
      </c>
    </row>
    <row r="353" spans="21:21">
      <c r="U353" s="276" t="s">
        <v>648</v>
      </c>
    </row>
    <row r="354" spans="21:21">
      <c r="U354" s="276" t="s">
        <v>649</v>
      </c>
    </row>
    <row r="355" spans="21:21">
      <c r="U355" s="276" t="s">
        <v>650</v>
      </c>
    </row>
    <row r="356" spans="21:21">
      <c r="U356" s="276" t="s">
        <v>651</v>
      </c>
    </row>
    <row r="357" spans="21:21">
      <c r="U357" s="276" t="s">
        <v>652</v>
      </c>
    </row>
    <row r="358" spans="21:21">
      <c r="U358" s="276" t="s">
        <v>653</v>
      </c>
    </row>
    <row r="359" spans="21:21">
      <c r="U359" s="276" t="s">
        <v>654</v>
      </c>
    </row>
    <row r="360" spans="21:21">
      <c r="U360" s="276" t="s">
        <v>655</v>
      </c>
    </row>
    <row r="361" spans="21:21">
      <c r="U361" s="276" t="s">
        <v>656</v>
      </c>
    </row>
    <row r="362" spans="21:21">
      <c r="U362" s="276" t="s">
        <v>657</v>
      </c>
    </row>
    <row r="363" spans="21:21">
      <c r="U363" s="276" t="s">
        <v>658</v>
      </c>
    </row>
    <row r="364" spans="21:21">
      <c r="U364" s="276" t="s">
        <v>659</v>
      </c>
    </row>
    <row r="365" spans="21:21">
      <c r="U365" s="276" t="s">
        <v>660</v>
      </c>
    </row>
    <row r="366" spans="21:21">
      <c r="U366" s="276" t="s">
        <v>661</v>
      </c>
    </row>
    <row r="367" spans="21:21">
      <c r="U367" s="276" t="s">
        <v>662</v>
      </c>
    </row>
    <row r="368" spans="21:21">
      <c r="U368" s="276" t="s">
        <v>663</v>
      </c>
    </row>
    <row r="369" spans="21:21">
      <c r="U369" s="276" t="s">
        <v>664</v>
      </c>
    </row>
    <row r="370" spans="21:21">
      <c r="U370" s="276" t="s">
        <v>665</v>
      </c>
    </row>
    <row r="371" spans="21:21">
      <c r="U371" s="276" t="s">
        <v>666</v>
      </c>
    </row>
    <row r="372" spans="21:21">
      <c r="U372" s="276" t="s">
        <v>667</v>
      </c>
    </row>
    <row r="373" spans="21:21">
      <c r="U373" s="276" t="s">
        <v>668</v>
      </c>
    </row>
    <row r="374" spans="21:21">
      <c r="U374" s="276" t="s">
        <v>669</v>
      </c>
    </row>
    <row r="375" spans="21:21">
      <c r="U375" s="276" t="s">
        <v>670</v>
      </c>
    </row>
    <row r="376" spans="21:21">
      <c r="U376" s="276" t="s">
        <v>671</v>
      </c>
    </row>
    <row r="377" spans="21:21">
      <c r="U377" s="276" t="s">
        <v>672</v>
      </c>
    </row>
    <row r="378" spans="21:21">
      <c r="U378" s="276" t="s">
        <v>673</v>
      </c>
    </row>
    <row r="379" spans="21:21">
      <c r="U379" s="276" t="s">
        <v>674</v>
      </c>
    </row>
    <row r="380" spans="21:21">
      <c r="U380" s="276" t="s">
        <v>675</v>
      </c>
    </row>
    <row r="381" spans="21:21">
      <c r="U381" s="276" t="s">
        <v>676</v>
      </c>
    </row>
    <row r="382" spans="21:21">
      <c r="U382" s="276" t="s">
        <v>677</v>
      </c>
    </row>
    <row r="383" spans="21:21">
      <c r="U383" s="276" t="s">
        <v>678</v>
      </c>
    </row>
    <row r="384" spans="21:21">
      <c r="U384" s="276" t="s">
        <v>679</v>
      </c>
    </row>
    <row r="385" spans="21:21">
      <c r="U385" s="276" t="s">
        <v>680</v>
      </c>
    </row>
    <row r="386" spans="21:21">
      <c r="U386" s="276" t="s">
        <v>681</v>
      </c>
    </row>
    <row r="387" spans="21:21">
      <c r="U387" s="276" t="s">
        <v>682</v>
      </c>
    </row>
    <row r="388" spans="21:21">
      <c r="U388" s="276" t="s">
        <v>683</v>
      </c>
    </row>
    <row r="389" spans="21:21">
      <c r="U389" s="276" t="s">
        <v>684</v>
      </c>
    </row>
    <row r="390" spans="21:21">
      <c r="U390" s="276" t="s">
        <v>685</v>
      </c>
    </row>
    <row r="391" spans="21:21">
      <c r="U391" s="276" t="s">
        <v>686</v>
      </c>
    </row>
    <row r="392" spans="21:21">
      <c r="U392" s="276" t="s">
        <v>687</v>
      </c>
    </row>
    <row r="393" spans="21:21">
      <c r="U393" s="276" t="s">
        <v>688</v>
      </c>
    </row>
    <row r="394" spans="21:21">
      <c r="U394" s="276" t="s">
        <v>689</v>
      </c>
    </row>
    <row r="395" spans="21:21">
      <c r="U395" s="276" t="s">
        <v>690</v>
      </c>
    </row>
    <row r="396" spans="21:21">
      <c r="U396" s="276" t="s">
        <v>691</v>
      </c>
    </row>
    <row r="397" spans="21:21">
      <c r="U397" s="276" t="s">
        <v>692</v>
      </c>
    </row>
    <row r="398" spans="21:21">
      <c r="U398" s="276" t="s">
        <v>693</v>
      </c>
    </row>
    <row r="399" spans="21:21">
      <c r="U399" s="276" t="s">
        <v>694</v>
      </c>
    </row>
    <row r="400" spans="21:21">
      <c r="U400" s="276" t="s">
        <v>695</v>
      </c>
    </row>
    <row r="401" spans="21:21">
      <c r="U401" s="276" t="s">
        <v>696</v>
      </c>
    </row>
    <row r="409" spans="21:21">
      <c r="U409" s="5"/>
    </row>
  </sheetData>
  <mergeCells count="22">
    <mergeCell ref="D24:O24"/>
    <mergeCell ref="M22:P22"/>
    <mergeCell ref="D12:J12"/>
    <mergeCell ref="M12:O12"/>
    <mergeCell ref="D14:O14"/>
    <mergeCell ref="M16:P16"/>
    <mergeCell ref="H18:L18"/>
    <mergeCell ref="D18:F18"/>
    <mergeCell ref="D20:F20"/>
    <mergeCell ref="H16:L16"/>
    <mergeCell ref="M18:P18"/>
    <mergeCell ref="D16:G16"/>
    <mergeCell ref="B75:D75"/>
    <mergeCell ref="H74:O75"/>
    <mergeCell ref="D26:O26"/>
    <mergeCell ref="D28:O28"/>
    <mergeCell ref="D34:O34"/>
    <mergeCell ref="D36:O36"/>
    <mergeCell ref="B74:D74"/>
    <mergeCell ref="B73:D73"/>
    <mergeCell ref="D32:O32"/>
    <mergeCell ref="D30:O30"/>
  </mergeCells>
  <dataValidations count="1">
    <dataValidation type="list" allowBlank="1" showInputMessage="1" showErrorMessage="1" prompt="SELECIONE O MUNICÍPIO" sqref="D16:G16" xr:uid="{0FBF86A7-80B2-42E5-AE66-DBEE32507415}">
      <formula1>$U$1:$U$401</formula1>
    </dataValidation>
  </dataValidations>
  <hyperlinks>
    <hyperlink ref="D36" r:id="rId1" xr:uid="{AC6353B9-371D-427D-85A2-584CA13CE98A}"/>
  </hyperlinks>
  <printOptions horizontalCentered="1" verticalCentered="1"/>
  <pageMargins left="0.98425196850393704" right="0.39370078740157483" top="0.39370078740157483" bottom="0.39370078740157483" header="0" footer="0"/>
  <pageSetup paperSize="9" scale="71" orientation="portrait" r:id="rId2"/>
  <headerFooter alignWithMargins="0"/>
  <drawing r:id="rId3"/>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11">
    <pageSetUpPr fitToPage="1"/>
  </sheetPr>
  <dimension ref="A1:P43"/>
  <sheetViews>
    <sheetView view="pageBreakPreview" zoomScaleNormal="100" zoomScaleSheetLayoutView="100" workbookViewId="0">
      <selection activeCell="J27" sqref="J27"/>
    </sheetView>
  </sheetViews>
  <sheetFormatPr defaultColWidth="11.42578125" defaultRowHeight="15"/>
  <cols>
    <col min="1" max="1" width="4.7109375" style="196" customWidth="1"/>
    <col min="2" max="2" width="45.28515625" style="197" customWidth="1"/>
    <col min="3" max="3" width="13.5703125" style="157" bestFit="1" customWidth="1"/>
    <col min="4" max="4" width="12.7109375" style="198" bestFit="1" customWidth="1"/>
    <col min="5" max="5" width="8.42578125" style="157" customWidth="1"/>
    <col min="6" max="6" width="12.7109375" style="198" bestFit="1" customWidth="1"/>
    <col min="7" max="7" width="10.7109375" style="157" customWidth="1"/>
    <col min="8" max="8" width="12.7109375" style="198" customWidth="1"/>
    <col min="9" max="9" width="8.42578125" style="157" customWidth="1"/>
    <col min="10" max="10" width="12.7109375" style="198" customWidth="1"/>
    <col min="11" max="11" width="8.42578125" style="157" customWidth="1"/>
    <col min="12" max="12" width="12.7109375" style="193" customWidth="1"/>
    <col min="13" max="13" width="12.7109375" style="187" customWidth="1"/>
    <col min="14" max="16384" width="11.42578125" style="156"/>
  </cols>
  <sheetData>
    <row r="1" spans="1:16" s="151" customFormat="1" ht="24.75" customHeight="1" thickBot="1">
      <c r="A1" s="964" t="s">
        <v>67</v>
      </c>
      <c r="B1" s="964"/>
      <c r="C1" s="964"/>
      <c r="D1" s="964"/>
      <c r="E1" s="964"/>
      <c r="F1" s="964"/>
      <c r="G1" s="964"/>
      <c r="H1" s="964"/>
      <c r="I1" s="964"/>
      <c r="J1" s="964"/>
      <c r="K1" s="964"/>
      <c r="L1" s="964"/>
      <c r="M1" s="964"/>
    </row>
    <row r="2" spans="1:16" ht="15" customHeight="1">
      <c r="A2" s="965"/>
      <c r="B2" s="967"/>
      <c r="C2" s="967"/>
      <c r="D2" s="967"/>
      <c r="E2" s="967"/>
      <c r="F2" s="967"/>
      <c r="G2" s="152"/>
      <c r="H2" s="153"/>
      <c r="I2" s="154"/>
      <c r="J2" s="154"/>
      <c r="K2" s="154"/>
      <c r="L2" s="153"/>
      <c r="M2" s="155"/>
    </row>
    <row r="3" spans="1:16" ht="15" customHeight="1">
      <c r="A3" s="966"/>
      <c r="B3" s="968"/>
      <c r="C3" s="968"/>
      <c r="D3" s="968"/>
      <c r="E3" s="968"/>
      <c r="F3" s="968"/>
      <c r="H3" s="158"/>
      <c r="I3" s="159"/>
      <c r="J3" s="159"/>
      <c r="K3" s="159"/>
      <c r="L3" s="160" t="s">
        <v>138</v>
      </c>
      <c r="M3" s="253">
        <f>IF('FOLHA FECHAMENTO'!$L$9&lt;&gt;"",'FOLHA FECHAMENTO'!$L$9," ")</f>
        <v>45588</v>
      </c>
    </row>
    <row r="4" spans="1:16" ht="15" customHeight="1">
      <c r="A4" s="501"/>
      <c r="B4" s="968"/>
      <c r="C4" s="968"/>
      <c r="D4" s="968"/>
      <c r="E4" s="968"/>
      <c r="F4" s="968"/>
      <c r="H4" s="158"/>
      <c r="I4" s="159"/>
      <c r="J4" s="159"/>
      <c r="K4" s="159"/>
      <c r="L4" s="160" t="s">
        <v>68</v>
      </c>
      <c r="M4" s="254" t="str">
        <f>IF('FOLHA FECHAMENTO'!K10&lt;&gt;"",'FOLHA FECHAMENTO'!K10," ")</f>
        <v>REFORMA</v>
      </c>
    </row>
    <row r="5" spans="1:16" ht="16.5" customHeight="1">
      <c r="A5" s="161"/>
      <c r="B5" s="956"/>
      <c r="C5" s="956"/>
      <c r="D5" s="956"/>
      <c r="E5" s="956"/>
      <c r="F5" s="956"/>
      <c r="H5" s="158"/>
      <c r="I5" s="159"/>
      <c r="J5" s="159"/>
      <c r="K5" s="159"/>
      <c r="L5" s="160" t="s">
        <v>152</v>
      </c>
      <c r="M5" s="255" t="str">
        <f>IF('FOLHA FECHAMENTO'!$K$12&lt;&gt;"",'FOLHA FECHAMENTO'!$K$12," ")</f>
        <v>21.188.939-0</v>
      </c>
    </row>
    <row r="6" spans="1:16" ht="16.5" customHeight="1" thickBot="1">
      <c r="A6" s="161"/>
      <c r="B6" s="956"/>
      <c r="C6" s="956"/>
      <c r="D6" s="956"/>
      <c r="E6" s="956"/>
      <c r="F6" s="956"/>
      <c r="G6" s="160"/>
      <c r="H6" s="158"/>
      <c r="I6" s="159"/>
      <c r="J6" s="159"/>
      <c r="K6" s="159"/>
      <c r="L6" s="160" t="s">
        <v>205</v>
      </c>
      <c r="M6" s="277">
        <f>IF('FOLHA FECHAMENTO'!$F$31&lt;&gt;"",'FOLHA FECHAMENTO'!$F$31," ")</f>
        <v>120</v>
      </c>
    </row>
    <row r="7" spans="1:16" ht="16.5" customHeight="1" thickBot="1">
      <c r="A7" s="161"/>
      <c r="B7" s="957"/>
      <c r="C7" s="957"/>
      <c r="D7" s="957"/>
      <c r="E7" s="957"/>
      <c r="F7" s="957"/>
      <c r="G7" s="162"/>
      <c r="H7" s="162"/>
      <c r="I7" s="162"/>
      <c r="J7" s="162"/>
      <c r="K7" s="162"/>
      <c r="L7" s="163" t="s">
        <v>70</v>
      </c>
      <c r="M7" s="256">
        <f>IF('FOLHA FECHAMENTO'!$D$25&lt;&gt;"",('FOLHA FECHAMENTO'!$D$25)," ")</f>
        <v>0.2223</v>
      </c>
    </row>
    <row r="8" spans="1:16" s="168" customFormat="1" ht="12.75" customHeight="1">
      <c r="A8" s="164"/>
      <c r="B8" s="974" t="s">
        <v>71</v>
      </c>
      <c r="C8" s="165"/>
      <c r="D8" s="958">
        <v>30</v>
      </c>
      <c r="E8" s="961" t="s">
        <v>72</v>
      </c>
      <c r="F8" s="958">
        <v>60</v>
      </c>
      <c r="G8" s="971" t="s">
        <v>72</v>
      </c>
      <c r="H8" s="958">
        <v>90</v>
      </c>
      <c r="I8" s="961" t="s">
        <v>72</v>
      </c>
      <c r="J8" s="958">
        <v>120</v>
      </c>
      <c r="K8" s="971" t="s">
        <v>72</v>
      </c>
      <c r="L8" s="166" t="s">
        <v>73</v>
      </c>
      <c r="M8" s="167" t="s">
        <v>73</v>
      </c>
    </row>
    <row r="9" spans="1:16" s="172" customFormat="1" ht="15.95" customHeight="1">
      <c r="A9" s="169" t="s">
        <v>141</v>
      </c>
      <c r="B9" s="975"/>
      <c r="C9" s="439" t="s">
        <v>74</v>
      </c>
      <c r="D9" s="959"/>
      <c r="E9" s="962"/>
      <c r="F9" s="959"/>
      <c r="G9" s="972"/>
      <c r="H9" s="959"/>
      <c r="I9" s="962"/>
      <c r="J9" s="959"/>
      <c r="K9" s="972"/>
      <c r="L9" s="170" t="s">
        <v>66</v>
      </c>
      <c r="M9" s="171" t="s">
        <v>75</v>
      </c>
    </row>
    <row r="10" spans="1:16" s="176" customFormat="1" ht="12.75" customHeight="1" thickBot="1">
      <c r="A10" s="173"/>
      <c r="B10" s="976"/>
      <c r="C10" s="440"/>
      <c r="D10" s="960"/>
      <c r="E10" s="963"/>
      <c r="F10" s="960"/>
      <c r="G10" s="973"/>
      <c r="H10" s="960"/>
      <c r="I10" s="963"/>
      <c r="J10" s="960"/>
      <c r="K10" s="973"/>
      <c r="L10" s="174" t="s">
        <v>76</v>
      </c>
      <c r="M10" s="175" t="s">
        <v>77</v>
      </c>
    </row>
    <row r="11" spans="1:16" s="181" customFormat="1" ht="12.75" customHeight="1">
      <c r="A11" s="444">
        <v>1</v>
      </c>
      <c r="B11" s="445" t="str">
        <f>RESUMO!C14</f>
        <v>ADMINISTRAÇÃO LOCAL</v>
      </c>
      <c r="C11" s="446">
        <f>IFERROR(L11/$L$31,0)</f>
        <v>1.326468798025646E-2</v>
      </c>
      <c r="D11" s="447">
        <f t="shared" ref="D11:D30" si="0">IF(B11&lt;&gt;"",E11*L11," ")</f>
        <v>1009.1583817499999</v>
      </c>
      <c r="E11" s="448">
        <v>0.25</v>
      </c>
      <c r="F11" s="447">
        <f t="shared" ref="F11:F30" si="1">IF(B11&lt;&gt;"",G11*L11," ")</f>
        <v>1009.1583817499999</v>
      </c>
      <c r="G11" s="448">
        <v>0.25</v>
      </c>
      <c r="H11" s="447">
        <f t="shared" ref="H11:H30" si="2">IF(B11&lt;&gt;"",I11*L11," ")</f>
        <v>1009.1583817499999</v>
      </c>
      <c r="I11" s="448">
        <v>0.25</v>
      </c>
      <c r="J11" s="447">
        <f t="shared" ref="J11:J30" si="3">IF(B11&lt;&gt;"",K11*L11," ")</f>
        <v>1009.1583817499999</v>
      </c>
      <c r="K11" s="448">
        <v>0.25</v>
      </c>
      <c r="L11" s="447">
        <f t="shared" ref="L11:L30" si="4">(IF(B11&lt;&gt;"",M11*(1+$M$7)," "))</f>
        <v>4036.6335269999995</v>
      </c>
      <c r="M11" s="449">
        <f>RESUMO!H14</f>
        <v>3302.49</v>
      </c>
      <c r="P11" s="257">
        <f>E11+G11+I11+K11</f>
        <v>1</v>
      </c>
    </row>
    <row r="12" spans="1:16" s="181" customFormat="1" ht="12.75" customHeight="1">
      <c r="A12" s="177">
        <v>2</v>
      </c>
      <c r="B12" s="405" t="str">
        <f>RESUMO!C15</f>
        <v>SERVIÇOS PRELIMINARES</v>
      </c>
      <c r="C12" s="178">
        <f t="shared" ref="C12:C30" si="5">IFERROR(L12/$L$31,0)</f>
        <v>0.1213315144154358</v>
      </c>
      <c r="D12" s="179">
        <f t="shared" si="0"/>
        <v>18461.4541895</v>
      </c>
      <c r="E12" s="180">
        <v>0.5</v>
      </c>
      <c r="F12" s="179">
        <f t="shared" si="1"/>
        <v>9230.7270947500001</v>
      </c>
      <c r="G12" s="180">
        <v>0.25</v>
      </c>
      <c r="H12" s="179">
        <f t="shared" si="2"/>
        <v>9230.7270947500001</v>
      </c>
      <c r="I12" s="180">
        <v>0.25</v>
      </c>
      <c r="J12" s="179">
        <f t="shared" si="3"/>
        <v>0</v>
      </c>
      <c r="K12" s="180"/>
      <c r="L12" s="179">
        <f t="shared" si="4"/>
        <v>36922.908379</v>
      </c>
      <c r="M12" s="406">
        <f>RESUMO!H15</f>
        <v>30207.73</v>
      </c>
      <c r="P12" s="257">
        <f t="shared" ref="P12:P31" si="6">E12+G12+I12+K12</f>
        <v>1</v>
      </c>
    </row>
    <row r="13" spans="1:16" s="181" customFormat="1" ht="12.75" customHeight="1">
      <c r="A13" s="177">
        <v>3</v>
      </c>
      <c r="B13" s="405" t="str">
        <f>RESUMO!C16</f>
        <v>DEMOLIÇÕES E RETIRADAS</v>
      </c>
      <c r="C13" s="178">
        <f t="shared" si="5"/>
        <v>1.6605471518610342E-2</v>
      </c>
      <c r="D13" s="179">
        <f t="shared" si="0"/>
        <v>5053.2815519999995</v>
      </c>
      <c r="E13" s="180">
        <v>1</v>
      </c>
      <c r="F13" s="179">
        <f t="shared" si="1"/>
        <v>0</v>
      </c>
      <c r="G13" s="180"/>
      <c r="H13" s="179">
        <f t="shared" si="2"/>
        <v>0</v>
      </c>
      <c r="I13" s="180"/>
      <c r="J13" s="179">
        <f t="shared" si="3"/>
        <v>0</v>
      </c>
      <c r="K13" s="180"/>
      <c r="L13" s="179">
        <f t="shared" si="4"/>
        <v>5053.2815519999995</v>
      </c>
      <c r="M13" s="406">
        <f>RESUMO!H16</f>
        <v>4134.24</v>
      </c>
      <c r="P13" s="257">
        <f t="shared" si="6"/>
        <v>1</v>
      </c>
    </row>
    <row r="14" spans="1:16" s="181" customFormat="1" ht="12.75" customHeight="1">
      <c r="A14" s="177">
        <v>4</v>
      </c>
      <c r="B14" s="405" t="str">
        <f>RESUMO!C17</f>
        <v>READEQUAÇÕES HIDROSSANITÁRIAS</v>
      </c>
      <c r="C14" s="178">
        <f t="shared" si="5"/>
        <v>8.3331010416014817E-3</v>
      </c>
      <c r="D14" s="179">
        <f t="shared" si="0"/>
        <v>2535.8813639999998</v>
      </c>
      <c r="E14" s="180">
        <v>1</v>
      </c>
      <c r="F14" s="179">
        <f t="shared" si="1"/>
        <v>0</v>
      </c>
      <c r="G14" s="180"/>
      <c r="H14" s="179">
        <f t="shared" si="2"/>
        <v>0</v>
      </c>
      <c r="I14" s="180"/>
      <c r="J14" s="179">
        <f t="shared" si="3"/>
        <v>0</v>
      </c>
      <c r="K14" s="180"/>
      <c r="L14" s="179">
        <f t="shared" si="4"/>
        <v>2535.8813639999998</v>
      </c>
      <c r="M14" s="406">
        <f>RESUMO!H17</f>
        <v>2074.6799999999998</v>
      </c>
      <c r="P14" s="257">
        <f t="shared" si="6"/>
        <v>1</v>
      </c>
    </row>
    <row r="15" spans="1:16" s="181" customFormat="1" ht="12.75" customHeight="1">
      <c r="A15" s="177">
        <v>5</v>
      </c>
      <c r="B15" s="405" t="str">
        <f>RESUMO!C18</f>
        <v xml:space="preserve">PAREDES </v>
      </c>
      <c r="C15" s="178">
        <f t="shared" si="5"/>
        <v>3.806380516992227E-2</v>
      </c>
      <c r="D15" s="179">
        <f t="shared" si="0"/>
        <v>11583.358186999998</v>
      </c>
      <c r="E15" s="180">
        <v>1</v>
      </c>
      <c r="F15" s="179">
        <f t="shared" si="1"/>
        <v>0</v>
      </c>
      <c r="G15" s="180"/>
      <c r="H15" s="179">
        <f t="shared" si="2"/>
        <v>0</v>
      </c>
      <c r="I15" s="180"/>
      <c r="J15" s="179">
        <f t="shared" si="3"/>
        <v>0</v>
      </c>
      <c r="K15" s="180"/>
      <c r="L15" s="179">
        <f t="shared" si="4"/>
        <v>11583.358186999998</v>
      </c>
      <c r="M15" s="406">
        <f>RESUMO!H18</f>
        <v>9476.6899999999987</v>
      </c>
      <c r="P15" s="257">
        <f t="shared" si="6"/>
        <v>1</v>
      </c>
    </row>
    <row r="16" spans="1:16" s="181" customFormat="1" ht="12.75" customHeight="1">
      <c r="A16" s="177">
        <v>6</v>
      </c>
      <c r="B16" s="405" t="str">
        <f>RESUMO!C19</f>
        <v>SISTEMA DE PISOS</v>
      </c>
      <c r="C16" s="178">
        <f t="shared" si="5"/>
        <v>0.1236254186974788</v>
      </c>
      <c r="D16" s="179">
        <f t="shared" si="0"/>
        <v>18810.488065999998</v>
      </c>
      <c r="E16" s="180">
        <v>0.5</v>
      </c>
      <c r="F16" s="179">
        <f t="shared" si="1"/>
        <v>18810.488065999998</v>
      </c>
      <c r="G16" s="180">
        <v>0.5</v>
      </c>
      <c r="H16" s="179">
        <f t="shared" si="2"/>
        <v>0</v>
      </c>
      <c r="I16" s="180"/>
      <c r="J16" s="179">
        <f t="shared" si="3"/>
        <v>0</v>
      </c>
      <c r="K16" s="180"/>
      <c r="L16" s="179">
        <f t="shared" si="4"/>
        <v>37620.976131999996</v>
      </c>
      <c r="M16" s="406">
        <f>RESUMO!H19</f>
        <v>30778.84</v>
      </c>
      <c r="P16" s="257">
        <f t="shared" si="6"/>
        <v>1</v>
      </c>
    </row>
    <row r="17" spans="1:16" s="181" customFormat="1" ht="12.75" customHeight="1">
      <c r="A17" s="177">
        <v>7</v>
      </c>
      <c r="B17" s="405" t="str">
        <f>RESUMO!C20</f>
        <v>LOUÇAS E METAIS</v>
      </c>
      <c r="C17" s="178">
        <f t="shared" si="5"/>
        <v>3.7231451009834417E-2</v>
      </c>
      <c r="D17" s="179">
        <f t="shared" si="0"/>
        <v>0</v>
      </c>
      <c r="E17" s="180"/>
      <c r="F17" s="179">
        <f t="shared" si="1"/>
        <v>0</v>
      </c>
      <c r="G17" s="180"/>
      <c r="H17" s="179">
        <f t="shared" si="2"/>
        <v>11330.060958</v>
      </c>
      <c r="I17" s="180">
        <v>1</v>
      </c>
      <c r="J17" s="179">
        <f t="shared" si="3"/>
        <v>0</v>
      </c>
      <c r="K17" s="180"/>
      <c r="L17" s="179">
        <f t="shared" si="4"/>
        <v>11330.060958</v>
      </c>
      <c r="M17" s="406">
        <f>RESUMO!H20</f>
        <v>9269.4600000000009</v>
      </c>
      <c r="P17" s="257">
        <f t="shared" si="6"/>
        <v>1</v>
      </c>
    </row>
    <row r="18" spans="1:16" s="181" customFormat="1" ht="12.75" customHeight="1">
      <c r="A18" s="177">
        <v>8</v>
      </c>
      <c r="B18" s="405" t="str">
        <f>RESUMO!C21</f>
        <v>ESQUADRIAS</v>
      </c>
      <c r="C18" s="178">
        <f t="shared" si="5"/>
        <v>7.4331760952608725E-2</v>
      </c>
      <c r="D18" s="179">
        <f t="shared" si="0"/>
        <v>0</v>
      </c>
      <c r="E18" s="180"/>
      <c r="F18" s="179">
        <f t="shared" si="1"/>
        <v>22620.213821000001</v>
      </c>
      <c r="G18" s="180">
        <v>1</v>
      </c>
      <c r="H18" s="179">
        <f t="shared" si="2"/>
        <v>0</v>
      </c>
      <c r="I18" s="180"/>
      <c r="J18" s="179">
        <f t="shared" si="3"/>
        <v>0</v>
      </c>
      <c r="K18" s="180"/>
      <c r="L18" s="179">
        <f t="shared" si="4"/>
        <v>22620.213821000001</v>
      </c>
      <c r="M18" s="406">
        <f>RESUMO!H21</f>
        <v>18506.27</v>
      </c>
      <c r="P18" s="257">
        <f t="shared" si="6"/>
        <v>1</v>
      </c>
    </row>
    <row r="19" spans="1:16" s="181" customFormat="1" ht="12.75" customHeight="1">
      <c r="A19" s="177">
        <v>9</v>
      </c>
      <c r="B19" s="405" t="str">
        <f>RESUMO!C22</f>
        <v>COBERTURA E TOTEM</v>
      </c>
      <c r="C19" s="178">
        <f t="shared" si="5"/>
        <v>0.25767066794864923</v>
      </c>
      <c r="D19" s="179">
        <f t="shared" si="0"/>
        <v>15682.5710294</v>
      </c>
      <c r="E19" s="180">
        <v>0.2</v>
      </c>
      <c r="F19" s="179">
        <f t="shared" si="1"/>
        <v>39206.427573499997</v>
      </c>
      <c r="G19" s="180">
        <v>0.5</v>
      </c>
      <c r="H19" s="179">
        <f t="shared" si="2"/>
        <v>7841.2855147</v>
      </c>
      <c r="I19" s="180">
        <v>0.1</v>
      </c>
      <c r="J19" s="179">
        <f t="shared" si="3"/>
        <v>15682.5710294</v>
      </c>
      <c r="K19" s="180">
        <v>0.2</v>
      </c>
      <c r="L19" s="179">
        <f t="shared" si="4"/>
        <v>78412.855146999995</v>
      </c>
      <c r="M19" s="406">
        <f>RESUMO!H22</f>
        <v>64151.89</v>
      </c>
      <c r="P19" s="257">
        <f t="shared" si="6"/>
        <v>1</v>
      </c>
    </row>
    <row r="20" spans="1:16" s="181" customFormat="1" ht="12.75" customHeight="1">
      <c r="A20" s="177">
        <v>10</v>
      </c>
      <c r="B20" s="405" t="str">
        <f>RESUMO!C23</f>
        <v>INSTALAÇÕES ELÉTRICAS</v>
      </c>
      <c r="C20" s="178">
        <f t="shared" si="5"/>
        <v>0.11365668931504355</v>
      </c>
      <c r="D20" s="179">
        <f t="shared" si="0"/>
        <v>17293.674880999995</v>
      </c>
      <c r="E20" s="180">
        <v>0.5</v>
      </c>
      <c r="F20" s="179">
        <f t="shared" si="1"/>
        <v>17293.674880999995</v>
      </c>
      <c r="G20" s="180">
        <v>0.5</v>
      </c>
      <c r="H20" s="179">
        <f t="shared" si="2"/>
        <v>0</v>
      </c>
      <c r="I20" s="180"/>
      <c r="J20" s="179">
        <f t="shared" si="3"/>
        <v>0</v>
      </c>
      <c r="K20" s="180"/>
      <c r="L20" s="179">
        <f t="shared" si="4"/>
        <v>34587.349761999991</v>
      </c>
      <c r="M20" s="406">
        <f>RESUMO!H23</f>
        <v>28296.939999999995</v>
      </c>
      <c r="P20" s="257">
        <f t="shared" si="6"/>
        <v>1</v>
      </c>
    </row>
    <row r="21" spans="1:16" s="181" customFormat="1" ht="12.75" customHeight="1">
      <c r="A21" s="177">
        <v>11</v>
      </c>
      <c r="B21" s="405" t="str">
        <f>RESUMO!C24</f>
        <v>PINTURA INTERNA</v>
      </c>
      <c r="C21" s="178">
        <f t="shared" si="5"/>
        <v>0.1462504459398766</v>
      </c>
      <c r="D21" s="179">
        <f t="shared" si="0"/>
        <v>0</v>
      </c>
      <c r="E21" s="180"/>
      <c r="F21" s="179">
        <f t="shared" si="1"/>
        <v>0</v>
      </c>
      <c r="G21" s="180"/>
      <c r="H21" s="179">
        <f t="shared" si="2"/>
        <v>35604.8753984</v>
      </c>
      <c r="I21" s="180">
        <v>0.8</v>
      </c>
      <c r="J21" s="179">
        <f t="shared" si="3"/>
        <v>8901.2188495999999</v>
      </c>
      <c r="K21" s="180">
        <v>0.2</v>
      </c>
      <c r="L21" s="179">
        <f t="shared" si="4"/>
        <v>44506.094248000001</v>
      </c>
      <c r="M21" s="406">
        <f>RESUMO!H24</f>
        <v>36411.760000000002</v>
      </c>
      <c r="P21" s="257">
        <f t="shared" si="6"/>
        <v>1</v>
      </c>
    </row>
    <row r="22" spans="1:16" s="181" customFormat="1" ht="12.75" customHeight="1">
      <c r="A22" s="177">
        <v>12</v>
      </c>
      <c r="B22" s="405" t="str">
        <f>RESUMO!C25</f>
        <v>PINTURA EXTERNA</v>
      </c>
      <c r="C22" s="178">
        <f t="shared" si="5"/>
        <v>1.8765262470511336E-2</v>
      </c>
      <c r="D22" s="179">
        <f t="shared" si="0"/>
        <v>0</v>
      </c>
      <c r="E22" s="180"/>
      <c r="F22" s="179">
        <f t="shared" si="1"/>
        <v>0</v>
      </c>
      <c r="G22" s="180"/>
      <c r="H22" s="179">
        <f t="shared" si="2"/>
        <v>0</v>
      </c>
      <c r="I22" s="180"/>
      <c r="J22" s="179">
        <f t="shared" si="3"/>
        <v>5710.5367079999996</v>
      </c>
      <c r="K22" s="180">
        <v>1</v>
      </c>
      <c r="L22" s="179">
        <f t="shared" si="4"/>
        <v>5710.5367079999996</v>
      </c>
      <c r="M22" s="406">
        <f>RESUMO!H25</f>
        <v>4671.96</v>
      </c>
      <c r="P22" s="257">
        <f t="shared" si="6"/>
        <v>1</v>
      </c>
    </row>
    <row r="23" spans="1:16" s="181" customFormat="1" ht="12.75" customHeight="1">
      <c r="A23" s="177">
        <v>13</v>
      </c>
      <c r="B23" s="405" t="str">
        <f>RESUMO!C26</f>
        <v>ABRIGO DE GÁS</v>
      </c>
      <c r="C23" s="178">
        <f t="shared" si="5"/>
        <v>1.6539800570786977E-2</v>
      </c>
      <c r="D23" s="179">
        <f t="shared" si="0"/>
        <v>0</v>
      </c>
      <c r="E23" s="180"/>
      <c r="F23" s="179">
        <f t="shared" si="1"/>
        <v>5033.2969469999998</v>
      </c>
      <c r="G23" s="180">
        <v>1</v>
      </c>
      <c r="H23" s="179">
        <f t="shared" si="2"/>
        <v>0</v>
      </c>
      <c r="I23" s="180"/>
      <c r="J23" s="179">
        <f t="shared" si="3"/>
        <v>0</v>
      </c>
      <c r="K23" s="180"/>
      <c r="L23" s="179">
        <f t="shared" si="4"/>
        <v>5033.2969469999998</v>
      </c>
      <c r="M23" s="406">
        <f>RESUMO!H26</f>
        <v>4117.8900000000003</v>
      </c>
      <c r="P23" s="257">
        <f t="shared" si="6"/>
        <v>1</v>
      </c>
    </row>
    <row r="24" spans="1:16" s="181" customFormat="1" ht="12.75" customHeight="1">
      <c r="A24" s="177">
        <v>14</v>
      </c>
      <c r="B24" s="405" t="str">
        <f>RESUMO!C27</f>
        <v>SERVIÇOS FINAIS</v>
      </c>
      <c r="C24" s="178">
        <f t="shared" si="5"/>
        <v>1.4329922969384002E-2</v>
      </c>
      <c r="D24" s="179">
        <f t="shared" si="0"/>
        <v>0</v>
      </c>
      <c r="E24" s="180"/>
      <c r="F24" s="179">
        <f t="shared" si="1"/>
        <v>0</v>
      </c>
      <c r="G24" s="180"/>
      <c r="H24" s="179">
        <f t="shared" si="2"/>
        <v>0</v>
      </c>
      <c r="I24" s="180"/>
      <c r="J24" s="179">
        <f t="shared" si="3"/>
        <v>4360.7997099999993</v>
      </c>
      <c r="K24" s="180">
        <v>1</v>
      </c>
      <c r="L24" s="179">
        <f t="shared" si="4"/>
        <v>4360.7997099999993</v>
      </c>
      <c r="M24" s="406">
        <f>RESUMO!H27</f>
        <v>3567.7</v>
      </c>
      <c r="P24" s="257">
        <f t="shared" si="6"/>
        <v>1</v>
      </c>
    </row>
    <row r="25" spans="1:16" s="181" customFormat="1" ht="12.75" customHeight="1">
      <c r="A25" s="177">
        <v>15</v>
      </c>
      <c r="B25" s="405" t="str">
        <f>RESUMO!C28</f>
        <v/>
      </c>
      <c r="C25" s="178">
        <f t="shared" si="5"/>
        <v>0</v>
      </c>
      <c r="D25" s="179" t="str">
        <f t="shared" si="0"/>
        <v xml:space="preserve"> </v>
      </c>
      <c r="E25" s="180"/>
      <c r="F25" s="179" t="str">
        <f t="shared" si="1"/>
        <v xml:space="preserve"> </v>
      </c>
      <c r="G25" s="180"/>
      <c r="H25" s="179" t="str">
        <f t="shared" si="2"/>
        <v xml:space="preserve"> </v>
      </c>
      <c r="I25" s="180"/>
      <c r="J25" s="179" t="str">
        <f t="shared" si="3"/>
        <v xml:space="preserve"> </v>
      </c>
      <c r="K25" s="180"/>
      <c r="L25" s="179" t="str">
        <f t="shared" si="4"/>
        <v xml:space="preserve"> </v>
      </c>
      <c r="M25" s="406" t="str">
        <f>RESUMO!H28</f>
        <v/>
      </c>
      <c r="P25" s="257">
        <f t="shared" si="6"/>
        <v>0</v>
      </c>
    </row>
    <row r="26" spans="1:16" s="181" customFormat="1" ht="12.75" customHeight="1">
      <c r="A26" s="177">
        <v>16</v>
      </c>
      <c r="B26" s="405" t="str">
        <f>RESUMO!C29</f>
        <v/>
      </c>
      <c r="C26" s="178">
        <f t="shared" si="5"/>
        <v>0</v>
      </c>
      <c r="D26" s="179" t="str">
        <f t="shared" si="0"/>
        <v xml:space="preserve"> </v>
      </c>
      <c r="E26" s="180"/>
      <c r="F26" s="179" t="str">
        <f t="shared" si="1"/>
        <v xml:space="preserve"> </v>
      </c>
      <c r="G26" s="180"/>
      <c r="H26" s="179" t="str">
        <f t="shared" si="2"/>
        <v xml:space="preserve"> </v>
      </c>
      <c r="I26" s="180"/>
      <c r="J26" s="179" t="str">
        <f t="shared" si="3"/>
        <v xml:space="preserve"> </v>
      </c>
      <c r="K26" s="180"/>
      <c r="L26" s="179" t="str">
        <f t="shared" si="4"/>
        <v xml:space="preserve"> </v>
      </c>
      <c r="M26" s="406" t="str">
        <f>RESUMO!H29</f>
        <v/>
      </c>
      <c r="P26" s="257">
        <f t="shared" si="6"/>
        <v>0</v>
      </c>
    </row>
    <row r="27" spans="1:16" s="181" customFormat="1" ht="12.75" customHeight="1">
      <c r="A27" s="177">
        <v>17</v>
      </c>
      <c r="B27" s="405" t="str">
        <f>RESUMO!C30</f>
        <v/>
      </c>
      <c r="C27" s="178">
        <f t="shared" si="5"/>
        <v>0</v>
      </c>
      <c r="D27" s="179" t="str">
        <f t="shared" si="0"/>
        <v xml:space="preserve"> </v>
      </c>
      <c r="E27" s="180"/>
      <c r="F27" s="179" t="str">
        <f t="shared" si="1"/>
        <v xml:space="preserve"> </v>
      </c>
      <c r="G27" s="180"/>
      <c r="H27" s="179" t="str">
        <f t="shared" si="2"/>
        <v xml:space="preserve"> </v>
      </c>
      <c r="I27" s="180"/>
      <c r="J27" s="179" t="str">
        <f t="shared" si="3"/>
        <v xml:space="preserve"> </v>
      </c>
      <c r="K27" s="180"/>
      <c r="L27" s="179" t="str">
        <f t="shared" si="4"/>
        <v xml:space="preserve"> </v>
      </c>
      <c r="M27" s="406" t="str">
        <f>RESUMO!H30</f>
        <v/>
      </c>
      <c r="P27" s="257">
        <f t="shared" si="6"/>
        <v>0</v>
      </c>
    </row>
    <row r="28" spans="1:16" s="181" customFormat="1" ht="12.75" customHeight="1">
      <c r="A28" s="177">
        <v>18</v>
      </c>
      <c r="B28" s="405" t="str">
        <f>RESUMO!C31</f>
        <v/>
      </c>
      <c r="C28" s="178">
        <f t="shared" si="5"/>
        <v>0</v>
      </c>
      <c r="D28" s="179" t="str">
        <f t="shared" si="0"/>
        <v xml:space="preserve"> </v>
      </c>
      <c r="E28" s="180"/>
      <c r="F28" s="179" t="str">
        <f t="shared" si="1"/>
        <v xml:space="preserve"> </v>
      </c>
      <c r="G28" s="180"/>
      <c r="H28" s="179" t="str">
        <f t="shared" si="2"/>
        <v xml:space="preserve"> </v>
      </c>
      <c r="I28" s="180"/>
      <c r="J28" s="179" t="str">
        <f t="shared" si="3"/>
        <v xml:space="preserve"> </v>
      </c>
      <c r="K28" s="180"/>
      <c r="L28" s="179" t="str">
        <f t="shared" si="4"/>
        <v xml:space="preserve"> </v>
      </c>
      <c r="M28" s="406" t="str">
        <f>RESUMO!H31</f>
        <v/>
      </c>
      <c r="P28" s="257">
        <f t="shared" si="6"/>
        <v>0</v>
      </c>
    </row>
    <row r="29" spans="1:16" s="181" customFormat="1" ht="12.75" customHeight="1">
      <c r="A29" s="177">
        <v>19</v>
      </c>
      <c r="B29" s="405" t="str">
        <f>RESUMO!C32</f>
        <v/>
      </c>
      <c r="C29" s="178">
        <f t="shared" si="5"/>
        <v>0</v>
      </c>
      <c r="D29" s="179" t="str">
        <f t="shared" si="0"/>
        <v xml:space="preserve"> </v>
      </c>
      <c r="E29" s="180"/>
      <c r="F29" s="179" t="str">
        <f t="shared" si="1"/>
        <v xml:space="preserve"> </v>
      </c>
      <c r="G29" s="180"/>
      <c r="H29" s="179" t="str">
        <f t="shared" si="2"/>
        <v xml:space="preserve"> </v>
      </c>
      <c r="I29" s="180"/>
      <c r="J29" s="179" t="str">
        <f t="shared" si="3"/>
        <v xml:space="preserve"> </v>
      </c>
      <c r="K29" s="180"/>
      <c r="L29" s="179" t="str">
        <f t="shared" si="4"/>
        <v xml:space="preserve"> </v>
      </c>
      <c r="M29" s="406" t="str">
        <f>RESUMO!H32</f>
        <v/>
      </c>
      <c r="P29" s="257">
        <f t="shared" si="6"/>
        <v>0</v>
      </c>
    </row>
    <row r="30" spans="1:16" s="181" customFormat="1" ht="12.75" customHeight="1" thickBot="1">
      <c r="A30" s="177">
        <v>20</v>
      </c>
      <c r="B30" s="405" t="str">
        <f>RESUMO!C33</f>
        <v/>
      </c>
      <c r="C30" s="178">
        <f t="shared" si="5"/>
        <v>0</v>
      </c>
      <c r="D30" s="179" t="str">
        <f t="shared" si="0"/>
        <v xml:space="preserve"> </v>
      </c>
      <c r="E30" s="180"/>
      <c r="F30" s="179" t="str">
        <f t="shared" si="1"/>
        <v xml:space="preserve"> </v>
      </c>
      <c r="G30" s="180"/>
      <c r="H30" s="179" t="str">
        <f t="shared" si="2"/>
        <v xml:space="preserve"> </v>
      </c>
      <c r="I30" s="180"/>
      <c r="J30" s="179" t="str">
        <f t="shared" si="3"/>
        <v xml:space="preserve"> </v>
      </c>
      <c r="K30" s="180"/>
      <c r="L30" s="179" t="str">
        <f t="shared" si="4"/>
        <v xml:space="preserve"> </v>
      </c>
      <c r="M30" s="406" t="str">
        <f>RESUMO!H33</f>
        <v/>
      </c>
      <c r="P30" s="257">
        <f t="shared" si="6"/>
        <v>0</v>
      </c>
    </row>
    <row r="31" spans="1:16" ht="12.75" customHeight="1">
      <c r="A31" s="969" t="s">
        <v>78</v>
      </c>
      <c r="B31" s="969"/>
      <c r="C31" s="316">
        <f>SUMIF(C11:C30,"&gt;0",C11:C30)</f>
        <v>1</v>
      </c>
      <c r="D31" s="183">
        <f>SUMIF(D11:D30,"&gt;0",D11:D30)</f>
        <v>90429.867650649991</v>
      </c>
      <c r="E31" s="182">
        <f>IF($L$31=0,0,D31/$L$31)</f>
        <v>0.29715949452890716</v>
      </c>
      <c r="F31" s="183">
        <f>SUMIF(F11:F30,"&gt;0",F11:F30)</f>
        <v>113203.98676499999</v>
      </c>
      <c r="G31" s="182">
        <f>IF($L$31=0,0,F31/$L$31)</f>
        <v>0.3719970001029046</v>
      </c>
      <c r="H31" s="183">
        <f>SUMIF(H11:H30,"&gt;0",H11:H30)</f>
        <v>65016.107347600002</v>
      </c>
      <c r="I31" s="182">
        <f>IF($L$31=0,0,H31/$L$31)</f>
        <v>0.21364792515552369</v>
      </c>
      <c r="J31" s="183">
        <f>SUMIF(J11:J30,"&gt;0",J11:J30)</f>
        <v>35664.284678750002</v>
      </c>
      <c r="K31" s="182">
        <f>IF($L$31=0,0,J31/$L$31)</f>
        <v>0.11719558021266464</v>
      </c>
      <c r="L31" s="183">
        <f>SUMIF(L11:L30,"&gt;0",L11:L30)</f>
        <v>304314.24644199997</v>
      </c>
      <c r="M31" s="183">
        <f>SUMIF(M11:M30,"&gt;0",M11:M30)</f>
        <v>248968.54000000004</v>
      </c>
      <c r="P31" s="257">
        <f t="shared" si="6"/>
        <v>1.0000000000000002</v>
      </c>
    </row>
    <row r="32" spans="1:16" ht="12.75" customHeight="1">
      <c r="A32" s="989" t="s">
        <v>283</v>
      </c>
      <c r="B32" s="990"/>
      <c r="C32" s="315"/>
      <c r="D32" s="986" t="str">
        <f>IF($C$32&lt;&gt;"",(1-$C$33)*D$31," ")</f>
        <v xml:space="preserve"> </v>
      </c>
      <c r="E32" s="984">
        <f>E31</f>
        <v>0.29715949452890716</v>
      </c>
      <c r="F32" s="986" t="str">
        <f>IF($C$32&lt;&gt;"",(1-$C$33)*F$31," ")</f>
        <v xml:space="preserve"> </v>
      </c>
      <c r="G32" s="984">
        <f>G31</f>
        <v>0.3719970001029046</v>
      </c>
      <c r="H32" s="986" t="str">
        <f>IF($C$32&lt;&gt;"",(1-$C$33)*H$31," ")</f>
        <v xml:space="preserve"> </v>
      </c>
      <c r="I32" s="984">
        <f>I31</f>
        <v>0.21364792515552369</v>
      </c>
      <c r="J32" s="986" t="str">
        <f>IF($C$32&lt;&gt;"",(1-$C$33)*J$31," ")</f>
        <v xml:space="preserve"> </v>
      </c>
      <c r="K32" s="984">
        <f>K31</f>
        <v>0.11719558021266464</v>
      </c>
      <c r="L32" s="980" t="str">
        <f>IF(C32&lt;&gt;"",D32+F32+H32+J32+#REF!+#REF!," ")</f>
        <v xml:space="preserve"> </v>
      </c>
      <c r="M32" s="982"/>
    </row>
    <row r="33" spans="1:13" ht="12.75" customHeight="1">
      <c r="A33" s="988" t="s">
        <v>284</v>
      </c>
      <c r="B33" s="988"/>
      <c r="C33" s="314" t="str">
        <f>IF(C32&lt;&gt;"",(1-(C32/L31))," ")</f>
        <v xml:space="preserve"> </v>
      </c>
      <c r="D33" s="987"/>
      <c r="E33" s="985"/>
      <c r="F33" s="987"/>
      <c r="G33" s="985"/>
      <c r="H33" s="987"/>
      <c r="I33" s="985"/>
      <c r="J33" s="987"/>
      <c r="K33" s="985"/>
      <c r="L33" s="981"/>
      <c r="M33" s="983"/>
    </row>
    <row r="34" spans="1:13" s="187" customFormat="1" ht="12.75" customHeight="1" thickBot="1">
      <c r="A34" s="970" t="s">
        <v>169</v>
      </c>
      <c r="B34" s="970"/>
      <c r="C34" s="184"/>
      <c r="D34" s="450">
        <f>IF(C32&lt;&gt;"",D32,D31)</f>
        <v>90429.867650649991</v>
      </c>
      <c r="E34" s="184">
        <f>E32</f>
        <v>0.29715949452890716</v>
      </c>
      <c r="F34" s="450">
        <f>IF(C32&lt;&gt;"",F32+D34,D34+F31)</f>
        <v>203633.85441564998</v>
      </c>
      <c r="G34" s="184">
        <f>G32+E34</f>
        <v>0.66915649463181182</v>
      </c>
      <c r="H34" s="450">
        <f>IF(C32&lt;&gt;"",F34+H32,F34+H31)</f>
        <v>268649.96176325</v>
      </c>
      <c r="I34" s="184">
        <f>I32+G34</f>
        <v>0.88280441978733548</v>
      </c>
      <c r="J34" s="450">
        <f>IF(C32&lt;&gt;"",H34+J32,H34+J31)</f>
        <v>304314.24644200003</v>
      </c>
      <c r="K34" s="184">
        <f>K32+I34</f>
        <v>1.0000000000000002</v>
      </c>
      <c r="L34" s="185"/>
      <c r="M34" s="186"/>
    </row>
    <row r="35" spans="1:13" ht="12.6" customHeight="1">
      <c r="A35" s="188"/>
      <c r="B35" s="189"/>
      <c r="C35" s="190"/>
      <c r="D35" s="191"/>
      <c r="E35" s="192"/>
      <c r="F35" s="191"/>
      <c r="G35" s="192"/>
      <c r="H35" s="191"/>
      <c r="I35" s="192"/>
      <c r="J35" s="191"/>
      <c r="K35" s="192"/>
    </row>
    <row r="36" spans="1:13" ht="12.6" customHeight="1">
      <c r="A36" s="188"/>
      <c r="B36" s="978"/>
      <c r="C36" s="979"/>
      <c r="D36" s="979"/>
      <c r="E36" s="979"/>
      <c r="F36" s="979"/>
      <c r="G36" s="979"/>
      <c r="H36" s="979"/>
      <c r="I36" s="979"/>
      <c r="J36" s="979"/>
      <c r="K36" s="979"/>
      <c r="L36" s="979"/>
      <c r="M36" s="979"/>
    </row>
    <row r="37" spans="1:13" ht="12.6" customHeight="1">
      <c r="A37" s="188"/>
      <c r="B37" s="979"/>
      <c r="C37" s="979"/>
      <c r="D37" s="979"/>
      <c r="E37" s="979"/>
      <c r="F37" s="979"/>
      <c r="G37" s="979"/>
      <c r="H37" s="979"/>
      <c r="I37" s="979"/>
      <c r="J37" s="979"/>
      <c r="K37" s="979"/>
      <c r="L37" s="979"/>
      <c r="M37" s="979"/>
    </row>
    <row r="38" spans="1:13" ht="12.6" customHeight="1">
      <c r="A38" s="188"/>
      <c r="B38" s="979"/>
      <c r="C38" s="979"/>
      <c r="D38" s="979"/>
      <c r="E38" s="979"/>
      <c r="F38" s="979"/>
      <c r="G38" s="979"/>
      <c r="H38" s="979"/>
      <c r="I38" s="979"/>
      <c r="J38" s="979"/>
      <c r="K38" s="979"/>
      <c r="L38" s="979"/>
      <c r="M38" s="979"/>
    </row>
    <row r="39" spans="1:13" ht="12.6" customHeight="1">
      <c r="A39" s="188"/>
      <c r="B39" s="977" t="s">
        <v>289</v>
      </c>
      <c r="C39" s="977"/>
      <c r="D39" s="977"/>
      <c r="E39" s="977"/>
      <c r="F39" s="977"/>
      <c r="G39" s="977"/>
      <c r="H39" s="977"/>
      <c r="I39" s="977"/>
      <c r="J39" s="977"/>
      <c r="K39" s="977"/>
      <c r="L39" s="977"/>
      <c r="M39" s="977"/>
    </row>
    <row r="40" spans="1:13" ht="12.6" customHeight="1">
      <c r="A40" s="188"/>
      <c r="B40" s="977"/>
      <c r="C40" s="977"/>
      <c r="D40" s="977"/>
      <c r="E40" s="977"/>
      <c r="F40" s="977"/>
      <c r="G40" s="977"/>
      <c r="H40" s="977"/>
      <c r="I40" s="977"/>
      <c r="J40" s="977"/>
      <c r="K40" s="977"/>
      <c r="L40" s="977"/>
      <c r="M40" s="977"/>
    </row>
    <row r="41" spans="1:13" ht="12.6" customHeight="1">
      <c r="A41" s="188"/>
      <c r="B41" s="977"/>
      <c r="C41" s="977"/>
      <c r="D41" s="977"/>
      <c r="E41" s="977"/>
      <c r="F41" s="977"/>
      <c r="G41" s="977"/>
      <c r="H41" s="977"/>
      <c r="I41" s="977"/>
      <c r="J41" s="977"/>
      <c r="K41" s="977"/>
      <c r="L41" s="977"/>
      <c r="M41" s="977"/>
    </row>
    <row r="42" spans="1:13" ht="12.6" customHeight="1">
      <c r="A42" s="188"/>
      <c r="B42" s="977"/>
      <c r="C42" s="977"/>
      <c r="D42" s="977"/>
      <c r="E42" s="977"/>
      <c r="F42" s="977"/>
      <c r="G42" s="977"/>
      <c r="H42" s="977"/>
      <c r="I42" s="977"/>
      <c r="J42" s="977"/>
      <c r="K42" s="977"/>
      <c r="L42" s="977"/>
      <c r="M42" s="977"/>
    </row>
    <row r="43" spans="1:13" ht="12.6" customHeight="1">
      <c r="A43" s="188"/>
      <c r="B43" s="189"/>
      <c r="C43" s="190"/>
      <c r="D43" s="194"/>
      <c r="E43" s="195"/>
      <c r="F43" s="194"/>
      <c r="G43" s="195"/>
      <c r="H43" s="194"/>
      <c r="I43" s="195"/>
      <c r="J43" s="194"/>
      <c r="K43" s="195"/>
    </row>
  </sheetData>
  <mergeCells count="31">
    <mergeCell ref="B39:M42"/>
    <mergeCell ref="B36:M38"/>
    <mergeCell ref="L32:L33"/>
    <mergeCell ref="M32:M33"/>
    <mergeCell ref="G32:G33"/>
    <mergeCell ref="H32:H33"/>
    <mergeCell ref="I32:I33"/>
    <mergeCell ref="A33:B33"/>
    <mergeCell ref="A32:B32"/>
    <mergeCell ref="D32:D33"/>
    <mergeCell ref="E32:E33"/>
    <mergeCell ref="J32:J33"/>
    <mergeCell ref="F32:F33"/>
    <mergeCell ref="K32:K33"/>
    <mergeCell ref="A31:B31"/>
    <mergeCell ref="E8:E10"/>
    <mergeCell ref="A34:B34"/>
    <mergeCell ref="K8:K10"/>
    <mergeCell ref="G8:G10"/>
    <mergeCell ref="H8:H10"/>
    <mergeCell ref="J8:J10"/>
    <mergeCell ref="B8:B10"/>
    <mergeCell ref="D8:D10"/>
    <mergeCell ref="B5:F7"/>
    <mergeCell ref="F8:F10"/>
    <mergeCell ref="I8:I10"/>
    <mergeCell ref="A1:M1"/>
    <mergeCell ref="A2:A3"/>
    <mergeCell ref="B2:F2"/>
    <mergeCell ref="B3:F3"/>
    <mergeCell ref="B4:F4"/>
  </mergeCells>
  <printOptions horizontalCentered="1" verticalCentered="1" gridLines="1"/>
  <pageMargins left="0.39370078740157483" right="0.39370078740157483" top="1.1811023622047245" bottom="0.62" header="0" footer="0"/>
  <pageSetup paperSize="9" scale="79"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2">
    <tabColor theme="6"/>
    <pageSetUpPr fitToPage="1"/>
  </sheetPr>
  <dimension ref="A1:L801"/>
  <sheetViews>
    <sheetView tabSelected="1" view="pageBreakPreview" topLeftCell="A42" zoomScaleNormal="90" zoomScaleSheetLayoutView="100" workbookViewId="0">
      <selection activeCell="D57" sqref="D57"/>
    </sheetView>
  </sheetViews>
  <sheetFormatPr defaultRowHeight="15"/>
  <cols>
    <col min="1" max="1" width="15.42578125" style="284" customWidth="1"/>
    <col min="2" max="2" width="15.140625" style="26" customWidth="1"/>
    <col min="3" max="3" width="10.85546875" style="26" customWidth="1"/>
    <col min="4" max="4" width="71.140625" style="199" customWidth="1"/>
    <col min="5" max="5" width="10.85546875" style="30" bestFit="1" customWidth="1"/>
    <col min="6" max="6" width="10.5703125" style="35" customWidth="1"/>
    <col min="7" max="7" width="9.140625" style="115" bestFit="1" customWidth="1"/>
    <col min="8" max="8" width="13.28515625" style="261" bestFit="1" customWidth="1"/>
    <col min="9" max="9" width="14.85546875" style="261" bestFit="1" customWidth="1"/>
    <col min="10" max="10" width="16.140625" style="116" customWidth="1"/>
    <col min="11" max="11" width="18.42578125" style="454" customWidth="1"/>
  </cols>
  <sheetData>
    <row r="1" spans="1:11" ht="19.5" customHeight="1">
      <c r="A1" s="603"/>
      <c r="B1" s="1010" t="s">
        <v>82</v>
      </c>
      <c r="C1" s="1010"/>
      <c r="D1" s="1010"/>
      <c r="E1" s="33"/>
      <c r="F1" s="34"/>
      <c r="G1" s="259"/>
      <c r="H1" s="260"/>
      <c r="I1" s="260"/>
      <c r="J1" s="113"/>
      <c r="K1" s="604"/>
    </row>
    <row r="2" spans="1:11" ht="19.5" customHeight="1">
      <c r="A2" s="281"/>
      <c r="B2" s="1011" t="s">
        <v>7145</v>
      </c>
      <c r="C2" s="1011"/>
      <c r="D2" s="1011"/>
      <c r="E2" s="160" t="s">
        <v>135</v>
      </c>
      <c r="F2" s="1012" t="str">
        <f>IF(DADOS!$D$12&lt;&gt;"",DADOS!$D$12," ")</f>
        <v>AMPLIAÇÃO DA COBERTURA E REFORMA DO POSTO DE SAÚDE DE SERRINHA</v>
      </c>
      <c r="G2" s="1012"/>
      <c r="H2" s="1012"/>
      <c r="I2" s="160" t="s">
        <v>138</v>
      </c>
      <c r="J2" s="313">
        <f>IF(DADOS!D20&lt;&gt;"",DADOS!D20," ")</f>
        <v>45588</v>
      </c>
      <c r="K2" s="451"/>
    </row>
    <row r="3" spans="1:11" ht="19.5" customHeight="1">
      <c r="A3" s="281"/>
      <c r="B3" s="1011" t="s">
        <v>7146</v>
      </c>
      <c r="C3" s="1011"/>
      <c r="D3" s="1011"/>
      <c r="E3" s="160" t="s">
        <v>151</v>
      </c>
      <c r="F3" s="1012" t="str">
        <f>IF(DADOS!$D$16&lt;&gt;"",DADOS!$D$16," ")</f>
        <v>CONTENDA</v>
      </c>
      <c r="G3" s="1012"/>
      <c r="I3" s="160" t="s">
        <v>713</v>
      </c>
      <c r="J3" s="502" t="str">
        <f>IF('FOLHA FECHAMENTO'!$K$10&lt;&gt;"",'FOLHA FECHAMENTO'!$K$10," ")</f>
        <v>REFORMA</v>
      </c>
      <c r="K3" s="451"/>
    </row>
    <row r="4" spans="1:11" ht="19.5" customHeight="1">
      <c r="A4" s="281"/>
      <c r="B4" s="1011"/>
      <c r="C4" s="1011"/>
      <c r="D4" s="1011"/>
      <c r="E4" s="160" t="s">
        <v>69</v>
      </c>
      <c r="F4" s="1012" t="str">
        <f>IF(DADOS!$D$32&lt;&gt;"",DADOS!$D$32," ")</f>
        <v>PREFEITURA MUNICIPAL DE CONTENDA</v>
      </c>
      <c r="G4" s="1012"/>
      <c r="H4" s="1012"/>
      <c r="I4" s="160" t="s">
        <v>271</v>
      </c>
      <c r="J4" s="409" t="str">
        <f>IF(DADOS!D24&lt;&gt;"",DADOS!D24," ")</f>
        <v>DAIANA PRISCILA SOUZA LEITE</v>
      </c>
      <c r="K4" s="451"/>
    </row>
    <row r="5" spans="1:11">
      <c r="A5" s="282"/>
      <c r="B5" s="28"/>
      <c r="C5" s="28"/>
      <c r="D5" s="605"/>
      <c r="E5" s="415"/>
      <c r="F5" s="410"/>
      <c r="G5" s="411"/>
      <c r="H5" s="412"/>
      <c r="I5" s="413"/>
      <c r="J5" s="414"/>
      <c r="K5" s="452"/>
    </row>
    <row r="6" spans="1:11" ht="17.25">
      <c r="A6" s="998" t="s">
        <v>296</v>
      </c>
      <c r="B6" s="999"/>
      <c r="C6" s="999"/>
      <c r="D6" s="999"/>
      <c r="E6" s="999"/>
      <c r="F6" s="999"/>
      <c r="G6" s="999"/>
      <c r="H6" s="999"/>
      <c r="I6" s="999"/>
      <c r="J6" s="999"/>
      <c r="K6" s="999"/>
    </row>
    <row r="7" spans="1:11" ht="15" customHeight="1">
      <c r="A7" s="991" t="s">
        <v>83</v>
      </c>
      <c r="B7" s="992"/>
      <c r="C7" s="993" t="s">
        <v>295</v>
      </c>
      <c r="D7" s="1000" t="s">
        <v>84</v>
      </c>
      <c r="E7" s="1002" t="s">
        <v>85</v>
      </c>
      <c r="F7" s="1004" t="s">
        <v>86</v>
      </c>
      <c r="G7" s="1006" t="s">
        <v>87</v>
      </c>
      <c r="H7" s="995" t="s">
        <v>149</v>
      </c>
      <c r="I7" s="996"/>
      <c r="J7" s="997"/>
      <c r="K7" s="1008" t="s">
        <v>88</v>
      </c>
    </row>
    <row r="8" spans="1:11" ht="24" customHeight="1">
      <c r="A8" s="283" t="s">
        <v>11</v>
      </c>
      <c r="B8" s="258" t="s">
        <v>294</v>
      </c>
      <c r="C8" s="994"/>
      <c r="D8" s="1001"/>
      <c r="E8" s="1003"/>
      <c r="F8" s="1005"/>
      <c r="G8" s="1007"/>
      <c r="H8" s="114" t="s">
        <v>180</v>
      </c>
      <c r="I8" s="114" t="s">
        <v>147</v>
      </c>
      <c r="J8" s="114" t="s">
        <v>132</v>
      </c>
      <c r="K8" s="1009"/>
    </row>
    <row r="9" spans="1:11" s="92" customFormat="1" ht="31.5">
      <c r="A9" s="506"/>
      <c r="B9" s="506"/>
      <c r="C9" s="507" t="s">
        <v>298</v>
      </c>
      <c r="D9" s="508" t="s">
        <v>5423</v>
      </c>
      <c r="E9" s="509" t="s">
        <v>16</v>
      </c>
      <c r="F9" s="510"/>
      <c r="G9" s="511"/>
      <c r="H9" s="512">
        <f>TRUNC(SUM(H10:H11),2)</f>
        <v>91.61</v>
      </c>
      <c r="I9" s="512">
        <f>TRUNC(SUM(I10:I11),2)</f>
        <v>3210.88</v>
      </c>
      <c r="J9" s="512">
        <f>H9+I9</f>
        <v>3302.4900000000002</v>
      </c>
      <c r="K9" s="513" t="s">
        <v>7137</v>
      </c>
    </row>
    <row r="10" spans="1:11" s="29" customFormat="1">
      <c r="A10" s="359">
        <v>93565</v>
      </c>
      <c r="B10" s="360"/>
      <c r="C10" s="361"/>
      <c r="D10" s="362" t="str">
        <f>IF($B10="",IFERROR(VLOOKUP($A10,SERVIÇOS!$A:$F,2,0),IFERROR(VLOOKUP($A10,$C:$J,2,0),"")),IFERROR(VLOOKUP($B10,INSUMOS!$A:$D,2,0),IFERROR(VLOOKUP($B10,COTAÇÕES!$A:$J,2,0),"")))</f>
        <v>ENGENHEIRO CIVIL DE OBRA JUNIOR COM ENCARGOS COMPLEMENTARES</v>
      </c>
      <c r="E10" s="416" t="str">
        <f>IF($B10="",IFERROR(VLOOKUP($A10,SERVIÇOS!$A:$F,3,0),IFERROR(VLOOKUP($A10,$C:$J,3,0),"")),IFERROR(VLOOKUP($B10,INSUMOS!$A:$D,3,0),IFERROR(VLOOKUP($B10,COTAÇÕES!$A:$J,5,0),"")))</f>
        <v>MES</v>
      </c>
      <c r="F10" s="363">
        <v>0.1</v>
      </c>
      <c r="G10" s="364">
        <f>IF($B10="",IFERROR(VLOOKUP($A10,SERVIÇOS!$A:$F,6,0),IFERROR(VLOOKUP($A10,$C:$J,8,0),"")),IFERROR(VLOOKUP($B10,INSUMOS!$A:$D,4,0),IFERROR(VLOOKUP($B10,COTAÇÕES!$A:$J,9,0),"")))</f>
        <v>21439.67</v>
      </c>
      <c r="H10" s="365">
        <f>TRUNC(IF($B10="",IFERROR(VLOOKUP($A10,SERVIÇOS!$A:$F,4,0),IFERROR(VLOOKUP($A10,$C:$J,6,0),)),IFERROR(VLOOKUP($B10,INSUMOS!$A:$D,4,0),IFERROR(VLOOKUP($B10,COTAÇÕES!$A:$J,9,0),)))*$F10,2)</f>
        <v>40.19</v>
      </c>
      <c r="I10" s="365">
        <f>TRUNC(IF($B10="",IFERROR(VLOOKUP($A10,SERVIÇOS!$A:$F,5,0),IFERROR(VLOOKUP($A10,$C:$J,7,0),)),0)*$F10,2)</f>
        <v>2103.77</v>
      </c>
      <c r="J10" s="366">
        <f t="shared" ref="J10:J11" si="0">H10+I10</f>
        <v>2143.96</v>
      </c>
      <c r="K10" s="453"/>
    </row>
    <row r="11" spans="1:11" s="29" customFormat="1">
      <c r="A11" s="359">
        <v>94295</v>
      </c>
      <c r="B11" s="360"/>
      <c r="C11" s="361"/>
      <c r="D11" s="362" t="str">
        <f>IF($B11="",IFERROR(VLOOKUP($A11,SERVIÇOS!$A:$F,2,0),IFERROR(VLOOKUP($A11,$C:$J,2,0),"")),IFERROR(VLOOKUP($B11,INSUMOS!$A:$D,2,0),IFERROR(VLOOKUP($B11,COTAÇÕES!$A:$J,2,0),"")))</f>
        <v>MESTRE DE OBRAS COM ENCARGOS COMPLEMENTARES</v>
      </c>
      <c r="E11" s="416" t="str">
        <f>IF($B11="",IFERROR(VLOOKUP($A11,SERVIÇOS!$A:$F,3,0),IFERROR(VLOOKUP($A11,$C:$J,3,0),"")),IFERROR(VLOOKUP($B11,INSUMOS!$A:$D,3,0),IFERROR(VLOOKUP($B11,COTAÇÕES!$A:$J,5,0),"")))</f>
        <v>MES</v>
      </c>
      <c r="F11" s="363">
        <v>0.1</v>
      </c>
      <c r="G11" s="364">
        <f>IF($B11="",IFERROR(VLOOKUP($A11,SERVIÇOS!$A:$F,6,0),IFERROR(VLOOKUP($A11,$C:$J,8,0),"")),IFERROR(VLOOKUP($B11,INSUMOS!$A:$D,4,0),IFERROR(VLOOKUP($B11,COTAÇÕES!$A:$J,9,0),"")))</f>
        <v>11585.39</v>
      </c>
      <c r="H11" s="365">
        <f>TRUNC(IF($B11="",IFERROR(VLOOKUP($A11,SERVIÇOS!$A:$F,4,0),IFERROR(VLOOKUP($A11,$C:$J,6,0),)),IFERROR(VLOOKUP($B11,INSUMOS!$A:$D,4,0),IFERROR(VLOOKUP($B11,COTAÇÕES!$A:$J,9,0),)))*$F11,2)</f>
        <v>51.42</v>
      </c>
      <c r="I11" s="365">
        <f>TRUNC(IF($B11="",IFERROR(VLOOKUP($A11,SERVIÇOS!$A:$F,5,0),IFERROR(VLOOKUP($A11,$C:$J,7,0),)),0)*$F11,2)</f>
        <v>1107.1099999999999</v>
      </c>
      <c r="J11" s="366">
        <f t="shared" si="0"/>
        <v>1158.53</v>
      </c>
      <c r="K11" s="453"/>
    </row>
    <row r="12" spans="1:11" s="92" customFormat="1" ht="31.5">
      <c r="A12" s="506"/>
      <c r="B12" s="506"/>
      <c r="C12" s="507" t="s">
        <v>299</v>
      </c>
      <c r="D12" s="508" t="s">
        <v>5408</v>
      </c>
      <c r="E12" s="509" t="s">
        <v>98</v>
      </c>
      <c r="F12" s="510"/>
      <c r="G12" s="511"/>
      <c r="H12" s="512">
        <f>TRUNC(SUM(H13:H18),2)</f>
        <v>298.02999999999997</v>
      </c>
      <c r="I12" s="512">
        <f>TRUNC(SUM(I13:I18),2)</f>
        <v>63.17</v>
      </c>
      <c r="J12" s="512">
        <f>H12+I12</f>
        <v>361.2</v>
      </c>
      <c r="K12" s="513" t="s">
        <v>5409</v>
      </c>
    </row>
    <row r="13" spans="1:11" s="29" customFormat="1">
      <c r="A13" s="359">
        <v>88262</v>
      </c>
      <c r="B13" s="360"/>
      <c r="C13" s="361"/>
      <c r="D13" s="362" t="str">
        <f>IF($B13="",IFERROR(VLOOKUP($A13,SERVIÇOS!$A:$F,2,0),IFERROR(VLOOKUP($A13,$C:$J,2,0),"")),IFERROR(VLOOKUP($B13,INSUMOS!$A:$D,2,0),IFERROR(VLOOKUP($B13,COTAÇÕES!$A:$J,2,0),"")))</f>
        <v>CARPINTEIRO DE FORMAS COM ENCARGOS COMPLEMENTARES</v>
      </c>
      <c r="E13" s="416" t="str">
        <f>IF($B13="",IFERROR(VLOOKUP($A13,SERVIÇOS!$A:$F,3,0),IFERROR(VLOOKUP($A13,$C:$J,3,0),"")),IFERROR(VLOOKUP($B13,INSUMOS!$A:$D,3,0),IFERROR(VLOOKUP($B13,COTAÇÕES!$A:$J,5,0),"")))</f>
        <v>H</v>
      </c>
      <c r="F13" s="363">
        <v>1</v>
      </c>
      <c r="G13" s="364">
        <f>IF($B13="",IFERROR(VLOOKUP($A13,SERVIÇOS!$A:$F,6,0),IFERROR(VLOOKUP($A13,$C:$J,8,0),"")),IFERROR(VLOOKUP($B13,INSUMOS!$A:$D,4,0),IFERROR(VLOOKUP($B13,COTAÇÕES!$A:$J,9,0),"")))</f>
        <v>34.31</v>
      </c>
      <c r="H13" s="365">
        <f>TRUNC(IF($B13="",IFERROR(VLOOKUP($A13,SERVIÇOS!$A:$F,4,0),IFERROR(VLOOKUP($A13,$C:$J,6,0),)),IFERROR(VLOOKUP($B13,INSUMOS!$A:$D,4,0),IFERROR(VLOOKUP($B13,COTAÇÕES!$A:$J,9,0),)))*$F13,2)</f>
        <v>8.3000000000000007</v>
      </c>
      <c r="I13" s="365">
        <f>TRUNC(IF($B13="",IFERROR(VLOOKUP($A13,SERVIÇOS!$A:$F,5,0),IFERROR(VLOOKUP($A13,$C:$J,7,0),)),0)*$F13,2)</f>
        <v>26.01</v>
      </c>
      <c r="J13" s="366">
        <f t="shared" ref="J13:J14" si="1">H13+I13</f>
        <v>34.31</v>
      </c>
      <c r="K13" s="453"/>
    </row>
    <row r="14" spans="1:11" s="29" customFormat="1">
      <c r="A14" s="359">
        <v>88316</v>
      </c>
      <c r="B14" s="360"/>
      <c r="C14" s="361"/>
      <c r="D14" s="362" t="str">
        <f>IF($B14="",IFERROR(VLOOKUP($A14,SERVIÇOS!$A:$F,2,0),IFERROR(VLOOKUP($A14,$C:$J,2,0),"")),IFERROR(VLOOKUP($B14,INSUMOS!$A:$D,2,0),IFERROR(VLOOKUP($B14,COTAÇÕES!$A:$J,2,0),"")))</f>
        <v>SERVENTE COM ENCARGOS COMPLEMENTARES</v>
      </c>
      <c r="E14" s="416" t="str">
        <f>IF($B14="",IFERROR(VLOOKUP($A14,SERVIÇOS!$A:$F,3,0),IFERROR(VLOOKUP($A14,$C:$J,3,0),"")),IFERROR(VLOOKUP($B14,INSUMOS!$A:$D,3,0),IFERROR(VLOOKUP($B14,COTAÇÕES!$A:$J,5,0),"")))</f>
        <v>H</v>
      </c>
      <c r="F14" s="363">
        <v>2</v>
      </c>
      <c r="G14" s="364">
        <f>IF($B14="",IFERROR(VLOOKUP($A14,SERVIÇOS!$A:$F,6,0),IFERROR(VLOOKUP($A14,$C:$J,8,0),"")),IFERROR(VLOOKUP($B14,INSUMOS!$A:$D,4,0),IFERROR(VLOOKUP($B14,COTAÇÕES!$A:$J,9,0),"")))</f>
        <v>26.9</v>
      </c>
      <c r="H14" s="365">
        <f>TRUNC(IF($B14="",IFERROR(VLOOKUP($A14,SERVIÇOS!$A:$F,4,0),IFERROR(VLOOKUP($A14,$C:$J,6,0),)),IFERROR(VLOOKUP($B14,INSUMOS!$A:$D,4,0),IFERROR(VLOOKUP($B14,COTAÇÕES!$A:$J,9,0),)))*$F14,2)</f>
        <v>16.64</v>
      </c>
      <c r="I14" s="365">
        <f>TRUNC(IF($B14="",IFERROR(VLOOKUP($A14,SERVIÇOS!$A:$F,5,0),IFERROR(VLOOKUP($A14,$C:$J,7,0),)),0)*$F14,2)</f>
        <v>37.159999999999997</v>
      </c>
      <c r="J14" s="366">
        <f t="shared" si="1"/>
        <v>53.8</v>
      </c>
      <c r="K14" s="453"/>
    </row>
    <row r="15" spans="1:11" s="29" customFormat="1">
      <c r="A15" s="359"/>
      <c r="B15" s="360">
        <v>4513</v>
      </c>
      <c r="C15" s="361"/>
      <c r="D15" s="362" t="str">
        <f>IF($B15="",IFERROR(VLOOKUP($A15,SERVIÇOS!$A:$F,2,0),IFERROR(VLOOKUP($A15,$C:$J,2,0),"")),IFERROR(VLOOKUP($B15,INSUMOS!$A:$D,2,0),IFERROR(VLOOKUP($B15,COTAÇÕES!$A:$J,2,0),"")))</f>
        <v xml:space="preserve">CAIBRO 5 X 5 CM EM PINUS, MISTA OU EQUIVALENTE DA REGIAO - BRUTA                                                                                                                                                                                                                                                                                                                                                                                                                                          </v>
      </c>
      <c r="E15" s="416" t="str">
        <f>IF($B15="",IFERROR(VLOOKUP($A15,SERVIÇOS!$A:$F,3,0),IFERROR(VLOOKUP($A15,$C:$J,3,0),"")),IFERROR(VLOOKUP($B15,INSUMOS!$A:$D,3,0),IFERROR(VLOOKUP($B15,COTAÇÕES!$A:$J,5,0),"")))</f>
        <v xml:space="preserve">M     </v>
      </c>
      <c r="F15" s="363">
        <v>4</v>
      </c>
      <c r="G15" s="364">
        <f>IF($B15="",IFERROR(VLOOKUP($A15,SERVIÇOS!$A:$F,6,0),IFERROR(VLOOKUP($A15,$C:$J,8,0),"")),IFERROR(VLOOKUP($B15,INSUMOS!$A:$D,4,0),IFERROR(VLOOKUP($B15,COTAÇÕES!$A:$J,9,0),"")))</f>
        <v>4.79</v>
      </c>
      <c r="H15" s="365">
        <f>TRUNC(IF($B15="",IFERROR(VLOOKUP($A15,SERVIÇOS!$A:$F,4,0),IFERROR(VLOOKUP($A15,$C:$J,6,0),)),IFERROR(VLOOKUP($B15,INSUMOS!$A:$D,4,0),IFERROR(VLOOKUP($B15,COTAÇÕES!$A:$J,9,0),)))*$F15,2)</f>
        <v>19.16</v>
      </c>
      <c r="I15" s="365">
        <f>TRUNC(IF($B15="",IFERROR(VLOOKUP($A15,SERVIÇOS!$A:$F,5,0),IFERROR(VLOOKUP($A15,$C:$J,7,0),)),0)*$F15,2)</f>
        <v>0</v>
      </c>
      <c r="J15" s="366">
        <f t="shared" ref="J15:J33" si="2">H15+I15</f>
        <v>19.16</v>
      </c>
      <c r="K15" s="453"/>
    </row>
    <row r="16" spans="1:11" s="29" customFormat="1" ht="30">
      <c r="A16" s="359"/>
      <c r="B16" s="360">
        <v>4813</v>
      </c>
      <c r="C16" s="361"/>
      <c r="D16" s="362" t="str">
        <f>IF($B16="",IFERROR(VLOOKUP($A16,SERVIÇOS!$A:$F,2,0),IFERROR(VLOOKUP($A16,$C:$J,2,0),"")),IFERROR(VLOOKUP($B16,INSUMOS!$A:$D,2,0),IFERROR(VLOOKUP($B16,COTAÇÕES!$A:$J,2,0),"")))</f>
        <v xml:space="preserve">PLACA DE OBRA (PARA CONSTRUCAO CIVIL) EM CHAPA GALVANIZADA *N. 22*, ADESIVADA, DE *2,4 X 1,2* M (SEM POSTES PARA FIXACAO)                                                                                                                                                                                                                                                                                                                                                                                 </v>
      </c>
      <c r="E16" s="416" t="str">
        <f>IF($B16="",IFERROR(VLOOKUP($A16,SERVIÇOS!$A:$F,3,0),IFERROR(VLOOKUP($A16,$C:$J,3,0),"")),IFERROR(VLOOKUP($B16,INSUMOS!$A:$D,3,0),IFERROR(VLOOKUP($B16,COTAÇÕES!$A:$J,5,0),"")))</f>
        <v xml:space="preserve">M2    </v>
      </c>
      <c r="F16" s="363">
        <v>1</v>
      </c>
      <c r="G16" s="364">
        <f>IF($B16="",IFERROR(VLOOKUP($A16,SERVIÇOS!$A:$F,6,0),IFERROR(VLOOKUP($A16,$C:$J,8,0),"")),IFERROR(VLOOKUP($B16,INSUMOS!$A:$D,4,0),IFERROR(VLOOKUP($B16,COTAÇÕES!$A:$J,9,0),"")))</f>
        <v>250</v>
      </c>
      <c r="H16" s="365">
        <f>TRUNC(IF($B16="",IFERROR(VLOOKUP($A16,SERVIÇOS!$A:$F,4,0),IFERROR(VLOOKUP($A16,$C:$J,6,0),)),IFERROR(VLOOKUP($B16,INSUMOS!$A:$D,4,0),IFERROR(VLOOKUP($B16,COTAÇÕES!$A:$J,9,0),)))*$F16,2)</f>
        <v>250</v>
      </c>
      <c r="I16" s="365">
        <f>TRUNC(IF($B16="",IFERROR(VLOOKUP($A16,SERVIÇOS!$A:$F,5,0),IFERROR(VLOOKUP($A16,$C:$J,7,0),)),0)*$F16,2)</f>
        <v>0</v>
      </c>
      <c r="J16" s="366">
        <f t="shared" si="2"/>
        <v>250</v>
      </c>
      <c r="K16" s="453"/>
    </row>
    <row r="17" spans="1:11" s="29" customFormat="1" ht="18" customHeight="1">
      <c r="A17" s="359"/>
      <c r="B17" s="360">
        <v>4512</v>
      </c>
      <c r="C17" s="361"/>
      <c r="D17" s="362" t="str">
        <f>IF($B17="",IFERROR(VLOOKUP($A17,SERVIÇOS!$A:$F,2,0),IFERROR(VLOOKUP($A17,$C:$J,2,0),"")),IFERROR(VLOOKUP($B17,INSUMOS!$A:$D,2,0),IFERROR(VLOOKUP($B17,COTAÇÕES!$A:$J,2,0),"")))</f>
        <v xml:space="preserve">SARRAFO *2,5 X 5* CM EM PINUS, MISTA OU EQUIVALENTE DA REGIAO - BRUTA                                                                                                                                                                                                                                                                                                                                                                                                                                     </v>
      </c>
      <c r="E17" s="416" t="str">
        <f>IF($B17="",IFERROR(VLOOKUP($A17,SERVIÇOS!$A:$F,3,0),IFERROR(VLOOKUP($A17,$C:$J,3,0),"")),IFERROR(VLOOKUP($B17,INSUMOS!$A:$D,3,0),IFERROR(VLOOKUP($B17,COTAÇÕES!$A:$J,5,0),"")))</f>
        <v xml:space="preserve">M     </v>
      </c>
      <c r="F17" s="363">
        <v>1</v>
      </c>
      <c r="G17" s="364">
        <f>IF($B17="",IFERROR(VLOOKUP($A17,SERVIÇOS!$A:$F,6,0),IFERROR(VLOOKUP($A17,$C:$J,8,0),"")),IFERROR(VLOOKUP($B17,INSUMOS!$A:$D,4,0),IFERROR(VLOOKUP($B17,COTAÇÕES!$A:$J,9,0),"")))</f>
        <v>1.65</v>
      </c>
      <c r="H17" s="365">
        <f>TRUNC(IF($B17="",IFERROR(VLOOKUP($A17,SERVIÇOS!$A:$F,4,0),IFERROR(VLOOKUP($A17,$C:$J,6,0),)),IFERROR(VLOOKUP($B17,INSUMOS!$A:$D,4,0),IFERROR(VLOOKUP($B17,COTAÇÕES!$A:$J,9,0),)))*$F17,2)</f>
        <v>1.65</v>
      </c>
      <c r="I17" s="365">
        <f>TRUNC(IF($B17="",IFERROR(VLOOKUP($A17,SERVIÇOS!$A:$F,5,0),IFERROR(VLOOKUP($A17,$C:$J,7,0),)),0)*$F17,2)</f>
        <v>0</v>
      </c>
      <c r="J17" s="366">
        <f t="shared" si="2"/>
        <v>1.65</v>
      </c>
      <c r="K17" s="453"/>
    </row>
    <row r="18" spans="1:11" s="29" customFormat="1">
      <c r="A18" s="359"/>
      <c r="B18" s="360">
        <v>5075</v>
      </c>
      <c r="C18" s="361"/>
      <c r="D18" s="362" t="str">
        <f>IF($B18="",IFERROR(VLOOKUP($A18,SERVIÇOS!$A:$F,2,0),IFERROR(VLOOKUP($A18,$C:$J,2,0),"")),IFERROR(VLOOKUP($B18,INSUMOS!$A:$D,2,0),IFERROR(VLOOKUP($B18,COTAÇÕES!$A:$J,2,0),"")))</f>
        <v xml:space="preserve">PREGO DE ACO POLIDO COM CABECA 18 X 30 (2 3/4 X 10)                                                                                                                                                                                                                                                                                                                                                                                                                                                       </v>
      </c>
      <c r="E18" s="416" t="str">
        <f>IF($B18="",IFERROR(VLOOKUP($A18,SERVIÇOS!$A:$F,3,0),IFERROR(VLOOKUP($A18,$C:$J,3,0),"")),IFERROR(VLOOKUP($B18,INSUMOS!$A:$D,3,0),IFERROR(VLOOKUP($B18,COTAÇÕES!$A:$J,5,0),"")))</f>
        <v xml:space="preserve">KG    </v>
      </c>
      <c r="F18" s="363">
        <v>0.15</v>
      </c>
      <c r="G18" s="364">
        <f>IF($B18="",IFERROR(VLOOKUP($A18,SERVIÇOS!$A:$F,6,0),IFERROR(VLOOKUP($A18,$C:$J,8,0),"")),IFERROR(VLOOKUP($B18,INSUMOS!$A:$D,4,0),IFERROR(VLOOKUP($B18,COTAÇÕES!$A:$J,9,0),"")))</f>
        <v>15.26</v>
      </c>
      <c r="H18" s="365">
        <f>TRUNC(IF($B18="",IFERROR(VLOOKUP($A18,SERVIÇOS!$A:$F,4,0),IFERROR(VLOOKUP($A18,$C:$J,6,0),)),IFERROR(VLOOKUP($B18,INSUMOS!$A:$D,4,0),IFERROR(VLOOKUP($B18,COTAÇÕES!$A:$J,9,0),)))*$F18,2)</f>
        <v>2.2799999999999998</v>
      </c>
      <c r="I18" s="365">
        <f>TRUNC(IF($B18="",IFERROR(VLOOKUP($A18,SERVIÇOS!$A:$F,5,0),IFERROR(VLOOKUP($A18,$C:$J,7,0),)),0)*$F18,2)</f>
        <v>0</v>
      </c>
      <c r="J18" s="366">
        <f t="shared" si="2"/>
        <v>2.2799999999999998</v>
      </c>
      <c r="K18" s="453"/>
    </row>
    <row r="19" spans="1:11" s="29" customFormat="1" ht="63">
      <c r="A19" s="651"/>
      <c r="B19" s="651"/>
      <c r="C19" s="652" t="s">
        <v>7136</v>
      </c>
      <c r="D19" s="653" t="s">
        <v>13269</v>
      </c>
      <c r="E19" s="654" t="s">
        <v>85</v>
      </c>
      <c r="F19" s="655"/>
      <c r="G19" s="656"/>
      <c r="H19" s="657">
        <f>TRUNC(SUM(H20:H23),2)</f>
        <v>174.49</v>
      </c>
      <c r="I19" s="657">
        <f>TRUNC(SUM(I20:I23),2)</f>
        <v>26.82</v>
      </c>
      <c r="J19" s="657">
        <f>H19+I19</f>
        <v>201.31</v>
      </c>
      <c r="K19" s="658"/>
    </row>
    <row r="20" spans="1:11" s="29" customFormat="1" ht="30">
      <c r="A20" s="359">
        <v>86879</v>
      </c>
      <c r="B20" s="360"/>
      <c r="C20" s="361"/>
      <c r="D20" s="362" t="str">
        <f>IF($B20="",IFERROR(VLOOKUP($A20,SERVIÇOS!$A:$F,2,0),IFERROR(VLOOKUP($A20,$C:$J,2,0),"")),IFERROR(VLOOKUP($B20,INSUMOS!$A:$D,2,0),IFERROR(VLOOKUP($B20,COTAÇÕES!$A:$J,2,0),"")))</f>
        <v>VÁLVULA EM PLÁSTICO 1 PARA PIA, TANQUE OU LAVATÓRIO, COM OU SEM LADRÃO - FORNECIMENTO E INSTALAÇÃO. AF_01/2020</v>
      </c>
      <c r="E20" s="416" t="str">
        <f>IF($B20="",IFERROR(VLOOKUP($A20,SERVIÇOS!$A:$F,3,0),IFERROR(VLOOKUP($A20,$C:$J,3,0),"")),IFERROR(VLOOKUP($B20,INSUMOS!$A:$D,3,0),IFERROR(VLOOKUP($B20,COTAÇÕES!$A:$J,5,0),"")))</f>
        <v>UN</v>
      </c>
      <c r="F20" s="363">
        <v>1</v>
      </c>
      <c r="G20" s="364">
        <f>IF($B20="",IFERROR(VLOOKUP($A20,SERVIÇOS!$A:$F,6,0),IFERROR(VLOOKUP($A20,$C:$J,8,0),"")),IFERROR(VLOOKUP($B20,INSUMOS!$A:$D,4,0),IFERROR(VLOOKUP($B20,COTAÇÕES!$A:$J,9,0),"")))</f>
        <v>9.99</v>
      </c>
      <c r="H20" s="365">
        <f>TRUNC(IF($B20="",IFERROR(VLOOKUP($A20,SERVIÇOS!$A:$F,4,0),IFERROR(VLOOKUP($A20,$C:$J,6,0),)),IFERROR(VLOOKUP($B20,INSUMOS!$A:$D,4,0),IFERROR(VLOOKUP($B20,COTAÇÕES!$A:$J,9,0),)))*$F20,2)</f>
        <v>6.04</v>
      </c>
      <c r="I20" s="365">
        <f>TRUNC(IF($B20="",IFERROR(VLOOKUP($A20,SERVIÇOS!$A:$F,5,0),IFERROR(VLOOKUP($A20,$C:$J,7,0),)),0)*$F20,2)</f>
        <v>3.95</v>
      </c>
      <c r="J20" s="366">
        <f t="shared" si="2"/>
        <v>9.99</v>
      </c>
      <c r="K20" s="453"/>
    </row>
    <row r="21" spans="1:11" s="29" customFormat="1" ht="30">
      <c r="A21" s="359">
        <v>86882</v>
      </c>
      <c r="B21" s="360"/>
      <c r="C21" s="361"/>
      <c r="D21" s="362" t="str">
        <f>IF($B21="",IFERROR(VLOOKUP($A21,SERVIÇOS!$A:$F,2,0),IFERROR(VLOOKUP($A21,$C:$J,2,0),"")),IFERROR(VLOOKUP($B21,INSUMOS!$A:$D,2,0),IFERROR(VLOOKUP($B21,COTAÇÕES!$A:$J,2,0),"")))</f>
        <v>SIFÃO DO TIPO GARRAFA/COPO EM PVC 1.1/4  X 1.1/2 - FORNECIMENTO E INSTALAÇÃO. AF_01/2020</v>
      </c>
      <c r="E21" s="416" t="str">
        <f>IF($B21="",IFERROR(VLOOKUP($A21,SERVIÇOS!$A:$F,3,0),IFERROR(VLOOKUP($A21,$C:$J,3,0),"")),IFERROR(VLOOKUP($B21,INSUMOS!$A:$D,3,0),IFERROR(VLOOKUP($B21,COTAÇÕES!$A:$J,5,0),"")))</f>
        <v>UN</v>
      </c>
      <c r="F21" s="363">
        <v>1</v>
      </c>
      <c r="G21" s="364">
        <f>IF($B21="",IFERROR(VLOOKUP($A21,SERVIÇOS!$A:$F,6,0),IFERROR(VLOOKUP($A21,$C:$J,8,0),"")),IFERROR(VLOOKUP($B21,INSUMOS!$A:$D,4,0),IFERROR(VLOOKUP($B21,COTAÇÕES!$A:$J,9,0),"")))</f>
        <v>21.08</v>
      </c>
      <c r="H21" s="365">
        <f>TRUNC(IF($B21="",IFERROR(VLOOKUP($A21,SERVIÇOS!$A:$F,4,0),IFERROR(VLOOKUP($A21,$C:$J,6,0),)),IFERROR(VLOOKUP($B21,INSUMOS!$A:$D,4,0),IFERROR(VLOOKUP($B21,COTAÇÕES!$A:$J,9,0),)))*$F21,2)</f>
        <v>16.739999999999998</v>
      </c>
      <c r="I21" s="365">
        <f>TRUNC(IF($B21="",IFERROR(VLOOKUP($A21,SERVIÇOS!$A:$F,5,0),IFERROR(VLOOKUP($A21,$C:$J,7,0),)),0)*$F21,2)</f>
        <v>4.34</v>
      </c>
      <c r="J21" s="366">
        <f t="shared" si="2"/>
        <v>21.08</v>
      </c>
      <c r="K21" s="453"/>
    </row>
    <row r="22" spans="1:11" s="29" customFormat="1" ht="30">
      <c r="A22" s="359">
        <v>86884</v>
      </c>
      <c r="B22" s="360"/>
      <c r="C22" s="361"/>
      <c r="D22" s="362" t="str">
        <f>IF($B22="",IFERROR(VLOOKUP($A22,SERVIÇOS!$A:$F,2,0),IFERROR(VLOOKUP($A22,$C:$J,2,0),"")),IFERROR(VLOOKUP($B22,INSUMOS!$A:$D,2,0),IFERROR(VLOOKUP($B22,COTAÇÕES!$A:$J,2,0),"")))</f>
        <v>ENGATE FLEXÍVEL EM PLÁSTICO BRANCO, 1/2 X 30CM - FORNECIMENTO E INSTALAÇÃO. AF_01/2020</v>
      </c>
      <c r="E22" s="416" t="str">
        <f>IF($B22="",IFERROR(VLOOKUP($A22,SERVIÇOS!$A:$F,3,0),IFERROR(VLOOKUP($A22,$C:$J,3,0),"")),IFERROR(VLOOKUP($B22,INSUMOS!$A:$D,3,0),IFERROR(VLOOKUP($B22,COTAÇÕES!$A:$J,5,0),"")))</f>
        <v>UN</v>
      </c>
      <c r="F22" s="363">
        <v>1</v>
      </c>
      <c r="G22" s="364">
        <f>IF($B22="",IFERROR(VLOOKUP($A22,SERVIÇOS!$A:$F,6,0),IFERROR(VLOOKUP($A22,$C:$J,8,0),"")),IFERROR(VLOOKUP($B22,INSUMOS!$A:$D,4,0),IFERROR(VLOOKUP($B22,COTAÇÕES!$A:$J,9,0),"")))</f>
        <v>11.32</v>
      </c>
      <c r="H22" s="365">
        <f>TRUNC(IF($B22="",IFERROR(VLOOKUP($A22,SERVIÇOS!$A:$F,4,0),IFERROR(VLOOKUP($A22,$C:$J,6,0),)),IFERROR(VLOOKUP($B22,INSUMOS!$A:$D,4,0),IFERROR(VLOOKUP($B22,COTAÇÕES!$A:$J,9,0),)))*$F22,2)</f>
        <v>6.42</v>
      </c>
      <c r="I22" s="365">
        <f>TRUNC(IF($B22="",IFERROR(VLOOKUP($A22,SERVIÇOS!$A:$F,5,0),IFERROR(VLOOKUP($A22,$C:$J,7,0),)),0)*$F22,2)</f>
        <v>4.9000000000000004</v>
      </c>
      <c r="J22" s="366">
        <f t="shared" si="2"/>
        <v>11.32</v>
      </c>
      <c r="K22" s="453"/>
    </row>
    <row r="23" spans="1:11" s="29" customFormat="1" ht="30">
      <c r="A23" s="359">
        <v>86904</v>
      </c>
      <c r="B23" s="360"/>
      <c r="C23" s="361"/>
      <c r="D23" s="362" t="str">
        <f>IF($B23="",IFERROR(VLOOKUP($A23,SERVIÇOS!$A:$F,2,0),IFERROR(VLOOKUP($A23,$C:$J,2,0),"")),IFERROR(VLOOKUP($B23,INSUMOS!$A:$D,2,0),IFERROR(VLOOKUP($B23,COTAÇÕES!$A:$J,2,0),"")))</f>
        <v>LAVATÓRIO LOUÇA BRANCA SUSPENSO, 29,5 X 39CM OU EQUIVALENTE, PADRÃO POPULAR - FORNECIMENTO E INSTALAÇÃO. AF_01/2020</v>
      </c>
      <c r="E23" s="416" t="str">
        <f>IF($B23="",IFERROR(VLOOKUP($A23,SERVIÇOS!$A:$F,3,0),IFERROR(VLOOKUP($A23,$C:$J,3,0),"")),IFERROR(VLOOKUP($B23,INSUMOS!$A:$D,3,0),IFERROR(VLOOKUP($B23,COTAÇÕES!$A:$J,5,0),"")))</f>
        <v>UN</v>
      </c>
      <c r="F23" s="363">
        <v>1</v>
      </c>
      <c r="G23" s="364">
        <f>IF($B23="",IFERROR(VLOOKUP($A23,SERVIÇOS!$A:$F,6,0),IFERROR(VLOOKUP($A23,$C:$J,8,0),"")),IFERROR(VLOOKUP($B23,INSUMOS!$A:$D,4,0),IFERROR(VLOOKUP($B23,COTAÇÕES!$A:$J,9,0),"")))</f>
        <v>158.91999999999999</v>
      </c>
      <c r="H23" s="365">
        <f>TRUNC(IF($B23="",IFERROR(VLOOKUP($A23,SERVIÇOS!$A:$F,4,0),IFERROR(VLOOKUP($A23,$C:$J,6,0),)),IFERROR(VLOOKUP($B23,INSUMOS!$A:$D,4,0),IFERROR(VLOOKUP($B23,COTAÇÕES!$A:$J,9,0),)))*$F23,2)</f>
        <v>145.29</v>
      </c>
      <c r="I23" s="365">
        <f>TRUNC(IF($B23="",IFERROR(VLOOKUP($A23,SERVIÇOS!$A:$F,5,0),IFERROR(VLOOKUP($A23,$C:$J,7,0),)),0)*$F23,2)</f>
        <v>13.63</v>
      </c>
      <c r="J23" s="366">
        <f t="shared" si="2"/>
        <v>158.91999999999999</v>
      </c>
      <c r="K23" s="453"/>
    </row>
    <row r="24" spans="1:11" s="29" customFormat="1">
      <c r="A24" s="359"/>
      <c r="B24" s="360"/>
      <c r="C24" s="361"/>
      <c r="D24" s="362" t="str">
        <f>IF($B24="",IFERROR(VLOOKUP($A24,SERVIÇOS!$A:$F,2,0),IFERROR(VLOOKUP($A24,$C:$J,2,0),"")),IFERROR(VLOOKUP($B24,INSUMOS!$A:$D,2,0),IFERROR(VLOOKUP($B24,COTAÇÕES!$A:$J,2,0),"")))</f>
        <v/>
      </c>
      <c r="E24" s="416" t="str">
        <f>IF($B24="",IFERROR(VLOOKUP($A24,SERVIÇOS!$A:$F,3,0),IFERROR(VLOOKUP($A24,$C:$J,3,0),"")),IFERROR(VLOOKUP($B24,INSUMOS!$A:$D,3,0),IFERROR(VLOOKUP($B24,COTAÇÕES!$A:$J,5,0),"")))</f>
        <v/>
      </c>
      <c r="F24" s="363"/>
      <c r="G24" s="364" t="str">
        <f>IF($B24="",IFERROR(VLOOKUP($A24,SERVIÇOS!$A:$F,6,0),IFERROR(VLOOKUP($A24,$C:$J,8,0),"")),IFERROR(VLOOKUP($B24,INSUMOS!$A:$D,4,0),IFERROR(VLOOKUP($B24,COTAÇÕES!$A:$J,9,0),"")))</f>
        <v/>
      </c>
      <c r="H24" s="365">
        <f>TRUNC(IF($B24="",IFERROR(VLOOKUP($A24,SERVIÇOS!$A:$F,4,0),IFERROR(VLOOKUP($A24,$C:$J,6,0),)),IFERROR(VLOOKUP($B24,INSUMOS!$A:$D,4,0),IFERROR(VLOOKUP($B24,COTAÇÕES!$A:$J,9,0),)))*$F24,2)</f>
        <v>0</v>
      </c>
      <c r="I24" s="365">
        <f>TRUNC(IF($B24="",IFERROR(VLOOKUP($A24,SERVIÇOS!$A:$F,5,0),IFERROR(VLOOKUP($A24,$C:$J,7,0),)),0)*$F24,2)</f>
        <v>0</v>
      </c>
      <c r="J24" s="366">
        <f t="shared" si="2"/>
        <v>0</v>
      </c>
      <c r="K24" s="453"/>
    </row>
    <row r="25" spans="1:11" s="29" customFormat="1" ht="31.5">
      <c r="A25" s="651"/>
      <c r="B25" s="651"/>
      <c r="C25" s="652" t="s">
        <v>13270</v>
      </c>
      <c r="D25" s="653" t="s">
        <v>13271</v>
      </c>
      <c r="E25" s="654" t="s">
        <v>85</v>
      </c>
      <c r="F25" s="655"/>
      <c r="G25" s="656"/>
      <c r="H25" s="657">
        <f>TRUNC(SUM(H26:H37),2)</f>
        <v>147.93</v>
      </c>
      <c r="I25" s="657">
        <f>TRUNC(SUM(I26:I37),2)</f>
        <v>139.79</v>
      </c>
      <c r="J25" s="657">
        <f>H25+I25</f>
        <v>287.72000000000003</v>
      </c>
      <c r="K25" s="658"/>
    </row>
    <row r="26" spans="1:11" s="29" customFormat="1">
      <c r="A26" s="359">
        <v>88309</v>
      </c>
      <c r="B26" s="360"/>
      <c r="C26" s="361"/>
      <c r="D26" s="362" t="str">
        <f>IF($B26="",IFERROR(VLOOKUP($A26,SERVIÇOS!$A:$F,2,0),IFERROR(VLOOKUP($A26,$C:$J,2,0),"")),IFERROR(VLOOKUP($B26,INSUMOS!$A:$D,2,0),IFERROR(VLOOKUP($B26,COTAÇÕES!$A:$J,2,0),"")))</f>
        <v>PEDREIRO COM ENCARGOS COMPLEMENTARES</v>
      </c>
      <c r="E26" s="416" t="str">
        <f>IF($B26="",IFERROR(VLOOKUP($A26,SERVIÇOS!$A:$F,3,0),IFERROR(VLOOKUP($A26,$C:$J,3,0),"")),IFERROR(VLOOKUP($B26,INSUMOS!$A:$D,3,0),IFERROR(VLOOKUP($B26,COTAÇÕES!$A:$J,5,0),"")))</f>
        <v>H</v>
      </c>
      <c r="F26" s="363">
        <v>2.42</v>
      </c>
      <c r="G26" s="364">
        <f>IF($B26="",IFERROR(VLOOKUP($A26,SERVIÇOS!$A:$F,6,0),IFERROR(VLOOKUP($A26,$C:$J,8,0),"")),IFERROR(VLOOKUP($B26,INSUMOS!$A:$D,4,0),IFERROR(VLOOKUP($B26,COTAÇÕES!$A:$J,9,0),"")))</f>
        <v>34.729999999999997</v>
      </c>
      <c r="H26" s="365">
        <f>TRUNC(IF($B26="",IFERROR(VLOOKUP($A26,SERVIÇOS!$A:$F,4,0),IFERROR(VLOOKUP($A26,$C:$J,6,0),)),IFERROR(VLOOKUP($B26,INSUMOS!$A:$D,4,0),IFERROR(VLOOKUP($B26,COTAÇÕES!$A:$J,9,0),)))*$F26,2)</f>
        <v>20.420000000000002</v>
      </c>
      <c r="I26" s="365">
        <f>TRUNC(IF($B26="",IFERROR(VLOOKUP($A26,SERVIÇOS!$A:$F,5,0),IFERROR(VLOOKUP($A26,$C:$J,7,0),)),0)*$F26,2)</f>
        <v>63.62</v>
      </c>
      <c r="J26" s="366">
        <f t="shared" si="2"/>
        <v>84.039999999999992</v>
      </c>
      <c r="K26" s="453"/>
    </row>
    <row r="27" spans="1:11" s="29" customFormat="1">
      <c r="A27" s="359">
        <v>88316</v>
      </c>
      <c r="B27" s="360"/>
      <c r="C27" s="361"/>
      <c r="D27" s="362" t="str">
        <f>IF($B27="",IFERROR(VLOOKUP($A27,SERVIÇOS!$A:$F,2,0),IFERROR(VLOOKUP($A27,$C:$J,2,0),"")),IFERROR(VLOOKUP($B27,INSUMOS!$A:$D,2,0),IFERROR(VLOOKUP($B27,COTAÇÕES!$A:$J,2,0),"")))</f>
        <v>SERVENTE COM ENCARGOS COMPLEMENTARES</v>
      </c>
      <c r="E27" s="416" t="str">
        <f>IF($B27="",IFERROR(VLOOKUP($A27,SERVIÇOS!$A:$F,3,0),IFERROR(VLOOKUP($A27,$C:$J,3,0),"")),IFERROR(VLOOKUP($B27,INSUMOS!$A:$D,3,0),IFERROR(VLOOKUP($B27,COTAÇÕES!$A:$J,5,0),"")))</f>
        <v>H</v>
      </c>
      <c r="F27" s="363">
        <v>4.0999999999999996</v>
      </c>
      <c r="G27" s="364">
        <f>IF($B27="",IFERROR(VLOOKUP($A27,SERVIÇOS!$A:$F,6,0),IFERROR(VLOOKUP($A27,$C:$J,8,0),"")),IFERROR(VLOOKUP($B27,INSUMOS!$A:$D,4,0),IFERROR(VLOOKUP($B27,COTAÇÕES!$A:$J,9,0),"")))</f>
        <v>26.9</v>
      </c>
      <c r="H27" s="365">
        <f>TRUNC(IF($B27="",IFERROR(VLOOKUP($A27,SERVIÇOS!$A:$F,4,0),IFERROR(VLOOKUP($A27,$C:$J,6,0),)),IFERROR(VLOOKUP($B27,INSUMOS!$A:$D,4,0),IFERROR(VLOOKUP($B27,COTAÇÕES!$A:$J,9,0),)))*$F27,2)</f>
        <v>34.11</v>
      </c>
      <c r="I27" s="365">
        <f>TRUNC(IF($B27="",IFERROR(VLOOKUP($A27,SERVIÇOS!$A:$F,5,0),IFERROR(VLOOKUP($A27,$C:$J,7,0),)),0)*$F27,2)</f>
        <v>76.17</v>
      </c>
      <c r="J27" s="366">
        <f t="shared" si="2"/>
        <v>110.28</v>
      </c>
      <c r="K27" s="453"/>
    </row>
    <row r="28" spans="1:11" s="29" customFormat="1" ht="21" customHeight="1">
      <c r="A28" s="359"/>
      <c r="B28" s="360">
        <v>4722</v>
      </c>
      <c r="C28" s="361"/>
      <c r="D28" s="362" t="str">
        <f>IF($B28="",IFERROR(VLOOKUP($A28,SERVIÇOS!$A:$F,2,0),IFERROR(VLOOKUP($A28,$C:$J,2,0),"")),IFERROR(VLOOKUP($B28,INSUMOS!$A:$D,2,0),IFERROR(VLOOKUP($B28,COTAÇÕES!$A:$J,2,0),"")))</f>
        <v xml:space="preserve">PEDRA BRITADA N. 3 (38 A 50 MM) POSTO PEDREIRA/FORNECEDOR, SEM FRETE                                                                                                                                                                                                                                                                                                                                                                                                                                      </v>
      </c>
      <c r="E28" s="416" t="str">
        <f>IF($B28="",IFERROR(VLOOKUP($A28,SERVIÇOS!$A:$F,3,0),IFERROR(VLOOKUP($A28,$C:$J,3,0),"")),IFERROR(VLOOKUP($B28,INSUMOS!$A:$D,3,0),IFERROR(VLOOKUP($B28,COTAÇÕES!$A:$J,5,0),"")))</f>
        <v xml:space="preserve">M3    </v>
      </c>
      <c r="F28" s="363">
        <v>6.0000000000000001E-3</v>
      </c>
      <c r="G28" s="364">
        <f>IF($B28="",IFERROR(VLOOKUP($A28,SERVIÇOS!$A:$F,6,0),IFERROR(VLOOKUP($A28,$C:$J,8,0),"")),IFERROR(VLOOKUP($B28,INSUMOS!$A:$D,4,0),IFERROR(VLOOKUP($B28,COTAÇÕES!$A:$J,9,0),"")))</f>
        <v>62.01</v>
      </c>
      <c r="H28" s="365">
        <f>TRUNC(IF($B28="",IFERROR(VLOOKUP($A28,SERVIÇOS!$A:$F,4,0),IFERROR(VLOOKUP($A28,$C:$J,6,0),)),IFERROR(VLOOKUP($B28,INSUMOS!$A:$D,4,0),IFERROR(VLOOKUP($B28,COTAÇÕES!$A:$J,9,0),)))*$F28,2)</f>
        <v>0.37</v>
      </c>
      <c r="I28" s="365">
        <f>TRUNC(IF($B28="",IFERROR(VLOOKUP($A28,SERVIÇOS!$A:$F,5,0),IFERROR(VLOOKUP($A28,$C:$J,7,0),)),0)*$F28,2)</f>
        <v>0</v>
      </c>
      <c r="J28" s="366">
        <f t="shared" si="2"/>
        <v>0.37</v>
      </c>
      <c r="K28" s="453"/>
    </row>
    <row r="29" spans="1:11" s="29" customFormat="1" ht="24" customHeight="1">
      <c r="A29" s="359"/>
      <c r="B29" s="360">
        <v>4718</v>
      </c>
      <c r="C29" s="361"/>
      <c r="D29" s="362" t="str">
        <f>IF($B29="",IFERROR(VLOOKUP($A29,SERVIÇOS!$A:$F,2,0),IFERROR(VLOOKUP($A29,$C:$J,2,0),"")),IFERROR(VLOOKUP($B29,INSUMOS!$A:$D,2,0),IFERROR(VLOOKUP($B29,COTAÇÕES!$A:$J,2,0),"")))</f>
        <v xml:space="preserve">PEDRA BRITADA N. 2 (19 A 38 MM) POSTO PEDREIRA/FORNECEDOR, SEM FRETE                                                                                                                                                                                                                                                                                                                                                                                                                                      </v>
      </c>
      <c r="E29" s="416" t="str">
        <f>IF($B29="",IFERROR(VLOOKUP($A29,SERVIÇOS!$A:$F,3,0),IFERROR(VLOOKUP($A29,$C:$J,3,0),"")),IFERROR(VLOOKUP($B29,INSUMOS!$A:$D,3,0),IFERROR(VLOOKUP($B29,COTAÇÕES!$A:$J,5,0),"")))</f>
        <v xml:space="preserve">M3    </v>
      </c>
      <c r="F29" s="363">
        <v>5.7999999999999996E-3</v>
      </c>
      <c r="G29" s="364">
        <f>IF($B29="",IFERROR(VLOOKUP($A29,SERVIÇOS!$A:$F,6,0),IFERROR(VLOOKUP($A29,$C:$J,8,0),"")),IFERROR(VLOOKUP($B29,INSUMOS!$A:$D,4,0),IFERROR(VLOOKUP($B29,COTAÇÕES!$A:$J,9,0),"")))</f>
        <v>66</v>
      </c>
      <c r="H29" s="365">
        <f>TRUNC(IF($B29="",IFERROR(VLOOKUP($A29,SERVIÇOS!$A:$F,4,0),IFERROR(VLOOKUP($A29,$C:$J,6,0),)),IFERROR(VLOOKUP($B29,INSUMOS!$A:$D,4,0),IFERROR(VLOOKUP($B29,COTAÇÕES!$A:$J,9,0),)))*$F29,2)</f>
        <v>0.38</v>
      </c>
      <c r="I29" s="365">
        <f>TRUNC(IF($B29="",IFERROR(VLOOKUP($A29,SERVIÇOS!$A:$F,5,0),IFERROR(VLOOKUP($A29,$C:$J,7,0),)),0)*$F29,2)</f>
        <v>0</v>
      </c>
      <c r="J29" s="366">
        <f t="shared" si="2"/>
        <v>0.38</v>
      </c>
      <c r="K29" s="453"/>
    </row>
    <row r="30" spans="1:11" s="29" customFormat="1">
      <c r="A30" s="359"/>
      <c r="B30" s="360">
        <v>43059</v>
      </c>
      <c r="C30" s="361"/>
      <c r="D30" s="362" t="str">
        <f>IF($B30="",IFERROR(VLOOKUP($A30,SERVIÇOS!$A:$F,2,0),IFERROR(VLOOKUP($A30,$C:$J,2,0),"")),IFERROR(VLOOKUP($B30,INSUMOS!$A:$D,2,0),IFERROR(VLOOKUP($B30,COTAÇÕES!$A:$J,2,0),"")))</f>
        <v xml:space="preserve">ACO CA-60, 4,2 MM, OU 5,0 MM, OU 6,0 MM, OU 7,0 MM, VERGALHAO                                                                                                                                                                                                                                                                                                                                                                                                                                             </v>
      </c>
      <c r="E30" s="416" t="str">
        <f>IF($B30="",IFERROR(VLOOKUP($A30,SERVIÇOS!$A:$F,3,0),IFERROR(VLOOKUP($A30,$C:$J,3,0),"")),IFERROR(VLOOKUP($B30,INSUMOS!$A:$D,3,0),IFERROR(VLOOKUP($B30,COTAÇÕES!$A:$J,5,0),"")))</f>
        <v xml:space="preserve">KG    </v>
      </c>
      <c r="F30" s="363">
        <v>0.56000000000000005</v>
      </c>
      <c r="G30" s="364">
        <f>IF($B30="",IFERROR(VLOOKUP($A30,SERVIÇOS!$A:$F,6,0),IFERROR(VLOOKUP($A30,$C:$J,8,0),"")),IFERROR(VLOOKUP($B30,INSUMOS!$A:$D,4,0),IFERROR(VLOOKUP($B30,COTAÇÕES!$A:$J,9,0),"")))</f>
        <v>6.91</v>
      </c>
      <c r="H30" s="365">
        <f>TRUNC(IF($B30="",IFERROR(VLOOKUP($A30,SERVIÇOS!$A:$F,4,0),IFERROR(VLOOKUP($A30,$C:$J,6,0),)),IFERROR(VLOOKUP($B30,INSUMOS!$A:$D,4,0),IFERROR(VLOOKUP($B30,COTAÇÕES!$A:$J,9,0),)))*$F30,2)</f>
        <v>3.86</v>
      </c>
      <c r="I30" s="365">
        <f>TRUNC(IF($B30="",IFERROR(VLOOKUP($A30,SERVIÇOS!$A:$F,5,0),IFERROR(VLOOKUP($A30,$C:$J,7,0),)),0)*$F30,2)</f>
        <v>0</v>
      </c>
      <c r="J30" s="366">
        <f t="shared" si="2"/>
        <v>3.86</v>
      </c>
      <c r="K30" s="453"/>
    </row>
    <row r="31" spans="1:11" s="29" customFormat="1">
      <c r="A31" s="359"/>
      <c r="B31" s="360">
        <v>1106</v>
      </c>
      <c r="C31" s="361"/>
      <c r="D31" s="362" t="str">
        <f>IF($B31="",IFERROR(VLOOKUP($A31,SERVIÇOS!$A:$F,2,0),IFERROR(VLOOKUP($A31,$C:$J,2,0),"")),IFERROR(VLOOKUP($B31,INSUMOS!$A:$D,2,0),IFERROR(VLOOKUP($B31,COTAÇÕES!$A:$J,2,0),"")))</f>
        <v xml:space="preserve">CAL HIDRATADA CH-I PARA ARGAMASSAS                                                                                                                                                                                                                                                                                                                                                                                                                                                                        </v>
      </c>
      <c r="E31" s="416" t="str">
        <f>IF($B31="",IFERROR(VLOOKUP($A31,SERVIÇOS!$A:$F,3,0),IFERROR(VLOOKUP($A31,$C:$J,3,0),"")),IFERROR(VLOOKUP($B31,INSUMOS!$A:$D,3,0),IFERROR(VLOOKUP($B31,COTAÇÕES!$A:$J,5,0),"")))</f>
        <v xml:space="preserve">KG    </v>
      </c>
      <c r="F31" s="363">
        <v>5.78</v>
      </c>
      <c r="G31" s="364">
        <f>IF($B31="",IFERROR(VLOOKUP($A31,SERVIÇOS!$A:$F,6,0),IFERROR(VLOOKUP($A31,$C:$J,8,0),"")),IFERROR(VLOOKUP($B31,INSUMOS!$A:$D,4,0),IFERROR(VLOOKUP($B31,COTAÇÕES!$A:$J,9,0),"")))</f>
        <v>0.82</v>
      </c>
      <c r="H31" s="365">
        <f>TRUNC(IF($B31="",IFERROR(VLOOKUP($A31,SERVIÇOS!$A:$F,4,0),IFERROR(VLOOKUP($A31,$C:$J,6,0),)),IFERROR(VLOOKUP($B31,INSUMOS!$A:$D,4,0),IFERROR(VLOOKUP($B31,COTAÇÕES!$A:$J,9,0),)))*$F31,2)</f>
        <v>4.7300000000000004</v>
      </c>
      <c r="I31" s="365">
        <f>TRUNC(IF($B31="",IFERROR(VLOOKUP($A31,SERVIÇOS!$A:$F,5,0),IFERROR(VLOOKUP($A31,$C:$J,7,0),)),0)*$F31,2)</f>
        <v>0</v>
      </c>
      <c r="J31" s="366">
        <f t="shared" si="2"/>
        <v>4.7300000000000004</v>
      </c>
      <c r="K31" s="453"/>
    </row>
    <row r="32" spans="1:11" s="29" customFormat="1" ht="30">
      <c r="A32" s="359"/>
      <c r="B32" s="360">
        <v>370</v>
      </c>
      <c r="C32" s="361"/>
      <c r="D32" s="362" t="str">
        <f>IF($B32="",IFERROR(VLOOKUP($A32,SERVIÇOS!$A:$F,2,0),IFERROR(VLOOKUP($A32,$C:$J,2,0),"")),IFERROR(VLOOKUP($B32,INSUMOS!$A:$D,2,0),IFERROR(VLOOKUP($B32,COTAÇÕES!$A:$J,2,0),"")))</f>
        <v xml:space="preserve">AREIA MEDIA - POSTO JAZIDA/FORNECEDOR (RETIRADO NA JAZIDA, SEM TRANSPORTE)                                                                                                                                                                                                                                                                                                                                                                                                                                </v>
      </c>
      <c r="E32" s="416" t="str">
        <f>IF($B32="",IFERROR(VLOOKUP($A32,SERVIÇOS!$A:$F,3,0),IFERROR(VLOOKUP($A32,$C:$J,3,0),"")),IFERROR(VLOOKUP($B32,INSUMOS!$A:$D,3,0),IFERROR(VLOOKUP($B32,COTAÇÕES!$A:$J,5,0),"")))</f>
        <v xml:space="preserve">M3    </v>
      </c>
      <c r="F32" s="363">
        <v>7.0000000000000007E-2</v>
      </c>
      <c r="G32" s="364">
        <f>IF($B32="",IFERROR(VLOOKUP($A32,SERVIÇOS!$A:$F,6,0),IFERROR(VLOOKUP($A32,$C:$J,8,0),"")),IFERROR(VLOOKUP($B32,INSUMOS!$A:$D,4,0),IFERROR(VLOOKUP($B32,COTAÇÕES!$A:$J,9,0),"")))</f>
        <v>120</v>
      </c>
      <c r="H32" s="365">
        <f>TRUNC(IF($B32="",IFERROR(VLOOKUP($A32,SERVIÇOS!$A:$F,4,0),IFERROR(VLOOKUP($A32,$C:$J,6,0),)),IFERROR(VLOOKUP($B32,INSUMOS!$A:$D,4,0),IFERROR(VLOOKUP($B32,COTAÇÕES!$A:$J,9,0),)))*$F32,2)</f>
        <v>8.4</v>
      </c>
      <c r="I32" s="365">
        <f>TRUNC(IF($B32="",IFERROR(VLOOKUP($A32,SERVIÇOS!$A:$F,5,0),IFERROR(VLOOKUP($A32,$C:$J,7,0),)),0)*$F32,2)</f>
        <v>0</v>
      </c>
      <c r="J32" s="366">
        <f t="shared" si="2"/>
        <v>8.4</v>
      </c>
      <c r="K32" s="453"/>
    </row>
    <row r="33" spans="1:11" s="29" customFormat="1" ht="30">
      <c r="A33" s="359"/>
      <c r="B33" s="360">
        <v>367</v>
      </c>
      <c r="C33" s="361"/>
      <c r="D33" s="362" t="str">
        <f>IF($B33="",IFERROR(VLOOKUP($A33,SERVIÇOS!$A:$F,2,0),IFERROR(VLOOKUP($A33,$C:$J,2,0),"")),IFERROR(VLOOKUP($B33,INSUMOS!$A:$D,2,0),IFERROR(VLOOKUP($B33,COTAÇÕES!$A:$J,2,0),"")))</f>
        <v xml:space="preserve">AREIA GROSSA - POSTO JAZIDA/FORNECEDOR (RETIRADO NA JAZIDA, SEM TRANSPORTE)                                                                                                                                                                                                                                                                                                                                                                                                                               </v>
      </c>
      <c r="E33" s="416" t="str">
        <f>IF($B33="",IFERROR(VLOOKUP($A33,SERVIÇOS!$A:$F,3,0),IFERROR(VLOOKUP($A33,$C:$J,3,0),"")),IFERROR(VLOOKUP($B33,INSUMOS!$A:$D,3,0),IFERROR(VLOOKUP($B33,COTAÇÕES!$A:$J,5,0),"")))</f>
        <v xml:space="preserve">M3    </v>
      </c>
      <c r="F33" s="363">
        <v>5.0000000000000001E-3</v>
      </c>
      <c r="G33" s="364">
        <f>IF($B33="",IFERROR(VLOOKUP($A33,SERVIÇOS!$A:$F,6,0),IFERROR(VLOOKUP($A33,$C:$J,8,0),"")),IFERROR(VLOOKUP($B33,INSUMOS!$A:$D,4,0),IFERROR(VLOOKUP($B33,COTAÇÕES!$A:$J,9,0),"")))</f>
        <v>121.56</v>
      </c>
      <c r="H33" s="365">
        <f>TRUNC(IF($B33="",IFERROR(VLOOKUP($A33,SERVIÇOS!$A:$F,4,0),IFERROR(VLOOKUP($A33,$C:$J,6,0),)),IFERROR(VLOOKUP($B33,INSUMOS!$A:$D,4,0),IFERROR(VLOOKUP($B33,COTAÇÕES!$A:$J,9,0),)))*$F33,2)</f>
        <v>0.6</v>
      </c>
      <c r="I33" s="365">
        <f>TRUNC(IF($B33="",IFERROR(VLOOKUP($A33,SERVIÇOS!$A:$F,5,0),IFERROR(VLOOKUP($A33,$C:$J,7,0),)),0)*$F33,2)</f>
        <v>0</v>
      </c>
      <c r="J33" s="366">
        <f t="shared" si="2"/>
        <v>0.6</v>
      </c>
      <c r="K33" s="453"/>
    </row>
    <row r="34" spans="1:11" s="29" customFormat="1">
      <c r="A34" s="359"/>
      <c r="B34" s="360">
        <v>1379</v>
      </c>
      <c r="C34" s="361"/>
      <c r="D34" s="362" t="str">
        <f>IF($B34="",IFERROR(VLOOKUP($A34,SERVIÇOS!$A:$F,2,0),IFERROR(VLOOKUP($A34,$C:$J,2,0),"")),IFERROR(VLOOKUP($B34,INSUMOS!$A:$D,2,0),IFERROR(VLOOKUP($B34,COTAÇÕES!$A:$J,2,0),"")))</f>
        <v xml:space="preserve">CIMENTO PORTLAND COMPOSTO CP II-32                                                                                                                                                                                                                                                                                                                                                                                                                                                                        </v>
      </c>
      <c r="E34" s="416" t="str">
        <f>IF($B34="",IFERROR(VLOOKUP($A34,SERVIÇOS!$A:$F,3,0),IFERROR(VLOOKUP($A34,$C:$J,3,0),"")),IFERROR(VLOOKUP($B34,INSUMOS!$A:$D,3,0),IFERROR(VLOOKUP($B34,COTAÇÕES!$A:$J,5,0),"")))</f>
        <v xml:space="preserve">KG    </v>
      </c>
      <c r="F34" s="363">
        <v>16.47</v>
      </c>
      <c r="G34" s="364">
        <f>IF($B34="",IFERROR(VLOOKUP($A34,SERVIÇOS!$A:$F,6,0),IFERROR(VLOOKUP($A34,$C:$J,8,0),"")),IFERROR(VLOOKUP($B34,INSUMOS!$A:$D,4,0),IFERROR(VLOOKUP($B34,COTAÇÕES!$A:$J,9,0),"")))</f>
        <v>0.67</v>
      </c>
      <c r="H34" s="365">
        <f>TRUNC(IF($B34="",IFERROR(VLOOKUP($A34,SERVIÇOS!$A:$F,4,0),IFERROR(VLOOKUP($A34,$C:$J,6,0),)),IFERROR(VLOOKUP($B34,INSUMOS!$A:$D,4,0),IFERROR(VLOOKUP($B34,COTAÇÕES!$A:$J,9,0),)))*$F34,2)</f>
        <v>11.03</v>
      </c>
      <c r="I34" s="365">
        <f>TRUNC(IF($B34="",IFERROR(VLOOKUP($A34,SERVIÇOS!$A:$F,5,0),IFERROR(VLOOKUP($A34,$C:$J,7,0),)),0)*$F34,2)</f>
        <v>0</v>
      </c>
      <c r="J34" s="366">
        <f t="shared" ref="J34:J97" si="3">H34+I34</f>
        <v>11.03</v>
      </c>
      <c r="K34" s="453"/>
    </row>
    <row r="35" spans="1:11" s="29" customFormat="1" ht="30">
      <c r="A35" s="359"/>
      <c r="B35" s="360">
        <v>1358</v>
      </c>
      <c r="C35" s="361"/>
      <c r="D35" s="362" t="str">
        <f>IF($B35="",IFERROR(VLOOKUP($A35,SERVIÇOS!$A:$F,2,0),IFERROR(VLOOKUP($A35,$C:$J,2,0),"")),IFERROR(VLOOKUP($B35,INSUMOS!$A:$D,2,0),IFERROR(VLOOKUP($B35,COTAÇÕES!$A:$J,2,0),"")))</f>
        <v xml:space="preserve">CHAPA/PAINEL DE MADEIRA COMPENSADA RESINADA (MADEIRITE RESINADO ROSA) PARA FORMA DE CONCRETO, DE 2200 x 1100 MM, E = 17 MM                                                                                                                                                                                                                                                                                                                                                                                </v>
      </c>
      <c r="E35" s="416" t="str">
        <f>IF($B35="",IFERROR(VLOOKUP($A35,SERVIÇOS!$A:$F,3,0),IFERROR(VLOOKUP($A35,$C:$J,3,0),"")),IFERROR(VLOOKUP($B35,INSUMOS!$A:$D,3,0),IFERROR(VLOOKUP($B35,COTAÇÕES!$A:$J,5,0),"")))</f>
        <v xml:space="preserve">M2    </v>
      </c>
      <c r="F35" s="363">
        <v>0.08</v>
      </c>
      <c r="G35" s="364">
        <f>IF($B35="",IFERROR(VLOOKUP($A35,SERVIÇOS!$A:$F,6,0),IFERROR(VLOOKUP($A35,$C:$J,8,0),"")),IFERROR(VLOOKUP($B35,INSUMOS!$A:$D,4,0),IFERROR(VLOOKUP($B35,COTAÇÕES!$A:$J,9,0),"")))</f>
        <v>43.93</v>
      </c>
      <c r="H35" s="365">
        <f>TRUNC(IF($B35="",IFERROR(VLOOKUP($A35,SERVIÇOS!$A:$F,4,0),IFERROR(VLOOKUP($A35,$C:$J,6,0),)),IFERROR(VLOOKUP($B35,INSUMOS!$A:$D,4,0),IFERROR(VLOOKUP($B35,COTAÇÕES!$A:$J,9,0),)))*$F35,2)</f>
        <v>3.51</v>
      </c>
      <c r="I35" s="365">
        <f>TRUNC(IF($B35="",IFERROR(VLOOKUP($A35,SERVIÇOS!$A:$F,5,0),IFERROR(VLOOKUP($A35,$C:$J,7,0),)),0)*$F35,2)</f>
        <v>0</v>
      </c>
      <c r="J35" s="366">
        <f t="shared" si="3"/>
        <v>3.51</v>
      </c>
      <c r="K35" s="453"/>
    </row>
    <row r="36" spans="1:11" s="29" customFormat="1">
      <c r="A36" s="359"/>
      <c r="B36" s="360">
        <v>7258</v>
      </c>
      <c r="C36" s="361"/>
      <c r="D36" s="362" t="str">
        <f>IF($B36="",IFERROR(VLOOKUP($A36,SERVIÇOS!$A:$F,2,0),IFERROR(VLOOKUP($A36,$C:$J,2,0),"")),IFERROR(VLOOKUP($B36,INSUMOS!$A:$D,2,0),IFERROR(VLOOKUP($B36,COTAÇÕES!$A:$J,2,0),"")))</f>
        <v xml:space="preserve">TIJOLO CERAMICO MACICO COMUM *5 X 10 X 20* CM (L X A X C)                                                                                                                                                                                                                                                                                                                                                                                                                                                 </v>
      </c>
      <c r="E36" s="416" t="str">
        <f>IF($B36="",IFERROR(VLOOKUP($A36,SERVIÇOS!$A:$F,3,0),IFERROR(VLOOKUP($A36,$C:$J,3,0),"")),IFERROR(VLOOKUP($B36,INSUMOS!$A:$D,3,0),IFERROR(VLOOKUP($B36,COTAÇÕES!$A:$J,5,0),"")))</f>
        <v xml:space="preserve">UN    </v>
      </c>
      <c r="F36" s="363">
        <v>89</v>
      </c>
      <c r="G36" s="364">
        <f>IF($B36="",IFERROR(VLOOKUP($A36,SERVIÇOS!$A:$F,6,0),IFERROR(VLOOKUP($A36,$C:$J,8,0),"")),IFERROR(VLOOKUP($B36,INSUMOS!$A:$D,4,0),IFERROR(VLOOKUP($B36,COTAÇÕES!$A:$J,9,0),"")))</f>
        <v>0.68</v>
      </c>
      <c r="H36" s="365">
        <f>TRUNC(IF($B36="",IFERROR(VLOOKUP($A36,SERVIÇOS!$A:$F,4,0),IFERROR(VLOOKUP($A36,$C:$J,6,0),)),IFERROR(VLOOKUP($B36,INSUMOS!$A:$D,4,0),IFERROR(VLOOKUP($B36,COTAÇÕES!$A:$J,9,0),)))*$F36,2)</f>
        <v>60.52</v>
      </c>
      <c r="I36" s="365">
        <f>TRUNC(IF($B36="",IFERROR(VLOOKUP($A36,SERVIÇOS!$A:$F,5,0),IFERROR(VLOOKUP($A36,$C:$J,7,0),)),0)*$F36,2)</f>
        <v>0</v>
      </c>
      <c r="J36" s="366">
        <f t="shared" si="3"/>
        <v>60.52</v>
      </c>
      <c r="K36" s="453"/>
    </row>
    <row r="37" spans="1:11" s="29" customFormat="1">
      <c r="A37" s="359"/>
      <c r="B37" s="360"/>
      <c r="C37" s="361"/>
      <c r="D37" s="362" t="str">
        <f>IF($B37="",IFERROR(VLOOKUP($A37,SERVIÇOS!$A:$F,2,0),IFERROR(VLOOKUP($A37,$C:$J,2,0),"")),IFERROR(VLOOKUP($B37,INSUMOS!$A:$D,2,0),IFERROR(VLOOKUP($B37,COTAÇÕES!$A:$J,2,0),"")))</f>
        <v/>
      </c>
      <c r="E37" s="416" t="str">
        <f>IF($B37="",IFERROR(VLOOKUP($A37,SERVIÇOS!$A:$F,3,0),IFERROR(VLOOKUP($A37,$C:$J,3,0),"")),IFERROR(VLOOKUP($B37,INSUMOS!$A:$D,3,0),IFERROR(VLOOKUP($B37,COTAÇÕES!$A:$J,5,0),"")))</f>
        <v/>
      </c>
      <c r="F37" s="363"/>
      <c r="G37" s="364" t="str">
        <f>IF($B37="",IFERROR(VLOOKUP($A37,SERVIÇOS!$A:$F,6,0),IFERROR(VLOOKUP($A37,$C:$J,8,0),"")),IFERROR(VLOOKUP($B37,INSUMOS!$A:$D,4,0),IFERROR(VLOOKUP($B37,COTAÇÕES!$A:$J,9,0),"")))</f>
        <v/>
      </c>
      <c r="H37" s="365">
        <f>TRUNC(IF($B37="",IFERROR(VLOOKUP($A37,SERVIÇOS!$A:$F,4,0),IFERROR(VLOOKUP($A37,$C:$J,6,0),)),IFERROR(VLOOKUP($B37,INSUMOS!$A:$D,4,0),IFERROR(VLOOKUP($B37,COTAÇÕES!$A:$J,9,0),)))*$F37,2)</f>
        <v>0</v>
      </c>
      <c r="I37" s="365">
        <f>TRUNC(IF($B37="",IFERROR(VLOOKUP($A37,SERVIÇOS!$A:$F,5,0),IFERROR(VLOOKUP($A37,$C:$J,7,0),)),0)*$F37,2)</f>
        <v>0</v>
      </c>
      <c r="J37" s="366">
        <f t="shared" si="3"/>
        <v>0</v>
      </c>
      <c r="K37" s="453"/>
    </row>
    <row r="38" spans="1:11" s="92" customFormat="1" ht="31.5">
      <c r="A38" s="651"/>
      <c r="B38" s="651"/>
      <c r="C38" s="652" t="s">
        <v>13242</v>
      </c>
      <c r="D38" s="653" t="s">
        <v>13272</v>
      </c>
      <c r="E38" s="654" t="s">
        <v>13273</v>
      </c>
      <c r="F38" s="655"/>
      <c r="G38" s="656"/>
      <c r="H38" s="657">
        <f>TRUNC(SUM(H39:H67),2)</f>
        <v>11187.67</v>
      </c>
      <c r="I38" s="657">
        <f>TRUNC(SUM(I39:I67),2)</f>
        <v>1125.99</v>
      </c>
      <c r="J38" s="657">
        <f>H38+I38</f>
        <v>12313.66</v>
      </c>
      <c r="K38" s="659"/>
    </row>
    <row r="39" spans="1:11" s="29" customFormat="1">
      <c r="A39" s="359">
        <v>88241</v>
      </c>
      <c r="B39" s="360"/>
      <c r="C39" s="361"/>
      <c r="D39" s="362" t="str">
        <f>IF($B39="",IFERROR(VLOOKUP($A39,SERVIÇOS!$A:$F,2,0),IFERROR(VLOOKUP($A39,$C:$J,2,0),"")),IFERROR(VLOOKUP($B39,INSUMOS!$A:$D,2,0),IFERROR(VLOOKUP($B39,COTAÇÕES!$A:$J,2,0),"")))</f>
        <v>AJUDANTE DE OPERAÇÃO EM GERAL COM ENCARGOS COMPLEMENTARES</v>
      </c>
      <c r="E39" s="416" t="str">
        <f>IF($B39="",IFERROR(VLOOKUP($A39,SERVIÇOS!$A:$F,3,0),IFERROR(VLOOKUP($A39,$C:$J,3,0),"")),IFERROR(VLOOKUP($B39,INSUMOS!$A:$D,3,0),IFERROR(VLOOKUP($B39,COTAÇÕES!$A:$J,5,0),"")))</f>
        <v>H</v>
      </c>
      <c r="F39" s="363">
        <v>16</v>
      </c>
      <c r="G39" s="364">
        <f>IF($B39="",IFERROR(VLOOKUP($A39,SERVIÇOS!$A:$F,6,0),IFERROR(VLOOKUP($A39,$C:$J,8,0),"")),IFERROR(VLOOKUP($B39,INSUMOS!$A:$D,4,0),IFERROR(VLOOKUP($B39,COTAÇÕES!$A:$J,9,0),"")))</f>
        <v>27.98</v>
      </c>
      <c r="H39" s="365">
        <f>TRUNC(IF($B39="",IFERROR(VLOOKUP($A39,SERVIÇOS!$A:$F,4,0),IFERROR(VLOOKUP($A39,$C:$J,6,0),)),IFERROR(VLOOKUP($B39,INSUMOS!$A:$D,4,0),IFERROR(VLOOKUP($B39,COTAÇÕES!$A:$J,9,0),)))*$F39,2)</f>
        <v>135.04</v>
      </c>
      <c r="I39" s="365">
        <f>TRUNC(IF($B39="",IFERROR(VLOOKUP($A39,SERVIÇOS!$A:$F,5,0),IFERROR(VLOOKUP($A39,$C:$J,7,0),)),0)*$F39,2)</f>
        <v>312.64</v>
      </c>
      <c r="J39" s="366">
        <f t="shared" si="3"/>
        <v>447.67999999999995</v>
      </c>
      <c r="K39" s="453"/>
    </row>
    <row r="40" spans="1:11" s="29" customFormat="1" ht="20.25" customHeight="1">
      <c r="A40" s="359">
        <v>88277</v>
      </c>
      <c r="B40" s="360"/>
      <c r="C40" s="361"/>
      <c r="D40" s="362" t="str">
        <f>IF($B40="",IFERROR(VLOOKUP($A40,SERVIÇOS!$A:$F,2,0),IFERROR(VLOOKUP($A40,$C:$J,2,0),"")),IFERROR(VLOOKUP($B40,INSUMOS!$A:$D,2,0),IFERROR(VLOOKUP($B40,COTAÇÕES!$A:$J,2,0),"")))</f>
        <v>MONTADOR (TUBO AÇO/EQUIPAMENTOS) COM ENCARGOS COMPLEMENTARES</v>
      </c>
      <c r="E40" s="416" t="str">
        <f>IF($B40="",IFERROR(VLOOKUP($A40,SERVIÇOS!$A:$F,3,0),IFERROR(VLOOKUP($A40,$C:$J,3,0),"")),IFERROR(VLOOKUP($B40,INSUMOS!$A:$D,3,0),IFERROR(VLOOKUP($B40,COTAÇÕES!$A:$J,5,0),"")))</f>
        <v>H</v>
      </c>
      <c r="F40" s="363">
        <v>8</v>
      </c>
      <c r="G40" s="364">
        <f>IF($B40="",IFERROR(VLOOKUP($A40,SERVIÇOS!$A:$F,6,0),IFERROR(VLOOKUP($A40,$C:$J,8,0),"")),IFERROR(VLOOKUP($B40,INSUMOS!$A:$D,4,0),IFERROR(VLOOKUP($B40,COTAÇÕES!$A:$J,9,0),"")))</f>
        <v>35.049999999999997</v>
      </c>
      <c r="H40" s="365">
        <f>TRUNC(IF($B40="",IFERROR(VLOOKUP($A40,SERVIÇOS!$A:$F,4,0),IFERROR(VLOOKUP($A40,$C:$J,6,0),)),IFERROR(VLOOKUP($B40,INSUMOS!$A:$D,4,0),IFERROR(VLOOKUP($B40,COTAÇÕES!$A:$J,9,0),)))*$F40,2)</f>
        <v>58</v>
      </c>
      <c r="I40" s="365">
        <f>TRUNC(IF($B40="",IFERROR(VLOOKUP($A40,SERVIÇOS!$A:$F,5,0),IFERROR(VLOOKUP($A40,$C:$J,7,0),)),0)*$F40,2)</f>
        <v>222.4</v>
      </c>
      <c r="J40" s="366">
        <f t="shared" si="3"/>
        <v>280.39999999999998</v>
      </c>
      <c r="K40" s="453"/>
    </row>
    <row r="41" spans="1:11" s="29" customFormat="1">
      <c r="A41" s="359">
        <v>88264</v>
      </c>
      <c r="B41" s="360"/>
      <c r="C41" s="361"/>
      <c r="D41" s="362" t="str">
        <f>IF($B41="",IFERROR(VLOOKUP($A41,SERVIÇOS!$A:$F,2,0),IFERROR(VLOOKUP($A41,$C:$J,2,0),"")),IFERROR(VLOOKUP($B41,INSUMOS!$A:$D,2,0),IFERROR(VLOOKUP($B41,COTAÇÕES!$A:$J,2,0),"")))</f>
        <v>ELETRICISTA COM ENCARGOS COMPLEMENTARES</v>
      </c>
      <c r="E41" s="416" t="str">
        <f>IF($B41="",IFERROR(VLOOKUP($A41,SERVIÇOS!$A:$F,3,0),IFERROR(VLOOKUP($A41,$C:$J,3,0),"")),IFERROR(VLOOKUP($B41,INSUMOS!$A:$D,3,0),IFERROR(VLOOKUP($B41,COTAÇÕES!$A:$J,5,0),"")))</f>
        <v>H</v>
      </c>
      <c r="F41" s="363">
        <v>8</v>
      </c>
      <c r="G41" s="364">
        <f>IF($B41="",IFERROR(VLOOKUP($A41,SERVIÇOS!$A:$F,6,0),IFERROR(VLOOKUP($A41,$C:$J,8,0),"")),IFERROR(VLOOKUP($B41,INSUMOS!$A:$D,4,0),IFERROR(VLOOKUP($B41,COTAÇÕES!$A:$J,9,0),"")))</f>
        <v>35.200000000000003</v>
      </c>
      <c r="H41" s="365">
        <f>TRUNC(IF($B41="",IFERROR(VLOOKUP($A41,SERVIÇOS!$A:$F,4,0),IFERROR(VLOOKUP($A41,$C:$J,6,0),)),IFERROR(VLOOKUP($B41,INSUMOS!$A:$D,4,0),IFERROR(VLOOKUP($B41,COTAÇÕES!$A:$J,9,0),)))*$F41,2)</f>
        <v>67.44</v>
      </c>
      <c r="I41" s="365">
        <f>TRUNC(IF($B41="",IFERROR(VLOOKUP($A41,SERVIÇOS!$A:$F,5,0),IFERROR(VLOOKUP($A41,$C:$J,7,0),)),0)*$F41,2)</f>
        <v>214.16</v>
      </c>
      <c r="J41" s="366">
        <f t="shared" si="3"/>
        <v>281.60000000000002</v>
      </c>
      <c r="K41" s="453"/>
    </row>
    <row r="42" spans="1:11" s="29" customFormat="1">
      <c r="A42" s="359">
        <v>88266</v>
      </c>
      <c r="B42" s="360"/>
      <c r="C42" s="361"/>
      <c r="D42" s="362" t="str">
        <f>IF($B42="",IFERROR(VLOOKUP($A42,SERVIÇOS!$A:$F,2,0),IFERROR(VLOOKUP($A42,$C:$J,2,0),"")),IFERROR(VLOOKUP($B42,INSUMOS!$A:$D,2,0),IFERROR(VLOOKUP($B42,COTAÇÕES!$A:$J,2,0),"")))</f>
        <v>ELETROTÉCNICO COM ENCARGOS COMPLEMENTARES</v>
      </c>
      <c r="E42" s="416" t="str">
        <f>IF($B42="",IFERROR(VLOOKUP($A42,SERVIÇOS!$A:$F,3,0),IFERROR(VLOOKUP($A42,$C:$J,3,0),"")),IFERROR(VLOOKUP($B42,INSUMOS!$A:$D,3,0),IFERROR(VLOOKUP($B42,COTAÇÕES!$A:$J,5,0),"")))</f>
        <v>H</v>
      </c>
      <c r="F42" s="363">
        <v>4</v>
      </c>
      <c r="G42" s="364">
        <f>IF($B42="",IFERROR(VLOOKUP($A42,SERVIÇOS!$A:$F,6,0),IFERROR(VLOOKUP($A42,$C:$J,8,0),"")),IFERROR(VLOOKUP($B42,INSUMOS!$A:$D,4,0),IFERROR(VLOOKUP($B42,COTAÇÕES!$A:$J,9,0),"")))</f>
        <v>41.85</v>
      </c>
      <c r="H42" s="365">
        <f>TRUNC(IF($B42="",IFERROR(VLOOKUP($A42,SERVIÇOS!$A:$F,4,0),IFERROR(VLOOKUP($A42,$C:$J,6,0),)),IFERROR(VLOOKUP($B42,INSUMOS!$A:$D,4,0),IFERROR(VLOOKUP($B42,COTAÇÕES!$A:$J,9,0),)))*$F42,2)</f>
        <v>33.72</v>
      </c>
      <c r="I42" s="365">
        <f>TRUNC(IF($B42="",IFERROR(VLOOKUP($A42,SERVIÇOS!$A:$F,5,0),IFERROR(VLOOKUP($A42,$C:$J,7,0),)),0)*$F42,2)</f>
        <v>133.68</v>
      </c>
      <c r="J42" s="366">
        <f t="shared" si="3"/>
        <v>167.4</v>
      </c>
      <c r="K42" s="453"/>
    </row>
    <row r="43" spans="1:11" s="29" customFormat="1" ht="30">
      <c r="A43" s="359"/>
      <c r="B43" s="360">
        <v>1091</v>
      </c>
      <c r="C43" s="361"/>
      <c r="D43" s="362" t="str">
        <f>IF($B43="",IFERROR(VLOOKUP($A43,SERVIÇOS!$A:$F,2,0),IFERROR(VLOOKUP($A43,$C:$J,2,0),"")),IFERROR(VLOOKUP($B43,INSUMOS!$A:$D,2,0),IFERROR(VLOOKUP($B43,COTAÇÕES!$A:$J,2,0),"")))</f>
        <v xml:space="preserve">ARMACAO VERTICAL COM HASTE E CONTRA-PINO, EM CHAPA DE ACO GALVANIZADO 3/16", COM 1 ESTRIBO E 1 ISOLADOR                                                                                                                                                                                                                                                                                                                                                                                                   </v>
      </c>
      <c r="E43" s="416" t="str">
        <f>IF($B43="",IFERROR(VLOOKUP($A43,SERVIÇOS!$A:$F,3,0),IFERROR(VLOOKUP($A43,$C:$J,3,0),"")),IFERROR(VLOOKUP($B43,INSUMOS!$A:$D,3,0),IFERROR(VLOOKUP($B43,COTAÇÕES!$A:$J,5,0),"")))</f>
        <v xml:space="preserve">UN    </v>
      </c>
      <c r="F43" s="363">
        <v>1</v>
      </c>
      <c r="G43" s="364">
        <f>IF($B43="",IFERROR(VLOOKUP($A43,SERVIÇOS!$A:$F,6,0),IFERROR(VLOOKUP($A43,$C:$J,8,0),"")),IFERROR(VLOOKUP($B43,INSUMOS!$A:$D,4,0),IFERROR(VLOOKUP($B43,COTAÇÕES!$A:$J,9,0),"")))</f>
        <v>20.43</v>
      </c>
      <c r="H43" s="365">
        <f>TRUNC(IF($B43="",IFERROR(VLOOKUP($A43,SERVIÇOS!$A:$F,4,0),IFERROR(VLOOKUP($A43,$C:$J,6,0),)),IFERROR(VLOOKUP($B43,INSUMOS!$A:$D,4,0),IFERROR(VLOOKUP($B43,COTAÇÕES!$A:$J,9,0),)))*$F43,2)</f>
        <v>20.43</v>
      </c>
      <c r="I43" s="365">
        <f>TRUNC(IF($B43="",IFERROR(VLOOKUP($A43,SERVIÇOS!$A:$F,5,0),IFERROR(VLOOKUP($A43,$C:$J,7,0),)),0)*$F43,2)</f>
        <v>0</v>
      </c>
      <c r="J43" s="366">
        <f t="shared" si="3"/>
        <v>20.43</v>
      </c>
      <c r="K43" s="453"/>
    </row>
    <row r="44" spans="1:11" s="29" customFormat="1">
      <c r="A44" s="359"/>
      <c r="B44" s="360">
        <v>39179</v>
      </c>
      <c r="C44" s="361"/>
      <c r="D44" s="362" t="str">
        <f>IF($B44="",IFERROR(VLOOKUP($A44,SERVIÇOS!$A:$F,2,0),IFERROR(VLOOKUP($A44,$C:$J,2,0),"")),IFERROR(VLOOKUP($B44,INSUMOS!$A:$D,2,0),IFERROR(VLOOKUP($B44,COTAÇÕES!$A:$J,2,0),"")))</f>
        <v xml:space="preserve">BUCHA EM ALUMINIO, COM ROSCA, DE 2", PARA ELETRODUTO                                                                                                                                                                                                                                                                                                                                                                                                                                                      </v>
      </c>
      <c r="E44" s="416" t="str">
        <f>IF($B44="",IFERROR(VLOOKUP($A44,SERVIÇOS!$A:$F,3,0),IFERROR(VLOOKUP($A44,$C:$J,3,0),"")),IFERROR(VLOOKUP($B44,INSUMOS!$A:$D,3,0),IFERROR(VLOOKUP($B44,COTAÇÕES!$A:$J,5,0),"")))</f>
        <v xml:space="preserve">UN    </v>
      </c>
      <c r="F44" s="363">
        <v>6</v>
      </c>
      <c r="G44" s="364">
        <f>IF($B44="",IFERROR(VLOOKUP($A44,SERVIÇOS!$A:$F,6,0),IFERROR(VLOOKUP($A44,$C:$J,8,0),"")),IFERROR(VLOOKUP($B44,INSUMOS!$A:$D,4,0),IFERROR(VLOOKUP($B44,COTAÇÕES!$A:$J,9,0),"")))</f>
        <v>4.93</v>
      </c>
      <c r="H44" s="365">
        <f>TRUNC(IF($B44="",IFERROR(VLOOKUP($A44,SERVIÇOS!$A:$F,4,0),IFERROR(VLOOKUP($A44,$C:$J,6,0),)),IFERROR(VLOOKUP($B44,INSUMOS!$A:$D,4,0),IFERROR(VLOOKUP($B44,COTAÇÕES!$A:$J,9,0),)))*$F44,2)</f>
        <v>29.58</v>
      </c>
      <c r="I44" s="365">
        <f>TRUNC(IF($B44="",IFERROR(VLOOKUP($A44,SERVIÇOS!$A:$F,5,0),IFERROR(VLOOKUP($A44,$C:$J,7,0),)),0)*$F44,2)</f>
        <v>0</v>
      </c>
      <c r="J44" s="366">
        <f t="shared" si="3"/>
        <v>29.58</v>
      </c>
      <c r="K44" s="453"/>
    </row>
    <row r="45" spans="1:11" s="29" customFormat="1">
      <c r="A45" s="359"/>
      <c r="B45" s="360">
        <v>39181</v>
      </c>
      <c r="C45" s="361"/>
      <c r="D45" s="362" t="str">
        <f>IF($B45="",IFERROR(VLOOKUP($A45,SERVIÇOS!$A:$F,2,0),IFERROR(VLOOKUP($A45,$C:$J,2,0),"")),IFERROR(VLOOKUP($B45,INSUMOS!$A:$D,2,0),IFERROR(VLOOKUP($B45,COTAÇÕES!$A:$J,2,0),"")))</f>
        <v xml:space="preserve">BUCHA EM ALUMINIO, COM ROSCA, DE 3", PARA ELETRODUTO                                                                                                                                                                                                                                                                                                                                                                                                                                                      </v>
      </c>
      <c r="E45" s="416" t="str">
        <f>IF($B45="",IFERROR(VLOOKUP($A45,SERVIÇOS!$A:$F,3,0),IFERROR(VLOOKUP($A45,$C:$J,3,0),"")),IFERROR(VLOOKUP($B45,INSUMOS!$A:$D,3,0),IFERROR(VLOOKUP($B45,COTAÇÕES!$A:$J,5,0),"")))</f>
        <v xml:space="preserve">UN    </v>
      </c>
      <c r="F45" s="363">
        <v>1</v>
      </c>
      <c r="G45" s="364">
        <f>IF($B45="",IFERROR(VLOOKUP($A45,SERVIÇOS!$A:$F,6,0),IFERROR(VLOOKUP($A45,$C:$J,8,0),"")),IFERROR(VLOOKUP($B45,INSUMOS!$A:$D,4,0),IFERROR(VLOOKUP($B45,COTAÇÕES!$A:$J,9,0),"")))</f>
        <v>7.46</v>
      </c>
      <c r="H45" s="365">
        <f>TRUNC(IF($B45="",IFERROR(VLOOKUP($A45,SERVIÇOS!$A:$F,4,0),IFERROR(VLOOKUP($A45,$C:$J,6,0),)),IFERROR(VLOOKUP($B45,INSUMOS!$A:$D,4,0),IFERROR(VLOOKUP($B45,COTAÇÕES!$A:$J,9,0),)))*$F45,2)</f>
        <v>7.46</v>
      </c>
      <c r="I45" s="365">
        <f>TRUNC(IF($B45="",IFERROR(VLOOKUP($A45,SERVIÇOS!$A:$F,5,0),IFERROR(VLOOKUP($A45,$C:$J,7,0),)),0)*$F45,2)</f>
        <v>0</v>
      </c>
      <c r="J45" s="366">
        <f t="shared" si="3"/>
        <v>7.46</v>
      </c>
      <c r="K45" s="453"/>
    </row>
    <row r="46" spans="1:11" s="29" customFormat="1">
      <c r="A46" s="359"/>
      <c r="B46" s="360">
        <v>39213</v>
      </c>
      <c r="C46" s="361"/>
      <c r="D46" s="362" t="str">
        <f>IF($B46="",IFERROR(VLOOKUP($A46,SERVIÇOS!$A:$F,2,0),IFERROR(VLOOKUP($A46,$C:$J,2,0),"")),IFERROR(VLOOKUP($B46,INSUMOS!$A:$D,2,0),IFERROR(VLOOKUP($B46,COTAÇÕES!$A:$J,2,0),"")))</f>
        <v xml:space="preserve">ARRUELA EM ALUMINIO, COM ROSCA, DE 2", PARA ELETRODUTO                                                                                                                                                                                                                                                                                                                                                                                                                                                    </v>
      </c>
      <c r="E46" s="416" t="str">
        <f>IF($B46="",IFERROR(VLOOKUP($A46,SERVIÇOS!$A:$F,3,0),IFERROR(VLOOKUP($A46,$C:$J,3,0),"")),IFERROR(VLOOKUP($B46,INSUMOS!$A:$D,3,0),IFERROR(VLOOKUP($B46,COTAÇÕES!$A:$J,5,0),"")))</f>
        <v xml:space="preserve">UN    </v>
      </c>
      <c r="F46" s="363">
        <v>6</v>
      </c>
      <c r="G46" s="364">
        <f>IF($B46="",IFERROR(VLOOKUP($A46,SERVIÇOS!$A:$F,6,0),IFERROR(VLOOKUP($A46,$C:$J,8,0),"")),IFERROR(VLOOKUP($B46,INSUMOS!$A:$D,4,0),IFERROR(VLOOKUP($B46,COTAÇÕES!$A:$J,9,0),"")))</f>
        <v>2.36</v>
      </c>
      <c r="H46" s="365">
        <f>TRUNC(IF($B46="",IFERROR(VLOOKUP($A46,SERVIÇOS!$A:$F,4,0),IFERROR(VLOOKUP($A46,$C:$J,6,0),)),IFERROR(VLOOKUP($B46,INSUMOS!$A:$D,4,0),IFERROR(VLOOKUP($B46,COTAÇÕES!$A:$J,9,0),)))*$F46,2)</f>
        <v>14.16</v>
      </c>
      <c r="I46" s="365">
        <f>TRUNC(IF($B46="",IFERROR(VLOOKUP($A46,SERVIÇOS!$A:$F,5,0),IFERROR(VLOOKUP($A46,$C:$J,7,0),)),0)*$F46,2)</f>
        <v>0</v>
      </c>
      <c r="J46" s="366">
        <f t="shared" si="3"/>
        <v>14.16</v>
      </c>
      <c r="K46" s="453"/>
    </row>
    <row r="47" spans="1:11" s="29" customFormat="1">
      <c r="A47" s="359"/>
      <c r="B47" s="360">
        <v>39215</v>
      </c>
      <c r="C47" s="361"/>
      <c r="D47" s="362" t="str">
        <f>IF($B47="",IFERROR(VLOOKUP($A47,SERVIÇOS!$A:$F,2,0),IFERROR(VLOOKUP($A47,$C:$J,2,0),"")),IFERROR(VLOOKUP($B47,INSUMOS!$A:$D,2,0),IFERROR(VLOOKUP($B47,COTAÇÕES!$A:$J,2,0),"")))</f>
        <v xml:space="preserve">ARRUELA EM ALUMINIO, COM ROSCA, DE 3", PARA ELETRODUTO                                                                                                                                                                                                                                                                                                                                                                                                                                                    </v>
      </c>
      <c r="E47" s="416" t="str">
        <f>IF($B47="",IFERROR(VLOOKUP($A47,SERVIÇOS!$A:$F,3,0),IFERROR(VLOOKUP($A47,$C:$J,3,0),"")),IFERROR(VLOOKUP($B47,INSUMOS!$A:$D,3,0),IFERROR(VLOOKUP($B47,COTAÇÕES!$A:$J,5,0),"")))</f>
        <v xml:space="preserve">UN    </v>
      </c>
      <c r="F47" s="363">
        <v>1</v>
      </c>
      <c r="G47" s="364">
        <f>IF($B47="",IFERROR(VLOOKUP($A47,SERVIÇOS!$A:$F,6,0),IFERROR(VLOOKUP($A47,$C:$J,8,0),"")),IFERROR(VLOOKUP($B47,INSUMOS!$A:$D,4,0),IFERROR(VLOOKUP($B47,COTAÇÕES!$A:$J,9,0),"")))</f>
        <v>6.08</v>
      </c>
      <c r="H47" s="365">
        <f>TRUNC(IF($B47="",IFERROR(VLOOKUP($A47,SERVIÇOS!$A:$F,4,0),IFERROR(VLOOKUP($A47,$C:$J,6,0),)),IFERROR(VLOOKUP($B47,INSUMOS!$A:$D,4,0),IFERROR(VLOOKUP($B47,COTAÇÕES!$A:$J,9,0),)))*$F47,2)</f>
        <v>6.08</v>
      </c>
      <c r="I47" s="365">
        <f>TRUNC(IF($B47="",IFERROR(VLOOKUP($A47,SERVIÇOS!$A:$F,5,0),IFERROR(VLOOKUP($A47,$C:$J,7,0),)),0)*$F47,2)</f>
        <v>0</v>
      </c>
      <c r="J47" s="366">
        <f t="shared" si="3"/>
        <v>6.08</v>
      </c>
      <c r="K47" s="453"/>
    </row>
    <row r="48" spans="1:11" s="29" customFormat="1" ht="30">
      <c r="A48" s="359"/>
      <c r="B48" s="360">
        <v>2433</v>
      </c>
      <c r="C48" s="361"/>
      <c r="D48" s="362" t="str">
        <f>IF($B48="",IFERROR(VLOOKUP($A48,SERVIÇOS!$A:$F,2,0),IFERROR(VLOOKUP($A48,$C:$J,2,0),"")),IFERROR(VLOOKUP($B48,INSUMOS!$A:$D,2,0),IFERROR(VLOOKUP($B48,COTAÇÕES!$A:$J,2,0),"")))</f>
        <v xml:space="preserve">DOBRADICA EM ACO/FERRO, 3" X 2 1/2", E= 1,2 A 1,8 MM, SEM ANEL,  CROMADO OU ZINCADO, TAMPA CHATA, COM PARAFUSOS                                                                                                                                                                                                                                                                                                                                                                                           </v>
      </c>
      <c r="E48" s="416" t="str">
        <f>IF($B48="",IFERROR(VLOOKUP($A48,SERVIÇOS!$A:$F,3,0),IFERROR(VLOOKUP($A48,$C:$J,3,0),"")),IFERROR(VLOOKUP($B48,INSUMOS!$A:$D,3,0),IFERROR(VLOOKUP($B48,COTAÇÕES!$A:$J,5,0),"")))</f>
        <v xml:space="preserve">UN    </v>
      </c>
      <c r="F48" s="363">
        <v>1</v>
      </c>
      <c r="G48" s="364">
        <f>IF($B48="",IFERROR(VLOOKUP($A48,SERVIÇOS!$A:$F,6,0),IFERROR(VLOOKUP($A48,$C:$J,8,0),"")),IFERROR(VLOOKUP($B48,INSUMOS!$A:$D,4,0),IFERROR(VLOOKUP($B48,COTAÇÕES!$A:$J,9,0),"")))</f>
        <v>9.24</v>
      </c>
      <c r="H48" s="365">
        <f>TRUNC(IF($B48="",IFERROR(VLOOKUP($A48,SERVIÇOS!$A:$F,4,0),IFERROR(VLOOKUP($A48,$C:$J,6,0),)),IFERROR(VLOOKUP($B48,INSUMOS!$A:$D,4,0),IFERROR(VLOOKUP($B48,COTAÇÕES!$A:$J,9,0),)))*$F48,2)</f>
        <v>9.24</v>
      </c>
      <c r="I48" s="365">
        <f>TRUNC(IF($B48="",IFERROR(VLOOKUP($A48,SERVIÇOS!$A:$F,5,0),IFERROR(VLOOKUP($A48,$C:$J,7,0),)),0)*$F48,2)</f>
        <v>0</v>
      </c>
      <c r="J48" s="366">
        <f t="shared" si="3"/>
        <v>9.24</v>
      </c>
      <c r="K48" s="453"/>
    </row>
    <row r="49" spans="1:11" s="29" customFormat="1" ht="30">
      <c r="A49" s="359"/>
      <c r="B49" s="360">
        <v>2631</v>
      </c>
      <c r="C49" s="361"/>
      <c r="D49" s="362" t="str">
        <f>IF($B49="",IFERROR(VLOOKUP($A49,SERVIÇOS!$A:$F,2,0),IFERROR(VLOOKUP($A49,$C:$J,2,0),"")),IFERROR(VLOOKUP($B49,INSUMOS!$A:$D,2,0),IFERROR(VLOOKUP($B49,COTAÇÕES!$A:$J,2,0),"")))</f>
        <v xml:space="preserve">CURVA 90 GRAUS, PARA ELETRODUTO, EM ACO GALVANIZADO ELETROLITICO, DIAMETRO DE 50 MM (2")                                                                                                                                                                                                                                                                                                                                                                                                                  </v>
      </c>
      <c r="E49" s="416" t="str">
        <f>IF($B49="",IFERROR(VLOOKUP($A49,SERVIÇOS!$A:$F,3,0),IFERROR(VLOOKUP($A49,$C:$J,3,0),"")),IFERROR(VLOOKUP($B49,INSUMOS!$A:$D,3,0),IFERROR(VLOOKUP($B49,COTAÇÕES!$A:$J,5,0),"")))</f>
        <v xml:space="preserve">UN    </v>
      </c>
      <c r="F49" s="363">
        <v>1</v>
      </c>
      <c r="G49" s="364">
        <f>IF($B49="",IFERROR(VLOOKUP($A49,SERVIÇOS!$A:$F,6,0),IFERROR(VLOOKUP($A49,$C:$J,8,0),"")),IFERROR(VLOOKUP($B49,INSUMOS!$A:$D,4,0),IFERROR(VLOOKUP($B49,COTAÇÕES!$A:$J,9,0),"")))</f>
        <v>30.86</v>
      </c>
      <c r="H49" s="365">
        <f>TRUNC(IF($B49="",IFERROR(VLOOKUP($A49,SERVIÇOS!$A:$F,4,0),IFERROR(VLOOKUP($A49,$C:$J,6,0),)),IFERROR(VLOOKUP($B49,INSUMOS!$A:$D,4,0),IFERROR(VLOOKUP($B49,COTAÇÕES!$A:$J,9,0),)))*$F49,2)</f>
        <v>30.86</v>
      </c>
      <c r="I49" s="365">
        <f>TRUNC(IF($B49="",IFERROR(VLOOKUP($A49,SERVIÇOS!$A:$F,5,0),IFERROR(VLOOKUP($A49,$C:$J,7,0),)),0)*$F49,2)</f>
        <v>0</v>
      </c>
      <c r="J49" s="366">
        <f t="shared" si="3"/>
        <v>30.86</v>
      </c>
      <c r="K49" s="453"/>
    </row>
    <row r="50" spans="1:11" s="29" customFormat="1" ht="30">
      <c r="A50" s="359"/>
      <c r="B50" s="360">
        <v>2620</v>
      </c>
      <c r="C50" s="361"/>
      <c r="D50" s="362" t="str">
        <f>IF($B50="",IFERROR(VLOOKUP($A50,SERVIÇOS!$A:$F,2,0),IFERROR(VLOOKUP($A50,$C:$J,2,0),"")),IFERROR(VLOOKUP($B50,INSUMOS!$A:$D,2,0),IFERROR(VLOOKUP($B50,COTAÇÕES!$A:$J,2,0),"")))</f>
        <v xml:space="preserve">CURVA 90 GRAUS, PARA ELETRODUTO, EM ACO GALVANIZADO ELETROLITICO, DIAMETRO DE 80 MM (3")                                                                                                                                                                                                                                                                                                                                                                                                                  </v>
      </c>
      <c r="E50" s="416" t="str">
        <f>IF($B50="",IFERROR(VLOOKUP($A50,SERVIÇOS!$A:$F,3,0),IFERROR(VLOOKUP($A50,$C:$J,3,0),"")),IFERROR(VLOOKUP($B50,INSUMOS!$A:$D,3,0),IFERROR(VLOOKUP($B50,COTAÇÕES!$A:$J,5,0),"")))</f>
        <v xml:space="preserve">UN    </v>
      </c>
      <c r="F50" s="363">
        <v>1</v>
      </c>
      <c r="G50" s="364">
        <f>IF($B50="",IFERROR(VLOOKUP($A50,SERVIÇOS!$A:$F,6,0),IFERROR(VLOOKUP($A50,$C:$J,8,0),"")),IFERROR(VLOOKUP($B50,INSUMOS!$A:$D,4,0),IFERROR(VLOOKUP($B50,COTAÇÕES!$A:$J,9,0),"")))</f>
        <v>102.6</v>
      </c>
      <c r="H50" s="365">
        <f>TRUNC(IF($B50="",IFERROR(VLOOKUP($A50,SERVIÇOS!$A:$F,4,0),IFERROR(VLOOKUP($A50,$C:$J,6,0),)),IFERROR(VLOOKUP($B50,INSUMOS!$A:$D,4,0),IFERROR(VLOOKUP($B50,COTAÇÕES!$A:$J,9,0),)))*$F50,2)</f>
        <v>102.6</v>
      </c>
      <c r="I50" s="365">
        <f>TRUNC(IF($B50="",IFERROR(VLOOKUP($A50,SERVIÇOS!$A:$F,5,0),IFERROR(VLOOKUP($A50,$C:$J,7,0),)),0)*$F50,2)</f>
        <v>0</v>
      </c>
      <c r="J50" s="366">
        <f t="shared" si="3"/>
        <v>102.6</v>
      </c>
      <c r="K50" s="453"/>
    </row>
    <row r="51" spans="1:11" s="29" customFormat="1" ht="30">
      <c r="A51" s="359"/>
      <c r="B51" s="360">
        <v>1062</v>
      </c>
      <c r="C51" s="361"/>
      <c r="D51" s="362" t="str">
        <f>IF($B51="",IFERROR(VLOOKUP($A51,SERVIÇOS!$A:$F,2,0),IFERROR(VLOOKUP($A51,$C:$J,2,0),"")),IFERROR(VLOOKUP($B51,INSUMOS!$A:$D,2,0),IFERROR(VLOOKUP($B51,COTAÇÕES!$A:$J,2,0),"")))</f>
        <v xml:space="preserve">CAIXA INTERNA/EXTERNA DE MEDICAO PARA 1 MEDIDOR TRIFASICO, COM VISOR, EM CHAPA DE ACO 18 USG (PADRAO DA CONCESSIONARIA LOCAL)                                                                                                                                                                                                                                                                                                                                                                             </v>
      </c>
      <c r="E51" s="416" t="str">
        <f>IF($B51="",IFERROR(VLOOKUP($A51,SERVIÇOS!$A:$F,3,0),IFERROR(VLOOKUP($A51,$C:$J,3,0),"")),IFERROR(VLOOKUP($B51,INSUMOS!$A:$D,3,0),IFERROR(VLOOKUP($B51,COTAÇÕES!$A:$J,5,0),"")))</f>
        <v xml:space="preserve">UN    </v>
      </c>
      <c r="F51" s="363">
        <v>1</v>
      </c>
      <c r="G51" s="364">
        <f>IF($B51="",IFERROR(VLOOKUP($A51,SERVIÇOS!$A:$F,6,0),IFERROR(VLOOKUP($A51,$C:$J,8,0),"")),IFERROR(VLOOKUP($B51,INSUMOS!$A:$D,4,0),IFERROR(VLOOKUP($B51,COTAÇÕES!$A:$J,9,0),"")))</f>
        <v>254.79</v>
      </c>
      <c r="H51" s="365">
        <f>TRUNC(IF($B51="",IFERROR(VLOOKUP($A51,SERVIÇOS!$A:$F,4,0),IFERROR(VLOOKUP($A51,$C:$J,6,0),)),IFERROR(VLOOKUP($B51,INSUMOS!$A:$D,4,0),IFERROR(VLOOKUP($B51,COTAÇÕES!$A:$J,9,0),)))*$F51,2)</f>
        <v>254.79</v>
      </c>
      <c r="I51" s="365">
        <f>TRUNC(IF($B51="",IFERROR(VLOOKUP($A51,SERVIÇOS!$A:$F,5,0),IFERROR(VLOOKUP($A51,$C:$J,7,0),)),0)*$F51,2)</f>
        <v>0</v>
      </c>
      <c r="J51" s="366">
        <f t="shared" si="3"/>
        <v>254.79</v>
      </c>
      <c r="K51" s="453"/>
    </row>
    <row r="52" spans="1:11" s="29" customFormat="1">
      <c r="A52" s="359"/>
      <c r="B52" s="360">
        <v>867</v>
      </c>
      <c r="C52" s="361"/>
      <c r="D52" s="362" t="str">
        <f>IF($B52="",IFERROR(VLOOKUP($A52,SERVIÇOS!$A:$F,2,0),IFERROR(VLOOKUP($A52,$C:$J,2,0),"")),IFERROR(VLOOKUP($B52,INSUMOS!$A:$D,2,0),IFERROR(VLOOKUP($B52,COTAÇÕES!$A:$J,2,0),"")))</f>
        <v xml:space="preserve">CABO DE COBRE NU 50 MM2 MEIO-DURO                                                                                                                                                                                                                                                                                                                                                                                                                                                                         </v>
      </c>
      <c r="E52" s="416" t="str">
        <f>IF($B52="",IFERROR(VLOOKUP($A52,SERVIÇOS!$A:$F,3,0),IFERROR(VLOOKUP($A52,$C:$J,3,0),"")),IFERROR(VLOOKUP($B52,INSUMOS!$A:$D,3,0),IFERROR(VLOOKUP($B52,COTAÇÕES!$A:$J,5,0),"")))</f>
        <v xml:space="preserve">M     </v>
      </c>
      <c r="F52" s="363">
        <v>20</v>
      </c>
      <c r="G52" s="364">
        <f>IF($B52="",IFERROR(VLOOKUP($A52,SERVIÇOS!$A:$F,6,0),IFERROR(VLOOKUP($A52,$C:$J,8,0),"")),IFERROR(VLOOKUP($B52,INSUMOS!$A:$D,4,0),IFERROR(VLOOKUP($B52,COTAÇÕES!$A:$J,9,0),"")))</f>
        <v>50.45</v>
      </c>
      <c r="H52" s="365">
        <f>TRUNC(IF($B52="",IFERROR(VLOOKUP($A52,SERVIÇOS!$A:$F,4,0),IFERROR(VLOOKUP($A52,$C:$J,6,0),)),IFERROR(VLOOKUP($B52,INSUMOS!$A:$D,4,0),IFERROR(VLOOKUP($B52,COTAÇÕES!$A:$J,9,0),)))*$F52,2)</f>
        <v>1009</v>
      </c>
      <c r="I52" s="365">
        <f>TRUNC(IF($B52="",IFERROR(VLOOKUP($A52,SERVIÇOS!$A:$F,5,0),IFERROR(VLOOKUP($A52,$C:$J,7,0),)),0)*$F52,2)</f>
        <v>0</v>
      </c>
      <c r="J52" s="366">
        <f t="shared" si="3"/>
        <v>1009</v>
      </c>
      <c r="K52" s="453"/>
    </row>
    <row r="53" spans="1:11" s="29" customFormat="1" ht="45">
      <c r="A53" s="359"/>
      <c r="B53" s="360">
        <v>998</v>
      </c>
      <c r="C53" s="361"/>
      <c r="D53" s="362" t="str">
        <f>IF($B53="",IFERROR(VLOOKUP($A53,SERVIÇOS!$A:$F,2,0),IFERROR(VLOOKUP($A53,$C:$J,2,0),"")),IFERROR(VLOOKUP($B53,INSUMOS!$A:$D,2,0),IFERROR(VLOOKUP($B53,COTAÇÕES!$A:$J,2,0),"")))</f>
        <v xml:space="preserve">CABO DE COBRE, FLEXIVEL, CLASSE 4 OU 5, ISOLACAO EM PVC/A, ANTICHAMA BWF-B, COBERTURA PVC-ST1, ANTICHAMA BWF-B, 1 CONDUTOR, 0,6/1 KV, SECAO NOMINAL 95 MM2                                                                                                                                                                                                                                                                                                                                                </v>
      </c>
      <c r="E53" s="416" t="str">
        <f>IF($B53="",IFERROR(VLOOKUP($A53,SERVIÇOS!$A:$F,3,0),IFERROR(VLOOKUP($A53,$C:$J,3,0),"")),IFERROR(VLOOKUP($B53,INSUMOS!$A:$D,3,0),IFERROR(VLOOKUP($B53,COTAÇÕES!$A:$J,5,0),"")))</f>
        <v xml:space="preserve">M     </v>
      </c>
      <c r="F53" s="363">
        <v>80</v>
      </c>
      <c r="G53" s="364">
        <f>IF($B53="",IFERROR(VLOOKUP($A53,SERVIÇOS!$A:$F,6,0),IFERROR(VLOOKUP($A53,$C:$J,8,0),"")),IFERROR(VLOOKUP($B53,INSUMOS!$A:$D,4,0),IFERROR(VLOOKUP($B53,COTAÇÕES!$A:$J,9,0),"")))</f>
        <v>87.15</v>
      </c>
      <c r="H53" s="365">
        <f>TRUNC(IF($B53="",IFERROR(VLOOKUP($A53,SERVIÇOS!$A:$F,4,0),IFERROR(VLOOKUP($A53,$C:$J,6,0),)),IFERROR(VLOOKUP($B53,INSUMOS!$A:$D,4,0),IFERROR(VLOOKUP($B53,COTAÇÕES!$A:$J,9,0),)))*$F53,2)</f>
        <v>6972</v>
      </c>
      <c r="I53" s="365">
        <f>TRUNC(IF($B53="",IFERROR(VLOOKUP($A53,SERVIÇOS!$A:$F,5,0),IFERROR(VLOOKUP($A53,$C:$J,7,0),)),0)*$F53,2)</f>
        <v>0</v>
      </c>
      <c r="J53" s="366">
        <f t="shared" si="3"/>
        <v>6972</v>
      </c>
      <c r="K53" s="453"/>
    </row>
    <row r="54" spans="1:11" s="29" customFormat="1" ht="21.75" customHeight="1">
      <c r="A54" s="359"/>
      <c r="B54" s="360">
        <v>1876</v>
      </c>
      <c r="C54" s="361"/>
      <c r="D54" s="362" t="str">
        <f>IF($B54="",IFERROR(VLOOKUP($A54,SERVIÇOS!$A:$F,2,0),IFERROR(VLOOKUP($A54,$C:$J,2,0),"")),IFERROR(VLOOKUP($B54,INSUMOS!$A:$D,2,0),IFERROR(VLOOKUP($B54,COTAÇÕES!$A:$J,2,0),"")))</f>
        <v xml:space="preserve">CURVA 90 GRAUS, LONGA, DE PVC RIGIDO ROSCAVEL, DE 2", PARA ELETRODUTO                                                                                                                                                                                                                                                                                                                                                                                                                                     </v>
      </c>
      <c r="E54" s="416" t="str">
        <f>IF($B54="",IFERROR(VLOOKUP($A54,SERVIÇOS!$A:$F,3,0),IFERROR(VLOOKUP($A54,$C:$J,3,0),"")),IFERROR(VLOOKUP($B54,INSUMOS!$A:$D,3,0),IFERROR(VLOOKUP($B54,COTAÇÕES!$A:$J,5,0),"")))</f>
        <v xml:space="preserve">UN    </v>
      </c>
      <c r="F54" s="363">
        <v>4</v>
      </c>
      <c r="G54" s="364">
        <f>IF($B54="",IFERROR(VLOOKUP($A54,SERVIÇOS!$A:$F,6,0),IFERROR(VLOOKUP($A54,$C:$J,8,0),"")),IFERROR(VLOOKUP($B54,INSUMOS!$A:$D,4,0),IFERROR(VLOOKUP($B54,COTAÇÕES!$A:$J,9,0),"")))</f>
        <v>11.96</v>
      </c>
      <c r="H54" s="365">
        <f>TRUNC(IF($B54="",IFERROR(VLOOKUP($A54,SERVIÇOS!$A:$F,4,0),IFERROR(VLOOKUP($A54,$C:$J,6,0),)),IFERROR(VLOOKUP($B54,INSUMOS!$A:$D,4,0),IFERROR(VLOOKUP($B54,COTAÇÕES!$A:$J,9,0),)))*$F54,2)</f>
        <v>47.84</v>
      </c>
      <c r="I54" s="365">
        <f>TRUNC(IF($B54="",IFERROR(VLOOKUP($A54,SERVIÇOS!$A:$F,5,0),IFERROR(VLOOKUP($A54,$C:$J,7,0),)),0)*$F54,2)</f>
        <v>0</v>
      </c>
      <c r="J54" s="366">
        <f t="shared" si="3"/>
        <v>47.84</v>
      </c>
      <c r="K54" s="453"/>
    </row>
    <row r="55" spans="1:11" s="29" customFormat="1" ht="21" customHeight="1">
      <c r="A55" s="359"/>
      <c r="B55" s="360">
        <v>1877</v>
      </c>
      <c r="C55" s="361"/>
      <c r="D55" s="362" t="str">
        <f>IF($B55="",IFERROR(VLOOKUP($A55,SERVIÇOS!$A:$F,2,0),IFERROR(VLOOKUP($A55,$C:$J,2,0),"")),IFERROR(VLOOKUP($B55,INSUMOS!$A:$D,2,0),IFERROR(VLOOKUP($B55,COTAÇÕES!$A:$J,2,0),"")))</f>
        <v xml:space="preserve">CURVA 90 GRAUS, LONGA, DE PVC RIGIDO ROSCAVEL, DE 3", PARA ELETRODUTO                                                                                                                                                                                                                                                                                                                                                                                                                                     </v>
      </c>
      <c r="E55" s="416" t="str">
        <f>IF($B55="",IFERROR(VLOOKUP($A55,SERVIÇOS!$A:$F,3,0),IFERROR(VLOOKUP($A55,$C:$J,3,0),"")),IFERROR(VLOOKUP($B55,INSUMOS!$A:$D,3,0),IFERROR(VLOOKUP($B55,COTAÇÕES!$A:$J,5,0),"")))</f>
        <v xml:space="preserve">UN    </v>
      </c>
      <c r="F55" s="363">
        <v>1</v>
      </c>
      <c r="G55" s="364">
        <f>IF($B55="",IFERROR(VLOOKUP($A55,SERVIÇOS!$A:$F,6,0),IFERROR(VLOOKUP($A55,$C:$J,8,0),"")),IFERROR(VLOOKUP($B55,INSUMOS!$A:$D,4,0),IFERROR(VLOOKUP($B55,COTAÇÕES!$A:$J,9,0),"")))</f>
        <v>30.56</v>
      </c>
      <c r="H55" s="365">
        <f>TRUNC(IF($B55="",IFERROR(VLOOKUP($A55,SERVIÇOS!$A:$F,4,0),IFERROR(VLOOKUP($A55,$C:$J,6,0),)),IFERROR(VLOOKUP($B55,INSUMOS!$A:$D,4,0),IFERROR(VLOOKUP($B55,COTAÇÕES!$A:$J,9,0),)))*$F55,2)</f>
        <v>30.56</v>
      </c>
      <c r="I55" s="365">
        <f>TRUNC(IF($B55="",IFERROR(VLOOKUP($A55,SERVIÇOS!$A:$F,5,0),IFERROR(VLOOKUP($A55,$C:$J,7,0),)),0)*$F55,2)</f>
        <v>0</v>
      </c>
      <c r="J55" s="366">
        <f t="shared" si="3"/>
        <v>30.56</v>
      </c>
      <c r="K55" s="453"/>
    </row>
    <row r="56" spans="1:11" s="29" customFormat="1" ht="30">
      <c r="A56" s="359"/>
      <c r="B56" s="360">
        <v>1879</v>
      </c>
      <c r="C56" s="361"/>
      <c r="D56" s="362" t="str">
        <f>IF($B56="",IFERROR(VLOOKUP($A56,SERVIÇOS!$A:$F,2,0),IFERROR(VLOOKUP($A56,$C:$J,2,0),"")),IFERROR(VLOOKUP($B56,INSUMOS!$A:$D,2,0),IFERROR(VLOOKUP($B56,COTAÇÕES!$A:$J,2,0),"")))</f>
        <v xml:space="preserve">CURVA 90 GRAUS, LONGA, DE PVC RIGIDO ROSCAVEL, DE 3/4", PARA ELETRODUTO                                                                                                                                                                                                                                                                                                                                                                                                                                   </v>
      </c>
      <c r="E56" s="416" t="str">
        <f>IF($B56="",IFERROR(VLOOKUP($A56,SERVIÇOS!$A:$F,3,0),IFERROR(VLOOKUP($A56,$C:$J,3,0),"")),IFERROR(VLOOKUP($B56,INSUMOS!$A:$D,3,0),IFERROR(VLOOKUP($B56,COTAÇÕES!$A:$J,5,0),"")))</f>
        <v xml:space="preserve">UN    </v>
      </c>
      <c r="F56" s="363">
        <v>1</v>
      </c>
      <c r="G56" s="364">
        <f>IF($B56="",IFERROR(VLOOKUP($A56,SERVIÇOS!$A:$F,6,0),IFERROR(VLOOKUP($A56,$C:$J,8,0),"")),IFERROR(VLOOKUP($B56,INSUMOS!$A:$D,4,0),IFERROR(VLOOKUP($B56,COTAÇÕES!$A:$J,9,0),"")))</f>
        <v>3.56</v>
      </c>
      <c r="H56" s="365">
        <f>TRUNC(IF($B56="",IFERROR(VLOOKUP($A56,SERVIÇOS!$A:$F,4,0),IFERROR(VLOOKUP($A56,$C:$J,6,0),)),IFERROR(VLOOKUP($B56,INSUMOS!$A:$D,4,0),IFERROR(VLOOKUP($B56,COTAÇÕES!$A:$J,9,0),)))*$F56,2)</f>
        <v>3.56</v>
      </c>
      <c r="I56" s="365">
        <f>TRUNC(IF($B56="",IFERROR(VLOOKUP($A56,SERVIÇOS!$A:$F,5,0),IFERROR(VLOOKUP($A56,$C:$J,7,0),)),0)*$F56,2)</f>
        <v>0</v>
      </c>
      <c r="J56" s="366">
        <f t="shared" si="3"/>
        <v>3.56</v>
      </c>
      <c r="K56" s="453"/>
    </row>
    <row r="57" spans="1:11" s="29" customFormat="1" ht="30">
      <c r="A57" s="359"/>
      <c r="B57" s="360">
        <v>41627</v>
      </c>
      <c r="C57" s="361"/>
      <c r="D57" s="362" t="str">
        <f>IF($B57="",IFERROR(VLOOKUP($A57,SERVIÇOS!$A:$F,2,0),IFERROR(VLOOKUP($A57,$C:$J,2,0),"")),IFERROR(VLOOKUP($B57,INSUMOS!$A:$D,2,0),IFERROR(VLOOKUP($B57,COTAÇÕES!$A:$J,2,0),"")))</f>
        <v xml:space="preserve">CAIXA DE CONCRETO ARMADO PRE-MOLDADO, COM FUNDO E TAMPA, DIMENSOES DE 0,30 X 0,30 X 0,30 M                                                                                                                                                                                                                                                                                                                                                                                                                </v>
      </c>
      <c r="E57" s="416" t="str">
        <f>IF($B57="",IFERROR(VLOOKUP($A57,SERVIÇOS!$A:$F,3,0),IFERROR(VLOOKUP($A57,$C:$J,3,0),"")),IFERROR(VLOOKUP($B57,INSUMOS!$A:$D,3,0),IFERROR(VLOOKUP($B57,COTAÇÕES!$A:$J,5,0),"")))</f>
        <v xml:space="preserve">UN    </v>
      </c>
      <c r="F57" s="363">
        <v>1</v>
      </c>
      <c r="G57" s="364">
        <f>IF($B57="",IFERROR(VLOOKUP($A57,SERVIÇOS!$A:$F,6,0),IFERROR(VLOOKUP($A57,$C:$J,8,0),"")),IFERROR(VLOOKUP($B57,INSUMOS!$A:$D,4,0),IFERROR(VLOOKUP($B57,COTAÇÕES!$A:$J,9,0),"")))</f>
        <v>116.59</v>
      </c>
      <c r="H57" s="365">
        <f>TRUNC(IF($B57="",IFERROR(VLOOKUP($A57,SERVIÇOS!$A:$F,4,0),IFERROR(VLOOKUP($A57,$C:$J,6,0),)),IFERROR(VLOOKUP($B57,INSUMOS!$A:$D,4,0),IFERROR(VLOOKUP($B57,COTAÇÕES!$A:$J,9,0),)))*$F57,2)</f>
        <v>116.59</v>
      </c>
      <c r="I57" s="365">
        <f>TRUNC(IF($B57="",IFERROR(VLOOKUP($A57,SERVIÇOS!$A:$F,5,0),IFERROR(VLOOKUP($A57,$C:$J,7,0),)),0)*$F57,2)</f>
        <v>0</v>
      </c>
      <c r="J57" s="366">
        <f t="shared" si="3"/>
        <v>116.59</v>
      </c>
      <c r="K57" s="453"/>
    </row>
    <row r="58" spans="1:11" s="29" customFormat="1">
      <c r="A58" s="359" t="s">
        <v>13543</v>
      </c>
      <c r="B58" s="360"/>
      <c r="C58" s="361"/>
      <c r="D58" s="362" t="str">
        <f>IF($B58="",IFERROR(VLOOKUP($A58,SERVIÇOS!$A:$F,2,0),IFERROR(VLOOKUP($A58,$C:$J,2,0),"")),IFERROR(VLOOKUP($B58,INSUMOS!$A:$D,2,0),IFERROR(VLOOKUP($B58,COTAÇÕES!$A:$J,2,0),"")))</f>
        <v>CAIXA DE PASSAGEM 40X40X50 FUNDO BRITA COM TAMPA</v>
      </c>
      <c r="E58" s="416" t="str">
        <f>IF($B58="",IFERROR(VLOOKUP($A58,SERVIÇOS!$A:$F,3,0),IFERROR(VLOOKUP($A58,$C:$J,3,0),"")),IFERROR(VLOOKUP($B58,INSUMOS!$A:$D,3,0),IFERROR(VLOOKUP($B58,COTAÇÕES!$A:$J,5,0),"")))</f>
        <v xml:space="preserve">UN </v>
      </c>
      <c r="F58" s="363">
        <v>1</v>
      </c>
      <c r="G58" s="364">
        <f>IF($B58="",IFERROR(VLOOKUP($A58,SERVIÇOS!$A:$F,6,0),IFERROR(VLOOKUP($A58,$C:$J,8,0),"")),IFERROR(VLOOKUP($B58,INSUMOS!$A:$D,4,0),IFERROR(VLOOKUP($B58,COTAÇÕES!$A:$J,9,0),"")))</f>
        <v>254</v>
      </c>
      <c r="H58" s="365">
        <f>TRUNC(IF($B58="",IFERROR(VLOOKUP($A58,SERVIÇOS!$A:$F,4,0),IFERROR(VLOOKUP($A58,$C:$J,6,0),)),IFERROR(VLOOKUP($B58,INSUMOS!$A:$D,4,0),IFERROR(VLOOKUP($B58,COTAÇÕES!$A:$J,9,0),)))*$F58,2)</f>
        <v>114.21</v>
      </c>
      <c r="I58" s="365">
        <f>TRUNC(IF($B58="",IFERROR(VLOOKUP($A58,SERVIÇOS!$A:$F,5,0),IFERROR(VLOOKUP($A58,$C:$J,7,0),)),0)*$F58,2)</f>
        <v>139.79</v>
      </c>
      <c r="J58" s="366">
        <f t="shared" si="3"/>
        <v>254</v>
      </c>
      <c r="K58" s="453"/>
    </row>
    <row r="59" spans="1:11" s="29" customFormat="1" ht="30">
      <c r="A59" s="359">
        <v>101894</v>
      </c>
      <c r="B59" s="360"/>
      <c r="C59" s="361"/>
      <c r="D59" s="362" t="str">
        <f>IF($B59="",IFERROR(VLOOKUP($A59,SERVIÇOS!$A:$F,2,0),IFERROR(VLOOKUP($A59,$C:$J,2,0),"")),IFERROR(VLOOKUP($B59,INSUMOS!$A:$D,2,0),IFERROR(VLOOKUP($B59,COTAÇÕES!$A:$J,2,0),"")))</f>
        <v>DISJUNTOR TRIPOLAR TIPO NEMA, CORRENTE NOMINAL DE 60 ATÉ 100A - FORNECIMENTO E INSTALAÇÃO. AF_10/2020</v>
      </c>
      <c r="E59" s="416" t="str">
        <f>IF($B59="",IFERROR(VLOOKUP($A59,SERVIÇOS!$A:$F,3,0),IFERROR(VLOOKUP($A59,$C:$J,3,0),"")),IFERROR(VLOOKUP($B59,INSUMOS!$A:$D,3,0),IFERROR(VLOOKUP($B59,COTAÇÕES!$A:$J,5,0),"")))</f>
        <v>UN</v>
      </c>
      <c r="F59" s="363">
        <v>1</v>
      </c>
      <c r="G59" s="364">
        <f>IF($B59="",IFERROR(VLOOKUP($A59,SERVIÇOS!$A:$F,6,0),IFERROR(VLOOKUP($A59,$C:$J,8,0),"")),IFERROR(VLOOKUP($B59,INSUMOS!$A:$D,4,0),IFERROR(VLOOKUP($B59,COTAÇÕES!$A:$J,9,0),"")))</f>
        <v>170.14</v>
      </c>
      <c r="H59" s="365">
        <f>TRUNC(IF($B59="",IFERROR(VLOOKUP($A59,SERVIÇOS!$A:$F,4,0),IFERROR(VLOOKUP($A59,$C:$J,6,0),)),IFERROR(VLOOKUP($B59,INSUMOS!$A:$D,4,0),IFERROR(VLOOKUP($B59,COTAÇÕES!$A:$J,9,0),)))*$F59,2)</f>
        <v>133.13999999999999</v>
      </c>
      <c r="I59" s="365">
        <f>TRUNC(IF($B59="",IFERROR(VLOOKUP($A59,SERVIÇOS!$A:$F,5,0),IFERROR(VLOOKUP($A59,$C:$J,7,0),)),0)*$F59,2)</f>
        <v>37</v>
      </c>
      <c r="J59" s="366">
        <f t="shared" si="3"/>
        <v>170.14</v>
      </c>
      <c r="K59" s="453"/>
    </row>
    <row r="60" spans="1:11" s="29" customFormat="1">
      <c r="A60" s="359"/>
      <c r="B60" s="360">
        <v>2686</v>
      </c>
      <c r="C60" s="361"/>
      <c r="D60" s="362" t="str">
        <f>IF($B60="",IFERROR(VLOOKUP($A60,SERVIÇOS!$A:$F,2,0),IFERROR(VLOOKUP($A60,$C:$J,2,0),"")),IFERROR(VLOOKUP($B60,INSUMOS!$A:$D,2,0),IFERROR(VLOOKUP($B60,COTAÇÕES!$A:$J,2,0),"")))</f>
        <v xml:space="preserve">ELETRODUTO DE PVC RIGIDO ROSCAVEL DE 3 ", SEM LUVA                                                                                                                                                                                                                                                                                                                                                                                                                                                        </v>
      </c>
      <c r="E60" s="416" t="str">
        <f>IF($B60="",IFERROR(VLOOKUP($A60,SERVIÇOS!$A:$F,3,0),IFERROR(VLOOKUP($A60,$C:$J,3,0),"")),IFERROR(VLOOKUP($B60,INSUMOS!$A:$D,3,0),IFERROR(VLOOKUP($B60,COTAÇÕES!$A:$J,5,0),"")))</f>
        <v xml:space="preserve">M     </v>
      </c>
      <c r="F60" s="363">
        <v>9</v>
      </c>
      <c r="G60" s="364">
        <f>IF($B60="",IFERROR(VLOOKUP($A60,SERVIÇOS!$A:$F,6,0),IFERROR(VLOOKUP($A60,$C:$J,8,0),"")),IFERROR(VLOOKUP($B60,INSUMOS!$A:$D,4,0),IFERROR(VLOOKUP($B60,COTAÇÕES!$A:$J,9,0),"")))</f>
        <v>39.67</v>
      </c>
      <c r="H60" s="365">
        <f>TRUNC(IF($B60="",IFERROR(VLOOKUP($A60,SERVIÇOS!$A:$F,4,0),IFERROR(VLOOKUP($A60,$C:$J,6,0),)),IFERROR(VLOOKUP($B60,INSUMOS!$A:$D,4,0),IFERROR(VLOOKUP($B60,COTAÇÕES!$A:$J,9,0),)))*$F60,2)</f>
        <v>357.03</v>
      </c>
      <c r="I60" s="365">
        <f>TRUNC(IF($B60="",IFERROR(VLOOKUP($A60,SERVIÇOS!$A:$F,5,0),IFERROR(VLOOKUP($A60,$C:$J,7,0),)),0)*$F60,2)</f>
        <v>0</v>
      </c>
      <c r="J60" s="366">
        <f t="shared" si="3"/>
        <v>357.03</v>
      </c>
      <c r="K60" s="453"/>
    </row>
    <row r="61" spans="1:11" s="29" customFormat="1">
      <c r="A61" s="359"/>
      <c r="B61" s="360">
        <v>2681</v>
      </c>
      <c r="C61" s="361"/>
      <c r="D61" s="362" t="str">
        <f>IF($B61="",IFERROR(VLOOKUP($A61,SERVIÇOS!$A:$F,2,0),IFERROR(VLOOKUP($A61,$C:$J,2,0),"")),IFERROR(VLOOKUP($B61,INSUMOS!$A:$D,2,0),IFERROR(VLOOKUP($B61,COTAÇÕES!$A:$J,2,0),"")))</f>
        <v xml:space="preserve">ELETRODUTO DE PVC RIGIDO ROSCAVEL DE 2 ", SEM LUVA                                                                                                                                                                                                                                                                                                                                                                                                                                                        </v>
      </c>
      <c r="E61" s="416" t="str">
        <f>IF($B61="",IFERROR(VLOOKUP($A61,SERVIÇOS!$A:$F,3,0),IFERROR(VLOOKUP($A61,$C:$J,3,0),"")),IFERROR(VLOOKUP($B61,INSUMOS!$A:$D,3,0),IFERROR(VLOOKUP($B61,COTAÇÕES!$A:$J,5,0),"")))</f>
        <v xml:space="preserve">M     </v>
      </c>
      <c r="F61" s="363">
        <v>12</v>
      </c>
      <c r="G61" s="364">
        <f>IF($B61="",IFERROR(VLOOKUP($A61,SERVIÇOS!$A:$F,6,0),IFERROR(VLOOKUP($A61,$C:$J,8,0),"")),IFERROR(VLOOKUP($B61,INSUMOS!$A:$D,4,0),IFERROR(VLOOKUP($B61,COTAÇÕES!$A:$J,9,0),"")))</f>
        <v>21.68</v>
      </c>
      <c r="H61" s="365">
        <f>TRUNC(IF($B61="",IFERROR(VLOOKUP($A61,SERVIÇOS!$A:$F,4,0),IFERROR(VLOOKUP($A61,$C:$J,6,0),)),IFERROR(VLOOKUP($B61,INSUMOS!$A:$D,4,0),IFERROR(VLOOKUP($B61,COTAÇÕES!$A:$J,9,0),)))*$F61,2)</f>
        <v>260.16000000000003</v>
      </c>
      <c r="I61" s="365">
        <f>TRUNC(IF($B61="",IFERROR(VLOOKUP($A61,SERVIÇOS!$A:$F,5,0),IFERROR(VLOOKUP($A61,$C:$J,7,0),)),0)*$F61,2)</f>
        <v>0</v>
      </c>
      <c r="J61" s="366">
        <f t="shared" si="3"/>
        <v>260.16000000000003</v>
      </c>
      <c r="K61" s="453"/>
    </row>
    <row r="62" spans="1:11" s="29" customFormat="1" ht="45">
      <c r="A62" s="359">
        <v>91871</v>
      </c>
      <c r="B62" s="360"/>
      <c r="C62" s="361"/>
      <c r="D62" s="362" t="str">
        <f>IF($B62="",IFERROR(VLOOKUP($A62,SERVIÇOS!$A:$F,2,0),IFERROR(VLOOKUP($A62,$C:$J,2,0),"")),IFERROR(VLOOKUP($B62,INSUMOS!$A:$D,2,0),IFERROR(VLOOKUP($B62,COTAÇÕES!$A:$J,2,0),"")))</f>
        <v>ELETRODUTO RÍGIDO ROSCÁVEL, PVC, DN 25 MM (3/4"), PARA CIRCUITOS TERMINAIS, INSTALADO EM PAREDE - FORNECIMENTO E INSTALAÇÃO. AF_03/2023</v>
      </c>
      <c r="E62" s="416" t="str">
        <f>IF($B62="",IFERROR(VLOOKUP($A62,SERVIÇOS!$A:$F,3,0),IFERROR(VLOOKUP($A62,$C:$J,3,0),"")),IFERROR(VLOOKUP($B62,INSUMOS!$A:$D,3,0),IFERROR(VLOOKUP($B62,COTAÇÕES!$A:$J,5,0),"")))</f>
        <v>M</v>
      </c>
      <c r="F62" s="363">
        <v>3</v>
      </c>
      <c r="G62" s="364">
        <f>IF($B62="",IFERROR(VLOOKUP($A62,SERVIÇOS!$A:$F,6,0),IFERROR(VLOOKUP($A62,$C:$J,8,0),"")),IFERROR(VLOOKUP($B62,INSUMOS!$A:$D,4,0),IFERROR(VLOOKUP($B62,COTAÇÕES!$A:$J,9,0),"")))</f>
        <v>17.239999999999998</v>
      </c>
      <c r="H62" s="365">
        <f>TRUNC(IF($B62="",IFERROR(VLOOKUP($A62,SERVIÇOS!$A:$F,4,0),IFERROR(VLOOKUP($A62,$C:$J,6,0),)),IFERROR(VLOOKUP($B62,INSUMOS!$A:$D,4,0),IFERROR(VLOOKUP($B62,COTAÇÕES!$A:$J,9,0),)))*$F62,2)</f>
        <v>26.58</v>
      </c>
      <c r="I62" s="365">
        <f>TRUNC(IF($B62="",IFERROR(VLOOKUP($A62,SERVIÇOS!$A:$F,5,0),IFERROR(VLOOKUP($A62,$C:$J,7,0),)),0)*$F62,2)</f>
        <v>25.14</v>
      </c>
      <c r="J62" s="366">
        <f t="shared" si="3"/>
        <v>51.72</v>
      </c>
      <c r="K62" s="453"/>
    </row>
    <row r="63" spans="1:11" s="29" customFormat="1" ht="30">
      <c r="A63" s="359">
        <v>96985</v>
      </c>
      <c r="B63" s="360"/>
      <c r="C63" s="361"/>
      <c r="D63" s="362" t="str">
        <f>IF($B63="",IFERROR(VLOOKUP($A63,SERVIÇOS!$A:$F,2,0),IFERROR(VLOOKUP($A63,$C:$J,2,0),"")),IFERROR(VLOOKUP($B63,INSUMOS!$A:$D,2,0),IFERROR(VLOOKUP($B63,COTAÇÕES!$A:$J,2,0),"")))</f>
        <v>HASTE DE ATERRAMENTO, DIÂMETRO 5/8", COM 3 METROS - FORNECIMENTO E INSTALAÇÃO. AF_08/2023</v>
      </c>
      <c r="E63" s="416" t="str">
        <f>IF($B63="",IFERROR(VLOOKUP($A63,SERVIÇOS!$A:$F,3,0),IFERROR(VLOOKUP($A63,$C:$J,3,0),"")),IFERROR(VLOOKUP($B63,INSUMOS!$A:$D,3,0),IFERROR(VLOOKUP($B63,COTAÇÕES!$A:$J,5,0),"")))</f>
        <v>UN</v>
      </c>
      <c r="F63" s="363">
        <v>3</v>
      </c>
      <c r="G63" s="364">
        <f>IF($B63="",IFERROR(VLOOKUP($A63,SERVIÇOS!$A:$F,6,0),IFERROR(VLOOKUP($A63,$C:$J,8,0),"")),IFERROR(VLOOKUP($B63,INSUMOS!$A:$D,4,0),IFERROR(VLOOKUP($B63,COTAÇÕES!$A:$J,9,0),"")))</f>
        <v>87.52</v>
      </c>
      <c r="H63" s="365">
        <f>TRUNC(IF($B63="",IFERROR(VLOOKUP($A63,SERVIÇOS!$A:$F,4,0),IFERROR(VLOOKUP($A63,$C:$J,6,0),)),IFERROR(VLOOKUP($B63,INSUMOS!$A:$D,4,0),IFERROR(VLOOKUP($B63,COTAÇÕES!$A:$J,9,0),)))*$F63,2)</f>
        <v>227.37</v>
      </c>
      <c r="I63" s="365">
        <f>TRUNC(IF($B63="",IFERROR(VLOOKUP($A63,SERVIÇOS!$A:$F,5,0),IFERROR(VLOOKUP($A63,$C:$J,7,0),)),0)*$F63,2)</f>
        <v>35.19</v>
      </c>
      <c r="J63" s="366">
        <f t="shared" si="3"/>
        <v>262.56</v>
      </c>
      <c r="K63" s="453"/>
    </row>
    <row r="64" spans="1:11" s="29" customFormat="1" ht="30">
      <c r="A64" s="359"/>
      <c r="B64" s="360">
        <v>431</v>
      </c>
      <c r="C64" s="361"/>
      <c r="D64" s="362" t="str">
        <f>IF($B64="",IFERROR(VLOOKUP($A64,SERVIÇOS!$A:$F,2,0),IFERROR(VLOOKUP($A64,$C:$J,2,0),"")),IFERROR(VLOOKUP($B64,INSUMOS!$A:$D,2,0),IFERROR(VLOOKUP($B64,COTAÇÕES!$A:$J,2,0),"")))</f>
        <v xml:space="preserve">PARAFUSO M16 EM ACO GALVANIZADO, COMPRIMENTO = 200 MM, DIAMETRO = 16 MM, ROSCA MAQUINA, CABECA QUADRADA                                                                                                                                                                                                                                                                                                                                                                                                   </v>
      </c>
      <c r="E64" s="416" t="str">
        <f>IF($B64="",IFERROR(VLOOKUP($A64,SERVIÇOS!$A:$F,3,0),IFERROR(VLOOKUP($A64,$C:$J,3,0),"")),IFERROR(VLOOKUP($B64,INSUMOS!$A:$D,3,0),IFERROR(VLOOKUP($B64,COTAÇÕES!$A:$J,5,0),"")))</f>
        <v xml:space="preserve">UN    </v>
      </c>
      <c r="F64" s="363">
        <v>1</v>
      </c>
      <c r="G64" s="364">
        <f>IF($B64="",IFERROR(VLOOKUP($A64,SERVIÇOS!$A:$F,6,0),IFERROR(VLOOKUP($A64,$C:$J,8,0),"")),IFERROR(VLOOKUP($B64,INSUMOS!$A:$D,4,0),IFERROR(VLOOKUP($B64,COTAÇÕES!$A:$J,9,0),"")))</f>
        <v>15.75</v>
      </c>
      <c r="H64" s="365">
        <f>TRUNC(IF($B64="",IFERROR(VLOOKUP($A64,SERVIÇOS!$A:$F,4,0),IFERROR(VLOOKUP($A64,$C:$J,6,0),)),IFERROR(VLOOKUP($B64,INSUMOS!$A:$D,4,0),IFERROR(VLOOKUP($B64,COTAÇÕES!$A:$J,9,0),)))*$F64,2)</f>
        <v>15.75</v>
      </c>
      <c r="I64" s="365">
        <f>TRUNC(IF($B64="",IFERROR(VLOOKUP($A64,SERVIÇOS!$A:$F,5,0),IFERROR(VLOOKUP($A64,$C:$J,7,0),)),0)*$F64,2)</f>
        <v>0</v>
      </c>
      <c r="J64" s="366">
        <f t="shared" si="3"/>
        <v>15.75</v>
      </c>
      <c r="K64" s="453"/>
    </row>
    <row r="65" spans="1:11" s="29" customFormat="1" ht="30">
      <c r="A65" s="359"/>
      <c r="B65" s="360">
        <v>5059</v>
      </c>
      <c r="C65" s="361"/>
      <c r="D65" s="362" t="str">
        <f>IF($B65="",IFERROR(VLOOKUP($A65,SERVIÇOS!$A:$F,2,0),IFERROR(VLOOKUP($A65,$C:$J,2,0),"")),IFERROR(VLOOKUP($B65,INSUMOS!$A:$D,2,0),IFERROR(VLOOKUP($B65,COTAÇÕES!$A:$J,2,0),"")))</f>
        <v xml:space="preserve">POSTE DE CONCRETO ARMADO DE SECAO CIRCULAR, EXTENSAO DE 9,00 M, RESISTENCIA DE 300 A 400 DAN, TIPO C-17                                                                                                                                                                                                                                                                                                                                                                                                   </v>
      </c>
      <c r="E65" s="416" t="str">
        <f>IF($B65="",IFERROR(VLOOKUP($A65,SERVIÇOS!$A:$F,3,0),IFERROR(VLOOKUP($A65,$C:$J,3,0),"")),IFERROR(VLOOKUP($B65,INSUMOS!$A:$D,3,0),IFERROR(VLOOKUP($B65,COTAÇÕES!$A:$J,5,0),"")))</f>
        <v xml:space="preserve">UN    </v>
      </c>
      <c r="F65" s="363">
        <v>1</v>
      </c>
      <c r="G65" s="364">
        <f>IF($B65="",IFERROR(VLOOKUP($A65,SERVIÇOS!$A:$F,6,0),IFERROR(VLOOKUP($A65,$C:$J,8,0),"")),IFERROR(VLOOKUP($B65,INSUMOS!$A:$D,4,0),IFERROR(VLOOKUP($B65,COTAÇÕES!$A:$J,9,0),"")))</f>
        <v>1057.23</v>
      </c>
      <c r="H65" s="365">
        <f>TRUNC(IF($B65="",IFERROR(VLOOKUP($A65,SERVIÇOS!$A:$F,4,0),IFERROR(VLOOKUP($A65,$C:$J,6,0),)),IFERROR(VLOOKUP($B65,INSUMOS!$A:$D,4,0),IFERROR(VLOOKUP($B65,COTAÇÕES!$A:$J,9,0),)))*$F65,2)</f>
        <v>1057.23</v>
      </c>
      <c r="I65" s="365">
        <f>TRUNC(IF($B65="",IFERROR(VLOOKUP($A65,SERVIÇOS!$A:$F,5,0),IFERROR(VLOOKUP($A65,$C:$J,7,0),)),0)*$F65,2)</f>
        <v>0</v>
      </c>
      <c r="J65" s="366">
        <f t="shared" si="3"/>
        <v>1057.23</v>
      </c>
      <c r="K65" s="453"/>
    </row>
    <row r="66" spans="1:11" s="29" customFormat="1" ht="30">
      <c r="A66" s="359"/>
      <c r="B66" s="360">
        <v>1578</v>
      </c>
      <c r="C66" s="361"/>
      <c r="D66" s="362" t="str">
        <f>IF($B66="",IFERROR(VLOOKUP($A66,SERVIÇOS!$A:$F,2,0),IFERROR(VLOOKUP($A66,$C:$J,2,0),"")),IFERROR(VLOOKUP($B66,INSUMOS!$A:$D,2,0),IFERROR(VLOOKUP($B66,COTAÇÕES!$A:$J,2,0),"")))</f>
        <v xml:space="preserve">TERMINAL A COMPRESSAO EM COBRE ESTANHADO PARA CABO 50 MM2, 1 FURO E 1 COMPRESSAO, PARA PARAFUSO DE FIXACAO M8                                                                                                                                                                                                                                                                                                                                                                                             </v>
      </c>
      <c r="E66" s="416" t="str">
        <f>IF($B66="",IFERROR(VLOOKUP($A66,SERVIÇOS!$A:$F,3,0),IFERROR(VLOOKUP($A66,$C:$J,3,0),"")),IFERROR(VLOOKUP($B66,INSUMOS!$A:$D,3,0),IFERROR(VLOOKUP($B66,COTAÇÕES!$A:$J,5,0),"")))</f>
        <v xml:space="preserve">UN    </v>
      </c>
      <c r="F66" s="363">
        <v>2</v>
      </c>
      <c r="G66" s="364">
        <f>IF($B66="",IFERROR(VLOOKUP($A66,SERVIÇOS!$A:$F,6,0),IFERROR(VLOOKUP($A66,$C:$J,8,0),"")),IFERROR(VLOOKUP($B66,INSUMOS!$A:$D,4,0),IFERROR(VLOOKUP($B66,COTAÇÕES!$A:$J,9,0),"")))</f>
        <v>4.76</v>
      </c>
      <c r="H66" s="365">
        <f>TRUNC(IF($B66="",IFERROR(VLOOKUP($A66,SERVIÇOS!$A:$F,4,0),IFERROR(VLOOKUP($A66,$C:$J,6,0),)),IFERROR(VLOOKUP($B66,INSUMOS!$A:$D,4,0),IFERROR(VLOOKUP($B66,COTAÇÕES!$A:$J,9,0),)))*$F66,2)</f>
        <v>9.52</v>
      </c>
      <c r="I66" s="365">
        <f>TRUNC(IF($B66="",IFERROR(VLOOKUP($A66,SERVIÇOS!$A:$F,5,0),IFERROR(VLOOKUP($A66,$C:$J,7,0),)),0)*$F66,2)</f>
        <v>0</v>
      </c>
      <c r="J66" s="366">
        <f t="shared" si="3"/>
        <v>9.52</v>
      </c>
      <c r="K66" s="453"/>
    </row>
    <row r="67" spans="1:11" s="29" customFormat="1" ht="30">
      <c r="A67" s="665">
        <v>101009</v>
      </c>
      <c r="B67" s="360"/>
      <c r="C67" s="361"/>
      <c r="D67" s="362" t="str">
        <f>IF($B67="",IFERROR(VLOOKUP($A67,SERVIÇOS!$A:$F,2,0),IFERROR(VLOOKUP($A67,$C:$J,2,0),"")),IFERROR(VLOOKUP($B67,INSUMOS!$A:$D,2,0),IFERROR(VLOOKUP($B67,COTAÇÕES!$A:$J,2,0),"")))</f>
        <v>CARGA, MANOBRA E DESCARGA DE POSTE DE CONCRETO EM CAMINHÃO CARROCERIA COM GUINDAUTO (MUNCK) 11,7 TM. AF_07/2020</v>
      </c>
      <c r="E67" s="416" t="str">
        <f>IF($B67="",IFERROR(VLOOKUP($A67,SERVIÇOS!$A:$F,3,0),IFERROR(VLOOKUP($A67,$C:$J,3,0),"")),IFERROR(VLOOKUP($B67,INSUMOS!$A:$D,3,0),IFERROR(VLOOKUP($B67,COTAÇÕES!$A:$J,5,0),"")))</f>
        <v>T</v>
      </c>
      <c r="F67" s="363">
        <v>1</v>
      </c>
      <c r="G67" s="364">
        <f>IF($B67="",IFERROR(VLOOKUP($A67,SERVIÇOS!$A:$F,6,0),IFERROR(VLOOKUP($A67,$C:$J,8,0),"")),IFERROR(VLOOKUP($B67,INSUMOS!$A:$D,4,0),IFERROR(VLOOKUP($B67,COTAÇÕES!$A:$J,9,0),"")))</f>
        <v>43.72</v>
      </c>
      <c r="H67" s="365">
        <f>TRUNC(IF($B67="",IFERROR(VLOOKUP($A67,SERVIÇOS!$A:$F,4,0),IFERROR(VLOOKUP($A67,$C:$J,6,0),)),IFERROR(VLOOKUP($B67,INSUMOS!$A:$D,4,0),IFERROR(VLOOKUP($B67,COTAÇÕES!$A:$J,9,0),)))*$F67,2)</f>
        <v>37.729999999999997</v>
      </c>
      <c r="I67" s="365">
        <f>TRUNC(IF($B67="",IFERROR(VLOOKUP($A67,SERVIÇOS!$A:$F,5,0),IFERROR(VLOOKUP($A67,$C:$J,7,0),)),0)*$F67,2)</f>
        <v>5.99</v>
      </c>
      <c r="J67" s="366">
        <f t="shared" ref="J67" si="4">H67+I67</f>
        <v>43.72</v>
      </c>
      <c r="K67" s="453"/>
    </row>
    <row r="68" spans="1:11" ht="31.5">
      <c r="A68" s="651"/>
      <c r="B68" s="651"/>
      <c r="C68" s="652" t="s">
        <v>13237</v>
      </c>
      <c r="D68" s="653" t="s">
        <v>13274</v>
      </c>
      <c r="E68" s="654" t="s">
        <v>85</v>
      </c>
      <c r="F68" s="655"/>
      <c r="G68" s="656"/>
      <c r="H68" s="657">
        <f>TRUNC(SUM(H69:H72),2)</f>
        <v>1458.13</v>
      </c>
      <c r="I68" s="657">
        <f>TRUNC(SUM(I69:I72),2)</f>
        <v>22.39</v>
      </c>
      <c r="J68" s="657">
        <f>H68+I68</f>
        <v>1480.5200000000002</v>
      </c>
      <c r="K68" s="658" t="s">
        <v>13275</v>
      </c>
    </row>
    <row r="69" spans="1:11" s="29" customFormat="1">
      <c r="A69" s="359"/>
      <c r="B69" s="360">
        <v>3146</v>
      </c>
      <c r="C69" s="361"/>
      <c r="D69" s="362" t="str">
        <f>IF($B69="",IFERROR(VLOOKUP($A69,SERVIÇOS!$A:$F,2,0),IFERROR(VLOOKUP($A69,$C:$J,2,0),"")),IFERROR(VLOOKUP($B69,INSUMOS!$A:$D,2,0),IFERROR(VLOOKUP($B69,COTAÇÕES!$A:$J,2,0),"")))</f>
        <v xml:space="preserve">FITA VEDA ROSCA EM ROLOS DE 18 MM X 10 M (L X C)                                                                                                                                                                                                                                                                                                                                                                                                                                                          </v>
      </c>
      <c r="E69" s="416" t="str">
        <f>IF($B69="",IFERROR(VLOOKUP($A69,SERVIÇOS!$A:$F,3,0),IFERROR(VLOOKUP($A69,$C:$J,3,0),"")),IFERROR(VLOOKUP($B69,INSUMOS!$A:$D,3,0),IFERROR(VLOOKUP($B69,COTAÇÕES!$A:$J,5,0),"")))</f>
        <v xml:space="preserve">UN    </v>
      </c>
      <c r="F69" s="363">
        <v>0.05</v>
      </c>
      <c r="G69" s="364">
        <f>IF($B69="",IFERROR(VLOOKUP($A69,SERVIÇOS!$A:$F,6,0),IFERROR(VLOOKUP($A69,$C:$J,8,0),"")),IFERROR(VLOOKUP($B69,INSUMOS!$A:$D,4,0),IFERROR(VLOOKUP($B69,COTAÇÕES!$A:$J,9,0),"")))</f>
        <v>4</v>
      </c>
      <c r="H69" s="365">
        <f>TRUNC(IF($B69="",IFERROR(VLOOKUP($A69,SERVIÇOS!$A:$F,4,0),IFERROR(VLOOKUP($A69,$C:$J,6,0),)),IFERROR(VLOOKUP($B69,INSUMOS!$A:$D,4,0),IFERROR(VLOOKUP($B69,COTAÇÕES!$A:$J,9,0),)))*$F69,2)</f>
        <v>0.2</v>
      </c>
      <c r="I69" s="365">
        <f>TRUNC(IF($B69="",IFERROR(VLOOKUP($A69,SERVIÇOS!$A:$F,5,0),IFERROR(VLOOKUP($A69,$C:$J,7,0),)),0)*$F69,2)</f>
        <v>0</v>
      </c>
      <c r="J69" s="366">
        <f t="shared" si="3"/>
        <v>0.2</v>
      </c>
      <c r="K69" s="453"/>
    </row>
    <row r="70" spans="1:11" s="29" customFormat="1">
      <c r="A70" s="359"/>
      <c r="B70" s="360" t="s">
        <v>13276</v>
      </c>
      <c r="C70" s="361"/>
      <c r="D70" s="362" t="s">
        <v>13274</v>
      </c>
      <c r="E70" s="660" t="s">
        <v>85</v>
      </c>
      <c r="F70" s="363">
        <v>1</v>
      </c>
      <c r="G70" s="661">
        <v>1449.9</v>
      </c>
      <c r="H70" s="662">
        <f>F70*G70</f>
        <v>1449.9</v>
      </c>
      <c r="I70" s="662">
        <f>TRUNC(IF($B70="",IFERROR(VLOOKUP($A70,[3]SERVIÇOS!$A:$F,5,0),IFERROR(VLOOKUP($A70,$C:$J,7,0),)),0)*$F70,2)</f>
        <v>0</v>
      </c>
      <c r="J70" s="663">
        <f t="shared" si="3"/>
        <v>1449.9</v>
      </c>
      <c r="K70" s="453"/>
    </row>
    <row r="71" spans="1:11" s="29" customFormat="1">
      <c r="A71" s="359">
        <v>88267</v>
      </c>
      <c r="B71" s="360"/>
      <c r="C71" s="361"/>
      <c r="D71" s="362" t="str">
        <f>IF($B71="",IFERROR(VLOOKUP($A71,SERVIÇOS!$A:$F,2,0),IFERROR(VLOOKUP($A71,$C:$J,2,0),"")),IFERROR(VLOOKUP($B71,INSUMOS!$A:$D,2,0),IFERROR(VLOOKUP($B71,COTAÇÕES!$A:$J,2,0),"")))</f>
        <v>ENCANADOR OU BOMBEIRO HIDRÁULICO COM ENCARGOS COMPLEMENTARES</v>
      </c>
      <c r="E71" s="416" t="str">
        <f>IF($B71="",IFERROR(VLOOKUP($A71,SERVIÇOS!$A:$F,3,0),IFERROR(VLOOKUP($A71,$C:$J,3,0),"")),IFERROR(VLOOKUP($B71,INSUMOS!$A:$D,3,0),IFERROR(VLOOKUP($B71,COTAÇÕES!$A:$J,5,0),"")))</f>
        <v>H</v>
      </c>
      <c r="F71" s="363">
        <v>0.5</v>
      </c>
      <c r="G71" s="364">
        <f>IF($B71="",IFERROR(VLOOKUP($A71,SERVIÇOS!$A:$F,6,0),IFERROR(VLOOKUP($A71,$C:$J,8,0),"")),IFERROR(VLOOKUP($B71,INSUMOS!$A:$D,4,0),IFERROR(VLOOKUP($B71,COTAÇÕES!$A:$J,9,0),"")))</f>
        <v>33.950000000000003</v>
      </c>
      <c r="H71" s="365">
        <f>TRUNC(IF($B71="",IFERROR(VLOOKUP($A71,SERVIÇOS!$A:$F,4,0),IFERROR(VLOOKUP($A71,$C:$J,6,0),)),IFERROR(VLOOKUP($B71,INSUMOS!$A:$D,4,0),IFERROR(VLOOKUP($B71,COTAÇÕES!$A:$J,9,0),)))*$F71,2)</f>
        <v>3.87</v>
      </c>
      <c r="I71" s="365">
        <f>TRUNC(IF($B71="",IFERROR(VLOOKUP($A71,SERVIÇOS!$A:$F,5,0),IFERROR(VLOOKUP($A71,$C:$J,7,0),)),0)*$F71,2)</f>
        <v>13.1</v>
      </c>
      <c r="J71" s="366">
        <f t="shared" si="3"/>
        <v>16.97</v>
      </c>
      <c r="K71" s="453"/>
    </row>
    <row r="72" spans="1:11" s="29" customFormat="1">
      <c r="A72" s="359">
        <v>88316</v>
      </c>
      <c r="B72" s="360"/>
      <c r="C72" s="361"/>
      <c r="D72" s="362" t="str">
        <f>IF($B72="",IFERROR(VLOOKUP($A72,SERVIÇOS!$A:$F,2,0),IFERROR(VLOOKUP($A72,$C:$J,2,0),"")),IFERROR(VLOOKUP($B72,INSUMOS!$A:$D,2,0),IFERROR(VLOOKUP($B72,COTAÇÕES!$A:$J,2,0),"")))</f>
        <v>SERVENTE COM ENCARGOS COMPLEMENTARES</v>
      </c>
      <c r="E72" s="416" t="str">
        <f>IF($B72="",IFERROR(VLOOKUP($A72,SERVIÇOS!$A:$F,3,0),IFERROR(VLOOKUP($A72,$C:$J,3,0),"")),IFERROR(VLOOKUP($B72,INSUMOS!$A:$D,3,0),IFERROR(VLOOKUP($B72,COTAÇÕES!$A:$J,5,0),"")))</f>
        <v>H</v>
      </c>
      <c r="F72" s="363">
        <v>0.5</v>
      </c>
      <c r="G72" s="364">
        <f>IF($B72="",IFERROR(VLOOKUP($A72,SERVIÇOS!$A:$F,6,0),IFERROR(VLOOKUP($A72,$C:$J,8,0),"")),IFERROR(VLOOKUP($B72,INSUMOS!$A:$D,4,0),IFERROR(VLOOKUP($B72,COTAÇÕES!$A:$J,9,0),"")))</f>
        <v>26.9</v>
      </c>
      <c r="H72" s="365">
        <f>TRUNC(IF($B72="",IFERROR(VLOOKUP($A72,SERVIÇOS!$A:$F,4,0),IFERROR(VLOOKUP($A72,$C:$J,6,0),)),IFERROR(VLOOKUP($B72,INSUMOS!$A:$D,4,0),IFERROR(VLOOKUP($B72,COTAÇÕES!$A:$J,9,0),)))*$F72,2)</f>
        <v>4.16</v>
      </c>
      <c r="I72" s="365">
        <f>TRUNC(IF($B72="",IFERROR(VLOOKUP($A72,SERVIÇOS!$A:$F,5,0),IFERROR(VLOOKUP($A72,$C:$J,7,0),)),0)*$F72,2)</f>
        <v>9.2899999999999991</v>
      </c>
      <c r="J72" s="366">
        <f t="shared" si="3"/>
        <v>13.45</v>
      </c>
      <c r="K72" s="453"/>
    </row>
    <row r="73" spans="1:11" s="29" customFormat="1">
      <c r="A73" s="359"/>
      <c r="B73" s="360"/>
      <c r="C73" s="361"/>
      <c r="D73" s="362" t="str">
        <f>IF($B73="",IFERROR(VLOOKUP($A73,SERVIÇOS!$A:$F,2,0),IFERROR(VLOOKUP($A73,$C:$J,2,0),"")),IFERROR(VLOOKUP($B73,INSUMOS!$A:$D,2,0),IFERROR(VLOOKUP($B73,COTAÇÕES!$A:$J,2,0),"")))</f>
        <v/>
      </c>
      <c r="E73" s="416" t="str">
        <f>IF($B73="",IFERROR(VLOOKUP($A73,SERVIÇOS!$A:$F,3,0),IFERROR(VLOOKUP($A73,$C:$J,3,0),"")),IFERROR(VLOOKUP($B73,INSUMOS!$A:$D,3,0),IFERROR(VLOOKUP($B73,COTAÇÕES!$A:$J,5,0),"")))</f>
        <v/>
      </c>
      <c r="F73" s="363"/>
      <c r="G73" s="364" t="str">
        <f>IF($B73="",IFERROR(VLOOKUP($A73,SERVIÇOS!$A:$F,6,0),IFERROR(VLOOKUP($A73,$C:$J,8,0),"")),IFERROR(VLOOKUP($B73,INSUMOS!$A:$D,4,0),IFERROR(VLOOKUP($B73,COTAÇÕES!$A:$J,9,0),"")))</f>
        <v/>
      </c>
      <c r="H73" s="365">
        <f>TRUNC(IF($B73="",IFERROR(VLOOKUP($A73,SERVIÇOS!$A:$F,4,0),IFERROR(VLOOKUP($A73,$C:$J,6,0),)),IFERROR(VLOOKUP($B73,INSUMOS!$A:$D,4,0),IFERROR(VLOOKUP($B73,COTAÇÕES!$A:$J,9,0),)))*$F73,2)</f>
        <v>0</v>
      </c>
      <c r="I73" s="365">
        <f>TRUNC(IF($B73="",IFERROR(VLOOKUP($A73,SERVIÇOS!$A:$F,5,0),IFERROR(VLOOKUP($A73,$C:$J,7,0),)),0)*$F73,2)</f>
        <v>0</v>
      </c>
      <c r="J73" s="366">
        <f t="shared" si="3"/>
        <v>0</v>
      </c>
      <c r="K73" s="453"/>
    </row>
    <row r="74" spans="1:11" ht="31.5">
      <c r="A74" s="651"/>
      <c r="B74" s="651"/>
      <c r="C74" s="652" t="s">
        <v>13240</v>
      </c>
      <c r="D74" s="653" t="s">
        <v>13277</v>
      </c>
      <c r="E74" s="654" t="s">
        <v>914</v>
      </c>
      <c r="F74" s="655"/>
      <c r="G74" s="656"/>
      <c r="H74" s="657">
        <f>TRUNC(SUM(H75:H84),2)</f>
        <v>536.35</v>
      </c>
      <c r="I74" s="657">
        <f>TRUNC(SUM(I75:I84),2)</f>
        <v>182.08</v>
      </c>
      <c r="J74" s="657">
        <f>H74+I74</f>
        <v>718.43000000000006</v>
      </c>
      <c r="K74" s="658" t="s">
        <v>13278</v>
      </c>
    </row>
    <row r="75" spans="1:11" s="29" customFormat="1">
      <c r="A75" s="359"/>
      <c r="B75" s="360" t="s">
        <v>13279</v>
      </c>
      <c r="C75" s="361"/>
      <c r="D75" s="362" t="s">
        <v>13282</v>
      </c>
      <c r="E75" s="416" t="str">
        <f>IF($B75="",IFERROR(VLOOKUP($A75,[3]SERVIÇOS!$A:$F,3,0),IFERROR(VLOOKUP($A75,$C:$J,3,0),"")),IFERROR(VLOOKUP($B75,[3]INSUMOS!$A:$D,3,0),IFERROR(VLOOKUP($B75,[3]COTAÇÕES!$A:$J,5,0),"")))</f>
        <v/>
      </c>
      <c r="F75" s="363">
        <v>1.35</v>
      </c>
      <c r="G75" s="664">
        <v>9.7199999999999995E-2</v>
      </c>
      <c r="H75" s="365">
        <f>F75*G75</f>
        <v>0.13122</v>
      </c>
      <c r="I75" s="365">
        <f>TRUNC(IF($B75="",IFERROR(VLOOKUP($A75,SERVIÇOS!$A:$F,5,0),IFERROR(VLOOKUP($A75,$C:$J,7,0),)),0)*$F75,2)</f>
        <v>0</v>
      </c>
      <c r="J75" s="366">
        <f t="shared" si="3"/>
        <v>0.13122</v>
      </c>
      <c r="K75" s="453"/>
    </row>
    <row r="76" spans="1:11" s="29" customFormat="1">
      <c r="A76" s="359">
        <v>100301</v>
      </c>
      <c r="B76" s="360"/>
      <c r="C76" s="361"/>
      <c r="D76" s="362" t="str">
        <f>IF($B76="",IFERROR(VLOOKUP($A76,SERVIÇOS!$A:$F,2,0),IFERROR(VLOOKUP($A76,$C:$J,2,0),"")),IFERROR(VLOOKUP($B76,INSUMOS!$A:$D,2,0),IFERROR(VLOOKUP($B76,COTAÇÕES!$A:$J,2,0),"")))</f>
        <v>AJUDANTE DE PINTOR COM ENCARGOS COMPLEMENTARES</v>
      </c>
      <c r="E76" s="416" t="str">
        <f>IF($B76="",IFERROR(VLOOKUP($A76,SERVIÇOS!$A:$F,3,0),IFERROR(VLOOKUP($A76,$C:$J,3,0),"")),IFERROR(VLOOKUP($B76,INSUMOS!$A:$D,3,0),IFERROR(VLOOKUP($B76,COTAÇÕES!$A:$J,5,0),"")))</f>
        <v>H</v>
      </c>
      <c r="F76" s="363">
        <v>1.75</v>
      </c>
      <c r="G76" s="364">
        <f>IF($B76="",IFERROR(VLOOKUP($A76,SERVIÇOS!$A:$F,6,0),IFERROR(VLOOKUP($A76,$C:$J,8,0),"")),IFERROR(VLOOKUP($B76,INSUMOS!$A:$D,4,0),IFERROR(VLOOKUP($B76,COTAÇÕES!$A:$J,9,0),"")))</f>
        <v>30.07</v>
      </c>
      <c r="H76" s="365">
        <f>TRUNC(IF($B76="",IFERROR(VLOOKUP($A76,SERVIÇOS!$A:$F,4,0),IFERROR(VLOOKUP($A76,$C:$J,6,0),)),IFERROR(VLOOKUP($B76,INSUMOS!$A:$D,4,0),IFERROR(VLOOKUP($B76,COTAÇÕES!$A:$J,9,0),)))*$F76,2)</f>
        <v>17.64</v>
      </c>
      <c r="I76" s="365">
        <f>TRUNC(IF($B76="",IFERROR(VLOOKUP($A76,SERVIÇOS!$A:$F,5,0),IFERROR(VLOOKUP($A76,$C:$J,7,0),)),0)*$F76,2)</f>
        <v>34.979999999999997</v>
      </c>
      <c r="J76" s="366">
        <f t="shared" si="3"/>
        <v>52.62</v>
      </c>
      <c r="K76" s="453"/>
    </row>
    <row r="77" spans="1:11">
      <c r="A77" s="359">
        <v>88251</v>
      </c>
      <c r="B77" s="360"/>
      <c r="C77" s="361"/>
      <c r="D77" s="362" t="str">
        <f>IF($B77="",IFERROR(VLOOKUP($A77,SERVIÇOS!$A:$F,2,0),IFERROR(VLOOKUP($A77,$C:$J,2,0),"")),IFERROR(VLOOKUP($B77,INSUMOS!$A:$D,2,0),IFERROR(VLOOKUP($B77,COTAÇÕES!$A:$J,2,0),"")))</f>
        <v>AUXILIAR DE SERRALHEIRO COM ENCARGOS COMPLEMENTARES</v>
      </c>
      <c r="E77" s="416" t="str">
        <f>IF($B77="",IFERROR(VLOOKUP($A77,SERVIÇOS!$A:$F,3,0),IFERROR(VLOOKUP($A77,$C:$J,3,0),"")),IFERROR(VLOOKUP($B77,INSUMOS!$A:$D,3,0),IFERROR(VLOOKUP($B77,COTAÇÕES!$A:$J,5,0),"")))</f>
        <v>H</v>
      </c>
      <c r="F77" s="363">
        <v>2.5</v>
      </c>
      <c r="G77" s="364">
        <f>IF($B77="",IFERROR(VLOOKUP($A77,SERVIÇOS!$A:$F,6,0),IFERROR(VLOOKUP($A77,$C:$J,8,0),"")),IFERROR(VLOOKUP($B77,INSUMOS!$A:$D,4,0),IFERROR(VLOOKUP($B77,COTAÇÕES!$A:$J,9,0),"")))</f>
        <v>28.36</v>
      </c>
      <c r="H77" s="365">
        <f>TRUNC(IF($B77="",IFERROR(VLOOKUP($A77,SERVIÇOS!$A:$F,4,0),IFERROR(VLOOKUP($A77,$C:$J,6,0),)),IFERROR(VLOOKUP($B77,INSUMOS!$A:$D,4,0),IFERROR(VLOOKUP($B77,COTAÇÕES!$A:$J,9,0),)))*$F77,2)</f>
        <v>21.1</v>
      </c>
      <c r="I77" s="365">
        <f>TRUNC(IF($B77="",IFERROR(VLOOKUP($A77,SERVIÇOS!$A:$F,5,0),IFERROR(VLOOKUP($A77,$C:$J,7,0),)),0)*$F77,2)</f>
        <v>49.8</v>
      </c>
      <c r="J77" s="366">
        <f t="shared" si="3"/>
        <v>70.900000000000006</v>
      </c>
      <c r="K77" s="453"/>
    </row>
    <row r="78" spans="1:11" ht="19.5" customHeight="1">
      <c r="A78" s="359">
        <v>88277</v>
      </c>
      <c r="B78" s="360"/>
      <c r="C78" s="361"/>
      <c r="D78" s="362" t="str">
        <f>IF($B78="",IFERROR(VLOOKUP($A78,SERVIÇOS!$A:$F,2,0),IFERROR(VLOOKUP($A78,$C:$J,2,0),"")),IFERROR(VLOOKUP($B78,INSUMOS!$A:$D,2,0),IFERROR(VLOOKUP($B78,COTAÇÕES!$A:$J,2,0),"")))</f>
        <v>MONTADOR (TUBO AÇO/EQUIPAMENTOS) COM ENCARGOS COMPLEMENTARES</v>
      </c>
      <c r="E78" s="416" t="str">
        <f>IF($B78="",IFERROR(VLOOKUP($A78,SERVIÇOS!$A:$F,3,0),IFERROR(VLOOKUP($A78,$C:$J,3,0),"")),IFERROR(VLOOKUP($B78,INSUMOS!$A:$D,3,0),IFERROR(VLOOKUP($B78,COTAÇÕES!$A:$J,5,0),"")))</f>
        <v>H</v>
      </c>
      <c r="F78" s="363">
        <v>3.5</v>
      </c>
      <c r="G78" s="364">
        <f>IF($B78="",IFERROR(VLOOKUP($A78,SERVIÇOS!$A:$F,6,0),IFERROR(VLOOKUP($A78,$C:$J,8,0),"")),IFERROR(VLOOKUP($B78,INSUMOS!$A:$D,4,0),IFERROR(VLOOKUP($B78,COTAÇÕES!$A:$J,9,0),"")))</f>
        <v>35.049999999999997</v>
      </c>
      <c r="H78" s="365">
        <f>TRUNC(IF($B78="",IFERROR(VLOOKUP($A78,SERVIÇOS!$A:$F,4,0),IFERROR(VLOOKUP($A78,$C:$J,6,0),)),IFERROR(VLOOKUP($B78,INSUMOS!$A:$D,4,0),IFERROR(VLOOKUP($B78,COTAÇÕES!$A:$J,9,0),)))*$F78,2)</f>
        <v>25.37</v>
      </c>
      <c r="I78" s="365">
        <f>TRUNC(IF($B78="",IFERROR(VLOOKUP($A78,SERVIÇOS!$A:$F,5,0),IFERROR(VLOOKUP($A78,$C:$J,7,0),)),0)*$F78,2)</f>
        <v>97.3</v>
      </c>
      <c r="J78" s="366">
        <f t="shared" si="3"/>
        <v>122.67</v>
      </c>
      <c r="K78" s="453"/>
    </row>
    <row r="79" spans="1:11">
      <c r="A79" s="359"/>
      <c r="B79" s="360">
        <v>1319</v>
      </c>
      <c r="C79" s="361"/>
      <c r="D79" s="362" t="str">
        <f>IF($B79="",IFERROR(VLOOKUP($A79,SERVIÇOS!$A:$F,2,0),IFERROR(VLOOKUP($A79,$C:$J,2,0),"")),IFERROR(VLOOKUP($B79,INSUMOS!$A:$D,2,0),IFERROR(VLOOKUP($B79,COTAÇÕES!$A:$J,2,0),"")))</f>
        <v xml:space="preserve">CHAPA DE ACO FINA A QUENTE BITOLA MSG 3/16 ", E = 4,75 MM (38,00 KG/M2)                                                                                                                                                                                                                                                                                                                                                                                                                                   </v>
      </c>
      <c r="E79" s="416" t="str">
        <f>IF($B79="",IFERROR(VLOOKUP($A79,SERVIÇOS!$A:$F,3,0),IFERROR(VLOOKUP($A79,$C:$J,3,0),"")),IFERROR(VLOOKUP($B79,INSUMOS!$A:$D,3,0),IFERROR(VLOOKUP($B79,COTAÇÕES!$A:$J,5,0),"")))</f>
        <v xml:space="preserve">KG    </v>
      </c>
      <c r="F79" s="363">
        <v>0.85499999999999998</v>
      </c>
      <c r="G79" s="364">
        <f>IF($B79="",IFERROR(VLOOKUP($A79,SERVIÇOS!$A:$F,6,0),IFERROR(VLOOKUP($A79,$C:$J,8,0),"")),IFERROR(VLOOKUP($B79,INSUMOS!$A:$D,4,0),IFERROR(VLOOKUP($B79,COTAÇÕES!$A:$J,9,0),"")))</f>
        <v>8.1999999999999993</v>
      </c>
      <c r="H79" s="365">
        <f>TRUNC(IF($B79="",IFERROR(VLOOKUP($A79,SERVIÇOS!$A:$F,4,0),IFERROR(VLOOKUP($A79,$C:$J,6,0),)),IFERROR(VLOOKUP($B79,INSUMOS!$A:$D,4,0),IFERROR(VLOOKUP($B79,COTAÇÕES!$A:$J,9,0),)))*$F79,2)</f>
        <v>7.01</v>
      </c>
      <c r="I79" s="365">
        <f>TRUNC(IF($B79="",IFERROR(VLOOKUP($A79,SERVIÇOS!$A:$F,5,0),IFERROR(VLOOKUP($A79,$C:$J,7,0),)),0)*$F79,2)</f>
        <v>0</v>
      </c>
      <c r="J79" s="366">
        <f t="shared" si="3"/>
        <v>7.01</v>
      </c>
      <c r="K79" s="453"/>
    </row>
    <row r="80" spans="1:11">
      <c r="A80" s="359"/>
      <c r="B80" s="360">
        <v>11002</v>
      </c>
      <c r="C80" s="361"/>
      <c r="D80" s="362" t="str">
        <f>IF($B80="",IFERROR(VLOOKUP($A80,SERVIÇOS!$A:$F,2,0),IFERROR(VLOOKUP($A80,$C:$J,2,0),"")),IFERROR(VLOOKUP($B80,INSUMOS!$A:$D,2,0),IFERROR(VLOOKUP($B80,COTAÇÕES!$A:$J,2,0),"")))</f>
        <v xml:space="preserve">ELETRODO REVESTIDO AWS - E6013, DIAMETRO IGUAL A 2,50 MM                                                                                                                                                                                                                                                                                                                                                                                                                                                  </v>
      </c>
      <c r="E80" s="416" t="str">
        <f>IF($B80="",IFERROR(VLOOKUP($A80,SERVIÇOS!$A:$F,3,0),IFERROR(VLOOKUP($A80,$C:$J,3,0),"")),IFERROR(VLOOKUP($B80,INSUMOS!$A:$D,3,0),IFERROR(VLOOKUP($B80,COTAÇÕES!$A:$J,5,0),"")))</f>
        <v xml:space="preserve">KG    </v>
      </c>
      <c r="F80" s="363">
        <v>1.35</v>
      </c>
      <c r="G80" s="364">
        <f>IF($B80="",IFERROR(VLOOKUP($A80,SERVIÇOS!$A:$F,6,0),IFERROR(VLOOKUP($A80,$C:$J,8,0),"")),IFERROR(VLOOKUP($B80,INSUMOS!$A:$D,4,0),IFERROR(VLOOKUP($B80,COTAÇÕES!$A:$J,9,0),"")))</f>
        <v>36.340000000000003</v>
      </c>
      <c r="H80" s="365">
        <f>TRUNC(IF($B80="",IFERROR(VLOOKUP($A80,SERVIÇOS!$A:$F,4,0),IFERROR(VLOOKUP($A80,$C:$J,6,0),)),IFERROR(VLOOKUP($B80,INSUMOS!$A:$D,4,0),IFERROR(VLOOKUP($B80,COTAÇÕES!$A:$J,9,0),)))*$F80,2)</f>
        <v>49.05</v>
      </c>
      <c r="I80" s="365">
        <f>TRUNC(IF($B80="",IFERROR(VLOOKUP($A80,SERVIÇOS!$A:$F,5,0),IFERROR(VLOOKUP($A80,$C:$J,7,0),)),0)*$F80,2)</f>
        <v>0</v>
      </c>
      <c r="J80" s="366">
        <f t="shared" si="3"/>
        <v>49.05</v>
      </c>
      <c r="K80" s="453"/>
    </row>
    <row r="81" spans="1:11">
      <c r="A81" s="359"/>
      <c r="B81" s="360">
        <v>7304</v>
      </c>
      <c r="C81" s="361"/>
      <c r="D81" s="362" t="str">
        <f>IF($B81="",IFERROR(VLOOKUP($A81,SERVIÇOS!$A:$F,2,0),IFERROR(VLOOKUP($A81,$C:$J,2,0),"")),IFERROR(VLOOKUP($B81,INSUMOS!$A:$D,2,0),IFERROR(VLOOKUP($B81,COTAÇÕES!$A:$J,2,0),"")))</f>
        <v xml:space="preserve">TINTA EPOXI BASE AGUA PREMIUM, BRANCA                                                                                                                                                                                                                                                                                                                                                                                                                                                                     </v>
      </c>
      <c r="E81" s="416" t="str">
        <f>IF($B81="",IFERROR(VLOOKUP($A81,SERVIÇOS!$A:$F,3,0),IFERROR(VLOOKUP($A81,$C:$J,3,0),"")),IFERROR(VLOOKUP($B81,INSUMOS!$A:$D,3,0),IFERROR(VLOOKUP($B81,COTAÇÕES!$A:$J,5,0),"")))</f>
        <v xml:space="preserve">L     </v>
      </c>
      <c r="F81" s="363">
        <v>0.25</v>
      </c>
      <c r="G81" s="364">
        <f>IF($B81="",IFERROR(VLOOKUP($A81,SERVIÇOS!$A:$F,6,0),IFERROR(VLOOKUP($A81,$C:$J,8,0),"")),IFERROR(VLOOKUP($B81,INSUMOS!$A:$D,4,0),IFERROR(VLOOKUP($B81,COTAÇÕES!$A:$J,9,0),"")))</f>
        <v>74.97</v>
      </c>
      <c r="H81" s="365">
        <f>TRUNC(IF($B81="",IFERROR(VLOOKUP($A81,SERVIÇOS!$A:$F,4,0),IFERROR(VLOOKUP($A81,$C:$J,6,0),)),IFERROR(VLOOKUP($B81,INSUMOS!$A:$D,4,0),IFERROR(VLOOKUP($B81,COTAÇÕES!$A:$J,9,0),)))*$F81,2)</f>
        <v>18.739999999999998</v>
      </c>
      <c r="I81" s="365">
        <f>TRUNC(IF($B81="",IFERROR(VLOOKUP($A81,SERVIÇOS!$A:$F,5,0),IFERROR(VLOOKUP($A81,$C:$J,7,0),)),0)*$F81,2)</f>
        <v>0</v>
      </c>
      <c r="J81" s="366">
        <f t="shared" si="3"/>
        <v>18.739999999999998</v>
      </c>
      <c r="K81" s="453"/>
    </row>
    <row r="82" spans="1:11">
      <c r="A82" s="359"/>
      <c r="B82" s="360" t="s">
        <v>13280</v>
      </c>
      <c r="C82" s="361"/>
      <c r="D82" s="362" t="s">
        <v>13283</v>
      </c>
      <c r="E82" s="416" t="s">
        <v>734</v>
      </c>
      <c r="F82" s="363">
        <v>0.15</v>
      </c>
      <c r="G82" s="661">
        <v>23.94</v>
      </c>
      <c r="H82" s="662">
        <f>F82*G82</f>
        <v>3.5910000000000002</v>
      </c>
      <c r="I82" s="365">
        <f>TRUNC(IF($B82="",IFERROR(VLOOKUP($A82,SERVIÇOS!$A:$F,5,0),IFERROR(VLOOKUP($A82,$C:$J,7,0),)),0)*$F82,2)</f>
        <v>0</v>
      </c>
      <c r="J82" s="366">
        <f t="shared" si="3"/>
        <v>3.5910000000000002</v>
      </c>
      <c r="K82" s="453"/>
    </row>
    <row r="83" spans="1:11" ht="30">
      <c r="A83" s="359"/>
      <c r="B83" s="360">
        <v>4335</v>
      </c>
      <c r="C83" s="361"/>
      <c r="D83" s="362" t="str">
        <f>IF($B83="",IFERROR(VLOOKUP($A83,SERVIÇOS!$A:$F,2,0),IFERROR(VLOOKUP($A83,$C:$J,2,0),"")),IFERROR(VLOOKUP($B83,INSUMOS!$A:$D,2,0),IFERROR(VLOOKUP($B83,COTAÇÕES!$A:$J,2,0),"")))</f>
        <v xml:space="preserve">PARAFUSO FRANCES ZINCADO, DIAMETRO 1/2", COMPRIMENTO 12", COM PORCA E ARRUELA LISA MEDIA                                                                                                                                                                                                                                                                                                                                                                                                                  </v>
      </c>
      <c r="E83" s="416" t="str">
        <f>IF($B83="",IFERROR(VLOOKUP($A83,SERVIÇOS!$A:$F,3,0),IFERROR(VLOOKUP($A83,$C:$J,3,0),"")),IFERROR(VLOOKUP($B83,INSUMOS!$A:$D,3,0),IFERROR(VLOOKUP($B83,COTAÇÕES!$A:$J,5,0),"")))</f>
        <v xml:space="preserve">UN    </v>
      </c>
      <c r="F83" s="363">
        <v>6</v>
      </c>
      <c r="G83" s="364">
        <f>IF($B83="",IFERROR(VLOOKUP($A83,SERVIÇOS!$A:$F,6,0),IFERROR(VLOOKUP($A83,$C:$J,8,0),"")),IFERROR(VLOOKUP($B83,INSUMOS!$A:$D,4,0),IFERROR(VLOOKUP($B83,COTAÇÕES!$A:$J,9,0),"")))</f>
        <v>11.2</v>
      </c>
      <c r="H83" s="365">
        <f>TRUNC(IF($B83="",IFERROR(VLOOKUP($A83,SERVIÇOS!$A:$F,4,0),IFERROR(VLOOKUP($A83,$C:$J,6,0),)),IFERROR(VLOOKUP($B83,INSUMOS!$A:$D,4,0),IFERROR(VLOOKUP($B83,COTAÇÕES!$A:$J,9,0),)))*$F83,2)</f>
        <v>67.2</v>
      </c>
      <c r="I83" s="365">
        <f>TRUNC(IF($B83="",IFERROR(VLOOKUP($A83,SERVIÇOS!$A:$F,5,0),IFERROR(VLOOKUP($A83,$C:$J,7,0),)),0)*$F83,2)</f>
        <v>0</v>
      </c>
      <c r="J83" s="366">
        <f t="shared" si="3"/>
        <v>67.2</v>
      </c>
      <c r="K83" s="453"/>
    </row>
    <row r="84" spans="1:11">
      <c r="A84" s="359"/>
      <c r="B84" s="360" t="s">
        <v>13281</v>
      </c>
      <c r="C84" s="361"/>
      <c r="D84" s="362" t="s">
        <v>13284</v>
      </c>
      <c r="E84" s="416" t="s">
        <v>914</v>
      </c>
      <c r="F84" s="363">
        <v>1.2</v>
      </c>
      <c r="G84" s="661">
        <v>272.10000000000002</v>
      </c>
      <c r="H84" s="662">
        <f>F84*G84</f>
        <v>326.52000000000004</v>
      </c>
      <c r="I84" s="365">
        <f>TRUNC(IF($B84="",IFERROR(VLOOKUP($A84,SERVIÇOS!$A:$F,5,0),IFERROR(VLOOKUP($A84,$C:$J,7,0),)),0)*$F84,2)</f>
        <v>0</v>
      </c>
      <c r="J84" s="366">
        <f t="shared" si="3"/>
        <v>326.52000000000004</v>
      </c>
      <c r="K84" s="453"/>
    </row>
    <row r="85" spans="1:11">
      <c r="A85" s="359"/>
      <c r="B85" s="360"/>
      <c r="C85" s="361"/>
      <c r="D85" s="362" t="str">
        <f>IF($B85="",IFERROR(VLOOKUP($A85,SERVIÇOS!$A:$F,2,0),IFERROR(VLOOKUP($A85,$C:$J,2,0),"")),IFERROR(VLOOKUP($B85,INSUMOS!$A:$D,2,0),IFERROR(VLOOKUP($B85,COTAÇÕES!$A:$J,2,0),"")))</f>
        <v/>
      </c>
      <c r="E85" s="416" t="str">
        <f>IF($B85="",IFERROR(VLOOKUP($A85,SERVIÇOS!$A:$F,3,0),IFERROR(VLOOKUP($A85,$C:$J,3,0),"")),IFERROR(VLOOKUP($B85,INSUMOS!$A:$D,3,0),IFERROR(VLOOKUP($B85,COTAÇÕES!$A:$J,5,0),"")))</f>
        <v/>
      </c>
      <c r="F85" s="363"/>
      <c r="G85" s="364" t="str">
        <f>IF($B85="",IFERROR(VLOOKUP($A85,SERVIÇOS!$A:$F,6,0),IFERROR(VLOOKUP($A85,$C:$J,8,0),"")),IFERROR(VLOOKUP($B85,INSUMOS!$A:$D,4,0),IFERROR(VLOOKUP($B85,COTAÇÕES!$A:$J,9,0),"")))</f>
        <v/>
      </c>
      <c r="H85" s="365">
        <f>TRUNC(IF($B85="",IFERROR(VLOOKUP($A85,SERVIÇOS!$A:$F,4,0),IFERROR(VLOOKUP($A85,$C:$J,6,0),)),IFERROR(VLOOKUP($B85,INSUMOS!$A:$D,4,0),IFERROR(VLOOKUP($B85,COTAÇÕES!$A:$J,9,0),)))*$F85,2)</f>
        <v>0</v>
      </c>
      <c r="I85" s="365">
        <f>TRUNC(IF($B85="",IFERROR(VLOOKUP($A85,SERVIÇOS!$A:$F,5,0),IFERROR(VLOOKUP($A85,$C:$J,7,0),)),0)*$F85,2)</f>
        <v>0</v>
      </c>
      <c r="J85" s="366">
        <f t="shared" si="3"/>
        <v>0</v>
      </c>
      <c r="K85" s="453"/>
    </row>
    <row r="86" spans="1:11" ht="31.5">
      <c r="A86" s="651"/>
      <c r="B86" s="651"/>
      <c r="C86" s="652" t="s">
        <v>13239</v>
      </c>
      <c r="D86" s="653" t="s">
        <v>13285</v>
      </c>
      <c r="E86" s="654" t="s">
        <v>85</v>
      </c>
      <c r="F86" s="655"/>
      <c r="G86" s="656"/>
      <c r="H86" s="657">
        <f>TRUNC(SUM(H87:H96),2)</f>
        <v>794.76</v>
      </c>
      <c r="I86" s="657">
        <f>TRUNC(SUM(I87:I96),2)</f>
        <v>164.24</v>
      </c>
      <c r="J86" s="657">
        <f>H86+I86</f>
        <v>959</v>
      </c>
      <c r="K86" s="658"/>
    </row>
    <row r="87" spans="1:11">
      <c r="A87" s="359">
        <v>88242</v>
      </c>
      <c r="B87" s="360"/>
      <c r="C87" s="361"/>
      <c r="D87" s="362" t="str">
        <f>IF($B87="",IFERROR(VLOOKUP($A87,SERVIÇOS!$A:$F,2,0),IFERROR(VLOOKUP($A87,$C:$J,2,0),"")),IFERROR(VLOOKUP($B87,INSUMOS!$A:$D,2,0),IFERROR(VLOOKUP($B87,COTAÇÕES!$A:$J,2,0),"")))</f>
        <v>AJUDANTE DE PEDREIRO COM ENCARGOS COMPLEMENTARES</v>
      </c>
      <c r="E87" s="416" t="str">
        <f>IF($B87="",IFERROR(VLOOKUP($A87,SERVIÇOS!$A:$F,3,0),IFERROR(VLOOKUP($A87,$C:$J,3,0),"")),IFERROR(VLOOKUP($B87,INSUMOS!$A:$D,3,0),IFERROR(VLOOKUP($B87,COTAÇÕES!$A:$J,5,0),"")))</f>
        <v>H</v>
      </c>
      <c r="F87" s="363">
        <v>3.5</v>
      </c>
      <c r="G87" s="364">
        <f>IF($B87="",IFERROR(VLOOKUP($A87,SERVIÇOS!$A:$F,6,0),IFERROR(VLOOKUP($A87,$C:$J,8,0),"")),IFERROR(VLOOKUP($B87,INSUMOS!$A:$D,4,0),IFERROR(VLOOKUP($B87,COTAÇÕES!$A:$J,9,0),"")))</f>
        <v>28.43</v>
      </c>
      <c r="H87" s="365">
        <f>TRUNC(IF($B87="",IFERROR(VLOOKUP($A87,SERVIÇOS!$A:$F,4,0),IFERROR(VLOOKUP($A87,$C:$J,6,0),)),IFERROR(VLOOKUP($B87,INSUMOS!$A:$D,4,0),IFERROR(VLOOKUP($B87,COTAÇÕES!$A:$J,9,0),)))*$F87,2)</f>
        <v>29.54</v>
      </c>
      <c r="I87" s="365">
        <f>TRUNC(IF($B87="",IFERROR(VLOOKUP($A87,SERVIÇOS!$A:$F,5,0),IFERROR(VLOOKUP($A87,$C:$J,7,0),)),0)*$F87,2)</f>
        <v>69.959999999999994</v>
      </c>
      <c r="J87" s="366">
        <f t="shared" si="3"/>
        <v>99.5</v>
      </c>
      <c r="K87" s="453"/>
    </row>
    <row r="88" spans="1:11">
      <c r="A88" s="359">
        <v>88309</v>
      </c>
      <c r="B88" s="360"/>
      <c r="C88" s="361"/>
      <c r="D88" s="362" t="str">
        <f>IF($B88="",IFERROR(VLOOKUP($A88,SERVIÇOS!$A:$F,2,0),IFERROR(VLOOKUP($A88,$C:$J,2,0),"")),IFERROR(VLOOKUP($B88,INSUMOS!$A:$D,2,0),IFERROR(VLOOKUP($B88,COTAÇÕES!$A:$J,2,0),"")))</f>
        <v>PEDREIRO COM ENCARGOS COMPLEMENTARES</v>
      </c>
      <c r="E88" s="416" t="str">
        <f>IF($B88="",IFERROR(VLOOKUP($A88,SERVIÇOS!$A:$F,3,0),IFERROR(VLOOKUP($A88,$C:$J,3,0),"")),IFERROR(VLOOKUP($B88,INSUMOS!$A:$D,3,0),IFERROR(VLOOKUP($B88,COTAÇÕES!$A:$J,5,0),"")))</f>
        <v>H</v>
      </c>
      <c r="F88" s="363">
        <v>1.45</v>
      </c>
      <c r="G88" s="364">
        <f>IF($B88="",IFERROR(VLOOKUP($A88,SERVIÇOS!$A:$F,6,0),IFERROR(VLOOKUP($A88,$C:$J,8,0),"")),IFERROR(VLOOKUP($B88,INSUMOS!$A:$D,4,0),IFERROR(VLOOKUP($B88,COTAÇÕES!$A:$J,9,0),"")))</f>
        <v>34.729999999999997</v>
      </c>
      <c r="H88" s="365">
        <f>TRUNC(IF($B88="",IFERROR(VLOOKUP($A88,SERVIÇOS!$A:$F,4,0),IFERROR(VLOOKUP($A88,$C:$J,6,0),)),IFERROR(VLOOKUP($B88,INSUMOS!$A:$D,4,0),IFERROR(VLOOKUP($B88,COTAÇÕES!$A:$J,9,0),)))*$F88,2)</f>
        <v>12.23</v>
      </c>
      <c r="I88" s="365">
        <f>TRUNC(IF($B88="",IFERROR(VLOOKUP($A88,SERVIÇOS!$A:$F,5,0),IFERROR(VLOOKUP($A88,$C:$J,7,0),)),0)*$F88,2)</f>
        <v>38.119999999999997</v>
      </c>
      <c r="J88" s="366">
        <f t="shared" si="3"/>
        <v>50.349999999999994</v>
      </c>
      <c r="K88" s="453"/>
    </row>
    <row r="89" spans="1:11">
      <c r="A89" s="359">
        <v>88262</v>
      </c>
      <c r="B89" s="360"/>
      <c r="C89" s="361"/>
      <c r="D89" s="362" t="str">
        <f>IF($B89="",IFERROR(VLOOKUP($A89,SERVIÇOS!$A:$F,2,0),IFERROR(VLOOKUP($A89,$C:$J,2,0),"")),IFERROR(VLOOKUP($B89,INSUMOS!$A:$D,2,0),IFERROR(VLOOKUP($B89,COTAÇÕES!$A:$J,2,0),"")))</f>
        <v>CARPINTEIRO DE FORMAS COM ENCARGOS COMPLEMENTARES</v>
      </c>
      <c r="E89" s="416" t="str">
        <f>IF($B89="",IFERROR(VLOOKUP($A89,SERVIÇOS!$A:$F,3,0),IFERROR(VLOOKUP($A89,$C:$J,3,0),"")),IFERROR(VLOOKUP($B89,INSUMOS!$A:$D,3,0),IFERROR(VLOOKUP($B89,COTAÇÕES!$A:$J,5,0),"")))</f>
        <v>H</v>
      </c>
      <c r="F89" s="363">
        <v>2.1</v>
      </c>
      <c r="G89" s="364">
        <f>IF($B89="",IFERROR(VLOOKUP($A89,SERVIÇOS!$A:$F,6,0),IFERROR(VLOOKUP($A89,$C:$J,8,0),"")),IFERROR(VLOOKUP($B89,INSUMOS!$A:$D,4,0),IFERROR(VLOOKUP($B89,COTAÇÕES!$A:$J,9,0),"")))</f>
        <v>34.31</v>
      </c>
      <c r="H89" s="365">
        <f>TRUNC(IF($B89="",IFERROR(VLOOKUP($A89,SERVIÇOS!$A:$F,4,0),IFERROR(VLOOKUP($A89,$C:$J,6,0),)),IFERROR(VLOOKUP($B89,INSUMOS!$A:$D,4,0),IFERROR(VLOOKUP($B89,COTAÇÕES!$A:$J,9,0),)))*$F89,2)</f>
        <v>17.43</v>
      </c>
      <c r="I89" s="365">
        <f>TRUNC(IF($B89="",IFERROR(VLOOKUP($A89,SERVIÇOS!$A:$F,5,0),IFERROR(VLOOKUP($A89,$C:$J,7,0),)),0)*$F89,2)</f>
        <v>54.62</v>
      </c>
      <c r="J89" s="366">
        <f t="shared" si="3"/>
        <v>72.05</v>
      </c>
      <c r="K89" s="453"/>
    </row>
    <row r="90" spans="1:11" ht="60">
      <c r="A90" s="359"/>
      <c r="B90" s="360">
        <v>4987</v>
      </c>
      <c r="C90" s="361"/>
      <c r="D90" s="362" t="str">
        <f>IF($B90="",IFERROR(VLOOKUP($A90,SERVIÇOS!$A:$F,2,0),IFERROR(VLOOKUP($A90,$C:$J,2,0),"")),IFERROR(VLOOKUP($B90,INSUMOS!$A:$D,2,0),IFERROR(VLOOKUP($B90,COTAÇÕES!$A:$J,2,0),"")))</f>
        <v xml:space="preserve">PORTA DE ABRIR / GIRO, DE MADEIRA FOLHA MEDIA (NBR 15930) DE 900 X 2100 MM, DE 35 MM A 40 MM DE ESPESSURA, NUCLEO SEMI-SOLIDO (SARRAFEADO), CAPA LISA EM HDF, ACABAMENTO EM LAMINADO NATURAL PARA VERNIZ                                                                                                                                                                                                                                                                                                  </v>
      </c>
      <c r="E90" s="416" t="str">
        <f>IF($B90="",IFERROR(VLOOKUP($A90,SERVIÇOS!$A:$F,3,0),IFERROR(VLOOKUP($A90,$C:$J,3,0),"")),IFERROR(VLOOKUP($B90,INSUMOS!$A:$D,3,0),IFERROR(VLOOKUP($B90,COTAÇÕES!$A:$J,5,0),"")))</f>
        <v xml:space="preserve">UN    </v>
      </c>
      <c r="F90" s="363">
        <v>1</v>
      </c>
      <c r="G90" s="364">
        <f>IF($B90="",IFERROR(VLOOKUP($A90,SERVIÇOS!$A:$F,6,0),IFERROR(VLOOKUP($A90,$C:$J,8,0),"")),IFERROR(VLOOKUP($B90,INSUMOS!$A:$D,4,0),IFERROR(VLOOKUP($B90,COTAÇÕES!$A:$J,9,0),"")))</f>
        <v>311.89999999999998</v>
      </c>
      <c r="H90" s="365">
        <f>TRUNC(IF($B90="",IFERROR(VLOOKUP($A90,SERVIÇOS!$A:$F,4,0),IFERROR(VLOOKUP($A90,$C:$J,6,0),)),IFERROR(VLOOKUP($B90,INSUMOS!$A:$D,4,0),IFERROR(VLOOKUP($B90,COTAÇÕES!$A:$J,9,0),)))*$F90,2)</f>
        <v>311.89999999999998</v>
      </c>
      <c r="I90" s="365">
        <f>TRUNC(IF($B90="",IFERROR(VLOOKUP($A90,SERVIÇOS!$A:$F,5,0),IFERROR(VLOOKUP($A90,$C:$J,7,0),)),0)*$F90,2)</f>
        <v>0</v>
      </c>
      <c r="J90" s="366">
        <f t="shared" si="3"/>
        <v>311.89999999999998</v>
      </c>
      <c r="K90" s="453"/>
    </row>
    <row r="91" spans="1:11" ht="60">
      <c r="A91" s="359"/>
      <c r="B91" s="360">
        <v>184</v>
      </c>
      <c r="C91" s="361"/>
      <c r="D91" s="362" t="str">
        <f>IF($B91="",IFERROR(VLOOKUP($A91,SERVIÇOS!$A:$F,2,0),IFERROR(VLOOKUP($A91,$C:$J,2,0),"")),IFERROR(VLOOKUP($B91,INSUMOS!$A:$D,2,0),IFERROR(VLOOKUP($B91,COTAÇÕES!$A:$J,2,0),"")))</f>
        <v xml:space="preserve">BATENTE / PORTAL / ADUELA / MARCO EM MADEIRA MACICA COM REBAIXO, E = *3* CM, L = *14* CM, PARA PORTAS DE  GIRO DE *60 CM A 120* CM  X *210* CM, PINUS / EUCALIPTO / VIROLA OU EQUIVALENTE DA REGIAO (NAO INCLUI ALIZARES)                                                                                                                                                                                                                                                                                 </v>
      </c>
      <c r="E91" s="416" t="str">
        <f>IF($B91="",IFERROR(VLOOKUP($A91,SERVIÇOS!$A:$F,3,0),IFERROR(VLOOKUP($A91,$C:$J,3,0),"")),IFERROR(VLOOKUP($B91,INSUMOS!$A:$D,3,0),IFERROR(VLOOKUP($B91,COTAÇÕES!$A:$J,5,0),"")))</f>
        <v xml:space="preserve">JG    </v>
      </c>
      <c r="F91" s="363">
        <v>1</v>
      </c>
      <c r="G91" s="364">
        <f>IF($B91="",IFERROR(VLOOKUP($A91,SERVIÇOS!$A:$F,6,0),IFERROR(VLOOKUP($A91,$C:$J,8,0),"")),IFERROR(VLOOKUP($B91,INSUMOS!$A:$D,4,0),IFERROR(VLOOKUP($B91,COTAÇÕES!$A:$J,9,0),"")))</f>
        <v>173.41</v>
      </c>
      <c r="H91" s="365">
        <f>TRUNC(IF($B91="",IFERROR(VLOOKUP($A91,SERVIÇOS!$A:$F,4,0),IFERROR(VLOOKUP($A91,$C:$J,6,0),)),IFERROR(VLOOKUP($B91,INSUMOS!$A:$D,4,0),IFERROR(VLOOKUP($B91,COTAÇÕES!$A:$J,9,0),)))*$F91,2)</f>
        <v>173.41</v>
      </c>
      <c r="I91" s="365">
        <f>TRUNC(IF($B91="",IFERROR(VLOOKUP($A91,SERVIÇOS!$A:$F,5,0),IFERROR(VLOOKUP($A91,$C:$J,7,0),)),0)*$F91,2)</f>
        <v>0</v>
      </c>
      <c r="J91" s="366">
        <f t="shared" si="3"/>
        <v>173.41</v>
      </c>
      <c r="K91" s="453"/>
    </row>
    <row r="92" spans="1:11">
      <c r="A92" s="359"/>
      <c r="B92" s="360">
        <v>20247</v>
      </c>
      <c r="C92" s="361"/>
      <c r="D92" s="362" t="str">
        <f>IF($B92="",IFERROR(VLOOKUP($A92,SERVIÇOS!$A:$F,2,0),IFERROR(VLOOKUP($A92,$C:$J,2,0),"")),IFERROR(VLOOKUP($B92,INSUMOS!$A:$D,2,0),IFERROR(VLOOKUP($B92,COTAÇÕES!$A:$J,2,0),"")))</f>
        <v xml:space="preserve">PREGO DE ACO POLIDO COM CABECA 15 X 15 (1 1/4 X 13)                                                                                                                                                                                                                                                                                                                                                                                                                                                       </v>
      </c>
      <c r="E92" s="416" t="str">
        <f>IF($B92="",IFERROR(VLOOKUP($A92,SERVIÇOS!$A:$F,3,0),IFERROR(VLOOKUP($A92,$C:$J,3,0),"")),IFERROR(VLOOKUP($B92,INSUMOS!$A:$D,3,0),IFERROR(VLOOKUP($B92,COTAÇÕES!$A:$J,5,0),"")))</f>
        <v xml:space="preserve">KG    </v>
      </c>
      <c r="F92" s="363">
        <v>0.61</v>
      </c>
      <c r="G92" s="364">
        <f>IF($B92="",IFERROR(VLOOKUP($A92,SERVIÇOS!$A:$F,6,0),IFERROR(VLOOKUP($A92,$C:$J,8,0),"")),IFERROR(VLOOKUP($B92,INSUMOS!$A:$D,4,0),IFERROR(VLOOKUP($B92,COTAÇÕES!$A:$J,9,0),"")))</f>
        <v>16.89</v>
      </c>
      <c r="H92" s="365">
        <f>TRUNC(IF($B92="",IFERROR(VLOOKUP($A92,SERVIÇOS!$A:$F,4,0),IFERROR(VLOOKUP($A92,$C:$J,6,0),)),IFERROR(VLOOKUP($B92,INSUMOS!$A:$D,4,0),IFERROR(VLOOKUP($B92,COTAÇÕES!$A:$J,9,0),)))*$F92,2)</f>
        <v>10.3</v>
      </c>
      <c r="I92" s="365">
        <f>TRUNC(IF($B92="",IFERROR(VLOOKUP($A92,SERVIÇOS!$A:$F,5,0),IFERROR(VLOOKUP($A92,$C:$J,7,0),)),0)*$F92,2)</f>
        <v>0</v>
      </c>
      <c r="J92" s="366">
        <f t="shared" si="3"/>
        <v>10.3</v>
      </c>
      <c r="K92" s="453"/>
    </row>
    <row r="93" spans="1:11" ht="45">
      <c r="A93" s="359"/>
      <c r="B93" s="360">
        <v>20017</v>
      </c>
      <c r="C93" s="361"/>
      <c r="D93" s="362" t="str">
        <f>IF($B93="",IFERROR(VLOOKUP($A93,SERVIÇOS!$A:$F,2,0),IFERROR(VLOOKUP($A93,$C:$J,2,0),"")),IFERROR(VLOOKUP($B93,INSUMOS!$A:$D,2,0),IFERROR(VLOOKUP($B93,COTAÇÕES!$A:$J,2,0),"")))</f>
        <v xml:space="preserve">GUARNICAO / ALIZAR / VISTA LISA EM MADEIRA MACICA, PARA PORTA  , E = *1* CM, L = *5* CM, CEDRINHO / ANGELIM COMERCIAL / TAURI/ CURUPIXA / PEROBA / CUMARU OU EQUIVALENTE DA REGIAO                                                                                                                                                                                                                                                                                                                        </v>
      </c>
      <c r="E93" s="416" t="str">
        <f>IF($B93="",IFERROR(VLOOKUP($A93,SERVIÇOS!$A:$F,3,0),IFERROR(VLOOKUP($A93,$C:$J,3,0),"")),IFERROR(VLOOKUP($B93,INSUMOS!$A:$D,3,0),IFERROR(VLOOKUP($B93,COTAÇÕES!$A:$J,5,0),"")))</f>
        <v xml:space="preserve">M     </v>
      </c>
      <c r="F93" s="363">
        <v>10.199999999999999</v>
      </c>
      <c r="G93" s="364">
        <f>IF($B93="",IFERROR(VLOOKUP($A93,SERVIÇOS!$A:$F,6,0),IFERROR(VLOOKUP($A93,$C:$J,8,0),"")),IFERROR(VLOOKUP($B93,INSUMOS!$A:$D,4,0),IFERROR(VLOOKUP($B93,COTAÇÕES!$A:$J,9,0),"")))</f>
        <v>10.18</v>
      </c>
      <c r="H93" s="365">
        <f>TRUNC(IF($B93="",IFERROR(VLOOKUP($A93,SERVIÇOS!$A:$F,4,0),IFERROR(VLOOKUP($A93,$C:$J,6,0),)),IFERROR(VLOOKUP($B93,INSUMOS!$A:$D,4,0),IFERROR(VLOOKUP($B93,COTAÇÕES!$A:$J,9,0),)))*$F93,2)</f>
        <v>103.83</v>
      </c>
      <c r="I93" s="365">
        <f>TRUNC(IF($B93="",IFERROR(VLOOKUP($A93,SERVIÇOS!$A:$F,5,0),IFERROR(VLOOKUP($A93,$C:$J,7,0),)),0)*$F93,2)</f>
        <v>0</v>
      </c>
      <c r="J93" s="366">
        <f t="shared" si="3"/>
        <v>103.83</v>
      </c>
      <c r="K93" s="453"/>
    </row>
    <row r="94" spans="1:11" ht="45">
      <c r="A94" s="359"/>
      <c r="B94" s="360">
        <v>43612</v>
      </c>
      <c r="C94" s="361"/>
      <c r="D94" s="362" t="str">
        <f>IF($B94="",IFERROR(VLOOKUP($A94,SERVIÇOS!$A:$F,2,0),IFERROR(VLOOKUP($A94,$C:$J,2,0),"")),IFERROR(VLOOKUP($B94,INSUMOS!$A:$D,2,0),IFERROR(VLOOKUP($B94,COTAÇÕES!$A:$J,2,0),"")))</f>
        <v xml:space="preserve">FECHADRUA BICO DE PAPAGAIO PARA PORTA DE CORRER EXTERNA, EM ACO INOX COM ACABAMENTO CROMADO, MAQUINA COM 45 MM, INCLUINDO CHAVE TIPO CILINDRO                                                                                                                                                                                                                                                                                                                                                             </v>
      </c>
      <c r="E94" s="416" t="str">
        <f>IF($B94="",IFERROR(VLOOKUP($A94,SERVIÇOS!$A:$F,3,0),IFERROR(VLOOKUP($A94,$C:$J,3,0),"")),IFERROR(VLOOKUP($B94,INSUMOS!$A:$D,3,0),IFERROR(VLOOKUP($B94,COTAÇÕES!$A:$J,5,0),"")))</f>
        <v xml:space="preserve">CJ    </v>
      </c>
      <c r="F94" s="363">
        <v>1</v>
      </c>
      <c r="G94" s="364">
        <f>IF($B94="",IFERROR(VLOOKUP($A94,SERVIÇOS!$A:$F,6,0),IFERROR(VLOOKUP($A94,$C:$J,8,0),"")),IFERROR(VLOOKUP($B94,INSUMOS!$A:$D,4,0),IFERROR(VLOOKUP($B94,COTAÇÕES!$A:$J,9,0),"")))</f>
        <v>94.63</v>
      </c>
      <c r="H94" s="365">
        <f>TRUNC(IF($B94="",IFERROR(VLOOKUP($A94,SERVIÇOS!$A:$F,4,0),IFERROR(VLOOKUP($A94,$C:$J,6,0),)),IFERROR(VLOOKUP($B94,INSUMOS!$A:$D,4,0),IFERROR(VLOOKUP($B94,COTAÇÕES!$A:$J,9,0),)))*$F94,2)</f>
        <v>94.63</v>
      </c>
      <c r="I94" s="365">
        <f>TRUNC(IF($B94="",IFERROR(VLOOKUP($A94,SERVIÇOS!$A:$F,5,0),IFERROR(VLOOKUP($A94,$C:$J,7,0),)),0)*$F94,2)</f>
        <v>0</v>
      </c>
      <c r="J94" s="366">
        <f t="shared" si="3"/>
        <v>94.63</v>
      </c>
      <c r="K94" s="453"/>
    </row>
    <row r="95" spans="1:11" ht="30">
      <c r="A95" s="359">
        <v>88631</v>
      </c>
      <c r="B95" s="360"/>
      <c r="C95" s="361"/>
      <c r="D95" s="362" t="str">
        <f>IF($B95="",IFERROR(VLOOKUP($A95,SERVIÇOS!$A:$F,2,0),IFERROR(VLOOKUP($A95,$C:$J,2,0),"")),IFERROR(VLOOKUP($B95,INSUMOS!$A:$D,2,0),IFERROR(VLOOKUP($B95,COTAÇÕES!$A:$J,2,0),"")))</f>
        <v>ARGAMASSA TRAÇO 1:4 (EM VOLUME DE CIMENTO E AREIA MÉDIA ÚMIDA), PREPARO MANUAL. AF_08/2019</v>
      </c>
      <c r="E95" s="416" t="str">
        <f>IF($B95="",IFERROR(VLOOKUP($A95,SERVIÇOS!$A:$F,3,0),IFERROR(VLOOKUP($A95,$C:$J,3,0),"")),IFERROR(VLOOKUP($B95,INSUMOS!$A:$D,3,0),IFERROR(VLOOKUP($B95,COTAÇÕES!$A:$J,5,0),"")))</f>
        <v>M3</v>
      </c>
      <c r="F95" s="363">
        <v>0.01</v>
      </c>
      <c r="G95" s="364">
        <f>IF($B95="",IFERROR(VLOOKUP($A95,SERVIÇOS!$A:$F,6,0),IFERROR(VLOOKUP($A95,$C:$J,8,0),"")),IFERROR(VLOOKUP($B95,INSUMOS!$A:$D,4,0),IFERROR(VLOOKUP($B95,COTAÇÕES!$A:$J,9,0),"")))</f>
        <v>621.99</v>
      </c>
      <c r="H95" s="365">
        <f>TRUNC(IF($B95="",IFERROR(VLOOKUP($A95,SERVIÇOS!$A:$F,4,0),IFERROR(VLOOKUP($A95,$C:$J,6,0),)),IFERROR(VLOOKUP($B95,INSUMOS!$A:$D,4,0),IFERROR(VLOOKUP($B95,COTAÇÕES!$A:$J,9,0),)))*$F95,2)</f>
        <v>4.67</v>
      </c>
      <c r="I95" s="365">
        <f>TRUNC(IF($B95="",IFERROR(VLOOKUP($A95,SERVIÇOS!$A:$F,5,0),IFERROR(VLOOKUP($A95,$C:$J,7,0),)),0)*$F95,2)</f>
        <v>1.54</v>
      </c>
      <c r="J95" s="366">
        <f t="shared" si="3"/>
        <v>6.21</v>
      </c>
      <c r="K95" s="453"/>
    </row>
    <row r="96" spans="1:11" ht="30">
      <c r="A96" s="359"/>
      <c r="B96" s="360">
        <v>11581</v>
      </c>
      <c r="C96" s="361"/>
      <c r="D96" s="362" t="str">
        <f>IF($B96="",IFERROR(VLOOKUP($A96,SERVIÇOS!$A:$F,2,0),IFERROR(VLOOKUP($A96,$C:$J,2,0),"")),IFERROR(VLOOKUP($B96,INSUMOS!$A:$D,2,0),IFERROR(VLOOKUP($B96,COTAÇÕES!$A:$J,2,0),"")))</f>
        <v xml:space="preserve">TRILHO PANTOGRAFICO CONCAVO, TIPO U, EM ALUMINIO, COM DIMENSOES DE APROX *35 X 35* MM, PARA ROLDANA DE PORTA DE CORRER                                                                                                                                                                                                                                                                                                                                                                                    </v>
      </c>
      <c r="E96" s="416" t="str">
        <f>IF($B96="",IFERROR(VLOOKUP($A96,SERVIÇOS!$A:$F,3,0),IFERROR(VLOOKUP($A96,$C:$J,3,0),"")),IFERROR(VLOOKUP($B96,INSUMOS!$A:$D,3,0),IFERROR(VLOOKUP($B96,COTAÇÕES!$A:$J,5,0),"")))</f>
        <v xml:space="preserve">M     </v>
      </c>
      <c r="F96" s="363">
        <v>1.8</v>
      </c>
      <c r="G96" s="364">
        <f>IF($B96="",IFERROR(VLOOKUP($A96,SERVIÇOS!$A:$F,6,0),IFERROR(VLOOKUP($A96,$C:$J,8,0),"")),IFERROR(VLOOKUP($B96,INSUMOS!$A:$D,4,0),IFERROR(VLOOKUP($B96,COTAÇÕES!$A:$J,9,0),"")))</f>
        <v>20.46</v>
      </c>
      <c r="H96" s="365">
        <f>TRUNC(IF($B96="",IFERROR(VLOOKUP($A96,SERVIÇOS!$A:$F,4,0),IFERROR(VLOOKUP($A96,$C:$J,6,0),)),IFERROR(VLOOKUP($B96,INSUMOS!$A:$D,4,0),IFERROR(VLOOKUP($B96,COTAÇÕES!$A:$J,9,0),)))*$F96,2)</f>
        <v>36.82</v>
      </c>
      <c r="I96" s="365">
        <f>TRUNC(IF($B96="",IFERROR(VLOOKUP($A96,SERVIÇOS!$A:$F,5,0),IFERROR(VLOOKUP($A96,$C:$J,7,0),)),0)*$F96,2)</f>
        <v>0</v>
      </c>
      <c r="J96" s="366">
        <f t="shared" si="3"/>
        <v>36.82</v>
      </c>
      <c r="K96" s="453"/>
    </row>
    <row r="97" spans="1:11">
      <c r="A97" s="359"/>
      <c r="B97" s="360"/>
      <c r="C97" s="361"/>
      <c r="D97" s="362" t="str">
        <f>IF($B97="",IFERROR(VLOOKUP($A97,SERVIÇOS!$A:$F,2,0),IFERROR(VLOOKUP($A97,$C:$J,2,0),"")),IFERROR(VLOOKUP($B97,INSUMOS!$A:$D,2,0),IFERROR(VLOOKUP($B97,COTAÇÕES!$A:$J,2,0),"")))</f>
        <v/>
      </c>
      <c r="E97" s="416" t="str">
        <f>IF($B97="",IFERROR(VLOOKUP($A97,SERVIÇOS!$A:$F,3,0),IFERROR(VLOOKUP($A97,$C:$J,3,0),"")),IFERROR(VLOOKUP($B97,INSUMOS!$A:$D,3,0),IFERROR(VLOOKUP($B97,COTAÇÕES!$A:$J,5,0),"")))</f>
        <v/>
      </c>
      <c r="F97" s="363"/>
      <c r="G97" s="364" t="str">
        <f>IF($B97="",IFERROR(VLOOKUP($A97,SERVIÇOS!$A:$F,6,0),IFERROR(VLOOKUP($A97,$C:$J,8,0),"")),IFERROR(VLOOKUP($B97,INSUMOS!$A:$D,4,0),IFERROR(VLOOKUP($B97,COTAÇÕES!$A:$J,9,0),"")))</f>
        <v/>
      </c>
      <c r="H97" s="365">
        <f>TRUNC(IF($B97="",IFERROR(VLOOKUP($A97,SERVIÇOS!$A:$F,4,0),IFERROR(VLOOKUP($A97,$C:$J,6,0),)),IFERROR(VLOOKUP($B97,INSUMOS!$A:$D,4,0),IFERROR(VLOOKUP($B97,COTAÇÕES!$A:$J,9,0),)))*$F97,2)</f>
        <v>0</v>
      </c>
      <c r="I97" s="365">
        <f>TRUNC(IF($B97="",IFERROR(VLOOKUP($A97,SERVIÇOS!$A:$F,5,0),IFERROR(VLOOKUP($A97,$C:$J,7,0),)),0)*$F97,2)</f>
        <v>0</v>
      </c>
      <c r="J97" s="366">
        <f t="shared" si="3"/>
        <v>0</v>
      </c>
      <c r="K97" s="453"/>
    </row>
    <row r="98" spans="1:11" ht="27" customHeight="1">
      <c r="A98" s="651"/>
      <c r="B98" s="651"/>
      <c r="C98" s="652" t="s">
        <v>13286</v>
      </c>
      <c r="D98" s="653" t="s">
        <v>13287</v>
      </c>
      <c r="E98" s="654" t="s">
        <v>98</v>
      </c>
      <c r="F98" s="655"/>
      <c r="G98" s="656"/>
      <c r="H98" s="657">
        <f>TRUNC(SUM(H99:H100),2)</f>
        <v>5.82</v>
      </c>
      <c r="I98" s="657">
        <f>TRUNC(SUM(I99:I100),2)</f>
        <v>13</v>
      </c>
      <c r="J98" s="657">
        <f>H98+I98</f>
        <v>18.82</v>
      </c>
      <c r="K98" s="658"/>
    </row>
    <row r="99" spans="1:11">
      <c r="A99" s="359">
        <v>88316</v>
      </c>
      <c r="B99" s="360"/>
      <c r="C99" s="361"/>
      <c r="D99" s="362" t="str">
        <f>IF($B99="",IFERROR(VLOOKUP($A99,SERVIÇOS!$A:$F,2,0),IFERROR(VLOOKUP($A99,$C:$J,2,0),"")),IFERROR(VLOOKUP($B99,INSUMOS!$A:$D,2,0),IFERROR(VLOOKUP($B99,COTAÇÕES!$A:$J,2,0),"")))</f>
        <v>SERVENTE COM ENCARGOS COMPLEMENTARES</v>
      </c>
      <c r="E99" s="416" t="str">
        <f>IF($B99="",IFERROR(VLOOKUP($A99,SERVIÇOS!$A:$F,3,0),IFERROR(VLOOKUP($A99,$C:$J,3,0),"")),IFERROR(VLOOKUP($B99,INSUMOS!$A:$D,3,0),IFERROR(VLOOKUP($B99,COTAÇÕES!$A:$J,5,0),"")))</f>
        <v>H</v>
      </c>
      <c r="F99" s="363">
        <v>0.7</v>
      </c>
      <c r="G99" s="364">
        <f>IF($B99="",IFERROR(VLOOKUP($A99,SERVIÇOS!$A:$F,6,0),IFERROR(VLOOKUP($A99,$C:$J,8,0),"")),IFERROR(VLOOKUP($B99,INSUMOS!$A:$D,4,0),IFERROR(VLOOKUP($B99,COTAÇÕES!$A:$J,9,0),"")))</f>
        <v>26.9</v>
      </c>
      <c r="H99" s="365">
        <f>TRUNC(IF($B99="",IFERROR(VLOOKUP($A99,SERVIÇOS!$A:$F,4,0),IFERROR(VLOOKUP($A99,$C:$J,6,0),)),IFERROR(VLOOKUP($B99,INSUMOS!$A:$D,4,0),IFERROR(VLOOKUP($B99,COTAÇÕES!$A:$J,9,0),)))*$F99,2)</f>
        <v>5.82</v>
      </c>
      <c r="I99" s="365">
        <f>TRUNC(IF($B99="",IFERROR(VLOOKUP($A99,SERVIÇOS!$A:$F,5,0),IFERROR(VLOOKUP($A99,$C:$J,7,0),)),0)*$F99,2)</f>
        <v>13</v>
      </c>
      <c r="J99" s="366">
        <f t="shared" ref="J99:J154" si="5">H99+I99</f>
        <v>18.82</v>
      </c>
      <c r="K99" s="453"/>
    </row>
    <row r="100" spans="1:11">
      <c r="A100" s="359"/>
      <c r="B100" s="360"/>
      <c r="C100" s="361"/>
      <c r="D100" s="362" t="str">
        <f>IF($B100="",IFERROR(VLOOKUP($A100,SERVIÇOS!$A:$F,2,0),IFERROR(VLOOKUP($A100,$C:$J,2,0),"")),IFERROR(VLOOKUP($B100,INSUMOS!$A:$D,2,0),IFERROR(VLOOKUP($B100,COTAÇÕES!$A:$J,2,0),"")))</f>
        <v/>
      </c>
      <c r="E100" s="416" t="str">
        <f>IF($B100="",IFERROR(VLOOKUP($A100,SERVIÇOS!$A:$F,3,0),IFERROR(VLOOKUP($A100,$C:$J,3,0),"")),IFERROR(VLOOKUP($B100,INSUMOS!$A:$D,3,0),IFERROR(VLOOKUP($B100,COTAÇÕES!$A:$J,5,0),"")))</f>
        <v/>
      </c>
      <c r="F100" s="363"/>
      <c r="G100" s="364" t="str">
        <f>IF($B100="",IFERROR(VLOOKUP($A100,SERVIÇOS!$A:$F,6,0),IFERROR(VLOOKUP($A100,$C:$J,8,0),"")),IFERROR(VLOOKUP($B100,INSUMOS!$A:$D,4,0),IFERROR(VLOOKUP($B100,COTAÇÕES!$A:$J,9,0),"")))</f>
        <v/>
      </c>
      <c r="H100" s="365">
        <f>TRUNC(IF($B100="",IFERROR(VLOOKUP($A100,SERVIÇOS!$A:$F,4,0),IFERROR(VLOOKUP($A100,$C:$J,6,0),)),IFERROR(VLOOKUP($B100,INSUMOS!$A:$D,4,0),IFERROR(VLOOKUP($B100,COTAÇÕES!$A:$J,9,0),)))*$F100,2)</f>
        <v>0</v>
      </c>
      <c r="I100" s="365">
        <f>TRUNC(IF($B100="",IFERROR(VLOOKUP($A100,SERVIÇOS!$A:$F,5,0),IFERROR(VLOOKUP($A100,$C:$J,7,0),)),0)*$F100,2)</f>
        <v>0</v>
      </c>
      <c r="J100" s="366">
        <f t="shared" si="5"/>
        <v>0</v>
      </c>
      <c r="K100" s="453"/>
    </row>
    <row r="101" spans="1:11" ht="47.25">
      <c r="A101" s="651"/>
      <c r="B101" s="651"/>
      <c r="C101" s="652" t="s">
        <v>13296</v>
      </c>
      <c r="D101" s="653" t="s">
        <v>13297</v>
      </c>
      <c r="E101" s="654" t="s">
        <v>98</v>
      </c>
      <c r="F101" s="655"/>
      <c r="G101" s="656"/>
      <c r="H101" s="657">
        <f>TRUNC(SUM(H102:H107),2)</f>
        <v>139.53</v>
      </c>
      <c r="I101" s="657">
        <f>TRUNC(SUM(I102:I107),2)</f>
        <v>15.19</v>
      </c>
      <c r="J101" s="657">
        <f>H101+I101</f>
        <v>154.72</v>
      </c>
      <c r="K101" s="658"/>
    </row>
    <row r="102" spans="1:11">
      <c r="A102" s="359"/>
      <c r="B102" s="360">
        <v>37329</v>
      </c>
      <c r="C102" s="361"/>
      <c r="D102" s="362" t="str">
        <f>IF($B102="",IFERROR(VLOOKUP($A102,SERVIÇOS!$A:$F,2,0),IFERROR(VLOOKUP($A102,$C:$J,2,0),"")),IFERROR(VLOOKUP($B102,INSUMOS!$A:$D,2,0),IFERROR(VLOOKUP($B102,COTAÇÕES!$A:$J,2,0),"")))</f>
        <v xml:space="preserve">REJUNTE EPOXI, QUALQUER COR                                                                                                                                                                                                                                                                                                                                                                                                                                                                               </v>
      </c>
      <c r="E102" s="416" t="str">
        <f>IF($B102="",IFERROR(VLOOKUP($A102,SERVIÇOS!$A:$F,3,0),IFERROR(VLOOKUP($A102,$C:$J,3,0),"")),IFERROR(VLOOKUP($B102,INSUMOS!$A:$D,3,0),IFERROR(VLOOKUP($B102,COTAÇÕES!$A:$J,5,0),"")))</f>
        <v xml:space="preserve">KG    </v>
      </c>
      <c r="F102" s="363">
        <v>0.14000000000000001</v>
      </c>
      <c r="G102" s="364">
        <f>IF($B102="",IFERROR(VLOOKUP($A102,SERVIÇOS!$A:$F,6,0),IFERROR(VLOOKUP($A102,$C:$J,8,0),"")),IFERROR(VLOOKUP($B102,INSUMOS!$A:$D,4,0),IFERROR(VLOOKUP($B102,COTAÇÕES!$A:$J,9,0),"")))</f>
        <v>89.04</v>
      </c>
      <c r="H102" s="365">
        <f>TRUNC(IF($B102="",IFERROR(VLOOKUP($A102,SERVIÇOS!$A:$F,4,0),IFERROR(VLOOKUP($A102,$C:$J,6,0),)),IFERROR(VLOOKUP($B102,INSUMOS!$A:$D,4,0),IFERROR(VLOOKUP($B102,COTAÇÕES!$A:$J,9,0),)))*$F102,2)</f>
        <v>12.46</v>
      </c>
      <c r="I102" s="365">
        <f>TRUNC(IF($B102="",IFERROR(VLOOKUP($A102,SERVIÇOS!$A:$F,5,0),IFERROR(VLOOKUP($A102,$C:$J,7,0),)),0)*$F102,2)</f>
        <v>0</v>
      </c>
      <c r="J102" s="366">
        <f t="shared" si="5"/>
        <v>12.46</v>
      </c>
      <c r="K102" s="453"/>
    </row>
    <row r="103" spans="1:11">
      <c r="A103" s="359"/>
      <c r="B103" s="360">
        <v>37595</v>
      </c>
      <c r="C103" s="361"/>
      <c r="D103" s="362" t="str">
        <f>IF($B103="",IFERROR(VLOOKUP($A103,SERVIÇOS!$A:$F,2,0),IFERROR(VLOOKUP($A103,$C:$J,2,0),"")),IFERROR(VLOOKUP($B103,INSUMOS!$A:$D,2,0),IFERROR(VLOOKUP($B103,COTAÇÕES!$A:$J,2,0),"")))</f>
        <v xml:space="preserve">ARGAMASSA COLANTE TIPO AC III                                                                                                                                                                                                                                                                                                                                                                                                                                                                             </v>
      </c>
      <c r="E103" s="416" t="str">
        <f>IF($B103="",IFERROR(VLOOKUP($A103,SERVIÇOS!$A:$F,3,0),IFERROR(VLOOKUP($A103,$C:$J,3,0),"")),IFERROR(VLOOKUP($B103,INSUMOS!$A:$D,3,0),IFERROR(VLOOKUP($B103,COTAÇÕES!$A:$J,5,0),"")))</f>
        <v xml:space="preserve">KG    </v>
      </c>
      <c r="F103" s="363">
        <v>8.6199999999999992</v>
      </c>
      <c r="G103" s="364">
        <f>IF($B103="",IFERROR(VLOOKUP($A103,SERVIÇOS!$A:$F,6,0),IFERROR(VLOOKUP($A103,$C:$J,8,0),"")),IFERROR(VLOOKUP($B103,INSUMOS!$A:$D,4,0),IFERROR(VLOOKUP($B103,COTAÇÕES!$A:$J,9,0),"")))</f>
        <v>2.21</v>
      </c>
      <c r="H103" s="365">
        <f>TRUNC(IF($B103="",IFERROR(VLOOKUP($A103,SERVIÇOS!$A:$F,4,0),IFERROR(VLOOKUP($A103,$C:$J,6,0),)),IFERROR(VLOOKUP($B103,INSUMOS!$A:$D,4,0),IFERROR(VLOOKUP($B103,COTAÇÕES!$A:$J,9,0),)))*$F103,2)</f>
        <v>19.05</v>
      </c>
      <c r="I103" s="365">
        <f>TRUNC(IF($B103="",IFERROR(VLOOKUP($A103,SERVIÇOS!$A:$F,5,0),IFERROR(VLOOKUP($A103,$C:$J,7,0),)),0)*$F103,2)</f>
        <v>0</v>
      </c>
      <c r="J103" s="366">
        <f t="shared" si="5"/>
        <v>19.05</v>
      </c>
      <c r="K103" s="453"/>
    </row>
    <row r="104" spans="1:11" ht="30">
      <c r="A104" s="359"/>
      <c r="B104" s="360">
        <v>38195</v>
      </c>
      <c r="C104" s="361"/>
      <c r="D104" s="362" t="str">
        <f>IF($B104="",IFERROR(VLOOKUP($A104,SERVIÇOS!$A:$F,2,0),IFERROR(VLOOKUP($A104,$C:$J,2,0),"")),IFERROR(VLOOKUP($B104,INSUMOS!$A:$D,2,0),IFERROR(VLOOKUP($B104,COTAÇÕES!$A:$J,2,0),"")))</f>
        <v xml:space="preserve">PISO EM PORCELANATO, BORDA RETA, EXTRA, LISO, MONOCOLOR, ACETINADO OU POLIDO, FORMATO MAIOR QUE 2025 CM2                                                                                                                                                                                                                                                                                                                                                                                                  </v>
      </c>
      <c r="E104" s="416" t="str">
        <f>IF($B104="",IFERROR(VLOOKUP($A104,SERVIÇOS!$A:$F,3,0),IFERROR(VLOOKUP($A104,$C:$J,3,0),"")),IFERROR(VLOOKUP($B104,INSUMOS!$A:$D,3,0),IFERROR(VLOOKUP($B104,COTAÇÕES!$A:$J,5,0),"")))</f>
        <v xml:space="preserve">M2    </v>
      </c>
      <c r="F104" s="363">
        <v>1.07</v>
      </c>
      <c r="G104" s="364">
        <f>IF($B104="",IFERROR(VLOOKUP($A104,SERVIÇOS!$A:$F,6,0),IFERROR(VLOOKUP($A104,$C:$J,8,0),"")),IFERROR(VLOOKUP($B104,INSUMOS!$A:$D,4,0),IFERROR(VLOOKUP($B104,COTAÇÕES!$A:$J,9,0),"")))</f>
        <v>95.94</v>
      </c>
      <c r="H104" s="365">
        <f>TRUNC(IF($B104="",IFERROR(VLOOKUP($A104,SERVIÇOS!$A:$F,4,0),IFERROR(VLOOKUP($A104,$C:$J,6,0),)),IFERROR(VLOOKUP($B104,INSUMOS!$A:$D,4,0),IFERROR(VLOOKUP($B104,COTAÇÕES!$A:$J,9,0),)))*$F104,2)</f>
        <v>102.65</v>
      </c>
      <c r="I104" s="365">
        <f>TRUNC(IF($B104="",IFERROR(VLOOKUP($A104,SERVIÇOS!$A:$F,5,0),IFERROR(VLOOKUP($A104,$C:$J,7,0),)),0)*$F104,2)</f>
        <v>0</v>
      </c>
      <c r="J104" s="366">
        <f t="shared" si="5"/>
        <v>102.65</v>
      </c>
      <c r="K104" s="453"/>
    </row>
    <row r="105" spans="1:11">
      <c r="A105" s="359">
        <v>88256</v>
      </c>
      <c r="B105" s="360"/>
      <c r="C105" s="361"/>
      <c r="D105" s="362" t="str">
        <f>IF($B105="",IFERROR(VLOOKUP($A105,SERVIÇOS!$A:$F,2,0),IFERROR(VLOOKUP($A105,$C:$J,2,0),"")),IFERROR(VLOOKUP($B105,INSUMOS!$A:$D,2,0),IFERROR(VLOOKUP($B105,COTAÇÕES!$A:$J,2,0),"")))</f>
        <v>AZULEJISTA OU LADRILHISTA COM ENCARGOS COMPLEMENTARES</v>
      </c>
      <c r="E105" s="416" t="str">
        <f>IF($B105="",IFERROR(VLOOKUP($A105,SERVIÇOS!$A:$F,3,0),IFERROR(VLOOKUP($A105,$C:$J,3,0),"")),IFERROR(VLOOKUP($B105,INSUMOS!$A:$D,3,0),IFERROR(VLOOKUP($B105,COTAÇÕES!$A:$J,5,0),"")))</f>
        <v>H</v>
      </c>
      <c r="F105" s="363">
        <v>0.44</v>
      </c>
      <c r="G105" s="364">
        <f>IF($B105="",IFERROR(VLOOKUP($A105,SERVIÇOS!$A:$F,6,0),IFERROR(VLOOKUP($A105,$C:$J,8,0),"")),IFERROR(VLOOKUP($B105,INSUMOS!$A:$D,4,0),IFERROR(VLOOKUP($B105,COTAÇÕES!$A:$J,9,0),"")))</f>
        <v>34.54</v>
      </c>
      <c r="H105" s="365">
        <f>TRUNC(IF($B105="",IFERROR(VLOOKUP($A105,SERVIÇOS!$A:$F,4,0),IFERROR(VLOOKUP($A105,$C:$J,6,0),)),IFERROR(VLOOKUP($B105,INSUMOS!$A:$D,4,0),IFERROR(VLOOKUP($B105,COTAÇÕES!$A:$J,9,0),)))*$F105,2)</f>
        <v>3.71</v>
      </c>
      <c r="I105" s="365">
        <f>TRUNC(IF($B105="",IFERROR(VLOOKUP($A105,SERVIÇOS!$A:$F,5,0),IFERROR(VLOOKUP($A105,$C:$J,7,0),)),0)*$F105,2)</f>
        <v>11.48</v>
      </c>
      <c r="J105" s="366">
        <f t="shared" si="5"/>
        <v>15.190000000000001</v>
      </c>
      <c r="K105" s="453"/>
    </row>
    <row r="106" spans="1:11">
      <c r="A106" s="359">
        <v>88316</v>
      </c>
      <c r="B106" s="360"/>
      <c r="C106" s="361"/>
      <c r="D106" s="362" t="str">
        <f>IF($B106="",IFERROR(VLOOKUP($A106,SERVIÇOS!$A:$F,2,0),IFERROR(VLOOKUP($A106,$C:$J,2,0),"")),IFERROR(VLOOKUP($B106,INSUMOS!$A:$D,2,0),IFERROR(VLOOKUP($B106,COTAÇÕES!$A:$J,2,0),"")))</f>
        <v>SERVENTE COM ENCARGOS COMPLEMENTARES</v>
      </c>
      <c r="E106" s="416" t="str">
        <f>IF($B106="",IFERROR(VLOOKUP($A106,SERVIÇOS!$A:$F,3,0),IFERROR(VLOOKUP($A106,$C:$J,3,0),"")),IFERROR(VLOOKUP($B106,INSUMOS!$A:$D,3,0),IFERROR(VLOOKUP($B106,COTAÇÕES!$A:$J,5,0),"")))</f>
        <v>H</v>
      </c>
      <c r="F106" s="363">
        <v>0.2</v>
      </c>
      <c r="G106" s="364">
        <f>IF($B106="",IFERROR(VLOOKUP($A106,SERVIÇOS!$A:$F,6,0),IFERROR(VLOOKUP($A106,$C:$J,8,0),"")),IFERROR(VLOOKUP($B106,INSUMOS!$A:$D,4,0),IFERROR(VLOOKUP($B106,COTAÇÕES!$A:$J,9,0),"")))</f>
        <v>26.9</v>
      </c>
      <c r="H106" s="365">
        <f>TRUNC(IF($B106="",IFERROR(VLOOKUP($A106,SERVIÇOS!$A:$F,4,0),IFERROR(VLOOKUP($A106,$C:$J,6,0),)),IFERROR(VLOOKUP($B106,INSUMOS!$A:$D,4,0),IFERROR(VLOOKUP($B106,COTAÇÕES!$A:$J,9,0),)))*$F106,2)</f>
        <v>1.66</v>
      </c>
      <c r="I106" s="365">
        <f>TRUNC(IF($B106="",IFERROR(VLOOKUP($A106,SERVIÇOS!$A:$F,5,0),IFERROR(VLOOKUP($A106,$C:$J,7,0),)),0)*$F106,2)</f>
        <v>3.71</v>
      </c>
      <c r="J106" s="366">
        <f t="shared" si="5"/>
        <v>5.37</v>
      </c>
      <c r="K106" s="453"/>
    </row>
    <row r="107" spans="1:11">
      <c r="A107" s="359"/>
      <c r="B107" s="360"/>
      <c r="C107" s="361"/>
      <c r="D107" s="362" t="str">
        <f>IF($B107="",IFERROR(VLOOKUP($A107,SERVIÇOS!$A:$F,2,0),IFERROR(VLOOKUP($A107,$C:$J,2,0),"")),IFERROR(VLOOKUP($B107,INSUMOS!$A:$D,2,0),IFERROR(VLOOKUP($B107,COTAÇÕES!$A:$J,2,0),"")))</f>
        <v/>
      </c>
      <c r="E107" s="416" t="str">
        <f>IF($B107="",IFERROR(VLOOKUP($A107,SERVIÇOS!$A:$F,3,0),IFERROR(VLOOKUP($A107,$C:$J,3,0),"")),IFERROR(VLOOKUP($B107,INSUMOS!$A:$D,3,0),IFERROR(VLOOKUP($B107,COTAÇÕES!$A:$J,5,0),"")))</f>
        <v/>
      </c>
      <c r="F107" s="363"/>
      <c r="G107" s="364" t="str">
        <f>IF($B107="",IFERROR(VLOOKUP($A107,SERVIÇOS!$A:$F,6,0),IFERROR(VLOOKUP($A107,$C:$J,8,0),"")),IFERROR(VLOOKUP($B107,INSUMOS!$A:$D,4,0),IFERROR(VLOOKUP($B107,COTAÇÕES!$A:$J,9,0),"")))</f>
        <v/>
      </c>
      <c r="H107" s="365">
        <f>TRUNC(IF($B107="",IFERROR(VLOOKUP($A107,SERVIÇOS!$A:$F,4,0),IFERROR(VLOOKUP($A107,$C:$J,6,0),)),IFERROR(VLOOKUP($B107,INSUMOS!$A:$D,4,0),IFERROR(VLOOKUP($B107,COTAÇÕES!$A:$J,9,0),)))*$F107,2)</f>
        <v>0</v>
      </c>
      <c r="I107" s="365">
        <f>TRUNC(IF($B107="",IFERROR(VLOOKUP($A107,SERVIÇOS!$A:$F,5,0),IFERROR(VLOOKUP($A107,$C:$J,7,0),)),0)*$F107,2)</f>
        <v>0</v>
      </c>
      <c r="J107" s="366">
        <f t="shared" si="5"/>
        <v>0</v>
      </c>
      <c r="K107" s="453"/>
    </row>
    <row r="108" spans="1:11" ht="31.5">
      <c r="A108" s="651"/>
      <c r="B108" s="651"/>
      <c r="C108" s="652" t="s">
        <v>13298</v>
      </c>
      <c r="D108" s="653" t="s">
        <v>13299</v>
      </c>
      <c r="E108" s="654" t="s">
        <v>98</v>
      </c>
      <c r="F108" s="655"/>
      <c r="G108" s="656"/>
      <c r="H108" s="657">
        <f>TRUNC(SUM(H109:H113),2)</f>
        <v>17.89</v>
      </c>
      <c r="I108" s="657">
        <f>TRUNC(SUM(I109:I113),2)</f>
        <v>3.13</v>
      </c>
      <c r="J108" s="657">
        <f>H108+I108</f>
        <v>21.02</v>
      </c>
      <c r="K108" s="658"/>
    </row>
    <row r="109" spans="1:11">
      <c r="A109" s="359"/>
      <c r="B109" s="360">
        <v>37329</v>
      </c>
      <c r="C109" s="361"/>
      <c r="D109" s="362" t="str">
        <f>IF($B109="",IFERROR(VLOOKUP($A109,SERVIÇOS!$A:$F,2,0),IFERROR(VLOOKUP($A109,$C:$J,2,0),"")),IFERROR(VLOOKUP($B109,INSUMOS!$A:$D,2,0),IFERROR(VLOOKUP($B109,COTAÇÕES!$A:$J,2,0),"")))</f>
        <v xml:space="preserve">REJUNTE EPOXI, QUALQUER COR                                                                                                                                                                                                                                                                                                                                                                                                                                                                               </v>
      </c>
      <c r="E109" s="416" t="str">
        <f>IF($B109="",IFERROR(VLOOKUP($A109,SERVIÇOS!$A:$F,3,0),IFERROR(VLOOKUP($A109,$C:$J,3,0),"")),IFERROR(VLOOKUP($B109,INSUMOS!$A:$D,3,0),IFERROR(VLOOKUP($B109,COTAÇÕES!$A:$J,5,0),"")))</f>
        <v xml:space="preserve">KG    </v>
      </c>
      <c r="F109" s="363">
        <v>0.06</v>
      </c>
      <c r="G109" s="364">
        <f>IF($B109="",IFERROR(VLOOKUP($A109,SERVIÇOS!$A:$F,6,0),IFERROR(VLOOKUP($A109,$C:$J,8,0),"")),IFERROR(VLOOKUP($B109,INSUMOS!$A:$D,4,0),IFERROR(VLOOKUP($B109,COTAÇÕES!$A:$J,9,0),"")))</f>
        <v>89.04</v>
      </c>
      <c r="H109" s="365">
        <f>TRUNC(IF($B109="",IFERROR(VLOOKUP($A109,SERVIÇOS!$A:$F,4,0),IFERROR(VLOOKUP($A109,$C:$J,6,0),)),IFERROR(VLOOKUP($B109,INSUMOS!$A:$D,4,0),IFERROR(VLOOKUP($B109,COTAÇÕES!$A:$J,9,0),)))*$F109,2)</f>
        <v>5.34</v>
      </c>
      <c r="I109" s="365">
        <f>TRUNC(IF($B109="",IFERROR(VLOOKUP($A109,SERVIÇOS!$A:$F,5,0),IFERROR(VLOOKUP($A109,$C:$J,7,0),)),0)*$F109,2)</f>
        <v>0</v>
      </c>
      <c r="J109" s="366">
        <f t="shared" si="5"/>
        <v>5.34</v>
      </c>
      <c r="K109" s="453"/>
    </row>
    <row r="110" spans="1:11" ht="30">
      <c r="A110" s="359"/>
      <c r="B110" s="360">
        <v>38195</v>
      </c>
      <c r="C110" s="361"/>
      <c r="D110" s="362" t="str">
        <f>IF($B110="",IFERROR(VLOOKUP($A110,SERVIÇOS!$A:$F,2,0),IFERROR(VLOOKUP($A110,$C:$J,2,0),"")),IFERROR(VLOOKUP($B110,INSUMOS!$A:$D,2,0),IFERROR(VLOOKUP($B110,COTAÇÕES!$A:$J,2,0),"")))</f>
        <v xml:space="preserve">PISO EM PORCELANATO, BORDA RETA, EXTRA, LISO, MONOCOLOR, ACETINADO OU POLIDO, FORMATO MAIOR QUE 2025 CM2                                                                                                                                                                                                                                                                                                                                                                                                  </v>
      </c>
      <c r="E110" s="416" t="str">
        <f>IF($B110="",IFERROR(VLOOKUP($A110,SERVIÇOS!$A:$F,3,0),IFERROR(VLOOKUP($A110,$C:$J,3,0),"")),IFERROR(VLOOKUP($B110,INSUMOS!$A:$D,3,0),IFERROR(VLOOKUP($B110,COTAÇÕES!$A:$J,5,0),"")))</f>
        <v xml:space="preserve">M2    </v>
      </c>
      <c r="F110" s="363">
        <v>0.11</v>
      </c>
      <c r="G110" s="364">
        <f>IF($B110="",IFERROR(VLOOKUP($A110,SERVIÇOS!$A:$F,6,0),IFERROR(VLOOKUP($A110,$C:$J,8,0),"")),IFERROR(VLOOKUP($B110,INSUMOS!$A:$D,4,0),IFERROR(VLOOKUP($B110,COTAÇÕES!$A:$J,9,0),"")))</f>
        <v>95.94</v>
      </c>
      <c r="H110" s="365">
        <f>TRUNC(IF($B110="",IFERROR(VLOOKUP($A110,SERVIÇOS!$A:$F,4,0),IFERROR(VLOOKUP($A110,$C:$J,6,0),)),IFERROR(VLOOKUP($B110,INSUMOS!$A:$D,4,0),IFERROR(VLOOKUP($B110,COTAÇÕES!$A:$J,9,0),)))*$F110,2)</f>
        <v>10.55</v>
      </c>
      <c r="I110" s="365">
        <f>TRUNC(IF($B110="",IFERROR(VLOOKUP($A110,SERVIÇOS!$A:$F,5,0),IFERROR(VLOOKUP($A110,$C:$J,7,0),)),0)*$F110,2)</f>
        <v>0</v>
      </c>
      <c r="J110" s="366">
        <f t="shared" si="5"/>
        <v>10.55</v>
      </c>
      <c r="K110" s="453"/>
    </row>
    <row r="111" spans="1:11">
      <c r="A111" s="359">
        <v>88256</v>
      </c>
      <c r="B111" s="360"/>
      <c r="C111" s="361"/>
      <c r="D111" s="362" t="str">
        <f>IF($B111="",IFERROR(VLOOKUP($A111,SERVIÇOS!$A:$F,2,0),IFERROR(VLOOKUP($A111,$C:$J,2,0),"")),IFERROR(VLOOKUP($B111,INSUMOS!$A:$D,2,0),IFERROR(VLOOKUP($B111,COTAÇÕES!$A:$J,2,0),"")))</f>
        <v>AZULEJISTA OU LADRILHISTA COM ENCARGOS COMPLEMENTARES</v>
      </c>
      <c r="E111" s="416" t="str">
        <f>IF($B111="",IFERROR(VLOOKUP($A111,SERVIÇOS!$A:$F,3,0),IFERROR(VLOOKUP($A111,$C:$J,3,0),"")),IFERROR(VLOOKUP($B111,INSUMOS!$A:$D,3,0),IFERROR(VLOOKUP($B111,COTAÇÕES!$A:$J,5,0),"")))</f>
        <v>H</v>
      </c>
      <c r="F111" s="363">
        <v>0.12</v>
      </c>
      <c r="G111" s="364">
        <f>IF($B111="",IFERROR(VLOOKUP($A111,SERVIÇOS!$A:$F,6,0),IFERROR(VLOOKUP($A111,$C:$J,8,0),"")),IFERROR(VLOOKUP($B111,INSUMOS!$A:$D,4,0),IFERROR(VLOOKUP($B111,COTAÇÕES!$A:$J,9,0),"")))</f>
        <v>34.54</v>
      </c>
      <c r="H111" s="365">
        <f>TRUNC(IF($B111="",IFERROR(VLOOKUP($A111,SERVIÇOS!$A:$F,4,0),IFERROR(VLOOKUP($A111,$C:$J,6,0),)),IFERROR(VLOOKUP($B111,INSUMOS!$A:$D,4,0),IFERROR(VLOOKUP($B111,COTAÇÕES!$A:$J,9,0),)))*$F111,2)</f>
        <v>1.01</v>
      </c>
      <c r="I111" s="365">
        <f>TRUNC(IF($B111="",IFERROR(VLOOKUP($A111,SERVIÇOS!$A:$F,5,0),IFERROR(VLOOKUP($A111,$C:$J,7,0),)),0)*$F111,2)</f>
        <v>3.13</v>
      </c>
      <c r="J111" s="366">
        <f t="shared" si="5"/>
        <v>4.1399999999999997</v>
      </c>
      <c r="K111" s="453"/>
    </row>
    <row r="112" spans="1:11">
      <c r="A112" s="359"/>
      <c r="B112" s="360">
        <v>37595</v>
      </c>
      <c r="C112" s="361"/>
      <c r="D112" s="362" t="str">
        <f>IF($B112="",IFERROR(VLOOKUP($A112,SERVIÇOS!$A:$F,2,0),IFERROR(VLOOKUP($A112,$C:$J,2,0),"")),IFERROR(VLOOKUP($B112,INSUMOS!$A:$D,2,0),IFERROR(VLOOKUP($B112,COTAÇÕES!$A:$J,2,0),"")))</f>
        <v xml:space="preserve">ARGAMASSA COLANTE TIPO AC III                                                                                                                                                                                                                                                                                                                                                                                                                                                                             </v>
      </c>
      <c r="E112" s="416" t="str">
        <f>IF($B112="",IFERROR(VLOOKUP($A112,SERVIÇOS!$A:$F,3,0),IFERROR(VLOOKUP($A112,$C:$J,3,0),"")),IFERROR(VLOOKUP($B112,INSUMOS!$A:$D,3,0),IFERROR(VLOOKUP($B112,COTAÇÕES!$A:$J,5,0),"")))</f>
        <v xml:space="preserve">KG    </v>
      </c>
      <c r="F112" s="363">
        <v>0.45</v>
      </c>
      <c r="G112" s="364">
        <f>IF($B112="",IFERROR(VLOOKUP($A112,SERVIÇOS!$A:$F,6,0),IFERROR(VLOOKUP($A112,$C:$J,8,0),"")),IFERROR(VLOOKUP($B112,INSUMOS!$A:$D,4,0),IFERROR(VLOOKUP($B112,COTAÇÕES!$A:$J,9,0),"")))</f>
        <v>2.21</v>
      </c>
      <c r="H112" s="365">
        <f>TRUNC(IF($B112="",IFERROR(VLOOKUP($A112,SERVIÇOS!$A:$F,4,0),IFERROR(VLOOKUP($A112,$C:$J,6,0),)),IFERROR(VLOOKUP($B112,INSUMOS!$A:$D,4,0),IFERROR(VLOOKUP($B112,COTAÇÕES!$A:$J,9,0),)))*$F112,2)</f>
        <v>0.99</v>
      </c>
      <c r="I112" s="365">
        <f>TRUNC(IF($B112="",IFERROR(VLOOKUP($A112,SERVIÇOS!$A:$F,5,0),IFERROR(VLOOKUP($A112,$C:$J,7,0),)),0)*$F112,2)</f>
        <v>0</v>
      </c>
      <c r="J112" s="366">
        <f t="shared" si="5"/>
        <v>0.99</v>
      </c>
      <c r="K112" s="453"/>
    </row>
    <row r="113" spans="1:11">
      <c r="A113" s="359"/>
      <c r="B113" s="360"/>
      <c r="C113" s="361"/>
      <c r="D113" s="362" t="str">
        <f>IF($B113="",IFERROR(VLOOKUP($A113,SERVIÇOS!$A:$F,2,0),IFERROR(VLOOKUP($A113,$C:$J,2,0),"")),IFERROR(VLOOKUP($B113,INSUMOS!$A:$D,2,0),IFERROR(VLOOKUP($B113,COTAÇÕES!$A:$J,2,0),"")))</f>
        <v/>
      </c>
      <c r="E113" s="416" t="str">
        <f>IF($B113="",IFERROR(VLOOKUP($A113,SERVIÇOS!$A:$F,3,0),IFERROR(VLOOKUP($A113,$C:$J,3,0),"")),IFERROR(VLOOKUP($B113,INSUMOS!$A:$D,3,0),IFERROR(VLOOKUP($B113,COTAÇÕES!$A:$J,5,0),"")))</f>
        <v/>
      </c>
      <c r="F113" s="363"/>
      <c r="G113" s="364" t="str">
        <f>IF($B113="",IFERROR(VLOOKUP($A113,SERVIÇOS!$A:$F,6,0),IFERROR(VLOOKUP($A113,$C:$J,8,0),"")),IFERROR(VLOOKUP($B113,INSUMOS!$A:$D,4,0),IFERROR(VLOOKUP($B113,COTAÇÕES!$A:$J,9,0),"")))</f>
        <v/>
      </c>
      <c r="H113" s="365">
        <f>TRUNC(IF($B113="",IFERROR(VLOOKUP($A113,SERVIÇOS!$A:$F,4,0),IFERROR(VLOOKUP($A113,$C:$J,6,0),)),IFERROR(VLOOKUP($B113,INSUMOS!$A:$D,4,0),IFERROR(VLOOKUP($B113,COTAÇÕES!$A:$J,9,0),)))*$F113,2)</f>
        <v>0</v>
      </c>
      <c r="I113" s="365">
        <f>TRUNC(IF($B113="",IFERROR(VLOOKUP($A113,SERVIÇOS!$A:$F,5,0),IFERROR(VLOOKUP($A113,$C:$J,7,0),)),0)*$F113,2)</f>
        <v>0</v>
      </c>
      <c r="J113" s="366">
        <f t="shared" si="5"/>
        <v>0</v>
      </c>
      <c r="K113" s="453"/>
    </row>
    <row r="114" spans="1:11" ht="31.5">
      <c r="A114" s="651"/>
      <c r="B114" s="651"/>
      <c r="C114" s="652" t="s">
        <v>13303</v>
      </c>
      <c r="D114" s="653" t="s">
        <v>13300</v>
      </c>
      <c r="E114" s="654" t="s">
        <v>13301</v>
      </c>
      <c r="F114" s="655"/>
      <c r="G114" s="656"/>
      <c r="H114" s="657">
        <f>ROUND(SUM(H115:H117),2)</f>
        <v>18.510000000000002</v>
      </c>
      <c r="I114" s="657">
        <f>ROUND(SUM(I115:I117),2)</f>
        <v>4.8</v>
      </c>
      <c r="J114" s="657">
        <f>ROUND(H114+I114,2)</f>
        <v>23.31</v>
      </c>
      <c r="K114" s="658" t="s">
        <v>13302</v>
      </c>
    </row>
    <row r="115" spans="1:11">
      <c r="A115" s="359">
        <v>88316</v>
      </c>
      <c r="B115" s="360"/>
      <c r="C115" s="361"/>
      <c r="D115" s="362" t="str">
        <f>IF($B115="",IFERROR(VLOOKUP($A115,SERVIÇOS!$A:$F,2,0),IFERROR(VLOOKUP($A115,$C:$J,2,0),"")),IFERROR(VLOOKUP($B115,INSUMOS!$A:$D,2,0),IFERROR(VLOOKUP($B115,COTAÇÕES!$A:$J,2,0),"")))</f>
        <v>SERVENTE COM ENCARGOS COMPLEMENTARES</v>
      </c>
      <c r="E115" s="416" t="str">
        <f>IF($B115="",IFERROR(VLOOKUP($A115,SERVIÇOS!$A:$F,3,0),IFERROR(VLOOKUP($A115,$C:$J,3,0),"")),IFERROR(VLOOKUP($B115,INSUMOS!$A:$D,3,0),IFERROR(VLOOKUP($B115,COTAÇÕES!$A:$J,5,0),"")))</f>
        <v>H</v>
      </c>
      <c r="F115" s="363">
        <v>0.16</v>
      </c>
      <c r="G115" s="364">
        <f>IF($B115="",IFERROR(VLOOKUP($A115,SERVIÇOS!$A:$F,6,0),IFERROR(VLOOKUP($A115,$C:$J,8,0),"")),IFERROR(VLOOKUP($B115,INSUMOS!$A:$D,4,0),IFERROR(VLOOKUP($B115,COTAÇÕES!$A:$J,9,0),"")))</f>
        <v>26.9</v>
      </c>
      <c r="H115" s="365">
        <f>TRUNC(IF($B115="",IFERROR(VLOOKUP($A115,SERVIÇOS!$A:$F,4,0),IFERROR(VLOOKUP($A115,$C:$J,6,0),)),IFERROR(VLOOKUP($B115,INSUMOS!$A:$D,4,0),IFERROR(VLOOKUP($B115,COTAÇÕES!$A:$J,9,0),)))*$F115,2)</f>
        <v>1.33</v>
      </c>
      <c r="I115" s="365">
        <f>TRUNC(IF($B115="",IFERROR(VLOOKUP($A115,SERVIÇOS!$A:$F,5,0),IFERROR(VLOOKUP($A115,$C:$J,7,0),)),0)*$F115,2)</f>
        <v>2.97</v>
      </c>
      <c r="J115" s="366">
        <f t="shared" si="5"/>
        <v>4.3000000000000007</v>
      </c>
      <c r="K115" s="453"/>
    </row>
    <row r="116" spans="1:11">
      <c r="A116" s="359">
        <v>88278</v>
      </c>
      <c r="B116" s="360"/>
      <c r="C116" s="361"/>
      <c r="D116" s="362" t="str">
        <f>IF($B116="",IFERROR(VLOOKUP($A116,SERVIÇOS!$A:$F,2,0),IFERROR(VLOOKUP($A116,$C:$J,2,0),"")),IFERROR(VLOOKUP($B116,INSUMOS!$A:$D,2,0),IFERROR(VLOOKUP($B116,COTAÇÕES!$A:$J,2,0),"")))</f>
        <v>MONTADOR DE ESTRUTURA METÁLICA COM ENCARGOS COMPLEMENTARES</v>
      </c>
      <c r="E116" s="416" t="str">
        <f>IF($B116="",IFERROR(VLOOKUP($A116,SERVIÇOS!$A:$F,3,0),IFERROR(VLOOKUP($A116,$C:$J,3,0),"")),IFERROR(VLOOKUP($B116,INSUMOS!$A:$D,3,0),IFERROR(VLOOKUP($B116,COTAÇÕES!$A:$J,5,0),"")))</f>
        <v>H</v>
      </c>
      <c r="F116" s="363">
        <v>0.08</v>
      </c>
      <c r="G116" s="364">
        <f>IF($B116="",IFERROR(VLOOKUP($A116,SERVIÇOS!$A:$F,6,0),IFERROR(VLOOKUP($A116,$C:$J,8,0),"")),IFERROR(VLOOKUP($B116,INSUMOS!$A:$D,4,0),IFERROR(VLOOKUP($B116,COTAÇÕES!$A:$J,9,0),"")))</f>
        <v>30.19</v>
      </c>
      <c r="H116" s="365">
        <f>TRUNC(IF($B116="",IFERROR(VLOOKUP($A116,SERVIÇOS!$A:$F,4,0),IFERROR(VLOOKUP($A116,$C:$J,6,0),)),IFERROR(VLOOKUP($B116,INSUMOS!$A:$D,4,0),IFERROR(VLOOKUP($B116,COTAÇÕES!$A:$J,9,0),)))*$F116,2)</f>
        <v>0.57999999999999996</v>
      </c>
      <c r="I116" s="365">
        <f>TRUNC(IF($B116="",IFERROR(VLOOKUP($A116,SERVIÇOS!$A:$F,5,0),IFERROR(VLOOKUP($A116,$C:$J,7,0),)),0)*$F116,2)</f>
        <v>1.83</v>
      </c>
      <c r="J116" s="366">
        <f t="shared" si="5"/>
        <v>2.41</v>
      </c>
      <c r="K116" s="453"/>
    </row>
    <row r="117" spans="1:11" ht="60">
      <c r="A117" s="359"/>
      <c r="B117" s="360">
        <v>20193</v>
      </c>
      <c r="C117" s="361"/>
      <c r="D117" s="362" t="str">
        <f>IF($B117="",IFERROR(VLOOKUP($A117,SERVIÇOS!$A:$F,2,0),IFERROR(VLOOKUP($A117,$C:$J,2,0),"")),IFERROR(VLOOKUP($B117,INSUMOS!$A:$D,2,0),IFERROR(VLOOKUP($B117,COTAÇÕES!$A:$J,2,0),"")))</f>
        <v xml:space="preserve">LOCACAO DE ANDAIME METALICO TIPO FACHADEIRO, PECAS COM APROXIMADAMENTE 1,20 M DE LARGURA E 2,0 M DE ALTURA, INCLUINDO DIAGONAIS EM X, BARRAS DE LIGACAO, SAPATAS E DEMAIS ITENS NECESSARIOS A MONTAGEM (NAO INCLUI INSTALACAO)                                                                                                                                                                                                                                                                            </v>
      </c>
      <c r="E117" s="416" t="str">
        <f>IF($B117="",IFERROR(VLOOKUP($A117,SERVIÇOS!$A:$F,3,0),IFERROR(VLOOKUP($A117,$C:$J,3,0),"")),IFERROR(VLOOKUP($B117,INSUMOS!$A:$D,3,0),IFERROR(VLOOKUP($B117,COTAÇÕES!$A:$J,5,0),"")))</f>
        <v>M2XMES</v>
      </c>
      <c r="F117" s="363">
        <v>1.03</v>
      </c>
      <c r="G117" s="364">
        <f>IF($B117="",IFERROR(VLOOKUP($A117,SERVIÇOS!$A:$F,6,0),IFERROR(VLOOKUP($A117,$C:$J,8,0),"")),IFERROR(VLOOKUP($B117,INSUMOS!$A:$D,4,0),IFERROR(VLOOKUP($B117,COTAÇÕES!$A:$J,9,0),"")))</f>
        <v>16.12</v>
      </c>
      <c r="H117" s="365">
        <f>TRUNC(IF($B117="",IFERROR(VLOOKUP($A117,SERVIÇOS!$A:$F,4,0),IFERROR(VLOOKUP($A117,$C:$J,6,0),)),IFERROR(VLOOKUP($B117,INSUMOS!$A:$D,4,0),IFERROR(VLOOKUP($B117,COTAÇÕES!$A:$J,9,0),)))*$F117,2)</f>
        <v>16.600000000000001</v>
      </c>
      <c r="I117" s="365">
        <f>TRUNC(IF($B117="",IFERROR(VLOOKUP($A117,SERVIÇOS!$A:$F,5,0),IFERROR(VLOOKUP($A117,$C:$J,7,0),)),0)*$F117,2)</f>
        <v>0</v>
      </c>
      <c r="J117" s="366">
        <f t="shared" si="5"/>
        <v>16.600000000000001</v>
      </c>
      <c r="K117" s="453"/>
    </row>
    <row r="118" spans="1:11">
      <c r="A118" s="359"/>
      <c r="B118" s="360"/>
      <c r="C118" s="361"/>
      <c r="D118" s="362" t="str">
        <f>IF($B118="",IFERROR(VLOOKUP($A118,SERVIÇOS!$A:$F,2,0),IFERROR(VLOOKUP($A118,$C:$J,2,0),"")),IFERROR(VLOOKUP($B118,INSUMOS!$A:$D,2,0),IFERROR(VLOOKUP($B118,COTAÇÕES!$A:$J,2,0),"")))</f>
        <v/>
      </c>
      <c r="E118" s="416" t="str">
        <f>IF($B118="",IFERROR(VLOOKUP($A118,SERVIÇOS!$A:$F,3,0),IFERROR(VLOOKUP($A118,$C:$J,3,0),"")),IFERROR(VLOOKUP($B118,INSUMOS!$A:$D,3,0),IFERROR(VLOOKUP($B118,COTAÇÕES!$A:$J,5,0),"")))</f>
        <v/>
      </c>
      <c r="F118" s="363"/>
      <c r="G118" s="364" t="str">
        <f>IF($B118="",IFERROR(VLOOKUP($A118,SERVIÇOS!$A:$F,6,0),IFERROR(VLOOKUP($A118,$C:$J,8,0),"")),IFERROR(VLOOKUP($B118,INSUMOS!$A:$D,4,0),IFERROR(VLOOKUP($B118,COTAÇÕES!$A:$J,9,0),"")))</f>
        <v/>
      </c>
      <c r="H118" s="365">
        <f>TRUNC(IF($B118="",IFERROR(VLOOKUP($A118,SERVIÇOS!$A:$F,4,0),IFERROR(VLOOKUP($A118,$C:$J,6,0),)),IFERROR(VLOOKUP($B118,INSUMOS!$A:$D,4,0),IFERROR(VLOOKUP($B118,COTAÇÕES!$A:$J,9,0),)))*$F118,2)</f>
        <v>0</v>
      </c>
      <c r="I118" s="365">
        <f>TRUNC(IF($B118="",IFERROR(VLOOKUP($A118,SERVIÇOS!$A:$F,5,0),IFERROR(VLOOKUP($A118,$C:$J,7,0),)),0)*$F118,2)</f>
        <v>0</v>
      </c>
      <c r="J118" s="366">
        <f t="shared" si="5"/>
        <v>0</v>
      </c>
      <c r="K118" s="453"/>
    </row>
    <row r="119" spans="1:11" ht="31.5">
      <c r="A119" s="651"/>
      <c r="B119" s="651"/>
      <c r="C119" s="652" t="s">
        <v>13462</v>
      </c>
      <c r="D119" s="653" t="s">
        <v>13463</v>
      </c>
      <c r="E119" s="654" t="s">
        <v>85</v>
      </c>
      <c r="F119" s="655"/>
      <c r="G119" s="656"/>
      <c r="H119" s="657">
        <f>ROUND(SUM(H120:H122),2)</f>
        <v>73.67</v>
      </c>
      <c r="I119" s="657">
        <f>ROUND(SUM(I120:I122),2)</f>
        <v>22.39</v>
      </c>
      <c r="J119" s="657">
        <f>ROUND(H119+I119,2)</f>
        <v>96.06</v>
      </c>
      <c r="K119" s="658"/>
    </row>
    <row r="120" spans="1:11">
      <c r="A120" s="359"/>
      <c r="B120" s="360">
        <v>21059</v>
      </c>
      <c r="C120" s="361"/>
      <c r="D120" s="362" t="str">
        <f>IF($B120="",IFERROR(VLOOKUP($A120,SERVIÇOS!$A:$F,2,0),IFERROR(VLOOKUP($A120,$C:$J,2,0),"")),IFERROR(VLOOKUP($B120,INSUMOS!$A:$D,2,0),IFERROR(VLOOKUP($B120,COTAÇÕES!$A:$J,2,0),"")))</f>
        <v xml:space="preserve">RALO FOFO COM REQUADRO, QUADRADO 150 X 150 MM                                                                                                                                                                                                                                                                                                                                                                                                                                                             </v>
      </c>
      <c r="E120" s="416" t="str">
        <f>IF($B120="",IFERROR(VLOOKUP($A120,SERVIÇOS!$A:$F,3,0),IFERROR(VLOOKUP($A120,$C:$J,3,0),"")),IFERROR(VLOOKUP($B120,INSUMOS!$A:$D,3,0),IFERROR(VLOOKUP($B120,COTAÇÕES!$A:$J,5,0),"")))</f>
        <v xml:space="preserve">UN    </v>
      </c>
      <c r="F120" s="363">
        <v>1</v>
      </c>
      <c r="G120" s="364">
        <f>IF($B120="",IFERROR(VLOOKUP($A120,SERVIÇOS!$A:$F,6,0),IFERROR(VLOOKUP($A120,$C:$J,8,0),"")),IFERROR(VLOOKUP($B120,INSUMOS!$A:$D,4,0),IFERROR(VLOOKUP($B120,COTAÇÕES!$A:$J,9,0),"")))</f>
        <v>65.64</v>
      </c>
      <c r="H120" s="365">
        <f>TRUNC(IF($B120="",IFERROR(VLOOKUP($A120,SERVIÇOS!$A:$F,4,0),IFERROR(VLOOKUP($A120,$C:$J,6,0),)),IFERROR(VLOOKUP($B120,INSUMOS!$A:$D,4,0),IFERROR(VLOOKUP($B120,COTAÇÕES!$A:$J,9,0),)))*$F120,2)</f>
        <v>65.64</v>
      </c>
      <c r="I120" s="365">
        <f>TRUNC(IF($B120="",IFERROR(VLOOKUP($A120,SERVIÇOS!$A:$F,5,0),IFERROR(VLOOKUP($A120,$C:$J,7,0),)),0)*$F120,2)</f>
        <v>0</v>
      </c>
      <c r="J120" s="366">
        <f t="shared" si="5"/>
        <v>65.64</v>
      </c>
      <c r="K120" s="453"/>
    </row>
    <row r="121" spans="1:11">
      <c r="A121" s="359">
        <v>88316</v>
      </c>
      <c r="B121" s="360"/>
      <c r="C121" s="361"/>
      <c r="D121" s="362" t="str">
        <f>IF($B121="",IFERROR(VLOOKUP($A121,SERVIÇOS!$A:$F,2,0),IFERROR(VLOOKUP($A121,$C:$J,2,0),"")),IFERROR(VLOOKUP($B121,INSUMOS!$A:$D,2,0),IFERROR(VLOOKUP($B121,COTAÇÕES!$A:$J,2,0),"")))</f>
        <v>SERVENTE COM ENCARGOS COMPLEMENTARES</v>
      </c>
      <c r="E121" s="416" t="str">
        <f>IF($B121="",IFERROR(VLOOKUP($A121,SERVIÇOS!$A:$F,3,0),IFERROR(VLOOKUP($A121,$C:$J,3,0),"")),IFERROR(VLOOKUP($B121,INSUMOS!$A:$D,3,0),IFERROR(VLOOKUP($B121,COTAÇÕES!$A:$J,5,0),"")))</f>
        <v>H</v>
      </c>
      <c r="F121" s="363">
        <v>0.5</v>
      </c>
      <c r="G121" s="364">
        <f>IF($B121="",IFERROR(VLOOKUP($A121,SERVIÇOS!$A:$F,6,0),IFERROR(VLOOKUP($A121,$C:$J,8,0),"")),IFERROR(VLOOKUP($B121,INSUMOS!$A:$D,4,0),IFERROR(VLOOKUP($B121,COTAÇÕES!$A:$J,9,0),"")))</f>
        <v>26.9</v>
      </c>
      <c r="H121" s="365">
        <f>TRUNC(IF($B121="",IFERROR(VLOOKUP($A121,SERVIÇOS!$A:$F,4,0),IFERROR(VLOOKUP($A121,$C:$J,6,0),)),IFERROR(VLOOKUP($B121,INSUMOS!$A:$D,4,0),IFERROR(VLOOKUP($B121,COTAÇÕES!$A:$J,9,0),)))*$F121,2)</f>
        <v>4.16</v>
      </c>
      <c r="I121" s="365">
        <f>TRUNC(IF($B121="",IFERROR(VLOOKUP($A121,SERVIÇOS!$A:$F,5,0),IFERROR(VLOOKUP($A121,$C:$J,7,0),)),0)*$F121,2)</f>
        <v>9.2899999999999991</v>
      </c>
      <c r="J121" s="366">
        <f t="shared" si="5"/>
        <v>13.45</v>
      </c>
      <c r="K121" s="453"/>
    </row>
    <row r="122" spans="1:11">
      <c r="A122" s="359">
        <v>88267</v>
      </c>
      <c r="B122" s="360"/>
      <c r="C122" s="361"/>
      <c r="D122" s="362" t="str">
        <f>IF($B122="",IFERROR(VLOOKUP($A122,SERVIÇOS!$A:$F,2,0),IFERROR(VLOOKUP($A122,$C:$J,2,0),"")),IFERROR(VLOOKUP($B122,INSUMOS!$A:$D,2,0),IFERROR(VLOOKUP($B122,COTAÇÕES!$A:$J,2,0),"")))</f>
        <v>ENCANADOR OU BOMBEIRO HIDRÁULICO COM ENCARGOS COMPLEMENTARES</v>
      </c>
      <c r="E122" s="416" t="str">
        <f>IF($B122="",IFERROR(VLOOKUP($A122,SERVIÇOS!$A:$F,3,0),IFERROR(VLOOKUP($A122,$C:$J,3,0),"")),IFERROR(VLOOKUP($B122,INSUMOS!$A:$D,3,0),IFERROR(VLOOKUP($B122,COTAÇÕES!$A:$J,5,0),"")))</f>
        <v>H</v>
      </c>
      <c r="F122" s="363">
        <v>0.5</v>
      </c>
      <c r="G122" s="364">
        <f>IF($B122="",IFERROR(VLOOKUP($A122,SERVIÇOS!$A:$F,6,0),IFERROR(VLOOKUP($A122,$C:$J,8,0),"")),IFERROR(VLOOKUP($B122,INSUMOS!$A:$D,4,0),IFERROR(VLOOKUP($B122,COTAÇÕES!$A:$J,9,0),"")))</f>
        <v>33.950000000000003</v>
      </c>
      <c r="H122" s="365">
        <f>TRUNC(IF($B122="",IFERROR(VLOOKUP($A122,SERVIÇOS!$A:$F,4,0),IFERROR(VLOOKUP($A122,$C:$J,6,0),)),IFERROR(VLOOKUP($B122,INSUMOS!$A:$D,4,0),IFERROR(VLOOKUP($B122,COTAÇÕES!$A:$J,9,0),)))*$F122,2)</f>
        <v>3.87</v>
      </c>
      <c r="I122" s="365">
        <f>TRUNC(IF($B122="",IFERROR(VLOOKUP($A122,SERVIÇOS!$A:$F,5,0),IFERROR(VLOOKUP($A122,$C:$J,7,0),)),0)*$F122,2)</f>
        <v>13.1</v>
      </c>
      <c r="J122" s="366">
        <f t="shared" si="5"/>
        <v>16.97</v>
      </c>
      <c r="K122" s="453"/>
    </row>
    <row r="123" spans="1:11">
      <c r="A123" s="359"/>
      <c r="B123" s="360"/>
      <c r="C123" s="361"/>
      <c r="D123" s="362" t="str">
        <f>IF($B123="",IFERROR(VLOOKUP($A123,SERVIÇOS!$A:$F,2,0),IFERROR(VLOOKUP($A123,$C:$J,2,0),"")),IFERROR(VLOOKUP($B123,INSUMOS!$A:$D,2,0),IFERROR(VLOOKUP($B123,COTAÇÕES!$A:$J,2,0),"")))</f>
        <v/>
      </c>
      <c r="E123" s="416" t="str">
        <f>IF($B123="",IFERROR(VLOOKUP($A123,SERVIÇOS!$A:$F,3,0),IFERROR(VLOOKUP($A123,$C:$J,3,0),"")),IFERROR(VLOOKUP($B123,INSUMOS!$A:$D,3,0),IFERROR(VLOOKUP($B123,COTAÇÕES!$A:$J,5,0),"")))</f>
        <v/>
      </c>
      <c r="F123" s="363"/>
      <c r="G123" s="364" t="str">
        <f>IF($B123="",IFERROR(VLOOKUP($A123,SERVIÇOS!$A:$F,6,0),IFERROR(VLOOKUP($A123,$C:$J,8,0),"")),IFERROR(VLOOKUP($B123,INSUMOS!$A:$D,4,0),IFERROR(VLOOKUP($B123,COTAÇÕES!$A:$J,9,0),"")))</f>
        <v/>
      </c>
      <c r="H123" s="365">
        <f>TRUNC(IF($B123="",IFERROR(VLOOKUP($A123,SERVIÇOS!$A:$F,4,0),IFERROR(VLOOKUP($A123,$C:$J,6,0),)),IFERROR(VLOOKUP($B123,INSUMOS!$A:$D,4,0),IFERROR(VLOOKUP($B123,COTAÇÕES!$A:$J,9,0),)))*$F123,2)</f>
        <v>0</v>
      </c>
      <c r="I123" s="365">
        <f>TRUNC(IF($B123="",IFERROR(VLOOKUP($A123,SERVIÇOS!$A:$F,5,0),IFERROR(VLOOKUP($A123,$C:$J,7,0),)),0)*$F123,2)</f>
        <v>0</v>
      </c>
      <c r="J123" s="366">
        <f t="shared" si="5"/>
        <v>0</v>
      </c>
      <c r="K123" s="453"/>
    </row>
    <row r="124" spans="1:11" ht="47.25">
      <c r="A124" s="651"/>
      <c r="B124" s="651"/>
      <c r="C124" s="652" t="s">
        <v>13464</v>
      </c>
      <c r="D124" s="653" t="s">
        <v>13465</v>
      </c>
      <c r="E124" s="654" t="s">
        <v>98</v>
      </c>
      <c r="F124" s="655"/>
      <c r="G124" s="656"/>
      <c r="H124" s="657">
        <f>ROUND(SUM(H125:H130),2)</f>
        <v>133.56</v>
      </c>
      <c r="I124" s="657">
        <f>ROUND(SUM(I125:I130),2)</f>
        <v>56.62</v>
      </c>
      <c r="J124" s="657">
        <f>ROUND(H124+I124,2)</f>
        <v>190.18</v>
      </c>
      <c r="K124" s="658" t="s">
        <v>13468</v>
      </c>
    </row>
    <row r="125" spans="1:11">
      <c r="A125" s="359"/>
      <c r="B125" s="360" t="s">
        <v>13466</v>
      </c>
      <c r="C125" s="361"/>
      <c r="D125" s="362" t="s">
        <v>13467</v>
      </c>
      <c r="E125" s="416" t="s">
        <v>734</v>
      </c>
      <c r="F125" s="363">
        <v>0.2</v>
      </c>
      <c r="G125" s="364">
        <v>125.89</v>
      </c>
      <c r="H125" s="365">
        <f>F125*G125</f>
        <v>25.178000000000001</v>
      </c>
      <c r="I125" s="365">
        <f>TRUNC(IF($B125="",IFERROR(VLOOKUP($A125,SERVIÇOS!$A:$F,5,0),IFERROR(VLOOKUP($A125,$C:$J,7,0),)),0)*$F125,2)</f>
        <v>0</v>
      </c>
      <c r="J125" s="366">
        <f t="shared" si="5"/>
        <v>25.178000000000001</v>
      </c>
      <c r="K125" s="453"/>
    </row>
    <row r="126" spans="1:11">
      <c r="A126" s="359"/>
      <c r="B126" s="360">
        <v>3767</v>
      </c>
      <c r="C126" s="361"/>
      <c r="D126" s="362" t="str">
        <f>IF($B126="",IFERROR(VLOOKUP($A126,SERVIÇOS!$A:$F,2,0),IFERROR(VLOOKUP($A126,$C:$J,2,0),"")),IFERROR(VLOOKUP($B126,INSUMOS!$A:$D,2,0),IFERROR(VLOOKUP($B126,COTAÇÕES!$A:$J,2,0),"")))</f>
        <v xml:space="preserve">LIXA EM FOLHA PARA PAREDE OU MADEIRA, NUMERO 120, COR VERMELHA                                                                                                                                                                                                                                                                                                                                                                                                                                            </v>
      </c>
      <c r="E126" s="416" t="str">
        <f>IF($B126="",IFERROR(VLOOKUP($A126,SERVIÇOS!$A:$F,3,0),IFERROR(VLOOKUP($A126,$C:$J,3,0),"")),IFERROR(VLOOKUP($B126,INSUMOS!$A:$D,3,0),IFERROR(VLOOKUP($B126,COTAÇÕES!$A:$J,5,0),"")))</f>
        <v xml:space="preserve">UN    </v>
      </c>
      <c r="F126" s="363">
        <v>1</v>
      </c>
      <c r="G126" s="364">
        <f>IF($B126="",IFERROR(VLOOKUP($A126,SERVIÇOS!$A:$F,6,0),IFERROR(VLOOKUP($A126,$C:$J,8,0),"")),IFERROR(VLOOKUP($B126,INSUMOS!$A:$D,4,0),IFERROR(VLOOKUP($B126,COTAÇÕES!$A:$J,9,0),"")))</f>
        <v>1.46</v>
      </c>
      <c r="H126" s="365">
        <f>TRUNC(IF($B126="",IFERROR(VLOOKUP($A126,SERVIÇOS!$A:$F,4,0),IFERROR(VLOOKUP($A126,$C:$J,6,0),)),IFERROR(VLOOKUP($B126,INSUMOS!$A:$D,4,0),IFERROR(VLOOKUP($B126,COTAÇÕES!$A:$J,9,0),)))*$F126,2)</f>
        <v>1.46</v>
      </c>
      <c r="I126" s="365">
        <f>TRUNC(IF($B126="",IFERROR(VLOOKUP($A126,SERVIÇOS!$A:$F,5,0),IFERROR(VLOOKUP($A126,$C:$J,7,0),)),0)*$F126,2)</f>
        <v>0</v>
      </c>
      <c r="J126" s="366">
        <f t="shared" si="5"/>
        <v>1.46</v>
      </c>
      <c r="K126" s="453"/>
    </row>
    <row r="127" spans="1:11">
      <c r="A127" s="359"/>
      <c r="B127" s="360">
        <v>38120</v>
      </c>
      <c r="C127" s="361"/>
      <c r="D127" s="362" t="str">
        <f>IF($B127="",IFERROR(VLOOKUP($A127,SERVIÇOS!$A:$F,2,0),IFERROR(VLOOKUP($A127,$C:$J,2,0),"")),IFERROR(VLOOKUP($B127,INSUMOS!$A:$D,2,0),IFERROR(VLOOKUP($B127,COTAÇÕES!$A:$J,2,0),"")))</f>
        <v xml:space="preserve">MASSA EPOXI BICOMPONENTE PARA REPAROS                                                                                                                                                                                                                                                                                                                                                                                                                                                                     </v>
      </c>
      <c r="E127" s="416" t="str">
        <f>IF($B127="",IFERROR(VLOOKUP($A127,SERVIÇOS!$A:$F,3,0),IFERROR(VLOOKUP($A127,$C:$J,3,0),"")),IFERROR(VLOOKUP($B127,INSUMOS!$A:$D,3,0),IFERROR(VLOOKUP($B127,COTAÇÕES!$A:$J,5,0),"")))</f>
        <v xml:space="preserve">KG    </v>
      </c>
      <c r="F127" s="363">
        <v>0.67</v>
      </c>
      <c r="G127" s="364">
        <f>IF($B127="",IFERROR(VLOOKUP($A127,SERVIÇOS!$A:$F,6,0),IFERROR(VLOOKUP($A127,$C:$J,8,0),"")),IFERROR(VLOOKUP($B127,INSUMOS!$A:$D,4,0),IFERROR(VLOOKUP($B127,COTAÇÕES!$A:$J,9,0),"")))</f>
        <v>124.18</v>
      </c>
      <c r="H127" s="365">
        <f>TRUNC(IF($B127="",IFERROR(VLOOKUP($A127,SERVIÇOS!$A:$F,4,0),IFERROR(VLOOKUP($A127,$C:$J,6,0),)),IFERROR(VLOOKUP($B127,INSUMOS!$A:$D,4,0),IFERROR(VLOOKUP($B127,COTAÇÕES!$A:$J,9,0),)))*$F127,2)</f>
        <v>83.2</v>
      </c>
      <c r="I127" s="365">
        <f>TRUNC(IF($B127="",IFERROR(VLOOKUP($A127,SERVIÇOS!$A:$F,5,0),IFERROR(VLOOKUP($A127,$C:$J,7,0),)),0)*$F127,2)</f>
        <v>0</v>
      </c>
      <c r="J127" s="366">
        <f t="shared" si="5"/>
        <v>83.2</v>
      </c>
      <c r="K127" s="453"/>
    </row>
    <row r="128" spans="1:11">
      <c r="A128" s="359">
        <v>88312</v>
      </c>
      <c r="B128" s="360"/>
      <c r="C128" s="361"/>
      <c r="D128" s="362" t="str">
        <f>IF($B128="",IFERROR(VLOOKUP($A128,SERVIÇOS!$A:$F,2,0),IFERROR(VLOOKUP($A128,$C:$J,2,0),"")),IFERROR(VLOOKUP($B128,INSUMOS!$A:$D,2,0),IFERROR(VLOOKUP($B128,COTAÇÕES!$A:$J,2,0),"")))</f>
        <v>PINTOR PARA TINTA EPÓXI COM ENCARGOS COMPLEMENTARES</v>
      </c>
      <c r="E128" s="416" t="str">
        <f>IF($B128="",IFERROR(VLOOKUP($A128,SERVIÇOS!$A:$F,3,0),IFERROR(VLOOKUP($A128,$C:$J,3,0),"")),IFERROR(VLOOKUP($B128,INSUMOS!$A:$D,3,0),IFERROR(VLOOKUP($B128,COTAÇÕES!$A:$J,5,0),"")))</f>
        <v>H</v>
      </c>
      <c r="F128" s="363">
        <v>1.6</v>
      </c>
      <c r="G128" s="364">
        <f>IF($B128="",IFERROR(VLOOKUP($A128,SERVIÇOS!$A:$F,6,0),IFERROR(VLOOKUP($A128,$C:$J,8,0),"")),IFERROR(VLOOKUP($B128,INSUMOS!$A:$D,4,0),IFERROR(VLOOKUP($B128,COTAÇÕES!$A:$J,9,0),"")))</f>
        <v>36.18</v>
      </c>
      <c r="H128" s="365">
        <f>TRUNC(IF($B128="",IFERROR(VLOOKUP($A128,SERVIÇOS!$A:$F,4,0),IFERROR(VLOOKUP($A128,$C:$J,6,0),)),IFERROR(VLOOKUP($B128,INSUMOS!$A:$D,4,0),IFERROR(VLOOKUP($B128,COTAÇÕES!$A:$J,9,0),)))*$F128,2)</f>
        <v>16.12</v>
      </c>
      <c r="I128" s="365">
        <f>TRUNC(IF($B128="",IFERROR(VLOOKUP($A128,SERVIÇOS!$A:$F,5,0),IFERROR(VLOOKUP($A128,$C:$J,7,0),)),0)*$F128,2)</f>
        <v>41.76</v>
      </c>
      <c r="J128" s="366">
        <f t="shared" si="5"/>
        <v>57.879999999999995</v>
      </c>
      <c r="K128" s="453"/>
    </row>
    <row r="129" spans="1:11">
      <c r="A129" s="359"/>
      <c r="B129" s="360">
        <v>5330</v>
      </c>
      <c r="C129" s="361"/>
      <c r="D129" s="362" t="str">
        <f>IF($B129="",IFERROR(VLOOKUP($A129,SERVIÇOS!$A:$F,2,0),IFERROR(VLOOKUP($A129,$C:$J,2,0),"")),IFERROR(VLOOKUP($B129,INSUMOS!$A:$D,2,0),IFERROR(VLOOKUP($B129,COTAÇÕES!$A:$J,2,0),"")))</f>
        <v xml:space="preserve">DILUENTE EPOXI                                                                                                                                                                                                                                                                                                                                                                                                                                                                                            </v>
      </c>
      <c r="E129" s="416" t="str">
        <f>IF($B129="",IFERROR(VLOOKUP($A129,SERVIÇOS!$A:$F,3,0),IFERROR(VLOOKUP($A129,$C:$J,3,0),"")),IFERROR(VLOOKUP($B129,INSUMOS!$A:$D,3,0),IFERROR(VLOOKUP($B129,COTAÇÕES!$A:$J,5,0),"")))</f>
        <v xml:space="preserve">L     </v>
      </c>
      <c r="F129" s="363">
        <v>0.02</v>
      </c>
      <c r="G129" s="364">
        <f>IF($B129="",IFERROR(VLOOKUP($A129,SERVIÇOS!$A:$F,6,0),IFERROR(VLOOKUP($A129,$C:$J,8,0),"")),IFERROR(VLOOKUP($B129,INSUMOS!$A:$D,4,0),IFERROR(VLOOKUP($B129,COTAÇÕES!$A:$J,9,0),"")))</f>
        <v>47.64</v>
      </c>
      <c r="H129" s="365">
        <f>TRUNC(IF($B129="",IFERROR(VLOOKUP($A129,SERVIÇOS!$A:$F,4,0),IFERROR(VLOOKUP($A129,$C:$J,6,0),)),IFERROR(VLOOKUP($B129,INSUMOS!$A:$D,4,0),IFERROR(VLOOKUP($B129,COTAÇÕES!$A:$J,9,0),)))*$F129,2)</f>
        <v>0.95</v>
      </c>
      <c r="I129" s="365">
        <f>TRUNC(IF($B129="",IFERROR(VLOOKUP($A129,SERVIÇOS!$A:$F,5,0),IFERROR(VLOOKUP($A129,$C:$J,7,0),)),0)*$F129,2)</f>
        <v>0</v>
      </c>
      <c r="J129" s="366">
        <f t="shared" si="5"/>
        <v>0.95</v>
      </c>
      <c r="K129" s="453"/>
    </row>
    <row r="130" spans="1:11">
      <c r="A130" s="359">
        <v>88316</v>
      </c>
      <c r="B130" s="360"/>
      <c r="C130" s="361"/>
      <c r="D130" s="362" t="str">
        <f>IF($B130="",IFERROR(VLOOKUP($A130,SERVIÇOS!$A:$F,2,0),IFERROR(VLOOKUP($A130,$C:$J,2,0),"")),IFERROR(VLOOKUP($B130,INSUMOS!$A:$D,2,0),IFERROR(VLOOKUP($B130,COTAÇÕES!$A:$J,2,0),"")))</f>
        <v>SERVENTE COM ENCARGOS COMPLEMENTARES</v>
      </c>
      <c r="E130" s="416" t="str">
        <f>IF($B130="",IFERROR(VLOOKUP($A130,SERVIÇOS!$A:$F,3,0),IFERROR(VLOOKUP($A130,$C:$J,3,0),"")),IFERROR(VLOOKUP($B130,INSUMOS!$A:$D,3,0),IFERROR(VLOOKUP($B130,COTAÇÕES!$A:$J,5,0),"")))</f>
        <v>H</v>
      </c>
      <c r="F130" s="363">
        <v>0.8</v>
      </c>
      <c r="G130" s="364">
        <f>IF($B130="",IFERROR(VLOOKUP($A130,SERVIÇOS!$A:$F,6,0),IFERROR(VLOOKUP($A130,$C:$J,8,0),"")),IFERROR(VLOOKUP($B130,INSUMOS!$A:$D,4,0),IFERROR(VLOOKUP($B130,COTAÇÕES!$A:$J,9,0),"")))</f>
        <v>26.9</v>
      </c>
      <c r="H130" s="365">
        <f>TRUNC(IF($B130="",IFERROR(VLOOKUP($A130,SERVIÇOS!$A:$F,4,0),IFERROR(VLOOKUP($A130,$C:$J,6,0),)),IFERROR(VLOOKUP($B130,INSUMOS!$A:$D,4,0),IFERROR(VLOOKUP($B130,COTAÇÕES!$A:$J,9,0),)))*$F130,2)</f>
        <v>6.65</v>
      </c>
      <c r="I130" s="365">
        <f>TRUNC(IF($B130="",IFERROR(VLOOKUP($A130,SERVIÇOS!$A:$F,5,0),IFERROR(VLOOKUP($A130,$C:$J,7,0),)),0)*$F130,2)</f>
        <v>14.86</v>
      </c>
      <c r="J130" s="366">
        <f t="shared" si="5"/>
        <v>21.509999999999998</v>
      </c>
      <c r="K130" s="453"/>
    </row>
    <row r="131" spans="1:11">
      <c r="A131" s="359"/>
      <c r="B131" s="360"/>
      <c r="C131" s="361"/>
      <c r="D131" s="362" t="str">
        <f>IF($B131="",IFERROR(VLOOKUP($A131,SERVIÇOS!$A:$F,2,0),IFERROR(VLOOKUP($A131,$C:$J,2,0),"")),IFERROR(VLOOKUP($B131,INSUMOS!$A:$D,2,0),IFERROR(VLOOKUP($B131,COTAÇÕES!$A:$J,2,0),"")))</f>
        <v/>
      </c>
      <c r="E131" s="416" t="str">
        <f>IF($B131="",IFERROR(VLOOKUP($A131,SERVIÇOS!$A:$F,3,0),IFERROR(VLOOKUP($A131,$C:$J,3,0),"")),IFERROR(VLOOKUP($B131,INSUMOS!$A:$D,3,0),IFERROR(VLOOKUP($B131,COTAÇÕES!$A:$J,5,0),"")))</f>
        <v/>
      </c>
      <c r="F131" s="363"/>
      <c r="G131" s="364" t="str">
        <f>IF($B131="",IFERROR(VLOOKUP($A131,SERVIÇOS!$A:$F,6,0),IFERROR(VLOOKUP($A131,$C:$J,8,0),"")),IFERROR(VLOOKUP($B131,INSUMOS!$A:$D,4,0),IFERROR(VLOOKUP($B131,COTAÇÕES!$A:$J,9,0),"")))</f>
        <v/>
      </c>
      <c r="H131" s="365">
        <f>TRUNC(IF($B131="",IFERROR(VLOOKUP($A131,SERVIÇOS!$A:$F,4,0),IFERROR(VLOOKUP($A131,$C:$J,6,0),)),IFERROR(VLOOKUP($B131,INSUMOS!$A:$D,4,0),IFERROR(VLOOKUP($B131,COTAÇÕES!$A:$J,9,0),)))*$F131,2)</f>
        <v>0</v>
      </c>
      <c r="I131" s="365">
        <f>TRUNC(IF($B131="",IFERROR(VLOOKUP($A131,SERVIÇOS!$A:$F,5,0),IFERROR(VLOOKUP($A131,$C:$J,7,0),)),0)*$F131,2)</f>
        <v>0</v>
      </c>
      <c r="J131" s="366">
        <f t="shared" si="5"/>
        <v>0</v>
      </c>
      <c r="K131" s="453"/>
    </row>
    <row r="132" spans="1:11" ht="78.75">
      <c r="A132" s="651"/>
      <c r="B132" s="651"/>
      <c r="C132" s="652" t="s">
        <v>13473</v>
      </c>
      <c r="D132" s="653" t="s">
        <v>13476</v>
      </c>
      <c r="E132" s="654" t="s">
        <v>13337</v>
      </c>
      <c r="F132" s="655"/>
      <c r="G132" s="656"/>
      <c r="H132" s="657">
        <f>ROUND(SUM(H133:H138),2)</f>
        <v>12794.75</v>
      </c>
      <c r="I132" s="657">
        <f>ROUND(SUM(I133:I138),2)</f>
        <v>68.72</v>
      </c>
      <c r="J132" s="657">
        <f>ROUND(H132+I132,2)</f>
        <v>12863.47</v>
      </c>
      <c r="K132" s="658" t="s">
        <v>13474</v>
      </c>
    </row>
    <row r="133" spans="1:11" ht="45">
      <c r="A133" s="359"/>
      <c r="B133" s="360" t="s">
        <v>13475</v>
      </c>
      <c r="C133" s="361"/>
      <c r="D133" s="362" t="s">
        <v>13497</v>
      </c>
      <c r="E133" s="416" t="s">
        <v>13337</v>
      </c>
      <c r="F133" s="363">
        <v>1</v>
      </c>
      <c r="G133" s="364">
        <v>12642.34</v>
      </c>
      <c r="H133" s="365">
        <f>F133*G133</f>
        <v>12642.34</v>
      </c>
      <c r="I133" s="365">
        <f>TRUNC(IF($B133="",IFERROR(VLOOKUP($A133,SERVIÇOS!$A:$F,5,0),IFERROR(VLOOKUP($A133,$C:$J,7,0),)),0)*$F133,2)</f>
        <v>0</v>
      </c>
      <c r="J133" s="366">
        <f t="shared" si="5"/>
        <v>12642.34</v>
      </c>
      <c r="K133" s="453"/>
    </row>
    <row r="134" spans="1:11" ht="30">
      <c r="A134" s="359">
        <v>94970</v>
      </c>
      <c r="B134" s="360"/>
      <c r="C134" s="361"/>
      <c r="D134" s="362" t="str">
        <f>IF($B134="",IFERROR(VLOOKUP($A134,SERVIÇOS!$A:$F,2,0),IFERROR(VLOOKUP($A134,$C:$J,2,0),"")),IFERROR(VLOOKUP($B134,INSUMOS!$A:$D,2,0),IFERROR(VLOOKUP($B134,COTAÇÕES!$A:$J,2,0),"")))</f>
        <v>CONCRETO FCK = 20MPA, TRAÇO 1:2,7:3 (EM MASSA SECA DE CIMENTO/ AREIA MÉDIA/ BRITA 1) - PREPARO MECÂNICO COM BETONEIRA 600 L. AF_05/2021</v>
      </c>
      <c r="E134" s="416" t="str">
        <f>IF($B134="",IFERROR(VLOOKUP($A134,SERVIÇOS!$A:$F,3,0),IFERROR(VLOOKUP($A134,$C:$J,3,0),"")),IFERROR(VLOOKUP($B134,INSUMOS!$A:$D,3,0),IFERROR(VLOOKUP($B134,COTAÇÕES!$A:$J,5,0),"")))</f>
        <v>M3</v>
      </c>
      <c r="F134" s="363">
        <v>8.8499999999999995E-2</v>
      </c>
      <c r="G134" s="364">
        <f>IF($B134="",IFERROR(VLOOKUP($A134,SERVIÇOS!$A:$F,6,0),IFERROR(VLOOKUP($A134,$C:$J,8,0),"")),IFERROR(VLOOKUP($B134,INSUMOS!$A:$D,4,0),IFERROR(VLOOKUP($B134,COTAÇÕES!$A:$J,9,0),"")))</f>
        <v>445.92</v>
      </c>
      <c r="H134" s="365">
        <f>TRUNC(IF($B134="",IFERROR(VLOOKUP($A134,SERVIÇOS!$A:$F,4,0),IFERROR(VLOOKUP($A134,$C:$J,6,0),)),IFERROR(VLOOKUP($B134,INSUMOS!$A:$D,4,0),IFERROR(VLOOKUP($B134,COTAÇÕES!$A:$J,9,0),)))*$F134,2)</f>
        <v>33.450000000000003</v>
      </c>
      <c r="I134" s="365">
        <f>TRUNC(IF($B134="",IFERROR(VLOOKUP($A134,SERVIÇOS!$A:$F,5,0),IFERROR(VLOOKUP($A134,$C:$J,7,0),)),0)*$F134,2)</f>
        <v>6.01</v>
      </c>
      <c r="J134" s="366">
        <f t="shared" si="5"/>
        <v>39.46</v>
      </c>
      <c r="K134" s="453"/>
    </row>
    <row r="135" spans="1:11" ht="30">
      <c r="A135" s="359"/>
      <c r="B135" s="360">
        <v>43058</v>
      </c>
      <c r="C135" s="361"/>
      <c r="D135" s="362" t="str">
        <f>IF($B135="",IFERROR(VLOOKUP($A135,SERVIÇOS!$A:$F,2,0),IFERROR(VLOOKUP($A135,$C:$J,2,0),"")),IFERROR(VLOOKUP($B135,INSUMOS!$A:$D,2,0),IFERROR(VLOOKUP($B135,COTAÇÕES!$A:$J,2,0),"")))</f>
        <v xml:space="preserve">ACO CA-50, 10,0 MM, OU 12,5 MM, OU 16,0 MM, OU 20,0 MM, DOBRADO E CORTADO                                                                                                                                                                                                                                                                                                                                                                                                                                 </v>
      </c>
      <c r="E135" s="416" t="str">
        <f>IF($B135="",IFERROR(VLOOKUP($A135,SERVIÇOS!$A:$F,3,0),IFERROR(VLOOKUP($A135,$C:$J,3,0),"")),IFERROR(VLOOKUP($B135,INSUMOS!$A:$D,3,0),IFERROR(VLOOKUP($B135,COTAÇÕES!$A:$J,5,0),"")))</f>
        <v xml:space="preserve">KG    </v>
      </c>
      <c r="F135" s="363">
        <v>7</v>
      </c>
      <c r="G135" s="364">
        <f>IF($B135="",IFERROR(VLOOKUP($A135,SERVIÇOS!$A:$F,6,0),IFERROR(VLOOKUP($A135,$C:$J,8,0),"")),IFERROR(VLOOKUP($B135,INSUMOS!$A:$D,4,0),IFERROR(VLOOKUP($B135,COTAÇÕES!$A:$J,9,0),"")))</f>
        <v>7.27</v>
      </c>
      <c r="H135" s="365">
        <f>TRUNC(IF($B135="",IFERROR(VLOOKUP($A135,SERVIÇOS!$A:$F,4,0),IFERROR(VLOOKUP($A135,$C:$J,6,0),)),IFERROR(VLOOKUP($B135,INSUMOS!$A:$D,4,0),IFERROR(VLOOKUP($B135,COTAÇÕES!$A:$J,9,0),)))*$F135,2)</f>
        <v>50.89</v>
      </c>
      <c r="I135" s="365">
        <f>TRUNC(IF($B135="",IFERROR(VLOOKUP($A135,SERVIÇOS!$A:$F,5,0),IFERROR(VLOOKUP($A135,$C:$J,7,0),)),0)*$F135,2)</f>
        <v>0</v>
      </c>
      <c r="J135" s="366">
        <f t="shared" si="5"/>
        <v>50.89</v>
      </c>
      <c r="K135" s="453"/>
    </row>
    <row r="136" spans="1:11" ht="30">
      <c r="A136" s="359">
        <v>93358</v>
      </c>
      <c r="B136" s="360"/>
      <c r="C136" s="361"/>
      <c r="D136" s="362" t="str">
        <f>IF($B136="",IFERROR(VLOOKUP($A136,SERVIÇOS!$A:$F,2,0),IFERROR(VLOOKUP($A136,$C:$J,2,0),"")),IFERROR(VLOOKUP($B136,INSUMOS!$A:$D,2,0),IFERROR(VLOOKUP($B136,COTAÇÕES!$A:$J,2,0),"")))</f>
        <v>ESCAVAÇÃO MANUAL DE VALA COM PROFUNDIDADE MENOR OU IGUAL A 1,30 M. AF_02/2021</v>
      </c>
      <c r="E136" s="416" t="str">
        <f>IF($B136="",IFERROR(VLOOKUP($A136,SERVIÇOS!$A:$F,3,0),IFERROR(VLOOKUP($A136,$C:$J,3,0),"")),IFERROR(VLOOKUP($B136,INSUMOS!$A:$D,3,0),IFERROR(VLOOKUP($B136,COTAÇÕES!$A:$J,5,0),"")))</f>
        <v>M3</v>
      </c>
      <c r="F136" s="363">
        <v>4.58E-2</v>
      </c>
      <c r="G136" s="364">
        <f>IF($B136="",IFERROR(VLOOKUP($A136,SERVIÇOS!$A:$F,6,0),IFERROR(VLOOKUP($A136,$C:$J,8,0),"")),IFERROR(VLOOKUP($B136,INSUMOS!$A:$D,4,0),IFERROR(VLOOKUP($B136,COTAÇÕES!$A:$J,9,0),"")))</f>
        <v>106.41</v>
      </c>
      <c r="H136" s="365">
        <f>TRUNC(IF($B136="",IFERROR(VLOOKUP($A136,SERVIÇOS!$A:$F,4,0),IFERROR(VLOOKUP($A136,$C:$J,6,0),)),IFERROR(VLOOKUP($B136,INSUMOS!$A:$D,4,0),IFERROR(VLOOKUP($B136,COTAÇÕES!$A:$J,9,0),)))*$F136,2)</f>
        <v>1.5</v>
      </c>
      <c r="I136" s="365">
        <f>TRUNC(IF($B136="",IFERROR(VLOOKUP($A136,SERVIÇOS!$A:$F,5,0),IFERROR(VLOOKUP($A136,$C:$J,7,0),)),0)*$F136,2)</f>
        <v>3.36</v>
      </c>
      <c r="J136" s="366">
        <f t="shared" si="5"/>
        <v>4.8599999999999994</v>
      </c>
      <c r="K136" s="453"/>
    </row>
    <row r="137" spans="1:11" ht="45">
      <c r="A137" s="359">
        <v>96537</v>
      </c>
      <c r="B137" s="360"/>
      <c r="C137" s="361"/>
      <c r="D137" s="362" t="str">
        <f>IF($B137="",IFERROR(VLOOKUP($A137,SERVIÇOS!$A:$F,2,0),IFERROR(VLOOKUP($A137,$C:$J,2,0),"")),IFERROR(VLOOKUP($B137,INSUMOS!$A:$D,2,0),IFERROR(VLOOKUP($B137,COTAÇÕES!$A:$J,2,0),"")))</f>
        <v>FABRICAÇÃO, MONTAGEM E DESMONTAGEM DE FÔRMA PARA BLOCO DE COROAMENTO, EM CHAPA DE MADEIRA COMPENSADA RESINADA, E=17 MM, 2 UTILIZAÇÕES. AF_01/2024</v>
      </c>
      <c r="E137" s="416" t="str">
        <f>IF($B137="",IFERROR(VLOOKUP($A137,SERVIÇOS!$A:$F,3,0),IFERROR(VLOOKUP($A137,$C:$J,3,0),"")),IFERROR(VLOOKUP($B137,INSUMOS!$A:$D,3,0),IFERROR(VLOOKUP($B137,COTAÇÕES!$A:$J,5,0),"")))</f>
        <v>M2</v>
      </c>
      <c r="F137" s="363">
        <v>0.66120000000000001</v>
      </c>
      <c r="G137" s="364">
        <f>IF($B137="",IFERROR(VLOOKUP($A137,SERVIÇOS!$A:$F,6,0),IFERROR(VLOOKUP($A137,$C:$J,8,0),"")),IFERROR(VLOOKUP($B137,INSUMOS!$A:$D,4,0),IFERROR(VLOOKUP($B137,COTAÇÕES!$A:$J,9,0),"")))</f>
        <v>190.46</v>
      </c>
      <c r="H137" s="365">
        <f>TRUNC(IF($B137="",IFERROR(VLOOKUP($A137,SERVIÇOS!$A:$F,4,0),IFERROR(VLOOKUP($A137,$C:$J,6,0),)),IFERROR(VLOOKUP($B137,INSUMOS!$A:$D,4,0),IFERROR(VLOOKUP($B137,COTAÇÕES!$A:$J,9,0),)))*$F137,2)</f>
        <v>66.569999999999993</v>
      </c>
      <c r="I137" s="365">
        <f>TRUNC(IF($B137="",IFERROR(VLOOKUP($A137,SERVIÇOS!$A:$F,5,0),IFERROR(VLOOKUP($A137,$C:$J,7,0),)),0)*$F137,2)</f>
        <v>59.35</v>
      </c>
      <c r="J137" s="366">
        <f t="shared" si="5"/>
        <v>125.91999999999999</v>
      </c>
      <c r="K137" s="453"/>
    </row>
    <row r="138" spans="1:11">
      <c r="A138" s="359"/>
      <c r="B138" s="360"/>
      <c r="C138" s="361"/>
      <c r="D138" s="362" t="str">
        <f>IF($B138="",IFERROR(VLOOKUP($A138,SERVIÇOS!$A:$F,2,0),IFERROR(VLOOKUP($A138,$C:$J,2,0),"")),IFERROR(VLOOKUP($B138,INSUMOS!$A:$D,2,0),IFERROR(VLOOKUP($B138,COTAÇÕES!$A:$J,2,0),"")))</f>
        <v/>
      </c>
      <c r="E138" s="416" t="str">
        <f>IF($B138="",IFERROR(VLOOKUP($A138,SERVIÇOS!$A:$F,3,0),IFERROR(VLOOKUP($A138,$C:$J,3,0),"")),IFERROR(VLOOKUP($B138,INSUMOS!$A:$D,3,0),IFERROR(VLOOKUP($B138,COTAÇÕES!$A:$J,5,0),"")))</f>
        <v/>
      </c>
      <c r="F138" s="363"/>
      <c r="G138" s="364" t="str">
        <f>IF($B138="",IFERROR(VLOOKUP($A138,SERVIÇOS!$A:$F,6,0),IFERROR(VLOOKUP($A138,$C:$J,8,0),"")),IFERROR(VLOOKUP($B138,INSUMOS!$A:$D,4,0),IFERROR(VLOOKUP($B138,COTAÇÕES!$A:$J,9,0),"")))</f>
        <v/>
      </c>
      <c r="H138" s="365">
        <f>TRUNC(IF($B138="",IFERROR(VLOOKUP($A138,SERVIÇOS!$A:$F,4,0),IFERROR(VLOOKUP($A138,$C:$J,6,0),)),IFERROR(VLOOKUP($B138,INSUMOS!$A:$D,4,0),IFERROR(VLOOKUP($B138,COTAÇÕES!$A:$J,9,0),)))*$F138,2)</f>
        <v>0</v>
      </c>
      <c r="I138" s="365">
        <f>TRUNC(IF($B138="",IFERROR(VLOOKUP($A138,SERVIÇOS!$A:$F,5,0),IFERROR(VLOOKUP($A138,$C:$J,7,0),)),0)*$F138,2)</f>
        <v>0</v>
      </c>
      <c r="J138" s="366">
        <f t="shared" si="5"/>
        <v>0</v>
      </c>
      <c r="K138" s="453"/>
    </row>
    <row r="139" spans="1:11" ht="31.5">
      <c r="A139" s="651"/>
      <c r="B139" s="651"/>
      <c r="C139" s="652" t="s">
        <v>13478</v>
      </c>
      <c r="D139" s="653" t="s">
        <v>13479</v>
      </c>
      <c r="E139" s="654" t="s">
        <v>98</v>
      </c>
      <c r="F139" s="655"/>
      <c r="G139" s="656"/>
      <c r="H139" s="657">
        <f>ROUND(SUM(H140:H146),2)</f>
        <v>730.6</v>
      </c>
      <c r="I139" s="657">
        <f>ROUND(SUM(I140:I146),2)</f>
        <v>11.02</v>
      </c>
      <c r="J139" s="657">
        <f>ROUND(H139+I139,2)</f>
        <v>741.62</v>
      </c>
      <c r="K139" s="658"/>
    </row>
    <row r="140" spans="1:11">
      <c r="A140" s="359"/>
      <c r="B140" s="360">
        <v>21008</v>
      </c>
      <c r="C140" s="361"/>
      <c r="D140" s="362" t="s">
        <v>13490</v>
      </c>
      <c r="E140" s="416" t="str">
        <f>IF($B140="",IFERROR(VLOOKUP($A140,SERVIÇOS!$A:$F,3,0),IFERROR(VLOOKUP($A140,$C:$J,3,0),"")),IFERROR(VLOOKUP($B140,INSUMOS!$A:$D,3,0),IFERROR(VLOOKUP($B140,COTAÇÕES!$A:$J,5,0),"")))</f>
        <v xml:space="preserve">M     </v>
      </c>
      <c r="F140" s="363">
        <v>6</v>
      </c>
      <c r="G140" s="364">
        <f>IF($B140="",IFERROR(VLOOKUP($A140,SERVIÇOS!$A:$F,6,0),IFERROR(VLOOKUP($A140,$C:$J,8,0),"")),IFERROR(VLOOKUP($B140,INSUMOS!$A:$D,4,0),IFERROR(VLOOKUP($B140,COTAÇÕES!$A:$J,9,0),"")))</f>
        <v>15.73</v>
      </c>
      <c r="H140" s="365">
        <f>TRUNC(IF($B140="",IFERROR(VLOOKUP($A140,SERVIÇOS!$A:$F,4,0),IFERROR(VLOOKUP($A140,$C:$J,6,0),)),IFERROR(VLOOKUP($B140,INSUMOS!$A:$D,4,0),IFERROR(VLOOKUP($B140,COTAÇÕES!$A:$J,9,0),)))*$F140,2)</f>
        <v>94.38</v>
      </c>
      <c r="I140" s="365">
        <f>TRUNC(IF($B140="",IFERROR(VLOOKUP($A140,SERVIÇOS!$A:$F,5,0),IFERROR(VLOOKUP($A140,$C:$J,7,0),)),0)*$F140,2)</f>
        <v>0</v>
      </c>
      <c r="J140" s="366">
        <f t="shared" si="5"/>
        <v>94.38</v>
      </c>
      <c r="K140" s="453"/>
    </row>
    <row r="141" spans="1:11">
      <c r="A141" s="359" t="s">
        <v>13491</v>
      </c>
      <c r="B141" s="360"/>
      <c r="C141" s="361"/>
      <c r="D141" s="362" t="s">
        <v>13480</v>
      </c>
      <c r="E141" s="416" t="s">
        <v>98</v>
      </c>
      <c r="F141" s="363">
        <v>1.1000000000000001</v>
      </c>
      <c r="G141" s="364">
        <v>550.79999999999995</v>
      </c>
      <c r="H141" s="365">
        <f>F141*G141</f>
        <v>605.88</v>
      </c>
      <c r="I141" s="365">
        <f>TRUNC(IF($B141="",IFERROR(VLOOKUP($A141,SERVIÇOS!$A:$F,5,0),IFERROR(VLOOKUP($A141,$C:$J,7,0),)),0)*$F141,2)</f>
        <v>0</v>
      </c>
      <c r="J141" s="366">
        <f t="shared" si="5"/>
        <v>605.88</v>
      </c>
      <c r="K141" s="453"/>
    </row>
    <row r="142" spans="1:11" ht="30">
      <c r="A142" s="359"/>
      <c r="B142" s="360">
        <v>43701</v>
      </c>
      <c r="C142" s="361"/>
      <c r="D142" s="362" t="str">
        <f>IF($B142="",IFERROR(VLOOKUP($A142,SERVIÇOS!$A:$F,2,0),IFERROR(VLOOKUP($A142,$C:$J,2,0),"")),IFERROR(VLOOKUP($B142,INSUMOS!$A:$D,2,0),IFERROR(VLOOKUP($B142,COTAÇÕES!$A:$J,2,0),"")))</f>
        <v xml:space="preserve">CHAPA/BOBINA LISA EM ALUMINIO, LIGA 1.200 - H14, QUALQUER ESPESSURA, QUALQUER LARGURA                                                                                                                                                                                                                                                                                                                                                                                                                     </v>
      </c>
      <c r="E142" s="416" t="str">
        <f>IF($B142="",IFERROR(VLOOKUP($A142,SERVIÇOS!$A:$F,3,0),IFERROR(VLOOKUP($A142,$C:$J,3,0),"")),IFERROR(VLOOKUP($B142,INSUMOS!$A:$D,3,0),IFERROR(VLOOKUP($B142,COTAÇÕES!$A:$J,5,0),"")))</f>
        <v xml:space="preserve">KG    </v>
      </c>
      <c r="F142" s="363">
        <f>0.4*1.89</f>
        <v>0.75600000000000001</v>
      </c>
      <c r="G142" s="364">
        <f>IF($B142="",IFERROR(VLOOKUP($A142,SERVIÇOS!$A:$F,6,0),IFERROR(VLOOKUP($A142,$C:$J,8,0),"")),IFERROR(VLOOKUP($B142,INSUMOS!$A:$D,4,0),IFERROR(VLOOKUP($B142,COTAÇÕES!$A:$J,9,0),"")))</f>
        <v>32.5</v>
      </c>
      <c r="H142" s="365">
        <f>TRUNC(IF($B142="",IFERROR(VLOOKUP($A142,SERVIÇOS!$A:$F,4,0),IFERROR(VLOOKUP($A142,$C:$J,6,0),)),IFERROR(VLOOKUP($B142,INSUMOS!$A:$D,4,0),IFERROR(VLOOKUP($B142,COTAÇÕES!$A:$J,9,0),)))*$F142,2)</f>
        <v>24.57</v>
      </c>
      <c r="I142" s="365">
        <f>TRUNC(IF($B142="",IFERROR(VLOOKUP($A142,SERVIÇOS!$A:$F,5,0),IFERROR(VLOOKUP($A142,$C:$J,7,0),)),0)*$F142,2)</f>
        <v>0</v>
      </c>
      <c r="J142" s="366">
        <f t="shared" si="5"/>
        <v>24.57</v>
      </c>
      <c r="K142" s="453"/>
    </row>
    <row r="143" spans="1:11">
      <c r="A143" s="359">
        <v>88317</v>
      </c>
      <c r="B143" s="360"/>
      <c r="C143" s="361"/>
      <c r="D143" s="362" t="str">
        <f>IF($B143="",IFERROR(VLOOKUP($A143,SERVIÇOS!$A:$F,2,0),IFERROR(VLOOKUP($A143,$C:$J,2,0),"")),IFERROR(VLOOKUP($B143,INSUMOS!$A:$D,2,0),IFERROR(VLOOKUP($B143,COTAÇÕES!$A:$J,2,0),"")))</f>
        <v>SOLDADOR COM ENCARGOS COMPLEMENTARES</v>
      </c>
      <c r="E143" s="416" t="str">
        <f>IF($B143="",IFERROR(VLOOKUP($A143,SERVIÇOS!$A:$F,3,0),IFERROR(VLOOKUP($A143,$C:$J,3,0),"")),IFERROR(VLOOKUP($B143,INSUMOS!$A:$D,3,0),IFERROR(VLOOKUP($B143,COTAÇÕES!$A:$J,5,0),"")))</f>
        <v>H</v>
      </c>
      <c r="F143" s="363">
        <v>7.0000000000000007E-2</v>
      </c>
      <c r="G143" s="364">
        <f>IF($B143="",IFERROR(VLOOKUP($A143,SERVIÇOS!$A:$F,6,0),IFERROR(VLOOKUP($A143,$C:$J,8,0),"")),IFERROR(VLOOKUP($B143,INSUMOS!$A:$D,4,0),IFERROR(VLOOKUP($B143,COTAÇÕES!$A:$J,9,0),"")))</f>
        <v>35.78</v>
      </c>
      <c r="H143" s="365">
        <f>TRUNC(IF($B143="",IFERROR(VLOOKUP($A143,SERVIÇOS!$A:$F,4,0),IFERROR(VLOOKUP($A143,$C:$J,6,0),)),IFERROR(VLOOKUP($B143,INSUMOS!$A:$D,4,0),IFERROR(VLOOKUP($B143,COTAÇÕES!$A:$J,9,0),)))*$F143,2)</f>
        <v>0.65</v>
      </c>
      <c r="I143" s="365">
        <f>TRUNC(IF($B143="",IFERROR(VLOOKUP($A143,SERVIÇOS!$A:$F,5,0),IFERROR(VLOOKUP($A143,$C:$J,7,0),)),0)*$F143,2)</f>
        <v>1.84</v>
      </c>
      <c r="J143" s="366">
        <f t="shared" si="5"/>
        <v>2.4900000000000002</v>
      </c>
      <c r="K143" s="453"/>
    </row>
    <row r="144" spans="1:11">
      <c r="A144" s="359">
        <v>88316</v>
      </c>
      <c r="B144" s="360"/>
      <c r="C144" s="361"/>
      <c r="D144" s="362" t="str">
        <f>IF($B144="",IFERROR(VLOOKUP($A144,SERVIÇOS!$A:$F,2,0),IFERROR(VLOOKUP($A144,$C:$J,2,0),"")),IFERROR(VLOOKUP($B144,INSUMOS!$A:$D,2,0),IFERROR(VLOOKUP($B144,COTAÇÕES!$A:$J,2,0),"")))</f>
        <v>SERVENTE COM ENCARGOS COMPLEMENTARES</v>
      </c>
      <c r="E144" s="416" t="str">
        <f>IF($B144="",IFERROR(VLOOKUP($A144,SERVIÇOS!$A:$F,3,0),IFERROR(VLOOKUP($A144,$C:$J,3,0),"")),IFERROR(VLOOKUP($B144,INSUMOS!$A:$D,3,0),IFERROR(VLOOKUP($B144,COTAÇÕES!$A:$J,5,0),"")))</f>
        <v>H</v>
      </c>
      <c r="F144" s="363">
        <v>0.27</v>
      </c>
      <c r="G144" s="364">
        <f>IF($B144="",IFERROR(VLOOKUP($A144,SERVIÇOS!$A:$F,6,0),IFERROR(VLOOKUP($A144,$C:$J,8,0),"")),IFERROR(VLOOKUP($B144,INSUMOS!$A:$D,4,0),IFERROR(VLOOKUP($B144,COTAÇÕES!$A:$J,9,0),"")))</f>
        <v>26.9</v>
      </c>
      <c r="H144" s="365">
        <f>TRUNC(IF($B144="",IFERROR(VLOOKUP($A144,SERVIÇOS!$A:$F,4,0),IFERROR(VLOOKUP($A144,$C:$J,6,0),)),IFERROR(VLOOKUP($B144,INSUMOS!$A:$D,4,0),IFERROR(VLOOKUP($B144,COTAÇÕES!$A:$J,9,0),)))*$F144,2)</f>
        <v>2.2400000000000002</v>
      </c>
      <c r="I144" s="365">
        <f>TRUNC(IF($B144="",IFERROR(VLOOKUP($A144,SERVIÇOS!$A:$F,5,0),IFERROR(VLOOKUP($A144,$C:$J,7,0),)),0)*$F144,2)</f>
        <v>5.01</v>
      </c>
      <c r="J144" s="366">
        <f t="shared" si="5"/>
        <v>7.25</v>
      </c>
      <c r="K144" s="453"/>
    </row>
    <row r="145" spans="1:11">
      <c r="A145" s="359">
        <v>88261</v>
      </c>
      <c r="B145" s="360"/>
      <c r="C145" s="361"/>
      <c r="D145" s="362" t="str">
        <f>IF($B145="",IFERROR(VLOOKUP($A145,SERVIÇOS!$A:$F,2,0),IFERROR(VLOOKUP($A145,$C:$J,2,0),"")),IFERROR(VLOOKUP($B145,INSUMOS!$A:$D,2,0),IFERROR(VLOOKUP($B145,COTAÇÕES!$A:$J,2,0),"")))</f>
        <v>CARPINTEIRO DE ESQUADRIA COM ENCARGOS COMPLEMENTARES</v>
      </c>
      <c r="E145" s="416" t="str">
        <f>IF($B145="",IFERROR(VLOOKUP($A145,SERVIÇOS!$A:$F,3,0),IFERROR(VLOOKUP($A145,$C:$J,3,0),"")),IFERROR(VLOOKUP($B145,INSUMOS!$A:$D,3,0),IFERROR(VLOOKUP($B145,COTAÇÕES!$A:$J,5,0),"")))</f>
        <v>H</v>
      </c>
      <c r="F145" s="363">
        <v>0.17</v>
      </c>
      <c r="G145" s="364">
        <f>IF($B145="",IFERROR(VLOOKUP($A145,SERVIÇOS!$A:$F,6,0),IFERROR(VLOOKUP($A145,$C:$J,8,0),"")),IFERROR(VLOOKUP($B145,INSUMOS!$A:$D,4,0),IFERROR(VLOOKUP($B145,COTAÇÕES!$A:$J,9,0),"")))</f>
        <v>32.880000000000003</v>
      </c>
      <c r="H145" s="365">
        <f>TRUNC(IF($B145="",IFERROR(VLOOKUP($A145,SERVIÇOS!$A:$F,4,0),IFERROR(VLOOKUP($A145,$C:$J,6,0),)),IFERROR(VLOOKUP($B145,INSUMOS!$A:$D,4,0),IFERROR(VLOOKUP($B145,COTAÇÕES!$A:$J,9,0),)))*$F145,2)</f>
        <v>1.41</v>
      </c>
      <c r="I145" s="365">
        <f>TRUNC(IF($B145="",IFERROR(VLOOKUP($A145,SERVIÇOS!$A:$F,5,0),IFERROR(VLOOKUP($A145,$C:$J,7,0),)),0)*$F145,2)</f>
        <v>4.17</v>
      </c>
      <c r="J145" s="366">
        <f t="shared" si="5"/>
        <v>5.58</v>
      </c>
      <c r="K145" s="453"/>
    </row>
    <row r="146" spans="1:11">
      <c r="A146" s="359"/>
      <c r="B146" s="360">
        <v>13388</v>
      </c>
      <c r="C146" s="361"/>
      <c r="D146" s="362" t="str">
        <f>IF($B146="",IFERROR(VLOOKUP($A146,SERVIÇOS!$A:$F,2,0),IFERROR(VLOOKUP($A146,$C:$J,2,0),"")),IFERROR(VLOOKUP($B146,INSUMOS!$A:$D,2,0),IFERROR(VLOOKUP($B146,COTAÇÕES!$A:$J,2,0),"")))</f>
        <v xml:space="preserve">SOLDA EM BARRA DE ESTANHO-CHUMBO 50/50                                                                                                                                                                                                                                                                                                                                                                                                                                                                    </v>
      </c>
      <c r="E146" s="416" t="str">
        <f>IF($B146="",IFERROR(VLOOKUP($A146,SERVIÇOS!$A:$F,3,0),IFERROR(VLOOKUP($A146,$C:$J,3,0),"")),IFERROR(VLOOKUP($B146,INSUMOS!$A:$D,3,0),IFERROR(VLOOKUP($B146,COTAÇÕES!$A:$J,5,0),"")))</f>
        <v xml:space="preserve">KG    </v>
      </c>
      <c r="F146" s="363">
        <v>8.0000000000000002E-3</v>
      </c>
      <c r="G146" s="364">
        <f>IF($B146="",IFERROR(VLOOKUP($A146,SERVIÇOS!$A:$F,6,0),IFERROR(VLOOKUP($A146,$C:$J,8,0),"")),IFERROR(VLOOKUP($B146,INSUMOS!$A:$D,4,0),IFERROR(VLOOKUP($B146,COTAÇÕES!$A:$J,9,0),"")))</f>
        <v>184.14</v>
      </c>
      <c r="H146" s="365">
        <f>TRUNC(IF($B146="",IFERROR(VLOOKUP($A146,SERVIÇOS!$A:$F,4,0),IFERROR(VLOOKUP($A146,$C:$J,6,0),)),IFERROR(VLOOKUP($B146,INSUMOS!$A:$D,4,0),IFERROR(VLOOKUP($B146,COTAÇÕES!$A:$J,9,0),)))*$F146,2)</f>
        <v>1.47</v>
      </c>
      <c r="I146" s="365">
        <f>TRUNC(IF($B146="",IFERROR(VLOOKUP($A146,SERVIÇOS!$A:$F,5,0),IFERROR(VLOOKUP($A146,$C:$J,7,0),)),0)*$F146,2)</f>
        <v>0</v>
      </c>
      <c r="J146" s="366">
        <f t="shared" si="5"/>
        <v>1.47</v>
      </c>
      <c r="K146" s="453"/>
    </row>
    <row r="147" spans="1:11">
      <c r="A147" s="359"/>
      <c r="B147" s="360"/>
      <c r="C147" s="361"/>
      <c r="D147" s="362" t="str">
        <f>IF($B147="",IFERROR(VLOOKUP($A147,SERVIÇOS!$A:$F,2,0),IFERROR(VLOOKUP($A147,$C:$J,2,0),"")),IFERROR(VLOOKUP($B147,INSUMOS!$A:$D,2,0),IFERROR(VLOOKUP($B147,COTAÇÕES!$A:$J,2,0),"")))</f>
        <v/>
      </c>
      <c r="E147" s="416" t="str">
        <f>IF($B147="",IFERROR(VLOOKUP($A147,SERVIÇOS!$A:$F,3,0),IFERROR(VLOOKUP($A147,$C:$J,3,0),"")),IFERROR(VLOOKUP($B147,INSUMOS!$A:$D,3,0),IFERROR(VLOOKUP($B147,COTAÇÕES!$A:$J,5,0),"")))</f>
        <v/>
      </c>
      <c r="F147" s="363"/>
      <c r="G147" s="364" t="str">
        <f>IF($B147="",IFERROR(VLOOKUP($A147,SERVIÇOS!$A:$F,6,0),IFERROR(VLOOKUP($A147,$C:$J,8,0),"")),IFERROR(VLOOKUP($B147,INSUMOS!$A:$D,4,0),IFERROR(VLOOKUP($B147,COTAÇÕES!$A:$J,9,0),"")))</f>
        <v/>
      </c>
      <c r="H147" s="365">
        <f>TRUNC(IF($B147="",IFERROR(VLOOKUP($A147,SERVIÇOS!$A:$F,4,0),IFERROR(VLOOKUP($A147,$C:$J,6,0),)),IFERROR(VLOOKUP($B147,INSUMOS!$A:$D,4,0),IFERROR(VLOOKUP($B147,COTAÇÕES!$A:$J,9,0),)))*$F147,2)</f>
        <v>0</v>
      </c>
      <c r="I147" s="365">
        <f>TRUNC(IF($B147="",IFERROR(VLOOKUP($A147,SERVIÇOS!$A:$F,5,0),IFERROR(VLOOKUP($A147,$C:$J,7,0),)),0)*$F147,2)</f>
        <v>0</v>
      </c>
      <c r="J147" s="366">
        <f t="shared" si="5"/>
        <v>0</v>
      </c>
      <c r="K147" s="453"/>
    </row>
    <row r="148" spans="1:11" ht="31.5">
      <c r="A148" s="651"/>
      <c r="B148" s="651"/>
      <c r="C148" s="652" t="s">
        <v>13492</v>
      </c>
      <c r="D148" s="653" t="s">
        <v>13493</v>
      </c>
      <c r="E148" s="654" t="s">
        <v>98</v>
      </c>
      <c r="F148" s="655"/>
      <c r="G148" s="656"/>
      <c r="H148" s="657">
        <f>ROUND(SUM(H149:H154),2)</f>
        <v>18.100000000000001</v>
      </c>
      <c r="I148" s="657">
        <f>ROUND(SUM(I149:I154),2)</f>
        <v>7.21</v>
      </c>
      <c r="J148" s="657">
        <f>ROUND(H148+I148,2)</f>
        <v>25.31</v>
      </c>
      <c r="K148" s="658"/>
    </row>
    <row r="149" spans="1:11">
      <c r="A149" s="359"/>
      <c r="B149" s="360">
        <v>44072</v>
      </c>
      <c r="C149" s="361"/>
      <c r="D149" s="362" t="str">
        <f>IF($B149="",IFERROR(VLOOKUP($A149,SERVIÇOS!$A:$F,2,0),IFERROR(VLOOKUP($A149,$C:$J,2,0),"")),IFERROR(VLOOKUP($B149,INSUMOS!$A:$D,2,0),IFERROR(VLOOKUP($B149,COTAÇÕES!$A:$J,2,0),"")))</f>
        <v xml:space="preserve">PRIMER EPOXI / EPOXIDICO                                                                                                                                                                                                                                                                                                                                                                                                                                                                                  </v>
      </c>
      <c r="E149" s="416" t="str">
        <f>IF($B149="",IFERROR(VLOOKUP($A149,SERVIÇOS!$A:$F,3,0),IFERROR(VLOOKUP($A149,$C:$J,3,0),"")),IFERROR(VLOOKUP($B149,INSUMOS!$A:$D,3,0),IFERROR(VLOOKUP($B149,COTAÇÕES!$A:$J,5,0),"")))</f>
        <v xml:space="preserve">L     </v>
      </c>
      <c r="F149" s="363">
        <v>0.12</v>
      </c>
      <c r="G149" s="364">
        <f>IF($B149="",IFERROR(VLOOKUP($A149,SERVIÇOS!$A:$F,6,0),IFERROR(VLOOKUP($A149,$C:$J,8,0),"")),IFERROR(VLOOKUP($B149,INSUMOS!$A:$D,4,0),IFERROR(VLOOKUP($B149,COTAÇÕES!$A:$J,9,0),"")))</f>
        <v>112.88</v>
      </c>
      <c r="H149" s="365">
        <f>TRUNC(IF($B149="",IFERROR(VLOOKUP($A149,SERVIÇOS!$A:$F,4,0),IFERROR(VLOOKUP($A149,$C:$J,6,0),)),IFERROR(VLOOKUP($B149,INSUMOS!$A:$D,4,0),IFERROR(VLOOKUP($B149,COTAÇÕES!$A:$J,9,0),)))*$F149,2)</f>
        <v>13.54</v>
      </c>
      <c r="I149" s="365">
        <f>TRUNC(IF($B149="",IFERROR(VLOOKUP($A149,SERVIÇOS!$A:$F,5,0),IFERROR(VLOOKUP($A149,$C:$J,7,0),)),0)*$F149,2)</f>
        <v>0</v>
      </c>
      <c r="J149" s="366">
        <f t="shared" si="5"/>
        <v>13.54</v>
      </c>
      <c r="K149" s="453"/>
    </row>
    <row r="150" spans="1:11">
      <c r="A150" s="359">
        <v>88312</v>
      </c>
      <c r="B150" s="360"/>
      <c r="C150" s="361"/>
      <c r="D150" s="362" t="str">
        <f>IF($B150="",IFERROR(VLOOKUP($A150,SERVIÇOS!$A:$F,2,0),IFERROR(VLOOKUP($A150,$C:$J,2,0),"")),IFERROR(VLOOKUP($B150,INSUMOS!$A:$D,2,0),IFERROR(VLOOKUP($B150,COTAÇÕES!$A:$J,2,0),"")))</f>
        <v>PINTOR PARA TINTA EPÓXI COM ENCARGOS COMPLEMENTARES</v>
      </c>
      <c r="E150" s="416" t="str">
        <f>IF($B150="",IFERROR(VLOOKUP($A150,SERVIÇOS!$A:$F,3,0),IFERROR(VLOOKUP($A150,$C:$J,3,0),"")),IFERROR(VLOOKUP($B150,INSUMOS!$A:$D,3,0),IFERROR(VLOOKUP($B150,COTAÇÕES!$A:$J,5,0),"")))</f>
        <v>H</v>
      </c>
      <c r="F150" s="363">
        <v>0.2</v>
      </c>
      <c r="G150" s="364">
        <f>IF($B150="",IFERROR(VLOOKUP($A150,SERVIÇOS!$A:$F,6,0),IFERROR(VLOOKUP($A150,$C:$J,8,0),"")),IFERROR(VLOOKUP($B150,INSUMOS!$A:$D,4,0),IFERROR(VLOOKUP($B150,COTAÇÕES!$A:$J,9,0),"")))</f>
        <v>36.18</v>
      </c>
      <c r="H150" s="365">
        <f>TRUNC(IF($B150="",IFERROR(VLOOKUP($A150,SERVIÇOS!$A:$F,4,0),IFERROR(VLOOKUP($A150,$C:$J,6,0),)),IFERROR(VLOOKUP($B150,INSUMOS!$A:$D,4,0),IFERROR(VLOOKUP($B150,COTAÇÕES!$A:$J,9,0),)))*$F150,2)</f>
        <v>2.0099999999999998</v>
      </c>
      <c r="I150" s="365">
        <f>TRUNC(IF($B150="",IFERROR(VLOOKUP($A150,SERVIÇOS!$A:$F,5,0),IFERROR(VLOOKUP($A150,$C:$J,7,0),)),0)*$F150,2)</f>
        <v>5.22</v>
      </c>
      <c r="J150" s="366">
        <f t="shared" si="5"/>
        <v>7.2299999999999995</v>
      </c>
      <c r="K150" s="453"/>
    </row>
    <row r="151" spans="1:11">
      <c r="A151" s="359">
        <v>100301</v>
      </c>
      <c r="B151" s="360"/>
      <c r="C151" s="361"/>
      <c r="D151" s="362" t="str">
        <f>IF($B151="",IFERROR(VLOOKUP($A151,SERVIÇOS!$A:$F,2,0),IFERROR(VLOOKUP($A151,$C:$J,2,0),"")),IFERROR(VLOOKUP($B151,INSUMOS!$A:$D,2,0),IFERROR(VLOOKUP($B151,COTAÇÕES!$A:$J,2,0),"")))</f>
        <v>AJUDANTE DE PINTOR COM ENCARGOS COMPLEMENTARES</v>
      </c>
      <c r="E151" s="416" t="str">
        <f>IF($B151="",IFERROR(VLOOKUP($A151,SERVIÇOS!$A:$F,3,0),IFERROR(VLOOKUP($A151,$C:$J,3,0),"")),IFERROR(VLOOKUP($B151,INSUMOS!$A:$D,3,0),IFERROR(VLOOKUP($B151,COTAÇÕES!$A:$J,5,0),"")))</f>
        <v>H</v>
      </c>
      <c r="F151" s="363">
        <v>0.1</v>
      </c>
      <c r="G151" s="364">
        <f>IF($B151="",IFERROR(VLOOKUP($A151,SERVIÇOS!$A:$F,6,0),IFERROR(VLOOKUP($A151,$C:$J,8,0),"")),IFERROR(VLOOKUP($B151,INSUMOS!$A:$D,4,0),IFERROR(VLOOKUP($B151,COTAÇÕES!$A:$J,9,0),"")))</f>
        <v>30.07</v>
      </c>
      <c r="H151" s="365">
        <f>TRUNC(IF($B151="",IFERROR(VLOOKUP($A151,SERVIÇOS!$A:$F,4,0),IFERROR(VLOOKUP($A151,$C:$J,6,0),)),IFERROR(VLOOKUP($B151,INSUMOS!$A:$D,4,0),IFERROR(VLOOKUP($B151,COTAÇÕES!$A:$J,9,0),)))*$F151,2)</f>
        <v>1</v>
      </c>
      <c r="I151" s="365">
        <f>TRUNC(IF($B151="",IFERROR(VLOOKUP($A151,SERVIÇOS!$A:$F,5,0),IFERROR(VLOOKUP($A151,$C:$J,7,0),)),0)*$F151,2)</f>
        <v>1.99</v>
      </c>
      <c r="J151" s="366">
        <f t="shared" si="5"/>
        <v>2.99</v>
      </c>
      <c r="K151" s="453"/>
    </row>
    <row r="152" spans="1:11">
      <c r="A152" s="359"/>
      <c r="B152" s="360">
        <v>3768</v>
      </c>
      <c r="C152" s="361"/>
      <c r="D152" s="362" t="str">
        <f>IF($B152="",IFERROR(VLOOKUP($A152,SERVIÇOS!$A:$F,2,0),IFERROR(VLOOKUP($A152,$C:$J,2,0),"")),IFERROR(VLOOKUP($B152,INSUMOS!$A:$D,2,0),IFERROR(VLOOKUP($B152,COTAÇÕES!$A:$J,2,0),"")))</f>
        <v xml:space="preserve">LIXA EM FOLHA PARA FERRO, NUMERO 150                                                                                                                                                                                                                                                                                                                                                                                                                                                                      </v>
      </c>
      <c r="E152" s="416" t="str">
        <f>IF($B152="",IFERROR(VLOOKUP($A152,SERVIÇOS!$A:$F,3,0),IFERROR(VLOOKUP($A152,$C:$J,3,0),"")),IFERROR(VLOOKUP($B152,INSUMOS!$A:$D,3,0),IFERROR(VLOOKUP($B152,COTAÇÕES!$A:$J,5,0),"")))</f>
        <v xml:space="preserve">UN    </v>
      </c>
      <c r="F152" s="363">
        <v>0.25</v>
      </c>
      <c r="G152" s="364">
        <f>IF($B152="",IFERROR(VLOOKUP($A152,SERVIÇOS!$A:$F,6,0),IFERROR(VLOOKUP($A152,$C:$J,8,0),"")),IFERROR(VLOOKUP($B152,INSUMOS!$A:$D,4,0),IFERROR(VLOOKUP($B152,COTAÇÕES!$A:$J,9,0),"")))</f>
        <v>4.38</v>
      </c>
      <c r="H152" s="365">
        <f>TRUNC(IF($B152="",IFERROR(VLOOKUP($A152,SERVIÇOS!$A:$F,4,0),IFERROR(VLOOKUP($A152,$C:$J,6,0),)),IFERROR(VLOOKUP($B152,INSUMOS!$A:$D,4,0),IFERROR(VLOOKUP($B152,COTAÇÕES!$A:$J,9,0),)))*$F152,2)</f>
        <v>1.0900000000000001</v>
      </c>
      <c r="I152" s="365">
        <f>TRUNC(IF($B152="",IFERROR(VLOOKUP($A152,SERVIÇOS!$A:$F,5,0),IFERROR(VLOOKUP($A152,$C:$J,7,0),)),0)*$F152,2)</f>
        <v>0</v>
      </c>
      <c r="J152" s="366">
        <f t="shared" si="5"/>
        <v>1.0900000000000001</v>
      </c>
      <c r="K152" s="453"/>
    </row>
    <row r="153" spans="1:11">
      <c r="A153" s="359"/>
      <c r="B153" s="360" t="s">
        <v>13494</v>
      </c>
      <c r="C153" s="361"/>
      <c r="D153" s="362" t="s">
        <v>13495</v>
      </c>
      <c r="E153" s="416" t="s">
        <v>734</v>
      </c>
      <c r="F153" s="363">
        <v>0.01</v>
      </c>
      <c r="G153" s="364">
        <v>46.25</v>
      </c>
      <c r="H153" s="365">
        <f>F153*G153</f>
        <v>0.46250000000000002</v>
      </c>
      <c r="I153" s="365">
        <f>TRUNC(IF($B153="",IFERROR(VLOOKUP($A153,SERVIÇOS!$A:$F,5,0),IFERROR(VLOOKUP($A153,$C:$J,7,0),)),0)*$F153,2)</f>
        <v>0</v>
      </c>
      <c r="J153" s="366">
        <f t="shared" si="5"/>
        <v>0.46250000000000002</v>
      </c>
      <c r="K153" s="453"/>
    </row>
    <row r="154" spans="1:11">
      <c r="A154" s="359"/>
      <c r="B154" s="360"/>
      <c r="C154" s="361"/>
      <c r="D154" s="362" t="str">
        <f>IF($B154="",IFERROR(VLOOKUP($A154,SERVIÇOS!$A:$F,2,0),IFERROR(VLOOKUP($A154,$C:$J,2,0),"")),IFERROR(VLOOKUP($B154,INSUMOS!$A:$D,2,0),IFERROR(VLOOKUP($B154,COTAÇÕES!$A:$J,2,0),"")))</f>
        <v/>
      </c>
      <c r="E154" s="416" t="str">
        <f>IF($B154="",IFERROR(VLOOKUP($A154,SERVIÇOS!$A:$F,3,0),IFERROR(VLOOKUP($A154,$C:$J,3,0),"")),IFERROR(VLOOKUP($B154,INSUMOS!$A:$D,3,0),IFERROR(VLOOKUP($B154,COTAÇÕES!$A:$J,5,0),"")))</f>
        <v/>
      </c>
      <c r="F154" s="363"/>
      <c r="G154" s="364" t="str">
        <f>IF($B154="",IFERROR(VLOOKUP($A154,SERVIÇOS!$A:$F,6,0),IFERROR(VLOOKUP($A154,$C:$J,8,0),"")),IFERROR(VLOOKUP($B154,INSUMOS!$A:$D,4,0),IFERROR(VLOOKUP($B154,COTAÇÕES!$A:$J,9,0),"")))</f>
        <v/>
      </c>
      <c r="H154" s="365">
        <f>TRUNC(IF($B154="",IFERROR(VLOOKUP($A154,SERVIÇOS!$A:$F,4,0),IFERROR(VLOOKUP($A154,$C:$J,6,0),)),IFERROR(VLOOKUP($B154,INSUMOS!$A:$D,4,0),IFERROR(VLOOKUP($B154,COTAÇÕES!$A:$J,9,0),)))*$F154,2)</f>
        <v>0</v>
      </c>
      <c r="I154" s="365">
        <f>TRUNC(IF($B154="",IFERROR(VLOOKUP($A154,SERVIÇOS!$A:$F,5,0),IFERROR(VLOOKUP($A154,$C:$J,7,0),)),0)*$F154,2)</f>
        <v>0</v>
      </c>
      <c r="J154" s="366">
        <f t="shared" si="5"/>
        <v>0</v>
      </c>
      <c r="K154" s="453"/>
    </row>
    <row r="155" spans="1:11" ht="31.5">
      <c r="A155" s="651"/>
      <c r="B155" s="651"/>
      <c r="C155" s="652" t="s">
        <v>13504</v>
      </c>
      <c r="D155" s="653" t="s">
        <v>13509</v>
      </c>
      <c r="E155" s="654" t="s">
        <v>914</v>
      </c>
      <c r="F155" s="655"/>
      <c r="G155" s="656"/>
      <c r="H155" s="657">
        <f>ROUND(SUM(H156:H160),2)</f>
        <v>104.52</v>
      </c>
      <c r="I155" s="657">
        <f>ROUND(SUM(I156:I160),2)</f>
        <v>10.34</v>
      </c>
      <c r="J155" s="657">
        <f>ROUND(H155+I155,2)</f>
        <v>114.86</v>
      </c>
      <c r="K155" s="658"/>
    </row>
    <row r="156" spans="1:11">
      <c r="A156" s="359"/>
      <c r="B156" s="360" t="s">
        <v>13505</v>
      </c>
      <c r="C156" s="361"/>
      <c r="D156" s="362" t="s">
        <v>13506</v>
      </c>
      <c r="E156" s="416" t="s">
        <v>13273</v>
      </c>
      <c r="F156" s="363">
        <v>6</v>
      </c>
      <c r="G156" s="364">
        <v>1.99</v>
      </c>
      <c r="H156" s="365">
        <f>F156*G156</f>
        <v>11.94</v>
      </c>
      <c r="I156" s="365">
        <f>TRUNC(IF($B156="",IFERROR(VLOOKUP($A156,SERVIÇOS!$A:$F,5,0),IFERROR(VLOOKUP($A156,$C:$J,7,0),)),0)*$F156,2)</f>
        <v>0</v>
      </c>
      <c r="J156" s="366">
        <f t="shared" ref="J156:J158" si="6">H156+I156</f>
        <v>11.94</v>
      </c>
      <c r="K156" s="453"/>
    </row>
    <row r="157" spans="1:11" ht="30">
      <c r="A157" s="359"/>
      <c r="B157" s="360" t="s">
        <v>13507</v>
      </c>
      <c r="C157" s="361"/>
      <c r="D157" s="362" t="s">
        <v>13508</v>
      </c>
      <c r="E157" s="416" t="s">
        <v>914</v>
      </c>
      <c r="F157" s="363">
        <v>1</v>
      </c>
      <c r="G157" s="364">
        <v>88.6</v>
      </c>
      <c r="H157" s="365">
        <f>F157*G157</f>
        <v>88.6</v>
      </c>
      <c r="I157" s="365">
        <f>TRUNC(IF($B157="",IFERROR(VLOOKUP($A157,SERVIÇOS!$A:$F,5,0),IFERROR(VLOOKUP($A157,$C:$J,7,0),)),0)*$F157,2)</f>
        <v>0</v>
      </c>
      <c r="J157" s="366">
        <f t="shared" si="6"/>
        <v>88.6</v>
      </c>
      <c r="K157" s="453"/>
    </row>
    <row r="158" spans="1:11">
      <c r="A158" s="359">
        <v>88261</v>
      </c>
      <c r="B158" s="360"/>
      <c r="C158" s="361"/>
      <c r="D158" s="362" t="str">
        <f>IF($B158="",IFERROR(VLOOKUP($A158,SERVIÇOS!$A:$F,2,0),IFERROR(VLOOKUP($A158,$C:$J,2,0),"")),IFERROR(VLOOKUP($B158,INSUMOS!$A:$D,2,0),IFERROR(VLOOKUP($B158,COTAÇÕES!$A:$J,2,0),"")))</f>
        <v>CARPINTEIRO DE ESQUADRIA COM ENCARGOS COMPLEMENTARES</v>
      </c>
      <c r="E158" s="416" t="str">
        <f>IF($B158="",IFERROR(VLOOKUP($A158,SERVIÇOS!$A:$F,3,0),IFERROR(VLOOKUP($A158,$C:$J,3,0),"")),IFERROR(VLOOKUP($B158,INSUMOS!$A:$D,3,0),IFERROR(VLOOKUP($B158,COTAÇÕES!$A:$J,5,0),"")))</f>
        <v>H</v>
      </c>
      <c r="F158" s="363">
        <v>0.24</v>
      </c>
      <c r="G158" s="364">
        <f>IF($B158="",IFERROR(VLOOKUP($A158,SERVIÇOS!$A:$F,6,0),IFERROR(VLOOKUP($A158,$C:$J,8,0),"")),IFERROR(VLOOKUP($B158,INSUMOS!$A:$D,4,0),IFERROR(VLOOKUP($B158,COTAÇÕES!$A:$J,9,0),"")))</f>
        <v>32.880000000000003</v>
      </c>
      <c r="H158" s="365">
        <f>TRUNC(IF($B158="",IFERROR(VLOOKUP($A158,SERVIÇOS!$A:$F,4,0),IFERROR(VLOOKUP($A158,$C:$J,6,0),)),IFERROR(VLOOKUP($B158,INSUMOS!$A:$D,4,0),IFERROR(VLOOKUP($B158,COTAÇÕES!$A:$J,9,0),)))*$F158,2)</f>
        <v>1.99</v>
      </c>
      <c r="I158" s="365">
        <f>TRUNC(IF($B158="",IFERROR(VLOOKUP($A158,SERVIÇOS!$A:$F,5,0),IFERROR(VLOOKUP($A158,$C:$J,7,0),)),0)*$F158,2)</f>
        <v>5.89</v>
      </c>
      <c r="J158" s="366">
        <f t="shared" si="6"/>
        <v>7.88</v>
      </c>
      <c r="K158" s="453"/>
    </row>
    <row r="159" spans="1:11">
      <c r="A159" s="359">
        <v>88316</v>
      </c>
      <c r="B159" s="360"/>
      <c r="C159" s="361"/>
      <c r="D159" s="362" t="str">
        <f>IF($B159="",IFERROR(VLOOKUP($A159,SERVIÇOS!$A:$F,2,0),IFERROR(VLOOKUP($A159,$C:$J,2,0),"")),IFERROR(VLOOKUP($B159,INSUMOS!$A:$D,2,0),IFERROR(VLOOKUP($B159,COTAÇÕES!$A:$J,2,0),"")))</f>
        <v>SERVENTE COM ENCARGOS COMPLEMENTARES</v>
      </c>
      <c r="E159" s="416" t="str">
        <f>IF($B159="",IFERROR(VLOOKUP($A159,SERVIÇOS!$A:$F,3,0),IFERROR(VLOOKUP($A159,$C:$J,3,0),"")),IFERROR(VLOOKUP($B159,INSUMOS!$A:$D,3,0),IFERROR(VLOOKUP($B159,COTAÇÕES!$A:$J,5,0),"")))</f>
        <v>H</v>
      </c>
      <c r="F159" s="363">
        <v>0.24</v>
      </c>
      <c r="G159" s="364">
        <f>IF($B159="",IFERROR(VLOOKUP($A159,SERVIÇOS!$A:$F,6,0),IFERROR(VLOOKUP($A159,$C:$J,8,0),"")),IFERROR(VLOOKUP($B159,INSUMOS!$A:$D,4,0),IFERROR(VLOOKUP($B159,COTAÇÕES!$A:$J,9,0),"")))</f>
        <v>26.9</v>
      </c>
      <c r="H159" s="365">
        <f>TRUNC(IF($B159="",IFERROR(VLOOKUP($A159,SERVIÇOS!$A:$F,4,0),IFERROR(VLOOKUP($A159,$C:$J,6,0),)),IFERROR(VLOOKUP($B159,INSUMOS!$A:$D,4,0),IFERROR(VLOOKUP($B159,COTAÇÕES!$A:$J,9,0),)))*$F159,2)</f>
        <v>1.99</v>
      </c>
      <c r="I159" s="365">
        <f>TRUNC(IF($B159="",IFERROR(VLOOKUP($A159,SERVIÇOS!$A:$F,5,0),IFERROR(VLOOKUP($A159,$C:$J,7,0),)),0)*$F159,2)</f>
        <v>4.45</v>
      </c>
      <c r="J159" s="366">
        <f t="shared" ref="J159:J161" si="7">H159+I159</f>
        <v>6.44</v>
      </c>
      <c r="K159" s="453"/>
    </row>
    <row r="160" spans="1:11">
      <c r="A160" s="359"/>
      <c r="B160" s="360"/>
      <c r="C160" s="361"/>
      <c r="D160" s="362" t="str">
        <f>IF($B160="",IFERROR(VLOOKUP($A160,SERVIÇOS!$A:$F,2,0),IFERROR(VLOOKUP($A160,$C:$J,2,0),"")),IFERROR(VLOOKUP($B160,INSUMOS!$A:$D,2,0),IFERROR(VLOOKUP($B160,COTAÇÕES!$A:$J,2,0),"")))</f>
        <v/>
      </c>
      <c r="E160" s="416" t="str">
        <f>IF($B160="",IFERROR(VLOOKUP($A160,SERVIÇOS!$A:$F,3,0),IFERROR(VLOOKUP($A160,$C:$J,3,0),"")),IFERROR(VLOOKUP($B160,INSUMOS!$A:$D,3,0),IFERROR(VLOOKUP($B160,COTAÇÕES!$A:$J,5,0),"")))</f>
        <v/>
      </c>
      <c r="F160" s="363"/>
      <c r="G160" s="364" t="str">
        <f>IF($B160="",IFERROR(VLOOKUP($A160,SERVIÇOS!$A:$F,6,0),IFERROR(VLOOKUP($A160,$C:$J,8,0),"")),IFERROR(VLOOKUP($B160,INSUMOS!$A:$D,4,0),IFERROR(VLOOKUP($B160,COTAÇÕES!$A:$J,9,0),"")))</f>
        <v/>
      </c>
      <c r="H160" s="365">
        <f>TRUNC(IF($B160="",IFERROR(VLOOKUP($A160,SERVIÇOS!$A:$F,4,0),IFERROR(VLOOKUP($A160,$C:$J,6,0),)),IFERROR(VLOOKUP($B160,INSUMOS!$A:$D,4,0),IFERROR(VLOOKUP($B160,COTAÇÕES!$A:$J,9,0),)))*$F160,2)</f>
        <v>0</v>
      </c>
      <c r="I160" s="365">
        <f>TRUNC(IF($B160="",IFERROR(VLOOKUP($A160,SERVIÇOS!$A:$F,5,0),IFERROR(VLOOKUP($A160,$C:$J,7,0),)),0)*$F160,2)</f>
        <v>0</v>
      </c>
      <c r="J160" s="366">
        <f t="shared" si="7"/>
        <v>0</v>
      </c>
      <c r="K160" s="453"/>
    </row>
    <row r="161" spans="1:12">
      <c r="A161" s="359"/>
      <c r="B161" s="360"/>
      <c r="C161" s="361"/>
      <c r="D161" s="362" t="str">
        <f>IF($B161="",IFERROR(VLOOKUP($A161,SERVIÇOS!$A:$F,2,0),IFERROR(VLOOKUP($A161,$C:$J,2,0),"")),IFERROR(VLOOKUP($B161,INSUMOS!$A:$D,2,0),IFERROR(VLOOKUP($B161,COTAÇÕES!$A:$J,2,0),"")))</f>
        <v/>
      </c>
      <c r="E161" s="416" t="str">
        <f>IF($B161="",IFERROR(VLOOKUP($A161,SERVIÇOS!$A:$F,3,0),IFERROR(VLOOKUP($A161,$C:$J,3,0),"")),IFERROR(VLOOKUP($B161,INSUMOS!$A:$D,3,0),IFERROR(VLOOKUP($B161,COTAÇÕES!$A:$J,5,0),"")))</f>
        <v/>
      </c>
      <c r="F161" s="363"/>
      <c r="G161" s="364" t="str">
        <f>IF($B161="",IFERROR(VLOOKUP($A161,SERVIÇOS!$A:$F,6,0),IFERROR(VLOOKUP($A161,$C:$J,8,0),"")),IFERROR(VLOOKUP($B161,INSUMOS!$A:$D,4,0),IFERROR(VLOOKUP($B161,COTAÇÕES!$A:$J,9,0),"")))</f>
        <v/>
      </c>
      <c r="H161" s="365">
        <f>TRUNC(IF($B161="",IFERROR(VLOOKUP($A161,SERVIÇOS!$A:$F,4,0),IFERROR(VLOOKUP($A161,$C:$J,6,0),)),IFERROR(VLOOKUP($B161,INSUMOS!$A:$D,4,0),IFERROR(VLOOKUP($B161,COTAÇÕES!$A:$J,9,0),)))*$F161,2)</f>
        <v>0</v>
      </c>
      <c r="I161" s="365">
        <f>TRUNC(IF($B161="",IFERROR(VLOOKUP($A161,SERVIÇOS!$A:$F,5,0),IFERROR(VLOOKUP($A161,$C:$J,7,0),)),0)*$F161,2)</f>
        <v>0</v>
      </c>
      <c r="J161" s="366">
        <f t="shared" si="7"/>
        <v>0</v>
      </c>
      <c r="K161" s="453"/>
    </row>
    <row r="162" spans="1:12" ht="31.5">
      <c r="A162" s="651"/>
      <c r="B162" s="651"/>
      <c r="C162" s="652" t="s">
        <v>13514</v>
      </c>
      <c r="D162" s="653" t="s">
        <v>13515</v>
      </c>
      <c r="E162" s="654" t="s">
        <v>98</v>
      </c>
      <c r="F162" s="655"/>
      <c r="G162" s="656"/>
      <c r="H162" s="657">
        <f>ROUND(SUM(H163:H166),2)</f>
        <v>2.0099999999999998</v>
      </c>
      <c r="I162" s="657">
        <f>ROUND(SUM(I163:I166),2)</f>
        <v>3.49</v>
      </c>
      <c r="J162" s="657">
        <f>ROUND(H162+I162,2)</f>
        <v>5.5</v>
      </c>
      <c r="K162" s="658"/>
    </row>
    <row r="163" spans="1:12">
      <c r="A163" s="359">
        <v>88316</v>
      </c>
      <c r="B163" s="360"/>
      <c r="C163" s="361"/>
      <c r="D163" s="362" t="str">
        <f>IF($B163="",IFERROR(VLOOKUP($A163,SERVIÇOS!$A:$F,2,0),IFERROR(VLOOKUP($A163,$C:$J,2,0),"")),IFERROR(VLOOKUP($B163,INSUMOS!$A:$D,2,0),IFERROR(VLOOKUP($B163,COTAÇÕES!$A:$J,2,0),"")))</f>
        <v>SERVENTE COM ENCARGOS COMPLEMENTARES</v>
      </c>
      <c r="E163" s="416" t="str">
        <f>IF($B163="",IFERROR(VLOOKUP($A163,SERVIÇOS!$A:$F,3,0),IFERROR(VLOOKUP($A163,$C:$J,3,0),"")),IFERROR(VLOOKUP($B163,INSUMOS!$A:$D,3,0),IFERROR(VLOOKUP($B163,COTAÇÕES!$A:$J,5,0),"")))</f>
        <v>H</v>
      </c>
      <c r="F163" s="363">
        <v>0.1222</v>
      </c>
      <c r="G163" s="364">
        <f>IF($B163="",IFERROR(VLOOKUP($A163,SERVIÇOS!$A:$F,6,0),IFERROR(VLOOKUP($A163,$C:$J,8,0),"")),IFERROR(VLOOKUP($B163,INSUMOS!$A:$D,4,0),IFERROR(VLOOKUP($B163,COTAÇÕES!$A:$J,9,0),"")))</f>
        <v>26.9</v>
      </c>
      <c r="H163" s="365">
        <f>TRUNC(IF($B163="",IFERROR(VLOOKUP($A163,SERVIÇOS!$A:$F,4,0),IFERROR(VLOOKUP($A163,$C:$J,6,0),)),IFERROR(VLOOKUP($B163,INSUMOS!$A:$D,4,0),IFERROR(VLOOKUP($B163,COTAÇÕES!$A:$J,9,0),)))*$F163,2)</f>
        <v>1.01</v>
      </c>
      <c r="I163" s="365">
        <f>TRUNC(IF($B163="",IFERROR(VLOOKUP($A163,SERVIÇOS!$A:$F,5,0),IFERROR(VLOOKUP($A163,$C:$J,7,0),)),0)*$F163,2)</f>
        <v>2.27</v>
      </c>
      <c r="J163" s="366">
        <f t="shared" ref="J163:J198" si="8">H163+I163</f>
        <v>3.2800000000000002</v>
      </c>
      <c r="K163" s="453"/>
    </row>
    <row r="164" spans="1:12">
      <c r="A164" s="359">
        <v>88323</v>
      </c>
      <c r="B164" s="360"/>
      <c r="C164" s="361"/>
      <c r="D164" s="362" t="str">
        <f>IF($B164="",IFERROR(VLOOKUP($A164,SERVIÇOS!$A:$F,2,0),IFERROR(VLOOKUP($A164,$C:$J,2,0),"")),IFERROR(VLOOKUP($B164,INSUMOS!$A:$D,2,0),IFERROR(VLOOKUP($B164,COTAÇÕES!$A:$J,2,0),"")))</f>
        <v>TELHADISTA COM ENCARGOS COMPLEMENTARES</v>
      </c>
      <c r="E164" s="416" t="str">
        <f>IF($B164="",IFERROR(VLOOKUP($A164,SERVIÇOS!$A:$F,3,0),IFERROR(VLOOKUP($A164,$C:$J,3,0),"")),IFERROR(VLOOKUP($B164,INSUMOS!$A:$D,3,0),IFERROR(VLOOKUP($B164,COTAÇÕES!$A:$J,5,0),"")))</f>
        <v>H</v>
      </c>
      <c r="F164" s="363">
        <v>4.3200000000000002E-2</v>
      </c>
      <c r="G164" s="364">
        <f>IF($B164="",IFERROR(VLOOKUP($A164,SERVIÇOS!$A:$F,6,0),IFERROR(VLOOKUP($A164,$C:$J,8,0),"")),IFERROR(VLOOKUP($B164,INSUMOS!$A:$D,4,0),IFERROR(VLOOKUP($B164,COTAÇÕES!$A:$J,9,0),"")))</f>
        <v>33.97</v>
      </c>
      <c r="H164" s="365">
        <f>TRUNC(IF($B164="",IFERROR(VLOOKUP($A164,SERVIÇOS!$A:$F,4,0),IFERROR(VLOOKUP($A164,$C:$J,6,0),)),IFERROR(VLOOKUP($B164,INSUMOS!$A:$D,4,0),IFERROR(VLOOKUP($B164,COTAÇÕES!$A:$J,9,0),)))*$F164,2)</f>
        <v>0.35</v>
      </c>
      <c r="I164" s="365">
        <f>TRUNC(IF($B164="",IFERROR(VLOOKUP($A164,SERVIÇOS!$A:$F,5,0),IFERROR(VLOOKUP($A164,$C:$J,7,0),)),0)*$F164,2)</f>
        <v>1.1000000000000001</v>
      </c>
      <c r="J164" s="366">
        <f t="shared" si="8"/>
        <v>1.4500000000000002</v>
      </c>
      <c r="K164" s="453"/>
    </row>
    <row r="165" spans="1:12" ht="30">
      <c r="A165" s="359">
        <v>93287</v>
      </c>
      <c r="B165" s="360"/>
      <c r="C165" s="361"/>
      <c r="D165" s="362" t="str">
        <f>IF($B165="",IFERROR(VLOOKUP($A165,SERVIÇOS!$A:$F,2,0),IFERROR(VLOOKUP($A165,$C:$J,2,0),"")),IFERROR(VLOOKUP($B165,INSUMOS!$A:$D,2,0),IFERROR(VLOOKUP($B165,COTAÇÕES!$A:$J,2,0),"")))</f>
        <v>GUINDASTE HIDRÁULICO AUTOPROPELIDO, COM LANÇA TELESCÓPICA 40 M, CAPACIDADE MÁXIMA 60 T, POTÊNCIA 260 KW - CHP DIURNO. AF_03/2016</v>
      </c>
      <c r="E165" s="416" t="str">
        <f>IF($B165="",IFERROR(VLOOKUP($A165,SERVIÇOS!$A:$F,3,0),IFERROR(VLOOKUP($A165,$C:$J,3,0),"")),IFERROR(VLOOKUP($B165,INSUMOS!$A:$D,3,0),IFERROR(VLOOKUP($B165,COTAÇÕES!$A:$J,5,0),"")))</f>
        <v>CHP</v>
      </c>
      <c r="F165" s="363">
        <v>5.9999999999999995E-4</v>
      </c>
      <c r="G165" s="364">
        <f>IF($B165="",IFERROR(VLOOKUP($A165,SERVIÇOS!$A:$F,6,0),IFERROR(VLOOKUP($A165,$C:$J,8,0),"")),IFERROR(VLOOKUP($B165,INSUMOS!$A:$D,4,0),IFERROR(VLOOKUP($B165,COTAÇÕES!$A:$J,9,0),"")))</f>
        <v>351.33</v>
      </c>
      <c r="H165" s="365">
        <f>TRUNC(IF($B165="",IFERROR(VLOOKUP($A165,SERVIÇOS!$A:$F,4,0),IFERROR(VLOOKUP($A165,$C:$J,6,0),)),IFERROR(VLOOKUP($B165,INSUMOS!$A:$D,4,0),IFERROR(VLOOKUP($B165,COTAÇÕES!$A:$J,9,0),)))*$F165,2)</f>
        <v>0.18</v>
      </c>
      <c r="I165" s="365">
        <f>TRUNC(IF($B165="",IFERROR(VLOOKUP($A165,SERVIÇOS!$A:$F,5,0),IFERROR(VLOOKUP($A165,$C:$J,7,0),)),0)*$F165,2)</f>
        <v>0.02</v>
      </c>
      <c r="J165" s="366">
        <f t="shared" si="8"/>
        <v>0.19999999999999998</v>
      </c>
      <c r="K165" s="453"/>
    </row>
    <row r="166" spans="1:12" ht="30">
      <c r="A166" s="359">
        <v>93288</v>
      </c>
      <c r="B166" s="360"/>
      <c r="C166" s="361"/>
      <c r="D166" s="362" t="str">
        <f>IF($B166="",IFERROR(VLOOKUP($A166,SERVIÇOS!$A:$F,2,0),IFERROR(VLOOKUP($A166,$C:$J,2,0),"")),IFERROR(VLOOKUP($B166,INSUMOS!$A:$D,2,0),IFERROR(VLOOKUP($B166,COTAÇÕES!$A:$J,2,0),"")))</f>
        <v>GUINDASTE HIDRÁULICO AUTOPROPELIDO, COM LANÇA TELESCÓPICA 40 M, CAPACIDADE MÁXIMA 60 T, POTÊNCIA 260 KW - CHI DIURNO. AF_03/2016</v>
      </c>
      <c r="E166" s="416" t="str">
        <f>IF($B166="",IFERROR(VLOOKUP($A166,SERVIÇOS!$A:$F,3,0),IFERROR(VLOOKUP($A166,$C:$J,3,0),"")),IFERROR(VLOOKUP($B166,INSUMOS!$A:$D,3,0),IFERROR(VLOOKUP($B166,COTAÇÕES!$A:$J,5,0),"")))</f>
        <v>CHI</v>
      </c>
      <c r="F166" s="363">
        <v>3.0999999999999999E-3</v>
      </c>
      <c r="G166" s="364">
        <f>IF($B166="",IFERROR(VLOOKUP($A166,SERVIÇOS!$A:$F,6,0),IFERROR(VLOOKUP($A166,$C:$J,8,0),"")),IFERROR(VLOOKUP($B166,INSUMOS!$A:$D,4,0),IFERROR(VLOOKUP($B166,COTAÇÕES!$A:$J,9,0),"")))</f>
        <v>186.66</v>
      </c>
      <c r="H166" s="365">
        <f>TRUNC(IF($B166="",IFERROR(VLOOKUP($A166,SERVIÇOS!$A:$F,4,0),IFERROR(VLOOKUP($A166,$C:$J,6,0),)),IFERROR(VLOOKUP($B166,INSUMOS!$A:$D,4,0),IFERROR(VLOOKUP($B166,COTAÇÕES!$A:$J,9,0),)))*$F166,2)</f>
        <v>0.47</v>
      </c>
      <c r="I166" s="365">
        <f>TRUNC(IF($B166="",IFERROR(VLOOKUP($A166,SERVIÇOS!$A:$F,5,0),IFERROR(VLOOKUP($A166,$C:$J,7,0),)),0)*$F166,2)</f>
        <v>0.1</v>
      </c>
      <c r="J166" s="366">
        <f t="shared" si="8"/>
        <v>0.56999999999999995</v>
      </c>
      <c r="K166" s="453"/>
    </row>
    <row r="167" spans="1:12">
      <c r="A167" s="359"/>
      <c r="B167" s="360"/>
      <c r="C167" s="361"/>
      <c r="D167" s="362" t="str">
        <f>IF($B167="",IFERROR(VLOOKUP($A167,SERVIÇOS!$A:$F,2,0),IFERROR(VLOOKUP($A167,$C:$J,2,0),"")),IFERROR(VLOOKUP($B167,INSUMOS!$A:$D,2,0),IFERROR(VLOOKUP($B167,COTAÇÕES!$A:$J,2,0),"")))</f>
        <v/>
      </c>
      <c r="E167" s="416" t="str">
        <f>IF($B167="",IFERROR(VLOOKUP($A167,SERVIÇOS!$A:$F,3,0),IFERROR(VLOOKUP($A167,$C:$J,3,0),"")),IFERROR(VLOOKUP($B167,INSUMOS!$A:$D,3,0),IFERROR(VLOOKUP($B167,COTAÇÕES!$A:$J,5,0),"")))</f>
        <v/>
      </c>
      <c r="F167" s="363"/>
      <c r="G167" s="364" t="str">
        <f>IF($B167="",IFERROR(VLOOKUP($A167,SERVIÇOS!$A:$F,6,0),IFERROR(VLOOKUP($A167,$C:$J,8,0),"")),IFERROR(VLOOKUP($B167,INSUMOS!$A:$D,4,0),IFERROR(VLOOKUP($B167,COTAÇÕES!$A:$J,9,0),"")))</f>
        <v/>
      </c>
      <c r="H167" s="365">
        <f>TRUNC(IF($B167="",IFERROR(VLOOKUP($A167,SERVIÇOS!$A:$F,4,0),IFERROR(VLOOKUP($A167,$C:$J,6,0),)),IFERROR(VLOOKUP($B167,INSUMOS!$A:$D,4,0),IFERROR(VLOOKUP($B167,COTAÇÕES!$A:$J,9,0),)))*$F167,2)</f>
        <v>0</v>
      </c>
      <c r="I167" s="365">
        <f>TRUNC(IF($B167="",IFERROR(VLOOKUP($A167,SERVIÇOS!$A:$F,5,0),IFERROR(VLOOKUP($A167,$C:$J,7,0),)),0)*$F167,2)</f>
        <v>0</v>
      </c>
      <c r="J167" s="366">
        <f t="shared" si="8"/>
        <v>0</v>
      </c>
      <c r="K167" s="453"/>
    </row>
    <row r="168" spans="1:12" ht="31.5">
      <c r="A168" s="1082"/>
      <c r="B168" s="1082"/>
      <c r="C168" s="1083" t="s">
        <v>13543</v>
      </c>
      <c r="D168" s="1084" t="s">
        <v>13271</v>
      </c>
      <c r="E168" s="1085" t="s">
        <v>1</v>
      </c>
      <c r="F168" s="1086"/>
      <c r="G168" s="1087"/>
      <c r="H168" s="1088">
        <f>ROUND(SUM(H169:H179),2)</f>
        <v>114.21</v>
      </c>
      <c r="I168" s="1088">
        <f t="shared" ref="I168:J168" si="9">ROUND(SUM(I169:I179),2)</f>
        <v>139.79</v>
      </c>
      <c r="J168" s="1088">
        <f t="shared" si="9"/>
        <v>254</v>
      </c>
      <c r="K168" s="1089"/>
      <c r="L168" s="1090"/>
    </row>
    <row r="169" spans="1:12">
      <c r="A169" s="359">
        <v>88309</v>
      </c>
      <c r="B169" s="360"/>
      <c r="C169" s="361"/>
      <c r="D169" s="362" t="str">
        <f>IF($B169="",IFERROR(VLOOKUP($A169,SERVIÇOS!$A:$F,2,0),IFERROR(VLOOKUP($A169,$C:$J,2,0),"")),IFERROR(VLOOKUP($B169,INSUMOS!$A:$D,2,0),IFERROR(VLOOKUP($B169,COTAÇÕES!$A:$J,2,0),"")))</f>
        <v>PEDREIRO COM ENCARGOS COMPLEMENTARES</v>
      </c>
      <c r="E169" s="416" t="str">
        <f>IF($B169="",IFERROR(VLOOKUP($A169,SERVIÇOS!$A:$F,3,0),IFERROR(VLOOKUP($A169,$C:$J,3,0),"")),IFERROR(VLOOKUP($B169,INSUMOS!$A:$D,3,0),IFERROR(VLOOKUP($B169,COTAÇÕES!$A:$J,5,0),"")))</f>
        <v>H</v>
      </c>
      <c r="F169" s="363">
        <v>2.42</v>
      </c>
      <c r="G169" s="364">
        <f>IF($B169="",IFERROR(VLOOKUP($A169,SERVIÇOS!$A:$F,6,0),IFERROR(VLOOKUP($A169,$C:$J,8,0),"")),IFERROR(VLOOKUP($B169,INSUMOS!$A:$D,4,0),IFERROR(VLOOKUP($B169,COTAÇÕES!$A:$J,9,0),"")))</f>
        <v>34.729999999999997</v>
      </c>
      <c r="H169" s="365">
        <f>TRUNC(IF($B169="",IFERROR(VLOOKUP($A169,SERVIÇOS!$A:$F,4,0),IFERROR(VLOOKUP($A169,$C:$J,6,0),)),IFERROR(VLOOKUP($B169,INSUMOS!$A:$D,4,0),IFERROR(VLOOKUP($B169,COTAÇÕES!$A:$J,9,0),)))*$F169,2)</f>
        <v>20.420000000000002</v>
      </c>
      <c r="I169" s="365">
        <f>TRUNC(IF($B169="",IFERROR(VLOOKUP($A169,SERVIÇOS!$A:$F,5,0),IFERROR(VLOOKUP($A169,$C:$J,7,0),)),0)*$F169,2)</f>
        <v>63.62</v>
      </c>
      <c r="J169" s="366">
        <f t="shared" si="8"/>
        <v>84.039999999999992</v>
      </c>
      <c r="K169" s="453"/>
    </row>
    <row r="170" spans="1:12">
      <c r="A170" s="359">
        <v>88316</v>
      </c>
      <c r="B170" s="360"/>
      <c r="C170" s="361"/>
      <c r="D170" s="362" t="str">
        <f>IF($B170="",IFERROR(VLOOKUP($A170,SERVIÇOS!$A:$F,2,0),IFERROR(VLOOKUP($A170,$C:$J,2,0),"")),IFERROR(VLOOKUP($B170,INSUMOS!$A:$D,2,0),IFERROR(VLOOKUP($B170,COTAÇÕES!$A:$J,2,0),"")))</f>
        <v>SERVENTE COM ENCARGOS COMPLEMENTARES</v>
      </c>
      <c r="E170" s="416" t="str">
        <f>IF($B170="",IFERROR(VLOOKUP($A170,SERVIÇOS!$A:$F,3,0),IFERROR(VLOOKUP($A170,$C:$J,3,0),"")),IFERROR(VLOOKUP($B170,INSUMOS!$A:$D,3,0),IFERROR(VLOOKUP($B170,COTAÇÕES!$A:$J,5,0),"")))</f>
        <v>H</v>
      </c>
      <c r="F170" s="363">
        <v>4.0999999999999996</v>
      </c>
      <c r="G170" s="364">
        <f>IF($B170="",IFERROR(VLOOKUP($A170,SERVIÇOS!$A:$F,6,0),IFERROR(VLOOKUP($A170,$C:$J,8,0),"")),IFERROR(VLOOKUP($B170,INSUMOS!$A:$D,4,0),IFERROR(VLOOKUP($B170,COTAÇÕES!$A:$J,9,0),"")))</f>
        <v>26.9</v>
      </c>
      <c r="H170" s="365">
        <f>TRUNC(IF($B170="",IFERROR(VLOOKUP($A170,SERVIÇOS!$A:$F,4,0),IFERROR(VLOOKUP($A170,$C:$J,6,0),)),IFERROR(VLOOKUP($B170,INSUMOS!$A:$D,4,0),IFERROR(VLOOKUP($B170,COTAÇÕES!$A:$J,9,0),)))*$F170,2)</f>
        <v>34.11</v>
      </c>
      <c r="I170" s="365">
        <f>TRUNC(IF($B170="",IFERROR(VLOOKUP($A170,SERVIÇOS!$A:$F,5,0),IFERROR(VLOOKUP($A170,$C:$J,7,0),)),0)*$F170,2)</f>
        <v>76.17</v>
      </c>
      <c r="J170" s="366">
        <f t="shared" si="8"/>
        <v>110.28</v>
      </c>
      <c r="K170" s="453"/>
    </row>
    <row r="171" spans="1:12" ht="30">
      <c r="A171" s="359"/>
      <c r="B171" s="360">
        <v>4722</v>
      </c>
      <c r="C171" s="361"/>
      <c r="D171" s="362" t="str">
        <f>IF($B171="",IFERROR(VLOOKUP($A171,SERVIÇOS!$A:$F,2,0),IFERROR(VLOOKUP($A171,$C:$J,2,0),"")),IFERROR(VLOOKUP($B171,INSUMOS!$A:$D,2,0),IFERROR(VLOOKUP($B171,COTAÇÕES!$A:$J,2,0),"")))</f>
        <v xml:space="preserve">PEDRA BRITADA N. 3 (38 A 50 MM) POSTO PEDREIRA/FORNECEDOR, SEM FRETE                                                                                                                                                                                                                                                                                                                                                                                                                                      </v>
      </c>
      <c r="E171" s="416" t="str">
        <f>IF($B171="",IFERROR(VLOOKUP($A171,SERVIÇOS!$A:$F,3,0),IFERROR(VLOOKUP($A171,$C:$J,3,0),"")),IFERROR(VLOOKUP($B171,INSUMOS!$A:$D,3,0),IFERROR(VLOOKUP($B171,COTAÇÕES!$A:$J,5,0),"")))</f>
        <v xml:space="preserve">M3    </v>
      </c>
      <c r="F171" s="363">
        <v>6.0000000000000001E-3</v>
      </c>
      <c r="G171" s="364">
        <f>IF($B171="",IFERROR(VLOOKUP($A171,SERVIÇOS!$A:$F,6,0),IFERROR(VLOOKUP($A171,$C:$J,8,0),"")),IFERROR(VLOOKUP($B171,INSUMOS!$A:$D,4,0),IFERROR(VLOOKUP($B171,COTAÇÕES!$A:$J,9,0),"")))</f>
        <v>62.01</v>
      </c>
      <c r="H171" s="365">
        <f>TRUNC(IF($B171="",IFERROR(VLOOKUP($A171,SERVIÇOS!$A:$F,4,0),IFERROR(VLOOKUP($A171,$C:$J,6,0),)),IFERROR(VLOOKUP($B171,INSUMOS!$A:$D,4,0),IFERROR(VLOOKUP($B171,COTAÇÕES!$A:$J,9,0),)))*$F171,2)</f>
        <v>0.37</v>
      </c>
      <c r="I171" s="365">
        <f>TRUNC(IF($B171="",IFERROR(VLOOKUP($A171,SERVIÇOS!$A:$F,5,0),IFERROR(VLOOKUP($A171,$C:$J,7,0),)),0)*$F171,2)</f>
        <v>0</v>
      </c>
      <c r="J171" s="366">
        <f t="shared" si="8"/>
        <v>0.37</v>
      </c>
      <c r="K171" s="453"/>
    </row>
    <row r="172" spans="1:12" ht="30">
      <c r="A172" s="359"/>
      <c r="B172" s="360">
        <v>4718</v>
      </c>
      <c r="C172" s="361"/>
      <c r="D172" s="362" t="str">
        <f>IF($B172="",IFERROR(VLOOKUP($A172,SERVIÇOS!$A:$F,2,0),IFERROR(VLOOKUP($A172,$C:$J,2,0),"")),IFERROR(VLOOKUP($B172,INSUMOS!$A:$D,2,0),IFERROR(VLOOKUP($B172,COTAÇÕES!$A:$J,2,0),"")))</f>
        <v xml:space="preserve">PEDRA BRITADA N. 2 (19 A 38 MM) POSTO PEDREIRA/FORNECEDOR, SEM FRETE                                                                                                                                                                                                                                                                                                                                                                                                                                      </v>
      </c>
      <c r="E172" s="416" t="str">
        <f>IF($B172="",IFERROR(VLOOKUP($A172,SERVIÇOS!$A:$F,3,0),IFERROR(VLOOKUP($A172,$C:$J,3,0),"")),IFERROR(VLOOKUP($B172,INSUMOS!$A:$D,3,0),IFERROR(VLOOKUP($B172,COTAÇÕES!$A:$J,5,0),"")))</f>
        <v xml:space="preserve">M3    </v>
      </c>
      <c r="F172" s="363">
        <v>5.8399999999999997E-3</v>
      </c>
      <c r="G172" s="364">
        <f>IF($B172="",IFERROR(VLOOKUP($A172,SERVIÇOS!$A:$F,6,0),IFERROR(VLOOKUP($A172,$C:$J,8,0),"")),IFERROR(VLOOKUP($B172,INSUMOS!$A:$D,4,0),IFERROR(VLOOKUP($B172,COTAÇÕES!$A:$J,9,0),"")))</f>
        <v>66</v>
      </c>
      <c r="H172" s="365">
        <f>TRUNC(IF($B172="",IFERROR(VLOOKUP($A172,SERVIÇOS!$A:$F,4,0),IFERROR(VLOOKUP($A172,$C:$J,6,0),)),IFERROR(VLOOKUP($B172,INSUMOS!$A:$D,4,0),IFERROR(VLOOKUP($B172,COTAÇÕES!$A:$J,9,0),)))*$F172,2)</f>
        <v>0.38</v>
      </c>
      <c r="I172" s="365">
        <f>TRUNC(IF($B172="",IFERROR(VLOOKUP($A172,SERVIÇOS!$A:$F,5,0),IFERROR(VLOOKUP($A172,$C:$J,7,0),)),0)*$F172,2)</f>
        <v>0</v>
      </c>
      <c r="J172" s="366">
        <f t="shared" si="8"/>
        <v>0.38</v>
      </c>
      <c r="K172" s="453"/>
    </row>
    <row r="173" spans="1:12">
      <c r="A173" s="359"/>
      <c r="B173" s="360">
        <v>43059</v>
      </c>
      <c r="C173" s="361"/>
      <c r="D173" s="362" t="str">
        <f>IF($B173="",IFERROR(VLOOKUP($A173,SERVIÇOS!$A:$F,2,0),IFERROR(VLOOKUP($A173,$C:$J,2,0),"")),IFERROR(VLOOKUP($B173,INSUMOS!$A:$D,2,0),IFERROR(VLOOKUP($B173,COTAÇÕES!$A:$J,2,0),"")))</f>
        <v xml:space="preserve">ACO CA-60, 4,2 MM, OU 5,0 MM, OU 6,0 MM, OU 7,0 MM, VERGALHAO                                                                                                                                                                                                                                                                                                                                                                                                                                             </v>
      </c>
      <c r="E173" s="416" t="str">
        <f>IF($B173="",IFERROR(VLOOKUP($A173,SERVIÇOS!$A:$F,3,0),IFERROR(VLOOKUP($A173,$C:$J,3,0),"")),IFERROR(VLOOKUP($B173,INSUMOS!$A:$D,3,0),IFERROR(VLOOKUP($B173,COTAÇÕES!$A:$J,5,0),"")))</f>
        <v xml:space="preserve">KG    </v>
      </c>
      <c r="F173" s="363">
        <v>0.5</v>
      </c>
      <c r="G173" s="364">
        <f>IF($B173="",IFERROR(VLOOKUP($A173,SERVIÇOS!$A:$F,6,0),IFERROR(VLOOKUP($A173,$C:$J,8,0),"")),IFERROR(VLOOKUP($B173,INSUMOS!$A:$D,4,0),IFERROR(VLOOKUP($B173,COTAÇÕES!$A:$J,9,0),"")))</f>
        <v>6.91</v>
      </c>
      <c r="H173" s="365">
        <f>TRUNC(IF($B173="",IFERROR(VLOOKUP($A173,SERVIÇOS!$A:$F,4,0),IFERROR(VLOOKUP($A173,$C:$J,6,0),)),IFERROR(VLOOKUP($B173,INSUMOS!$A:$D,4,0),IFERROR(VLOOKUP($B173,COTAÇÕES!$A:$J,9,0),)))*$F173,2)</f>
        <v>3.45</v>
      </c>
      <c r="I173" s="365">
        <f>TRUNC(IF($B173="",IFERROR(VLOOKUP($A173,SERVIÇOS!$A:$F,5,0),IFERROR(VLOOKUP($A173,$C:$J,7,0),)),0)*$F173,2)</f>
        <v>0</v>
      </c>
      <c r="J173" s="366">
        <f t="shared" si="8"/>
        <v>3.45</v>
      </c>
      <c r="K173" s="453"/>
    </row>
    <row r="174" spans="1:12">
      <c r="A174" s="359"/>
      <c r="B174" s="360">
        <v>1106</v>
      </c>
      <c r="C174" s="361"/>
      <c r="D174" s="362" t="str">
        <f>IF($B174="",IFERROR(VLOOKUP($A174,SERVIÇOS!$A:$F,2,0),IFERROR(VLOOKUP($A174,$C:$J,2,0),"")),IFERROR(VLOOKUP($B174,INSUMOS!$A:$D,2,0),IFERROR(VLOOKUP($B174,COTAÇÕES!$A:$J,2,0),"")))</f>
        <v xml:space="preserve">CAL HIDRATADA CH-I PARA ARGAMASSAS                                                                                                                                                                                                                                                                                                                                                                                                                                                                        </v>
      </c>
      <c r="E174" s="416" t="str">
        <f>IF($B174="",IFERROR(VLOOKUP($A174,SERVIÇOS!$A:$F,3,0),IFERROR(VLOOKUP($A174,$C:$J,3,0),"")),IFERROR(VLOOKUP($B174,INSUMOS!$A:$D,3,0),IFERROR(VLOOKUP($B174,COTAÇÕES!$A:$J,5,0),"")))</f>
        <v xml:space="preserve">KG    </v>
      </c>
      <c r="F174" s="363">
        <v>5.78</v>
      </c>
      <c r="G174" s="364">
        <f>IF($B174="",IFERROR(VLOOKUP($A174,SERVIÇOS!$A:$F,6,0),IFERROR(VLOOKUP($A174,$C:$J,8,0),"")),IFERROR(VLOOKUP($B174,INSUMOS!$A:$D,4,0),IFERROR(VLOOKUP($B174,COTAÇÕES!$A:$J,9,0),"")))</f>
        <v>0.82</v>
      </c>
      <c r="H174" s="365">
        <f>TRUNC(IF($B174="",IFERROR(VLOOKUP($A174,SERVIÇOS!$A:$F,4,0),IFERROR(VLOOKUP($A174,$C:$J,6,0),)),IFERROR(VLOOKUP($B174,INSUMOS!$A:$D,4,0),IFERROR(VLOOKUP($B174,COTAÇÕES!$A:$J,9,0),)))*$F174,2)</f>
        <v>4.7300000000000004</v>
      </c>
      <c r="I174" s="365">
        <f>TRUNC(IF($B174="",IFERROR(VLOOKUP($A174,SERVIÇOS!$A:$F,5,0),IFERROR(VLOOKUP($A174,$C:$J,7,0),)),0)*$F174,2)</f>
        <v>0</v>
      </c>
      <c r="J174" s="366">
        <f t="shared" si="8"/>
        <v>4.7300000000000004</v>
      </c>
      <c r="K174" s="453"/>
    </row>
    <row r="175" spans="1:12" ht="30">
      <c r="A175" s="359"/>
      <c r="B175" s="360">
        <v>370</v>
      </c>
      <c r="C175" s="361"/>
      <c r="D175" s="362" t="str">
        <f>IF($B175="",IFERROR(VLOOKUP($A175,SERVIÇOS!$A:$F,2,0),IFERROR(VLOOKUP($A175,$C:$J,2,0),"")),IFERROR(VLOOKUP($B175,INSUMOS!$A:$D,2,0),IFERROR(VLOOKUP($B175,COTAÇÕES!$A:$J,2,0),"")))</f>
        <v xml:space="preserve">AREIA MEDIA - POSTO JAZIDA/FORNECEDOR (RETIRADO NA JAZIDA, SEM TRANSPORTE)                                                                                                                                                                                                                                                                                                                                                                                                                                </v>
      </c>
      <c r="E175" s="416" t="str">
        <f>IF($B175="",IFERROR(VLOOKUP($A175,SERVIÇOS!$A:$F,3,0),IFERROR(VLOOKUP($A175,$C:$J,3,0),"")),IFERROR(VLOOKUP($B175,INSUMOS!$A:$D,3,0),IFERROR(VLOOKUP($B175,COTAÇÕES!$A:$J,5,0),"")))</f>
        <v xml:space="preserve">M3    </v>
      </c>
      <c r="F175" s="363">
        <v>7.0000000000000007E-2</v>
      </c>
      <c r="G175" s="364">
        <f>IF($B175="",IFERROR(VLOOKUP($A175,SERVIÇOS!$A:$F,6,0),IFERROR(VLOOKUP($A175,$C:$J,8,0),"")),IFERROR(VLOOKUP($B175,INSUMOS!$A:$D,4,0),IFERROR(VLOOKUP($B175,COTAÇÕES!$A:$J,9,0),"")))</f>
        <v>120</v>
      </c>
      <c r="H175" s="365">
        <f>TRUNC(IF($B175="",IFERROR(VLOOKUP($A175,SERVIÇOS!$A:$F,4,0),IFERROR(VLOOKUP($A175,$C:$J,6,0),)),IFERROR(VLOOKUP($B175,INSUMOS!$A:$D,4,0),IFERROR(VLOOKUP($B175,COTAÇÕES!$A:$J,9,0),)))*$F175,2)</f>
        <v>8.4</v>
      </c>
      <c r="I175" s="365">
        <f>TRUNC(IF($B175="",IFERROR(VLOOKUP($A175,SERVIÇOS!$A:$F,5,0),IFERROR(VLOOKUP($A175,$C:$J,7,0),)),0)*$F175,2)</f>
        <v>0</v>
      </c>
      <c r="J175" s="366">
        <f t="shared" si="8"/>
        <v>8.4</v>
      </c>
      <c r="K175" s="453"/>
    </row>
    <row r="176" spans="1:12" ht="30">
      <c r="A176" s="359"/>
      <c r="B176" s="360">
        <v>367</v>
      </c>
      <c r="C176" s="361"/>
      <c r="D176" s="362" t="str">
        <f>IF($B176="",IFERROR(VLOOKUP($A176,SERVIÇOS!$A:$F,2,0),IFERROR(VLOOKUP($A176,$C:$J,2,0),"")),IFERROR(VLOOKUP($B176,INSUMOS!$A:$D,2,0),IFERROR(VLOOKUP($B176,COTAÇÕES!$A:$J,2,0),"")))</f>
        <v xml:space="preserve">AREIA GROSSA - POSTO JAZIDA/FORNECEDOR (RETIRADO NA JAZIDA, SEM TRANSPORTE)                                                                                                                                                                                                                                                                                                                                                                                                                               </v>
      </c>
      <c r="E176" s="416" t="str">
        <f>IF($B176="",IFERROR(VLOOKUP($A176,SERVIÇOS!$A:$F,3,0),IFERROR(VLOOKUP($A176,$C:$J,3,0),"")),IFERROR(VLOOKUP($B176,INSUMOS!$A:$D,3,0),IFERROR(VLOOKUP($B176,COTAÇÕES!$A:$J,5,0),"")))</f>
        <v xml:space="preserve">M3    </v>
      </c>
      <c r="F176" s="363">
        <v>5.0400000000000002E-3</v>
      </c>
      <c r="G176" s="364">
        <f>IF($B176="",IFERROR(VLOOKUP($A176,SERVIÇOS!$A:$F,6,0),IFERROR(VLOOKUP($A176,$C:$J,8,0),"")),IFERROR(VLOOKUP($B176,INSUMOS!$A:$D,4,0),IFERROR(VLOOKUP($B176,COTAÇÕES!$A:$J,9,0),"")))</f>
        <v>121.56</v>
      </c>
      <c r="H176" s="365">
        <f>TRUNC(IF($B176="",IFERROR(VLOOKUP($A176,SERVIÇOS!$A:$F,4,0),IFERROR(VLOOKUP($A176,$C:$J,6,0),)),IFERROR(VLOOKUP($B176,INSUMOS!$A:$D,4,0),IFERROR(VLOOKUP($B176,COTAÇÕES!$A:$J,9,0),)))*$F176,2)</f>
        <v>0.61</v>
      </c>
      <c r="I176" s="365">
        <f>TRUNC(IF($B176="",IFERROR(VLOOKUP($A176,SERVIÇOS!$A:$F,5,0),IFERROR(VLOOKUP($A176,$C:$J,7,0),)),0)*$F176,2)</f>
        <v>0</v>
      </c>
      <c r="J176" s="366">
        <f t="shared" si="8"/>
        <v>0.61</v>
      </c>
      <c r="K176" s="453"/>
    </row>
    <row r="177" spans="1:11">
      <c r="A177" s="359"/>
      <c r="B177" s="360">
        <v>1379</v>
      </c>
      <c r="C177" s="361"/>
      <c r="D177" s="362" t="str">
        <f>IF($B177="",IFERROR(VLOOKUP($A177,SERVIÇOS!$A:$F,2,0),IFERROR(VLOOKUP($A177,$C:$J,2,0),"")),IFERROR(VLOOKUP($B177,INSUMOS!$A:$D,2,0),IFERROR(VLOOKUP($B177,COTAÇÕES!$A:$J,2,0),"")))</f>
        <v xml:space="preserve">CIMENTO PORTLAND COMPOSTO CP II-32                                                                                                                                                                                                                                                                                                                                                                                                                                                                        </v>
      </c>
      <c r="E177" s="416" t="str">
        <f>IF($B177="",IFERROR(VLOOKUP($A177,SERVIÇOS!$A:$F,3,0),IFERROR(VLOOKUP($A177,$C:$J,3,0),"")),IFERROR(VLOOKUP($B177,INSUMOS!$A:$D,3,0),IFERROR(VLOOKUP($B177,COTAÇÕES!$A:$J,5,0),"")))</f>
        <v xml:space="preserve">KG    </v>
      </c>
      <c r="F177" s="363">
        <v>16.47</v>
      </c>
      <c r="G177" s="364">
        <f>IF($B177="",IFERROR(VLOOKUP($A177,SERVIÇOS!$A:$F,6,0),IFERROR(VLOOKUP($A177,$C:$J,8,0),"")),IFERROR(VLOOKUP($B177,INSUMOS!$A:$D,4,0),IFERROR(VLOOKUP($B177,COTAÇÕES!$A:$J,9,0),"")))</f>
        <v>0.67</v>
      </c>
      <c r="H177" s="365">
        <f>TRUNC(IF($B177="",IFERROR(VLOOKUP($A177,SERVIÇOS!$A:$F,4,0),IFERROR(VLOOKUP($A177,$C:$J,6,0),)),IFERROR(VLOOKUP($B177,INSUMOS!$A:$D,4,0),IFERROR(VLOOKUP($B177,COTAÇÕES!$A:$J,9,0),)))*$F177,2)</f>
        <v>11.03</v>
      </c>
      <c r="I177" s="365">
        <f>TRUNC(IF($B177="",IFERROR(VLOOKUP($A177,SERVIÇOS!$A:$F,5,0),IFERROR(VLOOKUP($A177,$C:$J,7,0),)),0)*$F177,2)</f>
        <v>0</v>
      </c>
      <c r="J177" s="366">
        <f t="shared" si="8"/>
        <v>11.03</v>
      </c>
      <c r="K177" s="453"/>
    </row>
    <row r="178" spans="1:11" ht="30">
      <c r="A178" s="359"/>
      <c r="B178" s="360">
        <v>1358</v>
      </c>
      <c r="C178" s="361"/>
      <c r="D178" s="362" t="str">
        <f>IF($B178="",IFERROR(VLOOKUP($A178,SERVIÇOS!$A:$F,2,0),IFERROR(VLOOKUP($A178,$C:$J,2,0),"")),IFERROR(VLOOKUP($B178,INSUMOS!$A:$D,2,0),IFERROR(VLOOKUP($B178,COTAÇÕES!$A:$J,2,0),"")))</f>
        <v xml:space="preserve">CHAPA/PAINEL DE MADEIRA COMPENSADA RESINADA (MADEIRITE RESINADO ROSA) PARA FORMA DE CONCRETO, DE 2200 x 1100 MM, E = 17 MM                                                                                                                                                                                                                                                                                                                                                                                </v>
      </c>
      <c r="E178" s="416" t="str">
        <f>IF($B178="",IFERROR(VLOOKUP($A178,SERVIÇOS!$A:$F,3,0),IFERROR(VLOOKUP($A178,$C:$J,3,0),"")),IFERROR(VLOOKUP($B178,INSUMOS!$A:$D,3,0),IFERROR(VLOOKUP($B178,COTAÇÕES!$A:$J,5,0),"")))</f>
        <v xml:space="preserve">M2    </v>
      </c>
      <c r="F178" s="363">
        <v>0.08</v>
      </c>
      <c r="G178" s="364">
        <f>IF($B178="",IFERROR(VLOOKUP($A178,SERVIÇOS!$A:$F,6,0),IFERROR(VLOOKUP($A178,$C:$J,8,0),"")),IFERROR(VLOOKUP($B178,INSUMOS!$A:$D,4,0),IFERROR(VLOOKUP($B178,COTAÇÕES!$A:$J,9,0),"")))</f>
        <v>43.93</v>
      </c>
      <c r="H178" s="365">
        <f>TRUNC(IF($B178="",IFERROR(VLOOKUP($A178,SERVIÇOS!$A:$F,4,0),IFERROR(VLOOKUP($A178,$C:$J,6,0),)),IFERROR(VLOOKUP($B178,INSUMOS!$A:$D,4,0),IFERROR(VLOOKUP($B178,COTAÇÕES!$A:$J,9,0),)))*$F178,2)</f>
        <v>3.51</v>
      </c>
      <c r="I178" s="365">
        <f>TRUNC(IF($B178="",IFERROR(VLOOKUP($A178,SERVIÇOS!$A:$F,5,0),IFERROR(VLOOKUP($A178,$C:$J,7,0),)),0)*$F178,2)</f>
        <v>0</v>
      </c>
      <c r="J178" s="366">
        <f t="shared" si="8"/>
        <v>3.51</v>
      </c>
      <c r="K178" s="453"/>
    </row>
    <row r="179" spans="1:11">
      <c r="A179" s="359"/>
      <c r="B179" s="360">
        <v>7258</v>
      </c>
      <c r="C179" s="361"/>
      <c r="D179" s="362" t="str">
        <f>IF($B179="",IFERROR(VLOOKUP($A179,SERVIÇOS!$A:$F,2,0),IFERROR(VLOOKUP($A179,$C:$J,2,0),"")),IFERROR(VLOOKUP($B179,INSUMOS!$A:$D,2,0),IFERROR(VLOOKUP($B179,COTAÇÕES!$A:$J,2,0),"")))</f>
        <v xml:space="preserve">TIJOLO CERAMICO MACICO COMUM *5 X 10 X 20* CM (L X A X C)                                                                                                                                                                                                                                                                                                                                                                                                                                                 </v>
      </c>
      <c r="E179" s="416" t="str">
        <f>IF($B179="",IFERROR(VLOOKUP($A179,SERVIÇOS!$A:$F,3,0),IFERROR(VLOOKUP($A179,$C:$J,3,0),"")),IFERROR(VLOOKUP($B179,INSUMOS!$A:$D,3,0),IFERROR(VLOOKUP($B179,COTAÇÕES!$A:$J,5,0),"")))</f>
        <v xml:space="preserve">UN    </v>
      </c>
      <c r="F179" s="363">
        <v>40</v>
      </c>
      <c r="G179" s="364">
        <f>IF($B179="",IFERROR(VLOOKUP($A179,SERVIÇOS!$A:$F,6,0),IFERROR(VLOOKUP($A179,$C:$J,8,0),"")),IFERROR(VLOOKUP($B179,INSUMOS!$A:$D,4,0),IFERROR(VLOOKUP($B179,COTAÇÕES!$A:$J,9,0),"")))</f>
        <v>0.68</v>
      </c>
      <c r="H179" s="365">
        <f>TRUNC(IF($B179="",IFERROR(VLOOKUP($A179,SERVIÇOS!$A:$F,4,0),IFERROR(VLOOKUP($A179,$C:$J,6,0),)),IFERROR(VLOOKUP($B179,INSUMOS!$A:$D,4,0),IFERROR(VLOOKUP($B179,COTAÇÕES!$A:$J,9,0),)))*$F179,2)</f>
        <v>27.2</v>
      </c>
      <c r="I179" s="365">
        <f>TRUNC(IF($B179="",IFERROR(VLOOKUP($A179,SERVIÇOS!$A:$F,5,0),IFERROR(VLOOKUP($A179,$C:$J,7,0),)),0)*$F179,2)</f>
        <v>0</v>
      </c>
      <c r="J179" s="366">
        <f t="shared" si="8"/>
        <v>27.2</v>
      </c>
      <c r="K179" s="453"/>
    </row>
    <row r="180" spans="1:11">
      <c r="A180" s="359"/>
      <c r="B180" s="360"/>
      <c r="C180" s="361"/>
      <c r="D180" s="362" t="str">
        <f>IF($B180="",IFERROR(VLOOKUP($A180,SERVIÇOS!$A:$F,2,0),IFERROR(VLOOKUP($A180,$C:$J,2,0),"")),IFERROR(VLOOKUP($B180,INSUMOS!$A:$D,2,0),IFERROR(VLOOKUP($B180,COTAÇÕES!$A:$J,2,0),"")))</f>
        <v/>
      </c>
      <c r="E180" s="416" t="str">
        <f>IF($B180="",IFERROR(VLOOKUP($A180,SERVIÇOS!$A:$F,3,0),IFERROR(VLOOKUP($A180,$C:$J,3,0),"")),IFERROR(VLOOKUP($B180,INSUMOS!$A:$D,3,0),IFERROR(VLOOKUP($B180,COTAÇÕES!$A:$J,5,0),"")))</f>
        <v/>
      </c>
      <c r="F180" s="363"/>
      <c r="G180" s="364" t="str">
        <f>IF($B180="",IFERROR(VLOOKUP($A180,SERVIÇOS!$A:$F,6,0),IFERROR(VLOOKUP($A180,$C:$J,8,0),"")),IFERROR(VLOOKUP($B180,INSUMOS!$A:$D,4,0),IFERROR(VLOOKUP($B180,COTAÇÕES!$A:$J,9,0),"")))</f>
        <v/>
      </c>
      <c r="H180" s="365">
        <f>TRUNC(IF($B180="",IFERROR(VLOOKUP($A180,SERVIÇOS!$A:$F,4,0),IFERROR(VLOOKUP($A180,$C:$J,6,0),)),IFERROR(VLOOKUP($B180,INSUMOS!$A:$D,4,0),IFERROR(VLOOKUP($B180,COTAÇÕES!$A:$J,9,0),)))*$F180,2)</f>
        <v>0</v>
      </c>
      <c r="I180" s="365">
        <f>TRUNC(IF($B180="",IFERROR(VLOOKUP($A180,SERVIÇOS!$A:$F,5,0),IFERROR(VLOOKUP($A180,$C:$J,7,0),)),0)*$F180,2)</f>
        <v>0</v>
      </c>
      <c r="J180" s="366">
        <f t="shared" si="8"/>
        <v>0</v>
      </c>
      <c r="K180" s="453"/>
    </row>
    <row r="181" spans="1:11">
      <c r="A181" s="359"/>
      <c r="B181" s="360"/>
      <c r="C181" s="361"/>
      <c r="D181" s="362" t="str">
        <f>IF($B181="",IFERROR(VLOOKUP($A181,SERVIÇOS!$A:$F,2,0),IFERROR(VLOOKUP($A181,$C:$J,2,0),"")),IFERROR(VLOOKUP($B181,INSUMOS!$A:$D,2,0),IFERROR(VLOOKUP($B181,COTAÇÕES!$A:$J,2,0),"")))</f>
        <v/>
      </c>
      <c r="E181" s="416" t="str">
        <f>IF($B181="",IFERROR(VLOOKUP($A181,SERVIÇOS!$A:$F,3,0),IFERROR(VLOOKUP($A181,$C:$J,3,0),"")),IFERROR(VLOOKUP($B181,INSUMOS!$A:$D,3,0),IFERROR(VLOOKUP($B181,COTAÇÕES!$A:$J,5,0),"")))</f>
        <v/>
      </c>
      <c r="F181" s="363"/>
      <c r="G181" s="364" t="str">
        <f>IF($B181="",IFERROR(VLOOKUP($A181,SERVIÇOS!$A:$F,6,0),IFERROR(VLOOKUP($A181,$C:$J,8,0),"")),IFERROR(VLOOKUP($B181,INSUMOS!$A:$D,4,0),IFERROR(VLOOKUP($B181,COTAÇÕES!$A:$J,9,0),"")))</f>
        <v/>
      </c>
      <c r="H181" s="365">
        <f>TRUNC(IF($B181="",IFERROR(VLOOKUP($A181,SERVIÇOS!$A:$F,4,0),IFERROR(VLOOKUP($A181,$C:$J,6,0),)),IFERROR(VLOOKUP($B181,INSUMOS!$A:$D,4,0),IFERROR(VLOOKUP($B181,COTAÇÕES!$A:$J,9,0),)))*$F181,2)</f>
        <v>0</v>
      </c>
      <c r="I181" s="365">
        <f>TRUNC(IF($B181="",IFERROR(VLOOKUP($A181,SERVIÇOS!$A:$F,5,0),IFERROR(VLOOKUP($A181,$C:$J,7,0),)),0)*$F181,2)</f>
        <v>0</v>
      </c>
      <c r="J181" s="366">
        <f t="shared" si="8"/>
        <v>0</v>
      </c>
      <c r="K181" s="453"/>
    </row>
    <row r="182" spans="1:11">
      <c r="A182" s="359"/>
      <c r="B182" s="360"/>
      <c r="C182" s="361"/>
      <c r="D182" s="362" t="str">
        <f>IF($B182="",IFERROR(VLOOKUP($A182,SERVIÇOS!$A:$F,2,0),IFERROR(VLOOKUP($A182,$C:$J,2,0),"")),IFERROR(VLOOKUP($B182,INSUMOS!$A:$D,2,0),IFERROR(VLOOKUP($B182,COTAÇÕES!$A:$J,2,0),"")))</f>
        <v/>
      </c>
      <c r="E182" s="416" t="str">
        <f>IF($B182="",IFERROR(VLOOKUP($A182,SERVIÇOS!$A:$F,3,0),IFERROR(VLOOKUP($A182,$C:$J,3,0),"")),IFERROR(VLOOKUP($B182,INSUMOS!$A:$D,3,0),IFERROR(VLOOKUP($B182,COTAÇÕES!$A:$J,5,0),"")))</f>
        <v/>
      </c>
      <c r="F182" s="363"/>
      <c r="G182" s="364" t="str">
        <f>IF($B182="",IFERROR(VLOOKUP($A182,SERVIÇOS!$A:$F,6,0),IFERROR(VLOOKUP($A182,$C:$J,8,0),"")),IFERROR(VLOOKUP($B182,INSUMOS!$A:$D,4,0),IFERROR(VLOOKUP($B182,COTAÇÕES!$A:$J,9,0),"")))</f>
        <v/>
      </c>
      <c r="H182" s="365">
        <f>TRUNC(IF($B182="",IFERROR(VLOOKUP($A182,SERVIÇOS!$A:$F,4,0),IFERROR(VLOOKUP($A182,$C:$J,6,0),)),IFERROR(VLOOKUP($B182,INSUMOS!$A:$D,4,0),IFERROR(VLOOKUP($B182,COTAÇÕES!$A:$J,9,0),)))*$F182,2)</f>
        <v>0</v>
      </c>
      <c r="I182" s="365">
        <f>TRUNC(IF($B182="",IFERROR(VLOOKUP($A182,SERVIÇOS!$A:$F,5,0),IFERROR(VLOOKUP($A182,$C:$J,7,0),)),0)*$F182,2)</f>
        <v>0</v>
      </c>
      <c r="J182" s="366">
        <f t="shared" si="8"/>
        <v>0</v>
      </c>
      <c r="K182" s="453"/>
    </row>
    <row r="183" spans="1:11">
      <c r="A183" s="359"/>
      <c r="B183" s="360"/>
      <c r="C183" s="361"/>
      <c r="D183" s="362" t="str">
        <f>IF($B183="",IFERROR(VLOOKUP($A183,SERVIÇOS!$A:$F,2,0),IFERROR(VLOOKUP($A183,$C:$J,2,0),"")),IFERROR(VLOOKUP($B183,INSUMOS!$A:$D,2,0),IFERROR(VLOOKUP($B183,COTAÇÕES!$A:$J,2,0),"")))</f>
        <v/>
      </c>
      <c r="E183" s="416" t="str">
        <f>IF($B183="",IFERROR(VLOOKUP($A183,SERVIÇOS!$A:$F,3,0),IFERROR(VLOOKUP($A183,$C:$J,3,0),"")),IFERROR(VLOOKUP($B183,INSUMOS!$A:$D,3,0),IFERROR(VLOOKUP($B183,COTAÇÕES!$A:$J,5,0),"")))</f>
        <v/>
      </c>
      <c r="F183" s="363"/>
      <c r="G183" s="364" t="str">
        <f>IF($B183="",IFERROR(VLOOKUP($A183,SERVIÇOS!$A:$F,6,0),IFERROR(VLOOKUP($A183,$C:$J,8,0),"")),IFERROR(VLOOKUP($B183,INSUMOS!$A:$D,4,0),IFERROR(VLOOKUP($B183,COTAÇÕES!$A:$J,9,0),"")))</f>
        <v/>
      </c>
      <c r="H183" s="365">
        <f>TRUNC(IF($B183="",IFERROR(VLOOKUP($A183,SERVIÇOS!$A:$F,4,0),IFERROR(VLOOKUP($A183,$C:$J,6,0),)),IFERROR(VLOOKUP($B183,INSUMOS!$A:$D,4,0),IFERROR(VLOOKUP($B183,COTAÇÕES!$A:$J,9,0),)))*$F183,2)</f>
        <v>0</v>
      </c>
      <c r="I183" s="365">
        <f>TRUNC(IF($B183="",IFERROR(VLOOKUP($A183,SERVIÇOS!$A:$F,5,0),IFERROR(VLOOKUP($A183,$C:$J,7,0),)),0)*$F183,2)</f>
        <v>0</v>
      </c>
      <c r="J183" s="366">
        <f t="shared" si="8"/>
        <v>0</v>
      </c>
      <c r="K183" s="453"/>
    </row>
    <row r="184" spans="1:11">
      <c r="A184" s="359"/>
      <c r="B184" s="360"/>
      <c r="C184" s="361"/>
      <c r="D184" s="362" t="str">
        <f>IF($B184="",IFERROR(VLOOKUP($A184,SERVIÇOS!$A:$F,2,0),IFERROR(VLOOKUP($A184,$C:$J,2,0),"")),IFERROR(VLOOKUP($B184,INSUMOS!$A:$D,2,0),IFERROR(VLOOKUP($B184,COTAÇÕES!$A:$J,2,0),"")))</f>
        <v/>
      </c>
      <c r="E184" s="416" t="str">
        <f>IF($B184="",IFERROR(VLOOKUP($A184,SERVIÇOS!$A:$F,3,0),IFERROR(VLOOKUP($A184,$C:$J,3,0),"")),IFERROR(VLOOKUP($B184,INSUMOS!$A:$D,3,0),IFERROR(VLOOKUP($B184,COTAÇÕES!$A:$J,5,0),"")))</f>
        <v/>
      </c>
      <c r="F184" s="363"/>
      <c r="G184" s="364" t="str">
        <f>IF($B184="",IFERROR(VLOOKUP($A184,SERVIÇOS!$A:$F,6,0),IFERROR(VLOOKUP($A184,$C:$J,8,0),"")),IFERROR(VLOOKUP($B184,INSUMOS!$A:$D,4,0),IFERROR(VLOOKUP($B184,COTAÇÕES!$A:$J,9,0),"")))</f>
        <v/>
      </c>
      <c r="H184" s="365">
        <f>TRUNC(IF($B184="",IFERROR(VLOOKUP($A184,SERVIÇOS!$A:$F,4,0),IFERROR(VLOOKUP($A184,$C:$J,6,0),)),IFERROR(VLOOKUP($B184,INSUMOS!$A:$D,4,0),IFERROR(VLOOKUP($B184,COTAÇÕES!$A:$J,9,0),)))*$F184,2)</f>
        <v>0</v>
      </c>
      <c r="I184" s="365">
        <f>TRUNC(IF($B184="",IFERROR(VLOOKUP($A184,SERVIÇOS!$A:$F,5,0),IFERROR(VLOOKUP($A184,$C:$J,7,0),)),0)*$F184,2)</f>
        <v>0</v>
      </c>
      <c r="J184" s="366">
        <f t="shared" si="8"/>
        <v>0</v>
      </c>
      <c r="K184" s="453"/>
    </row>
    <row r="185" spans="1:11">
      <c r="A185" s="359"/>
      <c r="B185" s="360"/>
      <c r="C185" s="361"/>
      <c r="D185" s="362" t="str">
        <f>IF($B185="",IFERROR(VLOOKUP($A185,SERVIÇOS!$A:$F,2,0),IFERROR(VLOOKUP($A185,$C:$J,2,0),"")),IFERROR(VLOOKUP($B185,INSUMOS!$A:$D,2,0),IFERROR(VLOOKUP($B185,COTAÇÕES!$A:$J,2,0),"")))</f>
        <v/>
      </c>
      <c r="E185" s="416" t="str">
        <f>IF($B185="",IFERROR(VLOOKUP($A185,SERVIÇOS!$A:$F,3,0),IFERROR(VLOOKUP($A185,$C:$J,3,0),"")),IFERROR(VLOOKUP($B185,INSUMOS!$A:$D,3,0),IFERROR(VLOOKUP($B185,COTAÇÕES!$A:$J,5,0),"")))</f>
        <v/>
      </c>
      <c r="F185" s="363"/>
      <c r="G185" s="364" t="str">
        <f>IF($B185="",IFERROR(VLOOKUP($A185,SERVIÇOS!$A:$F,6,0),IFERROR(VLOOKUP($A185,$C:$J,8,0),"")),IFERROR(VLOOKUP($B185,INSUMOS!$A:$D,4,0),IFERROR(VLOOKUP($B185,COTAÇÕES!$A:$J,9,0),"")))</f>
        <v/>
      </c>
      <c r="H185" s="365">
        <f>TRUNC(IF($B185="",IFERROR(VLOOKUP($A185,SERVIÇOS!$A:$F,4,0),IFERROR(VLOOKUP($A185,$C:$J,6,0),)),IFERROR(VLOOKUP($B185,INSUMOS!$A:$D,4,0),IFERROR(VLOOKUP($B185,COTAÇÕES!$A:$J,9,0),)))*$F185,2)</f>
        <v>0</v>
      </c>
      <c r="I185" s="365">
        <f>TRUNC(IF($B185="",IFERROR(VLOOKUP($A185,SERVIÇOS!$A:$F,5,0),IFERROR(VLOOKUP($A185,$C:$J,7,0),)),0)*$F185,2)</f>
        <v>0</v>
      </c>
      <c r="J185" s="366">
        <f t="shared" si="8"/>
        <v>0</v>
      </c>
      <c r="K185" s="453"/>
    </row>
    <row r="186" spans="1:11">
      <c r="A186" s="359"/>
      <c r="B186" s="360"/>
      <c r="C186" s="361"/>
      <c r="D186" s="362" t="str">
        <f>IF($B186="",IFERROR(VLOOKUP($A186,SERVIÇOS!$A:$F,2,0),IFERROR(VLOOKUP($A186,$C:$J,2,0),"")),IFERROR(VLOOKUP($B186,INSUMOS!$A:$D,2,0),IFERROR(VLOOKUP($B186,COTAÇÕES!$A:$J,2,0),"")))</f>
        <v/>
      </c>
      <c r="E186" s="416" t="str">
        <f>IF($B186="",IFERROR(VLOOKUP($A186,SERVIÇOS!$A:$F,3,0),IFERROR(VLOOKUP($A186,$C:$J,3,0),"")),IFERROR(VLOOKUP($B186,INSUMOS!$A:$D,3,0),IFERROR(VLOOKUP($B186,COTAÇÕES!$A:$J,5,0),"")))</f>
        <v/>
      </c>
      <c r="F186" s="363"/>
      <c r="G186" s="364" t="str">
        <f>IF($B186="",IFERROR(VLOOKUP($A186,SERVIÇOS!$A:$F,6,0),IFERROR(VLOOKUP($A186,$C:$J,8,0),"")),IFERROR(VLOOKUP($B186,INSUMOS!$A:$D,4,0),IFERROR(VLOOKUP($B186,COTAÇÕES!$A:$J,9,0),"")))</f>
        <v/>
      </c>
      <c r="H186" s="365">
        <f>TRUNC(IF($B186="",IFERROR(VLOOKUP($A186,SERVIÇOS!$A:$F,4,0),IFERROR(VLOOKUP($A186,$C:$J,6,0),)),IFERROR(VLOOKUP($B186,INSUMOS!$A:$D,4,0),IFERROR(VLOOKUP($B186,COTAÇÕES!$A:$J,9,0),)))*$F186,2)</f>
        <v>0</v>
      </c>
      <c r="I186" s="365">
        <f>TRUNC(IF($B186="",IFERROR(VLOOKUP($A186,SERVIÇOS!$A:$F,5,0),IFERROR(VLOOKUP($A186,$C:$J,7,0),)),0)*$F186,2)</f>
        <v>0</v>
      </c>
      <c r="J186" s="366">
        <f t="shared" si="8"/>
        <v>0</v>
      </c>
      <c r="K186" s="453"/>
    </row>
    <row r="187" spans="1:11">
      <c r="A187" s="359"/>
      <c r="B187" s="360"/>
      <c r="C187" s="361"/>
      <c r="D187" s="362" t="str">
        <f>IF($B187="",IFERROR(VLOOKUP($A187,SERVIÇOS!$A:$F,2,0),IFERROR(VLOOKUP($A187,$C:$J,2,0),"")),IFERROR(VLOOKUP($B187,INSUMOS!$A:$D,2,0),IFERROR(VLOOKUP($B187,COTAÇÕES!$A:$J,2,0),"")))</f>
        <v/>
      </c>
      <c r="E187" s="416" t="str">
        <f>IF($B187="",IFERROR(VLOOKUP($A187,SERVIÇOS!$A:$F,3,0),IFERROR(VLOOKUP($A187,$C:$J,3,0),"")),IFERROR(VLOOKUP($B187,INSUMOS!$A:$D,3,0),IFERROR(VLOOKUP($B187,COTAÇÕES!$A:$J,5,0),"")))</f>
        <v/>
      </c>
      <c r="F187" s="363"/>
      <c r="G187" s="364" t="str">
        <f>IF($B187="",IFERROR(VLOOKUP($A187,SERVIÇOS!$A:$F,6,0),IFERROR(VLOOKUP($A187,$C:$J,8,0),"")),IFERROR(VLOOKUP($B187,INSUMOS!$A:$D,4,0),IFERROR(VLOOKUP($B187,COTAÇÕES!$A:$J,9,0),"")))</f>
        <v/>
      </c>
      <c r="H187" s="365">
        <f>TRUNC(IF($B187="",IFERROR(VLOOKUP($A187,SERVIÇOS!$A:$F,4,0),IFERROR(VLOOKUP($A187,$C:$J,6,0),)),IFERROR(VLOOKUP($B187,INSUMOS!$A:$D,4,0),IFERROR(VLOOKUP($B187,COTAÇÕES!$A:$J,9,0),)))*$F187,2)</f>
        <v>0</v>
      </c>
      <c r="I187" s="365">
        <f>TRUNC(IF($B187="",IFERROR(VLOOKUP($A187,SERVIÇOS!$A:$F,5,0),IFERROR(VLOOKUP($A187,$C:$J,7,0),)),0)*$F187,2)</f>
        <v>0</v>
      </c>
      <c r="J187" s="366">
        <f t="shared" si="8"/>
        <v>0</v>
      </c>
      <c r="K187" s="453"/>
    </row>
    <row r="188" spans="1:11">
      <c r="A188" s="359"/>
      <c r="B188" s="360"/>
      <c r="C188" s="361"/>
      <c r="D188" s="362" t="str">
        <f>IF($B188="",IFERROR(VLOOKUP($A188,SERVIÇOS!$A:$F,2,0),IFERROR(VLOOKUP($A188,$C:$J,2,0),"")),IFERROR(VLOOKUP($B188,INSUMOS!$A:$D,2,0),IFERROR(VLOOKUP($B188,COTAÇÕES!$A:$J,2,0),"")))</f>
        <v/>
      </c>
      <c r="E188" s="416" t="str">
        <f>IF($B188="",IFERROR(VLOOKUP($A188,SERVIÇOS!$A:$F,3,0),IFERROR(VLOOKUP($A188,$C:$J,3,0),"")),IFERROR(VLOOKUP($B188,INSUMOS!$A:$D,3,0),IFERROR(VLOOKUP($B188,COTAÇÕES!$A:$J,5,0),"")))</f>
        <v/>
      </c>
      <c r="F188" s="363"/>
      <c r="G188" s="364" t="str">
        <f>IF($B188="",IFERROR(VLOOKUP($A188,SERVIÇOS!$A:$F,6,0),IFERROR(VLOOKUP($A188,$C:$J,8,0),"")),IFERROR(VLOOKUP($B188,INSUMOS!$A:$D,4,0),IFERROR(VLOOKUP($B188,COTAÇÕES!$A:$J,9,0),"")))</f>
        <v/>
      </c>
      <c r="H188" s="365">
        <f>TRUNC(IF($B188="",IFERROR(VLOOKUP($A188,SERVIÇOS!$A:$F,4,0),IFERROR(VLOOKUP($A188,$C:$J,6,0),)),IFERROR(VLOOKUP($B188,INSUMOS!$A:$D,4,0),IFERROR(VLOOKUP($B188,COTAÇÕES!$A:$J,9,0),)))*$F188,2)</f>
        <v>0</v>
      </c>
      <c r="I188" s="365">
        <f>TRUNC(IF($B188="",IFERROR(VLOOKUP($A188,SERVIÇOS!$A:$F,5,0),IFERROR(VLOOKUP($A188,$C:$J,7,0),)),0)*$F188,2)</f>
        <v>0</v>
      </c>
      <c r="J188" s="366">
        <f t="shared" si="8"/>
        <v>0</v>
      </c>
      <c r="K188" s="453"/>
    </row>
    <row r="189" spans="1:11">
      <c r="A189" s="359"/>
      <c r="B189" s="360"/>
      <c r="C189" s="361"/>
      <c r="D189" s="362" t="str">
        <f>IF($B189="",IFERROR(VLOOKUP($A189,SERVIÇOS!$A:$F,2,0),IFERROR(VLOOKUP($A189,$C:$J,2,0),"")),IFERROR(VLOOKUP($B189,INSUMOS!$A:$D,2,0),IFERROR(VLOOKUP($B189,COTAÇÕES!$A:$J,2,0),"")))</f>
        <v/>
      </c>
      <c r="E189" s="416" t="str">
        <f>IF($B189="",IFERROR(VLOOKUP($A189,SERVIÇOS!$A:$F,3,0),IFERROR(VLOOKUP($A189,$C:$J,3,0),"")),IFERROR(VLOOKUP($B189,INSUMOS!$A:$D,3,0),IFERROR(VLOOKUP($B189,COTAÇÕES!$A:$J,5,0),"")))</f>
        <v/>
      </c>
      <c r="F189" s="363"/>
      <c r="G189" s="364" t="str">
        <f>IF($B189="",IFERROR(VLOOKUP($A189,SERVIÇOS!$A:$F,6,0),IFERROR(VLOOKUP($A189,$C:$J,8,0),"")),IFERROR(VLOOKUP($B189,INSUMOS!$A:$D,4,0),IFERROR(VLOOKUP($B189,COTAÇÕES!$A:$J,9,0),"")))</f>
        <v/>
      </c>
      <c r="H189" s="365">
        <f>TRUNC(IF($B189="",IFERROR(VLOOKUP($A189,SERVIÇOS!$A:$F,4,0),IFERROR(VLOOKUP($A189,$C:$J,6,0),)),IFERROR(VLOOKUP($B189,INSUMOS!$A:$D,4,0),IFERROR(VLOOKUP($B189,COTAÇÕES!$A:$J,9,0),)))*$F189,2)</f>
        <v>0</v>
      </c>
      <c r="I189" s="365">
        <f>TRUNC(IF($B189="",IFERROR(VLOOKUP($A189,SERVIÇOS!$A:$F,5,0),IFERROR(VLOOKUP($A189,$C:$J,7,0),)),0)*$F189,2)</f>
        <v>0</v>
      </c>
      <c r="J189" s="366">
        <f t="shared" si="8"/>
        <v>0</v>
      </c>
      <c r="K189" s="453"/>
    </row>
    <row r="190" spans="1:11">
      <c r="A190" s="359"/>
      <c r="B190" s="360"/>
      <c r="C190" s="361"/>
      <c r="D190" s="362" t="str">
        <f>IF($B190="",IFERROR(VLOOKUP($A190,SERVIÇOS!$A:$F,2,0),IFERROR(VLOOKUP($A190,$C:$J,2,0),"")),IFERROR(VLOOKUP($B190,INSUMOS!$A:$D,2,0),IFERROR(VLOOKUP($B190,COTAÇÕES!$A:$J,2,0),"")))</f>
        <v/>
      </c>
      <c r="E190" s="416" t="str">
        <f>IF($B190="",IFERROR(VLOOKUP($A190,SERVIÇOS!$A:$F,3,0),IFERROR(VLOOKUP($A190,$C:$J,3,0),"")),IFERROR(VLOOKUP($B190,INSUMOS!$A:$D,3,0),IFERROR(VLOOKUP($B190,COTAÇÕES!$A:$J,5,0),"")))</f>
        <v/>
      </c>
      <c r="F190" s="363"/>
      <c r="G190" s="364" t="str">
        <f>IF($B190="",IFERROR(VLOOKUP($A190,SERVIÇOS!$A:$F,6,0),IFERROR(VLOOKUP($A190,$C:$J,8,0),"")),IFERROR(VLOOKUP($B190,INSUMOS!$A:$D,4,0),IFERROR(VLOOKUP($B190,COTAÇÕES!$A:$J,9,0),"")))</f>
        <v/>
      </c>
      <c r="H190" s="365">
        <f>TRUNC(IF($B190="",IFERROR(VLOOKUP($A190,SERVIÇOS!$A:$F,4,0),IFERROR(VLOOKUP($A190,$C:$J,6,0),)),IFERROR(VLOOKUP($B190,INSUMOS!$A:$D,4,0),IFERROR(VLOOKUP($B190,COTAÇÕES!$A:$J,9,0),)))*$F190,2)</f>
        <v>0</v>
      </c>
      <c r="I190" s="365">
        <f>TRUNC(IF($B190="",IFERROR(VLOOKUP($A190,SERVIÇOS!$A:$F,5,0),IFERROR(VLOOKUP($A190,$C:$J,7,0),)),0)*$F190,2)</f>
        <v>0</v>
      </c>
      <c r="J190" s="366">
        <f t="shared" si="8"/>
        <v>0</v>
      </c>
      <c r="K190" s="453"/>
    </row>
    <row r="191" spans="1:11">
      <c r="A191" s="359"/>
      <c r="B191" s="360"/>
      <c r="C191" s="361"/>
      <c r="D191" s="362" t="str">
        <f>IF($B191="",IFERROR(VLOOKUP($A191,SERVIÇOS!$A:$F,2,0),IFERROR(VLOOKUP($A191,$C:$J,2,0),"")),IFERROR(VLOOKUP($B191,INSUMOS!$A:$D,2,0),IFERROR(VLOOKUP($B191,COTAÇÕES!$A:$J,2,0),"")))</f>
        <v/>
      </c>
      <c r="E191" s="416" t="str">
        <f>IF($B191="",IFERROR(VLOOKUP($A191,SERVIÇOS!$A:$F,3,0),IFERROR(VLOOKUP($A191,$C:$J,3,0),"")),IFERROR(VLOOKUP($B191,INSUMOS!$A:$D,3,0),IFERROR(VLOOKUP($B191,COTAÇÕES!$A:$J,5,0),"")))</f>
        <v/>
      </c>
      <c r="F191" s="363"/>
      <c r="G191" s="364" t="str">
        <f>IF($B191="",IFERROR(VLOOKUP($A191,SERVIÇOS!$A:$F,6,0),IFERROR(VLOOKUP($A191,$C:$J,8,0),"")),IFERROR(VLOOKUP($B191,INSUMOS!$A:$D,4,0),IFERROR(VLOOKUP($B191,COTAÇÕES!$A:$J,9,0),"")))</f>
        <v/>
      </c>
      <c r="H191" s="365">
        <f>TRUNC(IF($B191="",IFERROR(VLOOKUP($A191,SERVIÇOS!$A:$F,4,0),IFERROR(VLOOKUP($A191,$C:$J,6,0),)),IFERROR(VLOOKUP($B191,INSUMOS!$A:$D,4,0),IFERROR(VLOOKUP($B191,COTAÇÕES!$A:$J,9,0),)))*$F191,2)</f>
        <v>0</v>
      </c>
      <c r="I191" s="365">
        <f>TRUNC(IF($B191="",IFERROR(VLOOKUP($A191,SERVIÇOS!$A:$F,5,0),IFERROR(VLOOKUP($A191,$C:$J,7,0),)),0)*$F191,2)</f>
        <v>0</v>
      </c>
      <c r="J191" s="366">
        <f t="shared" si="8"/>
        <v>0</v>
      </c>
      <c r="K191" s="453"/>
    </row>
    <row r="192" spans="1:11">
      <c r="A192" s="359"/>
      <c r="B192" s="360"/>
      <c r="C192" s="361"/>
      <c r="D192" s="362" t="str">
        <f>IF($B192="",IFERROR(VLOOKUP($A192,SERVIÇOS!$A:$F,2,0),IFERROR(VLOOKUP($A192,$C:$J,2,0),"")),IFERROR(VLOOKUP($B192,INSUMOS!$A:$D,2,0),IFERROR(VLOOKUP($B192,COTAÇÕES!$A:$J,2,0),"")))</f>
        <v/>
      </c>
      <c r="E192" s="416" t="str">
        <f>IF($B192="",IFERROR(VLOOKUP($A192,SERVIÇOS!$A:$F,3,0),IFERROR(VLOOKUP($A192,$C:$J,3,0),"")),IFERROR(VLOOKUP($B192,INSUMOS!$A:$D,3,0),IFERROR(VLOOKUP($B192,COTAÇÕES!$A:$J,5,0),"")))</f>
        <v/>
      </c>
      <c r="F192" s="363"/>
      <c r="G192" s="364" t="str">
        <f>IF($B192="",IFERROR(VLOOKUP($A192,SERVIÇOS!$A:$F,6,0),IFERROR(VLOOKUP($A192,$C:$J,8,0),"")),IFERROR(VLOOKUP($B192,INSUMOS!$A:$D,4,0),IFERROR(VLOOKUP($B192,COTAÇÕES!$A:$J,9,0),"")))</f>
        <v/>
      </c>
      <c r="H192" s="365">
        <f>TRUNC(IF($B192="",IFERROR(VLOOKUP($A192,SERVIÇOS!$A:$F,4,0),IFERROR(VLOOKUP($A192,$C:$J,6,0),)),IFERROR(VLOOKUP($B192,INSUMOS!$A:$D,4,0),IFERROR(VLOOKUP($B192,COTAÇÕES!$A:$J,9,0),)))*$F192,2)</f>
        <v>0</v>
      </c>
      <c r="I192" s="365">
        <f>TRUNC(IF($B192="",IFERROR(VLOOKUP($A192,SERVIÇOS!$A:$F,5,0),IFERROR(VLOOKUP($A192,$C:$J,7,0),)),0)*$F192,2)</f>
        <v>0</v>
      </c>
      <c r="J192" s="366">
        <f t="shared" si="8"/>
        <v>0</v>
      </c>
      <c r="K192" s="453"/>
    </row>
    <row r="193" spans="1:11">
      <c r="A193" s="359"/>
      <c r="B193" s="360"/>
      <c r="C193" s="361"/>
      <c r="D193" s="362" t="str">
        <f>IF($B193="",IFERROR(VLOOKUP($A193,SERVIÇOS!$A:$F,2,0),IFERROR(VLOOKUP($A193,$C:$J,2,0),"")),IFERROR(VLOOKUP($B193,INSUMOS!$A:$D,2,0),IFERROR(VLOOKUP($B193,COTAÇÕES!$A:$J,2,0),"")))</f>
        <v/>
      </c>
      <c r="E193" s="416" t="str">
        <f>IF($B193="",IFERROR(VLOOKUP($A193,SERVIÇOS!$A:$F,3,0),IFERROR(VLOOKUP($A193,$C:$J,3,0),"")),IFERROR(VLOOKUP($B193,INSUMOS!$A:$D,3,0),IFERROR(VLOOKUP($B193,COTAÇÕES!$A:$J,5,0),"")))</f>
        <v/>
      </c>
      <c r="F193" s="363"/>
      <c r="G193" s="364" t="str">
        <f>IF($B193="",IFERROR(VLOOKUP($A193,SERVIÇOS!$A:$F,6,0),IFERROR(VLOOKUP($A193,$C:$J,8,0),"")),IFERROR(VLOOKUP($B193,INSUMOS!$A:$D,4,0),IFERROR(VLOOKUP($B193,COTAÇÕES!$A:$J,9,0),"")))</f>
        <v/>
      </c>
      <c r="H193" s="365">
        <f>TRUNC(IF($B193="",IFERROR(VLOOKUP($A193,SERVIÇOS!$A:$F,4,0),IFERROR(VLOOKUP($A193,$C:$J,6,0),)),IFERROR(VLOOKUP($B193,INSUMOS!$A:$D,4,0),IFERROR(VLOOKUP($B193,COTAÇÕES!$A:$J,9,0),)))*$F193,2)</f>
        <v>0</v>
      </c>
      <c r="I193" s="365">
        <f>TRUNC(IF($B193="",IFERROR(VLOOKUP($A193,SERVIÇOS!$A:$F,5,0),IFERROR(VLOOKUP($A193,$C:$J,7,0),)),0)*$F193,2)</f>
        <v>0</v>
      </c>
      <c r="J193" s="366">
        <f t="shared" si="8"/>
        <v>0</v>
      </c>
      <c r="K193" s="453"/>
    </row>
    <row r="194" spans="1:11">
      <c r="A194" s="359"/>
      <c r="B194" s="360"/>
      <c r="C194" s="361"/>
      <c r="D194" s="362" t="str">
        <f>IF($B194="",IFERROR(VLOOKUP($A194,SERVIÇOS!$A:$F,2,0),IFERROR(VLOOKUP($A194,$C:$J,2,0),"")),IFERROR(VLOOKUP($B194,INSUMOS!$A:$D,2,0),IFERROR(VLOOKUP($B194,COTAÇÕES!$A:$J,2,0),"")))</f>
        <v/>
      </c>
      <c r="E194" s="416" t="str">
        <f>IF($B194="",IFERROR(VLOOKUP($A194,SERVIÇOS!$A:$F,3,0),IFERROR(VLOOKUP($A194,$C:$J,3,0),"")),IFERROR(VLOOKUP($B194,INSUMOS!$A:$D,3,0),IFERROR(VLOOKUP($B194,COTAÇÕES!$A:$J,5,0),"")))</f>
        <v/>
      </c>
      <c r="F194" s="363"/>
      <c r="G194" s="364" t="str">
        <f>IF($B194="",IFERROR(VLOOKUP($A194,SERVIÇOS!$A:$F,6,0),IFERROR(VLOOKUP($A194,$C:$J,8,0),"")),IFERROR(VLOOKUP($B194,INSUMOS!$A:$D,4,0),IFERROR(VLOOKUP($B194,COTAÇÕES!$A:$J,9,0),"")))</f>
        <v/>
      </c>
      <c r="H194" s="365">
        <f>TRUNC(IF($B194="",IFERROR(VLOOKUP($A194,SERVIÇOS!$A:$F,4,0),IFERROR(VLOOKUP($A194,$C:$J,6,0),)),IFERROR(VLOOKUP($B194,INSUMOS!$A:$D,4,0),IFERROR(VLOOKUP($B194,COTAÇÕES!$A:$J,9,0),)))*$F194,2)</f>
        <v>0</v>
      </c>
      <c r="I194" s="365">
        <f>TRUNC(IF($B194="",IFERROR(VLOOKUP($A194,SERVIÇOS!$A:$F,5,0),IFERROR(VLOOKUP($A194,$C:$J,7,0),)),0)*$F194,2)</f>
        <v>0</v>
      </c>
      <c r="J194" s="366">
        <f t="shared" si="8"/>
        <v>0</v>
      </c>
      <c r="K194" s="453"/>
    </row>
    <row r="195" spans="1:11">
      <c r="A195" s="359"/>
      <c r="B195" s="360"/>
      <c r="C195" s="361"/>
      <c r="D195" s="362" t="str">
        <f>IF($B195="",IFERROR(VLOOKUP($A195,SERVIÇOS!$A:$F,2,0),IFERROR(VLOOKUP($A195,$C:$J,2,0),"")),IFERROR(VLOOKUP($B195,INSUMOS!$A:$D,2,0),IFERROR(VLOOKUP($B195,COTAÇÕES!$A:$J,2,0),"")))</f>
        <v/>
      </c>
      <c r="E195" s="416" t="str">
        <f>IF($B195="",IFERROR(VLOOKUP($A195,SERVIÇOS!$A:$F,3,0),IFERROR(VLOOKUP($A195,$C:$J,3,0),"")),IFERROR(VLOOKUP($B195,INSUMOS!$A:$D,3,0),IFERROR(VLOOKUP($B195,COTAÇÕES!$A:$J,5,0),"")))</f>
        <v/>
      </c>
      <c r="F195" s="363"/>
      <c r="G195" s="364" t="str">
        <f>IF($B195="",IFERROR(VLOOKUP($A195,SERVIÇOS!$A:$F,6,0),IFERROR(VLOOKUP($A195,$C:$J,8,0),"")),IFERROR(VLOOKUP($B195,INSUMOS!$A:$D,4,0),IFERROR(VLOOKUP($B195,COTAÇÕES!$A:$J,9,0),"")))</f>
        <v/>
      </c>
      <c r="H195" s="365">
        <f>TRUNC(IF($B195="",IFERROR(VLOOKUP($A195,SERVIÇOS!$A:$F,4,0),IFERROR(VLOOKUP($A195,$C:$J,6,0),)),IFERROR(VLOOKUP($B195,INSUMOS!$A:$D,4,0),IFERROR(VLOOKUP($B195,COTAÇÕES!$A:$J,9,0),)))*$F195,2)</f>
        <v>0</v>
      </c>
      <c r="I195" s="365">
        <f>TRUNC(IF($B195="",IFERROR(VLOOKUP($A195,SERVIÇOS!$A:$F,5,0),IFERROR(VLOOKUP($A195,$C:$J,7,0),)),0)*$F195,2)</f>
        <v>0</v>
      </c>
      <c r="J195" s="366">
        <f t="shared" si="8"/>
        <v>0</v>
      </c>
      <c r="K195" s="453"/>
    </row>
    <row r="196" spans="1:11">
      <c r="A196" s="359"/>
      <c r="B196" s="360"/>
      <c r="C196" s="361"/>
      <c r="D196" s="362" t="str">
        <f>IF($B196="",IFERROR(VLOOKUP($A196,SERVIÇOS!$A:$F,2,0),IFERROR(VLOOKUP($A196,$C:$J,2,0),"")),IFERROR(VLOOKUP($B196,INSUMOS!$A:$D,2,0),IFERROR(VLOOKUP($B196,COTAÇÕES!$A:$J,2,0),"")))</f>
        <v/>
      </c>
      <c r="E196" s="416" t="str">
        <f>IF($B196="",IFERROR(VLOOKUP($A196,SERVIÇOS!$A:$F,3,0),IFERROR(VLOOKUP($A196,$C:$J,3,0),"")),IFERROR(VLOOKUP($B196,INSUMOS!$A:$D,3,0),IFERROR(VLOOKUP($B196,COTAÇÕES!$A:$J,5,0),"")))</f>
        <v/>
      </c>
      <c r="F196" s="363"/>
      <c r="G196" s="364" t="str">
        <f>IF($B196="",IFERROR(VLOOKUP($A196,SERVIÇOS!$A:$F,6,0),IFERROR(VLOOKUP($A196,$C:$J,8,0),"")),IFERROR(VLOOKUP($B196,INSUMOS!$A:$D,4,0),IFERROR(VLOOKUP($B196,COTAÇÕES!$A:$J,9,0),"")))</f>
        <v/>
      </c>
      <c r="H196" s="365">
        <f>TRUNC(IF($B196="",IFERROR(VLOOKUP($A196,SERVIÇOS!$A:$F,4,0),IFERROR(VLOOKUP($A196,$C:$J,6,0),)),IFERROR(VLOOKUP($B196,INSUMOS!$A:$D,4,0),IFERROR(VLOOKUP($B196,COTAÇÕES!$A:$J,9,0),)))*$F196,2)</f>
        <v>0</v>
      </c>
      <c r="I196" s="365">
        <f>TRUNC(IF($B196="",IFERROR(VLOOKUP($A196,SERVIÇOS!$A:$F,5,0),IFERROR(VLOOKUP($A196,$C:$J,7,0),)),0)*$F196,2)</f>
        <v>0</v>
      </c>
      <c r="J196" s="366">
        <f t="shared" si="8"/>
        <v>0</v>
      </c>
      <c r="K196" s="453"/>
    </row>
    <row r="197" spans="1:11">
      <c r="A197" s="359"/>
      <c r="B197" s="360"/>
      <c r="C197" s="361"/>
      <c r="D197" s="362" t="str">
        <f>IF($B197="",IFERROR(VLOOKUP($A197,SERVIÇOS!$A:$F,2,0),IFERROR(VLOOKUP($A197,$C:$J,2,0),"")),IFERROR(VLOOKUP($B197,INSUMOS!$A:$D,2,0),IFERROR(VLOOKUP($B197,COTAÇÕES!$A:$J,2,0),"")))</f>
        <v/>
      </c>
      <c r="E197" s="416" t="str">
        <f>IF($B197="",IFERROR(VLOOKUP($A197,SERVIÇOS!$A:$F,3,0),IFERROR(VLOOKUP($A197,$C:$J,3,0),"")),IFERROR(VLOOKUP($B197,INSUMOS!$A:$D,3,0),IFERROR(VLOOKUP($B197,COTAÇÕES!$A:$J,5,0),"")))</f>
        <v/>
      </c>
      <c r="F197" s="363"/>
      <c r="G197" s="364" t="str">
        <f>IF($B197="",IFERROR(VLOOKUP($A197,SERVIÇOS!$A:$F,6,0),IFERROR(VLOOKUP($A197,$C:$J,8,0),"")),IFERROR(VLOOKUP($B197,INSUMOS!$A:$D,4,0),IFERROR(VLOOKUP($B197,COTAÇÕES!$A:$J,9,0),"")))</f>
        <v/>
      </c>
      <c r="H197" s="365">
        <f>TRUNC(IF($B197="",IFERROR(VLOOKUP($A197,SERVIÇOS!$A:$F,4,0),IFERROR(VLOOKUP($A197,$C:$J,6,0),)),IFERROR(VLOOKUP($B197,INSUMOS!$A:$D,4,0),IFERROR(VLOOKUP($B197,COTAÇÕES!$A:$J,9,0),)))*$F197,2)</f>
        <v>0</v>
      </c>
      <c r="I197" s="365">
        <f>TRUNC(IF($B197="",IFERROR(VLOOKUP($A197,SERVIÇOS!$A:$F,5,0),IFERROR(VLOOKUP($A197,$C:$J,7,0),)),0)*$F197,2)</f>
        <v>0</v>
      </c>
      <c r="J197" s="366">
        <f t="shared" si="8"/>
        <v>0</v>
      </c>
      <c r="K197" s="453"/>
    </row>
    <row r="198" spans="1:11">
      <c r="A198" s="359"/>
      <c r="B198" s="360"/>
      <c r="C198" s="361"/>
      <c r="D198" s="362" t="str">
        <f>IF($B198="",IFERROR(VLOOKUP($A198,SERVIÇOS!$A:$F,2,0),IFERROR(VLOOKUP($A198,$C:$J,2,0),"")),IFERROR(VLOOKUP($B198,INSUMOS!$A:$D,2,0),IFERROR(VLOOKUP($B198,COTAÇÕES!$A:$J,2,0),"")))</f>
        <v/>
      </c>
      <c r="E198" s="416" t="str">
        <f>IF($B198="",IFERROR(VLOOKUP($A198,SERVIÇOS!$A:$F,3,0),IFERROR(VLOOKUP($A198,$C:$J,3,0),"")),IFERROR(VLOOKUP($B198,INSUMOS!$A:$D,3,0),IFERROR(VLOOKUP($B198,COTAÇÕES!$A:$J,5,0),"")))</f>
        <v/>
      </c>
      <c r="F198" s="363"/>
      <c r="G198" s="364" t="str">
        <f>IF($B198="",IFERROR(VLOOKUP($A198,SERVIÇOS!$A:$F,6,0),IFERROR(VLOOKUP($A198,$C:$J,8,0),"")),IFERROR(VLOOKUP($B198,INSUMOS!$A:$D,4,0),IFERROR(VLOOKUP($B198,COTAÇÕES!$A:$J,9,0),"")))</f>
        <v/>
      </c>
      <c r="H198" s="365">
        <f>TRUNC(IF($B198="",IFERROR(VLOOKUP($A198,SERVIÇOS!$A:$F,4,0),IFERROR(VLOOKUP($A198,$C:$J,6,0),)),IFERROR(VLOOKUP($B198,INSUMOS!$A:$D,4,0),IFERROR(VLOOKUP($B198,COTAÇÕES!$A:$J,9,0),)))*$F198,2)</f>
        <v>0</v>
      </c>
      <c r="I198" s="365">
        <f>TRUNC(IF($B198="",IFERROR(VLOOKUP($A198,SERVIÇOS!$A:$F,5,0),IFERROR(VLOOKUP($A198,$C:$J,7,0),)),0)*$F198,2)</f>
        <v>0</v>
      </c>
      <c r="J198" s="366">
        <f t="shared" si="8"/>
        <v>0</v>
      </c>
      <c r="K198" s="453"/>
    </row>
    <row r="199" spans="1:11">
      <c r="A199" s="358"/>
    </row>
    <row r="200" spans="1:11">
      <c r="A200" s="358"/>
    </row>
    <row r="201" spans="1:11">
      <c r="A201" s="358"/>
    </row>
    <row r="202" spans="1:11">
      <c r="A202" s="358"/>
    </row>
    <row r="203" spans="1:11">
      <c r="A203" s="358"/>
    </row>
    <row r="204" spans="1:11">
      <c r="A204" s="358"/>
    </row>
    <row r="205" spans="1:11">
      <c r="A205" s="358"/>
    </row>
    <row r="206" spans="1:11">
      <c r="A206" s="358"/>
    </row>
    <row r="207" spans="1:11">
      <c r="A207" s="358"/>
    </row>
    <row r="208" spans="1:11">
      <c r="A208" s="358"/>
    </row>
    <row r="209" spans="1:1">
      <c r="A209" s="358"/>
    </row>
    <row r="210" spans="1:1">
      <c r="A210" s="358"/>
    </row>
    <row r="211" spans="1:1">
      <c r="A211" s="358"/>
    </row>
    <row r="212" spans="1:1">
      <c r="A212" s="358"/>
    </row>
    <row r="213" spans="1:1">
      <c r="A213" s="358"/>
    </row>
    <row r="214" spans="1:1">
      <c r="A214" s="358"/>
    </row>
    <row r="215" spans="1:1">
      <c r="A215" s="358"/>
    </row>
    <row r="216" spans="1:1">
      <c r="A216" s="358"/>
    </row>
    <row r="217" spans="1:1">
      <c r="A217" s="358"/>
    </row>
    <row r="218" spans="1:1">
      <c r="A218" s="358"/>
    </row>
    <row r="219" spans="1:1">
      <c r="A219" s="358"/>
    </row>
    <row r="220" spans="1:1">
      <c r="A220" s="358"/>
    </row>
    <row r="221" spans="1:1">
      <c r="A221" s="358"/>
    </row>
    <row r="222" spans="1:1">
      <c r="A222" s="358"/>
    </row>
    <row r="223" spans="1:1">
      <c r="A223" s="358"/>
    </row>
    <row r="224" spans="1:1">
      <c r="A224" s="358"/>
    </row>
    <row r="225" spans="1:1">
      <c r="A225" s="358"/>
    </row>
    <row r="226" spans="1:1">
      <c r="A226" s="358"/>
    </row>
    <row r="227" spans="1:1">
      <c r="A227" s="358"/>
    </row>
    <row r="228" spans="1:1">
      <c r="A228" s="358"/>
    </row>
    <row r="229" spans="1:1">
      <c r="A229" s="358"/>
    </row>
    <row r="230" spans="1:1">
      <c r="A230" s="358"/>
    </row>
    <row r="231" spans="1:1">
      <c r="A231" s="358"/>
    </row>
    <row r="232" spans="1:1">
      <c r="A232" s="358"/>
    </row>
    <row r="233" spans="1:1">
      <c r="A233" s="358"/>
    </row>
    <row r="234" spans="1:1">
      <c r="A234" s="358"/>
    </row>
    <row r="235" spans="1:1">
      <c r="A235" s="358"/>
    </row>
    <row r="236" spans="1:1">
      <c r="A236" s="358"/>
    </row>
    <row r="237" spans="1:1">
      <c r="A237" s="358"/>
    </row>
    <row r="238" spans="1:1">
      <c r="A238" s="358"/>
    </row>
    <row r="239" spans="1:1">
      <c r="A239" s="358"/>
    </row>
    <row r="240" spans="1:1">
      <c r="A240" s="358"/>
    </row>
    <row r="241" spans="1:1">
      <c r="A241" s="358"/>
    </row>
    <row r="242" spans="1:1">
      <c r="A242" s="358"/>
    </row>
    <row r="243" spans="1:1">
      <c r="A243" s="358"/>
    </row>
    <row r="244" spans="1:1">
      <c r="A244" s="358"/>
    </row>
    <row r="245" spans="1:1">
      <c r="A245" s="358"/>
    </row>
    <row r="246" spans="1:1">
      <c r="A246" s="358"/>
    </row>
    <row r="247" spans="1:1">
      <c r="A247" s="358"/>
    </row>
    <row r="248" spans="1:1">
      <c r="A248" s="358"/>
    </row>
    <row r="249" spans="1:1">
      <c r="A249" s="358"/>
    </row>
    <row r="250" spans="1:1">
      <c r="A250" s="358"/>
    </row>
    <row r="251" spans="1:1">
      <c r="A251" s="358"/>
    </row>
    <row r="252" spans="1:1">
      <c r="A252" s="358"/>
    </row>
    <row r="253" spans="1:1">
      <c r="A253" s="358"/>
    </row>
    <row r="254" spans="1:1">
      <c r="A254" s="358"/>
    </row>
    <row r="255" spans="1:1">
      <c r="A255" s="358"/>
    </row>
    <row r="256" spans="1:1">
      <c r="A256" s="358"/>
    </row>
    <row r="257" spans="1:1">
      <c r="A257" s="358"/>
    </row>
    <row r="258" spans="1:1">
      <c r="A258" s="358"/>
    </row>
    <row r="259" spans="1:1">
      <c r="A259" s="358"/>
    </row>
    <row r="260" spans="1:1">
      <c r="A260" s="358"/>
    </row>
    <row r="261" spans="1:1">
      <c r="A261" s="358"/>
    </row>
    <row r="262" spans="1:1">
      <c r="A262" s="358"/>
    </row>
    <row r="263" spans="1:1">
      <c r="A263" s="358"/>
    </row>
    <row r="264" spans="1:1">
      <c r="A264" s="358"/>
    </row>
    <row r="265" spans="1:1">
      <c r="A265" s="358"/>
    </row>
    <row r="266" spans="1:1">
      <c r="A266" s="358"/>
    </row>
    <row r="267" spans="1:1">
      <c r="A267" s="358"/>
    </row>
    <row r="268" spans="1:1">
      <c r="A268" s="358"/>
    </row>
    <row r="269" spans="1:1">
      <c r="A269" s="358"/>
    </row>
    <row r="270" spans="1:1">
      <c r="A270" s="358"/>
    </row>
    <row r="271" spans="1:1">
      <c r="A271" s="358"/>
    </row>
    <row r="272" spans="1:1">
      <c r="A272" s="358"/>
    </row>
    <row r="273" spans="1:1">
      <c r="A273" s="358"/>
    </row>
    <row r="274" spans="1:1">
      <c r="A274" s="358"/>
    </row>
    <row r="275" spans="1:1">
      <c r="A275" s="358"/>
    </row>
    <row r="276" spans="1:1">
      <c r="A276" s="358"/>
    </row>
    <row r="277" spans="1:1">
      <c r="A277" s="358"/>
    </row>
    <row r="278" spans="1:1">
      <c r="A278" s="358"/>
    </row>
    <row r="279" spans="1:1">
      <c r="A279" s="358"/>
    </row>
    <row r="280" spans="1:1">
      <c r="A280" s="358"/>
    </row>
    <row r="281" spans="1:1">
      <c r="A281" s="358"/>
    </row>
    <row r="282" spans="1:1">
      <c r="A282" s="358"/>
    </row>
    <row r="283" spans="1:1">
      <c r="A283" s="358"/>
    </row>
    <row r="284" spans="1:1">
      <c r="A284" s="358"/>
    </row>
    <row r="285" spans="1:1">
      <c r="A285" s="358"/>
    </row>
    <row r="286" spans="1:1">
      <c r="A286" s="358"/>
    </row>
    <row r="287" spans="1:1">
      <c r="A287" s="358"/>
    </row>
    <row r="288" spans="1:1">
      <c r="A288" s="358"/>
    </row>
    <row r="289" spans="1:1">
      <c r="A289" s="358"/>
    </row>
    <row r="290" spans="1:1">
      <c r="A290" s="358"/>
    </row>
    <row r="291" spans="1:1">
      <c r="A291" s="358"/>
    </row>
    <row r="292" spans="1:1">
      <c r="A292" s="358"/>
    </row>
    <row r="293" spans="1:1">
      <c r="A293" s="358"/>
    </row>
    <row r="294" spans="1:1">
      <c r="A294" s="358"/>
    </row>
    <row r="295" spans="1:1">
      <c r="A295" s="358"/>
    </row>
    <row r="296" spans="1:1">
      <c r="A296" s="358"/>
    </row>
    <row r="297" spans="1:1">
      <c r="A297" s="358"/>
    </row>
    <row r="298" spans="1:1">
      <c r="A298" s="358"/>
    </row>
    <row r="299" spans="1:1">
      <c r="A299" s="358"/>
    </row>
    <row r="300" spans="1:1">
      <c r="A300" s="358"/>
    </row>
    <row r="301" spans="1:1">
      <c r="A301" s="358"/>
    </row>
    <row r="302" spans="1:1">
      <c r="A302" s="358"/>
    </row>
    <row r="303" spans="1:1">
      <c r="A303" s="358"/>
    </row>
    <row r="304" spans="1:1">
      <c r="A304" s="358"/>
    </row>
    <row r="305" spans="1:1">
      <c r="A305" s="358"/>
    </row>
    <row r="306" spans="1:1">
      <c r="A306" s="358"/>
    </row>
    <row r="307" spans="1:1">
      <c r="A307" s="358"/>
    </row>
    <row r="308" spans="1:1">
      <c r="A308" s="358"/>
    </row>
    <row r="309" spans="1:1">
      <c r="A309" s="358"/>
    </row>
    <row r="310" spans="1:1">
      <c r="A310" s="358"/>
    </row>
    <row r="311" spans="1:1">
      <c r="A311" s="358"/>
    </row>
    <row r="312" spans="1:1">
      <c r="A312" s="358"/>
    </row>
    <row r="313" spans="1:1">
      <c r="A313" s="358"/>
    </row>
    <row r="314" spans="1:1">
      <c r="A314" s="358"/>
    </row>
    <row r="315" spans="1:1">
      <c r="A315" s="358"/>
    </row>
    <row r="316" spans="1:1">
      <c r="A316" s="358"/>
    </row>
    <row r="317" spans="1:1">
      <c r="A317" s="358"/>
    </row>
    <row r="318" spans="1:1">
      <c r="A318" s="358"/>
    </row>
    <row r="319" spans="1:1">
      <c r="A319" s="358"/>
    </row>
    <row r="320" spans="1:1">
      <c r="A320" s="358"/>
    </row>
    <row r="321" spans="1:1">
      <c r="A321" s="358"/>
    </row>
    <row r="322" spans="1:1">
      <c r="A322" s="358"/>
    </row>
    <row r="323" spans="1:1">
      <c r="A323" s="358"/>
    </row>
    <row r="324" spans="1:1">
      <c r="A324" s="358"/>
    </row>
    <row r="325" spans="1:1">
      <c r="A325" s="358"/>
    </row>
    <row r="326" spans="1:1">
      <c r="A326" s="358"/>
    </row>
    <row r="327" spans="1:1">
      <c r="A327" s="358"/>
    </row>
    <row r="328" spans="1:1">
      <c r="A328" s="358"/>
    </row>
    <row r="329" spans="1:1">
      <c r="A329" s="358"/>
    </row>
    <row r="330" spans="1:1">
      <c r="A330" s="358"/>
    </row>
    <row r="331" spans="1:1">
      <c r="A331" s="358"/>
    </row>
    <row r="332" spans="1:1">
      <c r="A332" s="358"/>
    </row>
    <row r="333" spans="1:1">
      <c r="A333" s="358"/>
    </row>
    <row r="334" spans="1:1">
      <c r="A334" s="358"/>
    </row>
    <row r="335" spans="1:1">
      <c r="A335" s="358"/>
    </row>
    <row r="336" spans="1:1">
      <c r="A336" s="358"/>
    </row>
    <row r="337" spans="1:1">
      <c r="A337" s="358"/>
    </row>
    <row r="338" spans="1:1">
      <c r="A338" s="358"/>
    </row>
    <row r="339" spans="1:1">
      <c r="A339" s="358"/>
    </row>
    <row r="340" spans="1:1">
      <c r="A340" s="358"/>
    </row>
    <row r="341" spans="1:1">
      <c r="A341" s="358"/>
    </row>
    <row r="342" spans="1:1">
      <c r="A342" s="358"/>
    </row>
    <row r="343" spans="1:1">
      <c r="A343" s="358"/>
    </row>
    <row r="344" spans="1:1">
      <c r="A344" s="358"/>
    </row>
    <row r="345" spans="1:1">
      <c r="A345" s="358"/>
    </row>
    <row r="346" spans="1:1">
      <c r="A346" s="358"/>
    </row>
    <row r="347" spans="1:1">
      <c r="A347" s="358"/>
    </row>
    <row r="348" spans="1:1">
      <c r="A348" s="358"/>
    </row>
    <row r="349" spans="1:1">
      <c r="A349" s="358"/>
    </row>
    <row r="350" spans="1:1">
      <c r="A350" s="358"/>
    </row>
    <row r="351" spans="1:1">
      <c r="A351" s="358"/>
    </row>
    <row r="352" spans="1:1">
      <c r="A352" s="358"/>
    </row>
    <row r="353" spans="1:1">
      <c r="A353" s="358"/>
    </row>
    <row r="354" spans="1:1">
      <c r="A354" s="358"/>
    </row>
    <row r="355" spans="1:1">
      <c r="A355" s="358"/>
    </row>
    <row r="356" spans="1:1">
      <c r="A356" s="358"/>
    </row>
    <row r="357" spans="1:1">
      <c r="A357" s="358"/>
    </row>
    <row r="358" spans="1:1">
      <c r="A358" s="358"/>
    </row>
    <row r="359" spans="1:1">
      <c r="A359" s="358"/>
    </row>
    <row r="360" spans="1:1">
      <c r="A360" s="358"/>
    </row>
    <row r="361" spans="1:1">
      <c r="A361" s="358"/>
    </row>
    <row r="362" spans="1:1">
      <c r="A362" s="358"/>
    </row>
    <row r="363" spans="1:1">
      <c r="A363" s="358"/>
    </row>
    <row r="364" spans="1:1">
      <c r="A364" s="358"/>
    </row>
    <row r="365" spans="1:1">
      <c r="A365" s="358"/>
    </row>
    <row r="366" spans="1:1">
      <c r="A366" s="358"/>
    </row>
    <row r="367" spans="1:1">
      <c r="A367" s="358"/>
    </row>
    <row r="368" spans="1:1">
      <c r="A368" s="358"/>
    </row>
    <row r="369" spans="1:1">
      <c r="A369" s="358"/>
    </row>
    <row r="370" spans="1:1">
      <c r="A370" s="358"/>
    </row>
    <row r="371" spans="1:1">
      <c r="A371" s="358"/>
    </row>
    <row r="372" spans="1:1">
      <c r="A372" s="358"/>
    </row>
    <row r="373" spans="1:1">
      <c r="A373" s="358"/>
    </row>
    <row r="374" spans="1:1">
      <c r="A374" s="358"/>
    </row>
    <row r="375" spans="1:1">
      <c r="A375" s="358"/>
    </row>
    <row r="376" spans="1:1">
      <c r="A376" s="358"/>
    </row>
    <row r="377" spans="1:1">
      <c r="A377" s="358"/>
    </row>
    <row r="378" spans="1:1">
      <c r="A378" s="358"/>
    </row>
    <row r="379" spans="1:1">
      <c r="A379" s="358"/>
    </row>
    <row r="380" spans="1:1">
      <c r="A380" s="358"/>
    </row>
    <row r="381" spans="1:1">
      <c r="A381" s="358"/>
    </row>
    <row r="382" spans="1:1">
      <c r="A382" s="358"/>
    </row>
    <row r="383" spans="1:1">
      <c r="A383" s="358"/>
    </row>
    <row r="384" spans="1:1">
      <c r="A384" s="358"/>
    </row>
    <row r="385" spans="1:1">
      <c r="A385" s="358"/>
    </row>
    <row r="386" spans="1:1">
      <c r="A386" s="358"/>
    </row>
    <row r="387" spans="1:1">
      <c r="A387" s="358"/>
    </row>
    <row r="388" spans="1:1">
      <c r="A388" s="358"/>
    </row>
    <row r="389" spans="1:1">
      <c r="A389" s="358"/>
    </row>
    <row r="390" spans="1:1">
      <c r="A390" s="358"/>
    </row>
    <row r="391" spans="1:1">
      <c r="A391" s="358"/>
    </row>
    <row r="392" spans="1:1">
      <c r="A392" s="358"/>
    </row>
    <row r="393" spans="1:1">
      <c r="A393" s="358"/>
    </row>
    <row r="394" spans="1:1">
      <c r="A394" s="358"/>
    </row>
    <row r="395" spans="1:1">
      <c r="A395" s="358"/>
    </row>
    <row r="396" spans="1:1">
      <c r="A396" s="358"/>
    </row>
    <row r="397" spans="1:1">
      <c r="A397" s="358"/>
    </row>
    <row r="398" spans="1:1">
      <c r="A398" s="358"/>
    </row>
    <row r="399" spans="1:1">
      <c r="A399" s="358"/>
    </row>
    <row r="400" spans="1:1">
      <c r="A400" s="358"/>
    </row>
    <row r="401" spans="1:1">
      <c r="A401" s="358"/>
    </row>
    <row r="402" spans="1:1">
      <c r="A402" s="358"/>
    </row>
    <row r="403" spans="1:1">
      <c r="A403" s="358"/>
    </row>
    <row r="404" spans="1:1">
      <c r="A404" s="358"/>
    </row>
    <row r="405" spans="1:1">
      <c r="A405" s="358"/>
    </row>
    <row r="406" spans="1:1">
      <c r="A406" s="358"/>
    </row>
    <row r="407" spans="1:1">
      <c r="A407" s="358"/>
    </row>
    <row r="408" spans="1:1">
      <c r="A408" s="358"/>
    </row>
    <row r="409" spans="1:1">
      <c r="A409" s="358"/>
    </row>
    <row r="410" spans="1:1">
      <c r="A410" s="358"/>
    </row>
    <row r="411" spans="1:1">
      <c r="A411" s="358"/>
    </row>
    <row r="412" spans="1:1">
      <c r="A412" s="358"/>
    </row>
    <row r="413" spans="1:1">
      <c r="A413" s="358"/>
    </row>
    <row r="414" spans="1:1">
      <c r="A414" s="358"/>
    </row>
    <row r="415" spans="1:1">
      <c r="A415" s="358"/>
    </row>
    <row r="416" spans="1:1">
      <c r="A416" s="358"/>
    </row>
    <row r="417" spans="1:1">
      <c r="A417" s="358"/>
    </row>
    <row r="418" spans="1:1">
      <c r="A418" s="358"/>
    </row>
    <row r="419" spans="1:1">
      <c r="A419" s="358"/>
    </row>
    <row r="420" spans="1:1">
      <c r="A420" s="358"/>
    </row>
    <row r="421" spans="1:1">
      <c r="A421" s="358"/>
    </row>
    <row r="422" spans="1:1">
      <c r="A422" s="358"/>
    </row>
    <row r="423" spans="1:1">
      <c r="A423" s="358"/>
    </row>
    <row r="424" spans="1:1">
      <c r="A424" s="358"/>
    </row>
    <row r="425" spans="1:1">
      <c r="A425" s="358"/>
    </row>
    <row r="426" spans="1:1">
      <c r="A426" s="358"/>
    </row>
    <row r="427" spans="1:1">
      <c r="A427" s="358"/>
    </row>
    <row r="428" spans="1:1">
      <c r="A428" s="358"/>
    </row>
    <row r="429" spans="1:1">
      <c r="A429" s="358"/>
    </row>
    <row r="430" spans="1:1">
      <c r="A430" s="358"/>
    </row>
    <row r="431" spans="1:1">
      <c r="A431" s="358"/>
    </row>
    <row r="432" spans="1:1">
      <c r="A432" s="358"/>
    </row>
    <row r="433" spans="1:1">
      <c r="A433" s="358"/>
    </row>
    <row r="434" spans="1:1">
      <c r="A434" s="358"/>
    </row>
    <row r="435" spans="1:1">
      <c r="A435" s="358"/>
    </row>
    <row r="436" spans="1:1">
      <c r="A436" s="358"/>
    </row>
    <row r="437" spans="1:1">
      <c r="A437" s="358"/>
    </row>
    <row r="438" spans="1:1">
      <c r="A438" s="358"/>
    </row>
    <row r="439" spans="1:1">
      <c r="A439" s="358"/>
    </row>
    <row r="440" spans="1:1">
      <c r="A440" s="358"/>
    </row>
    <row r="441" spans="1:1">
      <c r="A441" s="358"/>
    </row>
    <row r="442" spans="1:1">
      <c r="A442" s="358"/>
    </row>
    <row r="443" spans="1:1">
      <c r="A443" s="358"/>
    </row>
    <row r="444" spans="1:1">
      <c r="A444" s="358"/>
    </row>
    <row r="445" spans="1:1">
      <c r="A445" s="358"/>
    </row>
    <row r="446" spans="1:1">
      <c r="A446" s="358"/>
    </row>
    <row r="447" spans="1:1">
      <c r="A447" s="358"/>
    </row>
    <row r="448" spans="1:1">
      <c r="A448" s="358"/>
    </row>
    <row r="449" spans="1:1">
      <c r="A449" s="358"/>
    </row>
    <row r="450" spans="1:1">
      <c r="A450" s="358"/>
    </row>
    <row r="451" spans="1:1">
      <c r="A451" s="358"/>
    </row>
    <row r="452" spans="1:1">
      <c r="A452" s="358"/>
    </row>
    <row r="453" spans="1:1">
      <c r="A453" s="358"/>
    </row>
    <row r="454" spans="1:1">
      <c r="A454" s="358"/>
    </row>
    <row r="455" spans="1:1">
      <c r="A455" s="358"/>
    </row>
    <row r="456" spans="1:1">
      <c r="A456" s="358"/>
    </row>
    <row r="457" spans="1:1">
      <c r="A457" s="358"/>
    </row>
    <row r="458" spans="1:1">
      <c r="A458" s="358"/>
    </row>
    <row r="459" spans="1:1">
      <c r="A459" s="358"/>
    </row>
    <row r="460" spans="1:1">
      <c r="A460" s="358"/>
    </row>
    <row r="461" spans="1:1">
      <c r="A461" s="358"/>
    </row>
    <row r="462" spans="1:1">
      <c r="A462" s="358"/>
    </row>
    <row r="463" spans="1:1">
      <c r="A463" s="358"/>
    </row>
    <row r="464" spans="1:1">
      <c r="A464" s="358"/>
    </row>
    <row r="465" spans="1:1">
      <c r="A465" s="358"/>
    </row>
    <row r="466" spans="1:1">
      <c r="A466" s="358"/>
    </row>
    <row r="467" spans="1:1">
      <c r="A467" s="358"/>
    </row>
    <row r="468" spans="1:1">
      <c r="A468" s="358"/>
    </row>
    <row r="469" spans="1:1">
      <c r="A469" s="358"/>
    </row>
    <row r="470" spans="1:1">
      <c r="A470" s="358"/>
    </row>
    <row r="471" spans="1:1">
      <c r="A471" s="358"/>
    </row>
    <row r="472" spans="1:1">
      <c r="A472" s="358"/>
    </row>
    <row r="473" spans="1:1">
      <c r="A473" s="358"/>
    </row>
    <row r="474" spans="1:1">
      <c r="A474" s="358"/>
    </row>
    <row r="475" spans="1:1">
      <c r="A475" s="358"/>
    </row>
    <row r="476" spans="1:1">
      <c r="A476" s="358"/>
    </row>
    <row r="477" spans="1:1">
      <c r="A477" s="358"/>
    </row>
    <row r="478" spans="1:1">
      <c r="A478" s="358"/>
    </row>
    <row r="479" spans="1:1">
      <c r="A479" s="358"/>
    </row>
    <row r="480" spans="1:1">
      <c r="A480" s="358"/>
    </row>
    <row r="481" spans="1:1">
      <c r="A481" s="358"/>
    </row>
    <row r="482" spans="1:1">
      <c r="A482" s="358"/>
    </row>
    <row r="483" spans="1:1">
      <c r="A483" s="358"/>
    </row>
    <row r="484" spans="1:1">
      <c r="A484" s="358"/>
    </row>
    <row r="485" spans="1:1">
      <c r="A485" s="358"/>
    </row>
    <row r="486" spans="1:1">
      <c r="A486" s="358"/>
    </row>
    <row r="487" spans="1:1">
      <c r="A487" s="358"/>
    </row>
    <row r="488" spans="1:1">
      <c r="A488" s="358"/>
    </row>
    <row r="489" spans="1:1">
      <c r="A489" s="358"/>
    </row>
    <row r="490" spans="1:1">
      <c r="A490" s="358"/>
    </row>
    <row r="491" spans="1:1">
      <c r="A491" s="358"/>
    </row>
    <row r="492" spans="1:1">
      <c r="A492" s="358"/>
    </row>
    <row r="493" spans="1:1">
      <c r="A493" s="358"/>
    </row>
    <row r="494" spans="1:1">
      <c r="A494" s="358"/>
    </row>
    <row r="495" spans="1:1">
      <c r="A495" s="358"/>
    </row>
    <row r="496" spans="1:1">
      <c r="A496" s="358"/>
    </row>
    <row r="497" spans="1:1">
      <c r="A497" s="358"/>
    </row>
    <row r="498" spans="1:1">
      <c r="A498" s="358"/>
    </row>
    <row r="499" spans="1:1">
      <c r="A499" s="358"/>
    </row>
    <row r="500" spans="1:1">
      <c r="A500" s="358"/>
    </row>
    <row r="501" spans="1:1">
      <c r="A501" s="358"/>
    </row>
    <row r="502" spans="1:1">
      <c r="A502" s="358"/>
    </row>
    <row r="503" spans="1:1">
      <c r="A503" s="358"/>
    </row>
    <row r="504" spans="1:1">
      <c r="A504" s="358"/>
    </row>
    <row r="505" spans="1:1">
      <c r="A505" s="358"/>
    </row>
    <row r="506" spans="1:1">
      <c r="A506" s="358"/>
    </row>
    <row r="507" spans="1:1">
      <c r="A507" s="358"/>
    </row>
    <row r="508" spans="1:1">
      <c r="A508" s="358"/>
    </row>
    <row r="509" spans="1:1">
      <c r="A509" s="358"/>
    </row>
    <row r="510" spans="1:1">
      <c r="A510" s="358"/>
    </row>
    <row r="511" spans="1:1">
      <c r="A511" s="358"/>
    </row>
    <row r="512" spans="1:1">
      <c r="A512" s="358"/>
    </row>
    <row r="513" spans="1:1">
      <c r="A513" s="358"/>
    </row>
    <row r="514" spans="1:1">
      <c r="A514" s="358"/>
    </row>
    <row r="515" spans="1:1">
      <c r="A515" s="358"/>
    </row>
    <row r="516" spans="1:1">
      <c r="A516" s="358"/>
    </row>
    <row r="517" spans="1:1">
      <c r="A517" s="358"/>
    </row>
    <row r="518" spans="1:1">
      <c r="A518" s="358"/>
    </row>
    <row r="519" spans="1:1">
      <c r="A519" s="358"/>
    </row>
    <row r="520" spans="1:1">
      <c r="A520" s="358"/>
    </row>
    <row r="521" spans="1:1">
      <c r="A521" s="358"/>
    </row>
    <row r="522" spans="1:1">
      <c r="A522" s="358"/>
    </row>
    <row r="523" spans="1:1">
      <c r="A523" s="358"/>
    </row>
    <row r="524" spans="1:1">
      <c r="A524" s="358"/>
    </row>
    <row r="525" spans="1:1">
      <c r="A525" s="358"/>
    </row>
    <row r="526" spans="1:1">
      <c r="A526" s="358"/>
    </row>
    <row r="527" spans="1:1">
      <c r="A527" s="358"/>
    </row>
    <row r="528" spans="1:1">
      <c r="A528" s="358"/>
    </row>
    <row r="529" spans="1:1">
      <c r="A529" s="358"/>
    </row>
    <row r="530" spans="1:1">
      <c r="A530" s="358"/>
    </row>
    <row r="531" spans="1:1">
      <c r="A531" s="358"/>
    </row>
    <row r="532" spans="1:1">
      <c r="A532" s="358"/>
    </row>
    <row r="533" spans="1:1">
      <c r="A533" s="358"/>
    </row>
    <row r="534" spans="1:1">
      <c r="A534" s="358"/>
    </row>
    <row r="535" spans="1:1">
      <c r="A535" s="358"/>
    </row>
    <row r="536" spans="1:1">
      <c r="A536" s="358"/>
    </row>
    <row r="537" spans="1:1">
      <c r="A537" s="358"/>
    </row>
    <row r="538" spans="1:1">
      <c r="A538" s="358"/>
    </row>
    <row r="539" spans="1:1">
      <c r="A539" s="358"/>
    </row>
    <row r="540" spans="1:1">
      <c r="A540" s="358"/>
    </row>
    <row r="541" spans="1:1">
      <c r="A541" s="358"/>
    </row>
    <row r="542" spans="1:1">
      <c r="A542" s="358"/>
    </row>
    <row r="543" spans="1:1">
      <c r="A543" s="358"/>
    </row>
    <row r="544" spans="1:1">
      <c r="A544" s="358"/>
    </row>
    <row r="545" spans="1:1">
      <c r="A545" s="358"/>
    </row>
    <row r="546" spans="1:1">
      <c r="A546" s="358"/>
    </row>
    <row r="547" spans="1:1">
      <c r="A547" s="358"/>
    </row>
    <row r="548" spans="1:1">
      <c r="A548" s="358"/>
    </row>
    <row r="549" spans="1:1">
      <c r="A549" s="358"/>
    </row>
    <row r="550" spans="1:1">
      <c r="A550" s="358"/>
    </row>
    <row r="551" spans="1:1">
      <c r="A551" s="358"/>
    </row>
    <row r="552" spans="1:1">
      <c r="A552" s="358"/>
    </row>
    <row r="553" spans="1:1">
      <c r="A553" s="358"/>
    </row>
    <row r="554" spans="1:1">
      <c r="A554" s="358"/>
    </row>
    <row r="555" spans="1:1">
      <c r="A555" s="358"/>
    </row>
    <row r="556" spans="1:1">
      <c r="A556" s="358"/>
    </row>
    <row r="557" spans="1:1">
      <c r="A557" s="358"/>
    </row>
    <row r="558" spans="1:1">
      <c r="A558" s="358"/>
    </row>
    <row r="559" spans="1:1">
      <c r="A559" s="358"/>
    </row>
    <row r="560" spans="1:1">
      <c r="A560" s="358"/>
    </row>
    <row r="561" spans="1:1">
      <c r="A561" s="358"/>
    </row>
    <row r="562" spans="1:1">
      <c r="A562" s="358"/>
    </row>
    <row r="563" spans="1:1">
      <c r="A563" s="358"/>
    </row>
    <row r="564" spans="1:1">
      <c r="A564" s="358"/>
    </row>
    <row r="565" spans="1:1">
      <c r="A565" s="358"/>
    </row>
    <row r="566" spans="1:1">
      <c r="A566" s="358"/>
    </row>
    <row r="567" spans="1:1">
      <c r="A567" s="358"/>
    </row>
    <row r="568" spans="1:1">
      <c r="A568" s="358"/>
    </row>
    <row r="569" spans="1:1">
      <c r="A569" s="358"/>
    </row>
    <row r="570" spans="1:1">
      <c r="A570" s="358"/>
    </row>
    <row r="571" spans="1:1">
      <c r="A571" s="358"/>
    </row>
    <row r="572" spans="1:1">
      <c r="A572" s="358"/>
    </row>
    <row r="573" spans="1:1">
      <c r="A573" s="358"/>
    </row>
    <row r="574" spans="1:1">
      <c r="A574" s="358"/>
    </row>
    <row r="575" spans="1:1">
      <c r="A575" s="358"/>
    </row>
    <row r="576" spans="1:1">
      <c r="A576" s="358"/>
    </row>
    <row r="577" spans="1:1">
      <c r="A577" s="358"/>
    </row>
    <row r="578" spans="1:1">
      <c r="A578" s="358"/>
    </row>
    <row r="579" spans="1:1">
      <c r="A579" s="358"/>
    </row>
    <row r="580" spans="1:1">
      <c r="A580" s="358"/>
    </row>
    <row r="581" spans="1:1">
      <c r="A581" s="358"/>
    </row>
    <row r="582" spans="1:1">
      <c r="A582" s="358"/>
    </row>
    <row r="583" spans="1:1">
      <c r="A583" s="358"/>
    </row>
    <row r="584" spans="1:1">
      <c r="A584" s="358"/>
    </row>
    <row r="585" spans="1:1">
      <c r="A585" s="358"/>
    </row>
    <row r="586" spans="1:1">
      <c r="A586" s="358"/>
    </row>
    <row r="587" spans="1:1">
      <c r="A587" s="358"/>
    </row>
    <row r="588" spans="1:1">
      <c r="A588" s="358"/>
    </row>
    <row r="589" spans="1:1">
      <c r="A589" s="358"/>
    </row>
    <row r="590" spans="1:1">
      <c r="A590" s="358"/>
    </row>
    <row r="591" spans="1:1">
      <c r="A591" s="358"/>
    </row>
    <row r="592" spans="1:1">
      <c r="A592" s="358"/>
    </row>
    <row r="593" spans="1:1">
      <c r="A593" s="358"/>
    </row>
    <row r="594" spans="1:1">
      <c r="A594" s="358"/>
    </row>
    <row r="595" spans="1:1">
      <c r="A595" s="358"/>
    </row>
    <row r="596" spans="1:1">
      <c r="A596" s="358"/>
    </row>
    <row r="597" spans="1:1">
      <c r="A597" s="358"/>
    </row>
    <row r="598" spans="1:1">
      <c r="A598" s="358"/>
    </row>
    <row r="599" spans="1:1">
      <c r="A599" s="358"/>
    </row>
    <row r="600" spans="1:1">
      <c r="A600" s="358"/>
    </row>
    <row r="601" spans="1:1">
      <c r="A601" s="358"/>
    </row>
    <row r="602" spans="1:1">
      <c r="A602" s="358"/>
    </row>
    <row r="603" spans="1:1">
      <c r="A603" s="358"/>
    </row>
    <row r="604" spans="1:1">
      <c r="A604" s="358"/>
    </row>
    <row r="605" spans="1:1">
      <c r="A605" s="358"/>
    </row>
    <row r="606" spans="1:1">
      <c r="A606" s="358"/>
    </row>
    <row r="607" spans="1:1">
      <c r="A607" s="358"/>
    </row>
    <row r="608" spans="1:1">
      <c r="A608" s="358"/>
    </row>
    <row r="609" spans="1:1">
      <c r="A609" s="358"/>
    </row>
    <row r="610" spans="1:1">
      <c r="A610" s="358"/>
    </row>
    <row r="611" spans="1:1">
      <c r="A611" s="358"/>
    </row>
    <row r="612" spans="1:1">
      <c r="A612" s="358"/>
    </row>
    <row r="613" spans="1:1">
      <c r="A613" s="358"/>
    </row>
    <row r="614" spans="1:1">
      <c r="A614" s="358"/>
    </row>
    <row r="615" spans="1:1">
      <c r="A615" s="358"/>
    </row>
    <row r="616" spans="1:1">
      <c r="A616" s="358"/>
    </row>
    <row r="617" spans="1:1">
      <c r="A617" s="358"/>
    </row>
    <row r="618" spans="1:1">
      <c r="A618" s="358"/>
    </row>
    <row r="619" spans="1:1">
      <c r="A619" s="358"/>
    </row>
    <row r="620" spans="1:1">
      <c r="A620" s="358"/>
    </row>
    <row r="621" spans="1:1">
      <c r="A621" s="358"/>
    </row>
    <row r="622" spans="1:1">
      <c r="A622" s="358"/>
    </row>
    <row r="623" spans="1:1">
      <c r="A623" s="358"/>
    </row>
    <row r="624" spans="1:1">
      <c r="A624" s="358"/>
    </row>
    <row r="625" spans="1:1">
      <c r="A625" s="358"/>
    </row>
    <row r="626" spans="1:1">
      <c r="A626" s="358"/>
    </row>
    <row r="627" spans="1:1">
      <c r="A627" s="358"/>
    </row>
    <row r="628" spans="1:1">
      <c r="A628" s="358"/>
    </row>
    <row r="629" spans="1:1">
      <c r="A629" s="358"/>
    </row>
    <row r="630" spans="1:1">
      <c r="A630" s="358"/>
    </row>
    <row r="631" spans="1:1">
      <c r="A631" s="358"/>
    </row>
    <row r="632" spans="1:1">
      <c r="A632" s="358"/>
    </row>
    <row r="633" spans="1:1">
      <c r="A633" s="358"/>
    </row>
    <row r="634" spans="1:1">
      <c r="A634" s="358"/>
    </row>
    <row r="635" spans="1:1">
      <c r="A635" s="358"/>
    </row>
    <row r="636" spans="1:1">
      <c r="A636" s="358"/>
    </row>
    <row r="637" spans="1:1">
      <c r="A637" s="358"/>
    </row>
    <row r="638" spans="1:1">
      <c r="A638" s="358"/>
    </row>
    <row r="639" spans="1:1">
      <c r="A639" s="358"/>
    </row>
    <row r="640" spans="1:1">
      <c r="A640" s="358"/>
    </row>
    <row r="641" spans="1:1">
      <c r="A641" s="358"/>
    </row>
    <row r="642" spans="1:1">
      <c r="A642" s="358"/>
    </row>
    <row r="643" spans="1:1">
      <c r="A643" s="358"/>
    </row>
    <row r="644" spans="1:1">
      <c r="A644" s="358"/>
    </row>
    <row r="645" spans="1:1">
      <c r="A645" s="358"/>
    </row>
    <row r="646" spans="1:1">
      <c r="A646" s="358"/>
    </row>
    <row r="647" spans="1:1">
      <c r="A647" s="358"/>
    </row>
    <row r="648" spans="1:1">
      <c r="A648" s="358"/>
    </row>
    <row r="649" spans="1:1">
      <c r="A649" s="358"/>
    </row>
    <row r="650" spans="1:1">
      <c r="A650" s="358"/>
    </row>
    <row r="651" spans="1:1">
      <c r="A651" s="358"/>
    </row>
    <row r="652" spans="1:1">
      <c r="A652" s="358"/>
    </row>
    <row r="653" spans="1:1">
      <c r="A653" s="358"/>
    </row>
    <row r="654" spans="1:1">
      <c r="A654" s="358"/>
    </row>
    <row r="655" spans="1:1">
      <c r="A655" s="358"/>
    </row>
    <row r="656" spans="1:1">
      <c r="A656" s="358"/>
    </row>
    <row r="657" spans="1:1">
      <c r="A657" s="358"/>
    </row>
    <row r="658" spans="1:1">
      <c r="A658" s="358"/>
    </row>
    <row r="659" spans="1:1">
      <c r="A659" s="358"/>
    </row>
    <row r="660" spans="1:1">
      <c r="A660" s="358"/>
    </row>
    <row r="661" spans="1:1">
      <c r="A661" s="358"/>
    </row>
    <row r="662" spans="1:1">
      <c r="A662" s="358"/>
    </row>
    <row r="663" spans="1:1">
      <c r="A663" s="358"/>
    </row>
    <row r="664" spans="1:1">
      <c r="A664" s="358"/>
    </row>
    <row r="665" spans="1:1">
      <c r="A665" s="358"/>
    </row>
    <row r="666" spans="1:1">
      <c r="A666" s="358"/>
    </row>
    <row r="667" spans="1:1">
      <c r="A667" s="358"/>
    </row>
    <row r="668" spans="1:1">
      <c r="A668" s="358"/>
    </row>
    <row r="669" spans="1:1">
      <c r="A669" s="358"/>
    </row>
    <row r="670" spans="1:1">
      <c r="A670" s="358"/>
    </row>
    <row r="671" spans="1:1">
      <c r="A671" s="358"/>
    </row>
    <row r="672" spans="1:1">
      <c r="A672" s="358"/>
    </row>
    <row r="673" spans="1:1">
      <c r="A673" s="358"/>
    </row>
    <row r="674" spans="1:1">
      <c r="A674" s="358"/>
    </row>
    <row r="675" spans="1:1">
      <c r="A675" s="358"/>
    </row>
    <row r="676" spans="1:1">
      <c r="A676" s="358"/>
    </row>
    <row r="677" spans="1:1">
      <c r="A677" s="358"/>
    </row>
    <row r="678" spans="1:1">
      <c r="A678" s="358"/>
    </row>
    <row r="679" spans="1:1">
      <c r="A679" s="358"/>
    </row>
    <row r="680" spans="1:1">
      <c r="A680" s="358"/>
    </row>
    <row r="681" spans="1:1">
      <c r="A681" s="358"/>
    </row>
    <row r="682" spans="1:1">
      <c r="A682" s="358"/>
    </row>
    <row r="683" spans="1:1">
      <c r="A683" s="358"/>
    </row>
    <row r="684" spans="1:1">
      <c r="A684" s="358"/>
    </row>
    <row r="685" spans="1:1">
      <c r="A685" s="358"/>
    </row>
    <row r="686" spans="1:1">
      <c r="A686" s="358"/>
    </row>
    <row r="687" spans="1:1">
      <c r="A687" s="358"/>
    </row>
    <row r="688" spans="1:1">
      <c r="A688" s="358"/>
    </row>
    <row r="689" spans="1:1">
      <c r="A689" s="358"/>
    </row>
    <row r="690" spans="1:1">
      <c r="A690" s="358"/>
    </row>
    <row r="691" spans="1:1">
      <c r="A691" s="358"/>
    </row>
    <row r="692" spans="1:1">
      <c r="A692" s="358"/>
    </row>
    <row r="693" spans="1:1">
      <c r="A693" s="358"/>
    </row>
    <row r="694" spans="1:1">
      <c r="A694" s="358"/>
    </row>
    <row r="695" spans="1:1">
      <c r="A695" s="358"/>
    </row>
    <row r="696" spans="1:1">
      <c r="A696" s="358"/>
    </row>
    <row r="697" spans="1:1">
      <c r="A697" s="358"/>
    </row>
    <row r="698" spans="1:1">
      <c r="A698" s="358"/>
    </row>
    <row r="699" spans="1:1">
      <c r="A699" s="358"/>
    </row>
    <row r="700" spans="1:1">
      <c r="A700" s="358"/>
    </row>
    <row r="701" spans="1:1">
      <c r="A701" s="358"/>
    </row>
    <row r="702" spans="1:1">
      <c r="A702" s="358"/>
    </row>
    <row r="703" spans="1:1">
      <c r="A703" s="358"/>
    </row>
    <row r="704" spans="1:1">
      <c r="A704" s="358"/>
    </row>
    <row r="705" spans="1:1">
      <c r="A705" s="358"/>
    </row>
    <row r="706" spans="1:1">
      <c r="A706" s="358"/>
    </row>
    <row r="707" spans="1:1">
      <c r="A707" s="358"/>
    </row>
    <row r="708" spans="1:1">
      <c r="A708" s="358"/>
    </row>
    <row r="709" spans="1:1">
      <c r="A709" s="358"/>
    </row>
    <row r="710" spans="1:1">
      <c r="A710" s="358"/>
    </row>
    <row r="711" spans="1:1">
      <c r="A711" s="358"/>
    </row>
    <row r="712" spans="1:1">
      <c r="A712" s="358"/>
    </row>
    <row r="713" spans="1:1">
      <c r="A713" s="358"/>
    </row>
    <row r="714" spans="1:1">
      <c r="A714" s="358"/>
    </row>
    <row r="715" spans="1:1">
      <c r="A715" s="358"/>
    </row>
    <row r="716" spans="1:1">
      <c r="A716" s="358"/>
    </row>
    <row r="717" spans="1:1">
      <c r="A717" s="358"/>
    </row>
    <row r="718" spans="1:1">
      <c r="A718" s="358"/>
    </row>
    <row r="719" spans="1:1">
      <c r="A719" s="358"/>
    </row>
    <row r="720" spans="1:1">
      <c r="A720" s="358"/>
    </row>
    <row r="721" spans="1:1">
      <c r="A721" s="358"/>
    </row>
    <row r="722" spans="1:1">
      <c r="A722" s="358"/>
    </row>
    <row r="723" spans="1:1">
      <c r="A723" s="358"/>
    </row>
    <row r="724" spans="1:1">
      <c r="A724" s="358"/>
    </row>
    <row r="725" spans="1:1">
      <c r="A725" s="358"/>
    </row>
    <row r="726" spans="1:1">
      <c r="A726" s="358"/>
    </row>
    <row r="727" spans="1:1">
      <c r="A727" s="358"/>
    </row>
    <row r="728" spans="1:1">
      <c r="A728" s="358"/>
    </row>
    <row r="729" spans="1:1">
      <c r="A729" s="358"/>
    </row>
    <row r="730" spans="1:1">
      <c r="A730" s="358"/>
    </row>
    <row r="731" spans="1:1">
      <c r="A731" s="358"/>
    </row>
    <row r="732" spans="1:1">
      <c r="A732" s="358"/>
    </row>
    <row r="733" spans="1:1">
      <c r="A733" s="358"/>
    </row>
    <row r="734" spans="1:1">
      <c r="A734" s="358"/>
    </row>
    <row r="735" spans="1:1">
      <c r="A735" s="358"/>
    </row>
    <row r="736" spans="1:1">
      <c r="A736" s="358"/>
    </row>
    <row r="737" spans="1:1">
      <c r="A737" s="358"/>
    </row>
    <row r="738" spans="1:1">
      <c r="A738" s="358"/>
    </row>
    <row r="739" spans="1:1">
      <c r="A739" s="358"/>
    </row>
    <row r="740" spans="1:1">
      <c r="A740" s="358"/>
    </row>
    <row r="741" spans="1:1">
      <c r="A741" s="358"/>
    </row>
    <row r="742" spans="1:1">
      <c r="A742" s="358"/>
    </row>
    <row r="743" spans="1:1">
      <c r="A743" s="358"/>
    </row>
    <row r="744" spans="1:1">
      <c r="A744" s="358"/>
    </row>
    <row r="745" spans="1:1">
      <c r="A745" s="358"/>
    </row>
    <row r="746" spans="1:1">
      <c r="A746" s="358"/>
    </row>
    <row r="747" spans="1:1">
      <c r="A747" s="358"/>
    </row>
    <row r="748" spans="1:1">
      <c r="A748" s="358"/>
    </row>
    <row r="749" spans="1:1">
      <c r="A749" s="358"/>
    </row>
    <row r="750" spans="1:1">
      <c r="A750" s="358"/>
    </row>
    <row r="751" spans="1:1">
      <c r="A751" s="358"/>
    </row>
    <row r="752" spans="1:1">
      <c r="A752" s="358"/>
    </row>
    <row r="753" spans="1:1">
      <c r="A753" s="358"/>
    </row>
    <row r="754" spans="1:1">
      <c r="A754" s="358"/>
    </row>
    <row r="755" spans="1:1">
      <c r="A755" s="358"/>
    </row>
    <row r="756" spans="1:1">
      <c r="A756" s="358"/>
    </row>
    <row r="757" spans="1:1">
      <c r="A757" s="358"/>
    </row>
    <row r="758" spans="1:1">
      <c r="A758" s="358"/>
    </row>
    <row r="759" spans="1:1">
      <c r="A759" s="358"/>
    </row>
    <row r="760" spans="1:1">
      <c r="A760" s="358"/>
    </row>
    <row r="761" spans="1:1">
      <c r="A761" s="358"/>
    </row>
    <row r="762" spans="1:1">
      <c r="A762" s="358"/>
    </row>
    <row r="763" spans="1:1">
      <c r="A763" s="358"/>
    </row>
    <row r="764" spans="1:1">
      <c r="A764" s="358"/>
    </row>
    <row r="765" spans="1:1">
      <c r="A765" s="358"/>
    </row>
    <row r="766" spans="1:1">
      <c r="A766" s="358"/>
    </row>
    <row r="767" spans="1:1">
      <c r="A767" s="358"/>
    </row>
    <row r="768" spans="1:1">
      <c r="A768" s="358"/>
    </row>
    <row r="769" spans="1:1">
      <c r="A769" s="358"/>
    </row>
    <row r="770" spans="1:1">
      <c r="A770" s="358"/>
    </row>
    <row r="771" spans="1:1">
      <c r="A771" s="358"/>
    </row>
    <row r="772" spans="1:1">
      <c r="A772" s="358"/>
    </row>
    <row r="773" spans="1:1">
      <c r="A773" s="358"/>
    </row>
    <row r="774" spans="1:1">
      <c r="A774" s="358"/>
    </row>
    <row r="775" spans="1:1">
      <c r="A775" s="358"/>
    </row>
    <row r="776" spans="1:1">
      <c r="A776" s="358"/>
    </row>
    <row r="777" spans="1:1">
      <c r="A777" s="358"/>
    </row>
    <row r="778" spans="1:1">
      <c r="A778" s="358"/>
    </row>
    <row r="779" spans="1:1">
      <c r="A779" s="358"/>
    </row>
    <row r="780" spans="1:1">
      <c r="A780" s="358"/>
    </row>
    <row r="781" spans="1:1">
      <c r="A781" s="358"/>
    </row>
    <row r="782" spans="1:1">
      <c r="A782" s="358"/>
    </row>
    <row r="783" spans="1:1">
      <c r="A783" s="358"/>
    </row>
    <row r="784" spans="1:1">
      <c r="A784" s="358"/>
    </row>
    <row r="785" spans="1:1">
      <c r="A785" s="358"/>
    </row>
    <row r="786" spans="1:1">
      <c r="A786" s="358"/>
    </row>
    <row r="787" spans="1:1">
      <c r="A787" s="358"/>
    </row>
    <row r="788" spans="1:1">
      <c r="A788" s="358"/>
    </row>
    <row r="789" spans="1:1">
      <c r="A789" s="358"/>
    </row>
    <row r="790" spans="1:1">
      <c r="A790" s="358"/>
    </row>
    <row r="791" spans="1:1">
      <c r="A791" s="358"/>
    </row>
    <row r="792" spans="1:1">
      <c r="A792" s="358"/>
    </row>
    <row r="793" spans="1:1">
      <c r="A793" s="358"/>
    </row>
    <row r="794" spans="1:1">
      <c r="A794" s="358"/>
    </row>
    <row r="795" spans="1:1">
      <c r="A795" s="358"/>
    </row>
    <row r="796" spans="1:1">
      <c r="A796" s="358"/>
    </row>
    <row r="797" spans="1:1">
      <c r="A797" s="358"/>
    </row>
    <row r="798" spans="1:1">
      <c r="A798" s="358"/>
    </row>
    <row r="799" spans="1:1">
      <c r="A799" s="358"/>
    </row>
    <row r="800" spans="1:1">
      <c r="A800" s="358"/>
    </row>
    <row r="801" spans="1:1">
      <c r="A801" s="358"/>
    </row>
  </sheetData>
  <mergeCells count="16">
    <mergeCell ref="B1:D1"/>
    <mergeCell ref="B2:D2"/>
    <mergeCell ref="B3:D3"/>
    <mergeCell ref="B4:D4"/>
    <mergeCell ref="F3:G3"/>
    <mergeCell ref="F4:H4"/>
    <mergeCell ref="F2:H2"/>
    <mergeCell ref="A7:B7"/>
    <mergeCell ref="C7:C8"/>
    <mergeCell ref="H7:J7"/>
    <mergeCell ref="A6:K6"/>
    <mergeCell ref="D7:D8"/>
    <mergeCell ref="E7:E8"/>
    <mergeCell ref="F7:F8"/>
    <mergeCell ref="G7:G8"/>
    <mergeCell ref="K7:K8"/>
  </mergeCells>
  <conditionalFormatting sqref="D9">
    <cfRule type="cellIs" dxfId="20" priority="22" operator="equal">
      <formula>"INSERIR CÓDIGO!"</formula>
    </cfRule>
  </conditionalFormatting>
  <conditionalFormatting sqref="D12">
    <cfRule type="cellIs" dxfId="19" priority="21" operator="equal">
      <formula>"INSERIR CÓDIGO!"</formula>
    </cfRule>
  </conditionalFormatting>
  <conditionalFormatting sqref="D19">
    <cfRule type="cellIs" dxfId="18" priority="19" operator="equal">
      <formula>"INSERIR CÓDIGO!"</formula>
    </cfRule>
  </conditionalFormatting>
  <conditionalFormatting sqref="D25">
    <cfRule type="cellIs" dxfId="17" priority="18" operator="equal">
      <formula>"INSERIR CÓDIGO!"</formula>
    </cfRule>
  </conditionalFormatting>
  <conditionalFormatting sqref="D38">
    <cfRule type="cellIs" dxfId="16" priority="17" operator="equal">
      <formula>"INSERIR CÓDIGO!"</formula>
    </cfRule>
  </conditionalFormatting>
  <conditionalFormatting sqref="D68">
    <cfRule type="cellIs" dxfId="15" priority="16" operator="equal">
      <formula>"INSERIR CÓDIGO!"</formula>
    </cfRule>
  </conditionalFormatting>
  <conditionalFormatting sqref="D74">
    <cfRule type="cellIs" dxfId="14" priority="15" operator="equal">
      <formula>"INSERIR CÓDIGO!"</formula>
    </cfRule>
  </conditionalFormatting>
  <conditionalFormatting sqref="D86">
    <cfRule type="cellIs" dxfId="13" priority="14" operator="equal">
      <formula>"INSERIR CÓDIGO!"</formula>
    </cfRule>
  </conditionalFormatting>
  <conditionalFormatting sqref="D98">
    <cfRule type="cellIs" dxfId="12" priority="13" operator="equal">
      <formula>"INSERIR CÓDIGO!"</formula>
    </cfRule>
  </conditionalFormatting>
  <conditionalFormatting sqref="D101">
    <cfRule type="cellIs" dxfId="11" priority="12" operator="equal">
      <formula>"INSERIR CÓDIGO!"</formula>
    </cfRule>
  </conditionalFormatting>
  <conditionalFormatting sqref="D108">
    <cfRule type="cellIs" dxfId="10" priority="11" operator="equal">
      <formula>"INSERIR CÓDIGO!"</formula>
    </cfRule>
  </conditionalFormatting>
  <conditionalFormatting sqref="D114">
    <cfRule type="cellIs" dxfId="9" priority="10" operator="equal">
      <formula>"INSERIR CÓDIGO!"</formula>
    </cfRule>
  </conditionalFormatting>
  <conditionalFormatting sqref="D119">
    <cfRule type="cellIs" dxfId="8" priority="9" operator="equal">
      <formula>"INSERIR CÓDIGO!"</formula>
    </cfRule>
  </conditionalFormatting>
  <conditionalFormatting sqref="D124">
    <cfRule type="cellIs" dxfId="7" priority="8" operator="equal">
      <formula>"INSERIR CÓDIGO!"</formula>
    </cfRule>
  </conditionalFormatting>
  <conditionalFormatting sqref="D132">
    <cfRule type="cellIs" dxfId="6" priority="7" operator="equal">
      <formula>"INSERIR CÓDIGO!"</formula>
    </cfRule>
  </conditionalFormatting>
  <conditionalFormatting sqref="D139">
    <cfRule type="cellIs" dxfId="5" priority="6" operator="equal">
      <formula>"INSERIR CÓDIGO!"</formula>
    </cfRule>
  </conditionalFormatting>
  <conditionalFormatting sqref="D148">
    <cfRule type="cellIs" dxfId="4" priority="5" operator="equal">
      <formula>"INSERIR CÓDIGO!"</formula>
    </cfRule>
  </conditionalFormatting>
  <conditionalFormatting sqref="D155">
    <cfRule type="cellIs" dxfId="3" priority="4" operator="equal">
      <formula>"INSERIR CÓDIGO!"</formula>
    </cfRule>
  </conditionalFormatting>
  <conditionalFormatting sqref="D162">
    <cfRule type="cellIs" dxfId="2" priority="3" operator="equal">
      <formula>"INSERIR CÓDIGO!"</formula>
    </cfRule>
  </conditionalFormatting>
  <conditionalFormatting sqref="D168">
    <cfRule type="cellIs" dxfId="0" priority="1"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67" fitToHeight="0" orientation="landscape" r:id="rId1"/>
  <headerFooter alignWithMargins="0">
    <oddHeader>&amp;RPágina &amp;P de &amp;N</oddHeader>
  </headerFooter>
  <rowBreaks count="1" manualBreakCount="1">
    <brk id="138" max="10" man="1"/>
  </rowBreaks>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3">
    <pageSetUpPr fitToPage="1"/>
  </sheetPr>
  <dimension ref="A1:I72"/>
  <sheetViews>
    <sheetView view="pageBreakPreview" zoomScaleNormal="85" zoomScaleSheetLayoutView="100" workbookViewId="0">
      <selection activeCell="D19" sqref="D19"/>
    </sheetView>
  </sheetViews>
  <sheetFormatPr defaultRowHeight="15"/>
  <cols>
    <col min="1" max="1" width="7.5703125" bestFit="1" customWidth="1"/>
    <col min="4" max="4" width="38.28515625" customWidth="1"/>
    <col min="5" max="5" width="7" customWidth="1"/>
    <col min="6" max="6" width="20" bestFit="1" customWidth="1"/>
    <col min="7" max="7" width="25.28515625" bestFit="1" customWidth="1"/>
    <col min="8" max="8" width="20" bestFit="1" customWidth="1"/>
    <col min="9" max="9" width="16.7109375" customWidth="1"/>
  </cols>
  <sheetData>
    <row r="1" spans="1:9">
      <c r="A1" s="606"/>
      <c r="B1" s="1021"/>
      <c r="C1" s="1021"/>
      <c r="D1" s="1021"/>
      <c r="E1" s="1021"/>
      <c r="F1" s="1021"/>
      <c r="G1" s="1021"/>
      <c r="H1" s="607"/>
      <c r="I1" s="608"/>
    </row>
    <row r="2" spans="1:9">
      <c r="A2" s="609"/>
      <c r="B2" s="1022"/>
      <c r="C2" s="1022"/>
      <c r="D2" s="1022"/>
      <c r="E2" s="1022"/>
      <c r="F2" s="1022"/>
      <c r="G2" s="1022"/>
      <c r="H2" s="610"/>
      <c r="I2" s="611"/>
    </row>
    <row r="3" spans="1:9">
      <c r="A3" s="609"/>
      <c r="B3" s="1022"/>
      <c r="C3" s="1022"/>
      <c r="D3" s="1022"/>
      <c r="E3" s="1022"/>
      <c r="F3" s="1022"/>
      <c r="G3" s="1022"/>
      <c r="H3" s="610"/>
      <c r="I3" s="611"/>
    </row>
    <row r="4" spans="1:9">
      <c r="A4" s="609"/>
      <c r="B4" s="610"/>
      <c r="C4" s="610"/>
      <c r="D4" s="610"/>
      <c r="E4" s="610"/>
      <c r="F4" s="610"/>
      <c r="G4" s="610"/>
      <c r="H4" s="610"/>
      <c r="I4" s="611"/>
    </row>
    <row r="5" spans="1:9" ht="15.75" thickBot="1">
      <c r="A5" s="609"/>
      <c r="B5" s="610"/>
      <c r="C5" s="610"/>
      <c r="D5" s="610"/>
      <c r="E5" s="610"/>
      <c r="F5" s="610"/>
      <c r="G5" s="610"/>
      <c r="H5" s="610"/>
      <c r="I5" s="611"/>
    </row>
    <row r="6" spans="1:9" ht="18" thickBot="1">
      <c r="A6" s="1023" t="s">
        <v>7149</v>
      </c>
      <c r="B6" s="1024"/>
      <c r="C6" s="1024"/>
      <c r="D6" s="1024"/>
      <c r="E6" s="1024"/>
      <c r="F6" s="1024"/>
      <c r="G6" s="1024"/>
      <c r="H6" s="1024"/>
      <c r="I6" s="1025"/>
    </row>
    <row r="7" spans="1:9" ht="15.75" customHeight="1"/>
    <row r="8" spans="1:9" ht="6.75" customHeight="1"/>
    <row r="9" spans="1:9" ht="6.75" customHeight="1" thickBot="1"/>
    <row r="10" spans="1:9" ht="15.75" customHeight="1" thickBot="1">
      <c r="D10" s="58"/>
      <c r="E10" s="58"/>
      <c r="F10" s="59" t="s">
        <v>170</v>
      </c>
      <c r="G10" s="60" t="s">
        <v>171</v>
      </c>
      <c r="H10" s="60" t="s">
        <v>172</v>
      </c>
      <c r="I10" s="1015" t="s">
        <v>173</v>
      </c>
    </row>
    <row r="11" spans="1:9" ht="15.75" customHeight="1">
      <c r="D11" s="422" t="s">
        <v>714</v>
      </c>
      <c r="E11" s="423"/>
      <c r="F11" s="424"/>
      <c r="G11" s="427"/>
      <c r="H11" s="430"/>
      <c r="I11" s="1016"/>
    </row>
    <row r="12" spans="1:9" ht="15.75" customHeight="1">
      <c r="D12" s="368" t="s">
        <v>174</v>
      </c>
      <c r="E12" s="372"/>
      <c r="F12" s="425"/>
      <c r="G12" s="428"/>
      <c r="H12" s="431"/>
      <c r="I12" s="1016"/>
    </row>
    <row r="13" spans="1:9" ht="15.75" customHeight="1">
      <c r="C13" s="56"/>
      <c r="D13" s="368" t="s">
        <v>175</v>
      </c>
      <c r="E13" s="372"/>
      <c r="F13" s="425"/>
      <c r="G13" s="428"/>
      <c r="H13" s="431"/>
      <c r="I13" s="1016"/>
    </row>
    <row r="14" spans="1:9" ht="15.75" customHeight="1" thickBot="1">
      <c r="C14" s="56"/>
      <c r="D14" s="369" t="s">
        <v>96</v>
      </c>
      <c r="E14" s="373"/>
      <c r="F14" s="426"/>
      <c r="G14" s="429"/>
      <c r="H14" s="432"/>
      <c r="I14" s="1017"/>
    </row>
    <row r="15" spans="1:9" ht="15.75" thickBot="1">
      <c r="A15" s="61" t="s">
        <v>141</v>
      </c>
      <c r="B15" s="1018" t="s">
        <v>97</v>
      </c>
      <c r="C15" s="1019"/>
      <c r="D15" s="1020"/>
      <c r="E15" s="370" t="s">
        <v>1</v>
      </c>
      <c r="F15" s="63" t="s">
        <v>95</v>
      </c>
      <c r="G15" s="63" t="s">
        <v>95</v>
      </c>
      <c r="H15" s="63" t="s">
        <v>95</v>
      </c>
      <c r="I15" s="65"/>
    </row>
    <row r="16" spans="1:9" s="57" customFormat="1" ht="15.75" customHeight="1" thickBot="1">
      <c r="A16" s="367" t="s">
        <v>715</v>
      </c>
      <c r="B16" s="1013"/>
      <c r="C16" s="1014"/>
      <c r="D16" s="1014"/>
      <c r="E16" s="371"/>
      <c r="F16" s="62"/>
      <c r="G16" s="62"/>
      <c r="H16" s="62"/>
      <c r="I16" s="64" t="str">
        <f>IF(F16&lt;&gt;"",AVERAGE(F16:H16)," ")</f>
        <v xml:space="preserve"> </v>
      </c>
    </row>
    <row r="17" spans="1:9" ht="6.75" customHeight="1" thickBot="1"/>
    <row r="18" spans="1:9" ht="15.75" customHeight="1" thickBot="1">
      <c r="D18" s="58"/>
      <c r="E18" s="58"/>
      <c r="F18" s="59" t="s">
        <v>170</v>
      </c>
      <c r="G18" s="60" t="s">
        <v>171</v>
      </c>
      <c r="H18" s="60" t="s">
        <v>172</v>
      </c>
      <c r="I18" s="1015" t="s">
        <v>173</v>
      </c>
    </row>
    <row r="19" spans="1:9" ht="15.75" customHeight="1">
      <c r="D19" s="422" t="s">
        <v>714</v>
      </c>
      <c r="E19" s="423"/>
      <c r="F19" s="424"/>
      <c r="G19" s="427"/>
      <c r="H19" s="430"/>
      <c r="I19" s="1016"/>
    </row>
    <row r="20" spans="1:9" ht="15.75" customHeight="1">
      <c r="D20" s="368" t="s">
        <v>174</v>
      </c>
      <c r="E20" s="372"/>
      <c r="F20" s="425"/>
      <c r="G20" s="428"/>
      <c r="H20" s="431"/>
      <c r="I20" s="1016"/>
    </row>
    <row r="21" spans="1:9" ht="15.75" customHeight="1">
      <c r="C21" s="56"/>
      <c r="D21" s="368" t="s">
        <v>175</v>
      </c>
      <c r="E21" s="372"/>
      <c r="F21" s="425"/>
      <c r="G21" s="428"/>
      <c r="H21" s="431"/>
      <c r="I21" s="1016"/>
    </row>
    <row r="22" spans="1:9" ht="15.75" customHeight="1" thickBot="1">
      <c r="C22" s="56"/>
      <c r="D22" s="369" t="s">
        <v>96</v>
      </c>
      <c r="E22" s="373"/>
      <c r="F22" s="426"/>
      <c r="G22" s="429"/>
      <c r="H22" s="432"/>
      <c r="I22" s="1017"/>
    </row>
    <row r="23" spans="1:9" ht="15.75" thickBot="1">
      <c r="A23" s="61" t="s">
        <v>141</v>
      </c>
      <c r="B23" s="1018" t="s">
        <v>97</v>
      </c>
      <c r="C23" s="1019"/>
      <c r="D23" s="1020"/>
      <c r="E23" s="370" t="s">
        <v>1</v>
      </c>
      <c r="F23" s="63" t="s">
        <v>95</v>
      </c>
      <c r="G23" s="63" t="s">
        <v>95</v>
      </c>
      <c r="H23" s="63" t="s">
        <v>95</v>
      </c>
      <c r="I23" s="65"/>
    </row>
    <row r="24" spans="1:9" s="57" customFormat="1" ht="15.75" customHeight="1" thickBot="1">
      <c r="A24" s="367" t="s">
        <v>715</v>
      </c>
      <c r="B24" s="1013"/>
      <c r="C24" s="1014"/>
      <c r="D24" s="1014"/>
      <c r="E24" s="371"/>
      <c r="F24" s="62"/>
      <c r="G24" s="62"/>
      <c r="H24" s="62"/>
      <c r="I24" s="64" t="str">
        <f>IF(F24&lt;&gt;"",AVERAGE(F24:H24)," ")</f>
        <v xml:space="preserve"> </v>
      </c>
    </row>
    <row r="25" spans="1:9" ht="6.75" customHeight="1" thickBot="1"/>
    <row r="26" spans="1:9" ht="15.75" customHeight="1" thickBot="1">
      <c r="D26" s="58"/>
      <c r="E26" s="58"/>
      <c r="F26" s="59" t="s">
        <v>170</v>
      </c>
      <c r="G26" s="60" t="s">
        <v>171</v>
      </c>
      <c r="H26" s="60" t="s">
        <v>172</v>
      </c>
      <c r="I26" s="1015" t="s">
        <v>173</v>
      </c>
    </row>
    <row r="27" spans="1:9" ht="15.75" customHeight="1">
      <c r="D27" s="422" t="s">
        <v>714</v>
      </c>
      <c r="E27" s="423"/>
      <c r="F27" s="424"/>
      <c r="G27" s="427"/>
      <c r="H27" s="430"/>
      <c r="I27" s="1016"/>
    </row>
    <row r="28" spans="1:9" ht="15.75" customHeight="1">
      <c r="D28" s="368" t="s">
        <v>174</v>
      </c>
      <c r="E28" s="372"/>
      <c r="F28" s="425"/>
      <c r="G28" s="428"/>
      <c r="H28" s="431"/>
      <c r="I28" s="1016"/>
    </row>
    <row r="29" spans="1:9" ht="15.75" customHeight="1">
      <c r="C29" s="56"/>
      <c r="D29" s="368" t="s">
        <v>175</v>
      </c>
      <c r="E29" s="372"/>
      <c r="F29" s="425"/>
      <c r="G29" s="428"/>
      <c r="H29" s="431"/>
      <c r="I29" s="1016"/>
    </row>
    <row r="30" spans="1:9" ht="15.75" customHeight="1" thickBot="1">
      <c r="C30" s="56"/>
      <c r="D30" s="369" t="s">
        <v>96</v>
      </c>
      <c r="E30" s="373"/>
      <c r="F30" s="426"/>
      <c r="G30" s="429"/>
      <c r="H30" s="432"/>
      <c r="I30" s="1017"/>
    </row>
    <row r="31" spans="1:9" ht="15.75" thickBot="1">
      <c r="A31" s="61" t="s">
        <v>141</v>
      </c>
      <c r="B31" s="1018" t="s">
        <v>97</v>
      </c>
      <c r="C31" s="1019"/>
      <c r="D31" s="1020"/>
      <c r="E31" s="370" t="s">
        <v>1</v>
      </c>
      <c r="F31" s="63" t="s">
        <v>95</v>
      </c>
      <c r="G31" s="63" t="s">
        <v>95</v>
      </c>
      <c r="H31" s="63" t="s">
        <v>95</v>
      </c>
      <c r="I31" s="65"/>
    </row>
    <row r="32" spans="1:9" s="57" customFormat="1" ht="15.75" customHeight="1" thickBot="1">
      <c r="A32" s="367" t="s">
        <v>715</v>
      </c>
      <c r="B32" s="1013"/>
      <c r="C32" s="1014"/>
      <c r="D32" s="1014"/>
      <c r="E32" s="371"/>
      <c r="F32" s="62"/>
      <c r="G32" s="62"/>
      <c r="H32" s="62"/>
      <c r="I32" s="64" t="str">
        <f>IF(F32&lt;&gt;"",AVERAGE(F32:H32)," ")</f>
        <v xml:space="preserve"> </v>
      </c>
    </row>
    <row r="33" spans="1:9" ht="6.75" customHeight="1" thickBot="1"/>
    <row r="34" spans="1:9" ht="15.75" customHeight="1" thickBot="1">
      <c r="D34" s="58"/>
      <c r="E34" s="58"/>
      <c r="F34" s="59" t="s">
        <v>170</v>
      </c>
      <c r="G34" s="60" t="s">
        <v>171</v>
      </c>
      <c r="H34" s="60" t="s">
        <v>172</v>
      </c>
      <c r="I34" s="1015" t="s">
        <v>173</v>
      </c>
    </row>
    <row r="35" spans="1:9" ht="15.75" customHeight="1">
      <c r="D35" s="422" t="s">
        <v>714</v>
      </c>
      <c r="E35" s="423"/>
      <c r="F35" s="424"/>
      <c r="G35" s="427"/>
      <c r="H35" s="430"/>
      <c r="I35" s="1016"/>
    </row>
    <row r="36" spans="1:9" ht="15.75" customHeight="1">
      <c r="D36" s="368" t="s">
        <v>174</v>
      </c>
      <c r="E36" s="372"/>
      <c r="F36" s="425"/>
      <c r="G36" s="428"/>
      <c r="H36" s="431"/>
      <c r="I36" s="1016"/>
    </row>
    <row r="37" spans="1:9" ht="15.75" customHeight="1">
      <c r="C37" s="56"/>
      <c r="D37" s="368" t="s">
        <v>175</v>
      </c>
      <c r="E37" s="372"/>
      <c r="F37" s="425"/>
      <c r="G37" s="428"/>
      <c r="H37" s="431"/>
      <c r="I37" s="1016"/>
    </row>
    <row r="38" spans="1:9" ht="15.75" customHeight="1" thickBot="1">
      <c r="C38" s="56"/>
      <c r="D38" s="369" t="s">
        <v>96</v>
      </c>
      <c r="E38" s="373"/>
      <c r="F38" s="426"/>
      <c r="G38" s="429"/>
      <c r="H38" s="432"/>
      <c r="I38" s="1017"/>
    </row>
    <row r="39" spans="1:9" ht="15.75" thickBot="1">
      <c r="A39" s="61" t="s">
        <v>141</v>
      </c>
      <c r="B39" s="1018" t="s">
        <v>97</v>
      </c>
      <c r="C39" s="1019"/>
      <c r="D39" s="1020"/>
      <c r="E39" s="370" t="s">
        <v>1</v>
      </c>
      <c r="F39" s="63" t="s">
        <v>95</v>
      </c>
      <c r="G39" s="63" t="s">
        <v>95</v>
      </c>
      <c r="H39" s="63" t="s">
        <v>95</v>
      </c>
      <c r="I39" s="65"/>
    </row>
    <row r="40" spans="1:9" s="57" customFormat="1" ht="15.75" customHeight="1" thickBot="1">
      <c r="A40" s="367" t="s">
        <v>715</v>
      </c>
      <c r="B40" s="1013"/>
      <c r="C40" s="1014"/>
      <c r="D40" s="1014"/>
      <c r="E40" s="371"/>
      <c r="F40" s="62"/>
      <c r="G40" s="62"/>
      <c r="H40" s="62"/>
      <c r="I40" s="64" t="str">
        <f>IF(F40&lt;&gt;"",AVERAGE(F40:H40)," ")</f>
        <v xml:space="preserve"> </v>
      </c>
    </row>
    <row r="41" spans="1:9" ht="6.75" customHeight="1" thickBot="1"/>
    <row r="42" spans="1:9" ht="15.75" customHeight="1" thickBot="1">
      <c r="D42" s="58"/>
      <c r="E42" s="58"/>
      <c r="F42" s="59" t="s">
        <v>170</v>
      </c>
      <c r="G42" s="60" t="s">
        <v>171</v>
      </c>
      <c r="H42" s="60" t="s">
        <v>172</v>
      </c>
      <c r="I42" s="1015" t="s">
        <v>173</v>
      </c>
    </row>
    <row r="43" spans="1:9" ht="15.75" customHeight="1">
      <c r="D43" s="422" t="s">
        <v>714</v>
      </c>
      <c r="E43" s="423"/>
      <c r="F43" s="424"/>
      <c r="G43" s="427"/>
      <c r="H43" s="430"/>
      <c r="I43" s="1016"/>
    </row>
    <row r="44" spans="1:9" ht="15.75" customHeight="1">
      <c r="D44" s="368" t="s">
        <v>174</v>
      </c>
      <c r="E44" s="372"/>
      <c r="F44" s="425"/>
      <c r="G44" s="428"/>
      <c r="H44" s="431"/>
      <c r="I44" s="1016"/>
    </row>
    <row r="45" spans="1:9" ht="15.75" customHeight="1">
      <c r="C45" s="56"/>
      <c r="D45" s="368" t="s">
        <v>175</v>
      </c>
      <c r="E45" s="372"/>
      <c r="F45" s="425"/>
      <c r="G45" s="428"/>
      <c r="H45" s="431"/>
      <c r="I45" s="1016"/>
    </row>
    <row r="46" spans="1:9" ht="15.75" customHeight="1" thickBot="1">
      <c r="C46" s="56"/>
      <c r="D46" s="369" t="s">
        <v>96</v>
      </c>
      <c r="E46" s="373"/>
      <c r="F46" s="426"/>
      <c r="G46" s="429"/>
      <c r="H46" s="432"/>
      <c r="I46" s="1017"/>
    </row>
    <row r="47" spans="1:9" ht="15.75" thickBot="1">
      <c r="A47" s="61" t="s">
        <v>141</v>
      </c>
      <c r="B47" s="1018" t="s">
        <v>97</v>
      </c>
      <c r="C47" s="1019"/>
      <c r="D47" s="1020"/>
      <c r="E47" s="370" t="s">
        <v>1</v>
      </c>
      <c r="F47" s="63" t="s">
        <v>95</v>
      </c>
      <c r="G47" s="63" t="s">
        <v>95</v>
      </c>
      <c r="H47" s="63" t="s">
        <v>95</v>
      </c>
      <c r="I47" s="65"/>
    </row>
    <row r="48" spans="1:9" s="57" customFormat="1" ht="15.75" customHeight="1" thickBot="1">
      <c r="A48" s="367" t="s">
        <v>715</v>
      </c>
      <c r="B48" s="1013"/>
      <c r="C48" s="1014"/>
      <c r="D48" s="1014"/>
      <c r="E48" s="371"/>
      <c r="F48" s="62"/>
      <c r="G48" s="62"/>
      <c r="H48" s="62"/>
      <c r="I48" s="64" t="str">
        <f>IF(F48&lt;&gt;"",AVERAGE(F48:H48)," ")</f>
        <v xml:space="preserve"> </v>
      </c>
    </row>
    <row r="49" spans="1:9" ht="6.75" customHeight="1" thickBot="1"/>
    <row r="50" spans="1:9" ht="15.75" customHeight="1" thickBot="1">
      <c r="D50" s="58"/>
      <c r="E50" s="58"/>
      <c r="F50" s="59" t="s">
        <v>170</v>
      </c>
      <c r="G50" s="60" t="s">
        <v>171</v>
      </c>
      <c r="H50" s="60" t="s">
        <v>172</v>
      </c>
      <c r="I50" s="1015" t="s">
        <v>173</v>
      </c>
    </row>
    <row r="51" spans="1:9" ht="15.75" customHeight="1">
      <c r="D51" s="422" t="s">
        <v>714</v>
      </c>
      <c r="E51" s="423"/>
      <c r="F51" s="424"/>
      <c r="G51" s="427"/>
      <c r="H51" s="430"/>
      <c r="I51" s="1016"/>
    </row>
    <row r="52" spans="1:9" ht="15.75" customHeight="1">
      <c r="D52" s="368" t="s">
        <v>174</v>
      </c>
      <c r="E52" s="372"/>
      <c r="F52" s="425"/>
      <c r="G52" s="428"/>
      <c r="H52" s="431"/>
      <c r="I52" s="1016"/>
    </row>
    <row r="53" spans="1:9" ht="15.75" customHeight="1">
      <c r="C53" s="56"/>
      <c r="D53" s="368" t="s">
        <v>175</v>
      </c>
      <c r="E53" s="372"/>
      <c r="F53" s="425"/>
      <c r="G53" s="428"/>
      <c r="H53" s="431"/>
      <c r="I53" s="1016"/>
    </row>
    <row r="54" spans="1:9" ht="15.75" customHeight="1" thickBot="1">
      <c r="C54" s="56"/>
      <c r="D54" s="369" t="s">
        <v>96</v>
      </c>
      <c r="E54" s="373"/>
      <c r="F54" s="426"/>
      <c r="G54" s="429"/>
      <c r="H54" s="432"/>
      <c r="I54" s="1017"/>
    </row>
    <row r="55" spans="1:9" ht="15.75" thickBot="1">
      <c r="A55" s="61" t="s">
        <v>141</v>
      </c>
      <c r="B55" s="1018" t="s">
        <v>97</v>
      </c>
      <c r="C55" s="1019"/>
      <c r="D55" s="1020"/>
      <c r="E55" s="370" t="s">
        <v>1</v>
      </c>
      <c r="F55" s="63" t="s">
        <v>95</v>
      </c>
      <c r="G55" s="63" t="s">
        <v>95</v>
      </c>
      <c r="H55" s="63" t="s">
        <v>95</v>
      </c>
      <c r="I55" s="65"/>
    </row>
    <row r="56" spans="1:9" s="57" customFormat="1" ht="15.75" customHeight="1" thickBot="1">
      <c r="A56" s="367" t="s">
        <v>715</v>
      </c>
      <c r="B56" s="1013"/>
      <c r="C56" s="1014"/>
      <c r="D56" s="1014"/>
      <c r="E56" s="371"/>
      <c r="F56" s="62"/>
      <c r="G56" s="62"/>
      <c r="H56" s="62"/>
      <c r="I56" s="64" t="str">
        <f>IF(F56&lt;&gt;"",AVERAGE(F56:H56)," ")</f>
        <v xml:space="preserve"> </v>
      </c>
    </row>
    <row r="57" spans="1:9" ht="6.75" customHeight="1" thickBot="1"/>
    <row r="58" spans="1:9" ht="15.75" customHeight="1" thickBot="1">
      <c r="D58" s="58"/>
      <c r="E58" s="58"/>
      <c r="F58" s="59" t="s">
        <v>170</v>
      </c>
      <c r="G58" s="60" t="s">
        <v>171</v>
      </c>
      <c r="H58" s="60" t="s">
        <v>172</v>
      </c>
      <c r="I58" s="1015" t="s">
        <v>173</v>
      </c>
    </row>
    <row r="59" spans="1:9" ht="15.75" customHeight="1">
      <c r="D59" s="422" t="s">
        <v>714</v>
      </c>
      <c r="E59" s="423"/>
      <c r="F59" s="424"/>
      <c r="G59" s="427"/>
      <c r="H59" s="430"/>
      <c r="I59" s="1016"/>
    </row>
    <row r="60" spans="1:9" ht="15.75" customHeight="1">
      <c r="D60" s="368" t="s">
        <v>174</v>
      </c>
      <c r="E60" s="372"/>
      <c r="F60" s="425"/>
      <c r="G60" s="428"/>
      <c r="H60" s="431"/>
      <c r="I60" s="1016"/>
    </row>
    <row r="61" spans="1:9" ht="15.75" customHeight="1">
      <c r="C61" s="56"/>
      <c r="D61" s="368" t="s">
        <v>175</v>
      </c>
      <c r="E61" s="372"/>
      <c r="F61" s="425"/>
      <c r="G61" s="428"/>
      <c r="H61" s="431"/>
      <c r="I61" s="1016"/>
    </row>
    <row r="62" spans="1:9" ht="15.75" customHeight="1" thickBot="1">
      <c r="C62" s="56"/>
      <c r="D62" s="369" t="s">
        <v>96</v>
      </c>
      <c r="E62" s="373"/>
      <c r="F62" s="426"/>
      <c r="G62" s="429"/>
      <c r="H62" s="432"/>
      <c r="I62" s="1017"/>
    </row>
    <row r="63" spans="1:9" ht="15.75" thickBot="1">
      <c r="A63" s="61" t="s">
        <v>141</v>
      </c>
      <c r="B63" s="1018" t="s">
        <v>97</v>
      </c>
      <c r="C63" s="1019"/>
      <c r="D63" s="1020"/>
      <c r="E63" s="370" t="s">
        <v>1</v>
      </c>
      <c r="F63" s="63" t="s">
        <v>95</v>
      </c>
      <c r="G63" s="63" t="s">
        <v>95</v>
      </c>
      <c r="H63" s="63" t="s">
        <v>95</v>
      </c>
      <c r="I63" s="65"/>
    </row>
    <row r="64" spans="1:9" s="57" customFormat="1" ht="15.75" customHeight="1" thickBot="1">
      <c r="A64" s="367" t="s">
        <v>715</v>
      </c>
      <c r="B64" s="1013"/>
      <c r="C64" s="1014"/>
      <c r="D64" s="1014"/>
      <c r="E64" s="371"/>
      <c r="F64" s="62"/>
      <c r="G64" s="62"/>
      <c r="H64" s="62"/>
      <c r="I64" s="64" t="str">
        <f>IF(F64&lt;&gt;"",AVERAGE(F64:H64)," ")</f>
        <v xml:space="preserve"> </v>
      </c>
    </row>
    <row r="65" spans="1:9" ht="6.75" customHeight="1" thickBot="1"/>
    <row r="66" spans="1:9" ht="15.75" customHeight="1" thickBot="1">
      <c r="D66" s="58"/>
      <c r="E66" s="58"/>
      <c r="F66" s="59" t="s">
        <v>170</v>
      </c>
      <c r="G66" s="60" t="s">
        <v>171</v>
      </c>
      <c r="H66" s="60" t="s">
        <v>172</v>
      </c>
      <c r="I66" s="1015" t="s">
        <v>173</v>
      </c>
    </row>
    <row r="67" spans="1:9" ht="15.75" customHeight="1">
      <c r="D67" s="422" t="s">
        <v>714</v>
      </c>
      <c r="E67" s="423"/>
      <c r="F67" s="424"/>
      <c r="G67" s="427"/>
      <c r="H67" s="430"/>
      <c r="I67" s="1016"/>
    </row>
    <row r="68" spans="1:9" ht="15.75" customHeight="1">
      <c r="D68" s="368" t="s">
        <v>174</v>
      </c>
      <c r="E68" s="372"/>
      <c r="F68" s="425"/>
      <c r="G68" s="428"/>
      <c r="H68" s="431"/>
      <c r="I68" s="1016"/>
    </row>
    <row r="69" spans="1:9" ht="15.75" customHeight="1">
      <c r="C69" s="56"/>
      <c r="D69" s="368" t="s">
        <v>175</v>
      </c>
      <c r="E69" s="372"/>
      <c r="F69" s="425"/>
      <c r="G69" s="428"/>
      <c r="H69" s="431"/>
      <c r="I69" s="1016"/>
    </row>
    <row r="70" spans="1:9" ht="15.75" customHeight="1" thickBot="1">
      <c r="C70" s="56"/>
      <c r="D70" s="369" t="s">
        <v>96</v>
      </c>
      <c r="E70" s="373"/>
      <c r="F70" s="426"/>
      <c r="G70" s="429"/>
      <c r="H70" s="432"/>
      <c r="I70" s="1017"/>
    </row>
    <row r="71" spans="1:9" ht="15.75" thickBot="1">
      <c r="A71" s="61" t="s">
        <v>141</v>
      </c>
      <c r="B71" s="1018" t="s">
        <v>97</v>
      </c>
      <c r="C71" s="1019"/>
      <c r="D71" s="1020"/>
      <c r="E71" s="370" t="s">
        <v>1</v>
      </c>
      <c r="F71" s="63" t="s">
        <v>95</v>
      </c>
      <c r="G71" s="63" t="s">
        <v>95</v>
      </c>
      <c r="H71" s="63" t="s">
        <v>95</v>
      </c>
      <c r="I71" s="65"/>
    </row>
    <row r="72" spans="1:9" s="57" customFormat="1" ht="15.75" customHeight="1" thickBot="1">
      <c r="A72" s="367" t="s">
        <v>715</v>
      </c>
      <c r="B72" s="1013"/>
      <c r="C72" s="1014"/>
      <c r="D72" s="1014"/>
      <c r="E72" s="371"/>
      <c r="F72" s="62"/>
      <c r="G72" s="62"/>
      <c r="H72" s="62"/>
      <c r="I72" s="64" t="str">
        <f>IF(F72&lt;&gt;"",AVERAGE(F72:H72)," ")</f>
        <v xml:space="preserve"> </v>
      </c>
    </row>
  </sheetData>
  <mergeCells count="28">
    <mergeCell ref="I26:I30"/>
    <mergeCell ref="B31:D31"/>
    <mergeCell ref="B64:D64"/>
    <mergeCell ref="B3:G3"/>
    <mergeCell ref="B23:D23"/>
    <mergeCell ref="B24:D24"/>
    <mergeCell ref="A6:I6"/>
    <mergeCell ref="B15:D15"/>
    <mergeCell ref="I10:I14"/>
    <mergeCell ref="I18:I22"/>
    <mergeCell ref="B32:D32"/>
    <mergeCell ref="B63:D63"/>
    <mergeCell ref="B55:D55"/>
    <mergeCell ref="B56:D56"/>
    <mergeCell ref="B1:G1"/>
    <mergeCell ref="B2:G2"/>
    <mergeCell ref="B16:D16"/>
    <mergeCell ref="B72:D72"/>
    <mergeCell ref="I34:I38"/>
    <mergeCell ref="B39:D39"/>
    <mergeCell ref="B40:D40"/>
    <mergeCell ref="I42:I46"/>
    <mergeCell ref="B47:D47"/>
    <mergeCell ref="B48:D48"/>
    <mergeCell ref="I50:I54"/>
    <mergeCell ref="I58:I62"/>
    <mergeCell ref="I66:I70"/>
    <mergeCell ref="B71:D71"/>
  </mergeCells>
  <printOptions horizontalCentered="1" verticalCentered="1"/>
  <pageMargins left="0.25" right="0.25" top="0.75" bottom="0.75" header="0.3" footer="0.3"/>
  <pageSetup paperSize="9" scale="57" orientation="portrait" r:id="rId1"/>
  <headerFooter alignWithMargins="0">
    <oddHeader>&amp;RPágina &amp;P de &amp;N</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4"/>
  <dimension ref="A1:K58"/>
  <sheetViews>
    <sheetView view="pageBreakPreview" topLeftCell="A13" zoomScaleNormal="100" zoomScaleSheetLayoutView="100" workbookViewId="0">
      <selection activeCell="B13" sqref="B13:G13"/>
    </sheetView>
  </sheetViews>
  <sheetFormatPr defaultRowHeight="15"/>
  <cols>
    <col min="1" max="8" width="11.7109375" customWidth="1"/>
    <col min="9" max="9" width="13.28515625" customWidth="1"/>
  </cols>
  <sheetData>
    <row r="1" spans="1:10" s="582" customFormat="1" ht="61.5" customHeight="1">
      <c r="A1" s="1028"/>
      <c r="B1" s="1029"/>
      <c r="C1" s="1029"/>
      <c r="D1" s="1029"/>
      <c r="E1" s="1029"/>
      <c r="F1" s="1029"/>
      <c r="G1" s="1029"/>
      <c r="H1" s="1030"/>
      <c r="I1" s="612"/>
      <c r="J1" s="578"/>
    </row>
    <row r="2" spans="1:10" s="582" customFormat="1" ht="15" customHeight="1">
      <c r="A2" s="1031"/>
      <c r="B2" s="1032"/>
      <c r="C2" s="1032"/>
      <c r="D2" s="1032"/>
      <c r="E2" s="1032"/>
      <c r="F2" s="1032"/>
      <c r="G2" s="1032"/>
      <c r="H2" s="1033"/>
      <c r="I2" s="612"/>
      <c r="J2" s="578"/>
    </row>
    <row r="3" spans="1:10" s="582" customFormat="1" ht="15" customHeight="1">
      <c r="A3" s="503"/>
      <c r="B3" s="613" t="s">
        <v>135</v>
      </c>
      <c r="C3" s="1040" t="str">
        <f>IF(DADOS!D12&lt;&gt;"",DADOS!D12," ")</f>
        <v>AMPLIAÇÃO DA COBERTURA E REFORMA DO POSTO DE SAÚDE DE SERRINHA</v>
      </c>
      <c r="D3" s="1040"/>
      <c r="E3" s="1040"/>
      <c r="F3" s="1040"/>
      <c r="G3" s="1040"/>
      <c r="H3" s="504"/>
      <c r="I3" s="612"/>
      <c r="J3" s="578"/>
    </row>
    <row r="4" spans="1:10" s="582" customFormat="1" ht="15" customHeight="1">
      <c r="A4" s="120"/>
      <c r="B4" s="589" t="s">
        <v>151</v>
      </c>
      <c r="C4" s="1040" t="str">
        <f>IF(DADOS!$D$16&lt;&gt;"",DADOS!$D$16," ")</f>
        <v>CONTENDA</v>
      </c>
      <c r="D4" s="1040"/>
      <c r="E4" s="1040"/>
      <c r="F4" s="1040"/>
      <c r="G4" s="1040"/>
      <c r="H4" s="121"/>
      <c r="I4" s="612"/>
      <c r="J4" s="578"/>
    </row>
    <row r="5" spans="1:10" s="582" customFormat="1" ht="15" customHeight="1">
      <c r="A5" s="120"/>
      <c r="B5" s="613" t="s">
        <v>69</v>
      </c>
      <c r="C5" s="1040" t="str">
        <f>IF(DADOS!D32&lt;&gt;"",DADOS!D32," ")</f>
        <v>PREFEITURA MUNICIPAL DE CONTENDA</v>
      </c>
      <c r="D5" s="1040"/>
      <c r="E5" s="1040"/>
      <c r="F5" s="1040"/>
      <c r="G5" s="1040"/>
      <c r="H5" s="121"/>
      <c r="I5" s="612"/>
      <c r="J5" s="578"/>
    </row>
    <row r="6" spans="1:10" s="582" customFormat="1" ht="15" customHeight="1" thickBot="1">
      <c r="A6" s="122"/>
      <c r="B6" s="578"/>
      <c r="C6" s="123"/>
      <c r="D6" s="614"/>
      <c r="E6" s="614"/>
      <c r="F6" s="614"/>
      <c r="G6" s="615"/>
      <c r="H6" s="616"/>
      <c r="I6" s="612"/>
      <c r="J6" s="578"/>
    </row>
    <row r="7" spans="1:10" ht="15" customHeight="1" thickBot="1">
      <c r="A7" s="1034"/>
      <c r="B7" s="1035"/>
      <c r="C7" s="1035"/>
      <c r="D7" s="1035"/>
      <c r="E7" s="1035"/>
      <c r="F7" s="1035"/>
      <c r="G7" s="1035"/>
      <c r="H7" s="1036"/>
    </row>
    <row r="8" spans="1:10" ht="15" customHeight="1">
      <c r="A8" s="289"/>
      <c r="B8" s="290"/>
      <c r="C8" s="290"/>
      <c r="D8" s="290"/>
      <c r="E8" s="290"/>
      <c r="F8" s="290"/>
      <c r="G8" s="290"/>
      <c r="H8" s="291"/>
    </row>
    <row r="9" spans="1:10" ht="15" customHeight="1">
      <c r="A9" s="293"/>
      <c r="B9" s="294"/>
      <c r="C9" s="294"/>
      <c r="D9" s="294"/>
      <c r="E9" s="294"/>
      <c r="F9" s="294"/>
      <c r="G9" s="294"/>
      <c r="H9" s="295"/>
    </row>
    <row r="10" spans="1:10" s="66" customFormat="1" ht="15" customHeight="1">
      <c r="A10" s="293"/>
      <c r="B10" s="294"/>
      <c r="C10" s="294"/>
      <c r="D10" s="294"/>
      <c r="E10" s="294"/>
      <c r="F10" s="294"/>
      <c r="G10" s="294"/>
      <c r="H10" s="295"/>
    </row>
    <row r="11" spans="1:10" ht="15" customHeight="1">
      <c r="A11" s="293"/>
      <c r="B11" s="294"/>
      <c r="C11" s="1039" t="s">
        <v>269</v>
      </c>
      <c r="D11" s="1039"/>
      <c r="E11" s="1039"/>
      <c r="F11" s="1039"/>
      <c r="G11" s="294"/>
      <c r="H11" s="295"/>
    </row>
    <row r="12" spans="1:10" ht="15" customHeight="1">
      <c r="A12" s="293"/>
      <c r="B12" s="294"/>
      <c r="C12" s="294"/>
      <c r="D12" s="294"/>
      <c r="E12" s="294"/>
      <c r="F12" s="294"/>
      <c r="G12" s="294"/>
      <c r="H12" s="295"/>
    </row>
    <row r="13" spans="1:10" ht="90" customHeight="1">
      <c r="A13" s="293"/>
      <c r="B13" s="1038" t="s">
        <v>7147</v>
      </c>
      <c r="C13" s="1038"/>
      <c r="D13" s="1038"/>
      <c r="E13" s="1038"/>
      <c r="F13" s="1038"/>
      <c r="G13" s="1038"/>
      <c r="H13" s="295"/>
    </row>
    <row r="14" spans="1:10" ht="15" customHeight="1">
      <c r="A14" s="293"/>
      <c r="B14" s="1026" t="s">
        <v>272</v>
      </c>
      <c r="C14" s="1026"/>
      <c r="D14" s="1026"/>
      <c r="E14" s="1037">
        <f>IF(DADOS!$D$30&lt;&gt;"",DADOS!$D$30," ")</f>
        <v>1720246246565</v>
      </c>
      <c r="F14" s="1037"/>
      <c r="G14" s="1037"/>
      <c r="H14" s="295"/>
    </row>
    <row r="15" spans="1:10" ht="15" customHeight="1">
      <c r="A15" s="293"/>
      <c r="B15" s="1026" t="s">
        <v>273</v>
      </c>
      <c r="C15" s="1026"/>
      <c r="D15" s="1026"/>
      <c r="E15" s="1027" t="str">
        <f>IF(DADOS!$D$28&lt;&gt;"",DADOS!$D$28," ")</f>
        <v>PR-184.547/D</v>
      </c>
      <c r="F15" s="1027"/>
      <c r="G15" s="1027"/>
      <c r="H15" s="295"/>
    </row>
    <row r="16" spans="1:10" ht="15" customHeight="1">
      <c r="A16" s="293"/>
      <c r="B16" s="294"/>
      <c r="C16" s="294"/>
      <c r="D16" s="294"/>
      <c r="E16" s="294"/>
      <c r="F16" s="294"/>
      <c r="G16" s="294"/>
      <c r="H16" s="295"/>
    </row>
    <row r="17" spans="1:11" ht="15" customHeight="1">
      <c r="A17" s="293"/>
      <c r="B17" s="294"/>
      <c r="C17" s="294"/>
      <c r="D17" s="294"/>
      <c r="E17" s="294"/>
      <c r="F17" s="294"/>
      <c r="G17" s="294"/>
      <c r="H17" s="295"/>
    </row>
    <row r="18" spans="1:11" ht="15" customHeight="1">
      <c r="A18" s="293"/>
      <c r="B18" s="294"/>
      <c r="C18" s="294"/>
      <c r="D18" s="294"/>
      <c r="E18" s="294"/>
      <c r="F18" s="294"/>
      <c r="G18" s="294"/>
      <c r="H18" s="295"/>
    </row>
    <row r="19" spans="1:11" ht="15" customHeight="1">
      <c r="A19" s="293"/>
      <c r="B19" s="294"/>
      <c r="C19" s="294"/>
      <c r="D19" s="294"/>
      <c r="E19" s="294"/>
      <c r="F19" s="294"/>
      <c r="G19" s="294"/>
      <c r="H19" s="295"/>
    </row>
    <row r="20" spans="1:11" ht="15" customHeight="1">
      <c r="A20" s="293"/>
      <c r="B20" s="294"/>
      <c r="C20" s="294"/>
      <c r="D20" s="294"/>
      <c r="E20" s="294" t="s">
        <v>270</v>
      </c>
      <c r="F20" s="294"/>
      <c r="G20" s="294"/>
      <c r="H20" s="295"/>
    </row>
    <row r="21" spans="1:11" ht="15" customHeight="1">
      <c r="A21" s="293"/>
      <c r="B21" s="294"/>
      <c r="C21" s="294"/>
      <c r="D21" s="294"/>
      <c r="E21" s="1041" t="str">
        <f>IF(DADOS!$D$24&lt;&gt;"",DADOS!$D$24," ")</f>
        <v>DAIANA PRISCILA SOUZA LEITE</v>
      </c>
      <c r="F21" s="1041"/>
      <c r="G21" s="1041"/>
      <c r="H21" s="295"/>
    </row>
    <row r="22" spans="1:11" ht="15" customHeight="1">
      <c r="A22" s="293"/>
      <c r="B22" s="294"/>
      <c r="C22" s="294"/>
      <c r="D22" s="294"/>
      <c r="E22" s="306"/>
      <c r="F22" s="306"/>
      <c r="G22" s="306"/>
      <c r="H22" s="295"/>
    </row>
    <row r="23" spans="1:11" ht="15" customHeight="1">
      <c r="A23" s="293"/>
      <c r="B23" s="294"/>
      <c r="C23" s="294"/>
      <c r="D23" s="294"/>
      <c r="E23" s="294"/>
      <c r="F23" s="294"/>
      <c r="G23" s="296"/>
      <c r="H23" s="295"/>
    </row>
    <row r="24" spans="1:11" ht="15" customHeight="1">
      <c r="A24" s="293"/>
      <c r="B24" s="294"/>
      <c r="C24" s="294"/>
      <c r="D24" s="294"/>
      <c r="E24" s="294"/>
      <c r="F24" s="294"/>
      <c r="G24" s="296"/>
      <c r="H24" s="295"/>
    </row>
    <row r="25" spans="1:11" ht="15" customHeight="1">
      <c r="A25" s="293"/>
      <c r="B25" s="294"/>
      <c r="C25" s="294"/>
      <c r="D25" s="294"/>
      <c r="E25" s="294"/>
      <c r="F25" s="294"/>
      <c r="G25" s="296"/>
      <c r="H25" s="295"/>
    </row>
    <row r="26" spans="1:11" ht="15" customHeight="1">
      <c r="A26" s="293"/>
      <c r="B26" s="294"/>
      <c r="C26" s="294"/>
      <c r="D26" s="294"/>
      <c r="E26" s="294"/>
      <c r="F26" s="294"/>
      <c r="G26" s="294"/>
      <c r="H26" s="295"/>
    </row>
    <row r="27" spans="1:11" ht="15" customHeight="1">
      <c r="A27" s="293"/>
      <c r="B27" s="1039" t="s">
        <v>0</v>
      </c>
      <c r="C27" s="1039"/>
      <c r="D27" s="1039"/>
      <c r="E27" s="1039"/>
      <c r="F27" s="1039"/>
      <c r="G27" s="1039"/>
      <c r="H27" s="295"/>
      <c r="J27" s="68"/>
      <c r="K27" s="68"/>
    </row>
    <row r="28" spans="1:11" s="92" customFormat="1" ht="15" customHeight="1">
      <c r="A28" s="293"/>
      <c r="B28" s="294"/>
      <c r="C28" s="294"/>
      <c r="D28" s="294"/>
      <c r="E28" s="294"/>
      <c r="F28" s="294"/>
      <c r="G28" s="294"/>
      <c r="H28" s="295"/>
      <c r="J28" s="288"/>
      <c r="K28" s="288"/>
    </row>
    <row r="29" spans="1:11" ht="60" customHeight="1">
      <c r="A29" s="293"/>
      <c r="B29" s="1038" t="s">
        <v>7148</v>
      </c>
      <c r="C29" s="1038"/>
      <c r="D29" s="1038"/>
      <c r="E29" s="1038"/>
      <c r="F29" s="1038"/>
      <c r="G29" s="1038"/>
      <c r="H29" s="295"/>
    </row>
    <row r="30" spans="1:11" ht="15" customHeight="1">
      <c r="A30" s="293"/>
      <c r="B30" s="1026" t="s">
        <v>272</v>
      </c>
      <c r="C30" s="1026"/>
      <c r="D30" s="1026"/>
      <c r="E30" s="1037">
        <f>IF(DADOS!$D$30&lt;&gt;"",DADOS!$D$30," ")</f>
        <v>1720246246565</v>
      </c>
      <c r="F30" s="1037"/>
      <c r="G30" s="1037"/>
      <c r="H30" s="295"/>
    </row>
    <row r="31" spans="1:11" ht="15" customHeight="1">
      <c r="A31" s="293"/>
      <c r="B31" s="1026" t="s">
        <v>273</v>
      </c>
      <c r="C31" s="1026"/>
      <c r="D31" s="1026"/>
      <c r="E31" s="1027" t="str">
        <f>IF(DADOS!$D$28&lt;&gt;"",DADOS!$D$28," ")</f>
        <v>PR-184.547/D</v>
      </c>
      <c r="F31" s="1027"/>
      <c r="G31" s="1027"/>
      <c r="H31" s="295"/>
      <c r="J31" s="68"/>
      <c r="K31" s="68"/>
    </row>
    <row r="32" spans="1:11" ht="15" customHeight="1">
      <c r="A32" s="293"/>
      <c r="B32" s="294"/>
      <c r="C32" s="294"/>
      <c r="D32" s="294"/>
      <c r="E32" s="294"/>
      <c r="F32" s="294"/>
      <c r="G32" s="294"/>
      <c r="H32" s="295"/>
    </row>
    <row r="33" spans="1:11" ht="15" customHeight="1">
      <c r="A33" s="293"/>
      <c r="B33" s="294"/>
      <c r="C33" s="294"/>
      <c r="D33" s="294"/>
      <c r="E33" s="294"/>
      <c r="F33" s="294"/>
      <c r="G33" s="294"/>
      <c r="H33" s="295"/>
    </row>
    <row r="34" spans="1:11" ht="15" customHeight="1">
      <c r="A34" s="293"/>
      <c r="B34" s="294"/>
      <c r="C34" s="294"/>
      <c r="D34" s="294"/>
      <c r="E34" s="294"/>
      <c r="F34" s="294"/>
      <c r="G34" s="294"/>
      <c r="H34" s="295"/>
    </row>
    <row r="35" spans="1:11" ht="15" customHeight="1">
      <c r="A35" s="293"/>
      <c r="B35" s="294"/>
      <c r="C35" s="294"/>
      <c r="D35" s="294"/>
      <c r="E35" s="294"/>
      <c r="F35" s="294"/>
      <c r="G35" s="294"/>
      <c r="H35" s="295"/>
    </row>
    <row r="36" spans="1:11" ht="15" customHeight="1">
      <c r="A36" s="293"/>
      <c r="B36" s="294"/>
      <c r="C36" s="294"/>
      <c r="D36" s="294"/>
      <c r="E36" s="294" t="s">
        <v>270</v>
      </c>
      <c r="F36" s="294"/>
      <c r="G36" s="294"/>
      <c r="H36" s="295"/>
    </row>
    <row r="37" spans="1:11" ht="15" customHeight="1">
      <c r="A37" s="293"/>
      <c r="B37" s="294"/>
      <c r="C37" s="294"/>
      <c r="D37" s="294"/>
      <c r="E37" s="1041" t="str">
        <f>IF(DADOS!$D$24&lt;&gt;"",DADOS!$D$24," ")</f>
        <v>DAIANA PRISCILA SOUZA LEITE</v>
      </c>
      <c r="F37" s="1041"/>
      <c r="G37" s="1041"/>
      <c r="H37" s="295"/>
    </row>
    <row r="38" spans="1:11" ht="15" customHeight="1">
      <c r="A38" s="293"/>
      <c r="B38" s="294"/>
      <c r="C38" s="294"/>
      <c r="D38" s="294"/>
      <c r="E38" s="294"/>
      <c r="F38" s="294"/>
      <c r="G38" s="294"/>
      <c r="H38" s="295"/>
    </row>
    <row r="39" spans="1:11" ht="15" customHeight="1">
      <c r="A39" s="293"/>
      <c r="B39" s="294"/>
      <c r="C39" s="294"/>
      <c r="D39" s="294"/>
      <c r="E39" s="294"/>
      <c r="F39" s="294"/>
      <c r="G39" s="294"/>
      <c r="H39" s="295"/>
      <c r="I39" s="58"/>
    </row>
    <row r="40" spans="1:11" ht="15" customHeight="1">
      <c r="A40" s="293"/>
      <c r="B40" s="294"/>
      <c r="C40" s="294"/>
      <c r="D40" s="294"/>
      <c r="E40" s="294"/>
      <c r="F40" s="294"/>
      <c r="G40" s="294"/>
      <c r="H40" s="295"/>
      <c r="I40" s="58"/>
    </row>
    <row r="41" spans="1:11" ht="15" customHeight="1">
      <c r="A41" s="293"/>
      <c r="B41" s="294"/>
      <c r="C41" s="294"/>
      <c r="D41" s="294"/>
      <c r="E41" s="294"/>
      <c r="F41" s="294"/>
      <c r="G41" s="294"/>
      <c r="H41" s="295"/>
      <c r="I41" s="58"/>
    </row>
    <row r="42" spans="1:11" ht="15" customHeight="1" thickBot="1">
      <c r="A42" s="297"/>
      <c r="B42" s="298"/>
      <c r="C42" s="298"/>
      <c r="D42" s="298"/>
      <c r="E42" s="298"/>
      <c r="F42" s="298"/>
      <c r="G42" s="298"/>
      <c r="H42" s="299"/>
      <c r="I42" s="58"/>
    </row>
    <row r="43" spans="1:11" s="92" customFormat="1" ht="15" customHeight="1">
      <c r="A43" s="27"/>
      <c r="B43" s="27"/>
      <c r="C43" s="27"/>
      <c r="D43" s="27"/>
      <c r="E43" s="27"/>
      <c r="F43" s="27"/>
      <c r="G43" s="27"/>
      <c r="H43" s="27"/>
      <c r="I43" s="292"/>
    </row>
    <row r="44" spans="1:11" ht="8.1" customHeight="1">
      <c r="A44" s="27"/>
      <c r="B44" s="27"/>
      <c r="C44" s="27"/>
      <c r="D44" s="27"/>
      <c r="E44" s="27"/>
      <c r="F44" s="27"/>
      <c r="G44" s="27"/>
      <c r="H44" s="27"/>
      <c r="I44" s="58"/>
    </row>
    <row r="45" spans="1:11">
      <c r="A45" s="27"/>
      <c r="B45" s="27"/>
      <c r="C45" s="27"/>
      <c r="D45" s="27"/>
      <c r="E45" s="27"/>
      <c r="F45" s="27"/>
      <c r="G45" s="27"/>
      <c r="H45" s="27"/>
      <c r="I45" s="58"/>
      <c r="J45" s="68"/>
      <c r="K45" s="68"/>
    </row>
    <row r="46" spans="1:11">
      <c r="A46" s="27"/>
      <c r="B46" s="27"/>
      <c r="C46" s="27"/>
      <c r="D46" s="27"/>
      <c r="E46" s="27"/>
      <c r="F46" s="27"/>
      <c r="G46" s="27"/>
      <c r="H46" s="27"/>
      <c r="I46" s="58"/>
    </row>
    <row r="47" spans="1:11">
      <c r="A47" s="27"/>
      <c r="B47" s="27"/>
      <c r="C47" s="27"/>
      <c r="D47" s="27"/>
      <c r="E47" s="27"/>
      <c r="F47" s="27"/>
      <c r="G47" s="27"/>
      <c r="H47" s="27"/>
      <c r="I47" s="58"/>
    </row>
    <row r="48" spans="1:11">
      <c r="A48" s="27"/>
      <c r="B48" s="27"/>
      <c r="C48" s="27"/>
      <c r="D48" s="27"/>
      <c r="E48" s="27"/>
      <c r="F48" s="27"/>
      <c r="G48" s="27"/>
      <c r="H48" s="27"/>
      <c r="I48" s="58"/>
    </row>
    <row r="49" spans="1:11">
      <c r="A49" s="27"/>
      <c r="B49" s="27"/>
      <c r="C49" s="27"/>
      <c r="D49" s="27"/>
      <c r="E49" s="27"/>
      <c r="F49" s="27"/>
      <c r="G49" s="27"/>
      <c r="H49" s="27"/>
      <c r="I49" s="58"/>
    </row>
    <row r="50" spans="1:11">
      <c r="A50" s="27"/>
      <c r="B50" s="27"/>
      <c r="C50" s="27"/>
      <c r="D50" s="27"/>
      <c r="E50" s="27"/>
      <c r="F50" s="27"/>
      <c r="G50" s="27"/>
      <c r="H50" s="27"/>
      <c r="I50" s="58"/>
    </row>
    <row r="51" spans="1:11" s="92" customFormat="1">
      <c r="A51" s="27"/>
      <c r="B51" s="27"/>
      <c r="C51" s="27"/>
      <c r="D51" s="27"/>
      <c r="E51" s="27"/>
      <c r="F51" s="27"/>
      <c r="G51" s="27"/>
      <c r="H51" s="27"/>
      <c r="I51" s="292"/>
    </row>
    <row r="52" spans="1:11" ht="8.1" customHeight="1">
      <c r="A52" s="27"/>
      <c r="B52" s="27"/>
      <c r="C52" s="27"/>
      <c r="D52" s="27"/>
      <c r="E52" s="27"/>
      <c r="F52" s="27"/>
      <c r="G52" s="27"/>
      <c r="H52" s="27"/>
      <c r="I52" s="58"/>
    </row>
    <row r="53" spans="1:11">
      <c r="A53" s="58"/>
      <c r="B53" s="58"/>
      <c r="C53" s="58"/>
      <c r="D53" s="58"/>
      <c r="E53" s="58"/>
      <c r="F53" s="58"/>
      <c r="G53" s="58"/>
      <c r="H53" s="58"/>
      <c r="I53" s="58"/>
    </row>
    <row r="54" spans="1:11">
      <c r="A54" s="58"/>
      <c r="B54" s="58"/>
      <c r="C54" s="58"/>
      <c r="D54" s="58"/>
      <c r="E54" s="58"/>
      <c r="F54" s="58"/>
      <c r="G54" s="58"/>
      <c r="H54" s="58"/>
      <c r="I54" s="58"/>
      <c r="J54" s="68"/>
      <c r="K54" s="68"/>
    </row>
    <row r="55" spans="1:11">
      <c r="A55" s="58"/>
      <c r="B55" s="58"/>
      <c r="C55" s="58"/>
      <c r="D55" s="58"/>
      <c r="E55" s="58"/>
      <c r="F55" s="58"/>
      <c r="G55" s="58"/>
      <c r="H55" s="58"/>
      <c r="I55" s="58"/>
    </row>
    <row r="57" spans="1:11" s="92" customFormat="1">
      <c r="A57"/>
      <c r="B57"/>
      <c r="C57"/>
      <c r="D57"/>
      <c r="E57"/>
      <c r="F57"/>
      <c r="G57"/>
      <c r="H57"/>
    </row>
    <row r="58" spans="1:11" ht="8.1" customHeight="1"/>
  </sheetData>
  <sheetProtection algorithmName="SHA-512" hashValue="veH+Gq5uWHVyaDE5PWARosCN/dniXBuxW8Nk475zLYrTpNxkJJbWvlq97G1dUcwV5nEHBoOrKyNr3wROTniyIw==" saltValue="kY0XzgQ7gN1B73AVXL8ZNw==" spinCount="100000" sheet="1" objects="1" scenarios="1"/>
  <mergeCells count="20">
    <mergeCell ref="E21:G21"/>
    <mergeCell ref="E37:G37"/>
    <mergeCell ref="B27:G27"/>
    <mergeCell ref="B29:G29"/>
    <mergeCell ref="B30:D30"/>
    <mergeCell ref="E30:G30"/>
    <mergeCell ref="B31:D31"/>
    <mergeCell ref="E31:G31"/>
    <mergeCell ref="B15:D15"/>
    <mergeCell ref="E15:G15"/>
    <mergeCell ref="A1:H1"/>
    <mergeCell ref="A2:H2"/>
    <mergeCell ref="A7:H7"/>
    <mergeCell ref="B14:D14"/>
    <mergeCell ref="E14:G14"/>
    <mergeCell ref="B13:G13"/>
    <mergeCell ref="C11:F11"/>
    <mergeCell ref="C3:G3"/>
    <mergeCell ref="C4:G4"/>
    <mergeCell ref="C5:G5"/>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5"/>
  <dimension ref="A1:AJ25"/>
  <sheetViews>
    <sheetView view="pageBreakPreview" zoomScaleNormal="100" zoomScaleSheetLayoutView="100" workbookViewId="0">
      <selection activeCell="P19" sqref="P19"/>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36" s="584" customFormat="1" ht="15" customHeight="1">
      <c r="A1" s="557"/>
      <c r="B1" s="617"/>
      <c r="C1" s="1042" t="s">
        <v>716</v>
      </c>
      <c r="D1" s="1042"/>
      <c r="E1" s="1042"/>
      <c r="F1" s="1042"/>
      <c r="G1" s="1042"/>
      <c r="H1" s="560"/>
      <c r="I1" s="560"/>
      <c r="J1" s="560"/>
      <c r="K1" s="560"/>
      <c r="L1" s="505"/>
      <c r="M1" s="583"/>
      <c r="N1" s="583"/>
      <c r="O1" s="583"/>
      <c r="P1" s="583"/>
      <c r="Q1" s="583"/>
      <c r="R1" s="583"/>
      <c r="S1" s="583"/>
      <c r="T1" s="583"/>
      <c r="U1" s="583"/>
      <c r="V1" s="583"/>
      <c r="W1" s="583"/>
      <c r="X1" s="583"/>
      <c r="Y1" s="583"/>
      <c r="Z1" s="583"/>
      <c r="AA1" s="583"/>
      <c r="AB1" s="583"/>
      <c r="AC1" s="583"/>
      <c r="AD1" s="583"/>
      <c r="AE1" s="583"/>
      <c r="AF1" s="583"/>
      <c r="AG1" s="583"/>
      <c r="AH1" s="583"/>
      <c r="AI1" s="583"/>
      <c r="AJ1" s="583"/>
    </row>
    <row r="2" spans="1:36" s="584" customFormat="1" ht="12.75" customHeight="1">
      <c r="A2" s="563"/>
      <c r="B2" s="563"/>
      <c r="C2" s="1048" t="s">
        <v>7145</v>
      </c>
      <c r="D2" s="1048"/>
      <c r="E2" s="1048"/>
      <c r="F2" s="1048"/>
      <c r="G2" s="1048"/>
      <c r="K2" s="618"/>
      <c r="L2" s="587"/>
      <c r="M2" s="583"/>
      <c r="N2" s="583"/>
      <c r="O2" s="583"/>
      <c r="P2" s="583"/>
      <c r="Q2" s="583"/>
      <c r="R2" s="583"/>
      <c r="S2" s="583"/>
      <c r="T2" s="583"/>
      <c r="U2" s="583"/>
      <c r="V2" s="583"/>
      <c r="W2" s="583"/>
      <c r="X2" s="583"/>
      <c r="Y2" s="583"/>
      <c r="Z2" s="583"/>
      <c r="AA2" s="583"/>
      <c r="AB2" s="583"/>
      <c r="AC2" s="583"/>
      <c r="AD2" s="583"/>
      <c r="AE2" s="583"/>
      <c r="AF2" s="583"/>
      <c r="AG2" s="583"/>
      <c r="AH2" s="583"/>
      <c r="AI2" s="583"/>
      <c r="AJ2" s="583"/>
    </row>
    <row r="3" spans="1:36" s="584" customFormat="1" ht="15" customHeight="1">
      <c r="A3" s="563"/>
      <c r="B3" s="563"/>
      <c r="C3" s="1048"/>
      <c r="D3" s="1048"/>
      <c r="E3" s="1048"/>
      <c r="F3" s="1048"/>
      <c r="G3" s="1048"/>
      <c r="K3" s="618"/>
      <c r="L3" s="587"/>
      <c r="M3" s="583"/>
      <c r="N3" s="583"/>
      <c r="O3" s="583"/>
      <c r="P3" s="583"/>
      <c r="Q3" s="583"/>
      <c r="R3" s="583"/>
      <c r="S3" s="583"/>
      <c r="T3" s="583"/>
      <c r="U3" s="583"/>
      <c r="V3" s="583"/>
      <c r="W3" s="583"/>
      <c r="X3" s="583"/>
      <c r="Y3" s="583"/>
      <c r="Z3" s="583"/>
      <c r="AA3" s="583"/>
      <c r="AB3" s="583"/>
      <c r="AC3" s="583"/>
      <c r="AD3" s="583"/>
      <c r="AE3" s="583"/>
      <c r="AF3" s="583"/>
      <c r="AG3" s="583"/>
      <c r="AH3" s="583"/>
      <c r="AI3" s="583"/>
      <c r="AJ3" s="583"/>
    </row>
    <row r="4" spans="1:36" s="584" customFormat="1" ht="12.75" customHeight="1">
      <c r="A4" s="563"/>
      <c r="B4" s="563"/>
      <c r="C4" s="613" t="s">
        <v>135</v>
      </c>
      <c r="D4" s="619" t="str">
        <f>IF(DADOS!D12&lt;&gt;"",DADOS!D12," ")</f>
        <v>AMPLIAÇÃO DA COBERTURA E REFORMA DO POSTO DE SAÚDE DE SERRINHA</v>
      </c>
      <c r="E4" s="620" t="s">
        <v>3</v>
      </c>
      <c r="F4" s="1044" t="str">
        <f>IF(DADOS!D24&lt;&gt;"",DADOS!D24," ")</f>
        <v>DAIANA PRISCILA SOUZA LEITE</v>
      </c>
      <c r="G4" s="1044"/>
      <c r="H4" s="1044"/>
      <c r="K4" s="621"/>
      <c r="L4" s="594"/>
      <c r="M4" s="583"/>
      <c r="N4" s="583"/>
      <c r="O4" s="583"/>
      <c r="P4" s="583"/>
      <c r="Q4" s="583"/>
      <c r="R4" s="583"/>
      <c r="S4" s="583"/>
      <c r="T4" s="583"/>
      <c r="U4" s="583"/>
      <c r="V4" s="583"/>
      <c r="W4" s="583"/>
      <c r="X4" s="583"/>
      <c r="Y4" s="583"/>
      <c r="Z4" s="583"/>
      <c r="AA4" s="583"/>
      <c r="AB4" s="583"/>
      <c r="AC4" s="583"/>
      <c r="AD4" s="583"/>
      <c r="AE4" s="583"/>
      <c r="AF4" s="583"/>
      <c r="AG4" s="583"/>
      <c r="AH4" s="583"/>
      <c r="AI4" s="583"/>
      <c r="AJ4" s="583"/>
    </row>
    <row r="5" spans="1:36" s="584" customFormat="1" ht="12.75" customHeight="1">
      <c r="A5" s="563"/>
      <c r="B5" s="563"/>
      <c r="C5" s="589" t="s">
        <v>151</v>
      </c>
      <c r="D5" s="619" t="str">
        <f>IF(DADOS!$D$16&lt;&gt;"",DADOS!$D$16," ")</f>
        <v>CONTENDA</v>
      </c>
      <c r="E5" s="620" t="s">
        <v>131</v>
      </c>
      <c r="F5" s="1043">
        <f>IF(DADOS!D30&lt;&gt;"",DADOS!D30," ")</f>
        <v>1720246246565</v>
      </c>
      <c r="G5" s="1043"/>
      <c r="H5" s="1043"/>
      <c r="I5" s="1049"/>
      <c r="J5" s="1049"/>
      <c r="K5" s="621"/>
      <c r="L5" s="594"/>
      <c r="M5" s="583"/>
      <c r="N5" s="583"/>
      <c r="O5" s="583"/>
      <c r="P5" s="583"/>
      <c r="Q5" s="583"/>
      <c r="R5" s="583"/>
      <c r="S5" s="583"/>
      <c r="T5" s="583"/>
      <c r="U5" s="583"/>
      <c r="V5" s="583"/>
      <c r="W5" s="583"/>
      <c r="X5" s="583"/>
      <c r="Y5" s="583"/>
      <c r="Z5" s="583"/>
      <c r="AA5" s="583"/>
      <c r="AB5" s="583"/>
      <c r="AC5" s="583"/>
      <c r="AD5" s="583"/>
      <c r="AE5" s="583"/>
      <c r="AF5" s="583"/>
      <c r="AG5" s="583"/>
      <c r="AH5" s="583"/>
      <c r="AI5" s="583"/>
      <c r="AJ5" s="583"/>
    </row>
    <row r="6" spans="1:36" s="583" customFormat="1" ht="12" customHeight="1">
      <c r="A6" s="617"/>
      <c r="B6" s="617"/>
      <c r="C6" s="305" t="s">
        <v>133</v>
      </c>
      <c r="D6" s="622" t="str">
        <f>IF('FOLHA FECHAMENTO'!K12&lt;&gt;"",'FOLHA FECHAMENTO'!K12," ")</f>
        <v>21.188.939-0</v>
      </c>
      <c r="E6" s="589" t="s">
        <v>140</v>
      </c>
      <c r="F6" s="1044" t="str">
        <f>IF(DADOS!D28&lt;&gt;"",DADOS!D28," ")</f>
        <v>PR-184.547/D</v>
      </c>
      <c r="G6" s="1044"/>
      <c r="H6" s="1044"/>
      <c r="I6" s="1049"/>
      <c r="J6" s="1049"/>
      <c r="K6" s="623"/>
      <c r="L6" s="596"/>
    </row>
    <row r="7" spans="1:36" s="583" customFormat="1" ht="12.75">
      <c r="A7" s="617"/>
      <c r="B7" s="617"/>
      <c r="C7" s="589" t="s">
        <v>81</v>
      </c>
      <c r="D7" s="1050" t="str">
        <f>IF(DADOS!M12&lt;&gt;"",DADOS!M12," ")</f>
        <v>SAÚDE</v>
      </c>
      <c r="E7" s="1050"/>
      <c r="F7" s="624"/>
      <c r="G7" s="624"/>
      <c r="H7" s="589"/>
      <c r="I7" s="1049"/>
      <c r="J7" s="1049"/>
      <c r="K7" s="625"/>
      <c r="L7" s="599"/>
    </row>
    <row r="8" spans="1:36" ht="25.5">
      <c r="A8" s="267" t="s">
        <v>4</v>
      </c>
      <c r="B8" s="268" t="s">
        <v>5</v>
      </c>
      <c r="C8" s="268" t="s">
        <v>6</v>
      </c>
      <c r="D8" s="267" t="s">
        <v>7</v>
      </c>
      <c r="E8" s="267" t="s">
        <v>8</v>
      </c>
      <c r="F8" s="268" t="s">
        <v>9</v>
      </c>
      <c r="G8" s="1051" t="s">
        <v>10</v>
      </c>
      <c r="H8" s="1051"/>
      <c r="I8" s="1052" t="s">
        <v>292</v>
      </c>
      <c r="J8" s="1053"/>
      <c r="K8" s="269"/>
    </row>
    <row r="9" spans="1:36">
      <c r="A9" s="1045" t="s">
        <v>291</v>
      </c>
      <c r="B9" s="1046"/>
      <c r="C9" s="1046"/>
      <c r="D9" s="1046"/>
      <c r="E9" s="1046"/>
      <c r="F9" s="1047"/>
      <c r="G9" s="270" t="s">
        <v>194</v>
      </c>
      <c r="H9" s="270" t="s">
        <v>195</v>
      </c>
      <c r="I9" s="270" t="s">
        <v>194</v>
      </c>
      <c r="J9" s="270" t="s">
        <v>195</v>
      </c>
      <c r="K9" s="271"/>
    </row>
    <row r="10" spans="1:36">
      <c r="A10" s="272"/>
      <c r="B10" s="273"/>
      <c r="C10" s="274"/>
      <c r="D10" s="272"/>
      <c r="E10" s="275"/>
      <c r="F10" s="275"/>
      <c r="G10" s="272"/>
      <c r="H10" s="272"/>
      <c r="I10" s="272"/>
      <c r="J10" s="272"/>
      <c r="K10" s="69"/>
    </row>
    <row r="11" spans="1:36">
      <c r="A11" s="272"/>
      <c r="B11" s="273"/>
      <c r="C11" s="274"/>
      <c r="D11" s="272"/>
      <c r="E11" s="275"/>
      <c r="F11" s="275"/>
      <c r="G11" s="272"/>
      <c r="H11" s="272"/>
      <c r="I11" s="272"/>
      <c r="J11" s="272"/>
      <c r="K11" s="69"/>
    </row>
    <row r="12" spans="1:36">
      <c r="A12" s="272"/>
      <c r="B12" s="273"/>
      <c r="C12" s="274"/>
      <c r="D12" s="272"/>
      <c r="E12" s="275"/>
      <c r="F12" s="275"/>
      <c r="G12" s="272"/>
      <c r="H12" s="272"/>
      <c r="I12" s="272"/>
      <c r="J12" s="272"/>
      <c r="K12" s="69"/>
    </row>
    <row r="13" spans="1:36">
      <c r="A13" s="272"/>
      <c r="B13" s="273"/>
      <c r="C13" s="274"/>
      <c r="D13" s="272"/>
      <c r="E13" s="275"/>
      <c r="F13" s="275"/>
      <c r="G13" s="272"/>
      <c r="H13" s="272"/>
      <c r="I13" s="272"/>
      <c r="J13" s="272"/>
      <c r="K13" s="69"/>
    </row>
    <row r="14" spans="1:36">
      <c r="A14" s="272"/>
      <c r="B14" s="273"/>
      <c r="C14" s="274"/>
      <c r="D14" s="272"/>
      <c r="E14" s="275"/>
      <c r="F14" s="275"/>
      <c r="G14" s="272"/>
      <c r="H14" s="272"/>
      <c r="I14" s="272"/>
      <c r="J14" s="272"/>
      <c r="K14" s="69"/>
    </row>
    <row r="15" spans="1:36">
      <c r="A15" s="272"/>
      <c r="B15" s="273"/>
      <c r="C15" s="274"/>
      <c r="D15" s="272"/>
      <c r="E15" s="275"/>
      <c r="F15" s="275"/>
      <c r="G15" s="272"/>
      <c r="H15" s="272"/>
      <c r="I15" s="272"/>
      <c r="J15" s="272"/>
      <c r="K15" s="69"/>
    </row>
    <row r="16" spans="1:36">
      <c r="A16" s="272"/>
      <c r="B16" s="273"/>
      <c r="C16" s="274"/>
      <c r="D16" s="272"/>
      <c r="E16" s="275"/>
      <c r="F16" s="275"/>
      <c r="G16" s="272"/>
      <c r="H16" s="272"/>
      <c r="I16" s="272"/>
      <c r="J16" s="272"/>
    </row>
    <row r="17" spans="1:10">
      <c r="A17" s="1045" t="s">
        <v>297</v>
      </c>
      <c r="B17" s="1046"/>
      <c r="C17" s="1046"/>
      <c r="D17" s="1046"/>
      <c r="E17" s="1046"/>
      <c r="F17" s="1047"/>
      <c r="G17" s="270" t="s">
        <v>194</v>
      </c>
      <c r="H17" s="270" t="s">
        <v>195</v>
      </c>
      <c r="I17" s="270" t="s">
        <v>194</v>
      </c>
      <c r="J17" s="270" t="s">
        <v>195</v>
      </c>
    </row>
    <row r="18" spans="1:10">
      <c r="A18" s="272"/>
      <c r="B18" s="273"/>
      <c r="C18" s="274"/>
      <c r="D18" s="272"/>
      <c r="E18" s="275"/>
      <c r="F18" s="275"/>
      <c r="G18" s="272"/>
      <c r="H18" s="272"/>
      <c r="I18" s="272"/>
      <c r="J18" s="272"/>
    </row>
    <row r="19" spans="1:10">
      <c r="A19" s="272"/>
      <c r="B19" s="273"/>
      <c r="C19" s="274"/>
      <c r="D19" s="272"/>
      <c r="E19" s="275"/>
      <c r="F19" s="275"/>
      <c r="G19" s="272"/>
      <c r="H19" s="272"/>
      <c r="I19" s="272"/>
      <c r="J19" s="272"/>
    </row>
    <row r="20" spans="1:10">
      <c r="A20" s="272"/>
      <c r="B20" s="273"/>
      <c r="C20" s="274"/>
      <c r="D20" s="272"/>
      <c r="E20" s="275"/>
      <c r="F20" s="275"/>
      <c r="G20" s="272"/>
      <c r="H20" s="272"/>
      <c r="I20" s="272"/>
      <c r="J20" s="272"/>
    </row>
    <row r="21" spans="1:10">
      <c r="A21" s="272"/>
      <c r="B21" s="273"/>
      <c r="C21" s="274"/>
      <c r="D21" s="272"/>
      <c r="E21" s="275"/>
      <c r="F21" s="275"/>
      <c r="G21" s="272"/>
      <c r="H21" s="272"/>
      <c r="I21" s="272"/>
      <c r="J21" s="272"/>
    </row>
    <row r="22" spans="1:10">
      <c r="A22" s="272"/>
      <c r="B22" s="273"/>
      <c r="C22" s="274"/>
      <c r="D22" s="272"/>
      <c r="E22" s="275"/>
      <c r="F22" s="275"/>
      <c r="G22" s="272"/>
      <c r="H22" s="272"/>
      <c r="I22" s="272"/>
      <c r="J22" s="272"/>
    </row>
    <row r="23" spans="1:10">
      <c r="A23" s="272"/>
      <c r="B23" s="273"/>
      <c r="C23" s="274"/>
      <c r="D23" s="272"/>
      <c r="E23" s="275"/>
      <c r="F23" s="275"/>
      <c r="G23" s="272"/>
      <c r="H23" s="272"/>
      <c r="I23" s="272"/>
      <c r="J23" s="272"/>
    </row>
    <row r="24" spans="1:10">
      <c r="A24" s="272"/>
      <c r="B24" s="273"/>
      <c r="C24" s="274"/>
      <c r="D24" s="272"/>
      <c r="E24" s="275"/>
      <c r="F24" s="275"/>
      <c r="G24" s="272"/>
      <c r="H24" s="272"/>
      <c r="I24" s="272"/>
      <c r="J24" s="272"/>
    </row>
    <row r="25" spans="1:10">
      <c r="A25" s="272"/>
      <c r="B25" s="273"/>
      <c r="C25" s="274"/>
      <c r="D25" s="272"/>
      <c r="E25" s="275"/>
      <c r="F25" s="275"/>
      <c r="G25" s="272"/>
      <c r="H25" s="272"/>
      <c r="I25" s="272"/>
      <c r="J25" s="272"/>
    </row>
  </sheetData>
  <mergeCells count="14">
    <mergeCell ref="I6:J6"/>
    <mergeCell ref="I5:J5"/>
    <mergeCell ref="D7:E7"/>
    <mergeCell ref="I7:J7"/>
    <mergeCell ref="G8:H8"/>
    <mergeCell ref="I8:J8"/>
    <mergeCell ref="C1:G1"/>
    <mergeCell ref="F5:H5"/>
    <mergeCell ref="F4:H4"/>
    <mergeCell ref="F6:H6"/>
    <mergeCell ref="A17:F17"/>
    <mergeCell ref="A9:F9"/>
    <mergeCell ref="C3:G3"/>
    <mergeCell ref="C2:G2"/>
  </mergeCells>
  <printOptions horizontalCentered="1" verticalCentered="1"/>
  <pageMargins left="0.51181102362204722" right="0.51181102362204722" top="0.98425196850393704" bottom="0.78740157480314965" header="0" footer="0"/>
  <pageSetup paperSize="9" scale="91" orientation="landscape"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6">
    <pageSetUpPr fitToPage="1"/>
  </sheetPr>
  <dimension ref="A1:K50"/>
  <sheetViews>
    <sheetView view="pageBreakPreview" zoomScaleNormal="100" workbookViewId="0">
      <selection activeCell="A10" sqref="A10"/>
    </sheetView>
  </sheetViews>
  <sheetFormatPr defaultRowHeight="15"/>
  <cols>
    <col min="6" max="6" width="18" customWidth="1"/>
    <col min="8" max="8" width="12" customWidth="1"/>
  </cols>
  <sheetData>
    <row r="1" spans="1:10" s="582" customFormat="1" ht="61.5" customHeight="1">
      <c r="A1" s="1028"/>
      <c r="B1" s="1029"/>
      <c r="C1" s="1029"/>
      <c r="D1" s="1029"/>
      <c r="E1" s="1029"/>
      <c r="F1" s="1029"/>
      <c r="G1" s="1029"/>
      <c r="H1" s="1030"/>
      <c r="I1" s="612"/>
      <c r="J1" s="578"/>
    </row>
    <row r="2" spans="1:10" s="21" customFormat="1" ht="15" customHeight="1">
      <c r="A2" s="1031" t="s">
        <v>26</v>
      </c>
      <c r="B2" s="1032"/>
      <c r="C2" s="1032"/>
      <c r="D2" s="1032"/>
      <c r="E2" s="1032"/>
      <c r="F2" s="1032"/>
      <c r="G2" s="1032"/>
      <c r="H2" s="1033"/>
      <c r="I2" s="25"/>
      <c r="J2" s="20"/>
    </row>
    <row r="3" spans="1:10" s="21" customFormat="1" ht="15" customHeight="1">
      <c r="A3" s="117"/>
      <c r="B3" s="118"/>
      <c r="C3" s="118"/>
      <c r="D3" s="118"/>
      <c r="E3" s="118"/>
      <c r="F3" s="118"/>
      <c r="G3" s="118"/>
      <c r="H3" s="119"/>
      <c r="I3" s="25"/>
      <c r="J3" s="20"/>
    </row>
    <row r="4" spans="1:10" s="21" customFormat="1" ht="15" customHeight="1" thickBot="1">
      <c r="A4" s="442" t="s">
        <v>13225</v>
      </c>
      <c r="B4" s="434"/>
      <c r="C4" s="434"/>
      <c r="D4" s="434"/>
      <c r="E4" s="118"/>
      <c r="F4" s="118"/>
      <c r="G4" s="118"/>
      <c r="H4" s="121" t="s">
        <v>7158</v>
      </c>
      <c r="I4" s="25"/>
      <c r="J4" s="20"/>
    </row>
    <row r="5" spans="1:10" ht="15.75" thickBot="1">
      <c r="A5" s="1034" t="s">
        <v>7157</v>
      </c>
      <c r="B5" s="1035"/>
      <c r="C5" s="1035"/>
      <c r="D5" s="1035"/>
      <c r="E5" s="1035"/>
      <c r="F5" s="1035"/>
      <c r="G5" s="1035"/>
      <c r="H5" s="1036"/>
    </row>
    <row r="6" spans="1:10" ht="8.1" customHeight="1" thickBot="1">
      <c r="A6" s="124"/>
      <c r="B6" s="27"/>
      <c r="C6" s="27"/>
      <c r="D6" s="27"/>
      <c r="E6" s="27"/>
      <c r="F6" s="27"/>
      <c r="G6" s="27"/>
      <c r="H6" s="125"/>
    </row>
    <row r="7" spans="1:10" s="66" customFormat="1" ht="24.75" customHeight="1" thickBot="1">
      <c r="A7" s="99" t="s">
        <v>27</v>
      </c>
      <c r="B7" s="1054" t="s">
        <v>84</v>
      </c>
      <c r="C7" s="1055"/>
      <c r="D7" s="1055"/>
      <c r="E7" s="1055"/>
      <c r="F7" s="1056"/>
      <c r="G7" s="100" t="s">
        <v>28</v>
      </c>
      <c r="H7" s="100" t="s">
        <v>29</v>
      </c>
    </row>
    <row r="8" spans="1:10" ht="8.1" customHeight="1" thickBot="1">
      <c r="A8" s="124"/>
      <c r="B8" s="27"/>
      <c r="C8" s="27"/>
      <c r="D8" s="27"/>
      <c r="E8" s="27"/>
      <c r="F8" s="27"/>
      <c r="G8" s="27"/>
      <c r="H8" s="125"/>
    </row>
    <row r="9" spans="1:10" ht="15.75" thickBot="1">
      <c r="A9" s="1058" t="s">
        <v>23</v>
      </c>
      <c r="B9" s="1059"/>
      <c r="C9" s="1059"/>
      <c r="D9" s="1059"/>
      <c r="E9" s="1059"/>
      <c r="F9" s="1059"/>
      <c r="G9" s="1059"/>
      <c r="H9" s="1060"/>
    </row>
    <row r="10" spans="1:10" ht="15.75" thickBot="1">
      <c r="A10" s="101" t="s">
        <v>30</v>
      </c>
      <c r="B10" s="1061" t="s">
        <v>39</v>
      </c>
      <c r="C10" s="1062"/>
      <c r="D10" s="1062"/>
      <c r="E10" s="1062"/>
      <c r="F10" s="1063"/>
      <c r="G10" s="102">
        <v>20</v>
      </c>
      <c r="H10" s="102">
        <v>20</v>
      </c>
    </row>
    <row r="11" spans="1:10" ht="15.75" thickBot="1">
      <c r="A11" s="101" t="s">
        <v>31</v>
      </c>
      <c r="B11" s="1057" t="s">
        <v>40</v>
      </c>
      <c r="C11" s="1057"/>
      <c r="D11" s="1057"/>
      <c r="E11" s="1057"/>
      <c r="F11" s="1057"/>
      <c r="G11" s="102">
        <v>1.5</v>
      </c>
      <c r="H11" s="102">
        <v>1.5</v>
      </c>
    </row>
    <row r="12" spans="1:10" ht="15.75" thickBot="1">
      <c r="A12" s="101" t="s">
        <v>32</v>
      </c>
      <c r="B12" s="1057" t="s">
        <v>41</v>
      </c>
      <c r="C12" s="1057"/>
      <c r="D12" s="1057"/>
      <c r="E12" s="1057"/>
      <c r="F12" s="1057"/>
      <c r="G12" s="102">
        <v>1</v>
      </c>
      <c r="H12" s="102">
        <v>1</v>
      </c>
    </row>
    <row r="13" spans="1:10" ht="15.75" thickBot="1">
      <c r="A13" s="101" t="s">
        <v>33</v>
      </c>
      <c r="B13" s="1057" t="s">
        <v>42</v>
      </c>
      <c r="C13" s="1057"/>
      <c r="D13" s="1057"/>
      <c r="E13" s="1057"/>
      <c r="F13" s="1057"/>
      <c r="G13" s="102">
        <v>0.2</v>
      </c>
      <c r="H13" s="102">
        <v>0.2</v>
      </c>
    </row>
    <row r="14" spans="1:10" ht="15.75" thickBot="1">
      <c r="A14" s="101" t="s">
        <v>34</v>
      </c>
      <c r="B14" s="1057" t="s">
        <v>43</v>
      </c>
      <c r="C14" s="1057"/>
      <c r="D14" s="1057"/>
      <c r="E14" s="1057"/>
      <c r="F14" s="1057"/>
      <c r="G14" s="102">
        <v>0.6</v>
      </c>
      <c r="H14" s="102">
        <v>0.6</v>
      </c>
    </row>
    <row r="15" spans="1:10" ht="15.75" thickBot="1">
      <c r="A15" s="101" t="s">
        <v>35</v>
      </c>
      <c r="B15" s="1057" t="s">
        <v>44</v>
      </c>
      <c r="C15" s="1057"/>
      <c r="D15" s="1057"/>
      <c r="E15" s="1057"/>
      <c r="F15" s="1057"/>
      <c r="G15" s="102">
        <v>2.5</v>
      </c>
      <c r="H15" s="102">
        <v>2.5</v>
      </c>
    </row>
    <row r="16" spans="1:10" ht="15.75" thickBot="1">
      <c r="A16" s="101" t="s">
        <v>36</v>
      </c>
      <c r="B16" s="1057" t="s">
        <v>45</v>
      </c>
      <c r="C16" s="1057"/>
      <c r="D16" s="1057"/>
      <c r="E16" s="1057"/>
      <c r="F16" s="1057"/>
      <c r="G16" s="102">
        <v>3</v>
      </c>
      <c r="H16" s="102">
        <v>3</v>
      </c>
    </row>
    <row r="17" spans="1:11" ht="15.75" thickBot="1">
      <c r="A17" s="101" t="s">
        <v>37</v>
      </c>
      <c r="B17" s="1057" t="s">
        <v>46</v>
      </c>
      <c r="C17" s="1057"/>
      <c r="D17" s="1057"/>
      <c r="E17" s="1057"/>
      <c r="F17" s="1057"/>
      <c r="G17" s="102">
        <v>8</v>
      </c>
      <c r="H17" s="102">
        <v>8</v>
      </c>
    </row>
    <row r="18" spans="1:11" ht="15.75" thickBot="1">
      <c r="A18" s="101" t="s">
        <v>38</v>
      </c>
      <c r="B18" s="1061" t="s">
        <v>47</v>
      </c>
      <c r="C18" s="1062"/>
      <c r="D18" s="1062"/>
      <c r="E18" s="1062"/>
      <c r="F18" s="1063"/>
      <c r="G18" s="102">
        <v>1</v>
      </c>
      <c r="H18" s="102">
        <v>1</v>
      </c>
      <c r="J18" s="68"/>
      <c r="K18" s="68"/>
    </row>
    <row r="19" spans="1:11" s="92" customFormat="1" ht="15.75" thickBot="1">
      <c r="A19" s="286" t="s">
        <v>48</v>
      </c>
      <c r="B19" s="1064" t="s">
        <v>49</v>
      </c>
      <c r="C19" s="1065"/>
      <c r="D19" s="1065"/>
      <c r="E19" s="1065"/>
      <c r="F19" s="1066"/>
      <c r="G19" s="287">
        <v>37.799999999999997</v>
      </c>
      <c r="H19" s="287">
        <v>37.799999999999997</v>
      </c>
      <c r="J19" s="288"/>
      <c r="K19" s="288"/>
    </row>
    <row r="20" spans="1:11" ht="8.1" customHeight="1" thickBot="1">
      <c r="A20" s="126"/>
      <c r="B20" s="127"/>
      <c r="C20" s="127"/>
      <c r="D20" s="127"/>
      <c r="E20" s="127"/>
      <c r="F20" s="127"/>
      <c r="G20" s="127"/>
      <c r="H20" s="128"/>
    </row>
    <row r="21" spans="1:11" ht="15.75" thickBot="1">
      <c r="A21" s="1058" t="s">
        <v>24</v>
      </c>
      <c r="B21" s="1059"/>
      <c r="C21" s="1059"/>
      <c r="D21" s="1059"/>
      <c r="E21" s="1059"/>
      <c r="F21" s="1059"/>
      <c r="G21" s="1059"/>
      <c r="H21" s="1060"/>
    </row>
    <row r="22" spans="1:11" ht="15.75" thickBot="1">
      <c r="A22" s="101" t="s">
        <v>50</v>
      </c>
      <c r="B22" s="1061" t="s">
        <v>61</v>
      </c>
      <c r="C22" s="1062"/>
      <c r="D22" s="1062"/>
      <c r="E22" s="1062"/>
      <c r="F22" s="1063"/>
      <c r="G22" s="102">
        <v>17.91</v>
      </c>
      <c r="H22" s="102" t="s">
        <v>93</v>
      </c>
      <c r="J22" s="68"/>
      <c r="K22" s="68"/>
    </row>
    <row r="23" spans="1:11" ht="15.75" thickBot="1">
      <c r="A23" s="101" t="s">
        <v>51</v>
      </c>
      <c r="B23" s="1057" t="s">
        <v>62</v>
      </c>
      <c r="C23" s="1057"/>
      <c r="D23" s="1057"/>
      <c r="E23" s="1057"/>
      <c r="F23" s="1057"/>
      <c r="G23" s="102">
        <v>3.97</v>
      </c>
      <c r="H23" s="102" t="s">
        <v>93</v>
      </c>
    </row>
    <row r="24" spans="1:11" ht="15.75" thickBot="1">
      <c r="A24" s="101" t="s">
        <v>52</v>
      </c>
      <c r="B24" s="1057" t="s">
        <v>102</v>
      </c>
      <c r="C24" s="1057"/>
      <c r="D24" s="1057"/>
      <c r="E24" s="1057"/>
      <c r="F24" s="1057"/>
      <c r="G24" s="102">
        <v>0.86</v>
      </c>
      <c r="H24" s="102">
        <v>0.64</v>
      </c>
    </row>
    <row r="25" spans="1:11" ht="15.75" thickBot="1">
      <c r="A25" s="101" t="s">
        <v>53</v>
      </c>
      <c r="B25" s="1057" t="s">
        <v>103</v>
      </c>
      <c r="C25" s="1057"/>
      <c r="D25" s="1057"/>
      <c r="E25" s="1057"/>
      <c r="F25" s="1057"/>
      <c r="G25" s="102">
        <v>11.16</v>
      </c>
      <c r="H25" s="102">
        <v>8.33</v>
      </c>
    </row>
    <row r="26" spans="1:11" ht="15.75" thickBot="1">
      <c r="A26" s="101" t="s">
        <v>54</v>
      </c>
      <c r="B26" s="1057" t="s">
        <v>104</v>
      </c>
      <c r="C26" s="1057"/>
      <c r="D26" s="1057"/>
      <c r="E26" s="1057"/>
      <c r="F26" s="1057"/>
      <c r="G26" s="102">
        <v>0.06</v>
      </c>
      <c r="H26" s="102">
        <v>0.04</v>
      </c>
    </row>
    <row r="27" spans="1:11" ht="15.75" thickBot="1">
      <c r="A27" s="101" t="s">
        <v>55</v>
      </c>
      <c r="B27" s="1057" t="s">
        <v>105</v>
      </c>
      <c r="C27" s="1057"/>
      <c r="D27" s="1057"/>
      <c r="E27" s="1057"/>
      <c r="F27" s="1057"/>
      <c r="G27" s="102">
        <v>0.74</v>
      </c>
      <c r="H27" s="102">
        <v>0.56000000000000005</v>
      </c>
    </row>
    <row r="28" spans="1:11" ht="15.75" thickBot="1">
      <c r="A28" s="101" t="s">
        <v>56</v>
      </c>
      <c r="B28" s="1057" t="s">
        <v>106</v>
      </c>
      <c r="C28" s="1057"/>
      <c r="D28" s="1057"/>
      <c r="E28" s="1057"/>
      <c r="F28" s="1057"/>
      <c r="G28" s="102">
        <v>1.71</v>
      </c>
      <c r="H28" s="102" t="s">
        <v>93</v>
      </c>
    </row>
    <row r="29" spans="1:11" ht="15.75" thickBot="1">
      <c r="A29" s="101" t="s">
        <v>57</v>
      </c>
      <c r="B29" s="1057" t="s">
        <v>107</v>
      </c>
      <c r="C29" s="1057"/>
      <c r="D29" s="1057"/>
      <c r="E29" s="1057"/>
      <c r="F29" s="1057"/>
      <c r="G29" s="102">
        <v>10</v>
      </c>
      <c r="H29" s="102">
        <v>0.08</v>
      </c>
    </row>
    <row r="30" spans="1:11" ht="15.75" thickBot="1">
      <c r="A30" s="101" t="s">
        <v>58</v>
      </c>
      <c r="B30" s="1061" t="s">
        <v>108</v>
      </c>
      <c r="C30" s="1062"/>
      <c r="D30" s="1062"/>
      <c r="E30" s="1062"/>
      <c r="F30" s="1063"/>
      <c r="G30" s="102">
        <v>14.01</v>
      </c>
      <c r="H30" s="102">
        <v>10.46</v>
      </c>
    </row>
    <row r="31" spans="1:11" ht="15.75" thickBot="1">
      <c r="A31" s="101" t="s">
        <v>59</v>
      </c>
      <c r="B31" s="1061" t="s">
        <v>109</v>
      </c>
      <c r="C31" s="1062"/>
      <c r="D31" s="1062"/>
      <c r="E31" s="1062"/>
      <c r="F31" s="1063"/>
      <c r="G31" s="102">
        <v>0.04</v>
      </c>
      <c r="H31" s="102">
        <v>0.03</v>
      </c>
    </row>
    <row r="32" spans="1:11" s="92" customFormat="1" ht="15.75" thickBot="1">
      <c r="A32" s="286" t="s">
        <v>60</v>
      </c>
      <c r="B32" s="1064" t="s">
        <v>129</v>
      </c>
      <c r="C32" s="1065"/>
      <c r="D32" s="1065"/>
      <c r="E32" s="1065"/>
      <c r="F32" s="1066"/>
      <c r="G32" s="287">
        <v>50.56</v>
      </c>
      <c r="H32" s="287">
        <v>20.14</v>
      </c>
    </row>
    <row r="33" spans="1:11" ht="8.1" customHeight="1" thickBot="1">
      <c r="A33" s="126"/>
      <c r="B33" s="127"/>
      <c r="C33" s="127"/>
      <c r="D33" s="127"/>
      <c r="E33" s="127"/>
      <c r="F33" s="127"/>
      <c r="G33" s="127"/>
      <c r="H33" s="128"/>
    </row>
    <row r="34" spans="1:11" ht="15.75" thickBot="1">
      <c r="A34" s="1058" t="s">
        <v>25</v>
      </c>
      <c r="B34" s="1059"/>
      <c r="C34" s="1059"/>
      <c r="D34" s="1059"/>
      <c r="E34" s="1059"/>
      <c r="F34" s="1059"/>
      <c r="G34" s="1059"/>
      <c r="H34" s="1060"/>
      <c r="J34" s="68"/>
      <c r="K34" s="68"/>
    </row>
    <row r="35" spans="1:11" ht="15.75" thickBot="1">
      <c r="A35" s="101" t="s">
        <v>110</v>
      </c>
      <c r="B35" s="1061" t="s">
        <v>116</v>
      </c>
      <c r="C35" s="1062"/>
      <c r="D35" s="1062"/>
      <c r="E35" s="1062"/>
      <c r="F35" s="1063"/>
      <c r="G35" s="102">
        <v>5.52</v>
      </c>
      <c r="H35" s="102">
        <v>4.12</v>
      </c>
    </row>
    <row r="36" spans="1:11" ht="15.75" thickBot="1">
      <c r="A36" s="101" t="s">
        <v>111</v>
      </c>
      <c r="B36" s="1057" t="s">
        <v>117</v>
      </c>
      <c r="C36" s="1057"/>
      <c r="D36" s="1057"/>
      <c r="E36" s="1057"/>
      <c r="F36" s="1057"/>
      <c r="G36" s="102">
        <v>0.13</v>
      </c>
      <c r="H36" s="102">
        <v>0.1</v>
      </c>
    </row>
    <row r="37" spans="1:11" ht="15.75" thickBot="1">
      <c r="A37" s="101" t="s">
        <v>112</v>
      </c>
      <c r="B37" s="1057" t="s">
        <v>118</v>
      </c>
      <c r="C37" s="1057"/>
      <c r="D37" s="1057"/>
      <c r="E37" s="1057"/>
      <c r="F37" s="1057"/>
      <c r="G37" s="102">
        <v>0.94</v>
      </c>
      <c r="H37" s="102">
        <v>0.7</v>
      </c>
    </row>
    <row r="38" spans="1:11" ht="15.75" thickBot="1">
      <c r="A38" s="101" t="s">
        <v>113</v>
      </c>
      <c r="B38" s="1057" t="s">
        <v>119</v>
      </c>
      <c r="C38" s="1057"/>
      <c r="D38" s="1057"/>
      <c r="E38" s="1057"/>
      <c r="F38" s="1057"/>
      <c r="G38" s="102">
        <v>2.56</v>
      </c>
      <c r="H38" s="102">
        <v>1.91</v>
      </c>
    </row>
    <row r="39" spans="1:11" ht="15.75" thickBot="1">
      <c r="A39" s="101" t="s">
        <v>114</v>
      </c>
      <c r="B39" s="1061" t="s">
        <v>120</v>
      </c>
      <c r="C39" s="1062"/>
      <c r="D39" s="1062"/>
      <c r="E39" s="1062"/>
      <c r="F39" s="1063"/>
      <c r="G39" s="102">
        <v>0.46</v>
      </c>
      <c r="H39" s="102">
        <v>0.35</v>
      </c>
    </row>
    <row r="40" spans="1:11" s="92" customFormat="1" ht="15.75" thickBot="1">
      <c r="A40" s="286" t="s">
        <v>115</v>
      </c>
      <c r="B40" s="1064" t="s">
        <v>130</v>
      </c>
      <c r="C40" s="1065"/>
      <c r="D40" s="1065"/>
      <c r="E40" s="1065"/>
      <c r="F40" s="1066"/>
      <c r="G40" s="287">
        <v>9.61</v>
      </c>
      <c r="H40" s="287">
        <v>7.18</v>
      </c>
    </row>
    <row r="41" spans="1:11" ht="8.1" customHeight="1" thickBot="1">
      <c r="A41" s="126"/>
      <c r="B41" s="127"/>
      <c r="C41" s="127"/>
      <c r="D41" s="127"/>
      <c r="E41" s="127"/>
      <c r="F41" s="127"/>
      <c r="G41" s="127"/>
      <c r="H41" s="128"/>
    </row>
    <row r="42" spans="1:11" ht="15.75" thickBot="1">
      <c r="A42" s="1058" t="s">
        <v>121</v>
      </c>
      <c r="B42" s="1059"/>
      <c r="C42" s="1059"/>
      <c r="D42" s="1059"/>
      <c r="E42" s="1059"/>
      <c r="F42" s="1059"/>
      <c r="G42" s="1059"/>
      <c r="H42" s="1060"/>
    </row>
    <row r="43" spans="1:11" ht="15.75" thickBot="1">
      <c r="A43" s="101" t="s">
        <v>122</v>
      </c>
      <c r="B43" s="1067" t="s">
        <v>124</v>
      </c>
      <c r="C43" s="1057"/>
      <c r="D43" s="1057"/>
      <c r="E43" s="1057"/>
      <c r="F43" s="1068"/>
      <c r="G43" s="102">
        <v>19.11</v>
      </c>
      <c r="H43" s="102">
        <v>7.61</v>
      </c>
      <c r="J43" s="68"/>
      <c r="K43" s="68"/>
    </row>
    <row r="44" spans="1:11">
      <c r="A44" s="1075" t="s">
        <v>123</v>
      </c>
      <c r="B44" s="1067" t="s">
        <v>125</v>
      </c>
      <c r="C44" s="1057"/>
      <c r="D44" s="1057"/>
      <c r="E44" s="1057"/>
      <c r="F44" s="1068"/>
      <c r="G44" s="1077">
        <v>0.49</v>
      </c>
      <c r="H44" s="1077">
        <v>0.37</v>
      </c>
    </row>
    <row r="45" spans="1:11" ht="15.75" thickBot="1">
      <c r="A45" s="1076"/>
      <c r="B45" s="1079" t="s">
        <v>126</v>
      </c>
      <c r="C45" s="1080"/>
      <c r="D45" s="1080"/>
      <c r="E45" s="1080"/>
      <c r="F45" s="1081"/>
      <c r="G45" s="1078"/>
      <c r="H45" s="1078"/>
    </row>
    <row r="46" spans="1:11" s="92" customFormat="1" ht="15.75" thickBot="1">
      <c r="A46" s="286" t="s">
        <v>127</v>
      </c>
      <c r="B46" s="1064" t="s">
        <v>128</v>
      </c>
      <c r="C46" s="1065"/>
      <c r="D46" s="1065"/>
      <c r="E46" s="1065"/>
      <c r="F46" s="1066"/>
      <c r="G46" s="287">
        <v>19.600000000000001</v>
      </c>
      <c r="H46" s="287">
        <v>7.98</v>
      </c>
    </row>
    <row r="47" spans="1:11" ht="8.1" customHeight="1" thickBot="1">
      <c r="A47" s="126"/>
      <c r="B47" s="127"/>
      <c r="C47" s="127"/>
      <c r="D47" s="127"/>
      <c r="E47" s="127"/>
      <c r="F47" s="127"/>
      <c r="G47" s="127"/>
      <c r="H47" s="128"/>
    </row>
    <row r="48" spans="1:11" ht="16.5" thickBot="1">
      <c r="A48" s="1069" t="s">
        <v>63</v>
      </c>
      <c r="B48" s="1070"/>
      <c r="C48" s="1070"/>
      <c r="D48" s="1070"/>
      <c r="E48" s="1070"/>
      <c r="F48" s="1071"/>
      <c r="G48" s="67">
        <v>117.57</v>
      </c>
      <c r="H48" s="67">
        <v>73.099999999999994</v>
      </c>
    </row>
    <row r="49" spans="1:8">
      <c r="A49" s="129"/>
      <c r="B49" s="58"/>
      <c r="C49" s="58"/>
      <c r="D49" s="58"/>
      <c r="E49" s="58"/>
      <c r="F49" s="58"/>
      <c r="G49" s="58"/>
      <c r="H49" s="130"/>
    </row>
    <row r="50" spans="1:8" ht="15.75" thickBot="1">
      <c r="A50" s="1072" t="s">
        <v>94</v>
      </c>
      <c r="B50" s="1073"/>
      <c r="C50" s="1073"/>
      <c r="D50" s="1073"/>
      <c r="E50" s="1073"/>
      <c r="F50" s="1073"/>
      <c r="G50" s="1073"/>
      <c r="H50" s="1074"/>
    </row>
  </sheetData>
  <sheetProtection algorithmName="SHA-512" hashValue="Rte1xVYRQBu9kh1VdaWzTIusqzrGrtYkbyja4u83BnRCZsh6aXnYP1t5qNjpWHSVlswThlPwwkcV7WzHfU/sBQ==" saltValue="zHmcKQFkL8PLxrqN52DV0A==" spinCount="100000" sheet="1" objects="1" scenarios="1"/>
  <mergeCells count="44">
    <mergeCell ref="A48:F48"/>
    <mergeCell ref="A50:H50"/>
    <mergeCell ref="A44:A45"/>
    <mergeCell ref="B44:F44"/>
    <mergeCell ref="G44:G45"/>
    <mergeCell ref="H44:H45"/>
    <mergeCell ref="B45:F45"/>
    <mergeCell ref="B46:F46"/>
    <mergeCell ref="A42:H42"/>
    <mergeCell ref="B43:F43"/>
    <mergeCell ref="B26:F26"/>
    <mergeCell ref="B27:F27"/>
    <mergeCell ref="B28:F28"/>
    <mergeCell ref="B29:F29"/>
    <mergeCell ref="B30:F30"/>
    <mergeCell ref="B31:F31"/>
    <mergeCell ref="B32:F32"/>
    <mergeCell ref="A34:H34"/>
    <mergeCell ref="B35:F35"/>
    <mergeCell ref="B36:F36"/>
    <mergeCell ref="B37:F37"/>
    <mergeCell ref="B38:F38"/>
    <mergeCell ref="B39:F39"/>
    <mergeCell ref="B40:F40"/>
    <mergeCell ref="B25:F25"/>
    <mergeCell ref="A9:H9"/>
    <mergeCell ref="B10:F10"/>
    <mergeCell ref="B11:F11"/>
    <mergeCell ref="B12:F12"/>
    <mergeCell ref="B13:F13"/>
    <mergeCell ref="B14:F14"/>
    <mergeCell ref="B15:F15"/>
    <mergeCell ref="B16:F16"/>
    <mergeCell ref="B17:F17"/>
    <mergeCell ref="B18:F18"/>
    <mergeCell ref="B19:F19"/>
    <mergeCell ref="A21:H21"/>
    <mergeCell ref="B22:F22"/>
    <mergeCell ref="B23:F23"/>
    <mergeCell ref="A1:H1"/>
    <mergeCell ref="A2:H2"/>
    <mergeCell ref="A5:H5"/>
    <mergeCell ref="B7:F7"/>
    <mergeCell ref="B24:F24"/>
  </mergeCells>
  <printOptions horizontalCentered="1" verticalCentered="1"/>
  <pageMargins left="1.1811023622047245" right="0.39370078740157483" top="0.78740157480314965" bottom="0.78740157480314965" header="0" footer="0"/>
  <pageSetup paperSize="9" scale="94"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V408"/>
  <sheetViews>
    <sheetView view="pageBreakPreview" zoomScale="93" zoomScaleNormal="93" zoomScaleSheetLayoutView="93" workbookViewId="0">
      <selection activeCell="K10" sqref="K10:M10"/>
    </sheetView>
  </sheetViews>
  <sheetFormatPr defaultColWidth="10.5703125" defaultRowHeight="15"/>
  <cols>
    <col min="1" max="1" width="6.42578125" style="19" customWidth="1"/>
    <col min="2" max="4" width="6.42578125" style="3" customWidth="1"/>
    <col min="5" max="5" width="8" style="3" customWidth="1"/>
    <col min="6" max="6" width="6.42578125" style="3" customWidth="1"/>
    <col min="7" max="7" width="13.85546875" style="3" customWidth="1"/>
    <col min="8" max="8" width="7.28515625" style="3" customWidth="1"/>
    <col min="9" max="9" width="10.28515625" style="3" customWidth="1"/>
    <col min="10" max="11" width="6.42578125" style="3" customWidth="1"/>
    <col min="12" max="12" width="8.42578125" style="3" bestFit="1" customWidth="1"/>
    <col min="13" max="13" width="7.5703125" style="3" customWidth="1"/>
    <col min="14" max="14" width="6.5703125" style="3" customWidth="1"/>
    <col min="15" max="15" width="24.85546875" style="3" hidden="1" customWidth="1"/>
    <col min="17" max="21" width="8.28515625" style="3" customWidth="1"/>
    <col min="22" max="16384" width="10.5703125" style="4"/>
  </cols>
  <sheetData>
    <row r="1" spans="1:22" s="533" customFormat="1">
      <c r="A1" s="528"/>
      <c r="B1" s="529"/>
      <c r="C1" s="529"/>
      <c r="D1" s="530"/>
      <c r="E1" s="530"/>
      <c r="F1" s="530"/>
      <c r="G1" s="530"/>
      <c r="H1" s="530"/>
      <c r="I1" s="530"/>
      <c r="J1" s="530"/>
      <c r="K1" s="530"/>
      <c r="L1" s="530"/>
      <c r="M1" s="531"/>
      <c r="N1" s="532"/>
      <c r="O1" s="3"/>
      <c r="P1" s="532"/>
      <c r="Q1" s="532"/>
      <c r="R1" s="532"/>
      <c r="S1" s="532"/>
      <c r="T1" s="532"/>
      <c r="U1" s="532"/>
    </row>
    <row r="2" spans="1:22" s="533" customFormat="1">
      <c r="A2" s="534"/>
      <c r="B2" s="535"/>
      <c r="C2" s="535"/>
      <c r="D2" s="535"/>
      <c r="E2" s="536"/>
      <c r="F2" s="536"/>
      <c r="G2" s="536"/>
      <c r="H2" s="536"/>
      <c r="I2" s="536"/>
      <c r="J2" s="536"/>
      <c r="K2" s="536"/>
      <c r="L2" s="536"/>
      <c r="M2" s="537"/>
      <c r="N2" s="538"/>
      <c r="O2" s="3" t="s">
        <v>22</v>
      </c>
      <c r="P2" s="538"/>
      <c r="Q2" s="538"/>
      <c r="R2" s="538"/>
      <c r="S2" s="538"/>
      <c r="T2" s="538"/>
      <c r="U2" s="538"/>
    </row>
    <row r="3" spans="1:22" s="533" customFormat="1">
      <c r="A3" s="534"/>
      <c r="B3" s="539"/>
      <c r="C3" s="539"/>
      <c r="D3" s="536"/>
      <c r="E3" s="536"/>
      <c r="F3" s="536"/>
      <c r="G3" s="536"/>
      <c r="H3" s="536"/>
      <c r="I3" s="536"/>
      <c r="J3" s="536"/>
      <c r="K3" s="536"/>
      <c r="L3" s="536"/>
      <c r="M3" s="537"/>
      <c r="N3" s="538"/>
      <c r="O3" s="3" t="s">
        <v>12</v>
      </c>
      <c r="P3" s="538"/>
      <c r="Q3" s="538"/>
      <c r="R3" s="538"/>
      <c r="S3" s="538"/>
      <c r="T3" s="538"/>
      <c r="U3" s="538"/>
    </row>
    <row r="4" spans="1:22" s="533" customFormat="1">
      <c r="A4" s="534"/>
      <c r="B4" s="536" t="s">
        <v>150</v>
      </c>
      <c r="C4" s="535"/>
      <c r="D4" s="535"/>
      <c r="E4" s="536"/>
      <c r="F4" s="536"/>
      <c r="G4" s="536"/>
      <c r="H4" s="536"/>
      <c r="I4" s="536"/>
      <c r="J4" s="536"/>
      <c r="K4" s="536"/>
      <c r="L4" s="536"/>
      <c r="M4" s="537"/>
      <c r="N4" s="538"/>
      <c r="O4" s="3" t="s">
        <v>697</v>
      </c>
      <c r="P4" s="538"/>
      <c r="Q4" s="538"/>
      <c r="R4" s="538"/>
      <c r="S4" s="538"/>
      <c r="T4" s="538"/>
      <c r="U4" s="538"/>
    </row>
    <row r="5" spans="1:22" s="533" customFormat="1">
      <c r="A5" s="534"/>
      <c r="B5" s="539"/>
      <c r="C5" s="540"/>
      <c r="D5" s="536"/>
      <c r="E5" s="536"/>
      <c r="F5" s="536"/>
      <c r="G5" s="536"/>
      <c r="H5" s="536"/>
      <c r="I5" s="536"/>
      <c r="J5" s="536"/>
      <c r="K5" s="536"/>
      <c r="L5" s="536"/>
      <c r="M5" s="541"/>
      <c r="N5" s="538"/>
      <c r="O5" s="3" t="s">
        <v>698</v>
      </c>
      <c r="P5" s="538"/>
      <c r="Q5" s="538"/>
      <c r="R5" s="538"/>
      <c r="S5" s="538"/>
      <c r="T5" s="538"/>
      <c r="U5" s="538"/>
    </row>
    <row r="6" spans="1:22" s="533" customFormat="1">
      <c r="A6" s="542"/>
      <c r="B6" s="543"/>
      <c r="C6" s="544"/>
      <c r="D6" s="545"/>
      <c r="E6" s="544"/>
      <c r="F6" s="544"/>
      <c r="G6" s="544"/>
      <c r="H6" s="544"/>
      <c r="I6" s="544"/>
      <c r="J6" s="544"/>
      <c r="K6" s="544"/>
      <c r="L6" s="540"/>
      <c r="M6" s="541"/>
      <c r="N6" s="538"/>
      <c r="O6" s="3" t="s">
        <v>699</v>
      </c>
      <c r="P6" s="538"/>
      <c r="Q6" s="538"/>
      <c r="R6" s="538"/>
      <c r="S6" s="538"/>
      <c r="T6" s="538"/>
      <c r="U6" s="538"/>
    </row>
    <row r="7" spans="1:22" s="533" customFormat="1" ht="15.75" thickBot="1">
      <c r="A7" s="546"/>
      <c r="B7" s="547"/>
      <c r="C7" s="548"/>
      <c r="D7" s="549"/>
      <c r="E7" s="548"/>
      <c r="F7" s="548"/>
      <c r="G7" s="548"/>
      <c r="H7" s="548"/>
      <c r="I7" s="548"/>
      <c r="J7" s="548"/>
      <c r="K7" s="548"/>
      <c r="L7" s="548"/>
      <c r="M7" s="550"/>
      <c r="N7" s="532"/>
      <c r="O7" s="1" t="s">
        <v>700</v>
      </c>
      <c r="P7" s="532"/>
      <c r="Q7" s="532"/>
      <c r="R7" s="532"/>
      <c r="S7" s="532"/>
      <c r="T7" s="532"/>
      <c r="U7" s="532"/>
    </row>
    <row r="8" spans="1:22" ht="16.5" thickBot="1">
      <c r="A8" s="2"/>
      <c r="B8" s="2"/>
      <c r="C8" s="6"/>
      <c r="D8" s="6"/>
      <c r="E8" s="6"/>
      <c r="F8" s="6"/>
      <c r="G8" s="6"/>
      <c r="H8" s="6"/>
      <c r="I8" s="6"/>
      <c r="J8" s="6"/>
      <c r="K8" s="6"/>
      <c r="L8" s="6"/>
      <c r="M8" s="6"/>
      <c r="N8" s="1"/>
      <c r="O8" s="1" t="s">
        <v>701</v>
      </c>
      <c r="Q8" s="1"/>
      <c r="R8" s="1"/>
      <c r="S8" s="1"/>
      <c r="T8" s="1"/>
      <c r="U8" s="1"/>
      <c r="V8" s="7"/>
    </row>
    <row r="9" spans="1:22">
      <c r="A9" s="790" t="s">
        <v>729</v>
      </c>
      <c r="B9" s="791"/>
      <c r="C9" s="791"/>
      <c r="D9" s="791"/>
      <c r="E9" s="791"/>
      <c r="F9" s="791"/>
      <c r="G9" s="791"/>
      <c r="H9" s="791"/>
      <c r="I9" s="791"/>
      <c r="J9" s="791"/>
      <c r="K9" s="499" t="s">
        <v>138</v>
      </c>
      <c r="L9" s="798">
        <f>IF(DADOS!D20&lt;&gt;"",DADOS!D20," ")</f>
        <v>45588</v>
      </c>
      <c r="M9" s="799"/>
      <c r="N9" s="1"/>
      <c r="O9" s="1" t="s">
        <v>702</v>
      </c>
      <c r="Q9" s="1"/>
      <c r="R9" s="1"/>
      <c r="S9" s="1"/>
      <c r="T9" s="1"/>
      <c r="U9" s="1"/>
    </row>
    <row r="10" spans="1:22" ht="36" customHeight="1">
      <c r="A10" s="646" t="s">
        <v>135</v>
      </c>
      <c r="B10" s="647"/>
      <c r="C10" s="801" t="str">
        <f>IF(DADOS!$D$12&lt;&gt;"",DADOS!$D$12," ")</f>
        <v>AMPLIAÇÃO DA COBERTURA E REFORMA DO POSTO DE SAÚDE DE SERRINHA</v>
      </c>
      <c r="D10" s="801"/>
      <c r="E10" s="801"/>
      <c r="F10" s="801"/>
      <c r="G10" s="801"/>
      <c r="H10" s="648"/>
      <c r="I10" s="649"/>
      <c r="J10" s="650" t="s">
        <v>708</v>
      </c>
      <c r="K10" s="792" t="s">
        <v>699</v>
      </c>
      <c r="L10" s="793"/>
      <c r="M10" s="794"/>
      <c r="O10" s="1" t="s">
        <v>703</v>
      </c>
      <c r="Q10" s="1"/>
    </row>
    <row r="11" spans="1:22">
      <c r="A11" s="110" t="s">
        <v>134</v>
      </c>
      <c r="B11" s="494"/>
      <c r="C11" s="800" t="str">
        <f>IF(DADOS!D14&lt;&gt;"",DADOS!D14," ")</f>
        <v>AV. JOSÉ MOSSON</v>
      </c>
      <c r="D11" s="800"/>
      <c r="E11" s="800"/>
      <c r="F11" s="800"/>
      <c r="G11" s="800"/>
      <c r="H11" s="800"/>
      <c r="I11" s="109"/>
      <c r="J11" s="108" t="s">
        <v>151</v>
      </c>
      <c r="K11" s="795" t="str">
        <f>IF(DADOS!$D$16&lt;&gt;"",DADOS!$D$16," ")</f>
        <v>CONTENDA</v>
      </c>
      <c r="L11" s="796"/>
      <c r="M11" s="797"/>
      <c r="O11" s="3" t="s">
        <v>704</v>
      </c>
      <c r="Q11" s="1"/>
    </row>
    <row r="12" spans="1:22">
      <c r="A12" s="110" t="s">
        <v>81</v>
      </c>
      <c r="B12" s="494"/>
      <c r="C12" s="800" t="str">
        <f>IF(DADOS!M12&lt;&gt;"",DADOS!M12," ")</f>
        <v>SAÚDE</v>
      </c>
      <c r="D12" s="800"/>
      <c r="E12" s="800"/>
      <c r="F12" s="800"/>
      <c r="G12" s="800"/>
      <c r="H12" s="800"/>
      <c r="I12" s="109"/>
      <c r="J12" s="108" t="s">
        <v>152</v>
      </c>
      <c r="K12" s="815" t="s">
        <v>13267</v>
      </c>
      <c r="L12" s="816"/>
      <c r="M12" s="817"/>
      <c r="O12" s="3" t="s">
        <v>705</v>
      </c>
      <c r="Q12" s="1"/>
    </row>
    <row r="13" spans="1:22">
      <c r="A13" s="248"/>
      <c r="B13" s="249"/>
      <c r="C13" s="827"/>
      <c r="D13" s="827"/>
      <c r="E13" s="827"/>
      <c r="F13" s="827"/>
      <c r="G13" s="827"/>
      <c r="H13" s="827"/>
      <c r="I13" s="249"/>
      <c r="J13" s="5"/>
      <c r="K13" s="800"/>
      <c r="L13" s="800"/>
      <c r="M13" s="821"/>
      <c r="O13" s="3" t="s">
        <v>706</v>
      </c>
      <c r="Q13" s="1"/>
    </row>
    <row r="14" spans="1:22">
      <c r="A14" s="248"/>
      <c r="B14" s="249"/>
      <c r="C14" s="249"/>
      <c r="D14" s="249"/>
      <c r="E14" s="249"/>
      <c r="F14" s="249"/>
      <c r="G14" s="249"/>
      <c r="H14" s="249"/>
      <c r="I14" s="109"/>
      <c r="J14" s="498"/>
      <c r="K14" s="494"/>
      <c r="L14" s="494"/>
      <c r="M14" s="495"/>
      <c r="O14" s="3" t="s">
        <v>22</v>
      </c>
      <c r="Q14" s="1"/>
    </row>
    <row r="15" spans="1:22">
      <c r="A15" s="111" t="s">
        <v>153</v>
      </c>
      <c r="B15" s="109"/>
      <c r="C15" s="735" t="s">
        <v>13268</v>
      </c>
      <c r="D15" s="112"/>
      <c r="E15" s="109"/>
      <c r="F15" s="108" t="s">
        <v>154</v>
      </c>
      <c r="G15" s="808" t="s">
        <v>13496</v>
      </c>
      <c r="H15" s="809"/>
      <c r="I15" s="809"/>
      <c r="J15" s="494"/>
      <c r="K15" s="107"/>
      <c r="L15" s="806"/>
      <c r="M15" s="807"/>
      <c r="O15" s="3" t="s">
        <v>707</v>
      </c>
      <c r="Q15" s="1"/>
    </row>
    <row r="16" spans="1:22">
      <c r="A16" s="111"/>
      <c r="B16" s="109"/>
      <c r="C16" s="112"/>
      <c r="D16" s="112"/>
      <c r="E16" s="109"/>
      <c r="F16" s="108" t="s">
        <v>139</v>
      </c>
      <c r="G16" s="824" t="str">
        <f>IF(DADOS!D24&lt;&gt;"",DADOS!D24," ")</f>
        <v>DAIANA PRISCILA SOUZA LEITE</v>
      </c>
      <c r="H16" s="824"/>
      <c r="I16" s="824"/>
      <c r="J16" s="494"/>
      <c r="K16" s="107" t="s">
        <v>91</v>
      </c>
      <c r="L16" s="437" t="str">
        <f>IF(DADOS!D28&lt;&gt;"",DADOS!D28," ")</f>
        <v>PR-184.547/D</v>
      </c>
      <c r="M16" s="438"/>
      <c r="Q16" s="1"/>
    </row>
    <row r="17" spans="1:17">
      <c r="A17" s="111"/>
      <c r="B17" s="109"/>
      <c r="C17" s="109"/>
      <c r="D17" s="109"/>
      <c r="E17" s="109"/>
      <c r="F17" s="498" t="s">
        <v>717</v>
      </c>
      <c r="G17" s="826"/>
      <c r="H17" s="826"/>
      <c r="I17" s="826"/>
      <c r="J17" s="109"/>
      <c r="K17" s="108" t="s">
        <v>80</v>
      </c>
      <c r="L17" s="804">
        <f>IF(DADOS!D30&lt;&gt;"",DADOS!D30," ")</f>
        <v>1720246246565</v>
      </c>
      <c r="M17" s="805"/>
      <c r="O17" s="3" t="s">
        <v>721</v>
      </c>
      <c r="Q17" s="1"/>
    </row>
    <row r="18" spans="1:17">
      <c r="A18" s="301" t="s">
        <v>155</v>
      </c>
      <c r="B18" s="5"/>
      <c r="C18" s="300"/>
      <c r="D18" s="300"/>
      <c r="E18" s="300"/>
      <c r="F18" s="300"/>
      <c r="G18" s="300"/>
      <c r="H18" s="300"/>
      <c r="I18" s="300"/>
      <c r="J18" s="300"/>
      <c r="K18" s="300"/>
      <c r="L18" s="300"/>
      <c r="M18" s="303"/>
      <c r="O18" s="3" t="s">
        <v>719</v>
      </c>
      <c r="Q18" s="1"/>
    </row>
    <row r="19" spans="1:17" ht="15.75" thickBot="1">
      <c r="A19" s="304"/>
      <c r="B19" s="251"/>
      <c r="C19" s="251"/>
      <c r="D19" s="251"/>
      <c r="E19" s="251"/>
      <c r="F19" s="251"/>
      <c r="G19" s="251"/>
      <c r="H19" s="251"/>
      <c r="I19" s="251"/>
      <c r="J19" s="251"/>
      <c r="K19" s="251"/>
      <c r="L19" s="251"/>
      <c r="M19" s="252"/>
      <c r="O19" s="3" t="s">
        <v>720</v>
      </c>
      <c r="Q19" s="1"/>
    </row>
    <row r="20" spans="1:17" ht="8.1" customHeight="1" thickBot="1">
      <c r="A20" s="18"/>
      <c r="B20" s="5"/>
      <c r="C20" s="5"/>
      <c r="D20" s="5"/>
      <c r="E20" s="5"/>
      <c r="F20" s="5"/>
      <c r="G20" s="5"/>
      <c r="H20" s="5"/>
      <c r="I20" s="5"/>
      <c r="J20" s="5"/>
      <c r="K20" s="5"/>
      <c r="L20" s="5"/>
      <c r="M20" s="5"/>
      <c r="O20" s="3" t="s">
        <v>718</v>
      </c>
      <c r="Q20" s="1"/>
    </row>
    <row r="21" spans="1:17" ht="15.75">
      <c r="A21" s="44"/>
      <c r="B21" s="48"/>
      <c r="C21" s="48"/>
      <c r="D21" s="48"/>
      <c r="E21" s="48"/>
      <c r="F21" s="48"/>
      <c r="G21" s="48"/>
      <c r="H21" s="48"/>
      <c r="I21" s="48"/>
      <c r="J21" s="48"/>
      <c r="K21" s="48"/>
      <c r="L21" s="48"/>
      <c r="M21" s="49"/>
      <c r="O21" s="3" t="s">
        <v>722</v>
      </c>
      <c r="Q21" s="1"/>
    </row>
    <row r="22" spans="1:17" ht="15.75">
      <c r="A22" s="51"/>
      <c r="B22" s="8"/>
      <c r="C22" s="8"/>
      <c r="D22" s="8"/>
      <c r="E22" s="8"/>
      <c r="F22" s="8"/>
      <c r="G22" s="8"/>
      <c r="H22" s="8"/>
      <c r="I22" s="8"/>
      <c r="J22" s="8"/>
      <c r="K22" s="8"/>
      <c r="L22" s="8"/>
      <c r="M22" s="50"/>
      <c r="O22" s="3" t="s">
        <v>723</v>
      </c>
      <c r="Q22" s="1"/>
    </row>
    <row r="23" spans="1:17" ht="15.75">
      <c r="A23" s="51"/>
      <c r="B23" s="8"/>
      <c r="C23" s="5"/>
      <c r="D23" s="5"/>
      <c r="E23" s="496" t="s">
        <v>156</v>
      </c>
      <c r="F23" s="496" t="s">
        <v>157</v>
      </c>
      <c r="G23" s="380">
        <f>RESUMO!H34</f>
        <v>248968.54000000004</v>
      </c>
      <c r="H23" s="9"/>
      <c r="I23" s="9"/>
      <c r="J23" s="9"/>
      <c r="K23" s="8"/>
      <c r="L23" s="8"/>
      <c r="M23" s="50"/>
      <c r="O23" s="3" t="s">
        <v>724</v>
      </c>
      <c r="Q23" s="1"/>
    </row>
    <row r="24" spans="1:17" ht="15.75">
      <c r="A24" s="51"/>
      <c r="B24" s="8"/>
      <c r="C24" s="8"/>
      <c r="D24" s="8"/>
      <c r="E24" s="8"/>
      <c r="F24" s="496"/>
      <c r="G24" s="10"/>
      <c r="H24" s="8"/>
      <c r="I24" s="8"/>
      <c r="J24" s="8"/>
      <c r="K24" s="8"/>
      <c r="L24" s="8"/>
      <c r="M24" s="50"/>
      <c r="O24" s="3" t="s">
        <v>725</v>
      </c>
      <c r="Q24" s="1"/>
    </row>
    <row r="25" spans="1:17" ht="15.75">
      <c r="A25" s="51"/>
      <c r="B25" s="8"/>
      <c r="C25" s="496" t="s">
        <v>158</v>
      </c>
      <c r="D25" s="822">
        <f>BDI!$D$26</f>
        <v>0.2223</v>
      </c>
      <c r="E25" s="822"/>
      <c r="F25" s="496" t="s">
        <v>159</v>
      </c>
      <c r="G25" s="11">
        <f>G23*D25</f>
        <v>55345.70644200001</v>
      </c>
      <c r="H25" s="9"/>
      <c r="I25" s="9"/>
      <c r="J25" s="9"/>
      <c r="K25" s="8"/>
      <c r="L25" s="8"/>
      <c r="M25" s="50"/>
      <c r="O25" s="3" t="s">
        <v>726</v>
      </c>
      <c r="Q25" s="1"/>
    </row>
    <row r="26" spans="1:17" ht="15.75">
      <c r="A26" s="51"/>
      <c r="B26" s="8"/>
      <c r="C26" s="8"/>
      <c r="D26" s="8"/>
      <c r="E26" s="8"/>
      <c r="F26" s="496"/>
      <c r="G26" s="10"/>
      <c r="H26" s="8"/>
      <c r="I26" s="8"/>
      <c r="J26" s="8"/>
      <c r="K26" s="8"/>
      <c r="L26" s="8"/>
      <c r="M26" s="50"/>
      <c r="O26" s="3" t="s">
        <v>727</v>
      </c>
      <c r="Q26" s="1"/>
    </row>
    <row r="27" spans="1:17" ht="15.75">
      <c r="A27" s="51"/>
      <c r="B27" s="8"/>
      <c r="C27" s="8"/>
      <c r="D27" s="8"/>
      <c r="E27" s="496" t="s">
        <v>160</v>
      </c>
      <c r="F27" s="496" t="s">
        <v>159</v>
      </c>
      <c r="G27" s="12">
        <f>G23+G25</f>
        <v>304314.24644200003</v>
      </c>
      <c r="H27" s="13"/>
      <c r="I27" s="13"/>
      <c r="J27" s="13"/>
      <c r="K27" s="8"/>
      <c r="L27" s="8"/>
      <c r="M27" s="50"/>
      <c r="O27" s="3" t="s">
        <v>728</v>
      </c>
      <c r="Q27" s="1"/>
    </row>
    <row r="28" spans="1:17" ht="15.75">
      <c r="A28" s="51"/>
      <c r="B28" s="8"/>
      <c r="C28" s="8"/>
      <c r="D28" s="8"/>
      <c r="E28" s="8"/>
      <c r="F28" s="8"/>
      <c r="G28" s="8"/>
      <c r="H28" s="8"/>
      <c r="I28" s="8"/>
      <c r="J28" s="8"/>
      <c r="K28" s="8"/>
      <c r="L28" s="8"/>
      <c r="M28" s="50"/>
      <c r="Q28" s="1"/>
    </row>
    <row r="29" spans="1:17" ht="15.75">
      <c r="A29" s="51"/>
      <c r="B29" s="8"/>
      <c r="C29" s="8"/>
      <c r="D29" s="8"/>
      <c r="E29" s="8"/>
      <c r="F29" s="8"/>
      <c r="G29" s="8"/>
      <c r="H29" s="8"/>
      <c r="I29" s="8"/>
      <c r="J29" s="8"/>
      <c r="K29" s="8"/>
      <c r="L29" s="8"/>
      <c r="M29" s="50"/>
      <c r="Q29" s="1"/>
    </row>
    <row r="30" spans="1:17" ht="15.75">
      <c r="A30" s="51"/>
      <c r="B30" s="8"/>
      <c r="C30" s="8"/>
      <c r="D30" s="8"/>
      <c r="E30" s="8"/>
      <c r="F30" s="8"/>
      <c r="G30" s="8"/>
      <c r="H30" s="8"/>
      <c r="I30" s="8"/>
      <c r="J30" s="8"/>
      <c r="K30" s="8"/>
      <c r="L30" s="8"/>
      <c r="M30" s="50"/>
      <c r="Q30" s="1"/>
    </row>
    <row r="31" spans="1:17" ht="15.75">
      <c r="A31" s="51"/>
      <c r="B31" s="8"/>
      <c r="C31" s="8"/>
      <c r="D31" s="8"/>
      <c r="E31" s="496" t="s">
        <v>161</v>
      </c>
      <c r="F31" s="626">
        <v>120</v>
      </c>
      <c r="G31" s="825" t="s">
        <v>167</v>
      </c>
      <c r="H31" s="825"/>
      <c r="I31" s="825"/>
      <c r="J31" s="497"/>
      <c r="K31" s="497"/>
      <c r="L31" s="497"/>
      <c r="M31" s="50"/>
      <c r="Q31" s="1"/>
    </row>
    <row r="32" spans="1:17" ht="15.75">
      <c r="A32" s="51"/>
      <c r="B32" s="8"/>
      <c r="C32" s="8"/>
      <c r="D32" s="8"/>
      <c r="E32" s="496"/>
      <c r="F32" s="497"/>
      <c r="G32" s="497"/>
      <c r="H32" s="497"/>
      <c r="I32" s="497"/>
      <c r="J32" s="497"/>
      <c r="K32" s="497"/>
      <c r="L32" s="497"/>
      <c r="M32" s="50"/>
      <c r="Q32" s="1"/>
    </row>
    <row r="33" spans="1:17" ht="15.75">
      <c r="A33" s="51"/>
      <c r="B33" s="8"/>
      <c r="C33" s="8"/>
      <c r="D33" s="8"/>
      <c r="E33" s="8"/>
      <c r="F33" s="8"/>
      <c r="G33" s="8"/>
      <c r="H33" s="8"/>
      <c r="I33" s="8"/>
      <c r="J33" s="8"/>
      <c r="K33" s="8"/>
      <c r="L33" s="8"/>
      <c r="M33" s="50"/>
      <c r="Q33" s="1"/>
    </row>
    <row r="34" spans="1:17" ht="15.75">
      <c r="A34" s="51"/>
      <c r="B34" s="8"/>
      <c r="C34" s="8"/>
      <c r="D34" s="8"/>
      <c r="E34" s="496" t="s">
        <v>162</v>
      </c>
      <c r="F34" s="812" t="s">
        <v>163</v>
      </c>
      <c r="G34" s="823"/>
      <c r="H34" s="818">
        <f>IF(RESUMO!F35&lt;&gt;"",RESUMO!F35," ")</f>
        <v>0.80955621943238287</v>
      </c>
      <c r="I34" s="818"/>
      <c r="J34" s="14"/>
      <c r="K34" s="8"/>
      <c r="L34" s="8"/>
      <c r="M34" s="50"/>
      <c r="Q34" s="1"/>
    </row>
    <row r="35" spans="1:17" ht="15.75">
      <c r="A35" s="51"/>
      <c r="B35" s="8"/>
      <c r="C35" s="8"/>
      <c r="D35" s="8"/>
      <c r="E35" s="8"/>
      <c r="F35" s="493"/>
      <c r="G35" s="493"/>
      <c r="H35" s="377"/>
      <c r="I35" s="377"/>
      <c r="J35" s="8"/>
      <c r="K35" s="8"/>
      <c r="L35" s="8"/>
      <c r="M35" s="50"/>
      <c r="Q35" s="1"/>
    </row>
    <row r="36" spans="1:17" ht="15.75">
      <c r="A36" s="51"/>
      <c r="B36" s="8"/>
      <c r="C36" s="496"/>
      <c r="D36" s="496"/>
      <c r="E36" s="496"/>
      <c r="F36" s="812" t="s">
        <v>164</v>
      </c>
      <c r="G36" s="823"/>
      <c r="H36" s="818">
        <f>IF(H34=0,"",1-H34)</f>
        <v>0.19044378056761713</v>
      </c>
      <c r="I36" s="818"/>
      <c r="J36" s="14"/>
      <c r="K36" s="8"/>
      <c r="L36" s="8"/>
      <c r="M36" s="50"/>
      <c r="Q36" s="1"/>
    </row>
    <row r="37" spans="1:17" ht="16.5" thickBot="1">
      <c r="A37" s="52"/>
      <c r="B37" s="55"/>
      <c r="C37" s="55"/>
      <c r="D37" s="55"/>
      <c r="E37" s="55"/>
      <c r="F37" s="55"/>
      <c r="G37" s="55"/>
      <c r="H37" s="55"/>
      <c r="I37" s="55"/>
      <c r="J37" s="53"/>
      <c r="K37" s="53"/>
      <c r="L37" s="53"/>
      <c r="M37" s="54"/>
      <c r="Q37" s="1"/>
    </row>
    <row r="38" spans="1:17" ht="16.5" thickBot="1">
      <c r="A38" s="15"/>
      <c r="B38" s="15"/>
      <c r="C38" s="15"/>
      <c r="D38" s="15"/>
      <c r="E38" s="15"/>
      <c r="F38" s="15"/>
      <c r="G38" s="15"/>
      <c r="H38" s="15"/>
      <c r="I38" s="15"/>
      <c r="J38" s="8"/>
      <c r="K38" s="8"/>
      <c r="L38" s="8"/>
      <c r="M38" s="8"/>
      <c r="Q38" s="1"/>
    </row>
    <row r="39" spans="1:17" ht="15.75">
      <c r="A39" s="44"/>
      <c r="B39" s="45"/>
      <c r="C39" s="45"/>
      <c r="D39" s="45"/>
      <c r="E39" s="45"/>
      <c r="F39" s="46"/>
      <c r="G39" s="46"/>
      <c r="H39" s="46"/>
      <c r="I39" s="47"/>
      <c r="J39" s="48"/>
      <c r="K39" s="48"/>
      <c r="L39" s="48"/>
      <c r="M39" s="49"/>
      <c r="Q39" s="1"/>
    </row>
    <row r="40" spans="1:17" ht="15.75">
      <c r="A40" s="811" t="s">
        <v>165</v>
      </c>
      <c r="B40" s="812"/>
      <c r="C40" s="812"/>
      <c r="D40" s="812"/>
      <c r="E40" s="496"/>
      <c r="F40" s="497" t="s">
        <v>150</v>
      </c>
      <c r="G40" s="819" t="s">
        <v>7154</v>
      </c>
      <c r="H40" s="819"/>
      <c r="I40" s="819"/>
      <c r="J40" s="819"/>
      <c r="K40" s="819"/>
      <c r="L40" s="819"/>
      <c r="M40" s="820"/>
      <c r="Q40" s="1"/>
    </row>
    <row r="41" spans="1:17" ht="15.75">
      <c r="A41" s="51"/>
      <c r="B41" s="8"/>
      <c r="C41" s="8"/>
      <c r="D41" s="8"/>
      <c r="E41" s="8"/>
      <c r="F41" s="8"/>
      <c r="G41" s="8"/>
      <c r="H41" s="8"/>
      <c r="I41" s="15"/>
      <c r="J41" s="8"/>
      <c r="K41" s="8"/>
      <c r="L41" s="8"/>
      <c r="M41" s="50"/>
      <c r="Q41" s="1"/>
    </row>
    <row r="42" spans="1:17" ht="15.75">
      <c r="A42" s="811" t="s">
        <v>166</v>
      </c>
      <c r="B42" s="812"/>
      <c r="C42" s="812"/>
      <c r="D42" s="812"/>
      <c r="E42" s="496"/>
      <c r="F42" s="16" t="s">
        <v>150</v>
      </c>
      <c r="G42" s="813" t="s">
        <v>7155</v>
      </c>
      <c r="H42" s="813"/>
      <c r="I42" s="813"/>
      <c r="J42" s="813"/>
      <c r="K42" s="813"/>
      <c r="L42" s="813"/>
      <c r="M42" s="814"/>
      <c r="Q42" s="1"/>
    </row>
    <row r="43" spans="1:17" ht="15.75">
      <c r="A43" s="51" t="s">
        <v>150</v>
      </c>
      <c r="B43" s="496"/>
      <c r="C43" s="496"/>
      <c r="D43" s="496"/>
      <c r="E43" s="496"/>
      <c r="F43" s="16"/>
      <c r="G43" s="16"/>
      <c r="H43" s="16"/>
      <c r="I43" s="15"/>
      <c r="J43" s="8"/>
      <c r="K43" s="8"/>
      <c r="L43" s="8"/>
      <c r="M43" s="50"/>
      <c r="Q43" s="1"/>
    </row>
    <row r="44" spans="1:17" ht="15.75">
      <c r="A44" s="51"/>
      <c r="B44" s="8"/>
      <c r="C44" s="8"/>
      <c r="D44" s="8"/>
      <c r="E44" s="8"/>
      <c r="F44" s="17"/>
      <c r="G44" s="813" t="s">
        <v>13225</v>
      </c>
      <c r="H44" s="813"/>
      <c r="I44" s="813"/>
      <c r="J44" s="813"/>
      <c r="K44" s="813"/>
      <c r="L44" s="813"/>
      <c r="M44" s="814"/>
      <c r="Q44" s="1"/>
    </row>
    <row r="45" spans="1:17" ht="16.5" thickBot="1">
      <c r="A45" s="52"/>
      <c r="B45" s="53"/>
      <c r="C45" s="53"/>
      <c r="D45" s="53"/>
      <c r="E45" s="53"/>
      <c r="F45" s="53"/>
      <c r="G45" s="53"/>
      <c r="H45" s="53"/>
      <c r="I45" s="53"/>
      <c r="J45" s="53"/>
      <c r="K45" s="53"/>
      <c r="L45" s="53"/>
      <c r="M45" s="54"/>
      <c r="Q45" s="1"/>
    </row>
    <row r="46" spans="1:17" ht="15.75" thickBot="1">
      <c r="A46" s="18"/>
      <c r="B46" s="5"/>
      <c r="C46" s="5"/>
      <c r="D46" s="5"/>
      <c r="E46" s="5"/>
      <c r="F46" s="5"/>
      <c r="G46" s="5"/>
      <c r="H46" s="5"/>
      <c r="I46" s="5"/>
      <c r="J46" s="5"/>
      <c r="K46" s="5"/>
      <c r="L46" s="5"/>
      <c r="M46" s="5"/>
      <c r="Q46" s="1"/>
    </row>
    <row r="47" spans="1:17">
      <c r="A47" s="37"/>
      <c r="B47" s="38"/>
      <c r="C47" s="38"/>
      <c r="D47" s="38"/>
      <c r="E47" s="38"/>
      <c r="F47" s="38"/>
      <c r="G47" s="38"/>
      <c r="H47" s="38"/>
      <c r="I47" s="38"/>
      <c r="J47" s="38"/>
      <c r="K47" s="38"/>
      <c r="L47" s="38"/>
      <c r="M47" s="39"/>
      <c r="Q47" s="1"/>
    </row>
    <row r="48" spans="1:17">
      <c r="A48" s="36"/>
      <c r="B48" s="5"/>
      <c r="C48" s="5"/>
      <c r="D48" s="5"/>
      <c r="E48" s="5"/>
      <c r="F48" s="5"/>
      <c r="G48" s="5"/>
      <c r="H48" s="5"/>
      <c r="I48" s="5"/>
      <c r="J48" s="5"/>
      <c r="K48" s="5"/>
      <c r="L48" s="5"/>
      <c r="M48" s="40"/>
      <c r="Q48" s="1"/>
    </row>
    <row r="49" spans="1:17">
      <c r="A49" s="36"/>
      <c r="B49" s="5"/>
      <c r="C49" s="5"/>
      <c r="D49" s="5"/>
      <c r="E49" s="5"/>
      <c r="F49" s="5"/>
      <c r="G49" s="5"/>
      <c r="H49" s="5"/>
      <c r="I49" s="5"/>
      <c r="J49" s="5"/>
      <c r="K49" s="5"/>
      <c r="L49" s="5"/>
      <c r="M49" s="40"/>
      <c r="Q49" s="1"/>
    </row>
    <row r="50" spans="1:17">
      <c r="A50" s="36"/>
      <c r="B50" s="5"/>
      <c r="C50" s="5"/>
      <c r="D50" s="5"/>
      <c r="E50" s="5"/>
      <c r="F50" s="5"/>
      <c r="G50" s="5"/>
      <c r="H50" s="5"/>
      <c r="I50" s="5"/>
      <c r="J50" s="5"/>
      <c r="K50" s="5"/>
      <c r="L50" s="5"/>
      <c r="M50" s="40"/>
      <c r="Q50" s="1"/>
    </row>
    <row r="51" spans="1:17">
      <c r="A51" s="36"/>
      <c r="B51" s="5"/>
      <c r="C51" s="5"/>
      <c r="D51" s="5"/>
      <c r="E51" s="5"/>
      <c r="F51" s="5"/>
      <c r="G51" s="5"/>
      <c r="H51" s="5"/>
      <c r="I51" s="5"/>
      <c r="J51" s="5"/>
      <c r="K51" s="5"/>
      <c r="L51" s="5"/>
      <c r="M51" s="40"/>
      <c r="Q51" s="1"/>
    </row>
    <row r="52" spans="1:17">
      <c r="A52" s="36"/>
      <c r="B52" s="5"/>
      <c r="C52" s="5"/>
      <c r="D52" s="5"/>
      <c r="E52" s="5"/>
      <c r="F52" s="5"/>
      <c r="G52" s="5"/>
      <c r="H52" s="5"/>
      <c r="I52" s="5"/>
      <c r="J52" s="5"/>
      <c r="K52" s="5"/>
      <c r="L52" s="5"/>
      <c r="M52" s="40"/>
      <c r="Q52" s="1"/>
    </row>
    <row r="53" spans="1:17">
      <c r="A53" s="36"/>
      <c r="B53" s="5"/>
      <c r="C53" s="5"/>
      <c r="D53" s="5"/>
      <c r="E53" s="5"/>
      <c r="F53" s="5"/>
      <c r="G53" s="5"/>
      <c r="H53" s="5"/>
      <c r="I53" s="5"/>
      <c r="J53" s="5"/>
      <c r="K53" s="5"/>
      <c r="L53" s="5"/>
      <c r="M53" s="40"/>
      <c r="Q53" s="1"/>
    </row>
    <row r="54" spans="1:17">
      <c r="A54" s="36"/>
      <c r="B54" s="803" t="s">
        <v>176</v>
      </c>
      <c r="C54" s="803"/>
      <c r="D54" s="803"/>
      <c r="E54" s="803"/>
      <c r="F54" s="5"/>
      <c r="G54" s="803" t="s">
        <v>177</v>
      </c>
      <c r="H54" s="803"/>
      <c r="I54" s="803" t="s">
        <v>178</v>
      </c>
      <c r="J54" s="803"/>
      <c r="K54" s="803"/>
      <c r="L54" s="803"/>
      <c r="M54" s="810"/>
      <c r="Q54" s="1"/>
    </row>
    <row r="55" spans="1:17">
      <c r="A55" s="829" t="str">
        <f>IF(DADOS!D24&lt;&gt;"",DADOS!D24,"")</f>
        <v>DAIANA PRISCILA SOUZA LEITE</v>
      </c>
      <c r="B55" s="830"/>
      <c r="C55" s="830"/>
      <c r="D55" s="830"/>
      <c r="E55" s="830"/>
      <c r="F55" s="830"/>
      <c r="G55" s="803"/>
      <c r="H55" s="803"/>
      <c r="I55" s="803"/>
      <c r="J55" s="803"/>
      <c r="K55" s="803"/>
      <c r="L55" s="803"/>
      <c r="M55" s="810"/>
      <c r="Q55" s="1"/>
    </row>
    <row r="56" spans="1:17">
      <c r="A56" s="36"/>
      <c r="B56" s="802" t="s">
        <v>203</v>
      </c>
      <c r="C56" s="802"/>
      <c r="D56" s="802"/>
      <c r="E56" s="802"/>
      <c r="F56" s="492"/>
      <c r="G56" s="803" t="s">
        <v>709</v>
      </c>
      <c r="H56" s="803"/>
      <c r="I56" s="803" t="s">
        <v>214</v>
      </c>
      <c r="J56" s="803"/>
      <c r="K56" s="803"/>
      <c r="L56" s="803"/>
      <c r="M56" s="810"/>
      <c r="Q56" s="1"/>
    </row>
    <row r="57" spans="1:17">
      <c r="A57" s="36"/>
      <c r="B57" s="802" t="s">
        <v>168</v>
      </c>
      <c r="C57" s="802"/>
      <c r="D57" s="802"/>
      <c r="E57" s="802"/>
      <c r="F57" s="492"/>
      <c r="G57" s="803" t="s">
        <v>168</v>
      </c>
      <c r="H57" s="803"/>
      <c r="I57" s="802" t="s">
        <v>168</v>
      </c>
      <c r="J57" s="802"/>
      <c r="K57" s="802"/>
      <c r="L57" s="802"/>
      <c r="M57" s="828"/>
      <c r="Q57" s="1"/>
    </row>
    <row r="58" spans="1:17" ht="15.75" thickBot="1">
      <c r="A58" s="41"/>
      <c r="B58" s="42"/>
      <c r="C58" s="42"/>
      <c r="D58" s="42"/>
      <c r="E58" s="42"/>
      <c r="F58" s="42"/>
      <c r="G58" s="42"/>
      <c r="H58" s="42"/>
      <c r="I58" s="42"/>
      <c r="J58" s="42"/>
      <c r="K58" s="42"/>
      <c r="L58" s="42"/>
      <c r="M58" s="43"/>
      <c r="Q58" s="1"/>
    </row>
    <row r="59" spans="1:17">
      <c r="Q59" s="1"/>
    </row>
    <row r="60" spans="1:17">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sheetData>
  <mergeCells count="38">
    <mergeCell ref="B57:E57"/>
    <mergeCell ref="G57:H57"/>
    <mergeCell ref="I57:M57"/>
    <mergeCell ref="G42:M42"/>
    <mergeCell ref="B54:E54"/>
    <mergeCell ref="A55:F55"/>
    <mergeCell ref="G40:M40"/>
    <mergeCell ref="K13:M13"/>
    <mergeCell ref="D25:E25"/>
    <mergeCell ref="F34:G34"/>
    <mergeCell ref="G16:I16"/>
    <mergeCell ref="F36:G36"/>
    <mergeCell ref="G31:I31"/>
    <mergeCell ref="G17:I17"/>
    <mergeCell ref="H34:I34"/>
    <mergeCell ref="C13:H13"/>
    <mergeCell ref="C12:H12"/>
    <mergeCell ref="B56:E56"/>
    <mergeCell ref="G54:H54"/>
    <mergeCell ref="L17:M17"/>
    <mergeCell ref="L15:M15"/>
    <mergeCell ref="G15:I15"/>
    <mergeCell ref="G56:H56"/>
    <mergeCell ref="I56:M56"/>
    <mergeCell ref="A40:D40"/>
    <mergeCell ref="I55:M55"/>
    <mergeCell ref="I54:M54"/>
    <mergeCell ref="G55:H55"/>
    <mergeCell ref="G44:M44"/>
    <mergeCell ref="A42:D42"/>
    <mergeCell ref="K12:M12"/>
    <mergeCell ref="H36:I36"/>
    <mergeCell ref="A9:J9"/>
    <mergeCell ref="K10:M10"/>
    <mergeCell ref="K11:M11"/>
    <mergeCell ref="L9:M9"/>
    <mergeCell ref="C11:H11"/>
    <mergeCell ref="C10:G10"/>
  </mergeCells>
  <dataValidations count="3">
    <dataValidation type="list" allowBlank="1" showInputMessage="1" showErrorMessage="1" sqref="K14" xr:uid="{00000000-0002-0000-0100-000000000000}">
      <formula1>$O$16:$O$31</formula1>
    </dataValidation>
    <dataValidation type="list" errorStyle="warning" allowBlank="1" showInputMessage="1" showErrorMessage="1" errorTitle="SELECIONE AO LADO" error="SELECIONE NA SETA AO LADO" promptTitle="ESCRITÓRIO REGIONAL DE" sqref="G17:I17" xr:uid="{00000000-0002-0000-0100-000001000000}">
      <formula1>$O$16:$O$31</formula1>
    </dataValidation>
    <dataValidation type="list" allowBlank="1" showInputMessage="1" showErrorMessage="1" sqref="K10:M10" xr:uid="{00000000-0002-0000-0100-000002000000}">
      <formula1>$O$1:$O$15</formula1>
    </dataValidation>
  </dataValidations>
  <printOptions horizontalCentered="1" verticalCentered="1"/>
  <pageMargins left="0.98425196850393704" right="0.39370078740157483" top="0.39370078740157483" bottom="0.39370078740157483" header="0" footer="0"/>
  <pageSetup paperSize="9" scale="80" firstPageNumber="0" orientation="portrait" horizontalDpi="300"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4">
    <pageSetUpPr fitToPage="1"/>
  </sheetPr>
  <dimension ref="A1:K43"/>
  <sheetViews>
    <sheetView view="pageBreakPreview" topLeftCell="A13" zoomScaleNormal="100" zoomScaleSheetLayoutView="100" workbookViewId="0">
      <selection activeCell="M20" sqref="M20"/>
    </sheetView>
  </sheetViews>
  <sheetFormatPr defaultRowHeight="12.75"/>
  <cols>
    <col min="1" max="1" width="13.28515625" style="323" customWidth="1"/>
    <col min="2" max="2" width="37.85546875" style="323" customWidth="1"/>
    <col min="3" max="3" width="15.140625" style="323" bestFit="1" customWidth="1"/>
    <col min="4" max="4" width="11" style="323" bestFit="1" customWidth="1"/>
    <col min="5" max="5" width="14" style="352" customWidth="1"/>
    <col min="6" max="6" width="23.42578125" style="323" customWidth="1"/>
    <col min="7" max="8" width="12" style="323" bestFit="1" customWidth="1"/>
    <col min="9" max="9" width="15.140625" style="323" bestFit="1" customWidth="1"/>
    <col min="10" max="10" width="9.140625" style="323"/>
    <col min="11" max="11" width="25.140625" style="323" bestFit="1" customWidth="1"/>
    <col min="12" max="16384" width="9.140625" style="323"/>
  </cols>
  <sheetData>
    <row r="1" spans="1:11" s="317" customFormat="1">
      <c r="E1" s="500"/>
    </row>
    <row r="2" spans="1:11" s="317" customFormat="1">
      <c r="E2" s="500"/>
    </row>
    <row r="3" spans="1:11" s="317" customFormat="1">
      <c r="B3" s="843"/>
      <c r="C3" s="843"/>
      <c r="D3" s="843"/>
      <c r="E3" s="843"/>
      <c r="F3" s="843"/>
      <c r="G3" s="843"/>
      <c r="H3" s="843"/>
    </row>
    <row r="4" spans="1:11" s="317" customFormat="1">
      <c r="B4" s="843"/>
      <c r="C4" s="843"/>
      <c r="D4" s="843"/>
      <c r="E4" s="843"/>
      <c r="F4" s="843"/>
      <c r="G4" s="843"/>
      <c r="H4" s="843"/>
    </row>
    <row r="5" spans="1:11" s="317" customFormat="1">
      <c r="B5" s="843"/>
      <c r="C5" s="843"/>
      <c r="D5" s="843"/>
      <c r="E5" s="843"/>
      <c r="F5" s="843"/>
      <c r="G5" s="843"/>
      <c r="H5" s="843"/>
    </row>
    <row r="6" spans="1:11" s="317" customFormat="1">
      <c r="B6" s="843"/>
      <c r="C6" s="843"/>
      <c r="D6" s="843"/>
      <c r="E6" s="843"/>
      <c r="F6" s="843"/>
      <c r="G6" s="843"/>
      <c r="H6" s="843"/>
    </row>
    <row r="7" spans="1:11" s="317" customFormat="1" ht="15">
      <c r="B7" s="319"/>
      <c r="C7" s="551" t="s">
        <v>135</v>
      </c>
      <c r="D7" s="552" t="str">
        <f>IF(DADOS!$D$12&lt;&gt;"",DADOS!$D$12," ")</f>
        <v>AMPLIAÇÃO DA COBERTURA E REFORMA DO POSTO DE SAÚDE DE SERRINHA</v>
      </c>
      <c r="E7" s="552"/>
      <c r="F7" s="320"/>
      <c r="G7" s="320"/>
      <c r="H7" s="320"/>
      <c r="I7" s="320"/>
    </row>
    <row r="8" spans="1:11" s="317" customFormat="1" ht="15">
      <c r="B8" s="319"/>
      <c r="C8" s="551" t="s">
        <v>267</v>
      </c>
      <c r="D8" s="553">
        <f>IF('FOLHA FECHAMENTO'!F31&lt;&gt;"",'FOLHA FECHAMENTO'!F31," ")</f>
        <v>120</v>
      </c>
      <c r="E8" s="552" t="s">
        <v>167</v>
      </c>
      <c r="F8" s="320"/>
      <c r="G8" s="320"/>
      <c r="H8" s="320"/>
      <c r="I8" s="320"/>
    </row>
    <row r="9" spans="1:11" s="317" customFormat="1" ht="15.75">
      <c r="A9" s="321"/>
      <c r="C9" s="554" t="s">
        <v>215</v>
      </c>
      <c r="D9" s="555"/>
      <c r="E9" s="556"/>
      <c r="H9" s="844" t="s">
        <v>216</v>
      </c>
      <c r="I9" s="844"/>
    </row>
    <row r="10" spans="1:11" s="317" customFormat="1" ht="13.5" thickBot="1">
      <c r="E10" s="318"/>
    </row>
    <row r="11" spans="1:11" ht="13.5" thickBot="1">
      <c r="A11" s="835" t="s">
        <v>217</v>
      </c>
      <c r="B11" s="836"/>
      <c r="C11" s="836"/>
      <c r="D11" s="836"/>
      <c r="E11" s="836"/>
      <c r="F11" s="836"/>
      <c r="G11" s="836"/>
      <c r="H11" s="837"/>
      <c r="I11" s="378">
        <f>'FOLHA FECHAMENTO'!$G$23</f>
        <v>248968.54000000004</v>
      </c>
    </row>
    <row r="12" spans="1:11" s="325" customFormat="1" ht="18" customHeight="1" thickBot="1">
      <c r="A12" s="831" t="s">
        <v>141</v>
      </c>
      <c r="B12" s="831" t="s">
        <v>218</v>
      </c>
      <c r="C12" s="831" t="s">
        <v>219</v>
      </c>
      <c r="D12" s="831" t="s">
        <v>220</v>
      </c>
      <c r="E12" s="838" t="s">
        <v>221</v>
      </c>
      <c r="F12" s="838" t="s">
        <v>222</v>
      </c>
      <c r="G12" s="831" t="s">
        <v>223</v>
      </c>
      <c r="H12" s="831"/>
      <c r="I12" s="831"/>
    </row>
    <row r="13" spans="1:11" s="325" customFormat="1" ht="30" customHeight="1" thickBot="1">
      <c r="A13" s="831"/>
      <c r="B13" s="831"/>
      <c r="C13" s="831"/>
      <c r="D13" s="831"/>
      <c r="E13" s="839"/>
      <c r="F13" s="839"/>
      <c r="G13" s="324" t="s">
        <v>224</v>
      </c>
      <c r="H13" s="324" t="s">
        <v>225</v>
      </c>
      <c r="I13" s="324" t="s">
        <v>226</v>
      </c>
    </row>
    <row r="14" spans="1:11" ht="15.95" customHeight="1" thickBot="1">
      <c r="A14" s="302">
        <v>1</v>
      </c>
      <c r="B14" s="326" t="s">
        <v>227</v>
      </c>
      <c r="C14" s="327">
        <f>D14*$I$11</f>
        <v>9958.7416000000012</v>
      </c>
      <c r="D14" s="328">
        <v>0.04</v>
      </c>
      <c r="E14" s="302"/>
      <c r="F14" s="302" t="str">
        <f>IF(AND(D14&gt;=G14,D14&lt;=I14),"OK","DIFERE")</f>
        <v>OK</v>
      </c>
      <c r="G14" s="329">
        <v>0.03</v>
      </c>
      <c r="H14" s="329">
        <v>0.04</v>
      </c>
      <c r="I14" s="329">
        <v>5.5E-2</v>
      </c>
      <c r="J14" s="323" t="s">
        <v>228</v>
      </c>
      <c r="K14" s="323" t="s">
        <v>229</v>
      </c>
    </row>
    <row r="15" spans="1:11" ht="15.95" customHeight="1" thickBot="1">
      <c r="A15" s="302">
        <v>2</v>
      </c>
      <c r="B15" s="326" t="s">
        <v>230</v>
      </c>
      <c r="C15" s="327">
        <f>D15*$I$11</f>
        <v>1991.7483200000004</v>
      </c>
      <c r="D15" s="330">
        <v>8.0000000000000002E-3</v>
      </c>
      <c r="E15" s="302"/>
      <c r="F15" s="302" t="str">
        <f>IF(AND(D15&gt;=G15,D15&lt;=I15),"OK","DIFERE")</f>
        <v>OK</v>
      </c>
      <c r="G15" s="329">
        <v>8.0000000000000002E-3</v>
      </c>
      <c r="H15" s="329">
        <v>8.0000000000000002E-3</v>
      </c>
      <c r="I15" s="329">
        <v>0.01</v>
      </c>
      <c r="J15" s="323" t="s">
        <v>231</v>
      </c>
      <c r="K15" s="323" t="s">
        <v>232</v>
      </c>
    </row>
    <row r="16" spans="1:11" ht="15.95" customHeight="1" thickBot="1">
      <c r="A16" s="302">
        <v>3</v>
      </c>
      <c r="B16" s="326" t="s">
        <v>233</v>
      </c>
      <c r="C16" s="327">
        <f>D16*$I$11</f>
        <v>3161.9004580000005</v>
      </c>
      <c r="D16" s="330">
        <v>1.2699999999999999E-2</v>
      </c>
      <c r="E16" s="302"/>
      <c r="F16" s="302" t="str">
        <f>IF(AND(D16&gt;=G16,D16&lt;=I16),"OK","DIFERE")</f>
        <v>OK</v>
      </c>
      <c r="G16" s="329">
        <v>9.7000000000000003E-3</v>
      </c>
      <c r="H16" s="329">
        <v>1.2699999999999999E-2</v>
      </c>
      <c r="I16" s="329">
        <v>1.2699999999999999E-2</v>
      </c>
      <c r="J16" s="323" t="s">
        <v>234</v>
      </c>
      <c r="K16" s="323" t="s">
        <v>235</v>
      </c>
    </row>
    <row r="17" spans="1:11" ht="15.95" customHeight="1" thickBot="1">
      <c r="A17" s="302">
        <v>4</v>
      </c>
      <c r="B17" s="326" t="s">
        <v>236</v>
      </c>
      <c r="C17" s="327">
        <f>D17*($I$11+C14+C15+C16)</f>
        <v>3248.1954436494011</v>
      </c>
      <c r="D17" s="330">
        <v>1.23E-2</v>
      </c>
      <c r="E17" s="302"/>
      <c r="F17" s="302" t="str">
        <f>IF(AND(D17&gt;=G17,D17&lt;=I17),"OK","DIFERE")</f>
        <v>OK</v>
      </c>
      <c r="G17" s="329">
        <v>5.8999999999999999E-3</v>
      </c>
      <c r="H17" s="329">
        <v>1.23E-2</v>
      </c>
      <c r="I17" s="329">
        <v>1.3899999999999999E-2</v>
      </c>
      <c r="J17" s="323" t="s">
        <v>237</v>
      </c>
      <c r="K17" s="323" t="s">
        <v>238</v>
      </c>
    </row>
    <row r="18" spans="1:11" ht="15.95" customHeight="1" thickBot="1">
      <c r="A18" s="302">
        <v>5</v>
      </c>
      <c r="B18" s="326" t="s">
        <v>239</v>
      </c>
      <c r="C18" s="327">
        <f>D18*($I$11+C14+C15+C16+C17)</f>
        <v>19782.355310802061</v>
      </c>
      <c r="D18" s="330">
        <v>7.3999999999999996E-2</v>
      </c>
      <c r="E18" s="302"/>
      <c r="F18" s="302" t="str">
        <f>IF(AND(D18&gt;=G18,D18&lt;=I18),"OK","DIFERE")</f>
        <v>OK</v>
      </c>
      <c r="G18" s="329">
        <v>6.1600000000000002E-2</v>
      </c>
      <c r="H18" s="329">
        <v>7.3999999999999996E-2</v>
      </c>
      <c r="I18" s="329">
        <v>8.9599999999999999E-2</v>
      </c>
      <c r="J18" s="323" t="s">
        <v>206</v>
      </c>
      <c r="K18" s="323" t="s">
        <v>240</v>
      </c>
    </row>
    <row r="19" spans="1:11" ht="15.95" customHeight="1" thickBot="1">
      <c r="A19" s="302">
        <v>6</v>
      </c>
      <c r="B19" s="331" t="s">
        <v>241</v>
      </c>
      <c r="C19" s="332">
        <f>D19*$I$11*(1+D26)</f>
        <v>17193.754923973</v>
      </c>
      <c r="D19" s="333">
        <f>SUM(D20:D23)</f>
        <v>5.6499999999999995E-2</v>
      </c>
      <c r="E19" s="334"/>
      <c r="F19" s="322"/>
      <c r="G19" s="335"/>
      <c r="H19" s="335"/>
      <c r="I19" s="336"/>
      <c r="J19" s="323" t="s">
        <v>242</v>
      </c>
      <c r="K19" s="323" t="s">
        <v>243</v>
      </c>
    </row>
    <row r="20" spans="1:11" ht="15.95" customHeight="1" thickBot="1">
      <c r="A20" s="337" t="s">
        <v>244</v>
      </c>
      <c r="B20" s="840" t="s">
        <v>245</v>
      </c>
      <c r="C20" s="841"/>
      <c r="D20" s="330">
        <v>6.4999999999999997E-3</v>
      </c>
      <c r="E20" s="334"/>
      <c r="F20" s="322"/>
      <c r="G20" s="322"/>
      <c r="H20" s="322"/>
      <c r="I20" s="338"/>
    </row>
    <row r="21" spans="1:11" ht="15.95" customHeight="1" thickBot="1">
      <c r="A21" s="337" t="s">
        <v>246</v>
      </c>
      <c r="B21" s="840" t="s">
        <v>247</v>
      </c>
      <c r="C21" s="841"/>
      <c r="D21" s="330">
        <v>0.03</v>
      </c>
      <c r="E21" s="334"/>
      <c r="F21" s="322"/>
      <c r="G21" s="322"/>
      <c r="H21" s="322"/>
      <c r="I21" s="338"/>
    </row>
    <row r="22" spans="1:11" ht="15.95" customHeight="1" thickBot="1">
      <c r="A22" s="337" t="s">
        <v>248</v>
      </c>
      <c r="B22" s="840" t="s">
        <v>249</v>
      </c>
      <c r="C22" s="841"/>
      <c r="D22" s="330">
        <v>0.02</v>
      </c>
      <c r="E22" s="334"/>
      <c r="F22" s="322"/>
      <c r="G22" s="322"/>
      <c r="H22" s="322"/>
      <c r="I22" s="338"/>
    </row>
    <row r="23" spans="1:11" ht="15.95" customHeight="1" thickBot="1">
      <c r="A23" s="337" t="s">
        <v>250</v>
      </c>
      <c r="B23" s="840" t="s">
        <v>251</v>
      </c>
      <c r="C23" s="842"/>
      <c r="D23" s="339">
        <v>0</v>
      </c>
      <c r="E23" s="334"/>
      <c r="F23" s="322"/>
      <c r="G23" s="322"/>
      <c r="H23" s="322"/>
      <c r="I23" s="338"/>
    </row>
    <row r="24" spans="1:11" ht="15.95" customHeight="1" thickBot="1">
      <c r="A24" s="845" t="s">
        <v>252</v>
      </c>
      <c r="B24" s="845"/>
      <c r="C24" s="340">
        <f>SUM(C14:C19)</f>
        <v>55336.696056424465</v>
      </c>
      <c r="D24" s="302"/>
      <c r="E24" s="302"/>
      <c r="F24" s="832" t="s">
        <v>253</v>
      </c>
      <c r="G24" s="833"/>
      <c r="H24" s="833"/>
      <c r="I24" s="834"/>
    </row>
    <row r="25" spans="1:11" ht="15.95" customHeight="1" thickBot="1">
      <c r="A25" s="845" t="s">
        <v>254</v>
      </c>
      <c r="B25" s="845"/>
      <c r="C25" s="340">
        <f>C24+I11</f>
        <v>304305.2360564245</v>
      </c>
      <c r="D25" s="302"/>
      <c r="E25" s="302"/>
      <c r="F25" s="341" t="s">
        <v>255</v>
      </c>
      <c r="G25" s="329">
        <v>0.2034</v>
      </c>
      <c r="H25" s="329">
        <v>0.22120000000000001</v>
      </c>
      <c r="I25" s="329">
        <v>0.25</v>
      </c>
      <c r="K25" s="342"/>
    </row>
    <row r="26" spans="1:11" ht="15.95" customHeight="1" thickBot="1">
      <c r="A26" s="845" t="s">
        <v>256</v>
      </c>
      <c r="B26" s="845"/>
      <c r="C26" s="845"/>
      <c r="D26" s="379">
        <f>ROUND((((1+$D14+$D15+$D16)*(1+$D17)*(1+$D18)/(1-$D19)))-1,4)</f>
        <v>0.2223</v>
      </c>
      <c r="E26" s="302" t="str">
        <f>IF(AND($D26&gt;=$G26,$D26&lt;=$I26),"OK","DIFERE")</f>
        <v>OK</v>
      </c>
      <c r="F26" s="341" t="s">
        <v>257</v>
      </c>
      <c r="G26" s="329">
        <f>((G25+1)*(1-E29))/((1-E29)-D23)-1</f>
        <v>0.20340000000000003</v>
      </c>
      <c r="H26" s="329">
        <f>((H25+1)*(1-E29))/((1-E29)-D23)-1</f>
        <v>0.22120000000000006</v>
      </c>
      <c r="I26" s="329">
        <f>((I25+1)*(1-E29))/((1-E29)-D23)-1</f>
        <v>0.25</v>
      </c>
    </row>
    <row r="27" spans="1:11" ht="13.5" thickBot="1">
      <c r="A27" s="343"/>
      <c r="B27" s="343"/>
      <c r="C27" s="343"/>
      <c r="D27" s="343"/>
      <c r="E27" s="344"/>
      <c r="F27" s="343"/>
      <c r="G27" s="343"/>
      <c r="H27" s="343"/>
      <c r="I27" s="343"/>
    </row>
    <row r="28" spans="1:11">
      <c r="A28" s="343"/>
      <c r="B28" s="343"/>
      <c r="C28" s="343"/>
      <c r="D28" s="343"/>
      <c r="E28" s="344"/>
      <c r="F28" s="345" t="s">
        <v>258</v>
      </c>
      <c r="G28" s="346"/>
      <c r="H28" s="346"/>
      <c r="I28" s="347"/>
    </row>
    <row r="29" spans="1:11">
      <c r="A29" s="343"/>
      <c r="B29" s="343"/>
      <c r="C29" s="343"/>
      <c r="D29" s="343"/>
      <c r="E29" s="344"/>
      <c r="F29" s="348"/>
      <c r="G29" s="322"/>
      <c r="H29" s="322"/>
      <c r="I29" s="338"/>
    </row>
    <row r="30" spans="1:11">
      <c r="A30" s="343"/>
      <c r="B30" s="343"/>
      <c r="C30" s="343"/>
      <c r="D30" s="343"/>
      <c r="E30" s="344"/>
      <c r="F30" s="348"/>
      <c r="G30" s="322"/>
      <c r="H30" s="322"/>
      <c r="I30" s="338"/>
    </row>
    <row r="31" spans="1:11">
      <c r="A31" s="343"/>
      <c r="B31" s="343"/>
      <c r="C31" s="343"/>
      <c r="D31" s="343"/>
      <c r="E31" s="344"/>
      <c r="F31" s="348"/>
      <c r="G31" s="322"/>
      <c r="H31" s="322"/>
      <c r="I31" s="338"/>
    </row>
    <row r="32" spans="1:11">
      <c r="A32" s="343" t="s">
        <v>259</v>
      </c>
      <c r="B32" s="343"/>
      <c r="C32" s="343"/>
      <c r="D32" s="343"/>
      <c r="E32" s="344"/>
      <c r="F32" s="348"/>
      <c r="G32" s="322"/>
      <c r="H32" s="322"/>
      <c r="I32" s="338"/>
    </row>
    <row r="33" spans="1:9">
      <c r="A33" s="343" t="s">
        <v>260</v>
      </c>
      <c r="B33" s="343"/>
      <c r="C33" s="343"/>
      <c r="D33" s="343"/>
      <c r="E33" s="344"/>
      <c r="F33" s="348"/>
      <c r="G33" s="322"/>
      <c r="H33" s="322"/>
      <c r="I33" s="338"/>
    </row>
    <row r="34" spans="1:9">
      <c r="A34" s="343" t="s">
        <v>261</v>
      </c>
      <c r="B34" s="343"/>
      <c r="C34" s="343"/>
      <c r="D34" s="343"/>
      <c r="E34" s="344"/>
      <c r="F34" s="348"/>
      <c r="G34" s="322"/>
      <c r="H34" s="322"/>
      <c r="I34" s="338"/>
    </row>
    <row r="35" spans="1:9" ht="13.5" thickBot="1">
      <c r="A35" s="343" t="s">
        <v>262</v>
      </c>
      <c r="B35" s="343"/>
      <c r="C35" s="343"/>
      <c r="D35" s="343"/>
      <c r="E35" s="344"/>
      <c r="F35" s="349"/>
      <c r="G35" s="350"/>
      <c r="H35" s="350"/>
      <c r="I35" s="351"/>
    </row>
    <row r="36" spans="1:9">
      <c r="A36" s="343" t="s">
        <v>263</v>
      </c>
      <c r="B36" s="343"/>
      <c r="C36" s="343"/>
      <c r="D36" s="343"/>
      <c r="E36" s="344"/>
      <c r="F36" s="343"/>
      <c r="G36" s="343"/>
      <c r="H36" s="343"/>
      <c r="I36" s="343"/>
    </row>
    <row r="37" spans="1:9">
      <c r="A37" s="343" t="s">
        <v>264</v>
      </c>
      <c r="B37" s="343"/>
      <c r="C37" s="343"/>
      <c r="D37" s="343"/>
      <c r="E37" s="344"/>
      <c r="F37" s="343"/>
      <c r="G37" s="343"/>
      <c r="H37" s="343"/>
      <c r="I37" s="343"/>
    </row>
    <row r="38" spans="1:9">
      <c r="A38" s="343" t="s">
        <v>265</v>
      </c>
      <c r="B38" s="343"/>
      <c r="C38" s="343"/>
      <c r="D38" s="343"/>
      <c r="E38" s="344"/>
      <c r="F38" s="343"/>
      <c r="G38" s="343"/>
      <c r="H38" s="343"/>
      <c r="I38" s="343"/>
    </row>
    <row r="39" spans="1:9" ht="13.5" thickBot="1">
      <c r="A39" s="343" t="s">
        <v>266</v>
      </c>
      <c r="B39" s="343"/>
      <c r="C39" s="343"/>
      <c r="D39" s="343"/>
      <c r="E39" s="344"/>
      <c r="F39" s="93"/>
      <c r="G39" s="94"/>
      <c r="H39" s="94"/>
      <c r="I39" s="343"/>
    </row>
    <row r="40" spans="1:9" ht="19.5" customHeight="1">
      <c r="A40" s="343"/>
      <c r="B40" s="343"/>
      <c r="C40" s="343"/>
      <c r="D40" s="343"/>
      <c r="E40" s="344"/>
      <c r="F40" s="846" t="str">
        <f>IF(DADOS!$D$24&lt;&gt;"",DADOS!$D$24," ")</f>
        <v>DAIANA PRISCILA SOUZA LEITE</v>
      </c>
      <c r="G40" s="846"/>
      <c r="H40" s="846"/>
      <c r="I40" s="343"/>
    </row>
    <row r="41" spans="1:9">
      <c r="A41" s="343"/>
      <c r="B41" s="343"/>
      <c r="C41" s="343"/>
      <c r="D41" s="343"/>
      <c r="E41" s="344"/>
      <c r="F41" s="771" t="s">
        <v>203</v>
      </c>
      <c r="G41" s="771"/>
      <c r="H41" s="771"/>
      <c r="I41" s="343"/>
    </row>
    <row r="42" spans="1:9" ht="15" customHeight="1">
      <c r="A42" s="343"/>
      <c r="B42" s="435"/>
      <c r="C42" s="435"/>
      <c r="D42" s="435"/>
      <c r="E42" s="436"/>
      <c r="F42" s="771" t="s">
        <v>168</v>
      </c>
      <c r="G42" s="771"/>
      <c r="H42" s="771"/>
      <c r="I42" s="343"/>
    </row>
    <row r="43" spans="1:9">
      <c r="A43" s="343"/>
      <c r="B43" s="343"/>
      <c r="C43" s="343"/>
      <c r="D43" s="343"/>
      <c r="E43" s="344"/>
      <c r="F43" s="343"/>
      <c r="G43" s="343"/>
      <c r="H43" s="343"/>
      <c r="I43" s="343"/>
    </row>
  </sheetData>
  <mergeCells count="21">
    <mergeCell ref="B3:H6"/>
    <mergeCell ref="H9:I9"/>
    <mergeCell ref="A24:B24"/>
    <mergeCell ref="F41:H41"/>
    <mergeCell ref="A25:B25"/>
    <mergeCell ref="A26:C26"/>
    <mergeCell ref="F40:H40"/>
    <mergeCell ref="F42:H42"/>
    <mergeCell ref="G12:I12"/>
    <mergeCell ref="F24:I24"/>
    <mergeCell ref="A11:H11"/>
    <mergeCell ref="A12:A13"/>
    <mergeCell ref="B12:B13"/>
    <mergeCell ref="C12:C13"/>
    <mergeCell ref="D12:D13"/>
    <mergeCell ref="E12:E13"/>
    <mergeCell ref="F12:F13"/>
    <mergeCell ref="B20:C20"/>
    <mergeCell ref="B21:C21"/>
    <mergeCell ref="B22:C22"/>
    <mergeCell ref="B23:C23"/>
  </mergeCells>
  <printOptions horizontalCentered="1" verticalCentered="1"/>
  <pageMargins left="0.98425196850393704" right="0.39370078740157483" top="0.98425196850393704" bottom="0.39370078740157483" header="0" footer="0"/>
  <pageSetup paperSize="9" scale="81"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5">
    <pageSetUpPr fitToPage="1"/>
  </sheetPr>
  <dimension ref="A1:M54"/>
  <sheetViews>
    <sheetView view="pageBreakPreview" topLeftCell="A10" zoomScaleNormal="100" zoomScaleSheetLayoutView="100" workbookViewId="0">
      <selection activeCell="I15" sqref="I15"/>
    </sheetView>
  </sheetViews>
  <sheetFormatPr defaultRowHeight="15"/>
  <cols>
    <col min="1" max="1" width="0.85546875" style="200" customWidth="1"/>
    <col min="2" max="2" width="7.42578125" style="201" customWidth="1"/>
    <col min="3" max="3" width="11.140625" style="201" customWidth="1"/>
    <col min="4" max="4" width="26.85546875" style="201" customWidth="1"/>
    <col min="5" max="5" width="13.140625" style="201" customWidth="1"/>
    <col min="6" max="6" width="18" style="201" customWidth="1"/>
    <col min="7" max="8" width="16.85546875" style="201" customWidth="1"/>
    <col min="9" max="9" width="19.7109375" style="201" bestFit="1" customWidth="1"/>
    <col min="10" max="10" width="12.7109375" style="201" customWidth="1"/>
    <col min="11" max="11" width="12.5703125" style="201" customWidth="1"/>
    <col min="12" max="12" width="15" style="201" bestFit="1" customWidth="1"/>
    <col min="13" max="16384" width="9.140625" style="201"/>
  </cols>
  <sheetData>
    <row r="1" spans="1:13" s="202" customFormat="1" ht="4.5" customHeight="1">
      <c r="B1" s="203"/>
      <c r="C1" s="204"/>
      <c r="D1" s="205"/>
      <c r="E1" s="847"/>
      <c r="F1" s="847"/>
      <c r="G1" s="847"/>
      <c r="H1" s="847"/>
      <c r="I1" s="847"/>
      <c r="J1" s="848"/>
    </row>
    <row r="2" spans="1:13" s="202" customFormat="1" ht="22.5" customHeight="1">
      <c r="B2" s="849" t="s">
        <v>7144</v>
      </c>
      <c r="C2" s="850"/>
      <c r="D2" s="850"/>
      <c r="E2" s="850"/>
      <c r="F2" s="850"/>
      <c r="G2" s="850"/>
      <c r="H2" s="850"/>
      <c r="I2" s="850"/>
      <c r="J2" s="851"/>
      <c r="K2" s="877"/>
      <c r="L2" s="877"/>
    </row>
    <row r="3" spans="1:13" s="202" customFormat="1" ht="22.5" customHeight="1">
      <c r="B3" s="849"/>
      <c r="C3" s="850"/>
      <c r="D3" s="850"/>
      <c r="E3" s="850"/>
      <c r="F3" s="850"/>
      <c r="G3" s="850"/>
      <c r="H3" s="850"/>
      <c r="I3" s="850"/>
      <c r="J3" s="851"/>
      <c r="K3" s="877"/>
      <c r="L3" s="877"/>
    </row>
    <row r="4" spans="1:13" s="202" customFormat="1" ht="22.5" customHeight="1">
      <c r="B4" s="849"/>
      <c r="C4" s="850"/>
      <c r="D4" s="850"/>
      <c r="E4" s="850"/>
      <c r="F4" s="850"/>
      <c r="G4" s="850"/>
      <c r="H4" s="850"/>
      <c r="I4" s="850"/>
      <c r="J4" s="851"/>
    </row>
    <row r="5" spans="1:13" s="202" customFormat="1" ht="22.5" customHeight="1">
      <c r="B5" s="849"/>
      <c r="C5" s="850"/>
      <c r="D5" s="850"/>
      <c r="E5" s="850"/>
      <c r="F5" s="850"/>
      <c r="G5" s="850"/>
      <c r="H5" s="850"/>
      <c r="I5" s="850"/>
      <c r="J5" s="851"/>
    </row>
    <row r="6" spans="1:13" s="202" customFormat="1" ht="15.75" customHeight="1">
      <c r="B6" s="852"/>
      <c r="C6" s="853"/>
      <c r="D6" s="853"/>
      <c r="E6" s="853"/>
      <c r="F6" s="853"/>
      <c r="G6" s="853"/>
      <c r="H6" s="853"/>
      <c r="I6" s="853"/>
      <c r="J6" s="854"/>
    </row>
    <row r="7" spans="1:13" s="202" customFormat="1" ht="15.75">
      <c r="A7" s="206"/>
      <c r="B7" s="207"/>
      <c r="C7" s="418" t="s">
        <v>134</v>
      </c>
      <c r="D7" s="878" t="str">
        <f>IF(DADOS!D14&lt;&gt;"",DADOS!D14," ")</f>
        <v>AV. JOSÉ MOSSON</v>
      </c>
      <c r="E7" s="878"/>
      <c r="F7" s="878"/>
      <c r="G7" s="419" t="s">
        <v>138</v>
      </c>
      <c r="H7" s="879">
        <f>IF(DADOS!$D$20&lt;&gt;"",DADOS!$D$20," ")</f>
        <v>45588</v>
      </c>
      <c r="I7" s="879"/>
      <c r="J7" s="310"/>
    </row>
    <row r="8" spans="1:13" s="202" customFormat="1" ht="15.75">
      <c r="A8" s="206"/>
      <c r="B8" s="207"/>
      <c r="C8" s="419" t="s">
        <v>151</v>
      </c>
      <c r="D8" s="860" t="str">
        <f>IF(DADOS!$D$16&lt;&gt;"",DADOS!$D$16," ")</f>
        <v>CONTENDA</v>
      </c>
      <c r="E8" s="860"/>
      <c r="F8" s="208"/>
      <c r="G8" s="419" t="s">
        <v>708</v>
      </c>
      <c r="H8" s="865" t="str">
        <f>IF('FOLHA FECHAMENTO'!K10&lt;&gt;"",'FOLHA FECHAMENTO'!K10," ")</f>
        <v>REFORMA</v>
      </c>
      <c r="I8" s="865"/>
      <c r="J8" s="311"/>
      <c r="K8" s="209"/>
      <c r="L8" s="209"/>
      <c r="M8" s="209"/>
    </row>
    <row r="9" spans="1:13" s="202" customFormat="1" ht="15.75">
      <c r="A9" s="206"/>
      <c r="B9" s="207"/>
      <c r="C9" s="419" t="s">
        <v>710</v>
      </c>
      <c r="D9" s="860" t="str">
        <f>IF(DADOS!D12&lt;&gt;"",DADOS!D12," ")</f>
        <v>AMPLIAÇÃO DA COBERTURA E REFORMA DO POSTO DE SAÚDE DE SERRINHA</v>
      </c>
      <c r="E9" s="860"/>
      <c r="F9" s="860"/>
      <c r="G9" s="419" t="s">
        <v>712</v>
      </c>
      <c r="H9" s="863" t="str">
        <f>IF(DADOS!$D$24&lt;&gt;"",DADOS!$D$24," ")</f>
        <v>DAIANA PRISCILA SOUZA LEITE</v>
      </c>
      <c r="I9" s="863"/>
      <c r="J9" s="864"/>
      <c r="K9" s="209"/>
      <c r="L9" s="209"/>
      <c r="M9" s="209"/>
    </row>
    <row r="10" spans="1:13" s="202" customFormat="1" ht="15.75">
      <c r="A10" s="206"/>
      <c r="B10" s="207"/>
      <c r="C10" s="419" t="s">
        <v>711</v>
      </c>
      <c r="D10" s="860" t="str">
        <f>IF(DADOS!M12&lt;&gt;"",DADOS!M12," ")</f>
        <v>SAÚDE</v>
      </c>
      <c r="E10" s="860"/>
      <c r="F10" s="208"/>
      <c r="G10" s="418" t="s">
        <v>13</v>
      </c>
      <c r="H10" s="891">
        <f>IF(BDI!D26&lt;&gt;"",BDI!D26," ")</f>
        <v>0.2223</v>
      </c>
      <c r="I10" s="891"/>
      <c r="J10" s="312"/>
      <c r="K10" s="209"/>
      <c r="L10" s="209"/>
      <c r="M10" s="209"/>
    </row>
    <row r="11" spans="1:13" s="202" customFormat="1" ht="6" customHeight="1">
      <c r="A11" s="206"/>
      <c r="B11" s="210"/>
      <c r="C11" s="419"/>
      <c r="D11" s="211"/>
      <c r="E11" s="212"/>
      <c r="F11" s="212"/>
      <c r="G11" s="212"/>
      <c r="H11" s="212"/>
      <c r="I11" s="212"/>
      <c r="J11" s="213"/>
      <c r="K11" s="209"/>
      <c r="L11" s="209"/>
    </row>
    <row r="12" spans="1:13" s="215" customFormat="1" ht="18.75" customHeight="1">
      <c r="A12" s="214"/>
      <c r="B12" s="855" t="s">
        <v>141</v>
      </c>
      <c r="C12" s="885" t="s">
        <v>84</v>
      </c>
      <c r="D12" s="886"/>
      <c r="E12" s="887"/>
      <c r="F12" s="882" t="s">
        <v>14</v>
      </c>
      <c r="G12" s="883"/>
      <c r="H12" s="884"/>
      <c r="I12" s="861" t="s">
        <v>15</v>
      </c>
      <c r="J12" s="880" t="s">
        <v>16</v>
      </c>
      <c r="K12" s="209"/>
    </row>
    <row r="13" spans="1:13" s="215" customFormat="1" ht="15.75">
      <c r="A13" s="214"/>
      <c r="B13" s="856"/>
      <c r="C13" s="888"/>
      <c r="D13" s="889"/>
      <c r="E13" s="890"/>
      <c r="F13" s="216" t="s">
        <v>146</v>
      </c>
      <c r="G13" s="217" t="s">
        <v>147</v>
      </c>
      <c r="H13" s="218" t="s">
        <v>132</v>
      </c>
      <c r="I13" s="862"/>
      <c r="J13" s="881"/>
      <c r="K13" s="209"/>
    </row>
    <row r="14" spans="1:13" s="209" customFormat="1" ht="15.75" customHeight="1">
      <c r="A14" s="219"/>
      <c r="B14" s="220">
        <v>1</v>
      </c>
      <c r="C14" s="857" t="str">
        <f>IF($B14&lt;&gt;"",VLOOKUP($B14,PLANILHA_SINTÉTICA!$A:$L,3,0),"")</f>
        <v>ADMINISTRAÇÃO LOCAL</v>
      </c>
      <c r="D14" s="858"/>
      <c r="E14" s="859"/>
      <c r="F14" s="221">
        <f>IF($B14&lt;&gt;"",VLOOKUP($B14,PLANILHA_SINTÉTICA!$A:$L,9,0),"")</f>
        <v>91.61</v>
      </c>
      <c r="G14" s="221">
        <f>IF($B14&lt;&gt;"",VLOOKUP($B14,PLANILHA_SINTÉTICA!$A:$L,10,0),"")</f>
        <v>3210.88</v>
      </c>
      <c r="H14" s="221">
        <f>IF($B14&lt;&gt;"",VLOOKUP($B14,PLANILHA_SINTÉTICA!$A:$L,12,0),"")</f>
        <v>3302.49</v>
      </c>
      <c r="I14" s="221">
        <f>IF($B14&lt;&gt;"",(1+$H$10)*$H14," ")</f>
        <v>4036.6335269999995</v>
      </c>
      <c r="J14" s="222">
        <f t="shared" ref="J14:J33" si="0">IF($B14&lt;&gt;"",IF(OR($B14="",H14=0),0,$I14/$I$34),"")</f>
        <v>1.326468798025646E-2</v>
      </c>
    </row>
    <row r="15" spans="1:13" s="209" customFormat="1" ht="15.75" customHeight="1">
      <c r="A15" s="219"/>
      <c r="B15" s="223">
        <v>2</v>
      </c>
      <c r="C15" s="866" t="str">
        <f>IF($B15&lt;&gt;"",VLOOKUP($B15,PLANILHA_SINTÉTICA!$A:$L,3,0),"")</f>
        <v>SERVIÇOS PRELIMINARES</v>
      </c>
      <c r="D15" s="867"/>
      <c r="E15" s="868"/>
      <c r="F15" s="221">
        <f>IF($B15&lt;&gt;"",VLOOKUP($B15,PLANILHA_SINTÉTICA!$A:$L,9,0),"")</f>
        <v>25225.1</v>
      </c>
      <c r="G15" s="221">
        <f>IF($B15&lt;&gt;"",VLOOKUP($B15,PLANILHA_SINTÉTICA!$A:$L,10,0),"")</f>
        <v>4982.62</v>
      </c>
      <c r="H15" s="221">
        <f>IF($B15&lt;&gt;"",VLOOKUP($B15,PLANILHA_SINTÉTICA!$A:$L,12,0),"")</f>
        <v>30207.73</v>
      </c>
      <c r="I15" s="221">
        <f t="shared" ref="I15:I33" si="1">IF($B15&lt;&gt;"",(1+$H$10)*$H15," ")</f>
        <v>36922.908379</v>
      </c>
      <c r="J15" s="222">
        <f t="shared" si="0"/>
        <v>0.1213315144154358</v>
      </c>
    </row>
    <row r="16" spans="1:13" s="209" customFormat="1" ht="15.75" customHeight="1">
      <c r="A16" s="219"/>
      <c r="B16" s="223">
        <v>3</v>
      </c>
      <c r="C16" s="866" t="str">
        <f>IF($B16&lt;&gt;"",VLOOKUP($B16,PLANILHA_SINTÉTICA!$A:$L,3,0),"")</f>
        <v>DEMOLIÇÕES E RETIRADAS</v>
      </c>
      <c r="D16" s="867"/>
      <c r="E16" s="868"/>
      <c r="F16" s="221">
        <f>IF($B16&lt;&gt;"",VLOOKUP($B16,PLANILHA_SINTÉTICA!$A:$L,9,0),"")</f>
        <v>1268.06</v>
      </c>
      <c r="G16" s="221">
        <f>IF($B16&lt;&gt;"",VLOOKUP($B16,PLANILHA_SINTÉTICA!$A:$L,10,0),"")</f>
        <v>2866.14</v>
      </c>
      <c r="H16" s="221">
        <f>IF($B16&lt;&gt;"",VLOOKUP($B16,PLANILHA_SINTÉTICA!$A:$L,12,0),"")</f>
        <v>4134.24</v>
      </c>
      <c r="I16" s="221">
        <f t="shared" si="1"/>
        <v>5053.2815519999995</v>
      </c>
      <c r="J16" s="222">
        <f t="shared" si="0"/>
        <v>1.6605471518610342E-2</v>
      </c>
    </row>
    <row r="17" spans="1:10" s="209" customFormat="1" ht="15.75" customHeight="1">
      <c r="A17" s="219"/>
      <c r="B17" s="223">
        <v>4</v>
      </c>
      <c r="C17" s="866" t="str">
        <f>IF($B17&lt;&gt;"",VLOOKUP($B17,PLANILHA_SINTÉTICA!$A:$L,3,0),"")</f>
        <v>READEQUAÇÕES HIDROSSANITÁRIAS</v>
      </c>
      <c r="D17" s="867"/>
      <c r="E17" s="868"/>
      <c r="F17" s="221">
        <f>IF($B17&lt;&gt;"",VLOOKUP($B17,PLANILHA_SINTÉTICA!$A:$L,9,0),"")</f>
        <v>1051.3900000000001</v>
      </c>
      <c r="G17" s="221">
        <f>IF($B17&lt;&gt;"",VLOOKUP($B17,PLANILHA_SINTÉTICA!$A:$L,10,0),"")</f>
        <v>1023.29</v>
      </c>
      <c r="H17" s="221">
        <f>IF($B17&lt;&gt;"",VLOOKUP($B17,PLANILHA_SINTÉTICA!$A:$L,12,0),"")</f>
        <v>2074.6799999999998</v>
      </c>
      <c r="I17" s="221">
        <f t="shared" si="1"/>
        <v>2535.8813639999998</v>
      </c>
      <c r="J17" s="222">
        <f t="shared" si="0"/>
        <v>8.3331010416014817E-3</v>
      </c>
    </row>
    <row r="18" spans="1:10" s="209" customFormat="1" ht="15.75" customHeight="1">
      <c r="A18" s="219"/>
      <c r="B18" s="223">
        <v>5</v>
      </c>
      <c r="C18" s="866" t="str">
        <f>IF($B18&lt;&gt;"",VLOOKUP($B18,PLANILHA_SINTÉTICA!$A:$L,3,0),"")</f>
        <v xml:space="preserve">PAREDES </v>
      </c>
      <c r="D18" s="867"/>
      <c r="E18" s="868"/>
      <c r="F18" s="221">
        <f>IF($B18&lt;&gt;"",VLOOKUP($B18,PLANILHA_SINTÉTICA!$A:$L,9,0),"")</f>
        <v>6336.04</v>
      </c>
      <c r="G18" s="221">
        <f>IF($B18&lt;&gt;"",VLOOKUP($B18,PLANILHA_SINTÉTICA!$A:$L,10,0),"")</f>
        <v>3140.62</v>
      </c>
      <c r="H18" s="221">
        <f>IF($B18&lt;&gt;"",VLOOKUP($B18,PLANILHA_SINTÉTICA!$A:$L,12,0),"")</f>
        <v>9476.6899999999987</v>
      </c>
      <c r="I18" s="221">
        <f t="shared" si="1"/>
        <v>11583.358186999998</v>
      </c>
      <c r="J18" s="222">
        <f t="shared" si="0"/>
        <v>3.806380516992227E-2</v>
      </c>
    </row>
    <row r="19" spans="1:10" s="209" customFormat="1" ht="15.75" customHeight="1">
      <c r="A19" s="219"/>
      <c r="B19" s="223">
        <v>6</v>
      </c>
      <c r="C19" s="866" t="str">
        <f>IF($B19&lt;&gt;"",VLOOKUP($B19,PLANILHA_SINTÉTICA!$A:$L,3,0),"")</f>
        <v>SISTEMA DE PISOS</v>
      </c>
      <c r="D19" s="867"/>
      <c r="E19" s="868"/>
      <c r="F19" s="221">
        <f>IF($B19&lt;&gt;"",VLOOKUP($B19,PLANILHA_SINTÉTICA!$A:$L,9,0),"")</f>
        <v>26575.19</v>
      </c>
      <c r="G19" s="221">
        <f>IF($B19&lt;&gt;"",VLOOKUP($B19,PLANILHA_SINTÉTICA!$A:$L,10,0),"")</f>
        <v>4203.6099999999997</v>
      </c>
      <c r="H19" s="221">
        <f>IF($B19&lt;&gt;"",VLOOKUP($B19,PLANILHA_SINTÉTICA!$A:$L,12,0),"")</f>
        <v>30778.84</v>
      </c>
      <c r="I19" s="221">
        <f t="shared" si="1"/>
        <v>37620.976131999996</v>
      </c>
      <c r="J19" s="222">
        <f t="shared" si="0"/>
        <v>0.1236254186974788</v>
      </c>
    </row>
    <row r="20" spans="1:10" s="209" customFormat="1" ht="15.75" customHeight="1">
      <c r="A20" s="219"/>
      <c r="B20" s="223">
        <v>7</v>
      </c>
      <c r="C20" s="866" t="str">
        <f>IF($B20&lt;&gt;"",VLOOKUP($B20,PLANILHA_SINTÉTICA!$A:$L,3,0),"")</f>
        <v>LOUÇAS E METAIS</v>
      </c>
      <c r="D20" s="867"/>
      <c r="E20" s="868"/>
      <c r="F20" s="221">
        <f>IF($B20&lt;&gt;"",VLOOKUP($B20,PLANILHA_SINTÉTICA!$A:$L,9,0),"")</f>
        <v>8691.14</v>
      </c>
      <c r="G20" s="221">
        <f>IF($B20&lt;&gt;"",VLOOKUP($B20,PLANILHA_SINTÉTICA!$A:$L,10,0),"")</f>
        <v>578.32000000000005</v>
      </c>
      <c r="H20" s="221">
        <f>IF($B20&lt;&gt;"",VLOOKUP($B20,PLANILHA_SINTÉTICA!$A:$L,12,0),"")</f>
        <v>9269.4600000000009</v>
      </c>
      <c r="I20" s="221">
        <f t="shared" si="1"/>
        <v>11330.060958</v>
      </c>
      <c r="J20" s="222">
        <f t="shared" si="0"/>
        <v>3.7231451009834417E-2</v>
      </c>
    </row>
    <row r="21" spans="1:10" s="209" customFormat="1" ht="15.75" customHeight="1">
      <c r="A21" s="219"/>
      <c r="B21" s="223">
        <v>8</v>
      </c>
      <c r="C21" s="866" t="str">
        <f>IF($B21&lt;&gt;"",VLOOKUP($B21,PLANILHA_SINTÉTICA!$A:$L,3,0),"")</f>
        <v>ESQUADRIAS</v>
      </c>
      <c r="D21" s="867"/>
      <c r="E21" s="868"/>
      <c r="F21" s="221">
        <f>IF($B21&lt;&gt;"",VLOOKUP($B21,PLANILHA_SINTÉTICA!$A:$L,9,0),"")</f>
        <v>17606.73</v>
      </c>
      <c r="G21" s="221">
        <f>IF($B21&lt;&gt;"",VLOOKUP($B21,PLANILHA_SINTÉTICA!$A:$L,10,0),"")</f>
        <v>899.53</v>
      </c>
      <c r="H21" s="221">
        <f>IF($B21&lt;&gt;"",VLOOKUP($B21,PLANILHA_SINTÉTICA!$A:$L,12,0),"")</f>
        <v>18506.27</v>
      </c>
      <c r="I21" s="221">
        <f t="shared" si="1"/>
        <v>22620.213821000001</v>
      </c>
      <c r="J21" s="222">
        <f t="shared" si="0"/>
        <v>7.4331760952608725E-2</v>
      </c>
    </row>
    <row r="22" spans="1:10" s="209" customFormat="1" ht="15.75" customHeight="1">
      <c r="A22" s="219"/>
      <c r="B22" s="223">
        <v>9</v>
      </c>
      <c r="C22" s="866" t="str">
        <f>IF($B22&lt;&gt;"",VLOOKUP($B22,PLANILHA_SINTÉTICA!$A:$L,3,0),"")</f>
        <v>COBERTURA E TOTEM</v>
      </c>
      <c r="D22" s="867"/>
      <c r="E22" s="868"/>
      <c r="F22" s="221">
        <f>IF($B22&lt;&gt;"",VLOOKUP($B22,PLANILHA_SINTÉTICA!$A:$L,9,0),"")</f>
        <v>62843.05</v>
      </c>
      <c r="G22" s="221">
        <f>IF($B22&lt;&gt;"",VLOOKUP($B22,PLANILHA_SINTÉTICA!$A:$L,10,0),"")</f>
        <v>1308.83</v>
      </c>
      <c r="H22" s="221">
        <f>IF($B22&lt;&gt;"",VLOOKUP($B22,PLANILHA_SINTÉTICA!$A:$L,12,0),"")</f>
        <v>64151.89</v>
      </c>
      <c r="I22" s="221">
        <f t="shared" si="1"/>
        <v>78412.855146999995</v>
      </c>
      <c r="J22" s="222">
        <f t="shared" si="0"/>
        <v>0.25767066794864923</v>
      </c>
    </row>
    <row r="23" spans="1:10" s="209" customFormat="1" ht="15.75" customHeight="1">
      <c r="A23" s="219"/>
      <c r="B23" s="223">
        <v>10</v>
      </c>
      <c r="C23" s="866" t="str">
        <f>IF($B23&lt;&gt;"",VLOOKUP($B23,PLANILHA_SINTÉTICA!$A:$L,3,0),"")</f>
        <v>INSTALAÇÕES ELÉTRICAS</v>
      </c>
      <c r="D23" s="867"/>
      <c r="E23" s="868"/>
      <c r="F23" s="221">
        <f>IF($B23&lt;&gt;"",VLOOKUP($B23,PLANILHA_SINTÉTICA!$A:$L,9,0),"")</f>
        <v>20865.39</v>
      </c>
      <c r="G23" s="221">
        <f>IF($B23&lt;&gt;"",VLOOKUP($B23,PLANILHA_SINTÉTICA!$A:$L,10,0),"")</f>
        <v>7431.53</v>
      </c>
      <c r="H23" s="221">
        <f>IF($B23&lt;&gt;"",VLOOKUP($B23,PLANILHA_SINTÉTICA!$A:$L,12,0),"")</f>
        <v>28296.939999999995</v>
      </c>
      <c r="I23" s="221">
        <f t="shared" si="1"/>
        <v>34587.349761999991</v>
      </c>
      <c r="J23" s="222">
        <f t="shared" si="0"/>
        <v>0.11365668931504355</v>
      </c>
    </row>
    <row r="24" spans="1:10" s="209" customFormat="1" ht="15.75" customHeight="1">
      <c r="A24" s="219"/>
      <c r="B24" s="223">
        <v>11</v>
      </c>
      <c r="C24" s="866" t="str">
        <f>IF($B24&lt;&gt;"",VLOOKUP($B24,PLANILHA_SINTÉTICA!$A:$L,3,0),"")</f>
        <v>PINTURA INTERNA</v>
      </c>
      <c r="D24" s="867"/>
      <c r="E24" s="868"/>
      <c r="F24" s="221">
        <f>IF($B24&lt;&gt;"",VLOOKUP($B24,PLANILHA_SINTÉTICA!$A:$L,9,0),"")</f>
        <v>24363.55</v>
      </c>
      <c r="G24" s="221">
        <f>IF($B24&lt;&gt;"",VLOOKUP($B24,PLANILHA_SINTÉTICA!$A:$L,10,0),"")</f>
        <v>12048.18</v>
      </c>
      <c r="H24" s="221">
        <f>IF($B24&lt;&gt;"",VLOOKUP($B24,PLANILHA_SINTÉTICA!$A:$L,12,0),"")</f>
        <v>36411.760000000002</v>
      </c>
      <c r="I24" s="221">
        <f t="shared" si="1"/>
        <v>44506.094248000001</v>
      </c>
      <c r="J24" s="222">
        <f t="shared" si="0"/>
        <v>0.1462504459398766</v>
      </c>
    </row>
    <row r="25" spans="1:10" s="209" customFormat="1" ht="15.75" customHeight="1">
      <c r="A25" s="219"/>
      <c r="B25" s="223">
        <v>12</v>
      </c>
      <c r="C25" s="866" t="str">
        <f>IF($B25&lt;&gt;"",VLOOKUP($B25,PLANILHA_SINTÉTICA!$A:$L,3,0),"")</f>
        <v>PINTURA EXTERNA</v>
      </c>
      <c r="D25" s="867"/>
      <c r="E25" s="868"/>
      <c r="F25" s="221">
        <f>IF($B25&lt;&gt;"",VLOOKUP($B25,PLANILHA_SINTÉTICA!$A:$L,9,0),"")</f>
        <v>2654.1</v>
      </c>
      <c r="G25" s="221">
        <f>IF($B25&lt;&gt;"",VLOOKUP($B25,PLANILHA_SINTÉTICA!$A:$L,10,0),"")</f>
        <v>2017.85</v>
      </c>
      <c r="H25" s="221">
        <f>IF($B25&lt;&gt;"",VLOOKUP($B25,PLANILHA_SINTÉTICA!$A:$L,12,0),"")</f>
        <v>4671.96</v>
      </c>
      <c r="I25" s="221">
        <f t="shared" si="1"/>
        <v>5710.5367079999996</v>
      </c>
      <c r="J25" s="222">
        <f t="shared" si="0"/>
        <v>1.8765262470511336E-2</v>
      </c>
    </row>
    <row r="26" spans="1:10" s="209" customFormat="1" ht="15.75" customHeight="1">
      <c r="A26" s="219"/>
      <c r="B26" s="223">
        <v>13</v>
      </c>
      <c r="C26" s="866" t="str">
        <f>IF($B26&lt;&gt;"",VLOOKUP($B26,PLANILHA_SINTÉTICA!$A:$L,3,0),"")</f>
        <v>ABRIGO DE GÁS</v>
      </c>
      <c r="D26" s="867"/>
      <c r="E26" s="868"/>
      <c r="F26" s="221">
        <f>IF($B26&lt;&gt;"",VLOOKUP($B26,PLANILHA_SINTÉTICA!$A:$L,9,0),"")</f>
        <v>2883.64</v>
      </c>
      <c r="G26" s="221">
        <f>IF($B26&lt;&gt;"",VLOOKUP($B26,PLANILHA_SINTÉTICA!$A:$L,10,0),"")</f>
        <v>1234.23</v>
      </c>
      <c r="H26" s="221">
        <f>IF($B26&lt;&gt;"",VLOOKUP($B26,PLANILHA_SINTÉTICA!$A:$L,12,0),"")</f>
        <v>4117.8900000000003</v>
      </c>
      <c r="I26" s="221">
        <f t="shared" si="1"/>
        <v>5033.2969469999998</v>
      </c>
      <c r="J26" s="222">
        <f t="shared" si="0"/>
        <v>1.6539800570786977E-2</v>
      </c>
    </row>
    <row r="27" spans="1:10" s="209" customFormat="1" ht="15.75">
      <c r="A27" s="219"/>
      <c r="B27" s="223">
        <v>14</v>
      </c>
      <c r="C27" s="866" t="str">
        <f>IF($B27&lt;&gt;"",VLOOKUP($B27,PLANILHA_SINTÉTICA!$A:$L,3,0),"")</f>
        <v>SERVIÇOS FINAIS</v>
      </c>
      <c r="D27" s="867"/>
      <c r="E27" s="868"/>
      <c r="F27" s="221">
        <f>IF($B27&lt;&gt;"",VLOOKUP($B27,PLANILHA_SINTÉTICA!$A:$L,9,0),"")</f>
        <v>1099.04</v>
      </c>
      <c r="G27" s="221">
        <f>IF($B27&lt;&gt;"",VLOOKUP($B27,PLANILHA_SINTÉTICA!$A:$L,10,0),"")</f>
        <v>2468.65</v>
      </c>
      <c r="H27" s="221">
        <f>IF($B27&lt;&gt;"",VLOOKUP($B27,PLANILHA_SINTÉTICA!$A:$L,12,0),"")</f>
        <v>3567.7</v>
      </c>
      <c r="I27" s="221">
        <f t="shared" si="1"/>
        <v>4360.7997099999993</v>
      </c>
      <c r="J27" s="222">
        <f t="shared" si="0"/>
        <v>1.4329922969384002E-2</v>
      </c>
    </row>
    <row r="28" spans="1:10" s="209" customFormat="1" ht="15.75">
      <c r="A28" s="219"/>
      <c r="B28" s="223"/>
      <c r="C28" s="866" t="str">
        <f>IF($B28&lt;&gt;"",VLOOKUP($B28,PLANILHA_SINTÉTICA!$A:$L,3,0),"")</f>
        <v/>
      </c>
      <c r="D28" s="867"/>
      <c r="E28" s="868"/>
      <c r="F28" s="221" t="str">
        <f>IF($B28&lt;&gt;"",VLOOKUP($B28,PLANILHA_SINTÉTICA!$A:$L,9,0),"")</f>
        <v/>
      </c>
      <c r="G28" s="221" t="str">
        <f>IF($B28&lt;&gt;"",VLOOKUP($B28,PLANILHA_SINTÉTICA!$A:$L,10,0),"")</f>
        <v/>
      </c>
      <c r="H28" s="221" t="str">
        <f>IF($B28&lt;&gt;"",VLOOKUP($B28,PLANILHA_SINTÉTICA!$A:$L,12,0),"")</f>
        <v/>
      </c>
      <c r="I28" s="221" t="str">
        <f t="shared" si="1"/>
        <v xml:space="preserve"> </v>
      </c>
      <c r="J28" s="222" t="str">
        <f t="shared" si="0"/>
        <v/>
      </c>
    </row>
    <row r="29" spans="1:10" s="209" customFormat="1" ht="15.75" customHeight="1">
      <c r="A29" s="219"/>
      <c r="B29" s="223"/>
      <c r="C29" s="866" t="str">
        <f>IF($B29&lt;&gt;"",VLOOKUP($B29,PLANILHA_SINTÉTICA!$A:$L,3,0),"")</f>
        <v/>
      </c>
      <c r="D29" s="867"/>
      <c r="E29" s="868"/>
      <c r="F29" s="221" t="str">
        <f>IF($B29&lt;&gt;"",VLOOKUP($B29,PLANILHA_SINTÉTICA!$A:$L,9,0),"")</f>
        <v/>
      </c>
      <c r="G29" s="221" t="str">
        <f>IF($B29&lt;&gt;"",VLOOKUP($B29,PLANILHA_SINTÉTICA!$A:$L,10,0),"")</f>
        <v/>
      </c>
      <c r="H29" s="221" t="str">
        <f>IF($B29&lt;&gt;"",VLOOKUP($B29,PLANILHA_SINTÉTICA!$A:$L,12,0),"")</f>
        <v/>
      </c>
      <c r="I29" s="221" t="str">
        <f t="shared" si="1"/>
        <v xml:space="preserve"> </v>
      </c>
      <c r="J29" s="222" t="str">
        <f t="shared" si="0"/>
        <v/>
      </c>
    </row>
    <row r="30" spans="1:10" s="209" customFormat="1" ht="15.75">
      <c r="A30" s="219"/>
      <c r="B30" s="223"/>
      <c r="C30" s="866" t="str">
        <f>IF($B30&lt;&gt;"",VLOOKUP($B30,PLANILHA_SINTÉTICA!$A:$L,3,0),"")</f>
        <v/>
      </c>
      <c r="D30" s="867"/>
      <c r="E30" s="868"/>
      <c r="F30" s="221" t="str">
        <f>IF($B30&lt;&gt;"",VLOOKUP($B30,PLANILHA_SINTÉTICA!$A:$L,9,0),"")</f>
        <v/>
      </c>
      <c r="G30" s="221" t="str">
        <f>IF($B30&lt;&gt;"",VLOOKUP($B30,PLANILHA_SINTÉTICA!$A:$L,10,0),"")</f>
        <v/>
      </c>
      <c r="H30" s="221" t="str">
        <f>IF($B30&lt;&gt;"",VLOOKUP($B30,PLANILHA_SINTÉTICA!$A:$L,12,0),"")</f>
        <v/>
      </c>
      <c r="I30" s="221" t="str">
        <f t="shared" si="1"/>
        <v xml:space="preserve"> </v>
      </c>
      <c r="J30" s="222" t="str">
        <f t="shared" si="0"/>
        <v/>
      </c>
    </row>
    <row r="31" spans="1:10" s="209" customFormat="1" ht="15.75" customHeight="1">
      <c r="A31" s="219"/>
      <c r="B31" s="223"/>
      <c r="C31" s="866" t="str">
        <f>IF($B31&lt;&gt;"",VLOOKUP($B31,PLANILHA_SINTÉTICA!$A:$L,3,0),"")</f>
        <v/>
      </c>
      <c r="D31" s="867"/>
      <c r="E31" s="868"/>
      <c r="F31" s="221" t="str">
        <f>IF($B31&lt;&gt;"",VLOOKUP($B31,PLANILHA_SINTÉTICA!$A:$L,9,0),"")</f>
        <v/>
      </c>
      <c r="G31" s="221" t="str">
        <f>IF($B31&lt;&gt;"",VLOOKUP($B31,PLANILHA_SINTÉTICA!$A:$L,10,0),"")</f>
        <v/>
      </c>
      <c r="H31" s="221" t="str">
        <f>IF($B31&lt;&gt;"",VLOOKUP($B31,PLANILHA_SINTÉTICA!$A:$L,12,0),"")</f>
        <v/>
      </c>
      <c r="I31" s="221" t="str">
        <f t="shared" si="1"/>
        <v xml:space="preserve"> </v>
      </c>
      <c r="J31" s="222" t="str">
        <f t="shared" si="0"/>
        <v/>
      </c>
    </row>
    <row r="32" spans="1:10" s="209" customFormat="1" ht="15.75" customHeight="1">
      <c r="A32" s="219"/>
      <c r="B32" s="223"/>
      <c r="C32" s="866" t="str">
        <f>IF($B32&lt;&gt;"",VLOOKUP($B32,PLANILHA_SINTÉTICA!$A:$L,3,0),"")</f>
        <v/>
      </c>
      <c r="D32" s="867"/>
      <c r="E32" s="868"/>
      <c r="F32" s="221" t="str">
        <f>IF($B32&lt;&gt;"",VLOOKUP($B32,PLANILHA_SINTÉTICA!$A:$L,9,0),"")</f>
        <v/>
      </c>
      <c r="G32" s="221" t="str">
        <f>IF($B32&lt;&gt;"",VLOOKUP($B32,PLANILHA_SINTÉTICA!$A:$L,10,0),"")</f>
        <v/>
      </c>
      <c r="H32" s="221" t="str">
        <f>IF($B32&lt;&gt;"",VLOOKUP($B32,PLANILHA_SINTÉTICA!$A:$L,12,0),"")</f>
        <v/>
      </c>
      <c r="I32" s="221" t="str">
        <f t="shared" si="1"/>
        <v xml:space="preserve"> </v>
      </c>
      <c r="J32" s="222" t="str">
        <f t="shared" si="0"/>
        <v/>
      </c>
    </row>
    <row r="33" spans="1:12" s="209" customFormat="1" ht="15.75" customHeight="1">
      <c r="A33" s="219"/>
      <c r="B33" s="223"/>
      <c r="C33" s="866" t="str">
        <f>IF($B33&lt;&gt;"",VLOOKUP($B33,PLANILHA_SINTÉTICA!$A:$L,3,0),"")</f>
        <v/>
      </c>
      <c r="D33" s="867"/>
      <c r="E33" s="868"/>
      <c r="F33" s="221" t="str">
        <f>IF($B33&lt;&gt;"",VLOOKUP($B33,PLANILHA_SINTÉTICA!$A:$L,9,0),"")</f>
        <v/>
      </c>
      <c r="G33" s="221" t="str">
        <f>IF($B33&lt;&gt;"",VLOOKUP($B33,PLANILHA_SINTÉTICA!$A:$L,10,0),"")</f>
        <v/>
      </c>
      <c r="H33" s="221" t="str">
        <f>IF($B33&lt;&gt;"",VLOOKUP($B33,PLANILHA_SINTÉTICA!$A:$L,12,0),"")</f>
        <v/>
      </c>
      <c r="I33" s="221" t="str">
        <f t="shared" si="1"/>
        <v xml:space="preserve"> </v>
      </c>
      <c r="J33" s="222" t="str">
        <f t="shared" si="0"/>
        <v/>
      </c>
    </row>
    <row r="34" spans="1:12" s="229" customFormat="1" ht="20.100000000000001" customHeight="1">
      <c r="A34" s="224"/>
      <c r="B34" s="225" t="s">
        <v>17</v>
      </c>
      <c r="C34" s="226"/>
      <c r="D34" s="226"/>
      <c r="E34" s="226"/>
      <c r="F34" s="227">
        <f>SUMIF(F14:F33,"&gt;0",F14:F33)</f>
        <v>201554.03000000003</v>
      </c>
      <c r="G34" s="227">
        <f t="shared" ref="G34:H34" si="2">SUMIF(G14:G33,"&gt;0",G14:G33)</f>
        <v>47414.28</v>
      </c>
      <c r="H34" s="227">
        <f t="shared" si="2"/>
        <v>248968.54000000004</v>
      </c>
      <c r="I34" s="228">
        <f>SUM(I14:I33)</f>
        <v>304314.24644199997</v>
      </c>
      <c r="J34" s="716">
        <f>SUM(J14:J33)</f>
        <v>1</v>
      </c>
    </row>
    <row r="35" spans="1:12" s="234" customFormat="1" ht="20.100000000000001" customHeight="1">
      <c r="A35" s="230"/>
      <c r="B35" s="225" t="s">
        <v>18</v>
      </c>
      <c r="C35" s="226"/>
      <c r="D35" s="226"/>
      <c r="E35" s="226"/>
      <c r="F35" s="231">
        <f>IF(H34=0,0,F34/$H$34)</f>
        <v>0.80955621943238287</v>
      </c>
      <c r="G35" s="231">
        <f>IF(H34=0,0,G34/$H$34)</f>
        <v>0.19044285675611863</v>
      </c>
      <c r="H35" s="231">
        <f>F35+G35</f>
        <v>0.99999907618850148</v>
      </c>
      <c r="I35" s="232" t="s">
        <v>19</v>
      </c>
      <c r="J35" s="233" t="s">
        <v>19</v>
      </c>
      <c r="L35" s="724"/>
    </row>
    <row r="36" spans="1:12" s="200" customFormat="1" ht="9" customHeight="1">
      <c r="A36" s="235"/>
      <c r="B36" s="236"/>
      <c r="C36" s="237"/>
      <c r="D36" s="237"/>
      <c r="E36" s="237"/>
      <c r="F36" s="238"/>
      <c r="G36" s="238"/>
      <c r="H36" s="238"/>
      <c r="I36" s="238"/>
      <c r="J36" s="238"/>
    </row>
    <row r="37" spans="1:12" s="200" customFormat="1" ht="15.75">
      <c r="A37" s="235"/>
      <c r="B37" s="875" t="s">
        <v>268</v>
      </c>
      <c r="C37" s="876"/>
      <c r="D37" s="876"/>
      <c r="E37" s="285">
        <f>IF('FOLHA FECHAMENTO'!F31&lt;&gt;"",'FOLHA FECHAMENTO'!F31," ")</f>
        <v>120</v>
      </c>
      <c r="F37" s="239"/>
      <c r="G37" s="240"/>
      <c r="H37" s="240"/>
      <c r="I37" s="240"/>
      <c r="J37" s="241"/>
    </row>
    <row r="38" spans="1:12" s="200" customFormat="1" ht="15.75">
      <c r="A38" s="235"/>
      <c r="B38" s="242"/>
      <c r="C38" s="242"/>
      <c r="D38" s="242"/>
      <c r="E38" s="242"/>
      <c r="F38" s="242"/>
      <c r="G38" s="242"/>
      <c r="H38" s="242"/>
      <c r="I38" s="242"/>
      <c r="J38" s="242"/>
    </row>
    <row r="39" spans="1:12">
      <c r="B39" s="242"/>
      <c r="C39" s="242"/>
      <c r="D39" s="242"/>
      <c r="E39" s="242"/>
      <c r="F39" s="242"/>
      <c r="G39" s="242"/>
      <c r="H39" s="242"/>
      <c r="I39" s="242"/>
      <c r="J39" s="242"/>
    </row>
    <row r="40" spans="1:12">
      <c r="B40" s="242"/>
      <c r="C40" s="627"/>
      <c r="D40" s="627"/>
      <c r="E40" s="627"/>
      <c r="F40" s="242"/>
      <c r="G40" s="242"/>
      <c r="H40" s="242"/>
      <c r="I40" s="242"/>
      <c r="J40" s="242"/>
    </row>
    <row r="41" spans="1:12">
      <c r="B41" s="242"/>
      <c r="C41" s="628"/>
      <c r="D41" s="629"/>
      <c r="E41" s="628"/>
      <c r="F41" s="242"/>
      <c r="G41" s="242"/>
      <c r="H41" s="242"/>
      <c r="I41" s="727"/>
      <c r="J41" s="242"/>
    </row>
    <row r="42" spans="1:12" ht="15.75" customHeight="1">
      <c r="B42" s="242"/>
      <c r="C42" s="874" t="str">
        <f>IF(DADOS!$D$24&lt;&gt;"",DADOS!$D$24," ")</f>
        <v>DAIANA PRISCILA SOUZA LEITE</v>
      </c>
      <c r="D42" s="874"/>
      <c r="E42" s="874"/>
      <c r="F42" s="242"/>
      <c r="G42" s="242"/>
      <c r="H42" s="242"/>
      <c r="I42" s="242"/>
      <c r="J42" s="242"/>
    </row>
    <row r="43" spans="1:12" ht="15.75">
      <c r="B43" s="242"/>
      <c r="C43" s="242"/>
      <c r="D43" s="243" t="s">
        <v>20</v>
      </c>
      <c r="E43" s="244"/>
      <c r="F43" s="242"/>
      <c r="G43" s="242"/>
      <c r="H43" s="242"/>
      <c r="I43" s="242"/>
      <c r="J43" s="242"/>
    </row>
    <row r="44" spans="1:12" ht="15.75">
      <c r="B44" s="242"/>
      <c r="C44" s="242"/>
      <c r="D44" s="245" t="s">
        <v>21</v>
      </c>
      <c r="E44" s="246"/>
      <c r="F44" s="242"/>
      <c r="G44" s="242"/>
      <c r="H44" s="242"/>
      <c r="I44" s="242"/>
      <c r="J44" s="242"/>
    </row>
    <row r="45" spans="1:12" ht="6" customHeight="1">
      <c r="B45" s="242"/>
      <c r="C45" s="242"/>
      <c r="D45" s="242"/>
      <c r="E45" s="242"/>
      <c r="F45" s="242"/>
      <c r="G45" s="242"/>
      <c r="H45" s="242"/>
      <c r="I45" s="242"/>
      <c r="J45" s="242"/>
    </row>
    <row r="46" spans="1:12">
      <c r="B46" s="242"/>
      <c r="C46" s="242"/>
      <c r="D46" s="242"/>
      <c r="E46" s="242"/>
      <c r="F46" s="242"/>
      <c r="G46" s="242"/>
      <c r="H46" s="242"/>
      <c r="I46" s="242"/>
      <c r="J46" s="242"/>
    </row>
    <row r="47" spans="1:12">
      <c r="B47" s="242"/>
      <c r="C47" s="242"/>
      <c r="D47" s="242"/>
      <c r="E47" s="242"/>
      <c r="F47" s="242"/>
      <c r="G47" s="242"/>
      <c r="H47" s="242"/>
      <c r="I47" s="242"/>
      <c r="J47" s="242"/>
    </row>
    <row r="48" spans="1:12">
      <c r="B48" s="242"/>
      <c r="C48" s="242"/>
      <c r="D48" s="242"/>
      <c r="E48" s="242"/>
      <c r="F48" s="630" t="s">
        <v>7151</v>
      </c>
      <c r="G48" s="630"/>
      <c r="H48" s="630"/>
      <c r="I48" s="630"/>
      <c r="J48" s="242"/>
    </row>
    <row r="49" spans="2:11">
      <c r="B49" s="242"/>
      <c r="C49" s="242"/>
      <c r="D49" s="242"/>
      <c r="E49" s="242"/>
      <c r="F49" s="631"/>
      <c r="G49" s="242"/>
      <c r="H49" s="631"/>
      <c r="I49" s="242"/>
      <c r="J49" s="242"/>
    </row>
    <row r="50" spans="2:11" ht="15.75">
      <c r="B50" s="242"/>
      <c r="C50" s="242"/>
      <c r="D50" s="242"/>
      <c r="E50" s="242"/>
      <c r="F50" s="869" t="s">
        <v>14</v>
      </c>
      <c r="G50" s="870"/>
      <c r="H50" s="871"/>
      <c r="I50" s="872" t="s">
        <v>15</v>
      </c>
      <c r="J50" s="242"/>
    </row>
    <row r="51" spans="2:11" ht="15.75">
      <c r="B51" s="242"/>
      <c r="C51" s="242"/>
      <c r="D51" s="242"/>
      <c r="E51" s="242"/>
      <c r="F51" s="632" t="s">
        <v>146</v>
      </c>
      <c r="G51" s="633" t="s">
        <v>147</v>
      </c>
      <c r="H51" s="634" t="s">
        <v>132</v>
      </c>
      <c r="I51" s="873"/>
    </row>
    <row r="52" spans="2:11" ht="15.75">
      <c r="F52" s="635">
        <f>F34</f>
        <v>201554.03000000003</v>
      </c>
      <c r="G52" s="635">
        <f>G34*(1.8707/2.17)</f>
        <v>40874.605343778807</v>
      </c>
      <c r="H52" s="635">
        <f>F52+G52</f>
        <v>242428.63534377882</v>
      </c>
      <c r="I52" s="635">
        <f>H52*(1+G54)</f>
        <v>311151.51679965452</v>
      </c>
      <c r="J52" s="636" t="s">
        <v>7152</v>
      </c>
      <c r="K52" s="630" t="str">
        <f>IF(I52&lt;I34,"DAR PREFERÊNCIA À TABELA COM DESONERAÇÃO", "DAR PREFERÊNCIA À TABELA SEM DESONERAÇÃO")</f>
        <v>DAR PREFERÊNCIA À TABELA SEM DESONERAÇÃO</v>
      </c>
    </row>
    <row r="54" spans="2:11" ht="15.75">
      <c r="F54" s="419" t="s">
        <v>7153</v>
      </c>
      <c r="G54" s="637">
        <f>(((1+BDI!$D$14+BDI!$D$15+BDI!$D$16)*(1+BDI!$D$17)*(1+BDI!$D$18)/(1-(BDI!$D$19+0.045)))-1)</f>
        <v>0.28347674918197008</v>
      </c>
      <c r="H54" s="638"/>
      <c r="I54" s="637"/>
    </row>
  </sheetData>
  <mergeCells count="40">
    <mergeCell ref="K2:L3"/>
    <mergeCell ref="D7:F7"/>
    <mergeCell ref="H7:I7"/>
    <mergeCell ref="J12:J13"/>
    <mergeCell ref="F12:H12"/>
    <mergeCell ref="C12:E13"/>
    <mergeCell ref="H10:I10"/>
    <mergeCell ref="C29:E29"/>
    <mergeCell ref="C31:E31"/>
    <mergeCell ref="C30:E30"/>
    <mergeCell ref="F50:H50"/>
    <mergeCell ref="I50:I51"/>
    <mergeCell ref="C42:E42"/>
    <mergeCell ref="B37:D37"/>
    <mergeCell ref="C32:E32"/>
    <mergeCell ref="C33:E33"/>
    <mergeCell ref="C15:E15"/>
    <mergeCell ref="C16:E16"/>
    <mergeCell ref="C17:E17"/>
    <mergeCell ref="C27:E27"/>
    <mergeCell ref="C28:E28"/>
    <mergeCell ref="C24:E24"/>
    <mergeCell ref="C25:E25"/>
    <mergeCell ref="C26:E26"/>
    <mergeCell ref="C19:E19"/>
    <mergeCell ref="C22:E22"/>
    <mergeCell ref="C18:E18"/>
    <mergeCell ref="C23:E23"/>
    <mergeCell ref="C21:E21"/>
    <mergeCell ref="C20:E20"/>
    <mergeCell ref="E1:J1"/>
    <mergeCell ref="B2:J6"/>
    <mergeCell ref="B12:B13"/>
    <mergeCell ref="C14:E14"/>
    <mergeCell ref="D9:F9"/>
    <mergeCell ref="D10:E10"/>
    <mergeCell ref="I12:I13"/>
    <mergeCell ref="H9:J9"/>
    <mergeCell ref="H8:I8"/>
    <mergeCell ref="D8:E8"/>
  </mergeCells>
  <conditionalFormatting sqref="B37">
    <cfRule type="cellIs" dxfId="85" priority="3" operator="equal">
      <formula>"PREENCHER PRAZO NA FOLHA DE FECHAMENTO!"</formula>
    </cfRule>
  </conditionalFormatting>
  <conditionalFormatting sqref="J34">
    <cfRule type="cellIs" dxfId="84" priority="1" operator="greaterThan">
      <formula>1</formula>
    </cfRule>
    <cfRule type="cellIs" dxfId="83" priority="2" operator="lessThan">
      <formula>1</formula>
    </cfRule>
  </conditionalFormatting>
  <printOptions horizontalCentered="1" verticalCentered="1"/>
  <pageMargins left="0.25" right="0.25" top="0.75" bottom="0.75" header="0.3" footer="0.3"/>
  <pageSetup paperSize="9" scale="68" fitToHeight="0"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7">
    <pageSetUpPr fitToPage="1"/>
  </sheetPr>
  <dimension ref="A1:AL1094"/>
  <sheetViews>
    <sheetView view="pageBreakPreview" zoomScaleNormal="100" zoomScaleSheetLayoutView="100" workbookViewId="0">
      <pane ySplit="8" topLeftCell="A115" activePane="bottomLeft" state="frozen"/>
      <selection activeCell="D37" sqref="D37"/>
      <selection pane="bottomLeft" activeCell="K124" activeCellId="17" sqref="A96:E99 H96:H99 K96:K99 A102:E104 H102:H104 K102:K104 A107:E107 H107 K107 A110:E112 H110:H112 K110:K112 A115:E121 H115:H121 K115:K121 A124:E125 H124:H125 K124:K125"/>
    </sheetView>
  </sheetViews>
  <sheetFormatPr defaultColWidth="10.42578125" defaultRowHeight="15"/>
  <cols>
    <col min="1" max="1" width="6.85546875" style="139" customWidth="1"/>
    <col min="2" max="2" width="10.7109375" style="280" customWidth="1"/>
    <col min="3" max="3" width="79.7109375" style="136" customWidth="1"/>
    <col min="4" max="4" width="10.7109375" style="133" customWidth="1"/>
    <col min="5" max="5" width="10.7109375" style="737" customWidth="1"/>
    <col min="6" max="6" width="13.7109375" style="140" customWidth="1"/>
    <col min="7" max="7" width="13.7109375" style="138" customWidth="1"/>
    <col min="8" max="11" width="13.7109375" style="140" customWidth="1"/>
    <col min="12" max="12" width="13.7109375" style="135" customWidth="1"/>
    <col min="13" max="13" width="2.28515625" style="131" customWidth="1"/>
    <col min="14" max="14" width="12.28515625" style="131" customWidth="1"/>
    <col min="15" max="20" width="10.42578125" style="467" customWidth="1"/>
    <col min="21" max="21" width="11.85546875" style="467" bestFit="1" customWidth="1"/>
    <col min="22" max="22" width="11" style="467" bestFit="1" customWidth="1"/>
    <col min="23" max="23" width="7.140625" style="131" bestFit="1" customWidth="1"/>
    <col min="24" max="24" width="12.140625" style="131" customWidth="1"/>
    <col min="25" max="25" width="15.85546875" style="131" customWidth="1"/>
    <col min="26" max="36" width="10.42578125" style="131" customWidth="1"/>
    <col min="37" max="16384" width="10.42578125" style="132"/>
  </cols>
  <sheetData>
    <row r="1" spans="1:38" s="143" customFormat="1" ht="12.75" customHeight="1">
      <c r="A1" s="557"/>
      <c r="B1" s="558"/>
      <c r="C1" s="559"/>
      <c r="D1" s="505" t="s">
        <v>7150</v>
      </c>
      <c r="E1" s="560"/>
      <c r="F1" s="560"/>
      <c r="G1" s="560"/>
      <c r="H1" s="560"/>
      <c r="I1" s="560"/>
      <c r="J1" s="561"/>
      <c r="K1" s="561"/>
      <c r="L1" s="562"/>
      <c r="M1" s="142"/>
      <c r="N1" s="142"/>
      <c r="O1" s="465"/>
      <c r="P1" s="465"/>
      <c r="Q1" s="465"/>
      <c r="R1" s="465"/>
      <c r="S1" s="465"/>
      <c r="T1" s="465"/>
      <c r="U1" s="465"/>
      <c r="V1" s="465"/>
      <c r="W1" s="142"/>
      <c r="X1" s="142"/>
      <c r="Y1" s="142"/>
      <c r="Z1" s="142"/>
      <c r="AA1" s="142"/>
      <c r="AB1" s="142"/>
      <c r="AC1" s="142"/>
      <c r="AD1" s="142"/>
      <c r="AE1" s="142"/>
      <c r="AF1" s="142"/>
      <c r="AG1" s="142"/>
      <c r="AH1" s="142"/>
      <c r="AI1" s="142"/>
      <c r="AJ1" s="142"/>
    </row>
    <row r="2" spans="1:38" s="143" customFormat="1" ht="12.75">
      <c r="A2" s="563"/>
      <c r="B2" s="564"/>
      <c r="C2" s="417" t="s">
        <v>7145</v>
      </c>
      <c r="D2" s="565"/>
      <c r="E2" s="736"/>
      <c r="F2" s="403"/>
      <c r="G2" s="403"/>
      <c r="H2" s="403"/>
      <c r="I2" s="403" t="s">
        <v>133</v>
      </c>
      <c r="J2" s="566" t="str">
        <f>IF('FOLHA FECHAMENTO'!K12&lt;&gt;"",'FOLHA FECHAMENTO'!K12," ")</f>
        <v>21.188.939-0</v>
      </c>
      <c r="K2" s="892"/>
      <c r="L2" s="892"/>
      <c r="M2" s="142"/>
      <c r="N2" s="142"/>
      <c r="O2" s="465"/>
      <c r="P2" s="728"/>
      <c r="Q2" s="465"/>
      <c r="R2" s="465"/>
      <c r="S2" s="465"/>
      <c r="T2" s="465"/>
      <c r="U2" s="465"/>
      <c r="V2" s="465"/>
      <c r="W2" s="142"/>
      <c r="X2" s="142"/>
      <c r="Y2" s="142"/>
      <c r="Z2" s="142"/>
      <c r="AA2" s="142"/>
      <c r="AB2" s="142"/>
      <c r="AC2" s="142"/>
      <c r="AD2" s="142"/>
      <c r="AE2" s="142"/>
      <c r="AF2" s="142"/>
      <c r="AG2" s="142"/>
      <c r="AH2" s="142"/>
      <c r="AI2" s="142"/>
      <c r="AJ2" s="142"/>
    </row>
    <row r="3" spans="1:38" s="147" customFormat="1" ht="12.75" customHeight="1">
      <c r="A3" s="567"/>
      <c r="B3" s="564"/>
      <c r="C3" s="443" t="s">
        <v>7146</v>
      </c>
      <c r="D3" s="568" t="s">
        <v>134</v>
      </c>
      <c r="E3" s="897" t="str">
        <f>IF(DADOS!D14&lt;&gt;"",DADOS!D14," ")</f>
        <v>AV. JOSÉ MOSSON</v>
      </c>
      <c r="F3" s="897"/>
      <c r="G3" s="897"/>
      <c r="H3" s="897"/>
      <c r="I3" s="569" t="s">
        <v>81</v>
      </c>
      <c r="J3" s="570" t="str">
        <f>IF(DADOS!M12&lt;&gt;"",DADOS!M12," ")</f>
        <v>SAÚDE</v>
      </c>
      <c r="K3" s="893"/>
      <c r="L3" s="893"/>
      <c r="M3" s="146"/>
      <c r="N3" s="146"/>
      <c r="O3" s="466"/>
      <c r="P3" s="466"/>
      <c r="Q3" s="466"/>
      <c r="R3" s="466"/>
      <c r="S3" s="466"/>
      <c r="T3" s="466"/>
      <c r="U3" s="466"/>
      <c r="V3" s="466"/>
      <c r="W3" s="146"/>
      <c r="X3" s="905" t="s">
        <v>5418</v>
      </c>
      <c r="Y3" s="146"/>
      <c r="Z3" s="146"/>
      <c r="AA3" s="146"/>
      <c r="AB3" s="146"/>
      <c r="AC3" s="146"/>
      <c r="AD3" s="146"/>
      <c r="AE3" s="146"/>
      <c r="AF3" s="146"/>
      <c r="AG3" s="146"/>
      <c r="AH3" s="146"/>
      <c r="AI3" s="146"/>
      <c r="AJ3" s="146"/>
    </row>
    <row r="4" spans="1:38" s="143" customFormat="1" ht="12.75" customHeight="1">
      <c r="A4" s="563"/>
      <c r="B4" s="564"/>
      <c r="C4" s="443"/>
      <c r="D4" s="568" t="s">
        <v>136</v>
      </c>
      <c r="E4" s="899" t="str">
        <f>IF(DADOS!$D$16&lt;&gt;"",DADOS!$D$16," ")</f>
        <v>CONTENDA</v>
      </c>
      <c r="F4" s="899"/>
      <c r="G4" s="899"/>
      <c r="H4" s="571"/>
      <c r="I4" s="403" t="s">
        <v>708</v>
      </c>
      <c r="J4" s="572" t="str">
        <f>IF('FOLHA FECHAMENTO'!K10&lt;&gt;"",'FOLHA FECHAMENTO'!K10," ")</f>
        <v>REFORMA</v>
      </c>
      <c r="K4" s="894"/>
      <c r="L4" s="894"/>
      <c r="M4" s="142"/>
      <c r="N4" s="142"/>
      <c r="O4" s="465"/>
      <c r="P4" s="465"/>
      <c r="Q4" s="465"/>
      <c r="R4" s="465"/>
      <c r="S4" s="465"/>
      <c r="T4" s="465"/>
      <c r="U4" s="902" t="s">
        <v>5422</v>
      </c>
      <c r="V4" s="903"/>
      <c r="W4" s="142"/>
      <c r="X4" s="905"/>
      <c r="Y4" s="146"/>
      <c r="Z4" s="142"/>
      <c r="AA4" s="142"/>
      <c r="AB4" s="142"/>
      <c r="AC4" s="142"/>
      <c r="AD4" s="142"/>
      <c r="AE4" s="142"/>
      <c r="AF4" s="142"/>
      <c r="AG4" s="142"/>
      <c r="AH4" s="142"/>
      <c r="AI4" s="142"/>
      <c r="AJ4" s="142"/>
    </row>
    <row r="5" spans="1:38" s="143" customFormat="1" ht="12" customHeight="1">
      <c r="A5" s="563"/>
      <c r="B5" s="564"/>
      <c r="C5" s="404" t="s">
        <v>7156</v>
      </c>
      <c r="D5" s="898" t="s">
        <v>137</v>
      </c>
      <c r="E5" s="898"/>
      <c r="F5" s="901" t="str">
        <f>IF('FOLHA FECHAMENTO'!C15&lt;&gt;"",'FOLHA FECHAMENTO'!C15," ")</f>
        <v>01</v>
      </c>
      <c r="G5" s="901"/>
      <c r="H5" s="901"/>
      <c r="I5" s="573" t="s">
        <v>131</v>
      </c>
      <c r="J5" s="574">
        <f>IF(DADOS!D30&lt;&gt;"",DADOS!D30," ")</f>
        <v>1720246246565</v>
      </c>
      <c r="K5" s="895"/>
      <c r="L5" s="895"/>
      <c r="M5" s="142"/>
      <c r="N5" s="142"/>
      <c r="O5" s="475"/>
      <c r="P5" s="476" t="str">
        <f>((2+$X$5)-COLUMNS(P$7:$U$7))/2&amp;"ª"</f>
        <v>1ª</v>
      </c>
      <c r="Q5" s="477"/>
      <c r="R5" s="478" t="str">
        <f>((2+$X$5)-COLUMNS(R$7:$U$7))/2&amp;"ª"</f>
        <v>2ª</v>
      </c>
      <c r="S5" s="479"/>
      <c r="T5" s="480" t="str">
        <f>((2+$X$5)-COLUMNS(T$7:$U$7))/2&amp;"ª"</f>
        <v>3ª</v>
      </c>
      <c r="U5" s="906" t="s">
        <v>5415</v>
      </c>
      <c r="V5" s="907"/>
      <c r="W5" s="142"/>
      <c r="X5" s="485">
        <f>COLUMNS($T7:$Y7)</f>
        <v>6</v>
      </c>
      <c r="Y5" s="146"/>
      <c r="Z5" s="142"/>
      <c r="AA5" s="142"/>
      <c r="AB5" s="142"/>
      <c r="AC5" s="142"/>
      <c r="AD5" s="142"/>
      <c r="AE5" s="142"/>
      <c r="AF5" s="142"/>
      <c r="AG5" s="142"/>
      <c r="AH5" s="142"/>
      <c r="AI5" s="142"/>
      <c r="AJ5" s="142"/>
    </row>
    <row r="6" spans="1:38" s="143" customFormat="1">
      <c r="A6" s="563"/>
      <c r="B6" s="564"/>
      <c r="C6" s="575" t="str">
        <f>IF(DADOS!D12&lt;&gt;"",DADOS!D12," ")</f>
        <v>AMPLIAÇÃO DA COBERTURA E REFORMA DO POSTO DE SAÚDE DE SERRINHA</v>
      </c>
      <c r="D6" s="900" t="s">
        <v>139</v>
      </c>
      <c r="E6" s="900"/>
      <c r="F6" s="896" t="str">
        <f>IF(DADOS!D24&lt;&gt;"",DADOS!D24," ")</f>
        <v>DAIANA PRISCILA SOUZA LEITE</v>
      </c>
      <c r="G6" s="896"/>
      <c r="H6" s="896"/>
      <c r="I6" s="576" t="s">
        <v>140</v>
      </c>
      <c r="J6" s="577" t="str">
        <f>IF(DADOS!D28&lt;&gt;"",DADOS!D28," ")</f>
        <v>PR-184.547/D</v>
      </c>
      <c r="K6" s="896"/>
      <c r="L6" s="896"/>
      <c r="M6" s="142"/>
      <c r="N6" s="142"/>
      <c r="O6" s="906" t="s">
        <v>5416</v>
      </c>
      <c r="P6" s="907"/>
      <c r="Q6" s="906" t="s">
        <v>5416</v>
      </c>
      <c r="R6" s="907"/>
      <c r="S6" s="906" t="s">
        <v>5416</v>
      </c>
      <c r="T6" s="908"/>
      <c r="U6" s="490" t="s">
        <v>5421</v>
      </c>
      <c r="V6" s="481" t="s">
        <v>5417</v>
      </c>
      <c r="W6" s="142"/>
      <c r="X6" s="142"/>
      <c r="Y6" s="146"/>
      <c r="Z6" s="142"/>
      <c r="AA6" s="142"/>
      <c r="AB6" s="142"/>
      <c r="AC6" s="142"/>
      <c r="AD6" s="142"/>
      <c r="AE6" s="142"/>
      <c r="AF6" s="142"/>
      <c r="AG6" s="142"/>
      <c r="AH6" s="142"/>
      <c r="AI6" s="142"/>
      <c r="AJ6" s="142"/>
    </row>
    <row r="7" spans="1:38" s="143" customFormat="1">
      <c r="A7" s="144"/>
      <c r="B7" s="279"/>
      <c r="C7" s="148"/>
      <c r="D7" s="145"/>
      <c r="E7" s="601"/>
      <c r="F7" s="137"/>
      <c r="G7" s="137"/>
      <c r="H7" s="137"/>
      <c r="I7" s="137"/>
      <c r="J7" s="137"/>
      <c r="K7" s="137"/>
      <c r="L7" s="149"/>
      <c r="M7" s="142"/>
      <c r="N7" s="142"/>
      <c r="O7" s="482" t="s">
        <v>138</v>
      </c>
      <c r="P7" s="489" t="s">
        <v>5420</v>
      </c>
      <c r="Q7" s="483" t="s">
        <v>138</v>
      </c>
      <c r="R7" s="489" t="s">
        <v>5420</v>
      </c>
      <c r="S7" s="483" t="s">
        <v>138</v>
      </c>
      <c r="T7" s="489" t="s">
        <v>5420</v>
      </c>
      <c r="U7" s="484" t="s">
        <v>138</v>
      </c>
      <c r="V7" s="491" t="str">
        <f>HLOOKUP(U6,$O$5:$U$8,3)</f>
        <v>xx/xx/xxxx</v>
      </c>
      <c r="W7" s="142"/>
      <c r="X7" s="142"/>
      <c r="Y7" s="904" t="s">
        <v>7142</v>
      </c>
      <c r="Z7" s="142"/>
      <c r="AA7" s="142"/>
      <c r="AB7" s="142"/>
      <c r="AC7" s="142"/>
      <c r="AD7" s="142"/>
      <c r="AE7" s="142"/>
      <c r="AF7" s="142"/>
      <c r="AG7" s="142"/>
      <c r="AH7" s="142"/>
      <c r="AI7" s="142"/>
      <c r="AJ7" s="142"/>
    </row>
    <row r="8" spans="1:38" s="143" customFormat="1" ht="25.5">
      <c r="A8" s="383" t="s">
        <v>141</v>
      </c>
      <c r="B8" s="384" t="s">
        <v>142</v>
      </c>
      <c r="C8" s="385" t="s">
        <v>143</v>
      </c>
      <c r="D8" s="385" t="s">
        <v>144</v>
      </c>
      <c r="E8" s="386" t="s">
        <v>145</v>
      </c>
      <c r="F8" s="386" t="s">
        <v>146</v>
      </c>
      <c r="G8" s="386" t="s">
        <v>147</v>
      </c>
      <c r="H8" s="386" t="s">
        <v>148</v>
      </c>
      <c r="I8" s="386" t="s">
        <v>146</v>
      </c>
      <c r="J8" s="386" t="s">
        <v>147</v>
      </c>
      <c r="K8" s="386" t="s">
        <v>280</v>
      </c>
      <c r="L8" s="387" t="s">
        <v>293</v>
      </c>
      <c r="M8" s="142"/>
      <c r="N8" s="142"/>
      <c r="O8" s="468" t="s">
        <v>5413</v>
      </c>
      <c r="P8" s="468" t="s">
        <v>5414</v>
      </c>
      <c r="Q8" s="468" t="s">
        <v>5413</v>
      </c>
      <c r="R8" s="468" t="s">
        <v>5414</v>
      </c>
      <c r="S8" s="468" t="s">
        <v>5413</v>
      </c>
      <c r="T8" s="468" t="s">
        <v>5414</v>
      </c>
      <c r="U8" s="468" t="s">
        <v>5413</v>
      </c>
      <c r="V8" s="468" t="s">
        <v>5414</v>
      </c>
      <c r="W8" s="142"/>
      <c r="X8" s="488" t="s">
        <v>5419</v>
      </c>
      <c r="Y8" s="904"/>
      <c r="Z8" s="142"/>
      <c r="AA8" s="142"/>
      <c r="AB8" s="142"/>
      <c r="AC8" s="142"/>
      <c r="AD8" s="142"/>
      <c r="AE8" s="142"/>
      <c r="AF8" s="142"/>
      <c r="AG8" s="142"/>
      <c r="AH8" s="142"/>
      <c r="AI8" s="142"/>
      <c r="AJ8" s="142"/>
    </row>
    <row r="9" spans="1:38" s="264" customFormat="1" ht="15" customHeight="1">
      <c r="A9" s="514">
        <v>1</v>
      </c>
      <c r="B9" s="515"/>
      <c r="C9" s="516" t="s">
        <v>290</v>
      </c>
      <c r="D9" s="517"/>
      <c r="E9" s="518"/>
      <c r="F9" s="519"/>
      <c r="G9" s="520"/>
      <c r="H9" s="520"/>
      <c r="I9" s="521">
        <f>TRUNC(SUMIF(I10:I10,"&gt;0",I10:I10),2)</f>
        <v>91.61</v>
      </c>
      <c r="J9" s="521">
        <f>TRUNC(SUMIF(J10:J10,"&gt;0",J10:J10),2)</f>
        <v>3210.88</v>
      </c>
      <c r="K9" s="522"/>
      <c r="L9" s="521">
        <f>K10</f>
        <v>3302.49</v>
      </c>
      <c r="M9" s="262"/>
      <c r="N9" s="262"/>
      <c r="O9" s="382"/>
      <c r="P9" s="382"/>
      <c r="Q9" s="382"/>
      <c r="R9" s="382"/>
      <c r="S9" s="382"/>
      <c r="T9" s="382"/>
      <c r="U9" s="382"/>
      <c r="V9" s="382"/>
      <c r="W9" s="382"/>
      <c r="X9" s="382"/>
      <c r="Y9" s="382"/>
      <c r="Z9" s="262"/>
      <c r="AA9" s="262"/>
      <c r="AB9" s="262"/>
      <c r="AC9" s="262"/>
      <c r="AD9" s="262"/>
      <c r="AE9" s="262"/>
      <c r="AF9" s="262"/>
      <c r="AG9" s="262"/>
      <c r="AH9" s="262"/>
      <c r="AI9" s="262"/>
      <c r="AJ9" s="262"/>
      <c r="AK9" s="263"/>
      <c r="AL9" s="263"/>
    </row>
    <row r="10" spans="1:38" s="264" customFormat="1" ht="30">
      <c r="A10" s="395" t="s">
        <v>285</v>
      </c>
      <c r="B10" s="433" t="s">
        <v>298</v>
      </c>
      <c r="C10" s="397" t="str">
        <f>IF($B10="","",IFERROR(VLOOKUP($B10,SERVIÇOS!$A:$F,2,0),IFERROR(VLOOKUP($B10,'COMPOSIÇÕES COMPLEMENTARES '!$C:$K,2,0),"")))</f>
        <v>ADMINISTRAÇÃO LOCAL DE OBRA - COMPOSTA DE ENGENHEIRO CIVIL JUNIOR E MESTRE DE OBRAS EM TEMPO INTEGRAL</v>
      </c>
      <c r="D10" s="398" t="str">
        <f>IF($B10="","",IFERROR(VLOOKUP($B10,SERVIÇOS!$A:$F,3,0),IFERROR(VLOOKUP($B10,'COMPOSIÇÕES COMPLEMENTARES '!$C:$K,3,0),"")))</f>
        <v>%</v>
      </c>
      <c r="E10" s="399">
        <v>1</v>
      </c>
      <c r="F10" s="400">
        <f>IF($B10="","",IFERROR(VLOOKUP($B10,SERVIÇOS!$A:$F,4,0),IFERROR(VLOOKUP($B10,'COMPOSIÇÕES COMPLEMENTARES '!$C:$K,6,0),"")))</f>
        <v>91.61</v>
      </c>
      <c r="G10" s="400">
        <f>IF($B10="","",IFERROR(VLOOKUP($B10,SERVIÇOS!$A:$F,5,0),IFERROR(VLOOKUP($B10,'COMPOSIÇÕES COMPLEMENTARES '!$C:$K,7,0),"")))</f>
        <v>3210.88</v>
      </c>
      <c r="H10" s="400">
        <f>IF(E10="","",F10+G10)</f>
        <v>3302.4900000000002</v>
      </c>
      <c r="I10" s="400">
        <f>IF(E10="","",TRUNC((E10*F10),2))</f>
        <v>91.61</v>
      </c>
      <c r="J10" s="400">
        <f>IF(E10="","",TRUNC((E10*G10),2))</f>
        <v>3210.88</v>
      </c>
      <c r="K10" s="400">
        <f>IF(E10="","",TRUNC((E10*H10),2))</f>
        <v>3302.49</v>
      </c>
      <c r="L10" s="401"/>
      <c r="M10" s="262"/>
      <c r="N10" s="262"/>
      <c r="O10" s="469"/>
      <c r="P10" s="470" t="str">
        <f t="shared" ref="P10" si="0">IF(OR(O10="",$K10=""),"",(O10/$E10)*$K10)</f>
        <v/>
      </c>
      <c r="Q10" s="469"/>
      <c r="R10" s="471" t="str">
        <f t="shared" ref="R10" si="1">IF(OR(Q10="",$K10=""),"",(Q10/$E10)*$K10)</f>
        <v/>
      </c>
      <c r="S10" s="469"/>
      <c r="T10" s="471" t="str">
        <f t="shared" ref="T10" si="2">IF(OR(S10="",$K10=""),"",(S10/$E10)*$K10)</f>
        <v/>
      </c>
      <c r="U10" s="473">
        <f ca="1">SUMIF($O$8:T$9,"QUANT.",O10:T10)</f>
        <v>0</v>
      </c>
      <c r="V10" s="474">
        <f ca="1">SUMIF($O$8:$T$9,"CUSTO",O10:T10)</f>
        <v>0</v>
      </c>
      <c r="W10" s="486" t="str">
        <f ca="1">IF(V10=0,"MEDIR",IF(K10-V10=0,"OK",IF(K10-V10&gt;0,"MEDIR","ALERTA!")))</f>
        <v>MEDIR</v>
      </c>
      <c r="X10" s="487">
        <f ca="1">IF(U10="",0,E10-U10)</f>
        <v>1</v>
      </c>
      <c r="Y10" s="487">
        <f t="shared" ref="Y10" ca="1" si="3">IF(V10="",0,K10-V10)</f>
        <v>3302.49</v>
      </c>
      <c r="Z10" s="262"/>
      <c r="AA10" s="262"/>
      <c r="AB10" s="262"/>
      <c r="AC10" s="262"/>
      <c r="AD10" s="262"/>
      <c r="AE10" s="262"/>
      <c r="AF10" s="262"/>
      <c r="AG10" s="262"/>
      <c r="AH10" s="262"/>
      <c r="AI10" s="262"/>
      <c r="AJ10" s="262"/>
      <c r="AK10" s="263" t="e">
        <f>B10-AL10</f>
        <v>#VALUE!</v>
      </c>
      <c r="AL10" s="263">
        <v>0</v>
      </c>
    </row>
    <row r="11" spans="1:38" s="264" customFormat="1" ht="15" customHeight="1">
      <c r="A11" s="395"/>
      <c r="B11" s="396"/>
      <c r="C11" s="523" t="s">
        <v>7141</v>
      </c>
      <c r="D11" s="398" t="str">
        <f>IF($B11="","",IFERROR(VLOOKUP($B11,SERVIÇOS!$A:$F,3,0),IFERROR(VLOOKUP($B11,'COMPOSIÇÕES COMPLEMENTARES '!$C:$K,3,0),"")))</f>
        <v/>
      </c>
      <c r="E11" s="399"/>
      <c r="F11" s="400" t="str">
        <f>IF($B11="","",IFERROR(VLOOKUP($B11,SERVIÇOS!$A:$F,4,0),IFERROR(VLOOKUP($B11,'COMPOSIÇÕES COMPLEMENTARES '!$C:$K,6,0),"")))</f>
        <v/>
      </c>
      <c r="G11" s="400" t="str">
        <f>IF($B11="","",IFERROR(VLOOKUP($B11,SERVIÇOS!$A:$F,5,0),IFERROR(VLOOKUP($B11,'COMPOSIÇÕES COMPLEMENTARES '!$C:$K,7,0),"")))</f>
        <v/>
      </c>
      <c r="H11" s="400" t="str">
        <f t="shared" ref="H11:H53" si="4">IF(E11="","",F11+G11)</f>
        <v/>
      </c>
      <c r="I11" s="400" t="str">
        <f>IF(E11="","",TRUNC((E11*F11),2))</f>
        <v/>
      </c>
      <c r="J11" s="400" t="str">
        <f>IF(E11="","",TRUNC((E11*G11),2))</f>
        <v/>
      </c>
      <c r="K11" s="400" t="str">
        <f>IF(E11="","",TRUNC((E11*H11),2))</f>
        <v/>
      </c>
      <c r="L11" s="400"/>
      <c r="M11" s="262"/>
      <c r="N11" s="262"/>
      <c r="O11" s="469"/>
      <c r="P11" s="470" t="str">
        <f t="shared" ref="P11:P63" si="5">IF(OR(O11="",$K11=""),"",(O11/$E11)*$K11)</f>
        <v/>
      </c>
      <c r="Q11" s="469"/>
      <c r="R11" s="471" t="str">
        <f t="shared" ref="R11:R63" si="6">IF(OR(Q11="",$K11=""),"",(Q11/$E11)*$K11)</f>
        <v/>
      </c>
      <c r="S11" s="469"/>
      <c r="T11" s="472" t="str">
        <f t="shared" ref="T11:T63" si="7">IF(OR(S11="",$K11=""),"",(S11/$E11)*$K11)</f>
        <v/>
      </c>
      <c r="U11" s="473">
        <f ca="1">SUMIF($O$8:T$9,"QUANT.",O11:T11)</f>
        <v>0</v>
      </c>
      <c r="V11" s="474">
        <f t="shared" ref="V11:V61" ca="1" si="8">SUMIF($O$8:$T$9,"CUSTO",O11:T11)</f>
        <v>0</v>
      </c>
      <c r="W11" s="486" t="str">
        <f t="shared" ref="W11:W62" si="9">IF(B11&lt;&gt;"",IF(V11=0,"MEDIR",IF(K11-V11=0,"OK",IF(K11-V11&gt;0,"MEDIR","ALERTA!"))),"")</f>
        <v/>
      </c>
      <c r="X11" s="487">
        <f t="shared" ref="X11:X63" ca="1" si="10">IF(U11="",0,E11-U11)</f>
        <v>0</v>
      </c>
      <c r="Y11" s="487" t="e">
        <f t="shared" ref="Y11:Y63" ca="1" si="11">IF(V11="",0,K11-V11)</f>
        <v>#VALUE!</v>
      </c>
      <c r="Z11" s="262"/>
      <c r="AA11" s="262"/>
      <c r="AB11" s="262"/>
      <c r="AC11" s="262"/>
      <c r="AD11" s="262"/>
      <c r="AE11" s="262"/>
      <c r="AF11" s="262"/>
      <c r="AG11" s="262"/>
      <c r="AH11" s="262"/>
      <c r="AI11" s="262"/>
      <c r="AJ11" s="262"/>
      <c r="AK11" s="263">
        <f>B11-AL11</f>
        <v>0</v>
      </c>
      <c r="AL11" s="263">
        <v>0</v>
      </c>
    </row>
    <row r="12" spans="1:38" s="264" customFormat="1" ht="15" customHeight="1">
      <c r="A12" s="395"/>
      <c r="B12" s="433"/>
      <c r="C12" s="397" t="str">
        <f>IF($B12="","",IFERROR(VLOOKUP($B12,SERVIÇOS!$A:$F,2,0),IFERROR(VLOOKUP($B12,'COMPOSIÇÕES COMPLEMENTARES '!$C:$K,2,0),"")))</f>
        <v/>
      </c>
      <c r="D12" s="398" t="str">
        <f>IF($B12="","",IFERROR(VLOOKUP($B12,SERVIÇOS!$A:$F,3,0),IFERROR(VLOOKUP($B12,'COMPOSIÇÕES COMPLEMENTARES '!$C:$K,3,0),"")))</f>
        <v/>
      </c>
      <c r="E12" s="399"/>
      <c r="F12" s="400" t="str">
        <f>IF($B12="","",IFERROR(VLOOKUP($B12,SERVIÇOS!$A:$F,4,0),IFERROR(VLOOKUP($B12,'COMPOSIÇÕES COMPLEMENTARES '!$C:$K,6,0),"")))</f>
        <v/>
      </c>
      <c r="G12" s="400" t="str">
        <f>IF($B12="","",IFERROR(VLOOKUP($B12,SERVIÇOS!$A:$F,5,0),IFERROR(VLOOKUP($B12,'COMPOSIÇÕES COMPLEMENTARES '!$C:$K,7,0),"")))</f>
        <v/>
      </c>
      <c r="H12" s="400" t="str">
        <f t="shared" si="4"/>
        <v/>
      </c>
      <c r="I12" s="400" t="str">
        <f>IF(E12="","",TRUNC((E12*F12),2))</f>
        <v/>
      </c>
      <c r="J12" s="400" t="str">
        <f>IF(E12="","",TRUNC((E12*G12),2))</f>
        <v/>
      </c>
      <c r="K12" s="400" t="str">
        <f>IF(E12="","",TRUNC((E12*H12),2))</f>
        <v/>
      </c>
      <c r="L12" s="400"/>
      <c r="M12" s="262"/>
      <c r="N12" s="262"/>
      <c r="O12" s="469"/>
      <c r="P12" s="470" t="str">
        <f t="shared" si="5"/>
        <v/>
      </c>
      <c r="Q12" s="469"/>
      <c r="R12" s="471" t="str">
        <f t="shared" si="6"/>
        <v/>
      </c>
      <c r="S12" s="469"/>
      <c r="T12" s="472" t="str">
        <f t="shared" si="7"/>
        <v/>
      </c>
      <c r="U12" s="473">
        <f ca="1">SUMIF($O$8:T$9,"QUANT.",O12:T12)</f>
        <v>0</v>
      </c>
      <c r="V12" s="474">
        <f t="shared" ca="1" si="8"/>
        <v>0</v>
      </c>
      <c r="W12" s="486" t="str">
        <f t="shared" si="9"/>
        <v/>
      </c>
      <c r="X12" s="487">
        <f t="shared" ca="1" si="10"/>
        <v>0</v>
      </c>
      <c r="Y12" s="487" t="e">
        <f t="shared" ca="1" si="11"/>
        <v>#VALUE!</v>
      </c>
      <c r="Z12" s="262"/>
      <c r="AA12" s="262"/>
      <c r="AB12" s="262"/>
      <c r="AC12" s="262"/>
      <c r="AD12" s="262"/>
      <c r="AE12" s="262"/>
      <c r="AF12" s="262"/>
      <c r="AG12" s="262"/>
      <c r="AH12" s="262"/>
      <c r="AI12" s="262"/>
      <c r="AJ12" s="262"/>
      <c r="AK12" s="263">
        <f>B12-AL12</f>
        <v>0</v>
      </c>
      <c r="AL12" s="263">
        <v>0</v>
      </c>
    </row>
    <row r="13" spans="1:38" s="527" customFormat="1" ht="15" customHeight="1">
      <c r="A13" s="514">
        <v>2</v>
      </c>
      <c r="B13" s="515"/>
      <c r="C13" s="516" t="s">
        <v>179</v>
      </c>
      <c r="D13" s="517"/>
      <c r="E13" s="518"/>
      <c r="F13" s="519"/>
      <c r="G13" s="520"/>
      <c r="H13" s="520"/>
      <c r="I13" s="521">
        <f>TRUNC(SUMIF(I14:I17,"&gt;0",I14:I17),2)</f>
        <v>25225.1</v>
      </c>
      <c r="J13" s="521">
        <f>TRUNC(SUMIF(J14:J17,"&gt;0",J14:J17),2)</f>
        <v>4982.62</v>
      </c>
      <c r="K13" s="524"/>
      <c r="L13" s="521">
        <f>SUM(K14:K17)</f>
        <v>30207.73</v>
      </c>
      <c r="M13" s="525"/>
      <c r="N13" s="752"/>
      <c r="O13" s="522"/>
      <c r="P13" s="522"/>
      <c r="Q13" s="522"/>
      <c r="R13" s="522"/>
      <c r="S13" s="522"/>
      <c r="T13" s="522"/>
      <c r="U13" s="522"/>
      <c r="V13" s="522"/>
      <c r="W13" s="522"/>
      <c r="X13" s="522"/>
      <c r="Y13" s="522"/>
      <c r="Z13" s="525"/>
      <c r="AA13" s="525"/>
      <c r="AB13" s="525"/>
      <c r="AC13" s="525"/>
      <c r="AD13" s="525"/>
      <c r="AE13" s="525"/>
      <c r="AF13" s="525"/>
      <c r="AG13" s="525"/>
      <c r="AH13" s="525"/>
      <c r="AI13" s="525"/>
      <c r="AJ13" s="525"/>
      <c r="AK13" s="526"/>
      <c r="AL13" s="526"/>
    </row>
    <row r="14" spans="1:38" s="264" customFormat="1" ht="15" customHeight="1">
      <c r="A14" s="395" t="s">
        <v>288</v>
      </c>
      <c r="B14" s="433" t="s">
        <v>299</v>
      </c>
      <c r="C14" s="397" t="str">
        <f>IF($B14="","",IFERROR(VLOOKUP($B14,SERVIÇOS!$A:$F,2,0),IFERROR(VLOOKUP($B14,'COMPOSIÇÕES COMPLEMENTARES '!$C:$K,2,0),"")))</f>
        <v>PLACA DE OBRA EM CHAPA DE AÇO GALVANIZADO, INSTALADA</v>
      </c>
      <c r="D14" s="398" t="str">
        <f>IF($B14="","",IFERROR(VLOOKUP($B14,SERVIÇOS!$A:$F,3,0),IFERROR(VLOOKUP($B14,'COMPOSIÇÕES COMPLEMENTARES '!$C:$K,3,0),"")))</f>
        <v>M2</v>
      </c>
      <c r="E14" s="399">
        <v>8</v>
      </c>
      <c r="F14" s="400">
        <f>IF($B14="","",IFERROR(VLOOKUP($B14,SERVIÇOS!$A:$F,4,0),IFERROR(VLOOKUP($B14,'COMPOSIÇÕES COMPLEMENTARES '!$C:$K,6,0),"")))</f>
        <v>298.02999999999997</v>
      </c>
      <c r="G14" s="400">
        <f>IF($B14="","",IFERROR(VLOOKUP($B14,SERVIÇOS!$A:$F,5,0),IFERROR(VLOOKUP($B14,'COMPOSIÇÕES COMPLEMENTARES '!$C:$K,7,0),"")))</f>
        <v>63.17</v>
      </c>
      <c r="H14" s="400">
        <f t="shared" si="4"/>
        <v>361.2</v>
      </c>
      <c r="I14" s="400">
        <f>IF(E14="","",TRUNC((E14*F14),2))</f>
        <v>2384.2399999999998</v>
      </c>
      <c r="J14" s="400">
        <f>IF(E14="","",TRUNC((E14*G14),2))</f>
        <v>505.36</v>
      </c>
      <c r="K14" s="400">
        <f>IF(E14="","",TRUNC((E14*H14),2))</f>
        <v>2889.6</v>
      </c>
      <c r="L14" s="400"/>
      <c r="M14" s="262"/>
      <c r="N14" s="262"/>
      <c r="O14" s="469"/>
      <c r="P14" s="470" t="str">
        <f t="shared" si="5"/>
        <v/>
      </c>
      <c r="Q14" s="469"/>
      <c r="R14" s="471" t="str">
        <f t="shared" si="6"/>
        <v/>
      </c>
      <c r="S14" s="469"/>
      <c r="T14" s="472" t="str">
        <f t="shared" si="7"/>
        <v/>
      </c>
      <c r="U14" s="473">
        <f ca="1">SUMIF($O$8:T$9,"QUANT.",O14:T14)</f>
        <v>0</v>
      </c>
      <c r="V14" s="474">
        <f t="shared" ca="1" si="8"/>
        <v>0</v>
      </c>
      <c r="W14" s="486" t="str">
        <f t="shared" ca="1" si="9"/>
        <v>MEDIR</v>
      </c>
      <c r="X14" s="487">
        <f t="shared" ca="1" si="10"/>
        <v>8</v>
      </c>
      <c r="Y14" s="487">
        <f t="shared" ca="1" si="11"/>
        <v>2889.6</v>
      </c>
      <c r="Z14" s="262"/>
      <c r="AA14" s="262"/>
      <c r="AB14" s="262"/>
      <c r="AC14" s="262"/>
      <c r="AD14" s="262"/>
      <c r="AE14" s="262"/>
      <c r="AF14" s="262"/>
      <c r="AG14" s="262"/>
      <c r="AH14" s="262"/>
      <c r="AI14" s="262"/>
      <c r="AJ14" s="262"/>
      <c r="AK14" s="263" t="e">
        <f>B14-AL14</f>
        <v>#VALUE!</v>
      </c>
      <c r="AL14" s="263">
        <v>0</v>
      </c>
    </row>
    <row r="15" spans="1:38" s="264" customFormat="1" ht="15" customHeight="1">
      <c r="A15" s="395"/>
      <c r="B15" s="433"/>
      <c r="C15" s="714" t="str">
        <f>IF($B15="","",IFERROR(VLOOKUP($B15,SERVIÇOS!$A:$F,2,0),IFERROR(VLOOKUP($B15,'COMPOSIÇÕES COMPLEMENTARES '!$C:$K,2,0),"")))</f>
        <v/>
      </c>
      <c r="D15" s="398" t="str">
        <f>IF($B15="","",IFERROR(VLOOKUP($B15,SERVIÇOS!$A:$F,3,0),IFERROR(VLOOKUP($B15,'COMPOSIÇÕES COMPLEMENTARES '!$C:$K,3,0),"")))</f>
        <v/>
      </c>
      <c r="E15" s="399"/>
      <c r="F15" s="400" t="str">
        <f>IF($B15="","",IFERROR(VLOOKUP($B15,SERVIÇOS!$A:$F,4,0),IFERROR(VLOOKUP($B15,'COMPOSIÇÕES COMPLEMENTARES '!$C:$K,6,0),"")))</f>
        <v/>
      </c>
      <c r="G15" s="400" t="str">
        <f>IF($B15="","",IFERROR(VLOOKUP($B15,SERVIÇOS!$A:$F,5,0),IFERROR(VLOOKUP($B15,'COMPOSIÇÕES COMPLEMENTARES '!$C:$K,7,0),"")))</f>
        <v/>
      </c>
      <c r="H15" s="400" t="str">
        <f t="shared" si="4"/>
        <v/>
      </c>
      <c r="I15" s="400" t="str">
        <f>IF(E15="","",TRUNC((E15*F15),2))</f>
        <v/>
      </c>
      <c r="J15" s="400" t="str">
        <f>IF(E15="","",TRUNC((E15*G15),2))</f>
        <v/>
      </c>
      <c r="K15" s="400" t="str">
        <f>IF(E15="","",TRUNC((E15*H15),2))</f>
        <v/>
      </c>
      <c r="L15" s="400"/>
      <c r="M15" s="262"/>
      <c r="N15" s="262"/>
      <c r="O15" s="469"/>
      <c r="P15" s="470" t="str">
        <f t="shared" si="5"/>
        <v/>
      </c>
      <c r="Q15" s="469"/>
      <c r="R15" s="471" t="str">
        <f t="shared" si="6"/>
        <v/>
      </c>
      <c r="S15" s="469"/>
      <c r="T15" s="472" t="str">
        <f t="shared" si="7"/>
        <v/>
      </c>
      <c r="U15" s="473">
        <f ca="1">SUMIF($O$8:T$9,"QUANT.",O15:T15)</f>
        <v>0</v>
      </c>
      <c r="V15" s="474">
        <f t="shared" ca="1" si="8"/>
        <v>0</v>
      </c>
      <c r="W15" s="486" t="str">
        <f t="shared" si="9"/>
        <v/>
      </c>
      <c r="X15" s="487">
        <f t="shared" ca="1" si="10"/>
        <v>0</v>
      </c>
      <c r="Y15" s="487" t="e">
        <f t="shared" ca="1" si="11"/>
        <v>#VALUE!</v>
      </c>
      <c r="Z15" s="262"/>
      <c r="AA15" s="262"/>
      <c r="AB15" s="262"/>
      <c r="AC15" s="262"/>
      <c r="AD15" s="262"/>
      <c r="AE15" s="262"/>
      <c r="AF15" s="262"/>
      <c r="AG15" s="262"/>
      <c r="AH15" s="262"/>
      <c r="AI15" s="262"/>
      <c r="AJ15" s="262"/>
      <c r="AK15" s="263">
        <f>B15-AL15</f>
        <v>0</v>
      </c>
      <c r="AL15" s="263">
        <v>0</v>
      </c>
    </row>
    <row r="16" spans="1:38" s="264" customFormat="1" ht="30">
      <c r="A16" s="395" t="s">
        <v>7138</v>
      </c>
      <c r="B16" s="433" t="s">
        <v>13303</v>
      </c>
      <c r="C16" s="397" t="str">
        <f>IF($B16="","",IFERROR(VLOOKUP($B16,SERVIÇOS!$A:$F,2,0),IFERROR(VLOOKUP($B16,'COMPOSIÇÕES COMPLEMENTARES '!$C:$K,2,0),"")))</f>
        <v>ANDAIME METÁLICO DE ENCAIXE PARA TRABALHO EM FACHADA DE EDIFÍCIO - LOCAÇÃO E MONTAGEM</v>
      </c>
      <c r="D16" s="398" t="str">
        <f>IF($B16="","",IFERROR(VLOOKUP($B16,SERVIÇOS!$A:$F,3,0),IFERROR(VLOOKUP($B16,'COMPOSIÇÕES COMPLEMENTARES '!$C:$K,3,0),"")))</f>
        <v>M2XMÊS</v>
      </c>
      <c r="E16" s="399">
        <v>207.03</v>
      </c>
      <c r="F16" s="400">
        <f>IF($B16="","",IFERROR(VLOOKUP($B16,SERVIÇOS!$A:$F,4,0),IFERROR(VLOOKUP($B16,'COMPOSIÇÕES COMPLEMENTARES '!$C:$K,6,0),"")))</f>
        <v>18.510000000000002</v>
      </c>
      <c r="G16" s="400">
        <f>IF($B16="","",IFERROR(VLOOKUP($B16,SERVIÇOS!$A:$F,5,0),IFERROR(VLOOKUP($B16,'COMPOSIÇÕES COMPLEMENTARES '!$C:$K,7,0),"")))</f>
        <v>4.8</v>
      </c>
      <c r="H16" s="400">
        <f t="shared" si="4"/>
        <v>23.310000000000002</v>
      </c>
      <c r="I16" s="400">
        <f>IF(E16="","",TRUNC((E16*F16),2))</f>
        <v>3832.12</v>
      </c>
      <c r="J16" s="400">
        <f>IF(E16="","",TRUNC((E16*G16),2))</f>
        <v>993.74</v>
      </c>
      <c r="K16" s="400">
        <f>IF(E16="","",TRUNC((E16*H16),2))</f>
        <v>4825.8599999999997</v>
      </c>
      <c r="L16" s="400"/>
      <c r="M16" s="262"/>
      <c r="N16" s="262"/>
      <c r="O16" s="469"/>
      <c r="P16" s="470" t="str">
        <f t="shared" si="5"/>
        <v/>
      </c>
      <c r="Q16" s="469"/>
      <c r="R16" s="471" t="str">
        <f t="shared" si="6"/>
        <v/>
      </c>
      <c r="S16" s="469"/>
      <c r="T16" s="472" t="str">
        <f t="shared" si="7"/>
        <v/>
      </c>
      <c r="U16" s="473">
        <f ca="1">SUMIF($O$8:T$9,"QUANT.",O16:T16)</f>
        <v>0</v>
      </c>
      <c r="V16" s="474">
        <f t="shared" ca="1" si="8"/>
        <v>0</v>
      </c>
      <c r="W16" s="486" t="str">
        <f t="shared" ca="1" si="9"/>
        <v>MEDIR</v>
      </c>
      <c r="X16" s="487">
        <f t="shared" ca="1" si="10"/>
        <v>207.03</v>
      </c>
      <c r="Y16" s="487">
        <f t="shared" ca="1" si="11"/>
        <v>4825.8599999999997</v>
      </c>
      <c r="Z16" s="262"/>
      <c r="AA16" s="262"/>
      <c r="AB16" s="262"/>
      <c r="AC16" s="262"/>
      <c r="AD16" s="262"/>
      <c r="AE16" s="262"/>
      <c r="AF16" s="262"/>
      <c r="AG16" s="262"/>
      <c r="AH16" s="262"/>
      <c r="AI16" s="262"/>
      <c r="AJ16" s="262"/>
      <c r="AK16" s="263"/>
      <c r="AL16" s="263"/>
    </row>
    <row r="17" spans="1:38" s="264" customFormat="1" ht="15" customHeight="1">
      <c r="A17" s="395" t="s">
        <v>7139</v>
      </c>
      <c r="B17" s="433">
        <v>98459</v>
      </c>
      <c r="C17" s="397" t="str">
        <f>IF($B17="","",IFERROR(VLOOKUP($B17,SERVIÇOS!$A:$F,2,0),IFERROR(VLOOKUP($B17,'COMPOSIÇÕES COMPLEMENTARES '!$C:$K,2,0),"")))</f>
        <v>TAPUME COM TELHA METÁLICA. AF_05/2018</v>
      </c>
      <c r="D17" s="398" t="str">
        <f>IF($B17="","",IFERROR(VLOOKUP($B17,SERVIÇOS!$A:$F,3,0),IFERROR(VLOOKUP($B17,'COMPOSIÇÕES COMPLEMENTARES '!$C:$K,3,0),"")))</f>
        <v>M2</v>
      </c>
      <c r="E17" s="399">
        <v>180.4</v>
      </c>
      <c r="F17" s="400">
        <f>IF($B17="","",IFERROR(VLOOKUP($B17,SERVIÇOS!$A:$F,4,0),IFERROR(VLOOKUP($B17,'COMPOSIÇÕES COMPLEMENTARES '!$C:$K,6,0),"")))</f>
        <v>105.37</v>
      </c>
      <c r="G17" s="400">
        <f>IF($B17="","",IFERROR(VLOOKUP($B17,SERVIÇOS!$A:$F,5,0),IFERROR(VLOOKUP($B17,'COMPOSIÇÕES COMPLEMENTARES '!$C:$K,7,0),"")))</f>
        <v>19.309999999999999</v>
      </c>
      <c r="H17" s="400">
        <f t="shared" si="4"/>
        <v>124.68</v>
      </c>
      <c r="I17" s="400">
        <f>IF(E17="","",TRUNC((E17*F17),2))</f>
        <v>19008.740000000002</v>
      </c>
      <c r="J17" s="400">
        <f>IF(E17="","",TRUNC((E17*G17),2))</f>
        <v>3483.52</v>
      </c>
      <c r="K17" s="400">
        <f>IF(E17="","",TRUNC((E17*H17),2))</f>
        <v>22492.27</v>
      </c>
      <c r="L17" s="400"/>
      <c r="M17" s="262"/>
      <c r="N17" s="262"/>
      <c r="O17" s="469"/>
      <c r="P17" s="470" t="str">
        <f t="shared" si="5"/>
        <v/>
      </c>
      <c r="Q17" s="469"/>
      <c r="R17" s="471" t="str">
        <f t="shared" si="6"/>
        <v/>
      </c>
      <c r="S17" s="469"/>
      <c r="T17" s="472" t="str">
        <f t="shared" si="7"/>
        <v/>
      </c>
      <c r="U17" s="473">
        <f ca="1">SUMIF($O$8:T$9,"QUANT.",O17:T17)</f>
        <v>0</v>
      </c>
      <c r="V17" s="474">
        <f t="shared" ca="1" si="8"/>
        <v>0</v>
      </c>
      <c r="W17" s="486" t="str">
        <f t="shared" ca="1" si="9"/>
        <v>MEDIR</v>
      </c>
      <c r="X17" s="487">
        <f t="shared" ca="1" si="10"/>
        <v>180.4</v>
      </c>
      <c r="Y17" s="487">
        <f t="shared" ca="1" si="11"/>
        <v>22492.27</v>
      </c>
      <c r="Z17" s="262"/>
      <c r="AA17" s="262"/>
      <c r="AB17" s="262"/>
      <c r="AC17" s="262"/>
      <c r="AD17" s="262"/>
      <c r="AE17" s="262"/>
      <c r="AF17" s="262"/>
      <c r="AG17" s="262"/>
      <c r="AH17" s="262"/>
      <c r="AI17" s="262"/>
      <c r="AJ17" s="262"/>
      <c r="AK17" s="263">
        <f>B17-AL17</f>
        <v>98459</v>
      </c>
      <c r="AL17" s="263">
        <v>0</v>
      </c>
    </row>
    <row r="18" spans="1:38" s="264" customFormat="1" ht="15" customHeight="1">
      <c r="A18" s="666"/>
      <c r="B18" s="738"/>
      <c r="C18" s="668"/>
      <c r="D18" s="669"/>
      <c r="E18" s="670"/>
      <c r="F18" s="671"/>
      <c r="G18" s="671"/>
      <c r="H18" s="671"/>
      <c r="I18" s="671"/>
      <c r="J18" s="671"/>
      <c r="K18" s="671"/>
      <c r="L18" s="671"/>
      <c r="M18" s="262"/>
      <c r="N18" s="262"/>
      <c r="O18" s="717"/>
      <c r="P18" s="718"/>
      <c r="Q18" s="717"/>
      <c r="R18" s="719"/>
      <c r="S18" s="717"/>
      <c r="T18" s="720"/>
      <c r="U18" s="721"/>
      <c r="V18" s="722"/>
      <c r="W18" s="486"/>
      <c r="X18" s="723"/>
      <c r="Y18" s="723"/>
      <c r="Z18" s="262"/>
      <c r="AA18" s="262"/>
      <c r="AB18" s="262"/>
      <c r="AC18" s="262"/>
      <c r="AD18" s="262"/>
      <c r="AE18" s="262"/>
      <c r="AF18" s="262"/>
      <c r="AG18" s="262"/>
      <c r="AH18" s="262"/>
      <c r="AI18" s="262"/>
      <c r="AJ18" s="262"/>
      <c r="AK18" s="672"/>
      <c r="AL18" s="672"/>
    </row>
    <row r="19" spans="1:38" s="527" customFormat="1" ht="15" customHeight="1">
      <c r="A19" s="388">
        <v>3</v>
      </c>
      <c r="B19" s="389"/>
      <c r="C19" s="390" t="s">
        <v>13513</v>
      </c>
      <c r="D19" s="391"/>
      <c r="E19" s="392"/>
      <c r="F19" s="393"/>
      <c r="G19" s="394"/>
      <c r="H19" s="394"/>
      <c r="I19" s="381">
        <f>TRUNC(SUMIF(I20:I28,"&gt;0",I20:I28),2)</f>
        <v>1268.06</v>
      </c>
      <c r="J19" s="381">
        <f>TRUNC(SUMIF(J20:J28,"&gt;0",J20:J28),2)</f>
        <v>2866.14</v>
      </c>
      <c r="K19" s="402"/>
      <c r="L19" s="381">
        <f>SUM(K20:K28)</f>
        <v>4134.24</v>
      </c>
      <c r="M19" s="525"/>
      <c r="N19" s="752"/>
      <c r="O19" s="382"/>
      <c r="P19" s="382"/>
      <c r="Q19" s="382"/>
      <c r="R19" s="382"/>
      <c r="S19" s="382"/>
      <c r="T19" s="382"/>
      <c r="U19" s="382"/>
      <c r="V19" s="382"/>
      <c r="W19" s="382"/>
      <c r="X19" s="382"/>
      <c r="Y19" s="382"/>
      <c r="Z19" s="525"/>
      <c r="AA19" s="525"/>
      <c r="AB19" s="525"/>
      <c r="AC19" s="525"/>
      <c r="AD19" s="525"/>
      <c r="AE19" s="525"/>
      <c r="AF19" s="525"/>
      <c r="AG19" s="525"/>
      <c r="AH19" s="525"/>
      <c r="AI19" s="525"/>
      <c r="AJ19" s="525"/>
      <c r="AK19" s="526"/>
      <c r="AL19" s="526"/>
    </row>
    <row r="20" spans="1:38" s="264" customFormat="1" ht="30">
      <c r="A20" s="395" t="s">
        <v>7140</v>
      </c>
      <c r="B20" s="433">
        <v>97621</v>
      </c>
      <c r="C20" s="397" t="str">
        <f>IF($B20="","",IFERROR(VLOOKUP($B20,SERVIÇOS!$A:$F,2,0),IFERROR(VLOOKUP($B20,'COMPOSIÇÕES COMPLEMENTARES '!$C:$K,2,0),"")))</f>
        <v>DEMOLIÇÃO DE ALVENARIA DE BLOCO FURADO, DE FORMA MANUAL, COM REAPROVEITAMENTO. AF_09/2023</v>
      </c>
      <c r="D20" s="398" t="str">
        <f>IF($B20="","",IFERROR(VLOOKUP($B20,SERVIÇOS!$A:$F,3,0),IFERROR(VLOOKUP($B20,'COMPOSIÇÕES COMPLEMENTARES '!$C:$K,3,0),"")))</f>
        <v>M3</v>
      </c>
      <c r="E20" s="399">
        <v>4.5</v>
      </c>
      <c r="F20" s="400">
        <f>IF($B20="","",IFERROR(VLOOKUP($B20,SERVIÇOS!$A:$F,4,0),IFERROR(VLOOKUP($B20,'COMPOSIÇÕES COMPLEMENTARES '!$C:$K,6,0),"")))</f>
        <v>43.56</v>
      </c>
      <c r="G20" s="400">
        <f>IF($B20="","",IFERROR(VLOOKUP($B20,SERVIÇOS!$A:$F,5,0),IFERROR(VLOOKUP($B20,'COMPOSIÇÕES COMPLEMENTARES '!$C:$K,7,0),"")))</f>
        <v>102.84</v>
      </c>
      <c r="H20" s="400">
        <f t="shared" si="4"/>
        <v>146.4</v>
      </c>
      <c r="I20" s="400">
        <f t="shared" ref="I20:I65" si="12">IF(E20="","",TRUNC((E20*F20),2))</f>
        <v>196.02</v>
      </c>
      <c r="J20" s="400">
        <f t="shared" ref="J20:J65" si="13">IF(E20="","",TRUNC((E20*G20),2))</f>
        <v>462.78</v>
      </c>
      <c r="K20" s="400">
        <f t="shared" ref="K20:K65" si="14">IF(E20="","",TRUNC((E20*H20),2))</f>
        <v>658.8</v>
      </c>
      <c r="L20" s="400"/>
      <c r="M20" s="262"/>
      <c r="N20" s="262"/>
      <c r="O20" s="469"/>
      <c r="P20" s="470" t="str">
        <f t="shared" si="5"/>
        <v/>
      </c>
      <c r="Q20" s="469"/>
      <c r="R20" s="471" t="str">
        <f t="shared" si="6"/>
        <v/>
      </c>
      <c r="S20" s="469"/>
      <c r="T20" s="472" t="str">
        <f t="shared" si="7"/>
        <v/>
      </c>
      <c r="U20" s="473">
        <f ca="1">SUMIF($O$8:T$9,"QUANT.",O20:T20)</f>
        <v>0</v>
      </c>
      <c r="V20" s="474">
        <f t="shared" ca="1" si="8"/>
        <v>0</v>
      </c>
      <c r="W20" s="486" t="str">
        <f t="shared" ca="1" si="9"/>
        <v>MEDIR</v>
      </c>
      <c r="X20" s="487">
        <f t="shared" ca="1" si="10"/>
        <v>4.5</v>
      </c>
      <c r="Y20" s="487">
        <f t="shared" ca="1" si="11"/>
        <v>658.8</v>
      </c>
      <c r="Z20" s="262"/>
      <c r="AA20" s="262"/>
      <c r="AB20" s="262"/>
      <c r="AC20" s="262"/>
      <c r="AD20" s="262"/>
      <c r="AE20" s="262"/>
      <c r="AF20" s="262"/>
      <c r="AG20" s="262"/>
      <c r="AH20" s="262"/>
      <c r="AI20" s="262"/>
      <c r="AJ20" s="262"/>
      <c r="AK20" s="263">
        <f>B20-AL20</f>
        <v>97621</v>
      </c>
      <c r="AL20" s="263">
        <v>0</v>
      </c>
    </row>
    <row r="21" spans="1:38" s="264" customFormat="1">
      <c r="A21" s="395" t="s">
        <v>13226</v>
      </c>
      <c r="B21" s="396">
        <v>97645</v>
      </c>
      <c r="C21" s="397" t="str">
        <f>IF($B21="","",IFERROR(VLOOKUP($B21,SERVIÇOS!$A:$F,2,0),IFERROR(VLOOKUP($B21,'COMPOSIÇÕES COMPLEMENTARES '!$C:$K,2,0),"")))</f>
        <v>REMOÇÃO DE JANELAS, DE FORMA MANUAL, SEM REAPROVEITAMENTO. AF_09/2023</v>
      </c>
      <c r="D21" s="398" t="str">
        <f>IF($B21="","",IFERROR(VLOOKUP($B21,SERVIÇOS!$A:$F,3,0),IFERROR(VLOOKUP($B21,'COMPOSIÇÕES COMPLEMENTARES '!$C:$K,3,0),"")))</f>
        <v>M2</v>
      </c>
      <c r="E21" s="399">
        <v>10.32</v>
      </c>
      <c r="F21" s="400">
        <f>IF($B21="","",IFERROR(VLOOKUP($B21,SERVIÇOS!$A:$F,4,0),IFERROR(VLOOKUP($B21,'COMPOSIÇÕES COMPLEMENTARES '!$C:$K,6,0),"")))</f>
        <v>8.93</v>
      </c>
      <c r="G21" s="400">
        <f>IF($B21="","",IFERROR(VLOOKUP($B21,SERVIÇOS!$A:$F,5,0),IFERROR(VLOOKUP($B21,'COMPOSIÇÕES COMPLEMENTARES '!$C:$K,7,0),"")))</f>
        <v>22.15</v>
      </c>
      <c r="H21" s="400">
        <f t="shared" si="4"/>
        <v>31.08</v>
      </c>
      <c r="I21" s="400">
        <f t="shared" si="12"/>
        <v>92.15</v>
      </c>
      <c r="J21" s="400">
        <f t="shared" si="13"/>
        <v>228.58</v>
      </c>
      <c r="K21" s="400">
        <f t="shared" si="14"/>
        <v>320.74</v>
      </c>
      <c r="L21" s="400"/>
      <c r="M21" s="262"/>
      <c r="N21" s="262"/>
      <c r="O21" s="469"/>
      <c r="P21" s="470" t="str">
        <f t="shared" si="5"/>
        <v/>
      </c>
      <c r="Q21" s="469"/>
      <c r="R21" s="471" t="str">
        <f t="shared" si="6"/>
        <v/>
      </c>
      <c r="S21" s="469"/>
      <c r="T21" s="472" t="str">
        <f t="shared" si="7"/>
        <v/>
      </c>
      <c r="U21" s="473">
        <f ca="1">SUMIF($O$8:T$9,"QUANT.",O21:T21)</f>
        <v>0</v>
      </c>
      <c r="V21" s="474">
        <f t="shared" ca="1" si="8"/>
        <v>0</v>
      </c>
      <c r="W21" s="486" t="str">
        <f t="shared" ca="1" si="9"/>
        <v>MEDIR</v>
      </c>
      <c r="X21" s="487">
        <f t="shared" ca="1" si="10"/>
        <v>10.32</v>
      </c>
      <c r="Y21" s="487">
        <f t="shared" ca="1" si="11"/>
        <v>320.74</v>
      </c>
      <c r="Z21" s="262"/>
      <c r="AA21" s="262"/>
      <c r="AB21" s="262"/>
      <c r="AC21" s="262"/>
      <c r="AD21" s="262"/>
      <c r="AE21" s="262"/>
      <c r="AF21" s="262"/>
      <c r="AG21" s="262"/>
      <c r="AH21" s="262"/>
      <c r="AI21" s="262"/>
      <c r="AJ21" s="262"/>
      <c r="AK21" s="263">
        <f>B21-AL21</f>
        <v>97645</v>
      </c>
      <c r="AL21" s="263">
        <v>0</v>
      </c>
    </row>
    <row r="22" spans="1:38" s="264" customFormat="1" ht="30">
      <c r="A22" s="395" t="s">
        <v>13227</v>
      </c>
      <c r="B22" s="396">
        <v>97634</v>
      </c>
      <c r="C22" s="397" t="str">
        <f>IF($B22="","",IFERROR(VLOOKUP($B22,SERVIÇOS!$A:$F,2,0),IFERROR(VLOOKUP($B22,'COMPOSIÇÕES COMPLEMENTARES '!$C:$K,2,0),"")))</f>
        <v>DEMOLIÇÃO DE REVESTIMENTO CERÂMICO, DE FORMA MECANIZADA COM MARTELETE, SEM REAPROVEITAMENTO. AF_09/2023</v>
      </c>
      <c r="D22" s="398" t="str">
        <f>IF($B22="","",IFERROR(VLOOKUP($B22,SERVIÇOS!$A:$F,3,0),IFERROR(VLOOKUP($B22,'COMPOSIÇÕES COMPLEMENTARES '!$C:$K,3,0),"")))</f>
        <v>M2</v>
      </c>
      <c r="E22" s="399">
        <v>184.75</v>
      </c>
      <c r="F22" s="400">
        <f>IF($B22="","",IFERROR(VLOOKUP($B22,SERVIÇOS!$A:$F,4,0),IFERROR(VLOOKUP($B22,'COMPOSIÇÕES COMPLEMENTARES '!$C:$K,6,0),"")))</f>
        <v>2.3599999999999994</v>
      </c>
      <c r="G22" s="400">
        <f>IF($B22="","",IFERROR(VLOOKUP($B22,SERVIÇOS!$A:$F,5,0),IFERROR(VLOOKUP($B22,'COMPOSIÇÕES COMPLEMENTARES '!$C:$K,7,0),"")))</f>
        <v>6.07</v>
      </c>
      <c r="H22" s="400">
        <f t="shared" si="4"/>
        <v>8.43</v>
      </c>
      <c r="I22" s="400">
        <f t="shared" si="12"/>
        <v>436.01</v>
      </c>
      <c r="J22" s="400">
        <f t="shared" si="13"/>
        <v>1121.43</v>
      </c>
      <c r="K22" s="400">
        <f t="shared" si="14"/>
        <v>1557.44</v>
      </c>
      <c r="L22" s="400"/>
      <c r="M22" s="262"/>
      <c r="N22" s="262"/>
      <c r="O22" s="469"/>
      <c r="P22" s="470" t="str">
        <f t="shared" si="5"/>
        <v/>
      </c>
      <c r="Q22" s="469"/>
      <c r="R22" s="471" t="str">
        <f t="shared" si="6"/>
        <v/>
      </c>
      <c r="S22" s="469"/>
      <c r="T22" s="472" t="str">
        <f t="shared" si="7"/>
        <v/>
      </c>
      <c r="U22" s="473">
        <f ca="1">SUMIF($O$8:T$9,"QUANT.",O22:T22)</f>
        <v>0</v>
      </c>
      <c r="V22" s="474">
        <f t="shared" ca="1" si="8"/>
        <v>0</v>
      </c>
      <c r="W22" s="486" t="str">
        <f t="shared" ca="1" si="9"/>
        <v>MEDIR</v>
      </c>
      <c r="X22" s="487">
        <f t="shared" ca="1" si="10"/>
        <v>184.75</v>
      </c>
      <c r="Y22" s="487">
        <f t="shared" ca="1" si="11"/>
        <v>1557.44</v>
      </c>
      <c r="Z22" s="262"/>
      <c r="AA22" s="262"/>
      <c r="AB22" s="262"/>
      <c r="AC22" s="262"/>
      <c r="AD22" s="262"/>
      <c r="AE22" s="262"/>
      <c r="AF22" s="262"/>
      <c r="AG22" s="262"/>
      <c r="AH22" s="262"/>
      <c r="AI22" s="262"/>
      <c r="AJ22" s="262"/>
      <c r="AK22" s="263"/>
      <c r="AL22" s="263"/>
    </row>
    <row r="23" spans="1:38" s="264" customFormat="1" ht="30">
      <c r="A23" s="395" t="s">
        <v>13228</v>
      </c>
      <c r="B23" s="396">
        <v>104790</v>
      </c>
      <c r="C23" s="397" t="str">
        <f>IF($B23="","",IFERROR(VLOOKUP($B23,SERVIÇOS!$A:$F,2,0),IFERROR(VLOOKUP($B23,'COMPOSIÇÕES COMPLEMENTARES '!$C:$K,2,0),"")))</f>
        <v>DEMOLIÇÃO DE PISO DE CONCRETO SIMPLES, DE FORMA MECANIZADA COM MARTELETE, SEM REAPROVEITAMENTO. AF_09/2023</v>
      </c>
      <c r="D23" s="398" t="str">
        <f>IF($B23="","",IFERROR(VLOOKUP($B23,SERVIÇOS!$A:$F,3,0),IFERROR(VLOOKUP($B23,'COMPOSIÇÕES COMPLEMENTARES '!$C:$K,3,0),"")))</f>
        <v>M3</v>
      </c>
      <c r="E23" s="399">
        <v>0.15</v>
      </c>
      <c r="F23" s="400">
        <f>IF($B23="","",IFERROR(VLOOKUP($B23,SERVIÇOS!$A:$F,4,0),IFERROR(VLOOKUP($B23,'COMPOSIÇÕES COMPLEMENTARES '!$C:$K,6,0),"")))</f>
        <v>68.260000000000005</v>
      </c>
      <c r="G23" s="400">
        <f>IF($B23="","",IFERROR(VLOOKUP($B23,SERVIÇOS!$A:$F,5,0),IFERROR(VLOOKUP($B23,'COMPOSIÇÕES COMPLEMENTARES '!$C:$K,7,0),"")))</f>
        <v>55.64</v>
      </c>
      <c r="H23" s="400">
        <f t="shared" si="4"/>
        <v>123.9</v>
      </c>
      <c r="I23" s="400">
        <f t="shared" si="12"/>
        <v>10.23</v>
      </c>
      <c r="J23" s="400">
        <f t="shared" si="13"/>
        <v>8.34</v>
      </c>
      <c r="K23" s="400">
        <f t="shared" si="14"/>
        <v>18.579999999999998</v>
      </c>
      <c r="L23" s="400"/>
      <c r="M23" s="262"/>
      <c r="N23" s="262"/>
      <c r="O23" s="469"/>
      <c r="P23" s="470" t="str">
        <f t="shared" si="5"/>
        <v/>
      </c>
      <c r="Q23" s="469"/>
      <c r="R23" s="471" t="str">
        <f t="shared" si="6"/>
        <v/>
      </c>
      <c r="S23" s="469"/>
      <c r="T23" s="472" t="str">
        <f t="shared" si="7"/>
        <v/>
      </c>
      <c r="U23" s="473">
        <f ca="1">SUMIF($O$8:T$9,"QUANT.",O23:T23)</f>
        <v>0</v>
      </c>
      <c r="V23" s="474">
        <f t="shared" ca="1" si="8"/>
        <v>0</v>
      </c>
      <c r="W23" s="486" t="str">
        <f t="shared" ca="1" si="9"/>
        <v>MEDIR</v>
      </c>
      <c r="X23" s="487">
        <f t="shared" ca="1" si="10"/>
        <v>0.15</v>
      </c>
      <c r="Y23" s="487">
        <f t="shared" ca="1" si="11"/>
        <v>18.579999999999998</v>
      </c>
      <c r="Z23" s="262"/>
      <c r="AA23" s="262"/>
      <c r="AB23" s="262"/>
      <c r="AC23" s="262"/>
      <c r="AD23" s="262"/>
      <c r="AE23" s="262"/>
      <c r="AF23" s="262"/>
      <c r="AG23" s="262"/>
      <c r="AH23" s="262"/>
      <c r="AI23" s="262"/>
      <c r="AJ23" s="262"/>
      <c r="AK23" s="263">
        <f>B23-AL23</f>
        <v>104790</v>
      </c>
      <c r="AL23" s="263">
        <v>0</v>
      </c>
    </row>
    <row r="24" spans="1:38" s="264" customFormat="1" ht="30">
      <c r="A24" s="395" t="s">
        <v>13229</v>
      </c>
      <c r="B24" s="396">
        <v>97662</v>
      </c>
      <c r="C24" s="397" t="str">
        <f>IF($B24="","",IFERROR(VLOOKUP($B24,SERVIÇOS!$A:$F,2,0),IFERROR(VLOOKUP($B24,'COMPOSIÇÕES COMPLEMENTARES '!$C:$K,2,0),"")))</f>
        <v>REMOÇÃO DE TUBULAÇÕES (TUBOS E CONEXÕES) DE ÁGUA FRIA, DE FORMA MANUAL, SEM REAPROVEITAMENTO. AF_09/2023</v>
      </c>
      <c r="D24" s="398" t="str">
        <f>IF($B24="","",IFERROR(VLOOKUP($B24,SERVIÇOS!$A:$F,3,0),IFERROR(VLOOKUP($B24,'COMPOSIÇÕES COMPLEMENTARES '!$C:$K,3,0),"")))</f>
        <v>M</v>
      </c>
      <c r="E24" s="399">
        <v>24</v>
      </c>
      <c r="F24" s="400">
        <f>IF($B24="","",IFERROR(VLOOKUP($B24,SERVIÇOS!$A:$F,4,0),IFERROR(VLOOKUP($B24,'COMPOSIÇÕES COMPLEMENTARES '!$C:$K,6,0),"")))</f>
        <v>0.15000000000000002</v>
      </c>
      <c r="G24" s="400">
        <f>IF($B24="","",IFERROR(VLOOKUP($B24,SERVIÇOS!$A:$F,5,0),IFERROR(VLOOKUP($B24,'COMPOSIÇÕES COMPLEMENTARES '!$C:$K,7,0),"")))</f>
        <v>0.49</v>
      </c>
      <c r="H24" s="400">
        <f t="shared" si="4"/>
        <v>0.64</v>
      </c>
      <c r="I24" s="400">
        <f t="shared" si="12"/>
        <v>3.6</v>
      </c>
      <c r="J24" s="400">
        <f t="shared" si="13"/>
        <v>11.76</v>
      </c>
      <c r="K24" s="400">
        <f t="shared" si="14"/>
        <v>15.36</v>
      </c>
      <c r="L24" s="400"/>
      <c r="M24" s="262"/>
      <c r="N24" s="262"/>
      <c r="O24" s="469"/>
      <c r="P24" s="470" t="str">
        <f t="shared" si="5"/>
        <v/>
      </c>
      <c r="Q24" s="469"/>
      <c r="R24" s="471" t="str">
        <f t="shared" si="6"/>
        <v/>
      </c>
      <c r="S24" s="469"/>
      <c r="T24" s="472" t="str">
        <f t="shared" si="7"/>
        <v/>
      </c>
      <c r="U24" s="473">
        <f ca="1">SUMIF($O$8:T$9,"QUANT.",O24:T24)</f>
        <v>0</v>
      </c>
      <c r="V24" s="474">
        <f t="shared" ca="1" si="8"/>
        <v>0</v>
      </c>
      <c r="W24" s="486" t="str">
        <f t="shared" ca="1" si="9"/>
        <v>MEDIR</v>
      </c>
      <c r="X24" s="487">
        <f t="shared" ca="1" si="10"/>
        <v>24</v>
      </c>
      <c r="Y24" s="487">
        <f t="shared" ca="1" si="11"/>
        <v>15.36</v>
      </c>
      <c r="Z24" s="262"/>
      <c r="AA24" s="262"/>
      <c r="AB24" s="262"/>
      <c r="AC24" s="262"/>
      <c r="AD24" s="262"/>
      <c r="AE24" s="262"/>
      <c r="AF24" s="262"/>
      <c r="AG24" s="262"/>
      <c r="AH24" s="262"/>
      <c r="AI24" s="262"/>
      <c r="AJ24" s="262"/>
      <c r="AK24" s="263">
        <f>B24-AL24</f>
        <v>97662</v>
      </c>
      <c r="AL24" s="263">
        <v>0</v>
      </c>
    </row>
    <row r="25" spans="1:38" s="264" customFormat="1">
      <c r="A25" s="395" t="s">
        <v>13230</v>
      </c>
      <c r="B25" s="396">
        <v>97663</v>
      </c>
      <c r="C25" s="397" t="str">
        <f>IF($B25="","",IFERROR(VLOOKUP($B25,SERVIÇOS!$A:$F,2,0),IFERROR(VLOOKUP($B25,'COMPOSIÇÕES COMPLEMENTARES '!$C:$K,2,0),"")))</f>
        <v>REMOÇÃO DE LOUÇAS, DE FORMA MANUAL, SEM REAPROVEITAMENTO. AF_09/2023</v>
      </c>
      <c r="D25" s="398" t="str">
        <f>IF($B25="","",IFERROR(VLOOKUP($B25,SERVIÇOS!$A:$F,3,0),IFERROR(VLOOKUP($B25,'COMPOSIÇÕES COMPLEMENTARES '!$C:$K,3,0),"")))</f>
        <v>UN</v>
      </c>
      <c r="E25" s="399">
        <v>4</v>
      </c>
      <c r="F25" s="400">
        <f>IF($B25="","",IFERROR(VLOOKUP($B25,SERVIÇOS!$A:$F,4,0),IFERROR(VLOOKUP($B25,'COMPOSIÇÕES COMPLEMENTARES '!$C:$K,6,0),"")))</f>
        <v>4.4700000000000006</v>
      </c>
      <c r="G25" s="400">
        <f>IF($B25="","",IFERROR(VLOOKUP($B25,SERVIÇOS!$A:$F,5,0),IFERROR(VLOOKUP($B25,'COMPOSIÇÕES COMPLEMENTARES '!$C:$K,7,0),"")))</f>
        <v>11.45</v>
      </c>
      <c r="H25" s="400">
        <f t="shared" si="4"/>
        <v>15.92</v>
      </c>
      <c r="I25" s="400">
        <f t="shared" si="12"/>
        <v>17.88</v>
      </c>
      <c r="J25" s="400">
        <f t="shared" si="13"/>
        <v>45.8</v>
      </c>
      <c r="K25" s="400">
        <f t="shared" si="14"/>
        <v>63.68</v>
      </c>
      <c r="L25" s="400"/>
      <c r="M25" s="262"/>
      <c r="N25" s="262"/>
      <c r="O25" s="469"/>
      <c r="P25" s="470" t="str">
        <f t="shared" si="5"/>
        <v/>
      </c>
      <c r="Q25" s="469"/>
      <c r="R25" s="471" t="str">
        <f t="shared" si="6"/>
        <v/>
      </c>
      <c r="S25" s="469"/>
      <c r="T25" s="472" t="str">
        <f t="shared" si="7"/>
        <v/>
      </c>
      <c r="U25" s="473">
        <f ca="1">SUMIF($O$8:T$9,"QUANT.",O25:T25)</f>
        <v>0</v>
      </c>
      <c r="V25" s="474">
        <f t="shared" ca="1" si="8"/>
        <v>0</v>
      </c>
      <c r="W25" s="486" t="str">
        <f t="shared" ca="1" si="9"/>
        <v>MEDIR</v>
      </c>
      <c r="X25" s="487">
        <f t="shared" ca="1" si="10"/>
        <v>4</v>
      </c>
      <c r="Y25" s="487">
        <f t="shared" ca="1" si="11"/>
        <v>63.68</v>
      </c>
      <c r="Z25" s="262"/>
      <c r="AA25" s="262"/>
      <c r="AB25" s="262"/>
      <c r="AC25" s="262"/>
      <c r="AD25" s="262"/>
      <c r="AE25" s="262"/>
      <c r="AF25" s="262"/>
      <c r="AG25" s="262"/>
      <c r="AH25" s="262"/>
      <c r="AI25" s="262"/>
      <c r="AJ25" s="262"/>
      <c r="AK25" s="263"/>
      <c r="AL25" s="263"/>
    </row>
    <row r="26" spans="1:38" s="264" customFormat="1" ht="15" customHeight="1">
      <c r="A26" s="395" t="s">
        <v>13231</v>
      </c>
      <c r="B26" s="396">
        <v>97632</v>
      </c>
      <c r="C26" s="397" t="str">
        <f>IF($B26="","",IFERROR(VLOOKUP($B26,SERVIÇOS!$A:$F,2,0),IFERROR(VLOOKUP($B26,'COMPOSIÇÕES COMPLEMENTARES '!$C:$K,2,0),"")))</f>
        <v>DEMOLIÇÃO DE RODAPÉ CERÂMICO, DE FORMA MANUAL, SEM REAPROVEITAMENTO. AF_09/2023</v>
      </c>
      <c r="D26" s="398" t="str">
        <f>IF($B26="","",IFERROR(VLOOKUP($B26,SERVIÇOS!$A:$F,3,0),IFERROR(VLOOKUP($B26,'COMPOSIÇÕES COMPLEMENTARES '!$C:$K,3,0),"")))</f>
        <v>M</v>
      </c>
      <c r="E26" s="399">
        <v>110.85</v>
      </c>
      <c r="F26" s="400">
        <f>IF($B26="","",IFERROR(VLOOKUP($B26,SERVIÇOS!$A:$F,4,0),IFERROR(VLOOKUP($B26,'COMPOSIÇÕES COMPLEMENTARES '!$C:$K,6,0),"")))</f>
        <v>0.91000000000000014</v>
      </c>
      <c r="G26" s="400">
        <f>IF($B26="","",IFERROR(VLOOKUP($B26,SERVIÇOS!$A:$F,5,0),IFERROR(VLOOKUP($B26,'COMPOSIÇÕES COMPLEMENTARES '!$C:$K,7,0),"")))</f>
        <v>2.38</v>
      </c>
      <c r="H26" s="400">
        <f t="shared" si="4"/>
        <v>3.29</v>
      </c>
      <c r="I26" s="400">
        <f t="shared" si="12"/>
        <v>100.87</v>
      </c>
      <c r="J26" s="400">
        <f t="shared" si="13"/>
        <v>263.82</v>
      </c>
      <c r="K26" s="400">
        <f t="shared" si="14"/>
        <v>364.69</v>
      </c>
      <c r="L26" s="400"/>
      <c r="M26" s="262"/>
      <c r="N26" s="262"/>
      <c r="O26" s="469"/>
      <c r="P26" s="470" t="str">
        <f t="shared" si="5"/>
        <v/>
      </c>
      <c r="Q26" s="469"/>
      <c r="R26" s="471" t="str">
        <f t="shared" si="6"/>
        <v/>
      </c>
      <c r="S26" s="469"/>
      <c r="T26" s="472" t="str">
        <f t="shared" si="7"/>
        <v/>
      </c>
      <c r="U26" s="473">
        <f ca="1">SUMIF($O$8:T$9,"QUANT.",O26:T26)</f>
        <v>0</v>
      </c>
      <c r="V26" s="474">
        <f t="shared" ca="1" si="8"/>
        <v>0</v>
      </c>
      <c r="W26" s="486" t="str">
        <f t="shared" ca="1" si="9"/>
        <v>MEDIR</v>
      </c>
      <c r="X26" s="487">
        <f t="shared" ca="1" si="10"/>
        <v>110.85</v>
      </c>
      <c r="Y26" s="487">
        <f t="shared" ca="1" si="11"/>
        <v>364.69</v>
      </c>
      <c r="Z26" s="262"/>
      <c r="AA26" s="262"/>
      <c r="AB26" s="262"/>
      <c r="AC26" s="262"/>
      <c r="AD26" s="262"/>
      <c r="AE26" s="262"/>
      <c r="AF26" s="262"/>
      <c r="AG26" s="262"/>
      <c r="AH26" s="262"/>
      <c r="AI26" s="262"/>
      <c r="AJ26" s="262"/>
      <c r="AK26" s="263">
        <f>B26-AL26</f>
        <v>97632</v>
      </c>
      <c r="AL26" s="263">
        <v>0</v>
      </c>
    </row>
    <row r="27" spans="1:38" s="264" customFormat="1" ht="19.5" customHeight="1">
      <c r="A27" s="395" t="s">
        <v>13516</v>
      </c>
      <c r="B27" s="396" t="s">
        <v>13514</v>
      </c>
      <c r="C27" s="757" t="str">
        <f>IF($B27="","",IFERROR(VLOOKUP($B27,SERVIÇOS!$A:$F,2,0),IFERROR(VLOOKUP($B27,'COMPOSIÇÕES COMPLEMENTARES '!$C:$K,2,0),"")))</f>
        <v>REMOÇÃO DE TELHAS EM FIBROCIMENTO, DE FORMA MANUAL, COM REAPROVEITAMENTO</v>
      </c>
      <c r="D27" s="398" t="str">
        <f>IF($B27="","",IFERROR(VLOOKUP($B27,SERVIÇOS!$A:$F,3,0),IFERROR(VLOOKUP($B27,'COMPOSIÇÕES COMPLEMENTARES '!$C:$K,3,0),"")))</f>
        <v>M2</v>
      </c>
      <c r="E27" s="399">
        <v>198.54</v>
      </c>
      <c r="F27" s="400">
        <f>IF($B27="","",IFERROR(VLOOKUP($B27,SERVIÇOS!$A:$F,4,0),IFERROR(VLOOKUP($B27,'COMPOSIÇÕES COMPLEMENTARES '!$C:$K,6,0),"")))</f>
        <v>2.0099999999999998</v>
      </c>
      <c r="G27" s="400">
        <f>IF($B27="","",IFERROR(VLOOKUP($B27,SERVIÇOS!$A:$F,5,0),IFERROR(VLOOKUP($B27,'COMPOSIÇÕES COMPLEMENTARES '!$C:$K,7,0),"")))</f>
        <v>3.49</v>
      </c>
      <c r="H27" s="400">
        <f t="shared" si="4"/>
        <v>5.5</v>
      </c>
      <c r="I27" s="400">
        <f t="shared" si="12"/>
        <v>399.06</v>
      </c>
      <c r="J27" s="400">
        <f t="shared" si="13"/>
        <v>692.9</v>
      </c>
      <c r="K27" s="400">
        <f t="shared" si="14"/>
        <v>1091.97</v>
      </c>
      <c r="L27" s="400"/>
      <c r="M27" s="262"/>
      <c r="N27" s="262"/>
      <c r="O27" s="469"/>
      <c r="P27" s="470" t="str">
        <f t="shared" si="5"/>
        <v/>
      </c>
      <c r="Q27" s="469"/>
      <c r="R27" s="471" t="str">
        <f t="shared" si="6"/>
        <v/>
      </c>
      <c r="S27" s="469"/>
      <c r="T27" s="472" t="str">
        <f t="shared" si="7"/>
        <v/>
      </c>
      <c r="U27" s="473">
        <f ca="1">SUMIF($O$8:T$9,"QUANT.",O27:T27)</f>
        <v>0</v>
      </c>
      <c r="V27" s="474">
        <f t="shared" ca="1" si="8"/>
        <v>0</v>
      </c>
      <c r="W27" s="486" t="str">
        <f t="shared" ca="1" si="9"/>
        <v>MEDIR</v>
      </c>
      <c r="X27" s="487">
        <f t="shared" ca="1" si="10"/>
        <v>198.54</v>
      </c>
      <c r="Y27" s="487">
        <f t="shared" ca="1" si="11"/>
        <v>1091.97</v>
      </c>
      <c r="Z27" s="262"/>
      <c r="AA27" s="262"/>
      <c r="AB27" s="262"/>
      <c r="AC27" s="262"/>
      <c r="AD27" s="262"/>
      <c r="AE27" s="262"/>
      <c r="AF27" s="262"/>
      <c r="AG27" s="262"/>
      <c r="AH27" s="262"/>
      <c r="AI27" s="262"/>
      <c r="AJ27" s="262"/>
      <c r="AK27" s="263" t="e">
        <f>B27-AL27</f>
        <v>#VALUE!</v>
      </c>
      <c r="AL27" s="263">
        <v>0</v>
      </c>
    </row>
    <row r="28" spans="1:38" s="264" customFormat="1" ht="19.5" customHeight="1">
      <c r="A28" s="395" t="s">
        <v>13539</v>
      </c>
      <c r="B28" s="667">
        <v>97644</v>
      </c>
      <c r="C28" s="397" t="str">
        <f>IF($B28="","",IFERROR(VLOOKUP($B28,SERVIÇOS!$A:$F,2,0),IFERROR(VLOOKUP($B28,'COMPOSIÇÕES COMPLEMENTARES '!$C:$K,2,0),"")))</f>
        <v>REMOÇÃO DE PORTAS, DE FORMA MANUAL, SEM REAPROVEITAMENTO. AF_09/2023</v>
      </c>
      <c r="D28" s="398" t="str">
        <f>IF($B28="","",IFERROR(VLOOKUP($B28,SERVIÇOS!$A:$F,3,0),IFERROR(VLOOKUP($B28,'COMPOSIÇÕES COMPLEMENTARES '!$C:$K,3,0),"")))</f>
        <v>M2</v>
      </c>
      <c r="E28" s="670">
        <v>3.57</v>
      </c>
      <c r="F28" s="400">
        <f>IF($B28="","",IFERROR(VLOOKUP($B28,SERVIÇOS!$A:$F,4,0),IFERROR(VLOOKUP($B28,'COMPOSIÇÕES COMPLEMENTARES '!$C:$K,6,0),"")))</f>
        <v>3.4299999999999997</v>
      </c>
      <c r="G28" s="400">
        <f>IF($B28="","",IFERROR(VLOOKUP($B28,SERVIÇOS!$A:$F,5,0),IFERROR(VLOOKUP($B28,'COMPOSIÇÕES COMPLEMENTARES '!$C:$K,7,0),"")))</f>
        <v>8.61</v>
      </c>
      <c r="H28" s="400">
        <f t="shared" ref="H28" si="15">IF(E28="","",F28+G28)</f>
        <v>12.04</v>
      </c>
      <c r="I28" s="400">
        <f t="shared" ref="I28" si="16">IF(E28="","",TRUNC((E28*F28),2))</f>
        <v>12.24</v>
      </c>
      <c r="J28" s="400">
        <f t="shared" ref="J28" si="17">IF(E28="","",TRUNC((E28*G28),2))</f>
        <v>30.73</v>
      </c>
      <c r="K28" s="400">
        <f t="shared" ref="K28" si="18">IF(E28="","",TRUNC((E28*H28),2))</f>
        <v>42.98</v>
      </c>
      <c r="L28" s="400"/>
      <c r="M28" s="262"/>
      <c r="N28" s="262"/>
      <c r="O28" s="717"/>
      <c r="P28" s="718"/>
      <c r="Q28" s="717"/>
      <c r="R28" s="719"/>
      <c r="S28" s="717"/>
      <c r="T28" s="720"/>
      <c r="U28" s="721"/>
      <c r="V28" s="722"/>
      <c r="W28" s="486"/>
      <c r="X28" s="723"/>
      <c r="Y28" s="723"/>
      <c r="Z28" s="262"/>
      <c r="AA28" s="262"/>
      <c r="AB28" s="262"/>
      <c r="AC28" s="262"/>
      <c r="AD28" s="262"/>
      <c r="AE28" s="262"/>
      <c r="AF28" s="262"/>
      <c r="AG28" s="262"/>
      <c r="AH28" s="262"/>
      <c r="AI28" s="262"/>
      <c r="AJ28" s="262"/>
      <c r="AK28" s="672"/>
      <c r="AL28" s="672"/>
    </row>
    <row r="29" spans="1:38" s="527" customFormat="1" ht="15" customHeight="1">
      <c r="A29" s="388">
        <v>4</v>
      </c>
      <c r="B29" s="389"/>
      <c r="C29" s="390" t="s">
        <v>13232</v>
      </c>
      <c r="D29" s="391"/>
      <c r="E29" s="392"/>
      <c r="F29" s="393"/>
      <c r="G29" s="394"/>
      <c r="H29" s="394"/>
      <c r="I29" s="381">
        <f>TRUNC(SUMIF(I30:I34,"&gt;0",I30:I34),2)</f>
        <v>1051.3900000000001</v>
      </c>
      <c r="J29" s="381">
        <f>TRUNC(SUMIF(J30:J34,"&gt;0",J30:J34),2)</f>
        <v>1023.29</v>
      </c>
      <c r="K29" s="402"/>
      <c r="L29" s="381">
        <f>SUM(K30:K34)</f>
        <v>2074.6799999999998</v>
      </c>
      <c r="M29" s="525"/>
      <c r="N29" s="525"/>
      <c r="O29" s="382"/>
      <c r="P29" s="382"/>
      <c r="Q29" s="382"/>
      <c r="R29" s="382"/>
      <c r="S29" s="382"/>
      <c r="T29" s="382"/>
      <c r="U29" s="382"/>
      <c r="V29" s="382"/>
      <c r="W29" s="382"/>
      <c r="X29" s="382"/>
      <c r="Y29" s="382"/>
      <c r="Z29" s="525"/>
      <c r="AA29" s="525"/>
      <c r="AB29" s="525"/>
      <c r="AC29" s="525"/>
      <c r="AD29" s="525"/>
      <c r="AE29" s="525"/>
      <c r="AF29" s="525"/>
      <c r="AG29" s="525"/>
      <c r="AH29" s="525"/>
      <c r="AI29" s="525"/>
      <c r="AJ29" s="525"/>
      <c r="AK29" s="526"/>
      <c r="AL29" s="526"/>
    </row>
    <row r="30" spans="1:38" s="264" customFormat="1" ht="45">
      <c r="A30" s="395" t="s">
        <v>13233</v>
      </c>
      <c r="B30" s="396">
        <v>89957</v>
      </c>
      <c r="C30" s="397" t="str">
        <f>IF($B30="","",IFERROR(VLOOKUP($B30,SERVIÇOS!$A:$F,2,0),IFERROR(VLOOKUP($B30,'COMPOSIÇÕES COMPLEMENTARES '!$C:$K,2,0),"")))</f>
        <v>PONTO DE CONSUMO TERMINAL DE ÁGUA FRIA (SUBRAMAL) COM TUBULAÇÃO DE PVC, DN 25 MM, INSTALADO EM RAMAL DE ÁGUA, INCLUSOS RASGO E CHUMBAMENTO EM ALVENARIA. AF_12/2014</v>
      </c>
      <c r="D30" s="398" t="str">
        <f>IF($B30="","",IFERROR(VLOOKUP($B30,SERVIÇOS!$A:$F,3,0),IFERROR(VLOOKUP($B30,'COMPOSIÇÕES COMPLEMENTARES '!$C:$K,3,0),"")))</f>
        <v>UN</v>
      </c>
      <c r="E30" s="399">
        <v>6</v>
      </c>
      <c r="F30" s="400">
        <f>IF($B30="","",IFERROR(VLOOKUP($B30,SERVIÇOS!$A:$F,4,0),IFERROR(VLOOKUP($B30,'COMPOSIÇÕES COMPLEMENTARES '!$C:$K,6,0),"")))</f>
        <v>61.969999999999985</v>
      </c>
      <c r="G30" s="400">
        <f>IF($B30="","",IFERROR(VLOOKUP($B30,SERVIÇOS!$A:$F,5,0),IFERROR(VLOOKUP($B30,'COMPOSIÇÕES COMPLEMENTARES '!$C:$K,7,0),"")))</f>
        <v>103.04</v>
      </c>
      <c r="H30" s="400">
        <f t="shared" si="4"/>
        <v>165.01</v>
      </c>
      <c r="I30" s="400">
        <f t="shared" si="12"/>
        <v>371.82</v>
      </c>
      <c r="J30" s="400">
        <f t="shared" si="13"/>
        <v>618.24</v>
      </c>
      <c r="K30" s="400">
        <f t="shared" si="14"/>
        <v>990.06</v>
      </c>
      <c r="L30" s="400"/>
      <c r="M30" s="262"/>
      <c r="N30" s="262"/>
      <c r="O30" s="469"/>
      <c r="P30" s="470" t="str">
        <f t="shared" si="5"/>
        <v/>
      </c>
      <c r="Q30" s="469"/>
      <c r="R30" s="471" t="str">
        <f t="shared" si="6"/>
        <v/>
      </c>
      <c r="S30" s="469"/>
      <c r="T30" s="472" t="str">
        <f t="shared" si="7"/>
        <v/>
      </c>
      <c r="U30" s="473">
        <f ca="1">SUMIF($O$8:T$9,"QUANT.",O30:T30)</f>
        <v>0</v>
      </c>
      <c r="V30" s="474">
        <f t="shared" ca="1" si="8"/>
        <v>0</v>
      </c>
      <c r="W30" s="486" t="str">
        <f t="shared" ca="1" si="9"/>
        <v>MEDIR</v>
      </c>
      <c r="X30" s="487">
        <f t="shared" ca="1" si="10"/>
        <v>6</v>
      </c>
      <c r="Y30" s="487">
        <f t="shared" ca="1" si="11"/>
        <v>990.06</v>
      </c>
      <c r="Z30" s="262"/>
      <c r="AA30" s="262"/>
      <c r="AB30" s="262"/>
      <c r="AC30" s="262"/>
      <c r="AD30" s="262"/>
      <c r="AE30" s="262"/>
      <c r="AF30" s="262"/>
      <c r="AG30" s="262"/>
      <c r="AH30" s="262"/>
      <c r="AI30" s="262"/>
      <c r="AJ30" s="262"/>
      <c r="AK30" s="263">
        <f t="shared" ref="AK30:AK35" si="19">B30-AL30</f>
        <v>89957</v>
      </c>
      <c r="AL30" s="263">
        <v>0</v>
      </c>
    </row>
    <row r="31" spans="1:38" s="264" customFormat="1" ht="15" customHeight="1">
      <c r="A31" s="395" t="s">
        <v>13323</v>
      </c>
      <c r="B31" s="396" t="s">
        <v>13462</v>
      </c>
      <c r="C31" s="397" t="str">
        <f>IF($B31="","",IFERROR(VLOOKUP($B31,SERVIÇOS!$A:$F,2,0),IFERROR(VLOOKUP($B31,'COMPOSIÇÕES COMPLEMENTARES '!$C:$K,2,0),"")))</f>
        <v>FORNECIMENTO E INSTALAÇÃO DE RALO ESCAMOTEÁVEL</v>
      </c>
      <c r="D31" s="398" t="str">
        <f>IF($B31="","",IFERROR(VLOOKUP($B31,SERVIÇOS!$A:$F,3,0),IFERROR(VLOOKUP($B31,'COMPOSIÇÕES COMPLEMENTARES '!$C:$K,3,0),"")))</f>
        <v>UNID.</v>
      </c>
      <c r="E31" s="399">
        <v>5</v>
      </c>
      <c r="F31" s="400">
        <f>IF($B31="","",IFERROR(VLOOKUP($B31,SERVIÇOS!$A:$F,4,0),IFERROR(VLOOKUP($B31,'COMPOSIÇÕES COMPLEMENTARES '!$C:$K,6,0),"")))</f>
        <v>73.67</v>
      </c>
      <c r="G31" s="400">
        <f>IF($B31="","",IFERROR(VLOOKUP($B31,SERVIÇOS!$A:$F,5,0),IFERROR(VLOOKUP($B31,'COMPOSIÇÕES COMPLEMENTARES '!$C:$K,7,0),"")))</f>
        <v>22.39</v>
      </c>
      <c r="H31" s="400">
        <f t="shared" si="4"/>
        <v>96.06</v>
      </c>
      <c r="I31" s="400">
        <f t="shared" si="12"/>
        <v>368.35</v>
      </c>
      <c r="J31" s="400">
        <f t="shared" si="13"/>
        <v>111.95</v>
      </c>
      <c r="K31" s="400">
        <f t="shared" si="14"/>
        <v>480.3</v>
      </c>
      <c r="L31" s="400"/>
      <c r="M31" s="262"/>
      <c r="N31" s="262"/>
      <c r="O31" s="469"/>
      <c r="P31" s="470" t="str">
        <f t="shared" si="5"/>
        <v/>
      </c>
      <c r="Q31" s="469"/>
      <c r="R31" s="471" t="str">
        <f t="shared" si="6"/>
        <v/>
      </c>
      <c r="S31" s="469"/>
      <c r="T31" s="472" t="str">
        <f t="shared" si="7"/>
        <v/>
      </c>
      <c r="U31" s="473">
        <f ca="1">SUMIF($O$8:T$9,"QUANT.",O31:T31)</f>
        <v>0</v>
      </c>
      <c r="V31" s="474">
        <f t="shared" ca="1" si="8"/>
        <v>0</v>
      </c>
      <c r="W31" s="486" t="str">
        <f t="shared" ca="1" si="9"/>
        <v>MEDIR</v>
      </c>
      <c r="X31" s="487">
        <f t="shared" ca="1" si="10"/>
        <v>5</v>
      </c>
      <c r="Y31" s="487">
        <f t="shared" ca="1" si="11"/>
        <v>480.3</v>
      </c>
      <c r="Z31" s="262"/>
      <c r="AA31" s="262"/>
      <c r="AB31" s="262"/>
      <c r="AC31" s="262"/>
      <c r="AD31" s="262"/>
      <c r="AE31" s="262"/>
      <c r="AF31" s="262"/>
      <c r="AG31" s="262"/>
      <c r="AH31" s="262"/>
      <c r="AI31" s="262"/>
      <c r="AJ31" s="262"/>
      <c r="AK31" s="263" t="e">
        <f t="shared" si="19"/>
        <v>#VALUE!</v>
      </c>
      <c r="AL31" s="263">
        <v>0</v>
      </c>
    </row>
    <row r="32" spans="1:38" s="264" customFormat="1" ht="30">
      <c r="A32" s="395" t="s">
        <v>13452</v>
      </c>
      <c r="B32" s="396">
        <v>89711</v>
      </c>
      <c r="C32" s="397" t="str">
        <f>IF($B32="","",IFERROR(VLOOKUP($B32,SERVIÇOS!$A:$F,2,0),IFERROR(VLOOKUP($B32,'COMPOSIÇÕES COMPLEMENTARES '!$C:$K,2,0),"")))</f>
        <v>TUBO PVC, SERIE NORMAL, ESGOTO PREDIAL, DN 40 MM, FORNECIDO E INSTALADO EM RAMAL DE DESCARGA OU RAMAL DE ESGOTO SANITÁRIO. AF_08/2022</v>
      </c>
      <c r="D32" s="398" t="str">
        <f>IF($B32="","",IFERROR(VLOOKUP($B32,SERVIÇOS!$A:$F,3,0),IFERROR(VLOOKUP($B32,'COMPOSIÇÕES COMPLEMENTARES '!$C:$K,3,0),"")))</f>
        <v>M</v>
      </c>
      <c r="E32" s="399">
        <v>6</v>
      </c>
      <c r="F32" s="400">
        <f>IF($B32="","",IFERROR(VLOOKUP($B32,SERVIÇOS!$A:$F,4,0),IFERROR(VLOOKUP($B32,'COMPOSIÇÕES COMPLEMENTARES '!$C:$K,6,0),"")))</f>
        <v>11.729999999999999</v>
      </c>
      <c r="G32" s="400">
        <f>IF($B32="","",IFERROR(VLOOKUP($B32,SERVIÇOS!$A:$F,5,0),IFERROR(VLOOKUP($B32,'COMPOSIÇÕES COMPLEMENTARES '!$C:$K,7,0),"")))</f>
        <v>13.56</v>
      </c>
      <c r="H32" s="400">
        <f t="shared" si="4"/>
        <v>25.29</v>
      </c>
      <c r="I32" s="400">
        <f t="shared" si="12"/>
        <v>70.38</v>
      </c>
      <c r="J32" s="400">
        <f t="shared" si="13"/>
        <v>81.36</v>
      </c>
      <c r="K32" s="400">
        <f t="shared" si="14"/>
        <v>151.74</v>
      </c>
      <c r="L32" s="400"/>
      <c r="M32" s="262"/>
      <c r="N32" s="262"/>
      <c r="O32" s="469"/>
      <c r="P32" s="470" t="str">
        <f t="shared" si="5"/>
        <v/>
      </c>
      <c r="Q32" s="469"/>
      <c r="R32" s="471" t="str">
        <f t="shared" si="6"/>
        <v/>
      </c>
      <c r="S32" s="469"/>
      <c r="T32" s="472" t="str">
        <f t="shared" si="7"/>
        <v/>
      </c>
      <c r="U32" s="473">
        <f ca="1">SUMIF($O$8:T$9,"QUANT.",O32:T32)</f>
        <v>0</v>
      </c>
      <c r="V32" s="474">
        <f t="shared" ca="1" si="8"/>
        <v>0</v>
      </c>
      <c r="W32" s="486" t="str">
        <f t="shared" ca="1" si="9"/>
        <v>MEDIR</v>
      </c>
      <c r="X32" s="487">
        <f t="shared" ca="1" si="10"/>
        <v>6</v>
      </c>
      <c r="Y32" s="487">
        <f t="shared" ca="1" si="11"/>
        <v>151.74</v>
      </c>
      <c r="Z32" s="262"/>
      <c r="AA32" s="262"/>
      <c r="AB32" s="262"/>
      <c r="AC32" s="262"/>
      <c r="AD32" s="262"/>
      <c r="AE32" s="262"/>
      <c r="AF32" s="262"/>
      <c r="AG32" s="262"/>
      <c r="AH32" s="262"/>
      <c r="AI32" s="262"/>
      <c r="AJ32" s="262"/>
      <c r="AK32" s="263">
        <f t="shared" si="19"/>
        <v>89711</v>
      </c>
      <c r="AL32" s="263">
        <v>0</v>
      </c>
    </row>
    <row r="33" spans="1:38" s="264" customFormat="1" ht="30">
      <c r="A33" s="395" t="s">
        <v>13453</v>
      </c>
      <c r="B33" s="396">
        <v>89712</v>
      </c>
      <c r="C33" s="397" t="str">
        <f>IF($B33="","",IFERROR(VLOOKUP($B33,SERVIÇOS!$A:$F,2,0),IFERROR(VLOOKUP($B33,'COMPOSIÇÕES COMPLEMENTARES '!$C:$K,2,0),"")))</f>
        <v>TUBO PVC, SERIE NORMAL, ESGOTO PREDIAL, DN 50 MM, FORNECIDO E INSTALADO EM RAMAL DE DESCARGA OU RAMAL DE ESGOTO SANITÁRIO. AF_08/2022</v>
      </c>
      <c r="D33" s="398" t="str">
        <f>IF($B33="","",IFERROR(VLOOKUP($B33,SERVIÇOS!$A:$F,3,0),IFERROR(VLOOKUP($B33,'COMPOSIÇÕES COMPLEMENTARES '!$C:$K,3,0),"")))</f>
        <v>M</v>
      </c>
      <c r="E33" s="399">
        <v>6</v>
      </c>
      <c r="F33" s="400">
        <f>IF($B33="","",IFERROR(VLOOKUP($B33,SERVIÇOS!$A:$F,4,0),IFERROR(VLOOKUP($B33,'COMPOSIÇÕES COMPLEMENTARES '!$C:$K,6,0),"")))</f>
        <v>16.79</v>
      </c>
      <c r="G33" s="400">
        <f>IF($B33="","",IFERROR(VLOOKUP($B33,SERVIÇOS!$A:$F,5,0),IFERROR(VLOOKUP($B33,'COMPOSIÇÕES COMPLEMENTARES '!$C:$K,7,0),"")))</f>
        <v>14.73</v>
      </c>
      <c r="H33" s="400">
        <f t="shared" si="4"/>
        <v>31.52</v>
      </c>
      <c r="I33" s="400">
        <f t="shared" si="12"/>
        <v>100.74</v>
      </c>
      <c r="J33" s="400">
        <f t="shared" si="13"/>
        <v>88.38</v>
      </c>
      <c r="K33" s="400">
        <f t="shared" si="14"/>
        <v>189.12</v>
      </c>
      <c r="L33" s="400"/>
      <c r="M33" s="262"/>
      <c r="N33" s="262"/>
      <c r="O33" s="469"/>
      <c r="P33" s="470" t="str">
        <f t="shared" si="5"/>
        <v/>
      </c>
      <c r="Q33" s="469"/>
      <c r="R33" s="471" t="str">
        <f t="shared" si="6"/>
        <v/>
      </c>
      <c r="S33" s="469"/>
      <c r="T33" s="472" t="str">
        <f t="shared" si="7"/>
        <v/>
      </c>
      <c r="U33" s="473">
        <f ca="1">SUMIF($O$8:T$9,"QUANT.",O33:T33)</f>
        <v>0</v>
      </c>
      <c r="V33" s="474">
        <f t="shared" ca="1" si="8"/>
        <v>0</v>
      </c>
      <c r="W33" s="486" t="str">
        <f t="shared" ca="1" si="9"/>
        <v>MEDIR</v>
      </c>
      <c r="X33" s="487">
        <f t="shared" ca="1" si="10"/>
        <v>6</v>
      </c>
      <c r="Y33" s="487">
        <f t="shared" ca="1" si="11"/>
        <v>189.12</v>
      </c>
      <c r="Z33" s="262"/>
      <c r="AA33" s="262"/>
      <c r="AB33" s="262"/>
      <c r="AC33" s="262"/>
      <c r="AD33" s="262"/>
      <c r="AE33" s="262"/>
      <c r="AF33" s="262"/>
      <c r="AG33" s="262"/>
      <c r="AH33" s="262"/>
      <c r="AI33" s="262"/>
      <c r="AJ33" s="262"/>
      <c r="AK33" s="263">
        <f t="shared" si="19"/>
        <v>89712</v>
      </c>
      <c r="AL33" s="263">
        <v>0</v>
      </c>
    </row>
    <row r="34" spans="1:38" s="264" customFormat="1" ht="30">
      <c r="A34" s="395" t="s">
        <v>13454</v>
      </c>
      <c r="B34" s="396">
        <v>89714</v>
      </c>
      <c r="C34" s="397" t="str">
        <f>IF($B34="","",IFERROR(VLOOKUP($B34,SERVIÇOS!$A:$F,2,0),IFERROR(VLOOKUP($B34,'COMPOSIÇÕES COMPLEMENTARES '!$C:$K,2,0),"")))</f>
        <v>TUBO PVC, SERIE NORMAL, ESGOTO PREDIAL, DN 100 MM, FORNECIDO E INSTALADO EM RAMAL DE DESCARGA OU RAMAL DE ESGOTO SANITÁRIO. AF_08/2022</v>
      </c>
      <c r="D34" s="398" t="str">
        <f>IF($B34="","",IFERROR(VLOOKUP($B34,SERVIÇOS!$A:$F,3,0),IFERROR(VLOOKUP($B34,'COMPOSIÇÕES COMPLEMENTARES '!$C:$K,3,0),"")))</f>
        <v>M</v>
      </c>
      <c r="E34" s="399">
        <v>6</v>
      </c>
      <c r="F34" s="400">
        <f>IF($B34="","",IFERROR(VLOOKUP($B34,SERVIÇOS!$A:$F,4,0),IFERROR(VLOOKUP($B34,'COMPOSIÇÕES COMPLEMENTARES '!$C:$K,6,0),"")))</f>
        <v>23.349999999999998</v>
      </c>
      <c r="G34" s="400">
        <f>IF($B34="","",IFERROR(VLOOKUP($B34,SERVIÇOS!$A:$F,5,0),IFERROR(VLOOKUP($B34,'COMPOSIÇÕES COMPLEMENTARES '!$C:$K,7,0),"")))</f>
        <v>20.56</v>
      </c>
      <c r="H34" s="400">
        <f t="shared" si="4"/>
        <v>43.91</v>
      </c>
      <c r="I34" s="400">
        <f t="shared" si="12"/>
        <v>140.1</v>
      </c>
      <c r="J34" s="400">
        <f t="shared" si="13"/>
        <v>123.36</v>
      </c>
      <c r="K34" s="400">
        <f t="shared" si="14"/>
        <v>263.45999999999998</v>
      </c>
      <c r="L34" s="400"/>
      <c r="M34" s="262"/>
      <c r="N34" s="262"/>
      <c r="O34" s="469"/>
      <c r="P34" s="470" t="str">
        <f t="shared" si="5"/>
        <v/>
      </c>
      <c r="Q34" s="469"/>
      <c r="R34" s="471" t="str">
        <f t="shared" si="6"/>
        <v/>
      </c>
      <c r="S34" s="469"/>
      <c r="T34" s="472" t="str">
        <f t="shared" si="7"/>
        <v/>
      </c>
      <c r="U34" s="473">
        <f ca="1">SUMIF($O$8:T$9,"QUANT.",O34:T34)</f>
        <v>0</v>
      </c>
      <c r="V34" s="474">
        <f t="shared" ca="1" si="8"/>
        <v>0</v>
      </c>
      <c r="W34" s="486" t="str">
        <f t="shared" ca="1" si="9"/>
        <v>MEDIR</v>
      </c>
      <c r="X34" s="487">
        <f t="shared" ca="1" si="10"/>
        <v>6</v>
      </c>
      <c r="Y34" s="487">
        <f t="shared" ca="1" si="11"/>
        <v>263.45999999999998</v>
      </c>
      <c r="Z34" s="262"/>
      <c r="AA34" s="262"/>
      <c r="AB34" s="262"/>
      <c r="AC34" s="262"/>
      <c r="AD34" s="262"/>
      <c r="AE34" s="262"/>
      <c r="AF34" s="262"/>
      <c r="AG34" s="262"/>
      <c r="AH34" s="262"/>
      <c r="AI34" s="262"/>
      <c r="AJ34" s="262"/>
      <c r="AK34" s="263">
        <f t="shared" si="19"/>
        <v>89714</v>
      </c>
      <c r="AL34" s="263">
        <v>0</v>
      </c>
    </row>
    <row r="35" spans="1:38" s="264" customFormat="1" ht="15" customHeight="1">
      <c r="A35" s="395"/>
      <c r="B35" s="396"/>
      <c r="C35" s="397" t="str">
        <f>IF($B35="","",IFERROR(VLOOKUP($B35,SERVIÇOS!$A:$F,2,0),IFERROR(VLOOKUP($B35,'COMPOSIÇÕES COMPLEMENTARES '!$C:$K,2,0),"")))</f>
        <v/>
      </c>
      <c r="D35" s="398" t="str">
        <f>IF($B35="","",IFERROR(VLOOKUP($B35,SERVIÇOS!$A:$F,3,0),IFERROR(VLOOKUP($B35,'COMPOSIÇÕES COMPLEMENTARES '!$C:$K,3,0),"")))</f>
        <v/>
      </c>
      <c r="E35" s="399"/>
      <c r="F35" s="400" t="str">
        <f>IF($B35="","",IFERROR(VLOOKUP($B35,SERVIÇOS!$A:$F,4,0),IFERROR(VLOOKUP($B35,'COMPOSIÇÕES COMPLEMENTARES '!$C:$K,6,0),"")))</f>
        <v/>
      </c>
      <c r="G35" s="400" t="str">
        <f>IF($B35="","",IFERROR(VLOOKUP($B35,SERVIÇOS!$A:$F,5,0),IFERROR(VLOOKUP($B35,'COMPOSIÇÕES COMPLEMENTARES '!$C:$K,7,0),"")))</f>
        <v/>
      </c>
      <c r="H35" s="400" t="str">
        <f t="shared" si="4"/>
        <v/>
      </c>
      <c r="I35" s="400" t="str">
        <f t="shared" si="12"/>
        <v/>
      </c>
      <c r="J35" s="400" t="str">
        <f t="shared" si="13"/>
        <v/>
      </c>
      <c r="K35" s="400" t="str">
        <f t="shared" si="14"/>
        <v/>
      </c>
      <c r="L35" s="400"/>
      <c r="M35" s="262"/>
      <c r="N35" s="262"/>
      <c r="O35" s="469"/>
      <c r="P35" s="470" t="str">
        <f t="shared" si="5"/>
        <v/>
      </c>
      <c r="Q35" s="469"/>
      <c r="R35" s="471" t="str">
        <f t="shared" si="6"/>
        <v/>
      </c>
      <c r="S35" s="469"/>
      <c r="T35" s="472" t="str">
        <f t="shared" si="7"/>
        <v/>
      </c>
      <c r="U35" s="473">
        <f ca="1">SUMIF($O$8:T$9,"QUANT.",O35:T35)</f>
        <v>0</v>
      </c>
      <c r="V35" s="474">
        <f t="shared" ca="1" si="8"/>
        <v>0</v>
      </c>
      <c r="W35" s="486" t="str">
        <f t="shared" si="9"/>
        <v/>
      </c>
      <c r="X35" s="487">
        <f t="shared" ca="1" si="10"/>
        <v>0</v>
      </c>
      <c r="Y35" s="487" t="e">
        <f t="shared" ca="1" si="11"/>
        <v>#VALUE!</v>
      </c>
      <c r="Z35" s="262"/>
      <c r="AA35" s="262"/>
      <c r="AB35" s="262"/>
      <c r="AC35" s="262"/>
      <c r="AD35" s="262"/>
      <c r="AE35" s="262"/>
      <c r="AF35" s="262"/>
      <c r="AG35" s="262"/>
      <c r="AH35" s="262"/>
      <c r="AI35" s="262"/>
      <c r="AJ35" s="262"/>
      <c r="AK35" s="263">
        <f t="shared" si="19"/>
        <v>0</v>
      </c>
      <c r="AL35" s="263">
        <v>0</v>
      </c>
    </row>
    <row r="36" spans="1:38" s="527" customFormat="1" ht="15" customHeight="1">
      <c r="A36" s="388">
        <v>5</v>
      </c>
      <c r="B36" s="389"/>
      <c r="C36" s="390" t="s">
        <v>13234</v>
      </c>
      <c r="D36" s="391"/>
      <c r="E36" s="392"/>
      <c r="F36" s="393"/>
      <c r="G36" s="394"/>
      <c r="H36" s="394"/>
      <c r="I36" s="381">
        <f>TRUNC(SUMIF(I37:I40,"&gt;0",I37:I40),2)</f>
        <v>6336.04</v>
      </c>
      <c r="J36" s="381">
        <f>TRUNC(SUMIF(J37:J40,"&gt;0",J37:J40),2)</f>
        <v>3140.62</v>
      </c>
      <c r="K36" s="402"/>
      <c r="L36" s="381">
        <f>SUM(K37:K40)</f>
        <v>9476.6899999999987</v>
      </c>
      <c r="M36" s="525"/>
      <c r="N36" s="525"/>
      <c r="O36" s="382"/>
      <c r="P36" s="382"/>
      <c r="Q36" s="382"/>
      <c r="R36" s="382"/>
      <c r="S36" s="382"/>
      <c r="T36" s="382"/>
      <c r="U36" s="382"/>
      <c r="V36" s="382"/>
      <c r="W36" s="382"/>
      <c r="X36" s="382"/>
      <c r="Y36" s="382"/>
      <c r="Z36" s="525"/>
      <c r="AA36" s="525"/>
      <c r="AB36" s="525"/>
      <c r="AC36" s="525"/>
      <c r="AD36" s="525"/>
      <c r="AE36" s="525"/>
      <c r="AF36" s="525"/>
      <c r="AG36" s="525"/>
      <c r="AH36" s="525"/>
      <c r="AI36" s="525"/>
      <c r="AJ36" s="525"/>
      <c r="AK36" s="526"/>
      <c r="AL36" s="526"/>
    </row>
    <row r="37" spans="1:38" s="264" customFormat="1" ht="45">
      <c r="A37" s="395" t="s">
        <v>13325</v>
      </c>
      <c r="B37" s="396">
        <v>103332</v>
      </c>
      <c r="C37" s="397" t="str">
        <f>IF($B37="","",IFERROR(VLOOKUP($B37,SERVIÇOS!$A:$F,2,0),IFERROR(VLOOKUP($B37,'COMPOSIÇÕES COMPLEMENTARES '!$C:$K,2,0),"")))</f>
        <v>ALVENARIA DE VEDAÇÃO DE BLOCOS CERÂMICOS FURADOS NA HORIZONTAL DE 9X14X19 CM (ESPESSURA 9 CM) E ARGAMASSA DE ASSENTAMENTO COM PREPARO EM BETONEIRA. AF_12/2021</v>
      </c>
      <c r="D37" s="398" t="str">
        <f>IF($B37="","",IFERROR(VLOOKUP($B37,SERVIÇOS!$A:$F,3,0),IFERROR(VLOOKUP($B37,'COMPOSIÇÕES COMPLEMENTARES '!$C:$K,3,0),"")))</f>
        <v>M2</v>
      </c>
      <c r="E37" s="399">
        <v>6.1</v>
      </c>
      <c r="F37" s="400">
        <f>IF($B37="","",IFERROR(VLOOKUP($B37,SERVIÇOS!$A:$F,4,0),IFERROR(VLOOKUP($B37,'COMPOSIÇÕES COMPLEMENTARES '!$C:$K,6,0),"")))</f>
        <v>61.17</v>
      </c>
      <c r="G37" s="400">
        <f>IF($B37="","",IFERROR(VLOOKUP($B37,SERVIÇOS!$A:$F,5,0),IFERROR(VLOOKUP($B37,'COMPOSIÇÕES COMPLEMENTARES '!$C:$K,7,0),"")))</f>
        <v>79.45</v>
      </c>
      <c r="H37" s="400">
        <f t="shared" si="4"/>
        <v>140.62</v>
      </c>
      <c r="I37" s="400">
        <f t="shared" si="12"/>
        <v>373.13</v>
      </c>
      <c r="J37" s="400">
        <f t="shared" si="13"/>
        <v>484.64</v>
      </c>
      <c r="K37" s="400">
        <f t="shared" si="14"/>
        <v>857.78</v>
      </c>
      <c r="L37" s="400"/>
      <c r="M37" s="262"/>
      <c r="N37" s="262"/>
      <c r="O37" s="469"/>
      <c r="P37" s="470" t="str">
        <f t="shared" si="5"/>
        <v/>
      </c>
      <c r="Q37" s="469"/>
      <c r="R37" s="471" t="str">
        <f t="shared" si="6"/>
        <v/>
      </c>
      <c r="S37" s="469"/>
      <c r="T37" s="472" t="str">
        <f t="shared" si="7"/>
        <v/>
      </c>
      <c r="U37" s="473">
        <f ca="1">SUMIF($O$8:T$9,"QUANT.",O37:T37)</f>
        <v>0</v>
      </c>
      <c r="V37" s="474">
        <f t="shared" ca="1" si="8"/>
        <v>0</v>
      </c>
      <c r="W37" s="486" t="str">
        <f t="shared" ca="1" si="9"/>
        <v>MEDIR</v>
      </c>
      <c r="X37" s="487">
        <f t="shared" ca="1" si="10"/>
        <v>6.1</v>
      </c>
      <c r="Y37" s="487">
        <f t="shared" ca="1" si="11"/>
        <v>857.78</v>
      </c>
      <c r="Z37" s="262"/>
      <c r="AA37" s="262"/>
      <c r="AB37" s="262"/>
      <c r="AC37" s="262"/>
      <c r="AD37" s="262"/>
      <c r="AE37" s="262"/>
      <c r="AF37" s="262"/>
      <c r="AG37" s="262"/>
      <c r="AH37" s="262"/>
      <c r="AI37" s="262"/>
      <c r="AJ37" s="262"/>
      <c r="AK37" s="263">
        <f t="shared" ref="AK37:AK82" si="20">B37-AL37</f>
        <v>103332</v>
      </c>
      <c r="AL37" s="263">
        <v>0</v>
      </c>
    </row>
    <row r="38" spans="1:38" s="264" customFormat="1" ht="45">
      <c r="A38" s="395" t="s">
        <v>13326</v>
      </c>
      <c r="B38" s="396">
        <v>87905</v>
      </c>
      <c r="C38" s="397" t="str">
        <f>IF($B38="","",IFERROR(VLOOKUP($B38,SERVIÇOS!$A:$F,2,0),IFERROR(VLOOKUP($B38,'COMPOSIÇÕES COMPLEMENTARES '!$C:$K,2,0),"")))</f>
        <v>CHAPISCO APLICADO EM ALVENARIA (COM PRESENÇA DE VÃOS) E ESTRUTURAS DE CONCRETO DE FACHADA, COM COLHER DE PEDREIRO.  ARGAMASSA TRAÇO 1:3 COM PREPARO EM BETONEIRA 400L. AF_10/2022</v>
      </c>
      <c r="D38" s="398" t="str">
        <f>IF($B38="","",IFERROR(VLOOKUP($B38,SERVIÇOS!$A:$F,3,0),IFERROR(VLOOKUP($B38,'COMPOSIÇÕES COMPLEMENTARES '!$C:$K,3,0),"")))</f>
        <v>M2</v>
      </c>
      <c r="E38" s="399">
        <v>12.8</v>
      </c>
      <c r="F38" s="400">
        <f>IF($B38="","",IFERROR(VLOOKUP($B38,SERVIÇOS!$A:$F,4,0),IFERROR(VLOOKUP($B38,'COMPOSIÇÕES COMPLEMENTARES '!$C:$K,6,0),"")))</f>
        <v>3.4800000000000004</v>
      </c>
      <c r="G38" s="400">
        <f>IF($B38="","",IFERROR(VLOOKUP($B38,SERVIÇOS!$A:$F,5,0),IFERROR(VLOOKUP($B38,'COMPOSIÇÕES COMPLEMENTARES '!$C:$K,7,0),"")))</f>
        <v>6.02</v>
      </c>
      <c r="H38" s="400">
        <f t="shared" si="4"/>
        <v>9.5</v>
      </c>
      <c r="I38" s="400">
        <f t="shared" si="12"/>
        <v>44.54</v>
      </c>
      <c r="J38" s="400">
        <f t="shared" si="13"/>
        <v>77.05</v>
      </c>
      <c r="K38" s="400">
        <f t="shared" si="14"/>
        <v>121.6</v>
      </c>
      <c r="L38" s="400"/>
      <c r="M38" s="262"/>
      <c r="N38" s="262"/>
      <c r="O38" s="469"/>
      <c r="P38" s="470" t="str">
        <f t="shared" si="5"/>
        <v/>
      </c>
      <c r="Q38" s="469"/>
      <c r="R38" s="471" t="str">
        <f t="shared" si="6"/>
        <v/>
      </c>
      <c r="S38" s="469"/>
      <c r="T38" s="472" t="str">
        <f t="shared" si="7"/>
        <v/>
      </c>
      <c r="U38" s="473">
        <f ca="1">SUMIF($O$8:T$9,"QUANT.",O38:T38)</f>
        <v>0</v>
      </c>
      <c r="V38" s="474">
        <f t="shared" ca="1" si="8"/>
        <v>0</v>
      </c>
      <c r="W38" s="486" t="str">
        <f t="shared" ca="1" si="9"/>
        <v>MEDIR</v>
      </c>
      <c r="X38" s="487">
        <f t="shared" ca="1" si="10"/>
        <v>12.8</v>
      </c>
      <c r="Y38" s="487">
        <f t="shared" ca="1" si="11"/>
        <v>121.6</v>
      </c>
      <c r="Z38" s="262"/>
      <c r="AA38" s="262"/>
      <c r="AB38" s="262"/>
      <c r="AC38" s="262"/>
      <c r="AD38" s="262"/>
      <c r="AE38" s="262"/>
      <c r="AF38" s="262"/>
      <c r="AG38" s="262"/>
      <c r="AH38" s="262"/>
      <c r="AI38" s="262"/>
      <c r="AJ38" s="262"/>
      <c r="AK38" s="263">
        <f t="shared" si="20"/>
        <v>87905</v>
      </c>
      <c r="AL38" s="263">
        <v>0</v>
      </c>
    </row>
    <row r="39" spans="1:38" s="264" customFormat="1" ht="45">
      <c r="A39" s="395" t="s">
        <v>13328</v>
      </c>
      <c r="B39" s="396">
        <v>87775</v>
      </c>
      <c r="C39" s="397" t="str">
        <f>IF($B39="","",IFERROR(VLOOKUP($B39,SERVIÇOS!$A:$F,2,0),IFERROR(VLOOKUP($B39,'COMPOSIÇÕES COMPLEMENTARES '!$C:$K,2,0),"")))</f>
        <v>EMBOÇO OU MASSA ÚNICA EM ARGAMASSA TRAÇO 1:2:8, PREPARO MECÂNICO COM BETONEIRA 400 L, APLICADA MANUALMENTE EM PANOS DE FACHADA COM PRESENÇA DE VÃOS, ESPESSURA DE 25 MM. AF_08/2022</v>
      </c>
      <c r="D39" s="398" t="str">
        <f>IF($B39="","",IFERROR(VLOOKUP($B39,SERVIÇOS!$A:$F,3,0),IFERROR(VLOOKUP($B39,'COMPOSIÇÕES COMPLEMENTARES '!$C:$K,3,0),"")))</f>
        <v>M2</v>
      </c>
      <c r="E39" s="399">
        <v>12.8</v>
      </c>
      <c r="F39" s="400">
        <f>IF($B39="","",IFERROR(VLOOKUP($B39,SERVIÇOS!$A:$F,4,0),IFERROR(VLOOKUP($B39,'COMPOSIÇÕES COMPLEMENTARES '!$C:$K,6,0),"")))</f>
        <v>27.79</v>
      </c>
      <c r="G39" s="400">
        <f>IF($B39="","",IFERROR(VLOOKUP($B39,SERVIÇOS!$A:$F,5,0),IFERROR(VLOOKUP($B39,'COMPOSIÇÕES COMPLEMENTARES '!$C:$K,7,0),"")))</f>
        <v>33.86</v>
      </c>
      <c r="H39" s="400">
        <f t="shared" si="4"/>
        <v>61.65</v>
      </c>
      <c r="I39" s="400">
        <f t="shared" si="12"/>
        <v>355.71</v>
      </c>
      <c r="J39" s="400">
        <f t="shared" si="13"/>
        <v>433.4</v>
      </c>
      <c r="K39" s="400">
        <f t="shared" si="14"/>
        <v>789.12</v>
      </c>
      <c r="L39" s="400"/>
      <c r="M39" s="262"/>
      <c r="N39" s="262"/>
      <c r="O39" s="469"/>
      <c r="P39" s="470" t="str">
        <f t="shared" si="5"/>
        <v/>
      </c>
      <c r="Q39" s="469"/>
      <c r="R39" s="471" t="str">
        <f t="shared" si="6"/>
        <v/>
      </c>
      <c r="S39" s="469"/>
      <c r="T39" s="472" t="str">
        <f t="shared" si="7"/>
        <v/>
      </c>
      <c r="U39" s="473">
        <f ca="1">SUMIF($O$8:T$9,"QUANT.",O39:T39)</f>
        <v>0</v>
      </c>
      <c r="V39" s="474">
        <f t="shared" ca="1" si="8"/>
        <v>0</v>
      </c>
      <c r="W39" s="486" t="str">
        <f t="shared" ca="1" si="9"/>
        <v>MEDIR</v>
      </c>
      <c r="X39" s="487">
        <f t="shared" ca="1" si="10"/>
        <v>12.8</v>
      </c>
      <c r="Y39" s="487">
        <f t="shared" ca="1" si="11"/>
        <v>789.12</v>
      </c>
      <c r="Z39" s="262"/>
      <c r="AA39" s="262"/>
      <c r="AB39" s="262"/>
      <c r="AC39" s="262"/>
      <c r="AD39" s="262"/>
      <c r="AE39" s="262"/>
      <c r="AF39" s="262"/>
      <c r="AG39" s="262"/>
      <c r="AH39" s="262"/>
      <c r="AI39" s="262"/>
      <c r="AJ39" s="262"/>
      <c r="AK39" s="263">
        <f t="shared" si="20"/>
        <v>87775</v>
      </c>
      <c r="AL39" s="263">
        <v>0</v>
      </c>
    </row>
    <row r="40" spans="1:38" s="264" customFormat="1" ht="45">
      <c r="A40" s="395" t="s">
        <v>13294</v>
      </c>
      <c r="B40" s="396">
        <v>87273</v>
      </c>
      <c r="C40" s="397" t="str">
        <f>IF($B40="","",IFERROR(VLOOKUP($B40,SERVIÇOS!$A:$F,2,0),IFERROR(VLOOKUP($B40,'COMPOSIÇÕES COMPLEMENTARES '!$C:$K,2,0),"")))</f>
        <v>REVESTIMENTO CERÂMICO PARA PAREDES INTERNAS COM PLACAS TIPO ESMALTADA EXTRA  DE DIMENSÕES 33X45 CM APLICADAS NA ALTURA INTEIRA DAS PAREDES. AF_02/2023_PE</v>
      </c>
      <c r="D40" s="398" t="str">
        <f>IF($B40="","",IFERROR(VLOOKUP($B40,SERVIÇOS!$A:$F,3,0),IFERROR(VLOOKUP($B40,'COMPOSIÇÕES COMPLEMENTARES '!$C:$K,3,0),"")))</f>
        <v>M2</v>
      </c>
      <c r="E40" s="399">
        <v>89.36</v>
      </c>
      <c r="F40" s="400">
        <f>IF($B40="","",IFERROR(VLOOKUP($B40,SERVIÇOS!$A:$F,4,0),IFERROR(VLOOKUP($B40,'COMPOSIÇÕES COMPLEMENTARES '!$C:$K,6,0),"")))</f>
        <v>62.25</v>
      </c>
      <c r="G40" s="400">
        <f>IF($B40="","",IFERROR(VLOOKUP($B40,SERVIÇOS!$A:$F,5,0),IFERROR(VLOOKUP($B40,'COMPOSIÇÕES COMPLEMENTARES '!$C:$K,7,0),"")))</f>
        <v>24.01</v>
      </c>
      <c r="H40" s="400">
        <f t="shared" si="4"/>
        <v>86.26</v>
      </c>
      <c r="I40" s="400">
        <f t="shared" si="12"/>
        <v>5562.66</v>
      </c>
      <c r="J40" s="400">
        <f t="shared" si="13"/>
        <v>2145.5300000000002</v>
      </c>
      <c r="K40" s="400">
        <f t="shared" si="14"/>
        <v>7708.19</v>
      </c>
      <c r="L40" s="400"/>
      <c r="M40" s="262"/>
      <c r="N40" s="262"/>
      <c r="O40" s="469"/>
      <c r="P40" s="470" t="str">
        <f t="shared" si="5"/>
        <v/>
      </c>
      <c r="Q40" s="469"/>
      <c r="R40" s="471" t="str">
        <f t="shared" si="6"/>
        <v/>
      </c>
      <c r="S40" s="469"/>
      <c r="T40" s="472" t="str">
        <f t="shared" si="7"/>
        <v/>
      </c>
      <c r="U40" s="473">
        <f ca="1">SUMIF($O$8:T$9,"QUANT.",O40:T40)</f>
        <v>0</v>
      </c>
      <c r="V40" s="474">
        <f t="shared" ca="1" si="8"/>
        <v>0</v>
      </c>
      <c r="W40" s="486" t="str">
        <f t="shared" ca="1" si="9"/>
        <v>MEDIR</v>
      </c>
      <c r="X40" s="487">
        <f t="shared" ca="1" si="10"/>
        <v>89.36</v>
      </c>
      <c r="Y40" s="487">
        <f t="shared" ca="1" si="11"/>
        <v>7708.19</v>
      </c>
      <c r="Z40" s="262"/>
      <c r="AA40" s="262"/>
      <c r="AB40" s="262"/>
      <c r="AC40" s="262"/>
      <c r="AD40" s="262"/>
      <c r="AE40" s="262"/>
      <c r="AF40" s="262"/>
      <c r="AG40" s="262"/>
      <c r="AH40" s="262"/>
      <c r="AI40" s="262"/>
      <c r="AJ40" s="262"/>
      <c r="AK40" s="263">
        <f t="shared" si="20"/>
        <v>87273</v>
      </c>
      <c r="AL40" s="263">
        <v>0</v>
      </c>
    </row>
    <row r="41" spans="1:38" s="264" customFormat="1" ht="15" customHeight="1">
      <c r="A41" s="395"/>
      <c r="B41" s="396"/>
      <c r="C41" s="397" t="str">
        <f>IF($B41="","",IFERROR(VLOOKUP($B41,SERVIÇOS!$A:$F,2,0),IFERROR(VLOOKUP($B41,'COMPOSIÇÕES COMPLEMENTARES '!$C:$K,2,0),"")))</f>
        <v/>
      </c>
      <c r="D41" s="398" t="str">
        <f>IF($B41="","",IFERROR(VLOOKUP($B41,SERVIÇOS!$A:$F,3,0),IFERROR(VLOOKUP($B41,'COMPOSIÇÕES COMPLEMENTARES '!$C:$K,3,0),"")))</f>
        <v/>
      </c>
      <c r="E41" s="399"/>
      <c r="F41" s="400" t="str">
        <f>IF($B41="","",IFERROR(VLOOKUP($B41,SERVIÇOS!$A:$F,4,0),IFERROR(VLOOKUP($B41,'COMPOSIÇÕES COMPLEMENTARES '!$C:$K,6,0),"")))</f>
        <v/>
      </c>
      <c r="G41" s="400" t="str">
        <f>IF($B41="","",IFERROR(VLOOKUP($B41,SERVIÇOS!$A:$F,5,0),IFERROR(VLOOKUP($B41,'COMPOSIÇÕES COMPLEMENTARES '!$C:$K,7,0),"")))</f>
        <v/>
      </c>
      <c r="H41" s="400" t="str">
        <f t="shared" si="4"/>
        <v/>
      </c>
      <c r="I41" s="400" t="str">
        <f t="shared" si="12"/>
        <v/>
      </c>
      <c r="J41" s="400" t="str">
        <f t="shared" si="13"/>
        <v/>
      </c>
      <c r="K41" s="400" t="str">
        <f t="shared" si="14"/>
        <v/>
      </c>
      <c r="L41" s="400"/>
      <c r="M41" s="262"/>
      <c r="N41" s="262"/>
      <c r="O41" s="469"/>
      <c r="P41" s="470" t="str">
        <f t="shared" si="5"/>
        <v/>
      </c>
      <c r="Q41" s="469"/>
      <c r="R41" s="471" t="str">
        <f t="shared" si="6"/>
        <v/>
      </c>
      <c r="S41" s="469"/>
      <c r="T41" s="472" t="str">
        <f t="shared" si="7"/>
        <v/>
      </c>
      <c r="U41" s="473">
        <f ca="1">SUMIF($O$8:T$9,"QUANT.",O41:T41)</f>
        <v>0</v>
      </c>
      <c r="V41" s="474">
        <f t="shared" ca="1" si="8"/>
        <v>0</v>
      </c>
      <c r="W41" s="486" t="str">
        <f t="shared" si="9"/>
        <v/>
      </c>
      <c r="X41" s="487">
        <f t="shared" ca="1" si="10"/>
        <v>0</v>
      </c>
      <c r="Y41" s="487" t="e">
        <f t="shared" ca="1" si="11"/>
        <v>#VALUE!</v>
      </c>
      <c r="Z41" s="262"/>
      <c r="AA41" s="262"/>
      <c r="AB41" s="262"/>
      <c r="AC41" s="262"/>
      <c r="AD41" s="262"/>
      <c r="AE41" s="262"/>
      <c r="AF41" s="262"/>
      <c r="AG41" s="262"/>
      <c r="AH41" s="262"/>
      <c r="AI41" s="262"/>
      <c r="AJ41" s="262"/>
      <c r="AK41" s="263">
        <f t="shared" si="20"/>
        <v>0</v>
      </c>
      <c r="AL41" s="263">
        <v>0</v>
      </c>
    </row>
    <row r="42" spans="1:38" s="527" customFormat="1" ht="15" customHeight="1">
      <c r="A42" s="388">
        <v>6</v>
      </c>
      <c r="B42" s="389"/>
      <c r="C42" s="390" t="s">
        <v>13235</v>
      </c>
      <c r="D42" s="391"/>
      <c r="E42" s="392"/>
      <c r="F42" s="393"/>
      <c r="G42" s="394"/>
      <c r="H42" s="394"/>
      <c r="I42" s="381">
        <f>TRUNC(SUMIF(I43:I49,"&gt;0",I43:I49),2)</f>
        <v>26575.19</v>
      </c>
      <c r="J42" s="381">
        <f>TRUNC(SUMIF(J43:J49,"&gt;0",J43:J49),2)</f>
        <v>4203.6099999999997</v>
      </c>
      <c r="K42" s="402"/>
      <c r="L42" s="381">
        <f>SUM(K43:K48)</f>
        <v>30778.84</v>
      </c>
      <c r="M42" s="525"/>
      <c r="N42" s="525"/>
      <c r="O42" s="382"/>
      <c r="P42" s="382"/>
      <c r="Q42" s="382"/>
      <c r="R42" s="382"/>
      <c r="S42" s="382"/>
      <c r="T42" s="382"/>
      <c r="U42" s="382"/>
      <c r="V42" s="382"/>
      <c r="W42" s="382"/>
      <c r="X42" s="382"/>
      <c r="Y42" s="382"/>
      <c r="Z42" s="525"/>
      <c r="AA42" s="525"/>
      <c r="AB42" s="525"/>
      <c r="AC42" s="525"/>
      <c r="AD42" s="525"/>
      <c r="AE42" s="525"/>
      <c r="AF42" s="525"/>
      <c r="AG42" s="525"/>
      <c r="AH42" s="525"/>
      <c r="AI42" s="525"/>
      <c r="AJ42" s="525"/>
      <c r="AK42" s="526"/>
      <c r="AL42" s="526"/>
    </row>
    <row r="43" spans="1:38" s="264" customFormat="1" ht="30">
      <c r="A43" s="395" t="s">
        <v>244</v>
      </c>
      <c r="B43" s="396">
        <v>96622</v>
      </c>
      <c r="C43" s="397" t="str">
        <f>IF($B43="","",IFERROR(VLOOKUP($B43,SERVIÇOS!$A:$F,2,0),IFERROR(VLOOKUP($B43,'COMPOSIÇÕES COMPLEMENTARES '!$C:$K,2,0),"")))</f>
        <v>LASTRO COM MATERIAL GRANULAR, APLICADO EM PISOS OU LAJES SOBRE SOLO, ESPESSURA DE *5 CM*. AF_01/2024</v>
      </c>
      <c r="D43" s="398" t="str">
        <f>IF($B43="","",IFERROR(VLOOKUP($B43,SERVIÇOS!$A:$F,3,0),IFERROR(VLOOKUP($B43,'COMPOSIÇÕES COMPLEMENTARES '!$C:$K,3,0),"")))</f>
        <v>M3</v>
      </c>
      <c r="E43" s="399">
        <v>0.06</v>
      </c>
      <c r="F43" s="400">
        <f>IF($B43="","",IFERROR(VLOOKUP($B43,SERVIÇOS!$A:$F,4,0),IFERROR(VLOOKUP($B43,'COMPOSIÇÕES COMPLEMENTARES '!$C:$K,6,0),"")))</f>
        <v>114.13000000000001</v>
      </c>
      <c r="G43" s="400">
        <f>IF($B43="","",IFERROR(VLOOKUP($B43,SERVIÇOS!$A:$F,5,0),IFERROR(VLOOKUP($B43,'COMPOSIÇÕES COMPLEMENTARES '!$C:$K,7,0),"")))</f>
        <v>65.27</v>
      </c>
      <c r="H43" s="400">
        <f t="shared" si="4"/>
        <v>179.4</v>
      </c>
      <c r="I43" s="400">
        <f t="shared" si="12"/>
        <v>6.84</v>
      </c>
      <c r="J43" s="400">
        <f t="shared" si="13"/>
        <v>3.91</v>
      </c>
      <c r="K43" s="400">
        <f t="shared" si="14"/>
        <v>10.76</v>
      </c>
      <c r="L43" s="400"/>
      <c r="M43" s="262"/>
      <c r="N43" s="262"/>
      <c r="O43" s="469"/>
      <c r="P43" s="470" t="str">
        <f t="shared" si="5"/>
        <v/>
      </c>
      <c r="Q43" s="469"/>
      <c r="R43" s="471" t="str">
        <f t="shared" si="6"/>
        <v/>
      </c>
      <c r="S43" s="469"/>
      <c r="T43" s="472" t="str">
        <f t="shared" si="7"/>
        <v/>
      </c>
      <c r="U43" s="473">
        <f ca="1">SUMIF($O$8:T$9,"QUANT.",O43:T43)</f>
        <v>0</v>
      </c>
      <c r="V43" s="474">
        <f t="shared" ca="1" si="8"/>
        <v>0</v>
      </c>
      <c r="W43" s="486" t="str">
        <f t="shared" ca="1" si="9"/>
        <v>MEDIR</v>
      </c>
      <c r="X43" s="487">
        <f t="shared" ca="1" si="10"/>
        <v>0.06</v>
      </c>
      <c r="Y43" s="487">
        <f t="shared" ca="1" si="11"/>
        <v>10.76</v>
      </c>
      <c r="Z43" s="262"/>
      <c r="AA43" s="262"/>
      <c r="AB43" s="262"/>
      <c r="AC43" s="262"/>
      <c r="AD43" s="262"/>
      <c r="AE43" s="262"/>
      <c r="AF43" s="262"/>
      <c r="AG43" s="262"/>
      <c r="AH43" s="262"/>
      <c r="AI43" s="262"/>
      <c r="AJ43" s="262"/>
      <c r="AK43" s="263">
        <f t="shared" si="20"/>
        <v>96622</v>
      </c>
      <c r="AL43" s="263">
        <v>0</v>
      </c>
    </row>
    <row r="44" spans="1:38" s="264" customFormat="1" ht="30">
      <c r="A44" s="395" t="s">
        <v>246</v>
      </c>
      <c r="B44" s="396">
        <v>94990</v>
      </c>
      <c r="C44" s="397" t="str">
        <f>IF($B44="","",IFERROR(VLOOKUP($B44,SERVIÇOS!$A:$F,2,0),IFERROR(VLOOKUP($B44,'COMPOSIÇÕES COMPLEMENTARES '!$C:$K,2,0),"")))</f>
        <v>EXECUÇÃO DE PASSEIO (CALÇADA) OU PISO DE CONCRETO COM CONCRETO MOLDADO IN LOCO, FEITO EM OBRA, ACABAMENTO CONVENCIONAL, NÃO ARMADO. AF_08/2022</v>
      </c>
      <c r="D44" s="398" t="str">
        <f>IF($B44="","",IFERROR(VLOOKUP($B44,SERVIÇOS!$A:$F,3,0),IFERROR(VLOOKUP($B44,'COMPOSIÇÕES COMPLEMENTARES '!$C:$K,3,0),"")))</f>
        <v>M3</v>
      </c>
      <c r="E44" s="399">
        <v>6.23</v>
      </c>
      <c r="F44" s="400">
        <f>IF($B44="","",IFERROR(VLOOKUP($B44,SERVIÇOS!$A:$F,4,0),IFERROR(VLOOKUP($B44,'COMPOSIÇÕES COMPLEMENTARES '!$C:$K,6,0),"")))</f>
        <v>539.98</v>
      </c>
      <c r="G44" s="400">
        <f>IF($B44="","",IFERROR(VLOOKUP($B44,SERVIÇOS!$A:$F,5,0),IFERROR(VLOOKUP($B44,'COMPOSIÇÕES COMPLEMENTARES '!$C:$K,7,0),"")))</f>
        <v>240.86</v>
      </c>
      <c r="H44" s="400">
        <f t="shared" si="4"/>
        <v>780.84</v>
      </c>
      <c r="I44" s="400">
        <f t="shared" si="12"/>
        <v>3364.07</v>
      </c>
      <c r="J44" s="400">
        <f t="shared" si="13"/>
        <v>1500.55</v>
      </c>
      <c r="K44" s="400">
        <f t="shared" si="14"/>
        <v>4864.63</v>
      </c>
      <c r="L44" s="400"/>
      <c r="M44" s="262"/>
      <c r="N44" s="262"/>
      <c r="O44" s="469"/>
      <c r="P44" s="470" t="str">
        <f t="shared" si="5"/>
        <v/>
      </c>
      <c r="Q44" s="469"/>
      <c r="R44" s="471" t="str">
        <f t="shared" si="6"/>
        <v/>
      </c>
      <c r="S44" s="469"/>
      <c r="T44" s="472" t="str">
        <f t="shared" si="7"/>
        <v/>
      </c>
      <c r="U44" s="473">
        <f ca="1">SUMIF($O$8:T$9,"QUANT.",O44:T44)</f>
        <v>0</v>
      </c>
      <c r="V44" s="474">
        <f t="shared" ca="1" si="8"/>
        <v>0</v>
      </c>
      <c r="W44" s="486" t="str">
        <f t="shared" ca="1" si="9"/>
        <v>MEDIR</v>
      </c>
      <c r="X44" s="487">
        <f t="shared" ca="1" si="10"/>
        <v>6.23</v>
      </c>
      <c r="Y44" s="487">
        <f t="shared" ca="1" si="11"/>
        <v>4864.63</v>
      </c>
      <c r="Z44" s="262"/>
      <c r="AA44" s="262"/>
      <c r="AB44" s="262"/>
      <c r="AC44" s="262"/>
      <c r="AD44" s="262"/>
      <c r="AE44" s="262"/>
      <c r="AF44" s="262"/>
      <c r="AG44" s="262"/>
      <c r="AH44" s="262"/>
      <c r="AI44" s="262"/>
      <c r="AJ44" s="262"/>
      <c r="AK44" s="263">
        <f t="shared" si="20"/>
        <v>94990</v>
      </c>
      <c r="AL44" s="263">
        <v>0</v>
      </c>
    </row>
    <row r="45" spans="1:38" s="264" customFormat="1" ht="45">
      <c r="A45" s="395" t="s">
        <v>248</v>
      </c>
      <c r="B45" s="396">
        <v>87620</v>
      </c>
      <c r="C45" s="397" t="str">
        <f>IF($B45="","",IFERROR(VLOOKUP($B45,SERVIÇOS!$A:$F,2,0),IFERROR(VLOOKUP($B45,'COMPOSIÇÕES COMPLEMENTARES '!$C:$K,2,0),"")))</f>
        <v>CONTRAPISO EM ARGAMASSA TRAÇO 1:4 (CIMENTO E AREIA), PREPARO MECÂNICO COM BETONEIRA 400 L, APLICADO EM ÁREAS SECAS SOBRE LAJE, ADERIDO, ACABAMENTO NÃO REFORÇADO, ESPESSURA 2CM. AF_07/2021</v>
      </c>
      <c r="D45" s="398" t="str">
        <f>IF($B45="","",IFERROR(VLOOKUP($B45,SERVIÇOS!$A:$F,3,0),IFERROR(VLOOKUP($B45,'COMPOSIÇÕES COMPLEMENTARES '!$C:$K,3,0),"")))</f>
        <v>M2</v>
      </c>
      <c r="E45" s="399">
        <v>1.23</v>
      </c>
      <c r="F45" s="400">
        <f>IF($B45="","",IFERROR(VLOOKUP($B45,SERVIÇOS!$A:$F,4,0),IFERROR(VLOOKUP($B45,'COMPOSIÇÕES COMPLEMENTARES '!$C:$K,6,0),"")))</f>
        <v>21.750000000000004</v>
      </c>
      <c r="G45" s="400">
        <f>IF($B45="","",IFERROR(VLOOKUP($B45,SERVIÇOS!$A:$F,5,0),IFERROR(VLOOKUP($B45,'COMPOSIÇÕES COMPLEMENTARES '!$C:$K,7,0),"")))</f>
        <v>11.2</v>
      </c>
      <c r="H45" s="400">
        <f t="shared" si="4"/>
        <v>32.950000000000003</v>
      </c>
      <c r="I45" s="400">
        <f t="shared" si="12"/>
        <v>26.75</v>
      </c>
      <c r="J45" s="400">
        <f t="shared" si="13"/>
        <v>13.77</v>
      </c>
      <c r="K45" s="400">
        <f t="shared" si="14"/>
        <v>40.520000000000003</v>
      </c>
      <c r="L45" s="400"/>
      <c r="M45" s="262"/>
      <c r="N45" s="262"/>
      <c r="O45" s="469"/>
      <c r="P45" s="470" t="str">
        <f t="shared" si="5"/>
        <v/>
      </c>
      <c r="Q45" s="469"/>
      <c r="R45" s="471" t="str">
        <f t="shared" si="6"/>
        <v/>
      </c>
      <c r="S45" s="469"/>
      <c r="T45" s="472" t="str">
        <f t="shared" si="7"/>
        <v/>
      </c>
      <c r="U45" s="473">
        <f ca="1">SUMIF($O$8:T$9,"QUANT.",O45:T45)</f>
        <v>0</v>
      </c>
      <c r="V45" s="474">
        <f t="shared" ca="1" si="8"/>
        <v>0</v>
      </c>
      <c r="W45" s="486" t="str">
        <f t="shared" ca="1" si="9"/>
        <v>MEDIR</v>
      </c>
      <c r="X45" s="487">
        <f t="shared" ca="1" si="10"/>
        <v>1.23</v>
      </c>
      <c r="Y45" s="487">
        <f t="shared" ca="1" si="11"/>
        <v>40.520000000000003</v>
      </c>
      <c r="Z45" s="262"/>
      <c r="AA45" s="262"/>
      <c r="AB45" s="262"/>
      <c r="AC45" s="262"/>
      <c r="AD45" s="262"/>
      <c r="AE45" s="262"/>
      <c r="AF45" s="262"/>
      <c r="AG45" s="262"/>
      <c r="AH45" s="262"/>
      <c r="AI45" s="262"/>
      <c r="AJ45" s="262"/>
      <c r="AK45" s="263">
        <f t="shared" si="20"/>
        <v>87620</v>
      </c>
      <c r="AL45" s="263">
        <v>0</v>
      </c>
    </row>
    <row r="46" spans="1:38" s="264" customFormat="1" ht="45">
      <c r="A46" s="395" t="s">
        <v>250</v>
      </c>
      <c r="B46" s="396" t="s">
        <v>13296</v>
      </c>
      <c r="C46" s="397" t="str">
        <f>IF($B46="","",IFERROR(VLOOKUP($B46,SERVIÇOS!$A:$F,2,0),IFERROR(VLOOKUP($B46,'COMPOSIÇÕES COMPLEMENTARES '!$C:$K,2,0),"")))</f>
        <v>REVESTIMENTO CERÂMICO PARA PISO COM PLACAS TIPO PORCELANATO DE DIMENSÕES 60X60 CM APLICADA EM AMBIENTES DE ÁREA MAIOR QUE 10 M² C/ APLICAÇÃO DE REJUNTE EPÓXI</v>
      </c>
      <c r="D46" s="398" t="str">
        <f>IF($B46="","",IFERROR(VLOOKUP($B46,SERVIÇOS!$A:$F,3,0),IFERROR(VLOOKUP($B46,'COMPOSIÇÕES COMPLEMENTARES '!$C:$K,3,0),"")))</f>
        <v>M2</v>
      </c>
      <c r="E46" s="399">
        <v>149.38999999999999</v>
      </c>
      <c r="F46" s="400">
        <f>IF($B46="","",IFERROR(VLOOKUP($B46,SERVIÇOS!$A:$F,4,0),IFERROR(VLOOKUP($B46,'COMPOSIÇÕES COMPLEMENTARES '!$C:$K,6,0),"")))</f>
        <v>139.53</v>
      </c>
      <c r="G46" s="400">
        <f>IF($B46="","",IFERROR(VLOOKUP($B46,SERVIÇOS!$A:$F,5,0),IFERROR(VLOOKUP($B46,'COMPOSIÇÕES COMPLEMENTARES '!$C:$K,7,0),"")))</f>
        <v>15.19</v>
      </c>
      <c r="H46" s="400">
        <f t="shared" si="4"/>
        <v>154.72</v>
      </c>
      <c r="I46" s="400">
        <f t="shared" si="12"/>
        <v>20844.38</v>
      </c>
      <c r="J46" s="400">
        <f t="shared" si="13"/>
        <v>2269.23</v>
      </c>
      <c r="K46" s="400">
        <f t="shared" si="14"/>
        <v>23113.62</v>
      </c>
      <c r="L46" s="400"/>
      <c r="M46" s="262"/>
      <c r="N46" s="262"/>
      <c r="O46" s="469"/>
      <c r="P46" s="470" t="str">
        <f t="shared" si="5"/>
        <v/>
      </c>
      <c r="Q46" s="469"/>
      <c r="R46" s="471" t="str">
        <f t="shared" si="6"/>
        <v/>
      </c>
      <c r="S46" s="469"/>
      <c r="T46" s="472" t="str">
        <f t="shared" si="7"/>
        <v/>
      </c>
      <c r="U46" s="473">
        <f ca="1">SUMIF($O$8:T$9,"QUANT.",O46:T46)</f>
        <v>0</v>
      </c>
      <c r="V46" s="474">
        <f t="shared" ca="1" si="8"/>
        <v>0</v>
      </c>
      <c r="W46" s="486" t="str">
        <f t="shared" ca="1" si="9"/>
        <v>MEDIR</v>
      </c>
      <c r="X46" s="487">
        <f t="shared" ca="1" si="10"/>
        <v>149.38999999999999</v>
      </c>
      <c r="Y46" s="487">
        <f t="shared" ca="1" si="11"/>
        <v>23113.62</v>
      </c>
      <c r="Z46" s="262"/>
      <c r="AA46" s="262"/>
      <c r="AB46" s="262"/>
      <c r="AC46" s="262"/>
      <c r="AD46" s="262"/>
      <c r="AE46" s="262"/>
      <c r="AF46" s="262"/>
      <c r="AG46" s="262"/>
      <c r="AH46" s="262"/>
      <c r="AI46" s="262"/>
      <c r="AJ46" s="262"/>
      <c r="AK46" s="263" t="e">
        <f t="shared" si="20"/>
        <v>#VALUE!</v>
      </c>
      <c r="AL46" s="263">
        <v>0</v>
      </c>
    </row>
    <row r="47" spans="1:38" s="264" customFormat="1">
      <c r="A47" s="395" t="s">
        <v>13334</v>
      </c>
      <c r="B47" s="396" t="s">
        <v>13298</v>
      </c>
      <c r="C47" s="397" t="str">
        <f>IF($B47="","",IFERROR(VLOOKUP($B47,SERVIÇOS!$A:$F,2,0),IFERROR(VLOOKUP($B47,'COMPOSIÇÕES COMPLEMENTARES '!$C:$K,2,0),"")))</f>
        <v>RODAPÉ EM PORCELANATO ALTURA 7 CM</v>
      </c>
      <c r="D47" s="398" t="str">
        <f>IF($B47="","",IFERROR(VLOOKUP($B47,SERVIÇOS!$A:$F,3,0),IFERROR(VLOOKUP($B47,'COMPOSIÇÕES COMPLEMENTARES '!$C:$K,3,0),"")))</f>
        <v>M2</v>
      </c>
      <c r="E47" s="399">
        <v>110.85</v>
      </c>
      <c r="F47" s="400">
        <f>IF($B47="","",IFERROR(VLOOKUP($B47,SERVIÇOS!$A:$F,4,0),IFERROR(VLOOKUP($B47,'COMPOSIÇÕES COMPLEMENTARES '!$C:$K,6,0),"")))</f>
        <v>17.89</v>
      </c>
      <c r="G47" s="400">
        <f>IF($B47="","",IFERROR(VLOOKUP($B47,SERVIÇOS!$A:$F,5,0),IFERROR(VLOOKUP($B47,'COMPOSIÇÕES COMPLEMENTARES '!$C:$K,7,0),"")))</f>
        <v>3.13</v>
      </c>
      <c r="H47" s="400">
        <f t="shared" ref="H47" si="21">IF(E47="","",F47+G47)</f>
        <v>21.02</v>
      </c>
      <c r="I47" s="400">
        <f t="shared" ref="I47" si="22">IF(E47="","",TRUNC((E47*F47),2))</f>
        <v>1983.1</v>
      </c>
      <c r="J47" s="400">
        <f t="shared" ref="J47" si="23">IF(E47="","",TRUNC((E47*G47),2))</f>
        <v>346.96</v>
      </c>
      <c r="K47" s="400">
        <f t="shared" ref="K47" si="24">IF(E47="","",TRUNC((E47*H47),2))</f>
        <v>2330.06</v>
      </c>
      <c r="L47" s="400"/>
      <c r="M47" s="262"/>
      <c r="N47" s="262"/>
      <c r="O47" s="469"/>
      <c r="P47" s="470" t="str">
        <f t="shared" si="5"/>
        <v/>
      </c>
      <c r="Q47" s="469"/>
      <c r="R47" s="471" t="str">
        <f t="shared" si="6"/>
        <v/>
      </c>
      <c r="S47" s="469"/>
      <c r="T47" s="472" t="str">
        <f t="shared" si="7"/>
        <v/>
      </c>
      <c r="U47" s="473">
        <f ca="1">SUMIF($O$8:T$9,"QUANT.",O47:T47)</f>
        <v>0</v>
      </c>
      <c r="V47" s="474">
        <f t="shared" ca="1" si="8"/>
        <v>0</v>
      </c>
      <c r="W47" s="486" t="str">
        <f t="shared" ca="1" si="9"/>
        <v>MEDIR</v>
      </c>
      <c r="X47" s="487">
        <f t="shared" ca="1" si="10"/>
        <v>110.85</v>
      </c>
      <c r="Y47" s="487">
        <f t="shared" ca="1" si="11"/>
        <v>2330.06</v>
      </c>
      <c r="Z47" s="262"/>
      <c r="AA47" s="262"/>
      <c r="AB47" s="262"/>
      <c r="AC47" s="262"/>
      <c r="AD47" s="262"/>
      <c r="AE47" s="262"/>
      <c r="AF47" s="262"/>
      <c r="AG47" s="262"/>
      <c r="AH47" s="262"/>
      <c r="AI47" s="262"/>
      <c r="AJ47" s="262"/>
      <c r="AK47" s="672"/>
      <c r="AL47" s="672"/>
    </row>
    <row r="48" spans="1:38" s="264" customFormat="1">
      <c r="A48" s="395" t="s">
        <v>13458</v>
      </c>
      <c r="B48" s="396">
        <v>98689</v>
      </c>
      <c r="C48" s="397" t="str">
        <f>IF($B48="","",IFERROR(VLOOKUP($B48,SERVIÇOS!$A:$F,2,0),IFERROR(VLOOKUP($B48,'COMPOSIÇÕES COMPLEMENTARES '!$C:$K,2,0),"")))</f>
        <v>SOLEIRA EM GRANITO, LARGURA 15 CM, ESPESSURA 2,0 CM. AF_09/2020</v>
      </c>
      <c r="D48" s="398" t="str">
        <f>IF($B48="","",IFERROR(VLOOKUP($B48,SERVIÇOS!$A:$F,3,0),IFERROR(VLOOKUP($B48,'COMPOSIÇÕES COMPLEMENTARES '!$C:$K,3,0),"")))</f>
        <v>M</v>
      </c>
      <c r="E48" s="399">
        <v>3.25</v>
      </c>
      <c r="F48" s="400">
        <f>IF($B48="","",IFERROR(VLOOKUP($B48,SERVIÇOS!$A:$F,4,0),IFERROR(VLOOKUP($B48,'COMPOSIÇÕES COMPLEMENTARES '!$C:$K,6,0),"")))</f>
        <v>107.71000000000001</v>
      </c>
      <c r="G48" s="400">
        <f>IF($B48="","",IFERROR(VLOOKUP($B48,SERVIÇOS!$A:$F,5,0),IFERROR(VLOOKUP($B48,'COMPOSIÇÕES COMPLEMENTARES '!$C:$K,7,0),"")))</f>
        <v>21.29</v>
      </c>
      <c r="H48" s="400">
        <f t="shared" si="4"/>
        <v>129</v>
      </c>
      <c r="I48" s="400">
        <f t="shared" si="12"/>
        <v>350.05</v>
      </c>
      <c r="J48" s="400">
        <f t="shared" si="13"/>
        <v>69.19</v>
      </c>
      <c r="K48" s="400">
        <f t="shared" si="14"/>
        <v>419.25</v>
      </c>
      <c r="L48" s="400"/>
      <c r="M48" s="262"/>
      <c r="N48" s="262"/>
      <c r="O48" s="469"/>
      <c r="P48" s="470" t="str">
        <f t="shared" si="5"/>
        <v/>
      </c>
      <c r="Q48" s="469"/>
      <c r="R48" s="471" t="str">
        <f t="shared" si="6"/>
        <v/>
      </c>
      <c r="S48" s="469"/>
      <c r="T48" s="472" t="str">
        <f t="shared" si="7"/>
        <v/>
      </c>
      <c r="U48" s="473">
        <f ca="1">SUMIF($O$8:T$9,"QUANT.",O48:T48)</f>
        <v>0</v>
      </c>
      <c r="V48" s="474">
        <f t="shared" ca="1" si="8"/>
        <v>0</v>
      </c>
      <c r="W48" s="486" t="str">
        <f t="shared" ca="1" si="9"/>
        <v>MEDIR</v>
      </c>
      <c r="X48" s="487">
        <f t="shared" ca="1" si="10"/>
        <v>3.25</v>
      </c>
      <c r="Y48" s="487">
        <f t="shared" ca="1" si="11"/>
        <v>419.25</v>
      </c>
      <c r="Z48" s="262"/>
      <c r="AA48" s="262"/>
      <c r="AB48" s="262"/>
      <c r="AC48" s="262"/>
      <c r="AD48" s="262"/>
      <c r="AE48" s="262"/>
      <c r="AF48" s="262"/>
      <c r="AG48" s="262"/>
      <c r="AH48" s="262"/>
      <c r="AI48" s="262"/>
      <c r="AJ48" s="262"/>
      <c r="AK48" s="263">
        <f t="shared" si="20"/>
        <v>98689</v>
      </c>
      <c r="AL48" s="263">
        <v>0</v>
      </c>
    </row>
    <row r="49" spans="1:38" s="264" customFormat="1" ht="15" customHeight="1">
      <c r="A49" s="395"/>
      <c r="B49" s="396"/>
      <c r="C49" s="397" t="str">
        <f>IF($B49="","",IFERROR(VLOOKUP($B49,SERVIÇOS!$A:$F,2,0),IFERROR(VLOOKUP($B49,'COMPOSIÇÕES COMPLEMENTARES '!$C:$K,2,0),"")))</f>
        <v/>
      </c>
      <c r="D49" s="398" t="str">
        <f>IF($B49="","",IFERROR(VLOOKUP($B49,SERVIÇOS!$A:$F,3,0),IFERROR(VLOOKUP($B49,'COMPOSIÇÕES COMPLEMENTARES '!$C:$K,3,0),"")))</f>
        <v/>
      </c>
      <c r="E49" s="399"/>
      <c r="F49" s="400" t="str">
        <f>IF($B49="","",IFERROR(VLOOKUP($B49,SERVIÇOS!$A:$F,4,0),IFERROR(VLOOKUP($B49,'COMPOSIÇÕES COMPLEMENTARES '!$C:$K,6,0),"")))</f>
        <v/>
      </c>
      <c r="G49" s="400" t="str">
        <f>IF($B49="","",IFERROR(VLOOKUP($B49,SERVIÇOS!$A:$F,5,0),IFERROR(VLOOKUP($B49,'COMPOSIÇÕES COMPLEMENTARES '!$C:$K,7,0),"")))</f>
        <v/>
      </c>
      <c r="H49" s="400" t="str">
        <f t="shared" si="4"/>
        <v/>
      </c>
      <c r="I49" s="400" t="str">
        <f t="shared" si="12"/>
        <v/>
      </c>
      <c r="J49" s="400" t="str">
        <f t="shared" si="13"/>
        <v/>
      </c>
      <c r="K49" s="400" t="str">
        <f t="shared" si="14"/>
        <v/>
      </c>
      <c r="L49" s="400"/>
      <c r="M49" s="262"/>
      <c r="N49" s="262"/>
      <c r="O49" s="469"/>
      <c r="P49" s="470" t="str">
        <f t="shared" si="5"/>
        <v/>
      </c>
      <c r="Q49" s="469"/>
      <c r="R49" s="471" t="str">
        <f t="shared" si="6"/>
        <v/>
      </c>
      <c r="S49" s="469"/>
      <c r="T49" s="472" t="str">
        <f t="shared" si="7"/>
        <v/>
      </c>
      <c r="U49" s="473">
        <f ca="1">SUMIF($O$8:T$9,"QUANT.",O49:T49)</f>
        <v>0</v>
      </c>
      <c r="V49" s="474">
        <f t="shared" ca="1" si="8"/>
        <v>0</v>
      </c>
      <c r="W49" s="486" t="str">
        <f t="shared" si="9"/>
        <v/>
      </c>
      <c r="X49" s="487">
        <f t="shared" ca="1" si="10"/>
        <v>0</v>
      </c>
      <c r="Y49" s="487" t="e">
        <f t="shared" ca="1" si="11"/>
        <v>#VALUE!</v>
      </c>
      <c r="Z49" s="262"/>
      <c r="AA49" s="262"/>
      <c r="AB49" s="262"/>
      <c r="AC49" s="262"/>
      <c r="AD49" s="262"/>
      <c r="AE49" s="262"/>
      <c r="AF49" s="262"/>
      <c r="AG49" s="262"/>
      <c r="AH49" s="262"/>
      <c r="AI49" s="262"/>
      <c r="AJ49" s="262"/>
      <c r="AK49" s="263">
        <f t="shared" si="20"/>
        <v>0</v>
      </c>
      <c r="AL49" s="263">
        <v>0</v>
      </c>
    </row>
    <row r="50" spans="1:38" s="527" customFormat="1" ht="15" customHeight="1">
      <c r="A50" s="388">
        <v>7</v>
      </c>
      <c r="B50" s="389"/>
      <c r="C50" s="390" t="s">
        <v>13236</v>
      </c>
      <c r="D50" s="391"/>
      <c r="E50" s="392"/>
      <c r="F50" s="393"/>
      <c r="G50" s="394"/>
      <c r="H50" s="394"/>
      <c r="I50" s="381">
        <f>TRUNC(SUMIF(I51:I59,"&gt;0",I51:I59),2)</f>
        <v>8691.14</v>
      </c>
      <c r="J50" s="381">
        <f>TRUNC(SUMIF(J51:J59,"&gt;0",J51:J59),2)</f>
        <v>578.32000000000005</v>
      </c>
      <c r="K50" s="402"/>
      <c r="L50" s="381">
        <f>SUM(K51:K58)</f>
        <v>9269.4600000000009</v>
      </c>
      <c r="M50" s="525"/>
      <c r="N50" s="525"/>
      <c r="O50" s="382"/>
      <c r="P50" s="382"/>
      <c r="Q50" s="382"/>
      <c r="R50" s="382"/>
      <c r="S50" s="382"/>
      <c r="T50" s="382"/>
      <c r="U50" s="382"/>
      <c r="V50" s="382"/>
      <c r="W50" s="382"/>
      <c r="X50" s="382"/>
      <c r="Y50" s="382"/>
      <c r="Z50" s="525"/>
      <c r="AA50" s="525"/>
      <c r="AB50" s="525"/>
      <c r="AC50" s="525"/>
      <c r="AD50" s="525"/>
      <c r="AE50" s="525"/>
      <c r="AF50" s="525"/>
      <c r="AG50" s="525"/>
      <c r="AH50" s="525"/>
      <c r="AI50" s="525"/>
      <c r="AJ50" s="525"/>
      <c r="AK50" s="526"/>
      <c r="AL50" s="526"/>
    </row>
    <row r="51" spans="1:38" s="264" customFormat="1" ht="45">
      <c r="A51" s="395" t="s">
        <v>13336</v>
      </c>
      <c r="B51" s="396">
        <v>95472</v>
      </c>
      <c r="C51" s="397" t="str">
        <f>IF($B51="","",IFERROR(VLOOKUP($B51,SERVIÇOS!$A:$F,2,0),IFERROR(VLOOKUP($B51,'COMPOSIÇÕES COMPLEMENTARES '!$C:$K,2,0),"")))</f>
        <v>VASO SANITARIO SIFONADO CONVENCIONAL PARA PCD SEM FURO FRONTAL COM LOUÇA BRANCA SEM ASSENTO, INCLUSO CONJUNTO DE LIGAÇÃO PARA BACIA SANITÁRIA AJUSTÁVEL - FORNECIMENTO E INSTALAÇÃO. AF_01/2020</v>
      </c>
      <c r="D51" s="398" t="str">
        <f>IF($B51="","",IFERROR(VLOOKUP($B51,SERVIÇOS!$A:$F,3,0),IFERROR(VLOOKUP($B51,'COMPOSIÇÕES COMPLEMENTARES '!$C:$K,3,0),"")))</f>
        <v>UN</v>
      </c>
      <c r="E51" s="399">
        <v>2</v>
      </c>
      <c r="F51" s="400">
        <f>IF($B51="","",IFERROR(VLOOKUP($B51,SERVIÇOS!$A:$F,4,0),IFERROR(VLOOKUP($B51,'COMPOSIÇÕES COMPLEMENTARES '!$C:$K,6,0),"")))</f>
        <v>849.04</v>
      </c>
      <c r="G51" s="400">
        <f>IF($B51="","",IFERROR(VLOOKUP($B51,SERVIÇOS!$A:$F,5,0),IFERROR(VLOOKUP($B51,'COMPOSIÇÕES COMPLEMENTARES '!$C:$K,7,0),"")))</f>
        <v>40.56</v>
      </c>
      <c r="H51" s="400">
        <f t="shared" si="4"/>
        <v>889.59999999999991</v>
      </c>
      <c r="I51" s="400">
        <f t="shared" si="12"/>
        <v>1698.08</v>
      </c>
      <c r="J51" s="400">
        <f t="shared" si="13"/>
        <v>81.12</v>
      </c>
      <c r="K51" s="400">
        <f t="shared" si="14"/>
        <v>1779.2</v>
      </c>
      <c r="L51" s="400"/>
      <c r="M51" s="262"/>
      <c r="N51" s="262"/>
      <c r="O51" s="469"/>
      <c r="P51" s="470" t="str">
        <f t="shared" si="5"/>
        <v/>
      </c>
      <c r="Q51" s="469"/>
      <c r="R51" s="471" t="str">
        <f t="shared" si="6"/>
        <v/>
      </c>
      <c r="S51" s="469"/>
      <c r="T51" s="472" t="str">
        <f t="shared" si="7"/>
        <v/>
      </c>
      <c r="U51" s="473">
        <f ca="1">SUMIF($O$8:T$9,"QUANT.",O51:T51)</f>
        <v>0</v>
      </c>
      <c r="V51" s="474">
        <f t="shared" ca="1" si="8"/>
        <v>0</v>
      </c>
      <c r="W51" s="486" t="str">
        <f t="shared" ca="1" si="9"/>
        <v>MEDIR</v>
      </c>
      <c r="X51" s="487">
        <f t="shared" ca="1" si="10"/>
        <v>2</v>
      </c>
      <c r="Y51" s="487">
        <f t="shared" ca="1" si="11"/>
        <v>1779.2</v>
      </c>
      <c r="Z51" s="262"/>
      <c r="AA51" s="262"/>
      <c r="AB51" s="262"/>
      <c r="AC51" s="262"/>
      <c r="AD51" s="262"/>
      <c r="AE51" s="262"/>
      <c r="AF51" s="262"/>
      <c r="AG51" s="262"/>
      <c r="AH51" s="262"/>
      <c r="AI51" s="262"/>
      <c r="AJ51" s="262"/>
      <c r="AK51" s="263">
        <f t="shared" si="20"/>
        <v>95472</v>
      </c>
      <c r="AL51" s="263">
        <v>0</v>
      </c>
    </row>
    <row r="52" spans="1:38" s="264" customFormat="1" ht="15" customHeight="1">
      <c r="A52" s="395" t="s">
        <v>13338</v>
      </c>
      <c r="B52" s="396" t="s">
        <v>7136</v>
      </c>
      <c r="C52" s="397" t="str">
        <f>IF($B52="","",IFERROR(VLOOKUP($B52,SERVIÇOS!$A:$F,2,0),IFERROR(VLOOKUP($B52,'COMPOSIÇÕES COMPLEMENTARES '!$C:$K,2,0),"")))</f>
        <v>LAVATÓRIO LOUÇA BRANCA SUSPENSO, 29,5 X 39CM OU EQUIVALENTE, PADRÃO POPULAR, INCLUSO SIFÃO TIPO GARRAFA EM PVC, VÁLVULA E ENGATE FLEXÍVEL 30CM EM PLÁSTICO - FORNECIMENTO E INSTALAÇÃO. AF_01/2020</v>
      </c>
      <c r="D52" s="398" t="str">
        <f>IF($B52="","",IFERROR(VLOOKUP($B52,SERVIÇOS!$A:$F,3,0),IFERROR(VLOOKUP($B52,'COMPOSIÇÕES COMPLEMENTARES '!$C:$K,3,0),"")))</f>
        <v>UNID.</v>
      </c>
      <c r="E52" s="399">
        <v>2</v>
      </c>
      <c r="F52" s="400">
        <f>IF($B52="","",IFERROR(VLOOKUP($B52,SERVIÇOS!$A:$F,4,0),IFERROR(VLOOKUP($B52,'COMPOSIÇÕES COMPLEMENTARES '!$C:$K,6,0),"")))</f>
        <v>174.49</v>
      </c>
      <c r="G52" s="400">
        <f>IF($B52="","",IFERROR(VLOOKUP($B52,SERVIÇOS!$A:$F,5,0),IFERROR(VLOOKUP($B52,'COMPOSIÇÕES COMPLEMENTARES '!$C:$K,7,0),"")))</f>
        <v>26.82</v>
      </c>
      <c r="H52" s="400">
        <f t="shared" si="4"/>
        <v>201.31</v>
      </c>
      <c r="I52" s="400">
        <f t="shared" si="12"/>
        <v>348.98</v>
      </c>
      <c r="J52" s="400">
        <f t="shared" si="13"/>
        <v>53.64</v>
      </c>
      <c r="K52" s="400">
        <f t="shared" si="14"/>
        <v>402.62</v>
      </c>
      <c r="L52" s="400"/>
      <c r="M52" s="262"/>
      <c r="N52" s="262"/>
      <c r="O52" s="469"/>
      <c r="P52" s="470" t="str">
        <f t="shared" si="5"/>
        <v/>
      </c>
      <c r="Q52" s="469"/>
      <c r="R52" s="471" t="str">
        <f t="shared" si="6"/>
        <v/>
      </c>
      <c r="S52" s="469"/>
      <c r="T52" s="472" t="str">
        <f t="shared" si="7"/>
        <v/>
      </c>
      <c r="U52" s="473">
        <f ca="1">SUMIF($O$8:T$9,"QUANT.",O52:T52)</f>
        <v>0</v>
      </c>
      <c r="V52" s="474">
        <f t="shared" ca="1" si="8"/>
        <v>0</v>
      </c>
      <c r="W52" s="486" t="str">
        <f t="shared" ca="1" si="9"/>
        <v>MEDIR</v>
      </c>
      <c r="X52" s="487">
        <f t="shared" ca="1" si="10"/>
        <v>2</v>
      </c>
      <c r="Y52" s="487">
        <f t="shared" ca="1" si="11"/>
        <v>402.62</v>
      </c>
      <c r="Z52" s="262"/>
      <c r="AA52" s="262"/>
      <c r="AB52" s="262"/>
      <c r="AC52" s="262"/>
      <c r="AD52" s="262"/>
      <c r="AE52" s="262"/>
      <c r="AF52" s="262"/>
      <c r="AG52" s="262"/>
      <c r="AH52" s="262"/>
      <c r="AI52" s="262"/>
      <c r="AJ52" s="262"/>
      <c r="AK52" s="263" t="e">
        <f t="shared" si="20"/>
        <v>#VALUE!</v>
      </c>
      <c r="AL52" s="263">
        <v>0</v>
      </c>
    </row>
    <row r="53" spans="1:38" s="264" customFormat="1" ht="30">
      <c r="A53" s="395" t="s">
        <v>13339</v>
      </c>
      <c r="B53" s="396">
        <v>100866</v>
      </c>
      <c r="C53" s="397" t="str">
        <f>IF($B53="","",IFERROR(VLOOKUP($B53,SERVIÇOS!$A:$F,2,0),IFERROR(VLOOKUP($B53,'COMPOSIÇÕES COMPLEMENTARES '!$C:$K,2,0),"")))</f>
        <v>BARRA DE APOIO RETA, EM ACO INOX POLIDO, COMPRIMENTO 60CM, FIXADA NA PAREDE - FORNECIMENTO E INSTALAÇÃO. AF_01/2020</v>
      </c>
      <c r="D53" s="398" t="str">
        <f>IF($B53="","",IFERROR(VLOOKUP($B53,SERVIÇOS!$A:$F,3,0),IFERROR(VLOOKUP($B53,'COMPOSIÇÕES COMPLEMENTARES '!$C:$K,3,0),"")))</f>
        <v>UN</v>
      </c>
      <c r="E53" s="399">
        <v>4</v>
      </c>
      <c r="F53" s="400">
        <f>IF($B53="","",IFERROR(VLOOKUP($B53,SERVIÇOS!$A:$F,4,0),IFERROR(VLOOKUP($B53,'COMPOSIÇÕES COMPLEMENTARES '!$C:$K,6,0),"")))</f>
        <v>268.22000000000003</v>
      </c>
      <c r="G53" s="400">
        <f>IF($B53="","",IFERROR(VLOOKUP($B53,SERVIÇOS!$A:$F,5,0),IFERROR(VLOOKUP($B53,'COMPOSIÇÕES COMPLEMENTARES '!$C:$K,7,0),"")))</f>
        <v>30.39</v>
      </c>
      <c r="H53" s="400">
        <f t="shared" si="4"/>
        <v>298.61</v>
      </c>
      <c r="I53" s="400">
        <f t="shared" si="12"/>
        <v>1072.8800000000001</v>
      </c>
      <c r="J53" s="400">
        <f t="shared" si="13"/>
        <v>121.56</v>
      </c>
      <c r="K53" s="400">
        <f t="shared" si="14"/>
        <v>1194.44</v>
      </c>
      <c r="L53" s="400"/>
      <c r="M53" s="262"/>
      <c r="N53" s="262"/>
      <c r="O53" s="469"/>
      <c r="P53" s="470" t="str">
        <f t="shared" si="5"/>
        <v/>
      </c>
      <c r="Q53" s="469"/>
      <c r="R53" s="471" t="str">
        <f t="shared" si="6"/>
        <v/>
      </c>
      <c r="S53" s="469"/>
      <c r="T53" s="472" t="str">
        <f t="shared" si="7"/>
        <v/>
      </c>
      <c r="U53" s="473">
        <f ca="1">SUMIF($O$8:T$9,"QUANT.",O53:T53)</f>
        <v>0</v>
      </c>
      <c r="V53" s="474">
        <f t="shared" ca="1" si="8"/>
        <v>0</v>
      </c>
      <c r="W53" s="486" t="str">
        <f t="shared" ca="1" si="9"/>
        <v>MEDIR</v>
      </c>
      <c r="X53" s="487">
        <f t="shared" ca="1" si="10"/>
        <v>4</v>
      </c>
      <c r="Y53" s="487">
        <f t="shared" ca="1" si="11"/>
        <v>1194.44</v>
      </c>
      <c r="Z53" s="262"/>
      <c r="AA53" s="262"/>
      <c r="AB53" s="262"/>
      <c r="AC53" s="262"/>
      <c r="AD53" s="262"/>
      <c r="AE53" s="262"/>
      <c r="AF53" s="262"/>
      <c r="AG53" s="262"/>
      <c r="AH53" s="262"/>
      <c r="AI53" s="262"/>
      <c r="AJ53" s="262"/>
      <c r="AK53" s="263">
        <f t="shared" si="20"/>
        <v>100866</v>
      </c>
      <c r="AL53" s="263">
        <v>0</v>
      </c>
    </row>
    <row r="54" spans="1:38" s="264" customFormat="1" ht="30">
      <c r="A54" s="395" t="s">
        <v>13340</v>
      </c>
      <c r="B54" s="396">
        <v>100867</v>
      </c>
      <c r="C54" s="397" t="str">
        <f>IF($B54="","",IFERROR(VLOOKUP($B54,SERVIÇOS!$A:$F,2,0),IFERROR(VLOOKUP($B54,'COMPOSIÇÕES COMPLEMENTARES '!$C:$K,2,0),"")))</f>
        <v>BARRA DE APOIO RETA, EM ACO INOX POLIDO, COMPRIMENTO 70 CM,  FIXADA NA PAREDE - FORNECIMENTO E INSTALAÇÃO. AF_01/2020</v>
      </c>
      <c r="D54" s="398" t="str">
        <f>IF($B54="","",IFERROR(VLOOKUP($B54,SERVIÇOS!$A:$F,3,0),IFERROR(VLOOKUP($B54,'COMPOSIÇÕES COMPLEMENTARES '!$C:$K,3,0),"")))</f>
        <v>UN</v>
      </c>
      <c r="E54" s="399">
        <v>2</v>
      </c>
      <c r="F54" s="400">
        <f>IF($B54="","",IFERROR(VLOOKUP($B54,SERVIÇOS!$A:$F,4,0),IFERROR(VLOOKUP($B54,'COMPOSIÇÕES COMPLEMENTARES '!$C:$K,6,0),"")))</f>
        <v>287.81</v>
      </c>
      <c r="G54" s="400">
        <f>IF($B54="","",IFERROR(VLOOKUP($B54,SERVIÇOS!$A:$F,5,0),IFERROR(VLOOKUP($B54,'COMPOSIÇÕES COMPLEMENTARES '!$C:$K,7,0),"")))</f>
        <v>30.39</v>
      </c>
      <c r="H54" s="400">
        <f t="shared" ref="H54:H62" si="25">IF(E54="","",F54+G54)</f>
        <v>318.2</v>
      </c>
      <c r="I54" s="400">
        <f t="shared" si="12"/>
        <v>575.62</v>
      </c>
      <c r="J54" s="400">
        <f t="shared" si="13"/>
        <v>60.78</v>
      </c>
      <c r="K54" s="400">
        <f t="shared" si="14"/>
        <v>636.4</v>
      </c>
      <c r="L54" s="400"/>
      <c r="M54" s="262"/>
      <c r="N54" s="262"/>
      <c r="O54" s="469"/>
      <c r="P54" s="470" t="str">
        <f t="shared" si="5"/>
        <v/>
      </c>
      <c r="Q54" s="469"/>
      <c r="R54" s="471" t="str">
        <f t="shared" si="6"/>
        <v/>
      </c>
      <c r="S54" s="469"/>
      <c r="T54" s="472" t="str">
        <f t="shared" si="7"/>
        <v/>
      </c>
      <c r="U54" s="473">
        <f ca="1">SUMIF($O$8:T$9,"QUANT.",O54:T54)</f>
        <v>0</v>
      </c>
      <c r="V54" s="474">
        <f t="shared" ca="1" si="8"/>
        <v>0</v>
      </c>
      <c r="W54" s="486" t="str">
        <f t="shared" ca="1" si="9"/>
        <v>MEDIR</v>
      </c>
      <c r="X54" s="487">
        <f t="shared" ca="1" si="10"/>
        <v>2</v>
      </c>
      <c r="Y54" s="487">
        <f t="shared" ca="1" si="11"/>
        <v>636.4</v>
      </c>
      <c r="Z54" s="262"/>
      <c r="AA54" s="262"/>
      <c r="AB54" s="262"/>
      <c r="AC54" s="262"/>
      <c r="AD54" s="262"/>
      <c r="AE54" s="262"/>
      <c r="AF54" s="262"/>
      <c r="AG54" s="262"/>
      <c r="AH54" s="262"/>
      <c r="AI54" s="262"/>
      <c r="AJ54" s="262"/>
      <c r="AK54" s="263">
        <f t="shared" si="20"/>
        <v>100867</v>
      </c>
      <c r="AL54" s="263">
        <v>0</v>
      </c>
    </row>
    <row r="55" spans="1:38" s="264" customFormat="1" ht="30">
      <c r="A55" s="395" t="s">
        <v>13341</v>
      </c>
      <c r="B55" s="396">
        <v>100868</v>
      </c>
      <c r="C55" s="397" t="str">
        <f>IF($B55="","",IFERROR(VLOOKUP($B55,SERVIÇOS!$A:$F,2,0),IFERROR(VLOOKUP($B55,'COMPOSIÇÕES COMPLEMENTARES '!$C:$K,2,0),"")))</f>
        <v>BARRA DE APOIO RETA, EM ACO INOX POLIDO, COMPRIMENTO 80 CM,  FIXADA NA PAREDE - FORNECIMENTO E INSTALAÇÃO. AF_01/2020</v>
      </c>
      <c r="D55" s="398" t="str">
        <f>IF($B55="","",IFERROR(VLOOKUP($B55,SERVIÇOS!$A:$F,3,0),IFERROR(VLOOKUP($B55,'COMPOSIÇÕES COMPLEMENTARES '!$C:$K,3,0),"")))</f>
        <v>UN</v>
      </c>
      <c r="E55" s="399">
        <v>4</v>
      </c>
      <c r="F55" s="400">
        <f>IF($B55="","",IFERROR(VLOOKUP($B55,SERVIÇOS!$A:$F,4,0),IFERROR(VLOOKUP($B55,'COMPOSIÇÕES COMPLEMENTARES '!$C:$K,6,0),"")))</f>
        <v>300.84000000000003</v>
      </c>
      <c r="G55" s="400">
        <f>IF($B55="","",IFERROR(VLOOKUP($B55,SERVIÇOS!$A:$F,5,0),IFERROR(VLOOKUP($B55,'COMPOSIÇÕES COMPLEMENTARES '!$C:$K,7,0),"")))</f>
        <v>30.39</v>
      </c>
      <c r="H55" s="400">
        <f t="shared" si="25"/>
        <v>331.23</v>
      </c>
      <c r="I55" s="400">
        <f t="shared" si="12"/>
        <v>1203.3599999999999</v>
      </c>
      <c r="J55" s="400">
        <f t="shared" si="13"/>
        <v>121.56</v>
      </c>
      <c r="K55" s="400">
        <f t="shared" si="14"/>
        <v>1324.92</v>
      </c>
      <c r="L55" s="400"/>
      <c r="M55" s="262"/>
      <c r="N55" s="262"/>
      <c r="O55" s="469"/>
      <c r="P55" s="470" t="str">
        <f t="shared" si="5"/>
        <v/>
      </c>
      <c r="Q55" s="469"/>
      <c r="R55" s="471" t="str">
        <f t="shared" si="6"/>
        <v/>
      </c>
      <c r="S55" s="469"/>
      <c r="T55" s="472" t="str">
        <f t="shared" si="7"/>
        <v/>
      </c>
      <c r="U55" s="473">
        <f ca="1">SUMIF($O$8:T$9,"QUANT.",O55:T55)</f>
        <v>0</v>
      </c>
      <c r="V55" s="474">
        <f t="shared" ca="1" si="8"/>
        <v>0</v>
      </c>
      <c r="W55" s="486" t="str">
        <f t="shared" ca="1" si="9"/>
        <v>MEDIR</v>
      </c>
      <c r="X55" s="487">
        <f t="shared" ca="1" si="10"/>
        <v>4</v>
      </c>
      <c r="Y55" s="487">
        <f t="shared" ca="1" si="11"/>
        <v>1324.92</v>
      </c>
      <c r="Z55" s="262"/>
      <c r="AA55" s="262"/>
      <c r="AB55" s="262"/>
      <c r="AC55" s="262"/>
      <c r="AD55" s="262"/>
      <c r="AE55" s="262"/>
      <c r="AF55" s="262"/>
      <c r="AG55" s="262"/>
      <c r="AH55" s="262"/>
      <c r="AI55" s="262"/>
      <c r="AJ55" s="262"/>
      <c r="AK55" s="263">
        <f t="shared" si="20"/>
        <v>100868</v>
      </c>
      <c r="AL55" s="263">
        <v>0</v>
      </c>
    </row>
    <row r="56" spans="1:38" s="264" customFormat="1">
      <c r="A56" s="395" t="s">
        <v>13342</v>
      </c>
      <c r="B56" s="396">
        <v>100874</v>
      </c>
      <c r="C56" s="397" t="str">
        <f>IF($B56="","",IFERROR(VLOOKUP($B56,SERVIÇOS!$A:$F,2,0),IFERROR(VLOOKUP($B56,'COMPOSIÇÕES COMPLEMENTARES '!$C:$K,2,0),"")))</f>
        <v>PUXADOR PARA PCD, FIXADO NA PORTA - FORNECIMENTO E INSTALAÇÃO. AF_01/2020</v>
      </c>
      <c r="D56" s="398" t="str">
        <f>IF($B56="","",IFERROR(VLOOKUP($B56,SERVIÇOS!$A:$F,3,0),IFERROR(VLOOKUP($B56,'COMPOSIÇÕES COMPLEMENTARES '!$C:$K,3,0),"")))</f>
        <v>UN</v>
      </c>
      <c r="E56" s="399">
        <v>3</v>
      </c>
      <c r="F56" s="400">
        <f>IF($B56="","",IFERROR(VLOOKUP($B56,SERVIÇOS!$A:$F,4,0),IFERROR(VLOOKUP($B56,'COMPOSIÇÕES COMPLEMENTARES '!$C:$K,6,0),"")))</f>
        <v>268.22000000000003</v>
      </c>
      <c r="G56" s="400">
        <f>IF($B56="","",IFERROR(VLOOKUP($B56,SERVIÇOS!$A:$F,5,0),IFERROR(VLOOKUP($B56,'COMPOSIÇÕES COMPLEMENTARES '!$C:$K,7,0),"")))</f>
        <v>30.39</v>
      </c>
      <c r="H56" s="400">
        <f t="shared" si="25"/>
        <v>298.61</v>
      </c>
      <c r="I56" s="400">
        <f t="shared" si="12"/>
        <v>804.66</v>
      </c>
      <c r="J56" s="400">
        <f t="shared" si="13"/>
        <v>91.17</v>
      </c>
      <c r="K56" s="400">
        <f t="shared" si="14"/>
        <v>895.83</v>
      </c>
      <c r="L56" s="400"/>
      <c r="M56" s="262"/>
      <c r="N56" s="262"/>
      <c r="O56" s="469"/>
      <c r="P56" s="470" t="str">
        <f t="shared" si="5"/>
        <v/>
      </c>
      <c r="Q56" s="469"/>
      <c r="R56" s="471" t="str">
        <f t="shared" si="6"/>
        <v/>
      </c>
      <c r="S56" s="469"/>
      <c r="T56" s="472" t="str">
        <f t="shared" si="7"/>
        <v/>
      </c>
      <c r="U56" s="473">
        <f ca="1">SUMIF($O$8:T$9,"QUANT.",O56:T56)</f>
        <v>0</v>
      </c>
      <c r="V56" s="474">
        <f t="shared" ca="1" si="8"/>
        <v>0</v>
      </c>
      <c r="W56" s="486" t="str">
        <f t="shared" ca="1" si="9"/>
        <v>MEDIR</v>
      </c>
      <c r="X56" s="487">
        <f t="shared" ca="1" si="10"/>
        <v>3</v>
      </c>
      <c r="Y56" s="487">
        <f t="shared" ca="1" si="11"/>
        <v>895.83</v>
      </c>
      <c r="Z56" s="262"/>
      <c r="AA56" s="262"/>
      <c r="AB56" s="262"/>
      <c r="AC56" s="262"/>
      <c r="AD56" s="262"/>
      <c r="AE56" s="262"/>
      <c r="AF56" s="262"/>
      <c r="AG56" s="262"/>
      <c r="AH56" s="262"/>
      <c r="AI56" s="262"/>
      <c r="AJ56" s="262"/>
      <c r="AK56" s="263">
        <f t="shared" si="20"/>
        <v>100874</v>
      </c>
      <c r="AL56" s="263">
        <v>0</v>
      </c>
    </row>
    <row r="57" spans="1:38" s="264" customFormat="1" ht="15" customHeight="1">
      <c r="A57" s="395" t="s">
        <v>13343</v>
      </c>
      <c r="B57" s="396" t="s">
        <v>13237</v>
      </c>
      <c r="C57" s="397" t="str">
        <f>IF($B57="","",IFERROR(VLOOKUP($B57,SERVIÇOS!$A:$F,2,0),IFERROR(VLOOKUP($B57,'COMPOSIÇÕES COMPLEMENTARES '!$C:$K,2,0),"")))</f>
        <v>TORNEIRA PRESSMATIC BENEFIT DOCOL, OU SIMILAR (PCD)</v>
      </c>
      <c r="D57" s="398" t="str">
        <f>IF($B57="","",IFERROR(VLOOKUP($B57,SERVIÇOS!$A:$F,3,0),IFERROR(VLOOKUP($B57,'COMPOSIÇÕES COMPLEMENTARES '!$C:$K,3,0),"")))</f>
        <v>UNID.</v>
      </c>
      <c r="E57" s="399">
        <v>2</v>
      </c>
      <c r="F57" s="400">
        <f>IF($B57="","",IFERROR(VLOOKUP($B57,SERVIÇOS!$A:$F,4,0),IFERROR(VLOOKUP($B57,'COMPOSIÇÕES COMPLEMENTARES '!$C:$K,6,0),"")))</f>
        <v>1458.13</v>
      </c>
      <c r="G57" s="400">
        <f>IF($B57="","",IFERROR(VLOOKUP($B57,SERVIÇOS!$A:$F,5,0),IFERROR(VLOOKUP($B57,'COMPOSIÇÕES COMPLEMENTARES '!$C:$K,7,0),"")))</f>
        <v>22.39</v>
      </c>
      <c r="H57" s="400">
        <f t="shared" si="25"/>
        <v>1480.5200000000002</v>
      </c>
      <c r="I57" s="400">
        <f t="shared" si="12"/>
        <v>2916.26</v>
      </c>
      <c r="J57" s="400">
        <f t="shared" si="13"/>
        <v>44.78</v>
      </c>
      <c r="K57" s="400">
        <f t="shared" si="14"/>
        <v>2961.04</v>
      </c>
      <c r="L57" s="400"/>
      <c r="M57" s="262"/>
      <c r="N57" s="262"/>
      <c r="O57" s="469"/>
      <c r="P57" s="470" t="str">
        <f t="shared" si="5"/>
        <v/>
      </c>
      <c r="Q57" s="469"/>
      <c r="R57" s="471" t="str">
        <f t="shared" si="6"/>
        <v/>
      </c>
      <c r="S57" s="469"/>
      <c r="T57" s="472" t="str">
        <f t="shared" si="7"/>
        <v/>
      </c>
      <c r="U57" s="473">
        <f ca="1">SUMIF($O$8:T$9,"QUANT.",O57:T57)</f>
        <v>0</v>
      </c>
      <c r="V57" s="474">
        <f t="shared" ca="1" si="8"/>
        <v>0</v>
      </c>
      <c r="W57" s="486" t="str">
        <f t="shared" ca="1" si="9"/>
        <v>MEDIR</v>
      </c>
      <c r="X57" s="487">
        <f t="shared" ca="1" si="10"/>
        <v>2</v>
      </c>
      <c r="Y57" s="487">
        <f t="shared" ca="1" si="11"/>
        <v>2961.04</v>
      </c>
      <c r="Z57" s="262"/>
      <c r="AA57" s="262"/>
      <c r="AB57" s="262"/>
      <c r="AC57" s="262"/>
      <c r="AD57" s="262"/>
      <c r="AE57" s="262"/>
      <c r="AF57" s="262"/>
      <c r="AG57" s="262"/>
      <c r="AH57" s="262"/>
      <c r="AI57" s="262"/>
      <c r="AJ57" s="262"/>
      <c r="AK57" s="263" t="e">
        <f t="shared" si="20"/>
        <v>#VALUE!</v>
      </c>
      <c r="AL57" s="263">
        <v>0</v>
      </c>
    </row>
    <row r="58" spans="1:38" s="264" customFormat="1" ht="30">
      <c r="A58" s="395" t="s">
        <v>13344</v>
      </c>
      <c r="B58" s="396">
        <v>86911</v>
      </c>
      <c r="C58" s="397" t="str">
        <f>IF($B58="","",IFERROR(VLOOKUP($B58,SERVIÇOS!$A:$F,2,0),IFERROR(VLOOKUP($B58,'COMPOSIÇÕES COMPLEMENTARES '!$C:$K,2,0),"")))</f>
        <v>TORNEIRA CROMADA LONGA, DE PAREDE, 1/2 OU 3/4, PARA PIA DE COZINHA, PADRÃO POPULAR - FORNECIMENTO E INSTALAÇÃO. AF_01/2020</v>
      </c>
      <c r="D58" s="398" t="str">
        <f>IF($B58="","",IFERROR(VLOOKUP($B58,SERVIÇOS!$A:$F,3,0),IFERROR(VLOOKUP($B58,'COMPOSIÇÕES COMPLEMENTARES '!$C:$K,3,0),"")))</f>
        <v>UN</v>
      </c>
      <c r="E58" s="399">
        <v>1</v>
      </c>
      <c r="F58" s="400">
        <f>IF($B58="","",IFERROR(VLOOKUP($B58,SERVIÇOS!$A:$F,4,0),IFERROR(VLOOKUP($B58,'COMPOSIÇÕES COMPLEMENTARES '!$C:$K,6,0),"")))</f>
        <v>71.300000000000011</v>
      </c>
      <c r="G58" s="400">
        <f>IF($B58="","",IFERROR(VLOOKUP($B58,SERVIÇOS!$A:$F,5,0),IFERROR(VLOOKUP($B58,'COMPOSIÇÕES COMPLEMENTARES '!$C:$K,7,0),"")))</f>
        <v>3.71</v>
      </c>
      <c r="H58" s="400">
        <f t="shared" si="25"/>
        <v>75.010000000000005</v>
      </c>
      <c r="I58" s="400">
        <f t="shared" si="12"/>
        <v>71.3</v>
      </c>
      <c r="J58" s="400">
        <f t="shared" si="13"/>
        <v>3.71</v>
      </c>
      <c r="K58" s="400">
        <f t="shared" si="14"/>
        <v>75.010000000000005</v>
      </c>
      <c r="L58" s="400"/>
      <c r="M58" s="262"/>
      <c r="N58" s="262"/>
      <c r="O58" s="469"/>
      <c r="P58" s="470" t="str">
        <f t="shared" si="5"/>
        <v/>
      </c>
      <c r="Q58" s="469"/>
      <c r="R58" s="471" t="str">
        <f t="shared" si="6"/>
        <v/>
      </c>
      <c r="S58" s="469"/>
      <c r="T58" s="472" t="str">
        <f t="shared" si="7"/>
        <v/>
      </c>
      <c r="U58" s="473">
        <f ca="1">SUMIF($O$8:T$9,"QUANT.",O58:T58)</f>
        <v>0</v>
      </c>
      <c r="V58" s="474">
        <f t="shared" ca="1" si="8"/>
        <v>0</v>
      </c>
      <c r="W58" s="486" t="str">
        <f t="shared" ca="1" si="9"/>
        <v>MEDIR</v>
      </c>
      <c r="X58" s="487">
        <f t="shared" ca="1" si="10"/>
        <v>1</v>
      </c>
      <c r="Y58" s="487">
        <f t="shared" ca="1" si="11"/>
        <v>75.010000000000005</v>
      </c>
      <c r="Z58" s="262"/>
      <c r="AA58" s="262"/>
      <c r="AB58" s="262"/>
      <c r="AC58" s="262"/>
      <c r="AD58" s="262"/>
      <c r="AE58" s="262"/>
      <c r="AF58" s="262"/>
      <c r="AG58" s="262"/>
      <c r="AH58" s="262"/>
      <c r="AI58" s="262"/>
      <c r="AJ58" s="262"/>
      <c r="AK58" s="263">
        <f t="shared" si="20"/>
        <v>86911</v>
      </c>
      <c r="AL58" s="263">
        <v>0</v>
      </c>
    </row>
    <row r="59" spans="1:38" s="264" customFormat="1" ht="15" customHeight="1">
      <c r="A59" s="395"/>
      <c r="B59" s="396"/>
      <c r="C59" s="397" t="str">
        <f>IF($B59="","",IFERROR(VLOOKUP($B59,SERVIÇOS!$A:$F,2,0),IFERROR(VLOOKUP($B59,'COMPOSIÇÕES COMPLEMENTARES '!$C:$K,2,0),"")))</f>
        <v/>
      </c>
      <c r="D59" s="398" t="str">
        <f>IF($B59="","",IFERROR(VLOOKUP($B59,SERVIÇOS!$A:$F,3,0),IFERROR(VLOOKUP($B59,'COMPOSIÇÕES COMPLEMENTARES '!$C:$K,3,0),"")))</f>
        <v/>
      </c>
      <c r="E59" s="399"/>
      <c r="F59" s="400" t="str">
        <f>IF($B59="","",IFERROR(VLOOKUP($B59,SERVIÇOS!$A:$F,4,0),IFERROR(VLOOKUP($B59,'COMPOSIÇÕES COMPLEMENTARES '!$C:$K,6,0),"")))</f>
        <v/>
      </c>
      <c r="G59" s="400" t="str">
        <f>IF($B59="","",IFERROR(VLOOKUP($B59,SERVIÇOS!$A:$F,5,0),IFERROR(VLOOKUP($B59,'COMPOSIÇÕES COMPLEMENTARES '!$C:$K,7,0),"")))</f>
        <v/>
      </c>
      <c r="H59" s="400" t="str">
        <f t="shared" si="25"/>
        <v/>
      </c>
      <c r="I59" s="400" t="str">
        <f t="shared" si="12"/>
        <v/>
      </c>
      <c r="J59" s="400" t="str">
        <f t="shared" si="13"/>
        <v/>
      </c>
      <c r="K59" s="400" t="str">
        <f t="shared" si="14"/>
        <v/>
      </c>
      <c r="L59" s="400"/>
      <c r="M59" s="262"/>
      <c r="N59" s="262"/>
      <c r="O59" s="469"/>
      <c r="P59" s="470" t="str">
        <f t="shared" si="5"/>
        <v/>
      </c>
      <c r="Q59" s="469"/>
      <c r="R59" s="471" t="str">
        <f t="shared" si="6"/>
        <v/>
      </c>
      <c r="S59" s="469"/>
      <c r="T59" s="472" t="str">
        <f t="shared" si="7"/>
        <v/>
      </c>
      <c r="U59" s="473">
        <f ca="1">SUMIF($O$8:T$9,"QUANT.",O59:T59)</f>
        <v>0</v>
      </c>
      <c r="V59" s="474">
        <f t="shared" ca="1" si="8"/>
        <v>0</v>
      </c>
      <c r="W59" s="486" t="str">
        <f t="shared" si="9"/>
        <v/>
      </c>
      <c r="X59" s="487">
        <f t="shared" ca="1" si="10"/>
        <v>0</v>
      </c>
      <c r="Y59" s="487" t="e">
        <f t="shared" ca="1" si="11"/>
        <v>#VALUE!</v>
      </c>
      <c r="Z59" s="262"/>
      <c r="AA59" s="262"/>
      <c r="AB59" s="262"/>
      <c r="AC59" s="262"/>
      <c r="AD59" s="262"/>
      <c r="AE59" s="262"/>
      <c r="AF59" s="262"/>
      <c r="AG59" s="262"/>
      <c r="AH59" s="262"/>
      <c r="AI59" s="262"/>
      <c r="AJ59" s="262"/>
      <c r="AK59" s="263">
        <f t="shared" si="20"/>
        <v>0</v>
      </c>
      <c r="AL59" s="263">
        <v>0</v>
      </c>
    </row>
    <row r="60" spans="1:38" s="527" customFormat="1" ht="15" customHeight="1">
      <c r="A60" s="388">
        <v>8</v>
      </c>
      <c r="B60" s="389"/>
      <c r="C60" s="390" t="s">
        <v>13238</v>
      </c>
      <c r="D60" s="391"/>
      <c r="E60" s="392"/>
      <c r="F60" s="393"/>
      <c r="G60" s="394"/>
      <c r="H60" s="394"/>
      <c r="I60" s="381">
        <f>TRUNC(SUMIF(I61:I65,"&gt;0",I61:I65),2)</f>
        <v>17606.73</v>
      </c>
      <c r="J60" s="381">
        <f>TRUNC(SUMIF(J61:J65,"&gt;0",J61:J65),2)</f>
        <v>899.53</v>
      </c>
      <c r="K60" s="402"/>
      <c r="L60" s="381">
        <f>SUM(K61:K64)</f>
        <v>18506.27</v>
      </c>
      <c r="M60" s="525"/>
      <c r="N60" s="525"/>
      <c r="O60" s="382"/>
      <c r="P60" s="382"/>
      <c r="Q60" s="382"/>
      <c r="R60" s="382"/>
      <c r="S60" s="382"/>
      <c r="T60" s="382"/>
      <c r="U60" s="382"/>
      <c r="V60" s="382"/>
      <c r="W60" s="382"/>
      <c r="X60" s="382"/>
      <c r="Y60" s="382"/>
      <c r="Z60" s="525"/>
      <c r="AA60" s="525"/>
      <c r="AB60" s="525"/>
      <c r="AC60" s="525"/>
      <c r="AD60" s="525"/>
      <c r="AE60" s="525"/>
      <c r="AF60" s="525"/>
      <c r="AG60" s="525"/>
      <c r="AH60" s="525"/>
      <c r="AI60" s="525"/>
      <c r="AJ60" s="525"/>
      <c r="AK60" s="526"/>
      <c r="AL60" s="526"/>
    </row>
    <row r="61" spans="1:38" s="264" customFormat="1" ht="31.5" customHeight="1">
      <c r="A61" s="395" t="s">
        <v>13346</v>
      </c>
      <c r="B61" s="396">
        <v>94569</v>
      </c>
      <c r="C61" s="397" t="str">
        <f>IF($B61="","",IFERROR(VLOOKUP($B61,SERVIÇOS!$A:$F,2,0),IFERROR(VLOOKUP($B61,'COMPOSIÇÕES COMPLEMENTARES '!$C:$K,2,0),"")))</f>
        <v>JANELA DE ALUMÍNIO TIPO MAXIM-AR, COM VIDROS, BATENTE E FERRAGENS. EXCLUSIVE ALIZAR, ACABAMENTO E CONTRAMARCO. FORNECIMENTO E INSTALAÇÃO. AF_12/2019</v>
      </c>
      <c r="D61" s="398" t="str">
        <f>IF($B61="","",IFERROR(VLOOKUP($B61,SERVIÇOS!$A:$F,3,0),IFERROR(VLOOKUP($B61,'COMPOSIÇÕES COMPLEMENTARES '!$C:$K,3,0),"")))</f>
        <v>M2</v>
      </c>
      <c r="E61" s="399">
        <v>7.92</v>
      </c>
      <c r="F61" s="400">
        <f>IF($B61="","",IFERROR(VLOOKUP($B61,SERVIÇOS!$A:$F,4,0),IFERROR(VLOOKUP($B61,'COMPOSIÇÕES COMPLEMENTARES '!$C:$K,6,0),"")))</f>
        <v>1268.0899999999999</v>
      </c>
      <c r="G61" s="400">
        <f>IF($B61="","",IFERROR(VLOOKUP($B61,SERVIÇOS!$A:$F,5,0),IFERROR(VLOOKUP($B61,'COMPOSIÇÕES COMPLEMENTARES '!$C:$K,7,0),"")))</f>
        <v>60.7</v>
      </c>
      <c r="H61" s="400">
        <f t="shared" si="25"/>
        <v>1328.79</v>
      </c>
      <c r="I61" s="400">
        <f t="shared" si="12"/>
        <v>10043.27</v>
      </c>
      <c r="J61" s="400">
        <f t="shared" si="13"/>
        <v>480.74</v>
      </c>
      <c r="K61" s="400">
        <f t="shared" si="14"/>
        <v>10524.01</v>
      </c>
      <c r="L61" s="400"/>
      <c r="M61" s="262"/>
      <c r="N61" s="262"/>
      <c r="O61" s="469"/>
      <c r="P61" s="470" t="str">
        <f t="shared" si="5"/>
        <v/>
      </c>
      <c r="Q61" s="469"/>
      <c r="R61" s="471" t="str">
        <f t="shared" si="6"/>
        <v/>
      </c>
      <c r="S61" s="469"/>
      <c r="T61" s="472" t="str">
        <f t="shared" si="7"/>
        <v/>
      </c>
      <c r="U61" s="473">
        <f ca="1">SUMIF($O$8:T$9,"QUANT.",O61:T61)</f>
        <v>0</v>
      </c>
      <c r="V61" s="474">
        <f t="shared" ca="1" si="8"/>
        <v>0</v>
      </c>
      <c r="W61" s="486" t="str">
        <f t="shared" ca="1" si="9"/>
        <v>MEDIR</v>
      </c>
      <c r="X61" s="487">
        <f t="shared" ca="1" si="10"/>
        <v>7.92</v>
      </c>
      <c r="Y61" s="487">
        <f t="shared" ca="1" si="11"/>
        <v>10524.01</v>
      </c>
      <c r="Z61" s="262"/>
      <c r="AA61" s="262"/>
      <c r="AB61" s="262"/>
      <c r="AC61" s="262"/>
      <c r="AD61" s="262"/>
      <c r="AE61" s="262"/>
      <c r="AF61" s="262"/>
      <c r="AG61" s="262"/>
      <c r="AH61" s="262"/>
      <c r="AI61" s="262"/>
      <c r="AJ61" s="262"/>
      <c r="AK61" s="263">
        <f t="shared" si="20"/>
        <v>94569</v>
      </c>
      <c r="AL61" s="263">
        <v>0</v>
      </c>
    </row>
    <row r="62" spans="1:38" s="264" customFormat="1" ht="30">
      <c r="A62" s="395" t="s">
        <v>13347</v>
      </c>
      <c r="B62" s="396">
        <v>100702</v>
      </c>
      <c r="C62" s="397" t="str">
        <f>IF($B62="","",IFERROR(VLOOKUP($B62,SERVIÇOS!$A:$F,2,0),IFERROR(VLOOKUP($B62,'COMPOSIÇÕES COMPLEMENTARES '!$C:$K,2,0),"")))</f>
        <v>PORTA DE CORRER DE ALUMÍNIO, COM DUAS FOLHAS PARA VIDRO, INCLUSO VIDRO LISO INCOLOR, FECHADURA E PUXADOR, SEM ALIZAR. AF_12/2019</v>
      </c>
      <c r="D62" s="398" t="str">
        <f>IF($B62="","",IFERROR(VLOOKUP($B62,SERVIÇOS!$A:$F,3,0),IFERROR(VLOOKUP($B62,'COMPOSIÇÕES COMPLEMENTARES '!$C:$K,3,0),"")))</f>
        <v>M2</v>
      </c>
      <c r="E62" s="399">
        <v>5.88</v>
      </c>
      <c r="F62" s="400">
        <f>IF($B62="","",IFERROR(VLOOKUP($B62,SERVIÇOS!$A:$F,4,0),IFERROR(VLOOKUP($B62,'COMPOSIÇÕES COMPLEMENTARES '!$C:$K,6,0),"")))</f>
        <v>841.19</v>
      </c>
      <c r="G62" s="400">
        <f>IF($B62="","",IFERROR(VLOOKUP($B62,SERVIÇOS!$A:$F,5,0),IFERROR(VLOOKUP($B62,'COMPOSIÇÕES COMPLEMENTARES '!$C:$K,7,0),"")))</f>
        <v>10.01</v>
      </c>
      <c r="H62" s="400">
        <f t="shared" si="25"/>
        <v>851.2</v>
      </c>
      <c r="I62" s="400">
        <f t="shared" si="12"/>
        <v>4946.1899999999996</v>
      </c>
      <c r="J62" s="400">
        <f t="shared" si="13"/>
        <v>58.85</v>
      </c>
      <c r="K62" s="400">
        <f t="shared" si="14"/>
        <v>5005.05</v>
      </c>
      <c r="L62" s="400"/>
      <c r="M62" s="262"/>
      <c r="N62" s="262"/>
      <c r="O62" s="469"/>
      <c r="P62" s="470" t="str">
        <f t="shared" si="5"/>
        <v/>
      </c>
      <c r="Q62" s="469"/>
      <c r="R62" s="471" t="str">
        <f t="shared" si="6"/>
        <v/>
      </c>
      <c r="S62" s="469"/>
      <c r="T62" s="472" t="str">
        <f t="shared" si="7"/>
        <v/>
      </c>
      <c r="U62" s="473">
        <f ca="1">SUMIF($O$8:T$9,"QUANT.",O62:T62)</f>
        <v>0</v>
      </c>
      <c r="V62" s="474">
        <f t="shared" ref="V62:V112" ca="1" si="26">SUMIF($O$8:$T$9,"CUSTO",O62:T62)</f>
        <v>0</v>
      </c>
      <c r="W62" s="486" t="str">
        <f t="shared" ca="1" si="9"/>
        <v>MEDIR</v>
      </c>
      <c r="X62" s="487">
        <f t="shared" ca="1" si="10"/>
        <v>5.88</v>
      </c>
      <c r="Y62" s="487">
        <f t="shared" ca="1" si="11"/>
        <v>5005.05</v>
      </c>
      <c r="Z62" s="262"/>
      <c r="AA62" s="262"/>
      <c r="AB62" s="262"/>
      <c r="AC62" s="262"/>
      <c r="AD62" s="262"/>
      <c r="AE62" s="262"/>
      <c r="AF62" s="262"/>
      <c r="AG62" s="262"/>
      <c r="AH62" s="262"/>
      <c r="AI62" s="262"/>
      <c r="AJ62" s="262"/>
      <c r="AK62" s="263">
        <f t="shared" si="20"/>
        <v>100702</v>
      </c>
      <c r="AL62" s="263">
        <v>0</v>
      </c>
    </row>
    <row r="63" spans="1:38" s="264" customFormat="1" ht="45">
      <c r="A63" s="395" t="s">
        <v>13348</v>
      </c>
      <c r="B63" s="396">
        <v>90793</v>
      </c>
      <c r="C63" s="397" t="str">
        <f>IF($B63="","",IFERROR(VLOOKUP($B63,SERVIÇOS!$A:$F,2,0),IFERROR(VLOOKUP($B63,'COMPOSIÇÕES COMPLEMENTARES '!$C:$K,2,0),"")))</f>
        <v>KIT DE PORTA-PRONTA DE MADEIRA EM ACABAMENTO MELAMÍNICO BRANCO, FOLHA PESADA OU SUPERPESADA, 90X210CM, FIXAÇÃO COM PREENCHIMENTO TOTAL DE ESPUMA EXPANSIVA - FORNECIMENTO E INSTALAÇÃO. AF_12/2019</v>
      </c>
      <c r="D63" s="398" t="str">
        <f>IF($B63="","",IFERROR(VLOOKUP($B63,SERVIÇOS!$A:$F,3,0),IFERROR(VLOOKUP($B63,'COMPOSIÇÕES COMPLEMENTARES '!$C:$K,3,0),"")))</f>
        <v>UN</v>
      </c>
      <c r="E63" s="399">
        <v>1</v>
      </c>
      <c r="F63" s="400">
        <f>IF($B63="","",IFERROR(VLOOKUP($B63,SERVIÇOS!$A:$F,4,0),IFERROR(VLOOKUP($B63,'COMPOSIÇÕES COMPLEMENTARES '!$C:$K,6,0),"")))</f>
        <v>1027.75</v>
      </c>
      <c r="G63" s="400">
        <f>IF($B63="","",IFERROR(VLOOKUP($B63,SERVIÇOS!$A:$F,5,0),IFERROR(VLOOKUP($B63,'COMPOSIÇÕES COMPLEMENTARES '!$C:$K,7,0),"")))</f>
        <v>31.46</v>
      </c>
      <c r="H63" s="400">
        <f t="shared" ref="H63:H112" si="27">IF(E63="","",F63+G63)</f>
        <v>1059.21</v>
      </c>
      <c r="I63" s="400">
        <f t="shared" si="12"/>
        <v>1027.75</v>
      </c>
      <c r="J63" s="400">
        <f t="shared" si="13"/>
        <v>31.46</v>
      </c>
      <c r="K63" s="400">
        <f t="shared" si="14"/>
        <v>1059.21</v>
      </c>
      <c r="L63" s="400"/>
      <c r="M63" s="262"/>
      <c r="N63" s="262"/>
      <c r="O63" s="469"/>
      <c r="P63" s="470" t="str">
        <f t="shared" si="5"/>
        <v/>
      </c>
      <c r="Q63" s="469"/>
      <c r="R63" s="471" t="str">
        <f t="shared" si="6"/>
        <v/>
      </c>
      <c r="S63" s="469"/>
      <c r="T63" s="472" t="str">
        <f t="shared" si="7"/>
        <v/>
      </c>
      <c r="U63" s="473">
        <f ca="1">SUMIF($O$8:T$9,"QUANT.",O63:T63)</f>
        <v>0</v>
      </c>
      <c r="V63" s="474">
        <f t="shared" ca="1" si="26"/>
        <v>0</v>
      </c>
      <c r="W63" s="486" t="str">
        <f t="shared" ref="W63:W114" ca="1" si="28">IF(B63&lt;&gt;"",IF(V63=0,"MEDIR",IF(K63-V63=0,"OK",IF(K63-V63&gt;0,"MEDIR","ALERTA!"))),"")</f>
        <v>MEDIR</v>
      </c>
      <c r="X63" s="487">
        <f t="shared" ca="1" si="10"/>
        <v>1</v>
      </c>
      <c r="Y63" s="487">
        <f t="shared" ca="1" si="11"/>
        <v>1059.21</v>
      </c>
      <c r="Z63" s="262"/>
      <c r="AA63" s="262"/>
      <c r="AB63" s="262"/>
      <c r="AC63" s="262"/>
      <c r="AD63" s="262"/>
      <c r="AE63" s="262"/>
      <c r="AF63" s="262"/>
      <c r="AG63" s="262"/>
      <c r="AH63" s="262"/>
      <c r="AI63" s="262"/>
      <c r="AJ63" s="262"/>
      <c r="AK63" s="263">
        <f t="shared" si="20"/>
        <v>90793</v>
      </c>
      <c r="AL63" s="263">
        <v>0</v>
      </c>
    </row>
    <row r="64" spans="1:38" s="264" customFormat="1" ht="30">
      <c r="A64" s="395" t="s">
        <v>13471</v>
      </c>
      <c r="B64" s="396" t="s">
        <v>13239</v>
      </c>
      <c r="C64" s="397" t="str">
        <f>IF($B64="","",IFERROR(VLOOKUP($B64,SERVIÇOS!$A:$F,2,0),IFERROR(VLOOKUP($B64,'COMPOSIÇÕES COMPLEMENTARES '!$C:$K,2,0),"")))</f>
        <v>PORTA DE MADEIRA COMPENSADA DE CORRER PARA CERA OU VERNIZ, 0,90X2,10M, 1 FOLHA - COMPLETA</v>
      </c>
      <c r="D64" s="398" t="str">
        <f>IF($B64="","",IFERROR(VLOOKUP($B64,SERVIÇOS!$A:$F,3,0),IFERROR(VLOOKUP($B64,'COMPOSIÇÕES COMPLEMENTARES '!$C:$K,3,0),"")))</f>
        <v>UNID.</v>
      </c>
      <c r="E64" s="399">
        <v>2</v>
      </c>
      <c r="F64" s="400">
        <f>IF($B64="","",IFERROR(VLOOKUP($B64,SERVIÇOS!$A:$F,4,0),IFERROR(VLOOKUP($B64,'COMPOSIÇÕES COMPLEMENTARES '!$C:$K,6,0),"")))</f>
        <v>794.76</v>
      </c>
      <c r="G64" s="400">
        <f>IF($B64="","",IFERROR(VLOOKUP($B64,SERVIÇOS!$A:$F,5,0),IFERROR(VLOOKUP($B64,'COMPOSIÇÕES COMPLEMENTARES '!$C:$K,7,0),"")))</f>
        <v>164.24</v>
      </c>
      <c r="H64" s="400">
        <f t="shared" si="27"/>
        <v>959</v>
      </c>
      <c r="I64" s="400">
        <f t="shared" si="12"/>
        <v>1589.52</v>
      </c>
      <c r="J64" s="400">
        <f t="shared" si="13"/>
        <v>328.48</v>
      </c>
      <c r="K64" s="400">
        <f t="shared" si="14"/>
        <v>1918</v>
      </c>
      <c r="L64" s="400"/>
      <c r="M64" s="262"/>
      <c r="N64" s="262"/>
      <c r="O64" s="469"/>
      <c r="P64" s="470" t="str">
        <f t="shared" ref="P64:P115" si="29">IF(OR(O64="",$K64=""),"",(O64/$E64)*$K64)</f>
        <v/>
      </c>
      <c r="Q64" s="469"/>
      <c r="R64" s="471" t="str">
        <f t="shared" ref="R64:R115" si="30">IF(OR(Q64="",$K64=""),"",(Q64/$E64)*$K64)</f>
        <v/>
      </c>
      <c r="S64" s="469"/>
      <c r="T64" s="472" t="str">
        <f t="shared" ref="T64:T115" si="31">IF(OR(S64="",$K64=""),"",(S64/$E64)*$K64)</f>
        <v/>
      </c>
      <c r="U64" s="473">
        <f ca="1">SUMIF($O$8:T$9,"QUANT.",O64:T64)</f>
        <v>0</v>
      </c>
      <c r="V64" s="474">
        <f t="shared" ca="1" si="26"/>
        <v>0</v>
      </c>
      <c r="W64" s="486" t="str">
        <f t="shared" ca="1" si="28"/>
        <v>MEDIR</v>
      </c>
      <c r="X64" s="487">
        <f t="shared" ref="X64:X115" ca="1" si="32">IF(U64="",0,E64-U64)</f>
        <v>2</v>
      </c>
      <c r="Y64" s="487">
        <f t="shared" ref="Y64:Y115" ca="1" si="33">IF(V64="",0,K64-V64)</f>
        <v>1918</v>
      </c>
      <c r="Z64" s="262"/>
      <c r="AA64" s="262"/>
      <c r="AB64" s="262"/>
      <c r="AC64" s="262"/>
      <c r="AD64" s="262"/>
      <c r="AE64" s="262"/>
      <c r="AF64" s="262"/>
      <c r="AG64" s="262"/>
      <c r="AH64" s="262"/>
      <c r="AI64" s="262"/>
      <c r="AJ64" s="262"/>
      <c r="AK64" s="263" t="e">
        <f t="shared" si="20"/>
        <v>#VALUE!</v>
      </c>
      <c r="AL64" s="263">
        <v>0</v>
      </c>
    </row>
    <row r="65" spans="1:38" s="264" customFormat="1" ht="15" customHeight="1">
      <c r="A65" s="395"/>
      <c r="B65" s="396"/>
      <c r="C65" s="397" t="str">
        <f>IF($B65="","",IFERROR(VLOOKUP($B65,SERVIÇOS!$A:$F,2,0),IFERROR(VLOOKUP($B65,'COMPOSIÇÕES COMPLEMENTARES '!$C:$K,2,0),"")))</f>
        <v/>
      </c>
      <c r="D65" s="398" t="str">
        <f>IF($B65="","",IFERROR(VLOOKUP($B65,SERVIÇOS!$A:$F,3,0),IFERROR(VLOOKUP($B65,'COMPOSIÇÕES COMPLEMENTARES '!$C:$K,3,0),"")))</f>
        <v/>
      </c>
      <c r="E65" s="399"/>
      <c r="F65" s="400" t="str">
        <f>IF($B65="","",IFERROR(VLOOKUP($B65,SERVIÇOS!$A:$F,4,0),IFERROR(VLOOKUP($B65,'COMPOSIÇÕES COMPLEMENTARES '!$C:$K,6,0),"")))</f>
        <v/>
      </c>
      <c r="G65" s="400" t="str">
        <f>IF($B65="","",IFERROR(VLOOKUP($B65,SERVIÇOS!$A:$F,5,0),IFERROR(VLOOKUP($B65,'COMPOSIÇÕES COMPLEMENTARES '!$C:$K,7,0),"")))</f>
        <v/>
      </c>
      <c r="H65" s="400" t="str">
        <f t="shared" si="27"/>
        <v/>
      </c>
      <c r="I65" s="400" t="str">
        <f t="shared" si="12"/>
        <v/>
      </c>
      <c r="J65" s="400" t="str">
        <f t="shared" si="13"/>
        <v/>
      </c>
      <c r="K65" s="400" t="str">
        <f t="shared" si="14"/>
        <v/>
      </c>
      <c r="L65" s="400"/>
      <c r="M65" s="262"/>
      <c r="N65" s="262"/>
      <c r="O65" s="469"/>
      <c r="P65" s="470" t="str">
        <f t="shared" si="29"/>
        <v/>
      </c>
      <c r="Q65" s="469"/>
      <c r="R65" s="471" t="str">
        <f t="shared" si="30"/>
        <v/>
      </c>
      <c r="S65" s="469"/>
      <c r="T65" s="472" t="str">
        <f t="shared" si="31"/>
        <v/>
      </c>
      <c r="U65" s="473">
        <f ca="1">SUMIF($O$8:T$9,"QUANT.",O65:T65)</f>
        <v>0</v>
      </c>
      <c r="V65" s="474">
        <f t="shared" ca="1" si="26"/>
        <v>0</v>
      </c>
      <c r="W65" s="486" t="str">
        <f t="shared" si="28"/>
        <v/>
      </c>
      <c r="X65" s="487">
        <f t="shared" ca="1" si="32"/>
        <v>0</v>
      </c>
      <c r="Y65" s="487" t="e">
        <f t="shared" ca="1" si="33"/>
        <v>#VALUE!</v>
      </c>
      <c r="Z65" s="262"/>
      <c r="AA65" s="262"/>
      <c r="AB65" s="262"/>
      <c r="AC65" s="262"/>
      <c r="AD65" s="262"/>
      <c r="AE65" s="262"/>
      <c r="AF65" s="262"/>
      <c r="AG65" s="262"/>
      <c r="AH65" s="262"/>
      <c r="AI65" s="262"/>
      <c r="AJ65" s="262"/>
      <c r="AK65" s="263">
        <f t="shared" si="20"/>
        <v>0</v>
      </c>
      <c r="AL65" s="263">
        <v>0</v>
      </c>
    </row>
    <row r="66" spans="1:38" s="527" customFormat="1" ht="15" customHeight="1">
      <c r="A66" s="388">
        <v>9</v>
      </c>
      <c r="B66" s="389"/>
      <c r="C66" s="390" t="s">
        <v>13477</v>
      </c>
      <c r="D66" s="391"/>
      <c r="E66" s="392"/>
      <c r="F66" s="393"/>
      <c r="G66" s="394"/>
      <c r="H66" s="394"/>
      <c r="I66" s="381">
        <f>TRUNC(SUMIF(I67:I72,"&gt;0",I67:I72),2)</f>
        <v>62843.05</v>
      </c>
      <c r="J66" s="381">
        <f>TRUNC(SUMIF(J67:J72,"&gt;0",J67:J72),2)</f>
        <v>1308.83</v>
      </c>
      <c r="K66" s="402"/>
      <c r="L66" s="381">
        <f>SUM(K67:K72)</f>
        <v>64151.89</v>
      </c>
      <c r="M66" s="525"/>
      <c r="N66" s="525"/>
      <c r="O66" s="382"/>
      <c r="P66" s="382"/>
      <c r="Q66" s="382"/>
      <c r="R66" s="382"/>
      <c r="S66" s="382"/>
      <c r="T66" s="382"/>
      <c r="U66" s="382"/>
      <c r="V66" s="382"/>
      <c r="W66" s="382"/>
      <c r="X66" s="382"/>
      <c r="Y66" s="382"/>
      <c r="Z66" s="525"/>
      <c r="AA66" s="525"/>
      <c r="AB66" s="525"/>
      <c r="AC66" s="525"/>
      <c r="AD66" s="525"/>
      <c r="AE66" s="525"/>
      <c r="AF66" s="525"/>
      <c r="AG66" s="525"/>
      <c r="AH66" s="525"/>
      <c r="AI66" s="525"/>
      <c r="AJ66" s="525"/>
      <c r="AK66" s="526"/>
      <c r="AL66" s="526"/>
    </row>
    <row r="67" spans="1:38" s="527" customFormat="1" ht="30">
      <c r="A67" s="395" t="s">
        <v>13288</v>
      </c>
      <c r="B67" s="396" t="s">
        <v>13478</v>
      </c>
      <c r="C67" s="397" t="str">
        <f>IF($B67="","",IFERROR(VLOOKUP($B67,SERVIÇOS!$A:$F,2,0),IFERROR(VLOOKUP($B67,'COMPOSIÇÕES COMPLEMENTARES '!$C:$K,2,0),"")))</f>
        <v>COBERTURA TIPO MARQUISE EM POLICARBONATO COM ESTRUTURA DE FIXAÇÃO METÁLICA</v>
      </c>
      <c r="D67" s="398" t="str">
        <f>IF($B67="","",IFERROR(VLOOKUP($B67,SERVIÇOS!$A:$F,3,0),IFERROR(VLOOKUP($B67,'COMPOSIÇÕES COMPLEMENTARES '!$C:$K,3,0),"")))</f>
        <v>M2</v>
      </c>
      <c r="E67" s="399">
        <v>9.18</v>
      </c>
      <c r="F67" s="400">
        <f>IF($B67="","",IFERROR(VLOOKUP($B67,SERVIÇOS!$A:$F,4,0),IFERROR(VLOOKUP($B67,'COMPOSIÇÕES COMPLEMENTARES '!$C:$K,6,0),"")))</f>
        <v>730.6</v>
      </c>
      <c r="G67" s="400">
        <f>IF($B67="","",IFERROR(VLOOKUP($B67,SERVIÇOS!$A:$F,5,0),IFERROR(VLOOKUP($B67,'COMPOSIÇÕES COMPLEMENTARES '!$C:$K,7,0),"")))</f>
        <v>11.02</v>
      </c>
      <c r="H67" s="400">
        <f t="shared" ref="H67" si="34">IF(E67="","",F67+G67)</f>
        <v>741.62</v>
      </c>
      <c r="I67" s="400">
        <f t="shared" ref="I67" si="35">IF(E67="","",TRUNC((E67*F67),2))</f>
        <v>6706.9</v>
      </c>
      <c r="J67" s="400">
        <f t="shared" ref="J67" si="36">IF(E67="","",TRUNC((E67*G67),2))</f>
        <v>101.16</v>
      </c>
      <c r="K67" s="400">
        <f t="shared" ref="K67" si="37">IF(E67="","",TRUNC((E67*H67),2))</f>
        <v>6808.07</v>
      </c>
      <c r="L67" s="400"/>
      <c r="M67" s="525"/>
      <c r="N67" s="525"/>
      <c r="O67" s="642"/>
      <c r="P67" s="643"/>
      <c r="Q67" s="642"/>
      <c r="R67" s="644"/>
      <c r="S67" s="642"/>
      <c r="T67" s="643"/>
      <c r="U67" s="645"/>
      <c r="V67" s="644"/>
      <c r="W67" s="643"/>
      <c r="X67" s="643"/>
      <c r="Y67" s="643"/>
      <c r="Z67" s="525"/>
      <c r="AA67" s="525"/>
      <c r="AB67" s="525"/>
      <c r="AC67" s="525"/>
      <c r="AD67" s="525"/>
      <c r="AE67" s="525"/>
      <c r="AF67" s="525"/>
      <c r="AG67" s="525"/>
      <c r="AH67" s="525"/>
      <c r="AI67" s="525"/>
      <c r="AJ67" s="525"/>
      <c r="AK67" s="526"/>
      <c r="AL67" s="526"/>
    </row>
    <row r="68" spans="1:38" s="264" customFormat="1" ht="30">
      <c r="A68" s="395" t="s">
        <v>13289</v>
      </c>
      <c r="B68" s="396">
        <v>100752</v>
      </c>
      <c r="C68" s="397" t="str">
        <f>IF($B68="","",IFERROR(VLOOKUP($B68,SERVIÇOS!$A:$F,2,0),IFERROR(VLOOKUP($B68,'COMPOSIÇÕES COMPLEMENTARES '!$C:$K,2,0),"")))</f>
        <v>PINTURA COM TINTA EPOXÍDICA DE ACABAMENTO APLICADA A ROLO OU PINCEL SOBRE PERFIL METÁLICO EXECUTADO EM FÁBRICA (02 DEMÃOS). AF_01/2020</v>
      </c>
      <c r="D68" s="398" t="str">
        <f>IF($B68="","",IFERROR(VLOOKUP($B68,SERVIÇOS!$A:$F,3,0),IFERROR(VLOOKUP($B68,'COMPOSIÇÕES COMPLEMENTARES '!$C:$K,3,0),"")))</f>
        <v>M2</v>
      </c>
      <c r="E68" s="399">
        <v>16.39</v>
      </c>
      <c r="F68" s="400">
        <f>IF($B68="","",IFERROR(VLOOKUP($B68,SERVIÇOS!$A:$F,4,0),IFERROR(VLOOKUP($B68,'COMPOSIÇÕES COMPLEMENTARES '!$C:$K,6,0),"")))</f>
        <v>37.5</v>
      </c>
      <c r="G68" s="400">
        <f>IF($B68="","",IFERROR(VLOOKUP($B68,SERVIÇOS!$A:$F,5,0),IFERROR(VLOOKUP($B68,'COMPOSIÇÕES COMPLEMENTARES '!$C:$K,7,0),"")))</f>
        <v>11.21</v>
      </c>
      <c r="H68" s="400">
        <f t="shared" si="27"/>
        <v>48.71</v>
      </c>
      <c r="I68" s="400">
        <f t="shared" ref="I68:I121" si="38">IF(E68="","",TRUNC((E68*F68),2))</f>
        <v>614.62</v>
      </c>
      <c r="J68" s="400">
        <f t="shared" ref="J68:J121" si="39">IF(E68="","",TRUNC((E68*G68),2))</f>
        <v>183.73</v>
      </c>
      <c r="K68" s="400">
        <f t="shared" ref="K68:K121" si="40">IF(E68="","",TRUNC((E68*H68),2))</f>
        <v>798.35</v>
      </c>
      <c r="L68" s="400"/>
      <c r="M68" s="262"/>
      <c r="N68" s="262"/>
      <c r="O68" s="469"/>
      <c r="P68" s="470" t="str">
        <f t="shared" si="29"/>
        <v/>
      </c>
      <c r="Q68" s="469"/>
      <c r="R68" s="471" t="str">
        <f t="shared" si="30"/>
        <v/>
      </c>
      <c r="S68" s="469"/>
      <c r="T68" s="472" t="str">
        <f t="shared" si="31"/>
        <v/>
      </c>
      <c r="U68" s="473">
        <f ca="1">SUMIF($O$8:T$9,"QUANT.",O68:T68)</f>
        <v>0</v>
      </c>
      <c r="V68" s="474">
        <f t="shared" ca="1" si="26"/>
        <v>0</v>
      </c>
      <c r="W68" s="486" t="str">
        <f t="shared" ca="1" si="28"/>
        <v>MEDIR</v>
      </c>
      <c r="X68" s="487">
        <f t="shared" ca="1" si="32"/>
        <v>16.39</v>
      </c>
      <c r="Y68" s="487">
        <f t="shared" ca="1" si="33"/>
        <v>798.35</v>
      </c>
      <c r="Z68" s="262"/>
      <c r="AA68" s="262"/>
      <c r="AB68" s="262"/>
      <c r="AC68" s="262"/>
      <c r="AD68" s="262"/>
      <c r="AE68" s="262"/>
      <c r="AF68" s="262"/>
      <c r="AG68" s="262"/>
      <c r="AH68" s="262"/>
      <c r="AI68" s="262"/>
      <c r="AJ68" s="262"/>
      <c r="AK68" s="263">
        <f t="shared" si="20"/>
        <v>100752</v>
      </c>
      <c r="AL68" s="263">
        <v>0</v>
      </c>
    </row>
    <row r="69" spans="1:38" s="264" customFormat="1" ht="60">
      <c r="A69" s="395" t="s">
        <v>13290</v>
      </c>
      <c r="B69" s="396" t="s">
        <v>13473</v>
      </c>
      <c r="C69" s="397" t="str">
        <f>IF($B69="","",IFERROR(VLOOKUP($B69,SERVIÇOS!$A:$F,2,0),IFERROR(VLOOKUP($B69,'COMPOSIÇÕES COMPLEMENTARES '!$C:$K,2,0),"")))</f>
        <v>FORNECIMENTO E INSTALAÇÃO DE TOTEM DE SINALIZAÇÃO COM ESTRUTURA EM CHAPA GALVANIZADA, HASTES COM SEÇÃO 14X8CM E H.TOTAL=3,00M, COM APLICAÇÃO DE ADESIVO EM RECORT SOBREPOSTO EM DUPLA FACE, COM BASE EM CONCRETO ARMADO, PINTADO</v>
      </c>
      <c r="D69" s="398" t="str">
        <f>IF($B69="","",IFERROR(VLOOKUP($B69,SERVIÇOS!$A:$F,3,0),IFERROR(VLOOKUP($B69,'COMPOSIÇÕES COMPLEMENTARES '!$C:$K,3,0),"")))</f>
        <v>UNID</v>
      </c>
      <c r="E69" s="399">
        <v>1</v>
      </c>
      <c r="F69" s="400">
        <f>IF($B69="","",IFERROR(VLOOKUP($B69,SERVIÇOS!$A:$F,4,0),IFERROR(VLOOKUP($B69,'COMPOSIÇÕES COMPLEMENTARES '!$C:$K,6,0),"")))</f>
        <v>12794.75</v>
      </c>
      <c r="G69" s="400">
        <f>IF($B69="","",IFERROR(VLOOKUP($B69,SERVIÇOS!$A:$F,5,0),IFERROR(VLOOKUP($B69,'COMPOSIÇÕES COMPLEMENTARES '!$C:$K,7,0),"")))</f>
        <v>68.72</v>
      </c>
      <c r="H69" s="400">
        <f t="shared" si="27"/>
        <v>12863.47</v>
      </c>
      <c r="I69" s="400">
        <f t="shared" si="38"/>
        <v>12794.75</v>
      </c>
      <c r="J69" s="400">
        <f t="shared" si="39"/>
        <v>68.72</v>
      </c>
      <c r="K69" s="400">
        <f t="shared" si="40"/>
        <v>12863.47</v>
      </c>
      <c r="L69" s="400"/>
      <c r="M69" s="262"/>
      <c r="N69" s="262"/>
      <c r="O69" s="469"/>
      <c r="P69" s="470" t="str">
        <f t="shared" si="29"/>
        <v/>
      </c>
      <c r="Q69" s="469"/>
      <c r="R69" s="471" t="str">
        <f t="shared" si="30"/>
        <v/>
      </c>
      <c r="S69" s="469"/>
      <c r="T69" s="472" t="str">
        <f t="shared" si="31"/>
        <v/>
      </c>
      <c r="U69" s="473">
        <f ca="1">SUMIF($O$8:T$9,"QUANT.",O69:T69)</f>
        <v>0</v>
      </c>
      <c r="V69" s="474">
        <f t="shared" ca="1" si="26"/>
        <v>0</v>
      </c>
      <c r="W69" s="486" t="str">
        <f t="shared" ca="1" si="28"/>
        <v>MEDIR</v>
      </c>
      <c r="X69" s="487">
        <f t="shared" ca="1" si="32"/>
        <v>1</v>
      </c>
      <c r="Y69" s="487">
        <f t="shared" ca="1" si="33"/>
        <v>12863.47</v>
      </c>
      <c r="Z69" s="262"/>
      <c r="AA69" s="262"/>
      <c r="AB69" s="262"/>
      <c r="AC69" s="262"/>
      <c r="AD69" s="262"/>
      <c r="AE69" s="262"/>
      <c r="AF69" s="262"/>
      <c r="AG69" s="262"/>
      <c r="AH69" s="262"/>
      <c r="AI69" s="262"/>
      <c r="AJ69" s="262"/>
      <c r="AK69" s="263" t="e">
        <f t="shared" si="20"/>
        <v>#VALUE!</v>
      </c>
      <c r="AL69" s="263">
        <v>0</v>
      </c>
    </row>
    <row r="70" spans="1:38" s="264" customFormat="1" ht="15" customHeight="1">
      <c r="A70" s="395" t="s">
        <v>13293</v>
      </c>
      <c r="B70" s="667" t="str">
        <f>'COMPOSIÇÕES COMPLEMENTARES '!C148</f>
        <v>COMP 017</v>
      </c>
      <c r="C70" s="668" t="str">
        <f>'COMPOSIÇÕES COMPLEMENTARES '!D148</f>
        <v>APLICAÇÃO DE PRIMER EPOXI EM ESTRUTURA METÁLICA</v>
      </c>
      <c r="D70" s="669" t="str">
        <f>'COMPOSIÇÕES COMPLEMENTARES '!E148</f>
        <v>M2</v>
      </c>
      <c r="E70" s="670">
        <v>16.39</v>
      </c>
      <c r="F70" s="671">
        <f>'COMPOSIÇÕES COMPLEMENTARES '!J148</f>
        <v>25.31</v>
      </c>
      <c r="G70" s="400">
        <f>IF($B70="","",IFERROR(VLOOKUP($B70,SERVIÇOS!$A:$F,5,0),IFERROR(VLOOKUP($B70,'COMPOSIÇÕES COMPLEMENTARES '!$C:$K,7,0),"")))</f>
        <v>7.21</v>
      </c>
      <c r="H70" s="400">
        <f t="shared" ref="H70:H71" si="41">IF(E70="","",F70+G70)</f>
        <v>32.519999999999996</v>
      </c>
      <c r="I70" s="400">
        <f t="shared" ref="I70:I71" si="42">IF(E70="","",TRUNC((E70*F70),2))</f>
        <v>414.83</v>
      </c>
      <c r="J70" s="400">
        <f t="shared" ref="J70:J71" si="43">IF(E70="","",TRUNC((E70*G70),2))</f>
        <v>118.17</v>
      </c>
      <c r="K70" s="400">
        <f t="shared" ref="K70:K71" si="44">IF(E70="","",TRUNC((E70*H70),2))</f>
        <v>533</v>
      </c>
      <c r="L70" s="400"/>
      <c r="M70" s="262"/>
      <c r="N70" s="262"/>
      <c r="O70" s="717"/>
      <c r="P70" s="718"/>
      <c r="Q70" s="717"/>
      <c r="R70" s="719"/>
      <c r="S70" s="717"/>
      <c r="T70" s="720"/>
      <c r="U70" s="721"/>
      <c r="V70" s="722"/>
      <c r="W70" s="486"/>
      <c r="X70" s="723"/>
      <c r="Y70" s="723"/>
      <c r="Z70" s="262"/>
      <c r="AA70" s="262"/>
      <c r="AB70" s="262"/>
      <c r="AC70" s="262"/>
      <c r="AD70" s="262"/>
      <c r="AE70" s="262"/>
      <c r="AF70" s="262"/>
      <c r="AG70" s="262"/>
      <c r="AH70" s="262"/>
      <c r="AI70" s="262"/>
      <c r="AJ70" s="262"/>
      <c r="AK70" s="672"/>
      <c r="AL70" s="672"/>
    </row>
    <row r="71" spans="1:38" s="264" customFormat="1" ht="30">
      <c r="A71" s="670" t="s">
        <v>13500</v>
      </c>
      <c r="B71" s="396">
        <v>94216</v>
      </c>
      <c r="C71" s="397" t="str">
        <f>IF($B71="","",IFERROR(VLOOKUP($B71,SERVIÇOS!$A:$F,2,0),IFERROR(VLOOKUP($B71,'COMPOSIÇÕES COMPLEMENTARES '!$C:$K,2,0),"")))</f>
        <v>TELHAMENTO COM TELHA METÁLICA TERMOACÚSTICA E = 30 MM, COM ATÉ 2 ÁGUAS, INCLUSO IÇAMENTO. AF_07/2019</v>
      </c>
      <c r="D71" s="398" t="str">
        <f>IF($B71="","",IFERROR(VLOOKUP($B71,SERVIÇOS!$A:$F,3,0),IFERROR(VLOOKUP($B71,'COMPOSIÇÕES COMPLEMENTARES '!$C:$K,3,0),"")))</f>
        <v>M2</v>
      </c>
      <c r="E71" s="399">
        <v>198.54</v>
      </c>
      <c r="F71" s="400">
        <f>IF($B71="","",IFERROR(VLOOKUP($B71,SERVIÇOS!$A:$F,4,0),IFERROR(VLOOKUP($B71,'COMPOSIÇÕES COMPLEMENTARES '!$C:$K,6,0),"")))</f>
        <v>196.78</v>
      </c>
      <c r="G71" s="400">
        <f>IF($B71="","",IFERROR(VLOOKUP($B71,SERVIÇOS!$A:$F,5,0),IFERROR(VLOOKUP($B71,'COMPOSIÇÕES COMPLEMENTARES '!$C:$K,7,0),"")))</f>
        <v>2.6</v>
      </c>
      <c r="H71" s="400">
        <f t="shared" si="41"/>
        <v>199.38</v>
      </c>
      <c r="I71" s="400">
        <f t="shared" si="42"/>
        <v>39068.699999999997</v>
      </c>
      <c r="J71" s="400">
        <f t="shared" si="43"/>
        <v>516.20000000000005</v>
      </c>
      <c r="K71" s="400">
        <f t="shared" si="44"/>
        <v>39584.9</v>
      </c>
      <c r="L71" s="400"/>
      <c r="M71" s="262"/>
      <c r="N71" s="262"/>
      <c r="O71" s="717"/>
      <c r="P71" s="718"/>
      <c r="Q71" s="717"/>
      <c r="R71" s="719"/>
      <c r="S71" s="717"/>
      <c r="T71" s="720"/>
      <c r="U71" s="721"/>
      <c r="V71" s="722"/>
      <c r="W71" s="486"/>
      <c r="X71" s="723"/>
      <c r="Y71" s="723"/>
      <c r="Z71" s="262"/>
      <c r="AA71" s="262"/>
      <c r="AB71" s="262"/>
      <c r="AC71" s="262"/>
      <c r="AD71" s="262"/>
      <c r="AE71" s="262"/>
      <c r="AF71" s="262"/>
      <c r="AG71" s="262"/>
      <c r="AH71" s="262"/>
      <c r="AI71" s="262"/>
      <c r="AJ71" s="262"/>
      <c r="AK71" s="672"/>
      <c r="AL71" s="672"/>
    </row>
    <row r="72" spans="1:38" s="264" customFormat="1">
      <c r="A72" s="670" t="s">
        <v>13510</v>
      </c>
      <c r="B72" s="667" t="str">
        <f>'COMPOSIÇÕES COMPLEMENTARES '!C155</f>
        <v>COMP 018</v>
      </c>
      <c r="C72" s="668" t="str">
        <f>'COMPOSIÇÕES COMPLEMENTARES '!D155</f>
        <v>CUMEEIRA EM GALVALUME PARA TELHA TERMOACUSTICA, COM 40CM DE CADA LADO</v>
      </c>
      <c r="D72" s="398" t="str">
        <f>IF($B72="","",IFERROR(VLOOKUP($B72,SERVIÇOS!$A:$F,3,0),IFERROR(VLOOKUP($B72,'COMPOSIÇÕES COMPLEMENTARES '!$C:$K,3,0),"")))</f>
        <v>M</v>
      </c>
      <c r="E72" s="399">
        <v>31.03</v>
      </c>
      <c r="F72" s="400">
        <f>IF($B72="","",IFERROR(VLOOKUP($B72,SERVIÇOS!$A:$F,4,0),IFERROR(VLOOKUP($B72,'COMPOSIÇÕES COMPLEMENTARES '!$C:$K,6,0),"")))</f>
        <v>104.52</v>
      </c>
      <c r="G72" s="400">
        <f>IF($B72="","",IFERROR(VLOOKUP($B72,SERVIÇOS!$A:$F,5,0),IFERROR(VLOOKUP($B72,'COMPOSIÇÕES COMPLEMENTARES '!$C:$K,7,0),"")))</f>
        <v>10.34</v>
      </c>
      <c r="H72" s="400">
        <f t="shared" ref="H72" si="45">IF(E72="","",F72+G72)</f>
        <v>114.86</v>
      </c>
      <c r="I72" s="400">
        <f t="shared" ref="I72" si="46">IF(E72="","",TRUNC((E72*F72),2))</f>
        <v>3243.25</v>
      </c>
      <c r="J72" s="400">
        <f t="shared" ref="J72" si="47">IF(E72="","",TRUNC((E72*G72),2))</f>
        <v>320.85000000000002</v>
      </c>
      <c r="K72" s="400">
        <f t="shared" ref="K72" si="48">IF(E72="","",TRUNC((E72*H72),2))</f>
        <v>3564.1</v>
      </c>
      <c r="L72" s="400"/>
      <c r="M72" s="262"/>
      <c r="N72" s="262"/>
      <c r="O72" s="717"/>
      <c r="P72" s="718"/>
      <c r="Q72" s="717"/>
      <c r="R72" s="719"/>
      <c r="S72" s="717"/>
      <c r="T72" s="720"/>
      <c r="U72" s="721"/>
      <c r="V72" s="722"/>
      <c r="W72" s="486"/>
      <c r="X72" s="723"/>
      <c r="Y72" s="723"/>
      <c r="Z72" s="262"/>
      <c r="AA72" s="262"/>
      <c r="AB72" s="262"/>
      <c r="AC72" s="262"/>
      <c r="AD72" s="262"/>
      <c r="AE72" s="262"/>
      <c r="AF72" s="262"/>
      <c r="AG72" s="262"/>
      <c r="AH72" s="262"/>
      <c r="AI72" s="262"/>
      <c r="AJ72" s="262"/>
      <c r="AK72" s="672"/>
      <c r="AL72" s="672"/>
    </row>
    <row r="73" spans="1:38" s="527" customFormat="1" ht="15" customHeight="1">
      <c r="A73" s="388">
        <v>10</v>
      </c>
      <c r="B73" s="389"/>
      <c r="C73" s="390" t="s">
        <v>13241</v>
      </c>
      <c r="D73" s="391"/>
      <c r="E73" s="392"/>
      <c r="F73" s="393"/>
      <c r="G73" s="394"/>
      <c r="H73" s="394"/>
      <c r="I73" s="381">
        <f>TRUNC(SUMIF(I74:I93,"&gt;0",I74:I93),2)</f>
        <v>20865.39</v>
      </c>
      <c r="J73" s="381">
        <f>TRUNC(SUMIF(J74:J93,"&gt;0",J74:J93),2)</f>
        <v>7431.53</v>
      </c>
      <c r="K73" s="402"/>
      <c r="L73" s="381">
        <f>SUM(K74:K92)</f>
        <v>28296.939999999995</v>
      </c>
      <c r="M73" s="525"/>
      <c r="N73" s="525"/>
      <c r="O73" s="382"/>
      <c r="P73" s="382"/>
      <c r="Q73" s="382"/>
      <c r="R73" s="382"/>
      <c r="S73" s="382"/>
      <c r="T73" s="382"/>
      <c r="U73" s="382"/>
      <c r="V73" s="382"/>
      <c r="W73" s="382"/>
      <c r="X73" s="382"/>
      <c r="Y73" s="382"/>
      <c r="Z73" s="525"/>
      <c r="AA73" s="525"/>
      <c r="AB73" s="525"/>
      <c r="AC73" s="525"/>
      <c r="AD73" s="525"/>
      <c r="AE73" s="525"/>
      <c r="AF73" s="525"/>
      <c r="AG73" s="525"/>
      <c r="AH73" s="525"/>
      <c r="AI73" s="525"/>
      <c r="AJ73" s="525"/>
      <c r="AK73" s="526"/>
      <c r="AL73" s="526"/>
    </row>
    <row r="74" spans="1:38" s="264" customFormat="1" ht="30">
      <c r="A74" s="395" t="s">
        <v>13418</v>
      </c>
      <c r="B74" s="396" t="s">
        <v>13242</v>
      </c>
      <c r="C74" s="397" t="str">
        <f>IF($B74="","",IFERROR(VLOOKUP($B74,SERVIÇOS!$A:$F,2,0),IFERROR(VLOOKUP($B74,'COMPOSIÇÕES COMPLEMENTARES '!$C:$K,2,0),"")))</f>
        <v>PADRAO DE ENTRADA TRIFÁSICO 80A AÉREO, CONFORME ESPECIFICAÇÕES, LISTA DE MATERIAL E PROJETO</v>
      </c>
      <c r="D74" s="398" t="str">
        <f>IF($B74="","",IFERROR(VLOOKUP($B74,SERVIÇOS!$A:$F,3,0),IFERROR(VLOOKUP($B74,'COMPOSIÇÕES COMPLEMENTARES '!$C:$K,3,0),"")))</f>
        <v>CJ</v>
      </c>
      <c r="E74" s="399">
        <v>1</v>
      </c>
      <c r="F74" s="400">
        <f>IF($B74="","",IFERROR(VLOOKUP($B74,SERVIÇOS!$A:$F,4,0),IFERROR(VLOOKUP($B74,'COMPOSIÇÕES COMPLEMENTARES '!$C:$K,6,0),"")))</f>
        <v>11187.67</v>
      </c>
      <c r="G74" s="400">
        <f>IF($B74="","",IFERROR(VLOOKUP($B74,SERVIÇOS!$A:$F,5,0),IFERROR(VLOOKUP($B74,'COMPOSIÇÕES COMPLEMENTARES '!$C:$K,7,0),"")))</f>
        <v>1125.99</v>
      </c>
      <c r="H74" s="400">
        <f t="shared" si="27"/>
        <v>12313.66</v>
      </c>
      <c r="I74" s="400">
        <f t="shared" si="38"/>
        <v>11187.67</v>
      </c>
      <c r="J74" s="400">
        <f t="shared" si="39"/>
        <v>1125.99</v>
      </c>
      <c r="K74" s="400">
        <f t="shared" si="40"/>
        <v>12313.66</v>
      </c>
      <c r="L74" s="400"/>
      <c r="M74" s="262"/>
      <c r="N74" s="262"/>
      <c r="O74" s="469"/>
      <c r="P74" s="470" t="str">
        <f t="shared" si="29"/>
        <v/>
      </c>
      <c r="Q74" s="469"/>
      <c r="R74" s="471" t="str">
        <f t="shared" si="30"/>
        <v/>
      </c>
      <c r="S74" s="469"/>
      <c r="T74" s="472" t="str">
        <f t="shared" si="31"/>
        <v/>
      </c>
      <c r="U74" s="473">
        <f ca="1">SUMIF($O$8:T$9,"QUANT.",O74:T74)</f>
        <v>0</v>
      </c>
      <c r="V74" s="474">
        <f t="shared" ca="1" si="26"/>
        <v>0</v>
      </c>
      <c r="W74" s="486" t="str">
        <f t="shared" ca="1" si="28"/>
        <v>MEDIR</v>
      </c>
      <c r="X74" s="487">
        <f t="shared" ca="1" si="32"/>
        <v>1</v>
      </c>
      <c r="Y74" s="487">
        <f t="shared" ca="1" si="33"/>
        <v>12313.66</v>
      </c>
      <c r="Z74" s="262"/>
      <c r="AA74" s="262"/>
      <c r="AB74" s="262"/>
      <c r="AC74" s="262"/>
      <c r="AD74" s="262"/>
      <c r="AE74" s="262"/>
      <c r="AF74" s="262"/>
      <c r="AG74" s="262"/>
      <c r="AH74" s="262"/>
      <c r="AI74" s="262"/>
      <c r="AJ74" s="262"/>
      <c r="AK74" s="263" t="e">
        <f t="shared" si="20"/>
        <v>#VALUE!</v>
      </c>
      <c r="AL74" s="263">
        <v>0</v>
      </c>
    </row>
    <row r="75" spans="1:38" s="264" customFormat="1" ht="30">
      <c r="A75" s="395" t="s">
        <v>13420</v>
      </c>
      <c r="B75" s="396">
        <v>91928</v>
      </c>
      <c r="C75" s="397" t="str">
        <f>IF($B75="","",IFERROR(VLOOKUP($B75,SERVIÇOS!$A:$F,2,0),IFERROR(VLOOKUP($B75,'COMPOSIÇÕES COMPLEMENTARES '!$C:$K,2,0),"")))</f>
        <v>CABO DE COBRE FLEXÍVEL ISOLADO, 4 MM², ANTI-CHAMA 450/750 V, PARA CIRCUITOS TERMINAIS - FORNECIMENTO E INSTALAÇÃO. AF_03/2023</v>
      </c>
      <c r="D75" s="398" t="str">
        <f>IF($B75="","",IFERROR(VLOOKUP($B75,SERVIÇOS!$A:$F,3,0),IFERROR(VLOOKUP($B75,'COMPOSIÇÕES COMPLEMENTARES '!$C:$K,3,0),"")))</f>
        <v>M</v>
      </c>
      <c r="E75" s="399">
        <v>806.01</v>
      </c>
      <c r="F75" s="400">
        <f>IF($B75="","",IFERROR(VLOOKUP($B75,SERVIÇOS!$A:$F,4,0),IFERROR(VLOOKUP($B75,'COMPOSIÇÕES COMPLEMENTARES '!$C:$K,6,0),"")))</f>
        <v>5.1000000000000005</v>
      </c>
      <c r="G75" s="400">
        <f>IF($B75="","",IFERROR(VLOOKUP($B75,SERVIÇOS!$A:$F,5,0),IFERROR(VLOOKUP($B75,'COMPOSIÇÕES COMPLEMENTARES '!$C:$K,7,0),"")))</f>
        <v>1.84</v>
      </c>
      <c r="H75" s="400">
        <f t="shared" si="27"/>
        <v>6.94</v>
      </c>
      <c r="I75" s="400">
        <f t="shared" si="38"/>
        <v>4110.6499999999996</v>
      </c>
      <c r="J75" s="400">
        <f t="shared" si="39"/>
        <v>1483.05</v>
      </c>
      <c r="K75" s="400">
        <f t="shared" si="40"/>
        <v>5593.7</v>
      </c>
      <c r="L75" s="400"/>
      <c r="M75" s="262"/>
      <c r="N75" s="262"/>
      <c r="O75" s="469"/>
      <c r="P75" s="470" t="str">
        <f t="shared" si="29"/>
        <v/>
      </c>
      <c r="Q75" s="469"/>
      <c r="R75" s="471" t="str">
        <f t="shared" si="30"/>
        <v/>
      </c>
      <c r="S75" s="469"/>
      <c r="T75" s="472" t="str">
        <f t="shared" si="31"/>
        <v/>
      </c>
      <c r="U75" s="473">
        <f ca="1">SUMIF($O$8:T$9,"QUANT.",O75:T75)</f>
        <v>0</v>
      </c>
      <c r="V75" s="474">
        <f t="shared" ca="1" si="26"/>
        <v>0</v>
      </c>
      <c r="W75" s="486" t="str">
        <f t="shared" ca="1" si="28"/>
        <v>MEDIR</v>
      </c>
      <c r="X75" s="487">
        <f t="shared" ca="1" si="32"/>
        <v>806.01</v>
      </c>
      <c r="Y75" s="487">
        <f t="shared" ca="1" si="33"/>
        <v>5593.7</v>
      </c>
      <c r="Z75" s="262"/>
      <c r="AA75" s="262"/>
      <c r="AB75" s="262"/>
      <c r="AC75" s="262"/>
      <c r="AD75" s="262"/>
      <c r="AE75" s="262"/>
      <c r="AF75" s="262"/>
      <c r="AG75" s="262"/>
      <c r="AH75" s="262"/>
      <c r="AI75" s="262"/>
      <c r="AJ75" s="262"/>
      <c r="AK75" s="263">
        <f t="shared" si="20"/>
        <v>91928</v>
      </c>
      <c r="AL75" s="263">
        <v>0</v>
      </c>
    </row>
    <row r="76" spans="1:38" s="264" customFormat="1" ht="30">
      <c r="A76" s="395" t="s">
        <v>13421</v>
      </c>
      <c r="B76" s="396">
        <v>91930</v>
      </c>
      <c r="C76" s="397" t="str">
        <f>IF($B76="","",IFERROR(VLOOKUP($B76,SERVIÇOS!$A:$F,2,0),IFERROR(VLOOKUP($B76,'COMPOSIÇÕES COMPLEMENTARES '!$C:$K,2,0),"")))</f>
        <v>CABO DE COBRE FLEXÍVEL ISOLADO, 6 MM², ANTI-CHAMA 450/750 V, PARA CIRCUITOS TERMINAIS - FORNECIMENTO E INSTALAÇÃO. AF_03/2023</v>
      </c>
      <c r="D76" s="398" t="str">
        <f>IF($B76="","",IFERROR(VLOOKUP($B76,SERVIÇOS!$A:$F,3,0),IFERROR(VLOOKUP($B76,'COMPOSIÇÕES COMPLEMENTARES '!$C:$K,3,0),"")))</f>
        <v>M</v>
      </c>
      <c r="E76" s="399">
        <v>101.64</v>
      </c>
      <c r="F76" s="400">
        <f>IF($B76="","",IFERROR(VLOOKUP($B76,SERVIÇOS!$A:$F,4,0),IFERROR(VLOOKUP($B76,'COMPOSIÇÕES COMPLEMENTARES '!$C:$K,6,0),"")))</f>
        <v>7.24</v>
      </c>
      <c r="G76" s="400">
        <f>IF($B76="","",IFERROR(VLOOKUP($B76,SERVIÇOS!$A:$F,5,0),IFERROR(VLOOKUP($B76,'COMPOSIÇÕES COMPLEMENTARES '!$C:$K,7,0),"")))</f>
        <v>2.4</v>
      </c>
      <c r="H76" s="400">
        <f t="shared" si="27"/>
        <v>9.64</v>
      </c>
      <c r="I76" s="400">
        <f t="shared" si="38"/>
        <v>735.87</v>
      </c>
      <c r="J76" s="400">
        <f t="shared" si="39"/>
        <v>243.93</v>
      </c>
      <c r="K76" s="400">
        <f t="shared" si="40"/>
        <v>979.8</v>
      </c>
      <c r="L76" s="400"/>
      <c r="M76" s="262"/>
      <c r="N76" s="262"/>
      <c r="O76" s="469"/>
      <c r="P76" s="470" t="str">
        <f t="shared" si="29"/>
        <v/>
      </c>
      <c r="Q76" s="469"/>
      <c r="R76" s="471" t="str">
        <f t="shared" si="30"/>
        <v/>
      </c>
      <c r="S76" s="469"/>
      <c r="T76" s="472" t="str">
        <f t="shared" si="31"/>
        <v/>
      </c>
      <c r="U76" s="473">
        <f ca="1">SUMIF($O$8:T$9,"QUANT.",O76:T76)</f>
        <v>0</v>
      </c>
      <c r="V76" s="474">
        <f t="shared" ca="1" si="26"/>
        <v>0</v>
      </c>
      <c r="W76" s="486" t="str">
        <f t="shared" ca="1" si="28"/>
        <v>MEDIR</v>
      </c>
      <c r="X76" s="487">
        <f t="shared" ca="1" si="32"/>
        <v>101.64</v>
      </c>
      <c r="Y76" s="487">
        <f t="shared" ca="1" si="33"/>
        <v>979.8</v>
      </c>
      <c r="Z76" s="262"/>
      <c r="AA76" s="262"/>
      <c r="AB76" s="262"/>
      <c r="AC76" s="262"/>
      <c r="AD76" s="262"/>
      <c r="AE76" s="262"/>
      <c r="AF76" s="262"/>
      <c r="AG76" s="262"/>
      <c r="AH76" s="262"/>
      <c r="AI76" s="262"/>
      <c r="AJ76" s="262"/>
      <c r="AK76" s="263">
        <f t="shared" si="20"/>
        <v>91930</v>
      </c>
      <c r="AL76" s="263">
        <v>0</v>
      </c>
    </row>
    <row r="77" spans="1:38" s="264" customFormat="1" ht="30">
      <c r="A77" s="395" t="s">
        <v>13422</v>
      </c>
      <c r="B77" s="396">
        <v>91953</v>
      </c>
      <c r="C77" s="397" t="str">
        <f>IF($B77="","",IFERROR(VLOOKUP($B77,SERVIÇOS!$A:$F,2,0),IFERROR(VLOOKUP($B77,'COMPOSIÇÕES COMPLEMENTARES '!$C:$K,2,0),"")))</f>
        <v>INTERRUPTOR SIMPLES (1 MÓDULO), 10A/250V, INCLUINDO SUPORTE E PLACA - FORNECIMENTO E INSTALAÇÃO. AF_03/2023</v>
      </c>
      <c r="D77" s="398" t="str">
        <f>IF($B77="","",IFERROR(VLOOKUP($B77,SERVIÇOS!$A:$F,3,0),IFERROR(VLOOKUP($B77,'COMPOSIÇÕES COMPLEMENTARES '!$C:$K,3,0),"")))</f>
        <v>UN</v>
      </c>
      <c r="E77" s="399">
        <v>2</v>
      </c>
      <c r="F77" s="400">
        <f>IF($B77="","",IFERROR(VLOOKUP($B77,SERVIÇOS!$A:$F,4,0),IFERROR(VLOOKUP($B77,'COMPOSIÇÕES COMPLEMENTARES '!$C:$K,6,0),"")))</f>
        <v>18.2</v>
      </c>
      <c r="G77" s="400">
        <f>IF($B77="","",IFERROR(VLOOKUP($B77,SERVIÇOS!$A:$F,5,0),IFERROR(VLOOKUP($B77,'COMPOSIÇÕES COMPLEMENTARES '!$C:$K,7,0),"")))</f>
        <v>17.05</v>
      </c>
      <c r="H77" s="400">
        <f t="shared" si="27"/>
        <v>35.25</v>
      </c>
      <c r="I77" s="400">
        <f t="shared" si="38"/>
        <v>36.4</v>
      </c>
      <c r="J77" s="400">
        <f t="shared" si="39"/>
        <v>34.1</v>
      </c>
      <c r="K77" s="400">
        <f t="shared" si="40"/>
        <v>70.5</v>
      </c>
      <c r="L77" s="400"/>
      <c r="M77" s="262"/>
      <c r="N77" s="262"/>
      <c r="O77" s="469"/>
      <c r="P77" s="470" t="str">
        <f t="shared" si="29"/>
        <v/>
      </c>
      <c r="Q77" s="469"/>
      <c r="R77" s="471" t="str">
        <f t="shared" si="30"/>
        <v/>
      </c>
      <c r="S77" s="469"/>
      <c r="T77" s="472" t="str">
        <f t="shared" si="31"/>
        <v/>
      </c>
      <c r="U77" s="473">
        <f ca="1">SUMIF($O$8:T$9,"QUANT.",O77:T77)</f>
        <v>0</v>
      </c>
      <c r="V77" s="474">
        <f t="shared" ca="1" si="26"/>
        <v>0</v>
      </c>
      <c r="W77" s="486" t="str">
        <f t="shared" ca="1" si="28"/>
        <v>MEDIR</v>
      </c>
      <c r="X77" s="487">
        <f t="shared" ca="1" si="32"/>
        <v>2</v>
      </c>
      <c r="Y77" s="487">
        <f t="shared" ca="1" si="33"/>
        <v>70.5</v>
      </c>
      <c r="Z77" s="262"/>
      <c r="AA77" s="262"/>
      <c r="AB77" s="262"/>
      <c r="AC77" s="262"/>
      <c r="AD77" s="262"/>
      <c r="AE77" s="262"/>
      <c r="AF77" s="262"/>
      <c r="AG77" s="262"/>
      <c r="AH77" s="262"/>
      <c r="AI77" s="262"/>
      <c r="AJ77" s="262"/>
      <c r="AK77" s="263">
        <f t="shared" si="20"/>
        <v>91953</v>
      </c>
      <c r="AL77" s="263">
        <v>0</v>
      </c>
    </row>
    <row r="78" spans="1:38" s="264" customFormat="1" ht="30">
      <c r="A78" s="395" t="s">
        <v>13423</v>
      </c>
      <c r="B78" s="396">
        <v>91992</v>
      </c>
      <c r="C78" s="397" t="str">
        <f>IF($B78="","",IFERROR(VLOOKUP($B78,SERVIÇOS!$A:$F,2,0),IFERROR(VLOOKUP($B78,'COMPOSIÇÕES COMPLEMENTARES '!$C:$K,2,0),"")))</f>
        <v>TOMADA ALTA DE EMBUTIR (1 MÓDULO), 2P+T 10 A, INCLUINDO SUPORTE E PLACA - FORNECIMENTO E INSTALAÇÃO. AF_03/2023</v>
      </c>
      <c r="D78" s="398" t="str">
        <f>IF($B78="","",IFERROR(VLOOKUP($B78,SERVIÇOS!$A:$F,3,0),IFERROR(VLOOKUP($B78,'COMPOSIÇÕES COMPLEMENTARES '!$C:$K,3,0),"")))</f>
        <v>UN</v>
      </c>
      <c r="E78" s="399">
        <v>19</v>
      </c>
      <c r="F78" s="400">
        <f>IF($B78="","",IFERROR(VLOOKUP($B78,SERVIÇOS!$A:$F,4,0),IFERROR(VLOOKUP($B78,'COMPOSIÇÕES COMPLEMENTARES '!$C:$K,6,0),"")))</f>
        <v>23.929999999999996</v>
      </c>
      <c r="G78" s="400">
        <f>IF($B78="","",IFERROR(VLOOKUP($B78,SERVIÇOS!$A:$F,5,0),IFERROR(VLOOKUP($B78,'COMPOSIÇÕES COMPLEMENTARES '!$C:$K,7,0),"")))</f>
        <v>30.23</v>
      </c>
      <c r="H78" s="400">
        <f t="shared" si="27"/>
        <v>54.16</v>
      </c>
      <c r="I78" s="400">
        <f t="shared" si="38"/>
        <v>454.67</v>
      </c>
      <c r="J78" s="400">
        <f t="shared" si="39"/>
        <v>574.37</v>
      </c>
      <c r="K78" s="400">
        <f t="shared" si="40"/>
        <v>1029.04</v>
      </c>
      <c r="L78" s="400"/>
      <c r="M78" s="262"/>
      <c r="N78" s="262"/>
      <c r="O78" s="469"/>
      <c r="P78" s="470" t="str">
        <f t="shared" si="29"/>
        <v/>
      </c>
      <c r="Q78" s="469"/>
      <c r="R78" s="471" t="str">
        <f t="shared" si="30"/>
        <v/>
      </c>
      <c r="S78" s="469"/>
      <c r="T78" s="472" t="str">
        <f t="shared" si="31"/>
        <v/>
      </c>
      <c r="U78" s="473">
        <f ca="1">SUMIF($O$8:T$9,"QUANT.",O78:T78)</f>
        <v>0</v>
      </c>
      <c r="V78" s="474">
        <f t="shared" ca="1" si="26"/>
        <v>0</v>
      </c>
      <c r="W78" s="486" t="str">
        <f t="shared" ca="1" si="28"/>
        <v>MEDIR</v>
      </c>
      <c r="X78" s="487">
        <f t="shared" ca="1" si="32"/>
        <v>19</v>
      </c>
      <c r="Y78" s="487">
        <f t="shared" ca="1" si="33"/>
        <v>1029.04</v>
      </c>
      <c r="Z78" s="262"/>
      <c r="AA78" s="262"/>
      <c r="AB78" s="262"/>
      <c r="AC78" s="262"/>
      <c r="AD78" s="262"/>
      <c r="AE78" s="262"/>
      <c r="AF78" s="262"/>
      <c r="AG78" s="262"/>
      <c r="AH78" s="262"/>
      <c r="AI78" s="262"/>
      <c r="AJ78" s="262"/>
      <c r="AK78" s="263">
        <f t="shared" si="20"/>
        <v>91992</v>
      </c>
      <c r="AL78" s="263">
        <v>0</v>
      </c>
    </row>
    <row r="79" spans="1:38" s="264" customFormat="1" ht="30">
      <c r="A79" s="395" t="s">
        <v>13424</v>
      </c>
      <c r="B79" s="396">
        <v>91993</v>
      </c>
      <c r="C79" s="397" t="str">
        <f>IF($B79="","",IFERROR(VLOOKUP($B79,SERVIÇOS!$A:$F,2,0),IFERROR(VLOOKUP($B79,'COMPOSIÇÕES COMPLEMENTARES '!$C:$K,2,0),"")))</f>
        <v>TOMADA ALTA DE EMBUTIR (1 MÓDULO), 2P+T 20 A, INCLUINDO SUPORTE E PLACA - FORNECIMENTO E INSTALAÇÃO. AF_03/2023</v>
      </c>
      <c r="D79" s="398" t="str">
        <f>IF($B79="","",IFERROR(VLOOKUP($B79,SERVIÇOS!$A:$F,3,0),IFERROR(VLOOKUP($B79,'COMPOSIÇÕES COMPLEMENTARES '!$C:$K,3,0),"")))</f>
        <v>UN</v>
      </c>
      <c r="E79" s="399">
        <v>1</v>
      </c>
      <c r="F79" s="400">
        <f>IF($B79="","",IFERROR(VLOOKUP($B79,SERVIÇOS!$A:$F,4,0),IFERROR(VLOOKUP($B79,'COMPOSIÇÕES COMPLEMENTARES '!$C:$K,6,0),"")))</f>
        <v>26.290000000000003</v>
      </c>
      <c r="G79" s="400">
        <f>IF($B79="","",IFERROR(VLOOKUP($B79,SERVIÇOS!$A:$F,5,0),IFERROR(VLOOKUP($B79,'COMPOSIÇÕES COMPLEMENTARES '!$C:$K,7,0),"")))</f>
        <v>30.23</v>
      </c>
      <c r="H79" s="400">
        <f t="shared" si="27"/>
        <v>56.52</v>
      </c>
      <c r="I79" s="400">
        <f t="shared" si="38"/>
        <v>26.29</v>
      </c>
      <c r="J79" s="400">
        <f t="shared" si="39"/>
        <v>30.23</v>
      </c>
      <c r="K79" s="400">
        <f t="shared" si="40"/>
        <v>56.52</v>
      </c>
      <c r="L79" s="400"/>
      <c r="M79" s="262"/>
      <c r="N79" s="262"/>
      <c r="O79" s="469"/>
      <c r="P79" s="470" t="str">
        <f t="shared" si="29"/>
        <v/>
      </c>
      <c r="Q79" s="469"/>
      <c r="R79" s="471" t="str">
        <f t="shared" si="30"/>
        <v/>
      </c>
      <c r="S79" s="469"/>
      <c r="T79" s="472" t="str">
        <f t="shared" si="31"/>
        <v/>
      </c>
      <c r="U79" s="473">
        <f ca="1">SUMIF($O$8:T$9,"QUANT.",O79:T79)</f>
        <v>0</v>
      </c>
      <c r="V79" s="474">
        <f t="shared" ca="1" si="26"/>
        <v>0</v>
      </c>
      <c r="W79" s="486" t="str">
        <f t="shared" ca="1" si="28"/>
        <v>MEDIR</v>
      </c>
      <c r="X79" s="487">
        <f t="shared" ca="1" si="32"/>
        <v>1</v>
      </c>
      <c r="Y79" s="487">
        <f t="shared" ca="1" si="33"/>
        <v>56.52</v>
      </c>
      <c r="Z79" s="262"/>
      <c r="AA79" s="262"/>
      <c r="AB79" s="262"/>
      <c r="AC79" s="262"/>
      <c r="AD79" s="262"/>
      <c r="AE79" s="262"/>
      <c r="AF79" s="262"/>
      <c r="AG79" s="262"/>
      <c r="AH79" s="262"/>
      <c r="AI79" s="262"/>
      <c r="AJ79" s="262"/>
      <c r="AK79" s="263">
        <f t="shared" si="20"/>
        <v>91993</v>
      </c>
      <c r="AL79" s="263">
        <v>0</v>
      </c>
    </row>
    <row r="80" spans="1:38" s="264" customFormat="1" ht="30">
      <c r="A80" s="395" t="s">
        <v>13425</v>
      </c>
      <c r="B80" s="396">
        <v>91997</v>
      </c>
      <c r="C80" s="397" t="str">
        <f>IF($B80="","",IFERROR(VLOOKUP($B80,SERVIÇOS!$A:$F,2,0),IFERROR(VLOOKUP($B80,'COMPOSIÇÕES COMPLEMENTARES '!$C:$K,2,0),"")))</f>
        <v>TOMADA MÉDIA DE EMBUTIR (1 MÓDULO), 2P+T 20 A, INCLUINDO SUPORTE E PLACA - FORNECIMENTO E INSTALAÇÃO. AF_03/2023</v>
      </c>
      <c r="D80" s="398" t="str">
        <f>IF($B80="","",IFERROR(VLOOKUP($B80,SERVIÇOS!$A:$F,3,0),IFERROR(VLOOKUP($B80,'COMPOSIÇÕES COMPLEMENTARES '!$C:$K,3,0),"")))</f>
        <v>UN</v>
      </c>
      <c r="E80" s="399">
        <v>1</v>
      </c>
      <c r="F80" s="400">
        <f>IF($B80="","",IFERROR(VLOOKUP($B80,SERVIÇOS!$A:$F,4,0),IFERROR(VLOOKUP($B80,'COMPOSIÇÕES COMPLEMENTARES '!$C:$K,6,0),"")))</f>
        <v>23.029999999999998</v>
      </c>
      <c r="G80" s="400">
        <f>IF($B80="","",IFERROR(VLOOKUP($B80,SERVIÇOS!$A:$F,5,0),IFERROR(VLOOKUP($B80,'COMPOSIÇÕES COMPLEMENTARES '!$C:$K,7,0),"")))</f>
        <v>21.05</v>
      </c>
      <c r="H80" s="400">
        <f t="shared" si="27"/>
        <v>44.08</v>
      </c>
      <c r="I80" s="400">
        <f t="shared" si="38"/>
        <v>23.03</v>
      </c>
      <c r="J80" s="400">
        <f t="shared" si="39"/>
        <v>21.05</v>
      </c>
      <c r="K80" s="400">
        <f t="shared" si="40"/>
        <v>44.08</v>
      </c>
      <c r="L80" s="400"/>
      <c r="M80" s="262"/>
      <c r="N80" s="262"/>
      <c r="O80" s="469"/>
      <c r="P80" s="470" t="str">
        <f t="shared" si="29"/>
        <v/>
      </c>
      <c r="Q80" s="469"/>
      <c r="R80" s="471" t="str">
        <f t="shared" si="30"/>
        <v/>
      </c>
      <c r="S80" s="469"/>
      <c r="T80" s="472" t="str">
        <f t="shared" si="31"/>
        <v/>
      </c>
      <c r="U80" s="473">
        <f ca="1">SUMIF($O$8:T$9,"QUANT.",O80:T80)</f>
        <v>0</v>
      </c>
      <c r="V80" s="474">
        <f t="shared" ca="1" si="26"/>
        <v>0</v>
      </c>
      <c r="W80" s="486" t="str">
        <f t="shared" ca="1" si="28"/>
        <v>MEDIR</v>
      </c>
      <c r="X80" s="487">
        <f t="shared" ca="1" si="32"/>
        <v>1</v>
      </c>
      <c r="Y80" s="487">
        <f t="shared" ca="1" si="33"/>
        <v>44.08</v>
      </c>
      <c r="Z80" s="262"/>
      <c r="AA80" s="262"/>
      <c r="AB80" s="262"/>
      <c r="AC80" s="262"/>
      <c r="AD80" s="262"/>
      <c r="AE80" s="262"/>
      <c r="AF80" s="262"/>
      <c r="AG80" s="262"/>
      <c r="AH80" s="262"/>
      <c r="AI80" s="262"/>
      <c r="AJ80" s="262"/>
      <c r="AK80" s="263">
        <f t="shared" si="20"/>
        <v>91997</v>
      </c>
      <c r="AL80" s="263">
        <v>0</v>
      </c>
    </row>
    <row r="81" spans="1:38" s="264" customFormat="1" ht="30">
      <c r="A81" s="395" t="s">
        <v>13426</v>
      </c>
      <c r="B81" s="396">
        <v>92004</v>
      </c>
      <c r="C81" s="397" t="str">
        <f>IF($B81="","",IFERROR(VLOOKUP($B81,SERVIÇOS!$A:$F,2,0),IFERROR(VLOOKUP($B81,'COMPOSIÇÕES COMPLEMENTARES '!$C:$K,2,0),"")))</f>
        <v>TOMADA MÉDIA DE EMBUTIR (2 MÓDULOS), 2P+T 10 A, INCLUINDO SUPORTE E PLACA - FORNECIMENTO E INSTALAÇÃO. AF_03/2023</v>
      </c>
      <c r="D81" s="398" t="str">
        <f>IF($B81="","",IFERROR(VLOOKUP($B81,SERVIÇOS!$A:$F,3,0),IFERROR(VLOOKUP($B81,'COMPOSIÇÕES COMPLEMENTARES '!$C:$K,3,0),"")))</f>
        <v>UN</v>
      </c>
      <c r="E81" s="399">
        <v>10</v>
      </c>
      <c r="F81" s="400">
        <f>IF($B81="","",IFERROR(VLOOKUP($B81,SERVIÇOS!$A:$F,4,0),IFERROR(VLOOKUP($B81,'COMPOSIÇÕES COMPLEMENTARES '!$C:$K,6,0),"")))</f>
        <v>33.39</v>
      </c>
      <c r="G81" s="400">
        <f>IF($B81="","",IFERROR(VLOOKUP($B81,SERVIÇOS!$A:$F,5,0),IFERROR(VLOOKUP($B81,'COMPOSIÇÕES COMPLEMENTARES '!$C:$K,7,0),"")))</f>
        <v>33.11</v>
      </c>
      <c r="H81" s="400">
        <f t="shared" si="27"/>
        <v>66.5</v>
      </c>
      <c r="I81" s="400">
        <f t="shared" si="38"/>
        <v>333.9</v>
      </c>
      <c r="J81" s="400">
        <f t="shared" si="39"/>
        <v>331.1</v>
      </c>
      <c r="K81" s="400">
        <f t="shared" si="40"/>
        <v>665</v>
      </c>
      <c r="L81" s="400"/>
      <c r="M81" s="262"/>
      <c r="N81" s="262"/>
      <c r="O81" s="469"/>
      <c r="P81" s="470" t="str">
        <f t="shared" si="29"/>
        <v/>
      </c>
      <c r="Q81" s="469"/>
      <c r="R81" s="471" t="str">
        <f t="shared" si="30"/>
        <v/>
      </c>
      <c r="S81" s="469"/>
      <c r="T81" s="472" t="str">
        <f t="shared" si="31"/>
        <v/>
      </c>
      <c r="U81" s="473">
        <f ca="1">SUMIF($O$8:T$9,"QUANT.",O81:T81)</f>
        <v>0</v>
      </c>
      <c r="V81" s="474">
        <f t="shared" ca="1" si="26"/>
        <v>0</v>
      </c>
      <c r="W81" s="486" t="str">
        <f t="shared" ca="1" si="28"/>
        <v>MEDIR</v>
      </c>
      <c r="X81" s="487">
        <f t="shared" ca="1" si="32"/>
        <v>10</v>
      </c>
      <c r="Y81" s="487">
        <f t="shared" ca="1" si="33"/>
        <v>665</v>
      </c>
      <c r="Z81" s="262"/>
      <c r="AA81" s="262"/>
      <c r="AB81" s="262"/>
      <c r="AC81" s="262"/>
      <c r="AD81" s="262"/>
      <c r="AE81" s="262"/>
      <c r="AF81" s="262"/>
      <c r="AG81" s="262"/>
      <c r="AH81" s="262"/>
      <c r="AI81" s="262"/>
      <c r="AJ81" s="262"/>
      <c r="AK81" s="263">
        <f t="shared" si="20"/>
        <v>92004</v>
      </c>
      <c r="AL81" s="263">
        <v>0</v>
      </c>
    </row>
    <row r="82" spans="1:38" s="264" customFormat="1" ht="30">
      <c r="A82" s="395" t="s">
        <v>13427</v>
      </c>
      <c r="B82" s="396">
        <v>92008</v>
      </c>
      <c r="C82" s="397" t="str">
        <f>IF($B82="","",IFERROR(VLOOKUP($B82,SERVIÇOS!$A:$F,2,0),IFERROR(VLOOKUP($B82,'COMPOSIÇÕES COMPLEMENTARES '!$C:$K,2,0),"")))</f>
        <v>TOMADA BAIXA DE EMBUTIR (2 MÓDULOS), 2P+T 10 A, INCLUINDO SUPORTE E PLACA - FORNECIMENTO E INSTALAÇÃO. AF_03/2023</v>
      </c>
      <c r="D82" s="398" t="str">
        <f>IF($B82="","",IFERROR(VLOOKUP($B82,SERVIÇOS!$A:$F,3,0),IFERROR(VLOOKUP($B82,'COMPOSIÇÕES COMPLEMENTARES '!$C:$K,3,0),"")))</f>
        <v>UN</v>
      </c>
      <c r="E82" s="399">
        <v>28</v>
      </c>
      <c r="F82" s="400">
        <f>IF($B82="","",IFERROR(VLOOKUP($B82,SERVIÇOS!$A:$F,4,0),IFERROR(VLOOKUP($B82,'COMPOSIÇÕES COMPLEMENTARES '!$C:$K,6,0),"")))</f>
        <v>30.85</v>
      </c>
      <c r="G82" s="400">
        <f>IF($B82="","",IFERROR(VLOOKUP($B82,SERVIÇOS!$A:$F,5,0),IFERROR(VLOOKUP($B82,'COMPOSIÇÕES COMPLEMENTARES '!$C:$K,7,0),"")))</f>
        <v>25.96</v>
      </c>
      <c r="H82" s="400">
        <f t="shared" si="27"/>
        <v>56.81</v>
      </c>
      <c r="I82" s="400">
        <f t="shared" si="38"/>
        <v>863.8</v>
      </c>
      <c r="J82" s="400">
        <f t="shared" si="39"/>
        <v>726.88</v>
      </c>
      <c r="K82" s="400">
        <f t="shared" si="40"/>
        <v>1590.68</v>
      </c>
      <c r="L82" s="400"/>
      <c r="M82" s="262"/>
      <c r="N82" s="262"/>
      <c r="O82" s="469"/>
      <c r="P82" s="470" t="str">
        <f t="shared" si="29"/>
        <v/>
      </c>
      <c r="Q82" s="469"/>
      <c r="R82" s="471" t="str">
        <f t="shared" si="30"/>
        <v/>
      </c>
      <c r="S82" s="469"/>
      <c r="T82" s="472" t="str">
        <f t="shared" si="31"/>
        <v/>
      </c>
      <c r="U82" s="473">
        <f ca="1">SUMIF($O$8:T$9,"QUANT.",O82:T82)</f>
        <v>0</v>
      </c>
      <c r="V82" s="474">
        <f t="shared" ca="1" si="26"/>
        <v>0</v>
      </c>
      <c r="W82" s="486" t="str">
        <f t="shared" ca="1" si="28"/>
        <v>MEDIR</v>
      </c>
      <c r="X82" s="487">
        <f t="shared" ca="1" si="32"/>
        <v>28</v>
      </c>
      <c r="Y82" s="487">
        <f t="shared" ca="1" si="33"/>
        <v>1590.68</v>
      </c>
      <c r="Z82" s="262"/>
      <c r="AA82" s="262"/>
      <c r="AB82" s="262"/>
      <c r="AC82" s="262"/>
      <c r="AD82" s="262"/>
      <c r="AE82" s="262"/>
      <c r="AF82" s="262"/>
      <c r="AG82" s="262"/>
      <c r="AH82" s="262"/>
      <c r="AI82" s="262"/>
      <c r="AJ82" s="262"/>
      <c r="AK82" s="263">
        <f t="shared" si="20"/>
        <v>92008</v>
      </c>
      <c r="AL82" s="263">
        <v>0</v>
      </c>
    </row>
    <row r="83" spans="1:38" s="264" customFormat="1" ht="30">
      <c r="A83" s="395" t="s">
        <v>13428</v>
      </c>
      <c r="B83" s="396">
        <v>92023</v>
      </c>
      <c r="C83" s="397" t="str">
        <f>IF($B83="","",IFERROR(VLOOKUP($B83,SERVIÇOS!$A:$F,2,0),IFERROR(VLOOKUP($B83,'COMPOSIÇÕES COMPLEMENTARES '!$C:$K,2,0),"")))</f>
        <v>INTERRUPTOR SIMPLES (1 MÓDULO) COM 1 TOMADA DE EMBUTIR 2P+T 10 A, INCLUINDO SUPORTE E PLACA - FORNECIMENTO E INSTALAÇÃO. AF_03/2023</v>
      </c>
      <c r="D83" s="398" t="str">
        <f>IF($B83="","",IFERROR(VLOOKUP($B83,SERVIÇOS!$A:$F,3,0),IFERROR(VLOOKUP($B83,'COMPOSIÇÕES COMPLEMENTARES '!$C:$K,3,0),"")))</f>
        <v>UN</v>
      </c>
      <c r="E83" s="399">
        <v>6</v>
      </c>
      <c r="F83" s="400">
        <f>IF($B83="","",IFERROR(VLOOKUP($B83,SERVIÇOS!$A:$F,4,0),IFERROR(VLOOKUP($B83,'COMPOSIÇÕES COMPLEMENTARES '!$C:$K,6,0),"")))</f>
        <v>30.92</v>
      </c>
      <c r="G83" s="400">
        <f>IF($B83="","",IFERROR(VLOOKUP($B83,SERVIÇOS!$A:$F,5,0),IFERROR(VLOOKUP($B83,'COMPOSIÇÕES COMPLEMENTARES '!$C:$K,7,0),"")))</f>
        <v>29.04</v>
      </c>
      <c r="H83" s="400">
        <f t="shared" si="27"/>
        <v>59.96</v>
      </c>
      <c r="I83" s="400">
        <f t="shared" si="38"/>
        <v>185.52</v>
      </c>
      <c r="J83" s="400">
        <f t="shared" si="39"/>
        <v>174.24</v>
      </c>
      <c r="K83" s="400">
        <f t="shared" si="40"/>
        <v>359.76</v>
      </c>
      <c r="L83" s="400"/>
      <c r="M83" s="262"/>
      <c r="N83" s="262"/>
      <c r="O83" s="469"/>
      <c r="P83" s="470" t="str">
        <f t="shared" si="29"/>
        <v/>
      </c>
      <c r="Q83" s="469"/>
      <c r="R83" s="471" t="str">
        <f t="shared" si="30"/>
        <v/>
      </c>
      <c r="S83" s="469"/>
      <c r="T83" s="472" t="str">
        <f t="shared" si="31"/>
        <v/>
      </c>
      <c r="U83" s="473">
        <f ca="1">SUMIF($O$8:T$9,"QUANT.",O83:T83)</f>
        <v>0</v>
      </c>
      <c r="V83" s="474">
        <f t="shared" ca="1" si="26"/>
        <v>0</v>
      </c>
      <c r="W83" s="486" t="str">
        <f t="shared" ca="1" si="28"/>
        <v>MEDIR</v>
      </c>
      <c r="X83" s="487">
        <f t="shared" ca="1" si="32"/>
        <v>6</v>
      </c>
      <c r="Y83" s="487">
        <f t="shared" ca="1" si="33"/>
        <v>359.76</v>
      </c>
      <c r="Z83" s="262"/>
      <c r="AA83" s="262"/>
      <c r="AB83" s="262"/>
      <c r="AC83" s="262"/>
      <c r="AD83" s="262"/>
      <c r="AE83" s="262"/>
      <c r="AF83" s="262"/>
      <c r="AG83" s="262"/>
      <c r="AH83" s="262"/>
      <c r="AI83" s="262"/>
      <c r="AJ83" s="262"/>
      <c r="AK83" s="263">
        <f t="shared" ref="AK83:AK132" si="49">B83-AL83</f>
        <v>92023</v>
      </c>
      <c r="AL83" s="263">
        <v>0</v>
      </c>
    </row>
    <row r="84" spans="1:38" s="264" customFormat="1" ht="45">
      <c r="A84" s="395" t="s">
        <v>13429</v>
      </c>
      <c r="B84" s="396">
        <v>101878</v>
      </c>
      <c r="C84" s="397" t="str">
        <f>IF($B84="","",IFERROR(VLOOKUP($B84,SERVIÇOS!$A:$F,2,0),IFERROR(VLOOKUP($B84,'COMPOSIÇÕES COMPLEMENTARES '!$C:$K,2,0),"")))</f>
        <v>QUADRO DE DISTRIBUIÇÃO DE ENERGIA EM CHAPA DE AÇO GALVANIZADO, DE SOBREPOR, COM BARRAMENTO TRIFÁSICO, PARA 18 DISJUNTORES DIN 100A - FORNECIMENTO E INSTALAÇÃO. AF_10/2020</v>
      </c>
      <c r="D84" s="398" t="str">
        <f>IF($B84="","",IFERROR(VLOOKUP($B84,SERVIÇOS!$A:$F,3,0),IFERROR(VLOOKUP($B84,'COMPOSIÇÕES COMPLEMENTARES '!$C:$K,3,0),"")))</f>
        <v>UN</v>
      </c>
      <c r="E84" s="399">
        <v>1</v>
      </c>
      <c r="F84" s="400">
        <f>IF($B84="","",IFERROR(VLOOKUP($B84,SERVIÇOS!$A:$F,4,0),IFERROR(VLOOKUP($B84,'COMPOSIÇÕES COMPLEMENTARES '!$C:$K,6,0),"")))</f>
        <v>467.32999999999993</v>
      </c>
      <c r="G84" s="400">
        <f>IF($B84="","",IFERROR(VLOOKUP($B84,SERVIÇOS!$A:$F,5,0),IFERROR(VLOOKUP($B84,'COMPOSIÇÕES COMPLEMENTARES '!$C:$K,7,0),"")))</f>
        <v>71.98</v>
      </c>
      <c r="H84" s="400">
        <f t="shared" si="27"/>
        <v>539.30999999999995</v>
      </c>
      <c r="I84" s="400">
        <f t="shared" si="38"/>
        <v>467.33</v>
      </c>
      <c r="J84" s="400">
        <f t="shared" si="39"/>
        <v>71.98</v>
      </c>
      <c r="K84" s="400">
        <f t="shared" si="40"/>
        <v>539.30999999999995</v>
      </c>
      <c r="L84" s="400"/>
      <c r="M84" s="262"/>
      <c r="N84" s="262"/>
      <c r="O84" s="469"/>
      <c r="P84" s="470" t="str">
        <f t="shared" si="29"/>
        <v/>
      </c>
      <c r="Q84" s="469"/>
      <c r="R84" s="471" t="str">
        <f t="shared" si="30"/>
        <v/>
      </c>
      <c r="S84" s="469"/>
      <c r="T84" s="472" t="str">
        <f t="shared" si="31"/>
        <v/>
      </c>
      <c r="U84" s="473">
        <f ca="1">SUMIF($O$8:T$9,"QUANT.",O84:T84)</f>
        <v>0</v>
      </c>
      <c r="V84" s="474">
        <f t="shared" ca="1" si="26"/>
        <v>0</v>
      </c>
      <c r="W84" s="486" t="str">
        <f t="shared" ca="1" si="28"/>
        <v>MEDIR</v>
      </c>
      <c r="X84" s="487">
        <f t="shared" ca="1" si="32"/>
        <v>1</v>
      </c>
      <c r="Y84" s="487">
        <f t="shared" ca="1" si="33"/>
        <v>539.30999999999995</v>
      </c>
      <c r="Z84" s="262"/>
      <c r="AA84" s="262"/>
      <c r="AB84" s="262"/>
      <c r="AC84" s="262"/>
      <c r="AD84" s="262"/>
      <c r="AE84" s="262"/>
      <c r="AF84" s="262"/>
      <c r="AG84" s="262"/>
      <c r="AH84" s="262"/>
      <c r="AI84" s="262"/>
      <c r="AJ84" s="262"/>
      <c r="AK84" s="263">
        <f t="shared" si="49"/>
        <v>101878</v>
      </c>
      <c r="AL84" s="263">
        <v>0</v>
      </c>
    </row>
    <row r="85" spans="1:38" s="264" customFormat="1" ht="30">
      <c r="A85" s="395" t="s">
        <v>13430</v>
      </c>
      <c r="B85" s="396">
        <v>97599</v>
      </c>
      <c r="C85" s="397" t="str">
        <f>IF($B85="","",IFERROR(VLOOKUP($B85,SERVIÇOS!$A:$F,2,0),IFERROR(VLOOKUP($B85,'COMPOSIÇÕES COMPLEMENTARES '!$C:$K,2,0),"")))</f>
        <v>LUMINÁRIA DE EMERGÊNCIA, COM 30 LÂMPADAS LED DE 2 W, SEM REATOR - FORNECIMENTO E INSTALAÇÃO. AF_02/2020</v>
      </c>
      <c r="D85" s="398" t="str">
        <f>IF($B85="","",IFERROR(VLOOKUP($B85,SERVIÇOS!$A:$F,3,0),IFERROR(VLOOKUP($B85,'COMPOSIÇÕES COMPLEMENTARES '!$C:$K,3,0),"")))</f>
        <v>UN</v>
      </c>
      <c r="E85" s="399">
        <v>15</v>
      </c>
      <c r="F85" s="400">
        <f>IF($B85="","",IFERROR(VLOOKUP($B85,SERVIÇOS!$A:$F,4,0),IFERROR(VLOOKUP($B85,'COMPOSIÇÕES COMPLEMENTARES '!$C:$K,6,0),"")))</f>
        <v>17.96</v>
      </c>
      <c r="G85" s="400">
        <f>IF($B85="","",IFERROR(VLOOKUP($B85,SERVIÇOS!$A:$F,5,0),IFERROR(VLOOKUP($B85,'COMPOSIÇÕES COMPLEMENTARES '!$C:$K,7,0),"")))</f>
        <v>6.33</v>
      </c>
      <c r="H85" s="400">
        <f t="shared" si="27"/>
        <v>24.29</v>
      </c>
      <c r="I85" s="400">
        <f t="shared" si="38"/>
        <v>269.39999999999998</v>
      </c>
      <c r="J85" s="400">
        <f t="shared" si="39"/>
        <v>94.95</v>
      </c>
      <c r="K85" s="400">
        <f t="shared" si="40"/>
        <v>364.35</v>
      </c>
      <c r="L85" s="400"/>
      <c r="M85" s="262"/>
      <c r="N85" s="262"/>
      <c r="O85" s="469"/>
      <c r="P85" s="470" t="str">
        <f t="shared" si="29"/>
        <v/>
      </c>
      <c r="Q85" s="469"/>
      <c r="R85" s="471" t="str">
        <f t="shared" si="30"/>
        <v/>
      </c>
      <c r="S85" s="469"/>
      <c r="T85" s="472" t="str">
        <f t="shared" si="31"/>
        <v/>
      </c>
      <c r="U85" s="473">
        <f ca="1">SUMIF($O$8:T$9,"QUANT.",O85:T85)</f>
        <v>0</v>
      </c>
      <c r="V85" s="474">
        <f t="shared" ca="1" si="26"/>
        <v>0</v>
      </c>
      <c r="W85" s="486" t="str">
        <f t="shared" ca="1" si="28"/>
        <v>MEDIR</v>
      </c>
      <c r="X85" s="487">
        <f t="shared" ca="1" si="32"/>
        <v>15</v>
      </c>
      <c r="Y85" s="487">
        <f t="shared" ca="1" si="33"/>
        <v>364.35</v>
      </c>
      <c r="Z85" s="262"/>
      <c r="AA85" s="262"/>
      <c r="AB85" s="262"/>
      <c r="AC85" s="262"/>
      <c r="AD85" s="262"/>
      <c r="AE85" s="262"/>
      <c r="AF85" s="262"/>
      <c r="AG85" s="262"/>
      <c r="AH85" s="262"/>
      <c r="AI85" s="262"/>
      <c r="AJ85" s="262"/>
      <c r="AK85" s="263">
        <f t="shared" si="49"/>
        <v>97599</v>
      </c>
      <c r="AL85" s="263">
        <v>0</v>
      </c>
    </row>
    <row r="86" spans="1:38" s="264" customFormat="1" ht="30">
      <c r="A86" s="395" t="s">
        <v>13431</v>
      </c>
      <c r="B86" s="396">
        <v>93660</v>
      </c>
      <c r="C86" s="397" t="str">
        <f>IF($B86="","",IFERROR(VLOOKUP($B86,SERVIÇOS!$A:$F,2,0),IFERROR(VLOOKUP($B86,'COMPOSIÇÕES COMPLEMENTARES '!$C:$K,2,0),"")))</f>
        <v>DISJUNTOR BIPOLAR TIPO DIN, CORRENTE NOMINAL DE 10A - FORNECIMENTO E INSTALAÇÃO. AF_10/2020</v>
      </c>
      <c r="D86" s="398" t="str">
        <f>IF($B86="","",IFERROR(VLOOKUP($B86,SERVIÇOS!$A:$F,3,0),IFERROR(VLOOKUP($B86,'COMPOSIÇÕES COMPLEMENTARES '!$C:$K,3,0),"")))</f>
        <v>UN</v>
      </c>
      <c r="E86" s="399">
        <v>2</v>
      </c>
      <c r="F86" s="400">
        <f>IF($B86="","",IFERROR(VLOOKUP($B86,SERVIÇOS!$A:$F,4,0),IFERROR(VLOOKUP($B86,'COMPOSIÇÕES COMPLEMENTARES '!$C:$K,6,0),"")))</f>
        <v>55.67</v>
      </c>
      <c r="G86" s="400">
        <f>IF($B86="","",IFERROR(VLOOKUP($B86,SERVIÇOS!$A:$F,5,0),IFERROR(VLOOKUP($B86,'COMPOSIÇÕES COMPLEMENTARES '!$C:$K,7,0),"")))</f>
        <v>3.3</v>
      </c>
      <c r="H86" s="400">
        <f t="shared" si="27"/>
        <v>58.97</v>
      </c>
      <c r="I86" s="400">
        <f t="shared" si="38"/>
        <v>111.34</v>
      </c>
      <c r="J86" s="400">
        <f t="shared" si="39"/>
        <v>6.6</v>
      </c>
      <c r="K86" s="400">
        <f t="shared" si="40"/>
        <v>117.94</v>
      </c>
      <c r="L86" s="400"/>
      <c r="M86" s="262"/>
      <c r="N86" s="262"/>
      <c r="O86" s="469"/>
      <c r="P86" s="470" t="str">
        <f t="shared" si="29"/>
        <v/>
      </c>
      <c r="Q86" s="469"/>
      <c r="R86" s="471" t="str">
        <f t="shared" si="30"/>
        <v/>
      </c>
      <c r="S86" s="469"/>
      <c r="T86" s="472" t="str">
        <f t="shared" si="31"/>
        <v/>
      </c>
      <c r="U86" s="473">
        <f ca="1">SUMIF($O$8:T$9,"QUANT.",O86:T86)</f>
        <v>0</v>
      </c>
      <c r="V86" s="474">
        <f t="shared" ca="1" si="26"/>
        <v>0</v>
      </c>
      <c r="W86" s="486" t="str">
        <f t="shared" ca="1" si="28"/>
        <v>MEDIR</v>
      </c>
      <c r="X86" s="487">
        <f t="shared" ca="1" si="32"/>
        <v>2</v>
      </c>
      <c r="Y86" s="487">
        <f t="shared" ca="1" si="33"/>
        <v>117.94</v>
      </c>
      <c r="Z86" s="262"/>
      <c r="AA86" s="262"/>
      <c r="AB86" s="262"/>
      <c r="AC86" s="262"/>
      <c r="AD86" s="262"/>
      <c r="AE86" s="262"/>
      <c r="AF86" s="262"/>
      <c r="AG86" s="262"/>
      <c r="AH86" s="262"/>
      <c r="AI86" s="262"/>
      <c r="AJ86" s="262"/>
      <c r="AK86" s="263">
        <f t="shared" si="49"/>
        <v>93660</v>
      </c>
      <c r="AL86" s="263">
        <v>0</v>
      </c>
    </row>
    <row r="87" spans="1:38" s="264" customFormat="1" ht="30">
      <c r="A87" s="395" t="s">
        <v>13432</v>
      </c>
      <c r="B87" s="396">
        <v>93654</v>
      </c>
      <c r="C87" s="397" t="str">
        <f>IF($B87="","",IFERROR(VLOOKUP($B87,SERVIÇOS!$A:$F,2,0),IFERROR(VLOOKUP($B87,'COMPOSIÇÕES COMPLEMENTARES '!$C:$K,2,0),"")))</f>
        <v>DISJUNTOR MONOPOLAR TIPO DIN, CORRENTE NOMINAL DE 16A - FORNECIMENTO E INSTALAÇÃO. AF_10/2020</v>
      </c>
      <c r="D87" s="398" t="str">
        <f>IF($B87="","",IFERROR(VLOOKUP($B87,SERVIÇOS!$A:$F,3,0),IFERROR(VLOOKUP($B87,'COMPOSIÇÕES COMPLEMENTARES '!$C:$K,3,0),"")))</f>
        <v>UN</v>
      </c>
      <c r="E87" s="399">
        <v>5</v>
      </c>
      <c r="F87" s="400">
        <f>IF($B87="","",IFERROR(VLOOKUP($B87,SERVIÇOS!$A:$F,4,0),IFERROR(VLOOKUP($B87,'COMPOSIÇÕES COMPLEMENTARES '!$C:$K,6,0),"")))</f>
        <v>10.879999999999999</v>
      </c>
      <c r="G87" s="400">
        <f>IF($B87="","",IFERROR(VLOOKUP($B87,SERVIÇOS!$A:$F,5,0),IFERROR(VLOOKUP($B87,'COMPOSIÇÕES COMPLEMENTARES '!$C:$K,7,0),"")))</f>
        <v>2.23</v>
      </c>
      <c r="H87" s="400">
        <f t="shared" si="27"/>
        <v>13.11</v>
      </c>
      <c r="I87" s="400">
        <f t="shared" si="38"/>
        <v>54.4</v>
      </c>
      <c r="J87" s="400">
        <f t="shared" si="39"/>
        <v>11.15</v>
      </c>
      <c r="K87" s="400">
        <f t="shared" si="40"/>
        <v>65.55</v>
      </c>
      <c r="L87" s="400"/>
      <c r="M87" s="262"/>
      <c r="N87" s="262"/>
      <c r="O87" s="469"/>
      <c r="P87" s="470" t="str">
        <f t="shared" si="29"/>
        <v/>
      </c>
      <c r="Q87" s="469"/>
      <c r="R87" s="471" t="str">
        <f t="shared" si="30"/>
        <v/>
      </c>
      <c r="S87" s="469"/>
      <c r="T87" s="472" t="str">
        <f t="shared" si="31"/>
        <v/>
      </c>
      <c r="U87" s="473">
        <f ca="1">SUMIF($O$8:T$9,"QUANT.",O87:T87)</f>
        <v>0</v>
      </c>
      <c r="V87" s="474">
        <f t="shared" ca="1" si="26"/>
        <v>0</v>
      </c>
      <c r="W87" s="486" t="str">
        <f t="shared" ca="1" si="28"/>
        <v>MEDIR</v>
      </c>
      <c r="X87" s="487">
        <f t="shared" ca="1" si="32"/>
        <v>5</v>
      </c>
      <c r="Y87" s="487">
        <f t="shared" ca="1" si="33"/>
        <v>65.55</v>
      </c>
      <c r="Z87" s="262"/>
      <c r="AA87" s="262"/>
      <c r="AB87" s="262"/>
      <c r="AC87" s="262"/>
      <c r="AD87" s="262"/>
      <c r="AE87" s="262"/>
      <c r="AF87" s="262"/>
      <c r="AG87" s="262"/>
      <c r="AH87" s="262"/>
      <c r="AI87" s="262"/>
      <c r="AJ87" s="262"/>
      <c r="AK87" s="263">
        <f t="shared" si="49"/>
        <v>93654</v>
      </c>
      <c r="AL87" s="263">
        <v>0</v>
      </c>
    </row>
    <row r="88" spans="1:38" s="264" customFormat="1" ht="30">
      <c r="A88" s="395" t="s">
        <v>13433</v>
      </c>
      <c r="B88" s="396">
        <v>93666</v>
      </c>
      <c r="C88" s="397" t="str">
        <f>IF($B88="","",IFERROR(VLOOKUP($B88,SERVIÇOS!$A:$F,2,0),IFERROR(VLOOKUP($B88,'COMPOSIÇÕES COMPLEMENTARES '!$C:$K,2,0),"")))</f>
        <v>DISJUNTOR BIPOLAR TIPO DIN, CORRENTE NOMINAL DE 50A - FORNECIMENTO E INSTALAÇÃO. AF_10/2020</v>
      </c>
      <c r="D88" s="398" t="str">
        <f>IF($B88="","",IFERROR(VLOOKUP($B88,SERVIÇOS!$A:$F,3,0),IFERROR(VLOOKUP($B88,'COMPOSIÇÕES COMPLEMENTARES '!$C:$K,3,0),"")))</f>
        <v>UN</v>
      </c>
      <c r="E88" s="399">
        <v>1</v>
      </c>
      <c r="F88" s="400">
        <f>IF($B88="","",IFERROR(VLOOKUP($B88,SERVIÇOS!$A:$F,4,0),IFERROR(VLOOKUP($B88,'COMPOSIÇÕES COMPLEMENTARES '!$C:$K,6,0),"")))</f>
        <v>61.8</v>
      </c>
      <c r="G88" s="400">
        <f>IF($B88="","",IFERROR(VLOOKUP($B88,SERVIÇOS!$A:$F,5,0),IFERROR(VLOOKUP($B88,'COMPOSIÇÕES COMPLEMENTARES '!$C:$K,7,0),"")))</f>
        <v>17.87</v>
      </c>
      <c r="H88" s="400">
        <f t="shared" si="27"/>
        <v>79.67</v>
      </c>
      <c r="I88" s="400">
        <f t="shared" si="38"/>
        <v>61.8</v>
      </c>
      <c r="J88" s="400">
        <f t="shared" si="39"/>
        <v>17.87</v>
      </c>
      <c r="K88" s="400">
        <f t="shared" si="40"/>
        <v>79.67</v>
      </c>
      <c r="L88" s="400"/>
      <c r="M88" s="262"/>
      <c r="N88" s="262"/>
      <c r="O88" s="469"/>
      <c r="P88" s="470" t="str">
        <f t="shared" si="29"/>
        <v/>
      </c>
      <c r="Q88" s="469"/>
      <c r="R88" s="471" t="str">
        <f t="shared" si="30"/>
        <v/>
      </c>
      <c r="S88" s="469"/>
      <c r="T88" s="472" t="str">
        <f t="shared" si="31"/>
        <v/>
      </c>
      <c r="U88" s="473">
        <f ca="1">SUMIF($O$8:T$9,"QUANT.",O88:T88)</f>
        <v>0</v>
      </c>
      <c r="V88" s="474">
        <f t="shared" ca="1" si="26"/>
        <v>0</v>
      </c>
      <c r="W88" s="486" t="str">
        <f t="shared" ca="1" si="28"/>
        <v>MEDIR</v>
      </c>
      <c r="X88" s="487">
        <f t="shared" ca="1" si="32"/>
        <v>1</v>
      </c>
      <c r="Y88" s="487">
        <f t="shared" ca="1" si="33"/>
        <v>79.67</v>
      </c>
      <c r="Z88" s="262"/>
      <c r="AA88" s="262"/>
      <c r="AB88" s="262"/>
      <c r="AC88" s="262"/>
      <c r="AD88" s="262"/>
      <c r="AE88" s="262"/>
      <c r="AF88" s="262"/>
      <c r="AG88" s="262"/>
      <c r="AH88" s="262"/>
      <c r="AI88" s="262"/>
      <c r="AJ88" s="262"/>
      <c r="AK88" s="263">
        <f t="shared" si="49"/>
        <v>93666</v>
      </c>
      <c r="AL88" s="263">
        <v>0</v>
      </c>
    </row>
    <row r="89" spans="1:38" s="264" customFormat="1" ht="30">
      <c r="A89" s="395" t="s">
        <v>13434</v>
      </c>
      <c r="B89" s="396">
        <v>97667</v>
      </c>
      <c r="C89" s="397" t="str">
        <f>IF($B89="","",IFERROR(VLOOKUP($B89,SERVIÇOS!$A:$F,2,0),IFERROR(VLOOKUP($B89,'COMPOSIÇÕES COMPLEMENTARES '!$C:$K,2,0),"")))</f>
        <v>ELETRODUTO FLEXÍVEL CORRUGADO, PEAD, DN 50 (1 1/2"), PARA REDE ENTERRADA DE DISTRIBUIÇÃO DE ENERGIA ELÉTRICA - FORNECIMENTO E INSTALAÇÃO. AF_12/2021</v>
      </c>
      <c r="D89" s="398" t="str">
        <f>IF($B89="","",IFERROR(VLOOKUP($B89,SERVIÇOS!$A:$F,3,0),IFERROR(VLOOKUP($B89,'COMPOSIÇÕES COMPLEMENTARES '!$C:$K,3,0),"")))</f>
        <v>M</v>
      </c>
      <c r="E89" s="399">
        <v>30</v>
      </c>
      <c r="F89" s="400">
        <f>IF($B89="","",IFERROR(VLOOKUP($B89,SERVIÇOS!$A:$F,4,0),IFERROR(VLOOKUP($B89,'COMPOSIÇÕES COMPLEMENTARES '!$C:$K,6,0),"")))</f>
        <v>6.99</v>
      </c>
      <c r="G89" s="400">
        <f>IF($B89="","",IFERROR(VLOOKUP($B89,SERVIÇOS!$A:$F,5,0),IFERROR(VLOOKUP($B89,'COMPOSIÇÕES COMPLEMENTARES '!$C:$K,7,0),"")))</f>
        <v>3.17</v>
      </c>
      <c r="H89" s="400">
        <f t="shared" si="27"/>
        <v>10.16</v>
      </c>
      <c r="I89" s="400">
        <f t="shared" si="38"/>
        <v>209.7</v>
      </c>
      <c r="J89" s="400">
        <f t="shared" si="39"/>
        <v>95.1</v>
      </c>
      <c r="K89" s="400">
        <f t="shared" si="40"/>
        <v>304.8</v>
      </c>
      <c r="L89" s="400"/>
      <c r="M89" s="262"/>
      <c r="N89" s="262"/>
      <c r="O89" s="469"/>
      <c r="P89" s="470" t="str">
        <f t="shared" si="29"/>
        <v/>
      </c>
      <c r="Q89" s="469"/>
      <c r="R89" s="471" t="str">
        <f t="shared" si="30"/>
        <v/>
      </c>
      <c r="S89" s="469"/>
      <c r="T89" s="472" t="str">
        <f t="shared" si="31"/>
        <v/>
      </c>
      <c r="U89" s="473">
        <f ca="1">SUMIF($O$8:T$9,"QUANT.",O89:T89)</f>
        <v>0</v>
      </c>
      <c r="V89" s="474">
        <f t="shared" ca="1" si="26"/>
        <v>0</v>
      </c>
      <c r="W89" s="486" t="str">
        <f t="shared" ca="1" si="28"/>
        <v>MEDIR</v>
      </c>
      <c r="X89" s="487">
        <f t="shared" ca="1" si="32"/>
        <v>30</v>
      </c>
      <c r="Y89" s="487">
        <f t="shared" ca="1" si="33"/>
        <v>304.8</v>
      </c>
      <c r="Z89" s="262"/>
      <c r="AA89" s="262"/>
      <c r="AB89" s="262"/>
      <c r="AC89" s="262"/>
      <c r="AD89" s="262"/>
      <c r="AE89" s="262"/>
      <c r="AF89" s="262"/>
      <c r="AG89" s="262"/>
      <c r="AH89" s="262"/>
      <c r="AI89" s="262"/>
      <c r="AJ89" s="262"/>
      <c r="AK89" s="263">
        <f t="shared" si="49"/>
        <v>97667</v>
      </c>
      <c r="AL89" s="263">
        <v>0</v>
      </c>
    </row>
    <row r="90" spans="1:38" s="264" customFormat="1" ht="30">
      <c r="A90" s="395" t="s">
        <v>13435</v>
      </c>
      <c r="B90" s="396">
        <v>91860</v>
      </c>
      <c r="C90" s="397" t="str">
        <f>IF($B90="","",IFERROR(VLOOKUP($B90,SERVIÇOS!$A:$F,2,0),IFERROR(VLOOKUP($B90,'COMPOSIÇÕES COMPLEMENTARES '!$C:$K,2,0),"")))</f>
        <v>ELETRODUTO FLEXÍVEL CORRUGADO, PEAD, DN 40 MM (1 1/4"), PARA CIRCUITOS TERMINAIS, INSTALADO EM PAREDE - FORNECIMENTO E INSTALAÇÃO. AF_03/2023</v>
      </c>
      <c r="D90" s="398" t="str">
        <f>IF($B90="","",IFERROR(VLOOKUP($B90,SERVIÇOS!$A:$F,3,0),IFERROR(VLOOKUP($B90,'COMPOSIÇÕES COMPLEMENTARES '!$C:$K,3,0),"")))</f>
        <v>M</v>
      </c>
      <c r="E90" s="399">
        <v>33.880000000000003</v>
      </c>
      <c r="F90" s="400">
        <f>IF($B90="","",IFERROR(VLOOKUP($B90,SERVIÇOS!$A:$F,4,0),IFERROR(VLOOKUP($B90,'COMPOSIÇÕES COMPLEMENTARES '!$C:$K,6,0),"")))</f>
        <v>7.4799999999999995</v>
      </c>
      <c r="G90" s="400">
        <f>IF($B90="","",IFERROR(VLOOKUP($B90,SERVIÇOS!$A:$F,5,0),IFERROR(VLOOKUP($B90,'COMPOSIÇÕES COMPLEMENTARES '!$C:$K,7,0),"")))</f>
        <v>7.87</v>
      </c>
      <c r="H90" s="400">
        <f t="shared" si="27"/>
        <v>15.35</v>
      </c>
      <c r="I90" s="400">
        <f t="shared" si="38"/>
        <v>253.42</v>
      </c>
      <c r="J90" s="400">
        <f t="shared" si="39"/>
        <v>266.63</v>
      </c>
      <c r="K90" s="400">
        <f t="shared" si="40"/>
        <v>520.04999999999995</v>
      </c>
      <c r="L90" s="400"/>
      <c r="M90" s="262"/>
      <c r="N90" s="262"/>
      <c r="O90" s="469"/>
      <c r="P90" s="470" t="str">
        <f t="shared" si="29"/>
        <v/>
      </c>
      <c r="Q90" s="469"/>
      <c r="R90" s="471" t="str">
        <f t="shared" si="30"/>
        <v/>
      </c>
      <c r="S90" s="469"/>
      <c r="T90" s="472" t="str">
        <f t="shared" si="31"/>
        <v/>
      </c>
      <c r="U90" s="473">
        <f ca="1">SUMIF($O$8:T$9,"QUANT.",O90:T90)</f>
        <v>0</v>
      </c>
      <c r="V90" s="474">
        <f t="shared" ca="1" si="26"/>
        <v>0</v>
      </c>
      <c r="W90" s="486" t="str">
        <f t="shared" ca="1" si="28"/>
        <v>MEDIR</v>
      </c>
      <c r="X90" s="487">
        <f t="shared" ca="1" si="32"/>
        <v>33.880000000000003</v>
      </c>
      <c r="Y90" s="487">
        <f t="shared" ca="1" si="33"/>
        <v>520.04999999999995</v>
      </c>
      <c r="Z90" s="262"/>
      <c r="AA90" s="262"/>
      <c r="AB90" s="262"/>
      <c r="AC90" s="262"/>
      <c r="AD90" s="262"/>
      <c r="AE90" s="262"/>
      <c r="AF90" s="262"/>
      <c r="AG90" s="262"/>
      <c r="AH90" s="262"/>
      <c r="AI90" s="262"/>
      <c r="AJ90" s="262"/>
      <c r="AK90" s="263">
        <f t="shared" si="49"/>
        <v>91860</v>
      </c>
      <c r="AL90" s="263">
        <v>0</v>
      </c>
    </row>
    <row r="91" spans="1:38" s="264" customFormat="1" ht="30">
      <c r="A91" s="395" t="s">
        <v>13436</v>
      </c>
      <c r="B91" s="396">
        <v>91854</v>
      </c>
      <c r="C91" s="397" t="str">
        <f>IF($B91="","",IFERROR(VLOOKUP($B91,SERVIÇOS!$A:$F,2,0),IFERROR(VLOOKUP($B91,'COMPOSIÇÕES COMPLEMENTARES '!$C:$K,2,0),"")))</f>
        <v>ELETRODUTO FLEXÍVEL CORRUGADO, PVC, DN 25 MM (3/4"), PARA CIRCUITOS TERMINAIS, INSTALADO EM PAREDE - FORNECIMENTO E INSTALAÇÃO. AF_03/2023</v>
      </c>
      <c r="D91" s="398" t="str">
        <f>IF($B91="","",IFERROR(VLOOKUP($B91,SERVIÇOS!$A:$F,3,0),IFERROR(VLOOKUP($B91,'COMPOSIÇÕES COMPLEMENTARES '!$C:$K,3,0),"")))</f>
        <v>M</v>
      </c>
      <c r="E91" s="399">
        <v>245.42</v>
      </c>
      <c r="F91" s="400">
        <f>IF($B91="","",IFERROR(VLOOKUP($B91,SERVIÇOS!$A:$F,4,0),IFERROR(VLOOKUP($B91,'COMPOSIÇÕES COMPLEMENTARES '!$C:$K,6,0),"")))</f>
        <v>5.33</v>
      </c>
      <c r="G91" s="400">
        <f>IF($B91="","",IFERROR(VLOOKUP($B91,SERVIÇOS!$A:$F,5,0),IFERROR(VLOOKUP($B91,'COMPOSIÇÕES COMPLEMENTARES '!$C:$K,7,0),"")))</f>
        <v>6.35</v>
      </c>
      <c r="H91" s="400">
        <f t="shared" si="27"/>
        <v>11.68</v>
      </c>
      <c r="I91" s="400">
        <f t="shared" si="38"/>
        <v>1308.08</v>
      </c>
      <c r="J91" s="400">
        <f t="shared" si="39"/>
        <v>1558.41</v>
      </c>
      <c r="K91" s="400">
        <f t="shared" si="40"/>
        <v>2866.5</v>
      </c>
      <c r="L91" s="400"/>
      <c r="M91" s="262"/>
      <c r="N91" s="262"/>
      <c r="O91" s="469"/>
      <c r="P91" s="470" t="str">
        <f t="shared" si="29"/>
        <v/>
      </c>
      <c r="Q91" s="469"/>
      <c r="R91" s="471" t="str">
        <f t="shared" si="30"/>
        <v/>
      </c>
      <c r="S91" s="469"/>
      <c r="T91" s="472" t="str">
        <f t="shared" si="31"/>
        <v/>
      </c>
      <c r="U91" s="473">
        <f ca="1">SUMIF($O$8:T$9,"QUANT.",O91:T91)</f>
        <v>0</v>
      </c>
      <c r="V91" s="474">
        <f t="shared" ca="1" si="26"/>
        <v>0</v>
      </c>
      <c r="W91" s="486" t="str">
        <f t="shared" ca="1" si="28"/>
        <v>MEDIR</v>
      </c>
      <c r="X91" s="487">
        <f t="shared" ca="1" si="32"/>
        <v>245.42</v>
      </c>
      <c r="Y91" s="487">
        <f t="shared" ca="1" si="33"/>
        <v>2866.5</v>
      </c>
      <c r="Z91" s="262"/>
      <c r="AA91" s="262"/>
      <c r="AB91" s="262"/>
      <c r="AC91" s="262"/>
      <c r="AD91" s="262"/>
      <c r="AE91" s="262"/>
      <c r="AF91" s="262"/>
      <c r="AG91" s="262"/>
      <c r="AH91" s="262"/>
      <c r="AI91" s="262"/>
      <c r="AJ91" s="262"/>
      <c r="AK91" s="263">
        <f t="shared" si="49"/>
        <v>91854</v>
      </c>
      <c r="AL91" s="263">
        <v>0</v>
      </c>
    </row>
    <row r="92" spans="1:38" s="264" customFormat="1" ht="30">
      <c r="A92" s="395" t="s">
        <v>13437</v>
      </c>
      <c r="B92" s="396">
        <v>104780</v>
      </c>
      <c r="C92" s="397" t="str">
        <f>IF($B92="","",IFERROR(VLOOKUP($B92,SERVIÇOS!$A:$F,2,0),IFERROR(VLOOKUP($B92,'COMPOSIÇÕES COMPLEMENTARES '!$C:$K,2,0),"")))</f>
        <v>RASGO LINEAR MECANIZADO EM ALVENARIA, PARA ELETRODUTOS, DIÂMETROS MENORES OU IGUAIS A 40 MM. AF_09/2023</v>
      </c>
      <c r="D92" s="398" t="str">
        <f>IF($B92="","",IFERROR(VLOOKUP($B92,SERVIÇOS!$A:$F,3,0),IFERROR(VLOOKUP($B92,'COMPOSIÇÕES COMPLEMENTARES '!$C:$K,3,0),"")))</f>
        <v>M</v>
      </c>
      <c r="E92" s="399">
        <v>105.6</v>
      </c>
      <c r="F92" s="400">
        <f>IF($B92="","",IFERROR(VLOOKUP($B92,SERVIÇOS!$A:$F,4,0),IFERROR(VLOOKUP($B92,'COMPOSIÇÕES COMPLEMENTARES '!$C:$K,6,0),"")))</f>
        <v>1.63</v>
      </c>
      <c r="G92" s="400">
        <f>IF($B92="","",IFERROR(VLOOKUP($B92,SERVIÇOS!$A:$F,5,0),IFERROR(VLOOKUP($B92,'COMPOSIÇÕES COMPLEMENTARES '!$C:$K,7,0),"")))</f>
        <v>5.34</v>
      </c>
      <c r="H92" s="400">
        <f t="shared" si="27"/>
        <v>6.97</v>
      </c>
      <c r="I92" s="400">
        <f t="shared" si="38"/>
        <v>172.12</v>
      </c>
      <c r="J92" s="400">
        <f t="shared" si="39"/>
        <v>563.9</v>
      </c>
      <c r="K92" s="400">
        <f t="shared" si="40"/>
        <v>736.03</v>
      </c>
      <c r="L92" s="400"/>
      <c r="M92" s="262"/>
      <c r="N92" s="262"/>
      <c r="O92" s="469"/>
      <c r="P92" s="470" t="str">
        <f t="shared" si="29"/>
        <v/>
      </c>
      <c r="Q92" s="469"/>
      <c r="R92" s="471" t="str">
        <f t="shared" si="30"/>
        <v/>
      </c>
      <c r="S92" s="469"/>
      <c r="T92" s="472" t="str">
        <f t="shared" si="31"/>
        <v/>
      </c>
      <c r="U92" s="473">
        <f ca="1">SUMIF($O$8:T$9,"QUANT.",O92:T92)</f>
        <v>0</v>
      </c>
      <c r="V92" s="474">
        <f t="shared" ca="1" si="26"/>
        <v>0</v>
      </c>
      <c r="W92" s="486" t="str">
        <f t="shared" ca="1" si="28"/>
        <v>MEDIR</v>
      </c>
      <c r="X92" s="487">
        <f t="shared" ca="1" si="32"/>
        <v>105.6</v>
      </c>
      <c r="Y92" s="487">
        <f t="shared" ca="1" si="33"/>
        <v>736.03</v>
      </c>
      <c r="Z92" s="262"/>
      <c r="AA92" s="262"/>
      <c r="AB92" s="262"/>
      <c r="AC92" s="262"/>
      <c r="AD92" s="262"/>
      <c r="AE92" s="262"/>
      <c r="AF92" s="262"/>
      <c r="AG92" s="262"/>
      <c r="AH92" s="262"/>
      <c r="AI92" s="262"/>
      <c r="AJ92" s="262"/>
      <c r="AK92" s="263">
        <f t="shared" si="49"/>
        <v>104780</v>
      </c>
      <c r="AL92" s="263">
        <v>0</v>
      </c>
    </row>
    <row r="93" spans="1:38" s="264" customFormat="1" ht="15" customHeight="1">
      <c r="A93" s="395"/>
      <c r="B93" s="396"/>
      <c r="C93" s="397" t="str">
        <f>IF($B93="","",IFERROR(VLOOKUP($B93,SERVIÇOS!$A:$F,2,0),IFERROR(VLOOKUP($B93,'COMPOSIÇÕES COMPLEMENTARES '!$C:$K,2,0),"")))</f>
        <v/>
      </c>
      <c r="D93" s="398" t="str">
        <f>IF($B93="","",IFERROR(VLOOKUP($B93,SERVIÇOS!$A:$F,3,0),IFERROR(VLOOKUP($B93,'COMPOSIÇÕES COMPLEMENTARES '!$C:$K,3,0),"")))</f>
        <v/>
      </c>
      <c r="E93" s="399"/>
      <c r="F93" s="400" t="str">
        <f>IF($B93="","",IFERROR(VLOOKUP($B93,SERVIÇOS!$A:$F,4,0),IFERROR(VLOOKUP($B93,'COMPOSIÇÕES COMPLEMENTARES '!$C:$K,6,0),"")))</f>
        <v/>
      </c>
      <c r="G93" s="400" t="str">
        <f>IF($B93="","",IFERROR(VLOOKUP($B93,SERVIÇOS!$A:$F,5,0),IFERROR(VLOOKUP($B93,'COMPOSIÇÕES COMPLEMENTARES '!$C:$K,7,0),"")))</f>
        <v/>
      </c>
      <c r="H93" s="400" t="str">
        <f t="shared" si="27"/>
        <v/>
      </c>
      <c r="I93" s="400" t="str">
        <f t="shared" si="38"/>
        <v/>
      </c>
      <c r="J93" s="400" t="str">
        <f t="shared" si="39"/>
        <v/>
      </c>
      <c r="K93" s="400" t="str">
        <f t="shared" si="40"/>
        <v/>
      </c>
      <c r="L93" s="400"/>
      <c r="M93" s="262"/>
      <c r="N93" s="262"/>
      <c r="O93" s="469"/>
      <c r="P93" s="470" t="str">
        <f t="shared" si="29"/>
        <v/>
      </c>
      <c r="Q93" s="469"/>
      <c r="R93" s="471" t="str">
        <f t="shared" si="30"/>
        <v/>
      </c>
      <c r="S93" s="469"/>
      <c r="T93" s="472" t="str">
        <f t="shared" si="31"/>
        <v/>
      </c>
      <c r="U93" s="473">
        <f ca="1">SUMIF($O$8:T$9,"QUANT.",O93:T93)</f>
        <v>0</v>
      </c>
      <c r="V93" s="474">
        <f t="shared" ca="1" si="26"/>
        <v>0</v>
      </c>
      <c r="W93" s="486" t="str">
        <f t="shared" si="28"/>
        <v/>
      </c>
      <c r="X93" s="487">
        <f t="shared" ca="1" si="32"/>
        <v>0</v>
      </c>
      <c r="Y93" s="487" t="e">
        <f t="shared" ca="1" si="33"/>
        <v>#VALUE!</v>
      </c>
      <c r="Z93" s="262"/>
      <c r="AA93" s="262"/>
      <c r="AB93" s="262"/>
      <c r="AC93" s="262"/>
      <c r="AD93" s="262"/>
      <c r="AE93" s="262"/>
      <c r="AF93" s="262"/>
      <c r="AG93" s="262"/>
      <c r="AH93" s="262"/>
      <c r="AI93" s="262"/>
      <c r="AJ93" s="262"/>
      <c r="AK93" s="263">
        <f t="shared" si="49"/>
        <v>0</v>
      </c>
      <c r="AL93" s="263">
        <v>0</v>
      </c>
    </row>
    <row r="94" spans="1:38" s="527" customFormat="1" ht="15.75" customHeight="1">
      <c r="A94" s="388">
        <v>11</v>
      </c>
      <c r="B94" s="389"/>
      <c r="C94" s="390" t="s">
        <v>13243</v>
      </c>
      <c r="D94" s="391"/>
      <c r="E94" s="392"/>
      <c r="F94" s="393"/>
      <c r="G94" s="394"/>
      <c r="H94" s="394"/>
      <c r="I94" s="381">
        <f>TRUNC(SUMIF(I96:I107,"&gt;0",I96:I107),2)</f>
        <v>24363.55</v>
      </c>
      <c r="J94" s="381">
        <f>TRUNC(SUMIF(J96:J107,"&gt;0",J96:J107),2)</f>
        <v>12048.18</v>
      </c>
      <c r="K94" s="402"/>
      <c r="L94" s="381">
        <f>SUM(K96:K107)</f>
        <v>36411.760000000002</v>
      </c>
      <c r="M94" s="525"/>
      <c r="N94" s="525"/>
      <c r="O94" s="382"/>
      <c r="P94" s="382"/>
      <c r="Q94" s="382"/>
      <c r="R94" s="382"/>
      <c r="S94" s="382"/>
      <c r="T94" s="382"/>
      <c r="U94" s="382"/>
      <c r="V94" s="382"/>
      <c r="W94" s="382"/>
      <c r="X94" s="382"/>
      <c r="Y94" s="382"/>
      <c r="Z94" s="525"/>
      <c r="AA94" s="525"/>
      <c r="AB94" s="525"/>
      <c r="AC94" s="525"/>
      <c r="AD94" s="525"/>
      <c r="AE94" s="525"/>
      <c r="AF94" s="525"/>
      <c r="AG94" s="525"/>
      <c r="AH94" s="525"/>
      <c r="AI94" s="525"/>
      <c r="AJ94" s="525"/>
      <c r="AK94" s="526"/>
      <c r="AL94" s="526"/>
    </row>
    <row r="95" spans="1:38" s="527" customFormat="1" ht="15" customHeight="1">
      <c r="A95" s="639" t="s">
        <v>13244</v>
      </c>
      <c r="B95" s="640"/>
      <c r="C95" s="641" t="s">
        <v>13234</v>
      </c>
      <c r="D95" s="398" t="str">
        <f>IF($B95="","",IFERROR(VLOOKUP($B95,[3]SERVIÇOS!$A:$F,3,0),IFERROR(VLOOKUP($B95,'[3]COMPOSIÇÕES COMPLEMENTARES '!$C:$K,3,0),"")))</f>
        <v/>
      </c>
      <c r="E95" s="399"/>
      <c r="F95" s="400" t="str">
        <f>IF($B95="","",IFERROR(VLOOKUP($B95,[3]SERVIÇOS!$A:$F,4,0),IFERROR(VLOOKUP($B95,'[3]COMPOSIÇÕES COMPLEMENTARES '!$C:$K,6,0),"")))</f>
        <v/>
      </c>
      <c r="G95" s="400" t="str">
        <f>IF($B95="","",IFERROR(VLOOKUP($B95,[3]SERVIÇOS!$A:$F,5,0),IFERROR(VLOOKUP($B95,'[3]COMPOSIÇÕES COMPLEMENTARES '!$C:$K,7,0),"")))</f>
        <v/>
      </c>
      <c r="H95" s="400" t="str">
        <f t="shared" ref="H95" si="50">IF(E95="","",F95+G95)</f>
        <v/>
      </c>
      <c r="I95" s="400" t="str">
        <f t="shared" ref="I95" si="51">IF(E95="","",TRUNC((E95*F95),2))</f>
        <v/>
      </c>
      <c r="J95" s="400" t="str">
        <f t="shared" ref="J95" si="52">IF(E95="","",TRUNC((E95*G95),2))</f>
        <v/>
      </c>
      <c r="K95" s="400" t="str">
        <f t="shared" ref="K95" si="53">IF(E95="","",TRUNC((E95*H95),2))</f>
        <v/>
      </c>
      <c r="L95" s="400"/>
      <c r="M95" s="642"/>
      <c r="N95" s="642"/>
      <c r="O95" s="642"/>
      <c r="P95" s="643"/>
      <c r="Q95" s="642"/>
      <c r="R95" s="644"/>
      <c r="S95" s="642"/>
      <c r="T95" s="643"/>
      <c r="U95" s="645"/>
      <c r="V95" s="644"/>
      <c r="W95" s="643"/>
      <c r="X95" s="643"/>
      <c r="Y95" s="643"/>
      <c r="Z95" s="525"/>
      <c r="AA95" s="525"/>
      <c r="AB95" s="525"/>
      <c r="AC95" s="525"/>
      <c r="AD95" s="525"/>
      <c r="AE95" s="525"/>
      <c r="AF95" s="525"/>
      <c r="AG95" s="525"/>
      <c r="AH95" s="525"/>
      <c r="AI95" s="525"/>
      <c r="AJ95" s="525"/>
      <c r="AK95" s="526"/>
      <c r="AL95" s="526"/>
    </row>
    <row r="96" spans="1:38" s="264" customFormat="1" ht="30">
      <c r="A96" s="395" t="s">
        <v>13245</v>
      </c>
      <c r="B96" s="396">
        <v>88415</v>
      </c>
      <c r="C96" s="397" t="str">
        <f>IF($B96="","",IFERROR(VLOOKUP($B96,SERVIÇOS!$A:$F,2,0),IFERROR(VLOOKUP($B96,'COMPOSIÇÕES COMPLEMENTARES '!$C:$K,2,0),"")))</f>
        <v>APLICAÇÃO MANUAL DE FUNDO SELADOR ACRÍLICO EM PAREDES EXTERNAS DE CASAS. AF_06/2014</v>
      </c>
      <c r="D96" s="398" t="str">
        <f>IF($B96="","",IFERROR(VLOOKUP($B96,SERVIÇOS!$A:$F,3,0),IFERROR(VLOOKUP($B96,'COMPOSIÇÕES COMPLEMENTARES '!$C:$K,3,0),"")))</f>
        <v>M2</v>
      </c>
      <c r="E96" s="399">
        <v>256.37</v>
      </c>
      <c r="F96" s="400">
        <f>IF($B96="","",IFERROR(VLOOKUP($B96,SERVIÇOS!$A:$F,4,0),IFERROR(VLOOKUP($B96,'COMPOSIÇÕES COMPLEMENTARES '!$C:$K,6,0),"")))</f>
        <v>1.99</v>
      </c>
      <c r="G96" s="400">
        <f>IF($B96="","",IFERROR(VLOOKUP($B96,SERVIÇOS!$A:$F,5,0),IFERROR(VLOOKUP($B96,'COMPOSIÇÕES COMPLEMENTARES '!$C:$K,7,0),"")))</f>
        <v>1.68</v>
      </c>
      <c r="H96" s="400">
        <f t="shared" si="27"/>
        <v>3.67</v>
      </c>
      <c r="I96" s="400">
        <f t="shared" si="38"/>
        <v>510.17</v>
      </c>
      <c r="J96" s="400">
        <f t="shared" si="39"/>
        <v>430.7</v>
      </c>
      <c r="K96" s="400">
        <f t="shared" si="40"/>
        <v>940.87</v>
      </c>
      <c r="L96" s="400"/>
      <c r="M96" s="262"/>
      <c r="N96" s="262"/>
      <c r="O96" s="469"/>
      <c r="P96" s="470" t="str">
        <f t="shared" si="29"/>
        <v/>
      </c>
      <c r="Q96" s="469"/>
      <c r="R96" s="471" t="str">
        <f t="shared" si="30"/>
        <v/>
      </c>
      <c r="S96" s="469"/>
      <c r="T96" s="472" t="str">
        <f t="shared" si="31"/>
        <v/>
      </c>
      <c r="U96" s="473">
        <f ca="1">SUMIF($O$8:T$9,"QUANT.",O96:T96)</f>
        <v>0</v>
      </c>
      <c r="V96" s="474">
        <f t="shared" ca="1" si="26"/>
        <v>0</v>
      </c>
      <c r="W96" s="486" t="str">
        <f t="shared" ca="1" si="28"/>
        <v>MEDIR</v>
      </c>
      <c r="X96" s="487">
        <f t="shared" ca="1" si="32"/>
        <v>256.37</v>
      </c>
      <c r="Y96" s="487">
        <f t="shared" ca="1" si="33"/>
        <v>940.87</v>
      </c>
      <c r="Z96" s="262"/>
      <c r="AA96" s="262"/>
      <c r="AB96" s="262"/>
      <c r="AC96" s="262"/>
      <c r="AD96" s="262"/>
      <c r="AE96" s="262"/>
      <c r="AF96" s="262"/>
      <c r="AG96" s="262"/>
      <c r="AH96" s="262"/>
      <c r="AI96" s="262"/>
      <c r="AJ96" s="262"/>
      <c r="AK96" s="263">
        <f t="shared" si="49"/>
        <v>88415</v>
      </c>
      <c r="AL96" s="263">
        <v>0</v>
      </c>
    </row>
    <row r="97" spans="1:38" s="264" customFormat="1" ht="30">
      <c r="A97" s="395" t="s">
        <v>13501</v>
      </c>
      <c r="B97" s="396">
        <v>96130</v>
      </c>
      <c r="C97" s="397" t="str">
        <f>IF($B97="","",IFERROR(VLOOKUP($B97,SERVIÇOS!$A:$F,2,0),IFERROR(VLOOKUP($B97,'COMPOSIÇÕES COMPLEMENTARES '!$C:$K,2,0),"")))</f>
        <v>APLICAÇÃO MANUAL DE MASSA ACRÍLICA EM PAREDES EXTERNAS DE CASAS, UMA DEMÃO. AF_05/2017</v>
      </c>
      <c r="D97" s="398" t="str">
        <f>IF($B97="","",IFERROR(VLOOKUP($B97,SERVIÇOS!$A:$F,3,0),IFERROR(VLOOKUP($B97,'COMPOSIÇÕES COMPLEMENTARES '!$C:$K,3,0),"")))</f>
        <v>M2</v>
      </c>
      <c r="E97" s="399">
        <v>76.91</v>
      </c>
      <c r="F97" s="400">
        <f>IF($B97="","",IFERROR(VLOOKUP($B97,SERVIÇOS!$A:$F,4,0),IFERROR(VLOOKUP($B97,'COMPOSIÇÕES COMPLEMENTARES '!$C:$K,6,0),"")))</f>
        <v>13.42</v>
      </c>
      <c r="G97" s="400">
        <f>IF($B97="","",IFERROR(VLOOKUP($B97,SERVIÇOS!$A:$F,5,0),IFERROR(VLOOKUP($B97,'COMPOSIÇÕES COMPLEMENTARES '!$C:$K,7,0),"")))</f>
        <v>13.19</v>
      </c>
      <c r="H97" s="400">
        <f t="shared" ref="H97:H98" si="54">IF(E97="","",F97+G97)</f>
        <v>26.61</v>
      </c>
      <c r="I97" s="400">
        <f t="shared" ref="I97:I98" si="55">IF(E97="","",TRUNC((E97*F97),2))</f>
        <v>1032.1300000000001</v>
      </c>
      <c r="J97" s="400">
        <f t="shared" ref="J97:J98" si="56">IF(E97="","",TRUNC((E97*G97),2))</f>
        <v>1014.44</v>
      </c>
      <c r="K97" s="400">
        <f t="shared" ref="K97:K98" si="57">IF(E97="","",TRUNC((E97*H97),2))</f>
        <v>2046.57</v>
      </c>
      <c r="L97" s="400"/>
      <c r="M97" s="262"/>
      <c r="N97" s="262"/>
      <c r="O97" s="469"/>
      <c r="P97" s="470"/>
      <c r="Q97" s="469"/>
      <c r="R97" s="471"/>
      <c r="S97" s="469"/>
      <c r="T97" s="472"/>
      <c r="U97" s="473"/>
      <c r="V97" s="474"/>
      <c r="W97" s="486"/>
      <c r="X97" s="487"/>
      <c r="Y97" s="487"/>
      <c r="Z97" s="262"/>
      <c r="AA97" s="262"/>
      <c r="AB97" s="262"/>
      <c r="AC97" s="262"/>
      <c r="AD97" s="262"/>
      <c r="AE97" s="262"/>
      <c r="AF97" s="262"/>
      <c r="AG97" s="262"/>
      <c r="AH97" s="262"/>
      <c r="AI97" s="262"/>
      <c r="AJ97" s="262"/>
      <c r="AK97" s="672"/>
      <c r="AL97" s="672"/>
    </row>
    <row r="98" spans="1:38" s="264" customFormat="1" ht="30">
      <c r="A98" s="395" t="s">
        <v>13502</v>
      </c>
      <c r="B98" s="396">
        <v>88489</v>
      </c>
      <c r="C98" s="397" t="str">
        <f>IF($B98="","",IFERROR(VLOOKUP($B98,SERVIÇOS!$A:$F,2,0),IFERROR(VLOOKUP($B98,'COMPOSIÇÕES COMPLEMENTARES '!$C:$K,2,0),"")))</f>
        <v>PINTURA LÁTEX ACRÍLICA PREMIUM, APLICAÇÃO MANUAL EM PAREDES, DUAS DEMÃOS. AF_04/2023</v>
      </c>
      <c r="D98" s="398" t="str">
        <f>IF($B98="","",IFERROR(VLOOKUP($B98,SERVIÇOS!$A:$F,3,0),IFERROR(VLOOKUP($B98,'COMPOSIÇÕES COMPLEMENTARES '!$C:$K,3,0),"")))</f>
        <v>M2</v>
      </c>
      <c r="E98" s="399">
        <v>256.37</v>
      </c>
      <c r="F98" s="400">
        <f>IF($B98="","",IFERROR(VLOOKUP($B98,SERVIÇOS!$A:$F,4,0),IFERROR(VLOOKUP($B98,'COMPOSIÇÕES COMPLEMENTARES '!$C:$K,6,0),"")))</f>
        <v>8.33</v>
      </c>
      <c r="G98" s="400">
        <f>IF($B98="","",IFERROR(VLOOKUP($B98,SERVIÇOS!$A:$F,5,0),IFERROR(VLOOKUP($B98,'COMPOSIÇÕES COMPLEMENTARES '!$C:$K,7,0),"")))</f>
        <v>5.27</v>
      </c>
      <c r="H98" s="400">
        <f t="shared" si="54"/>
        <v>13.6</v>
      </c>
      <c r="I98" s="400">
        <f t="shared" si="55"/>
        <v>2135.56</v>
      </c>
      <c r="J98" s="400">
        <f t="shared" si="56"/>
        <v>1351.06</v>
      </c>
      <c r="K98" s="400">
        <f t="shared" si="57"/>
        <v>3486.63</v>
      </c>
      <c r="L98" s="400"/>
      <c r="M98" s="262"/>
      <c r="N98" s="262"/>
      <c r="O98" s="469"/>
      <c r="P98" s="470"/>
      <c r="Q98" s="469"/>
      <c r="R98" s="471"/>
      <c r="S98" s="469"/>
      <c r="T98" s="472"/>
      <c r="U98" s="473"/>
      <c r="V98" s="474"/>
      <c r="W98" s="486"/>
      <c r="X98" s="487"/>
      <c r="Y98" s="487"/>
      <c r="Z98" s="262"/>
      <c r="AA98" s="262"/>
      <c r="AB98" s="262"/>
      <c r="AC98" s="262"/>
      <c r="AD98" s="262"/>
      <c r="AE98" s="262"/>
      <c r="AF98" s="262"/>
      <c r="AG98" s="262"/>
      <c r="AH98" s="262"/>
      <c r="AI98" s="262"/>
      <c r="AJ98" s="262"/>
      <c r="AK98" s="672"/>
      <c r="AL98" s="672"/>
    </row>
    <row r="99" spans="1:38" s="264" customFormat="1" ht="45">
      <c r="A99" s="395" t="s">
        <v>13503</v>
      </c>
      <c r="B99" s="396" t="s">
        <v>13464</v>
      </c>
      <c r="C99" s="397" t="str">
        <f>IF($B99="","",IFERROR(VLOOKUP($B99,SERVIÇOS!$A:$F,2,0),IFERROR(VLOOKUP($B99,'COMPOSIÇÕES COMPLEMENTARES '!$C:$K,2,0),"")))</f>
        <v>PINTURA DE ACABAMENTO COM APLICAÇÃO DE FUNDO PREPARADOR EPOXI, 01 DEMÃO DE MASSA EPOXI E 02 DEMÃOS DE TINTA ESMALTE EPOXI BRANCO, E= 35 MICRA POR DEMÃO</v>
      </c>
      <c r="D99" s="398" t="str">
        <f>IF($B99="","",IFERROR(VLOOKUP($B99,SERVIÇOS!$A:$F,3,0),IFERROR(VLOOKUP($B99,'COMPOSIÇÕES COMPLEMENTARES '!$C:$K,3,0),"")))</f>
        <v>M2</v>
      </c>
      <c r="E99" s="399">
        <v>77.36</v>
      </c>
      <c r="F99" s="400">
        <f>IF($B99="","",IFERROR(VLOOKUP($B99,SERVIÇOS!$A:$F,4,0),IFERROR(VLOOKUP($B99,'COMPOSIÇÕES COMPLEMENTARES '!$C:$K,6,0),"")))</f>
        <v>133.56</v>
      </c>
      <c r="G99" s="400">
        <f>IF($B99="","",IFERROR(VLOOKUP($B99,SERVIÇOS!$A:$F,5,0),IFERROR(VLOOKUP($B99,'COMPOSIÇÕES COMPLEMENTARES '!$C:$K,7,0),"")))</f>
        <v>56.62</v>
      </c>
      <c r="H99" s="400">
        <f t="shared" ref="H99" si="58">IF(E99="","",F99+G99)</f>
        <v>190.18</v>
      </c>
      <c r="I99" s="400">
        <f t="shared" ref="I99" si="59">IF(E99="","",TRUNC((E99*F99),2))</f>
        <v>10332.200000000001</v>
      </c>
      <c r="J99" s="400">
        <f t="shared" ref="J99" si="60">IF(E99="","",TRUNC((E99*G99),2))</f>
        <v>4380.12</v>
      </c>
      <c r="K99" s="400">
        <f t="shared" ref="K99" si="61">IF(E99="","",TRUNC((E99*H99),2))</f>
        <v>14712.32</v>
      </c>
      <c r="L99" s="400"/>
      <c r="M99" s="262"/>
      <c r="N99" s="262"/>
      <c r="O99" s="469"/>
      <c r="P99" s="470"/>
      <c r="Q99" s="469"/>
      <c r="R99" s="471"/>
      <c r="S99" s="469"/>
      <c r="T99" s="472"/>
      <c r="U99" s="473"/>
      <c r="V99" s="474"/>
      <c r="W99" s="486"/>
      <c r="X99" s="487"/>
      <c r="Y99" s="487"/>
      <c r="Z99" s="262"/>
      <c r="AA99" s="262"/>
      <c r="AB99" s="262"/>
      <c r="AC99" s="262"/>
      <c r="AD99" s="262"/>
      <c r="AE99" s="262"/>
      <c r="AF99" s="262"/>
      <c r="AG99" s="262"/>
      <c r="AH99" s="262"/>
      <c r="AI99" s="262"/>
      <c r="AJ99" s="262"/>
      <c r="AK99" s="672"/>
      <c r="AL99" s="672"/>
    </row>
    <row r="100" spans="1:38" s="264" customFormat="1" ht="15" customHeight="1">
      <c r="A100" s="395"/>
      <c r="B100" s="396"/>
      <c r="C100" s="397" t="str">
        <f>IF($B100="","",IFERROR(VLOOKUP($B100,SERVIÇOS!$A:$F,2,0),IFERROR(VLOOKUP($B100,'COMPOSIÇÕES COMPLEMENTARES '!$C:$K,2,0),"")))</f>
        <v/>
      </c>
      <c r="D100" s="398" t="str">
        <f>IF($B100="","",IFERROR(VLOOKUP($B100,SERVIÇOS!$A:$F,3,0),IFERROR(VLOOKUP($B100,'COMPOSIÇÕES COMPLEMENTARES '!$C:$K,3,0),"")))</f>
        <v/>
      </c>
      <c r="E100" s="399"/>
      <c r="F100" s="400" t="str">
        <f>IF($B100="","",IFERROR(VLOOKUP($B100,SERVIÇOS!$A:$F,4,0),IFERROR(VLOOKUP($B100,'COMPOSIÇÕES COMPLEMENTARES '!$C:$K,6,0),"")))</f>
        <v/>
      </c>
      <c r="G100" s="400" t="str">
        <f>IF($B100="","",IFERROR(VLOOKUP($B100,SERVIÇOS!$A:$F,5,0),IFERROR(VLOOKUP($B100,'COMPOSIÇÕES COMPLEMENTARES '!$C:$K,7,0),"")))</f>
        <v/>
      </c>
      <c r="H100" s="400" t="str">
        <f t="shared" si="27"/>
        <v/>
      </c>
      <c r="I100" s="400" t="str">
        <f t="shared" si="38"/>
        <v/>
      </c>
      <c r="J100" s="400" t="str">
        <f t="shared" si="39"/>
        <v/>
      </c>
      <c r="K100" s="400" t="str">
        <f t="shared" si="40"/>
        <v/>
      </c>
      <c r="L100" s="400"/>
      <c r="M100" s="262"/>
      <c r="N100" s="262"/>
      <c r="O100" s="469"/>
      <c r="P100" s="470" t="str">
        <f t="shared" si="29"/>
        <v/>
      </c>
      <c r="Q100" s="469"/>
      <c r="R100" s="471" t="str">
        <f t="shared" si="30"/>
        <v/>
      </c>
      <c r="S100" s="469"/>
      <c r="T100" s="472" t="str">
        <f t="shared" si="31"/>
        <v/>
      </c>
      <c r="U100" s="473">
        <f ca="1">SUMIF($O$8:T$9,"QUANT.",O100:T100)</f>
        <v>0</v>
      </c>
      <c r="V100" s="474">
        <f t="shared" ca="1" si="26"/>
        <v>0</v>
      </c>
      <c r="W100" s="486" t="str">
        <f t="shared" si="28"/>
        <v/>
      </c>
      <c r="X100" s="487">
        <f t="shared" ca="1" si="32"/>
        <v>0</v>
      </c>
      <c r="Y100" s="487" t="e">
        <f t="shared" ca="1" si="33"/>
        <v>#VALUE!</v>
      </c>
      <c r="Z100" s="262"/>
      <c r="AA100" s="262"/>
      <c r="AB100" s="262"/>
      <c r="AC100" s="262"/>
      <c r="AD100" s="262"/>
      <c r="AE100" s="262"/>
      <c r="AF100" s="262"/>
      <c r="AG100" s="262"/>
      <c r="AH100" s="262"/>
      <c r="AI100" s="262"/>
      <c r="AJ100" s="262"/>
      <c r="AK100" s="263">
        <f t="shared" si="49"/>
        <v>0</v>
      </c>
      <c r="AL100" s="263">
        <v>0</v>
      </c>
    </row>
    <row r="101" spans="1:38" s="527" customFormat="1" ht="15" customHeight="1">
      <c r="A101" s="639" t="s">
        <v>13246</v>
      </c>
      <c r="B101" s="640"/>
      <c r="C101" s="641" t="s">
        <v>13247</v>
      </c>
      <c r="D101" s="398" t="str">
        <f>IF($B101="","",IFERROR(VLOOKUP($B101,[3]SERVIÇOS!$A:$F,3,0),IFERROR(VLOOKUP($B101,'[3]COMPOSIÇÕES COMPLEMENTARES '!$C:$K,3,0),"")))</f>
        <v/>
      </c>
      <c r="E101" s="399"/>
      <c r="F101" s="400" t="str">
        <f>IF($B101="","",IFERROR(VLOOKUP($B101,[3]SERVIÇOS!$A:$F,4,0),IFERROR(VLOOKUP($B101,'[3]COMPOSIÇÕES COMPLEMENTARES '!$C:$K,6,0),"")))</f>
        <v/>
      </c>
      <c r="G101" s="400" t="str">
        <f>IF($B101="","",IFERROR(VLOOKUP($B101,[3]SERVIÇOS!$A:$F,5,0),IFERROR(VLOOKUP($B101,'[3]COMPOSIÇÕES COMPLEMENTARES '!$C:$K,7,0),"")))</f>
        <v/>
      </c>
      <c r="H101" s="400" t="str">
        <f t="shared" si="27"/>
        <v/>
      </c>
      <c r="I101" s="400" t="str">
        <f t="shared" si="38"/>
        <v/>
      </c>
      <c r="J101" s="400" t="str">
        <f t="shared" si="39"/>
        <v/>
      </c>
      <c r="K101" s="400" t="str">
        <f t="shared" si="40"/>
        <v/>
      </c>
      <c r="L101" s="400"/>
      <c r="M101" s="525"/>
      <c r="N101" s="525"/>
      <c r="O101" s="469"/>
      <c r="P101" s="470" t="str">
        <f t="shared" si="29"/>
        <v/>
      </c>
      <c r="Q101" s="469"/>
      <c r="R101" s="471" t="str">
        <f t="shared" si="30"/>
        <v/>
      </c>
      <c r="S101" s="469"/>
      <c r="T101" s="472" t="str">
        <f t="shared" si="31"/>
        <v/>
      </c>
      <c r="U101" s="473">
        <f ca="1">SUMIF($O$8:T$9,"QUANT.",O101:T101)</f>
        <v>0</v>
      </c>
      <c r="V101" s="474">
        <f t="shared" ca="1" si="26"/>
        <v>0</v>
      </c>
      <c r="W101" s="486" t="str">
        <f t="shared" si="28"/>
        <v/>
      </c>
      <c r="X101" s="487">
        <f t="shared" ca="1" si="32"/>
        <v>0</v>
      </c>
      <c r="Y101" s="487" t="e">
        <f t="shared" ca="1" si="33"/>
        <v>#VALUE!</v>
      </c>
      <c r="Z101" s="525"/>
      <c r="AA101" s="525"/>
      <c r="AB101" s="525"/>
      <c r="AC101" s="525"/>
      <c r="AD101" s="525"/>
      <c r="AE101" s="525"/>
      <c r="AF101" s="525"/>
      <c r="AG101" s="525"/>
      <c r="AH101" s="525"/>
      <c r="AI101" s="525"/>
      <c r="AJ101" s="525"/>
      <c r="AK101" s="526">
        <f t="shared" si="49"/>
        <v>0</v>
      </c>
      <c r="AL101" s="526">
        <v>0</v>
      </c>
    </row>
    <row r="102" spans="1:38" s="264" customFormat="1">
      <c r="A102" s="395" t="s">
        <v>13248</v>
      </c>
      <c r="B102" s="396">
        <v>102197</v>
      </c>
      <c r="C102" s="397" t="str">
        <f>IF($B102="","",IFERROR(VLOOKUP($B102,SERVIÇOS!$A:$F,2,0),IFERROR(VLOOKUP($B102,'COMPOSIÇÕES COMPLEMENTARES '!$C:$K,2,0),"")))</f>
        <v>PINTURA FUNDO NIVELADOR ALQUÍDICO BRANCO EM MADEIRA. AF_01/2021</v>
      </c>
      <c r="D102" s="398" t="str">
        <f>IF($B102="","",IFERROR(VLOOKUP($B102,SERVIÇOS!$A:$F,3,0),IFERROR(VLOOKUP($B102,'COMPOSIÇÕES COMPLEMENTARES '!$C:$K,3,0),"")))</f>
        <v>M2</v>
      </c>
      <c r="E102" s="399">
        <v>68.55</v>
      </c>
      <c r="F102" s="400">
        <f>IF($B102="","",IFERROR(VLOOKUP($B102,SERVIÇOS!$A:$F,4,0),IFERROR(VLOOKUP($B102,'COMPOSIÇÕES COMPLEMENTARES '!$C:$K,6,0),"")))</f>
        <v>25.15</v>
      </c>
      <c r="G102" s="400">
        <f>IF($B102="","",IFERROR(VLOOKUP($B102,SERVIÇOS!$A:$F,5,0),IFERROR(VLOOKUP($B102,'COMPOSIÇÕES COMPLEMENTARES '!$C:$K,7,0),"")))</f>
        <v>7.32</v>
      </c>
      <c r="H102" s="400">
        <f t="shared" si="27"/>
        <v>32.47</v>
      </c>
      <c r="I102" s="400">
        <f t="shared" si="38"/>
        <v>1724.03</v>
      </c>
      <c r="J102" s="400">
        <f t="shared" si="39"/>
        <v>501.78</v>
      </c>
      <c r="K102" s="400">
        <f t="shared" si="40"/>
        <v>2225.81</v>
      </c>
      <c r="L102" s="400"/>
      <c r="M102" s="262"/>
      <c r="N102" s="262"/>
      <c r="O102" s="469"/>
      <c r="P102" s="470" t="str">
        <f t="shared" si="29"/>
        <v/>
      </c>
      <c r="Q102" s="469"/>
      <c r="R102" s="471" t="str">
        <f t="shared" si="30"/>
        <v/>
      </c>
      <c r="S102" s="469"/>
      <c r="T102" s="472" t="str">
        <f t="shared" si="31"/>
        <v/>
      </c>
      <c r="U102" s="473">
        <f ca="1">SUMIF($O$8:T$9,"QUANT.",O102:T102)</f>
        <v>0</v>
      </c>
      <c r="V102" s="474">
        <f t="shared" ca="1" si="26"/>
        <v>0</v>
      </c>
      <c r="W102" s="486" t="str">
        <f t="shared" ca="1" si="28"/>
        <v>MEDIR</v>
      </c>
      <c r="X102" s="487">
        <f t="shared" ca="1" si="32"/>
        <v>68.55</v>
      </c>
      <c r="Y102" s="487">
        <f t="shared" ca="1" si="33"/>
        <v>2225.81</v>
      </c>
      <c r="Z102" s="262"/>
      <c r="AA102" s="262"/>
      <c r="AB102" s="262"/>
      <c r="AC102" s="262"/>
      <c r="AD102" s="262"/>
      <c r="AE102" s="262"/>
      <c r="AF102" s="262"/>
      <c r="AG102" s="262"/>
      <c r="AH102" s="262"/>
      <c r="AI102" s="262"/>
      <c r="AJ102" s="262"/>
      <c r="AK102" s="263">
        <f t="shared" si="49"/>
        <v>102197</v>
      </c>
      <c r="AL102" s="263">
        <v>0</v>
      </c>
    </row>
    <row r="103" spans="1:38" s="264" customFormat="1">
      <c r="A103" s="395" t="s">
        <v>13249</v>
      </c>
      <c r="B103" s="396">
        <v>102193</v>
      </c>
      <c r="C103" s="397" t="str">
        <f>IF($B103="","",IFERROR(VLOOKUP($B103,SERVIÇOS!$A:$F,2,0),IFERROR(VLOOKUP($B103,'COMPOSIÇÕES COMPLEMENTARES '!$C:$K,2,0),"")))</f>
        <v>LIXAMENTO DE MADEIRA PARA APLICAÇÃO DE FUNDO OU PINTURA. AF_01/2021</v>
      </c>
      <c r="D103" s="398" t="str">
        <f>IF($B103="","",IFERROR(VLOOKUP($B103,SERVIÇOS!$A:$F,3,0),IFERROR(VLOOKUP($B103,'COMPOSIÇÕES COMPLEMENTARES '!$C:$K,3,0),"")))</f>
        <v>M2</v>
      </c>
      <c r="E103" s="399">
        <v>68.55</v>
      </c>
      <c r="F103" s="400">
        <f>IF($B103="","",IFERROR(VLOOKUP($B103,SERVIÇOS!$A:$F,4,0),IFERROR(VLOOKUP($B103,'COMPOSIÇÕES COMPLEMENTARES '!$C:$K,6,0),"")))</f>
        <v>1.1099999999999999</v>
      </c>
      <c r="G103" s="400">
        <f>IF($B103="","",IFERROR(VLOOKUP($B103,SERVIÇOS!$A:$F,5,0),IFERROR(VLOOKUP($B103,'COMPOSIÇÕES COMPLEMENTARES '!$C:$K,7,0),"")))</f>
        <v>1.42</v>
      </c>
      <c r="H103" s="400">
        <f t="shared" si="27"/>
        <v>2.5299999999999998</v>
      </c>
      <c r="I103" s="400">
        <f t="shared" si="38"/>
        <v>76.09</v>
      </c>
      <c r="J103" s="400">
        <f t="shared" si="39"/>
        <v>97.34</v>
      </c>
      <c r="K103" s="400">
        <f t="shared" si="40"/>
        <v>173.43</v>
      </c>
      <c r="L103" s="400"/>
      <c r="M103" s="262"/>
      <c r="N103" s="262"/>
      <c r="O103" s="469"/>
      <c r="P103" s="470" t="str">
        <f t="shared" si="29"/>
        <v/>
      </c>
      <c r="Q103" s="469"/>
      <c r="R103" s="471" t="str">
        <f t="shared" si="30"/>
        <v/>
      </c>
      <c r="S103" s="469"/>
      <c r="T103" s="472" t="str">
        <f t="shared" si="31"/>
        <v/>
      </c>
      <c r="U103" s="473">
        <f ca="1">SUMIF($O$8:T$9,"QUANT.",O103:T103)</f>
        <v>0</v>
      </c>
      <c r="V103" s="474">
        <f t="shared" ca="1" si="26"/>
        <v>0</v>
      </c>
      <c r="W103" s="486" t="str">
        <f t="shared" ca="1" si="28"/>
        <v>MEDIR</v>
      </c>
      <c r="X103" s="487">
        <f t="shared" ca="1" si="32"/>
        <v>68.55</v>
      </c>
      <c r="Y103" s="487">
        <f t="shared" ca="1" si="33"/>
        <v>173.43</v>
      </c>
      <c r="Z103" s="262"/>
      <c r="AA103" s="262"/>
      <c r="AB103" s="262"/>
      <c r="AC103" s="262"/>
      <c r="AD103" s="262"/>
      <c r="AE103" s="262"/>
      <c r="AF103" s="262"/>
      <c r="AG103" s="262"/>
      <c r="AH103" s="262"/>
      <c r="AI103" s="262"/>
      <c r="AJ103" s="262"/>
      <c r="AK103" s="263">
        <f t="shared" si="49"/>
        <v>102193</v>
      </c>
      <c r="AL103" s="263">
        <v>0</v>
      </c>
    </row>
    <row r="104" spans="1:38" s="264" customFormat="1" ht="30">
      <c r="A104" s="395" t="s">
        <v>13250</v>
      </c>
      <c r="B104" s="396">
        <v>102230</v>
      </c>
      <c r="C104" s="397" t="str">
        <f>IF($B104="","",IFERROR(VLOOKUP($B104,SERVIÇOS!$A:$F,2,0),IFERROR(VLOOKUP($B104,'COMPOSIÇÕES COMPLEMENTARES '!$C:$K,2,0),"")))</f>
        <v>PINTURA TINTA DE ACABAMENTO (PIGMENTADA) ESMALTE SINTÉTICO BRILHANTE EM MADEIRA, 3 DEMÃOS. AF_01/2021</v>
      </c>
      <c r="D104" s="398" t="str">
        <f>IF($B104="","",IFERROR(VLOOKUP($B104,SERVIÇOS!$A:$F,3,0),IFERROR(VLOOKUP($B104,'COMPOSIÇÕES COMPLEMENTARES '!$C:$K,3,0),"")))</f>
        <v>M2</v>
      </c>
      <c r="E104" s="399">
        <v>68.55</v>
      </c>
      <c r="F104" s="400">
        <f>IF($B104="","",IFERROR(VLOOKUP($B104,SERVIÇOS!$A:$F,4,0),IFERROR(VLOOKUP($B104,'COMPOSIÇÕES COMPLEMENTARES '!$C:$K,6,0),"")))</f>
        <v>12.94</v>
      </c>
      <c r="G104" s="400">
        <f>IF($B104="","",IFERROR(VLOOKUP($B104,SERVIÇOS!$A:$F,5,0),IFERROR(VLOOKUP($B104,'COMPOSIÇÕES COMPLEMENTARES '!$C:$K,7,0),"")))</f>
        <v>14.92</v>
      </c>
      <c r="H104" s="400">
        <f t="shared" si="27"/>
        <v>27.86</v>
      </c>
      <c r="I104" s="400">
        <f t="shared" si="38"/>
        <v>887.03</v>
      </c>
      <c r="J104" s="400">
        <f t="shared" si="39"/>
        <v>1022.76</v>
      </c>
      <c r="K104" s="400">
        <f t="shared" si="40"/>
        <v>1909.8</v>
      </c>
      <c r="L104" s="400"/>
      <c r="M104" s="262"/>
      <c r="N104" s="262"/>
      <c r="O104" s="469"/>
      <c r="P104" s="470" t="str">
        <f t="shared" si="29"/>
        <v/>
      </c>
      <c r="Q104" s="469"/>
      <c r="R104" s="471" t="str">
        <f t="shared" si="30"/>
        <v/>
      </c>
      <c r="S104" s="469"/>
      <c r="T104" s="472" t="str">
        <f t="shared" si="31"/>
        <v/>
      </c>
      <c r="U104" s="473">
        <f ca="1">SUMIF($O$8:T$9,"QUANT.",O104:T104)</f>
        <v>0</v>
      </c>
      <c r="V104" s="474">
        <f t="shared" ca="1" si="26"/>
        <v>0</v>
      </c>
      <c r="W104" s="486" t="str">
        <f t="shared" ca="1" si="28"/>
        <v>MEDIR</v>
      </c>
      <c r="X104" s="487">
        <f t="shared" ca="1" si="32"/>
        <v>68.55</v>
      </c>
      <c r="Y104" s="487">
        <f t="shared" ca="1" si="33"/>
        <v>1909.8</v>
      </c>
      <c r="Z104" s="262"/>
      <c r="AA104" s="262"/>
      <c r="AB104" s="262"/>
      <c r="AC104" s="262"/>
      <c r="AD104" s="262"/>
      <c r="AE104" s="262"/>
      <c r="AF104" s="262"/>
      <c r="AG104" s="262"/>
      <c r="AH104" s="262"/>
      <c r="AI104" s="262"/>
      <c r="AJ104" s="262"/>
      <c r="AK104" s="263">
        <f t="shared" si="49"/>
        <v>102230</v>
      </c>
      <c r="AL104" s="263">
        <v>0</v>
      </c>
    </row>
    <row r="105" spans="1:38" s="264" customFormat="1">
      <c r="A105" s="395"/>
      <c r="B105" s="396"/>
      <c r="C105" s="397"/>
      <c r="D105" s="398"/>
      <c r="E105" s="399"/>
      <c r="F105" s="400"/>
      <c r="G105" s="400"/>
      <c r="H105" s="400"/>
      <c r="I105" s="400"/>
      <c r="J105" s="400"/>
      <c r="K105" s="400"/>
      <c r="L105" s="400"/>
      <c r="M105" s="262"/>
      <c r="N105" s="262"/>
      <c r="O105" s="469"/>
      <c r="P105" s="470"/>
      <c r="Q105" s="469"/>
      <c r="R105" s="471"/>
      <c r="S105" s="469"/>
      <c r="T105" s="472"/>
      <c r="U105" s="473"/>
      <c r="V105" s="474"/>
      <c r="W105" s="486"/>
      <c r="X105" s="487"/>
      <c r="Y105" s="487"/>
      <c r="Z105" s="262"/>
      <c r="AA105" s="262"/>
      <c r="AB105" s="262"/>
      <c r="AC105" s="262"/>
      <c r="AD105" s="262"/>
      <c r="AE105" s="262"/>
      <c r="AF105" s="262"/>
      <c r="AG105" s="262"/>
      <c r="AH105" s="262"/>
      <c r="AI105" s="262"/>
      <c r="AJ105" s="262"/>
      <c r="AK105" s="672"/>
      <c r="AL105" s="672"/>
    </row>
    <row r="106" spans="1:38" s="264" customFormat="1">
      <c r="A106" s="639" t="s">
        <v>13257</v>
      </c>
      <c r="B106" s="640"/>
      <c r="C106" s="641" t="s">
        <v>13469</v>
      </c>
      <c r="D106" s="398"/>
      <c r="E106" s="399"/>
      <c r="F106" s="400"/>
      <c r="G106" s="400"/>
      <c r="H106" s="400"/>
      <c r="I106" s="400"/>
      <c r="J106" s="400"/>
      <c r="K106" s="400"/>
      <c r="L106" s="400"/>
      <c r="M106" s="262"/>
      <c r="N106" s="262"/>
      <c r="O106" s="469"/>
      <c r="P106" s="470"/>
      <c r="Q106" s="469"/>
      <c r="R106" s="471"/>
      <c r="S106" s="469"/>
      <c r="T106" s="472"/>
      <c r="U106" s="473"/>
      <c r="V106" s="474"/>
      <c r="W106" s="486"/>
      <c r="X106" s="487"/>
      <c r="Y106" s="487"/>
      <c r="Z106" s="262"/>
      <c r="AA106" s="262"/>
      <c r="AB106" s="262"/>
      <c r="AC106" s="262"/>
      <c r="AD106" s="262"/>
      <c r="AE106" s="262"/>
      <c r="AF106" s="262"/>
      <c r="AG106" s="262"/>
      <c r="AH106" s="262"/>
      <c r="AI106" s="262"/>
      <c r="AJ106" s="262"/>
      <c r="AK106" s="672"/>
      <c r="AL106" s="672"/>
    </row>
    <row r="107" spans="1:38" s="264" customFormat="1" ht="45">
      <c r="A107" s="395" t="s">
        <v>13470</v>
      </c>
      <c r="B107" s="396" t="s">
        <v>13464</v>
      </c>
      <c r="C107" s="397" t="str">
        <f>IF($B107="","",IFERROR(VLOOKUP($B107,SERVIÇOS!$A:$F,2,0),IFERROR(VLOOKUP($B107,'COMPOSIÇÕES COMPLEMENTARES '!$C:$K,2,0),"")))</f>
        <v>PINTURA DE ACABAMENTO COM APLICAÇÃO DE FUNDO PREPARADOR EPOXI, 01 DEMÃO DE MASSA EPOXI E 02 DEMÃOS DE TINTA ESMALTE EPOXI BRANCO, E= 35 MICRA POR DEMÃO</v>
      </c>
      <c r="D107" s="398" t="str">
        <f>IF($B107="","",IFERROR(VLOOKUP($B107,SERVIÇOS!$A:$F,3,0),IFERROR(VLOOKUP($B107,'COMPOSIÇÕES COMPLEMENTARES '!$C:$K,3,0),"")))</f>
        <v>M2</v>
      </c>
      <c r="E107" s="399">
        <v>57.4</v>
      </c>
      <c r="F107" s="400">
        <f>IF($B107="","",IFERROR(VLOOKUP($B107,SERVIÇOS!$A:$F,4,0),IFERROR(VLOOKUP($B107,'COMPOSIÇÕES COMPLEMENTARES '!$C:$K,6,0),"")))</f>
        <v>133.56</v>
      </c>
      <c r="G107" s="400">
        <f>IF($B107="","",IFERROR(VLOOKUP($B107,SERVIÇOS!$A:$F,5,0),IFERROR(VLOOKUP($B107,'COMPOSIÇÕES COMPLEMENTARES '!$C:$K,7,0),"")))</f>
        <v>56.62</v>
      </c>
      <c r="H107" s="400">
        <f t="shared" ref="H107" si="62">IF(E107="","",F107+G107)</f>
        <v>190.18</v>
      </c>
      <c r="I107" s="400">
        <f t="shared" ref="I107" si="63">IF(E107="","",TRUNC((E107*F107),2))</f>
        <v>7666.34</v>
      </c>
      <c r="J107" s="400">
        <f t="shared" ref="J107" si="64">IF(E107="","",TRUNC((E107*G107),2))</f>
        <v>3249.98</v>
      </c>
      <c r="K107" s="400">
        <f t="shared" ref="K107" si="65">IF(E107="","",TRUNC((E107*H107),2))</f>
        <v>10916.33</v>
      </c>
      <c r="L107" s="400"/>
      <c r="M107" s="262"/>
      <c r="N107" s="262"/>
      <c r="O107" s="469"/>
      <c r="P107" s="470"/>
      <c r="Q107" s="469"/>
      <c r="R107" s="471"/>
      <c r="S107" s="469"/>
      <c r="T107" s="472"/>
      <c r="U107" s="473"/>
      <c r="V107" s="474"/>
      <c r="W107" s="486"/>
      <c r="X107" s="487"/>
      <c r="Y107" s="487"/>
      <c r="Z107" s="262"/>
      <c r="AA107" s="262"/>
      <c r="AB107" s="262"/>
      <c r="AC107" s="262"/>
      <c r="AD107" s="262"/>
      <c r="AE107" s="262"/>
      <c r="AF107" s="262"/>
      <c r="AG107" s="262"/>
      <c r="AH107" s="262"/>
      <c r="AI107" s="262"/>
      <c r="AJ107" s="262"/>
      <c r="AK107" s="672"/>
      <c r="AL107" s="672"/>
    </row>
    <row r="108" spans="1:38" s="264" customFormat="1">
      <c r="A108" s="395"/>
      <c r="B108" s="396"/>
      <c r="C108" s="397"/>
      <c r="D108" s="398"/>
      <c r="E108" s="399"/>
      <c r="F108" s="400"/>
      <c r="G108" s="400"/>
      <c r="H108" s="400"/>
      <c r="I108" s="400"/>
      <c r="J108" s="400"/>
      <c r="K108" s="400"/>
      <c r="L108" s="400"/>
      <c r="M108" s="262"/>
      <c r="N108" s="262"/>
      <c r="O108" s="469"/>
      <c r="P108" s="470"/>
      <c r="Q108" s="469"/>
      <c r="R108" s="471"/>
      <c r="S108" s="469"/>
      <c r="T108" s="472"/>
      <c r="U108" s="473"/>
      <c r="V108" s="474"/>
      <c r="W108" s="486"/>
      <c r="X108" s="487"/>
      <c r="Y108" s="487"/>
      <c r="Z108" s="262"/>
      <c r="AA108" s="262"/>
      <c r="AB108" s="262"/>
      <c r="AC108" s="262"/>
      <c r="AD108" s="262"/>
      <c r="AE108" s="262"/>
      <c r="AF108" s="262"/>
      <c r="AG108" s="262"/>
      <c r="AH108" s="262"/>
      <c r="AI108" s="262"/>
      <c r="AJ108" s="262"/>
      <c r="AK108" s="672"/>
      <c r="AL108" s="672"/>
    </row>
    <row r="109" spans="1:38" s="527" customFormat="1" ht="15" customHeight="1">
      <c r="A109" s="388">
        <v>12</v>
      </c>
      <c r="B109" s="389"/>
      <c r="C109" s="390" t="s">
        <v>13251</v>
      </c>
      <c r="D109" s="391"/>
      <c r="E109" s="392"/>
      <c r="F109" s="393"/>
      <c r="G109" s="394"/>
      <c r="H109" s="394"/>
      <c r="I109" s="381">
        <f>TRUNC(SUMIF(I110:I113,"&gt;0",I110:I113),2)</f>
        <v>2654.1</v>
      </c>
      <c r="J109" s="381">
        <f>TRUNC(SUMIF(J110:J113,"&gt;0",J110:J113),2)</f>
        <v>2017.85</v>
      </c>
      <c r="K109" s="402"/>
      <c r="L109" s="381">
        <f>SUM(K110:K112)</f>
        <v>4671.96</v>
      </c>
      <c r="M109" s="525"/>
      <c r="N109" s="525"/>
      <c r="O109" s="382"/>
      <c r="P109" s="382"/>
      <c r="Q109" s="382"/>
      <c r="R109" s="382"/>
      <c r="S109" s="382"/>
      <c r="T109" s="382"/>
      <c r="U109" s="382"/>
      <c r="V109" s="382"/>
      <c r="W109" s="382"/>
      <c r="X109" s="382"/>
      <c r="Y109" s="382"/>
      <c r="Z109" s="525"/>
      <c r="AA109" s="525"/>
      <c r="AB109" s="525"/>
      <c r="AC109" s="525"/>
      <c r="AD109" s="525"/>
      <c r="AE109" s="525"/>
      <c r="AF109" s="525"/>
      <c r="AG109" s="525"/>
      <c r="AH109" s="525"/>
      <c r="AI109" s="525"/>
      <c r="AJ109" s="525"/>
      <c r="AK109" s="526"/>
      <c r="AL109" s="526"/>
    </row>
    <row r="110" spans="1:38" s="264" customFormat="1" ht="30">
      <c r="A110" s="395" t="s">
        <v>13252</v>
      </c>
      <c r="B110" s="396">
        <v>88415</v>
      </c>
      <c r="C110" s="397" t="str">
        <f>IF($B110="","",IFERROR(VLOOKUP($B110,SERVIÇOS!$A:$F,2,0),IFERROR(VLOOKUP($B110,'COMPOSIÇÕES COMPLEMENTARES '!$C:$K,2,0),"")))</f>
        <v>APLICAÇÃO MANUAL DE FUNDO SELADOR ACRÍLICO EM PAREDES EXTERNAS DE CASAS. AF_06/2014</v>
      </c>
      <c r="D110" s="398" t="str">
        <f>IF($B110="","",IFERROR(VLOOKUP($B110,SERVIÇOS!$A:$F,3,0),IFERROR(VLOOKUP($B110,'COMPOSIÇÕES COMPLEMENTARES '!$C:$K,3,0),"")))</f>
        <v>M2</v>
      </c>
      <c r="E110" s="399">
        <v>185.01</v>
      </c>
      <c r="F110" s="400">
        <f>IF($B110="","",IFERROR(VLOOKUP($B110,SERVIÇOS!$A:$F,4,0),IFERROR(VLOOKUP($B110,'COMPOSIÇÕES COMPLEMENTARES '!$C:$K,6,0),"")))</f>
        <v>1.99</v>
      </c>
      <c r="G110" s="400">
        <f>IF($B110="","",IFERROR(VLOOKUP($B110,SERVIÇOS!$A:$F,5,0),IFERROR(VLOOKUP($B110,'COMPOSIÇÕES COMPLEMENTARES '!$C:$K,7,0),"")))</f>
        <v>1.68</v>
      </c>
      <c r="H110" s="400">
        <f t="shared" si="27"/>
        <v>3.67</v>
      </c>
      <c r="I110" s="400">
        <f t="shared" si="38"/>
        <v>368.16</v>
      </c>
      <c r="J110" s="400">
        <f t="shared" si="39"/>
        <v>310.81</v>
      </c>
      <c r="K110" s="400">
        <f t="shared" si="40"/>
        <v>678.98</v>
      </c>
      <c r="L110" s="400"/>
      <c r="M110" s="262"/>
      <c r="N110" s="262"/>
      <c r="O110" s="469"/>
      <c r="P110" s="470" t="str">
        <f t="shared" si="29"/>
        <v/>
      </c>
      <c r="Q110" s="469"/>
      <c r="R110" s="471" t="str">
        <f t="shared" si="30"/>
        <v/>
      </c>
      <c r="S110" s="469"/>
      <c r="T110" s="472" t="str">
        <f t="shared" si="31"/>
        <v/>
      </c>
      <c r="U110" s="473">
        <f ca="1">SUMIF($O$8:T$9,"QUANT.",O110:T110)</f>
        <v>0</v>
      </c>
      <c r="V110" s="474">
        <f t="shared" ca="1" si="26"/>
        <v>0</v>
      </c>
      <c r="W110" s="486" t="str">
        <f t="shared" ca="1" si="28"/>
        <v>MEDIR</v>
      </c>
      <c r="X110" s="487">
        <f t="shared" ca="1" si="32"/>
        <v>185.01</v>
      </c>
      <c r="Y110" s="487">
        <f t="shared" ca="1" si="33"/>
        <v>678.98</v>
      </c>
      <c r="Z110" s="262"/>
      <c r="AA110" s="262"/>
      <c r="AB110" s="262"/>
      <c r="AC110" s="262"/>
      <c r="AD110" s="262"/>
      <c r="AE110" s="262"/>
      <c r="AF110" s="262"/>
      <c r="AG110" s="262"/>
      <c r="AH110" s="262"/>
      <c r="AI110" s="262"/>
      <c r="AJ110" s="262"/>
      <c r="AK110" s="263">
        <f t="shared" si="49"/>
        <v>88415</v>
      </c>
      <c r="AL110" s="263">
        <v>0</v>
      </c>
    </row>
    <row r="111" spans="1:38" s="264" customFormat="1" ht="30">
      <c r="A111" s="395" t="s">
        <v>13253</v>
      </c>
      <c r="B111" s="396">
        <v>96130</v>
      </c>
      <c r="C111" s="397" t="str">
        <f>IF($B111="","",IFERROR(VLOOKUP($B111,SERVIÇOS!$A:$F,2,0),IFERROR(VLOOKUP($B111,'COMPOSIÇÕES COMPLEMENTARES '!$C:$K,2,0),"")))</f>
        <v>APLICAÇÃO MANUAL DE MASSA ACRÍLICA EM PAREDES EXTERNAS DE CASAS, UMA DEMÃO. AF_05/2017</v>
      </c>
      <c r="D111" s="398" t="str">
        <f>IF($B111="","",IFERROR(VLOOKUP($B111,SERVIÇOS!$A:$F,3,0),IFERROR(VLOOKUP($B111,'COMPOSIÇÕES COMPLEMENTARES '!$C:$K,3,0),"")))</f>
        <v>M2</v>
      </c>
      <c r="E111" s="399">
        <v>55.5</v>
      </c>
      <c r="F111" s="400">
        <f>IF($B111="","",IFERROR(VLOOKUP($B111,SERVIÇOS!$A:$F,4,0),IFERROR(VLOOKUP($B111,'COMPOSIÇÕES COMPLEMENTARES '!$C:$K,6,0),"")))</f>
        <v>13.42</v>
      </c>
      <c r="G111" s="400">
        <f>IF($B111="","",IFERROR(VLOOKUP($B111,SERVIÇOS!$A:$F,5,0),IFERROR(VLOOKUP($B111,'COMPOSIÇÕES COMPLEMENTARES '!$C:$K,7,0),"")))</f>
        <v>13.19</v>
      </c>
      <c r="H111" s="400">
        <f t="shared" si="27"/>
        <v>26.61</v>
      </c>
      <c r="I111" s="400">
        <f t="shared" si="38"/>
        <v>744.81</v>
      </c>
      <c r="J111" s="400">
        <f t="shared" si="39"/>
        <v>732.04</v>
      </c>
      <c r="K111" s="400">
        <f t="shared" si="40"/>
        <v>1476.85</v>
      </c>
      <c r="L111" s="400"/>
      <c r="M111" s="262"/>
      <c r="N111" s="262"/>
      <c r="O111" s="469"/>
      <c r="P111" s="470" t="str">
        <f t="shared" si="29"/>
        <v/>
      </c>
      <c r="Q111" s="469"/>
      <c r="R111" s="471" t="str">
        <f t="shared" si="30"/>
        <v/>
      </c>
      <c r="S111" s="469"/>
      <c r="T111" s="472" t="str">
        <f t="shared" si="31"/>
        <v/>
      </c>
      <c r="U111" s="473">
        <f ca="1">SUMIF($O$8:T$9,"QUANT.",O111:T111)</f>
        <v>0</v>
      </c>
      <c r="V111" s="474">
        <f t="shared" ca="1" si="26"/>
        <v>0</v>
      </c>
      <c r="W111" s="486" t="str">
        <f t="shared" ca="1" si="28"/>
        <v>MEDIR</v>
      </c>
      <c r="X111" s="487">
        <f t="shared" ca="1" si="32"/>
        <v>55.5</v>
      </c>
      <c r="Y111" s="487">
        <f t="shared" ca="1" si="33"/>
        <v>1476.85</v>
      </c>
      <c r="Z111" s="262"/>
      <c r="AA111" s="262"/>
      <c r="AB111" s="262"/>
      <c r="AC111" s="262"/>
      <c r="AD111" s="262"/>
      <c r="AE111" s="262"/>
      <c r="AF111" s="262"/>
      <c r="AG111" s="262"/>
      <c r="AH111" s="262"/>
      <c r="AI111" s="262"/>
      <c r="AJ111" s="262"/>
      <c r="AK111" s="263">
        <f t="shared" si="49"/>
        <v>96130</v>
      </c>
      <c r="AL111" s="263">
        <v>0</v>
      </c>
    </row>
    <row r="112" spans="1:38" s="264" customFormat="1" ht="30">
      <c r="A112" s="395" t="s">
        <v>13254</v>
      </c>
      <c r="B112" s="396">
        <v>88489</v>
      </c>
      <c r="C112" s="397" t="str">
        <f>IF($B112="","",IFERROR(VLOOKUP($B112,SERVIÇOS!$A:$F,2,0),IFERROR(VLOOKUP($B112,'COMPOSIÇÕES COMPLEMENTARES '!$C:$K,2,0),"")))</f>
        <v>PINTURA LÁTEX ACRÍLICA PREMIUM, APLICAÇÃO MANUAL EM PAREDES, DUAS DEMÃOS. AF_04/2023</v>
      </c>
      <c r="D112" s="398" t="str">
        <f>IF($B112="","",IFERROR(VLOOKUP($B112,SERVIÇOS!$A:$F,3,0),IFERROR(VLOOKUP($B112,'COMPOSIÇÕES COMPLEMENTARES '!$C:$K,3,0),"")))</f>
        <v>M2</v>
      </c>
      <c r="E112" s="399">
        <v>185.01</v>
      </c>
      <c r="F112" s="400">
        <f>IF($B112="","",IFERROR(VLOOKUP($B112,SERVIÇOS!$A:$F,4,0),IFERROR(VLOOKUP($B112,'COMPOSIÇÕES COMPLEMENTARES '!$C:$K,6,0),"")))</f>
        <v>8.33</v>
      </c>
      <c r="G112" s="400">
        <f>IF($B112="","",IFERROR(VLOOKUP($B112,SERVIÇOS!$A:$F,5,0),IFERROR(VLOOKUP($B112,'COMPOSIÇÕES COMPLEMENTARES '!$C:$K,7,0),"")))</f>
        <v>5.27</v>
      </c>
      <c r="H112" s="400">
        <f t="shared" si="27"/>
        <v>13.6</v>
      </c>
      <c r="I112" s="400">
        <f t="shared" si="38"/>
        <v>1541.13</v>
      </c>
      <c r="J112" s="400">
        <f t="shared" si="39"/>
        <v>975</v>
      </c>
      <c r="K112" s="400">
        <f t="shared" si="40"/>
        <v>2516.13</v>
      </c>
      <c r="L112" s="400"/>
      <c r="M112" s="262"/>
      <c r="N112" s="262"/>
      <c r="O112" s="469"/>
      <c r="P112" s="470" t="str">
        <f t="shared" si="29"/>
        <v/>
      </c>
      <c r="Q112" s="469"/>
      <c r="R112" s="471" t="str">
        <f t="shared" si="30"/>
        <v/>
      </c>
      <c r="S112" s="469"/>
      <c r="T112" s="472" t="str">
        <f t="shared" si="31"/>
        <v/>
      </c>
      <c r="U112" s="473">
        <f ca="1">SUMIF($O$8:T$9,"QUANT.",O112:T112)</f>
        <v>0</v>
      </c>
      <c r="V112" s="474">
        <f t="shared" ca="1" si="26"/>
        <v>0</v>
      </c>
      <c r="W112" s="486" t="str">
        <f t="shared" ca="1" si="28"/>
        <v>MEDIR</v>
      </c>
      <c r="X112" s="487">
        <f t="shared" ca="1" si="32"/>
        <v>185.01</v>
      </c>
      <c r="Y112" s="487">
        <f t="shared" ca="1" si="33"/>
        <v>2516.13</v>
      </c>
      <c r="Z112" s="262"/>
      <c r="AA112" s="262"/>
      <c r="AB112" s="262"/>
      <c r="AC112" s="262"/>
      <c r="AD112" s="262"/>
      <c r="AE112" s="262"/>
      <c r="AF112" s="262"/>
      <c r="AG112" s="262"/>
      <c r="AH112" s="262"/>
      <c r="AI112" s="262"/>
      <c r="AJ112" s="262"/>
      <c r="AK112" s="263">
        <f t="shared" si="49"/>
        <v>88489</v>
      </c>
      <c r="AL112" s="263">
        <v>0</v>
      </c>
    </row>
    <row r="113" spans="1:38" s="264" customFormat="1" ht="15" customHeight="1">
      <c r="A113" s="395"/>
      <c r="B113" s="396"/>
      <c r="C113" s="397"/>
      <c r="D113" s="398"/>
      <c r="E113" s="399"/>
      <c r="F113" s="400"/>
      <c r="G113" s="400"/>
      <c r="H113" s="400"/>
      <c r="I113" s="400"/>
      <c r="J113" s="400"/>
      <c r="K113" s="400"/>
      <c r="L113" s="400"/>
      <c r="M113" s="262"/>
      <c r="N113" s="262"/>
      <c r="O113" s="469"/>
      <c r="P113" s="470"/>
      <c r="Q113" s="469"/>
      <c r="R113" s="471"/>
      <c r="S113" s="469"/>
      <c r="T113" s="472"/>
      <c r="U113" s="473"/>
      <c r="V113" s="474"/>
      <c r="W113" s="486"/>
      <c r="X113" s="487"/>
      <c r="Y113" s="487"/>
      <c r="Z113" s="262"/>
      <c r="AA113" s="262"/>
      <c r="AB113" s="262"/>
      <c r="AC113" s="262"/>
      <c r="AD113" s="262"/>
      <c r="AE113" s="262"/>
      <c r="AF113" s="262"/>
      <c r="AG113" s="262"/>
      <c r="AH113" s="262"/>
      <c r="AI113" s="262"/>
      <c r="AJ113" s="262"/>
      <c r="AK113" s="672"/>
      <c r="AL113" s="672"/>
    </row>
    <row r="114" spans="1:38" s="527" customFormat="1" ht="15" customHeight="1">
      <c r="A114" s="388">
        <v>13</v>
      </c>
      <c r="B114" s="389"/>
      <c r="C114" s="390" t="s">
        <v>13255</v>
      </c>
      <c r="D114" s="391"/>
      <c r="E114" s="392"/>
      <c r="F114" s="393"/>
      <c r="G114" s="394"/>
      <c r="H114" s="394"/>
      <c r="I114" s="381">
        <f>TRUNC(SUMIF(I115:I121,"&gt;0",I115:I121),2)</f>
        <v>2883.64</v>
      </c>
      <c r="J114" s="381">
        <f>TRUNC(SUMIF(J115:J121,"&gt;0",J115:J121),2)</f>
        <v>1234.23</v>
      </c>
      <c r="K114" s="402"/>
      <c r="L114" s="381">
        <f>SUM(K115:K121)</f>
        <v>4117.8900000000003</v>
      </c>
      <c r="M114" s="525"/>
      <c r="N114" s="525"/>
      <c r="O114" s="469"/>
      <c r="P114" s="470" t="str">
        <f t="shared" si="29"/>
        <v/>
      </c>
      <c r="Q114" s="469"/>
      <c r="R114" s="471" t="str">
        <f t="shared" si="30"/>
        <v/>
      </c>
      <c r="S114" s="469"/>
      <c r="T114" s="472" t="str">
        <f t="shared" si="31"/>
        <v/>
      </c>
      <c r="U114" s="473">
        <f ca="1">SUMIF($O$8:T$9,"QUANT.",O114:T114)</f>
        <v>0</v>
      </c>
      <c r="V114" s="474">
        <f t="shared" ref="V114" ca="1" si="66">SUMIF($O$8:$T$9,"CUSTO",O114:T114)</f>
        <v>0</v>
      </c>
      <c r="W114" s="486" t="str">
        <f t="shared" si="28"/>
        <v/>
      </c>
      <c r="X114" s="487">
        <f t="shared" ca="1" si="32"/>
        <v>0</v>
      </c>
      <c r="Y114" s="487">
        <f t="shared" ca="1" si="33"/>
        <v>0</v>
      </c>
      <c r="Z114" s="525"/>
      <c r="AA114" s="525"/>
      <c r="AB114" s="525"/>
      <c r="AC114" s="525"/>
      <c r="AD114" s="525"/>
      <c r="AE114" s="525"/>
      <c r="AF114" s="525"/>
      <c r="AG114" s="525"/>
      <c r="AH114" s="525"/>
      <c r="AI114" s="525"/>
      <c r="AJ114" s="525"/>
      <c r="AK114" s="526">
        <f t="shared" si="49"/>
        <v>0</v>
      </c>
      <c r="AL114" s="526">
        <v>0</v>
      </c>
    </row>
    <row r="115" spans="1:38" s="264" customFormat="1" ht="30">
      <c r="A115" s="395" t="s">
        <v>13472</v>
      </c>
      <c r="B115" s="396">
        <v>90439</v>
      </c>
      <c r="C115" s="397" t="str">
        <f>IF($B115="","",IFERROR(VLOOKUP($B115,SERVIÇOS!$A:$F,2,0),IFERROR(VLOOKUP($B115,'COMPOSIÇÕES COMPLEMENTARES '!$C:$K,2,0),"")))</f>
        <v>FURO MECANIZADO EM CONCRETO, COM MARTELO DEMOLIDOR, PARA INSTALAÇÕES HIDRÁULICAS, DIÂMETROS MENORES OU IGUAIS A 40 MM. AF_09/2023</v>
      </c>
      <c r="D115" s="398" t="str">
        <f>IF($B115="","",IFERROR(VLOOKUP($B115,SERVIÇOS!$A:$F,3,0),IFERROR(VLOOKUP($B115,'COMPOSIÇÕES COMPLEMENTARES '!$C:$K,3,0),"")))</f>
        <v>UN</v>
      </c>
      <c r="E115" s="399">
        <v>1</v>
      </c>
      <c r="F115" s="400">
        <f>IF($B115="","",IFERROR(VLOOKUP($B115,SERVIÇOS!$A:$F,4,0),IFERROR(VLOOKUP($B115,'COMPOSIÇÕES COMPLEMENTARES '!$C:$K,6,0),"")))</f>
        <v>3.09</v>
      </c>
      <c r="G115" s="400">
        <f>IF($B115="","",IFERROR(VLOOKUP($B115,SERVIÇOS!$A:$F,5,0),IFERROR(VLOOKUP($B115,'COMPOSIÇÕES COMPLEMENTARES '!$C:$K,7,0),"")))</f>
        <v>8.36</v>
      </c>
      <c r="H115" s="400">
        <f t="shared" ref="H115:H171" si="67">IF(E115="","",F115+G115)</f>
        <v>11.45</v>
      </c>
      <c r="I115" s="400">
        <f t="shared" si="38"/>
        <v>3.09</v>
      </c>
      <c r="J115" s="400">
        <f t="shared" si="39"/>
        <v>8.36</v>
      </c>
      <c r="K115" s="400">
        <f t="shared" si="40"/>
        <v>11.45</v>
      </c>
      <c r="L115" s="400"/>
      <c r="M115" s="262"/>
      <c r="N115" s="262"/>
      <c r="O115" s="469"/>
      <c r="P115" s="470" t="str">
        <f t="shared" si="29"/>
        <v/>
      </c>
      <c r="Q115" s="469"/>
      <c r="R115" s="471" t="str">
        <f t="shared" si="30"/>
        <v/>
      </c>
      <c r="S115" s="469"/>
      <c r="T115" s="472" t="str">
        <f t="shared" si="31"/>
        <v/>
      </c>
      <c r="U115" s="473">
        <f ca="1">SUMIF($O$8:T$9,"QUANT.",O115:T115)</f>
        <v>0</v>
      </c>
      <c r="V115" s="474">
        <f t="shared" ref="V115:V170" ca="1" si="68">SUMIF($O$8:$T$9,"CUSTO",O115:T115)</f>
        <v>0</v>
      </c>
      <c r="W115" s="486" t="str">
        <f t="shared" ref="W115:W171" ca="1" si="69">IF(B115&lt;&gt;"",IF(V115=0,"MEDIR",IF(K115-V115=0,"OK",IF(K115-V115&gt;0,"MEDIR","ALERTA!"))),"")</f>
        <v>MEDIR</v>
      </c>
      <c r="X115" s="487">
        <f t="shared" ca="1" si="32"/>
        <v>1</v>
      </c>
      <c r="Y115" s="487">
        <f t="shared" ca="1" si="33"/>
        <v>11.45</v>
      </c>
      <c r="Z115" s="262"/>
      <c r="AA115" s="262"/>
      <c r="AB115" s="262"/>
      <c r="AC115" s="262"/>
      <c r="AD115" s="262"/>
      <c r="AE115" s="262"/>
      <c r="AF115" s="262"/>
      <c r="AG115" s="262"/>
      <c r="AH115" s="262"/>
      <c r="AI115" s="262"/>
      <c r="AJ115" s="262"/>
      <c r="AK115" s="263">
        <f t="shared" si="49"/>
        <v>90439</v>
      </c>
      <c r="AL115" s="263">
        <v>0</v>
      </c>
    </row>
    <row r="116" spans="1:38" s="264" customFormat="1" ht="30">
      <c r="A116" s="395" t="s">
        <v>13482</v>
      </c>
      <c r="B116" s="396">
        <v>91594</v>
      </c>
      <c r="C116" s="397" t="str">
        <f>IF($B116="","",IFERROR(VLOOKUP($B116,SERVIÇOS!$A:$F,2,0),IFERROR(VLOOKUP($B116,'COMPOSIÇÕES COMPLEMENTARES '!$C:$K,2,0),"")))</f>
        <v>ARMAÇÃO DO SISTEMA DE PAREDES DE CONCRETO, EXECUTADA EM PAREDES DE EDIFICAÇÕES TÉRREAS OU DE MÚLTIPLOS PAVIMENTOS, TELA Q-92. AF_06/2019</v>
      </c>
      <c r="D116" s="398" t="str">
        <f>IF($B116="","",IFERROR(VLOOKUP($B116,SERVIÇOS!$A:$F,3,0),IFERROR(VLOOKUP($B116,'COMPOSIÇÕES COMPLEMENTARES '!$C:$K,3,0),"")))</f>
        <v>KG</v>
      </c>
      <c r="E116" s="399">
        <v>9.1199999999999992</v>
      </c>
      <c r="F116" s="400">
        <f>IF($B116="","",IFERROR(VLOOKUP($B116,SERVIÇOS!$A:$F,4,0),IFERROR(VLOOKUP($B116,'COMPOSIÇÕES COMPLEMENTARES '!$C:$K,6,0),"")))</f>
        <v>9.7800000000000011</v>
      </c>
      <c r="G116" s="400">
        <f>IF($B116="","",IFERROR(VLOOKUP($B116,SERVIÇOS!$A:$F,5,0),IFERROR(VLOOKUP($B116,'COMPOSIÇÕES COMPLEMENTARES '!$C:$K,7,0),"")))</f>
        <v>1.1200000000000001</v>
      </c>
      <c r="H116" s="400">
        <f t="shared" si="67"/>
        <v>10.900000000000002</v>
      </c>
      <c r="I116" s="400">
        <f t="shared" si="38"/>
        <v>89.19</v>
      </c>
      <c r="J116" s="400">
        <f t="shared" si="39"/>
        <v>10.210000000000001</v>
      </c>
      <c r="K116" s="400">
        <f t="shared" si="40"/>
        <v>99.4</v>
      </c>
      <c r="L116" s="400"/>
      <c r="M116" s="262"/>
      <c r="N116" s="262"/>
      <c r="O116" s="469"/>
      <c r="P116" s="470" t="str">
        <f t="shared" ref="P116:P172" si="70">IF(OR(O116="",$K116=""),"",(O116/$E116)*$K116)</f>
        <v/>
      </c>
      <c r="Q116" s="469"/>
      <c r="R116" s="471" t="str">
        <f t="shared" ref="R116:R172" si="71">IF(OR(Q116="",$K116=""),"",(Q116/$E116)*$K116)</f>
        <v/>
      </c>
      <c r="S116" s="469"/>
      <c r="T116" s="472" t="str">
        <f t="shared" ref="T116:T172" si="72">IF(OR(S116="",$K116=""),"",(S116/$E116)*$K116)</f>
        <v/>
      </c>
      <c r="U116" s="473">
        <f ca="1">SUMIF($O$8:T$9,"QUANT.",O116:T116)</f>
        <v>0</v>
      </c>
      <c r="V116" s="474">
        <f t="shared" ca="1" si="68"/>
        <v>0</v>
      </c>
      <c r="W116" s="486" t="str">
        <f t="shared" ca="1" si="69"/>
        <v>MEDIR</v>
      </c>
      <c r="X116" s="487">
        <f t="shared" ref="X116:X172" ca="1" si="73">IF(U116="",0,E116-U116)</f>
        <v>9.1199999999999992</v>
      </c>
      <c r="Y116" s="487">
        <f t="shared" ref="Y116:Y172" ca="1" si="74">IF(V116="",0,K116-V116)</f>
        <v>99.4</v>
      </c>
      <c r="Z116" s="262"/>
      <c r="AA116" s="262"/>
      <c r="AB116" s="262"/>
      <c r="AC116" s="262"/>
      <c r="AD116" s="262"/>
      <c r="AE116" s="262"/>
      <c r="AF116" s="262"/>
      <c r="AG116" s="262"/>
      <c r="AH116" s="262"/>
      <c r="AI116" s="262"/>
      <c r="AJ116" s="262"/>
      <c r="AK116" s="263">
        <f t="shared" si="49"/>
        <v>91594</v>
      </c>
      <c r="AL116" s="263">
        <v>0</v>
      </c>
    </row>
    <row r="117" spans="1:38" s="264" customFormat="1" ht="45">
      <c r="A117" s="395" t="s">
        <v>13483</v>
      </c>
      <c r="B117" s="396">
        <v>99235</v>
      </c>
      <c r="C117" s="397" t="str">
        <f>IF($B117="","",IFERROR(VLOOKUP($B117,SERVIÇOS!$A:$F,2,0),IFERROR(VLOOKUP($B117,'COMPOSIÇÕES COMPLEMENTARES '!$C:$K,2,0),"")))</f>
        <v>CONCRETAGEM DE EDIFICAÇÕES (PAREDES E LAJES) FEITAS COM SISTEMA DE FÔRMAS MANUSEÁVEIS, COM CONCRETO USINADO AUTOADENSÁVEL FCK 25 MPA - LANÇAMENTO E ACABAMENTO. AF_10/2021</v>
      </c>
      <c r="D117" s="398" t="str">
        <f>IF($B117="","",IFERROR(VLOOKUP($B117,SERVIÇOS!$A:$F,3,0),IFERROR(VLOOKUP($B117,'COMPOSIÇÕES COMPLEMENTARES '!$C:$K,3,0),"")))</f>
        <v>M3</v>
      </c>
      <c r="E117" s="399">
        <v>0.59</v>
      </c>
      <c r="F117" s="400">
        <f>IF($B117="","",IFERROR(VLOOKUP($B117,SERVIÇOS!$A:$F,4,0),IFERROR(VLOOKUP($B117,'COMPOSIÇÕES COMPLEMENTARES '!$C:$K,6,0),"")))</f>
        <v>558.01</v>
      </c>
      <c r="G117" s="400">
        <f>IF($B117="","",IFERROR(VLOOKUP($B117,SERVIÇOS!$A:$F,5,0),IFERROR(VLOOKUP($B117,'COMPOSIÇÕES COMPLEMENTARES '!$C:$K,7,0),"")))</f>
        <v>15.38</v>
      </c>
      <c r="H117" s="400">
        <f t="shared" si="67"/>
        <v>573.39</v>
      </c>
      <c r="I117" s="400">
        <f t="shared" si="38"/>
        <v>329.22</v>
      </c>
      <c r="J117" s="400">
        <f t="shared" si="39"/>
        <v>9.07</v>
      </c>
      <c r="K117" s="400">
        <f t="shared" si="40"/>
        <v>338.3</v>
      </c>
      <c r="L117" s="400"/>
      <c r="M117" s="262"/>
      <c r="N117" s="262"/>
      <c r="O117" s="469"/>
      <c r="P117" s="470" t="str">
        <f t="shared" si="70"/>
        <v/>
      </c>
      <c r="Q117" s="469"/>
      <c r="R117" s="471" t="str">
        <f t="shared" si="71"/>
        <v/>
      </c>
      <c r="S117" s="469"/>
      <c r="T117" s="472" t="str">
        <f t="shared" si="72"/>
        <v/>
      </c>
      <c r="U117" s="473">
        <f ca="1">SUMIF($O$8:T$9,"QUANT.",O117:T117)</f>
        <v>0</v>
      </c>
      <c r="V117" s="474">
        <f t="shared" ca="1" si="68"/>
        <v>0</v>
      </c>
      <c r="W117" s="486" t="str">
        <f t="shared" ca="1" si="69"/>
        <v>MEDIR</v>
      </c>
      <c r="X117" s="487">
        <f t="shared" ca="1" si="73"/>
        <v>0.59</v>
      </c>
      <c r="Y117" s="487">
        <f t="shared" ca="1" si="74"/>
        <v>338.3</v>
      </c>
      <c r="Z117" s="262"/>
      <c r="AA117" s="262"/>
      <c r="AB117" s="262"/>
      <c r="AC117" s="262"/>
      <c r="AD117" s="262"/>
      <c r="AE117" s="262"/>
      <c r="AF117" s="262"/>
      <c r="AG117" s="262"/>
      <c r="AH117" s="262"/>
      <c r="AI117" s="262"/>
      <c r="AJ117" s="262"/>
      <c r="AK117" s="263">
        <f t="shared" si="49"/>
        <v>99235</v>
      </c>
      <c r="AL117" s="263">
        <v>0</v>
      </c>
    </row>
    <row r="118" spans="1:38" s="264" customFormat="1" ht="30">
      <c r="A118" s="395" t="s">
        <v>13484</v>
      </c>
      <c r="B118" s="396">
        <v>92409</v>
      </c>
      <c r="C118" s="397" t="str">
        <f>IF($B118="","",IFERROR(VLOOKUP($B118,SERVIÇOS!$A:$F,2,0),IFERROR(VLOOKUP($B118,'COMPOSIÇÕES COMPLEMENTARES '!$C:$K,2,0),"")))</f>
        <v>MONTAGEM E DESMONTAGEM DE FÔRMA DE PILARES RETANGULARES E ESTRUTURAS SIMILARES, PÉ-DIREITO SIMPLES, EM MADEIRA SERRADA, 1 UTILIZAÇÃO. AF_09/2020</v>
      </c>
      <c r="D118" s="398" t="str">
        <f>IF($B118="","",IFERROR(VLOOKUP($B118,SERVIÇOS!$A:$F,3,0),IFERROR(VLOOKUP($B118,'COMPOSIÇÕES COMPLEMENTARES '!$C:$K,3,0),"")))</f>
        <v>M2</v>
      </c>
      <c r="E118" s="399">
        <v>9.82</v>
      </c>
      <c r="F118" s="400">
        <f>IF($B118="","",IFERROR(VLOOKUP($B118,SERVIÇOS!$A:$F,4,0),IFERROR(VLOOKUP($B118,'COMPOSIÇÕES COMPLEMENTARES '!$C:$K,6,0),"")))</f>
        <v>125.78</v>
      </c>
      <c r="G118" s="400">
        <f>IF($B118="","",IFERROR(VLOOKUP($B118,SERVIÇOS!$A:$F,5,0),IFERROR(VLOOKUP($B118,'COMPOSIÇÕES COMPLEMENTARES '!$C:$K,7,0),"")))</f>
        <v>115.32</v>
      </c>
      <c r="H118" s="400">
        <f t="shared" si="67"/>
        <v>241.1</v>
      </c>
      <c r="I118" s="400">
        <f t="shared" si="38"/>
        <v>1235.1500000000001</v>
      </c>
      <c r="J118" s="400">
        <f t="shared" si="39"/>
        <v>1132.44</v>
      </c>
      <c r="K118" s="400">
        <f t="shared" si="40"/>
        <v>2367.6</v>
      </c>
      <c r="L118" s="400"/>
      <c r="M118" s="262"/>
      <c r="N118" s="262"/>
      <c r="O118" s="469"/>
      <c r="P118" s="470" t="str">
        <f t="shared" si="70"/>
        <v/>
      </c>
      <c r="Q118" s="469"/>
      <c r="R118" s="471" t="str">
        <f t="shared" si="71"/>
        <v/>
      </c>
      <c r="S118" s="469"/>
      <c r="T118" s="472" t="str">
        <f t="shared" si="72"/>
        <v/>
      </c>
      <c r="U118" s="473">
        <f ca="1">SUMIF($O$8:T$9,"QUANT.",O118:T118)</f>
        <v>0</v>
      </c>
      <c r="V118" s="474">
        <f t="shared" ca="1" si="68"/>
        <v>0</v>
      </c>
      <c r="W118" s="486" t="str">
        <f t="shared" ca="1" si="69"/>
        <v>MEDIR</v>
      </c>
      <c r="X118" s="487">
        <f t="shared" ca="1" si="73"/>
        <v>9.82</v>
      </c>
      <c r="Y118" s="487">
        <f t="shared" ca="1" si="74"/>
        <v>2367.6</v>
      </c>
      <c r="Z118" s="262"/>
      <c r="AA118" s="262"/>
      <c r="AB118" s="262"/>
      <c r="AC118" s="262"/>
      <c r="AD118" s="262"/>
      <c r="AE118" s="262"/>
      <c r="AF118" s="262"/>
      <c r="AG118" s="262"/>
      <c r="AH118" s="262"/>
      <c r="AI118" s="262"/>
      <c r="AJ118" s="262"/>
      <c r="AK118" s="263">
        <f t="shared" si="49"/>
        <v>92409</v>
      </c>
      <c r="AL118" s="263">
        <v>0</v>
      </c>
    </row>
    <row r="119" spans="1:38" s="264" customFormat="1" ht="30">
      <c r="A119" s="395" t="s">
        <v>13485</v>
      </c>
      <c r="B119" s="396">
        <v>97101</v>
      </c>
      <c r="C119" s="397" t="str">
        <f>IF($B119="","",IFERROR(VLOOKUP($B119,SERVIÇOS!$A:$F,2,0),IFERROR(VLOOKUP($B119,'COMPOSIÇÕES COMPLEMENTARES '!$C:$K,2,0),"")))</f>
        <v>EXECUÇÃO DE RADIER, ESPESSURA DE 10 CM, FCK = 30 MPA, COM USO DE FORMAS EM MADEIRA SERRADA. AF_09/2021</v>
      </c>
      <c r="D119" s="398" t="str">
        <f>IF($B119="","",IFERROR(VLOOKUP($B119,SERVIÇOS!$A:$F,3,0),IFERROR(VLOOKUP($B119,'COMPOSIÇÕES COMPLEMENTARES '!$C:$K,3,0),"")))</f>
        <v>M2</v>
      </c>
      <c r="E119" s="399">
        <v>1.1200000000000001</v>
      </c>
      <c r="F119" s="400">
        <f>IF($B119="","",IFERROR(VLOOKUP($B119,SERVIÇOS!$A:$F,4,0),IFERROR(VLOOKUP($B119,'COMPOSIÇÕES COMPLEMENTARES '!$C:$K,6,0),"")))</f>
        <v>140.77000000000001</v>
      </c>
      <c r="G119" s="400">
        <f>IF($B119="","",IFERROR(VLOOKUP($B119,SERVIÇOS!$A:$F,5,0),IFERROR(VLOOKUP($B119,'COMPOSIÇÕES COMPLEMENTARES '!$C:$K,7,0),"")))</f>
        <v>24.56</v>
      </c>
      <c r="H119" s="400">
        <f t="shared" si="67"/>
        <v>165.33</v>
      </c>
      <c r="I119" s="400">
        <f t="shared" si="38"/>
        <v>157.66</v>
      </c>
      <c r="J119" s="400">
        <f t="shared" si="39"/>
        <v>27.5</v>
      </c>
      <c r="K119" s="400">
        <f t="shared" si="40"/>
        <v>185.16</v>
      </c>
      <c r="L119" s="400"/>
      <c r="M119" s="262"/>
      <c r="N119" s="262"/>
      <c r="O119" s="469"/>
      <c r="P119" s="470" t="str">
        <f t="shared" si="70"/>
        <v/>
      </c>
      <c r="Q119" s="469"/>
      <c r="R119" s="471" t="str">
        <f t="shared" si="71"/>
        <v/>
      </c>
      <c r="S119" s="469"/>
      <c r="T119" s="472" t="str">
        <f t="shared" si="72"/>
        <v/>
      </c>
      <c r="U119" s="473">
        <f ca="1">SUMIF($O$8:T$9,"QUANT.",O119:T119)</f>
        <v>0</v>
      </c>
      <c r="V119" s="474">
        <f t="shared" ca="1" si="68"/>
        <v>0</v>
      </c>
      <c r="W119" s="486" t="str">
        <f t="shared" ca="1" si="69"/>
        <v>MEDIR</v>
      </c>
      <c r="X119" s="487">
        <f t="shared" ca="1" si="73"/>
        <v>1.1200000000000001</v>
      </c>
      <c r="Y119" s="487">
        <f t="shared" ca="1" si="74"/>
        <v>185.16</v>
      </c>
      <c r="Z119" s="262"/>
      <c r="AA119" s="262"/>
      <c r="AB119" s="262"/>
      <c r="AC119" s="262"/>
      <c r="AD119" s="262"/>
      <c r="AE119" s="262"/>
      <c r="AF119" s="262"/>
      <c r="AG119" s="262"/>
      <c r="AH119" s="262"/>
      <c r="AI119" s="262"/>
      <c r="AJ119" s="262"/>
      <c r="AK119" s="263">
        <f t="shared" si="49"/>
        <v>97101</v>
      </c>
      <c r="AL119" s="263">
        <v>0</v>
      </c>
    </row>
    <row r="120" spans="1:38" s="264" customFormat="1">
      <c r="A120" s="395" t="s">
        <v>13486</v>
      </c>
      <c r="B120" s="396">
        <v>100701</v>
      </c>
      <c r="C120" s="397" t="str">
        <f>IF($B120="","",IFERROR(VLOOKUP($B120,SERVIÇOS!$A:$F,2,0),IFERROR(VLOOKUP($B120,'COMPOSIÇÕES COMPLEMENTARES '!$C:$K,2,0),"")))</f>
        <v>PORTA DE FERRO, DE ABRIR, TIPO GRADE COM CHAPA, COM GUARNIÇÕES. AF_12/2019</v>
      </c>
      <c r="D120" s="398" t="str">
        <f>IF($B120="","",IFERROR(VLOOKUP($B120,SERVIÇOS!$A:$F,3,0),IFERROR(VLOOKUP($B120,'COMPOSIÇÕES COMPLEMENTARES '!$C:$K,3,0),"")))</f>
        <v>M2</v>
      </c>
      <c r="E120" s="399">
        <v>1</v>
      </c>
      <c r="F120" s="400">
        <f>IF($B120="","",IFERROR(VLOOKUP($B120,SERVIÇOS!$A:$F,4,0),IFERROR(VLOOKUP($B120,'COMPOSIÇÕES COMPLEMENTARES '!$C:$K,6,0),"")))</f>
        <v>1032.3799999999999</v>
      </c>
      <c r="G120" s="400">
        <f>IF($B120="","",IFERROR(VLOOKUP($B120,SERVIÇOS!$A:$F,5,0),IFERROR(VLOOKUP($B120,'COMPOSIÇÕES COMPLEMENTARES '!$C:$K,7,0),"")))</f>
        <v>18.21</v>
      </c>
      <c r="H120" s="400">
        <f t="shared" si="67"/>
        <v>1050.5899999999999</v>
      </c>
      <c r="I120" s="400">
        <f t="shared" si="38"/>
        <v>1032.3800000000001</v>
      </c>
      <c r="J120" s="400">
        <f t="shared" si="39"/>
        <v>18.21</v>
      </c>
      <c r="K120" s="400">
        <f t="shared" si="40"/>
        <v>1050.5899999999999</v>
      </c>
      <c r="L120" s="400"/>
      <c r="M120" s="262"/>
      <c r="N120" s="262"/>
      <c r="O120" s="469"/>
      <c r="P120" s="470" t="str">
        <f t="shared" si="70"/>
        <v/>
      </c>
      <c r="Q120" s="469"/>
      <c r="R120" s="471" t="str">
        <f t="shared" si="71"/>
        <v/>
      </c>
      <c r="S120" s="469"/>
      <c r="T120" s="472" t="str">
        <f t="shared" si="72"/>
        <v/>
      </c>
      <c r="U120" s="473">
        <f ca="1">SUMIF($O$8:T$9,"QUANT.",O120:T120)</f>
        <v>0</v>
      </c>
      <c r="V120" s="474">
        <f t="shared" ca="1" si="68"/>
        <v>0</v>
      </c>
      <c r="W120" s="486" t="str">
        <f t="shared" ca="1" si="69"/>
        <v>MEDIR</v>
      </c>
      <c r="X120" s="487">
        <f t="shared" ca="1" si="73"/>
        <v>1</v>
      </c>
      <c r="Y120" s="487">
        <f t="shared" ca="1" si="74"/>
        <v>1050.5899999999999</v>
      </c>
      <c r="Z120" s="262"/>
      <c r="AA120" s="262"/>
      <c r="AB120" s="262"/>
      <c r="AC120" s="262"/>
      <c r="AD120" s="262"/>
      <c r="AE120" s="262"/>
      <c r="AF120" s="262"/>
      <c r="AG120" s="262"/>
      <c r="AH120" s="262"/>
      <c r="AI120" s="262"/>
      <c r="AJ120" s="262"/>
      <c r="AK120" s="263">
        <f t="shared" si="49"/>
        <v>100701</v>
      </c>
      <c r="AL120" s="263">
        <v>0</v>
      </c>
    </row>
    <row r="121" spans="1:38" s="264" customFormat="1" ht="30">
      <c r="A121" s="395" t="s">
        <v>13487</v>
      </c>
      <c r="B121" s="396">
        <v>101173</v>
      </c>
      <c r="C121" s="397" t="str">
        <f>IF($B121="","",IFERROR(VLOOKUP($B121,SERVIÇOS!$A:$F,2,0),IFERROR(VLOOKUP($B121,'COMPOSIÇÕES COMPLEMENTARES '!$C:$K,2,0),"")))</f>
        <v>ESTACA BROCA DE CONCRETO, DIÂMETRO DE 20CM, ESCAVAÇÃO MANUAL COM TRADO CONCHA, COM ARMADURA DE ARRANQUE. AF_05/2020</v>
      </c>
      <c r="D121" s="398" t="str">
        <f>IF($B121="","",IFERROR(VLOOKUP($B121,SERVIÇOS!$A:$F,3,0),IFERROR(VLOOKUP($B121,'COMPOSIÇÕES COMPLEMENTARES '!$C:$K,3,0),"")))</f>
        <v>M</v>
      </c>
      <c r="E121" s="399">
        <v>1</v>
      </c>
      <c r="F121" s="400">
        <f>IF($B121="","",IFERROR(VLOOKUP($B121,SERVIÇOS!$A:$F,4,0),IFERROR(VLOOKUP($B121,'COMPOSIÇÕES COMPLEMENTARES '!$C:$K,6,0),"")))</f>
        <v>36.950000000000003</v>
      </c>
      <c r="G121" s="400">
        <f>IF($B121="","",IFERROR(VLOOKUP($B121,SERVIÇOS!$A:$F,5,0),IFERROR(VLOOKUP($B121,'COMPOSIÇÕES COMPLEMENTARES '!$C:$K,7,0),"")))</f>
        <v>28.44</v>
      </c>
      <c r="H121" s="400">
        <f t="shared" si="67"/>
        <v>65.39</v>
      </c>
      <c r="I121" s="400">
        <f t="shared" si="38"/>
        <v>36.950000000000003</v>
      </c>
      <c r="J121" s="400">
        <f t="shared" si="39"/>
        <v>28.44</v>
      </c>
      <c r="K121" s="400">
        <f t="shared" si="40"/>
        <v>65.39</v>
      </c>
      <c r="L121" s="400"/>
      <c r="M121" s="262"/>
      <c r="N121" s="262"/>
      <c r="O121" s="469"/>
      <c r="P121" s="470" t="str">
        <f t="shared" si="70"/>
        <v/>
      </c>
      <c r="Q121" s="469"/>
      <c r="R121" s="471" t="str">
        <f t="shared" si="71"/>
        <v/>
      </c>
      <c r="S121" s="469"/>
      <c r="T121" s="472" t="str">
        <f t="shared" si="72"/>
        <v/>
      </c>
      <c r="U121" s="473">
        <f ca="1">SUMIF($O$8:T$9,"QUANT.",O121:T121)</f>
        <v>0</v>
      </c>
      <c r="V121" s="474">
        <f t="shared" ca="1" si="68"/>
        <v>0</v>
      </c>
      <c r="W121" s="486" t="str">
        <f t="shared" ca="1" si="69"/>
        <v>MEDIR</v>
      </c>
      <c r="X121" s="487">
        <f t="shared" ca="1" si="73"/>
        <v>1</v>
      </c>
      <c r="Y121" s="487">
        <f t="shared" ca="1" si="74"/>
        <v>65.39</v>
      </c>
      <c r="Z121" s="262"/>
      <c r="AA121" s="262"/>
      <c r="AB121" s="262"/>
      <c r="AC121" s="262"/>
      <c r="AD121" s="262"/>
      <c r="AE121" s="262"/>
      <c r="AF121" s="262"/>
      <c r="AG121" s="262"/>
      <c r="AH121" s="262"/>
      <c r="AI121" s="262"/>
      <c r="AJ121" s="262"/>
      <c r="AK121" s="263">
        <f t="shared" si="49"/>
        <v>101173</v>
      </c>
      <c r="AL121" s="263">
        <v>0</v>
      </c>
    </row>
    <row r="122" spans="1:38" s="264" customFormat="1">
      <c r="A122" s="666"/>
      <c r="B122" s="667"/>
      <c r="C122" s="668"/>
      <c r="D122" s="669"/>
      <c r="E122" s="670"/>
      <c r="F122" s="671"/>
      <c r="G122" s="671"/>
      <c r="H122" s="671"/>
      <c r="I122" s="671"/>
      <c r="J122" s="671"/>
      <c r="K122" s="671"/>
      <c r="L122" s="671"/>
      <c r="M122" s="262"/>
      <c r="N122" s="262"/>
      <c r="O122" s="469"/>
      <c r="P122" s="470"/>
      <c r="Q122" s="469"/>
      <c r="R122" s="471"/>
      <c r="S122" s="469"/>
      <c r="T122" s="472"/>
      <c r="U122" s="473"/>
      <c r="V122" s="474"/>
      <c r="W122" s="486"/>
      <c r="X122" s="487"/>
      <c r="Y122" s="487"/>
      <c r="Z122" s="262"/>
      <c r="AA122" s="262"/>
      <c r="AB122" s="262"/>
      <c r="AC122" s="262"/>
      <c r="AD122" s="262"/>
      <c r="AE122" s="262"/>
      <c r="AF122" s="262"/>
      <c r="AG122" s="262"/>
      <c r="AH122" s="262"/>
      <c r="AI122" s="262"/>
      <c r="AJ122" s="262"/>
      <c r="AK122" s="672"/>
      <c r="AL122" s="672"/>
    </row>
    <row r="123" spans="1:38" s="527" customFormat="1" ht="15" customHeight="1">
      <c r="A123" s="388">
        <v>14</v>
      </c>
      <c r="B123" s="389"/>
      <c r="C123" s="390" t="s">
        <v>13256</v>
      </c>
      <c r="D123" s="391"/>
      <c r="E123" s="392"/>
      <c r="F123" s="393"/>
      <c r="G123" s="394"/>
      <c r="H123" s="394"/>
      <c r="I123" s="381">
        <f>TRUNC(SUMIF(I124:I126,"&gt;0",I124:I126),2)</f>
        <v>1099.04</v>
      </c>
      <c r="J123" s="381">
        <f>TRUNC(SUMIF(J124:J126,"&gt;0",J124:J126),2)</f>
        <v>2468.65</v>
      </c>
      <c r="K123" s="402"/>
      <c r="L123" s="381">
        <f>SUM(K124:K125)</f>
        <v>3567.7</v>
      </c>
      <c r="M123" s="525"/>
      <c r="N123" s="525"/>
      <c r="O123" s="469"/>
      <c r="P123" s="470" t="str">
        <f t="shared" si="70"/>
        <v/>
      </c>
      <c r="Q123" s="469"/>
      <c r="R123" s="471" t="str">
        <f t="shared" si="71"/>
        <v/>
      </c>
      <c r="S123" s="469"/>
      <c r="T123" s="472" t="str">
        <f t="shared" si="72"/>
        <v/>
      </c>
      <c r="U123" s="473">
        <f ca="1">SUMIF($O$8:T$9,"QUANT.",O123:T123)</f>
        <v>0</v>
      </c>
      <c r="V123" s="474">
        <f t="shared" ca="1" si="68"/>
        <v>0</v>
      </c>
      <c r="W123" s="486" t="str">
        <f t="shared" si="69"/>
        <v/>
      </c>
      <c r="X123" s="487">
        <f t="shared" ca="1" si="73"/>
        <v>0</v>
      </c>
      <c r="Y123" s="487">
        <f t="shared" ca="1" si="74"/>
        <v>0</v>
      </c>
      <c r="Z123" s="525"/>
      <c r="AA123" s="525"/>
      <c r="AB123" s="525"/>
      <c r="AC123" s="525"/>
      <c r="AD123" s="525"/>
      <c r="AE123" s="525"/>
      <c r="AF123" s="525"/>
      <c r="AG123" s="525"/>
      <c r="AH123" s="525"/>
      <c r="AI123" s="525"/>
      <c r="AJ123" s="525"/>
      <c r="AK123" s="526">
        <f t="shared" si="49"/>
        <v>0</v>
      </c>
      <c r="AL123" s="526">
        <v>0</v>
      </c>
    </row>
    <row r="124" spans="1:38" s="264" customFormat="1" ht="15" customHeight="1">
      <c r="A124" s="395" t="s">
        <v>13488</v>
      </c>
      <c r="B124" s="396">
        <v>99814</v>
      </c>
      <c r="C124" s="397" t="str">
        <f>IF($B124="","",IFERROR(VLOOKUP($B124,SERVIÇOS!$A:$F,2,0),IFERROR(VLOOKUP($B124,'COMPOSIÇÕES COMPLEMENTARES '!$C:$K,2,0),"")))</f>
        <v>LIMPEZA DE SUPERFÍCIE COM JATO DE ALTA PRESSÃO. AF_04/2019</v>
      </c>
      <c r="D124" s="398" t="str">
        <f>IF($B124="","",IFERROR(VLOOKUP($B124,SERVIÇOS!$A:$F,3,0),IFERROR(VLOOKUP($B124,'COMPOSIÇÕES COMPLEMENTARES '!$C:$K,3,0),"")))</f>
        <v>M2</v>
      </c>
      <c r="E124" s="399">
        <v>168.05</v>
      </c>
      <c r="F124" s="400">
        <f>IF($B124="","",IFERROR(VLOOKUP($B124,SERVIÇOS!$A:$F,4,0),IFERROR(VLOOKUP($B124,'COMPOSIÇÕES COMPLEMENTARES '!$C:$K,6,0),"")))</f>
        <v>0.7200000000000002</v>
      </c>
      <c r="G124" s="400">
        <f>IF($B124="","",IFERROR(VLOOKUP($B124,SERVIÇOS!$A:$F,5,0),IFERROR(VLOOKUP($B124,'COMPOSIÇÕES COMPLEMENTARES '!$C:$K,7,0),"")))</f>
        <v>1.69</v>
      </c>
      <c r="H124" s="400">
        <f t="shared" si="67"/>
        <v>2.41</v>
      </c>
      <c r="I124" s="400">
        <f t="shared" ref="I124:I180" si="75">IF(E124="","",TRUNC((E124*F124),2))</f>
        <v>120.99</v>
      </c>
      <c r="J124" s="400">
        <f t="shared" ref="J124:J180" si="76">IF(E124="","",TRUNC((E124*G124),2))</f>
        <v>284</v>
      </c>
      <c r="K124" s="400">
        <f t="shared" ref="K124:K180" si="77">IF(E124="","",TRUNC((E124*H124),2))</f>
        <v>405</v>
      </c>
      <c r="L124" s="400"/>
      <c r="M124" s="262"/>
      <c r="N124" s="262"/>
      <c r="O124" s="469"/>
      <c r="P124" s="470" t="str">
        <f t="shared" si="70"/>
        <v/>
      </c>
      <c r="Q124" s="469"/>
      <c r="R124" s="471" t="str">
        <f t="shared" si="71"/>
        <v/>
      </c>
      <c r="S124" s="469"/>
      <c r="T124" s="472" t="str">
        <f t="shared" si="72"/>
        <v/>
      </c>
      <c r="U124" s="473">
        <f ca="1">SUMIF($O$8:T$9,"QUANT.",O124:T124)</f>
        <v>0</v>
      </c>
      <c r="V124" s="474">
        <f t="shared" ca="1" si="68"/>
        <v>0</v>
      </c>
      <c r="W124" s="486" t="str">
        <f t="shared" ca="1" si="69"/>
        <v>MEDIR</v>
      </c>
      <c r="X124" s="487">
        <f t="shared" ca="1" si="73"/>
        <v>168.05</v>
      </c>
      <c r="Y124" s="487">
        <f t="shared" ca="1" si="74"/>
        <v>405</v>
      </c>
      <c r="Z124" s="262"/>
      <c r="AA124" s="262"/>
      <c r="AB124" s="262"/>
      <c r="AC124" s="262"/>
      <c r="AD124" s="262"/>
      <c r="AE124" s="262"/>
      <c r="AF124" s="262"/>
      <c r="AG124" s="262"/>
      <c r="AH124" s="262"/>
      <c r="AI124" s="262"/>
      <c r="AJ124" s="262"/>
      <c r="AK124" s="263">
        <f t="shared" si="49"/>
        <v>99814</v>
      </c>
      <c r="AL124" s="263">
        <v>0</v>
      </c>
    </row>
    <row r="125" spans="1:38" s="264" customFormat="1" ht="15" customHeight="1">
      <c r="A125" s="395" t="s">
        <v>13489</v>
      </c>
      <c r="B125" s="396" t="s">
        <v>13286</v>
      </c>
      <c r="C125" s="397" t="str">
        <f>IF($B125="","",IFERROR(VLOOKUP($B125,SERVIÇOS!$A:$F,2,0),IFERROR(VLOOKUP($B125,'COMPOSIÇÕES COMPLEMENTARES '!$C:$K,2,0),"")))</f>
        <v>LIMPEZA GERAL</v>
      </c>
      <c r="D125" s="398" t="str">
        <f>IF($B125="","",IFERROR(VLOOKUP($B125,SERVIÇOS!$A:$F,3,0),IFERROR(VLOOKUP($B125,'COMPOSIÇÕES COMPLEMENTARES '!$C:$K,3,0),"")))</f>
        <v>M2</v>
      </c>
      <c r="E125" s="399">
        <v>168.05</v>
      </c>
      <c r="F125" s="400">
        <f>IF($B125="","",IFERROR(VLOOKUP($B125,SERVIÇOS!$A:$F,4,0),IFERROR(VLOOKUP($B125,'COMPOSIÇÕES COMPLEMENTARES '!$C:$K,6,0),"")))</f>
        <v>5.82</v>
      </c>
      <c r="G125" s="400">
        <f>IF($B125="","",IFERROR(VLOOKUP($B125,SERVIÇOS!$A:$F,5,0),IFERROR(VLOOKUP($B125,'COMPOSIÇÕES COMPLEMENTARES '!$C:$K,7,0),"")))</f>
        <v>13</v>
      </c>
      <c r="H125" s="400">
        <f t="shared" si="67"/>
        <v>18.82</v>
      </c>
      <c r="I125" s="400">
        <f t="shared" si="75"/>
        <v>978.05</v>
      </c>
      <c r="J125" s="400">
        <f t="shared" si="76"/>
        <v>2184.65</v>
      </c>
      <c r="K125" s="400">
        <f t="shared" si="77"/>
        <v>3162.7</v>
      </c>
      <c r="L125" s="400"/>
      <c r="M125" s="262"/>
      <c r="N125" s="262"/>
      <c r="O125" s="469"/>
      <c r="P125" s="470" t="str">
        <f t="shared" si="70"/>
        <v/>
      </c>
      <c r="Q125" s="469"/>
      <c r="R125" s="471" t="str">
        <f t="shared" si="71"/>
        <v/>
      </c>
      <c r="S125" s="469"/>
      <c r="T125" s="472" t="str">
        <f t="shared" si="72"/>
        <v/>
      </c>
      <c r="U125" s="473">
        <f ca="1">SUMIF($O$8:T$9,"QUANT.",O125:T125)</f>
        <v>0</v>
      </c>
      <c r="V125" s="474">
        <f t="shared" ca="1" si="68"/>
        <v>0</v>
      </c>
      <c r="W125" s="486" t="str">
        <f t="shared" ca="1" si="69"/>
        <v>MEDIR</v>
      </c>
      <c r="X125" s="487">
        <f t="shared" ca="1" si="73"/>
        <v>168.05</v>
      </c>
      <c r="Y125" s="487">
        <f t="shared" ca="1" si="74"/>
        <v>3162.7</v>
      </c>
      <c r="Z125" s="262"/>
      <c r="AA125" s="262"/>
      <c r="AB125" s="262"/>
      <c r="AC125" s="262"/>
      <c r="AD125" s="262"/>
      <c r="AE125" s="262"/>
      <c r="AF125" s="262"/>
      <c r="AG125" s="262"/>
      <c r="AH125" s="262"/>
      <c r="AI125" s="262"/>
      <c r="AJ125" s="262"/>
      <c r="AK125" s="263" t="e">
        <f t="shared" si="49"/>
        <v>#VALUE!</v>
      </c>
      <c r="AL125" s="263">
        <v>0</v>
      </c>
    </row>
    <row r="126" spans="1:38" s="264" customFormat="1" ht="15" customHeight="1">
      <c r="A126" s="395"/>
      <c r="B126" s="396"/>
      <c r="C126" s="397" t="str">
        <f>IF($B126="","",IFERROR(VLOOKUP($B126,SERVIÇOS!$A:$F,2,0),IFERROR(VLOOKUP($B126,'COMPOSIÇÕES COMPLEMENTARES '!$C:$K,2,0),"")))</f>
        <v/>
      </c>
      <c r="D126" s="398" t="str">
        <f>IF($B126="","",IFERROR(VLOOKUP($B126,SERVIÇOS!$A:$F,3,0),IFERROR(VLOOKUP($B126,'COMPOSIÇÕES COMPLEMENTARES '!$C:$K,3,0),"")))</f>
        <v/>
      </c>
      <c r="E126" s="399"/>
      <c r="F126" s="400" t="str">
        <f>IF($B126="","",IFERROR(VLOOKUP($B126,SERVIÇOS!$A:$F,4,0),IFERROR(VLOOKUP($B126,'COMPOSIÇÕES COMPLEMENTARES '!$C:$K,6,0),"")))</f>
        <v/>
      </c>
      <c r="G126" s="400" t="str">
        <f>IF($B126="","",IFERROR(VLOOKUP($B126,SERVIÇOS!$A:$F,5,0),IFERROR(VLOOKUP($B126,'COMPOSIÇÕES COMPLEMENTARES '!$C:$K,7,0),"")))</f>
        <v/>
      </c>
      <c r="H126" s="400" t="str">
        <f t="shared" si="67"/>
        <v/>
      </c>
      <c r="I126" s="400" t="str">
        <f t="shared" si="75"/>
        <v/>
      </c>
      <c r="J126" s="400" t="str">
        <f t="shared" si="76"/>
        <v/>
      </c>
      <c r="K126" s="400" t="str">
        <f t="shared" si="77"/>
        <v/>
      </c>
      <c r="L126" s="400"/>
      <c r="M126" s="262"/>
      <c r="N126" s="262"/>
      <c r="O126" s="469"/>
      <c r="P126" s="470" t="str">
        <f t="shared" si="70"/>
        <v/>
      </c>
      <c r="Q126" s="469"/>
      <c r="R126" s="471" t="str">
        <f t="shared" si="71"/>
        <v/>
      </c>
      <c r="S126" s="469"/>
      <c r="T126" s="472" t="str">
        <f t="shared" si="72"/>
        <v/>
      </c>
      <c r="U126" s="473">
        <f ca="1">SUMIF($O$8:T$9,"QUANT.",O126:T126)</f>
        <v>0</v>
      </c>
      <c r="V126" s="474">
        <f t="shared" ca="1" si="68"/>
        <v>0</v>
      </c>
      <c r="W126" s="486" t="str">
        <f t="shared" si="69"/>
        <v/>
      </c>
      <c r="X126" s="487">
        <f t="shared" ca="1" si="73"/>
        <v>0</v>
      </c>
      <c r="Y126" s="487" t="e">
        <f t="shared" ca="1" si="74"/>
        <v>#VALUE!</v>
      </c>
      <c r="Z126" s="262"/>
      <c r="AA126" s="262"/>
      <c r="AB126" s="262"/>
      <c r="AC126" s="262"/>
      <c r="AD126" s="262"/>
      <c r="AE126" s="262"/>
      <c r="AF126" s="262"/>
      <c r="AG126" s="262"/>
      <c r="AH126" s="262"/>
      <c r="AI126" s="262"/>
      <c r="AJ126" s="262"/>
      <c r="AK126" s="263">
        <f t="shared" si="49"/>
        <v>0</v>
      </c>
      <c r="AL126" s="263">
        <v>0</v>
      </c>
    </row>
    <row r="127" spans="1:38" s="264" customFormat="1" ht="15" customHeight="1">
      <c r="A127" s="395"/>
      <c r="B127" s="396"/>
      <c r="C127" s="397" t="str">
        <f>IF($B127="","",IFERROR(VLOOKUP($B127,SERVIÇOS!$A:$F,2,0),IFERROR(VLOOKUP($B127,'COMPOSIÇÕES COMPLEMENTARES '!$C:$K,2,0),"")))</f>
        <v/>
      </c>
      <c r="D127" s="398" t="str">
        <f>IF($B127="","",IFERROR(VLOOKUP($B127,SERVIÇOS!$A:$F,3,0),IFERROR(VLOOKUP($B127,'COMPOSIÇÕES COMPLEMENTARES '!$C:$K,3,0),"")))</f>
        <v/>
      </c>
      <c r="E127" s="399"/>
      <c r="F127" s="400" t="str">
        <f>IF($B127="","",IFERROR(VLOOKUP($B127,SERVIÇOS!$A:$F,4,0),IFERROR(VLOOKUP($B127,'COMPOSIÇÕES COMPLEMENTARES '!$C:$K,6,0),"")))</f>
        <v/>
      </c>
      <c r="G127" s="400" t="str">
        <f>IF($B127="","",IFERROR(VLOOKUP($B127,SERVIÇOS!$A:$F,5,0),IFERROR(VLOOKUP($B127,'COMPOSIÇÕES COMPLEMENTARES '!$C:$K,7,0),"")))</f>
        <v/>
      </c>
      <c r="H127" s="400" t="str">
        <f t="shared" si="67"/>
        <v/>
      </c>
      <c r="I127" s="400" t="str">
        <f t="shared" si="75"/>
        <v/>
      </c>
      <c r="J127" s="400" t="str">
        <f t="shared" si="76"/>
        <v/>
      </c>
      <c r="K127" s="400" t="str">
        <f t="shared" si="77"/>
        <v/>
      </c>
      <c r="L127" s="400"/>
      <c r="M127" s="262"/>
      <c r="N127" s="262"/>
      <c r="O127" s="469"/>
      <c r="P127" s="470" t="str">
        <f t="shared" si="70"/>
        <v/>
      </c>
      <c r="Q127" s="469"/>
      <c r="R127" s="471" t="str">
        <f t="shared" si="71"/>
        <v/>
      </c>
      <c r="S127" s="469"/>
      <c r="T127" s="472" t="str">
        <f t="shared" si="72"/>
        <v/>
      </c>
      <c r="U127" s="473">
        <f ca="1">SUMIF($O$8:T$9,"QUANT.",O127:T127)</f>
        <v>0</v>
      </c>
      <c r="V127" s="474">
        <f t="shared" ca="1" si="68"/>
        <v>0</v>
      </c>
      <c r="W127" s="486" t="str">
        <f t="shared" si="69"/>
        <v/>
      </c>
      <c r="X127" s="487">
        <f t="shared" ca="1" si="73"/>
        <v>0</v>
      </c>
      <c r="Y127" s="487" t="e">
        <f t="shared" ca="1" si="74"/>
        <v>#VALUE!</v>
      </c>
      <c r="Z127" s="262"/>
      <c r="AA127" s="262"/>
      <c r="AB127" s="262"/>
      <c r="AC127" s="262"/>
      <c r="AD127" s="262"/>
      <c r="AE127" s="262"/>
      <c r="AF127" s="262"/>
      <c r="AG127" s="262"/>
      <c r="AH127" s="262"/>
      <c r="AI127" s="262"/>
      <c r="AJ127" s="262"/>
      <c r="AK127" s="263">
        <f t="shared" si="49"/>
        <v>0</v>
      </c>
      <c r="AL127" s="263">
        <v>0</v>
      </c>
    </row>
    <row r="128" spans="1:38" s="264" customFormat="1" ht="15" customHeight="1">
      <c r="A128" s="395"/>
      <c r="B128" s="396"/>
      <c r="C128" s="397" t="str">
        <f>IF($B128="","",IFERROR(VLOOKUP($B128,SERVIÇOS!$A:$F,2,0),IFERROR(VLOOKUP($B128,'COMPOSIÇÕES COMPLEMENTARES '!$C:$K,2,0),"")))</f>
        <v/>
      </c>
      <c r="D128" s="398" t="str">
        <f>IF($B128="","",IFERROR(VLOOKUP($B128,SERVIÇOS!$A:$F,3,0),IFERROR(VLOOKUP($B128,'COMPOSIÇÕES COMPLEMENTARES '!$C:$K,3,0),"")))</f>
        <v/>
      </c>
      <c r="E128" s="399"/>
      <c r="F128" s="400" t="str">
        <f>IF($B128="","",IFERROR(VLOOKUP($B128,SERVIÇOS!$A:$F,4,0),IFERROR(VLOOKUP($B128,'COMPOSIÇÕES COMPLEMENTARES '!$C:$K,6,0),"")))</f>
        <v/>
      </c>
      <c r="G128" s="400" t="str">
        <f>IF($B128="","",IFERROR(VLOOKUP($B128,SERVIÇOS!$A:$F,5,0),IFERROR(VLOOKUP($B128,'COMPOSIÇÕES COMPLEMENTARES '!$C:$K,7,0),"")))</f>
        <v/>
      </c>
      <c r="H128" s="400" t="str">
        <f t="shared" si="67"/>
        <v/>
      </c>
      <c r="I128" s="400" t="str">
        <f t="shared" si="75"/>
        <v/>
      </c>
      <c r="J128" s="400" t="str">
        <f t="shared" si="76"/>
        <v/>
      </c>
      <c r="K128" s="400" t="str">
        <f t="shared" si="77"/>
        <v/>
      </c>
      <c r="L128" s="400"/>
      <c r="M128" s="262"/>
      <c r="N128" s="262"/>
      <c r="O128" s="469"/>
      <c r="P128" s="470" t="str">
        <f t="shared" si="70"/>
        <v/>
      </c>
      <c r="Q128" s="469"/>
      <c r="R128" s="471" t="str">
        <f t="shared" si="71"/>
        <v/>
      </c>
      <c r="S128" s="469"/>
      <c r="T128" s="472" t="str">
        <f t="shared" si="72"/>
        <v/>
      </c>
      <c r="U128" s="473">
        <f ca="1">SUMIF($O$8:T$9,"QUANT.",O128:T128)</f>
        <v>0</v>
      </c>
      <c r="V128" s="474">
        <f t="shared" ca="1" si="68"/>
        <v>0</v>
      </c>
      <c r="W128" s="486" t="str">
        <f t="shared" si="69"/>
        <v/>
      </c>
      <c r="X128" s="487">
        <f t="shared" ca="1" si="73"/>
        <v>0</v>
      </c>
      <c r="Y128" s="487" t="e">
        <f t="shared" ca="1" si="74"/>
        <v>#VALUE!</v>
      </c>
      <c r="Z128" s="262"/>
      <c r="AA128" s="262"/>
      <c r="AB128" s="262"/>
      <c r="AC128" s="262"/>
      <c r="AD128" s="262"/>
      <c r="AE128" s="262"/>
      <c r="AF128" s="262"/>
      <c r="AG128" s="262"/>
      <c r="AH128" s="262"/>
      <c r="AI128" s="262"/>
      <c r="AJ128" s="262"/>
      <c r="AK128" s="263">
        <f t="shared" si="49"/>
        <v>0</v>
      </c>
      <c r="AL128" s="263">
        <v>0</v>
      </c>
    </row>
    <row r="129" spans="1:38" s="264" customFormat="1" ht="15" customHeight="1">
      <c r="A129" s="395"/>
      <c r="B129" s="396"/>
      <c r="C129" s="397" t="str">
        <f>IF($B129="","",IFERROR(VLOOKUP($B129,SERVIÇOS!$A:$F,2,0),IFERROR(VLOOKUP($B129,'COMPOSIÇÕES COMPLEMENTARES '!$C:$K,2,0),"")))</f>
        <v/>
      </c>
      <c r="D129" s="398" t="str">
        <f>IF($B129="","",IFERROR(VLOOKUP($B129,SERVIÇOS!$A:$F,3,0),IFERROR(VLOOKUP($B129,'COMPOSIÇÕES COMPLEMENTARES '!$C:$K,3,0),"")))</f>
        <v/>
      </c>
      <c r="E129" s="399"/>
      <c r="F129" s="400" t="str">
        <f>IF($B129="","",IFERROR(VLOOKUP($B129,SERVIÇOS!$A:$F,4,0),IFERROR(VLOOKUP($B129,'COMPOSIÇÕES COMPLEMENTARES '!$C:$K,6,0),"")))</f>
        <v/>
      </c>
      <c r="G129" s="400" t="str">
        <f>IF($B129="","",IFERROR(VLOOKUP($B129,SERVIÇOS!$A:$F,5,0),IFERROR(VLOOKUP($B129,'COMPOSIÇÕES COMPLEMENTARES '!$C:$K,7,0),"")))</f>
        <v/>
      </c>
      <c r="H129" s="400" t="str">
        <f t="shared" si="67"/>
        <v/>
      </c>
      <c r="I129" s="400" t="str">
        <f t="shared" si="75"/>
        <v/>
      </c>
      <c r="J129" s="400" t="str">
        <f t="shared" si="76"/>
        <v/>
      </c>
      <c r="K129" s="400" t="str">
        <f t="shared" si="77"/>
        <v/>
      </c>
      <c r="L129" s="400"/>
      <c r="M129" s="262"/>
      <c r="N129" s="262"/>
      <c r="O129" s="469"/>
      <c r="P129" s="470" t="str">
        <f t="shared" si="70"/>
        <v/>
      </c>
      <c r="Q129" s="469"/>
      <c r="R129" s="471" t="str">
        <f t="shared" si="71"/>
        <v/>
      </c>
      <c r="S129" s="469"/>
      <c r="T129" s="472" t="str">
        <f t="shared" si="72"/>
        <v/>
      </c>
      <c r="U129" s="473">
        <f ca="1">SUMIF($O$8:T$9,"QUANT.",O129:T129)</f>
        <v>0</v>
      </c>
      <c r="V129" s="474">
        <f t="shared" ca="1" si="68"/>
        <v>0</v>
      </c>
      <c r="W129" s="486" t="str">
        <f t="shared" si="69"/>
        <v/>
      </c>
      <c r="X129" s="487">
        <f t="shared" ca="1" si="73"/>
        <v>0</v>
      </c>
      <c r="Y129" s="487" t="e">
        <f t="shared" ca="1" si="74"/>
        <v>#VALUE!</v>
      </c>
      <c r="Z129" s="262"/>
      <c r="AA129" s="262"/>
      <c r="AB129" s="262"/>
      <c r="AC129" s="262"/>
      <c r="AD129" s="262"/>
      <c r="AE129" s="262"/>
      <c r="AF129" s="262"/>
      <c r="AG129" s="262"/>
      <c r="AH129" s="262"/>
      <c r="AI129" s="262"/>
      <c r="AJ129" s="262"/>
      <c r="AK129" s="263">
        <f t="shared" si="49"/>
        <v>0</v>
      </c>
      <c r="AL129" s="263">
        <v>0</v>
      </c>
    </row>
    <row r="130" spans="1:38" s="264" customFormat="1" ht="15" customHeight="1">
      <c r="A130" s="395"/>
      <c r="B130" s="396"/>
      <c r="C130" s="397" t="str">
        <f>IF($B130="","",IFERROR(VLOOKUP($B130,SERVIÇOS!$A:$F,2,0),IFERROR(VLOOKUP($B130,'COMPOSIÇÕES COMPLEMENTARES '!$C:$K,2,0),"")))</f>
        <v/>
      </c>
      <c r="D130" s="398" t="str">
        <f>IF($B130="","",IFERROR(VLOOKUP($B130,SERVIÇOS!$A:$F,3,0),IFERROR(VLOOKUP($B130,'COMPOSIÇÕES COMPLEMENTARES '!$C:$K,3,0),"")))</f>
        <v/>
      </c>
      <c r="E130" s="399"/>
      <c r="F130" s="400" t="str">
        <f>IF($B130="","",IFERROR(VLOOKUP($B130,SERVIÇOS!$A:$F,4,0),IFERROR(VLOOKUP($B130,'COMPOSIÇÕES COMPLEMENTARES '!$C:$K,6,0),"")))</f>
        <v/>
      </c>
      <c r="G130" s="400" t="str">
        <f>IF($B130="","",IFERROR(VLOOKUP($B130,SERVIÇOS!$A:$F,5,0),IFERROR(VLOOKUP($B130,'COMPOSIÇÕES COMPLEMENTARES '!$C:$K,7,0),"")))</f>
        <v/>
      </c>
      <c r="H130" s="400" t="str">
        <f t="shared" si="67"/>
        <v/>
      </c>
      <c r="I130" s="400" t="str">
        <f t="shared" si="75"/>
        <v/>
      </c>
      <c r="J130" s="400" t="str">
        <f t="shared" si="76"/>
        <v/>
      </c>
      <c r="K130" s="400" t="str">
        <f t="shared" si="77"/>
        <v/>
      </c>
      <c r="L130" s="400"/>
      <c r="M130" s="262"/>
      <c r="N130" s="262"/>
      <c r="O130" s="469"/>
      <c r="P130" s="470" t="str">
        <f t="shared" si="70"/>
        <v/>
      </c>
      <c r="Q130" s="469"/>
      <c r="R130" s="471" t="str">
        <f t="shared" si="71"/>
        <v/>
      </c>
      <c r="S130" s="469"/>
      <c r="T130" s="472" t="str">
        <f t="shared" si="72"/>
        <v/>
      </c>
      <c r="U130" s="473">
        <f ca="1">SUMIF($O$8:T$9,"QUANT.",O130:T130)</f>
        <v>0</v>
      </c>
      <c r="V130" s="474">
        <f t="shared" ca="1" si="68"/>
        <v>0</v>
      </c>
      <c r="W130" s="486" t="str">
        <f t="shared" si="69"/>
        <v/>
      </c>
      <c r="X130" s="487">
        <f t="shared" ca="1" si="73"/>
        <v>0</v>
      </c>
      <c r="Y130" s="487" t="e">
        <f t="shared" ca="1" si="74"/>
        <v>#VALUE!</v>
      </c>
      <c r="Z130" s="262"/>
      <c r="AA130" s="262"/>
      <c r="AB130" s="262"/>
      <c r="AC130" s="262"/>
      <c r="AD130" s="262"/>
      <c r="AE130" s="262"/>
      <c r="AF130" s="262"/>
      <c r="AG130" s="262"/>
      <c r="AH130" s="262"/>
      <c r="AI130" s="262"/>
      <c r="AJ130" s="262"/>
      <c r="AK130" s="263">
        <f t="shared" si="49"/>
        <v>0</v>
      </c>
      <c r="AL130" s="263">
        <v>0</v>
      </c>
    </row>
    <row r="131" spans="1:38" s="264" customFormat="1" ht="15" customHeight="1">
      <c r="A131" s="395"/>
      <c r="B131" s="396"/>
      <c r="C131" s="397" t="str">
        <f>IF($B131="","",IFERROR(VLOOKUP($B131,SERVIÇOS!$A:$F,2,0),IFERROR(VLOOKUP($B131,'COMPOSIÇÕES COMPLEMENTARES '!$C:$K,2,0),"")))</f>
        <v/>
      </c>
      <c r="D131" s="398" t="str">
        <f>IF($B131="","",IFERROR(VLOOKUP($B131,SERVIÇOS!$A:$F,3,0),IFERROR(VLOOKUP($B131,'COMPOSIÇÕES COMPLEMENTARES '!$C:$K,3,0),"")))</f>
        <v/>
      </c>
      <c r="E131" s="399"/>
      <c r="F131" s="400" t="str">
        <f>IF($B131="","",IFERROR(VLOOKUP($B131,SERVIÇOS!$A:$F,4,0),IFERROR(VLOOKUP($B131,'COMPOSIÇÕES COMPLEMENTARES '!$C:$K,6,0),"")))</f>
        <v/>
      </c>
      <c r="G131" s="400" t="str">
        <f>IF($B131="","",IFERROR(VLOOKUP($B131,SERVIÇOS!$A:$F,5,0),IFERROR(VLOOKUP($B131,'COMPOSIÇÕES COMPLEMENTARES '!$C:$K,7,0),"")))</f>
        <v/>
      </c>
      <c r="H131" s="400" t="str">
        <f t="shared" si="67"/>
        <v/>
      </c>
      <c r="I131" s="400" t="str">
        <f t="shared" si="75"/>
        <v/>
      </c>
      <c r="J131" s="400" t="str">
        <f t="shared" si="76"/>
        <v/>
      </c>
      <c r="K131" s="400" t="str">
        <f t="shared" si="77"/>
        <v/>
      </c>
      <c r="L131" s="400"/>
      <c r="M131" s="262"/>
      <c r="N131" s="262"/>
      <c r="O131" s="469"/>
      <c r="P131" s="470" t="str">
        <f t="shared" si="70"/>
        <v/>
      </c>
      <c r="Q131" s="469"/>
      <c r="R131" s="471" t="str">
        <f t="shared" si="71"/>
        <v/>
      </c>
      <c r="S131" s="469"/>
      <c r="T131" s="472" t="str">
        <f t="shared" si="72"/>
        <v/>
      </c>
      <c r="U131" s="473">
        <f ca="1">SUMIF($O$8:T$9,"QUANT.",O131:T131)</f>
        <v>0</v>
      </c>
      <c r="V131" s="474">
        <f t="shared" ca="1" si="68"/>
        <v>0</v>
      </c>
      <c r="W131" s="486" t="str">
        <f t="shared" si="69"/>
        <v/>
      </c>
      <c r="X131" s="487">
        <f t="shared" ca="1" si="73"/>
        <v>0</v>
      </c>
      <c r="Y131" s="487" t="e">
        <f t="shared" ca="1" si="74"/>
        <v>#VALUE!</v>
      </c>
      <c r="Z131" s="262"/>
      <c r="AA131" s="262"/>
      <c r="AB131" s="262"/>
      <c r="AC131" s="262"/>
      <c r="AD131" s="262"/>
      <c r="AE131" s="262"/>
      <c r="AF131" s="262"/>
      <c r="AG131" s="262"/>
      <c r="AH131" s="262"/>
      <c r="AI131" s="262"/>
      <c r="AJ131" s="262"/>
      <c r="AK131" s="263">
        <f t="shared" si="49"/>
        <v>0</v>
      </c>
      <c r="AL131" s="263">
        <v>0</v>
      </c>
    </row>
    <row r="132" spans="1:38" s="264" customFormat="1" ht="15" customHeight="1">
      <c r="A132" s="395"/>
      <c r="B132" s="396"/>
      <c r="C132" s="397" t="str">
        <f>IF($B132="","",IFERROR(VLOOKUP($B132,SERVIÇOS!$A:$F,2,0),IFERROR(VLOOKUP($B132,'COMPOSIÇÕES COMPLEMENTARES '!$C:$K,2,0),"")))</f>
        <v/>
      </c>
      <c r="D132" s="398" t="str">
        <f>IF($B132="","",IFERROR(VLOOKUP($B132,SERVIÇOS!$A:$F,3,0),IFERROR(VLOOKUP($B132,'COMPOSIÇÕES COMPLEMENTARES '!$C:$K,3,0),"")))</f>
        <v/>
      </c>
      <c r="E132" s="399"/>
      <c r="F132" s="400" t="str">
        <f>IF($B132="","",IFERROR(VLOOKUP($B132,SERVIÇOS!$A:$F,4,0),IFERROR(VLOOKUP($B132,'COMPOSIÇÕES COMPLEMENTARES '!$C:$K,6,0),"")))</f>
        <v/>
      </c>
      <c r="G132" s="400" t="str">
        <f>IF($B132="","",IFERROR(VLOOKUP($B132,SERVIÇOS!$A:$F,5,0),IFERROR(VLOOKUP($B132,'COMPOSIÇÕES COMPLEMENTARES '!$C:$K,7,0),"")))</f>
        <v/>
      </c>
      <c r="H132" s="400" t="str">
        <f t="shared" si="67"/>
        <v/>
      </c>
      <c r="I132" s="400" t="str">
        <f t="shared" si="75"/>
        <v/>
      </c>
      <c r="J132" s="400" t="str">
        <f t="shared" si="76"/>
        <v/>
      </c>
      <c r="K132" s="400" t="str">
        <f t="shared" si="77"/>
        <v/>
      </c>
      <c r="L132" s="400"/>
      <c r="M132" s="262"/>
      <c r="N132" s="262"/>
      <c r="O132" s="469"/>
      <c r="P132" s="470" t="str">
        <f t="shared" si="70"/>
        <v/>
      </c>
      <c r="Q132" s="469"/>
      <c r="R132" s="471" t="str">
        <f t="shared" si="71"/>
        <v/>
      </c>
      <c r="S132" s="469"/>
      <c r="T132" s="472" t="str">
        <f t="shared" si="72"/>
        <v/>
      </c>
      <c r="U132" s="473">
        <f ca="1">SUMIF($O$8:T$9,"QUANT.",O132:T132)</f>
        <v>0</v>
      </c>
      <c r="V132" s="474">
        <f t="shared" ca="1" si="68"/>
        <v>0</v>
      </c>
      <c r="W132" s="486" t="str">
        <f t="shared" si="69"/>
        <v/>
      </c>
      <c r="X132" s="487">
        <f t="shared" ca="1" si="73"/>
        <v>0</v>
      </c>
      <c r="Y132" s="487" t="e">
        <f t="shared" ca="1" si="74"/>
        <v>#VALUE!</v>
      </c>
      <c r="Z132" s="262"/>
      <c r="AA132" s="262"/>
      <c r="AB132" s="262"/>
      <c r="AC132" s="262"/>
      <c r="AD132" s="262"/>
      <c r="AE132" s="262"/>
      <c r="AF132" s="262"/>
      <c r="AG132" s="262"/>
      <c r="AH132" s="262"/>
      <c r="AI132" s="262"/>
      <c r="AJ132" s="262"/>
      <c r="AK132" s="263">
        <f t="shared" si="49"/>
        <v>0</v>
      </c>
      <c r="AL132" s="263">
        <v>0</v>
      </c>
    </row>
    <row r="133" spans="1:38" s="264" customFormat="1" ht="15" customHeight="1">
      <c r="A133" s="395"/>
      <c r="B133" s="396"/>
      <c r="C133" s="397" t="str">
        <f>IF($B133="","",IFERROR(VLOOKUP($B133,SERVIÇOS!$A:$F,2,0),IFERROR(VLOOKUP($B133,'COMPOSIÇÕES COMPLEMENTARES '!$C:$K,2,0),"")))</f>
        <v/>
      </c>
      <c r="D133" s="398" t="str">
        <f>IF($B133="","",IFERROR(VLOOKUP($B133,SERVIÇOS!$A:$F,3,0),IFERROR(VLOOKUP($B133,'COMPOSIÇÕES COMPLEMENTARES '!$C:$K,3,0),"")))</f>
        <v/>
      </c>
      <c r="E133" s="399"/>
      <c r="F133" s="400" t="str">
        <f>IF($B133="","",IFERROR(VLOOKUP($B133,SERVIÇOS!$A:$F,4,0),IFERROR(VLOOKUP($B133,'COMPOSIÇÕES COMPLEMENTARES '!$C:$K,6,0),"")))</f>
        <v/>
      </c>
      <c r="G133" s="400" t="str">
        <f>IF($B133="","",IFERROR(VLOOKUP($B133,SERVIÇOS!$A:$F,5,0),IFERROR(VLOOKUP($B133,'COMPOSIÇÕES COMPLEMENTARES '!$C:$K,7,0),"")))</f>
        <v/>
      </c>
      <c r="H133" s="400" t="str">
        <f t="shared" si="67"/>
        <v/>
      </c>
      <c r="I133" s="400" t="str">
        <f t="shared" si="75"/>
        <v/>
      </c>
      <c r="J133" s="400" t="str">
        <f t="shared" si="76"/>
        <v/>
      </c>
      <c r="K133" s="400" t="str">
        <f t="shared" si="77"/>
        <v/>
      </c>
      <c r="L133" s="400"/>
      <c r="M133" s="262"/>
      <c r="N133" s="262"/>
      <c r="O133" s="469"/>
      <c r="P133" s="470" t="str">
        <f t="shared" si="70"/>
        <v/>
      </c>
      <c r="Q133" s="469"/>
      <c r="R133" s="471" t="str">
        <f t="shared" si="71"/>
        <v/>
      </c>
      <c r="S133" s="469"/>
      <c r="T133" s="472" t="str">
        <f t="shared" si="72"/>
        <v/>
      </c>
      <c r="U133" s="473">
        <f ca="1">SUMIF($O$8:T$9,"QUANT.",O133:T133)</f>
        <v>0</v>
      </c>
      <c r="V133" s="474">
        <f t="shared" ca="1" si="68"/>
        <v>0</v>
      </c>
      <c r="W133" s="486" t="str">
        <f t="shared" si="69"/>
        <v/>
      </c>
      <c r="X133" s="487">
        <f t="shared" ca="1" si="73"/>
        <v>0</v>
      </c>
      <c r="Y133" s="487" t="e">
        <f t="shared" ca="1" si="74"/>
        <v>#VALUE!</v>
      </c>
      <c r="Z133" s="262"/>
      <c r="AA133" s="262"/>
      <c r="AB133" s="262"/>
      <c r="AC133" s="262"/>
      <c r="AD133" s="262"/>
      <c r="AE133" s="262"/>
      <c r="AF133" s="262"/>
      <c r="AG133" s="262"/>
      <c r="AH133" s="262"/>
      <c r="AI133" s="262"/>
      <c r="AJ133" s="262"/>
      <c r="AK133" s="263">
        <f t="shared" ref="AK133:AK196" si="78">B133-AL133</f>
        <v>0</v>
      </c>
      <c r="AL133" s="263">
        <v>0</v>
      </c>
    </row>
    <row r="134" spans="1:38" s="264" customFormat="1" ht="15" customHeight="1">
      <c r="A134" s="395"/>
      <c r="B134" s="396"/>
      <c r="C134" s="397" t="str">
        <f>IF($B134="","",IFERROR(VLOOKUP($B134,SERVIÇOS!$A:$F,2,0),IFERROR(VLOOKUP($B134,'COMPOSIÇÕES COMPLEMENTARES '!$C:$K,2,0),"")))</f>
        <v/>
      </c>
      <c r="D134" s="398" t="str">
        <f>IF($B134="","",IFERROR(VLOOKUP($B134,SERVIÇOS!$A:$F,3,0),IFERROR(VLOOKUP($B134,'COMPOSIÇÕES COMPLEMENTARES '!$C:$K,3,0),"")))</f>
        <v/>
      </c>
      <c r="E134" s="399"/>
      <c r="F134" s="400" t="str">
        <f>IF($B134="","",IFERROR(VLOOKUP($B134,SERVIÇOS!$A:$F,4,0),IFERROR(VLOOKUP($B134,'COMPOSIÇÕES COMPLEMENTARES '!$C:$K,6,0),"")))</f>
        <v/>
      </c>
      <c r="G134" s="400" t="str">
        <f>IF($B134="","",IFERROR(VLOOKUP($B134,SERVIÇOS!$A:$F,5,0),IFERROR(VLOOKUP($B134,'COMPOSIÇÕES COMPLEMENTARES '!$C:$K,7,0),"")))</f>
        <v/>
      </c>
      <c r="H134" s="400" t="str">
        <f t="shared" si="67"/>
        <v/>
      </c>
      <c r="I134" s="400" t="str">
        <f t="shared" si="75"/>
        <v/>
      </c>
      <c r="J134" s="400" t="str">
        <f t="shared" si="76"/>
        <v/>
      </c>
      <c r="K134" s="400" t="str">
        <f t="shared" si="77"/>
        <v/>
      </c>
      <c r="L134" s="400"/>
      <c r="M134" s="262"/>
      <c r="N134" s="262"/>
      <c r="O134" s="469"/>
      <c r="P134" s="470" t="str">
        <f t="shared" si="70"/>
        <v/>
      </c>
      <c r="Q134" s="469"/>
      <c r="R134" s="471" t="str">
        <f t="shared" si="71"/>
        <v/>
      </c>
      <c r="S134" s="469"/>
      <c r="T134" s="472" t="str">
        <f t="shared" si="72"/>
        <v/>
      </c>
      <c r="U134" s="473">
        <f ca="1">SUMIF($O$8:T$9,"QUANT.",O134:T134)</f>
        <v>0</v>
      </c>
      <c r="V134" s="474">
        <f t="shared" ca="1" si="68"/>
        <v>0</v>
      </c>
      <c r="W134" s="486" t="str">
        <f t="shared" si="69"/>
        <v/>
      </c>
      <c r="X134" s="487">
        <f t="shared" ca="1" si="73"/>
        <v>0</v>
      </c>
      <c r="Y134" s="487" t="e">
        <f t="shared" ca="1" si="74"/>
        <v>#VALUE!</v>
      </c>
      <c r="Z134" s="262"/>
      <c r="AA134" s="262"/>
      <c r="AB134" s="262"/>
      <c r="AC134" s="262"/>
      <c r="AD134" s="262"/>
      <c r="AE134" s="262"/>
      <c r="AF134" s="262"/>
      <c r="AG134" s="262"/>
      <c r="AH134" s="262"/>
      <c r="AI134" s="262"/>
      <c r="AJ134" s="262"/>
      <c r="AK134" s="263">
        <f t="shared" si="78"/>
        <v>0</v>
      </c>
      <c r="AL134" s="263">
        <v>0</v>
      </c>
    </row>
    <row r="135" spans="1:38" s="264" customFormat="1" ht="15" customHeight="1">
      <c r="A135" s="395"/>
      <c r="B135" s="396"/>
      <c r="C135" s="397" t="str">
        <f>IF($B135="","",IFERROR(VLOOKUP($B135,SERVIÇOS!$A:$F,2,0),IFERROR(VLOOKUP($B135,'COMPOSIÇÕES COMPLEMENTARES '!$C:$K,2,0),"")))</f>
        <v/>
      </c>
      <c r="D135" s="398" t="str">
        <f>IF($B135="","",IFERROR(VLOOKUP($B135,SERVIÇOS!$A:$F,3,0),IFERROR(VLOOKUP($B135,'COMPOSIÇÕES COMPLEMENTARES '!$C:$K,3,0),"")))</f>
        <v/>
      </c>
      <c r="E135" s="399"/>
      <c r="F135" s="400" t="str">
        <f>IF($B135="","",IFERROR(VLOOKUP($B135,SERVIÇOS!$A:$F,4,0),IFERROR(VLOOKUP($B135,'COMPOSIÇÕES COMPLEMENTARES '!$C:$K,6,0),"")))</f>
        <v/>
      </c>
      <c r="G135" s="400" t="str">
        <f>IF($B135="","",IFERROR(VLOOKUP($B135,SERVIÇOS!$A:$F,5,0),IFERROR(VLOOKUP($B135,'COMPOSIÇÕES COMPLEMENTARES '!$C:$K,7,0),"")))</f>
        <v/>
      </c>
      <c r="H135" s="400" t="str">
        <f t="shared" si="67"/>
        <v/>
      </c>
      <c r="I135" s="400" t="str">
        <f t="shared" si="75"/>
        <v/>
      </c>
      <c r="J135" s="400" t="str">
        <f t="shared" si="76"/>
        <v/>
      </c>
      <c r="K135" s="400" t="str">
        <f t="shared" si="77"/>
        <v/>
      </c>
      <c r="L135" s="400"/>
      <c r="M135" s="262"/>
      <c r="N135" s="262"/>
      <c r="O135" s="469"/>
      <c r="P135" s="470" t="str">
        <f t="shared" si="70"/>
        <v/>
      </c>
      <c r="Q135" s="469"/>
      <c r="R135" s="471" t="str">
        <f t="shared" si="71"/>
        <v/>
      </c>
      <c r="S135" s="469"/>
      <c r="T135" s="472" t="str">
        <f t="shared" si="72"/>
        <v/>
      </c>
      <c r="U135" s="473">
        <f ca="1">SUMIF($O$8:T$9,"QUANT.",O135:T135)</f>
        <v>0</v>
      </c>
      <c r="V135" s="474">
        <f t="shared" ca="1" si="68"/>
        <v>0</v>
      </c>
      <c r="W135" s="486" t="str">
        <f t="shared" si="69"/>
        <v/>
      </c>
      <c r="X135" s="487">
        <f t="shared" ca="1" si="73"/>
        <v>0</v>
      </c>
      <c r="Y135" s="487" t="e">
        <f t="shared" ca="1" si="74"/>
        <v>#VALUE!</v>
      </c>
      <c r="Z135" s="262"/>
      <c r="AA135" s="262"/>
      <c r="AB135" s="262"/>
      <c r="AC135" s="262"/>
      <c r="AD135" s="262"/>
      <c r="AE135" s="262"/>
      <c r="AF135" s="262"/>
      <c r="AG135" s="262"/>
      <c r="AH135" s="262"/>
      <c r="AI135" s="262"/>
      <c r="AJ135" s="262"/>
      <c r="AK135" s="263">
        <f t="shared" si="78"/>
        <v>0</v>
      </c>
      <c r="AL135" s="263">
        <v>0</v>
      </c>
    </row>
    <row r="136" spans="1:38" s="264" customFormat="1" ht="15" customHeight="1">
      <c r="A136" s="395"/>
      <c r="B136" s="396"/>
      <c r="C136" s="397" t="str">
        <f>IF($B136="","",IFERROR(VLOOKUP($B136,SERVIÇOS!$A:$F,2,0),IFERROR(VLOOKUP($B136,'COMPOSIÇÕES COMPLEMENTARES '!$C:$K,2,0),"")))</f>
        <v/>
      </c>
      <c r="D136" s="398" t="str">
        <f>IF($B136="","",IFERROR(VLOOKUP($B136,SERVIÇOS!$A:$F,3,0),IFERROR(VLOOKUP($B136,'COMPOSIÇÕES COMPLEMENTARES '!$C:$K,3,0),"")))</f>
        <v/>
      </c>
      <c r="E136" s="399"/>
      <c r="F136" s="400" t="str">
        <f>IF($B136="","",IFERROR(VLOOKUP($B136,SERVIÇOS!$A:$F,4,0),IFERROR(VLOOKUP($B136,'COMPOSIÇÕES COMPLEMENTARES '!$C:$K,6,0),"")))</f>
        <v/>
      </c>
      <c r="G136" s="400" t="str">
        <f>IF($B136="","",IFERROR(VLOOKUP($B136,SERVIÇOS!$A:$F,5,0),IFERROR(VLOOKUP($B136,'COMPOSIÇÕES COMPLEMENTARES '!$C:$K,7,0),"")))</f>
        <v/>
      </c>
      <c r="H136" s="400" t="str">
        <f t="shared" si="67"/>
        <v/>
      </c>
      <c r="I136" s="400" t="str">
        <f t="shared" si="75"/>
        <v/>
      </c>
      <c r="J136" s="400" t="str">
        <f t="shared" si="76"/>
        <v/>
      </c>
      <c r="K136" s="400" t="str">
        <f t="shared" si="77"/>
        <v/>
      </c>
      <c r="L136" s="400"/>
      <c r="M136" s="262"/>
      <c r="N136" s="262"/>
      <c r="O136" s="469"/>
      <c r="P136" s="470" t="str">
        <f t="shared" si="70"/>
        <v/>
      </c>
      <c r="Q136" s="469"/>
      <c r="R136" s="471" t="str">
        <f t="shared" si="71"/>
        <v/>
      </c>
      <c r="S136" s="469"/>
      <c r="T136" s="472" t="str">
        <f t="shared" si="72"/>
        <v/>
      </c>
      <c r="U136" s="473">
        <f ca="1">SUMIF($O$8:T$9,"QUANT.",O136:T136)</f>
        <v>0</v>
      </c>
      <c r="V136" s="474">
        <f t="shared" ca="1" si="68"/>
        <v>0</v>
      </c>
      <c r="W136" s="486" t="str">
        <f t="shared" si="69"/>
        <v/>
      </c>
      <c r="X136" s="487">
        <f t="shared" ca="1" si="73"/>
        <v>0</v>
      </c>
      <c r="Y136" s="487" t="e">
        <f t="shared" ca="1" si="74"/>
        <v>#VALUE!</v>
      </c>
      <c r="Z136" s="262"/>
      <c r="AA136" s="262"/>
      <c r="AB136" s="262"/>
      <c r="AC136" s="262"/>
      <c r="AD136" s="262"/>
      <c r="AE136" s="262"/>
      <c r="AF136" s="262"/>
      <c r="AG136" s="262"/>
      <c r="AH136" s="262"/>
      <c r="AI136" s="262"/>
      <c r="AJ136" s="262"/>
      <c r="AK136" s="263">
        <f t="shared" si="78"/>
        <v>0</v>
      </c>
      <c r="AL136" s="263">
        <v>0</v>
      </c>
    </row>
    <row r="137" spans="1:38" s="264" customFormat="1" ht="15" customHeight="1">
      <c r="A137" s="395"/>
      <c r="B137" s="396"/>
      <c r="C137" s="397" t="str">
        <f>IF($B137="","",IFERROR(VLOOKUP($B137,SERVIÇOS!$A:$F,2,0),IFERROR(VLOOKUP($B137,'COMPOSIÇÕES COMPLEMENTARES '!$C:$K,2,0),"")))</f>
        <v/>
      </c>
      <c r="D137" s="398" t="str">
        <f>IF($B137="","",IFERROR(VLOOKUP($B137,SERVIÇOS!$A:$F,3,0),IFERROR(VLOOKUP($B137,'COMPOSIÇÕES COMPLEMENTARES '!$C:$K,3,0),"")))</f>
        <v/>
      </c>
      <c r="E137" s="399"/>
      <c r="F137" s="400" t="str">
        <f>IF($B137="","",IFERROR(VLOOKUP($B137,SERVIÇOS!$A:$F,4,0),IFERROR(VLOOKUP($B137,'COMPOSIÇÕES COMPLEMENTARES '!$C:$K,6,0),"")))</f>
        <v/>
      </c>
      <c r="G137" s="400" t="str">
        <f>IF($B137="","",IFERROR(VLOOKUP($B137,SERVIÇOS!$A:$F,5,0),IFERROR(VLOOKUP($B137,'COMPOSIÇÕES COMPLEMENTARES '!$C:$K,7,0),"")))</f>
        <v/>
      </c>
      <c r="H137" s="400" t="str">
        <f t="shared" si="67"/>
        <v/>
      </c>
      <c r="I137" s="400" t="str">
        <f t="shared" si="75"/>
        <v/>
      </c>
      <c r="J137" s="400" t="str">
        <f t="shared" si="76"/>
        <v/>
      </c>
      <c r="K137" s="400" t="str">
        <f t="shared" si="77"/>
        <v/>
      </c>
      <c r="L137" s="400"/>
      <c r="M137" s="262"/>
      <c r="N137" s="262"/>
      <c r="O137" s="469"/>
      <c r="P137" s="470" t="str">
        <f t="shared" si="70"/>
        <v/>
      </c>
      <c r="Q137" s="469"/>
      <c r="R137" s="471" t="str">
        <f t="shared" si="71"/>
        <v/>
      </c>
      <c r="S137" s="469"/>
      <c r="T137" s="472" t="str">
        <f t="shared" si="72"/>
        <v/>
      </c>
      <c r="U137" s="473">
        <f ca="1">SUMIF($O$8:T$9,"QUANT.",O137:T137)</f>
        <v>0</v>
      </c>
      <c r="V137" s="474">
        <f t="shared" ca="1" si="68"/>
        <v>0</v>
      </c>
      <c r="W137" s="486" t="str">
        <f t="shared" si="69"/>
        <v/>
      </c>
      <c r="X137" s="487">
        <f t="shared" ca="1" si="73"/>
        <v>0</v>
      </c>
      <c r="Y137" s="487" t="e">
        <f t="shared" ca="1" si="74"/>
        <v>#VALUE!</v>
      </c>
      <c r="Z137" s="262"/>
      <c r="AA137" s="262"/>
      <c r="AB137" s="262"/>
      <c r="AC137" s="262"/>
      <c r="AD137" s="262"/>
      <c r="AE137" s="262"/>
      <c r="AF137" s="262"/>
      <c r="AG137" s="262"/>
      <c r="AH137" s="262"/>
      <c r="AI137" s="262"/>
      <c r="AJ137" s="262"/>
      <c r="AK137" s="263">
        <f t="shared" si="78"/>
        <v>0</v>
      </c>
      <c r="AL137" s="263">
        <v>0</v>
      </c>
    </row>
    <row r="138" spans="1:38" s="264" customFormat="1" ht="15" customHeight="1">
      <c r="A138" s="395"/>
      <c r="B138" s="396"/>
      <c r="C138" s="397" t="str">
        <f>IF($B138="","",IFERROR(VLOOKUP($B138,SERVIÇOS!$A:$F,2,0),IFERROR(VLOOKUP($B138,'COMPOSIÇÕES COMPLEMENTARES '!$C:$K,2,0),"")))</f>
        <v/>
      </c>
      <c r="D138" s="398" t="str">
        <f>IF($B138="","",IFERROR(VLOOKUP($B138,SERVIÇOS!$A:$F,3,0),IFERROR(VLOOKUP($B138,'COMPOSIÇÕES COMPLEMENTARES '!$C:$K,3,0),"")))</f>
        <v/>
      </c>
      <c r="E138" s="399"/>
      <c r="F138" s="400" t="str">
        <f>IF($B138="","",IFERROR(VLOOKUP($B138,SERVIÇOS!$A:$F,4,0),IFERROR(VLOOKUP($B138,'COMPOSIÇÕES COMPLEMENTARES '!$C:$K,6,0),"")))</f>
        <v/>
      </c>
      <c r="G138" s="400" t="str">
        <f>IF($B138="","",IFERROR(VLOOKUP($B138,SERVIÇOS!$A:$F,5,0),IFERROR(VLOOKUP($B138,'COMPOSIÇÕES COMPLEMENTARES '!$C:$K,7,0),"")))</f>
        <v/>
      </c>
      <c r="H138" s="400" t="str">
        <f t="shared" si="67"/>
        <v/>
      </c>
      <c r="I138" s="400" t="str">
        <f t="shared" si="75"/>
        <v/>
      </c>
      <c r="J138" s="400" t="str">
        <f t="shared" si="76"/>
        <v/>
      </c>
      <c r="K138" s="400" t="str">
        <f t="shared" si="77"/>
        <v/>
      </c>
      <c r="L138" s="400"/>
      <c r="M138" s="262"/>
      <c r="N138" s="262"/>
      <c r="O138" s="469"/>
      <c r="P138" s="470" t="str">
        <f t="shared" si="70"/>
        <v/>
      </c>
      <c r="Q138" s="469"/>
      <c r="R138" s="471" t="str">
        <f t="shared" si="71"/>
        <v/>
      </c>
      <c r="S138" s="469"/>
      <c r="T138" s="472" t="str">
        <f t="shared" si="72"/>
        <v/>
      </c>
      <c r="U138" s="473">
        <f ca="1">SUMIF($O$8:T$9,"QUANT.",O138:T138)</f>
        <v>0</v>
      </c>
      <c r="V138" s="474">
        <f t="shared" ca="1" si="68"/>
        <v>0</v>
      </c>
      <c r="W138" s="486" t="str">
        <f t="shared" si="69"/>
        <v/>
      </c>
      <c r="X138" s="487">
        <f t="shared" ca="1" si="73"/>
        <v>0</v>
      </c>
      <c r="Y138" s="487" t="e">
        <f t="shared" ca="1" si="74"/>
        <v>#VALUE!</v>
      </c>
      <c r="Z138" s="262"/>
      <c r="AA138" s="262"/>
      <c r="AB138" s="262"/>
      <c r="AC138" s="262"/>
      <c r="AD138" s="262"/>
      <c r="AE138" s="262"/>
      <c r="AF138" s="262"/>
      <c r="AG138" s="262"/>
      <c r="AH138" s="262"/>
      <c r="AI138" s="262"/>
      <c r="AJ138" s="262"/>
      <c r="AK138" s="263">
        <f t="shared" si="78"/>
        <v>0</v>
      </c>
      <c r="AL138" s="263">
        <v>0</v>
      </c>
    </row>
    <row r="139" spans="1:38" s="264" customFormat="1" ht="15" customHeight="1">
      <c r="A139" s="395"/>
      <c r="B139" s="396"/>
      <c r="C139" s="397" t="str">
        <f>IF($B139="","",IFERROR(VLOOKUP($B139,SERVIÇOS!$A:$F,2,0),IFERROR(VLOOKUP($B139,'COMPOSIÇÕES COMPLEMENTARES '!$C:$K,2,0),"")))</f>
        <v/>
      </c>
      <c r="D139" s="398" t="str">
        <f>IF($B139="","",IFERROR(VLOOKUP($B139,SERVIÇOS!$A:$F,3,0),IFERROR(VLOOKUP($B139,'COMPOSIÇÕES COMPLEMENTARES '!$C:$K,3,0),"")))</f>
        <v/>
      </c>
      <c r="E139" s="399"/>
      <c r="F139" s="400" t="str">
        <f>IF($B139="","",IFERROR(VLOOKUP($B139,SERVIÇOS!$A:$F,4,0),IFERROR(VLOOKUP($B139,'COMPOSIÇÕES COMPLEMENTARES '!$C:$K,6,0),"")))</f>
        <v/>
      </c>
      <c r="G139" s="400" t="str">
        <f>IF($B139="","",IFERROR(VLOOKUP($B139,SERVIÇOS!$A:$F,5,0),IFERROR(VLOOKUP($B139,'COMPOSIÇÕES COMPLEMENTARES '!$C:$K,7,0),"")))</f>
        <v/>
      </c>
      <c r="H139" s="400" t="str">
        <f t="shared" si="67"/>
        <v/>
      </c>
      <c r="I139" s="400" t="str">
        <f t="shared" si="75"/>
        <v/>
      </c>
      <c r="J139" s="400" t="str">
        <f t="shared" si="76"/>
        <v/>
      </c>
      <c r="K139" s="400" t="str">
        <f t="shared" si="77"/>
        <v/>
      </c>
      <c r="L139" s="400"/>
      <c r="M139" s="262"/>
      <c r="N139" s="262"/>
      <c r="O139" s="469"/>
      <c r="P139" s="470" t="str">
        <f t="shared" si="70"/>
        <v/>
      </c>
      <c r="Q139" s="469"/>
      <c r="R139" s="471" t="str">
        <f t="shared" si="71"/>
        <v/>
      </c>
      <c r="S139" s="469"/>
      <c r="T139" s="472" t="str">
        <f t="shared" si="72"/>
        <v/>
      </c>
      <c r="U139" s="473">
        <f ca="1">SUMIF($O$8:T$9,"QUANT.",O139:T139)</f>
        <v>0</v>
      </c>
      <c r="V139" s="474">
        <f t="shared" ca="1" si="68"/>
        <v>0</v>
      </c>
      <c r="W139" s="486" t="str">
        <f t="shared" si="69"/>
        <v/>
      </c>
      <c r="X139" s="487">
        <f t="shared" ca="1" si="73"/>
        <v>0</v>
      </c>
      <c r="Y139" s="487" t="e">
        <f t="shared" ca="1" si="74"/>
        <v>#VALUE!</v>
      </c>
      <c r="Z139" s="262"/>
      <c r="AA139" s="262"/>
      <c r="AB139" s="262"/>
      <c r="AC139" s="262"/>
      <c r="AD139" s="262"/>
      <c r="AE139" s="262"/>
      <c r="AF139" s="262"/>
      <c r="AG139" s="262"/>
      <c r="AH139" s="262"/>
      <c r="AI139" s="262"/>
      <c r="AJ139" s="262"/>
      <c r="AK139" s="263">
        <f t="shared" si="78"/>
        <v>0</v>
      </c>
      <c r="AL139" s="263">
        <v>0</v>
      </c>
    </row>
    <row r="140" spans="1:38" s="264" customFormat="1" ht="15" customHeight="1">
      <c r="A140" s="395"/>
      <c r="B140" s="396"/>
      <c r="C140" s="397" t="str">
        <f>IF($B140="","",IFERROR(VLOOKUP($B140,SERVIÇOS!$A:$F,2,0),IFERROR(VLOOKUP($B140,'COMPOSIÇÕES COMPLEMENTARES '!$C:$K,2,0),"")))</f>
        <v/>
      </c>
      <c r="D140" s="398" t="str">
        <f>IF($B140="","",IFERROR(VLOOKUP($B140,SERVIÇOS!$A:$F,3,0),IFERROR(VLOOKUP($B140,'COMPOSIÇÕES COMPLEMENTARES '!$C:$K,3,0),"")))</f>
        <v/>
      </c>
      <c r="E140" s="399"/>
      <c r="F140" s="400" t="str">
        <f>IF($B140="","",IFERROR(VLOOKUP($B140,SERVIÇOS!$A:$F,4,0),IFERROR(VLOOKUP($B140,'COMPOSIÇÕES COMPLEMENTARES '!$C:$K,6,0),"")))</f>
        <v/>
      </c>
      <c r="G140" s="400" t="str">
        <f>IF($B140="","",IFERROR(VLOOKUP($B140,SERVIÇOS!$A:$F,5,0),IFERROR(VLOOKUP($B140,'COMPOSIÇÕES COMPLEMENTARES '!$C:$K,7,0),"")))</f>
        <v/>
      </c>
      <c r="H140" s="400" t="str">
        <f t="shared" si="67"/>
        <v/>
      </c>
      <c r="I140" s="400" t="str">
        <f t="shared" si="75"/>
        <v/>
      </c>
      <c r="J140" s="400" t="str">
        <f t="shared" si="76"/>
        <v/>
      </c>
      <c r="K140" s="400" t="str">
        <f t="shared" si="77"/>
        <v/>
      </c>
      <c r="L140" s="400"/>
      <c r="M140" s="262"/>
      <c r="N140" s="262"/>
      <c r="O140" s="469"/>
      <c r="P140" s="470" t="str">
        <f t="shared" si="70"/>
        <v/>
      </c>
      <c r="Q140" s="469"/>
      <c r="R140" s="471" t="str">
        <f t="shared" si="71"/>
        <v/>
      </c>
      <c r="S140" s="469"/>
      <c r="T140" s="472" t="str">
        <f t="shared" si="72"/>
        <v/>
      </c>
      <c r="U140" s="473">
        <f ca="1">SUMIF($O$8:T$9,"QUANT.",O140:T140)</f>
        <v>0</v>
      </c>
      <c r="V140" s="474">
        <f t="shared" ca="1" si="68"/>
        <v>0</v>
      </c>
      <c r="W140" s="486" t="str">
        <f t="shared" si="69"/>
        <v/>
      </c>
      <c r="X140" s="487">
        <f t="shared" ca="1" si="73"/>
        <v>0</v>
      </c>
      <c r="Y140" s="487" t="e">
        <f t="shared" ca="1" si="74"/>
        <v>#VALUE!</v>
      </c>
      <c r="Z140" s="262"/>
      <c r="AA140" s="262"/>
      <c r="AB140" s="262"/>
      <c r="AC140" s="262"/>
      <c r="AD140" s="262"/>
      <c r="AE140" s="262"/>
      <c r="AF140" s="262"/>
      <c r="AG140" s="262"/>
      <c r="AH140" s="262"/>
      <c r="AI140" s="262"/>
      <c r="AJ140" s="262"/>
      <c r="AK140" s="263">
        <f t="shared" si="78"/>
        <v>0</v>
      </c>
      <c r="AL140" s="263">
        <v>0</v>
      </c>
    </row>
    <row r="141" spans="1:38" s="264" customFormat="1" ht="15" customHeight="1">
      <c r="A141" s="395"/>
      <c r="B141" s="396"/>
      <c r="C141" s="397" t="str">
        <f>IF($B141="","",IFERROR(VLOOKUP($B141,SERVIÇOS!$A:$F,2,0),IFERROR(VLOOKUP($B141,'COMPOSIÇÕES COMPLEMENTARES '!$C:$K,2,0),"")))</f>
        <v/>
      </c>
      <c r="D141" s="398" t="str">
        <f>IF($B141="","",IFERROR(VLOOKUP($B141,SERVIÇOS!$A:$F,3,0),IFERROR(VLOOKUP($B141,'COMPOSIÇÕES COMPLEMENTARES '!$C:$K,3,0),"")))</f>
        <v/>
      </c>
      <c r="E141" s="399"/>
      <c r="F141" s="400" t="str">
        <f>IF($B141="","",IFERROR(VLOOKUP($B141,SERVIÇOS!$A:$F,4,0),IFERROR(VLOOKUP($B141,'COMPOSIÇÕES COMPLEMENTARES '!$C:$K,6,0),"")))</f>
        <v/>
      </c>
      <c r="G141" s="400" t="str">
        <f>IF($B141="","",IFERROR(VLOOKUP($B141,SERVIÇOS!$A:$F,5,0),IFERROR(VLOOKUP($B141,'COMPOSIÇÕES COMPLEMENTARES '!$C:$K,7,0),"")))</f>
        <v/>
      </c>
      <c r="H141" s="400" t="str">
        <f t="shared" si="67"/>
        <v/>
      </c>
      <c r="I141" s="400" t="str">
        <f t="shared" si="75"/>
        <v/>
      </c>
      <c r="J141" s="400" t="str">
        <f t="shared" si="76"/>
        <v/>
      </c>
      <c r="K141" s="400" t="str">
        <f t="shared" si="77"/>
        <v/>
      </c>
      <c r="L141" s="400"/>
      <c r="M141" s="262"/>
      <c r="N141" s="262"/>
      <c r="O141" s="469"/>
      <c r="P141" s="470" t="str">
        <f t="shared" si="70"/>
        <v/>
      </c>
      <c r="Q141" s="469"/>
      <c r="R141" s="471" t="str">
        <f t="shared" si="71"/>
        <v/>
      </c>
      <c r="S141" s="469"/>
      <c r="T141" s="472" t="str">
        <f t="shared" si="72"/>
        <v/>
      </c>
      <c r="U141" s="473">
        <f ca="1">SUMIF($O$8:T$9,"QUANT.",O141:T141)</f>
        <v>0</v>
      </c>
      <c r="V141" s="474">
        <f t="shared" ca="1" si="68"/>
        <v>0</v>
      </c>
      <c r="W141" s="486" t="str">
        <f t="shared" si="69"/>
        <v/>
      </c>
      <c r="X141" s="487">
        <f t="shared" ca="1" si="73"/>
        <v>0</v>
      </c>
      <c r="Y141" s="487" t="e">
        <f t="shared" ca="1" si="74"/>
        <v>#VALUE!</v>
      </c>
      <c r="Z141" s="262"/>
      <c r="AA141" s="262"/>
      <c r="AB141" s="262"/>
      <c r="AC141" s="262"/>
      <c r="AD141" s="262"/>
      <c r="AE141" s="262"/>
      <c r="AF141" s="262"/>
      <c r="AG141" s="262"/>
      <c r="AH141" s="262"/>
      <c r="AI141" s="262"/>
      <c r="AJ141" s="262"/>
      <c r="AK141" s="263">
        <f t="shared" si="78"/>
        <v>0</v>
      </c>
      <c r="AL141" s="263">
        <v>0</v>
      </c>
    </row>
    <row r="142" spans="1:38" s="264" customFormat="1" ht="15" customHeight="1">
      <c r="A142" s="395"/>
      <c r="B142" s="396"/>
      <c r="C142" s="397" t="str">
        <f>IF($B142="","",IFERROR(VLOOKUP($B142,SERVIÇOS!$A:$F,2,0),IFERROR(VLOOKUP($B142,'COMPOSIÇÕES COMPLEMENTARES '!$C:$K,2,0),"")))</f>
        <v/>
      </c>
      <c r="D142" s="398" t="str">
        <f>IF($B142="","",IFERROR(VLOOKUP($B142,SERVIÇOS!$A:$F,3,0),IFERROR(VLOOKUP($B142,'COMPOSIÇÕES COMPLEMENTARES '!$C:$K,3,0),"")))</f>
        <v/>
      </c>
      <c r="E142" s="399"/>
      <c r="F142" s="400" t="str">
        <f>IF($B142="","",IFERROR(VLOOKUP($B142,SERVIÇOS!$A:$F,4,0),IFERROR(VLOOKUP($B142,'COMPOSIÇÕES COMPLEMENTARES '!$C:$K,6,0),"")))</f>
        <v/>
      </c>
      <c r="G142" s="400" t="str">
        <f>IF($B142="","",IFERROR(VLOOKUP($B142,SERVIÇOS!$A:$F,5,0),IFERROR(VLOOKUP($B142,'COMPOSIÇÕES COMPLEMENTARES '!$C:$K,7,0),"")))</f>
        <v/>
      </c>
      <c r="H142" s="400" t="str">
        <f t="shared" si="67"/>
        <v/>
      </c>
      <c r="I142" s="400" t="str">
        <f t="shared" si="75"/>
        <v/>
      </c>
      <c r="J142" s="400" t="str">
        <f t="shared" si="76"/>
        <v/>
      </c>
      <c r="K142" s="400" t="str">
        <f t="shared" si="77"/>
        <v/>
      </c>
      <c r="L142" s="400"/>
      <c r="M142" s="262"/>
      <c r="N142" s="262"/>
      <c r="O142" s="469"/>
      <c r="P142" s="470" t="str">
        <f t="shared" si="70"/>
        <v/>
      </c>
      <c r="Q142" s="469"/>
      <c r="R142" s="471" t="str">
        <f t="shared" si="71"/>
        <v/>
      </c>
      <c r="S142" s="469"/>
      <c r="T142" s="472" t="str">
        <f t="shared" si="72"/>
        <v/>
      </c>
      <c r="U142" s="473">
        <f ca="1">SUMIF($O$8:T$9,"QUANT.",O142:T142)</f>
        <v>0</v>
      </c>
      <c r="V142" s="474">
        <f t="shared" ca="1" si="68"/>
        <v>0</v>
      </c>
      <c r="W142" s="486" t="str">
        <f t="shared" si="69"/>
        <v/>
      </c>
      <c r="X142" s="487">
        <f t="shared" ca="1" si="73"/>
        <v>0</v>
      </c>
      <c r="Y142" s="487" t="e">
        <f t="shared" ca="1" si="74"/>
        <v>#VALUE!</v>
      </c>
      <c r="Z142" s="262"/>
      <c r="AA142" s="262"/>
      <c r="AB142" s="262"/>
      <c r="AC142" s="262"/>
      <c r="AD142" s="262"/>
      <c r="AE142" s="262"/>
      <c r="AF142" s="262"/>
      <c r="AG142" s="262"/>
      <c r="AH142" s="262"/>
      <c r="AI142" s="262"/>
      <c r="AJ142" s="262"/>
      <c r="AK142" s="263">
        <f t="shared" si="78"/>
        <v>0</v>
      </c>
      <c r="AL142" s="263">
        <v>0</v>
      </c>
    </row>
    <row r="143" spans="1:38" s="264" customFormat="1" ht="15" customHeight="1">
      <c r="A143" s="395"/>
      <c r="B143" s="396"/>
      <c r="C143" s="397" t="str">
        <f>IF($B143="","",IFERROR(VLOOKUP($B143,SERVIÇOS!$A:$F,2,0),IFERROR(VLOOKUP($B143,'COMPOSIÇÕES COMPLEMENTARES '!$C:$K,2,0),"")))</f>
        <v/>
      </c>
      <c r="D143" s="398" t="str">
        <f>IF($B143="","",IFERROR(VLOOKUP($B143,SERVIÇOS!$A:$F,3,0),IFERROR(VLOOKUP($B143,'COMPOSIÇÕES COMPLEMENTARES '!$C:$K,3,0),"")))</f>
        <v/>
      </c>
      <c r="E143" s="399"/>
      <c r="F143" s="400" t="str">
        <f>IF($B143="","",IFERROR(VLOOKUP($B143,SERVIÇOS!$A:$F,4,0),IFERROR(VLOOKUP($B143,'COMPOSIÇÕES COMPLEMENTARES '!$C:$K,6,0),"")))</f>
        <v/>
      </c>
      <c r="G143" s="400" t="str">
        <f>IF($B143="","",IFERROR(VLOOKUP($B143,SERVIÇOS!$A:$F,5,0),IFERROR(VLOOKUP($B143,'COMPOSIÇÕES COMPLEMENTARES '!$C:$K,7,0),"")))</f>
        <v/>
      </c>
      <c r="H143" s="400" t="str">
        <f t="shared" si="67"/>
        <v/>
      </c>
      <c r="I143" s="400" t="str">
        <f t="shared" si="75"/>
        <v/>
      </c>
      <c r="J143" s="400" t="str">
        <f t="shared" si="76"/>
        <v/>
      </c>
      <c r="K143" s="400" t="str">
        <f t="shared" si="77"/>
        <v/>
      </c>
      <c r="L143" s="400"/>
      <c r="M143" s="262"/>
      <c r="N143" s="262"/>
      <c r="O143" s="469"/>
      <c r="P143" s="470" t="str">
        <f t="shared" si="70"/>
        <v/>
      </c>
      <c r="Q143" s="469"/>
      <c r="R143" s="471" t="str">
        <f t="shared" si="71"/>
        <v/>
      </c>
      <c r="S143" s="469"/>
      <c r="T143" s="472" t="str">
        <f t="shared" si="72"/>
        <v/>
      </c>
      <c r="U143" s="473">
        <f ca="1">SUMIF($O$8:T$9,"QUANT.",O143:T143)</f>
        <v>0</v>
      </c>
      <c r="V143" s="474">
        <f t="shared" ca="1" si="68"/>
        <v>0</v>
      </c>
      <c r="W143" s="486" t="str">
        <f t="shared" si="69"/>
        <v/>
      </c>
      <c r="X143" s="487">
        <f t="shared" ca="1" si="73"/>
        <v>0</v>
      </c>
      <c r="Y143" s="487" t="e">
        <f t="shared" ca="1" si="74"/>
        <v>#VALUE!</v>
      </c>
      <c r="Z143" s="262"/>
      <c r="AA143" s="262"/>
      <c r="AB143" s="262"/>
      <c r="AC143" s="262"/>
      <c r="AD143" s="262"/>
      <c r="AE143" s="262"/>
      <c r="AF143" s="262"/>
      <c r="AG143" s="262"/>
      <c r="AH143" s="262"/>
      <c r="AI143" s="262"/>
      <c r="AJ143" s="262"/>
      <c r="AK143" s="263">
        <f t="shared" si="78"/>
        <v>0</v>
      </c>
      <c r="AL143" s="263">
        <v>0</v>
      </c>
    </row>
    <row r="144" spans="1:38" s="264" customFormat="1" ht="15" customHeight="1">
      <c r="A144" s="395"/>
      <c r="B144" s="396"/>
      <c r="C144" s="397" t="str">
        <f>IF($B144="","",IFERROR(VLOOKUP($B144,SERVIÇOS!$A:$F,2,0),IFERROR(VLOOKUP($B144,'COMPOSIÇÕES COMPLEMENTARES '!$C:$K,2,0),"")))</f>
        <v/>
      </c>
      <c r="D144" s="398" t="str">
        <f>IF($B144="","",IFERROR(VLOOKUP($B144,SERVIÇOS!$A:$F,3,0),IFERROR(VLOOKUP($B144,'COMPOSIÇÕES COMPLEMENTARES '!$C:$K,3,0),"")))</f>
        <v/>
      </c>
      <c r="E144" s="399"/>
      <c r="F144" s="400" t="str">
        <f>IF($B144="","",IFERROR(VLOOKUP($B144,SERVIÇOS!$A:$F,4,0),IFERROR(VLOOKUP($B144,'COMPOSIÇÕES COMPLEMENTARES '!$C:$K,6,0),"")))</f>
        <v/>
      </c>
      <c r="G144" s="400" t="str">
        <f>IF($B144="","",IFERROR(VLOOKUP($B144,SERVIÇOS!$A:$F,5,0),IFERROR(VLOOKUP($B144,'COMPOSIÇÕES COMPLEMENTARES '!$C:$K,7,0),"")))</f>
        <v/>
      </c>
      <c r="H144" s="400" t="str">
        <f t="shared" si="67"/>
        <v/>
      </c>
      <c r="I144" s="400" t="str">
        <f t="shared" si="75"/>
        <v/>
      </c>
      <c r="J144" s="400" t="str">
        <f t="shared" si="76"/>
        <v/>
      </c>
      <c r="K144" s="400" t="str">
        <f t="shared" si="77"/>
        <v/>
      </c>
      <c r="L144" s="400"/>
      <c r="M144" s="262"/>
      <c r="N144" s="262"/>
      <c r="O144" s="469"/>
      <c r="P144" s="470" t="str">
        <f t="shared" si="70"/>
        <v/>
      </c>
      <c r="Q144" s="469"/>
      <c r="R144" s="471" t="str">
        <f t="shared" si="71"/>
        <v/>
      </c>
      <c r="S144" s="469"/>
      <c r="T144" s="472" t="str">
        <f t="shared" si="72"/>
        <v/>
      </c>
      <c r="U144" s="473">
        <f ca="1">SUMIF($O$8:T$9,"QUANT.",O144:T144)</f>
        <v>0</v>
      </c>
      <c r="V144" s="474">
        <f t="shared" ca="1" si="68"/>
        <v>0</v>
      </c>
      <c r="W144" s="486" t="str">
        <f t="shared" si="69"/>
        <v/>
      </c>
      <c r="X144" s="487">
        <f t="shared" ca="1" si="73"/>
        <v>0</v>
      </c>
      <c r="Y144" s="487" t="e">
        <f t="shared" ca="1" si="74"/>
        <v>#VALUE!</v>
      </c>
      <c r="Z144" s="262"/>
      <c r="AA144" s="262"/>
      <c r="AB144" s="262"/>
      <c r="AC144" s="262"/>
      <c r="AD144" s="262"/>
      <c r="AE144" s="262"/>
      <c r="AF144" s="262"/>
      <c r="AG144" s="262"/>
      <c r="AH144" s="262"/>
      <c r="AI144" s="262"/>
      <c r="AJ144" s="262"/>
      <c r="AK144" s="263">
        <f t="shared" si="78"/>
        <v>0</v>
      </c>
      <c r="AL144" s="263">
        <v>0</v>
      </c>
    </row>
    <row r="145" spans="1:38" s="264" customFormat="1" ht="15" customHeight="1">
      <c r="A145" s="395"/>
      <c r="B145" s="396"/>
      <c r="C145" s="397" t="str">
        <f>IF($B145="","",IFERROR(VLOOKUP($B145,SERVIÇOS!$A:$F,2,0),IFERROR(VLOOKUP($B145,'COMPOSIÇÕES COMPLEMENTARES '!$C:$K,2,0),"")))</f>
        <v/>
      </c>
      <c r="D145" s="398" t="str">
        <f>IF($B145="","",IFERROR(VLOOKUP($B145,SERVIÇOS!$A:$F,3,0),IFERROR(VLOOKUP($B145,'COMPOSIÇÕES COMPLEMENTARES '!$C:$K,3,0),"")))</f>
        <v/>
      </c>
      <c r="E145" s="399"/>
      <c r="F145" s="400" t="str">
        <f>IF($B145="","",IFERROR(VLOOKUP($B145,SERVIÇOS!$A:$F,4,0),IFERROR(VLOOKUP($B145,'COMPOSIÇÕES COMPLEMENTARES '!$C:$K,6,0),"")))</f>
        <v/>
      </c>
      <c r="G145" s="400" t="str">
        <f>IF($B145="","",IFERROR(VLOOKUP($B145,SERVIÇOS!$A:$F,5,0),IFERROR(VLOOKUP($B145,'COMPOSIÇÕES COMPLEMENTARES '!$C:$K,7,0),"")))</f>
        <v/>
      </c>
      <c r="H145" s="400" t="str">
        <f t="shared" si="67"/>
        <v/>
      </c>
      <c r="I145" s="400" t="str">
        <f t="shared" si="75"/>
        <v/>
      </c>
      <c r="J145" s="400" t="str">
        <f t="shared" si="76"/>
        <v/>
      </c>
      <c r="K145" s="400" t="str">
        <f t="shared" si="77"/>
        <v/>
      </c>
      <c r="L145" s="400"/>
      <c r="M145" s="262"/>
      <c r="N145" s="262"/>
      <c r="O145" s="469"/>
      <c r="P145" s="470" t="str">
        <f t="shared" si="70"/>
        <v/>
      </c>
      <c r="Q145" s="469"/>
      <c r="R145" s="471" t="str">
        <f t="shared" si="71"/>
        <v/>
      </c>
      <c r="S145" s="469"/>
      <c r="T145" s="472" t="str">
        <f t="shared" si="72"/>
        <v/>
      </c>
      <c r="U145" s="473">
        <f ca="1">SUMIF($O$8:T$9,"QUANT.",O145:T145)</f>
        <v>0</v>
      </c>
      <c r="V145" s="474">
        <f t="shared" ca="1" si="68"/>
        <v>0</v>
      </c>
      <c r="W145" s="486" t="str">
        <f t="shared" si="69"/>
        <v/>
      </c>
      <c r="X145" s="487">
        <f t="shared" ca="1" si="73"/>
        <v>0</v>
      </c>
      <c r="Y145" s="487" t="e">
        <f t="shared" ca="1" si="74"/>
        <v>#VALUE!</v>
      </c>
      <c r="Z145" s="262"/>
      <c r="AA145" s="262"/>
      <c r="AB145" s="262"/>
      <c r="AC145" s="262"/>
      <c r="AD145" s="262"/>
      <c r="AE145" s="262"/>
      <c r="AF145" s="262"/>
      <c r="AG145" s="262"/>
      <c r="AH145" s="262"/>
      <c r="AI145" s="262"/>
      <c r="AJ145" s="262"/>
      <c r="AK145" s="263">
        <f t="shared" si="78"/>
        <v>0</v>
      </c>
      <c r="AL145" s="263">
        <v>0</v>
      </c>
    </row>
    <row r="146" spans="1:38" s="264" customFormat="1" ht="15" customHeight="1">
      <c r="A146" s="395"/>
      <c r="B146" s="396"/>
      <c r="C146" s="397" t="str">
        <f>IF($B146="","",IFERROR(VLOOKUP($B146,SERVIÇOS!$A:$F,2,0),IFERROR(VLOOKUP($B146,'COMPOSIÇÕES COMPLEMENTARES '!$C:$K,2,0),"")))</f>
        <v/>
      </c>
      <c r="D146" s="398" t="str">
        <f>IF($B146="","",IFERROR(VLOOKUP($B146,SERVIÇOS!$A:$F,3,0),IFERROR(VLOOKUP($B146,'COMPOSIÇÕES COMPLEMENTARES '!$C:$K,3,0),"")))</f>
        <v/>
      </c>
      <c r="E146" s="399"/>
      <c r="F146" s="400" t="str">
        <f>IF($B146="","",IFERROR(VLOOKUP($B146,SERVIÇOS!$A:$F,4,0),IFERROR(VLOOKUP($B146,'COMPOSIÇÕES COMPLEMENTARES '!$C:$K,6,0),"")))</f>
        <v/>
      </c>
      <c r="G146" s="400" t="str">
        <f>IF($B146="","",IFERROR(VLOOKUP($B146,SERVIÇOS!$A:$F,5,0),IFERROR(VLOOKUP($B146,'COMPOSIÇÕES COMPLEMENTARES '!$C:$K,7,0),"")))</f>
        <v/>
      </c>
      <c r="H146" s="400" t="str">
        <f t="shared" si="67"/>
        <v/>
      </c>
      <c r="I146" s="400" t="str">
        <f t="shared" si="75"/>
        <v/>
      </c>
      <c r="J146" s="400" t="str">
        <f t="shared" si="76"/>
        <v/>
      </c>
      <c r="K146" s="400" t="str">
        <f t="shared" si="77"/>
        <v/>
      </c>
      <c r="L146" s="400"/>
      <c r="M146" s="262"/>
      <c r="N146" s="262"/>
      <c r="O146" s="469"/>
      <c r="P146" s="470" t="str">
        <f t="shared" si="70"/>
        <v/>
      </c>
      <c r="Q146" s="469"/>
      <c r="R146" s="471" t="str">
        <f t="shared" si="71"/>
        <v/>
      </c>
      <c r="S146" s="469"/>
      <c r="T146" s="472" t="str">
        <f t="shared" si="72"/>
        <v/>
      </c>
      <c r="U146" s="473">
        <f ca="1">SUMIF($O$8:T$9,"QUANT.",O146:T146)</f>
        <v>0</v>
      </c>
      <c r="V146" s="474">
        <f t="shared" ca="1" si="68"/>
        <v>0</v>
      </c>
      <c r="W146" s="486" t="str">
        <f t="shared" si="69"/>
        <v/>
      </c>
      <c r="X146" s="487">
        <f t="shared" ca="1" si="73"/>
        <v>0</v>
      </c>
      <c r="Y146" s="487" t="e">
        <f t="shared" ca="1" si="74"/>
        <v>#VALUE!</v>
      </c>
      <c r="Z146" s="262"/>
      <c r="AA146" s="262"/>
      <c r="AB146" s="262"/>
      <c r="AC146" s="262"/>
      <c r="AD146" s="262"/>
      <c r="AE146" s="262"/>
      <c r="AF146" s="262"/>
      <c r="AG146" s="262"/>
      <c r="AH146" s="262"/>
      <c r="AI146" s="262"/>
      <c r="AJ146" s="262"/>
      <c r="AK146" s="263">
        <f t="shared" si="78"/>
        <v>0</v>
      </c>
      <c r="AL146" s="263">
        <v>0</v>
      </c>
    </row>
    <row r="147" spans="1:38" s="264" customFormat="1" ht="15" customHeight="1">
      <c r="A147" s="395"/>
      <c r="B147" s="396"/>
      <c r="C147" s="397" t="str">
        <f>IF($B147="","",IFERROR(VLOOKUP($B147,SERVIÇOS!$A:$F,2,0),IFERROR(VLOOKUP($B147,'COMPOSIÇÕES COMPLEMENTARES '!$C:$K,2,0),"")))</f>
        <v/>
      </c>
      <c r="D147" s="398" t="str">
        <f>IF($B147="","",IFERROR(VLOOKUP($B147,SERVIÇOS!$A:$F,3,0),IFERROR(VLOOKUP($B147,'COMPOSIÇÕES COMPLEMENTARES '!$C:$K,3,0),"")))</f>
        <v/>
      </c>
      <c r="E147" s="399"/>
      <c r="F147" s="400" t="str">
        <f>IF($B147="","",IFERROR(VLOOKUP($B147,SERVIÇOS!$A:$F,4,0),IFERROR(VLOOKUP($B147,'COMPOSIÇÕES COMPLEMENTARES '!$C:$K,6,0),"")))</f>
        <v/>
      </c>
      <c r="G147" s="400" t="str">
        <f>IF($B147="","",IFERROR(VLOOKUP($B147,SERVIÇOS!$A:$F,5,0),IFERROR(VLOOKUP($B147,'COMPOSIÇÕES COMPLEMENTARES '!$C:$K,7,0),"")))</f>
        <v/>
      </c>
      <c r="H147" s="400" t="str">
        <f t="shared" si="67"/>
        <v/>
      </c>
      <c r="I147" s="400" t="str">
        <f t="shared" si="75"/>
        <v/>
      </c>
      <c r="J147" s="400" t="str">
        <f t="shared" si="76"/>
        <v/>
      </c>
      <c r="K147" s="400" t="str">
        <f t="shared" si="77"/>
        <v/>
      </c>
      <c r="L147" s="400"/>
      <c r="M147" s="262"/>
      <c r="N147" s="262"/>
      <c r="O147" s="469"/>
      <c r="P147" s="470" t="str">
        <f t="shared" si="70"/>
        <v/>
      </c>
      <c r="Q147" s="469"/>
      <c r="R147" s="471" t="str">
        <f t="shared" si="71"/>
        <v/>
      </c>
      <c r="S147" s="469"/>
      <c r="T147" s="472" t="str">
        <f t="shared" si="72"/>
        <v/>
      </c>
      <c r="U147" s="473">
        <f ca="1">SUMIF($O$8:T$9,"QUANT.",O147:T147)</f>
        <v>0</v>
      </c>
      <c r="V147" s="474">
        <f t="shared" ca="1" si="68"/>
        <v>0</v>
      </c>
      <c r="W147" s="486" t="str">
        <f t="shared" si="69"/>
        <v/>
      </c>
      <c r="X147" s="487">
        <f t="shared" ca="1" si="73"/>
        <v>0</v>
      </c>
      <c r="Y147" s="487" t="e">
        <f t="shared" ca="1" si="74"/>
        <v>#VALUE!</v>
      </c>
      <c r="Z147" s="262"/>
      <c r="AA147" s="262"/>
      <c r="AB147" s="262"/>
      <c r="AC147" s="262"/>
      <c r="AD147" s="262"/>
      <c r="AE147" s="262"/>
      <c r="AF147" s="262"/>
      <c r="AG147" s="262"/>
      <c r="AH147" s="262"/>
      <c r="AI147" s="262"/>
      <c r="AJ147" s="262"/>
      <c r="AK147" s="263">
        <f t="shared" si="78"/>
        <v>0</v>
      </c>
      <c r="AL147" s="263">
        <v>0</v>
      </c>
    </row>
    <row r="148" spans="1:38" s="264" customFormat="1" ht="15" customHeight="1">
      <c r="A148" s="395"/>
      <c r="B148" s="396"/>
      <c r="C148" s="397" t="str">
        <f>IF($B148="","",IFERROR(VLOOKUP($B148,SERVIÇOS!$A:$F,2,0),IFERROR(VLOOKUP($B148,'COMPOSIÇÕES COMPLEMENTARES '!$C:$K,2,0),"")))</f>
        <v/>
      </c>
      <c r="D148" s="398" t="str">
        <f>IF($B148="","",IFERROR(VLOOKUP($B148,SERVIÇOS!$A:$F,3,0),IFERROR(VLOOKUP($B148,'COMPOSIÇÕES COMPLEMENTARES '!$C:$K,3,0),"")))</f>
        <v/>
      </c>
      <c r="E148" s="399"/>
      <c r="F148" s="400" t="str">
        <f>IF($B148="","",IFERROR(VLOOKUP($B148,SERVIÇOS!$A:$F,4,0),IFERROR(VLOOKUP($B148,'COMPOSIÇÕES COMPLEMENTARES '!$C:$K,6,0),"")))</f>
        <v/>
      </c>
      <c r="G148" s="400" t="str">
        <f>IF($B148="","",IFERROR(VLOOKUP($B148,SERVIÇOS!$A:$F,5,0),IFERROR(VLOOKUP($B148,'COMPOSIÇÕES COMPLEMENTARES '!$C:$K,7,0),"")))</f>
        <v/>
      </c>
      <c r="H148" s="400" t="str">
        <f t="shared" si="67"/>
        <v/>
      </c>
      <c r="I148" s="400" t="str">
        <f t="shared" si="75"/>
        <v/>
      </c>
      <c r="J148" s="400" t="str">
        <f t="shared" si="76"/>
        <v/>
      </c>
      <c r="K148" s="400" t="str">
        <f t="shared" si="77"/>
        <v/>
      </c>
      <c r="L148" s="400"/>
      <c r="M148" s="262"/>
      <c r="N148" s="262"/>
      <c r="O148" s="469"/>
      <c r="P148" s="470" t="str">
        <f t="shared" si="70"/>
        <v/>
      </c>
      <c r="Q148" s="469"/>
      <c r="R148" s="471" t="str">
        <f t="shared" si="71"/>
        <v/>
      </c>
      <c r="S148" s="469"/>
      <c r="T148" s="472" t="str">
        <f t="shared" si="72"/>
        <v/>
      </c>
      <c r="U148" s="473">
        <f ca="1">SUMIF($O$8:T$9,"QUANT.",O148:T148)</f>
        <v>0</v>
      </c>
      <c r="V148" s="474">
        <f t="shared" ca="1" si="68"/>
        <v>0</v>
      </c>
      <c r="W148" s="486" t="str">
        <f t="shared" si="69"/>
        <v/>
      </c>
      <c r="X148" s="487">
        <f t="shared" ca="1" si="73"/>
        <v>0</v>
      </c>
      <c r="Y148" s="487" t="e">
        <f t="shared" ca="1" si="74"/>
        <v>#VALUE!</v>
      </c>
      <c r="Z148" s="262"/>
      <c r="AA148" s="262"/>
      <c r="AB148" s="262"/>
      <c r="AC148" s="262"/>
      <c r="AD148" s="262"/>
      <c r="AE148" s="262"/>
      <c r="AF148" s="262"/>
      <c r="AG148" s="262"/>
      <c r="AH148" s="262"/>
      <c r="AI148" s="262"/>
      <c r="AJ148" s="262"/>
      <c r="AK148" s="263">
        <f t="shared" si="78"/>
        <v>0</v>
      </c>
      <c r="AL148" s="263">
        <v>0</v>
      </c>
    </row>
    <row r="149" spans="1:38" s="264" customFormat="1" ht="15" customHeight="1">
      <c r="A149" s="395"/>
      <c r="B149" s="396"/>
      <c r="C149" s="397" t="str">
        <f>IF($B149="","",IFERROR(VLOOKUP($B149,SERVIÇOS!$A:$F,2,0),IFERROR(VLOOKUP($B149,'COMPOSIÇÕES COMPLEMENTARES '!$C:$K,2,0),"")))</f>
        <v/>
      </c>
      <c r="D149" s="398" t="str">
        <f>IF($B149="","",IFERROR(VLOOKUP($B149,SERVIÇOS!$A:$F,3,0),IFERROR(VLOOKUP($B149,'COMPOSIÇÕES COMPLEMENTARES '!$C:$K,3,0),"")))</f>
        <v/>
      </c>
      <c r="E149" s="399"/>
      <c r="F149" s="400" t="str">
        <f>IF($B149="","",IFERROR(VLOOKUP($B149,SERVIÇOS!$A:$F,4,0),IFERROR(VLOOKUP($B149,'COMPOSIÇÕES COMPLEMENTARES '!$C:$K,6,0),"")))</f>
        <v/>
      </c>
      <c r="G149" s="400" t="str">
        <f>IF($B149="","",IFERROR(VLOOKUP($B149,SERVIÇOS!$A:$F,5,0),IFERROR(VLOOKUP($B149,'COMPOSIÇÕES COMPLEMENTARES '!$C:$K,7,0),"")))</f>
        <v/>
      </c>
      <c r="H149" s="400" t="str">
        <f t="shared" si="67"/>
        <v/>
      </c>
      <c r="I149" s="400" t="str">
        <f t="shared" si="75"/>
        <v/>
      </c>
      <c r="J149" s="400" t="str">
        <f t="shared" si="76"/>
        <v/>
      </c>
      <c r="K149" s="400" t="str">
        <f t="shared" si="77"/>
        <v/>
      </c>
      <c r="L149" s="400"/>
      <c r="M149" s="262"/>
      <c r="N149" s="262"/>
      <c r="O149" s="469"/>
      <c r="P149" s="470" t="str">
        <f t="shared" si="70"/>
        <v/>
      </c>
      <c r="Q149" s="469"/>
      <c r="R149" s="471" t="str">
        <f t="shared" si="71"/>
        <v/>
      </c>
      <c r="S149" s="469"/>
      <c r="T149" s="472" t="str">
        <f t="shared" si="72"/>
        <v/>
      </c>
      <c r="U149" s="473">
        <f ca="1">SUMIF($O$8:T$9,"QUANT.",O149:T149)</f>
        <v>0</v>
      </c>
      <c r="V149" s="474">
        <f t="shared" ca="1" si="68"/>
        <v>0</v>
      </c>
      <c r="W149" s="486" t="str">
        <f t="shared" si="69"/>
        <v/>
      </c>
      <c r="X149" s="487">
        <f t="shared" ca="1" si="73"/>
        <v>0</v>
      </c>
      <c r="Y149" s="487" t="e">
        <f t="shared" ca="1" si="74"/>
        <v>#VALUE!</v>
      </c>
      <c r="Z149" s="262"/>
      <c r="AA149" s="262"/>
      <c r="AB149" s="262"/>
      <c r="AC149" s="262"/>
      <c r="AD149" s="262"/>
      <c r="AE149" s="262"/>
      <c r="AF149" s="262"/>
      <c r="AG149" s="262"/>
      <c r="AH149" s="262"/>
      <c r="AI149" s="262"/>
      <c r="AJ149" s="262"/>
      <c r="AK149" s="263">
        <f t="shared" si="78"/>
        <v>0</v>
      </c>
      <c r="AL149" s="263">
        <v>0</v>
      </c>
    </row>
    <row r="150" spans="1:38" s="264" customFormat="1" ht="15" customHeight="1">
      <c r="A150" s="395"/>
      <c r="B150" s="396"/>
      <c r="C150" s="397" t="str">
        <f>IF($B150="","",IFERROR(VLOOKUP($B150,SERVIÇOS!$A:$F,2,0),IFERROR(VLOOKUP($B150,'COMPOSIÇÕES COMPLEMENTARES '!$C:$K,2,0),"")))</f>
        <v/>
      </c>
      <c r="D150" s="398" t="str">
        <f>IF($B150="","",IFERROR(VLOOKUP($B150,SERVIÇOS!$A:$F,3,0),IFERROR(VLOOKUP($B150,'COMPOSIÇÕES COMPLEMENTARES '!$C:$K,3,0),"")))</f>
        <v/>
      </c>
      <c r="E150" s="399"/>
      <c r="F150" s="400" t="str">
        <f>IF($B150="","",IFERROR(VLOOKUP($B150,SERVIÇOS!$A:$F,4,0),IFERROR(VLOOKUP($B150,'COMPOSIÇÕES COMPLEMENTARES '!$C:$K,6,0),"")))</f>
        <v/>
      </c>
      <c r="G150" s="400" t="str">
        <f>IF($B150="","",IFERROR(VLOOKUP($B150,SERVIÇOS!$A:$F,5,0),IFERROR(VLOOKUP($B150,'COMPOSIÇÕES COMPLEMENTARES '!$C:$K,7,0),"")))</f>
        <v/>
      </c>
      <c r="H150" s="400" t="str">
        <f t="shared" si="67"/>
        <v/>
      </c>
      <c r="I150" s="400" t="str">
        <f t="shared" si="75"/>
        <v/>
      </c>
      <c r="J150" s="400" t="str">
        <f t="shared" si="76"/>
        <v/>
      </c>
      <c r="K150" s="400" t="str">
        <f t="shared" si="77"/>
        <v/>
      </c>
      <c r="L150" s="400"/>
      <c r="M150" s="262"/>
      <c r="N150" s="262"/>
      <c r="O150" s="469"/>
      <c r="P150" s="470" t="str">
        <f t="shared" si="70"/>
        <v/>
      </c>
      <c r="Q150" s="469"/>
      <c r="R150" s="471" t="str">
        <f t="shared" si="71"/>
        <v/>
      </c>
      <c r="S150" s="469"/>
      <c r="T150" s="472" t="str">
        <f t="shared" si="72"/>
        <v/>
      </c>
      <c r="U150" s="473">
        <f ca="1">SUMIF($O$8:T$9,"QUANT.",O150:T150)</f>
        <v>0</v>
      </c>
      <c r="V150" s="474">
        <f t="shared" ca="1" si="68"/>
        <v>0</v>
      </c>
      <c r="W150" s="486" t="str">
        <f t="shared" si="69"/>
        <v/>
      </c>
      <c r="X150" s="487">
        <f t="shared" ca="1" si="73"/>
        <v>0</v>
      </c>
      <c r="Y150" s="487" t="e">
        <f t="shared" ca="1" si="74"/>
        <v>#VALUE!</v>
      </c>
      <c r="Z150" s="262"/>
      <c r="AA150" s="262"/>
      <c r="AB150" s="262"/>
      <c r="AC150" s="262"/>
      <c r="AD150" s="262"/>
      <c r="AE150" s="262"/>
      <c r="AF150" s="262"/>
      <c r="AG150" s="262"/>
      <c r="AH150" s="262"/>
      <c r="AI150" s="262"/>
      <c r="AJ150" s="262"/>
      <c r="AK150" s="263">
        <f t="shared" si="78"/>
        <v>0</v>
      </c>
      <c r="AL150" s="263">
        <v>0</v>
      </c>
    </row>
    <row r="151" spans="1:38" s="264" customFormat="1" ht="15" customHeight="1">
      <c r="A151" s="395"/>
      <c r="B151" s="396"/>
      <c r="C151" s="397" t="str">
        <f>IF($B151="","",IFERROR(VLOOKUP($B151,SERVIÇOS!$A:$F,2,0),IFERROR(VLOOKUP($B151,'COMPOSIÇÕES COMPLEMENTARES '!$C:$K,2,0),"")))</f>
        <v/>
      </c>
      <c r="D151" s="398" t="str">
        <f>IF($B151="","",IFERROR(VLOOKUP($B151,SERVIÇOS!$A:$F,3,0),IFERROR(VLOOKUP($B151,'COMPOSIÇÕES COMPLEMENTARES '!$C:$K,3,0),"")))</f>
        <v/>
      </c>
      <c r="E151" s="399"/>
      <c r="F151" s="400" t="str">
        <f>IF($B151="","",IFERROR(VLOOKUP($B151,SERVIÇOS!$A:$F,4,0),IFERROR(VLOOKUP($B151,'COMPOSIÇÕES COMPLEMENTARES '!$C:$K,6,0),"")))</f>
        <v/>
      </c>
      <c r="G151" s="400" t="str">
        <f>IF($B151="","",IFERROR(VLOOKUP($B151,SERVIÇOS!$A:$F,5,0),IFERROR(VLOOKUP($B151,'COMPOSIÇÕES COMPLEMENTARES '!$C:$K,7,0),"")))</f>
        <v/>
      </c>
      <c r="H151" s="400" t="str">
        <f t="shared" si="67"/>
        <v/>
      </c>
      <c r="I151" s="400" t="str">
        <f t="shared" si="75"/>
        <v/>
      </c>
      <c r="J151" s="400" t="str">
        <f t="shared" si="76"/>
        <v/>
      </c>
      <c r="K151" s="400" t="str">
        <f t="shared" si="77"/>
        <v/>
      </c>
      <c r="L151" s="400"/>
      <c r="M151" s="262"/>
      <c r="N151" s="262"/>
      <c r="O151" s="469"/>
      <c r="P151" s="470" t="str">
        <f t="shared" si="70"/>
        <v/>
      </c>
      <c r="Q151" s="469"/>
      <c r="R151" s="471" t="str">
        <f t="shared" si="71"/>
        <v/>
      </c>
      <c r="S151" s="469"/>
      <c r="T151" s="472" t="str">
        <f t="shared" si="72"/>
        <v/>
      </c>
      <c r="U151" s="473">
        <f ca="1">SUMIF($O$8:T$9,"QUANT.",O151:T151)</f>
        <v>0</v>
      </c>
      <c r="V151" s="474">
        <f t="shared" ca="1" si="68"/>
        <v>0</v>
      </c>
      <c r="W151" s="486" t="str">
        <f t="shared" si="69"/>
        <v/>
      </c>
      <c r="X151" s="487">
        <f t="shared" ca="1" si="73"/>
        <v>0</v>
      </c>
      <c r="Y151" s="487" t="e">
        <f t="shared" ca="1" si="74"/>
        <v>#VALUE!</v>
      </c>
      <c r="Z151" s="262"/>
      <c r="AA151" s="262"/>
      <c r="AB151" s="262"/>
      <c r="AC151" s="262"/>
      <c r="AD151" s="262"/>
      <c r="AE151" s="262"/>
      <c r="AF151" s="262"/>
      <c r="AG151" s="262"/>
      <c r="AH151" s="262"/>
      <c r="AI151" s="262"/>
      <c r="AJ151" s="262"/>
      <c r="AK151" s="263">
        <f t="shared" si="78"/>
        <v>0</v>
      </c>
      <c r="AL151" s="263">
        <v>0</v>
      </c>
    </row>
    <row r="152" spans="1:38" s="264" customFormat="1" ht="15" customHeight="1">
      <c r="A152" s="395"/>
      <c r="B152" s="396"/>
      <c r="C152" s="397" t="str">
        <f>IF($B152="","",IFERROR(VLOOKUP($B152,SERVIÇOS!$A:$F,2,0),IFERROR(VLOOKUP($B152,'COMPOSIÇÕES COMPLEMENTARES '!$C:$K,2,0),"")))</f>
        <v/>
      </c>
      <c r="D152" s="398" t="str">
        <f>IF($B152="","",IFERROR(VLOOKUP($B152,SERVIÇOS!$A:$F,3,0),IFERROR(VLOOKUP($B152,'COMPOSIÇÕES COMPLEMENTARES '!$C:$K,3,0),"")))</f>
        <v/>
      </c>
      <c r="E152" s="399"/>
      <c r="F152" s="400" t="str">
        <f>IF($B152="","",IFERROR(VLOOKUP($B152,SERVIÇOS!$A:$F,4,0),IFERROR(VLOOKUP($B152,'COMPOSIÇÕES COMPLEMENTARES '!$C:$K,6,0),"")))</f>
        <v/>
      </c>
      <c r="G152" s="400" t="str">
        <f>IF($B152="","",IFERROR(VLOOKUP($B152,SERVIÇOS!$A:$F,5,0),IFERROR(VLOOKUP($B152,'COMPOSIÇÕES COMPLEMENTARES '!$C:$K,7,0),"")))</f>
        <v/>
      </c>
      <c r="H152" s="400" t="str">
        <f t="shared" si="67"/>
        <v/>
      </c>
      <c r="I152" s="400" t="str">
        <f t="shared" si="75"/>
        <v/>
      </c>
      <c r="J152" s="400" t="str">
        <f t="shared" si="76"/>
        <v/>
      </c>
      <c r="K152" s="400" t="str">
        <f t="shared" si="77"/>
        <v/>
      </c>
      <c r="L152" s="400"/>
      <c r="M152" s="262"/>
      <c r="N152" s="262"/>
      <c r="O152" s="469"/>
      <c r="P152" s="470" t="str">
        <f t="shared" si="70"/>
        <v/>
      </c>
      <c r="Q152" s="469"/>
      <c r="R152" s="471" t="str">
        <f t="shared" si="71"/>
        <v/>
      </c>
      <c r="S152" s="469"/>
      <c r="T152" s="472" t="str">
        <f t="shared" si="72"/>
        <v/>
      </c>
      <c r="U152" s="473">
        <f ca="1">SUMIF($O$8:T$9,"QUANT.",O152:T152)</f>
        <v>0</v>
      </c>
      <c r="V152" s="474">
        <f t="shared" ca="1" si="68"/>
        <v>0</v>
      </c>
      <c r="W152" s="486" t="str">
        <f t="shared" si="69"/>
        <v/>
      </c>
      <c r="X152" s="487">
        <f t="shared" ca="1" si="73"/>
        <v>0</v>
      </c>
      <c r="Y152" s="487" t="e">
        <f t="shared" ca="1" si="74"/>
        <v>#VALUE!</v>
      </c>
      <c r="Z152" s="262"/>
      <c r="AA152" s="262"/>
      <c r="AB152" s="262"/>
      <c r="AC152" s="262"/>
      <c r="AD152" s="262"/>
      <c r="AE152" s="262"/>
      <c r="AF152" s="262"/>
      <c r="AG152" s="262"/>
      <c r="AH152" s="262"/>
      <c r="AI152" s="262"/>
      <c r="AJ152" s="262"/>
      <c r="AK152" s="263">
        <f t="shared" si="78"/>
        <v>0</v>
      </c>
      <c r="AL152" s="263">
        <v>0</v>
      </c>
    </row>
    <row r="153" spans="1:38" s="264" customFormat="1" ht="15" customHeight="1">
      <c r="A153" s="395"/>
      <c r="B153" s="396"/>
      <c r="C153" s="397" t="str">
        <f>IF($B153="","",IFERROR(VLOOKUP($B153,SERVIÇOS!$A:$F,2,0),IFERROR(VLOOKUP($B153,'COMPOSIÇÕES COMPLEMENTARES '!$C:$K,2,0),"")))</f>
        <v/>
      </c>
      <c r="D153" s="398" t="str">
        <f>IF($B153="","",IFERROR(VLOOKUP($B153,SERVIÇOS!$A:$F,3,0),IFERROR(VLOOKUP($B153,'COMPOSIÇÕES COMPLEMENTARES '!$C:$K,3,0),"")))</f>
        <v/>
      </c>
      <c r="E153" s="399"/>
      <c r="F153" s="400" t="str">
        <f>IF($B153="","",IFERROR(VLOOKUP($B153,SERVIÇOS!$A:$F,4,0),IFERROR(VLOOKUP($B153,'COMPOSIÇÕES COMPLEMENTARES '!$C:$K,6,0),"")))</f>
        <v/>
      </c>
      <c r="G153" s="400" t="str">
        <f>IF($B153="","",IFERROR(VLOOKUP($B153,SERVIÇOS!$A:$F,5,0),IFERROR(VLOOKUP($B153,'COMPOSIÇÕES COMPLEMENTARES '!$C:$K,7,0),"")))</f>
        <v/>
      </c>
      <c r="H153" s="400" t="str">
        <f t="shared" si="67"/>
        <v/>
      </c>
      <c r="I153" s="400" t="str">
        <f t="shared" si="75"/>
        <v/>
      </c>
      <c r="J153" s="400" t="str">
        <f t="shared" si="76"/>
        <v/>
      </c>
      <c r="K153" s="400" t="str">
        <f t="shared" si="77"/>
        <v/>
      </c>
      <c r="L153" s="400"/>
      <c r="M153" s="262"/>
      <c r="N153" s="262"/>
      <c r="O153" s="469"/>
      <c r="P153" s="470" t="str">
        <f t="shared" si="70"/>
        <v/>
      </c>
      <c r="Q153" s="469"/>
      <c r="R153" s="471" t="str">
        <f t="shared" si="71"/>
        <v/>
      </c>
      <c r="S153" s="469"/>
      <c r="T153" s="472" t="str">
        <f t="shared" si="72"/>
        <v/>
      </c>
      <c r="U153" s="473">
        <f ca="1">SUMIF($O$8:T$9,"QUANT.",O153:T153)</f>
        <v>0</v>
      </c>
      <c r="V153" s="474">
        <f t="shared" ca="1" si="68"/>
        <v>0</v>
      </c>
      <c r="W153" s="486" t="str">
        <f t="shared" si="69"/>
        <v/>
      </c>
      <c r="X153" s="487">
        <f t="shared" ca="1" si="73"/>
        <v>0</v>
      </c>
      <c r="Y153" s="487" t="e">
        <f t="shared" ca="1" si="74"/>
        <v>#VALUE!</v>
      </c>
      <c r="Z153" s="262"/>
      <c r="AA153" s="262"/>
      <c r="AB153" s="262"/>
      <c r="AC153" s="262"/>
      <c r="AD153" s="262"/>
      <c r="AE153" s="262"/>
      <c r="AF153" s="262"/>
      <c r="AG153" s="262"/>
      <c r="AH153" s="262"/>
      <c r="AI153" s="262"/>
      <c r="AJ153" s="262"/>
      <c r="AK153" s="263">
        <f t="shared" si="78"/>
        <v>0</v>
      </c>
      <c r="AL153" s="263">
        <v>0</v>
      </c>
    </row>
    <row r="154" spans="1:38" s="264" customFormat="1" ht="15" customHeight="1">
      <c r="A154" s="395"/>
      <c r="B154" s="396"/>
      <c r="C154" s="397" t="str">
        <f>IF($B154="","",IFERROR(VLOOKUP($B154,SERVIÇOS!$A:$F,2,0),IFERROR(VLOOKUP($B154,'COMPOSIÇÕES COMPLEMENTARES '!$C:$K,2,0),"")))</f>
        <v/>
      </c>
      <c r="D154" s="398" t="str">
        <f>IF($B154="","",IFERROR(VLOOKUP($B154,SERVIÇOS!$A:$F,3,0),IFERROR(VLOOKUP($B154,'COMPOSIÇÕES COMPLEMENTARES '!$C:$K,3,0),"")))</f>
        <v/>
      </c>
      <c r="E154" s="399"/>
      <c r="F154" s="400" t="str">
        <f>IF($B154="","",IFERROR(VLOOKUP($B154,SERVIÇOS!$A:$F,4,0),IFERROR(VLOOKUP($B154,'COMPOSIÇÕES COMPLEMENTARES '!$C:$K,6,0),"")))</f>
        <v/>
      </c>
      <c r="G154" s="400" t="str">
        <f>IF($B154="","",IFERROR(VLOOKUP($B154,SERVIÇOS!$A:$F,5,0),IFERROR(VLOOKUP($B154,'COMPOSIÇÕES COMPLEMENTARES '!$C:$K,7,0),"")))</f>
        <v/>
      </c>
      <c r="H154" s="400" t="str">
        <f t="shared" si="67"/>
        <v/>
      </c>
      <c r="I154" s="400" t="str">
        <f t="shared" si="75"/>
        <v/>
      </c>
      <c r="J154" s="400" t="str">
        <f t="shared" si="76"/>
        <v/>
      </c>
      <c r="K154" s="400" t="str">
        <f t="shared" si="77"/>
        <v/>
      </c>
      <c r="L154" s="400"/>
      <c r="M154" s="262"/>
      <c r="N154" s="262"/>
      <c r="O154" s="469"/>
      <c r="P154" s="470" t="str">
        <f t="shared" si="70"/>
        <v/>
      </c>
      <c r="Q154" s="469"/>
      <c r="R154" s="471" t="str">
        <f t="shared" si="71"/>
        <v/>
      </c>
      <c r="S154" s="469"/>
      <c r="T154" s="472" t="str">
        <f t="shared" si="72"/>
        <v/>
      </c>
      <c r="U154" s="473">
        <f ca="1">SUMIF($O$8:T$9,"QUANT.",O154:T154)</f>
        <v>0</v>
      </c>
      <c r="V154" s="474">
        <f t="shared" ca="1" si="68"/>
        <v>0</v>
      </c>
      <c r="W154" s="486" t="str">
        <f t="shared" si="69"/>
        <v/>
      </c>
      <c r="X154" s="487">
        <f t="shared" ca="1" si="73"/>
        <v>0</v>
      </c>
      <c r="Y154" s="487" t="e">
        <f t="shared" ca="1" si="74"/>
        <v>#VALUE!</v>
      </c>
      <c r="Z154" s="262"/>
      <c r="AA154" s="262"/>
      <c r="AB154" s="262"/>
      <c r="AC154" s="262"/>
      <c r="AD154" s="262"/>
      <c r="AE154" s="262"/>
      <c r="AF154" s="262"/>
      <c r="AG154" s="262"/>
      <c r="AH154" s="262"/>
      <c r="AI154" s="262"/>
      <c r="AJ154" s="262"/>
      <c r="AK154" s="263">
        <f t="shared" si="78"/>
        <v>0</v>
      </c>
      <c r="AL154" s="263">
        <v>0</v>
      </c>
    </row>
    <row r="155" spans="1:38" s="264" customFormat="1" ht="15" customHeight="1">
      <c r="A155" s="395"/>
      <c r="B155" s="396"/>
      <c r="C155" s="397" t="str">
        <f>IF($B155="","",IFERROR(VLOOKUP($B155,SERVIÇOS!$A:$F,2,0),IFERROR(VLOOKUP($B155,'COMPOSIÇÕES COMPLEMENTARES '!$C:$K,2,0),"")))</f>
        <v/>
      </c>
      <c r="D155" s="398" t="str">
        <f>IF($B155="","",IFERROR(VLOOKUP($B155,SERVIÇOS!$A:$F,3,0),IFERROR(VLOOKUP($B155,'COMPOSIÇÕES COMPLEMENTARES '!$C:$K,3,0),"")))</f>
        <v/>
      </c>
      <c r="E155" s="399"/>
      <c r="F155" s="400" t="str">
        <f>IF($B155="","",IFERROR(VLOOKUP($B155,SERVIÇOS!$A:$F,4,0),IFERROR(VLOOKUP($B155,'COMPOSIÇÕES COMPLEMENTARES '!$C:$K,6,0),"")))</f>
        <v/>
      </c>
      <c r="G155" s="400" t="str">
        <f>IF($B155="","",IFERROR(VLOOKUP($B155,SERVIÇOS!$A:$F,5,0),IFERROR(VLOOKUP($B155,'COMPOSIÇÕES COMPLEMENTARES '!$C:$K,7,0),"")))</f>
        <v/>
      </c>
      <c r="H155" s="400" t="str">
        <f t="shared" si="67"/>
        <v/>
      </c>
      <c r="I155" s="400" t="str">
        <f t="shared" si="75"/>
        <v/>
      </c>
      <c r="J155" s="400" t="str">
        <f t="shared" si="76"/>
        <v/>
      </c>
      <c r="K155" s="400" t="str">
        <f t="shared" si="77"/>
        <v/>
      </c>
      <c r="L155" s="400"/>
      <c r="M155" s="262"/>
      <c r="N155" s="262"/>
      <c r="O155" s="469"/>
      <c r="P155" s="470" t="str">
        <f t="shared" si="70"/>
        <v/>
      </c>
      <c r="Q155" s="469"/>
      <c r="R155" s="471" t="str">
        <f t="shared" si="71"/>
        <v/>
      </c>
      <c r="S155" s="469"/>
      <c r="T155" s="472" t="str">
        <f t="shared" si="72"/>
        <v/>
      </c>
      <c r="U155" s="473">
        <f ca="1">SUMIF($O$8:T$9,"QUANT.",O155:T155)</f>
        <v>0</v>
      </c>
      <c r="V155" s="474">
        <f t="shared" ca="1" si="68"/>
        <v>0</v>
      </c>
      <c r="W155" s="486" t="str">
        <f t="shared" si="69"/>
        <v/>
      </c>
      <c r="X155" s="487">
        <f t="shared" ca="1" si="73"/>
        <v>0</v>
      </c>
      <c r="Y155" s="487" t="e">
        <f t="shared" ca="1" si="74"/>
        <v>#VALUE!</v>
      </c>
      <c r="Z155" s="262"/>
      <c r="AA155" s="262"/>
      <c r="AB155" s="262"/>
      <c r="AC155" s="262"/>
      <c r="AD155" s="262"/>
      <c r="AE155" s="262"/>
      <c r="AF155" s="262"/>
      <c r="AG155" s="262"/>
      <c r="AH155" s="262"/>
      <c r="AI155" s="262"/>
      <c r="AJ155" s="262"/>
      <c r="AK155" s="263">
        <f t="shared" si="78"/>
        <v>0</v>
      </c>
      <c r="AL155" s="263">
        <v>0</v>
      </c>
    </row>
    <row r="156" spans="1:38" s="264" customFormat="1" ht="15" customHeight="1">
      <c r="A156" s="395"/>
      <c r="B156" s="396"/>
      <c r="C156" s="397" t="str">
        <f>IF($B156="","",IFERROR(VLOOKUP($B156,SERVIÇOS!$A:$F,2,0),IFERROR(VLOOKUP($B156,'COMPOSIÇÕES COMPLEMENTARES '!$C:$K,2,0),"")))</f>
        <v/>
      </c>
      <c r="D156" s="398" t="str">
        <f>IF($B156="","",IFERROR(VLOOKUP($B156,SERVIÇOS!$A:$F,3,0),IFERROR(VLOOKUP($B156,'COMPOSIÇÕES COMPLEMENTARES '!$C:$K,3,0),"")))</f>
        <v/>
      </c>
      <c r="E156" s="399"/>
      <c r="F156" s="400" t="str">
        <f>IF($B156="","",IFERROR(VLOOKUP($B156,SERVIÇOS!$A:$F,4,0),IFERROR(VLOOKUP($B156,'COMPOSIÇÕES COMPLEMENTARES '!$C:$K,6,0),"")))</f>
        <v/>
      </c>
      <c r="G156" s="400" t="str">
        <f>IF($B156="","",IFERROR(VLOOKUP($B156,SERVIÇOS!$A:$F,5,0),IFERROR(VLOOKUP($B156,'COMPOSIÇÕES COMPLEMENTARES '!$C:$K,7,0),"")))</f>
        <v/>
      </c>
      <c r="H156" s="400" t="str">
        <f t="shared" si="67"/>
        <v/>
      </c>
      <c r="I156" s="400" t="str">
        <f t="shared" si="75"/>
        <v/>
      </c>
      <c r="J156" s="400" t="str">
        <f t="shared" si="76"/>
        <v/>
      </c>
      <c r="K156" s="400" t="str">
        <f t="shared" si="77"/>
        <v/>
      </c>
      <c r="L156" s="400"/>
      <c r="M156" s="262"/>
      <c r="N156" s="262"/>
      <c r="O156" s="469"/>
      <c r="P156" s="470" t="str">
        <f t="shared" si="70"/>
        <v/>
      </c>
      <c r="Q156" s="469"/>
      <c r="R156" s="471" t="str">
        <f t="shared" si="71"/>
        <v/>
      </c>
      <c r="S156" s="469"/>
      <c r="T156" s="472" t="str">
        <f t="shared" si="72"/>
        <v/>
      </c>
      <c r="U156" s="473">
        <f ca="1">SUMIF($O$8:T$9,"QUANT.",O156:T156)</f>
        <v>0</v>
      </c>
      <c r="V156" s="474">
        <f t="shared" ca="1" si="68"/>
        <v>0</v>
      </c>
      <c r="W156" s="486" t="str">
        <f t="shared" si="69"/>
        <v/>
      </c>
      <c r="X156" s="487">
        <f t="shared" ca="1" si="73"/>
        <v>0</v>
      </c>
      <c r="Y156" s="487" t="e">
        <f t="shared" ca="1" si="74"/>
        <v>#VALUE!</v>
      </c>
      <c r="Z156" s="262"/>
      <c r="AA156" s="262"/>
      <c r="AB156" s="262"/>
      <c r="AC156" s="262"/>
      <c r="AD156" s="262"/>
      <c r="AE156" s="262"/>
      <c r="AF156" s="262"/>
      <c r="AG156" s="262"/>
      <c r="AH156" s="262"/>
      <c r="AI156" s="262"/>
      <c r="AJ156" s="262"/>
      <c r="AK156" s="263">
        <f t="shared" si="78"/>
        <v>0</v>
      </c>
      <c r="AL156" s="263">
        <v>0</v>
      </c>
    </row>
    <row r="157" spans="1:38" s="264" customFormat="1" ht="15" customHeight="1">
      <c r="A157" s="395"/>
      <c r="B157" s="396"/>
      <c r="C157" s="397" t="str">
        <f>IF($B157="","",IFERROR(VLOOKUP($B157,SERVIÇOS!$A:$F,2,0),IFERROR(VLOOKUP($B157,'COMPOSIÇÕES COMPLEMENTARES '!$C:$K,2,0),"")))</f>
        <v/>
      </c>
      <c r="D157" s="398" t="str">
        <f>IF($B157="","",IFERROR(VLOOKUP($B157,SERVIÇOS!$A:$F,3,0),IFERROR(VLOOKUP($B157,'COMPOSIÇÕES COMPLEMENTARES '!$C:$K,3,0),"")))</f>
        <v/>
      </c>
      <c r="E157" s="399"/>
      <c r="F157" s="400" t="str">
        <f>IF($B157="","",IFERROR(VLOOKUP($B157,SERVIÇOS!$A:$F,4,0),IFERROR(VLOOKUP($B157,'COMPOSIÇÕES COMPLEMENTARES '!$C:$K,6,0),"")))</f>
        <v/>
      </c>
      <c r="G157" s="400" t="str">
        <f>IF($B157="","",IFERROR(VLOOKUP($B157,SERVIÇOS!$A:$F,5,0),IFERROR(VLOOKUP($B157,'COMPOSIÇÕES COMPLEMENTARES '!$C:$K,7,0),"")))</f>
        <v/>
      </c>
      <c r="H157" s="400" t="str">
        <f t="shared" si="67"/>
        <v/>
      </c>
      <c r="I157" s="400" t="str">
        <f t="shared" si="75"/>
        <v/>
      </c>
      <c r="J157" s="400" t="str">
        <f t="shared" si="76"/>
        <v/>
      </c>
      <c r="K157" s="400" t="str">
        <f t="shared" si="77"/>
        <v/>
      </c>
      <c r="L157" s="400"/>
      <c r="M157" s="262"/>
      <c r="N157" s="262"/>
      <c r="O157" s="469"/>
      <c r="P157" s="470" t="str">
        <f t="shared" si="70"/>
        <v/>
      </c>
      <c r="Q157" s="469"/>
      <c r="R157" s="471" t="str">
        <f t="shared" si="71"/>
        <v/>
      </c>
      <c r="S157" s="469"/>
      <c r="T157" s="472" t="str">
        <f t="shared" si="72"/>
        <v/>
      </c>
      <c r="U157" s="473">
        <f ca="1">SUMIF($O$8:T$9,"QUANT.",O157:T157)</f>
        <v>0</v>
      </c>
      <c r="V157" s="474">
        <f t="shared" ca="1" si="68"/>
        <v>0</v>
      </c>
      <c r="W157" s="486" t="str">
        <f t="shared" si="69"/>
        <v/>
      </c>
      <c r="X157" s="487">
        <f t="shared" ca="1" si="73"/>
        <v>0</v>
      </c>
      <c r="Y157" s="487" t="e">
        <f t="shared" ca="1" si="74"/>
        <v>#VALUE!</v>
      </c>
      <c r="Z157" s="262"/>
      <c r="AA157" s="262"/>
      <c r="AB157" s="262"/>
      <c r="AC157" s="262"/>
      <c r="AD157" s="262"/>
      <c r="AE157" s="262"/>
      <c r="AF157" s="262"/>
      <c r="AG157" s="262"/>
      <c r="AH157" s="262"/>
      <c r="AI157" s="262"/>
      <c r="AJ157" s="262"/>
      <c r="AK157" s="263">
        <f t="shared" si="78"/>
        <v>0</v>
      </c>
      <c r="AL157" s="263">
        <v>0</v>
      </c>
    </row>
    <row r="158" spans="1:38" s="264" customFormat="1" ht="15" customHeight="1">
      <c r="A158" s="395"/>
      <c r="B158" s="396"/>
      <c r="C158" s="397" t="str">
        <f>IF($B158="","",IFERROR(VLOOKUP($B158,SERVIÇOS!$A:$F,2,0),IFERROR(VLOOKUP($B158,'COMPOSIÇÕES COMPLEMENTARES '!$C:$K,2,0),"")))</f>
        <v/>
      </c>
      <c r="D158" s="398" t="str">
        <f>IF($B158="","",IFERROR(VLOOKUP($B158,SERVIÇOS!$A:$F,3,0),IFERROR(VLOOKUP($B158,'COMPOSIÇÕES COMPLEMENTARES '!$C:$K,3,0),"")))</f>
        <v/>
      </c>
      <c r="E158" s="399"/>
      <c r="F158" s="400" t="str">
        <f>IF($B158="","",IFERROR(VLOOKUP($B158,SERVIÇOS!$A:$F,4,0),IFERROR(VLOOKUP($B158,'COMPOSIÇÕES COMPLEMENTARES '!$C:$K,6,0),"")))</f>
        <v/>
      </c>
      <c r="G158" s="400" t="str">
        <f>IF($B158="","",IFERROR(VLOOKUP($B158,SERVIÇOS!$A:$F,5,0),IFERROR(VLOOKUP($B158,'COMPOSIÇÕES COMPLEMENTARES '!$C:$K,7,0),"")))</f>
        <v/>
      </c>
      <c r="H158" s="400" t="str">
        <f t="shared" si="67"/>
        <v/>
      </c>
      <c r="I158" s="400" t="str">
        <f t="shared" si="75"/>
        <v/>
      </c>
      <c r="J158" s="400" t="str">
        <f t="shared" si="76"/>
        <v/>
      </c>
      <c r="K158" s="400" t="str">
        <f t="shared" si="77"/>
        <v/>
      </c>
      <c r="L158" s="400"/>
      <c r="M158" s="262"/>
      <c r="N158" s="262"/>
      <c r="O158" s="469"/>
      <c r="P158" s="470" t="str">
        <f t="shared" si="70"/>
        <v/>
      </c>
      <c r="Q158" s="469"/>
      <c r="R158" s="471" t="str">
        <f t="shared" si="71"/>
        <v/>
      </c>
      <c r="S158" s="469"/>
      <c r="T158" s="472" t="str">
        <f t="shared" si="72"/>
        <v/>
      </c>
      <c r="U158" s="473">
        <f ca="1">SUMIF($O$8:T$9,"QUANT.",O158:T158)</f>
        <v>0</v>
      </c>
      <c r="V158" s="474">
        <f t="shared" ca="1" si="68"/>
        <v>0</v>
      </c>
      <c r="W158" s="486" t="str">
        <f t="shared" si="69"/>
        <v/>
      </c>
      <c r="X158" s="487">
        <f t="shared" ca="1" si="73"/>
        <v>0</v>
      </c>
      <c r="Y158" s="487" t="e">
        <f t="shared" ca="1" si="74"/>
        <v>#VALUE!</v>
      </c>
      <c r="Z158" s="262"/>
      <c r="AA158" s="262"/>
      <c r="AB158" s="262"/>
      <c r="AC158" s="262"/>
      <c r="AD158" s="262"/>
      <c r="AE158" s="262"/>
      <c r="AF158" s="262"/>
      <c r="AG158" s="262"/>
      <c r="AH158" s="262"/>
      <c r="AI158" s="262"/>
      <c r="AJ158" s="262"/>
      <c r="AK158" s="263">
        <f t="shared" si="78"/>
        <v>0</v>
      </c>
      <c r="AL158" s="263">
        <v>0</v>
      </c>
    </row>
    <row r="159" spans="1:38" s="264" customFormat="1" ht="15" customHeight="1">
      <c r="A159" s="395"/>
      <c r="B159" s="396"/>
      <c r="C159" s="397" t="str">
        <f>IF($B159="","",IFERROR(VLOOKUP($B159,SERVIÇOS!$A:$F,2,0),IFERROR(VLOOKUP($B159,'COMPOSIÇÕES COMPLEMENTARES '!$C:$K,2,0),"")))</f>
        <v/>
      </c>
      <c r="D159" s="398" t="str">
        <f>IF($B159="","",IFERROR(VLOOKUP($B159,SERVIÇOS!$A:$F,3,0),IFERROR(VLOOKUP($B159,'COMPOSIÇÕES COMPLEMENTARES '!$C:$K,3,0),"")))</f>
        <v/>
      </c>
      <c r="E159" s="399"/>
      <c r="F159" s="400" t="str">
        <f>IF($B159="","",IFERROR(VLOOKUP($B159,SERVIÇOS!$A:$F,4,0),IFERROR(VLOOKUP($B159,'COMPOSIÇÕES COMPLEMENTARES '!$C:$K,6,0),"")))</f>
        <v/>
      </c>
      <c r="G159" s="400" t="str">
        <f>IF($B159="","",IFERROR(VLOOKUP($B159,SERVIÇOS!$A:$F,5,0),IFERROR(VLOOKUP($B159,'COMPOSIÇÕES COMPLEMENTARES '!$C:$K,7,0),"")))</f>
        <v/>
      </c>
      <c r="H159" s="400" t="str">
        <f t="shared" si="67"/>
        <v/>
      </c>
      <c r="I159" s="400" t="str">
        <f t="shared" si="75"/>
        <v/>
      </c>
      <c r="J159" s="400" t="str">
        <f t="shared" si="76"/>
        <v/>
      </c>
      <c r="K159" s="400" t="str">
        <f t="shared" si="77"/>
        <v/>
      </c>
      <c r="L159" s="400"/>
      <c r="M159" s="262"/>
      <c r="N159" s="262"/>
      <c r="O159" s="469"/>
      <c r="P159" s="470" t="str">
        <f t="shared" si="70"/>
        <v/>
      </c>
      <c r="Q159" s="469"/>
      <c r="R159" s="471" t="str">
        <f t="shared" si="71"/>
        <v/>
      </c>
      <c r="S159" s="469"/>
      <c r="T159" s="472" t="str">
        <f t="shared" si="72"/>
        <v/>
      </c>
      <c r="U159" s="473">
        <f ca="1">SUMIF($O$8:T$9,"QUANT.",O159:T159)</f>
        <v>0</v>
      </c>
      <c r="V159" s="474">
        <f t="shared" ca="1" si="68"/>
        <v>0</v>
      </c>
      <c r="W159" s="486" t="str">
        <f t="shared" si="69"/>
        <v/>
      </c>
      <c r="X159" s="487">
        <f t="shared" ca="1" si="73"/>
        <v>0</v>
      </c>
      <c r="Y159" s="487" t="e">
        <f t="shared" ca="1" si="74"/>
        <v>#VALUE!</v>
      </c>
      <c r="Z159" s="262"/>
      <c r="AA159" s="262"/>
      <c r="AB159" s="262"/>
      <c r="AC159" s="262"/>
      <c r="AD159" s="262"/>
      <c r="AE159" s="262"/>
      <c r="AF159" s="262"/>
      <c r="AG159" s="262"/>
      <c r="AH159" s="262"/>
      <c r="AI159" s="262"/>
      <c r="AJ159" s="262"/>
      <c r="AK159" s="263">
        <f t="shared" si="78"/>
        <v>0</v>
      </c>
      <c r="AL159" s="263">
        <v>0</v>
      </c>
    </row>
    <row r="160" spans="1:38" s="264" customFormat="1" ht="15" customHeight="1">
      <c r="A160" s="395"/>
      <c r="B160" s="396"/>
      <c r="C160" s="397" t="str">
        <f>IF($B160="","",IFERROR(VLOOKUP($B160,SERVIÇOS!$A:$F,2,0),IFERROR(VLOOKUP($B160,'COMPOSIÇÕES COMPLEMENTARES '!$C:$K,2,0),"")))</f>
        <v/>
      </c>
      <c r="D160" s="398" t="str">
        <f>IF($B160="","",IFERROR(VLOOKUP($B160,SERVIÇOS!$A:$F,3,0),IFERROR(VLOOKUP($B160,'COMPOSIÇÕES COMPLEMENTARES '!$C:$K,3,0),"")))</f>
        <v/>
      </c>
      <c r="E160" s="399"/>
      <c r="F160" s="400" t="str">
        <f>IF($B160="","",IFERROR(VLOOKUP($B160,SERVIÇOS!$A:$F,4,0),IFERROR(VLOOKUP($B160,'COMPOSIÇÕES COMPLEMENTARES '!$C:$K,6,0),"")))</f>
        <v/>
      </c>
      <c r="G160" s="400" t="str">
        <f>IF($B160="","",IFERROR(VLOOKUP($B160,SERVIÇOS!$A:$F,5,0),IFERROR(VLOOKUP($B160,'COMPOSIÇÕES COMPLEMENTARES '!$C:$K,7,0),"")))</f>
        <v/>
      </c>
      <c r="H160" s="400" t="str">
        <f t="shared" si="67"/>
        <v/>
      </c>
      <c r="I160" s="400" t="str">
        <f t="shared" si="75"/>
        <v/>
      </c>
      <c r="J160" s="400" t="str">
        <f t="shared" si="76"/>
        <v/>
      </c>
      <c r="K160" s="400" t="str">
        <f t="shared" si="77"/>
        <v/>
      </c>
      <c r="L160" s="400"/>
      <c r="M160" s="262"/>
      <c r="N160" s="262"/>
      <c r="O160" s="469"/>
      <c r="P160" s="470" t="str">
        <f t="shared" si="70"/>
        <v/>
      </c>
      <c r="Q160" s="469"/>
      <c r="R160" s="471" t="str">
        <f t="shared" si="71"/>
        <v/>
      </c>
      <c r="S160" s="469"/>
      <c r="T160" s="472" t="str">
        <f t="shared" si="72"/>
        <v/>
      </c>
      <c r="U160" s="473">
        <f ca="1">SUMIF($O$8:T$9,"QUANT.",O160:T160)</f>
        <v>0</v>
      </c>
      <c r="V160" s="474">
        <f t="shared" ca="1" si="68"/>
        <v>0</v>
      </c>
      <c r="W160" s="486" t="str">
        <f t="shared" si="69"/>
        <v/>
      </c>
      <c r="X160" s="487">
        <f t="shared" ca="1" si="73"/>
        <v>0</v>
      </c>
      <c r="Y160" s="487" t="e">
        <f t="shared" ca="1" si="74"/>
        <v>#VALUE!</v>
      </c>
      <c r="Z160" s="262"/>
      <c r="AA160" s="262"/>
      <c r="AB160" s="262"/>
      <c r="AC160" s="262"/>
      <c r="AD160" s="262"/>
      <c r="AE160" s="262"/>
      <c r="AF160" s="262"/>
      <c r="AG160" s="262"/>
      <c r="AH160" s="262"/>
      <c r="AI160" s="262"/>
      <c r="AJ160" s="262"/>
      <c r="AK160" s="263">
        <f t="shared" si="78"/>
        <v>0</v>
      </c>
      <c r="AL160" s="263">
        <v>0</v>
      </c>
    </row>
    <row r="161" spans="1:38" s="264" customFormat="1" ht="15" customHeight="1">
      <c r="A161" s="395"/>
      <c r="B161" s="396"/>
      <c r="C161" s="397" t="str">
        <f>IF($B161="","",IFERROR(VLOOKUP($B161,SERVIÇOS!$A:$F,2,0),IFERROR(VLOOKUP($B161,'COMPOSIÇÕES COMPLEMENTARES '!$C:$K,2,0),"")))</f>
        <v/>
      </c>
      <c r="D161" s="398" t="str">
        <f>IF($B161="","",IFERROR(VLOOKUP($B161,SERVIÇOS!$A:$F,3,0),IFERROR(VLOOKUP($B161,'COMPOSIÇÕES COMPLEMENTARES '!$C:$K,3,0),"")))</f>
        <v/>
      </c>
      <c r="E161" s="399"/>
      <c r="F161" s="400" t="str">
        <f>IF($B161="","",IFERROR(VLOOKUP($B161,SERVIÇOS!$A:$F,4,0),IFERROR(VLOOKUP($B161,'COMPOSIÇÕES COMPLEMENTARES '!$C:$K,6,0),"")))</f>
        <v/>
      </c>
      <c r="G161" s="400" t="str">
        <f>IF($B161="","",IFERROR(VLOOKUP($B161,SERVIÇOS!$A:$F,5,0),IFERROR(VLOOKUP($B161,'COMPOSIÇÕES COMPLEMENTARES '!$C:$K,7,0),"")))</f>
        <v/>
      </c>
      <c r="H161" s="400" t="str">
        <f t="shared" si="67"/>
        <v/>
      </c>
      <c r="I161" s="400" t="str">
        <f t="shared" si="75"/>
        <v/>
      </c>
      <c r="J161" s="400" t="str">
        <f t="shared" si="76"/>
        <v/>
      </c>
      <c r="K161" s="400" t="str">
        <f t="shared" si="77"/>
        <v/>
      </c>
      <c r="L161" s="400"/>
      <c r="M161" s="262"/>
      <c r="N161" s="262"/>
      <c r="O161" s="469"/>
      <c r="P161" s="470" t="str">
        <f t="shared" si="70"/>
        <v/>
      </c>
      <c r="Q161" s="469"/>
      <c r="R161" s="471" t="str">
        <f t="shared" si="71"/>
        <v/>
      </c>
      <c r="S161" s="469"/>
      <c r="T161" s="472" t="str">
        <f t="shared" si="72"/>
        <v/>
      </c>
      <c r="U161" s="473">
        <f ca="1">SUMIF($O$8:T$9,"QUANT.",O161:T161)</f>
        <v>0</v>
      </c>
      <c r="V161" s="474">
        <f t="shared" ca="1" si="68"/>
        <v>0</v>
      </c>
      <c r="W161" s="486" t="str">
        <f t="shared" si="69"/>
        <v/>
      </c>
      <c r="X161" s="487">
        <f t="shared" ca="1" si="73"/>
        <v>0</v>
      </c>
      <c r="Y161" s="487" t="e">
        <f t="shared" ca="1" si="74"/>
        <v>#VALUE!</v>
      </c>
      <c r="Z161" s="262"/>
      <c r="AA161" s="262"/>
      <c r="AB161" s="262"/>
      <c r="AC161" s="262"/>
      <c r="AD161" s="262"/>
      <c r="AE161" s="262"/>
      <c r="AF161" s="262"/>
      <c r="AG161" s="262"/>
      <c r="AH161" s="262"/>
      <c r="AI161" s="262"/>
      <c r="AJ161" s="262"/>
      <c r="AK161" s="263">
        <f t="shared" si="78"/>
        <v>0</v>
      </c>
      <c r="AL161" s="263">
        <v>0</v>
      </c>
    </row>
    <row r="162" spans="1:38" s="264" customFormat="1" ht="15" customHeight="1">
      <c r="A162" s="395"/>
      <c r="B162" s="396"/>
      <c r="C162" s="397" t="str">
        <f>IF($B162="","",IFERROR(VLOOKUP($B162,SERVIÇOS!$A:$F,2,0),IFERROR(VLOOKUP($B162,'COMPOSIÇÕES COMPLEMENTARES '!$C:$K,2,0),"")))</f>
        <v/>
      </c>
      <c r="D162" s="398" t="str">
        <f>IF($B162="","",IFERROR(VLOOKUP($B162,SERVIÇOS!$A:$F,3,0),IFERROR(VLOOKUP($B162,'COMPOSIÇÕES COMPLEMENTARES '!$C:$K,3,0),"")))</f>
        <v/>
      </c>
      <c r="E162" s="399"/>
      <c r="F162" s="400" t="str">
        <f>IF($B162="","",IFERROR(VLOOKUP($B162,SERVIÇOS!$A:$F,4,0),IFERROR(VLOOKUP($B162,'COMPOSIÇÕES COMPLEMENTARES '!$C:$K,6,0),"")))</f>
        <v/>
      </c>
      <c r="G162" s="400" t="str">
        <f>IF($B162="","",IFERROR(VLOOKUP($B162,SERVIÇOS!$A:$F,5,0),IFERROR(VLOOKUP($B162,'COMPOSIÇÕES COMPLEMENTARES '!$C:$K,7,0),"")))</f>
        <v/>
      </c>
      <c r="H162" s="400" t="str">
        <f t="shared" si="67"/>
        <v/>
      </c>
      <c r="I162" s="400" t="str">
        <f t="shared" si="75"/>
        <v/>
      </c>
      <c r="J162" s="400" t="str">
        <f t="shared" si="76"/>
        <v/>
      </c>
      <c r="K162" s="400" t="str">
        <f t="shared" si="77"/>
        <v/>
      </c>
      <c r="L162" s="400"/>
      <c r="M162" s="262"/>
      <c r="N162" s="262"/>
      <c r="O162" s="469"/>
      <c r="P162" s="470" t="str">
        <f t="shared" si="70"/>
        <v/>
      </c>
      <c r="Q162" s="469"/>
      <c r="R162" s="471" t="str">
        <f t="shared" si="71"/>
        <v/>
      </c>
      <c r="S162" s="469"/>
      <c r="T162" s="472" t="str">
        <f t="shared" si="72"/>
        <v/>
      </c>
      <c r="U162" s="473">
        <f ca="1">SUMIF($O$8:T$9,"QUANT.",O162:T162)</f>
        <v>0</v>
      </c>
      <c r="V162" s="474">
        <f t="shared" ca="1" si="68"/>
        <v>0</v>
      </c>
      <c r="W162" s="486" t="str">
        <f t="shared" si="69"/>
        <v/>
      </c>
      <c r="X162" s="487">
        <f t="shared" ca="1" si="73"/>
        <v>0</v>
      </c>
      <c r="Y162" s="487" t="e">
        <f t="shared" ca="1" si="74"/>
        <v>#VALUE!</v>
      </c>
      <c r="Z162" s="262"/>
      <c r="AA162" s="262"/>
      <c r="AB162" s="262"/>
      <c r="AC162" s="262"/>
      <c r="AD162" s="262"/>
      <c r="AE162" s="262"/>
      <c r="AF162" s="262"/>
      <c r="AG162" s="262"/>
      <c r="AH162" s="262"/>
      <c r="AI162" s="262"/>
      <c r="AJ162" s="262"/>
      <c r="AK162" s="263">
        <f t="shared" si="78"/>
        <v>0</v>
      </c>
      <c r="AL162" s="263">
        <v>0</v>
      </c>
    </row>
    <row r="163" spans="1:38" s="264" customFormat="1" ht="15" customHeight="1">
      <c r="A163" s="395"/>
      <c r="B163" s="396"/>
      <c r="C163" s="397" t="str">
        <f>IF($B163="","",IFERROR(VLOOKUP($B163,SERVIÇOS!$A:$F,2,0),IFERROR(VLOOKUP($B163,'COMPOSIÇÕES COMPLEMENTARES '!$C:$K,2,0),"")))</f>
        <v/>
      </c>
      <c r="D163" s="398" t="str">
        <f>IF($B163="","",IFERROR(VLOOKUP($B163,SERVIÇOS!$A:$F,3,0),IFERROR(VLOOKUP($B163,'COMPOSIÇÕES COMPLEMENTARES '!$C:$K,3,0),"")))</f>
        <v/>
      </c>
      <c r="E163" s="399"/>
      <c r="F163" s="400" t="str">
        <f>IF($B163="","",IFERROR(VLOOKUP($B163,SERVIÇOS!$A:$F,4,0),IFERROR(VLOOKUP($B163,'COMPOSIÇÕES COMPLEMENTARES '!$C:$K,6,0),"")))</f>
        <v/>
      </c>
      <c r="G163" s="400" t="str">
        <f>IF($B163="","",IFERROR(VLOOKUP($B163,SERVIÇOS!$A:$F,5,0),IFERROR(VLOOKUP($B163,'COMPOSIÇÕES COMPLEMENTARES '!$C:$K,7,0),"")))</f>
        <v/>
      </c>
      <c r="H163" s="400" t="str">
        <f t="shared" si="67"/>
        <v/>
      </c>
      <c r="I163" s="400" t="str">
        <f t="shared" si="75"/>
        <v/>
      </c>
      <c r="J163" s="400" t="str">
        <f t="shared" si="76"/>
        <v/>
      </c>
      <c r="K163" s="400" t="str">
        <f t="shared" si="77"/>
        <v/>
      </c>
      <c r="L163" s="400"/>
      <c r="M163" s="262"/>
      <c r="N163" s="262"/>
      <c r="O163" s="469"/>
      <c r="P163" s="470" t="str">
        <f t="shared" si="70"/>
        <v/>
      </c>
      <c r="Q163" s="469"/>
      <c r="R163" s="471" t="str">
        <f t="shared" si="71"/>
        <v/>
      </c>
      <c r="S163" s="469"/>
      <c r="T163" s="472" t="str">
        <f t="shared" si="72"/>
        <v/>
      </c>
      <c r="U163" s="473">
        <f ca="1">SUMIF($O$8:T$9,"QUANT.",O163:T163)</f>
        <v>0</v>
      </c>
      <c r="V163" s="474">
        <f t="shared" ca="1" si="68"/>
        <v>0</v>
      </c>
      <c r="W163" s="486" t="str">
        <f t="shared" si="69"/>
        <v/>
      </c>
      <c r="X163" s="487">
        <f t="shared" ca="1" si="73"/>
        <v>0</v>
      </c>
      <c r="Y163" s="487" t="e">
        <f t="shared" ca="1" si="74"/>
        <v>#VALUE!</v>
      </c>
      <c r="Z163" s="262"/>
      <c r="AA163" s="262"/>
      <c r="AB163" s="262"/>
      <c r="AC163" s="262"/>
      <c r="AD163" s="262"/>
      <c r="AE163" s="262"/>
      <c r="AF163" s="262"/>
      <c r="AG163" s="262"/>
      <c r="AH163" s="262"/>
      <c r="AI163" s="262"/>
      <c r="AJ163" s="262"/>
      <c r="AK163" s="263">
        <f t="shared" si="78"/>
        <v>0</v>
      </c>
      <c r="AL163" s="263">
        <v>0</v>
      </c>
    </row>
    <row r="164" spans="1:38" s="264" customFormat="1" ht="15" customHeight="1">
      <c r="A164" s="395"/>
      <c r="B164" s="396"/>
      <c r="C164" s="397" t="str">
        <f>IF($B164="","",IFERROR(VLOOKUP($B164,SERVIÇOS!$A:$F,2,0),IFERROR(VLOOKUP($B164,'COMPOSIÇÕES COMPLEMENTARES '!$C:$K,2,0),"")))</f>
        <v/>
      </c>
      <c r="D164" s="398" t="str">
        <f>IF($B164="","",IFERROR(VLOOKUP($B164,SERVIÇOS!$A:$F,3,0),IFERROR(VLOOKUP($B164,'COMPOSIÇÕES COMPLEMENTARES '!$C:$K,3,0),"")))</f>
        <v/>
      </c>
      <c r="E164" s="399"/>
      <c r="F164" s="400" t="str">
        <f>IF($B164="","",IFERROR(VLOOKUP($B164,SERVIÇOS!$A:$F,4,0),IFERROR(VLOOKUP($B164,'COMPOSIÇÕES COMPLEMENTARES '!$C:$K,6,0),"")))</f>
        <v/>
      </c>
      <c r="G164" s="400" t="str">
        <f>IF($B164="","",IFERROR(VLOOKUP($B164,SERVIÇOS!$A:$F,5,0),IFERROR(VLOOKUP($B164,'COMPOSIÇÕES COMPLEMENTARES '!$C:$K,7,0),"")))</f>
        <v/>
      </c>
      <c r="H164" s="400" t="str">
        <f t="shared" si="67"/>
        <v/>
      </c>
      <c r="I164" s="400" t="str">
        <f t="shared" si="75"/>
        <v/>
      </c>
      <c r="J164" s="400" t="str">
        <f t="shared" si="76"/>
        <v/>
      </c>
      <c r="K164" s="400" t="str">
        <f t="shared" si="77"/>
        <v/>
      </c>
      <c r="L164" s="400"/>
      <c r="M164" s="262"/>
      <c r="N164" s="262"/>
      <c r="O164" s="469"/>
      <c r="P164" s="470" t="str">
        <f t="shared" si="70"/>
        <v/>
      </c>
      <c r="Q164" s="469"/>
      <c r="R164" s="471" t="str">
        <f t="shared" si="71"/>
        <v/>
      </c>
      <c r="S164" s="469"/>
      <c r="T164" s="472" t="str">
        <f t="shared" si="72"/>
        <v/>
      </c>
      <c r="U164" s="473">
        <f ca="1">SUMIF($O$8:T$9,"QUANT.",O164:T164)</f>
        <v>0</v>
      </c>
      <c r="V164" s="474">
        <f t="shared" ca="1" si="68"/>
        <v>0</v>
      </c>
      <c r="W164" s="486" t="str">
        <f t="shared" si="69"/>
        <v/>
      </c>
      <c r="X164" s="487">
        <f t="shared" ca="1" si="73"/>
        <v>0</v>
      </c>
      <c r="Y164" s="487" t="e">
        <f t="shared" ca="1" si="74"/>
        <v>#VALUE!</v>
      </c>
      <c r="Z164" s="262"/>
      <c r="AA164" s="262"/>
      <c r="AB164" s="262"/>
      <c r="AC164" s="262"/>
      <c r="AD164" s="262"/>
      <c r="AE164" s="262"/>
      <c r="AF164" s="262"/>
      <c r="AG164" s="262"/>
      <c r="AH164" s="262"/>
      <c r="AI164" s="262"/>
      <c r="AJ164" s="262"/>
      <c r="AK164" s="263">
        <f t="shared" si="78"/>
        <v>0</v>
      </c>
      <c r="AL164" s="263">
        <v>0</v>
      </c>
    </row>
    <row r="165" spans="1:38" s="264" customFormat="1" ht="15" customHeight="1">
      <c r="A165" s="395"/>
      <c r="B165" s="396"/>
      <c r="C165" s="397" t="str">
        <f>IF($B165="","",IFERROR(VLOOKUP($B165,SERVIÇOS!$A:$F,2,0),IFERROR(VLOOKUP($B165,'COMPOSIÇÕES COMPLEMENTARES '!$C:$K,2,0),"")))</f>
        <v/>
      </c>
      <c r="D165" s="398" t="str">
        <f>IF($B165="","",IFERROR(VLOOKUP($B165,SERVIÇOS!$A:$F,3,0),IFERROR(VLOOKUP($B165,'COMPOSIÇÕES COMPLEMENTARES '!$C:$K,3,0),"")))</f>
        <v/>
      </c>
      <c r="E165" s="399"/>
      <c r="F165" s="400" t="str">
        <f>IF($B165="","",IFERROR(VLOOKUP($B165,SERVIÇOS!$A:$F,4,0),IFERROR(VLOOKUP($B165,'COMPOSIÇÕES COMPLEMENTARES '!$C:$K,6,0),"")))</f>
        <v/>
      </c>
      <c r="G165" s="400" t="str">
        <f>IF($B165="","",IFERROR(VLOOKUP($B165,SERVIÇOS!$A:$F,5,0),IFERROR(VLOOKUP($B165,'COMPOSIÇÕES COMPLEMENTARES '!$C:$K,7,0),"")))</f>
        <v/>
      </c>
      <c r="H165" s="400" t="str">
        <f t="shared" si="67"/>
        <v/>
      </c>
      <c r="I165" s="400" t="str">
        <f t="shared" si="75"/>
        <v/>
      </c>
      <c r="J165" s="400" t="str">
        <f t="shared" si="76"/>
        <v/>
      </c>
      <c r="K165" s="400" t="str">
        <f t="shared" si="77"/>
        <v/>
      </c>
      <c r="L165" s="400"/>
      <c r="M165" s="262"/>
      <c r="N165" s="262"/>
      <c r="O165" s="469"/>
      <c r="P165" s="470" t="str">
        <f t="shared" si="70"/>
        <v/>
      </c>
      <c r="Q165" s="469"/>
      <c r="R165" s="471" t="str">
        <f t="shared" si="71"/>
        <v/>
      </c>
      <c r="S165" s="469"/>
      <c r="T165" s="472" t="str">
        <f t="shared" si="72"/>
        <v/>
      </c>
      <c r="U165" s="473">
        <f ca="1">SUMIF($O$8:T$9,"QUANT.",O165:T165)</f>
        <v>0</v>
      </c>
      <c r="V165" s="474">
        <f t="shared" ca="1" si="68"/>
        <v>0</v>
      </c>
      <c r="W165" s="486" t="str">
        <f t="shared" si="69"/>
        <v/>
      </c>
      <c r="X165" s="487">
        <f t="shared" ca="1" si="73"/>
        <v>0</v>
      </c>
      <c r="Y165" s="487" t="e">
        <f t="shared" ca="1" si="74"/>
        <v>#VALUE!</v>
      </c>
      <c r="Z165" s="262"/>
      <c r="AA165" s="262"/>
      <c r="AB165" s="262"/>
      <c r="AC165" s="262"/>
      <c r="AD165" s="262"/>
      <c r="AE165" s="262"/>
      <c r="AF165" s="262"/>
      <c r="AG165" s="262"/>
      <c r="AH165" s="262"/>
      <c r="AI165" s="262"/>
      <c r="AJ165" s="262"/>
      <c r="AK165" s="263">
        <f t="shared" si="78"/>
        <v>0</v>
      </c>
      <c r="AL165" s="263">
        <v>0</v>
      </c>
    </row>
    <row r="166" spans="1:38" s="264" customFormat="1" ht="15" customHeight="1">
      <c r="A166" s="395"/>
      <c r="B166" s="396"/>
      <c r="C166" s="397" t="str">
        <f>IF($B166="","",IFERROR(VLOOKUP($B166,SERVIÇOS!$A:$F,2,0),IFERROR(VLOOKUP($B166,'COMPOSIÇÕES COMPLEMENTARES '!$C:$K,2,0),"")))</f>
        <v/>
      </c>
      <c r="D166" s="398" t="str">
        <f>IF($B166="","",IFERROR(VLOOKUP($B166,SERVIÇOS!$A:$F,3,0),IFERROR(VLOOKUP($B166,'COMPOSIÇÕES COMPLEMENTARES '!$C:$K,3,0),"")))</f>
        <v/>
      </c>
      <c r="E166" s="399"/>
      <c r="F166" s="400" t="str">
        <f>IF($B166="","",IFERROR(VLOOKUP($B166,SERVIÇOS!$A:$F,4,0),IFERROR(VLOOKUP($B166,'COMPOSIÇÕES COMPLEMENTARES '!$C:$K,6,0),"")))</f>
        <v/>
      </c>
      <c r="G166" s="400" t="str">
        <f>IF($B166="","",IFERROR(VLOOKUP($B166,SERVIÇOS!$A:$F,5,0),IFERROR(VLOOKUP($B166,'COMPOSIÇÕES COMPLEMENTARES '!$C:$K,7,0),"")))</f>
        <v/>
      </c>
      <c r="H166" s="400" t="str">
        <f t="shared" si="67"/>
        <v/>
      </c>
      <c r="I166" s="400" t="str">
        <f t="shared" si="75"/>
        <v/>
      </c>
      <c r="J166" s="400" t="str">
        <f t="shared" si="76"/>
        <v/>
      </c>
      <c r="K166" s="400" t="str">
        <f t="shared" si="77"/>
        <v/>
      </c>
      <c r="L166" s="400"/>
      <c r="M166" s="262"/>
      <c r="N166" s="262"/>
      <c r="O166" s="469"/>
      <c r="P166" s="470" t="str">
        <f t="shared" si="70"/>
        <v/>
      </c>
      <c r="Q166" s="469"/>
      <c r="R166" s="471" t="str">
        <f t="shared" si="71"/>
        <v/>
      </c>
      <c r="S166" s="469"/>
      <c r="T166" s="472" t="str">
        <f t="shared" si="72"/>
        <v/>
      </c>
      <c r="U166" s="473">
        <f ca="1">SUMIF($O$8:T$9,"QUANT.",O166:T166)</f>
        <v>0</v>
      </c>
      <c r="V166" s="474">
        <f t="shared" ca="1" si="68"/>
        <v>0</v>
      </c>
      <c r="W166" s="486" t="str">
        <f t="shared" si="69"/>
        <v/>
      </c>
      <c r="X166" s="487">
        <f t="shared" ca="1" si="73"/>
        <v>0</v>
      </c>
      <c r="Y166" s="487" t="e">
        <f t="shared" ca="1" si="74"/>
        <v>#VALUE!</v>
      </c>
      <c r="Z166" s="262"/>
      <c r="AA166" s="262"/>
      <c r="AB166" s="262"/>
      <c r="AC166" s="262"/>
      <c r="AD166" s="262"/>
      <c r="AE166" s="262"/>
      <c r="AF166" s="262"/>
      <c r="AG166" s="262"/>
      <c r="AH166" s="262"/>
      <c r="AI166" s="262"/>
      <c r="AJ166" s="262"/>
      <c r="AK166" s="263">
        <f t="shared" si="78"/>
        <v>0</v>
      </c>
      <c r="AL166" s="263">
        <v>0</v>
      </c>
    </row>
    <row r="167" spans="1:38" s="264" customFormat="1" ht="15" customHeight="1">
      <c r="A167" s="395"/>
      <c r="B167" s="396"/>
      <c r="C167" s="397" t="str">
        <f>IF($B167="","",IFERROR(VLOOKUP($B167,SERVIÇOS!$A:$F,2,0),IFERROR(VLOOKUP($B167,'COMPOSIÇÕES COMPLEMENTARES '!$C:$K,2,0),"")))</f>
        <v/>
      </c>
      <c r="D167" s="398" t="str">
        <f>IF($B167="","",IFERROR(VLOOKUP($B167,SERVIÇOS!$A:$F,3,0),IFERROR(VLOOKUP($B167,'COMPOSIÇÕES COMPLEMENTARES '!$C:$K,3,0),"")))</f>
        <v/>
      </c>
      <c r="E167" s="399"/>
      <c r="F167" s="400" t="str">
        <f>IF($B167="","",IFERROR(VLOOKUP($B167,SERVIÇOS!$A:$F,4,0),IFERROR(VLOOKUP($B167,'COMPOSIÇÕES COMPLEMENTARES '!$C:$K,6,0),"")))</f>
        <v/>
      </c>
      <c r="G167" s="400" t="str">
        <f>IF($B167="","",IFERROR(VLOOKUP($B167,SERVIÇOS!$A:$F,5,0),IFERROR(VLOOKUP($B167,'COMPOSIÇÕES COMPLEMENTARES '!$C:$K,7,0),"")))</f>
        <v/>
      </c>
      <c r="H167" s="400" t="str">
        <f t="shared" si="67"/>
        <v/>
      </c>
      <c r="I167" s="400" t="str">
        <f t="shared" si="75"/>
        <v/>
      </c>
      <c r="J167" s="400" t="str">
        <f t="shared" si="76"/>
        <v/>
      </c>
      <c r="K167" s="400" t="str">
        <f t="shared" si="77"/>
        <v/>
      </c>
      <c r="L167" s="400"/>
      <c r="M167" s="262"/>
      <c r="N167" s="262"/>
      <c r="O167" s="469"/>
      <c r="P167" s="470" t="str">
        <f t="shared" si="70"/>
        <v/>
      </c>
      <c r="Q167" s="469"/>
      <c r="R167" s="471" t="str">
        <f t="shared" si="71"/>
        <v/>
      </c>
      <c r="S167" s="469"/>
      <c r="T167" s="472" t="str">
        <f t="shared" si="72"/>
        <v/>
      </c>
      <c r="U167" s="473">
        <f ca="1">SUMIF($O$8:T$9,"QUANT.",O167:T167)</f>
        <v>0</v>
      </c>
      <c r="V167" s="474">
        <f t="shared" ca="1" si="68"/>
        <v>0</v>
      </c>
      <c r="W167" s="486" t="str">
        <f t="shared" si="69"/>
        <v/>
      </c>
      <c r="X167" s="487">
        <f t="shared" ca="1" si="73"/>
        <v>0</v>
      </c>
      <c r="Y167" s="487" t="e">
        <f t="shared" ca="1" si="74"/>
        <v>#VALUE!</v>
      </c>
      <c r="Z167" s="262"/>
      <c r="AA167" s="262"/>
      <c r="AB167" s="262"/>
      <c r="AC167" s="262"/>
      <c r="AD167" s="262"/>
      <c r="AE167" s="262"/>
      <c r="AF167" s="262"/>
      <c r="AG167" s="262"/>
      <c r="AH167" s="262"/>
      <c r="AI167" s="262"/>
      <c r="AJ167" s="262"/>
      <c r="AK167" s="263">
        <f t="shared" si="78"/>
        <v>0</v>
      </c>
      <c r="AL167" s="263">
        <v>0</v>
      </c>
    </row>
    <row r="168" spans="1:38" s="264" customFormat="1" ht="15" customHeight="1">
      <c r="A168" s="395"/>
      <c r="B168" s="396"/>
      <c r="C168" s="397" t="str">
        <f>IF($B168="","",IFERROR(VLOOKUP($B168,SERVIÇOS!$A:$F,2,0),IFERROR(VLOOKUP($B168,'COMPOSIÇÕES COMPLEMENTARES '!$C:$K,2,0),"")))</f>
        <v/>
      </c>
      <c r="D168" s="398" t="str">
        <f>IF($B168="","",IFERROR(VLOOKUP($B168,SERVIÇOS!$A:$F,3,0),IFERROR(VLOOKUP($B168,'COMPOSIÇÕES COMPLEMENTARES '!$C:$K,3,0),"")))</f>
        <v/>
      </c>
      <c r="E168" s="399"/>
      <c r="F168" s="400" t="str">
        <f>IF($B168="","",IFERROR(VLOOKUP($B168,SERVIÇOS!$A:$F,4,0),IFERROR(VLOOKUP($B168,'COMPOSIÇÕES COMPLEMENTARES '!$C:$K,6,0),"")))</f>
        <v/>
      </c>
      <c r="G168" s="400" t="str">
        <f>IF($B168="","",IFERROR(VLOOKUP($B168,SERVIÇOS!$A:$F,5,0),IFERROR(VLOOKUP($B168,'COMPOSIÇÕES COMPLEMENTARES '!$C:$K,7,0),"")))</f>
        <v/>
      </c>
      <c r="H168" s="400" t="str">
        <f t="shared" si="67"/>
        <v/>
      </c>
      <c r="I168" s="400" t="str">
        <f t="shared" si="75"/>
        <v/>
      </c>
      <c r="J168" s="400" t="str">
        <f t="shared" si="76"/>
        <v/>
      </c>
      <c r="K168" s="400" t="str">
        <f t="shared" si="77"/>
        <v/>
      </c>
      <c r="L168" s="400"/>
      <c r="M168" s="262"/>
      <c r="N168" s="262"/>
      <c r="O168" s="469"/>
      <c r="P168" s="470" t="str">
        <f t="shared" si="70"/>
        <v/>
      </c>
      <c r="Q168" s="469"/>
      <c r="R168" s="471" t="str">
        <f t="shared" si="71"/>
        <v/>
      </c>
      <c r="S168" s="469"/>
      <c r="T168" s="472" t="str">
        <f t="shared" si="72"/>
        <v/>
      </c>
      <c r="U168" s="473">
        <f ca="1">SUMIF($O$8:T$9,"QUANT.",O168:T168)</f>
        <v>0</v>
      </c>
      <c r="V168" s="474">
        <f t="shared" ca="1" si="68"/>
        <v>0</v>
      </c>
      <c r="W168" s="486" t="str">
        <f t="shared" si="69"/>
        <v/>
      </c>
      <c r="X168" s="487">
        <f t="shared" ca="1" si="73"/>
        <v>0</v>
      </c>
      <c r="Y168" s="487" t="e">
        <f t="shared" ca="1" si="74"/>
        <v>#VALUE!</v>
      </c>
      <c r="Z168" s="262"/>
      <c r="AA168" s="262"/>
      <c r="AB168" s="262"/>
      <c r="AC168" s="262"/>
      <c r="AD168" s="262"/>
      <c r="AE168" s="262"/>
      <c r="AF168" s="262"/>
      <c r="AG168" s="262"/>
      <c r="AH168" s="262"/>
      <c r="AI168" s="262"/>
      <c r="AJ168" s="262"/>
      <c r="AK168" s="263">
        <f t="shared" si="78"/>
        <v>0</v>
      </c>
      <c r="AL168" s="263">
        <v>0</v>
      </c>
    </row>
    <row r="169" spans="1:38" s="264" customFormat="1" ht="15" customHeight="1">
      <c r="A169" s="395"/>
      <c r="B169" s="396"/>
      <c r="C169" s="397" t="str">
        <f>IF($B169="","",IFERROR(VLOOKUP($B169,SERVIÇOS!$A:$F,2,0),IFERROR(VLOOKUP($B169,'COMPOSIÇÕES COMPLEMENTARES '!$C:$K,2,0),"")))</f>
        <v/>
      </c>
      <c r="D169" s="398" t="str">
        <f>IF($B169="","",IFERROR(VLOOKUP($B169,SERVIÇOS!$A:$F,3,0),IFERROR(VLOOKUP($B169,'COMPOSIÇÕES COMPLEMENTARES '!$C:$K,3,0),"")))</f>
        <v/>
      </c>
      <c r="E169" s="399"/>
      <c r="F169" s="400" t="str">
        <f>IF($B169="","",IFERROR(VLOOKUP($B169,SERVIÇOS!$A:$F,4,0),IFERROR(VLOOKUP($B169,'COMPOSIÇÕES COMPLEMENTARES '!$C:$K,6,0),"")))</f>
        <v/>
      </c>
      <c r="G169" s="400" t="str">
        <f>IF($B169="","",IFERROR(VLOOKUP($B169,SERVIÇOS!$A:$F,5,0),IFERROR(VLOOKUP($B169,'COMPOSIÇÕES COMPLEMENTARES '!$C:$K,7,0),"")))</f>
        <v/>
      </c>
      <c r="H169" s="400" t="str">
        <f t="shared" si="67"/>
        <v/>
      </c>
      <c r="I169" s="400" t="str">
        <f t="shared" si="75"/>
        <v/>
      </c>
      <c r="J169" s="400" t="str">
        <f t="shared" si="76"/>
        <v/>
      </c>
      <c r="K169" s="400" t="str">
        <f t="shared" si="77"/>
        <v/>
      </c>
      <c r="L169" s="400"/>
      <c r="M169" s="262"/>
      <c r="N169" s="262"/>
      <c r="O169" s="469"/>
      <c r="P169" s="470" t="str">
        <f t="shared" si="70"/>
        <v/>
      </c>
      <c r="Q169" s="469"/>
      <c r="R169" s="471" t="str">
        <f t="shared" si="71"/>
        <v/>
      </c>
      <c r="S169" s="469"/>
      <c r="T169" s="472" t="str">
        <f t="shared" si="72"/>
        <v/>
      </c>
      <c r="U169" s="473">
        <f ca="1">SUMIF($O$8:T$9,"QUANT.",O169:T169)</f>
        <v>0</v>
      </c>
      <c r="V169" s="474">
        <f t="shared" ca="1" si="68"/>
        <v>0</v>
      </c>
      <c r="W169" s="486" t="str">
        <f t="shared" si="69"/>
        <v/>
      </c>
      <c r="X169" s="487">
        <f t="shared" ca="1" si="73"/>
        <v>0</v>
      </c>
      <c r="Y169" s="487" t="e">
        <f t="shared" ca="1" si="74"/>
        <v>#VALUE!</v>
      </c>
      <c r="Z169" s="262"/>
      <c r="AA169" s="262"/>
      <c r="AB169" s="262"/>
      <c r="AC169" s="262"/>
      <c r="AD169" s="262"/>
      <c r="AE169" s="262"/>
      <c r="AF169" s="262"/>
      <c r="AG169" s="262"/>
      <c r="AH169" s="262"/>
      <c r="AI169" s="262"/>
      <c r="AJ169" s="262"/>
      <c r="AK169" s="263">
        <f t="shared" si="78"/>
        <v>0</v>
      </c>
      <c r="AL169" s="263">
        <v>0</v>
      </c>
    </row>
    <row r="170" spans="1:38" s="264" customFormat="1" ht="15" customHeight="1">
      <c r="A170" s="395"/>
      <c r="B170" s="396"/>
      <c r="C170" s="397" t="str">
        <f>IF($B170="","",IFERROR(VLOOKUP($B170,SERVIÇOS!$A:$F,2,0),IFERROR(VLOOKUP($B170,'COMPOSIÇÕES COMPLEMENTARES '!$C:$K,2,0),"")))</f>
        <v/>
      </c>
      <c r="D170" s="398" t="str">
        <f>IF($B170="","",IFERROR(VLOOKUP($B170,SERVIÇOS!$A:$F,3,0),IFERROR(VLOOKUP($B170,'COMPOSIÇÕES COMPLEMENTARES '!$C:$K,3,0),"")))</f>
        <v/>
      </c>
      <c r="E170" s="399"/>
      <c r="F170" s="400" t="str">
        <f>IF($B170="","",IFERROR(VLOOKUP($B170,SERVIÇOS!$A:$F,4,0),IFERROR(VLOOKUP($B170,'COMPOSIÇÕES COMPLEMENTARES '!$C:$K,6,0),"")))</f>
        <v/>
      </c>
      <c r="G170" s="400" t="str">
        <f>IF($B170="","",IFERROR(VLOOKUP($B170,SERVIÇOS!$A:$F,5,0),IFERROR(VLOOKUP($B170,'COMPOSIÇÕES COMPLEMENTARES '!$C:$K,7,0),"")))</f>
        <v/>
      </c>
      <c r="H170" s="400" t="str">
        <f t="shared" si="67"/>
        <v/>
      </c>
      <c r="I170" s="400" t="str">
        <f t="shared" si="75"/>
        <v/>
      </c>
      <c r="J170" s="400" t="str">
        <f t="shared" si="76"/>
        <v/>
      </c>
      <c r="K170" s="400" t="str">
        <f t="shared" si="77"/>
        <v/>
      </c>
      <c r="L170" s="400"/>
      <c r="M170" s="262"/>
      <c r="N170" s="262"/>
      <c r="O170" s="469"/>
      <c r="P170" s="470" t="str">
        <f t="shared" si="70"/>
        <v/>
      </c>
      <c r="Q170" s="469"/>
      <c r="R170" s="471" t="str">
        <f t="shared" si="71"/>
        <v/>
      </c>
      <c r="S170" s="469"/>
      <c r="T170" s="472" t="str">
        <f t="shared" si="72"/>
        <v/>
      </c>
      <c r="U170" s="473">
        <f ca="1">SUMIF($O$8:T$9,"QUANT.",O170:T170)</f>
        <v>0</v>
      </c>
      <c r="V170" s="474">
        <f t="shared" ca="1" si="68"/>
        <v>0</v>
      </c>
      <c r="W170" s="486" t="str">
        <f t="shared" si="69"/>
        <v/>
      </c>
      <c r="X170" s="487">
        <f t="shared" ca="1" si="73"/>
        <v>0</v>
      </c>
      <c r="Y170" s="487" t="e">
        <f t="shared" ca="1" si="74"/>
        <v>#VALUE!</v>
      </c>
      <c r="Z170" s="262"/>
      <c r="AA170" s="262"/>
      <c r="AB170" s="262"/>
      <c r="AC170" s="262"/>
      <c r="AD170" s="262"/>
      <c r="AE170" s="262"/>
      <c r="AF170" s="262"/>
      <c r="AG170" s="262"/>
      <c r="AH170" s="262"/>
      <c r="AI170" s="262"/>
      <c r="AJ170" s="262"/>
      <c r="AK170" s="263">
        <f t="shared" si="78"/>
        <v>0</v>
      </c>
      <c r="AL170" s="263">
        <v>0</v>
      </c>
    </row>
    <row r="171" spans="1:38" s="264" customFormat="1" ht="15" customHeight="1">
      <c r="A171" s="395"/>
      <c r="B171" s="396"/>
      <c r="C171" s="397" t="str">
        <f>IF($B171="","",IFERROR(VLOOKUP($B171,SERVIÇOS!$A:$F,2,0),IFERROR(VLOOKUP($B171,'COMPOSIÇÕES COMPLEMENTARES '!$C:$K,2,0),"")))</f>
        <v/>
      </c>
      <c r="D171" s="398" t="str">
        <f>IF($B171="","",IFERROR(VLOOKUP($B171,SERVIÇOS!$A:$F,3,0),IFERROR(VLOOKUP($B171,'COMPOSIÇÕES COMPLEMENTARES '!$C:$K,3,0),"")))</f>
        <v/>
      </c>
      <c r="E171" s="399"/>
      <c r="F171" s="400" t="str">
        <f>IF($B171="","",IFERROR(VLOOKUP($B171,SERVIÇOS!$A:$F,4,0),IFERROR(VLOOKUP($B171,'COMPOSIÇÕES COMPLEMENTARES '!$C:$K,6,0),"")))</f>
        <v/>
      </c>
      <c r="G171" s="400" t="str">
        <f>IF($B171="","",IFERROR(VLOOKUP($B171,SERVIÇOS!$A:$F,5,0),IFERROR(VLOOKUP($B171,'COMPOSIÇÕES COMPLEMENTARES '!$C:$K,7,0),"")))</f>
        <v/>
      </c>
      <c r="H171" s="400" t="str">
        <f t="shared" si="67"/>
        <v/>
      </c>
      <c r="I171" s="400" t="str">
        <f t="shared" si="75"/>
        <v/>
      </c>
      <c r="J171" s="400" t="str">
        <f t="shared" si="76"/>
        <v/>
      </c>
      <c r="K171" s="400" t="str">
        <f t="shared" si="77"/>
        <v/>
      </c>
      <c r="L171" s="400"/>
      <c r="M171" s="262"/>
      <c r="N171" s="262"/>
      <c r="O171" s="469"/>
      <c r="P171" s="470" t="str">
        <f t="shared" si="70"/>
        <v/>
      </c>
      <c r="Q171" s="469"/>
      <c r="R171" s="471" t="str">
        <f t="shared" si="71"/>
        <v/>
      </c>
      <c r="S171" s="469"/>
      <c r="T171" s="472" t="str">
        <f t="shared" si="72"/>
        <v/>
      </c>
      <c r="U171" s="473">
        <f ca="1">SUMIF($O$8:T$9,"QUANT.",O171:T171)</f>
        <v>0</v>
      </c>
      <c r="V171" s="474">
        <f t="shared" ref="V171:V234" ca="1" si="79">SUMIF($O$8:$T$9,"CUSTO",O171:T171)</f>
        <v>0</v>
      </c>
      <c r="W171" s="486" t="str">
        <f t="shared" si="69"/>
        <v/>
      </c>
      <c r="X171" s="487">
        <f t="shared" ca="1" si="73"/>
        <v>0</v>
      </c>
      <c r="Y171" s="487" t="e">
        <f t="shared" ca="1" si="74"/>
        <v>#VALUE!</v>
      </c>
      <c r="Z171" s="262"/>
      <c r="AA171" s="262"/>
      <c r="AB171" s="262"/>
      <c r="AC171" s="262"/>
      <c r="AD171" s="262"/>
      <c r="AE171" s="262"/>
      <c r="AF171" s="262"/>
      <c r="AG171" s="262"/>
      <c r="AH171" s="262"/>
      <c r="AI171" s="262"/>
      <c r="AJ171" s="262"/>
      <c r="AK171" s="263">
        <f t="shared" si="78"/>
        <v>0</v>
      </c>
      <c r="AL171" s="263">
        <v>0</v>
      </c>
    </row>
    <row r="172" spans="1:38" s="264" customFormat="1" ht="15" customHeight="1">
      <c r="A172" s="395"/>
      <c r="B172" s="396"/>
      <c r="C172" s="397" t="str">
        <f>IF($B172="","",IFERROR(VLOOKUP($B172,SERVIÇOS!$A:$F,2,0),IFERROR(VLOOKUP($B172,'COMPOSIÇÕES COMPLEMENTARES '!$C:$K,2,0),"")))</f>
        <v/>
      </c>
      <c r="D172" s="398" t="str">
        <f>IF($B172="","",IFERROR(VLOOKUP($B172,SERVIÇOS!$A:$F,3,0),IFERROR(VLOOKUP($B172,'COMPOSIÇÕES COMPLEMENTARES '!$C:$K,3,0),"")))</f>
        <v/>
      </c>
      <c r="E172" s="399"/>
      <c r="F172" s="400" t="str">
        <f>IF($B172="","",IFERROR(VLOOKUP($B172,SERVIÇOS!$A:$F,4,0),IFERROR(VLOOKUP($B172,'COMPOSIÇÕES COMPLEMENTARES '!$C:$K,6,0),"")))</f>
        <v/>
      </c>
      <c r="G172" s="400" t="str">
        <f>IF($B172="","",IFERROR(VLOOKUP($B172,SERVIÇOS!$A:$F,5,0),IFERROR(VLOOKUP($B172,'COMPOSIÇÕES COMPLEMENTARES '!$C:$K,7,0),"")))</f>
        <v/>
      </c>
      <c r="H172" s="400" t="str">
        <f t="shared" ref="H172:H235" si="80">IF(E172="","",F172+G172)</f>
        <v/>
      </c>
      <c r="I172" s="400" t="str">
        <f t="shared" si="75"/>
        <v/>
      </c>
      <c r="J172" s="400" t="str">
        <f t="shared" si="76"/>
        <v/>
      </c>
      <c r="K172" s="400" t="str">
        <f t="shared" si="77"/>
        <v/>
      </c>
      <c r="L172" s="400"/>
      <c r="M172" s="262"/>
      <c r="N172" s="262"/>
      <c r="O172" s="469"/>
      <c r="P172" s="470" t="str">
        <f t="shared" si="70"/>
        <v/>
      </c>
      <c r="Q172" s="469"/>
      <c r="R172" s="471" t="str">
        <f t="shared" si="71"/>
        <v/>
      </c>
      <c r="S172" s="469"/>
      <c r="T172" s="472" t="str">
        <f t="shared" si="72"/>
        <v/>
      </c>
      <c r="U172" s="473">
        <f ca="1">SUMIF($O$8:T$9,"QUANT.",O172:T172)</f>
        <v>0</v>
      </c>
      <c r="V172" s="474">
        <f t="shared" ca="1" si="79"/>
        <v>0</v>
      </c>
      <c r="W172" s="486" t="str">
        <f t="shared" ref="W172:W235" si="81">IF(B172&lt;&gt;"",IF(V172=0,"MEDIR",IF(K172-V172=0,"OK",IF(K172-V172&gt;0,"MEDIR","ALERTA!"))),"")</f>
        <v/>
      </c>
      <c r="X172" s="487">
        <f t="shared" ca="1" si="73"/>
        <v>0</v>
      </c>
      <c r="Y172" s="487" t="e">
        <f t="shared" ca="1" si="74"/>
        <v>#VALUE!</v>
      </c>
      <c r="Z172" s="262"/>
      <c r="AA172" s="262"/>
      <c r="AB172" s="262"/>
      <c r="AC172" s="262"/>
      <c r="AD172" s="262"/>
      <c r="AE172" s="262"/>
      <c r="AF172" s="262"/>
      <c r="AG172" s="262"/>
      <c r="AH172" s="262"/>
      <c r="AI172" s="262"/>
      <c r="AJ172" s="262"/>
      <c r="AK172" s="263">
        <f t="shared" si="78"/>
        <v>0</v>
      </c>
      <c r="AL172" s="263">
        <v>0</v>
      </c>
    </row>
    <row r="173" spans="1:38" s="264" customFormat="1" ht="15" customHeight="1">
      <c r="A173" s="395"/>
      <c r="B173" s="396"/>
      <c r="C173" s="397" t="str">
        <f>IF($B173="","",IFERROR(VLOOKUP($B173,SERVIÇOS!$A:$F,2,0),IFERROR(VLOOKUP($B173,'COMPOSIÇÕES COMPLEMENTARES '!$C:$K,2,0),"")))</f>
        <v/>
      </c>
      <c r="D173" s="398" t="str">
        <f>IF($B173="","",IFERROR(VLOOKUP($B173,SERVIÇOS!$A:$F,3,0),IFERROR(VLOOKUP($B173,'COMPOSIÇÕES COMPLEMENTARES '!$C:$K,3,0),"")))</f>
        <v/>
      </c>
      <c r="E173" s="399"/>
      <c r="F173" s="400" t="str">
        <f>IF($B173="","",IFERROR(VLOOKUP($B173,SERVIÇOS!$A:$F,4,0),IFERROR(VLOOKUP($B173,'COMPOSIÇÕES COMPLEMENTARES '!$C:$K,6,0),"")))</f>
        <v/>
      </c>
      <c r="G173" s="400" t="str">
        <f>IF($B173="","",IFERROR(VLOOKUP($B173,SERVIÇOS!$A:$F,5,0),IFERROR(VLOOKUP($B173,'COMPOSIÇÕES COMPLEMENTARES '!$C:$K,7,0),"")))</f>
        <v/>
      </c>
      <c r="H173" s="400" t="str">
        <f t="shared" si="80"/>
        <v/>
      </c>
      <c r="I173" s="400" t="str">
        <f t="shared" si="75"/>
        <v/>
      </c>
      <c r="J173" s="400" t="str">
        <f t="shared" si="76"/>
        <v/>
      </c>
      <c r="K173" s="400" t="str">
        <f t="shared" si="77"/>
        <v/>
      </c>
      <c r="L173" s="400"/>
      <c r="M173" s="262"/>
      <c r="N173" s="262"/>
      <c r="O173" s="469"/>
      <c r="P173" s="470" t="str">
        <f t="shared" ref="P173:P236" si="82">IF(OR(O173="",$K173=""),"",(O173/$E173)*$K173)</f>
        <v/>
      </c>
      <c r="Q173" s="469"/>
      <c r="R173" s="471" t="str">
        <f t="shared" ref="R173:R236" si="83">IF(OR(Q173="",$K173=""),"",(Q173/$E173)*$K173)</f>
        <v/>
      </c>
      <c r="S173" s="469"/>
      <c r="T173" s="472" t="str">
        <f t="shared" ref="T173:T236" si="84">IF(OR(S173="",$K173=""),"",(S173/$E173)*$K173)</f>
        <v/>
      </c>
      <c r="U173" s="473">
        <f ca="1">SUMIF($O$8:T$9,"QUANT.",O173:T173)</f>
        <v>0</v>
      </c>
      <c r="V173" s="474">
        <f t="shared" ca="1" si="79"/>
        <v>0</v>
      </c>
      <c r="W173" s="486" t="str">
        <f t="shared" si="81"/>
        <v/>
      </c>
      <c r="X173" s="487">
        <f t="shared" ref="X173:X236" ca="1" si="85">IF(U173="",0,E173-U173)</f>
        <v>0</v>
      </c>
      <c r="Y173" s="487" t="e">
        <f t="shared" ref="Y173:Y236" ca="1" si="86">IF(V173="",0,K173-V173)</f>
        <v>#VALUE!</v>
      </c>
      <c r="Z173" s="262"/>
      <c r="AA173" s="262"/>
      <c r="AB173" s="262"/>
      <c r="AC173" s="262"/>
      <c r="AD173" s="262"/>
      <c r="AE173" s="262"/>
      <c r="AF173" s="262"/>
      <c r="AG173" s="262"/>
      <c r="AH173" s="262"/>
      <c r="AI173" s="262"/>
      <c r="AJ173" s="262"/>
      <c r="AK173" s="263">
        <f t="shared" si="78"/>
        <v>0</v>
      </c>
      <c r="AL173" s="263">
        <v>0</v>
      </c>
    </row>
    <row r="174" spans="1:38" s="264" customFormat="1" ht="15" customHeight="1">
      <c r="A174" s="395"/>
      <c r="B174" s="396"/>
      <c r="C174" s="397" t="str">
        <f>IF($B174="","",IFERROR(VLOOKUP($B174,SERVIÇOS!$A:$F,2,0),IFERROR(VLOOKUP($B174,'COMPOSIÇÕES COMPLEMENTARES '!$C:$K,2,0),"")))</f>
        <v/>
      </c>
      <c r="D174" s="398" t="str">
        <f>IF($B174="","",IFERROR(VLOOKUP($B174,SERVIÇOS!$A:$F,3,0),IFERROR(VLOOKUP($B174,'COMPOSIÇÕES COMPLEMENTARES '!$C:$K,3,0),"")))</f>
        <v/>
      </c>
      <c r="E174" s="399"/>
      <c r="F174" s="400" t="str">
        <f>IF($B174="","",IFERROR(VLOOKUP($B174,SERVIÇOS!$A:$F,4,0),IFERROR(VLOOKUP($B174,'COMPOSIÇÕES COMPLEMENTARES '!$C:$K,6,0),"")))</f>
        <v/>
      </c>
      <c r="G174" s="400" t="str">
        <f>IF($B174="","",IFERROR(VLOOKUP($B174,SERVIÇOS!$A:$F,5,0),IFERROR(VLOOKUP($B174,'COMPOSIÇÕES COMPLEMENTARES '!$C:$K,7,0),"")))</f>
        <v/>
      </c>
      <c r="H174" s="400" t="str">
        <f t="shared" si="80"/>
        <v/>
      </c>
      <c r="I174" s="400" t="str">
        <f t="shared" si="75"/>
        <v/>
      </c>
      <c r="J174" s="400" t="str">
        <f t="shared" si="76"/>
        <v/>
      </c>
      <c r="K174" s="400" t="str">
        <f t="shared" si="77"/>
        <v/>
      </c>
      <c r="L174" s="400"/>
      <c r="M174" s="262"/>
      <c r="N174" s="262"/>
      <c r="O174" s="469"/>
      <c r="P174" s="470" t="str">
        <f t="shared" si="82"/>
        <v/>
      </c>
      <c r="Q174" s="469"/>
      <c r="R174" s="471" t="str">
        <f t="shared" si="83"/>
        <v/>
      </c>
      <c r="S174" s="469"/>
      <c r="T174" s="472" t="str">
        <f t="shared" si="84"/>
        <v/>
      </c>
      <c r="U174" s="473">
        <f ca="1">SUMIF($O$8:T$9,"QUANT.",O174:T174)</f>
        <v>0</v>
      </c>
      <c r="V174" s="474">
        <f t="shared" ca="1" si="79"/>
        <v>0</v>
      </c>
      <c r="W174" s="486" t="str">
        <f t="shared" si="81"/>
        <v/>
      </c>
      <c r="X174" s="487">
        <f t="shared" ca="1" si="85"/>
        <v>0</v>
      </c>
      <c r="Y174" s="487" t="e">
        <f t="shared" ca="1" si="86"/>
        <v>#VALUE!</v>
      </c>
      <c r="Z174" s="262"/>
      <c r="AA174" s="262"/>
      <c r="AB174" s="262"/>
      <c r="AC174" s="262"/>
      <c r="AD174" s="262"/>
      <c r="AE174" s="262"/>
      <c r="AF174" s="262"/>
      <c r="AG174" s="262"/>
      <c r="AH174" s="262"/>
      <c r="AI174" s="262"/>
      <c r="AJ174" s="262"/>
      <c r="AK174" s="263">
        <f t="shared" si="78"/>
        <v>0</v>
      </c>
      <c r="AL174" s="263">
        <v>0</v>
      </c>
    </row>
    <row r="175" spans="1:38" s="264" customFormat="1" ht="15" customHeight="1">
      <c r="A175" s="395"/>
      <c r="B175" s="396"/>
      <c r="C175" s="397" t="str">
        <f>IF($B175="","",IFERROR(VLOOKUP($B175,SERVIÇOS!$A:$F,2,0),IFERROR(VLOOKUP($B175,'COMPOSIÇÕES COMPLEMENTARES '!$C:$K,2,0),"")))</f>
        <v/>
      </c>
      <c r="D175" s="398" t="str">
        <f>IF($B175="","",IFERROR(VLOOKUP($B175,SERVIÇOS!$A:$F,3,0),IFERROR(VLOOKUP($B175,'COMPOSIÇÕES COMPLEMENTARES '!$C:$K,3,0),"")))</f>
        <v/>
      </c>
      <c r="E175" s="399"/>
      <c r="F175" s="400" t="str">
        <f>IF($B175="","",IFERROR(VLOOKUP($B175,SERVIÇOS!$A:$F,4,0),IFERROR(VLOOKUP($B175,'COMPOSIÇÕES COMPLEMENTARES '!$C:$K,6,0),"")))</f>
        <v/>
      </c>
      <c r="G175" s="400" t="str">
        <f>IF($B175="","",IFERROR(VLOOKUP($B175,SERVIÇOS!$A:$F,5,0),IFERROR(VLOOKUP($B175,'COMPOSIÇÕES COMPLEMENTARES '!$C:$K,7,0),"")))</f>
        <v/>
      </c>
      <c r="H175" s="400" t="str">
        <f t="shared" si="80"/>
        <v/>
      </c>
      <c r="I175" s="400" t="str">
        <f t="shared" si="75"/>
        <v/>
      </c>
      <c r="J175" s="400" t="str">
        <f t="shared" si="76"/>
        <v/>
      </c>
      <c r="K175" s="400" t="str">
        <f t="shared" si="77"/>
        <v/>
      </c>
      <c r="L175" s="400"/>
      <c r="M175" s="262"/>
      <c r="N175" s="262"/>
      <c r="O175" s="469"/>
      <c r="P175" s="470" t="str">
        <f t="shared" si="82"/>
        <v/>
      </c>
      <c r="Q175" s="469"/>
      <c r="R175" s="471" t="str">
        <f t="shared" si="83"/>
        <v/>
      </c>
      <c r="S175" s="469"/>
      <c r="T175" s="472" t="str">
        <f t="shared" si="84"/>
        <v/>
      </c>
      <c r="U175" s="473">
        <f ca="1">SUMIF($O$8:T$9,"QUANT.",O175:T175)</f>
        <v>0</v>
      </c>
      <c r="V175" s="474">
        <f t="shared" ca="1" si="79"/>
        <v>0</v>
      </c>
      <c r="W175" s="486" t="str">
        <f t="shared" si="81"/>
        <v/>
      </c>
      <c r="X175" s="487">
        <f t="shared" ca="1" si="85"/>
        <v>0</v>
      </c>
      <c r="Y175" s="487" t="e">
        <f t="shared" ca="1" si="86"/>
        <v>#VALUE!</v>
      </c>
      <c r="Z175" s="262"/>
      <c r="AA175" s="262"/>
      <c r="AB175" s="262"/>
      <c r="AC175" s="262"/>
      <c r="AD175" s="262"/>
      <c r="AE175" s="262"/>
      <c r="AF175" s="262"/>
      <c r="AG175" s="262"/>
      <c r="AH175" s="262"/>
      <c r="AI175" s="262"/>
      <c r="AJ175" s="262"/>
      <c r="AK175" s="263">
        <f t="shared" si="78"/>
        <v>0</v>
      </c>
      <c r="AL175" s="263">
        <v>0</v>
      </c>
    </row>
    <row r="176" spans="1:38" s="264" customFormat="1" ht="15" customHeight="1">
      <c r="A176" s="395"/>
      <c r="B176" s="396"/>
      <c r="C176" s="397" t="str">
        <f>IF($B176="","",IFERROR(VLOOKUP($B176,SERVIÇOS!$A:$F,2,0),IFERROR(VLOOKUP($B176,'COMPOSIÇÕES COMPLEMENTARES '!$C:$K,2,0),"")))</f>
        <v/>
      </c>
      <c r="D176" s="398" t="str">
        <f>IF($B176="","",IFERROR(VLOOKUP($B176,SERVIÇOS!$A:$F,3,0),IFERROR(VLOOKUP($B176,'COMPOSIÇÕES COMPLEMENTARES '!$C:$K,3,0),"")))</f>
        <v/>
      </c>
      <c r="E176" s="399"/>
      <c r="F176" s="400" t="str">
        <f>IF($B176="","",IFERROR(VLOOKUP($B176,SERVIÇOS!$A:$F,4,0),IFERROR(VLOOKUP($B176,'COMPOSIÇÕES COMPLEMENTARES '!$C:$K,6,0),"")))</f>
        <v/>
      </c>
      <c r="G176" s="400" t="str">
        <f>IF($B176="","",IFERROR(VLOOKUP($B176,SERVIÇOS!$A:$F,5,0),IFERROR(VLOOKUP($B176,'COMPOSIÇÕES COMPLEMENTARES '!$C:$K,7,0),"")))</f>
        <v/>
      </c>
      <c r="H176" s="400" t="str">
        <f t="shared" si="80"/>
        <v/>
      </c>
      <c r="I176" s="400" t="str">
        <f t="shared" si="75"/>
        <v/>
      </c>
      <c r="J176" s="400" t="str">
        <f t="shared" si="76"/>
        <v/>
      </c>
      <c r="K176" s="400" t="str">
        <f t="shared" si="77"/>
        <v/>
      </c>
      <c r="L176" s="400"/>
      <c r="M176" s="262"/>
      <c r="N176" s="262"/>
      <c r="O176" s="469"/>
      <c r="P176" s="470" t="str">
        <f t="shared" si="82"/>
        <v/>
      </c>
      <c r="Q176" s="469"/>
      <c r="R176" s="471" t="str">
        <f t="shared" si="83"/>
        <v/>
      </c>
      <c r="S176" s="469"/>
      <c r="T176" s="472" t="str">
        <f t="shared" si="84"/>
        <v/>
      </c>
      <c r="U176" s="473">
        <f ca="1">SUMIF($O$8:T$9,"QUANT.",O176:T176)</f>
        <v>0</v>
      </c>
      <c r="V176" s="474">
        <f t="shared" ca="1" si="79"/>
        <v>0</v>
      </c>
      <c r="W176" s="486" t="str">
        <f t="shared" si="81"/>
        <v/>
      </c>
      <c r="X176" s="487">
        <f t="shared" ca="1" si="85"/>
        <v>0</v>
      </c>
      <c r="Y176" s="487" t="e">
        <f t="shared" ca="1" si="86"/>
        <v>#VALUE!</v>
      </c>
      <c r="Z176" s="262"/>
      <c r="AA176" s="262"/>
      <c r="AB176" s="262"/>
      <c r="AC176" s="262"/>
      <c r="AD176" s="262"/>
      <c r="AE176" s="262"/>
      <c r="AF176" s="262"/>
      <c r="AG176" s="262"/>
      <c r="AH176" s="262"/>
      <c r="AI176" s="262"/>
      <c r="AJ176" s="262"/>
      <c r="AK176" s="263">
        <f t="shared" si="78"/>
        <v>0</v>
      </c>
      <c r="AL176" s="263">
        <v>0</v>
      </c>
    </row>
    <row r="177" spans="1:38" s="264" customFormat="1" ht="15" customHeight="1">
      <c r="A177" s="395"/>
      <c r="B177" s="396"/>
      <c r="C177" s="397" t="str">
        <f>IF($B177="","",IFERROR(VLOOKUP($B177,SERVIÇOS!$A:$F,2,0),IFERROR(VLOOKUP($B177,'COMPOSIÇÕES COMPLEMENTARES '!$C:$K,2,0),"")))</f>
        <v/>
      </c>
      <c r="D177" s="398" t="str">
        <f>IF($B177="","",IFERROR(VLOOKUP($B177,SERVIÇOS!$A:$F,3,0),IFERROR(VLOOKUP($B177,'COMPOSIÇÕES COMPLEMENTARES '!$C:$K,3,0),"")))</f>
        <v/>
      </c>
      <c r="E177" s="399"/>
      <c r="F177" s="400" t="str">
        <f>IF($B177="","",IFERROR(VLOOKUP($B177,SERVIÇOS!$A:$F,4,0),IFERROR(VLOOKUP($B177,'COMPOSIÇÕES COMPLEMENTARES '!$C:$K,6,0),"")))</f>
        <v/>
      </c>
      <c r="G177" s="400" t="str">
        <f>IF($B177="","",IFERROR(VLOOKUP($B177,SERVIÇOS!$A:$F,5,0),IFERROR(VLOOKUP($B177,'COMPOSIÇÕES COMPLEMENTARES '!$C:$K,7,0),"")))</f>
        <v/>
      </c>
      <c r="H177" s="400" t="str">
        <f t="shared" si="80"/>
        <v/>
      </c>
      <c r="I177" s="400" t="str">
        <f t="shared" si="75"/>
        <v/>
      </c>
      <c r="J177" s="400" t="str">
        <f t="shared" si="76"/>
        <v/>
      </c>
      <c r="K177" s="400" t="str">
        <f t="shared" si="77"/>
        <v/>
      </c>
      <c r="L177" s="400"/>
      <c r="M177" s="262"/>
      <c r="N177" s="262"/>
      <c r="O177" s="469"/>
      <c r="P177" s="470" t="str">
        <f t="shared" si="82"/>
        <v/>
      </c>
      <c r="Q177" s="469"/>
      <c r="R177" s="471" t="str">
        <f t="shared" si="83"/>
        <v/>
      </c>
      <c r="S177" s="469"/>
      <c r="T177" s="472" t="str">
        <f t="shared" si="84"/>
        <v/>
      </c>
      <c r="U177" s="473">
        <f ca="1">SUMIF($O$8:T$9,"QUANT.",O177:T177)</f>
        <v>0</v>
      </c>
      <c r="V177" s="474">
        <f t="shared" ca="1" si="79"/>
        <v>0</v>
      </c>
      <c r="W177" s="486" t="str">
        <f t="shared" si="81"/>
        <v/>
      </c>
      <c r="X177" s="487">
        <f t="shared" ca="1" si="85"/>
        <v>0</v>
      </c>
      <c r="Y177" s="487" t="e">
        <f t="shared" ca="1" si="86"/>
        <v>#VALUE!</v>
      </c>
      <c r="Z177" s="262"/>
      <c r="AA177" s="262"/>
      <c r="AB177" s="262"/>
      <c r="AC177" s="262"/>
      <c r="AD177" s="262"/>
      <c r="AE177" s="262"/>
      <c r="AF177" s="262"/>
      <c r="AG177" s="262"/>
      <c r="AH177" s="262"/>
      <c r="AI177" s="262"/>
      <c r="AJ177" s="262"/>
      <c r="AK177" s="263">
        <f t="shared" si="78"/>
        <v>0</v>
      </c>
      <c r="AL177" s="263">
        <v>0</v>
      </c>
    </row>
    <row r="178" spans="1:38" s="264" customFormat="1" ht="15" customHeight="1">
      <c r="A178" s="395"/>
      <c r="B178" s="396"/>
      <c r="C178" s="397" t="str">
        <f>IF($B178="","",IFERROR(VLOOKUP($B178,SERVIÇOS!$A:$F,2,0),IFERROR(VLOOKUP($B178,'COMPOSIÇÕES COMPLEMENTARES '!$C:$K,2,0),"")))</f>
        <v/>
      </c>
      <c r="D178" s="398" t="str">
        <f>IF($B178="","",IFERROR(VLOOKUP($B178,SERVIÇOS!$A:$F,3,0),IFERROR(VLOOKUP($B178,'COMPOSIÇÕES COMPLEMENTARES '!$C:$K,3,0),"")))</f>
        <v/>
      </c>
      <c r="E178" s="399"/>
      <c r="F178" s="400" t="str">
        <f>IF($B178="","",IFERROR(VLOOKUP($B178,SERVIÇOS!$A:$F,4,0),IFERROR(VLOOKUP($B178,'COMPOSIÇÕES COMPLEMENTARES '!$C:$K,6,0),"")))</f>
        <v/>
      </c>
      <c r="G178" s="400" t="str">
        <f>IF($B178="","",IFERROR(VLOOKUP($B178,SERVIÇOS!$A:$F,5,0),IFERROR(VLOOKUP($B178,'COMPOSIÇÕES COMPLEMENTARES '!$C:$K,7,0),"")))</f>
        <v/>
      </c>
      <c r="H178" s="400" t="str">
        <f t="shared" si="80"/>
        <v/>
      </c>
      <c r="I178" s="400" t="str">
        <f t="shared" si="75"/>
        <v/>
      </c>
      <c r="J178" s="400" t="str">
        <f t="shared" si="76"/>
        <v/>
      </c>
      <c r="K178" s="400" t="str">
        <f t="shared" si="77"/>
        <v/>
      </c>
      <c r="L178" s="400"/>
      <c r="M178" s="262"/>
      <c r="N178" s="262"/>
      <c r="O178" s="469"/>
      <c r="P178" s="470" t="str">
        <f t="shared" si="82"/>
        <v/>
      </c>
      <c r="Q178" s="469"/>
      <c r="R178" s="471" t="str">
        <f t="shared" si="83"/>
        <v/>
      </c>
      <c r="S178" s="469"/>
      <c r="T178" s="472" t="str">
        <f t="shared" si="84"/>
        <v/>
      </c>
      <c r="U178" s="473">
        <f ca="1">SUMIF($O$8:T$9,"QUANT.",O178:T178)</f>
        <v>0</v>
      </c>
      <c r="V178" s="474">
        <f t="shared" ca="1" si="79"/>
        <v>0</v>
      </c>
      <c r="W178" s="486" t="str">
        <f t="shared" si="81"/>
        <v/>
      </c>
      <c r="X178" s="487">
        <f t="shared" ca="1" si="85"/>
        <v>0</v>
      </c>
      <c r="Y178" s="487" t="e">
        <f t="shared" ca="1" si="86"/>
        <v>#VALUE!</v>
      </c>
      <c r="Z178" s="262"/>
      <c r="AA178" s="262"/>
      <c r="AB178" s="262"/>
      <c r="AC178" s="262"/>
      <c r="AD178" s="262"/>
      <c r="AE178" s="262"/>
      <c r="AF178" s="262"/>
      <c r="AG178" s="262"/>
      <c r="AH178" s="262"/>
      <c r="AI178" s="262"/>
      <c r="AJ178" s="262"/>
      <c r="AK178" s="263">
        <f t="shared" si="78"/>
        <v>0</v>
      </c>
      <c r="AL178" s="263">
        <v>0</v>
      </c>
    </row>
    <row r="179" spans="1:38" s="264" customFormat="1" ht="15" customHeight="1">
      <c r="A179" s="395"/>
      <c r="B179" s="396"/>
      <c r="C179" s="397" t="str">
        <f>IF($B179="","",IFERROR(VLOOKUP($B179,SERVIÇOS!$A:$F,2,0),IFERROR(VLOOKUP($B179,'COMPOSIÇÕES COMPLEMENTARES '!$C:$K,2,0),"")))</f>
        <v/>
      </c>
      <c r="D179" s="398" t="str">
        <f>IF($B179="","",IFERROR(VLOOKUP($B179,SERVIÇOS!$A:$F,3,0),IFERROR(VLOOKUP($B179,'COMPOSIÇÕES COMPLEMENTARES '!$C:$K,3,0),"")))</f>
        <v/>
      </c>
      <c r="E179" s="399"/>
      <c r="F179" s="400" t="str">
        <f>IF($B179="","",IFERROR(VLOOKUP($B179,SERVIÇOS!$A:$F,4,0),IFERROR(VLOOKUP($B179,'COMPOSIÇÕES COMPLEMENTARES '!$C:$K,6,0),"")))</f>
        <v/>
      </c>
      <c r="G179" s="400" t="str">
        <f>IF($B179="","",IFERROR(VLOOKUP($B179,SERVIÇOS!$A:$F,5,0),IFERROR(VLOOKUP($B179,'COMPOSIÇÕES COMPLEMENTARES '!$C:$K,7,0),"")))</f>
        <v/>
      </c>
      <c r="H179" s="400" t="str">
        <f t="shared" si="80"/>
        <v/>
      </c>
      <c r="I179" s="400" t="str">
        <f t="shared" si="75"/>
        <v/>
      </c>
      <c r="J179" s="400" t="str">
        <f t="shared" si="76"/>
        <v/>
      </c>
      <c r="K179" s="400" t="str">
        <f t="shared" si="77"/>
        <v/>
      </c>
      <c r="L179" s="400"/>
      <c r="M179" s="262"/>
      <c r="N179" s="262"/>
      <c r="O179" s="469"/>
      <c r="P179" s="470" t="str">
        <f t="shared" si="82"/>
        <v/>
      </c>
      <c r="Q179" s="469"/>
      <c r="R179" s="471" t="str">
        <f t="shared" si="83"/>
        <v/>
      </c>
      <c r="S179" s="469"/>
      <c r="T179" s="472" t="str">
        <f t="shared" si="84"/>
        <v/>
      </c>
      <c r="U179" s="473">
        <f ca="1">SUMIF($O$8:T$9,"QUANT.",O179:T179)</f>
        <v>0</v>
      </c>
      <c r="V179" s="474">
        <f t="shared" ca="1" si="79"/>
        <v>0</v>
      </c>
      <c r="W179" s="486" t="str">
        <f t="shared" si="81"/>
        <v/>
      </c>
      <c r="X179" s="487">
        <f t="shared" ca="1" si="85"/>
        <v>0</v>
      </c>
      <c r="Y179" s="487" t="e">
        <f t="shared" ca="1" si="86"/>
        <v>#VALUE!</v>
      </c>
      <c r="Z179" s="262"/>
      <c r="AA179" s="262"/>
      <c r="AB179" s="262"/>
      <c r="AC179" s="262"/>
      <c r="AD179" s="262"/>
      <c r="AE179" s="262"/>
      <c r="AF179" s="262"/>
      <c r="AG179" s="262"/>
      <c r="AH179" s="262"/>
      <c r="AI179" s="262"/>
      <c r="AJ179" s="262"/>
      <c r="AK179" s="263">
        <f t="shared" si="78"/>
        <v>0</v>
      </c>
      <c r="AL179" s="263">
        <v>0</v>
      </c>
    </row>
    <row r="180" spans="1:38" s="264" customFormat="1" ht="15" customHeight="1">
      <c r="A180" s="395"/>
      <c r="B180" s="396"/>
      <c r="C180" s="397" t="str">
        <f>IF($B180="","",IFERROR(VLOOKUP($B180,SERVIÇOS!$A:$F,2,0),IFERROR(VLOOKUP($B180,'COMPOSIÇÕES COMPLEMENTARES '!$C:$K,2,0),"")))</f>
        <v/>
      </c>
      <c r="D180" s="398" t="str">
        <f>IF($B180="","",IFERROR(VLOOKUP($B180,SERVIÇOS!$A:$F,3,0),IFERROR(VLOOKUP($B180,'COMPOSIÇÕES COMPLEMENTARES '!$C:$K,3,0),"")))</f>
        <v/>
      </c>
      <c r="E180" s="399"/>
      <c r="F180" s="400" t="str">
        <f>IF($B180="","",IFERROR(VLOOKUP($B180,SERVIÇOS!$A:$F,4,0),IFERROR(VLOOKUP($B180,'COMPOSIÇÕES COMPLEMENTARES '!$C:$K,6,0),"")))</f>
        <v/>
      </c>
      <c r="G180" s="400" t="str">
        <f>IF($B180="","",IFERROR(VLOOKUP($B180,SERVIÇOS!$A:$F,5,0),IFERROR(VLOOKUP($B180,'COMPOSIÇÕES COMPLEMENTARES '!$C:$K,7,0),"")))</f>
        <v/>
      </c>
      <c r="H180" s="400" t="str">
        <f t="shared" si="80"/>
        <v/>
      </c>
      <c r="I180" s="400" t="str">
        <f t="shared" si="75"/>
        <v/>
      </c>
      <c r="J180" s="400" t="str">
        <f t="shared" si="76"/>
        <v/>
      </c>
      <c r="K180" s="400" t="str">
        <f t="shared" si="77"/>
        <v/>
      </c>
      <c r="L180" s="400"/>
      <c r="M180" s="262"/>
      <c r="N180" s="262"/>
      <c r="O180" s="469"/>
      <c r="P180" s="470" t="str">
        <f t="shared" si="82"/>
        <v/>
      </c>
      <c r="Q180" s="469"/>
      <c r="R180" s="471" t="str">
        <f t="shared" si="83"/>
        <v/>
      </c>
      <c r="S180" s="469"/>
      <c r="T180" s="472" t="str">
        <f t="shared" si="84"/>
        <v/>
      </c>
      <c r="U180" s="473">
        <f ca="1">SUMIF($O$8:T$9,"QUANT.",O180:T180)</f>
        <v>0</v>
      </c>
      <c r="V180" s="474">
        <f t="shared" ca="1" si="79"/>
        <v>0</v>
      </c>
      <c r="W180" s="486" t="str">
        <f t="shared" si="81"/>
        <v/>
      </c>
      <c r="X180" s="487">
        <f t="shared" ca="1" si="85"/>
        <v>0</v>
      </c>
      <c r="Y180" s="487" t="e">
        <f t="shared" ca="1" si="86"/>
        <v>#VALUE!</v>
      </c>
      <c r="Z180" s="262"/>
      <c r="AA180" s="262"/>
      <c r="AB180" s="262"/>
      <c r="AC180" s="262"/>
      <c r="AD180" s="262"/>
      <c r="AE180" s="262"/>
      <c r="AF180" s="262"/>
      <c r="AG180" s="262"/>
      <c r="AH180" s="262"/>
      <c r="AI180" s="262"/>
      <c r="AJ180" s="262"/>
      <c r="AK180" s="263">
        <f t="shared" si="78"/>
        <v>0</v>
      </c>
      <c r="AL180" s="263">
        <v>0</v>
      </c>
    </row>
    <row r="181" spans="1:38" s="264" customFormat="1" ht="15" customHeight="1">
      <c r="A181" s="395"/>
      <c r="B181" s="396"/>
      <c r="C181" s="397" t="str">
        <f>IF($B181="","",IFERROR(VLOOKUP($B181,SERVIÇOS!$A:$F,2,0),IFERROR(VLOOKUP($B181,'COMPOSIÇÕES COMPLEMENTARES '!$C:$K,2,0),"")))</f>
        <v/>
      </c>
      <c r="D181" s="398" t="str">
        <f>IF($B181="","",IFERROR(VLOOKUP($B181,SERVIÇOS!$A:$F,3,0),IFERROR(VLOOKUP($B181,'COMPOSIÇÕES COMPLEMENTARES '!$C:$K,3,0),"")))</f>
        <v/>
      </c>
      <c r="E181" s="399"/>
      <c r="F181" s="400" t="str">
        <f>IF($B181="","",IFERROR(VLOOKUP($B181,SERVIÇOS!$A:$F,4,0),IFERROR(VLOOKUP($B181,'COMPOSIÇÕES COMPLEMENTARES '!$C:$K,6,0),"")))</f>
        <v/>
      </c>
      <c r="G181" s="400" t="str">
        <f>IF($B181="","",IFERROR(VLOOKUP($B181,SERVIÇOS!$A:$F,5,0),IFERROR(VLOOKUP($B181,'COMPOSIÇÕES COMPLEMENTARES '!$C:$K,7,0),"")))</f>
        <v/>
      </c>
      <c r="H181" s="400" t="str">
        <f t="shared" si="80"/>
        <v/>
      </c>
      <c r="I181" s="400" t="str">
        <f t="shared" ref="I181:I244" si="87">IF(E181="","",TRUNC((E181*F181),2))</f>
        <v/>
      </c>
      <c r="J181" s="400" t="str">
        <f t="shared" ref="J181:J244" si="88">IF(E181="","",TRUNC((E181*G181),2))</f>
        <v/>
      </c>
      <c r="K181" s="400" t="str">
        <f t="shared" ref="K181:K244" si="89">IF(E181="","",TRUNC((E181*H181),2))</f>
        <v/>
      </c>
      <c r="L181" s="400"/>
      <c r="M181" s="262"/>
      <c r="N181" s="262"/>
      <c r="O181" s="469"/>
      <c r="P181" s="470" t="str">
        <f t="shared" si="82"/>
        <v/>
      </c>
      <c r="Q181" s="469"/>
      <c r="R181" s="471" t="str">
        <f t="shared" si="83"/>
        <v/>
      </c>
      <c r="S181" s="469"/>
      <c r="T181" s="472" t="str">
        <f t="shared" si="84"/>
        <v/>
      </c>
      <c r="U181" s="473">
        <f ca="1">SUMIF($O$8:T$9,"QUANT.",O181:T181)</f>
        <v>0</v>
      </c>
      <c r="V181" s="474">
        <f t="shared" ca="1" si="79"/>
        <v>0</v>
      </c>
      <c r="W181" s="486" t="str">
        <f t="shared" si="81"/>
        <v/>
      </c>
      <c r="X181" s="487">
        <f t="shared" ca="1" si="85"/>
        <v>0</v>
      </c>
      <c r="Y181" s="487" t="e">
        <f t="shared" ca="1" si="86"/>
        <v>#VALUE!</v>
      </c>
      <c r="Z181" s="262"/>
      <c r="AA181" s="262"/>
      <c r="AB181" s="262"/>
      <c r="AC181" s="262"/>
      <c r="AD181" s="262"/>
      <c r="AE181" s="262"/>
      <c r="AF181" s="262"/>
      <c r="AG181" s="262"/>
      <c r="AH181" s="262"/>
      <c r="AI181" s="262"/>
      <c r="AJ181" s="262"/>
      <c r="AK181" s="263">
        <f t="shared" si="78"/>
        <v>0</v>
      </c>
      <c r="AL181" s="263">
        <v>0</v>
      </c>
    </row>
    <row r="182" spans="1:38" s="264" customFormat="1" ht="15" customHeight="1">
      <c r="A182" s="395"/>
      <c r="B182" s="396"/>
      <c r="C182" s="397" t="str">
        <f>IF($B182="","",IFERROR(VLOOKUP($B182,SERVIÇOS!$A:$F,2,0),IFERROR(VLOOKUP($B182,'COMPOSIÇÕES COMPLEMENTARES '!$C:$K,2,0),"")))</f>
        <v/>
      </c>
      <c r="D182" s="398" t="str">
        <f>IF($B182="","",IFERROR(VLOOKUP($B182,SERVIÇOS!$A:$F,3,0),IFERROR(VLOOKUP($B182,'COMPOSIÇÕES COMPLEMENTARES '!$C:$K,3,0),"")))</f>
        <v/>
      </c>
      <c r="E182" s="399"/>
      <c r="F182" s="400" t="str">
        <f>IF($B182="","",IFERROR(VLOOKUP($B182,SERVIÇOS!$A:$F,4,0),IFERROR(VLOOKUP($B182,'COMPOSIÇÕES COMPLEMENTARES '!$C:$K,6,0),"")))</f>
        <v/>
      </c>
      <c r="G182" s="400" t="str">
        <f>IF($B182="","",IFERROR(VLOOKUP($B182,SERVIÇOS!$A:$F,5,0),IFERROR(VLOOKUP($B182,'COMPOSIÇÕES COMPLEMENTARES '!$C:$K,7,0),"")))</f>
        <v/>
      </c>
      <c r="H182" s="400" t="str">
        <f t="shared" si="80"/>
        <v/>
      </c>
      <c r="I182" s="400" t="str">
        <f t="shared" si="87"/>
        <v/>
      </c>
      <c r="J182" s="400" t="str">
        <f t="shared" si="88"/>
        <v/>
      </c>
      <c r="K182" s="400" t="str">
        <f t="shared" si="89"/>
        <v/>
      </c>
      <c r="L182" s="400"/>
      <c r="M182" s="262"/>
      <c r="N182" s="262"/>
      <c r="O182" s="469"/>
      <c r="P182" s="470" t="str">
        <f t="shared" si="82"/>
        <v/>
      </c>
      <c r="Q182" s="469"/>
      <c r="R182" s="471" t="str">
        <f t="shared" si="83"/>
        <v/>
      </c>
      <c r="S182" s="469"/>
      <c r="T182" s="472" t="str">
        <f t="shared" si="84"/>
        <v/>
      </c>
      <c r="U182" s="473">
        <f ca="1">SUMIF($O$8:T$9,"QUANT.",O182:T182)</f>
        <v>0</v>
      </c>
      <c r="V182" s="474">
        <f t="shared" ca="1" si="79"/>
        <v>0</v>
      </c>
      <c r="W182" s="486" t="str">
        <f t="shared" si="81"/>
        <v/>
      </c>
      <c r="X182" s="487">
        <f t="shared" ca="1" si="85"/>
        <v>0</v>
      </c>
      <c r="Y182" s="487" t="e">
        <f t="shared" ca="1" si="86"/>
        <v>#VALUE!</v>
      </c>
      <c r="Z182" s="262"/>
      <c r="AA182" s="262"/>
      <c r="AB182" s="262"/>
      <c r="AC182" s="262"/>
      <c r="AD182" s="262"/>
      <c r="AE182" s="262"/>
      <c r="AF182" s="262"/>
      <c r="AG182" s="262"/>
      <c r="AH182" s="262"/>
      <c r="AI182" s="262"/>
      <c r="AJ182" s="262"/>
      <c r="AK182" s="263">
        <f t="shared" si="78"/>
        <v>0</v>
      </c>
      <c r="AL182" s="263">
        <v>0</v>
      </c>
    </row>
    <row r="183" spans="1:38" s="264" customFormat="1" ht="15" customHeight="1">
      <c r="A183" s="395"/>
      <c r="B183" s="396"/>
      <c r="C183" s="397" t="str">
        <f>IF($B183="","",IFERROR(VLOOKUP($B183,SERVIÇOS!$A:$F,2,0),IFERROR(VLOOKUP($B183,'COMPOSIÇÕES COMPLEMENTARES '!$C:$K,2,0),"")))</f>
        <v/>
      </c>
      <c r="D183" s="398" t="str">
        <f>IF($B183="","",IFERROR(VLOOKUP($B183,SERVIÇOS!$A:$F,3,0),IFERROR(VLOOKUP($B183,'COMPOSIÇÕES COMPLEMENTARES '!$C:$K,3,0),"")))</f>
        <v/>
      </c>
      <c r="E183" s="399"/>
      <c r="F183" s="400" t="str">
        <f>IF($B183="","",IFERROR(VLOOKUP($B183,SERVIÇOS!$A:$F,4,0),IFERROR(VLOOKUP($B183,'COMPOSIÇÕES COMPLEMENTARES '!$C:$K,6,0),"")))</f>
        <v/>
      </c>
      <c r="G183" s="400" t="str">
        <f>IF($B183="","",IFERROR(VLOOKUP($B183,SERVIÇOS!$A:$F,5,0),IFERROR(VLOOKUP($B183,'COMPOSIÇÕES COMPLEMENTARES '!$C:$K,7,0),"")))</f>
        <v/>
      </c>
      <c r="H183" s="400" t="str">
        <f t="shared" si="80"/>
        <v/>
      </c>
      <c r="I183" s="400" t="str">
        <f t="shared" si="87"/>
        <v/>
      </c>
      <c r="J183" s="400" t="str">
        <f t="shared" si="88"/>
        <v/>
      </c>
      <c r="K183" s="400" t="str">
        <f t="shared" si="89"/>
        <v/>
      </c>
      <c r="L183" s="400"/>
      <c r="M183" s="262"/>
      <c r="N183" s="262"/>
      <c r="O183" s="469"/>
      <c r="P183" s="470" t="str">
        <f t="shared" si="82"/>
        <v/>
      </c>
      <c r="Q183" s="469"/>
      <c r="R183" s="471" t="str">
        <f t="shared" si="83"/>
        <v/>
      </c>
      <c r="S183" s="469"/>
      <c r="T183" s="472" t="str">
        <f t="shared" si="84"/>
        <v/>
      </c>
      <c r="U183" s="473">
        <f ca="1">SUMIF($O$8:T$9,"QUANT.",O183:T183)</f>
        <v>0</v>
      </c>
      <c r="V183" s="474">
        <f t="shared" ca="1" si="79"/>
        <v>0</v>
      </c>
      <c r="W183" s="486" t="str">
        <f t="shared" si="81"/>
        <v/>
      </c>
      <c r="X183" s="487">
        <f t="shared" ca="1" si="85"/>
        <v>0</v>
      </c>
      <c r="Y183" s="487" t="e">
        <f t="shared" ca="1" si="86"/>
        <v>#VALUE!</v>
      </c>
      <c r="Z183" s="262"/>
      <c r="AA183" s="262"/>
      <c r="AB183" s="262"/>
      <c r="AC183" s="262"/>
      <c r="AD183" s="262"/>
      <c r="AE183" s="262"/>
      <c r="AF183" s="262"/>
      <c r="AG183" s="262"/>
      <c r="AH183" s="262"/>
      <c r="AI183" s="262"/>
      <c r="AJ183" s="262"/>
      <c r="AK183" s="263">
        <f t="shared" si="78"/>
        <v>0</v>
      </c>
      <c r="AL183" s="263">
        <v>0</v>
      </c>
    </row>
    <row r="184" spans="1:38" s="264" customFormat="1" ht="15" customHeight="1">
      <c r="A184" s="395"/>
      <c r="B184" s="396"/>
      <c r="C184" s="397" t="str">
        <f>IF($B184="","",IFERROR(VLOOKUP($B184,SERVIÇOS!$A:$F,2,0),IFERROR(VLOOKUP($B184,'COMPOSIÇÕES COMPLEMENTARES '!$C:$K,2,0),"")))</f>
        <v/>
      </c>
      <c r="D184" s="398" t="str">
        <f>IF($B184="","",IFERROR(VLOOKUP($B184,SERVIÇOS!$A:$F,3,0),IFERROR(VLOOKUP($B184,'COMPOSIÇÕES COMPLEMENTARES '!$C:$K,3,0),"")))</f>
        <v/>
      </c>
      <c r="E184" s="399"/>
      <c r="F184" s="400" t="str">
        <f>IF($B184="","",IFERROR(VLOOKUP($B184,SERVIÇOS!$A:$F,4,0),IFERROR(VLOOKUP($B184,'COMPOSIÇÕES COMPLEMENTARES '!$C:$K,6,0),"")))</f>
        <v/>
      </c>
      <c r="G184" s="400" t="str">
        <f>IF($B184="","",IFERROR(VLOOKUP($B184,SERVIÇOS!$A:$F,5,0),IFERROR(VLOOKUP($B184,'COMPOSIÇÕES COMPLEMENTARES '!$C:$K,7,0),"")))</f>
        <v/>
      </c>
      <c r="H184" s="400" t="str">
        <f t="shared" si="80"/>
        <v/>
      </c>
      <c r="I184" s="400" t="str">
        <f t="shared" si="87"/>
        <v/>
      </c>
      <c r="J184" s="400" t="str">
        <f t="shared" si="88"/>
        <v/>
      </c>
      <c r="K184" s="400" t="str">
        <f t="shared" si="89"/>
        <v/>
      </c>
      <c r="L184" s="400"/>
      <c r="M184" s="262"/>
      <c r="N184" s="262"/>
      <c r="O184" s="469"/>
      <c r="P184" s="470" t="str">
        <f t="shared" si="82"/>
        <v/>
      </c>
      <c r="Q184" s="469"/>
      <c r="R184" s="471" t="str">
        <f t="shared" si="83"/>
        <v/>
      </c>
      <c r="S184" s="469"/>
      <c r="T184" s="472" t="str">
        <f t="shared" si="84"/>
        <v/>
      </c>
      <c r="U184" s="473">
        <f ca="1">SUMIF($O$8:T$9,"QUANT.",O184:T184)</f>
        <v>0</v>
      </c>
      <c r="V184" s="474">
        <f t="shared" ca="1" si="79"/>
        <v>0</v>
      </c>
      <c r="W184" s="486" t="str">
        <f t="shared" si="81"/>
        <v/>
      </c>
      <c r="X184" s="487">
        <f t="shared" ca="1" si="85"/>
        <v>0</v>
      </c>
      <c r="Y184" s="487" t="e">
        <f t="shared" ca="1" si="86"/>
        <v>#VALUE!</v>
      </c>
      <c r="Z184" s="262"/>
      <c r="AA184" s="262"/>
      <c r="AB184" s="262"/>
      <c r="AC184" s="262"/>
      <c r="AD184" s="262"/>
      <c r="AE184" s="262"/>
      <c r="AF184" s="262"/>
      <c r="AG184" s="262"/>
      <c r="AH184" s="262"/>
      <c r="AI184" s="262"/>
      <c r="AJ184" s="262"/>
      <c r="AK184" s="263">
        <f t="shared" si="78"/>
        <v>0</v>
      </c>
      <c r="AL184" s="263">
        <v>0</v>
      </c>
    </row>
    <row r="185" spans="1:38" s="264" customFormat="1" ht="15" customHeight="1">
      <c r="A185" s="395"/>
      <c r="B185" s="396"/>
      <c r="C185" s="397" t="str">
        <f>IF($B185="","",IFERROR(VLOOKUP($B185,SERVIÇOS!$A:$F,2,0),IFERROR(VLOOKUP($B185,'COMPOSIÇÕES COMPLEMENTARES '!$C:$K,2,0),"")))</f>
        <v/>
      </c>
      <c r="D185" s="398" t="str">
        <f>IF($B185="","",IFERROR(VLOOKUP($B185,SERVIÇOS!$A:$F,3,0),IFERROR(VLOOKUP($B185,'COMPOSIÇÕES COMPLEMENTARES '!$C:$K,3,0),"")))</f>
        <v/>
      </c>
      <c r="E185" s="399"/>
      <c r="F185" s="400" t="str">
        <f>IF($B185="","",IFERROR(VLOOKUP($B185,SERVIÇOS!$A:$F,4,0),IFERROR(VLOOKUP($B185,'COMPOSIÇÕES COMPLEMENTARES '!$C:$K,6,0),"")))</f>
        <v/>
      </c>
      <c r="G185" s="400" t="str">
        <f>IF($B185="","",IFERROR(VLOOKUP($B185,SERVIÇOS!$A:$F,5,0),IFERROR(VLOOKUP($B185,'COMPOSIÇÕES COMPLEMENTARES '!$C:$K,7,0),"")))</f>
        <v/>
      </c>
      <c r="H185" s="400" t="str">
        <f t="shared" si="80"/>
        <v/>
      </c>
      <c r="I185" s="400" t="str">
        <f t="shared" si="87"/>
        <v/>
      </c>
      <c r="J185" s="400" t="str">
        <f t="shared" si="88"/>
        <v/>
      </c>
      <c r="K185" s="400" t="str">
        <f t="shared" si="89"/>
        <v/>
      </c>
      <c r="L185" s="400"/>
      <c r="M185" s="262"/>
      <c r="N185" s="262"/>
      <c r="O185" s="469"/>
      <c r="P185" s="470" t="str">
        <f t="shared" si="82"/>
        <v/>
      </c>
      <c r="Q185" s="469"/>
      <c r="R185" s="471" t="str">
        <f t="shared" si="83"/>
        <v/>
      </c>
      <c r="S185" s="469"/>
      <c r="T185" s="472" t="str">
        <f t="shared" si="84"/>
        <v/>
      </c>
      <c r="U185" s="473">
        <f ca="1">SUMIF($O$8:T$9,"QUANT.",O185:T185)</f>
        <v>0</v>
      </c>
      <c r="V185" s="474">
        <f t="shared" ca="1" si="79"/>
        <v>0</v>
      </c>
      <c r="W185" s="486" t="str">
        <f t="shared" si="81"/>
        <v/>
      </c>
      <c r="X185" s="487">
        <f t="shared" ca="1" si="85"/>
        <v>0</v>
      </c>
      <c r="Y185" s="487" t="e">
        <f t="shared" ca="1" si="86"/>
        <v>#VALUE!</v>
      </c>
      <c r="Z185" s="262"/>
      <c r="AA185" s="262"/>
      <c r="AB185" s="262"/>
      <c r="AC185" s="262"/>
      <c r="AD185" s="262"/>
      <c r="AE185" s="262"/>
      <c r="AF185" s="262"/>
      <c r="AG185" s="262"/>
      <c r="AH185" s="262"/>
      <c r="AI185" s="262"/>
      <c r="AJ185" s="262"/>
      <c r="AK185" s="263">
        <f t="shared" si="78"/>
        <v>0</v>
      </c>
      <c r="AL185" s="263">
        <v>0</v>
      </c>
    </row>
    <row r="186" spans="1:38" s="264" customFormat="1" ht="15" customHeight="1">
      <c r="A186" s="395"/>
      <c r="B186" s="396"/>
      <c r="C186" s="397" t="str">
        <f>IF($B186="","",IFERROR(VLOOKUP($B186,SERVIÇOS!$A:$F,2,0),IFERROR(VLOOKUP($B186,'COMPOSIÇÕES COMPLEMENTARES '!$C:$K,2,0),"")))</f>
        <v/>
      </c>
      <c r="D186" s="398" t="str">
        <f>IF($B186="","",IFERROR(VLOOKUP($B186,SERVIÇOS!$A:$F,3,0),IFERROR(VLOOKUP($B186,'COMPOSIÇÕES COMPLEMENTARES '!$C:$K,3,0),"")))</f>
        <v/>
      </c>
      <c r="E186" s="399"/>
      <c r="F186" s="400" t="str">
        <f>IF($B186="","",IFERROR(VLOOKUP($B186,SERVIÇOS!$A:$F,4,0),IFERROR(VLOOKUP($B186,'COMPOSIÇÕES COMPLEMENTARES '!$C:$K,6,0),"")))</f>
        <v/>
      </c>
      <c r="G186" s="400" t="str">
        <f>IF($B186="","",IFERROR(VLOOKUP($B186,SERVIÇOS!$A:$F,5,0),IFERROR(VLOOKUP($B186,'COMPOSIÇÕES COMPLEMENTARES '!$C:$K,7,0),"")))</f>
        <v/>
      </c>
      <c r="H186" s="400" t="str">
        <f t="shared" si="80"/>
        <v/>
      </c>
      <c r="I186" s="400" t="str">
        <f t="shared" si="87"/>
        <v/>
      </c>
      <c r="J186" s="400" t="str">
        <f t="shared" si="88"/>
        <v/>
      </c>
      <c r="K186" s="400" t="str">
        <f t="shared" si="89"/>
        <v/>
      </c>
      <c r="L186" s="400"/>
      <c r="M186" s="262"/>
      <c r="N186" s="262"/>
      <c r="O186" s="469"/>
      <c r="P186" s="470" t="str">
        <f t="shared" si="82"/>
        <v/>
      </c>
      <c r="Q186" s="469"/>
      <c r="R186" s="471" t="str">
        <f t="shared" si="83"/>
        <v/>
      </c>
      <c r="S186" s="469"/>
      <c r="T186" s="472" t="str">
        <f t="shared" si="84"/>
        <v/>
      </c>
      <c r="U186" s="473">
        <f ca="1">SUMIF($O$8:T$9,"QUANT.",O186:T186)</f>
        <v>0</v>
      </c>
      <c r="V186" s="474">
        <f t="shared" ca="1" si="79"/>
        <v>0</v>
      </c>
      <c r="W186" s="486" t="str">
        <f t="shared" si="81"/>
        <v/>
      </c>
      <c r="X186" s="487">
        <f t="shared" ca="1" si="85"/>
        <v>0</v>
      </c>
      <c r="Y186" s="487" t="e">
        <f t="shared" ca="1" si="86"/>
        <v>#VALUE!</v>
      </c>
      <c r="Z186" s="262"/>
      <c r="AA186" s="262"/>
      <c r="AB186" s="262"/>
      <c r="AC186" s="262"/>
      <c r="AD186" s="262"/>
      <c r="AE186" s="262"/>
      <c r="AF186" s="262"/>
      <c r="AG186" s="262"/>
      <c r="AH186" s="262"/>
      <c r="AI186" s="262"/>
      <c r="AJ186" s="262"/>
      <c r="AK186" s="263">
        <f t="shared" si="78"/>
        <v>0</v>
      </c>
      <c r="AL186" s="263">
        <v>0</v>
      </c>
    </row>
    <row r="187" spans="1:38" s="264" customFormat="1" ht="15" customHeight="1">
      <c r="A187" s="395"/>
      <c r="B187" s="396"/>
      <c r="C187" s="397" t="str">
        <f>IF($B187="","",IFERROR(VLOOKUP($B187,SERVIÇOS!$A:$F,2,0),IFERROR(VLOOKUP($B187,'COMPOSIÇÕES COMPLEMENTARES '!$C:$K,2,0),"")))</f>
        <v/>
      </c>
      <c r="D187" s="398" t="str">
        <f>IF($B187="","",IFERROR(VLOOKUP($B187,SERVIÇOS!$A:$F,3,0),IFERROR(VLOOKUP($B187,'COMPOSIÇÕES COMPLEMENTARES '!$C:$K,3,0),"")))</f>
        <v/>
      </c>
      <c r="E187" s="399"/>
      <c r="F187" s="400" t="str">
        <f>IF($B187="","",IFERROR(VLOOKUP($B187,SERVIÇOS!$A:$F,4,0),IFERROR(VLOOKUP($B187,'COMPOSIÇÕES COMPLEMENTARES '!$C:$K,6,0),"")))</f>
        <v/>
      </c>
      <c r="G187" s="400" t="str">
        <f>IF($B187="","",IFERROR(VLOOKUP($B187,SERVIÇOS!$A:$F,5,0),IFERROR(VLOOKUP($B187,'COMPOSIÇÕES COMPLEMENTARES '!$C:$K,7,0),"")))</f>
        <v/>
      </c>
      <c r="H187" s="400" t="str">
        <f t="shared" si="80"/>
        <v/>
      </c>
      <c r="I187" s="400" t="str">
        <f t="shared" si="87"/>
        <v/>
      </c>
      <c r="J187" s="400" t="str">
        <f t="shared" si="88"/>
        <v/>
      </c>
      <c r="K187" s="400" t="str">
        <f t="shared" si="89"/>
        <v/>
      </c>
      <c r="L187" s="400"/>
      <c r="M187" s="262"/>
      <c r="N187" s="262"/>
      <c r="O187" s="469"/>
      <c r="P187" s="470" t="str">
        <f t="shared" si="82"/>
        <v/>
      </c>
      <c r="Q187" s="469"/>
      <c r="R187" s="471" t="str">
        <f t="shared" si="83"/>
        <v/>
      </c>
      <c r="S187" s="469"/>
      <c r="T187" s="472" t="str">
        <f t="shared" si="84"/>
        <v/>
      </c>
      <c r="U187" s="473">
        <f ca="1">SUMIF($O$8:T$9,"QUANT.",O187:T187)</f>
        <v>0</v>
      </c>
      <c r="V187" s="474">
        <f t="shared" ca="1" si="79"/>
        <v>0</v>
      </c>
      <c r="W187" s="486" t="str">
        <f t="shared" si="81"/>
        <v/>
      </c>
      <c r="X187" s="487">
        <f t="shared" ca="1" si="85"/>
        <v>0</v>
      </c>
      <c r="Y187" s="487" t="e">
        <f t="shared" ca="1" si="86"/>
        <v>#VALUE!</v>
      </c>
      <c r="Z187" s="262"/>
      <c r="AA187" s="262"/>
      <c r="AB187" s="262"/>
      <c r="AC187" s="262"/>
      <c r="AD187" s="262"/>
      <c r="AE187" s="262"/>
      <c r="AF187" s="262"/>
      <c r="AG187" s="262"/>
      <c r="AH187" s="262"/>
      <c r="AI187" s="262"/>
      <c r="AJ187" s="262"/>
      <c r="AK187" s="263">
        <f t="shared" si="78"/>
        <v>0</v>
      </c>
      <c r="AL187" s="263">
        <v>0</v>
      </c>
    </row>
    <row r="188" spans="1:38" s="264" customFormat="1" ht="15" customHeight="1">
      <c r="A188" s="395"/>
      <c r="B188" s="396"/>
      <c r="C188" s="397" t="str">
        <f>IF($B188="","",IFERROR(VLOOKUP($B188,SERVIÇOS!$A:$F,2,0),IFERROR(VLOOKUP($B188,'COMPOSIÇÕES COMPLEMENTARES '!$C:$K,2,0),"")))</f>
        <v/>
      </c>
      <c r="D188" s="398" t="str">
        <f>IF($B188="","",IFERROR(VLOOKUP($B188,SERVIÇOS!$A:$F,3,0),IFERROR(VLOOKUP($B188,'COMPOSIÇÕES COMPLEMENTARES '!$C:$K,3,0),"")))</f>
        <v/>
      </c>
      <c r="E188" s="399"/>
      <c r="F188" s="400" t="str">
        <f>IF($B188="","",IFERROR(VLOOKUP($B188,SERVIÇOS!$A:$F,4,0),IFERROR(VLOOKUP($B188,'COMPOSIÇÕES COMPLEMENTARES '!$C:$K,6,0),"")))</f>
        <v/>
      </c>
      <c r="G188" s="400" t="str">
        <f>IF($B188="","",IFERROR(VLOOKUP($B188,SERVIÇOS!$A:$F,5,0),IFERROR(VLOOKUP($B188,'COMPOSIÇÕES COMPLEMENTARES '!$C:$K,7,0),"")))</f>
        <v/>
      </c>
      <c r="H188" s="400" t="str">
        <f t="shared" si="80"/>
        <v/>
      </c>
      <c r="I188" s="400" t="str">
        <f t="shared" si="87"/>
        <v/>
      </c>
      <c r="J188" s="400" t="str">
        <f t="shared" si="88"/>
        <v/>
      </c>
      <c r="K188" s="400" t="str">
        <f t="shared" si="89"/>
        <v/>
      </c>
      <c r="L188" s="400"/>
      <c r="M188" s="262"/>
      <c r="N188" s="262"/>
      <c r="O188" s="469"/>
      <c r="P188" s="470" t="str">
        <f t="shared" si="82"/>
        <v/>
      </c>
      <c r="Q188" s="469"/>
      <c r="R188" s="471" t="str">
        <f t="shared" si="83"/>
        <v/>
      </c>
      <c r="S188" s="469"/>
      <c r="T188" s="472" t="str">
        <f t="shared" si="84"/>
        <v/>
      </c>
      <c r="U188" s="473">
        <f ca="1">SUMIF($O$8:T$9,"QUANT.",O188:T188)</f>
        <v>0</v>
      </c>
      <c r="V188" s="474">
        <f t="shared" ca="1" si="79"/>
        <v>0</v>
      </c>
      <c r="W188" s="486" t="str">
        <f t="shared" si="81"/>
        <v/>
      </c>
      <c r="X188" s="487">
        <f t="shared" ca="1" si="85"/>
        <v>0</v>
      </c>
      <c r="Y188" s="487" t="e">
        <f t="shared" ca="1" si="86"/>
        <v>#VALUE!</v>
      </c>
      <c r="Z188" s="262"/>
      <c r="AA188" s="262"/>
      <c r="AB188" s="262"/>
      <c r="AC188" s="262"/>
      <c r="AD188" s="262"/>
      <c r="AE188" s="262"/>
      <c r="AF188" s="262"/>
      <c r="AG188" s="262"/>
      <c r="AH188" s="262"/>
      <c r="AI188" s="262"/>
      <c r="AJ188" s="262"/>
      <c r="AK188" s="263">
        <f t="shared" si="78"/>
        <v>0</v>
      </c>
      <c r="AL188" s="263">
        <v>0</v>
      </c>
    </row>
    <row r="189" spans="1:38" s="264" customFormat="1" ht="15" customHeight="1">
      <c r="A189" s="395"/>
      <c r="B189" s="396"/>
      <c r="C189" s="397" t="str">
        <f>IF($B189="","",IFERROR(VLOOKUP($B189,SERVIÇOS!$A:$F,2,0),IFERROR(VLOOKUP($B189,'COMPOSIÇÕES COMPLEMENTARES '!$C:$K,2,0),"")))</f>
        <v/>
      </c>
      <c r="D189" s="398" t="str">
        <f>IF($B189="","",IFERROR(VLOOKUP($B189,SERVIÇOS!$A:$F,3,0),IFERROR(VLOOKUP($B189,'COMPOSIÇÕES COMPLEMENTARES '!$C:$K,3,0),"")))</f>
        <v/>
      </c>
      <c r="E189" s="399"/>
      <c r="F189" s="400" t="str">
        <f>IF($B189="","",IFERROR(VLOOKUP($B189,SERVIÇOS!$A:$F,4,0),IFERROR(VLOOKUP($B189,'COMPOSIÇÕES COMPLEMENTARES '!$C:$K,6,0),"")))</f>
        <v/>
      </c>
      <c r="G189" s="400" t="str">
        <f>IF($B189="","",IFERROR(VLOOKUP($B189,SERVIÇOS!$A:$F,5,0),IFERROR(VLOOKUP($B189,'COMPOSIÇÕES COMPLEMENTARES '!$C:$K,7,0),"")))</f>
        <v/>
      </c>
      <c r="H189" s="400" t="str">
        <f t="shared" si="80"/>
        <v/>
      </c>
      <c r="I189" s="400" t="str">
        <f t="shared" si="87"/>
        <v/>
      </c>
      <c r="J189" s="400" t="str">
        <f t="shared" si="88"/>
        <v/>
      </c>
      <c r="K189" s="400" t="str">
        <f t="shared" si="89"/>
        <v/>
      </c>
      <c r="L189" s="400"/>
      <c r="M189" s="262"/>
      <c r="N189" s="262"/>
      <c r="O189" s="469"/>
      <c r="P189" s="470" t="str">
        <f t="shared" si="82"/>
        <v/>
      </c>
      <c r="Q189" s="469"/>
      <c r="R189" s="471" t="str">
        <f t="shared" si="83"/>
        <v/>
      </c>
      <c r="S189" s="469"/>
      <c r="T189" s="472" t="str">
        <f t="shared" si="84"/>
        <v/>
      </c>
      <c r="U189" s="473">
        <f ca="1">SUMIF($O$8:T$9,"QUANT.",O189:T189)</f>
        <v>0</v>
      </c>
      <c r="V189" s="474">
        <f t="shared" ca="1" si="79"/>
        <v>0</v>
      </c>
      <c r="W189" s="486" t="str">
        <f t="shared" si="81"/>
        <v/>
      </c>
      <c r="X189" s="487">
        <f t="shared" ca="1" si="85"/>
        <v>0</v>
      </c>
      <c r="Y189" s="487" t="e">
        <f t="shared" ca="1" si="86"/>
        <v>#VALUE!</v>
      </c>
      <c r="Z189" s="262"/>
      <c r="AA189" s="262"/>
      <c r="AB189" s="262"/>
      <c r="AC189" s="262"/>
      <c r="AD189" s="262"/>
      <c r="AE189" s="262"/>
      <c r="AF189" s="262"/>
      <c r="AG189" s="262"/>
      <c r="AH189" s="262"/>
      <c r="AI189" s="262"/>
      <c r="AJ189" s="262"/>
      <c r="AK189" s="263">
        <f t="shared" si="78"/>
        <v>0</v>
      </c>
      <c r="AL189" s="263">
        <v>0</v>
      </c>
    </row>
    <row r="190" spans="1:38" s="264" customFormat="1" ht="15" customHeight="1">
      <c r="A190" s="395"/>
      <c r="B190" s="396"/>
      <c r="C190" s="397" t="str">
        <f>IF($B190="","",IFERROR(VLOOKUP($B190,SERVIÇOS!$A:$F,2,0),IFERROR(VLOOKUP($B190,'COMPOSIÇÕES COMPLEMENTARES '!$C:$K,2,0),"")))</f>
        <v/>
      </c>
      <c r="D190" s="398" t="str">
        <f>IF($B190="","",IFERROR(VLOOKUP($B190,SERVIÇOS!$A:$F,3,0),IFERROR(VLOOKUP($B190,'COMPOSIÇÕES COMPLEMENTARES '!$C:$K,3,0),"")))</f>
        <v/>
      </c>
      <c r="E190" s="399"/>
      <c r="F190" s="400" t="str">
        <f>IF($B190="","",IFERROR(VLOOKUP($B190,SERVIÇOS!$A:$F,4,0),IFERROR(VLOOKUP($B190,'COMPOSIÇÕES COMPLEMENTARES '!$C:$K,6,0),"")))</f>
        <v/>
      </c>
      <c r="G190" s="400" t="str">
        <f>IF($B190="","",IFERROR(VLOOKUP($B190,SERVIÇOS!$A:$F,5,0),IFERROR(VLOOKUP($B190,'COMPOSIÇÕES COMPLEMENTARES '!$C:$K,7,0),"")))</f>
        <v/>
      </c>
      <c r="H190" s="400" t="str">
        <f t="shared" si="80"/>
        <v/>
      </c>
      <c r="I190" s="400" t="str">
        <f t="shared" si="87"/>
        <v/>
      </c>
      <c r="J190" s="400" t="str">
        <f t="shared" si="88"/>
        <v/>
      </c>
      <c r="K190" s="400" t="str">
        <f t="shared" si="89"/>
        <v/>
      </c>
      <c r="L190" s="400"/>
      <c r="M190" s="262"/>
      <c r="N190" s="262"/>
      <c r="O190" s="469"/>
      <c r="P190" s="470" t="str">
        <f t="shared" si="82"/>
        <v/>
      </c>
      <c r="Q190" s="469"/>
      <c r="R190" s="471" t="str">
        <f t="shared" si="83"/>
        <v/>
      </c>
      <c r="S190" s="469"/>
      <c r="T190" s="472" t="str">
        <f t="shared" si="84"/>
        <v/>
      </c>
      <c r="U190" s="473">
        <f ca="1">SUMIF($O$8:T$9,"QUANT.",O190:T190)</f>
        <v>0</v>
      </c>
      <c r="V190" s="474">
        <f t="shared" ca="1" si="79"/>
        <v>0</v>
      </c>
      <c r="W190" s="486" t="str">
        <f t="shared" si="81"/>
        <v/>
      </c>
      <c r="X190" s="487">
        <f t="shared" ca="1" si="85"/>
        <v>0</v>
      </c>
      <c r="Y190" s="487" t="e">
        <f t="shared" ca="1" si="86"/>
        <v>#VALUE!</v>
      </c>
      <c r="Z190" s="262"/>
      <c r="AA190" s="262"/>
      <c r="AB190" s="262"/>
      <c r="AC190" s="262"/>
      <c r="AD190" s="262"/>
      <c r="AE190" s="262"/>
      <c r="AF190" s="262"/>
      <c r="AG190" s="262"/>
      <c r="AH190" s="262"/>
      <c r="AI190" s="262"/>
      <c r="AJ190" s="262"/>
      <c r="AK190" s="263">
        <f t="shared" si="78"/>
        <v>0</v>
      </c>
      <c r="AL190" s="263">
        <v>0</v>
      </c>
    </row>
    <row r="191" spans="1:38" s="264" customFormat="1" ht="15" customHeight="1">
      <c r="A191" s="395"/>
      <c r="B191" s="396"/>
      <c r="C191" s="397" t="str">
        <f>IF($B191="","",IFERROR(VLOOKUP($B191,SERVIÇOS!$A:$F,2,0),IFERROR(VLOOKUP($B191,'COMPOSIÇÕES COMPLEMENTARES '!$C:$K,2,0),"")))</f>
        <v/>
      </c>
      <c r="D191" s="398" t="str">
        <f>IF($B191="","",IFERROR(VLOOKUP($B191,SERVIÇOS!$A:$F,3,0),IFERROR(VLOOKUP($B191,'COMPOSIÇÕES COMPLEMENTARES '!$C:$K,3,0),"")))</f>
        <v/>
      </c>
      <c r="E191" s="399"/>
      <c r="F191" s="400" t="str">
        <f>IF($B191="","",IFERROR(VLOOKUP($B191,SERVIÇOS!$A:$F,4,0),IFERROR(VLOOKUP($B191,'COMPOSIÇÕES COMPLEMENTARES '!$C:$K,6,0),"")))</f>
        <v/>
      </c>
      <c r="G191" s="400" t="str">
        <f>IF($B191="","",IFERROR(VLOOKUP($B191,SERVIÇOS!$A:$F,5,0),IFERROR(VLOOKUP($B191,'COMPOSIÇÕES COMPLEMENTARES '!$C:$K,7,0),"")))</f>
        <v/>
      </c>
      <c r="H191" s="400" t="str">
        <f t="shared" si="80"/>
        <v/>
      </c>
      <c r="I191" s="400" t="str">
        <f t="shared" si="87"/>
        <v/>
      </c>
      <c r="J191" s="400" t="str">
        <f t="shared" si="88"/>
        <v/>
      </c>
      <c r="K191" s="400" t="str">
        <f t="shared" si="89"/>
        <v/>
      </c>
      <c r="L191" s="400"/>
      <c r="M191" s="262"/>
      <c r="N191" s="262"/>
      <c r="O191" s="469"/>
      <c r="P191" s="470" t="str">
        <f t="shared" si="82"/>
        <v/>
      </c>
      <c r="Q191" s="469"/>
      <c r="R191" s="471" t="str">
        <f t="shared" si="83"/>
        <v/>
      </c>
      <c r="S191" s="469"/>
      <c r="T191" s="472" t="str">
        <f t="shared" si="84"/>
        <v/>
      </c>
      <c r="U191" s="473">
        <f ca="1">SUMIF($O$8:T$9,"QUANT.",O191:T191)</f>
        <v>0</v>
      </c>
      <c r="V191" s="474">
        <f t="shared" ca="1" si="79"/>
        <v>0</v>
      </c>
      <c r="W191" s="486" t="str">
        <f t="shared" si="81"/>
        <v/>
      </c>
      <c r="X191" s="487">
        <f t="shared" ca="1" si="85"/>
        <v>0</v>
      </c>
      <c r="Y191" s="487" t="e">
        <f t="shared" ca="1" si="86"/>
        <v>#VALUE!</v>
      </c>
      <c r="Z191" s="262"/>
      <c r="AA191" s="262"/>
      <c r="AB191" s="262"/>
      <c r="AC191" s="262"/>
      <c r="AD191" s="262"/>
      <c r="AE191" s="262"/>
      <c r="AF191" s="262"/>
      <c r="AG191" s="262"/>
      <c r="AH191" s="262"/>
      <c r="AI191" s="262"/>
      <c r="AJ191" s="262"/>
      <c r="AK191" s="263">
        <f t="shared" si="78"/>
        <v>0</v>
      </c>
      <c r="AL191" s="263">
        <v>0</v>
      </c>
    </row>
    <row r="192" spans="1:38" s="264" customFormat="1" ht="15" customHeight="1">
      <c r="A192" s="395"/>
      <c r="B192" s="396"/>
      <c r="C192" s="397" t="str">
        <f>IF($B192="","",IFERROR(VLOOKUP($B192,SERVIÇOS!$A:$F,2,0),IFERROR(VLOOKUP($B192,'COMPOSIÇÕES COMPLEMENTARES '!$C:$K,2,0),"")))</f>
        <v/>
      </c>
      <c r="D192" s="398" t="str">
        <f>IF($B192="","",IFERROR(VLOOKUP($B192,SERVIÇOS!$A:$F,3,0),IFERROR(VLOOKUP($B192,'COMPOSIÇÕES COMPLEMENTARES '!$C:$K,3,0),"")))</f>
        <v/>
      </c>
      <c r="E192" s="399"/>
      <c r="F192" s="400" t="str">
        <f>IF($B192="","",IFERROR(VLOOKUP($B192,SERVIÇOS!$A:$F,4,0),IFERROR(VLOOKUP($B192,'COMPOSIÇÕES COMPLEMENTARES '!$C:$K,6,0),"")))</f>
        <v/>
      </c>
      <c r="G192" s="400" t="str">
        <f>IF($B192="","",IFERROR(VLOOKUP($B192,SERVIÇOS!$A:$F,5,0),IFERROR(VLOOKUP($B192,'COMPOSIÇÕES COMPLEMENTARES '!$C:$K,7,0),"")))</f>
        <v/>
      </c>
      <c r="H192" s="400" t="str">
        <f t="shared" si="80"/>
        <v/>
      </c>
      <c r="I192" s="400" t="str">
        <f t="shared" si="87"/>
        <v/>
      </c>
      <c r="J192" s="400" t="str">
        <f t="shared" si="88"/>
        <v/>
      </c>
      <c r="K192" s="400" t="str">
        <f t="shared" si="89"/>
        <v/>
      </c>
      <c r="L192" s="400"/>
      <c r="M192" s="262"/>
      <c r="N192" s="262"/>
      <c r="O192" s="469"/>
      <c r="P192" s="470" t="str">
        <f t="shared" si="82"/>
        <v/>
      </c>
      <c r="Q192" s="469"/>
      <c r="R192" s="471" t="str">
        <f t="shared" si="83"/>
        <v/>
      </c>
      <c r="S192" s="469"/>
      <c r="T192" s="472" t="str">
        <f t="shared" si="84"/>
        <v/>
      </c>
      <c r="U192" s="473">
        <f ca="1">SUMIF($O$8:T$9,"QUANT.",O192:T192)</f>
        <v>0</v>
      </c>
      <c r="V192" s="474">
        <f t="shared" ca="1" si="79"/>
        <v>0</v>
      </c>
      <c r="W192" s="486" t="str">
        <f t="shared" si="81"/>
        <v/>
      </c>
      <c r="X192" s="487">
        <f t="shared" ca="1" si="85"/>
        <v>0</v>
      </c>
      <c r="Y192" s="487" t="e">
        <f t="shared" ca="1" si="86"/>
        <v>#VALUE!</v>
      </c>
      <c r="Z192" s="262"/>
      <c r="AA192" s="262"/>
      <c r="AB192" s="262"/>
      <c r="AC192" s="262"/>
      <c r="AD192" s="262"/>
      <c r="AE192" s="262"/>
      <c r="AF192" s="262"/>
      <c r="AG192" s="262"/>
      <c r="AH192" s="262"/>
      <c r="AI192" s="262"/>
      <c r="AJ192" s="262"/>
      <c r="AK192" s="263">
        <f t="shared" si="78"/>
        <v>0</v>
      </c>
      <c r="AL192" s="263">
        <v>0</v>
      </c>
    </row>
    <row r="193" spans="1:38" s="264" customFormat="1" ht="15" customHeight="1">
      <c r="A193" s="395"/>
      <c r="B193" s="396"/>
      <c r="C193" s="397" t="str">
        <f>IF($B193="","",IFERROR(VLOOKUP($B193,SERVIÇOS!$A:$F,2,0),IFERROR(VLOOKUP($B193,'COMPOSIÇÕES COMPLEMENTARES '!$C:$K,2,0),"")))</f>
        <v/>
      </c>
      <c r="D193" s="398" t="str">
        <f>IF($B193="","",IFERROR(VLOOKUP($B193,SERVIÇOS!$A:$F,3,0),IFERROR(VLOOKUP($B193,'COMPOSIÇÕES COMPLEMENTARES '!$C:$K,3,0),"")))</f>
        <v/>
      </c>
      <c r="E193" s="399"/>
      <c r="F193" s="400" t="str">
        <f>IF($B193="","",IFERROR(VLOOKUP($B193,SERVIÇOS!$A:$F,4,0),IFERROR(VLOOKUP($B193,'COMPOSIÇÕES COMPLEMENTARES '!$C:$K,6,0),"")))</f>
        <v/>
      </c>
      <c r="G193" s="400" t="str">
        <f>IF($B193="","",IFERROR(VLOOKUP($B193,SERVIÇOS!$A:$F,5,0),IFERROR(VLOOKUP($B193,'COMPOSIÇÕES COMPLEMENTARES '!$C:$K,7,0),"")))</f>
        <v/>
      </c>
      <c r="H193" s="400" t="str">
        <f t="shared" si="80"/>
        <v/>
      </c>
      <c r="I193" s="400" t="str">
        <f t="shared" si="87"/>
        <v/>
      </c>
      <c r="J193" s="400" t="str">
        <f t="shared" si="88"/>
        <v/>
      </c>
      <c r="K193" s="400" t="str">
        <f t="shared" si="89"/>
        <v/>
      </c>
      <c r="L193" s="400"/>
      <c r="M193" s="262"/>
      <c r="N193" s="262"/>
      <c r="O193" s="469"/>
      <c r="P193" s="470" t="str">
        <f t="shared" si="82"/>
        <v/>
      </c>
      <c r="Q193" s="469"/>
      <c r="R193" s="471" t="str">
        <f t="shared" si="83"/>
        <v/>
      </c>
      <c r="S193" s="469"/>
      <c r="T193" s="472" t="str">
        <f t="shared" si="84"/>
        <v/>
      </c>
      <c r="U193" s="473">
        <f ca="1">SUMIF($O$8:T$9,"QUANT.",O193:T193)</f>
        <v>0</v>
      </c>
      <c r="V193" s="474">
        <f t="shared" ca="1" si="79"/>
        <v>0</v>
      </c>
      <c r="W193" s="486" t="str">
        <f t="shared" si="81"/>
        <v/>
      </c>
      <c r="X193" s="487">
        <f t="shared" ca="1" si="85"/>
        <v>0</v>
      </c>
      <c r="Y193" s="487" t="e">
        <f t="shared" ca="1" si="86"/>
        <v>#VALUE!</v>
      </c>
      <c r="Z193" s="262"/>
      <c r="AA193" s="262"/>
      <c r="AB193" s="262"/>
      <c r="AC193" s="262"/>
      <c r="AD193" s="262"/>
      <c r="AE193" s="262"/>
      <c r="AF193" s="262"/>
      <c r="AG193" s="262"/>
      <c r="AH193" s="262"/>
      <c r="AI193" s="262"/>
      <c r="AJ193" s="262"/>
      <c r="AK193" s="263">
        <f t="shared" si="78"/>
        <v>0</v>
      </c>
      <c r="AL193" s="263">
        <v>0</v>
      </c>
    </row>
    <row r="194" spans="1:38" s="264" customFormat="1" ht="15" customHeight="1">
      <c r="A194" s="395"/>
      <c r="B194" s="396"/>
      <c r="C194" s="397" t="str">
        <f>IF($B194="","",IFERROR(VLOOKUP($B194,SERVIÇOS!$A:$F,2,0),IFERROR(VLOOKUP($B194,'COMPOSIÇÕES COMPLEMENTARES '!$C:$K,2,0),"")))</f>
        <v/>
      </c>
      <c r="D194" s="398" t="str">
        <f>IF($B194="","",IFERROR(VLOOKUP($B194,SERVIÇOS!$A:$F,3,0),IFERROR(VLOOKUP($B194,'COMPOSIÇÕES COMPLEMENTARES '!$C:$K,3,0),"")))</f>
        <v/>
      </c>
      <c r="E194" s="399"/>
      <c r="F194" s="400" t="str">
        <f>IF($B194="","",IFERROR(VLOOKUP($B194,SERVIÇOS!$A:$F,4,0),IFERROR(VLOOKUP($B194,'COMPOSIÇÕES COMPLEMENTARES '!$C:$K,6,0),"")))</f>
        <v/>
      </c>
      <c r="G194" s="400" t="str">
        <f>IF($B194="","",IFERROR(VLOOKUP($B194,SERVIÇOS!$A:$F,5,0),IFERROR(VLOOKUP($B194,'COMPOSIÇÕES COMPLEMENTARES '!$C:$K,7,0),"")))</f>
        <v/>
      </c>
      <c r="H194" s="400" t="str">
        <f t="shared" si="80"/>
        <v/>
      </c>
      <c r="I194" s="400" t="str">
        <f t="shared" si="87"/>
        <v/>
      </c>
      <c r="J194" s="400" t="str">
        <f t="shared" si="88"/>
        <v/>
      </c>
      <c r="K194" s="400" t="str">
        <f t="shared" si="89"/>
        <v/>
      </c>
      <c r="L194" s="400"/>
      <c r="M194" s="262"/>
      <c r="N194" s="262"/>
      <c r="O194" s="469"/>
      <c r="P194" s="470" t="str">
        <f t="shared" si="82"/>
        <v/>
      </c>
      <c r="Q194" s="469"/>
      <c r="R194" s="471" t="str">
        <f t="shared" si="83"/>
        <v/>
      </c>
      <c r="S194" s="469"/>
      <c r="T194" s="472" t="str">
        <f t="shared" si="84"/>
        <v/>
      </c>
      <c r="U194" s="473">
        <f ca="1">SUMIF($O$8:T$9,"QUANT.",O194:T194)</f>
        <v>0</v>
      </c>
      <c r="V194" s="474">
        <f t="shared" ca="1" si="79"/>
        <v>0</v>
      </c>
      <c r="W194" s="486" t="str">
        <f t="shared" si="81"/>
        <v/>
      </c>
      <c r="X194" s="487">
        <f t="shared" ca="1" si="85"/>
        <v>0</v>
      </c>
      <c r="Y194" s="487" t="e">
        <f t="shared" ca="1" si="86"/>
        <v>#VALUE!</v>
      </c>
      <c r="Z194" s="262"/>
      <c r="AA194" s="262"/>
      <c r="AB194" s="262"/>
      <c r="AC194" s="262"/>
      <c r="AD194" s="262"/>
      <c r="AE194" s="262"/>
      <c r="AF194" s="262"/>
      <c r="AG194" s="262"/>
      <c r="AH194" s="262"/>
      <c r="AI194" s="262"/>
      <c r="AJ194" s="262"/>
      <c r="AK194" s="263">
        <f t="shared" si="78"/>
        <v>0</v>
      </c>
      <c r="AL194" s="263">
        <v>0</v>
      </c>
    </row>
    <row r="195" spans="1:38" s="264" customFormat="1" ht="15" customHeight="1">
      <c r="A195" s="395"/>
      <c r="B195" s="396"/>
      <c r="C195" s="397" t="str">
        <f>IF($B195="","",IFERROR(VLOOKUP($B195,SERVIÇOS!$A:$F,2,0),IFERROR(VLOOKUP($B195,'COMPOSIÇÕES COMPLEMENTARES '!$C:$K,2,0),"")))</f>
        <v/>
      </c>
      <c r="D195" s="398" t="str">
        <f>IF($B195="","",IFERROR(VLOOKUP($B195,SERVIÇOS!$A:$F,3,0),IFERROR(VLOOKUP($B195,'COMPOSIÇÕES COMPLEMENTARES '!$C:$K,3,0),"")))</f>
        <v/>
      </c>
      <c r="E195" s="399"/>
      <c r="F195" s="400" t="str">
        <f>IF($B195="","",IFERROR(VLOOKUP($B195,SERVIÇOS!$A:$F,4,0),IFERROR(VLOOKUP($B195,'COMPOSIÇÕES COMPLEMENTARES '!$C:$K,6,0),"")))</f>
        <v/>
      </c>
      <c r="G195" s="400" t="str">
        <f>IF($B195="","",IFERROR(VLOOKUP($B195,SERVIÇOS!$A:$F,5,0),IFERROR(VLOOKUP($B195,'COMPOSIÇÕES COMPLEMENTARES '!$C:$K,7,0),"")))</f>
        <v/>
      </c>
      <c r="H195" s="400" t="str">
        <f t="shared" si="80"/>
        <v/>
      </c>
      <c r="I195" s="400" t="str">
        <f t="shared" si="87"/>
        <v/>
      </c>
      <c r="J195" s="400" t="str">
        <f t="shared" si="88"/>
        <v/>
      </c>
      <c r="K195" s="400" t="str">
        <f t="shared" si="89"/>
        <v/>
      </c>
      <c r="L195" s="400"/>
      <c r="M195" s="262"/>
      <c r="N195" s="262"/>
      <c r="O195" s="469"/>
      <c r="P195" s="470" t="str">
        <f t="shared" si="82"/>
        <v/>
      </c>
      <c r="Q195" s="469"/>
      <c r="R195" s="471" t="str">
        <f t="shared" si="83"/>
        <v/>
      </c>
      <c r="S195" s="469"/>
      <c r="T195" s="472" t="str">
        <f t="shared" si="84"/>
        <v/>
      </c>
      <c r="U195" s="473">
        <f ca="1">SUMIF($O$8:T$9,"QUANT.",O195:T195)</f>
        <v>0</v>
      </c>
      <c r="V195" s="474">
        <f t="shared" ca="1" si="79"/>
        <v>0</v>
      </c>
      <c r="W195" s="486" t="str">
        <f t="shared" si="81"/>
        <v/>
      </c>
      <c r="X195" s="487">
        <f t="shared" ca="1" si="85"/>
        <v>0</v>
      </c>
      <c r="Y195" s="487" t="e">
        <f t="shared" ca="1" si="86"/>
        <v>#VALUE!</v>
      </c>
      <c r="Z195" s="262"/>
      <c r="AA195" s="262"/>
      <c r="AB195" s="262"/>
      <c r="AC195" s="262"/>
      <c r="AD195" s="262"/>
      <c r="AE195" s="262"/>
      <c r="AF195" s="262"/>
      <c r="AG195" s="262"/>
      <c r="AH195" s="262"/>
      <c r="AI195" s="262"/>
      <c r="AJ195" s="262"/>
      <c r="AK195" s="263">
        <f t="shared" si="78"/>
        <v>0</v>
      </c>
      <c r="AL195" s="263">
        <v>0</v>
      </c>
    </row>
    <row r="196" spans="1:38" s="264" customFormat="1" ht="15" customHeight="1">
      <c r="A196" s="395"/>
      <c r="B196" s="396"/>
      <c r="C196" s="397" t="str">
        <f>IF($B196="","",IFERROR(VLOOKUP($B196,SERVIÇOS!$A:$F,2,0),IFERROR(VLOOKUP($B196,'COMPOSIÇÕES COMPLEMENTARES '!$C:$K,2,0),"")))</f>
        <v/>
      </c>
      <c r="D196" s="398" t="str">
        <f>IF($B196="","",IFERROR(VLOOKUP($B196,SERVIÇOS!$A:$F,3,0),IFERROR(VLOOKUP($B196,'COMPOSIÇÕES COMPLEMENTARES '!$C:$K,3,0),"")))</f>
        <v/>
      </c>
      <c r="E196" s="399"/>
      <c r="F196" s="400" t="str">
        <f>IF($B196="","",IFERROR(VLOOKUP($B196,SERVIÇOS!$A:$F,4,0),IFERROR(VLOOKUP($B196,'COMPOSIÇÕES COMPLEMENTARES '!$C:$K,6,0),"")))</f>
        <v/>
      </c>
      <c r="G196" s="400" t="str">
        <f>IF($B196="","",IFERROR(VLOOKUP($B196,SERVIÇOS!$A:$F,5,0),IFERROR(VLOOKUP($B196,'COMPOSIÇÕES COMPLEMENTARES '!$C:$K,7,0),"")))</f>
        <v/>
      </c>
      <c r="H196" s="400" t="str">
        <f t="shared" si="80"/>
        <v/>
      </c>
      <c r="I196" s="400" t="str">
        <f t="shared" si="87"/>
        <v/>
      </c>
      <c r="J196" s="400" t="str">
        <f t="shared" si="88"/>
        <v/>
      </c>
      <c r="K196" s="400" t="str">
        <f t="shared" si="89"/>
        <v/>
      </c>
      <c r="L196" s="400"/>
      <c r="M196" s="262"/>
      <c r="N196" s="262"/>
      <c r="O196" s="469"/>
      <c r="P196" s="470" t="str">
        <f t="shared" si="82"/>
        <v/>
      </c>
      <c r="Q196" s="469"/>
      <c r="R196" s="471" t="str">
        <f t="shared" si="83"/>
        <v/>
      </c>
      <c r="S196" s="469"/>
      <c r="T196" s="472" t="str">
        <f t="shared" si="84"/>
        <v/>
      </c>
      <c r="U196" s="473">
        <f ca="1">SUMIF($O$8:T$9,"QUANT.",O196:T196)</f>
        <v>0</v>
      </c>
      <c r="V196" s="474">
        <f t="shared" ca="1" si="79"/>
        <v>0</v>
      </c>
      <c r="W196" s="486" t="str">
        <f t="shared" si="81"/>
        <v/>
      </c>
      <c r="X196" s="487">
        <f t="shared" ca="1" si="85"/>
        <v>0</v>
      </c>
      <c r="Y196" s="487" t="e">
        <f t="shared" ca="1" si="86"/>
        <v>#VALUE!</v>
      </c>
      <c r="Z196" s="262"/>
      <c r="AA196" s="262"/>
      <c r="AB196" s="262"/>
      <c r="AC196" s="262"/>
      <c r="AD196" s="262"/>
      <c r="AE196" s="262"/>
      <c r="AF196" s="262"/>
      <c r="AG196" s="262"/>
      <c r="AH196" s="262"/>
      <c r="AI196" s="262"/>
      <c r="AJ196" s="262"/>
      <c r="AK196" s="263">
        <f t="shared" si="78"/>
        <v>0</v>
      </c>
      <c r="AL196" s="263">
        <v>0</v>
      </c>
    </row>
    <row r="197" spans="1:38" s="264" customFormat="1" ht="15" customHeight="1">
      <c r="A197" s="395"/>
      <c r="B197" s="396"/>
      <c r="C197" s="397" t="str">
        <f>IF($B197="","",IFERROR(VLOOKUP($B197,SERVIÇOS!$A:$F,2,0),IFERROR(VLOOKUP($B197,'COMPOSIÇÕES COMPLEMENTARES '!$C:$K,2,0),"")))</f>
        <v/>
      </c>
      <c r="D197" s="398" t="str">
        <f>IF($B197="","",IFERROR(VLOOKUP($B197,SERVIÇOS!$A:$F,3,0),IFERROR(VLOOKUP($B197,'COMPOSIÇÕES COMPLEMENTARES '!$C:$K,3,0),"")))</f>
        <v/>
      </c>
      <c r="E197" s="399"/>
      <c r="F197" s="400" t="str">
        <f>IF($B197="","",IFERROR(VLOOKUP($B197,SERVIÇOS!$A:$F,4,0),IFERROR(VLOOKUP($B197,'COMPOSIÇÕES COMPLEMENTARES '!$C:$K,6,0),"")))</f>
        <v/>
      </c>
      <c r="G197" s="400" t="str">
        <f>IF($B197="","",IFERROR(VLOOKUP($B197,SERVIÇOS!$A:$F,5,0),IFERROR(VLOOKUP($B197,'COMPOSIÇÕES COMPLEMENTARES '!$C:$K,7,0),"")))</f>
        <v/>
      </c>
      <c r="H197" s="400" t="str">
        <f t="shared" si="80"/>
        <v/>
      </c>
      <c r="I197" s="400" t="str">
        <f t="shared" si="87"/>
        <v/>
      </c>
      <c r="J197" s="400" t="str">
        <f t="shared" si="88"/>
        <v/>
      </c>
      <c r="K197" s="400" t="str">
        <f t="shared" si="89"/>
        <v/>
      </c>
      <c r="L197" s="400"/>
      <c r="M197" s="262"/>
      <c r="N197" s="262"/>
      <c r="O197" s="469"/>
      <c r="P197" s="470" t="str">
        <f t="shared" si="82"/>
        <v/>
      </c>
      <c r="Q197" s="469"/>
      <c r="R197" s="471" t="str">
        <f t="shared" si="83"/>
        <v/>
      </c>
      <c r="S197" s="469"/>
      <c r="T197" s="472" t="str">
        <f t="shared" si="84"/>
        <v/>
      </c>
      <c r="U197" s="473">
        <f ca="1">SUMIF($O$8:T$9,"QUANT.",O197:T197)</f>
        <v>0</v>
      </c>
      <c r="V197" s="474">
        <f t="shared" ca="1" si="79"/>
        <v>0</v>
      </c>
      <c r="W197" s="486" t="str">
        <f t="shared" si="81"/>
        <v/>
      </c>
      <c r="X197" s="487">
        <f t="shared" ca="1" si="85"/>
        <v>0</v>
      </c>
      <c r="Y197" s="487" t="e">
        <f t="shared" ca="1" si="86"/>
        <v>#VALUE!</v>
      </c>
      <c r="Z197" s="262"/>
      <c r="AA197" s="262"/>
      <c r="AB197" s="262"/>
      <c r="AC197" s="262"/>
      <c r="AD197" s="262"/>
      <c r="AE197" s="262"/>
      <c r="AF197" s="262"/>
      <c r="AG197" s="262"/>
      <c r="AH197" s="262"/>
      <c r="AI197" s="262"/>
      <c r="AJ197" s="262"/>
      <c r="AK197" s="263">
        <f t="shared" ref="AK197:AK260" si="90">B197-AL197</f>
        <v>0</v>
      </c>
      <c r="AL197" s="263">
        <v>0</v>
      </c>
    </row>
    <row r="198" spans="1:38" s="264" customFormat="1" ht="15" customHeight="1">
      <c r="A198" s="395"/>
      <c r="B198" s="396"/>
      <c r="C198" s="397" t="str">
        <f>IF($B198="","",IFERROR(VLOOKUP($B198,SERVIÇOS!$A:$F,2,0),IFERROR(VLOOKUP($B198,'COMPOSIÇÕES COMPLEMENTARES '!$C:$K,2,0),"")))</f>
        <v/>
      </c>
      <c r="D198" s="398" t="str">
        <f>IF($B198="","",IFERROR(VLOOKUP($B198,SERVIÇOS!$A:$F,3,0),IFERROR(VLOOKUP($B198,'COMPOSIÇÕES COMPLEMENTARES '!$C:$K,3,0),"")))</f>
        <v/>
      </c>
      <c r="E198" s="399"/>
      <c r="F198" s="400" t="str">
        <f>IF($B198="","",IFERROR(VLOOKUP($B198,SERVIÇOS!$A:$F,4,0),IFERROR(VLOOKUP($B198,'COMPOSIÇÕES COMPLEMENTARES '!$C:$K,6,0),"")))</f>
        <v/>
      </c>
      <c r="G198" s="400" t="str">
        <f>IF($B198="","",IFERROR(VLOOKUP($B198,SERVIÇOS!$A:$F,5,0),IFERROR(VLOOKUP($B198,'COMPOSIÇÕES COMPLEMENTARES '!$C:$K,7,0),"")))</f>
        <v/>
      </c>
      <c r="H198" s="400" t="str">
        <f t="shared" si="80"/>
        <v/>
      </c>
      <c r="I198" s="400" t="str">
        <f t="shared" si="87"/>
        <v/>
      </c>
      <c r="J198" s="400" t="str">
        <f t="shared" si="88"/>
        <v/>
      </c>
      <c r="K198" s="400" t="str">
        <f t="shared" si="89"/>
        <v/>
      </c>
      <c r="L198" s="400"/>
      <c r="M198" s="262"/>
      <c r="N198" s="262"/>
      <c r="O198" s="469"/>
      <c r="P198" s="470" t="str">
        <f t="shared" si="82"/>
        <v/>
      </c>
      <c r="Q198" s="469"/>
      <c r="R198" s="471" t="str">
        <f t="shared" si="83"/>
        <v/>
      </c>
      <c r="S198" s="469"/>
      <c r="T198" s="472" t="str">
        <f t="shared" si="84"/>
        <v/>
      </c>
      <c r="U198" s="473">
        <f ca="1">SUMIF($O$8:T$9,"QUANT.",O198:T198)</f>
        <v>0</v>
      </c>
      <c r="V198" s="474">
        <f t="shared" ca="1" si="79"/>
        <v>0</v>
      </c>
      <c r="W198" s="486" t="str">
        <f t="shared" si="81"/>
        <v/>
      </c>
      <c r="X198" s="487">
        <f t="shared" ca="1" si="85"/>
        <v>0</v>
      </c>
      <c r="Y198" s="487" t="e">
        <f t="shared" ca="1" si="86"/>
        <v>#VALUE!</v>
      </c>
      <c r="Z198" s="262"/>
      <c r="AA198" s="262"/>
      <c r="AB198" s="262"/>
      <c r="AC198" s="262"/>
      <c r="AD198" s="262"/>
      <c r="AE198" s="262"/>
      <c r="AF198" s="262"/>
      <c r="AG198" s="262"/>
      <c r="AH198" s="262"/>
      <c r="AI198" s="262"/>
      <c r="AJ198" s="262"/>
      <c r="AK198" s="263">
        <f t="shared" si="90"/>
        <v>0</v>
      </c>
      <c r="AL198" s="263">
        <v>0</v>
      </c>
    </row>
    <row r="199" spans="1:38" s="264" customFormat="1" ht="15" customHeight="1">
      <c r="A199" s="395"/>
      <c r="B199" s="396"/>
      <c r="C199" s="397" t="str">
        <f>IF($B199="","",IFERROR(VLOOKUP($B199,SERVIÇOS!$A:$F,2,0),IFERROR(VLOOKUP($B199,'COMPOSIÇÕES COMPLEMENTARES '!$C:$K,2,0),"")))</f>
        <v/>
      </c>
      <c r="D199" s="398" t="str">
        <f>IF($B199="","",IFERROR(VLOOKUP($B199,SERVIÇOS!$A:$F,3,0),IFERROR(VLOOKUP($B199,'COMPOSIÇÕES COMPLEMENTARES '!$C:$K,3,0),"")))</f>
        <v/>
      </c>
      <c r="E199" s="399"/>
      <c r="F199" s="400" t="str">
        <f>IF($B199="","",IFERROR(VLOOKUP($B199,SERVIÇOS!$A:$F,4,0),IFERROR(VLOOKUP($B199,'COMPOSIÇÕES COMPLEMENTARES '!$C:$K,6,0),"")))</f>
        <v/>
      </c>
      <c r="G199" s="400" t="str">
        <f>IF($B199="","",IFERROR(VLOOKUP($B199,SERVIÇOS!$A:$F,5,0),IFERROR(VLOOKUP($B199,'COMPOSIÇÕES COMPLEMENTARES '!$C:$K,7,0),"")))</f>
        <v/>
      </c>
      <c r="H199" s="400" t="str">
        <f t="shared" si="80"/>
        <v/>
      </c>
      <c r="I199" s="400" t="str">
        <f t="shared" si="87"/>
        <v/>
      </c>
      <c r="J199" s="400" t="str">
        <f t="shared" si="88"/>
        <v/>
      </c>
      <c r="K199" s="400" t="str">
        <f t="shared" si="89"/>
        <v/>
      </c>
      <c r="L199" s="400"/>
      <c r="M199" s="262"/>
      <c r="N199" s="262"/>
      <c r="O199" s="469"/>
      <c r="P199" s="470" t="str">
        <f t="shared" si="82"/>
        <v/>
      </c>
      <c r="Q199" s="469"/>
      <c r="R199" s="471" t="str">
        <f t="shared" si="83"/>
        <v/>
      </c>
      <c r="S199" s="469"/>
      <c r="T199" s="472" t="str">
        <f t="shared" si="84"/>
        <v/>
      </c>
      <c r="U199" s="473">
        <f ca="1">SUMIF($O$8:T$9,"QUANT.",O199:T199)</f>
        <v>0</v>
      </c>
      <c r="V199" s="474">
        <f t="shared" ca="1" si="79"/>
        <v>0</v>
      </c>
      <c r="W199" s="486" t="str">
        <f t="shared" si="81"/>
        <v/>
      </c>
      <c r="X199" s="487">
        <f t="shared" ca="1" si="85"/>
        <v>0</v>
      </c>
      <c r="Y199" s="487" t="e">
        <f t="shared" ca="1" si="86"/>
        <v>#VALUE!</v>
      </c>
      <c r="Z199" s="262"/>
      <c r="AA199" s="262"/>
      <c r="AB199" s="262"/>
      <c r="AC199" s="262"/>
      <c r="AD199" s="262"/>
      <c r="AE199" s="262"/>
      <c r="AF199" s="262"/>
      <c r="AG199" s="262"/>
      <c r="AH199" s="262"/>
      <c r="AI199" s="262"/>
      <c r="AJ199" s="262"/>
      <c r="AK199" s="263">
        <f t="shared" si="90"/>
        <v>0</v>
      </c>
      <c r="AL199" s="263">
        <v>0</v>
      </c>
    </row>
    <row r="200" spans="1:38" s="264" customFormat="1" ht="15" customHeight="1">
      <c r="A200" s="395"/>
      <c r="B200" s="396"/>
      <c r="C200" s="397" t="str">
        <f>IF($B200="","",IFERROR(VLOOKUP($B200,SERVIÇOS!$A:$F,2,0),IFERROR(VLOOKUP($B200,'COMPOSIÇÕES COMPLEMENTARES '!$C:$K,2,0),"")))</f>
        <v/>
      </c>
      <c r="D200" s="398" t="str">
        <f>IF($B200="","",IFERROR(VLOOKUP($B200,SERVIÇOS!$A:$F,3,0),IFERROR(VLOOKUP($B200,'COMPOSIÇÕES COMPLEMENTARES '!$C:$K,3,0),"")))</f>
        <v/>
      </c>
      <c r="E200" s="399"/>
      <c r="F200" s="400" t="str">
        <f>IF($B200="","",IFERROR(VLOOKUP($B200,SERVIÇOS!$A:$F,4,0),IFERROR(VLOOKUP($B200,'COMPOSIÇÕES COMPLEMENTARES '!$C:$K,6,0),"")))</f>
        <v/>
      </c>
      <c r="G200" s="400" t="str">
        <f>IF($B200="","",IFERROR(VLOOKUP($B200,SERVIÇOS!$A:$F,5,0),IFERROR(VLOOKUP($B200,'COMPOSIÇÕES COMPLEMENTARES '!$C:$K,7,0),"")))</f>
        <v/>
      </c>
      <c r="H200" s="400" t="str">
        <f t="shared" si="80"/>
        <v/>
      </c>
      <c r="I200" s="400" t="str">
        <f t="shared" si="87"/>
        <v/>
      </c>
      <c r="J200" s="400" t="str">
        <f t="shared" si="88"/>
        <v/>
      </c>
      <c r="K200" s="400" t="str">
        <f t="shared" si="89"/>
        <v/>
      </c>
      <c r="L200" s="400"/>
      <c r="M200" s="262"/>
      <c r="N200" s="262"/>
      <c r="O200" s="469"/>
      <c r="P200" s="470" t="str">
        <f t="shared" si="82"/>
        <v/>
      </c>
      <c r="Q200" s="469"/>
      <c r="R200" s="471" t="str">
        <f t="shared" si="83"/>
        <v/>
      </c>
      <c r="S200" s="469"/>
      <c r="T200" s="472" t="str">
        <f t="shared" si="84"/>
        <v/>
      </c>
      <c r="U200" s="473">
        <f ca="1">SUMIF($O$8:T$9,"QUANT.",O200:T200)</f>
        <v>0</v>
      </c>
      <c r="V200" s="474">
        <f t="shared" ca="1" si="79"/>
        <v>0</v>
      </c>
      <c r="W200" s="486" t="str">
        <f t="shared" si="81"/>
        <v/>
      </c>
      <c r="X200" s="487">
        <f t="shared" ca="1" si="85"/>
        <v>0</v>
      </c>
      <c r="Y200" s="487" t="e">
        <f t="shared" ca="1" si="86"/>
        <v>#VALUE!</v>
      </c>
      <c r="Z200" s="262"/>
      <c r="AA200" s="262"/>
      <c r="AB200" s="262"/>
      <c r="AC200" s="262"/>
      <c r="AD200" s="262"/>
      <c r="AE200" s="262"/>
      <c r="AF200" s="262"/>
      <c r="AG200" s="262"/>
      <c r="AH200" s="262"/>
      <c r="AI200" s="262"/>
      <c r="AJ200" s="262"/>
      <c r="AK200" s="263">
        <f t="shared" si="90"/>
        <v>0</v>
      </c>
      <c r="AL200" s="263">
        <v>0</v>
      </c>
    </row>
    <row r="201" spans="1:38" s="264" customFormat="1" ht="15" customHeight="1">
      <c r="A201" s="395"/>
      <c r="B201" s="396"/>
      <c r="C201" s="397" t="str">
        <f>IF($B201="","",IFERROR(VLOOKUP($B201,SERVIÇOS!$A:$F,2,0),IFERROR(VLOOKUP($B201,'COMPOSIÇÕES COMPLEMENTARES '!$C:$K,2,0),"")))</f>
        <v/>
      </c>
      <c r="D201" s="398" t="str">
        <f>IF($B201="","",IFERROR(VLOOKUP($B201,SERVIÇOS!$A:$F,3,0),IFERROR(VLOOKUP($B201,'COMPOSIÇÕES COMPLEMENTARES '!$C:$K,3,0),"")))</f>
        <v/>
      </c>
      <c r="E201" s="399"/>
      <c r="F201" s="400" t="str">
        <f>IF($B201="","",IFERROR(VLOOKUP($B201,SERVIÇOS!$A:$F,4,0),IFERROR(VLOOKUP($B201,'COMPOSIÇÕES COMPLEMENTARES '!$C:$K,6,0),"")))</f>
        <v/>
      </c>
      <c r="G201" s="400" t="str">
        <f>IF($B201="","",IFERROR(VLOOKUP($B201,SERVIÇOS!$A:$F,5,0),IFERROR(VLOOKUP($B201,'COMPOSIÇÕES COMPLEMENTARES '!$C:$K,7,0),"")))</f>
        <v/>
      </c>
      <c r="H201" s="400" t="str">
        <f t="shared" si="80"/>
        <v/>
      </c>
      <c r="I201" s="400" t="str">
        <f t="shared" si="87"/>
        <v/>
      </c>
      <c r="J201" s="400" t="str">
        <f t="shared" si="88"/>
        <v/>
      </c>
      <c r="K201" s="400" t="str">
        <f t="shared" si="89"/>
        <v/>
      </c>
      <c r="L201" s="400"/>
      <c r="M201" s="262"/>
      <c r="N201" s="262"/>
      <c r="O201" s="469"/>
      <c r="P201" s="470" t="str">
        <f t="shared" si="82"/>
        <v/>
      </c>
      <c r="Q201" s="469"/>
      <c r="R201" s="471" t="str">
        <f t="shared" si="83"/>
        <v/>
      </c>
      <c r="S201" s="469"/>
      <c r="T201" s="472" t="str">
        <f t="shared" si="84"/>
        <v/>
      </c>
      <c r="U201" s="473">
        <f ca="1">SUMIF($O$8:T$9,"QUANT.",O201:T201)</f>
        <v>0</v>
      </c>
      <c r="V201" s="474">
        <f t="shared" ca="1" si="79"/>
        <v>0</v>
      </c>
      <c r="W201" s="486" t="str">
        <f t="shared" si="81"/>
        <v/>
      </c>
      <c r="X201" s="487">
        <f t="shared" ca="1" si="85"/>
        <v>0</v>
      </c>
      <c r="Y201" s="487" t="e">
        <f t="shared" ca="1" si="86"/>
        <v>#VALUE!</v>
      </c>
      <c r="Z201" s="262"/>
      <c r="AA201" s="262"/>
      <c r="AB201" s="262"/>
      <c r="AC201" s="262"/>
      <c r="AD201" s="262"/>
      <c r="AE201" s="262"/>
      <c r="AF201" s="262"/>
      <c r="AG201" s="262"/>
      <c r="AH201" s="262"/>
      <c r="AI201" s="262"/>
      <c r="AJ201" s="262"/>
      <c r="AK201" s="263">
        <f t="shared" si="90"/>
        <v>0</v>
      </c>
      <c r="AL201" s="263">
        <v>0</v>
      </c>
    </row>
    <row r="202" spans="1:38" s="264" customFormat="1" ht="15" customHeight="1">
      <c r="A202" s="395"/>
      <c r="B202" s="396"/>
      <c r="C202" s="397" t="str">
        <f>IF($B202="","",IFERROR(VLOOKUP($B202,SERVIÇOS!$A:$F,2,0),IFERROR(VLOOKUP($B202,'COMPOSIÇÕES COMPLEMENTARES '!$C:$K,2,0),"")))</f>
        <v/>
      </c>
      <c r="D202" s="398" t="str">
        <f>IF($B202="","",IFERROR(VLOOKUP($B202,SERVIÇOS!$A:$F,3,0),IFERROR(VLOOKUP($B202,'COMPOSIÇÕES COMPLEMENTARES '!$C:$K,3,0),"")))</f>
        <v/>
      </c>
      <c r="E202" s="399"/>
      <c r="F202" s="400" t="str">
        <f>IF($B202="","",IFERROR(VLOOKUP($B202,SERVIÇOS!$A:$F,4,0),IFERROR(VLOOKUP($B202,'COMPOSIÇÕES COMPLEMENTARES '!$C:$K,6,0),"")))</f>
        <v/>
      </c>
      <c r="G202" s="400" t="str">
        <f>IF($B202="","",IFERROR(VLOOKUP($B202,SERVIÇOS!$A:$F,5,0),IFERROR(VLOOKUP($B202,'COMPOSIÇÕES COMPLEMENTARES '!$C:$K,7,0),"")))</f>
        <v/>
      </c>
      <c r="H202" s="400" t="str">
        <f t="shared" si="80"/>
        <v/>
      </c>
      <c r="I202" s="400" t="str">
        <f t="shared" si="87"/>
        <v/>
      </c>
      <c r="J202" s="400" t="str">
        <f t="shared" si="88"/>
        <v/>
      </c>
      <c r="K202" s="400" t="str">
        <f t="shared" si="89"/>
        <v/>
      </c>
      <c r="L202" s="400"/>
      <c r="M202" s="262"/>
      <c r="N202" s="262"/>
      <c r="O202" s="469"/>
      <c r="P202" s="470" t="str">
        <f t="shared" si="82"/>
        <v/>
      </c>
      <c r="Q202" s="469"/>
      <c r="R202" s="471" t="str">
        <f t="shared" si="83"/>
        <v/>
      </c>
      <c r="S202" s="469"/>
      <c r="T202" s="472" t="str">
        <f t="shared" si="84"/>
        <v/>
      </c>
      <c r="U202" s="473">
        <f ca="1">SUMIF($O$8:T$9,"QUANT.",O202:T202)</f>
        <v>0</v>
      </c>
      <c r="V202" s="474">
        <f t="shared" ca="1" si="79"/>
        <v>0</v>
      </c>
      <c r="W202" s="486" t="str">
        <f t="shared" si="81"/>
        <v/>
      </c>
      <c r="X202" s="487">
        <f t="shared" ca="1" si="85"/>
        <v>0</v>
      </c>
      <c r="Y202" s="487" t="e">
        <f t="shared" ca="1" si="86"/>
        <v>#VALUE!</v>
      </c>
      <c r="Z202" s="262"/>
      <c r="AA202" s="262"/>
      <c r="AB202" s="262"/>
      <c r="AC202" s="262"/>
      <c r="AD202" s="262"/>
      <c r="AE202" s="262"/>
      <c r="AF202" s="262"/>
      <c r="AG202" s="262"/>
      <c r="AH202" s="262"/>
      <c r="AI202" s="262"/>
      <c r="AJ202" s="262"/>
      <c r="AK202" s="263">
        <f t="shared" si="90"/>
        <v>0</v>
      </c>
      <c r="AL202" s="263">
        <v>0</v>
      </c>
    </row>
    <row r="203" spans="1:38" s="264" customFormat="1" ht="15" customHeight="1">
      <c r="A203" s="395"/>
      <c r="B203" s="396"/>
      <c r="C203" s="397" t="str">
        <f>IF($B203="","",IFERROR(VLOOKUP($B203,SERVIÇOS!$A:$F,2,0),IFERROR(VLOOKUP($B203,'COMPOSIÇÕES COMPLEMENTARES '!$C:$K,2,0),"")))</f>
        <v/>
      </c>
      <c r="D203" s="398" t="str">
        <f>IF($B203="","",IFERROR(VLOOKUP($B203,SERVIÇOS!$A:$F,3,0),IFERROR(VLOOKUP($B203,'COMPOSIÇÕES COMPLEMENTARES '!$C:$K,3,0),"")))</f>
        <v/>
      </c>
      <c r="E203" s="399"/>
      <c r="F203" s="400" t="str">
        <f>IF($B203="","",IFERROR(VLOOKUP($B203,SERVIÇOS!$A:$F,4,0),IFERROR(VLOOKUP($B203,'COMPOSIÇÕES COMPLEMENTARES '!$C:$K,6,0),"")))</f>
        <v/>
      </c>
      <c r="G203" s="400" t="str">
        <f>IF($B203="","",IFERROR(VLOOKUP($B203,SERVIÇOS!$A:$F,5,0),IFERROR(VLOOKUP($B203,'COMPOSIÇÕES COMPLEMENTARES '!$C:$K,7,0),"")))</f>
        <v/>
      </c>
      <c r="H203" s="400" t="str">
        <f t="shared" si="80"/>
        <v/>
      </c>
      <c r="I203" s="400" t="str">
        <f t="shared" si="87"/>
        <v/>
      </c>
      <c r="J203" s="400" t="str">
        <f t="shared" si="88"/>
        <v/>
      </c>
      <c r="K203" s="400" t="str">
        <f t="shared" si="89"/>
        <v/>
      </c>
      <c r="L203" s="400"/>
      <c r="M203" s="262"/>
      <c r="N203" s="262"/>
      <c r="O203" s="469"/>
      <c r="P203" s="470" t="str">
        <f t="shared" si="82"/>
        <v/>
      </c>
      <c r="Q203" s="469"/>
      <c r="R203" s="471" t="str">
        <f t="shared" si="83"/>
        <v/>
      </c>
      <c r="S203" s="469"/>
      <c r="T203" s="472" t="str">
        <f t="shared" si="84"/>
        <v/>
      </c>
      <c r="U203" s="473">
        <f ca="1">SUMIF($O$8:T$9,"QUANT.",O203:T203)</f>
        <v>0</v>
      </c>
      <c r="V203" s="474">
        <f t="shared" ca="1" si="79"/>
        <v>0</v>
      </c>
      <c r="W203" s="486" t="str">
        <f t="shared" si="81"/>
        <v/>
      </c>
      <c r="X203" s="487">
        <f t="shared" ca="1" si="85"/>
        <v>0</v>
      </c>
      <c r="Y203" s="487" t="e">
        <f t="shared" ca="1" si="86"/>
        <v>#VALUE!</v>
      </c>
      <c r="Z203" s="262"/>
      <c r="AA203" s="262"/>
      <c r="AB203" s="262"/>
      <c r="AC203" s="262"/>
      <c r="AD203" s="262"/>
      <c r="AE203" s="262"/>
      <c r="AF203" s="262"/>
      <c r="AG203" s="262"/>
      <c r="AH203" s="262"/>
      <c r="AI203" s="262"/>
      <c r="AJ203" s="262"/>
      <c r="AK203" s="263">
        <f t="shared" si="90"/>
        <v>0</v>
      </c>
      <c r="AL203" s="263">
        <v>0</v>
      </c>
    </row>
    <row r="204" spans="1:38" s="264" customFormat="1" ht="15" customHeight="1">
      <c r="A204" s="395"/>
      <c r="B204" s="396"/>
      <c r="C204" s="397" t="str">
        <f>IF($B204="","",IFERROR(VLOOKUP($B204,SERVIÇOS!$A:$F,2,0),IFERROR(VLOOKUP($B204,'COMPOSIÇÕES COMPLEMENTARES '!$C:$K,2,0),"")))</f>
        <v/>
      </c>
      <c r="D204" s="398" t="str">
        <f>IF($B204="","",IFERROR(VLOOKUP($B204,SERVIÇOS!$A:$F,3,0),IFERROR(VLOOKUP($B204,'COMPOSIÇÕES COMPLEMENTARES '!$C:$K,3,0),"")))</f>
        <v/>
      </c>
      <c r="E204" s="399"/>
      <c r="F204" s="400" t="str">
        <f>IF($B204="","",IFERROR(VLOOKUP($B204,SERVIÇOS!$A:$F,4,0),IFERROR(VLOOKUP($B204,'COMPOSIÇÕES COMPLEMENTARES '!$C:$K,6,0),"")))</f>
        <v/>
      </c>
      <c r="G204" s="400" t="str">
        <f>IF($B204="","",IFERROR(VLOOKUP($B204,SERVIÇOS!$A:$F,5,0),IFERROR(VLOOKUP($B204,'COMPOSIÇÕES COMPLEMENTARES '!$C:$K,7,0),"")))</f>
        <v/>
      </c>
      <c r="H204" s="400" t="str">
        <f t="shared" si="80"/>
        <v/>
      </c>
      <c r="I204" s="400" t="str">
        <f t="shared" si="87"/>
        <v/>
      </c>
      <c r="J204" s="400" t="str">
        <f t="shared" si="88"/>
        <v/>
      </c>
      <c r="K204" s="400" t="str">
        <f t="shared" si="89"/>
        <v/>
      </c>
      <c r="L204" s="400"/>
      <c r="M204" s="262"/>
      <c r="N204" s="262"/>
      <c r="O204" s="469"/>
      <c r="P204" s="470" t="str">
        <f t="shared" si="82"/>
        <v/>
      </c>
      <c r="Q204" s="469"/>
      <c r="R204" s="471" t="str">
        <f t="shared" si="83"/>
        <v/>
      </c>
      <c r="S204" s="469"/>
      <c r="T204" s="472" t="str">
        <f t="shared" si="84"/>
        <v/>
      </c>
      <c r="U204" s="473">
        <f ca="1">SUMIF($O$8:T$9,"QUANT.",O204:T204)</f>
        <v>0</v>
      </c>
      <c r="V204" s="474">
        <f t="shared" ca="1" si="79"/>
        <v>0</v>
      </c>
      <c r="W204" s="486" t="str">
        <f t="shared" si="81"/>
        <v/>
      </c>
      <c r="X204" s="487">
        <f t="shared" ca="1" si="85"/>
        <v>0</v>
      </c>
      <c r="Y204" s="487" t="e">
        <f t="shared" ca="1" si="86"/>
        <v>#VALUE!</v>
      </c>
      <c r="Z204" s="262"/>
      <c r="AA204" s="262"/>
      <c r="AB204" s="262"/>
      <c r="AC204" s="262"/>
      <c r="AD204" s="262"/>
      <c r="AE204" s="262"/>
      <c r="AF204" s="262"/>
      <c r="AG204" s="262"/>
      <c r="AH204" s="262"/>
      <c r="AI204" s="262"/>
      <c r="AJ204" s="262"/>
      <c r="AK204" s="263">
        <f t="shared" si="90"/>
        <v>0</v>
      </c>
      <c r="AL204" s="263">
        <v>0</v>
      </c>
    </row>
    <row r="205" spans="1:38" s="264" customFormat="1" ht="15" customHeight="1">
      <c r="A205" s="395"/>
      <c r="B205" s="396"/>
      <c r="C205" s="397" t="str">
        <f>IF($B205="","",IFERROR(VLOOKUP($B205,SERVIÇOS!$A:$F,2,0),IFERROR(VLOOKUP($B205,'COMPOSIÇÕES COMPLEMENTARES '!$C:$K,2,0),"")))</f>
        <v/>
      </c>
      <c r="D205" s="398" t="str">
        <f>IF($B205="","",IFERROR(VLOOKUP($B205,SERVIÇOS!$A:$F,3,0),IFERROR(VLOOKUP($B205,'COMPOSIÇÕES COMPLEMENTARES '!$C:$K,3,0),"")))</f>
        <v/>
      </c>
      <c r="E205" s="399"/>
      <c r="F205" s="400" t="str">
        <f>IF($B205="","",IFERROR(VLOOKUP($B205,SERVIÇOS!$A:$F,4,0),IFERROR(VLOOKUP($B205,'COMPOSIÇÕES COMPLEMENTARES '!$C:$K,6,0),"")))</f>
        <v/>
      </c>
      <c r="G205" s="400" t="str">
        <f>IF($B205="","",IFERROR(VLOOKUP($B205,SERVIÇOS!$A:$F,5,0),IFERROR(VLOOKUP($B205,'COMPOSIÇÕES COMPLEMENTARES '!$C:$K,7,0),"")))</f>
        <v/>
      </c>
      <c r="H205" s="400" t="str">
        <f t="shared" si="80"/>
        <v/>
      </c>
      <c r="I205" s="400" t="str">
        <f t="shared" si="87"/>
        <v/>
      </c>
      <c r="J205" s="400" t="str">
        <f t="shared" si="88"/>
        <v/>
      </c>
      <c r="K205" s="400" t="str">
        <f t="shared" si="89"/>
        <v/>
      </c>
      <c r="L205" s="400"/>
      <c r="M205" s="262"/>
      <c r="N205" s="262"/>
      <c r="O205" s="469"/>
      <c r="P205" s="470" t="str">
        <f t="shared" si="82"/>
        <v/>
      </c>
      <c r="Q205" s="469"/>
      <c r="R205" s="471" t="str">
        <f t="shared" si="83"/>
        <v/>
      </c>
      <c r="S205" s="469"/>
      <c r="T205" s="472" t="str">
        <f t="shared" si="84"/>
        <v/>
      </c>
      <c r="U205" s="473">
        <f ca="1">SUMIF($O$8:T$9,"QUANT.",O205:T205)</f>
        <v>0</v>
      </c>
      <c r="V205" s="474">
        <f t="shared" ca="1" si="79"/>
        <v>0</v>
      </c>
      <c r="W205" s="486" t="str">
        <f t="shared" si="81"/>
        <v/>
      </c>
      <c r="X205" s="487">
        <f t="shared" ca="1" si="85"/>
        <v>0</v>
      </c>
      <c r="Y205" s="487" t="e">
        <f t="shared" ca="1" si="86"/>
        <v>#VALUE!</v>
      </c>
      <c r="Z205" s="262"/>
      <c r="AA205" s="262"/>
      <c r="AB205" s="262"/>
      <c r="AC205" s="262"/>
      <c r="AD205" s="262"/>
      <c r="AE205" s="262"/>
      <c r="AF205" s="262"/>
      <c r="AG205" s="262"/>
      <c r="AH205" s="262"/>
      <c r="AI205" s="262"/>
      <c r="AJ205" s="262"/>
      <c r="AK205" s="263">
        <f t="shared" si="90"/>
        <v>0</v>
      </c>
      <c r="AL205" s="263">
        <v>0</v>
      </c>
    </row>
    <row r="206" spans="1:38" s="264" customFormat="1" ht="15" customHeight="1">
      <c r="A206" s="395"/>
      <c r="B206" s="396"/>
      <c r="C206" s="397" t="str">
        <f>IF($B206="","",IFERROR(VLOOKUP($B206,SERVIÇOS!$A:$F,2,0),IFERROR(VLOOKUP($B206,'COMPOSIÇÕES COMPLEMENTARES '!$C:$K,2,0),"")))</f>
        <v/>
      </c>
      <c r="D206" s="398" t="str">
        <f>IF($B206="","",IFERROR(VLOOKUP($B206,SERVIÇOS!$A:$F,3,0),IFERROR(VLOOKUP($B206,'COMPOSIÇÕES COMPLEMENTARES '!$C:$K,3,0),"")))</f>
        <v/>
      </c>
      <c r="E206" s="399"/>
      <c r="F206" s="400" t="str">
        <f>IF($B206="","",IFERROR(VLOOKUP($B206,SERVIÇOS!$A:$F,4,0),IFERROR(VLOOKUP($B206,'COMPOSIÇÕES COMPLEMENTARES '!$C:$K,6,0),"")))</f>
        <v/>
      </c>
      <c r="G206" s="400" t="str">
        <f>IF($B206="","",IFERROR(VLOOKUP($B206,SERVIÇOS!$A:$F,5,0),IFERROR(VLOOKUP($B206,'COMPOSIÇÕES COMPLEMENTARES '!$C:$K,7,0),"")))</f>
        <v/>
      </c>
      <c r="H206" s="400" t="str">
        <f t="shared" si="80"/>
        <v/>
      </c>
      <c r="I206" s="400" t="str">
        <f t="shared" si="87"/>
        <v/>
      </c>
      <c r="J206" s="400" t="str">
        <f t="shared" si="88"/>
        <v/>
      </c>
      <c r="K206" s="400" t="str">
        <f t="shared" si="89"/>
        <v/>
      </c>
      <c r="L206" s="400"/>
      <c r="M206" s="262"/>
      <c r="N206" s="262"/>
      <c r="O206" s="469"/>
      <c r="P206" s="470" t="str">
        <f t="shared" si="82"/>
        <v/>
      </c>
      <c r="Q206" s="469"/>
      <c r="R206" s="471" t="str">
        <f t="shared" si="83"/>
        <v/>
      </c>
      <c r="S206" s="469"/>
      <c r="T206" s="472" t="str">
        <f t="shared" si="84"/>
        <v/>
      </c>
      <c r="U206" s="473">
        <f ca="1">SUMIF($O$8:T$9,"QUANT.",O206:T206)</f>
        <v>0</v>
      </c>
      <c r="V206" s="474">
        <f t="shared" ca="1" si="79"/>
        <v>0</v>
      </c>
      <c r="W206" s="486" t="str">
        <f t="shared" si="81"/>
        <v/>
      </c>
      <c r="X206" s="487">
        <f t="shared" ca="1" si="85"/>
        <v>0</v>
      </c>
      <c r="Y206" s="487" t="e">
        <f t="shared" ca="1" si="86"/>
        <v>#VALUE!</v>
      </c>
      <c r="Z206" s="262"/>
      <c r="AA206" s="262"/>
      <c r="AB206" s="262"/>
      <c r="AC206" s="262"/>
      <c r="AD206" s="262"/>
      <c r="AE206" s="262"/>
      <c r="AF206" s="262"/>
      <c r="AG206" s="262"/>
      <c r="AH206" s="262"/>
      <c r="AI206" s="262"/>
      <c r="AJ206" s="262"/>
      <c r="AK206" s="263">
        <f t="shared" si="90"/>
        <v>0</v>
      </c>
      <c r="AL206" s="263">
        <v>0</v>
      </c>
    </row>
    <row r="207" spans="1:38" s="264" customFormat="1" ht="15" customHeight="1">
      <c r="A207" s="395"/>
      <c r="B207" s="396"/>
      <c r="C207" s="397" t="str">
        <f>IF($B207="","",IFERROR(VLOOKUP($B207,SERVIÇOS!$A:$F,2,0),IFERROR(VLOOKUP($B207,'COMPOSIÇÕES COMPLEMENTARES '!$C:$K,2,0),"")))</f>
        <v/>
      </c>
      <c r="D207" s="398" t="str">
        <f>IF($B207="","",IFERROR(VLOOKUP($B207,SERVIÇOS!$A:$F,3,0),IFERROR(VLOOKUP($B207,'COMPOSIÇÕES COMPLEMENTARES '!$C:$K,3,0),"")))</f>
        <v/>
      </c>
      <c r="E207" s="399"/>
      <c r="F207" s="400" t="str">
        <f>IF($B207="","",IFERROR(VLOOKUP($B207,SERVIÇOS!$A:$F,4,0),IFERROR(VLOOKUP($B207,'COMPOSIÇÕES COMPLEMENTARES '!$C:$K,6,0),"")))</f>
        <v/>
      </c>
      <c r="G207" s="400" t="str">
        <f>IF($B207="","",IFERROR(VLOOKUP($B207,SERVIÇOS!$A:$F,5,0),IFERROR(VLOOKUP($B207,'COMPOSIÇÕES COMPLEMENTARES '!$C:$K,7,0),"")))</f>
        <v/>
      </c>
      <c r="H207" s="400" t="str">
        <f t="shared" si="80"/>
        <v/>
      </c>
      <c r="I207" s="400" t="str">
        <f t="shared" si="87"/>
        <v/>
      </c>
      <c r="J207" s="400" t="str">
        <f t="shared" si="88"/>
        <v/>
      </c>
      <c r="K207" s="400" t="str">
        <f t="shared" si="89"/>
        <v/>
      </c>
      <c r="L207" s="400"/>
      <c r="M207" s="262"/>
      <c r="N207" s="262"/>
      <c r="O207" s="469"/>
      <c r="P207" s="470" t="str">
        <f t="shared" si="82"/>
        <v/>
      </c>
      <c r="Q207" s="469"/>
      <c r="R207" s="471" t="str">
        <f t="shared" si="83"/>
        <v/>
      </c>
      <c r="S207" s="469"/>
      <c r="T207" s="472" t="str">
        <f t="shared" si="84"/>
        <v/>
      </c>
      <c r="U207" s="473">
        <f ca="1">SUMIF($O$8:T$9,"QUANT.",O207:T207)</f>
        <v>0</v>
      </c>
      <c r="V207" s="474">
        <f t="shared" ca="1" si="79"/>
        <v>0</v>
      </c>
      <c r="W207" s="486" t="str">
        <f t="shared" si="81"/>
        <v/>
      </c>
      <c r="X207" s="487">
        <f t="shared" ca="1" si="85"/>
        <v>0</v>
      </c>
      <c r="Y207" s="487" t="e">
        <f t="shared" ca="1" si="86"/>
        <v>#VALUE!</v>
      </c>
      <c r="Z207" s="262"/>
      <c r="AA207" s="262"/>
      <c r="AB207" s="262"/>
      <c r="AC207" s="262"/>
      <c r="AD207" s="262"/>
      <c r="AE207" s="262"/>
      <c r="AF207" s="262"/>
      <c r="AG207" s="262"/>
      <c r="AH207" s="262"/>
      <c r="AI207" s="262"/>
      <c r="AJ207" s="262"/>
      <c r="AK207" s="263">
        <f t="shared" si="90"/>
        <v>0</v>
      </c>
      <c r="AL207" s="263">
        <v>0</v>
      </c>
    </row>
    <row r="208" spans="1:38" s="264" customFormat="1" ht="15" customHeight="1">
      <c r="A208" s="395"/>
      <c r="B208" s="396"/>
      <c r="C208" s="397" t="str">
        <f>IF($B208="","",IFERROR(VLOOKUP($B208,SERVIÇOS!$A:$F,2,0),IFERROR(VLOOKUP($B208,'COMPOSIÇÕES COMPLEMENTARES '!$C:$K,2,0),"")))</f>
        <v/>
      </c>
      <c r="D208" s="398" t="str">
        <f>IF($B208="","",IFERROR(VLOOKUP($B208,SERVIÇOS!$A:$F,3,0),IFERROR(VLOOKUP($B208,'COMPOSIÇÕES COMPLEMENTARES '!$C:$K,3,0),"")))</f>
        <v/>
      </c>
      <c r="E208" s="399"/>
      <c r="F208" s="400" t="str">
        <f>IF($B208="","",IFERROR(VLOOKUP($B208,SERVIÇOS!$A:$F,4,0),IFERROR(VLOOKUP($B208,'COMPOSIÇÕES COMPLEMENTARES '!$C:$K,6,0),"")))</f>
        <v/>
      </c>
      <c r="G208" s="400" t="str">
        <f>IF($B208="","",IFERROR(VLOOKUP($B208,SERVIÇOS!$A:$F,5,0),IFERROR(VLOOKUP($B208,'COMPOSIÇÕES COMPLEMENTARES '!$C:$K,7,0),"")))</f>
        <v/>
      </c>
      <c r="H208" s="400" t="str">
        <f t="shared" si="80"/>
        <v/>
      </c>
      <c r="I208" s="400" t="str">
        <f t="shared" si="87"/>
        <v/>
      </c>
      <c r="J208" s="400" t="str">
        <f t="shared" si="88"/>
        <v/>
      </c>
      <c r="K208" s="400" t="str">
        <f t="shared" si="89"/>
        <v/>
      </c>
      <c r="L208" s="400"/>
      <c r="M208" s="262"/>
      <c r="N208" s="262"/>
      <c r="O208" s="469"/>
      <c r="P208" s="470" t="str">
        <f t="shared" si="82"/>
        <v/>
      </c>
      <c r="Q208" s="469"/>
      <c r="R208" s="471" t="str">
        <f t="shared" si="83"/>
        <v/>
      </c>
      <c r="S208" s="469"/>
      <c r="T208" s="472" t="str">
        <f t="shared" si="84"/>
        <v/>
      </c>
      <c r="U208" s="473">
        <f ca="1">SUMIF($O$8:T$9,"QUANT.",O208:T208)</f>
        <v>0</v>
      </c>
      <c r="V208" s="474">
        <f t="shared" ca="1" si="79"/>
        <v>0</v>
      </c>
      <c r="W208" s="486" t="str">
        <f t="shared" si="81"/>
        <v/>
      </c>
      <c r="X208" s="487">
        <f t="shared" ca="1" si="85"/>
        <v>0</v>
      </c>
      <c r="Y208" s="487" t="e">
        <f t="shared" ca="1" si="86"/>
        <v>#VALUE!</v>
      </c>
      <c r="Z208" s="262"/>
      <c r="AA208" s="262"/>
      <c r="AB208" s="262"/>
      <c r="AC208" s="262"/>
      <c r="AD208" s="262"/>
      <c r="AE208" s="262"/>
      <c r="AF208" s="262"/>
      <c r="AG208" s="262"/>
      <c r="AH208" s="262"/>
      <c r="AI208" s="262"/>
      <c r="AJ208" s="262"/>
      <c r="AK208" s="263">
        <f t="shared" si="90"/>
        <v>0</v>
      </c>
      <c r="AL208" s="263">
        <v>0</v>
      </c>
    </row>
    <row r="209" spans="1:38" s="264" customFormat="1" ht="15" customHeight="1">
      <c r="A209" s="395"/>
      <c r="B209" s="396"/>
      <c r="C209" s="397" t="str">
        <f>IF($B209="","",IFERROR(VLOOKUP($B209,SERVIÇOS!$A:$F,2,0),IFERROR(VLOOKUP($B209,'COMPOSIÇÕES COMPLEMENTARES '!$C:$K,2,0),"")))</f>
        <v/>
      </c>
      <c r="D209" s="398" t="str">
        <f>IF($B209="","",IFERROR(VLOOKUP($B209,SERVIÇOS!$A:$F,3,0),IFERROR(VLOOKUP($B209,'COMPOSIÇÕES COMPLEMENTARES '!$C:$K,3,0),"")))</f>
        <v/>
      </c>
      <c r="E209" s="399"/>
      <c r="F209" s="400" t="str">
        <f>IF($B209="","",IFERROR(VLOOKUP($B209,SERVIÇOS!$A:$F,4,0),IFERROR(VLOOKUP($B209,'COMPOSIÇÕES COMPLEMENTARES '!$C:$K,6,0),"")))</f>
        <v/>
      </c>
      <c r="G209" s="400" t="str">
        <f>IF($B209="","",IFERROR(VLOOKUP($B209,SERVIÇOS!$A:$F,5,0),IFERROR(VLOOKUP($B209,'COMPOSIÇÕES COMPLEMENTARES '!$C:$K,7,0),"")))</f>
        <v/>
      </c>
      <c r="H209" s="400" t="str">
        <f t="shared" si="80"/>
        <v/>
      </c>
      <c r="I209" s="400" t="str">
        <f t="shared" si="87"/>
        <v/>
      </c>
      <c r="J209" s="400" t="str">
        <f t="shared" si="88"/>
        <v/>
      </c>
      <c r="K209" s="400" t="str">
        <f t="shared" si="89"/>
        <v/>
      </c>
      <c r="L209" s="400"/>
      <c r="M209" s="262"/>
      <c r="N209" s="262"/>
      <c r="O209" s="469"/>
      <c r="P209" s="470" t="str">
        <f t="shared" si="82"/>
        <v/>
      </c>
      <c r="Q209" s="469"/>
      <c r="R209" s="471" t="str">
        <f t="shared" si="83"/>
        <v/>
      </c>
      <c r="S209" s="469"/>
      <c r="T209" s="472" t="str">
        <f t="shared" si="84"/>
        <v/>
      </c>
      <c r="U209" s="473">
        <f ca="1">SUMIF($O$8:T$9,"QUANT.",O209:T209)</f>
        <v>0</v>
      </c>
      <c r="V209" s="474">
        <f t="shared" ca="1" si="79"/>
        <v>0</v>
      </c>
      <c r="W209" s="486" t="str">
        <f t="shared" si="81"/>
        <v/>
      </c>
      <c r="X209" s="487">
        <f t="shared" ca="1" si="85"/>
        <v>0</v>
      </c>
      <c r="Y209" s="487" t="e">
        <f t="shared" ca="1" si="86"/>
        <v>#VALUE!</v>
      </c>
      <c r="Z209" s="262"/>
      <c r="AA209" s="262"/>
      <c r="AB209" s="262"/>
      <c r="AC209" s="262"/>
      <c r="AD209" s="262"/>
      <c r="AE209" s="262"/>
      <c r="AF209" s="262"/>
      <c r="AG209" s="262"/>
      <c r="AH209" s="262"/>
      <c r="AI209" s="262"/>
      <c r="AJ209" s="262"/>
      <c r="AK209" s="263">
        <f t="shared" si="90"/>
        <v>0</v>
      </c>
      <c r="AL209" s="263">
        <v>0</v>
      </c>
    </row>
    <row r="210" spans="1:38" s="264" customFormat="1" ht="15" customHeight="1">
      <c r="A210" s="395"/>
      <c r="B210" s="396"/>
      <c r="C210" s="397" t="str">
        <f>IF($B210="","",IFERROR(VLOOKUP($B210,SERVIÇOS!$A:$F,2,0),IFERROR(VLOOKUP($B210,'COMPOSIÇÕES COMPLEMENTARES '!$C:$K,2,0),"")))</f>
        <v/>
      </c>
      <c r="D210" s="398" t="str">
        <f>IF($B210="","",IFERROR(VLOOKUP($B210,SERVIÇOS!$A:$F,3,0),IFERROR(VLOOKUP($B210,'COMPOSIÇÕES COMPLEMENTARES '!$C:$K,3,0),"")))</f>
        <v/>
      </c>
      <c r="E210" s="399"/>
      <c r="F210" s="400" t="str">
        <f>IF($B210="","",IFERROR(VLOOKUP($B210,SERVIÇOS!$A:$F,4,0),IFERROR(VLOOKUP($B210,'COMPOSIÇÕES COMPLEMENTARES '!$C:$K,6,0),"")))</f>
        <v/>
      </c>
      <c r="G210" s="400" t="str">
        <f>IF($B210="","",IFERROR(VLOOKUP($B210,SERVIÇOS!$A:$F,5,0),IFERROR(VLOOKUP($B210,'COMPOSIÇÕES COMPLEMENTARES '!$C:$K,7,0),"")))</f>
        <v/>
      </c>
      <c r="H210" s="400" t="str">
        <f t="shared" si="80"/>
        <v/>
      </c>
      <c r="I210" s="400" t="str">
        <f t="shared" si="87"/>
        <v/>
      </c>
      <c r="J210" s="400" t="str">
        <f t="shared" si="88"/>
        <v/>
      </c>
      <c r="K210" s="400" t="str">
        <f t="shared" si="89"/>
        <v/>
      </c>
      <c r="L210" s="400"/>
      <c r="M210" s="262"/>
      <c r="N210" s="262"/>
      <c r="O210" s="469"/>
      <c r="P210" s="470" t="str">
        <f t="shared" si="82"/>
        <v/>
      </c>
      <c r="Q210" s="469"/>
      <c r="R210" s="471" t="str">
        <f t="shared" si="83"/>
        <v/>
      </c>
      <c r="S210" s="469"/>
      <c r="T210" s="472" t="str">
        <f t="shared" si="84"/>
        <v/>
      </c>
      <c r="U210" s="473">
        <f ca="1">SUMIF($O$8:T$9,"QUANT.",O210:T210)</f>
        <v>0</v>
      </c>
      <c r="V210" s="474">
        <f t="shared" ca="1" si="79"/>
        <v>0</v>
      </c>
      <c r="W210" s="486" t="str">
        <f t="shared" si="81"/>
        <v/>
      </c>
      <c r="X210" s="487">
        <f t="shared" ca="1" si="85"/>
        <v>0</v>
      </c>
      <c r="Y210" s="487" t="e">
        <f t="shared" ca="1" si="86"/>
        <v>#VALUE!</v>
      </c>
      <c r="Z210" s="262"/>
      <c r="AA210" s="262"/>
      <c r="AB210" s="262"/>
      <c r="AC210" s="262"/>
      <c r="AD210" s="262"/>
      <c r="AE210" s="262"/>
      <c r="AF210" s="262"/>
      <c r="AG210" s="262"/>
      <c r="AH210" s="262"/>
      <c r="AI210" s="262"/>
      <c r="AJ210" s="262"/>
      <c r="AK210" s="263">
        <f t="shared" si="90"/>
        <v>0</v>
      </c>
      <c r="AL210" s="263">
        <v>0</v>
      </c>
    </row>
    <row r="211" spans="1:38" s="264" customFormat="1" ht="15" customHeight="1">
      <c r="A211" s="395"/>
      <c r="B211" s="396"/>
      <c r="C211" s="397" t="str">
        <f>IF($B211="","",IFERROR(VLOOKUP($B211,SERVIÇOS!$A:$F,2,0),IFERROR(VLOOKUP($B211,'COMPOSIÇÕES COMPLEMENTARES '!$C:$K,2,0),"")))</f>
        <v/>
      </c>
      <c r="D211" s="398" t="str">
        <f>IF($B211="","",IFERROR(VLOOKUP($B211,SERVIÇOS!$A:$F,3,0),IFERROR(VLOOKUP($B211,'COMPOSIÇÕES COMPLEMENTARES '!$C:$K,3,0),"")))</f>
        <v/>
      </c>
      <c r="E211" s="399"/>
      <c r="F211" s="400" t="str">
        <f>IF($B211="","",IFERROR(VLOOKUP($B211,SERVIÇOS!$A:$F,4,0),IFERROR(VLOOKUP($B211,'COMPOSIÇÕES COMPLEMENTARES '!$C:$K,6,0),"")))</f>
        <v/>
      </c>
      <c r="G211" s="400" t="str">
        <f>IF($B211="","",IFERROR(VLOOKUP($B211,SERVIÇOS!$A:$F,5,0),IFERROR(VLOOKUP($B211,'COMPOSIÇÕES COMPLEMENTARES '!$C:$K,7,0),"")))</f>
        <v/>
      </c>
      <c r="H211" s="400" t="str">
        <f t="shared" si="80"/>
        <v/>
      </c>
      <c r="I211" s="400" t="str">
        <f t="shared" si="87"/>
        <v/>
      </c>
      <c r="J211" s="400" t="str">
        <f t="shared" si="88"/>
        <v/>
      </c>
      <c r="K211" s="400" t="str">
        <f t="shared" si="89"/>
        <v/>
      </c>
      <c r="L211" s="400"/>
      <c r="M211" s="262"/>
      <c r="N211" s="262"/>
      <c r="O211" s="469"/>
      <c r="P211" s="470" t="str">
        <f t="shared" si="82"/>
        <v/>
      </c>
      <c r="Q211" s="469"/>
      <c r="R211" s="471" t="str">
        <f t="shared" si="83"/>
        <v/>
      </c>
      <c r="S211" s="469"/>
      <c r="T211" s="472" t="str">
        <f t="shared" si="84"/>
        <v/>
      </c>
      <c r="U211" s="473">
        <f ca="1">SUMIF($O$8:T$9,"QUANT.",O211:T211)</f>
        <v>0</v>
      </c>
      <c r="V211" s="474">
        <f t="shared" ca="1" si="79"/>
        <v>0</v>
      </c>
      <c r="W211" s="486" t="str">
        <f t="shared" si="81"/>
        <v/>
      </c>
      <c r="X211" s="487">
        <f t="shared" ca="1" si="85"/>
        <v>0</v>
      </c>
      <c r="Y211" s="487" t="e">
        <f t="shared" ca="1" si="86"/>
        <v>#VALUE!</v>
      </c>
      <c r="Z211" s="262"/>
      <c r="AA211" s="262"/>
      <c r="AB211" s="262"/>
      <c r="AC211" s="262"/>
      <c r="AD211" s="262"/>
      <c r="AE211" s="262"/>
      <c r="AF211" s="262"/>
      <c r="AG211" s="262"/>
      <c r="AH211" s="262"/>
      <c r="AI211" s="262"/>
      <c r="AJ211" s="262"/>
      <c r="AK211" s="263">
        <f t="shared" si="90"/>
        <v>0</v>
      </c>
      <c r="AL211" s="263">
        <v>0</v>
      </c>
    </row>
    <row r="212" spans="1:38" s="264" customFormat="1" ht="15" customHeight="1">
      <c r="A212" s="395"/>
      <c r="B212" s="396"/>
      <c r="C212" s="397" t="str">
        <f>IF($B212="","",IFERROR(VLOOKUP($B212,SERVIÇOS!$A:$F,2,0),IFERROR(VLOOKUP($B212,'COMPOSIÇÕES COMPLEMENTARES '!$C:$K,2,0),"")))</f>
        <v/>
      </c>
      <c r="D212" s="398" t="str">
        <f>IF($B212="","",IFERROR(VLOOKUP($B212,SERVIÇOS!$A:$F,3,0),IFERROR(VLOOKUP($B212,'COMPOSIÇÕES COMPLEMENTARES '!$C:$K,3,0),"")))</f>
        <v/>
      </c>
      <c r="E212" s="399"/>
      <c r="F212" s="400" t="str">
        <f>IF($B212="","",IFERROR(VLOOKUP($B212,SERVIÇOS!$A:$F,4,0),IFERROR(VLOOKUP($B212,'COMPOSIÇÕES COMPLEMENTARES '!$C:$K,6,0),"")))</f>
        <v/>
      </c>
      <c r="G212" s="400" t="str">
        <f>IF($B212="","",IFERROR(VLOOKUP($B212,SERVIÇOS!$A:$F,5,0),IFERROR(VLOOKUP($B212,'COMPOSIÇÕES COMPLEMENTARES '!$C:$K,7,0),"")))</f>
        <v/>
      </c>
      <c r="H212" s="400" t="str">
        <f t="shared" si="80"/>
        <v/>
      </c>
      <c r="I212" s="400" t="str">
        <f t="shared" si="87"/>
        <v/>
      </c>
      <c r="J212" s="400" t="str">
        <f t="shared" si="88"/>
        <v/>
      </c>
      <c r="K212" s="400" t="str">
        <f t="shared" si="89"/>
        <v/>
      </c>
      <c r="L212" s="400"/>
      <c r="M212" s="262"/>
      <c r="N212" s="262"/>
      <c r="O212" s="469"/>
      <c r="P212" s="470" t="str">
        <f t="shared" si="82"/>
        <v/>
      </c>
      <c r="Q212" s="469"/>
      <c r="R212" s="471" t="str">
        <f t="shared" si="83"/>
        <v/>
      </c>
      <c r="S212" s="469"/>
      <c r="T212" s="472" t="str">
        <f t="shared" si="84"/>
        <v/>
      </c>
      <c r="U212" s="473">
        <f ca="1">SUMIF($O$8:T$9,"QUANT.",O212:T212)</f>
        <v>0</v>
      </c>
      <c r="V212" s="474">
        <f t="shared" ca="1" si="79"/>
        <v>0</v>
      </c>
      <c r="W212" s="486" t="str">
        <f t="shared" si="81"/>
        <v/>
      </c>
      <c r="X212" s="487">
        <f t="shared" ca="1" si="85"/>
        <v>0</v>
      </c>
      <c r="Y212" s="487" t="e">
        <f t="shared" ca="1" si="86"/>
        <v>#VALUE!</v>
      </c>
      <c r="Z212" s="262"/>
      <c r="AA212" s="262"/>
      <c r="AB212" s="262"/>
      <c r="AC212" s="262"/>
      <c r="AD212" s="262"/>
      <c r="AE212" s="262"/>
      <c r="AF212" s="262"/>
      <c r="AG212" s="262"/>
      <c r="AH212" s="262"/>
      <c r="AI212" s="262"/>
      <c r="AJ212" s="262"/>
      <c r="AK212" s="263">
        <f t="shared" si="90"/>
        <v>0</v>
      </c>
      <c r="AL212" s="263">
        <v>0</v>
      </c>
    </row>
    <row r="213" spans="1:38" s="264" customFormat="1" ht="15" customHeight="1">
      <c r="A213" s="395"/>
      <c r="B213" s="396"/>
      <c r="C213" s="397" t="str">
        <f>IF($B213="","",IFERROR(VLOOKUP($B213,SERVIÇOS!$A:$F,2,0),IFERROR(VLOOKUP($B213,'COMPOSIÇÕES COMPLEMENTARES '!$C:$K,2,0),"")))</f>
        <v/>
      </c>
      <c r="D213" s="398" t="str">
        <f>IF($B213="","",IFERROR(VLOOKUP($B213,SERVIÇOS!$A:$F,3,0),IFERROR(VLOOKUP($B213,'COMPOSIÇÕES COMPLEMENTARES '!$C:$K,3,0),"")))</f>
        <v/>
      </c>
      <c r="E213" s="399"/>
      <c r="F213" s="400" t="str">
        <f>IF($B213="","",IFERROR(VLOOKUP($B213,SERVIÇOS!$A:$F,4,0),IFERROR(VLOOKUP($B213,'COMPOSIÇÕES COMPLEMENTARES '!$C:$K,6,0),"")))</f>
        <v/>
      </c>
      <c r="G213" s="400" t="str">
        <f>IF($B213="","",IFERROR(VLOOKUP($B213,SERVIÇOS!$A:$F,5,0),IFERROR(VLOOKUP($B213,'COMPOSIÇÕES COMPLEMENTARES '!$C:$K,7,0),"")))</f>
        <v/>
      </c>
      <c r="H213" s="400" t="str">
        <f t="shared" si="80"/>
        <v/>
      </c>
      <c r="I213" s="400" t="str">
        <f t="shared" si="87"/>
        <v/>
      </c>
      <c r="J213" s="400" t="str">
        <f t="shared" si="88"/>
        <v/>
      </c>
      <c r="K213" s="400" t="str">
        <f t="shared" si="89"/>
        <v/>
      </c>
      <c r="L213" s="400"/>
      <c r="M213" s="262"/>
      <c r="N213" s="262"/>
      <c r="O213" s="469"/>
      <c r="P213" s="470" t="str">
        <f t="shared" si="82"/>
        <v/>
      </c>
      <c r="Q213" s="469"/>
      <c r="R213" s="471" t="str">
        <f t="shared" si="83"/>
        <v/>
      </c>
      <c r="S213" s="469"/>
      <c r="T213" s="472" t="str">
        <f t="shared" si="84"/>
        <v/>
      </c>
      <c r="U213" s="473">
        <f ca="1">SUMIF($O$8:T$9,"QUANT.",O213:T213)</f>
        <v>0</v>
      </c>
      <c r="V213" s="474">
        <f t="shared" ca="1" si="79"/>
        <v>0</v>
      </c>
      <c r="W213" s="486" t="str">
        <f t="shared" si="81"/>
        <v/>
      </c>
      <c r="X213" s="487">
        <f t="shared" ca="1" si="85"/>
        <v>0</v>
      </c>
      <c r="Y213" s="487" t="e">
        <f t="shared" ca="1" si="86"/>
        <v>#VALUE!</v>
      </c>
      <c r="Z213" s="262"/>
      <c r="AA213" s="262"/>
      <c r="AB213" s="262"/>
      <c r="AC213" s="262"/>
      <c r="AD213" s="262"/>
      <c r="AE213" s="262"/>
      <c r="AF213" s="262"/>
      <c r="AG213" s="262"/>
      <c r="AH213" s="262"/>
      <c r="AI213" s="262"/>
      <c r="AJ213" s="262"/>
      <c r="AK213" s="263">
        <f t="shared" si="90"/>
        <v>0</v>
      </c>
      <c r="AL213" s="263">
        <v>0</v>
      </c>
    </row>
    <row r="214" spans="1:38" s="264" customFormat="1" ht="15" customHeight="1">
      <c r="A214" s="395"/>
      <c r="B214" s="396"/>
      <c r="C214" s="397" t="str">
        <f>IF($B214="","",IFERROR(VLOOKUP($B214,SERVIÇOS!$A:$F,2,0),IFERROR(VLOOKUP($B214,'COMPOSIÇÕES COMPLEMENTARES '!$C:$K,2,0),"")))</f>
        <v/>
      </c>
      <c r="D214" s="398" t="str">
        <f>IF($B214="","",IFERROR(VLOOKUP($B214,SERVIÇOS!$A:$F,3,0),IFERROR(VLOOKUP($B214,'COMPOSIÇÕES COMPLEMENTARES '!$C:$K,3,0),"")))</f>
        <v/>
      </c>
      <c r="E214" s="399"/>
      <c r="F214" s="400" t="str">
        <f>IF($B214="","",IFERROR(VLOOKUP($B214,SERVIÇOS!$A:$F,4,0),IFERROR(VLOOKUP($B214,'COMPOSIÇÕES COMPLEMENTARES '!$C:$K,6,0),"")))</f>
        <v/>
      </c>
      <c r="G214" s="400" t="str">
        <f>IF($B214="","",IFERROR(VLOOKUP($B214,SERVIÇOS!$A:$F,5,0),IFERROR(VLOOKUP($B214,'COMPOSIÇÕES COMPLEMENTARES '!$C:$K,7,0),"")))</f>
        <v/>
      </c>
      <c r="H214" s="400" t="str">
        <f t="shared" si="80"/>
        <v/>
      </c>
      <c r="I214" s="400" t="str">
        <f t="shared" si="87"/>
        <v/>
      </c>
      <c r="J214" s="400" t="str">
        <f t="shared" si="88"/>
        <v/>
      </c>
      <c r="K214" s="400" t="str">
        <f t="shared" si="89"/>
        <v/>
      </c>
      <c r="L214" s="400"/>
      <c r="M214" s="262"/>
      <c r="N214" s="262"/>
      <c r="O214" s="469"/>
      <c r="P214" s="470" t="str">
        <f t="shared" si="82"/>
        <v/>
      </c>
      <c r="Q214" s="469"/>
      <c r="R214" s="471" t="str">
        <f t="shared" si="83"/>
        <v/>
      </c>
      <c r="S214" s="469"/>
      <c r="T214" s="472" t="str">
        <f t="shared" si="84"/>
        <v/>
      </c>
      <c r="U214" s="473">
        <f ca="1">SUMIF($O$8:T$9,"QUANT.",O214:T214)</f>
        <v>0</v>
      </c>
      <c r="V214" s="474">
        <f t="shared" ca="1" si="79"/>
        <v>0</v>
      </c>
      <c r="W214" s="486" t="str">
        <f t="shared" si="81"/>
        <v/>
      </c>
      <c r="X214" s="487">
        <f t="shared" ca="1" si="85"/>
        <v>0</v>
      </c>
      <c r="Y214" s="487" t="e">
        <f t="shared" ca="1" si="86"/>
        <v>#VALUE!</v>
      </c>
      <c r="Z214" s="262"/>
      <c r="AA214" s="262"/>
      <c r="AB214" s="262"/>
      <c r="AC214" s="262"/>
      <c r="AD214" s="262"/>
      <c r="AE214" s="262"/>
      <c r="AF214" s="262"/>
      <c r="AG214" s="262"/>
      <c r="AH214" s="262"/>
      <c r="AI214" s="262"/>
      <c r="AJ214" s="262"/>
      <c r="AK214" s="263">
        <f t="shared" si="90"/>
        <v>0</v>
      </c>
      <c r="AL214" s="263">
        <v>0</v>
      </c>
    </row>
    <row r="215" spans="1:38" s="264" customFormat="1" ht="15" customHeight="1">
      <c r="A215" s="395"/>
      <c r="B215" s="396"/>
      <c r="C215" s="397" t="str">
        <f>IF($B215="","",IFERROR(VLOOKUP($B215,SERVIÇOS!$A:$F,2,0),IFERROR(VLOOKUP($B215,'COMPOSIÇÕES COMPLEMENTARES '!$C:$K,2,0),"")))</f>
        <v/>
      </c>
      <c r="D215" s="398" t="str">
        <f>IF($B215="","",IFERROR(VLOOKUP($B215,SERVIÇOS!$A:$F,3,0),IFERROR(VLOOKUP($B215,'COMPOSIÇÕES COMPLEMENTARES '!$C:$K,3,0),"")))</f>
        <v/>
      </c>
      <c r="E215" s="399"/>
      <c r="F215" s="400" t="str">
        <f>IF($B215="","",IFERROR(VLOOKUP($B215,SERVIÇOS!$A:$F,4,0),IFERROR(VLOOKUP($B215,'COMPOSIÇÕES COMPLEMENTARES '!$C:$K,6,0),"")))</f>
        <v/>
      </c>
      <c r="G215" s="400" t="str">
        <f>IF($B215="","",IFERROR(VLOOKUP($B215,SERVIÇOS!$A:$F,5,0),IFERROR(VLOOKUP($B215,'COMPOSIÇÕES COMPLEMENTARES '!$C:$K,7,0),"")))</f>
        <v/>
      </c>
      <c r="H215" s="400" t="str">
        <f t="shared" si="80"/>
        <v/>
      </c>
      <c r="I215" s="400" t="str">
        <f t="shared" si="87"/>
        <v/>
      </c>
      <c r="J215" s="400" t="str">
        <f t="shared" si="88"/>
        <v/>
      </c>
      <c r="K215" s="400" t="str">
        <f t="shared" si="89"/>
        <v/>
      </c>
      <c r="L215" s="400"/>
      <c r="M215" s="262"/>
      <c r="N215" s="262"/>
      <c r="O215" s="469"/>
      <c r="P215" s="470" t="str">
        <f t="shared" si="82"/>
        <v/>
      </c>
      <c r="Q215" s="469"/>
      <c r="R215" s="471" t="str">
        <f t="shared" si="83"/>
        <v/>
      </c>
      <c r="S215" s="469"/>
      <c r="T215" s="472" t="str">
        <f t="shared" si="84"/>
        <v/>
      </c>
      <c r="U215" s="473">
        <f ca="1">SUMIF($O$8:T$9,"QUANT.",O215:T215)</f>
        <v>0</v>
      </c>
      <c r="V215" s="474">
        <f t="shared" ca="1" si="79"/>
        <v>0</v>
      </c>
      <c r="W215" s="486" t="str">
        <f t="shared" si="81"/>
        <v/>
      </c>
      <c r="X215" s="487">
        <f t="shared" ca="1" si="85"/>
        <v>0</v>
      </c>
      <c r="Y215" s="487" t="e">
        <f t="shared" ca="1" si="86"/>
        <v>#VALUE!</v>
      </c>
      <c r="Z215" s="262"/>
      <c r="AA215" s="262"/>
      <c r="AB215" s="262"/>
      <c r="AC215" s="262"/>
      <c r="AD215" s="262"/>
      <c r="AE215" s="262"/>
      <c r="AF215" s="262"/>
      <c r="AG215" s="262"/>
      <c r="AH215" s="262"/>
      <c r="AI215" s="262"/>
      <c r="AJ215" s="262"/>
      <c r="AK215" s="263">
        <f t="shared" si="90"/>
        <v>0</v>
      </c>
      <c r="AL215" s="263">
        <v>0</v>
      </c>
    </row>
    <row r="216" spans="1:38" s="264" customFormat="1" ht="15" customHeight="1">
      <c r="A216" s="395"/>
      <c r="B216" s="396"/>
      <c r="C216" s="397" t="str">
        <f>IF($B216="","",IFERROR(VLOOKUP($B216,SERVIÇOS!$A:$F,2,0),IFERROR(VLOOKUP($B216,'COMPOSIÇÕES COMPLEMENTARES '!$C:$K,2,0),"")))</f>
        <v/>
      </c>
      <c r="D216" s="398" t="str">
        <f>IF($B216="","",IFERROR(VLOOKUP($B216,SERVIÇOS!$A:$F,3,0),IFERROR(VLOOKUP($B216,'COMPOSIÇÕES COMPLEMENTARES '!$C:$K,3,0),"")))</f>
        <v/>
      </c>
      <c r="E216" s="399"/>
      <c r="F216" s="400" t="str">
        <f>IF($B216="","",IFERROR(VLOOKUP($B216,SERVIÇOS!$A:$F,4,0),IFERROR(VLOOKUP($B216,'COMPOSIÇÕES COMPLEMENTARES '!$C:$K,6,0),"")))</f>
        <v/>
      </c>
      <c r="G216" s="400" t="str">
        <f>IF($B216="","",IFERROR(VLOOKUP($B216,SERVIÇOS!$A:$F,5,0),IFERROR(VLOOKUP($B216,'COMPOSIÇÕES COMPLEMENTARES '!$C:$K,7,0),"")))</f>
        <v/>
      </c>
      <c r="H216" s="400" t="str">
        <f t="shared" si="80"/>
        <v/>
      </c>
      <c r="I216" s="400" t="str">
        <f t="shared" si="87"/>
        <v/>
      </c>
      <c r="J216" s="400" t="str">
        <f t="shared" si="88"/>
        <v/>
      </c>
      <c r="K216" s="400" t="str">
        <f t="shared" si="89"/>
        <v/>
      </c>
      <c r="L216" s="400"/>
      <c r="M216" s="262"/>
      <c r="N216" s="262"/>
      <c r="O216" s="469"/>
      <c r="P216" s="470" t="str">
        <f t="shared" si="82"/>
        <v/>
      </c>
      <c r="Q216" s="469"/>
      <c r="R216" s="471" t="str">
        <f t="shared" si="83"/>
        <v/>
      </c>
      <c r="S216" s="469"/>
      <c r="T216" s="472" t="str">
        <f t="shared" si="84"/>
        <v/>
      </c>
      <c r="U216" s="473">
        <f ca="1">SUMIF($O$8:T$9,"QUANT.",O216:T216)</f>
        <v>0</v>
      </c>
      <c r="V216" s="474">
        <f t="shared" ca="1" si="79"/>
        <v>0</v>
      </c>
      <c r="W216" s="486" t="str">
        <f t="shared" si="81"/>
        <v/>
      </c>
      <c r="X216" s="487">
        <f t="shared" ca="1" si="85"/>
        <v>0</v>
      </c>
      <c r="Y216" s="487" t="e">
        <f t="shared" ca="1" si="86"/>
        <v>#VALUE!</v>
      </c>
      <c r="Z216" s="262"/>
      <c r="AA216" s="262"/>
      <c r="AB216" s="262"/>
      <c r="AC216" s="262"/>
      <c r="AD216" s="262"/>
      <c r="AE216" s="262"/>
      <c r="AF216" s="262"/>
      <c r="AG216" s="262"/>
      <c r="AH216" s="262"/>
      <c r="AI216" s="262"/>
      <c r="AJ216" s="262"/>
      <c r="AK216" s="263">
        <f t="shared" si="90"/>
        <v>0</v>
      </c>
      <c r="AL216" s="263">
        <v>0</v>
      </c>
    </row>
    <row r="217" spans="1:38" s="264" customFormat="1" ht="15" customHeight="1">
      <c r="A217" s="395"/>
      <c r="B217" s="396"/>
      <c r="C217" s="397" t="str">
        <f>IF($B217="","",IFERROR(VLOOKUP($B217,SERVIÇOS!$A:$F,2,0),IFERROR(VLOOKUP($B217,'COMPOSIÇÕES COMPLEMENTARES '!$C:$K,2,0),"")))</f>
        <v/>
      </c>
      <c r="D217" s="398" t="str">
        <f>IF($B217="","",IFERROR(VLOOKUP($B217,SERVIÇOS!$A:$F,3,0),IFERROR(VLOOKUP($B217,'COMPOSIÇÕES COMPLEMENTARES '!$C:$K,3,0),"")))</f>
        <v/>
      </c>
      <c r="E217" s="399"/>
      <c r="F217" s="400" t="str">
        <f>IF($B217="","",IFERROR(VLOOKUP($B217,SERVIÇOS!$A:$F,4,0),IFERROR(VLOOKUP($B217,'COMPOSIÇÕES COMPLEMENTARES '!$C:$K,6,0),"")))</f>
        <v/>
      </c>
      <c r="G217" s="400" t="str">
        <f>IF($B217="","",IFERROR(VLOOKUP($B217,SERVIÇOS!$A:$F,5,0),IFERROR(VLOOKUP($B217,'COMPOSIÇÕES COMPLEMENTARES '!$C:$K,7,0),"")))</f>
        <v/>
      </c>
      <c r="H217" s="400" t="str">
        <f t="shared" si="80"/>
        <v/>
      </c>
      <c r="I217" s="400" t="str">
        <f t="shared" si="87"/>
        <v/>
      </c>
      <c r="J217" s="400" t="str">
        <f t="shared" si="88"/>
        <v/>
      </c>
      <c r="K217" s="400" t="str">
        <f t="shared" si="89"/>
        <v/>
      </c>
      <c r="L217" s="400"/>
      <c r="M217" s="262"/>
      <c r="N217" s="262"/>
      <c r="O217" s="469"/>
      <c r="P217" s="470" t="str">
        <f t="shared" si="82"/>
        <v/>
      </c>
      <c r="Q217" s="469"/>
      <c r="R217" s="471" t="str">
        <f t="shared" si="83"/>
        <v/>
      </c>
      <c r="S217" s="469"/>
      <c r="T217" s="472" t="str">
        <f t="shared" si="84"/>
        <v/>
      </c>
      <c r="U217" s="473">
        <f ca="1">SUMIF($O$8:T$9,"QUANT.",O217:T217)</f>
        <v>0</v>
      </c>
      <c r="V217" s="474">
        <f t="shared" ca="1" si="79"/>
        <v>0</v>
      </c>
      <c r="W217" s="486" t="str">
        <f t="shared" si="81"/>
        <v/>
      </c>
      <c r="X217" s="487">
        <f t="shared" ca="1" si="85"/>
        <v>0</v>
      </c>
      <c r="Y217" s="487" t="e">
        <f t="shared" ca="1" si="86"/>
        <v>#VALUE!</v>
      </c>
      <c r="Z217" s="262"/>
      <c r="AA217" s="262"/>
      <c r="AB217" s="262"/>
      <c r="AC217" s="262"/>
      <c r="AD217" s="262"/>
      <c r="AE217" s="262"/>
      <c r="AF217" s="262"/>
      <c r="AG217" s="262"/>
      <c r="AH217" s="262"/>
      <c r="AI217" s="262"/>
      <c r="AJ217" s="262"/>
      <c r="AK217" s="263">
        <f t="shared" si="90"/>
        <v>0</v>
      </c>
      <c r="AL217" s="263">
        <v>0</v>
      </c>
    </row>
    <row r="218" spans="1:38" s="264" customFormat="1" ht="15" customHeight="1">
      <c r="A218" s="395"/>
      <c r="B218" s="396"/>
      <c r="C218" s="397" t="str">
        <f>IF($B218="","",IFERROR(VLOOKUP($B218,SERVIÇOS!$A:$F,2,0),IFERROR(VLOOKUP($B218,'COMPOSIÇÕES COMPLEMENTARES '!$C:$K,2,0),"")))</f>
        <v/>
      </c>
      <c r="D218" s="398" t="str">
        <f>IF($B218="","",IFERROR(VLOOKUP($B218,SERVIÇOS!$A:$F,3,0),IFERROR(VLOOKUP($B218,'COMPOSIÇÕES COMPLEMENTARES '!$C:$K,3,0),"")))</f>
        <v/>
      </c>
      <c r="E218" s="399"/>
      <c r="F218" s="400" t="str">
        <f>IF($B218="","",IFERROR(VLOOKUP($B218,SERVIÇOS!$A:$F,4,0),IFERROR(VLOOKUP($B218,'COMPOSIÇÕES COMPLEMENTARES '!$C:$K,6,0),"")))</f>
        <v/>
      </c>
      <c r="G218" s="400" t="str">
        <f>IF($B218="","",IFERROR(VLOOKUP($B218,SERVIÇOS!$A:$F,5,0),IFERROR(VLOOKUP($B218,'COMPOSIÇÕES COMPLEMENTARES '!$C:$K,7,0),"")))</f>
        <v/>
      </c>
      <c r="H218" s="400" t="str">
        <f t="shared" si="80"/>
        <v/>
      </c>
      <c r="I218" s="400" t="str">
        <f t="shared" si="87"/>
        <v/>
      </c>
      <c r="J218" s="400" t="str">
        <f t="shared" si="88"/>
        <v/>
      </c>
      <c r="K218" s="400" t="str">
        <f t="shared" si="89"/>
        <v/>
      </c>
      <c r="L218" s="400"/>
      <c r="M218" s="262"/>
      <c r="N218" s="262"/>
      <c r="O218" s="469"/>
      <c r="P218" s="470" t="str">
        <f t="shared" si="82"/>
        <v/>
      </c>
      <c r="Q218" s="469"/>
      <c r="R218" s="471" t="str">
        <f t="shared" si="83"/>
        <v/>
      </c>
      <c r="S218" s="469"/>
      <c r="T218" s="472" t="str">
        <f t="shared" si="84"/>
        <v/>
      </c>
      <c r="U218" s="473">
        <f ca="1">SUMIF($O$8:T$9,"QUANT.",O218:T218)</f>
        <v>0</v>
      </c>
      <c r="V218" s="474">
        <f t="shared" ca="1" si="79"/>
        <v>0</v>
      </c>
      <c r="W218" s="486" t="str">
        <f t="shared" si="81"/>
        <v/>
      </c>
      <c r="X218" s="487">
        <f t="shared" ca="1" si="85"/>
        <v>0</v>
      </c>
      <c r="Y218" s="487" t="e">
        <f t="shared" ca="1" si="86"/>
        <v>#VALUE!</v>
      </c>
      <c r="Z218" s="262"/>
      <c r="AA218" s="262"/>
      <c r="AB218" s="262"/>
      <c r="AC218" s="262"/>
      <c r="AD218" s="262"/>
      <c r="AE218" s="262"/>
      <c r="AF218" s="262"/>
      <c r="AG218" s="262"/>
      <c r="AH218" s="262"/>
      <c r="AI218" s="262"/>
      <c r="AJ218" s="262"/>
      <c r="AK218" s="263">
        <f t="shared" si="90"/>
        <v>0</v>
      </c>
      <c r="AL218" s="263">
        <v>0</v>
      </c>
    </row>
    <row r="219" spans="1:38" s="264" customFormat="1" ht="15" customHeight="1">
      <c r="A219" s="395"/>
      <c r="B219" s="396"/>
      <c r="C219" s="397" t="str">
        <f>IF($B219="","",IFERROR(VLOOKUP($B219,SERVIÇOS!$A:$F,2,0),IFERROR(VLOOKUP($B219,'COMPOSIÇÕES COMPLEMENTARES '!$C:$K,2,0),"")))</f>
        <v/>
      </c>
      <c r="D219" s="398" t="str">
        <f>IF($B219="","",IFERROR(VLOOKUP($B219,SERVIÇOS!$A:$F,3,0),IFERROR(VLOOKUP($B219,'COMPOSIÇÕES COMPLEMENTARES '!$C:$K,3,0),"")))</f>
        <v/>
      </c>
      <c r="E219" s="399"/>
      <c r="F219" s="400" t="str">
        <f>IF($B219="","",IFERROR(VLOOKUP($B219,SERVIÇOS!$A:$F,4,0),IFERROR(VLOOKUP($B219,'COMPOSIÇÕES COMPLEMENTARES '!$C:$K,6,0),"")))</f>
        <v/>
      </c>
      <c r="G219" s="400" t="str">
        <f>IF($B219="","",IFERROR(VLOOKUP($B219,SERVIÇOS!$A:$F,5,0),IFERROR(VLOOKUP($B219,'COMPOSIÇÕES COMPLEMENTARES '!$C:$K,7,0),"")))</f>
        <v/>
      </c>
      <c r="H219" s="400" t="str">
        <f t="shared" si="80"/>
        <v/>
      </c>
      <c r="I219" s="400" t="str">
        <f t="shared" si="87"/>
        <v/>
      </c>
      <c r="J219" s="400" t="str">
        <f t="shared" si="88"/>
        <v/>
      </c>
      <c r="K219" s="400" t="str">
        <f t="shared" si="89"/>
        <v/>
      </c>
      <c r="L219" s="400"/>
      <c r="M219" s="262"/>
      <c r="N219" s="262"/>
      <c r="O219" s="469"/>
      <c r="P219" s="470" t="str">
        <f t="shared" si="82"/>
        <v/>
      </c>
      <c r="Q219" s="469"/>
      <c r="R219" s="471" t="str">
        <f t="shared" si="83"/>
        <v/>
      </c>
      <c r="S219" s="469"/>
      <c r="T219" s="472" t="str">
        <f t="shared" si="84"/>
        <v/>
      </c>
      <c r="U219" s="473">
        <f ca="1">SUMIF($O$8:T$9,"QUANT.",O219:T219)</f>
        <v>0</v>
      </c>
      <c r="V219" s="474">
        <f t="shared" ca="1" si="79"/>
        <v>0</v>
      </c>
      <c r="W219" s="486" t="str">
        <f t="shared" si="81"/>
        <v/>
      </c>
      <c r="X219" s="487">
        <f t="shared" ca="1" si="85"/>
        <v>0</v>
      </c>
      <c r="Y219" s="487" t="e">
        <f t="shared" ca="1" si="86"/>
        <v>#VALUE!</v>
      </c>
      <c r="Z219" s="262"/>
      <c r="AA219" s="262"/>
      <c r="AB219" s="262"/>
      <c r="AC219" s="262"/>
      <c r="AD219" s="262"/>
      <c r="AE219" s="262"/>
      <c r="AF219" s="262"/>
      <c r="AG219" s="262"/>
      <c r="AH219" s="262"/>
      <c r="AI219" s="262"/>
      <c r="AJ219" s="262"/>
      <c r="AK219" s="263">
        <f t="shared" si="90"/>
        <v>0</v>
      </c>
      <c r="AL219" s="263">
        <v>0</v>
      </c>
    </row>
    <row r="220" spans="1:38" s="264" customFormat="1" ht="15" customHeight="1">
      <c r="A220" s="395"/>
      <c r="B220" s="396"/>
      <c r="C220" s="397" t="str">
        <f>IF($B220="","",IFERROR(VLOOKUP($B220,SERVIÇOS!$A:$F,2,0),IFERROR(VLOOKUP($B220,'COMPOSIÇÕES COMPLEMENTARES '!$C:$K,2,0),"")))</f>
        <v/>
      </c>
      <c r="D220" s="398" t="str">
        <f>IF($B220="","",IFERROR(VLOOKUP($B220,SERVIÇOS!$A:$F,3,0),IFERROR(VLOOKUP($B220,'COMPOSIÇÕES COMPLEMENTARES '!$C:$K,3,0),"")))</f>
        <v/>
      </c>
      <c r="E220" s="399"/>
      <c r="F220" s="400" t="str">
        <f>IF($B220="","",IFERROR(VLOOKUP($B220,SERVIÇOS!$A:$F,4,0),IFERROR(VLOOKUP($B220,'COMPOSIÇÕES COMPLEMENTARES '!$C:$K,6,0),"")))</f>
        <v/>
      </c>
      <c r="G220" s="400" t="str">
        <f>IF($B220="","",IFERROR(VLOOKUP($B220,SERVIÇOS!$A:$F,5,0),IFERROR(VLOOKUP($B220,'COMPOSIÇÕES COMPLEMENTARES '!$C:$K,7,0),"")))</f>
        <v/>
      </c>
      <c r="H220" s="400" t="str">
        <f t="shared" si="80"/>
        <v/>
      </c>
      <c r="I220" s="400" t="str">
        <f t="shared" si="87"/>
        <v/>
      </c>
      <c r="J220" s="400" t="str">
        <f t="shared" si="88"/>
        <v/>
      </c>
      <c r="K220" s="400" t="str">
        <f t="shared" si="89"/>
        <v/>
      </c>
      <c r="L220" s="400"/>
      <c r="M220" s="262"/>
      <c r="N220" s="262"/>
      <c r="O220" s="469"/>
      <c r="P220" s="470" t="str">
        <f t="shared" si="82"/>
        <v/>
      </c>
      <c r="Q220" s="469"/>
      <c r="R220" s="471" t="str">
        <f t="shared" si="83"/>
        <v/>
      </c>
      <c r="S220" s="469"/>
      <c r="T220" s="472" t="str">
        <f t="shared" si="84"/>
        <v/>
      </c>
      <c r="U220" s="473">
        <f ca="1">SUMIF($O$8:T$9,"QUANT.",O220:T220)</f>
        <v>0</v>
      </c>
      <c r="V220" s="474">
        <f t="shared" ca="1" si="79"/>
        <v>0</v>
      </c>
      <c r="W220" s="486" t="str">
        <f t="shared" si="81"/>
        <v/>
      </c>
      <c r="X220" s="487">
        <f t="shared" ca="1" si="85"/>
        <v>0</v>
      </c>
      <c r="Y220" s="487" t="e">
        <f t="shared" ca="1" si="86"/>
        <v>#VALUE!</v>
      </c>
      <c r="Z220" s="262"/>
      <c r="AA220" s="262"/>
      <c r="AB220" s="262"/>
      <c r="AC220" s="262"/>
      <c r="AD220" s="262"/>
      <c r="AE220" s="262"/>
      <c r="AF220" s="262"/>
      <c r="AG220" s="262"/>
      <c r="AH220" s="262"/>
      <c r="AI220" s="262"/>
      <c r="AJ220" s="262"/>
      <c r="AK220" s="263">
        <f t="shared" si="90"/>
        <v>0</v>
      </c>
      <c r="AL220" s="263">
        <v>0</v>
      </c>
    </row>
    <row r="221" spans="1:38" s="264" customFormat="1" ht="15" customHeight="1">
      <c r="A221" s="395"/>
      <c r="B221" s="396"/>
      <c r="C221" s="397" t="str">
        <f>IF($B221="","",IFERROR(VLOOKUP($B221,SERVIÇOS!$A:$F,2,0),IFERROR(VLOOKUP($B221,'COMPOSIÇÕES COMPLEMENTARES '!$C:$K,2,0),"")))</f>
        <v/>
      </c>
      <c r="D221" s="398" t="str">
        <f>IF($B221="","",IFERROR(VLOOKUP($B221,SERVIÇOS!$A:$F,3,0),IFERROR(VLOOKUP($B221,'COMPOSIÇÕES COMPLEMENTARES '!$C:$K,3,0),"")))</f>
        <v/>
      </c>
      <c r="E221" s="399"/>
      <c r="F221" s="400" t="str">
        <f>IF($B221="","",IFERROR(VLOOKUP($B221,SERVIÇOS!$A:$F,4,0),IFERROR(VLOOKUP($B221,'COMPOSIÇÕES COMPLEMENTARES '!$C:$K,6,0),"")))</f>
        <v/>
      </c>
      <c r="G221" s="400" t="str">
        <f>IF($B221="","",IFERROR(VLOOKUP($B221,SERVIÇOS!$A:$F,5,0),IFERROR(VLOOKUP($B221,'COMPOSIÇÕES COMPLEMENTARES '!$C:$K,7,0),"")))</f>
        <v/>
      </c>
      <c r="H221" s="400" t="str">
        <f t="shared" si="80"/>
        <v/>
      </c>
      <c r="I221" s="400" t="str">
        <f t="shared" si="87"/>
        <v/>
      </c>
      <c r="J221" s="400" t="str">
        <f t="shared" si="88"/>
        <v/>
      </c>
      <c r="K221" s="400" t="str">
        <f t="shared" si="89"/>
        <v/>
      </c>
      <c r="L221" s="400"/>
      <c r="M221" s="262"/>
      <c r="N221" s="262"/>
      <c r="O221" s="469"/>
      <c r="P221" s="470" t="str">
        <f t="shared" si="82"/>
        <v/>
      </c>
      <c r="Q221" s="469"/>
      <c r="R221" s="471" t="str">
        <f t="shared" si="83"/>
        <v/>
      </c>
      <c r="S221" s="469"/>
      <c r="T221" s="472" t="str">
        <f t="shared" si="84"/>
        <v/>
      </c>
      <c r="U221" s="473">
        <f ca="1">SUMIF($O$8:T$9,"QUANT.",O221:T221)</f>
        <v>0</v>
      </c>
      <c r="V221" s="474">
        <f t="shared" ca="1" si="79"/>
        <v>0</v>
      </c>
      <c r="W221" s="486" t="str">
        <f t="shared" si="81"/>
        <v/>
      </c>
      <c r="X221" s="487">
        <f t="shared" ca="1" si="85"/>
        <v>0</v>
      </c>
      <c r="Y221" s="487" t="e">
        <f t="shared" ca="1" si="86"/>
        <v>#VALUE!</v>
      </c>
      <c r="Z221" s="262"/>
      <c r="AA221" s="262"/>
      <c r="AB221" s="262"/>
      <c r="AC221" s="262"/>
      <c r="AD221" s="262"/>
      <c r="AE221" s="262"/>
      <c r="AF221" s="262"/>
      <c r="AG221" s="262"/>
      <c r="AH221" s="262"/>
      <c r="AI221" s="262"/>
      <c r="AJ221" s="262"/>
      <c r="AK221" s="263">
        <f t="shared" si="90"/>
        <v>0</v>
      </c>
      <c r="AL221" s="263">
        <v>0</v>
      </c>
    </row>
    <row r="222" spans="1:38" s="264" customFormat="1" ht="15" customHeight="1">
      <c r="A222" s="395"/>
      <c r="B222" s="396"/>
      <c r="C222" s="397" t="str">
        <f>IF($B222="","",IFERROR(VLOOKUP($B222,SERVIÇOS!$A:$F,2,0),IFERROR(VLOOKUP($B222,'COMPOSIÇÕES COMPLEMENTARES '!$C:$K,2,0),"")))</f>
        <v/>
      </c>
      <c r="D222" s="398" t="str">
        <f>IF($B222="","",IFERROR(VLOOKUP($B222,SERVIÇOS!$A:$F,3,0),IFERROR(VLOOKUP($B222,'COMPOSIÇÕES COMPLEMENTARES '!$C:$K,3,0),"")))</f>
        <v/>
      </c>
      <c r="E222" s="399"/>
      <c r="F222" s="400" t="str">
        <f>IF($B222="","",IFERROR(VLOOKUP($B222,SERVIÇOS!$A:$F,4,0),IFERROR(VLOOKUP($B222,'COMPOSIÇÕES COMPLEMENTARES '!$C:$K,6,0),"")))</f>
        <v/>
      </c>
      <c r="G222" s="400" t="str">
        <f>IF($B222="","",IFERROR(VLOOKUP($B222,SERVIÇOS!$A:$F,5,0),IFERROR(VLOOKUP($B222,'COMPOSIÇÕES COMPLEMENTARES '!$C:$K,7,0),"")))</f>
        <v/>
      </c>
      <c r="H222" s="400" t="str">
        <f t="shared" si="80"/>
        <v/>
      </c>
      <c r="I222" s="400" t="str">
        <f t="shared" si="87"/>
        <v/>
      </c>
      <c r="J222" s="400" t="str">
        <f t="shared" si="88"/>
        <v/>
      </c>
      <c r="K222" s="400" t="str">
        <f t="shared" si="89"/>
        <v/>
      </c>
      <c r="L222" s="400"/>
      <c r="M222" s="262"/>
      <c r="N222" s="262"/>
      <c r="O222" s="469"/>
      <c r="P222" s="470" t="str">
        <f t="shared" si="82"/>
        <v/>
      </c>
      <c r="Q222" s="469"/>
      <c r="R222" s="471" t="str">
        <f t="shared" si="83"/>
        <v/>
      </c>
      <c r="S222" s="469"/>
      <c r="T222" s="472" t="str">
        <f t="shared" si="84"/>
        <v/>
      </c>
      <c r="U222" s="473">
        <f ca="1">SUMIF($O$8:T$9,"QUANT.",O222:T222)</f>
        <v>0</v>
      </c>
      <c r="V222" s="474">
        <f t="shared" ca="1" si="79"/>
        <v>0</v>
      </c>
      <c r="W222" s="486" t="str">
        <f t="shared" si="81"/>
        <v/>
      </c>
      <c r="X222" s="487">
        <f t="shared" ca="1" si="85"/>
        <v>0</v>
      </c>
      <c r="Y222" s="487" t="e">
        <f t="shared" ca="1" si="86"/>
        <v>#VALUE!</v>
      </c>
      <c r="Z222" s="262"/>
      <c r="AA222" s="262"/>
      <c r="AB222" s="262"/>
      <c r="AC222" s="262"/>
      <c r="AD222" s="262"/>
      <c r="AE222" s="262"/>
      <c r="AF222" s="262"/>
      <c r="AG222" s="262"/>
      <c r="AH222" s="262"/>
      <c r="AI222" s="262"/>
      <c r="AJ222" s="262"/>
      <c r="AK222" s="263">
        <f t="shared" si="90"/>
        <v>0</v>
      </c>
      <c r="AL222" s="263">
        <v>0</v>
      </c>
    </row>
    <row r="223" spans="1:38" s="264" customFormat="1" ht="15" customHeight="1">
      <c r="A223" s="395"/>
      <c r="B223" s="396"/>
      <c r="C223" s="397" t="str">
        <f>IF($B223="","",IFERROR(VLOOKUP($B223,SERVIÇOS!$A:$F,2,0),IFERROR(VLOOKUP($B223,'COMPOSIÇÕES COMPLEMENTARES '!$C:$K,2,0),"")))</f>
        <v/>
      </c>
      <c r="D223" s="398" t="str">
        <f>IF($B223="","",IFERROR(VLOOKUP($B223,SERVIÇOS!$A:$F,3,0),IFERROR(VLOOKUP($B223,'COMPOSIÇÕES COMPLEMENTARES '!$C:$K,3,0),"")))</f>
        <v/>
      </c>
      <c r="E223" s="399"/>
      <c r="F223" s="400" t="str">
        <f>IF($B223="","",IFERROR(VLOOKUP($B223,SERVIÇOS!$A:$F,4,0),IFERROR(VLOOKUP($B223,'COMPOSIÇÕES COMPLEMENTARES '!$C:$K,6,0),"")))</f>
        <v/>
      </c>
      <c r="G223" s="400" t="str">
        <f>IF($B223="","",IFERROR(VLOOKUP($B223,SERVIÇOS!$A:$F,5,0),IFERROR(VLOOKUP($B223,'COMPOSIÇÕES COMPLEMENTARES '!$C:$K,7,0),"")))</f>
        <v/>
      </c>
      <c r="H223" s="400" t="str">
        <f t="shared" si="80"/>
        <v/>
      </c>
      <c r="I223" s="400" t="str">
        <f t="shared" si="87"/>
        <v/>
      </c>
      <c r="J223" s="400" t="str">
        <f t="shared" si="88"/>
        <v/>
      </c>
      <c r="K223" s="400" t="str">
        <f t="shared" si="89"/>
        <v/>
      </c>
      <c r="L223" s="400"/>
      <c r="M223" s="262"/>
      <c r="N223" s="262"/>
      <c r="O223" s="469"/>
      <c r="P223" s="470" t="str">
        <f t="shared" si="82"/>
        <v/>
      </c>
      <c r="Q223" s="469"/>
      <c r="R223" s="471" t="str">
        <f t="shared" si="83"/>
        <v/>
      </c>
      <c r="S223" s="469"/>
      <c r="T223" s="472" t="str">
        <f t="shared" si="84"/>
        <v/>
      </c>
      <c r="U223" s="473">
        <f ca="1">SUMIF($O$8:T$9,"QUANT.",O223:T223)</f>
        <v>0</v>
      </c>
      <c r="V223" s="474">
        <f t="shared" ca="1" si="79"/>
        <v>0</v>
      </c>
      <c r="W223" s="486" t="str">
        <f t="shared" si="81"/>
        <v/>
      </c>
      <c r="X223" s="487">
        <f t="shared" ca="1" si="85"/>
        <v>0</v>
      </c>
      <c r="Y223" s="487" t="e">
        <f t="shared" ca="1" si="86"/>
        <v>#VALUE!</v>
      </c>
      <c r="Z223" s="262"/>
      <c r="AA223" s="262"/>
      <c r="AB223" s="262"/>
      <c r="AC223" s="262"/>
      <c r="AD223" s="262"/>
      <c r="AE223" s="262"/>
      <c r="AF223" s="262"/>
      <c r="AG223" s="262"/>
      <c r="AH223" s="262"/>
      <c r="AI223" s="262"/>
      <c r="AJ223" s="262"/>
      <c r="AK223" s="263">
        <f t="shared" si="90"/>
        <v>0</v>
      </c>
      <c r="AL223" s="263">
        <v>0</v>
      </c>
    </row>
    <row r="224" spans="1:38" s="264" customFormat="1" ht="15" customHeight="1">
      <c r="A224" s="395"/>
      <c r="B224" s="396"/>
      <c r="C224" s="397" t="str">
        <f>IF($B224="","",IFERROR(VLOOKUP($B224,SERVIÇOS!$A:$F,2,0),IFERROR(VLOOKUP($B224,'COMPOSIÇÕES COMPLEMENTARES '!$C:$K,2,0),"")))</f>
        <v/>
      </c>
      <c r="D224" s="398" t="str">
        <f>IF($B224="","",IFERROR(VLOOKUP($B224,SERVIÇOS!$A:$F,3,0),IFERROR(VLOOKUP($B224,'COMPOSIÇÕES COMPLEMENTARES '!$C:$K,3,0),"")))</f>
        <v/>
      </c>
      <c r="E224" s="399"/>
      <c r="F224" s="400" t="str">
        <f>IF($B224="","",IFERROR(VLOOKUP($B224,SERVIÇOS!$A:$F,4,0),IFERROR(VLOOKUP($B224,'COMPOSIÇÕES COMPLEMENTARES '!$C:$K,6,0),"")))</f>
        <v/>
      </c>
      <c r="G224" s="400" t="str">
        <f>IF($B224="","",IFERROR(VLOOKUP($B224,SERVIÇOS!$A:$F,5,0),IFERROR(VLOOKUP($B224,'COMPOSIÇÕES COMPLEMENTARES '!$C:$K,7,0),"")))</f>
        <v/>
      </c>
      <c r="H224" s="400" t="str">
        <f t="shared" si="80"/>
        <v/>
      </c>
      <c r="I224" s="400" t="str">
        <f t="shared" si="87"/>
        <v/>
      </c>
      <c r="J224" s="400" t="str">
        <f t="shared" si="88"/>
        <v/>
      </c>
      <c r="K224" s="400" t="str">
        <f t="shared" si="89"/>
        <v/>
      </c>
      <c r="L224" s="400"/>
      <c r="M224" s="262"/>
      <c r="N224" s="262"/>
      <c r="O224" s="469"/>
      <c r="P224" s="470" t="str">
        <f t="shared" si="82"/>
        <v/>
      </c>
      <c r="Q224" s="469"/>
      <c r="R224" s="471" t="str">
        <f t="shared" si="83"/>
        <v/>
      </c>
      <c r="S224" s="469"/>
      <c r="T224" s="472" t="str">
        <f t="shared" si="84"/>
        <v/>
      </c>
      <c r="U224" s="473">
        <f ca="1">SUMIF($O$8:T$9,"QUANT.",O224:T224)</f>
        <v>0</v>
      </c>
      <c r="V224" s="474">
        <f t="shared" ca="1" si="79"/>
        <v>0</v>
      </c>
      <c r="W224" s="486" t="str">
        <f t="shared" si="81"/>
        <v/>
      </c>
      <c r="X224" s="487">
        <f t="shared" ca="1" si="85"/>
        <v>0</v>
      </c>
      <c r="Y224" s="487" t="e">
        <f t="shared" ca="1" si="86"/>
        <v>#VALUE!</v>
      </c>
      <c r="Z224" s="262"/>
      <c r="AA224" s="262"/>
      <c r="AB224" s="262"/>
      <c r="AC224" s="262"/>
      <c r="AD224" s="262"/>
      <c r="AE224" s="262"/>
      <c r="AF224" s="262"/>
      <c r="AG224" s="262"/>
      <c r="AH224" s="262"/>
      <c r="AI224" s="262"/>
      <c r="AJ224" s="262"/>
      <c r="AK224" s="263">
        <f t="shared" si="90"/>
        <v>0</v>
      </c>
      <c r="AL224" s="263">
        <v>0</v>
      </c>
    </row>
    <row r="225" spans="1:38" s="264" customFormat="1" ht="15" customHeight="1">
      <c r="A225" s="395"/>
      <c r="B225" s="396"/>
      <c r="C225" s="397" t="str">
        <f>IF($B225="","",IFERROR(VLOOKUP($B225,SERVIÇOS!$A:$F,2,0),IFERROR(VLOOKUP($B225,'COMPOSIÇÕES COMPLEMENTARES '!$C:$K,2,0),"")))</f>
        <v/>
      </c>
      <c r="D225" s="398" t="str">
        <f>IF($B225="","",IFERROR(VLOOKUP($B225,SERVIÇOS!$A:$F,3,0),IFERROR(VLOOKUP($B225,'COMPOSIÇÕES COMPLEMENTARES '!$C:$K,3,0),"")))</f>
        <v/>
      </c>
      <c r="E225" s="399"/>
      <c r="F225" s="400" t="str">
        <f>IF($B225="","",IFERROR(VLOOKUP($B225,SERVIÇOS!$A:$F,4,0),IFERROR(VLOOKUP($B225,'COMPOSIÇÕES COMPLEMENTARES '!$C:$K,6,0),"")))</f>
        <v/>
      </c>
      <c r="G225" s="400" t="str">
        <f>IF($B225="","",IFERROR(VLOOKUP($B225,SERVIÇOS!$A:$F,5,0),IFERROR(VLOOKUP($B225,'COMPOSIÇÕES COMPLEMENTARES '!$C:$K,7,0),"")))</f>
        <v/>
      </c>
      <c r="H225" s="400" t="str">
        <f t="shared" si="80"/>
        <v/>
      </c>
      <c r="I225" s="400" t="str">
        <f t="shared" si="87"/>
        <v/>
      </c>
      <c r="J225" s="400" t="str">
        <f t="shared" si="88"/>
        <v/>
      </c>
      <c r="K225" s="400" t="str">
        <f t="shared" si="89"/>
        <v/>
      </c>
      <c r="L225" s="400"/>
      <c r="M225" s="262"/>
      <c r="N225" s="262"/>
      <c r="O225" s="469"/>
      <c r="P225" s="470" t="str">
        <f t="shared" si="82"/>
        <v/>
      </c>
      <c r="Q225" s="469"/>
      <c r="R225" s="471" t="str">
        <f t="shared" si="83"/>
        <v/>
      </c>
      <c r="S225" s="469"/>
      <c r="T225" s="472" t="str">
        <f t="shared" si="84"/>
        <v/>
      </c>
      <c r="U225" s="473">
        <f ca="1">SUMIF($O$8:T$9,"QUANT.",O225:T225)</f>
        <v>0</v>
      </c>
      <c r="V225" s="474">
        <f t="shared" ca="1" si="79"/>
        <v>0</v>
      </c>
      <c r="W225" s="486" t="str">
        <f t="shared" si="81"/>
        <v/>
      </c>
      <c r="X225" s="487">
        <f t="shared" ca="1" si="85"/>
        <v>0</v>
      </c>
      <c r="Y225" s="487" t="e">
        <f t="shared" ca="1" si="86"/>
        <v>#VALUE!</v>
      </c>
      <c r="Z225" s="262"/>
      <c r="AA225" s="262"/>
      <c r="AB225" s="262"/>
      <c r="AC225" s="262"/>
      <c r="AD225" s="262"/>
      <c r="AE225" s="262"/>
      <c r="AF225" s="262"/>
      <c r="AG225" s="262"/>
      <c r="AH225" s="262"/>
      <c r="AI225" s="262"/>
      <c r="AJ225" s="262"/>
      <c r="AK225" s="263">
        <f t="shared" si="90"/>
        <v>0</v>
      </c>
      <c r="AL225" s="263">
        <v>0</v>
      </c>
    </row>
    <row r="226" spans="1:38" s="264" customFormat="1" ht="15" customHeight="1">
      <c r="A226" s="395"/>
      <c r="B226" s="396"/>
      <c r="C226" s="397" t="str">
        <f>IF($B226="","",IFERROR(VLOOKUP($B226,SERVIÇOS!$A:$F,2,0),IFERROR(VLOOKUP($B226,'COMPOSIÇÕES COMPLEMENTARES '!$C:$K,2,0),"")))</f>
        <v/>
      </c>
      <c r="D226" s="398" t="str">
        <f>IF($B226="","",IFERROR(VLOOKUP($B226,SERVIÇOS!$A:$F,3,0),IFERROR(VLOOKUP($B226,'COMPOSIÇÕES COMPLEMENTARES '!$C:$K,3,0),"")))</f>
        <v/>
      </c>
      <c r="E226" s="399"/>
      <c r="F226" s="400" t="str">
        <f>IF($B226="","",IFERROR(VLOOKUP($B226,SERVIÇOS!$A:$F,4,0),IFERROR(VLOOKUP($B226,'COMPOSIÇÕES COMPLEMENTARES '!$C:$K,6,0),"")))</f>
        <v/>
      </c>
      <c r="G226" s="400" t="str">
        <f>IF($B226="","",IFERROR(VLOOKUP($B226,SERVIÇOS!$A:$F,5,0),IFERROR(VLOOKUP($B226,'COMPOSIÇÕES COMPLEMENTARES '!$C:$K,7,0),"")))</f>
        <v/>
      </c>
      <c r="H226" s="400" t="str">
        <f t="shared" si="80"/>
        <v/>
      </c>
      <c r="I226" s="400" t="str">
        <f t="shared" si="87"/>
        <v/>
      </c>
      <c r="J226" s="400" t="str">
        <f t="shared" si="88"/>
        <v/>
      </c>
      <c r="K226" s="400" t="str">
        <f t="shared" si="89"/>
        <v/>
      </c>
      <c r="L226" s="400"/>
      <c r="M226" s="262"/>
      <c r="N226" s="262"/>
      <c r="O226" s="469"/>
      <c r="P226" s="470" t="str">
        <f t="shared" si="82"/>
        <v/>
      </c>
      <c r="Q226" s="469"/>
      <c r="R226" s="471" t="str">
        <f t="shared" si="83"/>
        <v/>
      </c>
      <c r="S226" s="469"/>
      <c r="T226" s="472" t="str">
        <f t="shared" si="84"/>
        <v/>
      </c>
      <c r="U226" s="473">
        <f ca="1">SUMIF($O$8:T$9,"QUANT.",O226:T226)</f>
        <v>0</v>
      </c>
      <c r="V226" s="474">
        <f t="shared" ca="1" si="79"/>
        <v>0</v>
      </c>
      <c r="W226" s="486" t="str">
        <f t="shared" si="81"/>
        <v/>
      </c>
      <c r="X226" s="487">
        <f t="shared" ca="1" si="85"/>
        <v>0</v>
      </c>
      <c r="Y226" s="487" t="e">
        <f t="shared" ca="1" si="86"/>
        <v>#VALUE!</v>
      </c>
      <c r="Z226" s="262"/>
      <c r="AA226" s="262"/>
      <c r="AB226" s="262"/>
      <c r="AC226" s="262"/>
      <c r="AD226" s="262"/>
      <c r="AE226" s="262"/>
      <c r="AF226" s="262"/>
      <c r="AG226" s="262"/>
      <c r="AH226" s="262"/>
      <c r="AI226" s="262"/>
      <c r="AJ226" s="262"/>
      <c r="AK226" s="263">
        <f t="shared" si="90"/>
        <v>0</v>
      </c>
      <c r="AL226" s="263">
        <v>0</v>
      </c>
    </row>
    <row r="227" spans="1:38" s="264" customFormat="1" ht="15" customHeight="1">
      <c r="A227" s="395"/>
      <c r="B227" s="396"/>
      <c r="C227" s="397" t="str">
        <f>IF($B227="","",IFERROR(VLOOKUP($B227,SERVIÇOS!$A:$F,2,0),IFERROR(VLOOKUP($B227,'COMPOSIÇÕES COMPLEMENTARES '!$C:$K,2,0),"")))</f>
        <v/>
      </c>
      <c r="D227" s="398" t="str">
        <f>IF($B227="","",IFERROR(VLOOKUP($B227,SERVIÇOS!$A:$F,3,0),IFERROR(VLOOKUP($B227,'COMPOSIÇÕES COMPLEMENTARES '!$C:$K,3,0),"")))</f>
        <v/>
      </c>
      <c r="E227" s="399"/>
      <c r="F227" s="400" t="str">
        <f>IF($B227="","",IFERROR(VLOOKUP($B227,SERVIÇOS!$A:$F,4,0),IFERROR(VLOOKUP($B227,'COMPOSIÇÕES COMPLEMENTARES '!$C:$K,6,0),"")))</f>
        <v/>
      </c>
      <c r="G227" s="400" t="str">
        <f>IF($B227="","",IFERROR(VLOOKUP($B227,SERVIÇOS!$A:$F,5,0),IFERROR(VLOOKUP($B227,'COMPOSIÇÕES COMPLEMENTARES '!$C:$K,7,0),"")))</f>
        <v/>
      </c>
      <c r="H227" s="400" t="str">
        <f t="shared" si="80"/>
        <v/>
      </c>
      <c r="I227" s="400" t="str">
        <f t="shared" si="87"/>
        <v/>
      </c>
      <c r="J227" s="400" t="str">
        <f t="shared" si="88"/>
        <v/>
      </c>
      <c r="K227" s="400" t="str">
        <f t="shared" si="89"/>
        <v/>
      </c>
      <c r="L227" s="400"/>
      <c r="M227" s="262"/>
      <c r="N227" s="262"/>
      <c r="O227" s="469"/>
      <c r="P227" s="470" t="str">
        <f t="shared" si="82"/>
        <v/>
      </c>
      <c r="Q227" s="469"/>
      <c r="R227" s="471" t="str">
        <f t="shared" si="83"/>
        <v/>
      </c>
      <c r="S227" s="469"/>
      <c r="T227" s="472" t="str">
        <f t="shared" si="84"/>
        <v/>
      </c>
      <c r="U227" s="473">
        <f ca="1">SUMIF($O$8:T$9,"QUANT.",O227:T227)</f>
        <v>0</v>
      </c>
      <c r="V227" s="474">
        <f t="shared" ca="1" si="79"/>
        <v>0</v>
      </c>
      <c r="W227" s="486" t="str">
        <f t="shared" si="81"/>
        <v/>
      </c>
      <c r="X227" s="487">
        <f t="shared" ca="1" si="85"/>
        <v>0</v>
      </c>
      <c r="Y227" s="487" t="e">
        <f t="shared" ca="1" si="86"/>
        <v>#VALUE!</v>
      </c>
      <c r="Z227" s="262"/>
      <c r="AA227" s="262"/>
      <c r="AB227" s="262"/>
      <c r="AC227" s="262"/>
      <c r="AD227" s="262"/>
      <c r="AE227" s="262"/>
      <c r="AF227" s="262"/>
      <c r="AG227" s="262"/>
      <c r="AH227" s="262"/>
      <c r="AI227" s="262"/>
      <c r="AJ227" s="262"/>
      <c r="AK227" s="263">
        <f t="shared" si="90"/>
        <v>0</v>
      </c>
      <c r="AL227" s="263">
        <v>0</v>
      </c>
    </row>
    <row r="228" spans="1:38" s="264" customFormat="1" ht="15" customHeight="1">
      <c r="A228" s="395"/>
      <c r="B228" s="396"/>
      <c r="C228" s="397" t="str">
        <f>IF($B228="","",IFERROR(VLOOKUP($B228,SERVIÇOS!$A:$F,2,0),IFERROR(VLOOKUP($B228,'COMPOSIÇÕES COMPLEMENTARES '!$C:$K,2,0),"")))</f>
        <v/>
      </c>
      <c r="D228" s="398" t="str">
        <f>IF($B228="","",IFERROR(VLOOKUP($B228,SERVIÇOS!$A:$F,3,0),IFERROR(VLOOKUP($B228,'COMPOSIÇÕES COMPLEMENTARES '!$C:$K,3,0),"")))</f>
        <v/>
      </c>
      <c r="E228" s="399"/>
      <c r="F228" s="400" t="str">
        <f>IF($B228="","",IFERROR(VLOOKUP($B228,SERVIÇOS!$A:$F,4,0),IFERROR(VLOOKUP($B228,'COMPOSIÇÕES COMPLEMENTARES '!$C:$K,6,0),"")))</f>
        <v/>
      </c>
      <c r="G228" s="400" t="str">
        <f>IF($B228="","",IFERROR(VLOOKUP($B228,SERVIÇOS!$A:$F,5,0),IFERROR(VLOOKUP($B228,'COMPOSIÇÕES COMPLEMENTARES '!$C:$K,7,0),"")))</f>
        <v/>
      </c>
      <c r="H228" s="400" t="str">
        <f t="shared" si="80"/>
        <v/>
      </c>
      <c r="I228" s="400" t="str">
        <f t="shared" si="87"/>
        <v/>
      </c>
      <c r="J228" s="400" t="str">
        <f t="shared" si="88"/>
        <v/>
      </c>
      <c r="K228" s="400" t="str">
        <f t="shared" si="89"/>
        <v/>
      </c>
      <c r="L228" s="400"/>
      <c r="M228" s="262"/>
      <c r="N228" s="262"/>
      <c r="O228" s="469"/>
      <c r="P228" s="470" t="str">
        <f t="shared" si="82"/>
        <v/>
      </c>
      <c r="Q228" s="469"/>
      <c r="R228" s="471" t="str">
        <f t="shared" si="83"/>
        <v/>
      </c>
      <c r="S228" s="469"/>
      <c r="T228" s="472" t="str">
        <f t="shared" si="84"/>
        <v/>
      </c>
      <c r="U228" s="473">
        <f ca="1">SUMIF($O$8:T$9,"QUANT.",O228:T228)</f>
        <v>0</v>
      </c>
      <c r="V228" s="474">
        <f t="shared" ca="1" si="79"/>
        <v>0</v>
      </c>
      <c r="W228" s="486" t="str">
        <f t="shared" si="81"/>
        <v/>
      </c>
      <c r="X228" s="487">
        <f t="shared" ca="1" si="85"/>
        <v>0</v>
      </c>
      <c r="Y228" s="487" t="e">
        <f t="shared" ca="1" si="86"/>
        <v>#VALUE!</v>
      </c>
      <c r="Z228" s="262"/>
      <c r="AA228" s="262"/>
      <c r="AB228" s="262"/>
      <c r="AC228" s="262"/>
      <c r="AD228" s="262"/>
      <c r="AE228" s="262"/>
      <c r="AF228" s="262"/>
      <c r="AG228" s="262"/>
      <c r="AH228" s="262"/>
      <c r="AI228" s="262"/>
      <c r="AJ228" s="262"/>
      <c r="AK228" s="263">
        <f t="shared" si="90"/>
        <v>0</v>
      </c>
      <c r="AL228" s="263">
        <v>0</v>
      </c>
    </row>
    <row r="229" spans="1:38" s="264" customFormat="1" ht="15" customHeight="1">
      <c r="A229" s="395"/>
      <c r="B229" s="396"/>
      <c r="C229" s="397" t="str">
        <f>IF($B229="","",IFERROR(VLOOKUP($B229,SERVIÇOS!$A:$F,2,0),IFERROR(VLOOKUP($B229,'COMPOSIÇÕES COMPLEMENTARES '!$C:$K,2,0),"")))</f>
        <v/>
      </c>
      <c r="D229" s="398" t="str">
        <f>IF($B229="","",IFERROR(VLOOKUP($B229,SERVIÇOS!$A:$F,3,0),IFERROR(VLOOKUP($B229,'COMPOSIÇÕES COMPLEMENTARES '!$C:$K,3,0),"")))</f>
        <v/>
      </c>
      <c r="E229" s="399"/>
      <c r="F229" s="400" t="str">
        <f>IF($B229="","",IFERROR(VLOOKUP($B229,SERVIÇOS!$A:$F,4,0),IFERROR(VLOOKUP($B229,'COMPOSIÇÕES COMPLEMENTARES '!$C:$K,6,0),"")))</f>
        <v/>
      </c>
      <c r="G229" s="400" t="str">
        <f>IF($B229="","",IFERROR(VLOOKUP($B229,SERVIÇOS!$A:$F,5,0),IFERROR(VLOOKUP($B229,'COMPOSIÇÕES COMPLEMENTARES '!$C:$K,7,0),"")))</f>
        <v/>
      </c>
      <c r="H229" s="400" t="str">
        <f t="shared" si="80"/>
        <v/>
      </c>
      <c r="I229" s="400" t="str">
        <f t="shared" si="87"/>
        <v/>
      </c>
      <c r="J229" s="400" t="str">
        <f t="shared" si="88"/>
        <v/>
      </c>
      <c r="K229" s="400" t="str">
        <f t="shared" si="89"/>
        <v/>
      </c>
      <c r="L229" s="400"/>
      <c r="M229" s="262"/>
      <c r="N229" s="262"/>
      <c r="O229" s="469"/>
      <c r="P229" s="470" t="str">
        <f t="shared" si="82"/>
        <v/>
      </c>
      <c r="Q229" s="469"/>
      <c r="R229" s="471" t="str">
        <f t="shared" si="83"/>
        <v/>
      </c>
      <c r="S229" s="469"/>
      <c r="T229" s="472" t="str">
        <f t="shared" si="84"/>
        <v/>
      </c>
      <c r="U229" s="473">
        <f ca="1">SUMIF($O$8:T$9,"QUANT.",O229:T229)</f>
        <v>0</v>
      </c>
      <c r="V229" s="474">
        <f t="shared" ca="1" si="79"/>
        <v>0</v>
      </c>
      <c r="W229" s="486" t="str">
        <f t="shared" si="81"/>
        <v/>
      </c>
      <c r="X229" s="487">
        <f t="shared" ca="1" si="85"/>
        <v>0</v>
      </c>
      <c r="Y229" s="487" t="e">
        <f t="shared" ca="1" si="86"/>
        <v>#VALUE!</v>
      </c>
      <c r="Z229" s="262"/>
      <c r="AA229" s="262"/>
      <c r="AB229" s="262"/>
      <c r="AC229" s="262"/>
      <c r="AD229" s="262"/>
      <c r="AE229" s="262"/>
      <c r="AF229" s="262"/>
      <c r="AG229" s="262"/>
      <c r="AH229" s="262"/>
      <c r="AI229" s="262"/>
      <c r="AJ229" s="262"/>
      <c r="AK229" s="263">
        <f t="shared" si="90"/>
        <v>0</v>
      </c>
      <c r="AL229" s="263">
        <v>0</v>
      </c>
    </row>
    <row r="230" spans="1:38" s="264" customFormat="1" ht="15" customHeight="1">
      <c r="A230" s="395"/>
      <c r="B230" s="396"/>
      <c r="C230" s="397" t="str">
        <f>IF($B230="","",IFERROR(VLOOKUP($B230,SERVIÇOS!$A:$F,2,0),IFERROR(VLOOKUP($B230,'COMPOSIÇÕES COMPLEMENTARES '!$C:$K,2,0),"")))</f>
        <v/>
      </c>
      <c r="D230" s="398" t="str">
        <f>IF($B230="","",IFERROR(VLOOKUP($B230,SERVIÇOS!$A:$F,3,0),IFERROR(VLOOKUP($B230,'COMPOSIÇÕES COMPLEMENTARES '!$C:$K,3,0),"")))</f>
        <v/>
      </c>
      <c r="E230" s="399"/>
      <c r="F230" s="400" t="str">
        <f>IF($B230="","",IFERROR(VLOOKUP($B230,SERVIÇOS!$A:$F,4,0),IFERROR(VLOOKUP($B230,'COMPOSIÇÕES COMPLEMENTARES '!$C:$K,6,0),"")))</f>
        <v/>
      </c>
      <c r="G230" s="400" t="str">
        <f>IF($B230="","",IFERROR(VLOOKUP($B230,SERVIÇOS!$A:$F,5,0),IFERROR(VLOOKUP($B230,'COMPOSIÇÕES COMPLEMENTARES '!$C:$K,7,0),"")))</f>
        <v/>
      </c>
      <c r="H230" s="400" t="str">
        <f t="shared" si="80"/>
        <v/>
      </c>
      <c r="I230" s="400" t="str">
        <f t="shared" si="87"/>
        <v/>
      </c>
      <c r="J230" s="400" t="str">
        <f t="shared" si="88"/>
        <v/>
      </c>
      <c r="K230" s="400" t="str">
        <f t="shared" si="89"/>
        <v/>
      </c>
      <c r="L230" s="400"/>
      <c r="M230" s="262"/>
      <c r="N230" s="262"/>
      <c r="O230" s="469"/>
      <c r="P230" s="470" t="str">
        <f t="shared" si="82"/>
        <v/>
      </c>
      <c r="Q230" s="469"/>
      <c r="R230" s="471" t="str">
        <f t="shared" si="83"/>
        <v/>
      </c>
      <c r="S230" s="469"/>
      <c r="T230" s="472" t="str">
        <f t="shared" si="84"/>
        <v/>
      </c>
      <c r="U230" s="473">
        <f ca="1">SUMIF($O$8:T$9,"QUANT.",O230:T230)</f>
        <v>0</v>
      </c>
      <c r="V230" s="474">
        <f t="shared" ca="1" si="79"/>
        <v>0</v>
      </c>
      <c r="W230" s="486" t="str">
        <f t="shared" si="81"/>
        <v/>
      </c>
      <c r="X230" s="487">
        <f t="shared" ca="1" si="85"/>
        <v>0</v>
      </c>
      <c r="Y230" s="487" t="e">
        <f t="shared" ca="1" si="86"/>
        <v>#VALUE!</v>
      </c>
      <c r="Z230" s="262"/>
      <c r="AA230" s="262"/>
      <c r="AB230" s="262"/>
      <c r="AC230" s="262"/>
      <c r="AD230" s="262"/>
      <c r="AE230" s="262"/>
      <c r="AF230" s="262"/>
      <c r="AG230" s="262"/>
      <c r="AH230" s="262"/>
      <c r="AI230" s="262"/>
      <c r="AJ230" s="262"/>
      <c r="AK230" s="263">
        <f t="shared" si="90"/>
        <v>0</v>
      </c>
      <c r="AL230" s="263">
        <v>0</v>
      </c>
    </row>
    <row r="231" spans="1:38" s="264" customFormat="1" ht="15" customHeight="1">
      <c r="A231" s="395"/>
      <c r="B231" s="396"/>
      <c r="C231" s="397" t="str">
        <f>IF($B231="","",IFERROR(VLOOKUP($B231,SERVIÇOS!$A:$F,2,0),IFERROR(VLOOKUP($B231,'COMPOSIÇÕES COMPLEMENTARES '!$C:$K,2,0),"")))</f>
        <v/>
      </c>
      <c r="D231" s="398" t="str">
        <f>IF($B231="","",IFERROR(VLOOKUP($B231,SERVIÇOS!$A:$F,3,0),IFERROR(VLOOKUP($B231,'COMPOSIÇÕES COMPLEMENTARES '!$C:$K,3,0),"")))</f>
        <v/>
      </c>
      <c r="E231" s="399"/>
      <c r="F231" s="400" t="str">
        <f>IF($B231="","",IFERROR(VLOOKUP($B231,SERVIÇOS!$A:$F,4,0),IFERROR(VLOOKUP($B231,'COMPOSIÇÕES COMPLEMENTARES '!$C:$K,6,0),"")))</f>
        <v/>
      </c>
      <c r="G231" s="400" t="str">
        <f>IF($B231="","",IFERROR(VLOOKUP($B231,SERVIÇOS!$A:$F,5,0),IFERROR(VLOOKUP($B231,'COMPOSIÇÕES COMPLEMENTARES '!$C:$K,7,0),"")))</f>
        <v/>
      </c>
      <c r="H231" s="400" t="str">
        <f t="shared" si="80"/>
        <v/>
      </c>
      <c r="I231" s="400" t="str">
        <f t="shared" si="87"/>
        <v/>
      </c>
      <c r="J231" s="400" t="str">
        <f t="shared" si="88"/>
        <v/>
      </c>
      <c r="K231" s="400" t="str">
        <f t="shared" si="89"/>
        <v/>
      </c>
      <c r="L231" s="400"/>
      <c r="M231" s="262"/>
      <c r="N231" s="262"/>
      <c r="O231" s="469"/>
      <c r="P231" s="470" t="str">
        <f t="shared" si="82"/>
        <v/>
      </c>
      <c r="Q231" s="469"/>
      <c r="R231" s="471" t="str">
        <f t="shared" si="83"/>
        <v/>
      </c>
      <c r="S231" s="469"/>
      <c r="T231" s="472" t="str">
        <f t="shared" si="84"/>
        <v/>
      </c>
      <c r="U231" s="473">
        <f ca="1">SUMIF($O$8:T$9,"QUANT.",O231:T231)</f>
        <v>0</v>
      </c>
      <c r="V231" s="474">
        <f t="shared" ca="1" si="79"/>
        <v>0</v>
      </c>
      <c r="W231" s="486" t="str">
        <f t="shared" si="81"/>
        <v/>
      </c>
      <c r="X231" s="487">
        <f t="shared" ca="1" si="85"/>
        <v>0</v>
      </c>
      <c r="Y231" s="487" t="e">
        <f t="shared" ca="1" si="86"/>
        <v>#VALUE!</v>
      </c>
      <c r="Z231" s="262"/>
      <c r="AA231" s="262"/>
      <c r="AB231" s="262"/>
      <c r="AC231" s="262"/>
      <c r="AD231" s="262"/>
      <c r="AE231" s="262"/>
      <c r="AF231" s="262"/>
      <c r="AG231" s="262"/>
      <c r="AH231" s="262"/>
      <c r="AI231" s="262"/>
      <c r="AJ231" s="262"/>
      <c r="AK231" s="263">
        <f t="shared" si="90"/>
        <v>0</v>
      </c>
      <c r="AL231" s="263">
        <v>0</v>
      </c>
    </row>
    <row r="232" spans="1:38" s="264" customFormat="1" ht="15" customHeight="1">
      <c r="A232" s="395"/>
      <c r="B232" s="396"/>
      <c r="C232" s="397" t="str">
        <f>IF($B232="","",IFERROR(VLOOKUP($B232,SERVIÇOS!$A:$F,2,0),IFERROR(VLOOKUP($B232,'COMPOSIÇÕES COMPLEMENTARES '!$C:$K,2,0),"")))</f>
        <v/>
      </c>
      <c r="D232" s="398" t="str">
        <f>IF($B232="","",IFERROR(VLOOKUP($B232,SERVIÇOS!$A:$F,3,0),IFERROR(VLOOKUP($B232,'COMPOSIÇÕES COMPLEMENTARES '!$C:$K,3,0),"")))</f>
        <v/>
      </c>
      <c r="E232" s="399"/>
      <c r="F232" s="400" t="str">
        <f>IF($B232="","",IFERROR(VLOOKUP($B232,SERVIÇOS!$A:$F,4,0),IFERROR(VLOOKUP($B232,'COMPOSIÇÕES COMPLEMENTARES '!$C:$K,6,0),"")))</f>
        <v/>
      </c>
      <c r="G232" s="400" t="str">
        <f>IF($B232="","",IFERROR(VLOOKUP($B232,SERVIÇOS!$A:$F,5,0),IFERROR(VLOOKUP($B232,'COMPOSIÇÕES COMPLEMENTARES '!$C:$K,7,0),"")))</f>
        <v/>
      </c>
      <c r="H232" s="400" t="str">
        <f t="shared" si="80"/>
        <v/>
      </c>
      <c r="I232" s="400" t="str">
        <f t="shared" si="87"/>
        <v/>
      </c>
      <c r="J232" s="400" t="str">
        <f t="shared" si="88"/>
        <v/>
      </c>
      <c r="K232" s="400" t="str">
        <f t="shared" si="89"/>
        <v/>
      </c>
      <c r="L232" s="400"/>
      <c r="M232" s="262"/>
      <c r="N232" s="262"/>
      <c r="O232" s="469"/>
      <c r="P232" s="470" t="str">
        <f t="shared" si="82"/>
        <v/>
      </c>
      <c r="Q232" s="469"/>
      <c r="R232" s="471" t="str">
        <f t="shared" si="83"/>
        <v/>
      </c>
      <c r="S232" s="469"/>
      <c r="T232" s="472" t="str">
        <f t="shared" si="84"/>
        <v/>
      </c>
      <c r="U232" s="473">
        <f ca="1">SUMIF($O$8:T$9,"QUANT.",O232:T232)</f>
        <v>0</v>
      </c>
      <c r="V232" s="474">
        <f t="shared" ca="1" si="79"/>
        <v>0</v>
      </c>
      <c r="W232" s="486" t="str">
        <f t="shared" si="81"/>
        <v/>
      </c>
      <c r="X232" s="487">
        <f t="shared" ca="1" si="85"/>
        <v>0</v>
      </c>
      <c r="Y232" s="487" t="e">
        <f t="shared" ca="1" si="86"/>
        <v>#VALUE!</v>
      </c>
      <c r="Z232" s="262"/>
      <c r="AA232" s="262"/>
      <c r="AB232" s="262"/>
      <c r="AC232" s="262"/>
      <c r="AD232" s="262"/>
      <c r="AE232" s="262"/>
      <c r="AF232" s="262"/>
      <c r="AG232" s="262"/>
      <c r="AH232" s="262"/>
      <c r="AI232" s="262"/>
      <c r="AJ232" s="262"/>
      <c r="AK232" s="263">
        <f t="shared" si="90"/>
        <v>0</v>
      </c>
      <c r="AL232" s="263">
        <v>0</v>
      </c>
    </row>
    <row r="233" spans="1:38" s="264" customFormat="1" ht="15" customHeight="1">
      <c r="A233" s="395"/>
      <c r="B233" s="396"/>
      <c r="C233" s="397" t="str">
        <f>IF($B233="","",IFERROR(VLOOKUP($B233,SERVIÇOS!$A:$F,2,0),IFERROR(VLOOKUP($B233,'COMPOSIÇÕES COMPLEMENTARES '!$C:$K,2,0),"")))</f>
        <v/>
      </c>
      <c r="D233" s="398" t="str">
        <f>IF($B233="","",IFERROR(VLOOKUP($B233,SERVIÇOS!$A:$F,3,0),IFERROR(VLOOKUP($B233,'COMPOSIÇÕES COMPLEMENTARES '!$C:$K,3,0),"")))</f>
        <v/>
      </c>
      <c r="E233" s="399"/>
      <c r="F233" s="400" t="str">
        <f>IF($B233="","",IFERROR(VLOOKUP($B233,SERVIÇOS!$A:$F,4,0),IFERROR(VLOOKUP($B233,'COMPOSIÇÕES COMPLEMENTARES '!$C:$K,6,0),"")))</f>
        <v/>
      </c>
      <c r="G233" s="400" t="str">
        <f>IF($B233="","",IFERROR(VLOOKUP($B233,SERVIÇOS!$A:$F,5,0),IFERROR(VLOOKUP($B233,'COMPOSIÇÕES COMPLEMENTARES '!$C:$K,7,0),"")))</f>
        <v/>
      </c>
      <c r="H233" s="400" t="str">
        <f t="shared" si="80"/>
        <v/>
      </c>
      <c r="I233" s="400" t="str">
        <f t="shared" si="87"/>
        <v/>
      </c>
      <c r="J233" s="400" t="str">
        <f t="shared" si="88"/>
        <v/>
      </c>
      <c r="K233" s="400" t="str">
        <f t="shared" si="89"/>
        <v/>
      </c>
      <c r="L233" s="400"/>
      <c r="M233" s="262"/>
      <c r="N233" s="262"/>
      <c r="O233" s="469"/>
      <c r="P233" s="470" t="str">
        <f t="shared" si="82"/>
        <v/>
      </c>
      <c r="Q233" s="469"/>
      <c r="R233" s="471" t="str">
        <f t="shared" si="83"/>
        <v/>
      </c>
      <c r="S233" s="469"/>
      <c r="T233" s="472" t="str">
        <f t="shared" si="84"/>
        <v/>
      </c>
      <c r="U233" s="473">
        <f ca="1">SUMIF($O$8:T$9,"QUANT.",O233:T233)</f>
        <v>0</v>
      </c>
      <c r="V233" s="474">
        <f t="shared" ca="1" si="79"/>
        <v>0</v>
      </c>
      <c r="W233" s="486" t="str">
        <f t="shared" si="81"/>
        <v/>
      </c>
      <c r="X233" s="487">
        <f t="shared" ca="1" si="85"/>
        <v>0</v>
      </c>
      <c r="Y233" s="487" t="e">
        <f t="shared" ca="1" si="86"/>
        <v>#VALUE!</v>
      </c>
      <c r="Z233" s="262"/>
      <c r="AA233" s="262"/>
      <c r="AB233" s="262"/>
      <c r="AC233" s="262"/>
      <c r="AD233" s="262"/>
      <c r="AE233" s="262"/>
      <c r="AF233" s="262"/>
      <c r="AG233" s="262"/>
      <c r="AH233" s="262"/>
      <c r="AI233" s="262"/>
      <c r="AJ233" s="262"/>
      <c r="AK233" s="263">
        <f t="shared" si="90"/>
        <v>0</v>
      </c>
      <c r="AL233" s="263">
        <v>0</v>
      </c>
    </row>
    <row r="234" spans="1:38" s="264" customFormat="1" ht="15" customHeight="1">
      <c r="A234" s="395"/>
      <c r="B234" s="396"/>
      <c r="C234" s="397" t="str">
        <f>IF($B234="","",IFERROR(VLOOKUP($B234,SERVIÇOS!$A:$F,2,0),IFERROR(VLOOKUP($B234,'COMPOSIÇÕES COMPLEMENTARES '!$C:$K,2,0),"")))</f>
        <v/>
      </c>
      <c r="D234" s="398" t="str">
        <f>IF($B234="","",IFERROR(VLOOKUP($B234,SERVIÇOS!$A:$F,3,0),IFERROR(VLOOKUP($B234,'COMPOSIÇÕES COMPLEMENTARES '!$C:$K,3,0),"")))</f>
        <v/>
      </c>
      <c r="E234" s="399"/>
      <c r="F234" s="400" t="str">
        <f>IF($B234="","",IFERROR(VLOOKUP($B234,SERVIÇOS!$A:$F,4,0),IFERROR(VLOOKUP($B234,'COMPOSIÇÕES COMPLEMENTARES '!$C:$K,6,0),"")))</f>
        <v/>
      </c>
      <c r="G234" s="400" t="str">
        <f>IF($B234="","",IFERROR(VLOOKUP($B234,SERVIÇOS!$A:$F,5,0),IFERROR(VLOOKUP($B234,'COMPOSIÇÕES COMPLEMENTARES '!$C:$K,7,0),"")))</f>
        <v/>
      </c>
      <c r="H234" s="400" t="str">
        <f t="shared" si="80"/>
        <v/>
      </c>
      <c r="I234" s="400" t="str">
        <f t="shared" si="87"/>
        <v/>
      </c>
      <c r="J234" s="400" t="str">
        <f t="shared" si="88"/>
        <v/>
      </c>
      <c r="K234" s="400" t="str">
        <f t="shared" si="89"/>
        <v/>
      </c>
      <c r="L234" s="400"/>
      <c r="M234" s="262"/>
      <c r="N234" s="262"/>
      <c r="O234" s="469"/>
      <c r="P234" s="470" t="str">
        <f t="shared" si="82"/>
        <v/>
      </c>
      <c r="Q234" s="469"/>
      <c r="R234" s="471" t="str">
        <f t="shared" si="83"/>
        <v/>
      </c>
      <c r="S234" s="469"/>
      <c r="T234" s="472" t="str">
        <f t="shared" si="84"/>
        <v/>
      </c>
      <c r="U234" s="473">
        <f ca="1">SUMIF($O$8:T$9,"QUANT.",O234:T234)</f>
        <v>0</v>
      </c>
      <c r="V234" s="474">
        <f t="shared" ca="1" si="79"/>
        <v>0</v>
      </c>
      <c r="W234" s="486" t="str">
        <f t="shared" si="81"/>
        <v/>
      </c>
      <c r="X234" s="487">
        <f t="shared" ca="1" si="85"/>
        <v>0</v>
      </c>
      <c r="Y234" s="487" t="e">
        <f t="shared" ca="1" si="86"/>
        <v>#VALUE!</v>
      </c>
      <c r="Z234" s="262"/>
      <c r="AA234" s="262"/>
      <c r="AB234" s="262"/>
      <c r="AC234" s="262"/>
      <c r="AD234" s="262"/>
      <c r="AE234" s="262"/>
      <c r="AF234" s="262"/>
      <c r="AG234" s="262"/>
      <c r="AH234" s="262"/>
      <c r="AI234" s="262"/>
      <c r="AJ234" s="262"/>
      <c r="AK234" s="263">
        <f t="shared" si="90"/>
        <v>0</v>
      </c>
      <c r="AL234" s="263">
        <v>0</v>
      </c>
    </row>
    <row r="235" spans="1:38" s="264" customFormat="1" ht="15" customHeight="1">
      <c r="A235" s="395"/>
      <c r="B235" s="396"/>
      <c r="C235" s="397" t="str">
        <f>IF($B235="","",IFERROR(VLOOKUP($B235,SERVIÇOS!$A:$F,2,0),IFERROR(VLOOKUP($B235,'COMPOSIÇÕES COMPLEMENTARES '!$C:$K,2,0),"")))</f>
        <v/>
      </c>
      <c r="D235" s="398" t="str">
        <f>IF($B235="","",IFERROR(VLOOKUP($B235,SERVIÇOS!$A:$F,3,0),IFERROR(VLOOKUP($B235,'COMPOSIÇÕES COMPLEMENTARES '!$C:$K,3,0),"")))</f>
        <v/>
      </c>
      <c r="E235" s="399"/>
      <c r="F235" s="400" t="str">
        <f>IF($B235="","",IFERROR(VLOOKUP($B235,SERVIÇOS!$A:$F,4,0),IFERROR(VLOOKUP($B235,'COMPOSIÇÕES COMPLEMENTARES '!$C:$K,6,0),"")))</f>
        <v/>
      </c>
      <c r="G235" s="400" t="str">
        <f>IF($B235="","",IFERROR(VLOOKUP($B235,SERVIÇOS!$A:$F,5,0),IFERROR(VLOOKUP($B235,'COMPOSIÇÕES COMPLEMENTARES '!$C:$K,7,0),"")))</f>
        <v/>
      </c>
      <c r="H235" s="400" t="str">
        <f t="shared" si="80"/>
        <v/>
      </c>
      <c r="I235" s="400" t="str">
        <f t="shared" si="87"/>
        <v/>
      </c>
      <c r="J235" s="400" t="str">
        <f t="shared" si="88"/>
        <v/>
      </c>
      <c r="K235" s="400" t="str">
        <f t="shared" si="89"/>
        <v/>
      </c>
      <c r="L235" s="400"/>
      <c r="M235" s="262"/>
      <c r="N235" s="262"/>
      <c r="O235" s="469"/>
      <c r="P235" s="470" t="str">
        <f t="shared" si="82"/>
        <v/>
      </c>
      <c r="Q235" s="469"/>
      <c r="R235" s="471" t="str">
        <f t="shared" si="83"/>
        <v/>
      </c>
      <c r="S235" s="469"/>
      <c r="T235" s="472" t="str">
        <f t="shared" si="84"/>
        <v/>
      </c>
      <c r="U235" s="473">
        <f ca="1">SUMIF($O$8:T$9,"QUANT.",O235:T235)</f>
        <v>0</v>
      </c>
      <c r="V235" s="474">
        <f t="shared" ref="V235:V298" ca="1" si="91">SUMIF($O$8:$T$9,"CUSTO",O235:T235)</f>
        <v>0</v>
      </c>
      <c r="W235" s="486" t="str">
        <f t="shared" si="81"/>
        <v/>
      </c>
      <c r="X235" s="487">
        <f t="shared" ca="1" si="85"/>
        <v>0</v>
      </c>
      <c r="Y235" s="487" t="e">
        <f t="shared" ca="1" si="86"/>
        <v>#VALUE!</v>
      </c>
      <c r="Z235" s="262"/>
      <c r="AA235" s="262"/>
      <c r="AB235" s="262"/>
      <c r="AC235" s="262"/>
      <c r="AD235" s="262"/>
      <c r="AE235" s="262"/>
      <c r="AF235" s="262"/>
      <c r="AG235" s="262"/>
      <c r="AH235" s="262"/>
      <c r="AI235" s="262"/>
      <c r="AJ235" s="262"/>
      <c r="AK235" s="263">
        <f t="shared" si="90"/>
        <v>0</v>
      </c>
      <c r="AL235" s="263">
        <v>0</v>
      </c>
    </row>
    <row r="236" spans="1:38" s="264" customFormat="1" ht="15" customHeight="1">
      <c r="A236" s="395"/>
      <c r="B236" s="396"/>
      <c r="C236" s="397" t="str">
        <f>IF($B236="","",IFERROR(VLOOKUP($B236,SERVIÇOS!$A:$F,2,0),IFERROR(VLOOKUP($B236,'COMPOSIÇÕES COMPLEMENTARES '!$C:$K,2,0),"")))</f>
        <v/>
      </c>
      <c r="D236" s="398" t="str">
        <f>IF($B236="","",IFERROR(VLOOKUP($B236,SERVIÇOS!$A:$F,3,0),IFERROR(VLOOKUP($B236,'COMPOSIÇÕES COMPLEMENTARES '!$C:$K,3,0),"")))</f>
        <v/>
      </c>
      <c r="E236" s="399"/>
      <c r="F236" s="400" t="str">
        <f>IF($B236="","",IFERROR(VLOOKUP($B236,SERVIÇOS!$A:$F,4,0),IFERROR(VLOOKUP($B236,'COMPOSIÇÕES COMPLEMENTARES '!$C:$K,6,0),"")))</f>
        <v/>
      </c>
      <c r="G236" s="400" t="str">
        <f>IF($B236="","",IFERROR(VLOOKUP($B236,SERVIÇOS!$A:$F,5,0),IFERROR(VLOOKUP($B236,'COMPOSIÇÕES COMPLEMENTARES '!$C:$K,7,0),"")))</f>
        <v/>
      </c>
      <c r="H236" s="400" t="str">
        <f t="shared" ref="H236:H299" si="92">IF(E236="","",F236+G236)</f>
        <v/>
      </c>
      <c r="I236" s="400" t="str">
        <f t="shared" si="87"/>
        <v/>
      </c>
      <c r="J236" s="400" t="str">
        <f t="shared" si="88"/>
        <v/>
      </c>
      <c r="K236" s="400" t="str">
        <f t="shared" si="89"/>
        <v/>
      </c>
      <c r="L236" s="400"/>
      <c r="M236" s="262"/>
      <c r="N236" s="262"/>
      <c r="O236" s="469"/>
      <c r="P236" s="470" t="str">
        <f t="shared" si="82"/>
        <v/>
      </c>
      <c r="Q236" s="469"/>
      <c r="R236" s="471" t="str">
        <f t="shared" si="83"/>
        <v/>
      </c>
      <c r="S236" s="469"/>
      <c r="T236" s="472" t="str">
        <f t="shared" si="84"/>
        <v/>
      </c>
      <c r="U236" s="473">
        <f ca="1">SUMIF($O$8:T$9,"QUANT.",O236:T236)</f>
        <v>0</v>
      </c>
      <c r="V236" s="474">
        <f t="shared" ca="1" si="91"/>
        <v>0</v>
      </c>
      <c r="W236" s="486" t="str">
        <f t="shared" ref="W236:W299" si="93">IF(B236&lt;&gt;"",IF(V236=0,"MEDIR",IF(K236-V236=0,"OK",IF(K236-V236&gt;0,"MEDIR","ALERTA!"))),"")</f>
        <v/>
      </c>
      <c r="X236" s="487">
        <f t="shared" ca="1" si="85"/>
        <v>0</v>
      </c>
      <c r="Y236" s="487" t="e">
        <f t="shared" ca="1" si="86"/>
        <v>#VALUE!</v>
      </c>
      <c r="Z236" s="262"/>
      <c r="AA236" s="262"/>
      <c r="AB236" s="262"/>
      <c r="AC236" s="262"/>
      <c r="AD236" s="262"/>
      <c r="AE236" s="262"/>
      <c r="AF236" s="262"/>
      <c r="AG236" s="262"/>
      <c r="AH236" s="262"/>
      <c r="AI236" s="262"/>
      <c r="AJ236" s="262"/>
      <c r="AK236" s="263">
        <f t="shared" si="90"/>
        <v>0</v>
      </c>
      <c r="AL236" s="263">
        <v>0</v>
      </c>
    </row>
    <row r="237" spans="1:38" s="264" customFormat="1" ht="15" customHeight="1">
      <c r="A237" s="395"/>
      <c r="B237" s="396"/>
      <c r="C237" s="397" t="str">
        <f>IF($B237="","",IFERROR(VLOOKUP($B237,SERVIÇOS!$A:$F,2,0),IFERROR(VLOOKUP($B237,'COMPOSIÇÕES COMPLEMENTARES '!$C:$K,2,0),"")))</f>
        <v/>
      </c>
      <c r="D237" s="398" t="str">
        <f>IF($B237="","",IFERROR(VLOOKUP($B237,SERVIÇOS!$A:$F,3,0),IFERROR(VLOOKUP($B237,'COMPOSIÇÕES COMPLEMENTARES '!$C:$K,3,0),"")))</f>
        <v/>
      </c>
      <c r="E237" s="399"/>
      <c r="F237" s="400" t="str">
        <f>IF($B237="","",IFERROR(VLOOKUP($B237,SERVIÇOS!$A:$F,4,0),IFERROR(VLOOKUP($B237,'COMPOSIÇÕES COMPLEMENTARES '!$C:$K,6,0),"")))</f>
        <v/>
      </c>
      <c r="G237" s="400" t="str">
        <f>IF($B237="","",IFERROR(VLOOKUP($B237,SERVIÇOS!$A:$F,5,0),IFERROR(VLOOKUP($B237,'COMPOSIÇÕES COMPLEMENTARES '!$C:$K,7,0),"")))</f>
        <v/>
      </c>
      <c r="H237" s="400" t="str">
        <f t="shared" si="92"/>
        <v/>
      </c>
      <c r="I237" s="400" t="str">
        <f t="shared" si="87"/>
        <v/>
      </c>
      <c r="J237" s="400" t="str">
        <f t="shared" si="88"/>
        <v/>
      </c>
      <c r="K237" s="400" t="str">
        <f t="shared" si="89"/>
        <v/>
      </c>
      <c r="L237" s="400"/>
      <c r="M237" s="262"/>
      <c r="N237" s="262"/>
      <c r="O237" s="469"/>
      <c r="P237" s="470" t="str">
        <f t="shared" ref="P237:P300" si="94">IF(OR(O237="",$K237=""),"",(O237/$E237)*$K237)</f>
        <v/>
      </c>
      <c r="Q237" s="469"/>
      <c r="R237" s="471" t="str">
        <f t="shared" ref="R237:R300" si="95">IF(OR(Q237="",$K237=""),"",(Q237/$E237)*$K237)</f>
        <v/>
      </c>
      <c r="S237" s="469"/>
      <c r="T237" s="472" t="str">
        <f t="shared" ref="T237:T300" si="96">IF(OR(S237="",$K237=""),"",(S237/$E237)*$K237)</f>
        <v/>
      </c>
      <c r="U237" s="473">
        <f ca="1">SUMIF($O$8:T$9,"QUANT.",O237:T237)</f>
        <v>0</v>
      </c>
      <c r="V237" s="474">
        <f t="shared" ca="1" si="91"/>
        <v>0</v>
      </c>
      <c r="W237" s="486" t="str">
        <f t="shared" si="93"/>
        <v/>
      </c>
      <c r="X237" s="487">
        <f t="shared" ref="X237:X300" ca="1" si="97">IF(U237="",0,E237-U237)</f>
        <v>0</v>
      </c>
      <c r="Y237" s="487" t="e">
        <f t="shared" ref="Y237:Y300" ca="1" si="98">IF(V237="",0,K237-V237)</f>
        <v>#VALUE!</v>
      </c>
      <c r="Z237" s="262"/>
      <c r="AA237" s="262"/>
      <c r="AB237" s="262"/>
      <c r="AC237" s="262"/>
      <c r="AD237" s="262"/>
      <c r="AE237" s="262"/>
      <c r="AF237" s="262"/>
      <c r="AG237" s="262"/>
      <c r="AH237" s="262"/>
      <c r="AI237" s="262"/>
      <c r="AJ237" s="262"/>
      <c r="AK237" s="263">
        <f t="shared" si="90"/>
        <v>0</v>
      </c>
      <c r="AL237" s="263">
        <v>0</v>
      </c>
    </row>
    <row r="238" spans="1:38" s="264" customFormat="1" ht="15" customHeight="1">
      <c r="A238" s="395"/>
      <c r="B238" s="396"/>
      <c r="C238" s="397" t="str">
        <f>IF($B238="","",IFERROR(VLOOKUP($B238,SERVIÇOS!$A:$F,2,0),IFERROR(VLOOKUP($B238,'COMPOSIÇÕES COMPLEMENTARES '!$C:$K,2,0),"")))</f>
        <v/>
      </c>
      <c r="D238" s="398" t="str">
        <f>IF($B238="","",IFERROR(VLOOKUP($B238,SERVIÇOS!$A:$F,3,0),IFERROR(VLOOKUP($B238,'COMPOSIÇÕES COMPLEMENTARES '!$C:$K,3,0),"")))</f>
        <v/>
      </c>
      <c r="E238" s="399"/>
      <c r="F238" s="400" t="str">
        <f>IF($B238="","",IFERROR(VLOOKUP($B238,SERVIÇOS!$A:$F,4,0),IFERROR(VLOOKUP($B238,'COMPOSIÇÕES COMPLEMENTARES '!$C:$K,6,0),"")))</f>
        <v/>
      </c>
      <c r="G238" s="400" t="str">
        <f>IF($B238="","",IFERROR(VLOOKUP($B238,SERVIÇOS!$A:$F,5,0),IFERROR(VLOOKUP($B238,'COMPOSIÇÕES COMPLEMENTARES '!$C:$K,7,0),"")))</f>
        <v/>
      </c>
      <c r="H238" s="400" t="str">
        <f t="shared" si="92"/>
        <v/>
      </c>
      <c r="I238" s="400" t="str">
        <f t="shared" si="87"/>
        <v/>
      </c>
      <c r="J238" s="400" t="str">
        <f t="shared" si="88"/>
        <v/>
      </c>
      <c r="K238" s="400" t="str">
        <f t="shared" si="89"/>
        <v/>
      </c>
      <c r="L238" s="400"/>
      <c r="M238" s="262"/>
      <c r="N238" s="262"/>
      <c r="O238" s="469"/>
      <c r="P238" s="470" t="str">
        <f t="shared" si="94"/>
        <v/>
      </c>
      <c r="Q238" s="469"/>
      <c r="R238" s="471" t="str">
        <f t="shared" si="95"/>
        <v/>
      </c>
      <c r="S238" s="469"/>
      <c r="T238" s="472" t="str">
        <f t="shared" si="96"/>
        <v/>
      </c>
      <c r="U238" s="473">
        <f ca="1">SUMIF($O$8:T$9,"QUANT.",O238:T238)</f>
        <v>0</v>
      </c>
      <c r="V238" s="474">
        <f t="shared" ca="1" si="91"/>
        <v>0</v>
      </c>
      <c r="W238" s="486" t="str">
        <f t="shared" si="93"/>
        <v/>
      </c>
      <c r="X238" s="487">
        <f t="shared" ca="1" si="97"/>
        <v>0</v>
      </c>
      <c r="Y238" s="487" t="e">
        <f t="shared" ca="1" si="98"/>
        <v>#VALUE!</v>
      </c>
      <c r="Z238" s="262"/>
      <c r="AA238" s="262"/>
      <c r="AB238" s="262"/>
      <c r="AC238" s="262"/>
      <c r="AD238" s="262"/>
      <c r="AE238" s="262"/>
      <c r="AF238" s="262"/>
      <c r="AG238" s="262"/>
      <c r="AH238" s="262"/>
      <c r="AI238" s="262"/>
      <c r="AJ238" s="262"/>
      <c r="AK238" s="263">
        <f t="shared" si="90"/>
        <v>0</v>
      </c>
      <c r="AL238" s="263">
        <v>0</v>
      </c>
    </row>
    <row r="239" spans="1:38" s="264" customFormat="1" ht="15" customHeight="1">
      <c r="A239" s="395"/>
      <c r="B239" s="396"/>
      <c r="C239" s="397" t="str">
        <f>IF($B239="","",IFERROR(VLOOKUP($B239,SERVIÇOS!$A:$F,2,0),IFERROR(VLOOKUP($B239,'COMPOSIÇÕES COMPLEMENTARES '!$C:$K,2,0),"")))</f>
        <v/>
      </c>
      <c r="D239" s="398" t="str">
        <f>IF($B239="","",IFERROR(VLOOKUP($B239,SERVIÇOS!$A:$F,3,0),IFERROR(VLOOKUP($B239,'COMPOSIÇÕES COMPLEMENTARES '!$C:$K,3,0),"")))</f>
        <v/>
      </c>
      <c r="E239" s="399"/>
      <c r="F239" s="400" t="str">
        <f>IF($B239="","",IFERROR(VLOOKUP($B239,SERVIÇOS!$A:$F,4,0),IFERROR(VLOOKUP($B239,'COMPOSIÇÕES COMPLEMENTARES '!$C:$K,6,0),"")))</f>
        <v/>
      </c>
      <c r="G239" s="400" t="str">
        <f>IF($B239="","",IFERROR(VLOOKUP($B239,SERVIÇOS!$A:$F,5,0),IFERROR(VLOOKUP($B239,'COMPOSIÇÕES COMPLEMENTARES '!$C:$K,7,0),"")))</f>
        <v/>
      </c>
      <c r="H239" s="400" t="str">
        <f t="shared" si="92"/>
        <v/>
      </c>
      <c r="I239" s="400" t="str">
        <f t="shared" si="87"/>
        <v/>
      </c>
      <c r="J239" s="400" t="str">
        <f t="shared" si="88"/>
        <v/>
      </c>
      <c r="K239" s="400" t="str">
        <f t="shared" si="89"/>
        <v/>
      </c>
      <c r="L239" s="400"/>
      <c r="M239" s="262"/>
      <c r="N239" s="262"/>
      <c r="O239" s="469"/>
      <c r="P239" s="470" t="str">
        <f t="shared" si="94"/>
        <v/>
      </c>
      <c r="Q239" s="469"/>
      <c r="R239" s="471" t="str">
        <f t="shared" si="95"/>
        <v/>
      </c>
      <c r="S239" s="469"/>
      <c r="T239" s="472" t="str">
        <f t="shared" si="96"/>
        <v/>
      </c>
      <c r="U239" s="473">
        <f ca="1">SUMIF($O$8:T$9,"QUANT.",O239:T239)</f>
        <v>0</v>
      </c>
      <c r="V239" s="474">
        <f t="shared" ca="1" si="91"/>
        <v>0</v>
      </c>
      <c r="W239" s="486" t="str">
        <f t="shared" si="93"/>
        <v/>
      </c>
      <c r="X239" s="487">
        <f t="shared" ca="1" si="97"/>
        <v>0</v>
      </c>
      <c r="Y239" s="487" t="e">
        <f t="shared" ca="1" si="98"/>
        <v>#VALUE!</v>
      </c>
      <c r="Z239" s="262"/>
      <c r="AA239" s="262"/>
      <c r="AB239" s="262"/>
      <c r="AC239" s="262"/>
      <c r="AD239" s="262"/>
      <c r="AE239" s="262"/>
      <c r="AF239" s="262"/>
      <c r="AG239" s="262"/>
      <c r="AH239" s="262"/>
      <c r="AI239" s="262"/>
      <c r="AJ239" s="262"/>
      <c r="AK239" s="263">
        <f t="shared" si="90"/>
        <v>0</v>
      </c>
      <c r="AL239" s="263">
        <v>0</v>
      </c>
    </row>
    <row r="240" spans="1:38" s="264" customFormat="1" ht="15" customHeight="1">
      <c r="A240" s="395"/>
      <c r="B240" s="396"/>
      <c r="C240" s="397" t="str">
        <f>IF($B240="","",IFERROR(VLOOKUP($B240,SERVIÇOS!$A:$F,2,0),IFERROR(VLOOKUP($B240,'COMPOSIÇÕES COMPLEMENTARES '!$C:$K,2,0),"")))</f>
        <v/>
      </c>
      <c r="D240" s="398" t="str">
        <f>IF($B240="","",IFERROR(VLOOKUP($B240,SERVIÇOS!$A:$F,3,0),IFERROR(VLOOKUP($B240,'COMPOSIÇÕES COMPLEMENTARES '!$C:$K,3,0),"")))</f>
        <v/>
      </c>
      <c r="E240" s="399"/>
      <c r="F240" s="400" t="str">
        <f>IF($B240="","",IFERROR(VLOOKUP($B240,SERVIÇOS!$A:$F,4,0),IFERROR(VLOOKUP($B240,'COMPOSIÇÕES COMPLEMENTARES '!$C:$K,6,0),"")))</f>
        <v/>
      </c>
      <c r="G240" s="400" t="str">
        <f>IF($B240="","",IFERROR(VLOOKUP($B240,SERVIÇOS!$A:$F,5,0),IFERROR(VLOOKUP($B240,'COMPOSIÇÕES COMPLEMENTARES '!$C:$K,7,0),"")))</f>
        <v/>
      </c>
      <c r="H240" s="400" t="str">
        <f t="shared" si="92"/>
        <v/>
      </c>
      <c r="I240" s="400" t="str">
        <f t="shared" si="87"/>
        <v/>
      </c>
      <c r="J240" s="400" t="str">
        <f t="shared" si="88"/>
        <v/>
      </c>
      <c r="K240" s="400" t="str">
        <f t="shared" si="89"/>
        <v/>
      </c>
      <c r="L240" s="400"/>
      <c r="M240" s="262"/>
      <c r="N240" s="262"/>
      <c r="O240" s="469"/>
      <c r="P240" s="470" t="str">
        <f t="shared" si="94"/>
        <v/>
      </c>
      <c r="Q240" s="469"/>
      <c r="R240" s="471" t="str">
        <f t="shared" si="95"/>
        <v/>
      </c>
      <c r="S240" s="469"/>
      <c r="T240" s="472" t="str">
        <f t="shared" si="96"/>
        <v/>
      </c>
      <c r="U240" s="473">
        <f ca="1">SUMIF($O$8:T$9,"QUANT.",O240:T240)</f>
        <v>0</v>
      </c>
      <c r="V240" s="474">
        <f t="shared" ca="1" si="91"/>
        <v>0</v>
      </c>
      <c r="W240" s="486" t="str">
        <f t="shared" si="93"/>
        <v/>
      </c>
      <c r="X240" s="487">
        <f t="shared" ca="1" si="97"/>
        <v>0</v>
      </c>
      <c r="Y240" s="487" t="e">
        <f t="shared" ca="1" si="98"/>
        <v>#VALUE!</v>
      </c>
      <c r="Z240" s="262"/>
      <c r="AA240" s="262"/>
      <c r="AB240" s="262"/>
      <c r="AC240" s="262"/>
      <c r="AD240" s="262"/>
      <c r="AE240" s="262"/>
      <c r="AF240" s="262"/>
      <c r="AG240" s="262"/>
      <c r="AH240" s="262"/>
      <c r="AI240" s="262"/>
      <c r="AJ240" s="262"/>
      <c r="AK240" s="263">
        <f t="shared" si="90"/>
        <v>0</v>
      </c>
      <c r="AL240" s="263">
        <v>0</v>
      </c>
    </row>
    <row r="241" spans="1:38" s="264" customFormat="1" ht="15" customHeight="1">
      <c r="A241" s="395"/>
      <c r="B241" s="396"/>
      <c r="C241" s="397" t="str">
        <f>IF($B241="","",IFERROR(VLOOKUP($B241,SERVIÇOS!$A:$F,2,0),IFERROR(VLOOKUP($B241,'COMPOSIÇÕES COMPLEMENTARES '!$C:$K,2,0),"")))</f>
        <v/>
      </c>
      <c r="D241" s="398" t="str">
        <f>IF($B241="","",IFERROR(VLOOKUP($B241,SERVIÇOS!$A:$F,3,0),IFERROR(VLOOKUP($B241,'COMPOSIÇÕES COMPLEMENTARES '!$C:$K,3,0),"")))</f>
        <v/>
      </c>
      <c r="E241" s="399"/>
      <c r="F241" s="400" t="str">
        <f>IF($B241="","",IFERROR(VLOOKUP($B241,SERVIÇOS!$A:$F,4,0),IFERROR(VLOOKUP($B241,'COMPOSIÇÕES COMPLEMENTARES '!$C:$K,6,0),"")))</f>
        <v/>
      </c>
      <c r="G241" s="400" t="str">
        <f>IF($B241="","",IFERROR(VLOOKUP($B241,SERVIÇOS!$A:$F,5,0),IFERROR(VLOOKUP($B241,'COMPOSIÇÕES COMPLEMENTARES '!$C:$K,7,0),"")))</f>
        <v/>
      </c>
      <c r="H241" s="400" t="str">
        <f t="shared" si="92"/>
        <v/>
      </c>
      <c r="I241" s="400" t="str">
        <f t="shared" si="87"/>
        <v/>
      </c>
      <c r="J241" s="400" t="str">
        <f t="shared" si="88"/>
        <v/>
      </c>
      <c r="K241" s="400" t="str">
        <f t="shared" si="89"/>
        <v/>
      </c>
      <c r="L241" s="400"/>
      <c r="M241" s="262"/>
      <c r="N241" s="262"/>
      <c r="O241" s="469"/>
      <c r="P241" s="470" t="str">
        <f t="shared" si="94"/>
        <v/>
      </c>
      <c r="Q241" s="469"/>
      <c r="R241" s="471" t="str">
        <f t="shared" si="95"/>
        <v/>
      </c>
      <c r="S241" s="469"/>
      <c r="T241" s="472" t="str">
        <f t="shared" si="96"/>
        <v/>
      </c>
      <c r="U241" s="473">
        <f ca="1">SUMIF($O$8:T$9,"QUANT.",O241:T241)</f>
        <v>0</v>
      </c>
      <c r="V241" s="474">
        <f t="shared" ca="1" si="91"/>
        <v>0</v>
      </c>
      <c r="W241" s="486" t="str">
        <f t="shared" si="93"/>
        <v/>
      </c>
      <c r="X241" s="487">
        <f t="shared" ca="1" si="97"/>
        <v>0</v>
      </c>
      <c r="Y241" s="487" t="e">
        <f t="shared" ca="1" si="98"/>
        <v>#VALUE!</v>
      </c>
      <c r="Z241" s="262"/>
      <c r="AA241" s="262"/>
      <c r="AB241" s="262"/>
      <c r="AC241" s="262"/>
      <c r="AD241" s="262"/>
      <c r="AE241" s="262"/>
      <c r="AF241" s="262"/>
      <c r="AG241" s="262"/>
      <c r="AH241" s="262"/>
      <c r="AI241" s="262"/>
      <c r="AJ241" s="262"/>
      <c r="AK241" s="263">
        <f t="shared" si="90"/>
        <v>0</v>
      </c>
      <c r="AL241" s="263">
        <v>0</v>
      </c>
    </row>
    <row r="242" spans="1:38" s="264" customFormat="1" ht="15" customHeight="1">
      <c r="A242" s="395"/>
      <c r="B242" s="396"/>
      <c r="C242" s="397" t="str">
        <f>IF($B242="","",IFERROR(VLOOKUP($B242,SERVIÇOS!$A:$F,2,0),IFERROR(VLOOKUP($B242,'COMPOSIÇÕES COMPLEMENTARES '!$C:$K,2,0),"")))</f>
        <v/>
      </c>
      <c r="D242" s="398" t="str">
        <f>IF($B242="","",IFERROR(VLOOKUP($B242,SERVIÇOS!$A:$F,3,0),IFERROR(VLOOKUP($B242,'COMPOSIÇÕES COMPLEMENTARES '!$C:$K,3,0),"")))</f>
        <v/>
      </c>
      <c r="E242" s="399"/>
      <c r="F242" s="400" t="str">
        <f>IF($B242="","",IFERROR(VLOOKUP($B242,SERVIÇOS!$A:$F,4,0),IFERROR(VLOOKUP($B242,'COMPOSIÇÕES COMPLEMENTARES '!$C:$K,6,0),"")))</f>
        <v/>
      </c>
      <c r="G242" s="400" t="str">
        <f>IF($B242="","",IFERROR(VLOOKUP($B242,SERVIÇOS!$A:$F,5,0),IFERROR(VLOOKUP($B242,'COMPOSIÇÕES COMPLEMENTARES '!$C:$K,7,0),"")))</f>
        <v/>
      </c>
      <c r="H242" s="400" t="str">
        <f t="shared" si="92"/>
        <v/>
      </c>
      <c r="I242" s="400" t="str">
        <f t="shared" si="87"/>
        <v/>
      </c>
      <c r="J242" s="400" t="str">
        <f t="shared" si="88"/>
        <v/>
      </c>
      <c r="K242" s="400" t="str">
        <f t="shared" si="89"/>
        <v/>
      </c>
      <c r="L242" s="400"/>
      <c r="M242" s="262"/>
      <c r="N242" s="262"/>
      <c r="O242" s="469"/>
      <c r="P242" s="470" t="str">
        <f t="shared" si="94"/>
        <v/>
      </c>
      <c r="Q242" s="469"/>
      <c r="R242" s="471" t="str">
        <f t="shared" si="95"/>
        <v/>
      </c>
      <c r="S242" s="469"/>
      <c r="T242" s="472" t="str">
        <f t="shared" si="96"/>
        <v/>
      </c>
      <c r="U242" s="473">
        <f ca="1">SUMIF($O$8:T$9,"QUANT.",O242:T242)</f>
        <v>0</v>
      </c>
      <c r="V242" s="474">
        <f t="shared" ca="1" si="91"/>
        <v>0</v>
      </c>
      <c r="W242" s="486" t="str">
        <f t="shared" si="93"/>
        <v/>
      </c>
      <c r="X242" s="487">
        <f t="shared" ca="1" si="97"/>
        <v>0</v>
      </c>
      <c r="Y242" s="487" t="e">
        <f t="shared" ca="1" si="98"/>
        <v>#VALUE!</v>
      </c>
      <c r="Z242" s="262"/>
      <c r="AA242" s="262"/>
      <c r="AB242" s="262"/>
      <c r="AC242" s="262"/>
      <c r="AD242" s="262"/>
      <c r="AE242" s="262"/>
      <c r="AF242" s="262"/>
      <c r="AG242" s="262"/>
      <c r="AH242" s="262"/>
      <c r="AI242" s="262"/>
      <c r="AJ242" s="262"/>
      <c r="AK242" s="263">
        <f t="shared" si="90"/>
        <v>0</v>
      </c>
      <c r="AL242" s="263">
        <v>0</v>
      </c>
    </row>
    <row r="243" spans="1:38" s="264" customFormat="1" ht="15" customHeight="1">
      <c r="A243" s="395"/>
      <c r="B243" s="396"/>
      <c r="C243" s="397" t="str">
        <f>IF($B243="","",IFERROR(VLOOKUP($B243,SERVIÇOS!$A:$F,2,0),IFERROR(VLOOKUP($B243,'COMPOSIÇÕES COMPLEMENTARES '!$C:$K,2,0),"")))</f>
        <v/>
      </c>
      <c r="D243" s="398" t="str">
        <f>IF($B243="","",IFERROR(VLOOKUP($B243,SERVIÇOS!$A:$F,3,0),IFERROR(VLOOKUP($B243,'COMPOSIÇÕES COMPLEMENTARES '!$C:$K,3,0),"")))</f>
        <v/>
      </c>
      <c r="E243" s="399"/>
      <c r="F243" s="400" t="str">
        <f>IF($B243="","",IFERROR(VLOOKUP($B243,SERVIÇOS!$A:$F,4,0),IFERROR(VLOOKUP($B243,'COMPOSIÇÕES COMPLEMENTARES '!$C:$K,6,0),"")))</f>
        <v/>
      </c>
      <c r="G243" s="400" t="str">
        <f>IF($B243="","",IFERROR(VLOOKUP($B243,SERVIÇOS!$A:$F,5,0),IFERROR(VLOOKUP($B243,'COMPOSIÇÕES COMPLEMENTARES '!$C:$K,7,0),"")))</f>
        <v/>
      </c>
      <c r="H243" s="400" t="str">
        <f t="shared" si="92"/>
        <v/>
      </c>
      <c r="I243" s="400" t="str">
        <f t="shared" si="87"/>
        <v/>
      </c>
      <c r="J243" s="400" t="str">
        <f t="shared" si="88"/>
        <v/>
      </c>
      <c r="K243" s="400" t="str">
        <f t="shared" si="89"/>
        <v/>
      </c>
      <c r="L243" s="400"/>
      <c r="M243" s="262"/>
      <c r="N243" s="262"/>
      <c r="O243" s="469"/>
      <c r="P243" s="470" t="str">
        <f t="shared" si="94"/>
        <v/>
      </c>
      <c r="Q243" s="469"/>
      <c r="R243" s="471" t="str">
        <f t="shared" si="95"/>
        <v/>
      </c>
      <c r="S243" s="469"/>
      <c r="T243" s="472" t="str">
        <f t="shared" si="96"/>
        <v/>
      </c>
      <c r="U243" s="473">
        <f ca="1">SUMIF($O$8:T$9,"QUANT.",O243:T243)</f>
        <v>0</v>
      </c>
      <c r="V243" s="474">
        <f t="shared" ca="1" si="91"/>
        <v>0</v>
      </c>
      <c r="W243" s="486" t="str">
        <f t="shared" si="93"/>
        <v/>
      </c>
      <c r="X243" s="487">
        <f t="shared" ca="1" si="97"/>
        <v>0</v>
      </c>
      <c r="Y243" s="487" t="e">
        <f t="shared" ca="1" si="98"/>
        <v>#VALUE!</v>
      </c>
      <c r="Z243" s="262"/>
      <c r="AA243" s="262"/>
      <c r="AB243" s="262"/>
      <c r="AC243" s="262"/>
      <c r="AD243" s="262"/>
      <c r="AE243" s="262"/>
      <c r="AF243" s="262"/>
      <c r="AG243" s="262"/>
      <c r="AH243" s="262"/>
      <c r="AI243" s="262"/>
      <c r="AJ243" s="262"/>
      <c r="AK243" s="263">
        <f t="shared" si="90"/>
        <v>0</v>
      </c>
      <c r="AL243" s="263">
        <v>0</v>
      </c>
    </row>
    <row r="244" spans="1:38" s="264" customFormat="1" ht="15" customHeight="1">
      <c r="A244" s="395"/>
      <c r="B244" s="396"/>
      <c r="C244" s="397" t="str">
        <f>IF($B244="","",IFERROR(VLOOKUP($B244,SERVIÇOS!$A:$F,2,0),IFERROR(VLOOKUP($B244,'COMPOSIÇÕES COMPLEMENTARES '!$C:$K,2,0),"")))</f>
        <v/>
      </c>
      <c r="D244" s="398" t="str">
        <f>IF($B244="","",IFERROR(VLOOKUP($B244,SERVIÇOS!$A:$F,3,0),IFERROR(VLOOKUP($B244,'COMPOSIÇÕES COMPLEMENTARES '!$C:$K,3,0),"")))</f>
        <v/>
      </c>
      <c r="E244" s="399"/>
      <c r="F244" s="400" t="str">
        <f>IF($B244="","",IFERROR(VLOOKUP($B244,SERVIÇOS!$A:$F,4,0),IFERROR(VLOOKUP($B244,'COMPOSIÇÕES COMPLEMENTARES '!$C:$K,6,0),"")))</f>
        <v/>
      </c>
      <c r="G244" s="400" t="str">
        <f>IF($B244="","",IFERROR(VLOOKUP($B244,SERVIÇOS!$A:$F,5,0),IFERROR(VLOOKUP($B244,'COMPOSIÇÕES COMPLEMENTARES '!$C:$K,7,0),"")))</f>
        <v/>
      </c>
      <c r="H244" s="400" t="str">
        <f t="shared" si="92"/>
        <v/>
      </c>
      <c r="I244" s="400" t="str">
        <f t="shared" si="87"/>
        <v/>
      </c>
      <c r="J244" s="400" t="str">
        <f t="shared" si="88"/>
        <v/>
      </c>
      <c r="K244" s="400" t="str">
        <f t="shared" si="89"/>
        <v/>
      </c>
      <c r="L244" s="400"/>
      <c r="M244" s="262"/>
      <c r="N244" s="262"/>
      <c r="O244" s="469"/>
      <c r="P244" s="470" t="str">
        <f t="shared" si="94"/>
        <v/>
      </c>
      <c r="Q244" s="469"/>
      <c r="R244" s="471" t="str">
        <f t="shared" si="95"/>
        <v/>
      </c>
      <c r="S244" s="469"/>
      <c r="T244" s="472" t="str">
        <f t="shared" si="96"/>
        <v/>
      </c>
      <c r="U244" s="473">
        <f ca="1">SUMIF($O$8:T$9,"QUANT.",O244:T244)</f>
        <v>0</v>
      </c>
      <c r="V244" s="474">
        <f t="shared" ca="1" si="91"/>
        <v>0</v>
      </c>
      <c r="W244" s="486" t="str">
        <f t="shared" si="93"/>
        <v/>
      </c>
      <c r="X244" s="487">
        <f t="shared" ca="1" si="97"/>
        <v>0</v>
      </c>
      <c r="Y244" s="487" t="e">
        <f t="shared" ca="1" si="98"/>
        <v>#VALUE!</v>
      </c>
      <c r="Z244" s="262"/>
      <c r="AA244" s="262"/>
      <c r="AB244" s="262"/>
      <c r="AC244" s="262"/>
      <c r="AD244" s="262"/>
      <c r="AE244" s="262"/>
      <c r="AF244" s="262"/>
      <c r="AG244" s="262"/>
      <c r="AH244" s="262"/>
      <c r="AI244" s="262"/>
      <c r="AJ244" s="262"/>
      <c r="AK244" s="263">
        <f t="shared" si="90"/>
        <v>0</v>
      </c>
      <c r="AL244" s="263">
        <v>0</v>
      </c>
    </row>
    <row r="245" spans="1:38" s="264" customFormat="1" ht="15" customHeight="1">
      <c r="A245" s="395"/>
      <c r="B245" s="396"/>
      <c r="C245" s="397" t="str">
        <f>IF($B245="","",IFERROR(VLOOKUP($B245,SERVIÇOS!$A:$F,2,0),IFERROR(VLOOKUP($B245,'COMPOSIÇÕES COMPLEMENTARES '!$C:$K,2,0),"")))</f>
        <v/>
      </c>
      <c r="D245" s="398" t="str">
        <f>IF($B245="","",IFERROR(VLOOKUP($B245,SERVIÇOS!$A:$F,3,0),IFERROR(VLOOKUP($B245,'COMPOSIÇÕES COMPLEMENTARES '!$C:$K,3,0),"")))</f>
        <v/>
      </c>
      <c r="E245" s="399"/>
      <c r="F245" s="400" t="str">
        <f>IF($B245="","",IFERROR(VLOOKUP($B245,SERVIÇOS!$A:$F,4,0),IFERROR(VLOOKUP($B245,'COMPOSIÇÕES COMPLEMENTARES '!$C:$K,6,0),"")))</f>
        <v/>
      </c>
      <c r="G245" s="400" t="str">
        <f>IF($B245="","",IFERROR(VLOOKUP($B245,SERVIÇOS!$A:$F,5,0),IFERROR(VLOOKUP($B245,'COMPOSIÇÕES COMPLEMENTARES '!$C:$K,7,0),"")))</f>
        <v/>
      </c>
      <c r="H245" s="400" t="str">
        <f t="shared" si="92"/>
        <v/>
      </c>
      <c r="I245" s="400" t="str">
        <f t="shared" ref="I245:I308" si="99">IF(E245="","",TRUNC((E245*F245),2))</f>
        <v/>
      </c>
      <c r="J245" s="400" t="str">
        <f t="shared" ref="J245:J308" si="100">IF(E245="","",TRUNC((E245*G245),2))</f>
        <v/>
      </c>
      <c r="K245" s="400" t="str">
        <f t="shared" ref="K245:K308" si="101">IF(E245="","",TRUNC((E245*H245),2))</f>
        <v/>
      </c>
      <c r="L245" s="400"/>
      <c r="M245" s="262"/>
      <c r="N245" s="262"/>
      <c r="O245" s="469"/>
      <c r="P245" s="470" t="str">
        <f t="shared" si="94"/>
        <v/>
      </c>
      <c r="Q245" s="469"/>
      <c r="R245" s="471" t="str">
        <f t="shared" si="95"/>
        <v/>
      </c>
      <c r="S245" s="469"/>
      <c r="T245" s="472" t="str">
        <f t="shared" si="96"/>
        <v/>
      </c>
      <c r="U245" s="473">
        <f ca="1">SUMIF($O$8:T$9,"QUANT.",O245:T245)</f>
        <v>0</v>
      </c>
      <c r="V245" s="474">
        <f t="shared" ca="1" si="91"/>
        <v>0</v>
      </c>
      <c r="W245" s="486" t="str">
        <f t="shared" si="93"/>
        <v/>
      </c>
      <c r="X245" s="487">
        <f t="shared" ca="1" si="97"/>
        <v>0</v>
      </c>
      <c r="Y245" s="487" t="e">
        <f t="shared" ca="1" si="98"/>
        <v>#VALUE!</v>
      </c>
      <c r="Z245" s="262"/>
      <c r="AA245" s="262"/>
      <c r="AB245" s="262"/>
      <c r="AC245" s="262"/>
      <c r="AD245" s="262"/>
      <c r="AE245" s="262"/>
      <c r="AF245" s="262"/>
      <c r="AG245" s="262"/>
      <c r="AH245" s="262"/>
      <c r="AI245" s="262"/>
      <c r="AJ245" s="262"/>
      <c r="AK245" s="263">
        <f t="shared" si="90"/>
        <v>0</v>
      </c>
      <c r="AL245" s="263">
        <v>0</v>
      </c>
    </row>
    <row r="246" spans="1:38" s="264" customFormat="1" ht="15" customHeight="1">
      <c r="A246" s="395"/>
      <c r="B246" s="396"/>
      <c r="C246" s="397" t="str">
        <f>IF($B246="","",IFERROR(VLOOKUP($B246,SERVIÇOS!$A:$F,2,0),IFERROR(VLOOKUP($B246,'COMPOSIÇÕES COMPLEMENTARES '!$C:$K,2,0),"")))</f>
        <v/>
      </c>
      <c r="D246" s="398" t="str">
        <f>IF($B246="","",IFERROR(VLOOKUP($B246,SERVIÇOS!$A:$F,3,0),IFERROR(VLOOKUP($B246,'COMPOSIÇÕES COMPLEMENTARES '!$C:$K,3,0),"")))</f>
        <v/>
      </c>
      <c r="E246" s="399"/>
      <c r="F246" s="400" t="str">
        <f>IF($B246="","",IFERROR(VLOOKUP($B246,SERVIÇOS!$A:$F,4,0),IFERROR(VLOOKUP($B246,'COMPOSIÇÕES COMPLEMENTARES '!$C:$K,6,0),"")))</f>
        <v/>
      </c>
      <c r="G246" s="400" t="str">
        <f>IF($B246="","",IFERROR(VLOOKUP($B246,SERVIÇOS!$A:$F,5,0),IFERROR(VLOOKUP($B246,'COMPOSIÇÕES COMPLEMENTARES '!$C:$K,7,0),"")))</f>
        <v/>
      </c>
      <c r="H246" s="400" t="str">
        <f t="shared" si="92"/>
        <v/>
      </c>
      <c r="I246" s="400" t="str">
        <f t="shared" si="99"/>
        <v/>
      </c>
      <c r="J246" s="400" t="str">
        <f t="shared" si="100"/>
        <v/>
      </c>
      <c r="K246" s="400" t="str">
        <f t="shared" si="101"/>
        <v/>
      </c>
      <c r="L246" s="400"/>
      <c r="M246" s="262"/>
      <c r="N246" s="262"/>
      <c r="O246" s="469"/>
      <c r="P246" s="470" t="str">
        <f t="shared" si="94"/>
        <v/>
      </c>
      <c r="Q246" s="469"/>
      <c r="R246" s="471" t="str">
        <f t="shared" si="95"/>
        <v/>
      </c>
      <c r="S246" s="469"/>
      <c r="T246" s="472" t="str">
        <f t="shared" si="96"/>
        <v/>
      </c>
      <c r="U246" s="473">
        <f ca="1">SUMIF($O$8:T$9,"QUANT.",O246:T246)</f>
        <v>0</v>
      </c>
      <c r="V246" s="474">
        <f t="shared" ca="1" si="91"/>
        <v>0</v>
      </c>
      <c r="W246" s="486" t="str">
        <f t="shared" si="93"/>
        <v/>
      </c>
      <c r="X246" s="487">
        <f t="shared" ca="1" si="97"/>
        <v>0</v>
      </c>
      <c r="Y246" s="487" t="e">
        <f t="shared" ca="1" si="98"/>
        <v>#VALUE!</v>
      </c>
      <c r="Z246" s="262"/>
      <c r="AA246" s="262"/>
      <c r="AB246" s="262"/>
      <c r="AC246" s="262"/>
      <c r="AD246" s="262"/>
      <c r="AE246" s="262"/>
      <c r="AF246" s="262"/>
      <c r="AG246" s="262"/>
      <c r="AH246" s="262"/>
      <c r="AI246" s="262"/>
      <c r="AJ246" s="262"/>
      <c r="AK246" s="263">
        <f t="shared" si="90"/>
        <v>0</v>
      </c>
      <c r="AL246" s="263">
        <v>0</v>
      </c>
    </row>
    <row r="247" spans="1:38" s="264" customFormat="1" ht="15" customHeight="1">
      <c r="A247" s="395"/>
      <c r="B247" s="396"/>
      <c r="C247" s="397" t="str">
        <f>IF($B247="","",IFERROR(VLOOKUP($B247,SERVIÇOS!$A:$F,2,0),IFERROR(VLOOKUP($B247,'COMPOSIÇÕES COMPLEMENTARES '!$C:$K,2,0),"")))</f>
        <v/>
      </c>
      <c r="D247" s="398" t="str">
        <f>IF($B247="","",IFERROR(VLOOKUP($B247,SERVIÇOS!$A:$F,3,0),IFERROR(VLOOKUP($B247,'COMPOSIÇÕES COMPLEMENTARES '!$C:$K,3,0),"")))</f>
        <v/>
      </c>
      <c r="E247" s="399"/>
      <c r="F247" s="400" t="str">
        <f>IF($B247="","",IFERROR(VLOOKUP($B247,SERVIÇOS!$A:$F,4,0),IFERROR(VLOOKUP($B247,'COMPOSIÇÕES COMPLEMENTARES '!$C:$K,6,0),"")))</f>
        <v/>
      </c>
      <c r="G247" s="400" t="str">
        <f>IF($B247="","",IFERROR(VLOOKUP($B247,SERVIÇOS!$A:$F,5,0),IFERROR(VLOOKUP($B247,'COMPOSIÇÕES COMPLEMENTARES '!$C:$K,7,0),"")))</f>
        <v/>
      </c>
      <c r="H247" s="400" t="str">
        <f t="shared" si="92"/>
        <v/>
      </c>
      <c r="I247" s="400" t="str">
        <f t="shared" si="99"/>
        <v/>
      </c>
      <c r="J247" s="400" t="str">
        <f t="shared" si="100"/>
        <v/>
      </c>
      <c r="K247" s="400" t="str">
        <f t="shared" si="101"/>
        <v/>
      </c>
      <c r="L247" s="400"/>
      <c r="M247" s="262"/>
      <c r="N247" s="262"/>
      <c r="O247" s="469"/>
      <c r="P247" s="470" t="str">
        <f t="shared" si="94"/>
        <v/>
      </c>
      <c r="Q247" s="469"/>
      <c r="R247" s="471" t="str">
        <f t="shared" si="95"/>
        <v/>
      </c>
      <c r="S247" s="469"/>
      <c r="T247" s="472" t="str">
        <f t="shared" si="96"/>
        <v/>
      </c>
      <c r="U247" s="473">
        <f ca="1">SUMIF($O$8:T$9,"QUANT.",O247:T247)</f>
        <v>0</v>
      </c>
      <c r="V247" s="474">
        <f t="shared" ca="1" si="91"/>
        <v>0</v>
      </c>
      <c r="W247" s="486" t="str">
        <f t="shared" si="93"/>
        <v/>
      </c>
      <c r="X247" s="487">
        <f t="shared" ca="1" si="97"/>
        <v>0</v>
      </c>
      <c r="Y247" s="487" t="e">
        <f t="shared" ca="1" si="98"/>
        <v>#VALUE!</v>
      </c>
      <c r="Z247" s="262"/>
      <c r="AA247" s="262"/>
      <c r="AB247" s="262"/>
      <c r="AC247" s="262"/>
      <c r="AD247" s="262"/>
      <c r="AE247" s="262"/>
      <c r="AF247" s="262"/>
      <c r="AG247" s="262"/>
      <c r="AH247" s="262"/>
      <c r="AI247" s="262"/>
      <c r="AJ247" s="262"/>
      <c r="AK247" s="263">
        <f t="shared" si="90"/>
        <v>0</v>
      </c>
      <c r="AL247" s="263">
        <v>0</v>
      </c>
    </row>
    <row r="248" spans="1:38" s="264" customFormat="1" ht="15" customHeight="1">
      <c r="A248" s="395"/>
      <c r="B248" s="396"/>
      <c r="C248" s="397" t="str">
        <f>IF($B248="","",IFERROR(VLOOKUP($B248,SERVIÇOS!$A:$F,2,0),IFERROR(VLOOKUP($B248,'COMPOSIÇÕES COMPLEMENTARES '!$C:$K,2,0),"")))</f>
        <v/>
      </c>
      <c r="D248" s="398" t="str">
        <f>IF($B248="","",IFERROR(VLOOKUP($B248,SERVIÇOS!$A:$F,3,0),IFERROR(VLOOKUP($B248,'COMPOSIÇÕES COMPLEMENTARES '!$C:$K,3,0),"")))</f>
        <v/>
      </c>
      <c r="E248" s="399"/>
      <c r="F248" s="400" t="str">
        <f>IF($B248="","",IFERROR(VLOOKUP($B248,SERVIÇOS!$A:$F,4,0),IFERROR(VLOOKUP($B248,'COMPOSIÇÕES COMPLEMENTARES '!$C:$K,6,0),"")))</f>
        <v/>
      </c>
      <c r="G248" s="400" t="str">
        <f>IF($B248="","",IFERROR(VLOOKUP($B248,SERVIÇOS!$A:$F,5,0),IFERROR(VLOOKUP($B248,'COMPOSIÇÕES COMPLEMENTARES '!$C:$K,7,0),"")))</f>
        <v/>
      </c>
      <c r="H248" s="400" t="str">
        <f t="shared" si="92"/>
        <v/>
      </c>
      <c r="I248" s="400" t="str">
        <f t="shared" si="99"/>
        <v/>
      </c>
      <c r="J248" s="400" t="str">
        <f t="shared" si="100"/>
        <v/>
      </c>
      <c r="K248" s="400" t="str">
        <f t="shared" si="101"/>
        <v/>
      </c>
      <c r="L248" s="400"/>
      <c r="M248" s="262"/>
      <c r="N248" s="262"/>
      <c r="O248" s="469"/>
      <c r="P248" s="470" t="str">
        <f t="shared" si="94"/>
        <v/>
      </c>
      <c r="Q248" s="469"/>
      <c r="R248" s="471" t="str">
        <f t="shared" si="95"/>
        <v/>
      </c>
      <c r="S248" s="469"/>
      <c r="T248" s="472" t="str">
        <f t="shared" si="96"/>
        <v/>
      </c>
      <c r="U248" s="473">
        <f ca="1">SUMIF($O$8:T$9,"QUANT.",O248:T248)</f>
        <v>0</v>
      </c>
      <c r="V248" s="474">
        <f t="shared" ca="1" si="91"/>
        <v>0</v>
      </c>
      <c r="W248" s="486" t="str">
        <f t="shared" si="93"/>
        <v/>
      </c>
      <c r="X248" s="487">
        <f t="shared" ca="1" si="97"/>
        <v>0</v>
      </c>
      <c r="Y248" s="487" t="e">
        <f t="shared" ca="1" si="98"/>
        <v>#VALUE!</v>
      </c>
      <c r="Z248" s="262"/>
      <c r="AA248" s="262"/>
      <c r="AB248" s="262"/>
      <c r="AC248" s="262"/>
      <c r="AD248" s="262"/>
      <c r="AE248" s="262"/>
      <c r="AF248" s="262"/>
      <c r="AG248" s="262"/>
      <c r="AH248" s="262"/>
      <c r="AI248" s="262"/>
      <c r="AJ248" s="262"/>
      <c r="AK248" s="263">
        <f t="shared" si="90"/>
        <v>0</v>
      </c>
      <c r="AL248" s="263">
        <v>0</v>
      </c>
    </row>
    <row r="249" spans="1:38" s="264" customFormat="1" ht="15" customHeight="1">
      <c r="A249" s="395"/>
      <c r="B249" s="396"/>
      <c r="C249" s="397" t="str">
        <f>IF($B249="","",IFERROR(VLOOKUP($B249,SERVIÇOS!$A:$F,2,0),IFERROR(VLOOKUP($B249,'COMPOSIÇÕES COMPLEMENTARES '!$C:$K,2,0),"")))</f>
        <v/>
      </c>
      <c r="D249" s="398" t="str">
        <f>IF($B249="","",IFERROR(VLOOKUP($B249,SERVIÇOS!$A:$F,3,0),IFERROR(VLOOKUP($B249,'COMPOSIÇÕES COMPLEMENTARES '!$C:$K,3,0),"")))</f>
        <v/>
      </c>
      <c r="E249" s="399"/>
      <c r="F249" s="400" t="str">
        <f>IF($B249="","",IFERROR(VLOOKUP($B249,SERVIÇOS!$A:$F,4,0),IFERROR(VLOOKUP($B249,'COMPOSIÇÕES COMPLEMENTARES '!$C:$K,6,0),"")))</f>
        <v/>
      </c>
      <c r="G249" s="400" t="str">
        <f>IF($B249="","",IFERROR(VLOOKUP($B249,SERVIÇOS!$A:$F,5,0),IFERROR(VLOOKUP($B249,'COMPOSIÇÕES COMPLEMENTARES '!$C:$K,7,0),"")))</f>
        <v/>
      </c>
      <c r="H249" s="400" t="str">
        <f t="shared" si="92"/>
        <v/>
      </c>
      <c r="I249" s="400" t="str">
        <f t="shared" si="99"/>
        <v/>
      </c>
      <c r="J249" s="400" t="str">
        <f t="shared" si="100"/>
        <v/>
      </c>
      <c r="K249" s="400" t="str">
        <f t="shared" si="101"/>
        <v/>
      </c>
      <c r="L249" s="400"/>
      <c r="M249" s="262"/>
      <c r="N249" s="262"/>
      <c r="O249" s="469"/>
      <c r="P249" s="470" t="str">
        <f t="shared" si="94"/>
        <v/>
      </c>
      <c r="Q249" s="469"/>
      <c r="R249" s="471" t="str">
        <f t="shared" si="95"/>
        <v/>
      </c>
      <c r="S249" s="469"/>
      <c r="T249" s="472" t="str">
        <f t="shared" si="96"/>
        <v/>
      </c>
      <c r="U249" s="473">
        <f ca="1">SUMIF($O$8:T$9,"QUANT.",O249:T249)</f>
        <v>0</v>
      </c>
      <c r="V249" s="474">
        <f t="shared" ca="1" si="91"/>
        <v>0</v>
      </c>
      <c r="W249" s="486" t="str">
        <f t="shared" si="93"/>
        <v/>
      </c>
      <c r="X249" s="487">
        <f t="shared" ca="1" si="97"/>
        <v>0</v>
      </c>
      <c r="Y249" s="487" t="e">
        <f t="shared" ca="1" si="98"/>
        <v>#VALUE!</v>
      </c>
      <c r="Z249" s="262"/>
      <c r="AA249" s="262"/>
      <c r="AB249" s="262"/>
      <c r="AC249" s="262"/>
      <c r="AD249" s="262"/>
      <c r="AE249" s="262"/>
      <c r="AF249" s="262"/>
      <c r="AG249" s="262"/>
      <c r="AH249" s="262"/>
      <c r="AI249" s="262"/>
      <c r="AJ249" s="262"/>
      <c r="AK249" s="263">
        <f t="shared" si="90"/>
        <v>0</v>
      </c>
      <c r="AL249" s="263">
        <v>0</v>
      </c>
    </row>
    <row r="250" spans="1:38" s="264" customFormat="1" ht="15" customHeight="1">
      <c r="A250" s="395"/>
      <c r="B250" s="396"/>
      <c r="C250" s="397" t="str">
        <f>IF($B250="","",IFERROR(VLOOKUP($B250,SERVIÇOS!$A:$F,2,0),IFERROR(VLOOKUP($B250,'COMPOSIÇÕES COMPLEMENTARES '!$C:$K,2,0),"")))</f>
        <v/>
      </c>
      <c r="D250" s="398" t="str">
        <f>IF($B250="","",IFERROR(VLOOKUP($B250,SERVIÇOS!$A:$F,3,0),IFERROR(VLOOKUP($B250,'COMPOSIÇÕES COMPLEMENTARES '!$C:$K,3,0),"")))</f>
        <v/>
      </c>
      <c r="E250" s="399"/>
      <c r="F250" s="400" t="str">
        <f>IF($B250="","",IFERROR(VLOOKUP($B250,SERVIÇOS!$A:$F,4,0),IFERROR(VLOOKUP($B250,'COMPOSIÇÕES COMPLEMENTARES '!$C:$K,6,0),"")))</f>
        <v/>
      </c>
      <c r="G250" s="400" t="str">
        <f>IF($B250="","",IFERROR(VLOOKUP($B250,SERVIÇOS!$A:$F,5,0),IFERROR(VLOOKUP($B250,'COMPOSIÇÕES COMPLEMENTARES '!$C:$K,7,0),"")))</f>
        <v/>
      </c>
      <c r="H250" s="400" t="str">
        <f t="shared" si="92"/>
        <v/>
      </c>
      <c r="I250" s="400" t="str">
        <f t="shared" si="99"/>
        <v/>
      </c>
      <c r="J250" s="400" t="str">
        <f t="shared" si="100"/>
        <v/>
      </c>
      <c r="K250" s="400" t="str">
        <f t="shared" si="101"/>
        <v/>
      </c>
      <c r="L250" s="400"/>
      <c r="M250" s="262"/>
      <c r="N250" s="262"/>
      <c r="O250" s="469"/>
      <c r="P250" s="470" t="str">
        <f t="shared" si="94"/>
        <v/>
      </c>
      <c r="Q250" s="469"/>
      <c r="R250" s="471" t="str">
        <f t="shared" si="95"/>
        <v/>
      </c>
      <c r="S250" s="469"/>
      <c r="T250" s="472" t="str">
        <f t="shared" si="96"/>
        <v/>
      </c>
      <c r="U250" s="473">
        <f ca="1">SUMIF($O$8:T$9,"QUANT.",O250:T250)</f>
        <v>0</v>
      </c>
      <c r="V250" s="474">
        <f t="shared" ca="1" si="91"/>
        <v>0</v>
      </c>
      <c r="W250" s="486" t="str">
        <f t="shared" si="93"/>
        <v/>
      </c>
      <c r="X250" s="487">
        <f t="shared" ca="1" si="97"/>
        <v>0</v>
      </c>
      <c r="Y250" s="487" t="e">
        <f t="shared" ca="1" si="98"/>
        <v>#VALUE!</v>
      </c>
      <c r="Z250" s="262"/>
      <c r="AA250" s="262"/>
      <c r="AB250" s="262"/>
      <c r="AC250" s="262"/>
      <c r="AD250" s="262"/>
      <c r="AE250" s="262"/>
      <c r="AF250" s="262"/>
      <c r="AG250" s="262"/>
      <c r="AH250" s="262"/>
      <c r="AI250" s="262"/>
      <c r="AJ250" s="262"/>
      <c r="AK250" s="263">
        <f t="shared" si="90"/>
        <v>0</v>
      </c>
      <c r="AL250" s="263">
        <v>0</v>
      </c>
    </row>
    <row r="251" spans="1:38" s="264" customFormat="1" ht="15" customHeight="1">
      <c r="A251" s="395"/>
      <c r="B251" s="396"/>
      <c r="C251" s="397" t="str">
        <f>IF($B251="","",IFERROR(VLOOKUP($B251,SERVIÇOS!$A:$F,2,0),IFERROR(VLOOKUP($B251,'COMPOSIÇÕES COMPLEMENTARES '!$C:$K,2,0),"")))</f>
        <v/>
      </c>
      <c r="D251" s="398" t="str">
        <f>IF($B251="","",IFERROR(VLOOKUP($B251,SERVIÇOS!$A:$F,3,0),IFERROR(VLOOKUP($B251,'COMPOSIÇÕES COMPLEMENTARES '!$C:$K,3,0),"")))</f>
        <v/>
      </c>
      <c r="E251" s="399"/>
      <c r="F251" s="400" t="str">
        <f>IF($B251="","",IFERROR(VLOOKUP($B251,SERVIÇOS!$A:$F,4,0),IFERROR(VLOOKUP($B251,'COMPOSIÇÕES COMPLEMENTARES '!$C:$K,6,0),"")))</f>
        <v/>
      </c>
      <c r="G251" s="400" t="str">
        <f>IF($B251="","",IFERROR(VLOOKUP($B251,SERVIÇOS!$A:$F,5,0),IFERROR(VLOOKUP($B251,'COMPOSIÇÕES COMPLEMENTARES '!$C:$K,7,0),"")))</f>
        <v/>
      </c>
      <c r="H251" s="400" t="str">
        <f t="shared" si="92"/>
        <v/>
      </c>
      <c r="I251" s="400" t="str">
        <f t="shared" si="99"/>
        <v/>
      </c>
      <c r="J251" s="400" t="str">
        <f t="shared" si="100"/>
        <v/>
      </c>
      <c r="K251" s="400" t="str">
        <f t="shared" si="101"/>
        <v/>
      </c>
      <c r="L251" s="400"/>
      <c r="M251" s="262"/>
      <c r="N251" s="262"/>
      <c r="O251" s="469"/>
      <c r="P251" s="470" t="str">
        <f t="shared" si="94"/>
        <v/>
      </c>
      <c r="Q251" s="469"/>
      <c r="R251" s="471" t="str">
        <f t="shared" si="95"/>
        <v/>
      </c>
      <c r="S251" s="469"/>
      <c r="T251" s="472" t="str">
        <f t="shared" si="96"/>
        <v/>
      </c>
      <c r="U251" s="473">
        <f ca="1">SUMIF($O$8:T$9,"QUANT.",O251:T251)</f>
        <v>0</v>
      </c>
      <c r="V251" s="474">
        <f t="shared" ca="1" si="91"/>
        <v>0</v>
      </c>
      <c r="W251" s="486" t="str">
        <f t="shared" si="93"/>
        <v/>
      </c>
      <c r="X251" s="487">
        <f t="shared" ca="1" si="97"/>
        <v>0</v>
      </c>
      <c r="Y251" s="487" t="e">
        <f t="shared" ca="1" si="98"/>
        <v>#VALUE!</v>
      </c>
      <c r="Z251" s="262"/>
      <c r="AA251" s="262"/>
      <c r="AB251" s="262"/>
      <c r="AC251" s="262"/>
      <c r="AD251" s="262"/>
      <c r="AE251" s="262"/>
      <c r="AF251" s="262"/>
      <c r="AG251" s="262"/>
      <c r="AH251" s="262"/>
      <c r="AI251" s="262"/>
      <c r="AJ251" s="262"/>
      <c r="AK251" s="263">
        <f t="shared" si="90"/>
        <v>0</v>
      </c>
      <c r="AL251" s="263">
        <v>0</v>
      </c>
    </row>
    <row r="252" spans="1:38" s="264" customFormat="1" ht="15" customHeight="1">
      <c r="A252" s="395"/>
      <c r="B252" s="396"/>
      <c r="C252" s="397" t="str">
        <f>IF($B252="","",IFERROR(VLOOKUP($B252,SERVIÇOS!$A:$F,2,0),IFERROR(VLOOKUP($B252,'COMPOSIÇÕES COMPLEMENTARES '!$C:$K,2,0),"")))</f>
        <v/>
      </c>
      <c r="D252" s="398" t="str">
        <f>IF($B252="","",IFERROR(VLOOKUP($B252,SERVIÇOS!$A:$F,3,0),IFERROR(VLOOKUP($B252,'COMPOSIÇÕES COMPLEMENTARES '!$C:$K,3,0),"")))</f>
        <v/>
      </c>
      <c r="E252" s="399"/>
      <c r="F252" s="400" t="str">
        <f>IF($B252="","",IFERROR(VLOOKUP($B252,SERVIÇOS!$A:$F,4,0),IFERROR(VLOOKUP($B252,'COMPOSIÇÕES COMPLEMENTARES '!$C:$K,6,0),"")))</f>
        <v/>
      </c>
      <c r="G252" s="400" t="str">
        <f>IF($B252="","",IFERROR(VLOOKUP($B252,SERVIÇOS!$A:$F,5,0),IFERROR(VLOOKUP($B252,'COMPOSIÇÕES COMPLEMENTARES '!$C:$K,7,0),"")))</f>
        <v/>
      </c>
      <c r="H252" s="400" t="str">
        <f t="shared" si="92"/>
        <v/>
      </c>
      <c r="I252" s="400" t="str">
        <f t="shared" si="99"/>
        <v/>
      </c>
      <c r="J252" s="400" t="str">
        <f t="shared" si="100"/>
        <v/>
      </c>
      <c r="K252" s="400" t="str">
        <f t="shared" si="101"/>
        <v/>
      </c>
      <c r="L252" s="400"/>
      <c r="M252" s="262"/>
      <c r="N252" s="262"/>
      <c r="O252" s="469"/>
      <c r="P252" s="470" t="str">
        <f t="shared" si="94"/>
        <v/>
      </c>
      <c r="Q252" s="469"/>
      <c r="R252" s="471" t="str">
        <f t="shared" si="95"/>
        <v/>
      </c>
      <c r="S252" s="469"/>
      <c r="T252" s="472" t="str">
        <f t="shared" si="96"/>
        <v/>
      </c>
      <c r="U252" s="473">
        <f ca="1">SUMIF($O$8:T$9,"QUANT.",O252:T252)</f>
        <v>0</v>
      </c>
      <c r="V252" s="474">
        <f t="shared" ca="1" si="91"/>
        <v>0</v>
      </c>
      <c r="W252" s="486" t="str">
        <f t="shared" si="93"/>
        <v/>
      </c>
      <c r="X252" s="487">
        <f t="shared" ca="1" si="97"/>
        <v>0</v>
      </c>
      <c r="Y252" s="487" t="e">
        <f t="shared" ca="1" si="98"/>
        <v>#VALUE!</v>
      </c>
      <c r="Z252" s="262"/>
      <c r="AA252" s="262"/>
      <c r="AB252" s="262"/>
      <c r="AC252" s="262"/>
      <c r="AD252" s="262"/>
      <c r="AE252" s="262"/>
      <c r="AF252" s="262"/>
      <c r="AG252" s="262"/>
      <c r="AH252" s="262"/>
      <c r="AI252" s="262"/>
      <c r="AJ252" s="262"/>
      <c r="AK252" s="263">
        <f t="shared" si="90"/>
        <v>0</v>
      </c>
      <c r="AL252" s="263">
        <v>0</v>
      </c>
    </row>
    <row r="253" spans="1:38" s="264" customFormat="1" ht="15" customHeight="1">
      <c r="A253" s="395"/>
      <c r="B253" s="396"/>
      <c r="C253" s="397" t="str">
        <f>IF($B253="","",IFERROR(VLOOKUP($B253,SERVIÇOS!$A:$F,2,0),IFERROR(VLOOKUP($B253,'COMPOSIÇÕES COMPLEMENTARES '!$C:$K,2,0),"")))</f>
        <v/>
      </c>
      <c r="D253" s="398" t="str">
        <f>IF($B253="","",IFERROR(VLOOKUP($B253,SERVIÇOS!$A:$F,3,0),IFERROR(VLOOKUP($B253,'COMPOSIÇÕES COMPLEMENTARES '!$C:$K,3,0),"")))</f>
        <v/>
      </c>
      <c r="E253" s="399"/>
      <c r="F253" s="400" t="str">
        <f>IF($B253="","",IFERROR(VLOOKUP($B253,SERVIÇOS!$A:$F,4,0),IFERROR(VLOOKUP($B253,'COMPOSIÇÕES COMPLEMENTARES '!$C:$K,6,0),"")))</f>
        <v/>
      </c>
      <c r="G253" s="400" t="str">
        <f>IF($B253="","",IFERROR(VLOOKUP($B253,SERVIÇOS!$A:$F,5,0),IFERROR(VLOOKUP($B253,'COMPOSIÇÕES COMPLEMENTARES '!$C:$K,7,0),"")))</f>
        <v/>
      </c>
      <c r="H253" s="400" t="str">
        <f t="shared" si="92"/>
        <v/>
      </c>
      <c r="I253" s="400" t="str">
        <f t="shared" si="99"/>
        <v/>
      </c>
      <c r="J253" s="400" t="str">
        <f t="shared" si="100"/>
        <v/>
      </c>
      <c r="K253" s="400" t="str">
        <f t="shared" si="101"/>
        <v/>
      </c>
      <c r="L253" s="400"/>
      <c r="M253" s="262"/>
      <c r="N253" s="262"/>
      <c r="O253" s="469"/>
      <c r="P253" s="470" t="str">
        <f t="shared" si="94"/>
        <v/>
      </c>
      <c r="Q253" s="469"/>
      <c r="R253" s="471" t="str">
        <f t="shared" si="95"/>
        <v/>
      </c>
      <c r="S253" s="469"/>
      <c r="T253" s="472" t="str">
        <f t="shared" si="96"/>
        <v/>
      </c>
      <c r="U253" s="473">
        <f ca="1">SUMIF($O$8:T$9,"QUANT.",O253:T253)</f>
        <v>0</v>
      </c>
      <c r="V253" s="474">
        <f t="shared" ca="1" si="91"/>
        <v>0</v>
      </c>
      <c r="W253" s="486" t="str">
        <f t="shared" si="93"/>
        <v/>
      </c>
      <c r="X253" s="487">
        <f t="shared" ca="1" si="97"/>
        <v>0</v>
      </c>
      <c r="Y253" s="487" t="e">
        <f t="shared" ca="1" si="98"/>
        <v>#VALUE!</v>
      </c>
      <c r="Z253" s="262"/>
      <c r="AA253" s="262"/>
      <c r="AB253" s="262"/>
      <c r="AC253" s="262"/>
      <c r="AD253" s="262"/>
      <c r="AE253" s="262"/>
      <c r="AF253" s="262"/>
      <c r="AG253" s="262"/>
      <c r="AH253" s="262"/>
      <c r="AI253" s="262"/>
      <c r="AJ253" s="262"/>
      <c r="AK253" s="263">
        <f t="shared" si="90"/>
        <v>0</v>
      </c>
      <c r="AL253" s="263">
        <v>0</v>
      </c>
    </row>
    <row r="254" spans="1:38" s="264" customFormat="1" ht="15" customHeight="1">
      <c r="A254" s="395"/>
      <c r="B254" s="396"/>
      <c r="C254" s="397" t="str">
        <f>IF($B254="","",IFERROR(VLOOKUP($B254,SERVIÇOS!$A:$F,2,0),IFERROR(VLOOKUP($B254,'COMPOSIÇÕES COMPLEMENTARES '!$C:$K,2,0),"")))</f>
        <v/>
      </c>
      <c r="D254" s="398" t="str">
        <f>IF($B254="","",IFERROR(VLOOKUP($B254,SERVIÇOS!$A:$F,3,0),IFERROR(VLOOKUP($B254,'COMPOSIÇÕES COMPLEMENTARES '!$C:$K,3,0),"")))</f>
        <v/>
      </c>
      <c r="E254" s="399"/>
      <c r="F254" s="400" t="str">
        <f>IF($B254="","",IFERROR(VLOOKUP($B254,SERVIÇOS!$A:$F,4,0),IFERROR(VLOOKUP($B254,'COMPOSIÇÕES COMPLEMENTARES '!$C:$K,6,0),"")))</f>
        <v/>
      </c>
      <c r="G254" s="400" t="str">
        <f>IF($B254="","",IFERROR(VLOOKUP($B254,SERVIÇOS!$A:$F,5,0),IFERROR(VLOOKUP($B254,'COMPOSIÇÕES COMPLEMENTARES '!$C:$K,7,0),"")))</f>
        <v/>
      </c>
      <c r="H254" s="400" t="str">
        <f t="shared" si="92"/>
        <v/>
      </c>
      <c r="I254" s="400" t="str">
        <f t="shared" si="99"/>
        <v/>
      </c>
      <c r="J254" s="400" t="str">
        <f t="shared" si="100"/>
        <v/>
      </c>
      <c r="K254" s="400" t="str">
        <f t="shared" si="101"/>
        <v/>
      </c>
      <c r="L254" s="400"/>
      <c r="M254" s="262"/>
      <c r="N254" s="262"/>
      <c r="O254" s="469"/>
      <c r="P254" s="470" t="str">
        <f t="shared" si="94"/>
        <v/>
      </c>
      <c r="Q254" s="469"/>
      <c r="R254" s="471" t="str">
        <f t="shared" si="95"/>
        <v/>
      </c>
      <c r="S254" s="469"/>
      <c r="T254" s="472" t="str">
        <f t="shared" si="96"/>
        <v/>
      </c>
      <c r="U254" s="473">
        <f ca="1">SUMIF($O$8:T$9,"QUANT.",O254:T254)</f>
        <v>0</v>
      </c>
      <c r="V254" s="474">
        <f t="shared" ca="1" si="91"/>
        <v>0</v>
      </c>
      <c r="W254" s="486" t="str">
        <f t="shared" si="93"/>
        <v/>
      </c>
      <c r="X254" s="487">
        <f t="shared" ca="1" si="97"/>
        <v>0</v>
      </c>
      <c r="Y254" s="487" t="e">
        <f t="shared" ca="1" si="98"/>
        <v>#VALUE!</v>
      </c>
      <c r="Z254" s="262"/>
      <c r="AA254" s="262"/>
      <c r="AB254" s="262"/>
      <c r="AC254" s="262"/>
      <c r="AD254" s="262"/>
      <c r="AE254" s="262"/>
      <c r="AF254" s="262"/>
      <c r="AG254" s="262"/>
      <c r="AH254" s="262"/>
      <c r="AI254" s="262"/>
      <c r="AJ254" s="262"/>
      <c r="AK254" s="263">
        <f t="shared" si="90"/>
        <v>0</v>
      </c>
      <c r="AL254" s="263">
        <v>0</v>
      </c>
    </row>
    <row r="255" spans="1:38" s="264" customFormat="1" ht="15" customHeight="1">
      <c r="A255" s="395"/>
      <c r="B255" s="396"/>
      <c r="C255" s="397" t="str">
        <f>IF($B255="","",IFERROR(VLOOKUP($B255,SERVIÇOS!$A:$F,2,0),IFERROR(VLOOKUP($B255,'COMPOSIÇÕES COMPLEMENTARES '!$C:$K,2,0),"")))</f>
        <v/>
      </c>
      <c r="D255" s="398" t="str">
        <f>IF($B255="","",IFERROR(VLOOKUP($B255,SERVIÇOS!$A:$F,3,0),IFERROR(VLOOKUP($B255,'COMPOSIÇÕES COMPLEMENTARES '!$C:$K,3,0),"")))</f>
        <v/>
      </c>
      <c r="E255" s="399"/>
      <c r="F255" s="400" t="str">
        <f>IF($B255="","",IFERROR(VLOOKUP($B255,SERVIÇOS!$A:$F,4,0),IFERROR(VLOOKUP($B255,'COMPOSIÇÕES COMPLEMENTARES '!$C:$K,6,0),"")))</f>
        <v/>
      </c>
      <c r="G255" s="400" t="str">
        <f>IF($B255="","",IFERROR(VLOOKUP($B255,SERVIÇOS!$A:$F,5,0),IFERROR(VLOOKUP($B255,'COMPOSIÇÕES COMPLEMENTARES '!$C:$K,7,0),"")))</f>
        <v/>
      </c>
      <c r="H255" s="400" t="str">
        <f t="shared" si="92"/>
        <v/>
      </c>
      <c r="I255" s="400" t="str">
        <f t="shared" si="99"/>
        <v/>
      </c>
      <c r="J255" s="400" t="str">
        <f t="shared" si="100"/>
        <v/>
      </c>
      <c r="K255" s="400" t="str">
        <f t="shared" si="101"/>
        <v/>
      </c>
      <c r="L255" s="400"/>
      <c r="M255" s="262"/>
      <c r="N255" s="262"/>
      <c r="O255" s="469"/>
      <c r="P255" s="470" t="str">
        <f t="shared" si="94"/>
        <v/>
      </c>
      <c r="Q255" s="469"/>
      <c r="R255" s="471" t="str">
        <f t="shared" si="95"/>
        <v/>
      </c>
      <c r="S255" s="469"/>
      <c r="T255" s="472" t="str">
        <f t="shared" si="96"/>
        <v/>
      </c>
      <c r="U255" s="473">
        <f ca="1">SUMIF($O$8:T$9,"QUANT.",O255:T255)</f>
        <v>0</v>
      </c>
      <c r="V255" s="474">
        <f t="shared" ca="1" si="91"/>
        <v>0</v>
      </c>
      <c r="W255" s="486" t="str">
        <f t="shared" si="93"/>
        <v/>
      </c>
      <c r="X255" s="487">
        <f t="shared" ca="1" si="97"/>
        <v>0</v>
      </c>
      <c r="Y255" s="487" t="e">
        <f t="shared" ca="1" si="98"/>
        <v>#VALUE!</v>
      </c>
      <c r="Z255" s="262"/>
      <c r="AA255" s="262"/>
      <c r="AB255" s="262"/>
      <c r="AC255" s="262"/>
      <c r="AD255" s="262"/>
      <c r="AE255" s="262"/>
      <c r="AF255" s="262"/>
      <c r="AG255" s="262"/>
      <c r="AH255" s="262"/>
      <c r="AI255" s="262"/>
      <c r="AJ255" s="262"/>
      <c r="AK255" s="263">
        <f t="shared" si="90"/>
        <v>0</v>
      </c>
      <c r="AL255" s="263">
        <v>0</v>
      </c>
    </row>
    <row r="256" spans="1:38" s="264" customFormat="1" ht="15" customHeight="1">
      <c r="A256" s="395"/>
      <c r="B256" s="396"/>
      <c r="C256" s="397" t="str">
        <f>IF($B256="","",IFERROR(VLOOKUP($B256,SERVIÇOS!$A:$F,2,0),IFERROR(VLOOKUP($B256,'COMPOSIÇÕES COMPLEMENTARES '!$C:$K,2,0),"")))</f>
        <v/>
      </c>
      <c r="D256" s="398" t="str">
        <f>IF($B256="","",IFERROR(VLOOKUP($B256,SERVIÇOS!$A:$F,3,0),IFERROR(VLOOKUP($B256,'COMPOSIÇÕES COMPLEMENTARES '!$C:$K,3,0),"")))</f>
        <v/>
      </c>
      <c r="E256" s="399"/>
      <c r="F256" s="400" t="str">
        <f>IF($B256="","",IFERROR(VLOOKUP($B256,SERVIÇOS!$A:$F,4,0),IFERROR(VLOOKUP($B256,'COMPOSIÇÕES COMPLEMENTARES '!$C:$K,6,0),"")))</f>
        <v/>
      </c>
      <c r="G256" s="400" t="str">
        <f>IF($B256="","",IFERROR(VLOOKUP($B256,SERVIÇOS!$A:$F,5,0),IFERROR(VLOOKUP($B256,'COMPOSIÇÕES COMPLEMENTARES '!$C:$K,7,0),"")))</f>
        <v/>
      </c>
      <c r="H256" s="400" t="str">
        <f t="shared" si="92"/>
        <v/>
      </c>
      <c r="I256" s="400" t="str">
        <f t="shared" si="99"/>
        <v/>
      </c>
      <c r="J256" s="400" t="str">
        <f t="shared" si="100"/>
        <v/>
      </c>
      <c r="K256" s="400" t="str">
        <f t="shared" si="101"/>
        <v/>
      </c>
      <c r="L256" s="400"/>
      <c r="M256" s="262"/>
      <c r="N256" s="262"/>
      <c r="O256" s="469"/>
      <c r="P256" s="470" t="str">
        <f t="shared" si="94"/>
        <v/>
      </c>
      <c r="Q256" s="469"/>
      <c r="R256" s="471" t="str">
        <f t="shared" si="95"/>
        <v/>
      </c>
      <c r="S256" s="469"/>
      <c r="T256" s="472" t="str">
        <f t="shared" si="96"/>
        <v/>
      </c>
      <c r="U256" s="473">
        <f ca="1">SUMIF($O$8:T$9,"QUANT.",O256:T256)</f>
        <v>0</v>
      </c>
      <c r="V256" s="474">
        <f t="shared" ca="1" si="91"/>
        <v>0</v>
      </c>
      <c r="W256" s="486" t="str">
        <f t="shared" si="93"/>
        <v/>
      </c>
      <c r="X256" s="487">
        <f t="shared" ca="1" si="97"/>
        <v>0</v>
      </c>
      <c r="Y256" s="487" t="e">
        <f t="shared" ca="1" si="98"/>
        <v>#VALUE!</v>
      </c>
      <c r="Z256" s="262"/>
      <c r="AA256" s="262"/>
      <c r="AB256" s="262"/>
      <c r="AC256" s="262"/>
      <c r="AD256" s="262"/>
      <c r="AE256" s="262"/>
      <c r="AF256" s="262"/>
      <c r="AG256" s="262"/>
      <c r="AH256" s="262"/>
      <c r="AI256" s="262"/>
      <c r="AJ256" s="262"/>
      <c r="AK256" s="263">
        <f t="shared" si="90"/>
        <v>0</v>
      </c>
      <c r="AL256" s="263">
        <v>0</v>
      </c>
    </row>
    <row r="257" spans="1:38" s="264" customFormat="1" ht="15" customHeight="1">
      <c r="A257" s="395"/>
      <c r="B257" s="396"/>
      <c r="C257" s="397" t="str">
        <f>IF($B257="","",IFERROR(VLOOKUP($B257,SERVIÇOS!$A:$F,2,0),IFERROR(VLOOKUP($B257,'COMPOSIÇÕES COMPLEMENTARES '!$C:$K,2,0),"")))</f>
        <v/>
      </c>
      <c r="D257" s="398" t="str">
        <f>IF($B257="","",IFERROR(VLOOKUP($B257,SERVIÇOS!$A:$F,3,0),IFERROR(VLOOKUP($B257,'COMPOSIÇÕES COMPLEMENTARES '!$C:$K,3,0),"")))</f>
        <v/>
      </c>
      <c r="E257" s="399"/>
      <c r="F257" s="400" t="str">
        <f>IF($B257="","",IFERROR(VLOOKUP($B257,SERVIÇOS!$A:$F,4,0),IFERROR(VLOOKUP($B257,'COMPOSIÇÕES COMPLEMENTARES '!$C:$K,6,0),"")))</f>
        <v/>
      </c>
      <c r="G257" s="400" t="str">
        <f>IF($B257="","",IFERROR(VLOOKUP($B257,SERVIÇOS!$A:$F,5,0),IFERROR(VLOOKUP($B257,'COMPOSIÇÕES COMPLEMENTARES '!$C:$K,7,0),"")))</f>
        <v/>
      </c>
      <c r="H257" s="400" t="str">
        <f t="shared" si="92"/>
        <v/>
      </c>
      <c r="I257" s="400" t="str">
        <f t="shared" si="99"/>
        <v/>
      </c>
      <c r="J257" s="400" t="str">
        <f t="shared" si="100"/>
        <v/>
      </c>
      <c r="K257" s="400" t="str">
        <f t="shared" si="101"/>
        <v/>
      </c>
      <c r="L257" s="400"/>
      <c r="M257" s="262"/>
      <c r="N257" s="262"/>
      <c r="O257" s="469"/>
      <c r="P257" s="470" t="str">
        <f t="shared" si="94"/>
        <v/>
      </c>
      <c r="Q257" s="469"/>
      <c r="R257" s="471" t="str">
        <f t="shared" si="95"/>
        <v/>
      </c>
      <c r="S257" s="469"/>
      <c r="T257" s="472" t="str">
        <f t="shared" si="96"/>
        <v/>
      </c>
      <c r="U257" s="473">
        <f ca="1">SUMIF($O$8:T$9,"QUANT.",O257:T257)</f>
        <v>0</v>
      </c>
      <c r="V257" s="474">
        <f t="shared" ca="1" si="91"/>
        <v>0</v>
      </c>
      <c r="W257" s="486" t="str">
        <f t="shared" si="93"/>
        <v/>
      </c>
      <c r="X257" s="487">
        <f t="shared" ca="1" si="97"/>
        <v>0</v>
      </c>
      <c r="Y257" s="487" t="e">
        <f t="shared" ca="1" si="98"/>
        <v>#VALUE!</v>
      </c>
      <c r="Z257" s="262"/>
      <c r="AA257" s="262"/>
      <c r="AB257" s="262"/>
      <c r="AC257" s="262"/>
      <c r="AD257" s="262"/>
      <c r="AE257" s="262"/>
      <c r="AF257" s="262"/>
      <c r="AG257" s="262"/>
      <c r="AH257" s="262"/>
      <c r="AI257" s="262"/>
      <c r="AJ257" s="262"/>
      <c r="AK257" s="263">
        <f t="shared" si="90"/>
        <v>0</v>
      </c>
      <c r="AL257" s="263">
        <v>0</v>
      </c>
    </row>
    <row r="258" spans="1:38" s="264" customFormat="1" ht="15" customHeight="1">
      <c r="A258" s="395"/>
      <c r="B258" s="396"/>
      <c r="C258" s="397" t="str">
        <f>IF($B258="","",IFERROR(VLOOKUP($B258,SERVIÇOS!$A:$F,2,0),IFERROR(VLOOKUP($B258,'COMPOSIÇÕES COMPLEMENTARES '!$C:$K,2,0),"")))</f>
        <v/>
      </c>
      <c r="D258" s="398" t="str">
        <f>IF($B258="","",IFERROR(VLOOKUP($B258,SERVIÇOS!$A:$F,3,0),IFERROR(VLOOKUP($B258,'COMPOSIÇÕES COMPLEMENTARES '!$C:$K,3,0),"")))</f>
        <v/>
      </c>
      <c r="E258" s="399"/>
      <c r="F258" s="400" t="str">
        <f>IF($B258="","",IFERROR(VLOOKUP($B258,SERVIÇOS!$A:$F,4,0),IFERROR(VLOOKUP($B258,'COMPOSIÇÕES COMPLEMENTARES '!$C:$K,6,0),"")))</f>
        <v/>
      </c>
      <c r="G258" s="400" t="str">
        <f>IF($B258="","",IFERROR(VLOOKUP($B258,SERVIÇOS!$A:$F,5,0),IFERROR(VLOOKUP($B258,'COMPOSIÇÕES COMPLEMENTARES '!$C:$K,7,0),"")))</f>
        <v/>
      </c>
      <c r="H258" s="400" t="str">
        <f t="shared" si="92"/>
        <v/>
      </c>
      <c r="I258" s="400" t="str">
        <f t="shared" si="99"/>
        <v/>
      </c>
      <c r="J258" s="400" t="str">
        <f t="shared" si="100"/>
        <v/>
      </c>
      <c r="K258" s="400" t="str">
        <f t="shared" si="101"/>
        <v/>
      </c>
      <c r="L258" s="400"/>
      <c r="M258" s="262"/>
      <c r="N258" s="262"/>
      <c r="O258" s="469"/>
      <c r="P258" s="470" t="str">
        <f t="shared" si="94"/>
        <v/>
      </c>
      <c r="Q258" s="469"/>
      <c r="R258" s="471" t="str">
        <f t="shared" si="95"/>
        <v/>
      </c>
      <c r="S258" s="469"/>
      <c r="T258" s="472" t="str">
        <f t="shared" si="96"/>
        <v/>
      </c>
      <c r="U258" s="473">
        <f ca="1">SUMIF($O$8:T$9,"QUANT.",O258:T258)</f>
        <v>0</v>
      </c>
      <c r="V258" s="474">
        <f t="shared" ca="1" si="91"/>
        <v>0</v>
      </c>
      <c r="W258" s="486" t="str">
        <f t="shared" si="93"/>
        <v/>
      </c>
      <c r="X258" s="487">
        <f t="shared" ca="1" si="97"/>
        <v>0</v>
      </c>
      <c r="Y258" s="487" t="e">
        <f t="shared" ca="1" si="98"/>
        <v>#VALUE!</v>
      </c>
      <c r="Z258" s="262"/>
      <c r="AA258" s="262"/>
      <c r="AB258" s="262"/>
      <c r="AC258" s="262"/>
      <c r="AD258" s="262"/>
      <c r="AE258" s="262"/>
      <c r="AF258" s="262"/>
      <c r="AG258" s="262"/>
      <c r="AH258" s="262"/>
      <c r="AI258" s="262"/>
      <c r="AJ258" s="262"/>
      <c r="AK258" s="263">
        <f t="shared" si="90"/>
        <v>0</v>
      </c>
      <c r="AL258" s="263">
        <v>0</v>
      </c>
    </row>
    <row r="259" spans="1:38" s="264" customFormat="1" ht="15" customHeight="1">
      <c r="A259" s="395"/>
      <c r="B259" s="396"/>
      <c r="C259" s="397" t="str">
        <f>IF($B259="","",IFERROR(VLOOKUP($B259,SERVIÇOS!$A:$F,2,0),IFERROR(VLOOKUP($B259,'COMPOSIÇÕES COMPLEMENTARES '!$C:$K,2,0),"")))</f>
        <v/>
      </c>
      <c r="D259" s="398" t="str">
        <f>IF($B259="","",IFERROR(VLOOKUP($B259,SERVIÇOS!$A:$F,3,0),IFERROR(VLOOKUP($B259,'COMPOSIÇÕES COMPLEMENTARES '!$C:$K,3,0),"")))</f>
        <v/>
      </c>
      <c r="E259" s="399"/>
      <c r="F259" s="400" t="str">
        <f>IF($B259="","",IFERROR(VLOOKUP($B259,SERVIÇOS!$A:$F,4,0),IFERROR(VLOOKUP($B259,'COMPOSIÇÕES COMPLEMENTARES '!$C:$K,6,0),"")))</f>
        <v/>
      </c>
      <c r="G259" s="400" t="str">
        <f>IF($B259="","",IFERROR(VLOOKUP($B259,SERVIÇOS!$A:$F,5,0),IFERROR(VLOOKUP($B259,'COMPOSIÇÕES COMPLEMENTARES '!$C:$K,7,0),"")))</f>
        <v/>
      </c>
      <c r="H259" s="400" t="str">
        <f t="shared" si="92"/>
        <v/>
      </c>
      <c r="I259" s="400" t="str">
        <f t="shared" si="99"/>
        <v/>
      </c>
      <c r="J259" s="400" t="str">
        <f t="shared" si="100"/>
        <v/>
      </c>
      <c r="K259" s="400" t="str">
        <f t="shared" si="101"/>
        <v/>
      </c>
      <c r="L259" s="400"/>
      <c r="M259" s="262"/>
      <c r="N259" s="262"/>
      <c r="O259" s="469"/>
      <c r="P259" s="470" t="str">
        <f t="shared" si="94"/>
        <v/>
      </c>
      <c r="Q259" s="469"/>
      <c r="R259" s="471" t="str">
        <f t="shared" si="95"/>
        <v/>
      </c>
      <c r="S259" s="469"/>
      <c r="T259" s="472" t="str">
        <f t="shared" si="96"/>
        <v/>
      </c>
      <c r="U259" s="473">
        <f ca="1">SUMIF($O$8:T$9,"QUANT.",O259:T259)</f>
        <v>0</v>
      </c>
      <c r="V259" s="474">
        <f t="shared" ca="1" si="91"/>
        <v>0</v>
      </c>
      <c r="W259" s="486" t="str">
        <f t="shared" si="93"/>
        <v/>
      </c>
      <c r="X259" s="487">
        <f t="shared" ca="1" si="97"/>
        <v>0</v>
      </c>
      <c r="Y259" s="487" t="e">
        <f t="shared" ca="1" si="98"/>
        <v>#VALUE!</v>
      </c>
      <c r="Z259" s="262"/>
      <c r="AA259" s="262"/>
      <c r="AB259" s="262"/>
      <c r="AC259" s="262"/>
      <c r="AD259" s="262"/>
      <c r="AE259" s="262"/>
      <c r="AF259" s="262"/>
      <c r="AG259" s="262"/>
      <c r="AH259" s="262"/>
      <c r="AI259" s="262"/>
      <c r="AJ259" s="262"/>
      <c r="AK259" s="263">
        <f t="shared" si="90"/>
        <v>0</v>
      </c>
      <c r="AL259" s="263">
        <v>0</v>
      </c>
    </row>
    <row r="260" spans="1:38" s="264" customFormat="1" ht="15" customHeight="1">
      <c r="A260" s="395"/>
      <c r="B260" s="396"/>
      <c r="C260" s="397" t="str">
        <f>IF($B260="","",IFERROR(VLOOKUP($B260,SERVIÇOS!$A:$F,2,0),IFERROR(VLOOKUP($B260,'COMPOSIÇÕES COMPLEMENTARES '!$C:$K,2,0),"")))</f>
        <v/>
      </c>
      <c r="D260" s="398" t="str">
        <f>IF($B260="","",IFERROR(VLOOKUP($B260,SERVIÇOS!$A:$F,3,0),IFERROR(VLOOKUP($B260,'COMPOSIÇÕES COMPLEMENTARES '!$C:$K,3,0),"")))</f>
        <v/>
      </c>
      <c r="E260" s="399"/>
      <c r="F260" s="400" t="str">
        <f>IF($B260="","",IFERROR(VLOOKUP($B260,SERVIÇOS!$A:$F,4,0),IFERROR(VLOOKUP($B260,'COMPOSIÇÕES COMPLEMENTARES '!$C:$K,6,0),"")))</f>
        <v/>
      </c>
      <c r="G260" s="400" t="str">
        <f>IF($B260="","",IFERROR(VLOOKUP($B260,SERVIÇOS!$A:$F,5,0),IFERROR(VLOOKUP($B260,'COMPOSIÇÕES COMPLEMENTARES '!$C:$K,7,0),"")))</f>
        <v/>
      </c>
      <c r="H260" s="400" t="str">
        <f t="shared" si="92"/>
        <v/>
      </c>
      <c r="I260" s="400" t="str">
        <f t="shared" si="99"/>
        <v/>
      </c>
      <c r="J260" s="400" t="str">
        <f t="shared" si="100"/>
        <v/>
      </c>
      <c r="K260" s="400" t="str">
        <f t="shared" si="101"/>
        <v/>
      </c>
      <c r="L260" s="400"/>
      <c r="M260" s="262"/>
      <c r="N260" s="262"/>
      <c r="O260" s="469"/>
      <c r="P260" s="470" t="str">
        <f t="shared" si="94"/>
        <v/>
      </c>
      <c r="Q260" s="469"/>
      <c r="R260" s="471" t="str">
        <f t="shared" si="95"/>
        <v/>
      </c>
      <c r="S260" s="469"/>
      <c r="T260" s="472" t="str">
        <f t="shared" si="96"/>
        <v/>
      </c>
      <c r="U260" s="473">
        <f ca="1">SUMIF($O$8:T$9,"QUANT.",O260:T260)</f>
        <v>0</v>
      </c>
      <c r="V260" s="474">
        <f t="shared" ca="1" si="91"/>
        <v>0</v>
      </c>
      <c r="W260" s="486" t="str">
        <f t="shared" si="93"/>
        <v/>
      </c>
      <c r="X260" s="487">
        <f t="shared" ca="1" si="97"/>
        <v>0</v>
      </c>
      <c r="Y260" s="487" t="e">
        <f t="shared" ca="1" si="98"/>
        <v>#VALUE!</v>
      </c>
      <c r="Z260" s="262"/>
      <c r="AA260" s="262"/>
      <c r="AB260" s="262"/>
      <c r="AC260" s="262"/>
      <c r="AD260" s="262"/>
      <c r="AE260" s="262"/>
      <c r="AF260" s="262"/>
      <c r="AG260" s="262"/>
      <c r="AH260" s="262"/>
      <c r="AI260" s="262"/>
      <c r="AJ260" s="262"/>
      <c r="AK260" s="263">
        <f t="shared" si="90"/>
        <v>0</v>
      </c>
      <c r="AL260" s="263">
        <v>0</v>
      </c>
    </row>
    <row r="261" spans="1:38" s="264" customFormat="1" ht="15" customHeight="1">
      <c r="A261" s="395"/>
      <c r="B261" s="396"/>
      <c r="C261" s="397" t="str">
        <f>IF($B261="","",IFERROR(VLOOKUP($B261,SERVIÇOS!$A:$F,2,0),IFERROR(VLOOKUP($B261,'COMPOSIÇÕES COMPLEMENTARES '!$C:$K,2,0),"")))</f>
        <v/>
      </c>
      <c r="D261" s="398" t="str">
        <f>IF($B261="","",IFERROR(VLOOKUP($B261,SERVIÇOS!$A:$F,3,0),IFERROR(VLOOKUP($B261,'COMPOSIÇÕES COMPLEMENTARES '!$C:$K,3,0),"")))</f>
        <v/>
      </c>
      <c r="E261" s="399"/>
      <c r="F261" s="400" t="str">
        <f>IF($B261="","",IFERROR(VLOOKUP($B261,SERVIÇOS!$A:$F,4,0),IFERROR(VLOOKUP($B261,'COMPOSIÇÕES COMPLEMENTARES '!$C:$K,6,0),"")))</f>
        <v/>
      </c>
      <c r="G261" s="400" t="str">
        <f>IF($B261="","",IFERROR(VLOOKUP($B261,SERVIÇOS!$A:$F,5,0),IFERROR(VLOOKUP($B261,'COMPOSIÇÕES COMPLEMENTARES '!$C:$K,7,0),"")))</f>
        <v/>
      </c>
      <c r="H261" s="400" t="str">
        <f t="shared" si="92"/>
        <v/>
      </c>
      <c r="I261" s="400" t="str">
        <f t="shared" si="99"/>
        <v/>
      </c>
      <c r="J261" s="400" t="str">
        <f t="shared" si="100"/>
        <v/>
      </c>
      <c r="K261" s="400" t="str">
        <f t="shared" si="101"/>
        <v/>
      </c>
      <c r="L261" s="400"/>
      <c r="M261" s="262"/>
      <c r="N261" s="262"/>
      <c r="O261" s="469"/>
      <c r="P261" s="470" t="str">
        <f t="shared" si="94"/>
        <v/>
      </c>
      <c r="Q261" s="469"/>
      <c r="R261" s="471" t="str">
        <f t="shared" si="95"/>
        <v/>
      </c>
      <c r="S261" s="469"/>
      <c r="T261" s="472" t="str">
        <f t="shared" si="96"/>
        <v/>
      </c>
      <c r="U261" s="473">
        <f ca="1">SUMIF($O$8:T$9,"QUANT.",O261:T261)</f>
        <v>0</v>
      </c>
      <c r="V261" s="474">
        <f t="shared" ca="1" si="91"/>
        <v>0</v>
      </c>
      <c r="W261" s="486" t="str">
        <f t="shared" si="93"/>
        <v/>
      </c>
      <c r="X261" s="487">
        <f t="shared" ca="1" si="97"/>
        <v>0</v>
      </c>
      <c r="Y261" s="487" t="e">
        <f t="shared" ca="1" si="98"/>
        <v>#VALUE!</v>
      </c>
      <c r="Z261" s="262"/>
      <c r="AA261" s="262"/>
      <c r="AB261" s="262"/>
      <c r="AC261" s="262"/>
      <c r="AD261" s="262"/>
      <c r="AE261" s="262"/>
      <c r="AF261" s="262"/>
      <c r="AG261" s="262"/>
      <c r="AH261" s="262"/>
      <c r="AI261" s="262"/>
      <c r="AJ261" s="262"/>
      <c r="AK261" s="263">
        <f t="shared" ref="AK261:AK324" si="102">B261-AL261</f>
        <v>0</v>
      </c>
      <c r="AL261" s="263">
        <v>0</v>
      </c>
    </row>
    <row r="262" spans="1:38" s="264" customFormat="1" ht="15" customHeight="1">
      <c r="A262" s="395"/>
      <c r="B262" s="396"/>
      <c r="C262" s="397" t="str">
        <f>IF($B262="","",IFERROR(VLOOKUP($B262,SERVIÇOS!$A:$F,2,0),IFERROR(VLOOKUP($B262,'COMPOSIÇÕES COMPLEMENTARES '!$C:$K,2,0),"")))</f>
        <v/>
      </c>
      <c r="D262" s="398" t="str">
        <f>IF($B262="","",IFERROR(VLOOKUP($B262,SERVIÇOS!$A:$F,3,0),IFERROR(VLOOKUP($B262,'COMPOSIÇÕES COMPLEMENTARES '!$C:$K,3,0),"")))</f>
        <v/>
      </c>
      <c r="E262" s="399"/>
      <c r="F262" s="400" t="str">
        <f>IF($B262="","",IFERROR(VLOOKUP($B262,SERVIÇOS!$A:$F,4,0),IFERROR(VLOOKUP($B262,'COMPOSIÇÕES COMPLEMENTARES '!$C:$K,6,0),"")))</f>
        <v/>
      </c>
      <c r="G262" s="400" t="str">
        <f>IF($B262="","",IFERROR(VLOOKUP($B262,SERVIÇOS!$A:$F,5,0),IFERROR(VLOOKUP($B262,'COMPOSIÇÕES COMPLEMENTARES '!$C:$K,7,0),"")))</f>
        <v/>
      </c>
      <c r="H262" s="400" t="str">
        <f t="shared" si="92"/>
        <v/>
      </c>
      <c r="I262" s="400" t="str">
        <f t="shared" si="99"/>
        <v/>
      </c>
      <c r="J262" s="400" t="str">
        <f t="shared" si="100"/>
        <v/>
      </c>
      <c r="K262" s="400" t="str">
        <f t="shared" si="101"/>
        <v/>
      </c>
      <c r="L262" s="400"/>
      <c r="M262" s="262"/>
      <c r="N262" s="262"/>
      <c r="O262" s="469"/>
      <c r="P262" s="470" t="str">
        <f t="shared" si="94"/>
        <v/>
      </c>
      <c r="Q262" s="469"/>
      <c r="R262" s="471" t="str">
        <f t="shared" si="95"/>
        <v/>
      </c>
      <c r="S262" s="469"/>
      <c r="T262" s="472" t="str">
        <f t="shared" si="96"/>
        <v/>
      </c>
      <c r="U262" s="473">
        <f ca="1">SUMIF($O$8:T$9,"QUANT.",O262:T262)</f>
        <v>0</v>
      </c>
      <c r="V262" s="474">
        <f t="shared" ca="1" si="91"/>
        <v>0</v>
      </c>
      <c r="W262" s="486" t="str">
        <f t="shared" si="93"/>
        <v/>
      </c>
      <c r="X262" s="487">
        <f t="shared" ca="1" si="97"/>
        <v>0</v>
      </c>
      <c r="Y262" s="487" t="e">
        <f t="shared" ca="1" si="98"/>
        <v>#VALUE!</v>
      </c>
      <c r="Z262" s="262"/>
      <c r="AA262" s="262"/>
      <c r="AB262" s="262"/>
      <c r="AC262" s="262"/>
      <c r="AD262" s="262"/>
      <c r="AE262" s="262"/>
      <c r="AF262" s="262"/>
      <c r="AG262" s="262"/>
      <c r="AH262" s="262"/>
      <c r="AI262" s="262"/>
      <c r="AJ262" s="262"/>
      <c r="AK262" s="263">
        <f t="shared" si="102"/>
        <v>0</v>
      </c>
      <c r="AL262" s="263">
        <v>0</v>
      </c>
    </row>
    <row r="263" spans="1:38" s="264" customFormat="1" ht="15" customHeight="1">
      <c r="A263" s="395"/>
      <c r="B263" s="396"/>
      <c r="C263" s="397" t="str">
        <f>IF($B263="","",IFERROR(VLOOKUP($B263,SERVIÇOS!$A:$F,2,0),IFERROR(VLOOKUP($B263,'COMPOSIÇÕES COMPLEMENTARES '!$C:$K,2,0),"")))</f>
        <v/>
      </c>
      <c r="D263" s="398" t="str">
        <f>IF($B263="","",IFERROR(VLOOKUP($B263,SERVIÇOS!$A:$F,3,0),IFERROR(VLOOKUP($B263,'COMPOSIÇÕES COMPLEMENTARES '!$C:$K,3,0),"")))</f>
        <v/>
      </c>
      <c r="E263" s="399"/>
      <c r="F263" s="400" t="str">
        <f>IF($B263="","",IFERROR(VLOOKUP($B263,SERVIÇOS!$A:$F,4,0),IFERROR(VLOOKUP($B263,'COMPOSIÇÕES COMPLEMENTARES '!$C:$K,6,0),"")))</f>
        <v/>
      </c>
      <c r="G263" s="400" t="str">
        <f>IF($B263="","",IFERROR(VLOOKUP($B263,SERVIÇOS!$A:$F,5,0),IFERROR(VLOOKUP($B263,'COMPOSIÇÕES COMPLEMENTARES '!$C:$K,7,0),"")))</f>
        <v/>
      </c>
      <c r="H263" s="400" t="str">
        <f t="shared" si="92"/>
        <v/>
      </c>
      <c r="I263" s="400" t="str">
        <f t="shared" si="99"/>
        <v/>
      </c>
      <c r="J263" s="400" t="str">
        <f t="shared" si="100"/>
        <v/>
      </c>
      <c r="K263" s="400" t="str">
        <f t="shared" si="101"/>
        <v/>
      </c>
      <c r="L263" s="400"/>
      <c r="M263" s="262"/>
      <c r="N263" s="262"/>
      <c r="O263" s="469"/>
      <c r="P263" s="470" t="str">
        <f t="shared" si="94"/>
        <v/>
      </c>
      <c r="Q263" s="469"/>
      <c r="R263" s="471" t="str">
        <f t="shared" si="95"/>
        <v/>
      </c>
      <c r="S263" s="469"/>
      <c r="T263" s="472" t="str">
        <f t="shared" si="96"/>
        <v/>
      </c>
      <c r="U263" s="473">
        <f ca="1">SUMIF($O$8:T$9,"QUANT.",O263:T263)</f>
        <v>0</v>
      </c>
      <c r="V263" s="474">
        <f t="shared" ca="1" si="91"/>
        <v>0</v>
      </c>
      <c r="W263" s="486" t="str">
        <f t="shared" si="93"/>
        <v/>
      </c>
      <c r="X263" s="487">
        <f t="shared" ca="1" si="97"/>
        <v>0</v>
      </c>
      <c r="Y263" s="487" t="e">
        <f t="shared" ca="1" si="98"/>
        <v>#VALUE!</v>
      </c>
      <c r="Z263" s="262"/>
      <c r="AA263" s="262"/>
      <c r="AB263" s="262"/>
      <c r="AC263" s="262"/>
      <c r="AD263" s="262"/>
      <c r="AE263" s="262"/>
      <c r="AF263" s="262"/>
      <c r="AG263" s="262"/>
      <c r="AH263" s="262"/>
      <c r="AI263" s="262"/>
      <c r="AJ263" s="262"/>
      <c r="AK263" s="263">
        <f t="shared" si="102"/>
        <v>0</v>
      </c>
      <c r="AL263" s="263">
        <v>0</v>
      </c>
    </row>
    <row r="264" spans="1:38" s="264" customFormat="1" ht="15" customHeight="1">
      <c r="A264" s="395"/>
      <c r="B264" s="396"/>
      <c r="C264" s="397" t="str">
        <f>IF($B264="","",IFERROR(VLOOKUP($B264,SERVIÇOS!$A:$F,2,0),IFERROR(VLOOKUP($B264,'COMPOSIÇÕES COMPLEMENTARES '!$C:$K,2,0),"")))</f>
        <v/>
      </c>
      <c r="D264" s="398" t="str">
        <f>IF($B264="","",IFERROR(VLOOKUP($B264,SERVIÇOS!$A:$F,3,0),IFERROR(VLOOKUP($B264,'COMPOSIÇÕES COMPLEMENTARES '!$C:$K,3,0),"")))</f>
        <v/>
      </c>
      <c r="E264" s="399"/>
      <c r="F264" s="400" t="str">
        <f>IF($B264="","",IFERROR(VLOOKUP($B264,SERVIÇOS!$A:$F,4,0),IFERROR(VLOOKUP($B264,'COMPOSIÇÕES COMPLEMENTARES '!$C:$K,6,0),"")))</f>
        <v/>
      </c>
      <c r="G264" s="400" t="str">
        <f>IF($B264="","",IFERROR(VLOOKUP($B264,SERVIÇOS!$A:$F,5,0),IFERROR(VLOOKUP($B264,'COMPOSIÇÕES COMPLEMENTARES '!$C:$K,7,0),"")))</f>
        <v/>
      </c>
      <c r="H264" s="400" t="str">
        <f t="shared" si="92"/>
        <v/>
      </c>
      <c r="I264" s="400" t="str">
        <f t="shared" si="99"/>
        <v/>
      </c>
      <c r="J264" s="400" t="str">
        <f t="shared" si="100"/>
        <v/>
      </c>
      <c r="K264" s="400" t="str">
        <f t="shared" si="101"/>
        <v/>
      </c>
      <c r="L264" s="400"/>
      <c r="M264" s="262"/>
      <c r="N264" s="262"/>
      <c r="O264" s="469"/>
      <c r="P264" s="470" t="str">
        <f t="shared" si="94"/>
        <v/>
      </c>
      <c r="Q264" s="469"/>
      <c r="R264" s="471" t="str">
        <f t="shared" si="95"/>
        <v/>
      </c>
      <c r="S264" s="469"/>
      <c r="T264" s="472" t="str">
        <f t="shared" si="96"/>
        <v/>
      </c>
      <c r="U264" s="473">
        <f ca="1">SUMIF($O$8:T$9,"QUANT.",O264:T264)</f>
        <v>0</v>
      </c>
      <c r="V264" s="474">
        <f t="shared" ca="1" si="91"/>
        <v>0</v>
      </c>
      <c r="W264" s="486" t="str">
        <f t="shared" si="93"/>
        <v/>
      </c>
      <c r="X264" s="487">
        <f t="shared" ca="1" si="97"/>
        <v>0</v>
      </c>
      <c r="Y264" s="487" t="e">
        <f t="shared" ca="1" si="98"/>
        <v>#VALUE!</v>
      </c>
      <c r="Z264" s="262"/>
      <c r="AA264" s="262"/>
      <c r="AB264" s="262"/>
      <c r="AC264" s="262"/>
      <c r="AD264" s="262"/>
      <c r="AE264" s="262"/>
      <c r="AF264" s="262"/>
      <c r="AG264" s="262"/>
      <c r="AH264" s="262"/>
      <c r="AI264" s="262"/>
      <c r="AJ264" s="262"/>
      <c r="AK264" s="263">
        <f t="shared" si="102"/>
        <v>0</v>
      </c>
      <c r="AL264" s="263">
        <v>0</v>
      </c>
    </row>
    <row r="265" spans="1:38" s="264" customFormat="1" ht="15" customHeight="1">
      <c r="A265" s="395"/>
      <c r="B265" s="396"/>
      <c r="C265" s="397" t="str">
        <f>IF($B265="","",IFERROR(VLOOKUP($B265,SERVIÇOS!$A:$F,2,0),IFERROR(VLOOKUP($B265,'COMPOSIÇÕES COMPLEMENTARES '!$C:$K,2,0),"")))</f>
        <v/>
      </c>
      <c r="D265" s="398" t="str">
        <f>IF($B265="","",IFERROR(VLOOKUP($B265,SERVIÇOS!$A:$F,3,0),IFERROR(VLOOKUP($B265,'COMPOSIÇÕES COMPLEMENTARES '!$C:$K,3,0),"")))</f>
        <v/>
      </c>
      <c r="E265" s="399"/>
      <c r="F265" s="400" t="str">
        <f>IF($B265="","",IFERROR(VLOOKUP($B265,SERVIÇOS!$A:$F,4,0),IFERROR(VLOOKUP($B265,'COMPOSIÇÕES COMPLEMENTARES '!$C:$K,6,0),"")))</f>
        <v/>
      </c>
      <c r="G265" s="400" t="str">
        <f>IF($B265="","",IFERROR(VLOOKUP($B265,SERVIÇOS!$A:$F,5,0),IFERROR(VLOOKUP($B265,'COMPOSIÇÕES COMPLEMENTARES '!$C:$K,7,0),"")))</f>
        <v/>
      </c>
      <c r="H265" s="400" t="str">
        <f t="shared" si="92"/>
        <v/>
      </c>
      <c r="I265" s="400" t="str">
        <f t="shared" si="99"/>
        <v/>
      </c>
      <c r="J265" s="400" t="str">
        <f t="shared" si="100"/>
        <v/>
      </c>
      <c r="K265" s="400" t="str">
        <f t="shared" si="101"/>
        <v/>
      </c>
      <c r="L265" s="400"/>
      <c r="M265" s="262"/>
      <c r="N265" s="262"/>
      <c r="O265" s="469"/>
      <c r="P265" s="470" t="str">
        <f t="shared" si="94"/>
        <v/>
      </c>
      <c r="Q265" s="469"/>
      <c r="R265" s="471" t="str">
        <f t="shared" si="95"/>
        <v/>
      </c>
      <c r="S265" s="469"/>
      <c r="T265" s="472" t="str">
        <f t="shared" si="96"/>
        <v/>
      </c>
      <c r="U265" s="473">
        <f ca="1">SUMIF($O$8:T$9,"QUANT.",O265:T265)</f>
        <v>0</v>
      </c>
      <c r="V265" s="474">
        <f t="shared" ca="1" si="91"/>
        <v>0</v>
      </c>
      <c r="W265" s="486" t="str">
        <f t="shared" si="93"/>
        <v/>
      </c>
      <c r="X265" s="487">
        <f t="shared" ca="1" si="97"/>
        <v>0</v>
      </c>
      <c r="Y265" s="487" t="e">
        <f t="shared" ca="1" si="98"/>
        <v>#VALUE!</v>
      </c>
      <c r="Z265" s="262"/>
      <c r="AA265" s="262"/>
      <c r="AB265" s="262"/>
      <c r="AC265" s="262"/>
      <c r="AD265" s="262"/>
      <c r="AE265" s="262"/>
      <c r="AF265" s="262"/>
      <c r="AG265" s="262"/>
      <c r="AH265" s="262"/>
      <c r="AI265" s="262"/>
      <c r="AJ265" s="262"/>
      <c r="AK265" s="263">
        <f t="shared" si="102"/>
        <v>0</v>
      </c>
      <c r="AL265" s="263">
        <v>0</v>
      </c>
    </row>
    <row r="266" spans="1:38" s="264" customFormat="1" ht="15" customHeight="1">
      <c r="A266" s="395"/>
      <c r="B266" s="396"/>
      <c r="C266" s="397" t="str">
        <f>IF($B266="","",IFERROR(VLOOKUP($B266,SERVIÇOS!$A:$F,2,0),IFERROR(VLOOKUP($B266,'COMPOSIÇÕES COMPLEMENTARES '!$C:$K,2,0),"")))</f>
        <v/>
      </c>
      <c r="D266" s="398" t="str">
        <f>IF($B266="","",IFERROR(VLOOKUP($B266,SERVIÇOS!$A:$F,3,0),IFERROR(VLOOKUP($B266,'COMPOSIÇÕES COMPLEMENTARES '!$C:$K,3,0),"")))</f>
        <v/>
      </c>
      <c r="E266" s="399"/>
      <c r="F266" s="400" t="str">
        <f>IF($B266="","",IFERROR(VLOOKUP($B266,SERVIÇOS!$A:$F,4,0),IFERROR(VLOOKUP($B266,'COMPOSIÇÕES COMPLEMENTARES '!$C:$K,6,0),"")))</f>
        <v/>
      </c>
      <c r="G266" s="400" t="str">
        <f>IF($B266="","",IFERROR(VLOOKUP($B266,SERVIÇOS!$A:$F,5,0),IFERROR(VLOOKUP($B266,'COMPOSIÇÕES COMPLEMENTARES '!$C:$K,7,0),"")))</f>
        <v/>
      </c>
      <c r="H266" s="400" t="str">
        <f t="shared" si="92"/>
        <v/>
      </c>
      <c r="I266" s="400" t="str">
        <f t="shared" si="99"/>
        <v/>
      </c>
      <c r="J266" s="400" t="str">
        <f t="shared" si="100"/>
        <v/>
      </c>
      <c r="K266" s="400" t="str">
        <f t="shared" si="101"/>
        <v/>
      </c>
      <c r="L266" s="400"/>
      <c r="M266" s="262"/>
      <c r="N266" s="262"/>
      <c r="O266" s="469"/>
      <c r="P266" s="470" t="str">
        <f t="shared" si="94"/>
        <v/>
      </c>
      <c r="Q266" s="469"/>
      <c r="R266" s="471" t="str">
        <f t="shared" si="95"/>
        <v/>
      </c>
      <c r="S266" s="469"/>
      <c r="T266" s="472" t="str">
        <f t="shared" si="96"/>
        <v/>
      </c>
      <c r="U266" s="473">
        <f ca="1">SUMIF($O$8:T$9,"QUANT.",O266:T266)</f>
        <v>0</v>
      </c>
      <c r="V266" s="474">
        <f t="shared" ca="1" si="91"/>
        <v>0</v>
      </c>
      <c r="W266" s="486" t="str">
        <f t="shared" si="93"/>
        <v/>
      </c>
      <c r="X266" s="487">
        <f t="shared" ca="1" si="97"/>
        <v>0</v>
      </c>
      <c r="Y266" s="487" t="e">
        <f t="shared" ca="1" si="98"/>
        <v>#VALUE!</v>
      </c>
      <c r="Z266" s="262"/>
      <c r="AA266" s="262"/>
      <c r="AB266" s="262"/>
      <c r="AC266" s="262"/>
      <c r="AD266" s="262"/>
      <c r="AE266" s="262"/>
      <c r="AF266" s="262"/>
      <c r="AG266" s="262"/>
      <c r="AH266" s="262"/>
      <c r="AI266" s="262"/>
      <c r="AJ266" s="262"/>
      <c r="AK266" s="263">
        <f t="shared" si="102"/>
        <v>0</v>
      </c>
      <c r="AL266" s="263">
        <v>0</v>
      </c>
    </row>
    <row r="267" spans="1:38" s="264" customFormat="1" ht="15" customHeight="1">
      <c r="A267" s="395"/>
      <c r="B267" s="396"/>
      <c r="C267" s="397" t="str">
        <f>IF($B267="","",IFERROR(VLOOKUP($B267,SERVIÇOS!$A:$F,2,0),IFERROR(VLOOKUP($B267,'COMPOSIÇÕES COMPLEMENTARES '!$C:$K,2,0),"")))</f>
        <v/>
      </c>
      <c r="D267" s="398" t="str">
        <f>IF($B267="","",IFERROR(VLOOKUP($B267,SERVIÇOS!$A:$F,3,0),IFERROR(VLOOKUP($B267,'COMPOSIÇÕES COMPLEMENTARES '!$C:$K,3,0),"")))</f>
        <v/>
      </c>
      <c r="E267" s="399"/>
      <c r="F267" s="400" t="str">
        <f>IF($B267="","",IFERROR(VLOOKUP($B267,SERVIÇOS!$A:$F,4,0),IFERROR(VLOOKUP($B267,'COMPOSIÇÕES COMPLEMENTARES '!$C:$K,6,0),"")))</f>
        <v/>
      </c>
      <c r="G267" s="400" t="str">
        <f>IF($B267="","",IFERROR(VLOOKUP($B267,SERVIÇOS!$A:$F,5,0),IFERROR(VLOOKUP($B267,'COMPOSIÇÕES COMPLEMENTARES '!$C:$K,7,0),"")))</f>
        <v/>
      </c>
      <c r="H267" s="400" t="str">
        <f t="shared" si="92"/>
        <v/>
      </c>
      <c r="I267" s="400" t="str">
        <f t="shared" si="99"/>
        <v/>
      </c>
      <c r="J267" s="400" t="str">
        <f t="shared" si="100"/>
        <v/>
      </c>
      <c r="K267" s="400" t="str">
        <f t="shared" si="101"/>
        <v/>
      </c>
      <c r="L267" s="400"/>
      <c r="M267" s="262"/>
      <c r="N267" s="262"/>
      <c r="O267" s="469"/>
      <c r="P267" s="470" t="str">
        <f t="shared" si="94"/>
        <v/>
      </c>
      <c r="Q267" s="469"/>
      <c r="R267" s="471" t="str">
        <f t="shared" si="95"/>
        <v/>
      </c>
      <c r="S267" s="469"/>
      <c r="T267" s="472" t="str">
        <f t="shared" si="96"/>
        <v/>
      </c>
      <c r="U267" s="473">
        <f ca="1">SUMIF($O$8:T$9,"QUANT.",O267:T267)</f>
        <v>0</v>
      </c>
      <c r="V267" s="474">
        <f t="shared" ca="1" si="91"/>
        <v>0</v>
      </c>
      <c r="W267" s="486" t="str">
        <f t="shared" si="93"/>
        <v/>
      </c>
      <c r="X267" s="487">
        <f t="shared" ca="1" si="97"/>
        <v>0</v>
      </c>
      <c r="Y267" s="487" t="e">
        <f t="shared" ca="1" si="98"/>
        <v>#VALUE!</v>
      </c>
      <c r="Z267" s="262"/>
      <c r="AA267" s="262"/>
      <c r="AB267" s="262"/>
      <c r="AC267" s="262"/>
      <c r="AD267" s="262"/>
      <c r="AE267" s="262"/>
      <c r="AF267" s="262"/>
      <c r="AG267" s="262"/>
      <c r="AH267" s="262"/>
      <c r="AI267" s="262"/>
      <c r="AJ267" s="262"/>
      <c r="AK267" s="263">
        <f t="shared" si="102"/>
        <v>0</v>
      </c>
      <c r="AL267" s="263">
        <v>0</v>
      </c>
    </row>
    <row r="268" spans="1:38" s="264" customFormat="1" ht="15" customHeight="1">
      <c r="A268" s="395"/>
      <c r="B268" s="396"/>
      <c r="C268" s="397" t="str">
        <f>IF($B268="","",IFERROR(VLOOKUP($B268,SERVIÇOS!$A:$F,2,0),IFERROR(VLOOKUP($B268,'COMPOSIÇÕES COMPLEMENTARES '!$C:$K,2,0),"")))</f>
        <v/>
      </c>
      <c r="D268" s="398" t="str">
        <f>IF($B268="","",IFERROR(VLOOKUP($B268,SERVIÇOS!$A:$F,3,0),IFERROR(VLOOKUP($B268,'COMPOSIÇÕES COMPLEMENTARES '!$C:$K,3,0),"")))</f>
        <v/>
      </c>
      <c r="E268" s="399"/>
      <c r="F268" s="400" t="str">
        <f>IF($B268="","",IFERROR(VLOOKUP($B268,SERVIÇOS!$A:$F,4,0),IFERROR(VLOOKUP($B268,'COMPOSIÇÕES COMPLEMENTARES '!$C:$K,6,0),"")))</f>
        <v/>
      </c>
      <c r="G268" s="400" t="str">
        <f>IF($B268="","",IFERROR(VLOOKUP($B268,SERVIÇOS!$A:$F,5,0),IFERROR(VLOOKUP($B268,'COMPOSIÇÕES COMPLEMENTARES '!$C:$K,7,0),"")))</f>
        <v/>
      </c>
      <c r="H268" s="400" t="str">
        <f t="shared" si="92"/>
        <v/>
      </c>
      <c r="I268" s="400" t="str">
        <f t="shared" si="99"/>
        <v/>
      </c>
      <c r="J268" s="400" t="str">
        <f t="shared" si="100"/>
        <v/>
      </c>
      <c r="K268" s="400" t="str">
        <f t="shared" si="101"/>
        <v/>
      </c>
      <c r="L268" s="400"/>
      <c r="M268" s="262"/>
      <c r="N268" s="262"/>
      <c r="O268" s="469"/>
      <c r="P268" s="470" t="str">
        <f t="shared" si="94"/>
        <v/>
      </c>
      <c r="Q268" s="469"/>
      <c r="R268" s="471" t="str">
        <f t="shared" si="95"/>
        <v/>
      </c>
      <c r="S268" s="469"/>
      <c r="T268" s="472" t="str">
        <f t="shared" si="96"/>
        <v/>
      </c>
      <c r="U268" s="473">
        <f ca="1">SUMIF($O$8:T$9,"QUANT.",O268:T268)</f>
        <v>0</v>
      </c>
      <c r="V268" s="474">
        <f t="shared" ca="1" si="91"/>
        <v>0</v>
      </c>
      <c r="W268" s="486" t="str">
        <f t="shared" si="93"/>
        <v/>
      </c>
      <c r="X268" s="487">
        <f t="shared" ca="1" si="97"/>
        <v>0</v>
      </c>
      <c r="Y268" s="487" t="e">
        <f t="shared" ca="1" si="98"/>
        <v>#VALUE!</v>
      </c>
      <c r="Z268" s="262"/>
      <c r="AA268" s="262"/>
      <c r="AB268" s="262"/>
      <c r="AC268" s="262"/>
      <c r="AD268" s="262"/>
      <c r="AE268" s="262"/>
      <c r="AF268" s="262"/>
      <c r="AG268" s="262"/>
      <c r="AH268" s="262"/>
      <c r="AI268" s="262"/>
      <c r="AJ268" s="262"/>
      <c r="AK268" s="263">
        <f t="shared" si="102"/>
        <v>0</v>
      </c>
      <c r="AL268" s="263">
        <v>0</v>
      </c>
    </row>
    <row r="269" spans="1:38" s="264" customFormat="1" ht="15" customHeight="1">
      <c r="A269" s="395"/>
      <c r="B269" s="396"/>
      <c r="C269" s="397" t="str">
        <f>IF($B269="","",IFERROR(VLOOKUP($B269,SERVIÇOS!$A:$F,2,0),IFERROR(VLOOKUP($B269,'COMPOSIÇÕES COMPLEMENTARES '!$C:$K,2,0),"")))</f>
        <v/>
      </c>
      <c r="D269" s="398" t="str">
        <f>IF($B269="","",IFERROR(VLOOKUP($B269,SERVIÇOS!$A:$F,3,0),IFERROR(VLOOKUP($B269,'COMPOSIÇÕES COMPLEMENTARES '!$C:$K,3,0),"")))</f>
        <v/>
      </c>
      <c r="E269" s="399"/>
      <c r="F269" s="400" t="str">
        <f>IF($B269="","",IFERROR(VLOOKUP($B269,SERVIÇOS!$A:$F,4,0),IFERROR(VLOOKUP($B269,'COMPOSIÇÕES COMPLEMENTARES '!$C:$K,6,0),"")))</f>
        <v/>
      </c>
      <c r="G269" s="400" t="str">
        <f>IF($B269="","",IFERROR(VLOOKUP($B269,SERVIÇOS!$A:$F,5,0),IFERROR(VLOOKUP($B269,'COMPOSIÇÕES COMPLEMENTARES '!$C:$K,7,0),"")))</f>
        <v/>
      </c>
      <c r="H269" s="400" t="str">
        <f t="shared" si="92"/>
        <v/>
      </c>
      <c r="I269" s="400" t="str">
        <f t="shared" si="99"/>
        <v/>
      </c>
      <c r="J269" s="400" t="str">
        <f t="shared" si="100"/>
        <v/>
      </c>
      <c r="K269" s="400" t="str">
        <f t="shared" si="101"/>
        <v/>
      </c>
      <c r="L269" s="400"/>
      <c r="M269" s="262"/>
      <c r="N269" s="262"/>
      <c r="O269" s="469"/>
      <c r="P269" s="470" t="str">
        <f t="shared" si="94"/>
        <v/>
      </c>
      <c r="Q269" s="469"/>
      <c r="R269" s="471" t="str">
        <f t="shared" si="95"/>
        <v/>
      </c>
      <c r="S269" s="469"/>
      <c r="T269" s="472" t="str">
        <f t="shared" si="96"/>
        <v/>
      </c>
      <c r="U269" s="473">
        <f ca="1">SUMIF($O$8:T$9,"QUANT.",O269:T269)</f>
        <v>0</v>
      </c>
      <c r="V269" s="474">
        <f t="shared" ca="1" si="91"/>
        <v>0</v>
      </c>
      <c r="W269" s="486" t="str">
        <f t="shared" si="93"/>
        <v/>
      </c>
      <c r="X269" s="487">
        <f t="shared" ca="1" si="97"/>
        <v>0</v>
      </c>
      <c r="Y269" s="487" t="e">
        <f t="shared" ca="1" si="98"/>
        <v>#VALUE!</v>
      </c>
      <c r="Z269" s="262"/>
      <c r="AA269" s="262"/>
      <c r="AB269" s="262"/>
      <c r="AC269" s="262"/>
      <c r="AD269" s="262"/>
      <c r="AE269" s="262"/>
      <c r="AF269" s="262"/>
      <c r="AG269" s="262"/>
      <c r="AH269" s="262"/>
      <c r="AI269" s="262"/>
      <c r="AJ269" s="262"/>
      <c r="AK269" s="263">
        <f t="shared" si="102"/>
        <v>0</v>
      </c>
      <c r="AL269" s="263">
        <v>0</v>
      </c>
    </row>
    <row r="270" spans="1:38" s="264" customFormat="1" ht="15" customHeight="1">
      <c r="A270" s="395"/>
      <c r="B270" s="396"/>
      <c r="C270" s="397" t="str">
        <f>IF($B270="","",IFERROR(VLOOKUP($B270,SERVIÇOS!$A:$F,2,0),IFERROR(VLOOKUP($B270,'COMPOSIÇÕES COMPLEMENTARES '!$C:$K,2,0),"")))</f>
        <v/>
      </c>
      <c r="D270" s="398" t="str">
        <f>IF($B270="","",IFERROR(VLOOKUP($B270,SERVIÇOS!$A:$F,3,0),IFERROR(VLOOKUP($B270,'COMPOSIÇÕES COMPLEMENTARES '!$C:$K,3,0),"")))</f>
        <v/>
      </c>
      <c r="E270" s="399"/>
      <c r="F270" s="400" t="str">
        <f>IF($B270="","",IFERROR(VLOOKUP($B270,SERVIÇOS!$A:$F,4,0),IFERROR(VLOOKUP($B270,'COMPOSIÇÕES COMPLEMENTARES '!$C:$K,6,0),"")))</f>
        <v/>
      </c>
      <c r="G270" s="400" t="str">
        <f>IF($B270="","",IFERROR(VLOOKUP($B270,SERVIÇOS!$A:$F,5,0),IFERROR(VLOOKUP($B270,'COMPOSIÇÕES COMPLEMENTARES '!$C:$K,7,0),"")))</f>
        <v/>
      </c>
      <c r="H270" s="400" t="str">
        <f t="shared" si="92"/>
        <v/>
      </c>
      <c r="I270" s="400" t="str">
        <f t="shared" si="99"/>
        <v/>
      </c>
      <c r="J270" s="400" t="str">
        <f t="shared" si="100"/>
        <v/>
      </c>
      <c r="K270" s="400" t="str">
        <f t="shared" si="101"/>
        <v/>
      </c>
      <c r="L270" s="400"/>
      <c r="M270" s="262"/>
      <c r="N270" s="262"/>
      <c r="O270" s="469"/>
      <c r="P270" s="470" t="str">
        <f t="shared" si="94"/>
        <v/>
      </c>
      <c r="Q270" s="469"/>
      <c r="R270" s="471" t="str">
        <f t="shared" si="95"/>
        <v/>
      </c>
      <c r="S270" s="469"/>
      <c r="T270" s="472" t="str">
        <f t="shared" si="96"/>
        <v/>
      </c>
      <c r="U270" s="473">
        <f ca="1">SUMIF($O$8:T$9,"QUANT.",O270:T270)</f>
        <v>0</v>
      </c>
      <c r="V270" s="474">
        <f t="shared" ca="1" si="91"/>
        <v>0</v>
      </c>
      <c r="W270" s="486" t="str">
        <f t="shared" si="93"/>
        <v/>
      </c>
      <c r="X270" s="487">
        <f t="shared" ca="1" si="97"/>
        <v>0</v>
      </c>
      <c r="Y270" s="487" t="e">
        <f t="shared" ca="1" si="98"/>
        <v>#VALUE!</v>
      </c>
      <c r="Z270" s="262"/>
      <c r="AA270" s="262"/>
      <c r="AB270" s="262"/>
      <c r="AC270" s="262"/>
      <c r="AD270" s="262"/>
      <c r="AE270" s="262"/>
      <c r="AF270" s="262"/>
      <c r="AG270" s="262"/>
      <c r="AH270" s="262"/>
      <c r="AI270" s="262"/>
      <c r="AJ270" s="262"/>
      <c r="AK270" s="263">
        <f t="shared" si="102"/>
        <v>0</v>
      </c>
      <c r="AL270" s="263">
        <v>0</v>
      </c>
    </row>
    <row r="271" spans="1:38" s="264" customFormat="1" ht="15" customHeight="1">
      <c r="A271" s="395"/>
      <c r="B271" s="396"/>
      <c r="C271" s="397" t="str">
        <f>IF($B271="","",IFERROR(VLOOKUP($B271,SERVIÇOS!$A:$F,2,0),IFERROR(VLOOKUP($B271,'COMPOSIÇÕES COMPLEMENTARES '!$C:$K,2,0),"")))</f>
        <v/>
      </c>
      <c r="D271" s="398" t="str">
        <f>IF($B271="","",IFERROR(VLOOKUP($B271,SERVIÇOS!$A:$F,3,0),IFERROR(VLOOKUP($B271,'COMPOSIÇÕES COMPLEMENTARES '!$C:$K,3,0),"")))</f>
        <v/>
      </c>
      <c r="E271" s="399"/>
      <c r="F271" s="400" t="str">
        <f>IF($B271="","",IFERROR(VLOOKUP($B271,SERVIÇOS!$A:$F,4,0),IFERROR(VLOOKUP($B271,'COMPOSIÇÕES COMPLEMENTARES '!$C:$K,6,0),"")))</f>
        <v/>
      </c>
      <c r="G271" s="400" t="str">
        <f>IF($B271="","",IFERROR(VLOOKUP($B271,SERVIÇOS!$A:$F,5,0),IFERROR(VLOOKUP($B271,'COMPOSIÇÕES COMPLEMENTARES '!$C:$K,7,0),"")))</f>
        <v/>
      </c>
      <c r="H271" s="400" t="str">
        <f t="shared" si="92"/>
        <v/>
      </c>
      <c r="I271" s="400" t="str">
        <f t="shared" si="99"/>
        <v/>
      </c>
      <c r="J271" s="400" t="str">
        <f t="shared" si="100"/>
        <v/>
      </c>
      <c r="K271" s="400" t="str">
        <f t="shared" si="101"/>
        <v/>
      </c>
      <c r="L271" s="400"/>
      <c r="M271" s="262"/>
      <c r="N271" s="262"/>
      <c r="O271" s="469"/>
      <c r="P271" s="470" t="str">
        <f t="shared" si="94"/>
        <v/>
      </c>
      <c r="Q271" s="469"/>
      <c r="R271" s="471" t="str">
        <f t="shared" si="95"/>
        <v/>
      </c>
      <c r="S271" s="469"/>
      <c r="T271" s="472" t="str">
        <f t="shared" si="96"/>
        <v/>
      </c>
      <c r="U271" s="473">
        <f ca="1">SUMIF($O$8:T$9,"QUANT.",O271:T271)</f>
        <v>0</v>
      </c>
      <c r="V271" s="474">
        <f t="shared" ca="1" si="91"/>
        <v>0</v>
      </c>
      <c r="W271" s="486" t="str">
        <f t="shared" si="93"/>
        <v/>
      </c>
      <c r="X271" s="487">
        <f t="shared" ca="1" si="97"/>
        <v>0</v>
      </c>
      <c r="Y271" s="487" t="e">
        <f t="shared" ca="1" si="98"/>
        <v>#VALUE!</v>
      </c>
      <c r="Z271" s="262"/>
      <c r="AA271" s="262"/>
      <c r="AB271" s="262"/>
      <c r="AC271" s="262"/>
      <c r="AD271" s="262"/>
      <c r="AE271" s="262"/>
      <c r="AF271" s="262"/>
      <c r="AG271" s="262"/>
      <c r="AH271" s="262"/>
      <c r="AI271" s="262"/>
      <c r="AJ271" s="262"/>
      <c r="AK271" s="263">
        <f t="shared" si="102"/>
        <v>0</v>
      </c>
      <c r="AL271" s="263">
        <v>0</v>
      </c>
    </row>
    <row r="272" spans="1:38" s="264" customFormat="1" ht="15" customHeight="1">
      <c r="A272" s="395"/>
      <c r="B272" s="396"/>
      <c r="C272" s="397" t="str">
        <f>IF($B272="","",IFERROR(VLOOKUP($B272,SERVIÇOS!$A:$F,2,0),IFERROR(VLOOKUP($B272,'COMPOSIÇÕES COMPLEMENTARES '!$C:$K,2,0),"")))</f>
        <v/>
      </c>
      <c r="D272" s="398" t="str">
        <f>IF($B272="","",IFERROR(VLOOKUP($B272,SERVIÇOS!$A:$F,3,0),IFERROR(VLOOKUP($B272,'COMPOSIÇÕES COMPLEMENTARES '!$C:$K,3,0),"")))</f>
        <v/>
      </c>
      <c r="E272" s="399"/>
      <c r="F272" s="400" t="str">
        <f>IF($B272="","",IFERROR(VLOOKUP($B272,SERVIÇOS!$A:$F,4,0),IFERROR(VLOOKUP($B272,'COMPOSIÇÕES COMPLEMENTARES '!$C:$K,6,0),"")))</f>
        <v/>
      </c>
      <c r="G272" s="400" t="str">
        <f>IF($B272="","",IFERROR(VLOOKUP($B272,SERVIÇOS!$A:$F,5,0),IFERROR(VLOOKUP($B272,'COMPOSIÇÕES COMPLEMENTARES '!$C:$K,7,0),"")))</f>
        <v/>
      </c>
      <c r="H272" s="400" t="str">
        <f t="shared" si="92"/>
        <v/>
      </c>
      <c r="I272" s="400" t="str">
        <f t="shared" si="99"/>
        <v/>
      </c>
      <c r="J272" s="400" t="str">
        <f t="shared" si="100"/>
        <v/>
      </c>
      <c r="K272" s="400" t="str">
        <f t="shared" si="101"/>
        <v/>
      </c>
      <c r="L272" s="400"/>
      <c r="M272" s="262"/>
      <c r="N272" s="262"/>
      <c r="O272" s="469"/>
      <c r="P272" s="470" t="str">
        <f t="shared" si="94"/>
        <v/>
      </c>
      <c r="Q272" s="469"/>
      <c r="R272" s="471" t="str">
        <f t="shared" si="95"/>
        <v/>
      </c>
      <c r="S272" s="469"/>
      <c r="T272" s="472" t="str">
        <f t="shared" si="96"/>
        <v/>
      </c>
      <c r="U272" s="473">
        <f ca="1">SUMIF($O$8:T$9,"QUANT.",O272:T272)</f>
        <v>0</v>
      </c>
      <c r="V272" s="474">
        <f t="shared" ca="1" si="91"/>
        <v>0</v>
      </c>
      <c r="W272" s="486" t="str">
        <f t="shared" si="93"/>
        <v/>
      </c>
      <c r="X272" s="487">
        <f t="shared" ca="1" si="97"/>
        <v>0</v>
      </c>
      <c r="Y272" s="487" t="e">
        <f t="shared" ca="1" si="98"/>
        <v>#VALUE!</v>
      </c>
      <c r="Z272" s="262"/>
      <c r="AA272" s="262"/>
      <c r="AB272" s="262"/>
      <c r="AC272" s="262"/>
      <c r="AD272" s="262"/>
      <c r="AE272" s="262"/>
      <c r="AF272" s="262"/>
      <c r="AG272" s="262"/>
      <c r="AH272" s="262"/>
      <c r="AI272" s="262"/>
      <c r="AJ272" s="262"/>
      <c r="AK272" s="263">
        <f t="shared" si="102"/>
        <v>0</v>
      </c>
      <c r="AL272" s="263">
        <v>0</v>
      </c>
    </row>
    <row r="273" spans="1:38" s="264" customFormat="1" ht="15" customHeight="1">
      <c r="A273" s="395"/>
      <c r="B273" s="396"/>
      <c r="C273" s="397" t="str">
        <f>IF($B273="","",IFERROR(VLOOKUP($B273,SERVIÇOS!$A:$F,2,0),IFERROR(VLOOKUP($B273,'COMPOSIÇÕES COMPLEMENTARES '!$C:$K,2,0),"")))</f>
        <v/>
      </c>
      <c r="D273" s="398" t="str">
        <f>IF($B273="","",IFERROR(VLOOKUP($B273,SERVIÇOS!$A:$F,3,0),IFERROR(VLOOKUP($B273,'COMPOSIÇÕES COMPLEMENTARES '!$C:$K,3,0),"")))</f>
        <v/>
      </c>
      <c r="E273" s="399"/>
      <c r="F273" s="400" t="str">
        <f>IF($B273="","",IFERROR(VLOOKUP($B273,SERVIÇOS!$A:$F,4,0),IFERROR(VLOOKUP($B273,'COMPOSIÇÕES COMPLEMENTARES '!$C:$K,6,0),"")))</f>
        <v/>
      </c>
      <c r="G273" s="400" t="str">
        <f>IF($B273="","",IFERROR(VLOOKUP($B273,SERVIÇOS!$A:$F,5,0),IFERROR(VLOOKUP($B273,'COMPOSIÇÕES COMPLEMENTARES '!$C:$K,7,0),"")))</f>
        <v/>
      </c>
      <c r="H273" s="400" t="str">
        <f t="shared" si="92"/>
        <v/>
      </c>
      <c r="I273" s="400" t="str">
        <f t="shared" si="99"/>
        <v/>
      </c>
      <c r="J273" s="400" t="str">
        <f t="shared" si="100"/>
        <v/>
      </c>
      <c r="K273" s="400" t="str">
        <f t="shared" si="101"/>
        <v/>
      </c>
      <c r="L273" s="400"/>
      <c r="M273" s="262"/>
      <c r="N273" s="262"/>
      <c r="O273" s="469"/>
      <c r="P273" s="470" t="str">
        <f t="shared" si="94"/>
        <v/>
      </c>
      <c r="Q273" s="469"/>
      <c r="R273" s="471" t="str">
        <f t="shared" si="95"/>
        <v/>
      </c>
      <c r="S273" s="469"/>
      <c r="T273" s="472" t="str">
        <f t="shared" si="96"/>
        <v/>
      </c>
      <c r="U273" s="473">
        <f ca="1">SUMIF($O$8:T$9,"QUANT.",O273:T273)</f>
        <v>0</v>
      </c>
      <c r="V273" s="474">
        <f t="shared" ca="1" si="91"/>
        <v>0</v>
      </c>
      <c r="W273" s="486" t="str">
        <f t="shared" si="93"/>
        <v/>
      </c>
      <c r="X273" s="487">
        <f t="shared" ca="1" si="97"/>
        <v>0</v>
      </c>
      <c r="Y273" s="487" t="e">
        <f t="shared" ca="1" si="98"/>
        <v>#VALUE!</v>
      </c>
      <c r="Z273" s="262"/>
      <c r="AA273" s="262"/>
      <c r="AB273" s="262"/>
      <c r="AC273" s="262"/>
      <c r="AD273" s="262"/>
      <c r="AE273" s="262"/>
      <c r="AF273" s="262"/>
      <c r="AG273" s="262"/>
      <c r="AH273" s="262"/>
      <c r="AI273" s="262"/>
      <c r="AJ273" s="262"/>
      <c r="AK273" s="263">
        <f t="shared" si="102"/>
        <v>0</v>
      </c>
      <c r="AL273" s="263">
        <v>0</v>
      </c>
    </row>
    <row r="274" spans="1:38" s="264" customFormat="1" ht="15" customHeight="1">
      <c r="A274" s="395"/>
      <c r="B274" s="396"/>
      <c r="C274" s="397" t="str">
        <f>IF($B274="","",IFERROR(VLOOKUP($B274,SERVIÇOS!$A:$F,2,0),IFERROR(VLOOKUP($B274,'COMPOSIÇÕES COMPLEMENTARES '!$C:$K,2,0),"")))</f>
        <v/>
      </c>
      <c r="D274" s="398" t="str">
        <f>IF($B274="","",IFERROR(VLOOKUP($B274,SERVIÇOS!$A:$F,3,0),IFERROR(VLOOKUP($B274,'COMPOSIÇÕES COMPLEMENTARES '!$C:$K,3,0),"")))</f>
        <v/>
      </c>
      <c r="E274" s="399"/>
      <c r="F274" s="400" t="str">
        <f>IF($B274="","",IFERROR(VLOOKUP($B274,SERVIÇOS!$A:$F,4,0),IFERROR(VLOOKUP($B274,'COMPOSIÇÕES COMPLEMENTARES '!$C:$K,6,0),"")))</f>
        <v/>
      </c>
      <c r="G274" s="400" t="str">
        <f>IF($B274="","",IFERROR(VLOOKUP($B274,SERVIÇOS!$A:$F,5,0),IFERROR(VLOOKUP($B274,'COMPOSIÇÕES COMPLEMENTARES '!$C:$K,7,0),"")))</f>
        <v/>
      </c>
      <c r="H274" s="400" t="str">
        <f t="shared" si="92"/>
        <v/>
      </c>
      <c r="I274" s="400" t="str">
        <f t="shared" si="99"/>
        <v/>
      </c>
      <c r="J274" s="400" t="str">
        <f t="shared" si="100"/>
        <v/>
      </c>
      <c r="K274" s="400" t="str">
        <f t="shared" si="101"/>
        <v/>
      </c>
      <c r="L274" s="400"/>
      <c r="M274" s="262"/>
      <c r="N274" s="262"/>
      <c r="O274" s="469"/>
      <c r="P274" s="470" t="str">
        <f t="shared" si="94"/>
        <v/>
      </c>
      <c r="Q274" s="469"/>
      <c r="R274" s="471" t="str">
        <f t="shared" si="95"/>
        <v/>
      </c>
      <c r="S274" s="469"/>
      <c r="T274" s="472" t="str">
        <f t="shared" si="96"/>
        <v/>
      </c>
      <c r="U274" s="473">
        <f ca="1">SUMIF($O$8:T$9,"QUANT.",O274:T274)</f>
        <v>0</v>
      </c>
      <c r="V274" s="474">
        <f t="shared" ca="1" si="91"/>
        <v>0</v>
      </c>
      <c r="W274" s="486" t="str">
        <f t="shared" si="93"/>
        <v/>
      </c>
      <c r="X274" s="487">
        <f t="shared" ca="1" si="97"/>
        <v>0</v>
      </c>
      <c r="Y274" s="487" t="e">
        <f t="shared" ca="1" si="98"/>
        <v>#VALUE!</v>
      </c>
      <c r="Z274" s="262"/>
      <c r="AA274" s="262"/>
      <c r="AB274" s="262"/>
      <c r="AC274" s="262"/>
      <c r="AD274" s="262"/>
      <c r="AE274" s="262"/>
      <c r="AF274" s="262"/>
      <c r="AG274" s="262"/>
      <c r="AH274" s="262"/>
      <c r="AI274" s="262"/>
      <c r="AJ274" s="262"/>
      <c r="AK274" s="263">
        <f t="shared" si="102"/>
        <v>0</v>
      </c>
      <c r="AL274" s="263">
        <v>0</v>
      </c>
    </row>
    <row r="275" spans="1:38" s="264" customFormat="1" ht="15" customHeight="1">
      <c r="A275" s="395"/>
      <c r="B275" s="396"/>
      <c r="C275" s="397" t="str">
        <f>IF($B275="","",IFERROR(VLOOKUP($B275,SERVIÇOS!$A:$F,2,0),IFERROR(VLOOKUP($B275,'COMPOSIÇÕES COMPLEMENTARES '!$C:$K,2,0),"")))</f>
        <v/>
      </c>
      <c r="D275" s="398" t="str">
        <f>IF($B275="","",IFERROR(VLOOKUP($B275,SERVIÇOS!$A:$F,3,0),IFERROR(VLOOKUP($B275,'COMPOSIÇÕES COMPLEMENTARES '!$C:$K,3,0),"")))</f>
        <v/>
      </c>
      <c r="E275" s="399"/>
      <c r="F275" s="400" t="str">
        <f>IF($B275="","",IFERROR(VLOOKUP($B275,SERVIÇOS!$A:$F,4,0),IFERROR(VLOOKUP($B275,'COMPOSIÇÕES COMPLEMENTARES '!$C:$K,6,0),"")))</f>
        <v/>
      </c>
      <c r="G275" s="400" t="str">
        <f>IF($B275="","",IFERROR(VLOOKUP($B275,SERVIÇOS!$A:$F,5,0),IFERROR(VLOOKUP($B275,'COMPOSIÇÕES COMPLEMENTARES '!$C:$K,7,0),"")))</f>
        <v/>
      </c>
      <c r="H275" s="400" t="str">
        <f t="shared" si="92"/>
        <v/>
      </c>
      <c r="I275" s="400" t="str">
        <f t="shared" si="99"/>
        <v/>
      </c>
      <c r="J275" s="400" t="str">
        <f t="shared" si="100"/>
        <v/>
      </c>
      <c r="K275" s="400" t="str">
        <f t="shared" si="101"/>
        <v/>
      </c>
      <c r="L275" s="400"/>
      <c r="M275" s="262"/>
      <c r="N275" s="262"/>
      <c r="O275" s="469"/>
      <c r="P275" s="470" t="str">
        <f t="shared" si="94"/>
        <v/>
      </c>
      <c r="Q275" s="469"/>
      <c r="R275" s="471" t="str">
        <f t="shared" si="95"/>
        <v/>
      </c>
      <c r="S275" s="469"/>
      <c r="T275" s="472" t="str">
        <f t="shared" si="96"/>
        <v/>
      </c>
      <c r="U275" s="473">
        <f ca="1">SUMIF($O$8:T$9,"QUANT.",O275:T275)</f>
        <v>0</v>
      </c>
      <c r="V275" s="474">
        <f t="shared" ca="1" si="91"/>
        <v>0</v>
      </c>
      <c r="W275" s="486" t="str">
        <f t="shared" si="93"/>
        <v/>
      </c>
      <c r="X275" s="487">
        <f t="shared" ca="1" si="97"/>
        <v>0</v>
      </c>
      <c r="Y275" s="487" t="e">
        <f t="shared" ca="1" si="98"/>
        <v>#VALUE!</v>
      </c>
      <c r="Z275" s="262"/>
      <c r="AA275" s="262"/>
      <c r="AB275" s="262"/>
      <c r="AC275" s="262"/>
      <c r="AD275" s="262"/>
      <c r="AE275" s="262"/>
      <c r="AF275" s="262"/>
      <c r="AG275" s="262"/>
      <c r="AH275" s="262"/>
      <c r="AI275" s="262"/>
      <c r="AJ275" s="262"/>
      <c r="AK275" s="263">
        <f t="shared" si="102"/>
        <v>0</v>
      </c>
      <c r="AL275" s="263">
        <v>0</v>
      </c>
    </row>
    <row r="276" spans="1:38" s="264" customFormat="1" ht="15" customHeight="1">
      <c r="A276" s="395"/>
      <c r="B276" s="396"/>
      <c r="C276" s="397" t="str">
        <f>IF($B276="","",IFERROR(VLOOKUP($B276,SERVIÇOS!$A:$F,2,0),IFERROR(VLOOKUP($B276,'COMPOSIÇÕES COMPLEMENTARES '!$C:$K,2,0),"")))</f>
        <v/>
      </c>
      <c r="D276" s="398" t="str">
        <f>IF($B276="","",IFERROR(VLOOKUP($B276,SERVIÇOS!$A:$F,3,0),IFERROR(VLOOKUP($B276,'COMPOSIÇÕES COMPLEMENTARES '!$C:$K,3,0),"")))</f>
        <v/>
      </c>
      <c r="E276" s="399"/>
      <c r="F276" s="400" t="str">
        <f>IF($B276="","",IFERROR(VLOOKUP($B276,SERVIÇOS!$A:$F,4,0),IFERROR(VLOOKUP($B276,'COMPOSIÇÕES COMPLEMENTARES '!$C:$K,6,0),"")))</f>
        <v/>
      </c>
      <c r="G276" s="400" t="str">
        <f>IF($B276="","",IFERROR(VLOOKUP($B276,SERVIÇOS!$A:$F,5,0),IFERROR(VLOOKUP($B276,'COMPOSIÇÕES COMPLEMENTARES '!$C:$K,7,0),"")))</f>
        <v/>
      </c>
      <c r="H276" s="400" t="str">
        <f t="shared" si="92"/>
        <v/>
      </c>
      <c r="I276" s="400" t="str">
        <f t="shared" si="99"/>
        <v/>
      </c>
      <c r="J276" s="400" t="str">
        <f t="shared" si="100"/>
        <v/>
      </c>
      <c r="K276" s="400" t="str">
        <f t="shared" si="101"/>
        <v/>
      </c>
      <c r="L276" s="400"/>
      <c r="M276" s="262"/>
      <c r="N276" s="262"/>
      <c r="O276" s="469"/>
      <c r="P276" s="470" t="str">
        <f t="shared" si="94"/>
        <v/>
      </c>
      <c r="Q276" s="469"/>
      <c r="R276" s="471" t="str">
        <f t="shared" si="95"/>
        <v/>
      </c>
      <c r="S276" s="469"/>
      <c r="T276" s="472" t="str">
        <f t="shared" si="96"/>
        <v/>
      </c>
      <c r="U276" s="473">
        <f ca="1">SUMIF($O$8:T$9,"QUANT.",O276:T276)</f>
        <v>0</v>
      </c>
      <c r="V276" s="474">
        <f t="shared" ca="1" si="91"/>
        <v>0</v>
      </c>
      <c r="W276" s="486" t="str">
        <f t="shared" si="93"/>
        <v/>
      </c>
      <c r="X276" s="487">
        <f t="shared" ca="1" si="97"/>
        <v>0</v>
      </c>
      <c r="Y276" s="487" t="e">
        <f t="shared" ca="1" si="98"/>
        <v>#VALUE!</v>
      </c>
      <c r="Z276" s="262"/>
      <c r="AA276" s="262"/>
      <c r="AB276" s="262"/>
      <c r="AC276" s="262"/>
      <c r="AD276" s="262"/>
      <c r="AE276" s="262"/>
      <c r="AF276" s="262"/>
      <c r="AG276" s="262"/>
      <c r="AH276" s="262"/>
      <c r="AI276" s="262"/>
      <c r="AJ276" s="262"/>
      <c r="AK276" s="263">
        <f t="shared" si="102"/>
        <v>0</v>
      </c>
      <c r="AL276" s="263">
        <v>0</v>
      </c>
    </row>
    <row r="277" spans="1:38" s="264" customFormat="1" ht="15" customHeight="1">
      <c r="A277" s="395"/>
      <c r="B277" s="396"/>
      <c r="C277" s="397" t="str">
        <f>IF($B277="","",IFERROR(VLOOKUP($B277,SERVIÇOS!$A:$F,2,0),IFERROR(VLOOKUP($B277,'COMPOSIÇÕES COMPLEMENTARES '!$C:$K,2,0),"")))</f>
        <v/>
      </c>
      <c r="D277" s="398" t="str">
        <f>IF($B277="","",IFERROR(VLOOKUP($B277,SERVIÇOS!$A:$F,3,0),IFERROR(VLOOKUP($B277,'COMPOSIÇÕES COMPLEMENTARES '!$C:$K,3,0),"")))</f>
        <v/>
      </c>
      <c r="E277" s="399"/>
      <c r="F277" s="400" t="str">
        <f>IF($B277="","",IFERROR(VLOOKUP($B277,SERVIÇOS!$A:$F,4,0),IFERROR(VLOOKUP($B277,'COMPOSIÇÕES COMPLEMENTARES '!$C:$K,6,0),"")))</f>
        <v/>
      </c>
      <c r="G277" s="400" t="str">
        <f>IF($B277="","",IFERROR(VLOOKUP($B277,SERVIÇOS!$A:$F,5,0),IFERROR(VLOOKUP($B277,'COMPOSIÇÕES COMPLEMENTARES '!$C:$K,7,0),"")))</f>
        <v/>
      </c>
      <c r="H277" s="400" t="str">
        <f t="shared" si="92"/>
        <v/>
      </c>
      <c r="I277" s="400" t="str">
        <f t="shared" si="99"/>
        <v/>
      </c>
      <c r="J277" s="400" t="str">
        <f t="shared" si="100"/>
        <v/>
      </c>
      <c r="K277" s="400" t="str">
        <f t="shared" si="101"/>
        <v/>
      </c>
      <c r="L277" s="400"/>
      <c r="M277" s="262"/>
      <c r="N277" s="262"/>
      <c r="O277" s="469"/>
      <c r="P277" s="470" t="str">
        <f t="shared" si="94"/>
        <v/>
      </c>
      <c r="Q277" s="469"/>
      <c r="R277" s="471" t="str">
        <f t="shared" si="95"/>
        <v/>
      </c>
      <c r="S277" s="469"/>
      <c r="T277" s="472" t="str">
        <f t="shared" si="96"/>
        <v/>
      </c>
      <c r="U277" s="473">
        <f ca="1">SUMIF($O$8:T$9,"QUANT.",O277:T277)</f>
        <v>0</v>
      </c>
      <c r="V277" s="474">
        <f t="shared" ca="1" si="91"/>
        <v>0</v>
      </c>
      <c r="W277" s="486" t="str">
        <f t="shared" si="93"/>
        <v/>
      </c>
      <c r="X277" s="487">
        <f t="shared" ca="1" si="97"/>
        <v>0</v>
      </c>
      <c r="Y277" s="487" t="e">
        <f t="shared" ca="1" si="98"/>
        <v>#VALUE!</v>
      </c>
      <c r="Z277" s="262"/>
      <c r="AA277" s="262"/>
      <c r="AB277" s="262"/>
      <c r="AC277" s="262"/>
      <c r="AD277" s="262"/>
      <c r="AE277" s="262"/>
      <c r="AF277" s="262"/>
      <c r="AG277" s="262"/>
      <c r="AH277" s="262"/>
      <c r="AI277" s="262"/>
      <c r="AJ277" s="262"/>
      <c r="AK277" s="263">
        <f t="shared" si="102"/>
        <v>0</v>
      </c>
      <c r="AL277" s="263">
        <v>0</v>
      </c>
    </row>
    <row r="278" spans="1:38" s="264" customFormat="1" ht="15" customHeight="1">
      <c r="A278" s="395"/>
      <c r="B278" s="396"/>
      <c r="C278" s="397" t="str">
        <f>IF($B278="","",IFERROR(VLOOKUP($B278,SERVIÇOS!$A:$F,2,0),IFERROR(VLOOKUP($B278,'COMPOSIÇÕES COMPLEMENTARES '!$C:$K,2,0),"")))</f>
        <v/>
      </c>
      <c r="D278" s="398" t="str">
        <f>IF($B278="","",IFERROR(VLOOKUP($B278,SERVIÇOS!$A:$F,3,0),IFERROR(VLOOKUP($B278,'COMPOSIÇÕES COMPLEMENTARES '!$C:$K,3,0),"")))</f>
        <v/>
      </c>
      <c r="E278" s="399"/>
      <c r="F278" s="400" t="str">
        <f>IF($B278="","",IFERROR(VLOOKUP($B278,SERVIÇOS!$A:$F,4,0),IFERROR(VLOOKUP($B278,'COMPOSIÇÕES COMPLEMENTARES '!$C:$K,6,0),"")))</f>
        <v/>
      </c>
      <c r="G278" s="400" t="str">
        <f>IF($B278="","",IFERROR(VLOOKUP($B278,SERVIÇOS!$A:$F,5,0),IFERROR(VLOOKUP($B278,'COMPOSIÇÕES COMPLEMENTARES '!$C:$K,7,0),"")))</f>
        <v/>
      </c>
      <c r="H278" s="400" t="str">
        <f t="shared" si="92"/>
        <v/>
      </c>
      <c r="I278" s="400" t="str">
        <f t="shared" si="99"/>
        <v/>
      </c>
      <c r="J278" s="400" t="str">
        <f t="shared" si="100"/>
        <v/>
      </c>
      <c r="K278" s="400" t="str">
        <f t="shared" si="101"/>
        <v/>
      </c>
      <c r="L278" s="400"/>
      <c r="M278" s="262"/>
      <c r="N278" s="262"/>
      <c r="O278" s="469"/>
      <c r="P278" s="470" t="str">
        <f t="shared" si="94"/>
        <v/>
      </c>
      <c r="Q278" s="469"/>
      <c r="R278" s="471" t="str">
        <f t="shared" si="95"/>
        <v/>
      </c>
      <c r="S278" s="469"/>
      <c r="T278" s="472" t="str">
        <f t="shared" si="96"/>
        <v/>
      </c>
      <c r="U278" s="473">
        <f ca="1">SUMIF($O$8:T$9,"QUANT.",O278:T278)</f>
        <v>0</v>
      </c>
      <c r="V278" s="474">
        <f t="shared" ca="1" si="91"/>
        <v>0</v>
      </c>
      <c r="W278" s="486" t="str">
        <f t="shared" si="93"/>
        <v/>
      </c>
      <c r="X278" s="487">
        <f t="shared" ca="1" si="97"/>
        <v>0</v>
      </c>
      <c r="Y278" s="487" t="e">
        <f t="shared" ca="1" si="98"/>
        <v>#VALUE!</v>
      </c>
      <c r="Z278" s="262"/>
      <c r="AA278" s="262"/>
      <c r="AB278" s="262"/>
      <c r="AC278" s="262"/>
      <c r="AD278" s="262"/>
      <c r="AE278" s="262"/>
      <c r="AF278" s="262"/>
      <c r="AG278" s="262"/>
      <c r="AH278" s="262"/>
      <c r="AI278" s="262"/>
      <c r="AJ278" s="262"/>
      <c r="AK278" s="263">
        <f t="shared" si="102"/>
        <v>0</v>
      </c>
      <c r="AL278" s="263">
        <v>0</v>
      </c>
    </row>
    <row r="279" spans="1:38" s="264" customFormat="1" ht="15" customHeight="1">
      <c r="A279" s="395"/>
      <c r="B279" s="396"/>
      <c r="C279" s="397" t="str">
        <f>IF($B279="","",IFERROR(VLOOKUP($B279,SERVIÇOS!$A:$F,2,0),IFERROR(VLOOKUP($B279,'COMPOSIÇÕES COMPLEMENTARES '!$C:$K,2,0),"")))</f>
        <v/>
      </c>
      <c r="D279" s="398" t="str">
        <f>IF($B279="","",IFERROR(VLOOKUP($B279,SERVIÇOS!$A:$F,3,0),IFERROR(VLOOKUP($B279,'COMPOSIÇÕES COMPLEMENTARES '!$C:$K,3,0),"")))</f>
        <v/>
      </c>
      <c r="E279" s="399"/>
      <c r="F279" s="400" t="str">
        <f>IF($B279="","",IFERROR(VLOOKUP($B279,SERVIÇOS!$A:$F,4,0),IFERROR(VLOOKUP($B279,'COMPOSIÇÕES COMPLEMENTARES '!$C:$K,6,0),"")))</f>
        <v/>
      </c>
      <c r="G279" s="400" t="str">
        <f>IF($B279="","",IFERROR(VLOOKUP($B279,SERVIÇOS!$A:$F,5,0),IFERROR(VLOOKUP($B279,'COMPOSIÇÕES COMPLEMENTARES '!$C:$K,7,0),"")))</f>
        <v/>
      </c>
      <c r="H279" s="400" t="str">
        <f t="shared" si="92"/>
        <v/>
      </c>
      <c r="I279" s="400" t="str">
        <f t="shared" si="99"/>
        <v/>
      </c>
      <c r="J279" s="400" t="str">
        <f t="shared" si="100"/>
        <v/>
      </c>
      <c r="K279" s="400" t="str">
        <f t="shared" si="101"/>
        <v/>
      </c>
      <c r="L279" s="400"/>
      <c r="M279" s="262"/>
      <c r="N279" s="262"/>
      <c r="O279" s="469"/>
      <c r="P279" s="470" t="str">
        <f t="shared" si="94"/>
        <v/>
      </c>
      <c r="Q279" s="469"/>
      <c r="R279" s="471" t="str">
        <f t="shared" si="95"/>
        <v/>
      </c>
      <c r="S279" s="469"/>
      <c r="T279" s="472" t="str">
        <f t="shared" si="96"/>
        <v/>
      </c>
      <c r="U279" s="473">
        <f ca="1">SUMIF($O$8:T$9,"QUANT.",O279:T279)</f>
        <v>0</v>
      </c>
      <c r="V279" s="474">
        <f t="shared" ca="1" si="91"/>
        <v>0</v>
      </c>
      <c r="W279" s="486" t="str">
        <f t="shared" si="93"/>
        <v/>
      </c>
      <c r="X279" s="487">
        <f t="shared" ca="1" si="97"/>
        <v>0</v>
      </c>
      <c r="Y279" s="487" t="e">
        <f t="shared" ca="1" si="98"/>
        <v>#VALUE!</v>
      </c>
      <c r="Z279" s="262"/>
      <c r="AA279" s="262"/>
      <c r="AB279" s="262"/>
      <c r="AC279" s="262"/>
      <c r="AD279" s="262"/>
      <c r="AE279" s="262"/>
      <c r="AF279" s="262"/>
      <c r="AG279" s="262"/>
      <c r="AH279" s="262"/>
      <c r="AI279" s="262"/>
      <c r="AJ279" s="262"/>
      <c r="AK279" s="263">
        <f t="shared" si="102"/>
        <v>0</v>
      </c>
      <c r="AL279" s="263">
        <v>0</v>
      </c>
    </row>
    <row r="280" spans="1:38" s="264" customFormat="1" ht="15" customHeight="1">
      <c r="A280" s="395"/>
      <c r="B280" s="396"/>
      <c r="C280" s="397" t="str">
        <f>IF($B280="","",IFERROR(VLOOKUP($B280,SERVIÇOS!$A:$F,2,0),IFERROR(VLOOKUP($B280,'COMPOSIÇÕES COMPLEMENTARES '!$C:$K,2,0),"")))</f>
        <v/>
      </c>
      <c r="D280" s="398" t="str">
        <f>IF($B280="","",IFERROR(VLOOKUP($B280,SERVIÇOS!$A:$F,3,0),IFERROR(VLOOKUP($B280,'COMPOSIÇÕES COMPLEMENTARES '!$C:$K,3,0),"")))</f>
        <v/>
      </c>
      <c r="E280" s="399"/>
      <c r="F280" s="400" t="str">
        <f>IF($B280="","",IFERROR(VLOOKUP($B280,SERVIÇOS!$A:$F,4,0),IFERROR(VLOOKUP($B280,'COMPOSIÇÕES COMPLEMENTARES '!$C:$K,6,0),"")))</f>
        <v/>
      </c>
      <c r="G280" s="400" t="str">
        <f>IF($B280="","",IFERROR(VLOOKUP($B280,SERVIÇOS!$A:$F,5,0),IFERROR(VLOOKUP($B280,'COMPOSIÇÕES COMPLEMENTARES '!$C:$K,7,0),"")))</f>
        <v/>
      </c>
      <c r="H280" s="400" t="str">
        <f t="shared" si="92"/>
        <v/>
      </c>
      <c r="I280" s="400" t="str">
        <f t="shared" si="99"/>
        <v/>
      </c>
      <c r="J280" s="400" t="str">
        <f t="shared" si="100"/>
        <v/>
      </c>
      <c r="K280" s="400" t="str">
        <f t="shared" si="101"/>
        <v/>
      </c>
      <c r="L280" s="400"/>
      <c r="M280" s="262"/>
      <c r="N280" s="262"/>
      <c r="O280" s="469"/>
      <c r="P280" s="470" t="str">
        <f t="shared" si="94"/>
        <v/>
      </c>
      <c r="Q280" s="469"/>
      <c r="R280" s="471" t="str">
        <f t="shared" si="95"/>
        <v/>
      </c>
      <c r="S280" s="469"/>
      <c r="T280" s="472" t="str">
        <f t="shared" si="96"/>
        <v/>
      </c>
      <c r="U280" s="473">
        <f ca="1">SUMIF($O$8:T$9,"QUANT.",O280:T280)</f>
        <v>0</v>
      </c>
      <c r="V280" s="474">
        <f t="shared" ca="1" si="91"/>
        <v>0</v>
      </c>
      <c r="W280" s="486" t="str">
        <f t="shared" si="93"/>
        <v/>
      </c>
      <c r="X280" s="487">
        <f t="shared" ca="1" si="97"/>
        <v>0</v>
      </c>
      <c r="Y280" s="487" t="e">
        <f t="shared" ca="1" si="98"/>
        <v>#VALUE!</v>
      </c>
      <c r="Z280" s="262"/>
      <c r="AA280" s="262"/>
      <c r="AB280" s="262"/>
      <c r="AC280" s="262"/>
      <c r="AD280" s="262"/>
      <c r="AE280" s="262"/>
      <c r="AF280" s="262"/>
      <c r="AG280" s="262"/>
      <c r="AH280" s="262"/>
      <c r="AI280" s="262"/>
      <c r="AJ280" s="262"/>
      <c r="AK280" s="263">
        <f t="shared" si="102"/>
        <v>0</v>
      </c>
      <c r="AL280" s="263">
        <v>0</v>
      </c>
    </row>
    <row r="281" spans="1:38" s="264" customFormat="1" ht="15" customHeight="1">
      <c r="A281" s="395"/>
      <c r="B281" s="396"/>
      <c r="C281" s="397" t="str">
        <f>IF($B281="","",IFERROR(VLOOKUP($B281,SERVIÇOS!$A:$F,2,0),IFERROR(VLOOKUP($B281,'COMPOSIÇÕES COMPLEMENTARES '!$C:$K,2,0),"")))</f>
        <v/>
      </c>
      <c r="D281" s="398" t="str">
        <f>IF($B281="","",IFERROR(VLOOKUP($B281,SERVIÇOS!$A:$F,3,0),IFERROR(VLOOKUP($B281,'COMPOSIÇÕES COMPLEMENTARES '!$C:$K,3,0),"")))</f>
        <v/>
      </c>
      <c r="E281" s="399"/>
      <c r="F281" s="400" t="str">
        <f>IF($B281="","",IFERROR(VLOOKUP($B281,SERVIÇOS!$A:$F,4,0),IFERROR(VLOOKUP($B281,'COMPOSIÇÕES COMPLEMENTARES '!$C:$K,6,0),"")))</f>
        <v/>
      </c>
      <c r="G281" s="400" t="str">
        <f>IF($B281="","",IFERROR(VLOOKUP($B281,SERVIÇOS!$A:$F,5,0),IFERROR(VLOOKUP($B281,'COMPOSIÇÕES COMPLEMENTARES '!$C:$K,7,0),"")))</f>
        <v/>
      </c>
      <c r="H281" s="400" t="str">
        <f t="shared" si="92"/>
        <v/>
      </c>
      <c r="I281" s="400" t="str">
        <f t="shared" si="99"/>
        <v/>
      </c>
      <c r="J281" s="400" t="str">
        <f t="shared" si="100"/>
        <v/>
      </c>
      <c r="K281" s="400" t="str">
        <f t="shared" si="101"/>
        <v/>
      </c>
      <c r="L281" s="400"/>
      <c r="M281" s="262"/>
      <c r="N281" s="262"/>
      <c r="O281" s="469"/>
      <c r="P281" s="470" t="str">
        <f t="shared" si="94"/>
        <v/>
      </c>
      <c r="Q281" s="469"/>
      <c r="R281" s="471" t="str">
        <f t="shared" si="95"/>
        <v/>
      </c>
      <c r="S281" s="469"/>
      <c r="T281" s="472" t="str">
        <f t="shared" si="96"/>
        <v/>
      </c>
      <c r="U281" s="473">
        <f ca="1">SUMIF($O$8:T$9,"QUANT.",O281:T281)</f>
        <v>0</v>
      </c>
      <c r="V281" s="474">
        <f t="shared" ca="1" si="91"/>
        <v>0</v>
      </c>
      <c r="W281" s="486" t="str">
        <f t="shared" si="93"/>
        <v/>
      </c>
      <c r="X281" s="487">
        <f t="shared" ca="1" si="97"/>
        <v>0</v>
      </c>
      <c r="Y281" s="487" t="e">
        <f t="shared" ca="1" si="98"/>
        <v>#VALUE!</v>
      </c>
      <c r="Z281" s="262"/>
      <c r="AA281" s="262"/>
      <c r="AB281" s="262"/>
      <c r="AC281" s="262"/>
      <c r="AD281" s="262"/>
      <c r="AE281" s="262"/>
      <c r="AF281" s="262"/>
      <c r="AG281" s="262"/>
      <c r="AH281" s="262"/>
      <c r="AI281" s="262"/>
      <c r="AJ281" s="262"/>
      <c r="AK281" s="263">
        <f t="shared" si="102"/>
        <v>0</v>
      </c>
      <c r="AL281" s="263">
        <v>0</v>
      </c>
    </row>
    <row r="282" spans="1:38" s="264" customFormat="1" ht="15" customHeight="1">
      <c r="A282" s="395"/>
      <c r="B282" s="396"/>
      <c r="C282" s="397" t="str">
        <f>IF($B282="","",IFERROR(VLOOKUP($B282,SERVIÇOS!$A:$F,2,0),IFERROR(VLOOKUP($B282,'COMPOSIÇÕES COMPLEMENTARES '!$C:$K,2,0),"")))</f>
        <v/>
      </c>
      <c r="D282" s="398" t="str">
        <f>IF($B282="","",IFERROR(VLOOKUP($B282,SERVIÇOS!$A:$F,3,0),IFERROR(VLOOKUP($B282,'COMPOSIÇÕES COMPLEMENTARES '!$C:$K,3,0),"")))</f>
        <v/>
      </c>
      <c r="E282" s="399"/>
      <c r="F282" s="400" t="str">
        <f>IF($B282="","",IFERROR(VLOOKUP($B282,SERVIÇOS!$A:$F,4,0),IFERROR(VLOOKUP($B282,'COMPOSIÇÕES COMPLEMENTARES '!$C:$K,6,0),"")))</f>
        <v/>
      </c>
      <c r="G282" s="400" t="str">
        <f>IF($B282="","",IFERROR(VLOOKUP($B282,SERVIÇOS!$A:$F,5,0),IFERROR(VLOOKUP($B282,'COMPOSIÇÕES COMPLEMENTARES '!$C:$K,7,0),"")))</f>
        <v/>
      </c>
      <c r="H282" s="400" t="str">
        <f t="shared" si="92"/>
        <v/>
      </c>
      <c r="I282" s="400" t="str">
        <f t="shared" si="99"/>
        <v/>
      </c>
      <c r="J282" s="400" t="str">
        <f t="shared" si="100"/>
        <v/>
      </c>
      <c r="K282" s="400" t="str">
        <f t="shared" si="101"/>
        <v/>
      </c>
      <c r="L282" s="400"/>
      <c r="M282" s="262"/>
      <c r="N282" s="262"/>
      <c r="O282" s="469"/>
      <c r="P282" s="470" t="str">
        <f t="shared" si="94"/>
        <v/>
      </c>
      <c r="Q282" s="469"/>
      <c r="R282" s="471" t="str">
        <f t="shared" si="95"/>
        <v/>
      </c>
      <c r="S282" s="469"/>
      <c r="T282" s="472" t="str">
        <f t="shared" si="96"/>
        <v/>
      </c>
      <c r="U282" s="473">
        <f ca="1">SUMIF($O$8:T$9,"QUANT.",O282:T282)</f>
        <v>0</v>
      </c>
      <c r="V282" s="474">
        <f t="shared" ca="1" si="91"/>
        <v>0</v>
      </c>
      <c r="W282" s="486" t="str">
        <f t="shared" si="93"/>
        <v/>
      </c>
      <c r="X282" s="487">
        <f t="shared" ca="1" si="97"/>
        <v>0</v>
      </c>
      <c r="Y282" s="487" t="e">
        <f t="shared" ca="1" si="98"/>
        <v>#VALUE!</v>
      </c>
      <c r="Z282" s="262"/>
      <c r="AA282" s="262"/>
      <c r="AB282" s="262"/>
      <c r="AC282" s="262"/>
      <c r="AD282" s="262"/>
      <c r="AE282" s="262"/>
      <c r="AF282" s="262"/>
      <c r="AG282" s="262"/>
      <c r="AH282" s="262"/>
      <c r="AI282" s="262"/>
      <c r="AJ282" s="262"/>
      <c r="AK282" s="263">
        <f t="shared" si="102"/>
        <v>0</v>
      </c>
      <c r="AL282" s="263">
        <v>0</v>
      </c>
    </row>
    <row r="283" spans="1:38" s="264" customFormat="1" ht="15" customHeight="1">
      <c r="A283" s="395"/>
      <c r="B283" s="396"/>
      <c r="C283" s="397" t="str">
        <f>IF($B283="","",IFERROR(VLOOKUP($B283,SERVIÇOS!$A:$F,2,0),IFERROR(VLOOKUP($B283,'COMPOSIÇÕES COMPLEMENTARES '!$C:$K,2,0),"")))</f>
        <v/>
      </c>
      <c r="D283" s="398" t="str">
        <f>IF($B283="","",IFERROR(VLOOKUP($B283,SERVIÇOS!$A:$F,3,0),IFERROR(VLOOKUP($B283,'COMPOSIÇÕES COMPLEMENTARES '!$C:$K,3,0),"")))</f>
        <v/>
      </c>
      <c r="E283" s="399"/>
      <c r="F283" s="400" t="str">
        <f>IF($B283="","",IFERROR(VLOOKUP($B283,SERVIÇOS!$A:$F,4,0),IFERROR(VLOOKUP($B283,'COMPOSIÇÕES COMPLEMENTARES '!$C:$K,6,0),"")))</f>
        <v/>
      </c>
      <c r="G283" s="400" t="str">
        <f>IF($B283="","",IFERROR(VLOOKUP($B283,SERVIÇOS!$A:$F,5,0),IFERROR(VLOOKUP($B283,'COMPOSIÇÕES COMPLEMENTARES '!$C:$K,7,0),"")))</f>
        <v/>
      </c>
      <c r="H283" s="400" t="str">
        <f t="shared" si="92"/>
        <v/>
      </c>
      <c r="I283" s="400" t="str">
        <f t="shared" si="99"/>
        <v/>
      </c>
      <c r="J283" s="400" t="str">
        <f t="shared" si="100"/>
        <v/>
      </c>
      <c r="K283" s="400" t="str">
        <f t="shared" si="101"/>
        <v/>
      </c>
      <c r="L283" s="400"/>
      <c r="M283" s="262"/>
      <c r="N283" s="262"/>
      <c r="O283" s="469"/>
      <c r="P283" s="470" t="str">
        <f t="shared" si="94"/>
        <v/>
      </c>
      <c r="Q283" s="469"/>
      <c r="R283" s="471" t="str">
        <f t="shared" si="95"/>
        <v/>
      </c>
      <c r="S283" s="469"/>
      <c r="T283" s="472" t="str">
        <f t="shared" si="96"/>
        <v/>
      </c>
      <c r="U283" s="473">
        <f ca="1">SUMIF($O$8:T$9,"QUANT.",O283:T283)</f>
        <v>0</v>
      </c>
      <c r="V283" s="474">
        <f t="shared" ca="1" si="91"/>
        <v>0</v>
      </c>
      <c r="W283" s="486" t="str">
        <f t="shared" si="93"/>
        <v/>
      </c>
      <c r="X283" s="487">
        <f t="shared" ca="1" si="97"/>
        <v>0</v>
      </c>
      <c r="Y283" s="487" t="e">
        <f t="shared" ca="1" si="98"/>
        <v>#VALUE!</v>
      </c>
      <c r="Z283" s="262"/>
      <c r="AA283" s="262"/>
      <c r="AB283" s="262"/>
      <c r="AC283" s="262"/>
      <c r="AD283" s="262"/>
      <c r="AE283" s="262"/>
      <c r="AF283" s="262"/>
      <c r="AG283" s="262"/>
      <c r="AH283" s="262"/>
      <c r="AI283" s="262"/>
      <c r="AJ283" s="262"/>
      <c r="AK283" s="263">
        <f t="shared" si="102"/>
        <v>0</v>
      </c>
      <c r="AL283" s="263">
        <v>0</v>
      </c>
    </row>
    <row r="284" spans="1:38" s="264" customFormat="1" ht="15" customHeight="1">
      <c r="A284" s="395"/>
      <c r="B284" s="396"/>
      <c r="C284" s="397" t="str">
        <f>IF($B284="","",IFERROR(VLOOKUP($B284,SERVIÇOS!$A:$F,2,0),IFERROR(VLOOKUP($B284,'COMPOSIÇÕES COMPLEMENTARES '!$C:$K,2,0),"")))</f>
        <v/>
      </c>
      <c r="D284" s="398" t="str">
        <f>IF($B284="","",IFERROR(VLOOKUP($B284,SERVIÇOS!$A:$F,3,0),IFERROR(VLOOKUP($B284,'COMPOSIÇÕES COMPLEMENTARES '!$C:$K,3,0),"")))</f>
        <v/>
      </c>
      <c r="E284" s="399"/>
      <c r="F284" s="400" t="str">
        <f>IF($B284="","",IFERROR(VLOOKUP($B284,SERVIÇOS!$A:$F,4,0),IFERROR(VLOOKUP($B284,'COMPOSIÇÕES COMPLEMENTARES '!$C:$K,6,0),"")))</f>
        <v/>
      </c>
      <c r="G284" s="400" t="str">
        <f>IF($B284="","",IFERROR(VLOOKUP($B284,SERVIÇOS!$A:$F,5,0),IFERROR(VLOOKUP($B284,'COMPOSIÇÕES COMPLEMENTARES '!$C:$K,7,0),"")))</f>
        <v/>
      </c>
      <c r="H284" s="400" t="str">
        <f t="shared" si="92"/>
        <v/>
      </c>
      <c r="I284" s="400" t="str">
        <f t="shared" si="99"/>
        <v/>
      </c>
      <c r="J284" s="400" t="str">
        <f t="shared" si="100"/>
        <v/>
      </c>
      <c r="K284" s="400" t="str">
        <f t="shared" si="101"/>
        <v/>
      </c>
      <c r="L284" s="400"/>
      <c r="M284" s="262"/>
      <c r="N284" s="262"/>
      <c r="O284" s="469"/>
      <c r="P284" s="470" t="str">
        <f t="shared" si="94"/>
        <v/>
      </c>
      <c r="Q284" s="469"/>
      <c r="R284" s="471" t="str">
        <f t="shared" si="95"/>
        <v/>
      </c>
      <c r="S284" s="469"/>
      <c r="T284" s="472" t="str">
        <f t="shared" si="96"/>
        <v/>
      </c>
      <c r="U284" s="473">
        <f ca="1">SUMIF($O$8:T$9,"QUANT.",O284:T284)</f>
        <v>0</v>
      </c>
      <c r="V284" s="474">
        <f t="shared" ca="1" si="91"/>
        <v>0</v>
      </c>
      <c r="W284" s="486" t="str">
        <f t="shared" si="93"/>
        <v/>
      </c>
      <c r="X284" s="487">
        <f t="shared" ca="1" si="97"/>
        <v>0</v>
      </c>
      <c r="Y284" s="487" t="e">
        <f t="shared" ca="1" si="98"/>
        <v>#VALUE!</v>
      </c>
      <c r="Z284" s="262"/>
      <c r="AA284" s="262"/>
      <c r="AB284" s="262"/>
      <c r="AC284" s="262"/>
      <c r="AD284" s="262"/>
      <c r="AE284" s="262"/>
      <c r="AF284" s="262"/>
      <c r="AG284" s="262"/>
      <c r="AH284" s="262"/>
      <c r="AI284" s="262"/>
      <c r="AJ284" s="262"/>
      <c r="AK284" s="263">
        <f t="shared" si="102"/>
        <v>0</v>
      </c>
      <c r="AL284" s="263">
        <v>0</v>
      </c>
    </row>
    <row r="285" spans="1:38" s="264" customFormat="1" ht="15" customHeight="1">
      <c r="A285" s="395"/>
      <c r="B285" s="396"/>
      <c r="C285" s="397" t="str">
        <f>IF($B285="","",IFERROR(VLOOKUP($B285,SERVIÇOS!$A:$F,2,0),IFERROR(VLOOKUP($B285,'COMPOSIÇÕES COMPLEMENTARES '!$C:$K,2,0),"")))</f>
        <v/>
      </c>
      <c r="D285" s="398" t="str">
        <f>IF($B285="","",IFERROR(VLOOKUP($B285,SERVIÇOS!$A:$F,3,0),IFERROR(VLOOKUP($B285,'COMPOSIÇÕES COMPLEMENTARES '!$C:$K,3,0),"")))</f>
        <v/>
      </c>
      <c r="E285" s="399"/>
      <c r="F285" s="400" t="str">
        <f>IF($B285="","",IFERROR(VLOOKUP($B285,SERVIÇOS!$A:$F,4,0),IFERROR(VLOOKUP($B285,'COMPOSIÇÕES COMPLEMENTARES '!$C:$K,6,0),"")))</f>
        <v/>
      </c>
      <c r="G285" s="400" t="str">
        <f>IF($B285="","",IFERROR(VLOOKUP($B285,SERVIÇOS!$A:$F,5,0),IFERROR(VLOOKUP($B285,'COMPOSIÇÕES COMPLEMENTARES '!$C:$K,7,0),"")))</f>
        <v/>
      </c>
      <c r="H285" s="400" t="str">
        <f t="shared" si="92"/>
        <v/>
      </c>
      <c r="I285" s="400" t="str">
        <f t="shared" si="99"/>
        <v/>
      </c>
      <c r="J285" s="400" t="str">
        <f t="shared" si="100"/>
        <v/>
      </c>
      <c r="K285" s="400" t="str">
        <f t="shared" si="101"/>
        <v/>
      </c>
      <c r="L285" s="400"/>
      <c r="M285" s="262"/>
      <c r="N285" s="262"/>
      <c r="O285" s="469"/>
      <c r="P285" s="470" t="str">
        <f t="shared" si="94"/>
        <v/>
      </c>
      <c r="Q285" s="469"/>
      <c r="R285" s="471" t="str">
        <f t="shared" si="95"/>
        <v/>
      </c>
      <c r="S285" s="469"/>
      <c r="T285" s="472" t="str">
        <f t="shared" si="96"/>
        <v/>
      </c>
      <c r="U285" s="473">
        <f ca="1">SUMIF($O$8:T$9,"QUANT.",O285:T285)</f>
        <v>0</v>
      </c>
      <c r="V285" s="474">
        <f t="shared" ca="1" si="91"/>
        <v>0</v>
      </c>
      <c r="W285" s="486" t="str">
        <f t="shared" si="93"/>
        <v/>
      </c>
      <c r="X285" s="487">
        <f t="shared" ca="1" si="97"/>
        <v>0</v>
      </c>
      <c r="Y285" s="487" t="e">
        <f t="shared" ca="1" si="98"/>
        <v>#VALUE!</v>
      </c>
      <c r="Z285" s="262"/>
      <c r="AA285" s="262"/>
      <c r="AB285" s="262"/>
      <c r="AC285" s="262"/>
      <c r="AD285" s="262"/>
      <c r="AE285" s="262"/>
      <c r="AF285" s="262"/>
      <c r="AG285" s="262"/>
      <c r="AH285" s="262"/>
      <c r="AI285" s="262"/>
      <c r="AJ285" s="262"/>
      <c r="AK285" s="263">
        <f t="shared" si="102"/>
        <v>0</v>
      </c>
      <c r="AL285" s="263">
        <v>0</v>
      </c>
    </row>
    <row r="286" spans="1:38" s="264" customFormat="1" ht="15" customHeight="1">
      <c r="A286" s="395"/>
      <c r="B286" s="396"/>
      <c r="C286" s="397" t="str">
        <f>IF($B286="","",IFERROR(VLOOKUP($B286,SERVIÇOS!$A:$F,2,0),IFERROR(VLOOKUP($B286,'COMPOSIÇÕES COMPLEMENTARES '!$C:$K,2,0),"")))</f>
        <v/>
      </c>
      <c r="D286" s="398" t="str">
        <f>IF($B286="","",IFERROR(VLOOKUP($B286,SERVIÇOS!$A:$F,3,0),IFERROR(VLOOKUP($B286,'COMPOSIÇÕES COMPLEMENTARES '!$C:$K,3,0),"")))</f>
        <v/>
      </c>
      <c r="E286" s="399"/>
      <c r="F286" s="400" t="str">
        <f>IF($B286="","",IFERROR(VLOOKUP($B286,SERVIÇOS!$A:$F,4,0),IFERROR(VLOOKUP($B286,'COMPOSIÇÕES COMPLEMENTARES '!$C:$K,6,0),"")))</f>
        <v/>
      </c>
      <c r="G286" s="400" t="str">
        <f>IF($B286="","",IFERROR(VLOOKUP($B286,SERVIÇOS!$A:$F,5,0),IFERROR(VLOOKUP($B286,'COMPOSIÇÕES COMPLEMENTARES '!$C:$K,7,0),"")))</f>
        <v/>
      </c>
      <c r="H286" s="400" t="str">
        <f t="shared" si="92"/>
        <v/>
      </c>
      <c r="I286" s="400" t="str">
        <f t="shared" si="99"/>
        <v/>
      </c>
      <c r="J286" s="400" t="str">
        <f t="shared" si="100"/>
        <v/>
      </c>
      <c r="K286" s="400" t="str">
        <f t="shared" si="101"/>
        <v/>
      </c>
      <c r="L286" s="400"/>
      <c r="M286" s="262"/>
      <c r="N286" s="262"/>
      <c r="O286" s="469"/>
      <c r="P286" s="470" t="str">
        <f t="shared" si="94"/>
        <v/>
      </c>
      <c r="Q286" s="469"/>
      <c r="R286" s="471" t="str">
        <f t="shared" si="95"/>
        <v/>
      </c>
      <c r="S286" s="469"/>
      <c r="T286" s="472" t="str">
        <f t="shared" si="96"/>
        <v/>
      </c>
      <c r="U286" s="473">
        <f ca="1">SUMIF($O$8:T$9,"QUANT.",O286:T286)</f>
        <v>0</v>
      </c>
      <c r="V286" s="474">
        <f t="shared" ca="1" si="91"/>
        <v>0</v>
      </c>
      <c r="W286" s="486" t="str">
        <f t="shared" si="93"/>
        <v/>
      </c>
      <c r="X286" s="487">
        <f t="shared" ca="1" si="97"/>
        <v>0</v>
      </c>
      <c r="Y286" s="487" t="e">
        <f t="shared" ca="1" si="98"/>
        <v>#VALUE!</v>
      </c>
      <c r="Z286" s="262"/>
      <c r="AA286" s="262"/>
      <c r="AB286" s="262"/>
      <c r="AC286" s="262"/>
      <c r="AD286" s="262"/>
      <c r="AE286" s="262"/>
      <c r="AF286" s="262"/>
      <c r="AG286" s="262"/>
      <c r="AH286" s="262"/>
      <c r="AI286" s="262"/>
      <c r="AJ286" s="262"/>
      <c r="AK286" s="263">
        <f t="shared" si="102"/>
        <v>0</v>
      </c>
      <c r="AL286" s="263">
        <v>0</v>
      </c>
    </row>
    <row r="287" spans="1:38" s="264" customFormat="1" ht="15" customHeight="1">
      <c r="A287" s="395"/>
      <c r="B287" s="396"/>
      <c r="C287" s="397" t="str">
        <f>IF($B287="","",IFERROR(VLOOKUP($B287,SERVIÇOS!$A:$F,2,0),IFERROR(VLOOKUP($B287,'COMPOSIÇÕES COMPLEMENTARES '!$C:$K,2,0),"")))</f>
        <v/>
      </c>
      <c r="D287" s="398" t="str">
        <f>IF($B287="","",IFERROR(VLOOKUP($B287,SERVIÇOS!$A:$F,3,0),IFERROR(VLOOKUP($B287,'COMPOSIÇÕES COMPLEMENTARES '!$C:$K,3,0),"")))</f>
        <v/>
      </c>
      <c r="E287" s="399"/>
      <c r="F287" s="400" t="str">
        <f>IF($B287="","",IFERROR(VLOOKUP($B287,SERVIÇOS!$A:$F,4,0),IFERROR(VLOOKUP($B287,'COMPOSIÇÕES COMPLEMENTARES '!$C:$K,6,0),"")))</f>
        <v/>
      </c>
      <c r="G287" s="400" t="str">
        <f>IF($B287="","",IFERROR(VLOOKUP($B287,SERVIÇOS!$A:$F,5,0),IFERROR(VLOOKUP($B287,'COMPOSIÇÕES COMPLEMENTARES '!$C:$K,7,0),"")))</f>
        <v/>
      </c>
      <c r="H287" s="400" t="str">
        <f t="shared" si="92"/>
        <v/>
      </c>
      <c r="I287" s="400" t="str">
        <f t="shared" si="99"/>
        <v/>
      </c>
      <c r="J287" s="400" t="str">
        <f t="shared" si="100"/>
        <v/>
      </c>
      <c r="K287" s="400" t="str">
        <f t="shared" si="101"/>
        <v/>
      </c>
      <c r="L287" s="400"/>
      <c r="M287" s="262"/>
      <c r="N287" s="262"/>
      <c r="O287" s="469"/>
      <c r="P287" s="470" t="str">
        <f t="shared" si="94"/>
        <v/>
      </c>
      <c r="Q287" s="469"/>
      <c r="R287" s="471" t="str">
        <f t="shared" si="95"/>
        <v/>
      </c>
      <c r="S287" s="469"/>
      <c r="T287" s="472" t="str">
        <f t="shared" si="96"/>
        <v/>
      </c>
      <c r="U287" s="473">
        <f ca="1">SUMIF($O$8:T$9,"QUANT.",O287:T287)</f>
        <v>0</v>
      </c>
      <c r="V287" s="474">
        <f t="shared" ca="1" si="91"/>
        <v>0</v>
      </c>
      <c r="W287" s="486" t="str">
        <f t="shared" si="93"/>
        <v/>
      </c>
      <c r="X287" s="487">
        <f t="shared" ca="1" si="97"/>
        <v>0</v>
      </c>
      <c r="Y287" s="487" t="e">
        <f t="shared" ca="1" si="98"/>
        <v>#VALUE!</v>
      </c>
      <c r="Z287" s="262"/>
      <c r="AA287" s="262"/>
      <c r="AB287" s="262"/>
      <c r="AC287" s="262"/>
      <c r="AD287" s="262"/>
      <c r="AE287" s="262"/>
      <c r="AF287" s="262"/>
      <c r="AG287" s="262"/>
      <c r="AH287" s="262"/>
      <c r="AI287" s="262"/>
      <c r="AJ287" s="262"/>
      <c r="AK287" s="263">
        <f t="shared" si="102"/>
        <v>0</v>
      </c>
      <c r="AL287" s="263">
        <v>0</v>
      </c>
    </row>
    <row r="288" spans="1:38" s="264" customFormat="1" ht="15" customHeight="1">
      <c r="A288" s="395"/>
      <c r="B288" s="396"/>
      <c r="C288" s="397" t="str">
        <f>IF($B288="","",IFERROR(VLOOKUP($B288,SERVIÇOS!$A:$F,2,0),IFERROR(VLOOKUP($B288,'COMPOSIÇÕES COMPLEMENTARES '!$C:$K,2,0),"")))</f>
        <v/>
      </c>
      <c r="D288" s="398" t="str">
        <f>IF($B288="","",IFERROR(VLOOKUP($B288,SERVIÇOS!$A:$F,3,0),IFERROR(VLOOKUP($B288,'COMPOSIÇÕES COMPLEMENTARES '!$C:$K,3,0),"")))</f>
        <v/>
      </c>
      <c r="E288" s="399"/>
      <c r="F288" s="400" t="str">
        <f>IF($B288="","",IFERROR(VLOOKUP($B288,SERVIÇOS!$A:$F,4,0),IFERROR(VLOOKUP($B288,'COMPOSIÇÕES COMPLEMENTARES '!$C:$K,6,0),"")))</f>
        <v/>
      </c>
      <c r="G288" s="400" t="str">
        <f>IF($B288="","",IFERROR(VLOOKUP($B288,SERVIÇOS!$A:$F,5,0),IFERROR(VLOOKUP($B288,'COMPOSIÇÕES COMPLEMENTARES '!$C:$K,7,0),"")))</f>
        <v/>
      </c>
      <c r="H288" s="400" t="str">
        <f t="shared" si="92"/>
        <v/>
      </c>
      <c r="I288" s="400" t="str">
        <f t="shared" si="99"/>
        <v/>
      </c>
      <c r="J288" s="400" t="str">
        <f t="shared" si="100"/>
        <v/>
      </c>
      <c r="K288" s="400" t="str">
        <f t="shared" si="101"/>
        <v/>
      </c>
      <c r="L288" s="400"/>
      <c r="M288" s="262"/>
      <c r="N288" s="262"/>
      <c r="O288" s="469"/>
      <c r="P288" s="470" t="str">
        <f t="shared" si="94"/>
        <v/>
      </c>
      <c r="Q288" s="469"/>
      <c r="R288" s="471" t="str">
        <f t="shared" si="95"/>
        <v/>
      </c>
      <c r="S288" s="469"/>
      <c r="T288" s="472" t="str">
        <f t="shared" si="96"/>
        <v/>
      </c>
      <c r="U288" s="473">
        <f ca="1">SUMIF($O$8:T$9,"QUANT.",O288:T288)</f>
        <v>0</v>
      </c>
      <c r="V288" s="474">
        <f t="shared" ca="1" si="91"/>
        <v>0</v>
      </c>
      <c r="W288" s="486" t="str">
        <f t="shared" si="93"/>
        <v/>
      </c>
      <c r="X288" s="487">
        <f t="shared" ca="1" si="97"/>
        <v>0</v>
      </c>
      <c r="Y288" s="487" t="e">
        <f t="shared" ca="1" si="98"/>
        <v>#VALUE!</v>
      </c>
      <c r="Z288" s="262"/>
      <c r="AA288" s="262"/>
      <c r="AB288" s="262"/>
      <c r="AC288" s="262"/>
      <c r="AD288" s="262"/>
      <c r="AE288" s="262"/>
      <c r="AF288" s="262"/>
      <c r="AG288" s="262"/>
      <c r="AH288" s="262"/>
      <c r="AI288" s="262"/>
      <c r="AJ288" s="262"/>
      <c r="AK288" s="263">
        <f t="shared" si="102"/>
        <v>0</v>
      </c>
      <c r="AL288" s="263">
        <v>0</v>
      </c>
    </row>
    <row r="289" spans="1:38" s="264" customFormat="1" ht="15" customHeight="1">
      <c r="A289" s="395"/>
      <c r="B289" s="396"/>
      <c r="C289" s="397" t="str">
        <f>IF($B289="","",IFERROR(VLOOKUP($B289,SERVIÇOS!$A:$F,2,0),IFERROR(VLOOKUP($B289,'COMPOSIÇÕES COMPLEMENTARES '!$C:$K,2,0),"")))</f>
        <v/>
      </c>
      <c r="D289" s="398" t="str">
        <f>IF($B289="","",IFERROR(VLOOKUP($B289,SERVIÇOS!$A:$F,3,0),IFERROR(VLOOKUP($B289,'COMPOSIÇÕES COMPLEMENTARES '!$C:$K,3,0),"")))</f>
        <v/>
      </c>
      <c r="E289" s="399"/>
      <c r="F289" s="400" t="str">
        <f>IF($B289="","",IFERROR(VLOOKUP($B289,SERVIÇOS!$A:$F,4,0),IFERROR(VLOOKUP($B289,'COMPOSIÇÕES COMPLEMENTARES '!$C:$K,6,0),"")))</f>
        <v/>
      </c>
      <c r="G289" s="400" t="str">
        <f>IF($B289="","",IFERROR(VLOOKUP($B289,SERVIÇOS!$A:$F,5,0),IFERROR(VLOOKUP($B289,'COMPOSIÇÕES COMPLEMENTARES '!$C:$K,7,0),"")))</f>
        <v/>
      </c>
      <c r="H289" s="400" t="str">
        <f t="shared" si="92"/>
        <v/>
      </c>
      <c r="I289" s="400" t="str">
        <f t="shared" si="99"/>
        <v/>
      </c>
      <c r="J289" s="400" t="str">
        <f t="shared" si="100"/>
        <v/>
      </c>
      <c r="K289" s="400" t="str">
        <f t="shared" si="101"/>
        <v/>
      </c>
      <c r="L289" s="400"/>
      <c r="M289" s="262"/>
      <c r="N289" s="262"/>
      <c r="O289" s="469"/>
      <c r="P289" s="470" t="str">
        <f t="shared" si="94"/>
        <v/>
      </c>
      <c r="Q289" s="469"/>
      <c r="R289" s="471" t="str">
        <f t="shared" si="95"/>
        <v/>
      </c>
      <c r="S289" s="469"/>
      <c r="T289" s="472" t="str">
        <f t="shared" si="96"/>
        <v/>
      </c>
      <c r="U289" s="473">
        <f ca="1">SUMIF($O$8:T$9,"QUANT.",O289:T289)</f>
        <v>0</v>
      </c>
      <c r="V289" s="474">
        <f t="shared" ca="1" si="91"/>
        <v>0</v>
      </c>
      <c r="W289" s="486" t="str">
        <f t="shared" si="93"/>
        <v/>
      </c>
      <c r="X289" s="487">
        <f t="shared" ca="1" si="97"/>
        <v>0</v>
      </c>
      <c r="Y289" s="487" t="e">
        <f t="shared" ca="1" si="98"/>
        <v>#VALUE!</v>
      </c>
      <c r="Z289" s="262"/>
      <c r="AA289" s="262"/>
      <c r="AB289" s="262"/>
      <c r="AC289" s="262"/>
      <c r="AD289" s="262"/>
      <c r="AE289" s="262"/>
      <c r="AF289" s="262"/>
      <c r="AG289" s="262"/>
      <c r="AH289" s="262"/>
      <c r="AI289" s="262"/>
      <c r="AJ289" s="262"/>
      <c r="AK289" s="263">
        <f t="shared" si="102"/>
        <v>0</v>
      </c>
      <c r="AL289" s="263">
        <v>0</v>
      </c>
    </row>
    <row r="290" spans="1:38" s="264" customFormat="1" ht="15" customHeight="1">
      <c r="A290" s="395"/>
      <c r="B290" s="396"/>
      <c r="C290" s="397" t="str">
        <f>IF($B290="","",IFERROR(VLOOKUP($B290,SERVIÇOS!$A:$F,2,0),IFERROR(VLOOKUP($B290,'COMPOSIÇÕES COMPLEMENTARES '!$C:$K,2,0),"")))</f>
        <v/>
      </c>
      <c r="D290" s="398" t="str">
        <f>IF($B290="","",IFERROR(VLOOKUP($B290,SERVIÇOS!$A:$F,3,0),IFERROR(VLOOKUP($B290,'COMPOSIÇÕES COMPLEMENTARES '!$C:$K,3,0),"")))</f>
        <v/>
      </c>
      <c r="E290" s="399"/>
      <c r="F290" s="400" t="str">
        <f>IF($B290="","",IFERROR(VLOOKUP($B290,SERVIÇOS!$A:$F,4,0),IFERROR(VLOOKUP($B290,'COMPOSIÇÕES COMPLEMENTARES '!$C:$K,6,0),"")))</f>
        <v/>
      </c>
      <c r="G290" s="400" t="str">
        <f>IF($B290="","",IFERROR(VLOOKUP($B290,SERVIÇOS!$A:$F,5,0),IFERROR(VLOOKUP($B290,'COMPOSIÇÕES COMPLEMENTARES '!$C:$K,7,0),"")))</f>
        <v/>
      </c>
      <c r="H290" s="400" t="str">
        <f t="shared" si="92"/>
        <v/>
      </c>
      <c r="I290" s="400" t="str">
        <f t="shared" si="99"/>
        <v/>
      </c>
      <c r="J290" s="400" t="str">
        <f t="shared" si="100"/>
        <v/>
      </c>
      <c r="K290" s="400" t="str">
        <f t="shared" si="101"/>
        <v/>
      </c>
      <c r="L290" s="400"/>
      <c r="M290" s="262"/>
      <c r="N290" s="262"/>
      <c r="O290" s="469"/>
      <c r="P290" s="470" t="str">
        <f t="shared" si="94"/>
        <v/>
      </c>
      <c r="Q290" s="469"/>
      <c r="R290" s="471" t="str">
        <f t="shared" si="95"/>
        <v/>
      </c>
      <c r="S290" s="469"/>
      <c r="T290" s="472" t="str">
        <f t="shared" si="96"/>
        <v/>
      </c>
      <c r="U290" s="473">
        <f ca="1">SUMIF($O$8:T$9,"QUANT.",O290:T290)</f>
        <v>0</v>
      </c>
      <c r="V290" s="474">
        <f t="shared" ca="1" si="91"/>
        <v>0</v>
      </c>
      <c r="W290" s="486" t="str">
        <f t="shared" si="93"/>
        <v/>
      </c>
      <c r="X290" s="487">
        <f t="shared" ca="1" si="97"/>
        <v>0</v>
      </c>
      <c r="Y290" s="487" t="e">
        <f t="shared" ca="1" si="98"/>
        <v>#VALUE!</v>
      </c>
      <c r="Z290" s="262"/>
      <c r="AA290" s="262"/>
      <c r="AB290" s="262"/>
      <c r="AC290" s="262"/>
      <c r="AD290" s="262"/>
      <c r="AE290" s="262"/>
      <c r="AF290" s="262"/>
      <c r="AG290" s="262"/>
      <c r="AH290" s="262"/>
      <c r="AI290" s="262"/>
      <c r="AJ290" s="262"/>
      <c r="AK290" s="263">
        <f t="shared" si="102"/>
        <v>0</v>
      </c>
      <c r="AL290" s="263">
        <v>0</v>
      </c>
    </row>
    <row r="291" spans="1:38" s="264" customFormat="1" ht="15" customHeight="1">
      <c r="A291" s="395"/>
      <c r="B291" s="396"/>
      <c r="C291" s="397" t="str">
        <f>IF($B291="","",IFERROR(VLOOKUP($B291,SERVIÇOS!$A:$F,2,0),IFERROR(VLOOKUP($B291,'COMPOSIÇÕES COMPLEMENTARES '!$C:$K,2,0),"")))</f>
        <v/>
      </c>
      <c r="D291" s="398" t="str">
        <f>IF($B291="","",IFERROR(VLOOKUP($B291,SERVIÇOS!$A:$F,3,0),IFERROR(VLOOKUP($B291,'COMPOSIÇÕES COMPLEMENTARES '!$C:$K,3,0),"")))</f>
        <v/>
      </c>
      <c r="E291" s="399"/>
      <c r="F291" s="400" t="str">
        <f>IF($B291="","",IFERROR(VLOOKUP($B291,SERVIÇOS!$A:$F,4,0),IFERROR(VLOOKUP($B291,'COMPOSIÇÕES COMPLEMENTARES '!$C:$K,6,0),"")))</f>
        <v/>
      </c>
      <c r="G291" s="400" t="str">
        <f>IF($B291="","",IFERROR(VLOOKUP($B291,SERVIÇOS!$A:$F,5,0),IFERROR(VLOOKUP($B291,'COMPOSIÇÕES COMPLEMENTARES '!$C:$K,7,0),"")))</f>
        <v/>
      </c>
      <c r="H291" s="400" t="str">
        <f t="shared" si="92"/>
        <v/>
      </c>
      <c r="I291" s="400" t="str">
        <f t="shared" si="99"/>
        <v/>
      </c>
      <c r="J291" s="400" t="str">
        <f t="shared" si="100"/>
        <v/>
      </c>
      <c r="K291" s="400" t="str">
        <f t="shared" si="101"/>
        <v/>
      </c>
      <c r="L291" s="400"/>
      <c r="M291" s="262"/>
      <c r="N291" s="262"/>
      <c r="O291" s="469"/>
      <c r="P291" s="470" t="str">
        <f t="shared" si="94"/>
        <v/>
      </c>
      <c r="Q291" s="469"/>
      <c r="R291" s="471" t="str">
        <f t="shared" si="95"/>
        <v/>
      </c>
      <c r="S291" s="469"/>
      <c r="T291" s="472" t="str">
        <f t="shared" si="96"/>
        <v/>
      </c>
      <c r="U291" s="473">
        <f ca="1">SUMIF($O$8:T$9,"QUANT.",O291:T291)</f>
        <v>0</v>
      </c>
      <c r="V291" s="474">
        <f t="shared" ca="1" si="91"/>
        <v>0</v>
      </c>
      <c r="W291" s="486" t="str">
        <f t="shared" si="93"/>
        <v/>
      </c>
      <c r="X291" s="487">
        <f t="shared" ca="1" si="97"/>
        <v>0</v>
      </c>
      <c r="Y291" s="487" t="e">
        <f t="shared" ca="1" si="98"/>
        <v>#VALUE!</v>
      </c>
      <c r="Z291" s="262"/>
      <c r="AA291" s="262"/>
      <c r="AB291" s="262"/>
      <c r="AC291" s="262"/>
      <c r="AD291" s="262"/>
      <c r="AE291" s="262"/>
      <c r="AF291" s="262"/>
      <c r="AG291" s="262"/>
      <c r="AH291" s="262"/>
      <c r="AI291" s="262"/>
      <c r="AJ291" s="262"/>
      <c r="AK291" s="263">
        <f t="shared" si="102"/>
        <v>0</v>
      </c>
      <c r="AL291" s="263">
        <v>0</v>
      </c>
    </row>
    <row r="292" spans="1:38" s="264" customFormat="1" ht="15" customHeight="1">
      <c r="A292" s="395"/>
      <c r="B292" s="396"/>
      <c r="C292" s="397" t="str">
        <f>IF($B292="","",IFERROR(VLOOKUP($B292,SERVIÇOS!$A:$F,2,0),IFERROR(VLOOKUP($B292,'COMPOSIÇÕES COMPLEMENTARES '!$C:$K,2,0),"")))</f>
        <v/>
      </c>
      <c r="D292" s="398" t="str">
        <f>IF($B292="","",IFERROR(VLOOKUP($B292,SERVIÇOS!$A:$F,3,0),IFERROR(VLOOKUP($B292,'COMPOSIÇÕES COMPLEMENTARES '!$C:$K,3,0),"")))</f>
        <v/>
      </c>
      <c r="E292" s="399"/>
      <c r="F292" s="400" t="str">
        <f>IF($B292="","",IFERROR(VLOOKUP($B292,SERVIÇOS!$A:$F,4,0),IFERROR(VLOOKUP($B292,'COMPOSIÇÕES COMPLEMENTARES '!$C:$K,6,0),"")))</f>
        <v/>
      </c>
      <c r="G292" s="400" t="str">
        <f>IF($B292="","",IFERROR(VLOOKUP($B292,SERVIÇOS!$A:$F,5,0),IFERROR(VLOOKUP($B292,'COMPOSIÇÕES COMPLEMENTARES '!$C:$K,7,0),"")))</f>
        <v/>
      </c>
      <c r="H292" s="400" t="str">
        <f t="shared" si="92"/>
        <v/>
      </c>
      <c r="I292" s="400" t="str">
        <f t="shared" si="99"/>
        <v/>
      </c>
      <c r="J292" s="400" t="str">
        <f t="shared" si="100"/>
        <v/>
      </c>
      <c r="K292" s="400" t="str">
        <f t="shared" si="101"/>
        <v/>
      </c>
      <c r="L292" s="400"/>
      <c r="M292" s="262"/>
      <c r="N292" s="262"/>
      <c r="O292" s="469"/>
      <c r="P292" s="470" t="str">
        <f t="shared" si="94"/>
        <v/>
      </c>
      <c r="Q292" s="469"/>
      <c r="R292" s="471" t="str">
        <f t="shared" si="95"/>
        <v/>
      </c>
      <c r="S292" s="469"/>
      <c r="T292" s="472" t="str">
        <f t="shared" si="96"/>
        <v/>
      </c>
      <c r="U292" s="473">
        <f ca="1">SUMIF($O$8:T$9,"QUANT.",O292:T292)</f>
        <v>0</v>
      </c>
      <c r="V292" s="474">
        <f t="shared" ca="1" si="91"/>
        <v>0</v>
      </c>
      <c r="W292" s="486" t="str">
        <f t="shared" si="93"/>
        <v/>
      </c>
      <c r="X292" s="487">
        <f t="shared" ca="1" si="97"/>
        <v>0</v>
      </c>
      <c r="Y292" s="487" t="e">
        <f t="shared" ca="1" si="98"/>
        <v>#VALUE!</v>
      </c>
      <c r="Z292" s="262"/>
      <c r="AA292" s="262"/>
      <c r="AB292" s="262"/>
      <c r="AC292" s="262"/>
      <c r="AD292" s="262"/>
      <c r="AE292" s="262"/>
      <c r="AF292" s="262"/>
      <c r="AG292" s="262"/>
      <c r="AH292" s="262"/>
      <c r="AI292" s="262"/>
      <c r="AJ292" s="262"/>
      <c r="AK292" s="263">
        <f t="shared" si="102"/>
        <v>0</v>
      </c>
      <c r="AL292" s="263">
        <v>0</v>
      </c>
    </row>
    <row r="293" spans="1:38" s="264" customFormat="1" ht="15" customHeight="1">
      <c r="A293" s="395"/>
      <c r="B293" s="396"/>
      <c r="C293" s="397" t="str">
        <f>IF($B293="","",IFERROR(VLOOKUP($B293,SERVIÇOS!$A:$F,2,0),IFERROR(VLOOKUP($B293,'COMPOSIÇÕES COMPLEMENTARES '!$C:$K,2,0),"")))</f>
        <v/>
      </c>
      <c r="D293" s="398" t="str">
        <f>IF($B293="","",IFERROR(VLOOKUP($B293,SERVIÇOS!$A:$F,3,0),IFERROR(VLOOKUP($B293,'COMPOSIÇÕES COMPLEMENTARES '!$C:$K,3,0),"")))</f>
        <v/>
      </c>
      <c r="E293" s="399"/>
      <c r="F293" s="400" t="str">
        <f>IF($B293="","",IFERROR(VLOOKUP($B293,SERVIÇOS!$A:$F,4,0),IFERROR(VLOOKUP($B293,'COMPOSIÇÕES COMPLEMENTARES '!$C:$K,6,0),"")))</f>
        <v/>
      </c>
      <c r="G293" s="400" t="str">
        <f>IF($B293="","",IFERROR(VLOOKUP($B293,SERVIÇOS!$A:$F,5,0),IFERROR(VLOOKUP($B293,'COMPOSIÇÕES COMPLEMENTARES '!$C:$K,7,0),"")))</f>
        <v/>
      </c>
      <c r="H293" s="400" t="str">
        <f t="shared" si="92"/>
        <v/>
      </c>
      <c r="I293" s="400" t="str">
        <f t="shared" si="99"/>
        <v/>
      </c>
      <c r="J293" s="400" t="str">
        <f t="shared" si="100"/>
        <v/>
      </c>
      <c r="K293" s="400" t="str">
        <f t="shared" si="101"/>
        <v/>
      </c>
      <c r="L293" s="400"/>
      <c r="M293" s="262"/>
      <c r="N293" s="262"/>
      <c r="O293" s="469"/>
      <c r="P293" s="470" t="str">
        <f t="shared" si="94"/>
        <v/>
      </c>
      <c r="Q293" s="469"/>
      <c r="R293" s="471" t="str">
        <f t="shared" si="95"/>
        <v/>
      </c>
      <c r="S293" s="469"/>
      <c r="T293" s="472" t="str">
        <f t="shared" si="96"/>
        <v/>
      </c>
      <c r="U293" s="473">
        <f ca="1">SUMIF($O$8:T$9,"QUANT.",O293:T293)</f>
        <v>0</v>
      </c>
      <c r="V293" s="474">
        <f t="shared" ca="1" si="91"/>
        <v>0</v>
      </c>
      <c r="W293" s="486" t="str">
        <f t="shared" si="93"/>
        <v/>
      </c>
      <c r="X293" s="487">
        <f t="shared" ca="1" si="97"/>
        <v>0</v>
      </c>
      <c r="Y293" s="487" t="e">
        <f t="shared" ca="1" si="98"/>
        <v>#VALUE!</v>
      </c>
      <c r="Z293" s="262"/>
      <c r="AA293" s="262"/>
      <c r="AB293" s="262"/>
      <c r="AC293" s="262"/>
      <c r="AD293" s="262"/>
      <c r="AE293" s="262"/>
      <c r="AF293" s="262"/>
      <c r="AG293" s="262"/>
      <c r="AH293" s="262"/>
      <c r="AI293" s="262"/>
      <c r="AJ293" s="262"/>
      <c r="AK293" s="263">
        <f t="shared" si="102"/>
        <v>0</v>
      </c>
      <c r="AL293" s="263">
        <v>0</v>
      </c>
    </row>
    <row r="294" spans="1:38" s="264" customFormat="1" ht="15" customHeight="1">
      <c r="A294" s="395"/>
      <c r="B294" s="396"/>
      <c r="C294" s="397" t="str">
        <f>IF($B294="","",IFERROR(VLOOKUP($B294,SERVIÇOS!$A:$F,2,0),IFERROR(VLOOKUP($B294,'COMPOSIÇÕES COMPLEMENTARES '!$C:$K,2,0),"")))</f>
        <v/>
      </c>
      <c r="D294" s="398" t="str">
        <f>IF($B294="","",IFERROR(VLOOKUP($B294,SERVIÇOS!$A:$F,3,0),IFERROR(VLOOKUP($B294,'COMPOSIÇÕES COMPLEMENTARES '!$C:$K,3,0),"")))</f>
        <v/>
      </c>
      <c r="E294" s="399"/>
      <c r="F294" s="400" t="str">
        <f>IF($B294="","",IFERROR(VLOOKUP($B294,SERVIÇOS!$A:$F,4,0),IFERROR(VLOOKUP($B294,'COMPOSIÇÕES COMPLEMENTARES '!$C:$K,6,0),"")))</f>
        <v/>
      </c>
      <c r="G294" s="400" t="str">
        <f>IF($B294="","",IFERROR(VLOOKUP($B294,SERVIÇOS!$A:$F,5,0),IFERROR(VLOOKUP($B294,'COMPOSIÇÕES COMPLEMENTARES '!$C:$K,7,0),"")))</f>
        <v/>
      </c>
      <c r="H294" s="400" t="str">
        <f t="shared" si="92"/>
        <v/>
      </c>
      <c r="I294" s="400" t="str">
        <f t="shared" si="99"/>
        <v/>
      </c>
      <c r="J294" s="400" t="str">
        <f t="shared" si="100"/>
        <v/>
      </c>
      <c r="K294" s="400" t="str">
        <f t="shared" si="101"/>
        <v/>
      </c>
      <c r="L294" s="400"/>
      <c r="M294" s="262"/>
      <c r="N294" s="262"/>
      <c r="O294" s="469"/>
      <c r="P294" s="470" t="str">
        <f t="shared" si="94"/>
        <v/>
      </c>
      <c r="Q294" s="469"/>
      <c r="R294" s="471" t="str">
        <f t="shared" si="95"/>
        <v/>
      </c>
      <c r="S294" s="469"/>
      <c r="T294" s="472" t="str">
        <f t="shared" si="96"/>
        <v/>
      </c>
      <c r="U294" s="473">
        <f ca="1">SUMIF($O$8:T$9,"QUANT.",O294:T294)</f>
        <v>0</v>
      </c>
      <c r="V294" s="474">
        <f t="shared" ca="1" si="91"/>
        <v>0</v>
      </c>
      <c r="W294" s="486" t="str">
        <f t="shared" si="93"/>
        <v/>
      </c>
      <c r="X294" s="487">
        <f t="shared" ca="1" si="97"/>
        <v>0</v>
      </c>
      <c r="Y294" s="487" t="e">
        <f t="shared" ca="1" si="98"/>
        <v>#VALUE!</v>
      </c>
      <c r="Z294" s="262"/>
      <c r="AA294" s="262"/>
      <c r="AB294" s="262"/>
      <c r="AC294" s="262"/>
      <c r="AD294" s="262"/>
      <c r="AE294" s="262"/>
      <c r="AF294" s="262"/>
      <c r="AG294" s="262"/>
      <c r="AH294" s="262"/>
      <c r="AI294" s="262"/>
      <c r="AJ294" s="262"/>
      <c r="AK294" s="263">
        <f t="shared" si="102"/>
        <v>0</v>
      </c>
      <c r="AL294" s="263">
        <v>0</v>
      </c>
    </row>
    <row r="295" spans="1:38" s="264" customFormat="1" ht="15" customHeight="1">
      <c r="A295" s="395"/>
      <c r="B295" s="396"/>
      <c r="C295" s="397" t="str">
        <f>IF($B295="","",IFERROR(VLOOKUP($B295,SERVIÇOS!$A:$F,2,0),IFERROR(VLOOKUP($B295,'COMPOSIÇÕES COMPLEMENTARES '!$C:$K,2,0),"")))</f>
        <v/>
      </c>
      <c r="D295" s="398" t="str">
        <f>IF($B295="","",IFERROR(VLOOKUP($B295,SERVIÇOS!$A:$F,3,0),IFERROR(VLOOKUP($B295,'COMPOSIÇÕES COMPLEMENTARES '!$C:$K,3,0),"")))</f>
        <v/>
      </c>
      <c r="E295" s="399"/>
      <c r="F295" s="400" t="str">
        <f>IF($B295="","",IFERROR(VLOOKUP($B295,SERVIÇOS!$A:$F,4,0),IFERROR(VLOOKUP($B295,'COMPOSIÇÕES COMPLEMENTARES '!$C:$K,6,0),"")))</f>
        <v/>
      </c>
      <c r="G295" s="400" t="str">
        <f>IF($B295="","",IFERROR(VLOOKUP($B295,SERVIÇOS!$A:$F,5,0),IFERROR(VLOOKUP($B295,'COMPOSIÇÕES COMPLEMENTARES '!$C:$K,7,0),"")))</f>
        <v/>
      </c>
      <c r="H295" s="400" t="str">
        <f t="shared" si="92"/>
        <v/>
      </c>
      <c r="I295" s="400" t="str">
        <f t="shared" si="99"/>
        <v/>
      </c>
      <c r="J295" s="400" t="str">
        <f t="shared" si="100"/>
        <v/>
      </c>
      <c r="K295" s="400" t="str">
        <f t="shared" si="101"/>
        <v/>
      </c>
      <c r="L295" s="400"/>
      <c r="M295" s="262"/>
      <c r="N295" s="262"/>
      <c r="O295" s="469"/>
      <c r="P295" s="470" t="str">
        <f t="shared" si="94"/>
        <v/>
      </c>
      <c r="Q295" s="469"/>
      <c r="R295" s="471" t="str">
        <f t="shared" si="95"/>
        <v/>
      </c>
      <c r="S295" s="469"/>
      <c r="T295" s="472" t="str">
        <f t="shared" si="96"/>
        <v/>
      </c>
      <c r="U295" s="473">
        <f ca="1">SUMIF($O$8:T$9,"QUANT.",O295:T295)</f>
        <v>0</v>
      </c>
      <c r="V295" s="474">
        <f t="shared" ca="1" si="91"/>
        <v>0</v>
      </c>
      <c r="W295" s="486" t="str">
        <f t="shared" si="93"/>
        <v/>
      </c>
      <c r="X295" s="487">
        <f t="shared" ca="1" si="97"/>
        <v>0</v>
      </c>
      <c r="Y295" s="487" t="e">
        <f t="shared" ca="1" si="98"/>
        <v>#VALUE!</v>
      </c>
      <c r="Z295" s="262"/>
      <c r="AA295" s="262"/>
      <c r="AB295" s="262"/>
      <c r="AC295" s="262"/>
      <c r="AD295" s="262"/>
      <c r="AE295" s="262"/>
      <c r="AF295" s="262"/>
      <c r="AG295" s="262"/>
      <c r="AH295" s="262"/>
      <c r="AI295" s="262"/>
      <c r="AJ295" s="262"/>
      <c r="AK295" s="263">
        <f t="shared" si="102"/>
        <v>0</v>
      </c>
      <c r="AL295" s="263">
        <v>0</v>
      </c>
    </row>
    <row r="296" spans="1:38" s="264" customFormat="1" ht="15" customHeight="1">
      <c r="A296" s="395"/>
      <c r="B296" s="396"/>
      <c r="C296" s="397" t="str">
        <f>IF($B296="","",IFERROR(VLOOKUP($B296,SERVIÇOS!$A:$F,2,0),IFERROR(VLOOKUP($B296,'COMPOSIÇÕES COMPLEMENTARES '!$C:$K,2,0),"")))</f>
        <v/>
      </c>
      <c r="D296" s="398" t="str">
        <f>IF($B296="","",IFERROR(VLOOKUP($B296,SERVIÇOS!$A:$F,3,0),IFERROR(VLOOKUP($B296,'COMPOSIÇÕES COMPLEMENTARES '!$C:$K,3,0),"")))</f>
        <v/>
      </c>
      <c r="E296" s="399"/>
      <c r="F296" s="400" t="str">
        <f>IF($B296="","",IFERROR(VLOOKUP($B296,SERVIÇOS!$A:$F,4,0),IFERROR(VLOOKUP($B296,'COMPOSIÇÕES COMPLEMENTARES '!$C:$K,6,0),"")))</f>
        <v/>
      </c>
      <c r="G296" s="400" t="str">
        <f>IF($B296="","",IFERROR(VLOOKUP($B296,SERVIÇOS!$A:$F,5,0),IFERROR(VLOOKUP($B296,'COMPOSIÇÕES COMPLEMENTARES '!$C:$K,7,0),"")))</f>
        <v/>
      </c>
      <c r="H296" s="400" t="str">
        <f t="shared" si="92"/>
        <v/>
      </c>
      <c r="I296" s="400" t="str">
        <f t="shared" si="99"/>
        <v/>
      </c>
      <c r="J296" s="400" t="str">
        <f t="shared" si="100"/>
        <v/>
      </c>
      <c r="K296" s="400" t="str">
        <f t="shared" si="101"/>
        <v/>
      </c>
      <c r="L296" s="400"/>
      <c r="M296" s="262"/>
      <c r="N296" s="262"/>
      <c r="O296" s="469"/>
      <c r="P296" s="470" t="str">
        <f t="shared" si="94"/>
        <v/>
      </c>
      <c r="Q296" s="469"/>
      <c r="R296" s="471" t="str">
        <f t="shared" si="95"/>
        <v/>
      </c>
      <c r="S296" s="469"/>
      <c r="T296" s="472" t="str">
        <f t="shared" si="96"/>
        <v/>
      </c>
      <c r="U296" s="473">
        <f ca="1">SUMIF($O$8:T$9,"QUANT.",O296:T296)</f>
        <v>0</v>
      </c>
      <c r="V296" s="474">
        <f t="shared" ca="1" si="91"/>
        <v>0</v>
      </c>
      <c r="W296" s="486" t="str">
        <f t="shared" si="93"/>
        <v/>
      </c>
      <c r="X296" s="487">
        <f t="shared" ca="1" si="97"/>
        <v>0</v>
      </c>
      <c r="Y296" s="487" t="e">
        <f t="shared" ca="1" si="98"/>
        <v>#VALUE!</v>
      </c>
      <c r="Z296" s="262"/>
      <c r="AA296" s="262"/>
      <c r="AB296" s="262"/>
      <c r="AC296" s="262"/>
      <c r="AD296" s="262"/>
      <c r="AE296" s="262"/>
      <c r="AF296" s="262"/>
      <c r="AG296" s="262"/>
      <c r="AH296" s="262"/>
      <c r="AI296" s="262"/>
      <c r="AJ296" s="262"/>
      <c r="AK296" s="263">
        <f t="shared" si="102"/>
        <v>0</v>
      </c>
      <c r="AL296" s="263">
        <v>0</v>
      </c>
    </row>
    <row r="297" spans="1:38" s="264" customFormat="1" ht="15" customHeight="1">
      <c r="A297" s="395"/>
      <c r="B297" s="396"/>
      <c r="C297" s="397" t="str">
        <f>IF($B297="","",IFERROR(VLOOKUP($B297,SERVIÇOS!$A:$F,2,0),IFERROR(VLOOKUP($B297,'COMPOSIÇÕES COMPLEMENTARES '!$C:$K,2,0),"")))</f>
        <v/>
      </c>
      <c r="D297" s="398" t="str">
        <f>IF($B297="","",IFERROR(VLOOKUP($B297,SERVIÇOS!$A:$F,3,0),IFERROR(VLOOKUP($B297,'COMPOSIÇÕES COMPLEMENTARES '!$C:$K,3,0),"")))</f>
        <v/>
      </c>
      <c r="E297" s="399"/>
      <c r="F297" s="400" t="str">
        <f>IF($B297="","",IFERROR(VLOOKUP($B297,SERVIÇOS!$A:$F,4,0),IFERROR(VLOOKUP($B297,'COMPOSIÇÕES COMPLEMENTARES '!$C:$K,6,0),"")))</f>
        <v/>
      </c>
      <c r="G297" s="400" t="str">
        <f>IF($B297="","",IFERROR(VLOOKUP($B297,SERVIÇOS!$A:$F,5,0),IFERROR(VLOOKUP($B297,'COMPOSIÇÕES COMPLEMENTARES '!$C:$K,7,0),"")))</f>
        <v/>
      </c>
      <c r="H297" s="400" t="str">
        <f t="shared" si="92"/>
        <v/>
      </c>
      <c r="I297" s="400" t="str">
        <f t="shared" si="99"/>
        <v/>
      </c>
      <c r="J297" s="400" t="str">
        <f t="shared" si="100"/>
        <v/>
      </c>
      <c r="K297" s="400" t="str">
        <f t="shared" si="101"/>
        <v/>
      </c>
      <c r="L297" s="400"/>
      <c r="M297" s="262"/>
      <c r="N297" s="262"/>
      <c r="O297" s="469"/>
      <c r="P297" s="470" t="str">
        <f t="shared" si="94"/>
        <v/>
      </c>
      <c r="Q297" s="469"/>
      <c r="R297" s="471" t="str">
        <f t="shared" si="95"/>
        <v/>
      </c>
      <c r="S297" s="469"/>
      <c r="T297" s="472" t="str">
        <f t="shared" si="96"/>
        <v/>
      </c>
      <c r="U297" s="473">
        <f ca="1">SUMIF($O$8:T$9,"QUANT.",O297:T297)</f>
        <v>0</v>
      </c>
      <c r="V297" s="474">
        <f t="shared" ca="1" si="91"/>
        <v>0</v>
      </c>
      <c r="W297" s="486" t="str">
        <f t="shared" si="93"/>
        <v/>
      </c>
      <c r="X297" s="487">
        <f t="shared" ca="1" si="97"/>
        <v>0</v>
      </c>
      <c r="Y297" s="487" t="e">
        <f t="shared" ca="1" si="98"/>
        <v>#VALUE!</v>
      </c>
      <c r="Z297" s="262"/>
      <c r="AA297" s="262"/>
      <c r="AB297" s="262"/>
      <c r="AC297" s="262"/>
      <c r="AD297" s="262"/>
      <c r="AE297" s="262"/>
      <c r="AF297" s="262"/>
      <c r="AG297" s="262"/>
      <c r="AH297" s="262"/>
      <c r="AI297" s="262"/>
      <c r="AJ297" s="262"/>
      <c r="AK297" s="263">
        <f t="shared" si="102"/>
        <v>0</v>
      </c>
      <c r="AL297" s="263">
        <v>0</v>
      </c>
    </row>
    <row r="298" spans="1:38" s="264" customFormat="1" ht="15" customHeight="1">
      <c r="A298" s="395"/>
      <c r="B298" s="396"/>
      <c r="C298" s="397" t="str">
        <f>IF($B298="","",IFERROR(VLOOKUP($B298,SERVIÇOS!$A:$F,2,0),IFERROR(VLOOKUP($B298,'COMPOSIÇÕES COMPLEMENTARES '!$C:$K,2,0),"")))</f>
        <v/>
      </c>
      <c r="D298" s="398" t="str">
        <f>IF($B298="","",IFERROR(VLOOKUP($B298,SERVIÇOS!$A:$F,3,0),IFERROR(VLOOKUP($B298,'COMPOSIÇÕES COMPLEMENTARES '!$C:$K,3,0),"")))</f>
        <v/>
      </c>
      <c r="E298" s="399"/>
      <c r="F298" s="400" t="str">
        <f>IF($B298="","",IFERROR(VLOOKUP($B298,SERVIÇOS!$A:$F,4,0),IFERROR(VLOOKUP($B298,'COMPOSIÇÕES COMPLEMENTARES '!$C:$K,6,0),"")))</f>
        <v/>
      </c>
      <c r="G298" s="400" t="str">
        <f>IF($B298="","",IFERROR(VLOOKUP($B298,SERVIÇOS!$A:$F,5,0),IFERROR(VLOOKUP($B298,'COMPOSIÇÕES COMPLEMENTARES '!$C:$K,7,0),"")))</f>
        <v/>
      </c>
      <c r="H298" s="400" t="str">
        <f t="shared" si="92"/>
        <v/>
      </c>
      <c r="I298" s="400" t="str">
        <f t="shared" si="99"/>
        <v/>
      </c>
      <c r="J298" s="400" t="str">
        <f t="shared" si="100"/>
        <v/>
      </c>
      <c r="K298" s="400" t="str">
        <f t="shared" si="101"/>
        <v/>
      </c>
      <c r="L298" s="400"/>
      <c r="M298" s="262"/>
      <c r="N298" s="262"/>
      <c r="O298" s="469"/>
      <c r="P298" s="470" t="str">
        <f t="shared" si="94"/>
        <v/>
      </c>
      <c r="Q298" s="469"/>
      <c r="R298" s="471" t="str">
        <f t="shared" si="95"/>
        <v/>
      </c>
      <c r="S298" s="469"/>
      <c r="T298" s="472" t="str">
        <f t="shared" si="96"/>
        <v/>
      </c>
      <c r="U298" s="473">
        <f ca="1">SUMIF($O$8:T$9,"QUANT.",O298:T298)</f>
        <v>0</v>
      </c>
      <c r="V298" s="474">
        <f t="shared" ca="1" si="91"/>
        <v>0</v>
      </c>
      <c r="W298" s="486" t="str">
        <f t="shared" si="93"/>
        <v/>
      </c>
      <c r="X298" s="487">
        <f t="shared" ca="1" si="97"/>
        <v>0</v>
      </c>
      <c r="Y298" s="487" t="e">
        <f t="shared" ca="1" si="98"/>
        <v>#VALUE!</v>
      </c>
      <c r="Z298" s="262"/>
      <c r="AA298" s="262"/>
      <c r="AB298" s="262"/>
      <c r="AC298" s="262"/>
      <c r="AD298" s="262"/>
      <c r="AE298" s="262"/>
      <c r="AF298" s="262"/>
      <c r="AG298" s="262"/>
      <c r="AH298" s="262"/>
      <c r="AI298" s="262"/>
      <c r="AJ298" s="262"/>
      <c r="AK298" s="263">
        <f t="shared" si="102"/>
        <v>0</v>
      </c>
      <c r="AL298" s="263">
        <v>0</v>
      </c>
    </row>
    <row r="299" spans="1:38" s="264" customFormat="1" ht="15" customHeight="1">
      <c r="A299" s="395"/>
      <c r="B299" s="396"/>
      <c r="C299" s="397" t="str">
        <f>IF($B299="","",IFERROR(VLOOKUP($B299,SERVIÇOS!$A:$F,2,0),IFERROR(VLOOKUP($B299,'COMPOSIÇÕES COMPLEMENTARES '!$C:$K,2,0),"")))</f>
        <v/>
      </c>
      <c r="D299" s="398" t="str">
        <f>IF($B299="","",IFERROR(VLOOKUP($B299,SERVIÇOS!$A:$F,3,0),IFERROR(VLOOKUP($B299,'COMPOSIÇÕES COMPLEMENTARES '!$C:$K,3,0),"")))</f>
        <v/>
      </c>
      <c r="E299" s="399"/>
      <c r="F299" s="400" t="str">
        <f>IF($B299="","",IFERROR(VLOOKUP($B299,SERVIÇOS!$A:$F,4,0),IFERROR(VLOOKUP($B299,'COMPOSIÇÕES COMPLEMENTARES '!$C:$K,6,0),"")))</f>
        <v/>
      </c>
      <c r="G299" s="400" t="str">
        <f>IF($B299="","",IFERROR(VLOOKUP($B299,SERVIÇOS!$A:$F,5,0),IFERROR(VLOOKUP($B299,'COMPOSIÇÕES COMPLEMENTARES '!$C:$K,7,0),"")))</f>
        <v/>
      </c>
      <c r="H299" s="400" t="str">
        <f t="shared" si="92"/>
        <v/>
      </c>
      <c r="I299" s="400" t="str">
        <f t="shared" si="99"/>
        <v/>
      </c>
      <c r="J299" s="400" t="str">
        <f t="shared" si="100"/>
        <v/>
      </c>
      <c r="K299" s="400" t="str">
        <f t="shared" si="101"/>
        <v/>
      </c>
      <c r="L299" s="400"/>
      <c r="M299" s="262"/>
      <c r="N299" s="262"/>
      <c r="O299" s="469"/>
      <c r="P299" s="470" t="str">
        <f t="shared" si="94"/>
        <v/>
      </c>
      <c r="Q299" s="469"/>
      <c r="R299" s="471" t="str">
        <f t="shared" si="95"/>
        <v/>
      </c>
      <c r="S299" s="469"/>
      <c r="T299" s="472" t="str">
        <f t="shared" si="96"/>
        <v/>
      </c>
      <c r="U299" s="473">
        <f ca="1">SUMIF($O$8:T$9,"QUANT.",O299:T299)</f>
        <v>0</v>
      </c>
      <c r="V299" s="474">
        <f t="shared" ref="V299:V362" ca="1" si="103">SUMIF($O$8:$T$9,"CUSTO",O299:T299)</f>
        <v>0</v>
      </c>
      <c r="W299" s="486" t="str">
        <f t="shared" si="93"/>
        <v/>
      </c>
      <c r="X299" s="487">
        <f t="shared" ca="1" si="97"/>
        <v>0</v>
      </c>
      <c r="Y299" s="487" t="e">
        <f t="shared" ca="1" si="98"/>
        <v>#VALUE!</v>
      </c>
      <c r="Z299" s="262"/>
      <c r="AA299" s="262"/>
      <c r="AB299" s="262"/>
      <c r="AC299" s="262"/>
      <c r="AD299" s="262"/>
      <c r="AE299" s="262"/>
      <c r="AF299" s="262"/>
      <c r="AG299" s="262"/>
      <c r="AH299" s="262"/>
      <c r="AI299" s="262"/>
      <c r="AJ299" s="262"/>
      <c r="AK299" s="263">
        <f t="shared" si="102"/>
        <v>0</v>
      </c>
      <c r="AL299" s="263">
        <v>0</v>
      </c>
    </row>
    <row r="300" spans="1:38" s="264" customFormat="1" ht="15" customHeight="1">
      <c r="A300" s="395"/>
      <c r="B300" s="396"/>
      <c r="C300" s="397" t="str">
        <f>IF($B300="","",IFERROR(VLOOKUP($B300,SERVIÇOS!$A:$F,2,0),IFERROR(VLOOKUP($B300,'COMPOSIÇÕES COMPLEMENTARES '!$C:$K,2,0),"")))</f>
        <v/>
      </c>
      <c r="D300" s="398" t="str">
        <f>IF($B300="","",IFERROR(VLOOKUP($B300,SERVIÇOS!$A:$F,3,0),IFERROR(VLOOKUP($B300,'COMPOSIÇÕES COMPLEMENTARES '!$C:$K,3,0),"")))</f>
        <v/>
      </c>
      <c r="E300" s="399"/>
      <c r="F300" s="400" t="str">
        <f>IF($B300="","",IFERROR(VLOOKUP($B300,SERVIÇOS!$A:$F,4,0),IFERROR(VLOOKUP($B300,'COMPOSIÇÕES COMPLEMENTARES '!$C:$K,6,0),"")))</f>
        <v/>
      </c>
      <c r="G300" s="400" t="str">
        <f>IF($B300="","",IFERROR(VLOOKUP($B300,SERVIÇOS!$A:$F,5,0),IFERROR(VLOOKUP($B300,'COMPOSIÇÕES COMPLEMENTARES '!$C:$K,7,0),"")))</f>
        <v/>
      </c>
      <c r="H300" s="400" t="str">
        <f t="shared" ref="H300:H363" si="104">IF(E300="","",F300+G300)</f>
        <v/>
      </c>
      <c r="I300" s="400" t="str">
        <f t="shared" si="99"/>
        <v/>
      </c>
      <c r="J300" s="400" t="str">
        <f t="shared" si="100"/>
        <v/>
      </c>
      <c r="K300" s="400" t="str">
        <f t="shared" si="101"/>
        <v/>
      </c>
      <c r="L300" s="400"/>
      <c r="M300" s="262"/>
      <c r="N300" s="262"/>
      <c r="O300" s="469"/>
      <c r="P300" s="470" t="str">
        <f t="shared" si="94"/>
        <v/>
      </c>
      <c r="Q300" s="469"/>
      <c r="R300" s="471" t="str">
        <f t="shared" si="95"/>
        <v/>
      </c>
      <c r="S300" s="469"/>
      <c r="T300" s="472" t="str">
        <f t="shared" si="96"/>
        <v/>
      </c>
      <c r="U300" s="473">
        <f ca="1">SUMIF($O$8:T$9,"QUANT.",O300:T300)</f>
        <v>0</v>
      </c>
      <c r="V300" s="474">
        <f t="shared" ca="1" si="103"/>
        <v>0</v>
      </c>
      <c r="W300" s="486" t="str">
        <f t="shared" ref="W300:W363" si="105">IF(B300&lt;&gt;"",IF(V300=0,"MEDIR",IF(K300-V300=0,"OK",IF(K300-V300&gt;0,"MEDIR","ALERTA!"))),"")</f>
        <v/>
      </c>
      <c r="X300" s="487">
        <f t="shared" ca="1" si="97"/>
        <v>0</v>
      </c>
      <c r="Y300" s="487" t="e">
        <f t="shared" ca="1" si="98"/>
        <v>#VALUE!</v>
      </c>
      <c r="Z300" s="262"/>
      <c r="AA300" s="262"/>
      <c r="AB300" s="262"/>
      <c r="AC300" s="262"/>
      <c r="AD300" s="262"/>
      <c r="AE300" s="262"/>
      <c r="AF300" s="262"/>
      <c r="AG300" s="262"/>
      <c r="AH300" s="262"/>
      <c r="AI300" s="262"/>
      <c r="AJ300" s="262"/>
      <c r="AK300" s="263">
        <f t="shared" si="102"/>
        <v>0</v>
      </c>
      <c r="AL300" s="263">
        <v>0</v>
      </c>
    </row>
    <row r="301" spans="1:38" s="264" customFormat="1" ht="15" customHeight="1">
      <c r="A301" s="395"/>
      <c r="B301" s="396"/>
      <c r="C301" s="397" t="str">
        <f>IF($B301="","",IFERROR(VLOOKUP($B301,SERVIÇOS!$A:$F,2,0),IFERROR(VLOOKUP($B301,'COMPOSIÇÕES COMPLEMENTARES '!$C:$K,2,0),"")))</f>
        <v/>
      </c>
      <c r="D301" s="398" t="str">
        <f>IF($B301="","",IFERROR(VLOOKUP($B301,SERVIÇOS!$A:$F,3,0),IFERROR(VLOOKUP($B301,'COMPOSIÇÕES COMPLEMENTARES '!$C:$K,3,0),"")))</f>
        <v/>
      </c>
      <c r="E301" s="399"/>
      <c r="F301" s="400" t="str">
        <f>IF($B301="","",IFERROR(VLOOKUP($B301,SERVIÇOS!$A:$F,4,0),IFERROR(VLOOKUP($B301,'COMPOSIÇÕES COMPLEMENTARES '!$C:$K,6,0),"")))</f>
        <v/>
      </c>
      <c r="G301" s="400" t="str">
        <f>IF($B301="","",IFERROR(VLOOKUP($B301,SERVIÇOS!$A:$F,5,0),IFERROR(VLOOKUP($B301,'COMPOSIÇÕES COMPLEMENTARES '!$C:$K,7,0),"")))</f>
        <v/>
      </c>
      <c r="H301" s="400" t="str">
        <f t="shared" si="104"/>
        <v/>
      </c>
      <c r="I301" s="400" t="str">
        <f t="shared" si="99"/>
        <v/>
      </c>
      <c r="J301" s="400" t="str">
        <f t="shared" si="100"/>
        <v/>
      </c>
      <c r="K301" s="400" t="str">
        <f t="shared" si="101"/>
        <v/>
      </c>
      <c r="L301" s="400"/>
      <c r="M301" s="262"/>
      <c r="N301" s="262"/>
      <c r="O301" s="469"/>
      <c r="P301" s="470" t="str">
        <f t="shared" ref="P301:P364" si="106">IF(OR(O301="",$K301=""),"",(O301/$E301)*$K301)</f>
        <v/>
      </c>
      <c r="Q301" s="469"/>
      <c r="R301" s="471" t="str">
        <f t="shared" ref="R301:R364" si="107">IF(OR(Q301="",$K301=""),"",(Q301/$E301)*$K301)</f>
        <v/>
      </c>
      <c r="S301" s="469"/>
      <c r="T301" s="472" t="str">
        <f t="shared" ref="T301:T364" si="108">IF(OR(S301="",$K301=""),"",(S301/$E301)*$K301)</f>
        <v/>
      </c>
      <c r="U301" s="473">
        <f ca="1">SUMIF($O$8:T$9,"QUANT.",O301:T301)</f>
        <v>0</v>
      </c>
      <c r="V301" s="474">
        <f t="shared" ca="1" si="103"/>
        <v>0</v>
      </c>
      <c r="W301" s="486" t="str">
        <f t="shared" si="105"/>
        <v/>
      </c>
      <c r="X301" s="487">
        <f t="shared" ref="X301:X364" ca="1" si="109">IF(U301="",0,E301-U301)</f>
        <v>0</v>
      </c>
      <c r="Y301" s="487" t="e">
        <f t="shared" ref="Y301:Y364" ca="1" si="110">IF(V301="",0,K301-V301)</f>
        <v>#VALUE!</v>
      </c>
      <c r="Z301" s="262"/>
      <c r="AA301" s="262"/>
      <c r="AB301" s="262"/>
      <c r="AC301" s="262"/>
      <c r="AD301" s="262"/>
      <c r="AE301" s="262"/>
      <c r="AF301" s="262"/>
      <c r="AG301" s="262"/>
      <c r="AH301" s="262"/>
      <c r="AI301" s="262"/>
      <c r="AJ301" s="262"/>
      <c r="AK301" s="263">
        <f t="shared" si="102"/>
        <v>0</v>
      </c>
      <c r="AL301" s="263">
        <v>0</v>
      </c>
    </row>
    <row r="302" spans="1:38" s="264" customFormat="1">
      <c r="A302" s="395"/>
      <c r="B302" s="396"/>
      <c r="C302" s="397" t="str">
        <f>IF($B302="","",IFERROR(VLOOKUP($B302,SERVIÇOS!$A:$F,2,0),IFERROR(VLOOKUP($B302,'COMPOSIÇÕES COMPLEMENTARES '!$C:$K,2,0),"")))</f>
        <v/>
      </c>
      <c r="D302" s="398" t="str">
        <f>IF($B302="","",IFERROR(VLOOKUP($B302,SERVIÇOS!$A:$F,3,0),IFERROR(VLOOKUP($B302,'COMPOSIÇÕES COMPLEMENTARES '!$C:$K,3,0),"")))</f>
        <v/>
      </c>
      <c r="E302" s="399"/>
      <c r="F302" s="400" t="str">
        <f>IF($B302="","",IFERROR(VLOOKUP($B302,SERVIÇOS!$A:$F,4,0),IFERROR(VLOOKUP($B302,'COMPOSIÇÕES COMPLEMENTARES '!$C:$K,6,0),"")))</f>
        <v/>
      </c>
      <c r="G302" s="400" t="str">
        <f>IF($B302="","",IFERROR(VLOOKUP($B302,SERVIÇOS!$A:$F,5,0),IFERROR(VLOOKUP($B302,'COMPOSIÇÕES COMPLEMENTARES '!$C:$K,7,0),"")))</f>
        <v/>
      </c>
      <c r="H302" s="400" t="str">
        <f t="shared" si="104"/>
        <v/>
      </c>
      <c r="I302" s="400" t="str">
        <f t="shared" si="99"/>
        <v/>
      </c>
      <c r="J302" s="400" t="str">
        <f t="shared" si="100"/>
        <v/>
      </c>
      <c r="K302" s="400" t="str">
        <f t="shared" si="101"/>
        <v/>
      </c>
      <c r="L302" s="400"/>
      <c r="M302" s="262"/>
      <c r="N302" s="262"/>
      <c r="O302" s="469"/>
      <c r="P302" s="470" t="str">
        <f t="shared" si="106"/>
        <v/>
      </c>
      <c r="Q302" s="469"/>
      <c r="R302" s="471" t="str">
        <f t="shared" si="107"/>
        <v/>
      </c>
      <c r="S302" s="469"/>
      <c r="T302" s="472" t="str">
        <f t="shared" si="108"/>
        <v/>
      </c>
      <c r="U302" s="473">
        <f ca="1">SUMIF($O$8:T$9,"QUANT.",O302:T302)</f>
        <v>0</v>
      </c>
      <c r="V302" s="474">
        <f t="shared" ca="1" si="103"/>
        <v>0</v>
      </c>
      <c r="W302" s="486" t="str">
        <f t="shared" si="105"/>
        <v/>
      </c>
      <c r="X302" s="487">
        <f t="shared" ca="1" si="109"/>
        <v>0</v>
      </c>
      <c r="Y302" s="487" t="e">
        <f t="shared" ca="1" si="110"/>
        <v>#VALUE!</v>
      </c>
      <c r="Z302" s="262"/>
      <c r="AA302" s="262"/>
      <c r="AB302" s="262"/>
      <c r="AC302" s="262"/>
      <c r="AD302" s="262"/>
      <c r="AE302" s="262"/>
      <c r="AF302" s="262"/>
      <c r="AG302" s="262"/>
      <c r="AH302" s="262"/>
      <c r="AI302" s="262"/>
      <c r="AJ302" s="262"/>
      <c r="AK302" s="263">
        <f t="shared" si="102"/>
        <v>0</v>
      </c>
      <c r="AL302" s="263">
        <v>0</v>
      </c>
    </row>
    <row r="303" spans="1:38" s="264" customFormat="1">
      <c r="A303" s="395"/>
      <c r="B303" s="396"/>
      <c r="C303" s="397" t="str">
        <f>IF($B303="","",IFERROR(VLOOKUP($B303,SERVIÇOS!$A:$F,2,0),IFERROR(VLOOKUP($B303,'COMPOSIÇÕES COMPLEMENTARES '!$C:$K,2,0),"")))</f>
        <v/>
      </c>
      <c r="D303" s="398" t="str">
        <f>IF($B303="","",IFERROR(VLOOKUP($B303,SERVIÇOS!$A:$F,3,0),IFERROR(VLOOKUP($B303,'COMPOSIÇÕES COMPLEMENTARES '!$C:$K,3,0),"")))</f>
        <v/>
      </c>
      <c r="E303" s="399"/>
      <c r="F303" s="400" t="str">
        <f>IF($B303="","",IFERROR(VLOOKUP($B303,SERVIÇOS!$A:$F,4,0),IFERROR(VLOOKUP($B303,'COMPOSIÇÕES COMPLEMENTARES '!$C:$K,6,0),"")))</f>
        <v/>
      </c>
      <c r="G303" s="400" t="str">
        <f>IF($B303="","",IFERROR(VLOOKUP($B303,SERVIÇOS!$A:$F,5,0),IFERROR(VLOOKUP($B303,'COMPOSIÇÕES COMPLEMENTARES '!$C:$K,7,0),"")))</f>
        <v/>
      </c>
      <c r="H303" s="400" t="str">
        <f t="shared" si="104"/>
        <v/>
      </c>
      <c r="I303" s="400" t="str">
        <f t="shared" si="99"/>
        <v/>
      </c>
      <c r="J303" s="400" t="str">
        <f t="shared" si="100"/>
        <v/>
      </c>
      <c r="K303" s="400" t="str">
        <f t="shared" si="101"/>
        <v/>
      </c>
      <c r="L303" s="400"/>
      <c r="M303" s="262"/>
      <c r="N303" s="262"/>
      <c r="O303" s="469"/>
      <c r="P303" s="470" t="str">
        <f t="shared" si="106"/>
        <v/>
      </c>
      <c r="Q303" s="469"/>
      <c r="R303" s="471" t="str">
        <f t="shared" si="107"/>
        <v/>
      </c>
      <c r="S303" s="469"/>
      <c r="T303" s="472" t="str">
        <f t="shared" si="108"/>
        <v/>
      </c>
      <c r="U303" s="473">
        <f ca="1">SUMIF($O$8:T$9,"QUANT.",O303:T303)</f>
        <v>0</v>
      </c>
      <c r="V303" s="474">
        <f t="shared" ca="1" si="103"/>
        <v>0</v>
      </c>
      <c r="W303" s="486" t="str">
        <f t="shared" si="105"/>
        <v/>
      </c>
      <c r="X303" s="487">
        <f t="shared" ca="1" si="109"/>
        <v>0</v>
      </c>
      <c r="Y303" s="487" t="e">
        <f t="shared" ca="1" si="110"/>
        <v>#VALUE!</v>
      </c>
      <c r="Z303" s="262"/>
      <c r="AA303" s="262"/>
      <c r="AB303" s="262"/>
      <c r="AC303" s="262"/>
      <c r="AD303" s="262"/>
      <c r="AE303" s="262"/>
      <c r="AF303" s="262"/>
      <c r="AG303" s="262"/>
      <c r="AH303" s="262"/>
      <c r="AI303" s="262"/>
      <c r="AJ303" s="262"/>
      <c r="AK303" s="263">
        <f t="shared" si="102"/>
        <v>0</v>
      </c>
      <c r="AL303" s="263">
        <v>0</v>
      </c>
    </row>
    <row r="304" spans="1:38" s="264" customFormat="1">
      <c r="A304" s="395"/>
      <c r="B304" s="396"/>
      <c r="C304" s="397" t="str">
        <f>IF($B304="","",IFERROR(VLOOKUP($B304,SERVIÇOS!$A:$F,2,0),IFERROR(VLOOKUP($B304,'COMPOSIÇÕES COMPLEMENTARES '!$C:$K,2,0),"")))</f>
        <v/>
      </c>
      <c r="D304" s="398" t="str">
        <f>IF($B304="","",IFERROR(VLOOKUP($B304,SERVIÇOS!$A:$F,3,0),IFERROR(VLOOKUP($B304,'COMPOSIÇÕES COMPLEMENTARES '!$C:$K,3,0),"")))</f>
        <v/>
      </c>
      <c r="E304" s="399"/>
      <c r="F304" s="400" t="str">
        <f>IF($B304="","",IFERROR(VLOOKUP($B304,SERVIÇOS!$A:$F,4,0),IFERROR(VLOOKUP($B304,'COMPOSIÇÕES COMPLEMENTARES '!$C:$K,6,0),"")))</f>
        <v/>
      </c>
      <c r="G304" s="400" t="str">
        <f>IF($B304="","",IFERROR(VLOOKUP($B304,SERVIÇOS!$A:$F,5,0),IFERROR(VLOOKUP($B304,'COMPOSIÇÕES COMPLEMENTARES '!$C:$K,7,0),"")))</f>
        <v/>
      </c>
      <c r="H304" s="400" t="str">
        <f t="shared" si="104"/>
        <v/>
      </c>
      <c r="I304" s="400" t="str">
        <f t="shared" si="99"/>
        <v/>
      </c>
      <c r="J304" s="400" t="str">
        <f t="shared" si="100"/>
        <v/>
      </c>
      <c r="K304" s="400" t="str">
        <f t="shared" si="101"/>
        <v/>
      </c>
      <c r="L304" s="400"/>
      <c r="M304" s="262"/>
      <c r="N304" s="262"/>
      <c r="O304" s="469"/>
      <c r="P304" s="470" t="str">
        <f t="shared" si="106"/>
        <v/>
      </c>
      <c r="Q304" s="469"/>
      <c r="R304" s="471" t="str">
        <f t="shared" si="107"/>
        <v/>
      </c>
      <c r="S304" s="469"/>
      <c r="T304" s="472" t="str">
        <f t="shared" si="108"/>
        <v/>
      </c>
      <c r="U304" s="473">
        <f ca="1">SUMIF($O$8:T$9,"QUANT.",O304:T304)</f>
        <v>0</v>
      </c>
      <c r="V304" s="474">
        <f t="shared" ca="1" si="103"/>
        <v>0</v>
      </c>
      <c r="W304" s="486" t="str">
        <f t="shared" si="105"/>
        <v/>
      </c>
      <c r="X304" s="487">
        <f t="shared" ca="1" si="109"/>
        <v>0</v>
      </c>
      <c r="Y304" s="487" t="e">
        <f t="shared" ca="1" si="110"/>
        <v>#VALUE!</v>
      </c>
      <c r="Z304" s="262"/>
      <c r="AA304" s="262"/>
      <c r="AB304" s="262"/>
      <c r="AC304" s="262"/>
      <c r="AD304" s="262"/>
      <c r="AE304" s="262"/>
      <c r="AF304" s="262"/>
      <c r="AG304" s="262"/>
      <c r="AH304" s="262"/>
      <c r="AI304" s="262"/>
      <c r="AJ304" s="262"/>
      <c r="AK304" s="263">
        <f t="shared" si="102"/>
        <v>0</v>
      </c>
      <c r="AL304" s="263">
        <v>0</v>
      </c>
    </row>
    <row r="305" spans="1:38" s="264" customFormat="1">
      <c r="A305" s="395"/>
      <c r="B305" s="396"/>
      <c r="C305" s="397" t="str">
        <f>IF($B305="","",IFERROR(VLOOKUP($B305,SERVIÇOS!$A:$F,2,0),IFERROR(VLOOKUP($B305,'COMPOSIÇÕES COMPLEMENTARES '!$C:$K,2,0),"")))</f>
        <v/>
      </c>
      <c r="D305" s="398" t="str">
        <f>IF($B305="","",IFERROR(VLOOKUP($B305,SERVIÇOS!$A:$F,3,0),IFERROR(VLOOKUP($B305,'COMPOSIÇÕES COMPLEMENTARES '!$C:$K,3,0),"")))</f>
        <v/>
      </c>
      <c r="E305" s="399"/>
      <c r="F305" s="400" t="str">
        <f>IF($B305="","",IFERROR(VLOOKUP($B305,SERVIÇOS!$A:$F,4,0),IFERROR(VLOOKUP($B305,'COMPOSIÇÕES COMPLEMENTARES '!$C:$K,6,0),"")))</f>
        <v/>
      </c>
      <c r="G305" s="400" t="str">
        <f>IF($B305="","",IFERROR(VLOOKUP($B305,SERVIÇOS!$A:$F,5,0),IFERROR(VLOOKUP($B305,'COMPOSIÇÕES COMPLEMENTARES '!$C:$K,7,0),"")))</f>
        <v/>
      </c>
      <c r="H305" s="400" t="str">
        <f t="shared" si="104"/>
        <v/>
      </c>
      <c r="I305" s="400" t="str">
        <f t="shared" si="99"/>
        <v/>
      </c>
      <c r="J305" s="400" t="str">
        <f t="shared" si="100"/>
        <v/>
      </c>
      <c r="K305" s="400" t="str">
        <f t="shared" si="101"/>
        <v/>
      </c>
      <c r="L305" s="400"/>
      <c r="M305" s="262"/>
      <c r="N305" s="262"/>
      <c r="O305" s="469"/>
      <c r="P305" s="470" t="str">
        <f t="shared" si="106"/>
        <v/>
      </c>
      <c r="Q305" s="469"/>
      <c r="R305" s="471" t="str">
        <f t="shared" si="107"/>
        <v/>
      </c>
      <c r="S305" s="469"/>
      <c r="T305" s="472" t="str">
        <f t="shared" si="108"/>
        <v/>
      </c>
      <c r="U305" s="473">
        <f ca="1">SUMIF($O$8:T$9,"QUANT.",O305:T305)</f>
        <v>0</v>
      </c>
      <c r="V305" s="474">
        <f t="shared" ca="1" si="103"/>
        <v>0</v>
      </c>
      <c r="W305" s="486" t="str">
        <f t="shared" si="105"/>
        <v/>
      </c>
      <c r="X305" s="487">
        <f t="shared" ca="1" si="109"/>
        <v>0</v>
      </c>
      <c r="Y305" s="487" t="e">
        <f t="shared" ca="1" si="110"/>
        <v>#VALUE!</v>
      </c>
      <c r="Z305" s="262"/>
      <c r="AA305" s="262"/>
      <c r="AB305" s="262"/>
      <c r="AC305" s="262"/>
      <c r="AD305" s="262"/>
      <c r="AE305" s="262"/>
      <c r="AF305" s="262"/>
      <c r="AG305" s="262"/>
      <c r="AH305" s="262"/>
      <c r="AI305" s="262"/>
      <c r="AJ305" s="262"/>
      <c r="AK305" s="263">
        <f t="shared" si="102"/>
        <v>0</v>
      </c>
      <c r="AL305" s="263">
        <v>0</v>
      </c>
    </row>
    <row r="306" spans="1:38" s="264" customFormat="1">
      <c r="A306" s="395"/>
      <c r="B306" s="396"/>
      <c r="C306" s="397" t="str">
        <f>IF($B306="","",IFERROR(VLOOKUP($B306,SERVIÇOS!$A:$F,2,0),IFERROR(VLOOKUP($B306,'COMPOSIÇÕES COMPLEMENTARES '!$C:$K,2,0),"")))</f>
        <v/>
      </c>
      <c r="D306" s="398" t="str">
        <f>IF($B306="","",IFERROR(VLOOKUP($B306,SERVIÇOS!$A:$F,3,0),IFERROR(VLOOKUP($B306,'COMPOSIÇÕES COMPLEMENTARES '!$C:$K,3,0),"")))</f>
        <v/>
      </c>
      <c r="E306" s="399"/>
      <c r="F306" s="400" t="str">
        <f>IF($B306="","",IFERROR(VLOOKUP($B306,SERVIÇOS!$A:$F,4,0),IFERROR(VLOOKUP($B306,'COMPOSIÇÕES COMPLEMENTARES '!$C:$K,6,0),"")))</f>
        <v/>
      </c>
      <c r="G306" s="400" t="str">
        <f>IF($B306="","",IFERROR(VLOOKUP($B306,SERVIÇOS!$A:$F,5,0),IFERROR(VLOOKUP($B306,'COMPOSIÇÕES COMPLEMENTARES '!$C:$K,7,0),"")))</f>
        <v/>
      </c>
      <c r="H306" s="400" t="str">
        <f t="shared" si="104"/>
        <v/>
      </c>
      <c r="I306" s="400" t="str">
        <f t="shared" si="99"/>
        <v/>
      </c>
      <c r="J306" s="400" t="str">
        <f t="shared" si="100"/>
        <v/>
      </c>
      <c r="K306" s="400" t="str">
        <f t="shared" si="101"/>
        <v/>
      </c>
      <c r="L306" s="400"/>
      <c r="M306" s="262"/>
      <c r="N306" s="262"/>
      <c r="O306" s="469"/>
      <c r="P306" s="470" t="str">
        <f t="shared" si="106"/>
        <v/>
      </c>
      <c r="Q306" s="469"/>
      <c r="R306" s="471" t="str">
        <f t="shared" si="107"/>
        <v/>
      </c>
      <c r="S306" s="469"/>
      <c r="T306" s="472" t="str">
        <f t="shared" si="108"/>
        <v/>
      </c>
      <c r="U306" s="473">
        <f ca="1">SUMIF($O$8:T$9,"QUANT.",O306:T306)</f>
        <v>0</v>
      </c>
      <c r="V306" s="474">
        <f t="shared" ca="1" si="103"/>
        <v>0</v>
      </c>
      <c r="W306" s="486" t="str">
        <f t="shared" si="105"/>
        <v/>
      </c>
      <c r="X306" s="487">
        <f t="shared" ca="1" si="109"/>
        <v>0</v>
      </c>
      <c r="Y306" s="487" t="e">
        <f t="shared" ca="1" si="110"/>
        <v>#VALUE!</v>
      </c>
      <c r="Z306" s="262"/>
      <c r="AA306" s="262"/>
      <c r="AB306" s="262"/>
      <c r="AC306" s="262"/>
      <c r="AD306" s="262"/>
      <c r="AE306" s="262"/>
      <c r="AF306" s="262"/>
      <c r="AG306" s="262"/>
      <c r="AH306" s="262"/>
      <c r="AI306" s="262"/>
      <c r="AJ306" s="262"/>
      <c r="AK306" s="263">
        <f t="shared" si="102"/>
        <v>0</v>
      </c>
      <c r="AL306" s="263">
        <v>0</v>
      </c>
    </row>
    <row r="307" spans="1:38" s="264" customFormat="1">
      <c r="A307" s="395"/>
      <c r="B307" s="396"/>
      <c r="C307" s="397" t="str">
        <f>IF($B307="","",IFERROR(VLOOKUP($B307,SERVIÇOS!$A:$F,2,0),IFERROR(VLOOKUP($B307,'COMPOSIÇÕES COMPLEMENTARES '!$C:$K,2,0),"")))</f>
        <v/>
      </c>
      <c r="D307" s="398" t="str">
        <f>IF($B307="","",IFERROR(VLOOKUP($B307,SERVIÇOS!$A:$F,3,0),IFERROR(VLOOKUP($B307,'COMPOSIÇÕES COMPLEMENTARES '!$C:$K,3,0),"")))</f>
        <v/>
      </c>
      <c r="E307" s="399"/>
      <c r="F307" s="400" t="str">
        <f>IF($B307="","",IFERROR(VLOOKUP($B307,SERVIÇOS!$A:$F,4,0),IFERROR(VLOOKUP($B307,'COMPOSIÇÕES COMPLEMENTARES '!$C:$K,6,0),"")))</f>
        <v/>
      </c>
      <c r="G307" s="400" t="str">
        <f>IF($B307="","",IFERROR(VLOOKUP($B307,SERVIÇOS!$A:$F,5,0),IFERROR(VLOOKUP($B307,'COMPOSIÇÕES COMPLEMENTARES '!$C:$K,7,0),"")))</f>
        <v/>
      </c>
      <c r="H307" s="400" t="str">
        <f t="shared" si="104"/>
        <v/>
      </c>
      <c r="I307" s="400" t="str">
        <f t="shared" si="99"/>
        <v/>
      </c>
      <c r="J307" s="400" t="str">
        <f t="shared" si="100"/>
        <v/>
      </c>
      <c r="K307" s="400" t="str">
        <f t="shared" si="101"/>
        <v/>
      </c>
      <c r="L307" s="400"/>
      <c r="M307" s="262"/>
      <c r="N307" s="262"/>
      <c r="O307" s="469"/>
      <c r="P307" s="470" t="str">
        <f t="shared" si="106"/>
        <v/>
      </c>
      <c r="Q307" s="469"/>
      <c r="R307" s="471" t="str">
        <f t="shared" si="107"/>
        <v/>
      </c>
      <c r="S307" s="469"/>
      <c r="T307" s="472" t="str">
        <f t="shared" si="108"/>
        <v/>
      </c>
      <c r="U307" s="473">
        <f ca="1">SUMIF($O$8:T$9,"QUANT.",O307:T307)</f>
        <v>0</v>
      </c>
      <c r="V307" s="474">
        <f t="shared" ca="1" si="103"/>
        <v>0</v>
      </c>
      <c r="W307" s="486" t="str">
        <f t="shared" si="105"/>
        <v/>
      </c>
      <c r="X307" s="487">
        <f t="shared" ca="1" si="109"/>
        <v>0</v>
      </c>
      <c r="Y307" s="487" t="e">
        <f t="shared" ca="1" si="110"/>
        <v>#VALUE!</v>
      </c>
      <c r="Z307" s="262"/>
      <c r="AA307" s="262"/>
      <c r="AB307" s="262"/>
      <c r="AC307" s="262"/>
      <c r="AD307" s="262"/>
      <c r="AE307" s="262"/>
      <c r="AF307" s="262"/>
      <c r="AG307" s="262"/>
      <c r="AH307" s="262"/>
      <c r="AI307" s="262"/>
      <c r="AJ307" s="262"/>
      <c r="AK307" s="263">
        <f t="shared" si="102"/>
        <v>0</v>
      </c>
      <c r="AL307" s="263">
        <v>0</v>
      </c>
    </row>
    <row r="308" spans="1:38" s="264" customFormat="1">
      <c r="A308" s="395"/>
      <c r="B308" s="396"/>
      <c r="C308" s="397" t="str">
        <f>IF($B308="","",IFERROR(VLOOKUP($B308,SERVIÇOS!$A:$F,2,0),IFERROR(VLOOKUP($B308,'COMPOSIÇÕES COMPLEMENTARES '!$C:$K,2,0),"")))</f>
        <v/>
      </c>
      <c r="D308" s="398" t="str">
        <f>IF($B308="","",IFERROR(VLOOKUP($B308,SERVIÇOS!$A:$F,3,0),IFERROR(VLOOKUP($B308,'COMPOSIÇÕES COMPLEMENTARES '!$C:$K,3,0),"")))</f>
        <v/>
      </c>
      <c r="E308" s="399"/>
      <c r="F308" s="400" t="str">
        <f>IF($B308="","",IFERROR(VLOOKUP($B308,SERVIÇOS!$A:$F,4,0),IFERROR(VLOOKUP($B308,'COMPOSIÇÕES COMPLEMENTARES '!$C:$K,6,0),"")))</f>
        <v/>
      </c>
      <c r="G308" s="400" t="str">
        <f>IF($B308="","",IFERROR(VLOOKUP($B308,SERVIÇOS!$A:$F,5,0),IFERROR(VLOOKUP($B308,'COMPOSIÇÕES COMPLEMENTARES '!$C:$K,7,0),"")))</f>
        <v/>
      </c>
      <c r="H308" s="400" t="str">
        <f t="shared" si="104"/>
        <v/>
      </c>
      <c r="I308" s="400" t="str">
        <f t="shared" si="99"/>
        <v/>
      </c>
      <c r="J308" s="400" t="str">
        <f t="shared" si="100"/>
        <v/>
      </c>
      <c r="K308" s="400" t="str">
        <f t="shared" si="101"/>
        <v/>
      </c>
      <c r="L308" s="400"/>
      <c r="M308" s="262"/>
      <c r="N308" s="262"/>
      <c r="O308" s="469"/>
      <c r="P308" s="470" t="str">
        <f t="shared" si="106"/>
        <v/>
      </c>
      <c r="Q308" s="469"/>
      <c r="R308" s="471" t="str">
        <f t="shared" si="107"/>
        <v/>
      </c>
      <c r="S308" s="469"/>
      <c r="T308" s="472" t="str">
        <f t="shared" si="108"/>
        <v/>
      </c>
      <c r="U308" s="473">
        <f ca="1">SUMIF($O$8:T$9,"QUANT.",O308:T308)</f>
        <v>0</v>
      </c>
      <c r="V308" s="474">
        <f t="shared" ca="1" si="103"/>
        <v>0</v>
      </c>
      <c r="W308" s="486" t="str">
        <f t="shared" si="105"/>
        <v/>
      </c>
      <c r="X308" s="487">
        <f t="shared" ca="1" si="109"/>
        <v>0</v>
      </c>
      <c r="Y308" s="487" t="e">
        <f t="shared" ca="1" si="110"/>
        <v>#VALUE!</v>
      </c>
      <c r="Z308" s="262"/>
      <c r="AA308" s="262"/>
      <c r="AB308" s="262"/>
      <c r="AC308" s="262"/>
      <c r="AD308" s="262"/>
      <c r="AE308" s="262"/>
      <c r="AF308" s="262"/>
      <c r="AG308" s="262"/>
      <c r="AH308" s="262"/>
      <c r="AI308" s="262"/>
      <c r="AJ308" s="262"/>
      <c r="AK308" s="263">
        <f t="shared" si="102"/>
        <v>0</v>
      </c>
      <c r="AL308" s="263">
        <v>0</v>
      </c>
    </row>
    <row r="309" spans="1:38" s="264" customFormat="1">
      <c r="A309" s="395"/>
      <c r="B309" s="396"/>
      <c r="C309" s="397" t="str">
        <f>IF($B309="","",IFERROR(VLOOKUP($B309,SERVIÇOS!$A:$F,2,0),IFERROR(VLOOKUP($B309,'COMPOSIÇÕES COMPLEMENTARES '!$C:$K,2,0),"")))</f>
        <v/>
      </c>
      <c r="D309" s="398" t="str">
        <f>IF($B309="","",IFERROR(VLOOKUP($B309,SERVIÇOS!$A:$F,3,0),IFERROR(VLOOKUP($B309,'COMPOSIÇÕES COMPLEMENTARES '!$C:$K,3,0),"")))</f>
        <v/>
      </c>
      <c r="E309" s="399"/>
      <c r="F309" s="400" t="str">
        <f>IF($B309="","",IFERROR(VLOOKUP($B309,SERVIÇOS!$A:$F,4,0),IFERROR(VLOOKUP($B309,'COMPOSIÇÕES COMPLEMENTARES '!$C:$K,6,0),"")))</f>
        <v/>
      </c>
      <c r="G309" s="400" t="str">
        <f>IF($B309="","",IFERROR(VLOOKUP($B309,SERVIÇOS!$A:$F,5,0),IFERROR(VLOOKUP($B309,'COMPOSIÇÕES COMPLEMENTARES '!$C:$K,7,0),"")))</f>
        <v/>
      </c>
      <c r="H309" s="400" t="str">
        <f t="shared" si="104"/>
        <v/>
      </c>
      <c r="I309" s="400" t="str">
        <f t="shared" ref="I309:I372" si="111">IF(E309="","",TRUNC((E309*F309),2))</f>
        <v/>
      </c>
      <c r="J309" s="400" t="str">
        <f t="shared" ref="J309:J372" si="112">IF(E309="","",TRUNC((E309*G309),2))</f>
        <v/>
      </c>
      <c r="K309" s="400" t="str">
        <f t="shared" ref="K309:K372" si="113">IF(E309="","",TRUNC((E309*H309),2))</f>
        <v/>
      </c>
      <c r="L309" s="400"/>
      <c r="M309" s="262"/>
      <c r="N309" s="262"/>
      <c r="O309" s="469"/>
      <c r="P309" s="470" t="str">
        <f t="shared" si="106"/>
        <v/>
      </c>
      <c r="Q309" s="469"/>
      <c r="R309" s="471" t="str">
        <f t="shared" si="107"/>
        <v/>
      </c>
      <c r="S309" s="469"/>
      <c r="T309" s="472" t="str">
        <f t="shared" si="108"/>
        <v/>
      </c>
      <c r="U309" s="473">
        <f ca="1">SUMIF($O$8:T$9,"QUANT.",O309:T309)</f>
        <v>0</v>
      </c>
      <c r="V309" s="474">
        <f t="shared" ca="1" si="103"/>
        <v>0</v>
      </c>
      <c r="W309" s="486" t="str">
        <f t="shared" si="105"/>
        <v/>
      </c>
      <c r="X309" s="487">
        <f t="shared" ca="1" si="109"/>
        <v>0</v>
      </c>
      <c r="Y309" s="487" t="e">
        <f t="shared" ca="1" si="110"/>
        <v>#VALUE!</v>
      </c>
      <c r="Z309" s="262"/>
      <c r="AA309" s="262"/>
      <c r="AB309" s="262"/>
      <c r="AC309" s="262"/>
      <c r="AD309" s="262"/>
      <c r="AE309" s="262"/>
      <c r="AF309" s="262"/>
      <c r="AG309" s="262"/>
      <c r="AH309" s="262"/>
      <c r="AI309" s="262"/>
      <c r="AJ309" s="262"/>
      <c r="AK309" s="263">
        <f t="shared" si="102"/>
        <v>0</v>
      </c>
      <c r="AL309" s="263">
        <v>0</v>
      </c>
    </row>
    <row r="310" spans="1:38" s="264" customFormat="1">
      <c r="A310" s="395"/>
      <c r="B310" s="396"/>
      <c r="C310" s="397" t="str">
        <f>IF($B310="","",IFERROR(VLOOKUP($B310,SERVIÇOS!$A:$F,2,0),IFERROR(VLOOKUP($B310,'COMPOSIÇÕES COMPLEMENTARES '!$C:$K,2,0),"")))</f>
        <v/>
      </c>
      <c r="D310" s="398" t="str">
        <f>IF($B310="","",IFERROR(VLOOKUP($B310,SERVIÇOS!$A:$F,3,0),IFERROR(VLOOKUP($B310,'COMPOSIÇÕES COMPLEMENTARES '!$C:$K,3,0),"")))</f>
        <v/>
      </c>
      <c r="E310" s="399"/>
      <c r="F310" s="400" t="str">
        <f>IF($B310="","",IFERROR(VLOOKUP($B310,SERVIÇOS!$A:$F,4,0),IFERROR(VLOOKUP($B310,'COMPOSIÇÕES COMPLEMENTARES '!$C:$K,6,0),"")))</f>
        <v/>
      </c>
      <c r="G310" s="400" t="str">
        <f>IF($B310="","",IFERROR(VLOOKUP($B310,SERVIÇOS!$A:$F,5,0),IFERROR(VLOOKUP($B310,'COMPOSIÇÕES COMPLEMENTARES '!$C:$K,7,0),"")))</f>
        <v/>
      </c>
      <c r="H310" s="400" t="str">
        <f t="shared" si="104"/>
        <v/>
      </c>
      <c r="I310" s="400" t="str">
        <f t="shared" si="111"/>
        <v/>
      </c>
      <c r="J310" s="400" t="str">
        <f t="shared" si="112"/>
        <v/>
      </c>
      <c r="K310" s="400" t="str">
        <f t="shared" si="113"/>
        <v/>
      </c>
      <c r="L310" s="400"/>
      <c r="M310" s="262"/>
      <c r="N310" s="262"/>
      <c r="O310" s="469"/>
      <c r="P310" s="470" t="str">
        <f t="shared" si="106"/>
        <v/>
      </c>
      <c r="Q310" s="469"/>
      <c r="R310" s="471" t="str">
        <f t="shared" si="107"/>
        <v/>
      </c>
      <c r="S310" s="469"/>
      <c r="T310" s="472" t="str">
        <f t="shared" si="108"/>
        <v/>
      </c>
      <c r="U310" s="473">
        <f ca="1">SUMIF($O$8:T$9,"QUANT.",O310:T310)</f>
        <v>0</v>
      </c>
      <c r="V310" s="474">
        <f t="shared" ca="1" si="103"/>
        <v>0</v>
      </c>
      <c r="W310" s="486" t="str">
        <f t="shared" si="105"/>
        <v/>
      </c>
      <c r="X310" s="487">
        <f t="shared" ca="1" si="109"/>
        <v>0</v>
      </c>
      <c r="Y310" s="487" t="e">
        <f t="shared" ca="1" si="110"/>
        <v>#VALUE!</v>
      </c>
      <c r="Z310" s="262"/>
      <c r="AA310" s="262"/>
      <c r="AB310" s="262"/>
      <c r="AC310" s="262"/>
      <c r="AD310" s="262"/>
      <c r="AE310" s="262"/>
      <c r="AF310" s="262"/>
      <c r="AG310" s="262"/>
      <c r="AH310" s="262"/>
      <c r="AI310" s="262"/>
      <c r="AJ310" s="262"/>
      <c r="AK310" s="263">
        <f t="shared" si="102"/>
        <v>0</v>
      </c>
      <c r="AL310" s="263">
        <v>0</v>
      </c>
    </row>
    <row r="311" spans="1:38" s="264" customFormat="1">
      <c r="A311" s="395"/>
      <c r="B311" s="396"/>
      <c r="C311" s="397" t="str">
        <f>IF($B311="","",IFERROR(VLOOKUP($B311,SERVIÇOS!$A:$F,2,0),IFERROR(VLOOKUP($B311,'COMPOSIÇÕES COMPLEMENTARES '!$C:$K,2,0),"")))</f>
        <v/>
      </c>
      <c r="D311" s="398" t="str">
        <f>IF($B311="","",IFERROR(VLOOKUP($B311,SERVIÇOS!$A:$F,3,0),IFERROR(VLOOKUP($B311,'COMPOSIÇÕES COMPLEMENTARES '!$C:$K,3,0),"")))</f>
        <v/>
      </c>
      <c r="E311" s="399"/>
      <c r="F311" s="400" t="str">
        <f>IF($B311="","",IFERROR(VLOOKUP($B311,SERVIÇOS!$A:$F,4,0),IFERROR(VLOOKUP($B311,'COMPOSIÇÕES COMPLEMENTARES '!$C:$K,6,0),"")))</f>
        <v/>
      </c>
      <c r="G311" s="400" t="str">
        <f>IF($B311="","",IFERROR(VLOOKUP($B311,SERVIÇOS!$A:$F,5,0),IFERROR(VLOOKUP($B311,'COMPOSIÇÕES COMPLEMENTARES '!$C:$K,7,0),"")))</f>
        <v/>
      </c>
      <c r="H311" s="400" t="str">
        <f t="shared" si="104"/>
        <v/>
      </c>
      <c r="I311" s="400" t="str">
        <f t="shared" si="111"/>
        <v/>
      </c>
      <c r="J311" s="400" t="str">
        <f t="shared" si="112"/>
        <v/>
      </c>
      <c r="K311" s="400" t="str">
        <f t="shared" si="113"/>
        <v/>
      </c>
      <c r="L311" s="400"/>
      <c r="M311" s="262"/>
      <c r="N311" s="262"/>
      <c r="O311" s="469"/>
      <c r="P311" s="470" t="str">
        <f t="shared" si="106"/>
        <v/>
      </c>
      <c r="Q311" s="469"/>
      <c r="R311" s="471" t="str">
        <f t="shared" si="107"/>
        <v/>
      </c>
      <c r="S311" s="469"/>
      <c r="T311" s="472" t="str">
        <f t="shared" si="108"/>
        <v/>
      </c>
      <c r="U311" s="473">
        <f ca="1">SUMIF($O$8:T$9,"QUANT.",O311:T311)</f>
        <v>0</v>
      </c>
      <c r="V311" s="474">
        <f t="shared" ca="1" si="103"/>
        <v>0</v>
      </c>
      <c r="W311" s="486" t="str">
        <f t="shared" si="105"/>
        <v/>
      </c>
      <c r="X311" s="487">
        <f t="shared" ca="1" si="109"/>
        <v>0</v>
      </c>
      <c r="Y311" s="487" t="e">
        <f t="shared" ca="1" si="110"/>
        <v>#VALUE!</v>
      </c>
      <c r="Z311" s="262"/>
      <c r="AA311" s="262"/>
      <c r="AB311" s="262"/>
      <c r="AC311" s="262"/>
      <c r="AD311" s="262"/>
      <c r="AE311" s="262"/>
      <c r="AF311" s="262"/>
      <c r="AG311" s="262"/>
      <c r="AH311" s="262"/>
      <c r="AI311" s="262"/>
      <c r="AJ311" s="262"/>
      <c r="AK311" s="263">
        <f t="shared" si="102"/>
        <v>0</v>
      </c>
      <c r="AL311" s="263">
        <v>0</v>
      </c>
    </row>
    <row r="312" spans="1:38" s="264" customFormat="1">
      <c r="A312" s="395"/>
      <c r="B312" s="396"/>
      <c r="C312" s="397" t="str">
        <f>IF($B312="","",IFERROR(VLOOKUP($B312,SERVIÇOS!$A:$F,2,0),IFERROR(VLOOKUP($B312,'COMPOSIÇÕES COMPLEMENTARES '!$C:$K,2,0),"")))</f>
        <v/>
      </c>
      <c r="D312" s="398" t="str">
        <f>IF($B312="","",IFERROR(VLOOKUP($B312,SERVIÇOS!$A:$F,3,0),IFERROR(VLOOKUP($B312,'COMPOSIÇÕES COMPLEMENTARES '!$C:$K,3,0),"")))</f>
        <v/>
      </c>
      <c r="E312" s="399"/>
      <c r="F312" s="400" t="str">
        <f>IF($B312="","",IFERROR(VLOOKUP($B312,SERVIÇOS!$A:$F,4,0),IFERROR(VLOOKUP($B312,'COMPOSIÇÕES COMPLEMENTARES '!$C:$K,6,0),"")))</f>
        <v/>
      </c>
      <c r="G312" s="400" t="str">
        <f>IF($B312="","",IFERROR(VLOOKUP($B312,SERVIÇOS!$A:$F,5,0),IFERROR(VLOOKUP($B312,'COMPOSIÇÕES COMPLEMENTARES '!$C:$K,7,0),"")))</f>
        <v/>
      </c>
      <c r="H312" s="400" t="str">
        <f t="shared" si="104"/>
        <v/>
      </c>
      <c r="I312" s="400" t="str">
        <f t="shared" si="111"/>
        <v/>
      </c>
      <c r="J312" s="400" t="str">
        <f t="shared" si="112"/>
        <v/>
      </c>
      <c r="K312" s="400" t="str">
        <f t="shared" si="113"/>
        <v/>
      </c>
      <c r="L312" s="400"/>
      <c r="M312" s="262"/>
      <c r="N312" s="262"/>
      <c r="O312" s="469"/>
      <c r="P312" s="470" t="str">
        <f t="shared" si="106"/>
        <v/>
      </c>
      <c r="Q312" s="469"/>
      <c r="R312" s="471" t="str">
        <f t="shared" si="107"/>
        <v/>
      </c>
      <c r="S312" s="469"/>
      <c r="T312" s="472" t="str">
        <f t="shared" si="108"/>
        <v/>
      </c>
      <c r="U312" s="473">
        <f ca="1">SUMIF($O$8:T$9,"QUANT.",O312:T312)</f>
        <v>0</v>
      </c>
      <c r="V312" s="474">
        <f t="shared" ca="1" si="103"/>
        <v>0</v>
      </c>
      <c r="W312" s="486" t="str">
        <f t="shared" si="105"/>
        <v/>
      </c>
      <c r="X312" s="487">
        <f t="shared" ca="1" si="109"/>
        <v>0</v>
      </c>
      <c r="Y312" s="487" t="e">
        <f t="shared" ca="1" si="110"/>
        <v>#VALUE!</v>
      </c>
      <c r="Z312" s="262"/>
      <c r="AA312" s="262"/>
      <c r="AB312" s="262"/>
      <c r="AC312" s="262"/>
      <c r="AD312" s="262"/>
      <c r="AE312" s="262"/>
      <c r="AF312" s="262"/>
      <c r="AG312" s="262"/>
      <c r="AH312" s="262"/>
      <c r="AI312" s="262"/>
      <c r="AJ312" s="262"/>
      <c r="AK312" s="263">
        <f t="shared" si="102"/>
        <v>0</v>
      </c>
      <c r="AL312" s="263">
        <v>0</v>
      </c>
    </row>
    <row r="313" spans="1:38" s="264" customFormat="1">
      <c r="A313" s="395"/>
      <c r="B313" s="396"/>
      <c r="C313" s="397" t="str">
        <f>IF($B313="","",IFERROR(VLOOKUP($B313,SERVIÇOS!$A:$F,2,0),IFERROR(VLOOKUP($B313,'COMPOSIÇÕES COMPLEMENTARES '!$C:$K,2,0),"")))</f>
        <v/>
      </c>
      <c r="D313" s="398" t="str">
        <f>IF($B313="","",IFERROR(VLOOKUP($B313,SERVIÇOS!$A:$F,3,0),IFERROR(VLOOKUP($B313,'COMPOSIÇÕES COMPLEMENTARES '!$C:$K,3,0),"")))</f>
        <v/>
      </c>
      <c r="E313" s="399"/>
      <c r="F313" s="400" t="str">
        <f>IF($B313="","",IFERROR(VLOOKUP($B313,SERVIÇOS!$A:$F,4,0),IFERROR(VLOOKUP($B313,'COMPOSIÇÕES COMPLEMENTARES '!$C:$K,6,0),"")))</f>
        <v/>
      </c>
      <c r="G313" s="400" t="str">
        <f>IF($B313="","",IFERROR(VLOOKUP($B313,SERVIÇOS!$A:$F,5,0),IFERROR(VLOOKUP($B313,'COMPOSIÇÕES COMPLEMENTARES '!$C:$K,7,0),"")))</f>
        <v/>
      </c>
      <c r="H313" s="400" t="str">
        <f t="shared" si="104"/>
        <v/>
      </c>
      <c r="I313" s="400" t="str">
        <f t="shared" si="111"/>
        <v/>
      </c>
      <c r="J313" s="400" t="str">
        <f t="shared" si="112"/>
        <v/>
      </c>
      <c r="K313" s="400" t="str">
        <f t="shared" si="113"/>
        <v/>
      </c>
      <c r="L313" s="400"/>
      <c r="M313" s="262"/>
      <c r="N313" s="262"/>
      <c r="O313" s="469"/>
      <c r="P313" s="470" t="str">
        <f t="shared" si="106"/>
        <v/>
      </c>
      <c r="Q313" s="469"/>
      <c r="R313" s="471" t="str">
        <f t="shared" si="107"/>
        <v/>
      </c>
      <c r="S313" s="469"/>
      <c r="T313" s="472" t="str">
        <f t="shared" si="108"/>
        <v/>
      </c>
      <c r="U313" s="473">
        <f ca="1">SUMIF($O$8:T$9,"QUANT.",O313:T313)</f>
        <v>0</v>
      </c>
      <c r="V313" s="474">
        <f t="shared" ca="1" si="103"/>
        <v>0</v>
      </c>
      <c r="W313" s="486" t="str">
        <f t="shared" si="105"/>
        <v/>
      </c>
      <c r="X313" s="487">
        <f t="shared" ca="1" si="109"/>
        <v>0</v>
      </c>
      <c r="Y313" s="487" t="e">
        <f t="shared" ca="1" si="110"/>
        <v>#VALUE!</v>
      </c>
      <c r="Z313" s="262"/>
      <c r="AA313" s="262"/>
      <c r="AB313" s="262"/>
      <c r="AC313" s="262"/>
      <c r="AD313" s="262"/>
      <c r="AE313" s="262"/>
      <c r="AF313" s="262"/>
      <c r="AG313" s="262"/>
      <c r="AH313" s="262"/>
      <c r="AI313" s="262"/>
      <c r="AJ313" s="262"/>
      <c r="AK313" s="263">
        <f t="shared" si="102"/>
        <v>0</v>
      </c>
      <c r="AL313" s="263">
        <v>0</v>
      </c>
    </row>
    <row r="314" spans="1:38" s="264" customFormat="1">
      <c r="A314" s="395"/>
      <c r="B314" s="396"/>
      <c r="C314" s="397" t="str">
        <f>IF($B314="","",IFERROR(VLOOKUP($B314,SERVIÇOS!$A:$F,2,0),IFERROR(VLOOKUP($B314,'COMPOSIÇÕES COMPLEMENTARES '!$C:$K,2,0),"")))</f>
        <v/>
      </c>
      <c r="D314" s="398" t="str">
        <f>IF($B314="","",IFERROR(VLOOKUP($B314,SERVIÇOS!$A:$F,3,0),IFERROR(VLOOKUP($B314,'COMPOSIÇÕES COMPLEMENTARES '!$C:$K,3,0),"")))</f>
        <v/>
      </c>
      <c r="E314" s="399"/>
      <c r="F314" s="400" t="str">
        <f>IF($B314="","",IFERROR(VLOOKUP($B314,SERVIÇOS!$A:$F,4,0),IFERROR(VLOOKUP($B314,'COMPOSIÇÕES COMPLEMENTARES '!$C:$K,6,0),"")))</f>
        <v/>
      </c>
      <c r="G314" s="400" t="str">
        <f>IF($B314="","",IFERROR(VLOOKUP($B314,SERVIÇOS!$A:$F,5,0),IFERROR(VLOOKUP($B314,'COMPOSIÇÕES COMPLEMENTARES '!$C:$K,7,0),"")))</f>
        <v/>
      </c>
      <c r="H314" s="400" t="str">
        <f t="shared" si="104"/>
        <v/>
      </c>
      <c r="I314" s="400" t="str">
        <f t="shared" si="111"/>
        <v/>
      </c>
      <c r="J314" s="400" t="str">
        <f t="shared" si="112"/>
        <v/>
      </c>
      <c r="K314" s="400" t="str">
        <f t="shared" si="113"/>
        <v/>
      </c>
      <c r="L314" s="400"/>
      <c r="M314" s="262"/>
      <c r="N314" s="262"/>
      <c r="O314" s="469"/>
      <c r="P314" s="470" t="str">
        <f t="shared" si="106"/>
        <v/>
      </c>
      <c r="Q314" s="469"/>
      <c r="R314" s="471" t="str">
        <f t="shared" si="107"/>
        <v/>
      </c>
      <c r="S314" s="469"/>
      <c r="T314" s="472" t="str">
        <f t="shared" si="108"/>
        <v/>
      </c>
      <c r="U314" s="473">
        <f ca="1">SUMIF($O$8:T$9,"QUANT.",O314:T314)</f>
        <v>0</v>
      </c>
      <c r="V314" s="474">
        <f t="shared" ca="1" si="103"/>
        <v>0</v>
      </c>
      <c r="W314" s="486" t="str">
        <f t="shared" si="105"/>
        <v/>
      </c>
      <c r="X314" s="487">
        <f t="shared" ca="1" si="109"/>
        <v>0</v>
      </c>
      <c r="Y314" s="487" t="e">
        <f t="shared" ca="1" si="110"/>
        <v>#VALUE!</v>
      </c>
      <c r="Z314" s="262"/>
      <c r="AA314" s="262"/>
      <c r="AB314" s="262"/>
      <c r="AC314" s="262"/>
      <c r="AD314" s="262"/>
      <c r="AE314" s="262"/>
      <c r="AF314" s="262"/>
      <c r="AG314" s="262"/>
      <c r="AH314" s="262"/>
      <c r="AI314" s="262"/>
      <c r="AJ314" s="262"/>
      <c r="AK314" s="263">
        <f t="shared" si="102"/>
        <v>0</v>
      </c>
      <c r="AL314" s="263">
        <v>0</v>
      </c>
    </row>
    <row r="315" spans="1:38" s="264" customFormat="1">
      <c r="A315" s="395"/>
      <c r="B315" s="396"/>
      <c r="C315" s="397" t="str">
        <f>IF($B315="","",IFERROR(VLOOKUP($B315,SERVIÇOS!$A:$F,2,0),IFERROR(VLOOKUP($B315,'COMPOSIÇÕES COMPLEMENTARES '!$C:$K,2,0),"")))</f>
        <v/>
      </c>
      <c r="D315" s="398" t="str">
        <f>IF($B315="","",IFERROR(VLOOKUP($B315,SERVIÇOS!$A:$F,3,0),IFERROR(VLOOKUP($B315,'COMPOSIÇÕES COMPLEMENTARES '!$C:$K,3,0),"")))</f>
        <v/>
      </c>
      <c r="E315" s="399"/>
      <c r="F315" s="400" t="str">
        <f>IF($B315="","",IFERROR(VLOOKUP($B315,SERVIÇOS!$A:$F,4,0),IFERROR(VLOOKUP($B315,'COMPOSIÇÕES COMPLEMENTARES '!$C:$K,6,0),"")))</f>
        <v/>
      </c>
      <c r="G315" s="400" t="str">
        <f>IF($B315="","",IFERROR(VLOOKUP($B315,SERVIÇOS!$A:$F,5,0),IFERROR(VLOOKUP($B315,'COMPOSIÇÕES COMPLEMENTARES '!$C:$K,7,0),"")))</f>
        <v/>
      </c>
      <c r="H315" s="400" t="str">
        <f t="shared" si="104"/>
        <v/>
      </c>
      <c r="I315" s="400" t="str">
        <f t="shared" si="111"/>
        <v/>
      </c>
      <c r="J315" s="400" t="str">
        <f t="shared" si="112"/>
        <v/>
      </c>
      <c r="K315" s="400" t="str">
        <f t="shared" si="113"/>
        <v/>
      </c>
      <c r="L315" s="400"/>
      <c r="M315" s="262"/>
      <c r="N315" s="262"/>
      <c r="O315" s="469"/>
      <c r="P315" s="470" t="str">
        <f t="shared" si="106"/>
        <v/>
      </c>
      <c r="Q315" s="469"/>
      <c r="R315" s="471" t="str">
        <f t="shared" si="107"/>
        <v/>
      </c>
      <c r="S315" s="469"/>
      <c r="T315" s="472" t="str">
        <f t="shared" si="108"/>
        <v/>
      </c>
      <c r="U315" s="473">
        <f ca="1">SUMIF($O$8:T$9,"QUANT.",O315:T315)</f>
        <v>0</v>
      </c>
      <c r="V315" s="474">
        <f t="shared" ca="1" si="103"/>
        <v>0</v>
      </c>
      <c r="W315" s="486" t="str">
        <f t="shared" si="105"/>
        <v/>
      </c>
      <c r="X315" s="487">
        <f t="shared" ca="1" si="109"/>
        <v>0</v>
      </c>
      <c r="Y315" s="487" t="e">
        <f t="shared" ca="1" si="110"/>
        <v>#VALUE!</v>
      </c>
      <c r="Z315" s="262"/>
      <c r="AA315" s="262"/>
      <c r="AB315" s="262"/>
      <c r="AC315" s="262"/>
      <c r="AD315" s="262"/>
      <c r="AE315" s="262"/>
      <c r="AF315" s="262"/>
      <c r="AG315" s="262"/>
      <c r="AH315" s="262"/>
      <c r="AI315" s="262"/>
      <c r="AJ315" s="262"/>
      <c r="AK315" s="263">
        <f t="shared" si="102"/>
        <v>0</v>
      </c>
      <c r="AL315" s="263">
        <v>0</v>
      </c>
    </row>
    <row r="316" spans="1:38" s="264" customFormat="1">
      <c r="A316" s="395"/>
      <c r="B316" s="396"/>
      <c r="C316" s="397" t="str">
        <f>IF($B316="","",IFERROR(VLOOKUP($B316,SERVIÇOS!$A:$F,2,0),IFERROR(VLOOKUP($B316,'COMPOSIÇÕES COMPLEMENTARES '!$C:$K,2,0),"")))</f>
        <v/>
      </c>
      <c r="D316" s="398" t="str">
        <f>IF($B316="","",IFERROR(VLOOKUP($B316,SERVIÇOS!$A:$F,3,0),IFERROR(VLOOKUP($B316,'COMPOSIÇÕES COMPLEMENTARES '!$C:$K,3,0),"")))</f>
        <v/>
      </c>
      <c r="E316" s="399"/>
      <c r="F316" s="400" t="str">
        <f>IF($B316="","",IFERROR(VLOOKUP($B316,SERVIÇOS!$A:$F,4,0),IFERROR(VLOOKUP($B316,'COMPOSIÇÕES COMPLEMENTARES '!$C:$K,6,0),"")))</f>
        <v/>
      </c>
      <c r="G316" s="400" t="str">
        <f>IF($B316="","",IFERROR(VLOOKUP($B316,SERVIÇOS!$A:$F,5,0),IFERROR(VLOOKUP($B316,'COMPOSIÇÕES COMPLEMENTARES '!$C:$K,7,0),"")))</f>
        <v/>
      </c>
      <c r="H316" s="400" t="str">
        <f t="shared" si="104"/>
        <v/>
      </c>
      <c r="I316" s="400" t="str">
        <f t="shared" si="111"/>
        <v/>
      </c>
      <c r="J316" s="400" t="str">
        <f t="shared" si="112"/>
        <v/>
      </c>
      <c r="K316" s="400" t="str">
        <f t="shared" si="113"/>
        <v/>
      </c>
      <c r="L316" s="400"/>
      <c r="M316" s="262"/>
      <c r="N316" s="262"/>
      <c r="O316" s="469"/>
      <c r="P316" s="470" t="str">
        <f t="shared" si="106"/>
        <v/>
      </c>
      <c r="Q316" s="469"/>
      <c r="R316" s="471" t="str">
        <f t="shared" si="107"/>
        <v/>
      </c>
      <c r="S316" s="469"/>
      <c r="T316" s="472" t="str">
        <f t="shared" si="108"/>
        <v/>
      </c>
      <c r="U316" s="473">
        <f ca="1">SUMIF($O$8:T$9,"QUANT.",O316:T316)</f>
        <v>0</v>
      </c>
      <c r="V316" s="474">
        <f t="shared" ca="1" si="103"/>
        <v>0</v>
      </c>
      <c r="W316" s="486" t="str">
        <f t="shared" si="105"/>
        <v/>
      </c>
      <c r="X316" s="487">
        <f t="shared" ca="1" si="109"/>
        <v>0</v>
      </c>
      <c r="Y316" s="487" t="e">
        <f t="shared" ca="1" si="110"/>
        <v>#VALUE!</v>
      </c>
      <c r="Z316" s="262"/>
      <c r="AA316" s="262"/>
      <c r="AB316" s="262"/>
      <c r="AC316" s="262"/>
      <c r="AD316" s="262"/>
      <c r="AE316" s="262"/>
      <c r="AF316" s="262"/>
      <c r="AG316" s="262"/>
      <c r="AH316" s="262"/>
      <c r="AI316" s="262"/>
      <c r="AJ316" s="262"/>
      <c r="AK316" s="263">
        <f t="shared" si="102"/>
        <v>0</v>
      </c>
      <c r="AL316" s="263">
        <v>0</v>
      </c>
    </row>
    <row r="317" spans="1:38" s="264" customFormat="1">
      <c r="A317" s="395"/>
      <c r="B317" s="396"/>
      <c r="C317" s="397" t="str">
        <f>IF($B317="","",IFERROR(VLOOKUP($B317,SERVIÇOS!$A:$F,2,0),IFERROR(VLOOKUP($B317,'COMPOSIÇÕES COMPLEMENTARES '!$C:$K,2,0),"")))</f>
        <v/>
      </c>
      <c r="D317" s="398" t="str">
        <f>IF($B317="","",IFERROR(VLOOKUP($B317,SERVIÇOS!$A:$F,3,0),IFERROR(VLOOKUP($B317,'COMPOSIÇÕES COMPLEMENTARES '!$C:$K,3,0),"")))</f>
        <v/>
      </c>
      <c r="E317" s="399"/>
      <c r="F317" s="400" t="str">
        <f>IF($B317="","",IFERROR(VLOOKUP($B317,SERVIÇOS!$A:$F,4,0),IFERROR(VLOOKUP($B317,'COMPOSIÇÕES COMPLEMENTARES '!$C:$K,6,0),"")))</f>
        <v/>
      </c>
      <c r="G317" s="400" t="str">
        <f>IF($B317="","",IFERROR(VLOOKUP($B317,SERVIÇOS!$A:$F,5,0),IFERROR(VLOOKUP($B317,'COMPOSIÇÕES COMPLEMENTARES '!$C:$K,7,0),"")))</f>
        <v/>
      </c>
      <c r="H317" s="400" t="str">
        <f t="shared" si="104"/>
        <v/>
      </c>
      <c r="I317" s="400" t="str">
        <f t="shared" si="111"/>
        <v/>
      </c>
      <c r="J317" s="400" t="str">
        <f t="shared" si="112"/>
        <v/>
      </c>
      <c r="K317" s="400" t="str">
        <f t="shared" si="113"/>
        <v/>
      </c>
      <c r="L317" s="400"/>
      <c r="M317" s="262"/>
      <c r="N317" s="262"/>
      <c r="O317" s="469"/>
      <c r="P317" s="470" t="str">
        <f t="shared" si="106"/>
        <v/>
      </c>
      <c r="Q317" s="469"/>
      <c r="R317" s="471" t="str">
        <f t="shared" si="107"/>
        <v/>
      </c>
      <c r="S317" s="469"/>
      <c r="T317" s="472" t="str">
        <f t="shared" si="108"/>
        <v/>
      </c>
      <c r="U317" s="473">
        <f ca="1">SUMIF($O$8:T$9,"QUANT.",O317:T317)</f>
        <v>0</v>
      </c>
      <c r="V317" s="474">
        <f t="shared" ca="1" si="103"/>
        <v>0</v>
      </c>
      <c r="W317" s="486" t="str">
        <f t="shared" si="105"/>
        <v/>
      </c>
      <c r="X317" s="487">
        <f t="shared" ca="1" si="109"/>
        <v>0</v>
      </c>
      <c r="Y317" s="487" t="e">
        <f t="shared" ca="1" si="110"/>
        <v>#VALUE!</v>
      </c>
      <c r="Z317" s="262"/>
      <c r="AA317" s="262"/>
      <c r="AB317" s="262"/>
      <c r="AC317" s="262"/>
      <c r="AD317" s="262"/>
      <c r="AE317" s="262"/>
      <c r="AF317" s="262"/>
      <c r="AG317" s="262"/>
      <c r="AH317" s="262"/>
      <c r="AI317" s="262"/>
      <c r="AJ317" s="262"/>
      <c r="AK317" s="263">
        <f t="shared" si="102"/>
        <v>0</v>
      </c>
      <c r="AL317" s="263">
        <v>0</v>
      </c>
    </row>
    <row r="318" spans="1:38" s="264" customFormat="1">
      <c r="A318" s="395"/>
      <c r="B318" s="396"/>
      <c r="C318" s="397" t="str">
        <f>IF($B318="","",IFERROR(VLOOKUP($B318,SERVIÇOS!$A:$F,2,0),IFERROR(VLOOKUP($B318,'COMPOSIÇÕES COMPLEMENTARES '!$C:$K,2,0),"")))</f>
        <v/>
      </c>
      <c r="D318" s="398" t="str">
        <f>IF($B318="","",IFERROR(VLOOKUP($B318,SERVIÇOS!$A:$F,3,0),IFERROR(VLOOKUP($B318,'COMPOSIÇÕES COMPLEMENTARES '!$C:$K,3,0),"")))</f>
        <v/>
      </c>
      <c r="E318" s="399"/>
      <c r="F318" s="400" t="str">
        <f>IF($B318="","",IFERROR(VLOOKUP($B318,SERVIÇOS!$A:$F,4,0),IFERROR(VLOOKUP($B318,'COMPOSIÇÕES COMPLEMENTARES '!$C:$K,6,0),"")))</f>
        <v/>
      </c>
      <c r="G318" s="400" t="str">
        <f>IF($B318="","",IFERROR(VLOOKUP($B318,SERVIÇOS!$A:$F,5,0),IFERROR(VLOOKUP($B318,'COMPOSIÇÕES COMPLEMENTARES '!$C:$K,7,0),"")))</f>
        <v/>
      </c>
      <c r="H318" s="400" t="str">
        <f t="shared" si="104"/>
        <v/>
      </c>
      <c r="I318" s="400" t="str">
        <f t="shared" si="111"/>
        <v/>
      </c>
      <c r="J318" s="400" t="str">
        <f t="shared" si="112"/>
        <v/>
      </c>
      <c r="K318" s="400" t="str">
        <f t="shared" si="113"/>
        <v/>
      </c>
      <c r="L318" s="400"/>
      <c r="M318" s="262"/>
      <c r="N318" s="262"/>
      <c r="O318" s="469"/>
      <c r="P318" s="470" t="str">
        <f t="shared" si="106"/>
        <v/>
      </c>
      <c r="Q318" s="469"/>
      <c r="R318" s="471" t="str">
        <f t="shared" si="107"/>
        <v/>
      </c>
      <c r="S318" s="469"/>
      <c r="T318" s="472" t="str">
        <f t="shared" si="108"/>
        <v/>
      </c>
      <c r="U318" s="473">
        <f ca="1">SUMIF($O$8:T$9,"QUANT.",O318:T318)</f>
        <v>0</v>
      </c>
      <c r="V318" s="474">
        <f t="shared" ca="1" si="103"/>
        <v>0</v>
      </c>
      <c r="W318" s="486" t="str">
        <f t="shared" si="105"/>
        <v/>
      </c>
      <c r="X318" s="487">
        <f t="shared" ca="1" si="109"/>
        <v>0</v>
      </c>
      <c r="Y318" s="487" t="e">
        <f t="shared" ca="1" si="110"/>
        <v>#VALUE!</v>
      </c>
      <c r="Z318" s="262"/>
      <c r="AA318" s="262"/>
      <c r="AB318" s="262"/>
      <c r="AC318" s="262"/>
      <c r="AD318" s="262"/>
      <c r="AE318" s="262"/>
      <c r="AF318" s="262"/>
      <c r="AG318" s="262"/>
      <c r="AH318" s="262"/>
      <c r="AI318" s="262"/>
      <c r="AJ318" s="262"/>
      <c r="AK318" s="263">
        <f t="shared" si="102"/>
        <v>0</v>
      </c>
      <c r="AL318" s="263">
        <v>0</v>
      </c>
    </row>
    <row r="319" spans="1:38" s="264" customFormat="1">
      <c r="A319" s="395"/>
      <c r="B319" s="396"/>
      <c r="C319" s="397" t="str">
        <f>IF($B319="","",IFERROR(VLOOKUP($B319,SERVIÇOS!$A:$F,2,0),IFERROR(VLOOKUP($B319,'COMPOSIÇÕES COMPLEMENTARES '!$C:$K,2,0),"")))</f>
        <v/>
      </c>
      <c r="D319" s="398" t="str">
        <f>IF($B319="","",IFERROR(VLOOKUP($B319,SERVIÇOS!$A:$F,3,0),IFERROR(VLOOKUP($B319,'COMPOSIÇÕES COMPLEMENTARES '!$C:$K,3,0),"")))</f>
        <v/>
      </c>
      <c r="E319" s="399"/>
      <c r="F319" s="400" t="str">
        <f>IF($B319="","",IFERROR(VLOOKUP($B319,SERVIÇOS!$A:$F,4,0),IFERROR(VLOOKUP($B319,'COMPOSIÇÕES COMPLEMENTARES '!$C:$K,6,0),"")))</f>
        <v/>
      </c>
      <c r="G319" s="400" t="str">
        <f>IF($B319="","",IFERROR(VLOOKUP($B319,SERVIÇOS!$A:$F,5,0),IFERROR(VLOOKUP($B319,'COMPOSIÇÕES COMPLEMENTARES '!$C:$K,7,0),"")))</f>
        <v/>
      </c>
      <c r="H319" s="400" t="str">
        <f t="shared" si="104"/>
        <v/>
      </c>
      <c r="I319" s="400" t="str">
        <f t="shared" si="111"/>
        <v/>
      </c>
      <c r="J319" s="400" t="str">
        <f t="shared" si="112"/>
        <v/>
      </c>
      <c r="K319" s="400" t="str">
        <f t="shared" si="113"/>
        <v/>
      </c>
      <c r="L319" s="400"/>
      <c r="M319" s="262"/>
      <c r="N319" s="262"/>
      <c r="O319" s="469"/>
      <c r="P319" s="470" t="str">
        <f t="shared" si="106"/>
        <v/>
      </c>
      <c r="Q319" s="469"/>
      <c r="R319" s="471" t="str">
        <f t="shared" si="107"/>
        <v/>
      </c>
      <c r="S319" s="469"/>
      <c r="T319" s="472" t="str">
        <f t="shared" si="108"/>
        <v/>
      </c>
      <c r="U319" s="473">
        <f ca="1">SUMIF($O$8:T$9,"QUANT.",O319:T319)</f>
        <v>0</v>
      </c>
      <c r="V319" s="474">
        <f t="shared" ca="1" si="103"/>
        <v>0</v>
      </c>
      <c r="W319" s="486" t="str">
        <f t="shared" si="105"/>
        <v/>
      </c>
      <c r="X319" s="487">
        <f t="shared" ca="1" si="109"/>
        <v>0</v>
      </c>
      <c r="Y319" s="487" t="e">
        <f t="shared" ca="1" si="110"/>
        <v>#VALUE!</v>
      </c>
      <c r="Z319" s="262"/>
      <c r="AA319" s="262"/>
      <c r="AB319" s="262"/>
      <c r="AC319" s="262"/>
      <c r="AD319" s="262"/>
      <c r="AE319" s="262"/>
      <c r="AF319" s="262"/>
      <c r="AG319" s="262"/>
      <c r="AH319" s="262"/>
      <c r="AI319" s="262"/>
      <c r="AJ319" s="262"/>
      <c r="AK319" s="263">
        <f t="shared" si="102"/>
        <v>0</v>
      </c>
      <c r="AL319" s="263">
        <v>0</v>
      </c>
    </row>
    <row r="320" spans="1:38" s="264" customFormat="1">
      <c r="A320" s="395"/>
      <c r="B320" s="396"/>
      <c r="C320" s="397" t="str">
        <f>IF($B320="","",IFERROR(VLOOKUP($B320,SERVIÇOS!$A:$F,2,0),IFERROR(VLOOKUP($B320,'COMPOSIÇÕES COMPLEMENTARES '!$C:$K,2,0),"")))</f>
        <v/>
      </c>
      <c r="D320" s="398" t="str">
        <f>IF($B320="","",IFERROR(VLOOKUP($B320,SERVIÇOS!$A:$F,3,0),IFERROR(VLOOKUP($B320,'COMPOSIÇÕES COMPLEMENTARES '!$C:$K,3,0),"")))</f>
        <v/>
      </c>
      <c r="E320" s="399"/>
      <c r="F320" s="400" t="str">
        <f>IF($B320="","",IFERROR(VLOOKUP($B320,SERVIÇOS!$A:$F,4,0),IFERROR(VLOOKUP($B320,'COMPOSIÇÕES COMPLEMENTARES '!$C:$K,6,0),"")))</f>
        <v/>
      </c>
      <c r="G320" s="400" t="str">
        <f>IF($B320="","",IFERROR(VLOOKUP($B320,SERVIÇOS!$A:$F,5,0),IFERROR(VLOOKUP($B320,'COMPOSIÇÕES COMPLEMENTARES '!$C:$K,7,0),"")))</f>
        <v/>
      </c>
      <c r="H320" s="400" t="str">
        <f t="shared" si="104"/>
        <v/>
      </c>
      <c r="I320" s="400" t="str">
        <f t="shared" si="111"/>
        <v/>
      </c>
      <c r="J320" s="400" t="str">
        <f t="shared" si="112"/>
        <v/>
      </c>
      <c r="K320" s="400" t="str">
        <f t="shared" si="113"/>
        <v/>
      </c>
      <c r="L320" s="400"/>
      <c r="M320" s="262"/>
      <c r="N320" s="262"/>
      <c r="O320" s="469"/>
      <c r="P320" s="470" t="str">
        <f t="shared" si="106"/>
        <v/>
      </c>
      <c r="Q320" s="469"/>
      <c r="R320" s="471" t="str">
        <f t="shared" si="107"/>
        <v/>
      </c>
      <c r="S320" s="469"/>
      <c r="T320" s="472" t="str">
        <f t="shared" si="108"/>
        <v/>
      </c>
      <c r="U320" s="473">
        <f ca="1">SUMIF($O$8:T$9,"QUANT.",O320:T320)</f>
        <v>0</v>
      </c>
      <c r="V320" s="474">
        <f t="shared" ca="1" si="103"/>
        <v>0</v>
      </c>
      <c r="W320" s="486" t="str">
        <f t="shared" si="105"/>
        <v/>
      </c>
      <c r="X320" s="487">
        <f t="shared" ca="1" si="109"/>
        <v>0</v>
      </c>
      <c r="Y320" s="487" t="e">
        <f t="shared" ca="1" si="110"/>
        <v>#VALUE!</v>
      </c>
      <c r="Z320" s="262"/>
      <c r="AA320" s="262"/>
      <c r="AB320" s="262"/>
      <c r="AC320" s="262"/>
      <c r="AD320" s="262"/>
      <c r="AE320" s="262"/>
      <c r="AF320" s="262"/>
      <c r="AG320" s="262"/>
      <c r="AH320" s="262"/>
      <c r="AI320" s="262"/>
      <c r="AJ320" s="262"/>
      <c r="AK320" s="263">
        <f t="shared" si="102"/>
        <v>0</v>
      </c>
      <c r="AL320" s="263">
        <v>0</v>
      </c>
    </row>
    <row r="321" spans="1:38" s="264" customFormat="1">
      <c r="A321" s="395"/>
      <c r="B321" s="396"/>
      <c r="C321" s="397" t="str">
        <f>IF($B321="","",IFERROR(VLOOKUP($B321,SERVIÇOS!$A:$F,2,0),IFERROR(VLOOKUP($B321,'COMPOSIÇÕES COMPLEMENTARES '!$C:$K,2,0),"")))</f>
        <v/>
      </c>
      <c r="D321" s="398" t="str">
        <f>IF($B321="","",IFERROR(VLOOKUP($B321,SERVIÇOS!$A:$F,3,0),IFERROR(VLOOKUP($B321,'COMPOSIÇÕES COMPLEMENTARES '!$C:$K,3,0),"")))</f>
        <v/>
      </c>
      <c r="E321" s="399"/>
      <c r="F321" s="400" t="str">
        <f>IF($B321="","",IFERROR(VLOOKUP($B321,SERVIÇOS!$A:$F,4,0),IFERROR(VLOOKUP($B321,'COMPOSIÇÕES COMPLEMENTARES '!$C:$K,6,0),"")))</f>
        <v/>
      </c>
      <c r="G321" s="400" t="str">
        <f>IF($B321="","",IFERROR(VLOOKUP($B321,SERVIÇOS!$A:$F,5,0),IFERROR(VLOOKUP($B321,'COMPOSIÇÕES COMPLEMENTARES '!$C:$K,7,0),"")))</f>
        <v/>
      </c>
      <c r="H321" s="400" t="str">
        <f t="shared" si="104"/>
        <v/>
      </c>
      <c r="I321" s="400" t="str">
        <f t="shared" si="111"/>
        <v/>
      </c>
      <c r="J321" s="400" t="str">
        <f t="shared" si="112"/>
        <v/>
      </c>
      <c r="K321" s="400" t="str">
        <f t="shared" si="113"/>
        <v/>
      </c>
      <c r="L321" s="400"/>
      <c r="M321" s="262"/>
      <c r="N321" s="262"/>
      <c r="O321" s="469"/>
      <c r="P321" s="470" t="str">
        <f t="shared" si="106"/>
        <v/>
      </c>
      <c r="Q321" s="469"/>
      <c r="R321" s="471" t="str">
        <f t="shared" si="107"/>
        <v/>
      </c>
      <c r="S321" s="469"/>
      <c r="T321" s="472" t="str">
        <f t="shared" si="108"/>
        <v/>
      </c>
      <c r="U321" s="473">
        <f ca="1">SUMIF($O$8:T$9,"QUANT.",O321:T321)</f>
        <v>0</v>
      </c>
      <c r="V321" s="474">
        <f t="shared" ca="1" si="103"/>
        <v>0</v>
      </c>
      <c r="W321" s="486" t="str">
        <f t="shared" si="105"/>
        <v/>
      </c>
      <c r="X321" s="487">
        <f t="shared" ca="1" si="109"/>
        <v>0</v>
      </c>
      <c r="Y321" s="487" t="e">
        <f t="shared" ca="1" si="110"/>
        <v>#VALUE!</v>
      </c>
      <c r="Z321" s="262"/>
      <c r="AA321" s="262"/>
      <c r="AB321" s="262"/>
      <c r="AC321" s="262"/>
      <c r="AD321" s="262"/>
      <c r="AE321" s="262"/>
      <c r="AF321" s="262"/>
      <c r="AG321" s="262"/>
      <c r="AH321" s="262"/>
      <c r="AI321" s="262"/>
      <c r="AJ321" s="262"/>
      <c r="AK321" s="263">
        <f t="shared" si="102"/>
        <v>0</v>
      </c>
      <c r="AL321" s="263">
        <v>0</v>
      </c>
    </row>
    <row r="322" spans="1:38" s="264" customFormat="1">
      <c r="A322" s="395"/>
      <c r="B322" s="396"/>
      <c r="C322" s="397" t="str">
        <f>IF($B322="","",IFERROR(VLOOKUP($B322,SERVIÇOS!$A:$F,2,0),IFERROR(VLOOKUP($B322,'COMPOSIÇÕES COMPLEMENTARES '!$C:$K,2,0),"")))</f>
        <v/>
      </c>
      <c r="D322" s="398" t="str">
        <f>IF($B322="","",IFERROR(VLOOKUP($B322,SERVIÇOS!$A:$F,3,0),IFERROR(VLOOKUP($B322,'COMPOSIÇÕES COMPLEMENTARES '!$C:$K,3,0),"")))</f>
        <v/>
      </c>
      <c r="E322" s="399"/>
      <c r="F322" s="400" t="str">
        <f>IF($B322="","",IFERROR(VLOOKUP($B322,SERVIÇOS!$A:$F,4,0),IFERROR(VLOOKUP($B322,'COMPOSIÇÕES COMPLEMENTARES '!$C:$K,6,0),"")))</f>
        <v/>
      </c>
      <c r="G322" s="400" t="str">
        <f>IF($B322="","",IFERROR(VLOOKUP($B322,SERVIÇOS!$A:$F,5,0),IFERROR(VLOOKUP($B322,'COMPOSIÇÕES COMPLEMENTARES '!$C:$K,7,0),"")))</f>
        <v/>
      </c>
      <c r="H322" s="400" t="str">
        <f t="shared" si="104"/>
        <v/>
      </c>
      <c r="I322" s="400" t="str">
        <f t="shared" si="111"/>
        <v/>
      </c>
      <c r="J322" s="400" t="str">
        <f t="shared" si="112"/>
        <v/>
      </c>
      <c r="K322" s="400" t="str">
        <f t="shared" si="113"/>
        <v/>
      </c>
      <c r="L322" s="400"/>
      <c r="M322" s="262"/>
      <c r="N322" s="262"/>
      <c r="O322" s="469"/>
      <c r="P322" s="470" t="str">
        <f t="shared" si="106"/>
        <v/>
      </c>
      <c r="Q322" s="469"/>
      <c r="R322" s="471" t="str">
        <f t="shared" si="107"/>
        <v/>
      </c>
      <c r="S322" s="469"/>
      <c r="T322" s="472" t="str">
        <f t="shared" si="108"/>
        <v/>
      </c>
      <c r="U322" s="473">
        <f ca="1">SUMIF($O$8:T$9,"QUANT.",O322:T322)</f>
        <v>0</v>
      </c>
      <c r="V322" s="474">
        <f t="shared" ca="1" si="103"/>
        <v>0</v>
      </c>
      <c r="W322" s="486" t="str">
        <f t="shared" si="105"/>
        <v/>
      </c>
      <c r="X322" s="487">
        <f t="shared" ca="1" si="109"/>
        <v>0</v>
      </c>
      <c r="Y322" s="487" t="e">
        <f t="shared" ca="1" si="110"/>
        <v>#VALUE!</v>
      </c>
      <c r="Z322" s="262"/>
      <c r="AA322" s="262"/>
      <c r="AB322" s="262"/>
      <c r="AC322" s="262"/>
      <c r="AD322" s="262"/>
      <c r="AE322" s="262"/>
      <c r="AF322" s="262"/>
      <c r="AG322" s="262"/>
      <c r="AH322" s="262"/>
      <c r="AI322" s="262"/>
      <c r="AJ322" s="262"/>
      <c r="AK322" s="263">
        <f t="shared" si="102"/>
        <v>0</v>
      </c>
      <c r="AL322" s="263">
        <v>0</v>
      </c>
    </row>
    <row r="323" spans="1:38" s="264" customFormat="1">
      <c r="A323" s="395"/>
      <c r="B323" s="396"/>
      <c r="C323" s="397" t="str">
        <f>IF($B323="","",IFERROR(VLOOKUP($B323,SERVIÇOS!$A:$F,2,0),IFERROR(VLOOKUP($B323,'COMPOSIÇÕES COMPLEMENTARES '!$C:$K,2,0),"")))</f>
        <v/>
      </c>
      <c r="D323" s="398" t="str">
        <f>IF($B323="","",IFERROR(VLOOKUP($B323,SERVIÇOS!$A:$F,3,0),IFERROR(VLOOKUP($B323,'COMPOSIÇÕES COMPLEMENTARES '!$C:$K,3,0),"")))</f>
        <v/>
      </c>
      <c r="E323" s="399"/>
      <c r="F323" s="400" t="str">
        <f>IF($B323="","",IFERROR(VLOOKUP($B323,SERVIÇOS!$A:$F,4,0),IFERROR(VLOOKUP($B323,'COMPOSIÇÕES COMPLEMENTARES '!$C:$K,6,0),"")))</f>
        <v/>
      </c>
      <c r="G323" s="400" t="str">
        <f>IF($B323="","",IFERROR(VLOOKUP($B323,SERVIÇOS!$A:$F,5,0),IFERROR(VLOOKUP($B323,'COMPOSIÇÕES COMPLEMENTARES '!$C:$K,7,0),"")))</f>
        <v/>
      </c>
      <c r="H323" s="400" t="str">
        <f t="shared" si="104"/>
        <v/>
      </c>
      <c r="I323" s="400" t="str">
        <f t="shared" si="111"/>
        <v/>
      </c>
      <c r="J323" s="400" t="str">
        <f t="shared" si="112"/>
        <v/>
      </c>
      <c r="K323" s="400" t="str">
        <f t="shared" si="113"/>
        <v/>
      </c>
      <c r="L323" s="400"/>
      <c r="M323" s="262"/>
      <c r="N323" s="262"/>
      <c r="O323" s="469"/>
      <c r="P323" s="470" t="str">
        <f t="shared" si="106"/>
        <v/>
      </c>
      <c r="Q323" s="469"/>
      <c r="R323" s="471" t="str">
        <f t="shared" si="107"/>
        <v/>
      </c>
      <c r="S323" s="469"/>
      <c r="T323" s="472" t="str">
        <f t="shared" si="108"/>
        <v/>
      </c>
      <c r="U323" s="473">
        <f ca="1">SUMIF($O$8:T$9,"QUANT.",O323:T323)</f>
        <v>0</v>
      </c>
      <c r="V323" s="474">
        <f t="shared" ca="1" si="103"/>
        <v>0</v>
      </c>
      <c r="W323" s="486" t="str">
        <f t="shared" si="105"/>
        <v/>
      </c>
      <c r="X323" s="487">
        <f t="shared" ca="1" si="109"/>
        <v>0</v>
      </c>
      <c r="Y323" s="487" t="e">
        <f t="shared" ca="1" si="110"/>
        <v>#VALUE!</v>
      </c>
      <c r="Z323" s="262"/>
      <c r="AA323" s="262"/>
      <c r="AB323" s="262"/>
      <c r="AC323" s="262"/>
      <c r="AD323" s="262"/>
      <c r="AE323" s="262"/>
      <c r="AF323" s="262"/>
      <c r="AG323" s="262"/>
      <c r="AH323" s="262"/>
      <c r="AI323" s="262"/>
      <c r="AJ323" s="262"/>
      <c r="AK323" s="263">
        <f t="shared" si="102"/>
        <v>0</v>
      </c>
      <c r="AL323" s="263">
        <v>0</v>
      </c>
    </row>
    <row r="324" spans="1:38" s="264" customFormat="1">
      <c r="A324" s="395"/>
      <c r="B324" s="396"/>
      <c r="C324" s="397" t="str">
        <f>IF($B324="","",IFERROR(VLOOKUP($B324,SERVIÇOS!$A:$F,2,0),IFERROR(VLOOKUP($B324,'COMPOSIÇÕES COMPLEMENTARES '!$C:$K,2,0),"")))</f>
        <v/>
      </c>
      <c r="D324" s="398" t="str">
        <f>IF($B324="","",IFERROR(VLOOKUP($B324,SERVIÇOS!$A:$F,3,0),IFERROR(VLOOKUP($B324,'COMPOSIÇÕES COMPLEMENTARES '!$C:$K,3,0),"")))</f>
        <v/>
      </c>
      <c r="E324" s="399"/>
      <c r="F324" s="400" t="str">
        <f>IF($B324="","",IFERROR(VLOOKUP($B324,SERVIÇOS!$A:$F,4,0),IFERROR(VLOOKUP($B324,'COMPOSIÇÕES COMPLEMENTARES '!$C:$K,6,0),"")))</f>
        <v/>
      </c>
      <c r="G324" s="400" t="str">
        <f>IF($B324="","",IFERROR(VLOOKUP($B324,SERVIÇOS!$A:$F,5,0),IFERROR(VLOOKUP($B324,'COMPOSIÇÕES COMPLEMENTARES '!$C:$K,7,0),"")))</f>
        <v/>
      </c>
      <c r="H324" s="400" t="str">
        <f t="shared" si="104"/>
        <v/>
      </c>
      <c r="I324" s="400" t="str">
        <f t="shared" si="111"/>
        <v/>
      </c>
      <c r="J324" s="400" t="str">
        <f t="shared" si="112"/>
        <v/>
      </c>
      <c r="K324" s="400" t="str">
        <f t="shared" si="113"/>
        <v/>
      </c>
      <c r="L324" s="400"/>
      <c r="M324" s="262"/>
      <c r="N324" s="262"/>
      <c r="O324" s="469"/>
      <c r="P324" s="470" t="str">
        <f t="shared" si="106"/>
        <v/>
      </c>
      <c r="Q324" s="469"/>
      <c r="R324" s="471" t="str">
        <f t="shared" si="107"/>
        <v/>
      </c>
      <c r="S324" s="469"/>
      <c r="T324" s="472" t="str">
        <f t="shared" si="108"/>
        <v/>
      </c>
      <c r="U324" s="473">
        <f ca="1">SUMIF($O$8:T$9,"QUANT.",O324:T324)</f>
        <v>0</v>
      </c>
      <c r="V324" s="474">
        <f t="shared" ca="1" si="103"/>
        <v>0</v>
      </c>
      <c r="W324" s="486" t="str">
        <f t="shared" si="105"/>
        <v/>
      </c>
      <c r="X324" s="487">
        <f t="shared" ca="1" si="109"/>
        <v>0</v>
      </c>
      <c r="Y324" s="487" t="e">
        <f t="shared" ca="1" si="110"/>
        <v>#VALUE!</v>
      </c>
      <c r="Z324" s="262"/>
      <c r="AA324" s="262"/>
      <c r="AB324" s="262"/>
      <c r="AC324" s="262"/>
      <c r="AD324" s="262"/>
      <c r="AE324" s="262"/>
      <c r="AF324" s="262"/>
      <c r="AG324" s="262"/>
      <c r="AH324" s="262"/>
      <c r="AI324" s="262"/>
      <c r="AJ324" s="262"/>
      <c r="AK324" s="263">
        <f t="shared" si="102"/>
        <v>0</v>
      </c>
      <c r="AL324" s="263">
        <v>0</v>
      </c>
    </row>
    <row r="325" spans="1:38" s="264" customFormat="1">
      <c r="A325" s="395"/>
      <c r="B325" s="396"/>
      <c r="C325" s="397" t="str">
        <f>IF($B325="","",IFERROR(VLOOKUP($B325,SERVIÇOS!$A:$F,2,0),IFERROR(VLOOKUP($B325,'COMPOSIÇÕES COMPLEMENTARES '!$C:$K,2,0),"")))</f>
        <v/>
      </c>
      <c r="D325" s="398" t="str">
        <f>IF($B325="","",IFERROR(VLOOKUP($B325,SERVIÇOS!$A:$F,3,0),IFERROR(VLOOKUP($B325,'COMPOSIÇÕES COMPLEMENTARES '!$C:$K,3,0),"")))</f>
        <v/>
      </c>
      <c r="E325" s="399"/>
      <c r="F325" s="400" t="str">
        <f>IF($B325="","",IFERROR(VLOOKUP($B325,SERVIÇOS!$A:$F,4,0),IFERROR(VLOOKUP($B325,'COMPOSIÇÕES COMPLEMENTARES '!$C:$K,6,0),"")))</f>
        <v/>
      </c>
      <c r="G325" s="400" t="str">
        <f>IF($B325="","",IFERROR(VLOOKUP($B325,SERVIÇOS!$A:$F,5,0),IFERROR(VLOOKUP($B325,'COMPOSIÇÕES COMPLEMENTARES '!$C:$K,7,0),"")))</f>
        <v/>
      </c>
      <c r="H325" s="400" t="str">
        <f t="shared" si="104"/>
        <v/>
      </c>
      <c r="I325" s="400" t="str">
        <f t="shared" si="111"/>
        <v/>
      </c>
      <c r="J325" s="400" t="str">
        <f t="shared" si="112"/>
        <v/>
      </c>
      <c r="K325" s="400" t="str">
        <f t="shared" si="113"/>
        <v/>
      </c>
      <c r="L325" s="400"/>
      <c r="M325" s="262"/>
      <c r="N325" s="262"/>
      <c r="O325" s="469"/>
      <c r="P325" s="470" t="str">
        <f t="shared" si="106"/>
        <v/>
      </c>
      <c r="Q325" s="469"/>
      <c r="R325" s="471" t="str">
        <f t="shared" si="107"/>
        <v/>
      </c>
      <c r="S325" s="469"/>
      <c r="T325" s="472" t="str">
        <f t="shared" si="108"/>
        <v/>
      </c>
      <c r="U325" s="473">
        <f ca="1">SUMIF($O$8:T$9,"QUANT.",O325:T325)</f>
        <v>0</v>
      </c>
      <c r="V325" s="474">
        <f t="shared" ca="1" si="103"/>
        <v>0</v>
      </c>
      <c r="W325" s="486" t="str">
        <f t="shared" si="105"/>
        <v/>
      </c>
      <c r="X325" s="487">
        <f t="shared" ca="1" si="109"/>
        <v>0</v>
      </c>
      <c r="Y325" s="487" t="e">
        <f t="shared" ca="1" si="110"/>
        <v>#VALUE!</v>
      </c>
      <c r="Z325" s="262"/>
      <c r="AA325" s="262"/>
      <c r="AB325" s="262"/>
      <c r="AC325" s="262"/>
      <c r="AD325" s="262"/>
      <c r="AE325" s="262"/>
      <c r="AF325" s="262"/>
      <c r="AG325" s="262"/>
      <c r="AH325" s="262"/>
      <c r="AI325" s="262"/>
      <c r="AJ325" s="262"/>
      <c r="AK325" s="263">
        <f t="shared" ref="AK325:AK388" si="114">B325-AL325</f>
        <v>0</v>
      </c>
      <c r="AL325" s="263">
        <v>0</v>
      </c>
    </row>
    <row r="326" spans="1:38" s="264" customFormat="1">
      <c r="A326" s="395"/>
      <c r="B326" s="396"/>
      <c r="C326" s="397" t="str">
        <f>IF($B326="","",IFERROR(VLOOKUP($B326,SERVIÇOS!$A:$F,2,0),IFERROR(VLOOKUP($B326,'COMPOSIÇÕES COMPLEMENTARES '!$C:$K,2,0),"")))</f>
        <v/>
      </c>
      <c r="D326" s="398" t="str">
        <f>IF($B326="","",IFERROR(VLOOKUP($B326,SERVIÇOS!$A:$F,3,0),IFERROR(VLOOKUP($B326,'COMPOSIÇÕES COMPLEMENTARES '!$C:$K,3,0),"")))</f>
        <v/>
      </c>
      <c r="E326" s="399"/>
      <c r="F326" s="400" t="str">
        <f>IF($B326="","",IFERROR(VLOOKUP($B326,SERVIÇOS!$A:$F,4,0),IFERROR(VLOOKUP($B326,'COMPOSIÇÕES COMPLEMENTARES '!$C:$K,6,0),"")))</f>
        <v/>
      </c>
      <c r="G326" s="400" t="str">
        <f>IF($B326="","",IFERROR(VLOOKUP($B326,SERVIÇOS!$A:$F,5,0),IFERROR(VLOOKUP($B326,'COMPOSIÇÕES COMPLEMENTARES '!$C:$K,7,0),"")))</f>
        <v/>
      </c>
      <c r="H326" s="400" t="str">
        <f t="shared" si="104"/>
        <v/>
      </c>
      <c r="I326" s="400" t="str">
        <f t="shared" si="111"/>
        <v/>
      </c>
      <c r="J326" s="400" t="str">
        <f t="shared" si="112"/>
        <v/>
      </c>
      <c r="K326" s="400" t="str">
        <f t="shared" si="113"/>
        <v/>
      </c>
      <c r="L326" s="400"/>
      <c r="M326" s="262"/>
      <c r="N326" s="262"/>
      <c r="O326" s="469"/>
      <c r="P326" s="470" t="str">
        <f t="shared" si="106"/>
        <v/>
      </c>
      <c r="Q326" s="469"/>
      <c r="R326" s="471" t="str">
        <f t="shared" si="107"/>
        <v/>
      </c>
      <c r="S326" s="469"/>
      <c r="T326" s="472" t="str">
        <f t="shared" si="108"/>
        <v/>
      </c>
      <c r="U326" s="473">
        <f ca="1">SUMIF($O$8:T$9,"QUANT.",O326:T326)</f>
        <v>0</v>
      </c>
      <c r="V326" s="474">
        <f t="shared" ca="1" si="103"/>
        <v>0</v>
      </c>
      <c r="W326" s="486" t="str">
        <f t="shared" si="105"/>
        <v/>
      </c>
      <c r="X326" s="487">
        <f t="shared" ca="1" si="109"/>
        <v>0</v>
      </c>
      <c r="Y326" s="487" t="e">
        <f t="shared" ca="1" si="110"/>
        <v>#VALUE!</v>
      </c>
      <c r="Z326" s="262"/>
      <c r="AA326" s="262"/>
      <c r="AB326" s="262"/>
      <c r="AC326" s="262"/>
      <c r="AD326" s="262"/>
      <c r="AE326" s="262"/>
      <c r="AF326" s="262"/>
      <c r="AG326" s="262"/>
      <c r="AH326" s="262"/>
      <c r="AI326" s="262"/>
      <c r="AJ326" s="262"/>
      <c r="AK326" s="263">
        <f t="shared" si="114"/>
        <v>0</v>
      </c>
      <c r="AL326" s="263">
        <v>0</v>
      </c>
    </row>
    <row r="327" spans="1:38" s="264" customFormat="1">
      <c r="A327" s="395"/>
      <c r="B327" s="396"/>
      <c r="C327" s="397" t="str">
        <f>IF($B327="","",IFERROR(VLOOKUP($B327,SERVIÇOS!$A:$F,2,0),IFERROR(VLOOKUP($B327,'COMPOSIÇÕES COMPLEMENTARES '!$C:$K,2,0),"")))</f>
        <v/>
      </c>
      <c r="D327" s="398" t="str">
        <f>IF($B327="","",IFERROR(VLOOKUP($B327,SERVIÇOS!$A:$F,3,0),IFERROR(VLOOKUP($B327,'COMPOSIÇÕES COMPLEMENTARES '!$C:$K,3,0),"")))</f>
        <v/>
      </c>
      <c r="E327" s="399"/>
      <c r="F327" s="400" t="str">
        <f>IF($B327="","",IFERROR(VLOOKUP($B327,SERVIÇOS!$A:$F,4,0),IFERROR(VLOOKUP($B327,'COMPOSIÇÕES COMPLEMENTARES '!$C:$K,6,0),"")))</f>
        <v/>
      </c>
      <c r="G327" s="400" t="str">
        <f>IF($B327="","",IFERROR(VLOOKUP($B327,SERVIÇOS!$A:$F,5,0),IFERROR(VLOOKUP($B327,'COMPOSIÇÕES COMPLEMENTARES '!$C:$K,7,0),"")))</f>
        <v/>
      </c>
      <c r="H327" s="400" t="str">
        <f t="shared" si="104"/>
        <v/>
      </c>
      <c r="I327" s="400" t="str">
        <f t="shared" si="111"/>
        <v/>
      </c>
      <c r="J327" s="400" t="str">
        <f t="shared" si="112"/>
        <v/>
      </c>
      <c r="K327" s="400" t="str">
        <f t="shared" si="113"/>
        <v/>
      </c>
      <c r="L327" s="400"/>
      <c r="M327" s="262"/>
      <c r="N327" s="262"/>
      <c r="O327" s="469"/>
      <c r="P327" s="470" t="str">
        <f t="shared" si="106"/>
        <v/>
      </c>
      <c r="Q327" s="469"/>
      <c r="R327" s="471" t="str">
        <f t="shared" si="107"/>
        <v/>
      </c>
      <c r="S327" s="469"/>
      <c r="T327" s="472" t="str">
        <f t="shared" si="108"/>
        <v/>
      </c>
      <c r="U327" s="473">
        <f ca="1">SUMIF($O$8:T$9,"QUANT.",O327:T327)</f>
        <v>0</v>
      </c>
      <c r="V327" s="474">
        <f t="shared" ca="1" si="103"/>
        <v>0</v>
      </c>
      <c r="W327" s="486" t="str">
        <f t="shared" si="105"/>
        <v/>
      </c>
      <c r="X327" s="487">
        <f t="shared" ca="1" si="109"/>
        <v>0</v>
      </c>
      <c r="Y327" s="487" t="e">
        <f t="shared" ca="1" si="110"/>
        <v>#VALUE!</v>
      </c>
      <c r="Z327" s="262"/>
      <c r="AA327" s="262"/>
      <c r="AB327" s="262"/>
      <c r="AC327" s="262"/>
      <c r="AD327" s="262"/>
      <c r="AE327" s="262"/>
      <c r="AF327" s="262"/>
      <c r="AG327" s="262"/>
      <c r="AH327" s="262"/>
      <c r="AI327" s="262"/>
      <c r="AJ327" s="262"/>
      <c r="AK327" s="263">
        <f t="shared" si="114"/>
        <v>0</v>
      </c>
      <c r="AL327" s="263">
        <v>0</v>
      </c>
    </row>
    <row r="328" spans="1:38" s="264" customFormat="1">
      <c r="A328" s="395"/>
      <c r="B328" s="396"/>
      <c r="C328" s="397" t="str">
        <f>IF($B328="","",IFERROR(VLOOKUP($B328,SERVIÇOS!$A:$F,2,0),IFERROR(VLOOKUP($B328,'COMPOSIÇÕES COMPLEMENTARES '!$C:$K,2,0),"")))</f>
        <v/>
      </c>
      <c r="D328" s="398" t="str">
        <f>IF($B328="","",IFERROR(VLOOKUP($B328,SERVIÇOS!$A:$F,3,0),IFERROR(VLOOKUP($B328,'COMPOSIÇÕES COMPLEMENTARES '!$C:$K,3,0),"")))</f>
        <v/>
      </c>
      <c r="E328" s="399"/>
      <c r="F328" s="400" t="str">
        <f>IF($B328="","",IFERROR(VLOOKUP($B328,SERVIÇOS!$A:$F,4,0),IFERROR(VLOOKUP($B328,'COMPOSIÇÕES COMPLEMENTARES '!$C:$K,6,0),"")))</f>
        <v/>
      </c>
      <c r="G328" s="400" t="str">
        <f>IF($B328="","",IFERROR(VLOOKUP($B328,SERVIÇOS!$A:$F,5,0),IFERROR(VLOOKUP($B328,'COMPOSIÇÕES COMPLEMENTARES '!$C:$K,7,0),"")))</f>
        <v/>
      </c>
      <c r="H328" s="400" t="str">
        <f t="shared" si="104"/>
        <v/>
      </c>
      <c r="I328" s="400" t="str">
        <f t="shared" si="111"/>
        <v/>
      </c>
      <c r="J328" s="400" t="str">
        <f t="shared" si="112"/>
        <v/>
      </c>
      <c r="K328" s="400" t="str">
        <f t="shared" si="113"/>
        <v/>
      </c>
      <c r="L328" s="400"/>
      <c r="M328" s="262"/>
      <c r="N328" s="262"/>
      <c r="O328" s="469"/>
      <c r="P328" s="470" t="str">
        <f t="shared" si="106"/>
        <v/>
      </c>
      <c r="Q328" s="469"/>
      <c r="R328" s="471" t="str">
        <f t="shared" si="107"/>
        <v/>
      </c>
      <c r="S328" s="469"/>
      <c r="T328" s="472" t="str">
        <f t="shared" si="108"/>
        <v/>
      </c>
      <c r="U328" s="473">
        <f ca="1">SUMIF($O$8:T$9,"QUANT.",O328:T328)</f>
        <v>0</v>
      </c>
      <c r="V328" s="474">
        <f t="shared" ca="1" si="103"/>
        <v>0</v>
      </c>
      <c r="W328" s="486" t="str">
        <f t="shared" si="105"/>
        <v/>
      </c>
      <c r="X328" s="487">
        <f t="shared" ca="1" si="109"/>
        <v>0</v>
      </c>
      <c r="Y328" s="487" t="e">
        <f t="shared" ca="1" si="110"/>
        <v>#VALUE!</v>
      </c>
      <c r="Z328" s="262"/>
      <c r="AA328" s="262"/>
      <c r="AB328" s="262"/>
      <c r="AC328" s="262"/>
      <c r="AD328" s="262"/>
      <c r="AE328" s="262"/>
      <c r="AF328" s="262"/>
      <c r="AG328" s="262"/>
      <c r="AH328" s="262"/>
      <c r="AI328" s="262"/>
      <c r="AJ328" s="262"/>
      <c r="AK328" s="263">
        <f t="shared" si="114"/>
        <v>0</v>
      </c>
      <c r="AL328" s="263">
        <v>0</v>
      </c>
    </row>
    <row r="329" spans="1:38" s="264" customFormat="1">
      <c r="A329" s="395"/>
      <c r="B329" s="396"/>
      <c r="C329" s="397" t="str">
        <f>IF($B329="","",IFERROR(VLOOKUP($B329,SERVIÇOS!$A:$F,2,0),IFERROR(VLOOKUP($B329,'COMPOSIÇÕES COMPLEMENTARES '!$C:$K,2,0),"")))</f>
        <v/>
      </c>
      <c r="D329" s="398" t="str">
        <f>IF($B329="","",IFERROR(VLOOKUP($B329,SERVIÇOS!$A:$F,3,0),IFERROR(VLOOKUP($B329,'COMPOSIÇÕES COMPLEMENTARES '!$C:$K,3,0),"")))</f>
        <v/>
      </c>
      <c r="E329" s="399"/>
      <c r="F329" s="400" t="str">
        <f>IF($B329="","",IFERROR(VLOOKUP($B329,SERVIÇOS!$A:$F,4,0),IFERROR(VLOOKUP($B329,'COMPOSIÇÕES COMPLEMENTARES '!$C:$K,6,0),"")))</f>
        <v/>
      </c>
      <c r="G329" s="400" t="str">
        <f>IF($B329="","",IFERROR(VLOOKUP($B329,SERVIÇOS!$A:$F,5,0),IFERROR(VLOOKUP($B329,'COMPOSIÇÕES COMPLEMENTARES '!$C:$K,7,0),"")))</f>
        <v/>
      </c>
      <c r="H329" s="400" t="str">
        <f t="shared" si="104"/>
        <v/>
      </c>
      <c r="I329" s="400" t="str">
        <f t="shared" si="111"/>
        <v/>
      </c>
      <c r="J329" s="400" t="str">
        <f t="shared" si="112"/>
        <v/>
      </c>
      <c r="K329" s="400" t="str">
        <f t="shared" si="113"/>
        <v/>
      </c>
      <c r="L329" s="400"/>
      <c r="M329" s="262"/>
      <c r="N329" s="262"/>
      <c r="O329" s="469"/>
      <c r="P329" s="470" t="str">
        <f t="shared" si="106"/>
        <v/>
      </c>
      <c r="Q329" s="469"/>
      <c r="R329" s="471" t="str">
        <f t="shared" si="107"/>
        <v/>
      </c>
      <c r="S329" s="469"/>
      <c r="T329" s="472" t="str">
        <f t="shared" si="108"/>
        <v/>
      </c>
      <c r="U329" s="473">
        <f ca="1">SUMIF($O$8:T$9,"QUANT.",O329:T329)</f>
        <v>0</v>
      </c>
      <c r="V329" s="474">
        <f t="shared" ca="1" si="103"/>
        <v>0</v>
      </c>
      <c r="W329" s="486" t="str">
        <f t="shared" si="105"/>
        <v/>
      </c>
      <c r="X329" s="487">
        <f t="shared" ca="1" si="109"/>
        <v>0</v>
      </c>
      <c r="Y329" s="487" t="e">
        <f t="shared" ca="1" si="110"/>
        <v>#VALUE!</v>
      </c>
      <c r="Z329" s="262"/>
      <c r="AA329" s="262"/>
      <c r="AB329" s="262"/>
      <c r="AC329" s="262"/>
      <c r="AD329" s="262"/>
      <c r="AE329" s="262"/>
      <c r="AF329" s="262"/>
      <c r="AG329" s="262"/>
      <c r="AH329" s="262"/>
      <c r="AI329" s="262"/>
      <c r="AJ329" s="262"/>
      <c r="AK329" s="263">
        <f t="shared" si="114"/>
        <v>0</v>
      </c>
      <c r="AL329" s="263">
        <v>0</v>
      </c>
    </row>
    <row r="330" spans="1:38" s="264" customFormat="1">
      <c r="A330" s="395"/>
      <c r="B330" s="396"/>
      <c r="C330" s="397" t="str">
        <f>IF($B330="","",IFERROR(VLOOKUP($B330,SERVIÇOS!$A:$F,2,0),IFERROR(VLOOKUP($B330,'COMPOSIÇÕES COMPLEMENTARES '!$C:$K,2,0),"")))</f>
        <v/>
      </c>
      <c r="D330" s="398" t="str">
        <f>IF($B330="","",IFERROR(VLOOKUP($B330,SERVIÇOS!$A:$F,3,0),IFERROR(VLOOKUP($B330,'COMPOSIÇÕES COMPLEMENTARES '!$C:$K,3,0),"")))</f>
        <v/>
      </c>
      <c r="E330" s="399"/>
      <c r="F330" s="400" t="str">
        <f>IF($B330="","",IFERROR(VLOOKUP($B330,SERVIÇOS!$A:$F,4,0),IFERROR(VLOOKUP($B330,'COMPOSIÇÕES COMPLEMENTARES '!$C:$K,6,0),"")))</f>
        <v/>
      </c>
      <c r="G330" s="400" t="str">
        <f>IF($B330="","",IFERROR(VLOOKUP($B330,SERVIÇOS!$A:$F,5,0),IFERROR(VLOOKUP($B330,'COMPOSIÇÕES COMPLEMENTARES '!$C:$K,7,0),"")))</f>
        <v/>
      </c>
      <c r="H330" s="400" t="str">
        <f t="shared" si="104"/>
        <v/>
      </c>
      <c r="I330" s="400" t="str">
        <f t="shared" si="111"/>
        <v/>
      </c>
      <c r="J330" s="400" t="str">
        <f t="shared" si="112"/>
        <v/>
      </c>
      <c r="K330" s="400" t="str">
        <f t="shared" si="113"/>
        <v/>
      </c>
      <c r="L330" s="400"/>
      <c r="M330" s="262"/>
      <c r="N330" s="262"/>
      <c r="O330" s="469"/>
      <c r="P330" s="470" t="str">
        <f t="shared" si="106"/>
        <v/>
      </c>
      <c r="Q330" s="469"/>
      <c r="R330" s="471" t="str">
        <f t="shared" si="107"/>
        <v/>
      </c>
      <c r="S330" s="469"/>
      <c r="T330" s="472" t="str">
        <f t="shared" si="108"/>
        <v/>
      </c>
      <c r="U330" s="473">
        <f ca="1">SUMIF($O$8:T$9,"QUANT.",O330:T330)</f>
        <v>0</v>
      </c>
      <c r="V330" s="474">
        <f t="shared" ca="1" si="103"/>
        <v>0</v>
      </c>
      <c r="W330" s="486" t="str">
        <f t="shared" si="105"/>
        <v/>
      </c>
      <c r="X330" s="487">
        <f t="shared" ca="1" si="109"/>
        <v>0</v>
      </c>
      <c r="Y330" s="487" t="e">
        <f t="shared" ca="1" si="110"/>
        <v>#VALUE!</v>
      </c>
      <c r="Z330" s="262"/>
      <c r="AA330" s="262"/>
      <c r="AB330" s="262"/>
      <c r="AC330" s="262"/>
      <c r="AD330" s="262"/>
      <c r="AE330" s="262"/>
      <c r="AF330" s="262"/>
      <c r="AG330" s="262"/>
      <c r="AH330" s="262"/>
      <c r="AI330" s="262"/>
      <c r="AJ330" s="262"/>
      <c r="AK330" s="263">
        <f t="shared" si="114"/>
        <v>0</v>
      </c>
      <c r="AL330" s="263">
        <v>0</v>
      </c>
    </row>
    <row r="331" spans="1:38" s="264" customFormat="1">
      <c r="A331" s="395"/>
      <c r="B331" s="396"/>
      <c r="C331" s="397" t="str">
        <f>IF($B331="","",IFERROR(VLOOKUP($B331,SERVIÇOS!$A:$F,2,0),IFERROR(VLOOKUP($B331,'COMPOSIÇÕES COMPLEMENTARES '!$C:$K,2,0),"")))</f>
        <v/>
      </c>
      <c r="D331" s="398" t="str">
        <f>IF($B331="","",IFERROR(VLOOKUP($B331,SERVIÇOS!$A:$F,3,0),IFERROR(VLOOKUP($B331,'COMPOSIÇÕES COMPLEMENTARES '!$C:$K,3,0),"")))</f>
        <v/>
      </c>
      <c r="E331" s="399"/>
      <c r="F331" s="400" t="str">
        <f>IF($B331="","",IFERROR(VLOOKUP($B331,SERVIÇOS!$A:$F,4,0),IFERROR(VLOOKUP($B331,'COMPOSIÇÕES COMPLEMENTARES '!$C:$K,6,0),"")))</f>
        <v/>
      </c>
      <c r="G331" s="400" t="str">
        <f>IF($B331="","",IFERROR(VLOOKUP($B331,SERVIÇOS!$A:$F,5,0),IFERROR(VLOOKUP($B331,'COMPOSIÇÕES COMPLEMENTARES '!$C:$K,7,0),"")))</f>
        <v/>
      </c>
      <c r="H331" s="400" t="str">
        <f t="shared" si="104"/>
        <v/>
      </c>
      <c r="I331" s="400" t="str">
        <f t="shared" si="111"/>
        <v/>
      </c>
      <c r="J331" s="400" t="str">
        <f t="shared" si="112"/>
        <v/>
      </c>
      <c r="K331" s="400" t="str">
        <f t="shared" si="113"/>
        <v/>
      </c>
      <c r="L331" s="400"/>
      <c r="M331" s="262"/>
      <c r="N331" s="262"/>
      <c r="O331" s="469"/>
      <c r="P331" s="470" t="str">
        <f t="shared" si="106"/>
        <v/>
      </c>
      <c r="Q331" s="469"/>
      <c r="R331" s="471" t="str">
        <f t="shared" si="107"/>
        <v/>
      </c>
      <c r="S331" s="469"/>
      <c r="T331" s="472" t="str">
        <f t="shared" si="108"/>
        <v/>
      </c>
      <c r="U331" s="473">
        <f ca="1">SUMIF($O$8:T$9,"QUANT.",O331:T331)</f>
        <v>0</v>
      </c>
      <c r="V331" s="474">
        <f t="shared" ca="1" si="103"/>
        <v>0</v>
      </c>
      <c r="W331" s="486" t="str">
        <f t="shared" si="105"/>
        <v/>
      </c>
      <c r="X331" s="487">
        <f t="shared" ca="1" si="109"/>
        <v>0</v>
      </c>
      <c r="Y331" s="487" t="e">
        <f t="shared" ca="1" si="110"/>
        <v>#VALUE!</v>
      </c>
      <c r="Z331" s="262"/>
      <c r="AA331" s="262"/>
      <c r="AB331" s="262"/>
      <c r="AC331" s="262"/>
      <c r="AD331" s="262"/>
      <c r="AE331" s="262"/>
      <c r="AF331" s="262"/>
      <c r="AG331" s="262"/>
      <c r="AH331" s="262"/>
      <c r="AI331" s="262"/>
      <c r="AJ331" s="262"/>
      <c r="AK331" s="263">
        <f t="shared" si="114"/>
        <v>0</v>
      </c>
      <c r="AL331" s="263">
        <v>0</v>
      </c>
    </row>
    <row r="332" spans="1:38" s="264" customFormat="1">
      <c r="A332" s="395"/>
      <c r="B332" s="396"/>
      <c r="C332" s="397" t="str">
        <f>IF($B332="","",IFERROR(VLOOKUP($B332,SERVIÇOS!$A:$F,2,0),IFERROR(VLOOKUP($B332,'COMPOSIÇÕES COMPLEMENTARES '!$C:$K,2,0),"")))</f>
        <v/>
      </c>
      <c r="D332" s="398" t="str">
        <f>IF($B332="","",IFERROR(VLOOKUP($B332,SERVIÇOS!$A:$F,3,0),IFERROR(VLOOKUP($B332,'COMPOSIÇÕES COMPLEMENTARES '!$C:$K,3,0),"")))</f>
        <v/>
      </c>
      <c r="E332" s="399"/>
      <c r="F332" s="400" t="str">
        <f>IF($B332="","",IFERROR(VLOOKUP($B332,SERVIÇOS!$A:$F,4,0),IFERROR(VLOOKUP($B332,'COMPOSIÇÕES COMPLEMENTARES '!$C:$K,6,0),"")))</f>
        <v/>
      </c>
      <c r="G332" s="400" t="str">
        <f>IF($B332="","",IFERROR(VLOOKUP($B332,SERVIÇOS!$A:$F,5,0),IFERROR(VLOOKUP($B332,'COMPOSIÇÕES COMPLEMENTARES '!$C:$K,7,0),"")))</f>
        <v/>
      </c>
      <c r="H332" s="400" t="str">
        <f t="shared" si="104"/>
        <v/>
      </c>
      <c r="I332" s="400" t="str">
        <f t="shared" si="111"/>
        <v/>
      </c>
      <c r="J332" s="400" t="str">
        <f t="shared" si="112"/>
        <v/>
      </c>
      <c r="K332" s="400" t="str">
        <f t="shared" si="113"/>
        <v/>
      </c>
      <c r="L332" s="400"/>
      <c r="M332" s="262"/>
      <c r="N332" s="262"/>
      <c r="O332" s="469"/>
      <c r="P332" s="470" t="str">
        <f t="shared" si="106"/>
        <v/>
      </c>
      <c r="Q332" s="469"/>
      <c r="R332" s="471" t="str">
        <f t="shared" si="107"/>
        <v/>
      </c>
      <c r="S332" s="469"/>
      <c r="T332" s="472" t="str">
        <f t="shared" si="108"/>
        <v/>
      </c>
      <c r="U332" s="473">
        <f ca="1">SUMIF($O$8:T$9,"QUANT.",O332:T332)</f>
        <v>0</v>
      </c>
      <c r="V332" s="474">
        <f t="shared" ca="1" si="103"/>
        <v>0</v>
      </c>
      <c r="W332" s="486" t="str">
        <f t="shared" si="105"/>
        <v/>
      </c>
      <c r="X332" s="487">
        <f t="shared" ca="1" si="109"/>
        <v>0</v>
      </c>
      <c r="Y332" s="487" t="e">
        <f t="shared" ca="1" si="110"/>
        <v>#VALUE!</v>
      </c>
      <c r="Z332" s="262"/>
      <c r="AA332" s="262"/>
      <c r="AB332" s="262"/>
      <c r="AC332" s="262"/>
      <c r="AD332" s="262"/>
      <c r="AE332" s="262"/>
      <c r="AF332" s="262"/>
      <c r="AG332" s="262"/>
      <c r="AH332" s="262"/>
      <c r="AI332" s="262"/>
      <c r="AJ332" s="262"/>
      <c r="AK332" s="263">
        <f t="shared" si="114"/>
        <v>0</v>
      </c>
      <c r="AL332" s="263">
        <v>0</v>
      </c>
    </row>
    <row r="333" spans="1:38" s="264" customFormat="1">
      <c r="A333" s="395"/>
      <c r="B333" s="396"/>
      <c r="C333" s="397" t="str">
        <f>IF($B333="","",IFERROR(VLOOKUP($B333,SERVIÇOS!$A:$F,2,0),IFERROR(VLOOKUP($B333,'COMPOSIÇÕES COMPLEMENTARES '!$C:$K,2,0),"")))</f>
        <v/>
      </c>
      <c r="D333" s="398" t="str">
        <f>IF($B333="","",IFERROR(VLOOKUP($B333,SERVIÇOS!$A:$F,3,0),IFERROR(VLOOKUP($B333,'COMPOSIÇÕES COMPLEMENTARES '!$C:$K,3,0),"")))</f>
        <v/>
      </c>
      <c r="E333" s="399"/>
      <c r="F333" s="400" t="str">
        <f>IF($B333="","",IFERROR(VLOOKUP($B333,SERVIÇOS!$A:$F,4,0),IFERROR(VLOOKUP($B333,'COMPOSIÇÕES COMPLEMENTARES '!$C:$K,6,0),"")))</f>
        <v/>
      </c>
      <c r="G333" s="400" t="str">
        <f>IF($B333="","",IFERROR(VLOOKUP($B333,SERVIÇOS!$A:$F,5,0),IFERROR(VLOOKUP($B333,'COMPOSIÇÕES COMPLEMENTARES '!$C:$K,7,0),"")))</f>
        <v/>
      </c>
      <c r="H333" s="400" t="str">
        <f t="shared" si="104"/>
        <v/>
      </c>
      <c r="I333" s="400" t="str">
        <f t="shared" si="111"/>
        <v/>
      </c>
      <c r="J333" s="400" t="str">
        <f t="shared" si="112"/>
        <v/>
      </c>
      <c r="K333" s="400" t="str">
        <f t="shared" si="113"/>
        <v/>
      </c>
      <c r="L333" s="400"/>
      <c r="M333" s="262"/>
      <c r="N333" s="262"/>
      <c r="O333" s="469"/>
      <c r="P333" s="470" t="str">
        <f t="shared" si="106"/>
        <v/>
      </c>
      <c r="Q333" s="469"/>
      <c r="R333" s="471" t="str">
        <f t="shared" si="107"/>
        <v/>
      </c>
      <c r="S333" s="469"/>
      <c r="T333" s="472" t="str">
        <f t="shared" si="108"/>
        <v/>
      </c>
      <c r="U333" s="473">
        <f ca="1">SUMIF($O$8:T$9,"QUANT.",O333:T333)</f>
        <v>0</v>
      </c>
      <c r="V333" s="474">
        <f t="shared" ca="1" si="103"/>
        <v>0</v>
      </c>
      <c r="W333" s="486" t="str">
        <f t="shared" si="105"/>
        <v/>
      </c>
      <c r="X333" s="487">
        <f t="shared" ca="1" si="109"/>
        <v>0</v>
      </c>
      <c r="Y333" s="487" t="e">
        <f t="shared" ca="1" si="110"/>
        <v>#VALUE!</v>
      </c>
      <c r="Z333" s="262"/>
      <c r="AA333" s="262"/>
      <c r="AB333" s="262"/>
      <c r="AC333" s="262"/>
      <c r="AD333" s="262"/>
      <c r="AE333" s="262"/>
      <c r="AF333" s="262"/>
      <c r="AG333" s="262"/>
      <c r="AH333" s="262"/>
      <c r="AI333" s="262"/>
      <c r="AJ333" s="262"/>
      <c r="AK333" s="263">
        <f t="shared" si="114"/>
        <v>0</v>
      </c>
      <c r="AL333" s="263">
        <v>0</v>
      </c>
    </row>
    <row r="334" spans="1:38" s="264" customFormat="1">
      <c r="A334" s="395"/>
      <c r="B334" s="396"/>
      <c r="C334" s="397" t="str">
        <f>IF($B334="","",IFERROR(VLOOKUP($B334,SERVIÇOS!$A:$F,2,0),IFERROR(VLOOKUP($B334,'COMPOSIÇÕES COMPLEMENTARES '!$C:$K,2,0),"")))</f>
        <v/>
      </c>
      <c r="D334" s="398" t="str">
        <f>IF($B334="","",IFERROR(VLOOKUP($B334,SERVIÇOS!$A:$F,3,0),IFERROR(VLOOKUP($B334,'COMPOSIÇÕES COMPLEMENTARES '!$C:$K,3,0),"")))</f>
        <v/>
      </c>
      <c r="E334" s="399"/>
      <c r="F334" s="400" t="str">
        <f>IF($B334="","",IFERROR(VLOOKUP($B334,SERVIÇOS!$A:$F,4,0),IFERROR(VLOOKUP($B334,'COMPOSIÇÕES COMPLEMENTARES '!$C:$K,6,0),"")))</f>
        <v/>
      </c>
      <c r="G334" s="400" t="str">
        <f>IF($B334="","",IFERROR(VLOOKUP($B334,SERVIÇOS!$A:$F,5,0),IFERROR(VLOOKUP($B334,'COMPOSIÇÕES COMPLEMENTARES '!$C:$K,7,0),"")))</f>
        <v/>
      </c>
      <c r="H334" s="400" t="str">
        <f t="shared" si="104"/>
        <v/>
      </c>
      <c r="I334" s="400" t="str">
        <f t="shared" si="111"/>
        <v/>
      </c>
      <c r="J334" s="400" t="str">
        <f t="shared" si="112"/>
        <v/>
      </c>
      <c r="K334" s="400" t="str">
        <f t="shared" si="113"/>
        <v/>
      </c>
      <c r="L334" s="400"/>
      <c r="M334" s="262"/>
      <c r="N334" s="262"/>
      <c r="O334" s="469"/>
      <c r="P334" s="470" t="str">
        <f t="shared" si="106"/>
        <v/>
      </c>
      <c r="Q334" s="469"/>
      <c r="R334" s="471" t="str">
        <f t="shared" si="107"/>
        <v/>
      </c>
      <c r="S334" s="469"/>
      <c r="T334" s="472" t="str">
        <f t="shared" si="108"/>
        <v/>
      </c>
      <c r="U334" s="473">
        <f ca="1">SUMIF($O$8:T$9,"QUANT.",O334:T334)</f>
        <v>0</v>
      </c>
      <c r="V334" s="474">
        <f t="shared" ca="1" si="103"/>
        <v>0</v>
      </c>
      <c r="W334" s="486" t="str">
        <f t="shared" si="105"/>
        <v/>
      </c>
      <c r="X334" s="487">
        <f t="shared" ca="1" si="109"/>
        <v>0</v>
      </c>
      <c r="Y334" s="487" t="e">
        <f t="shared" ca="1" si="110"/>
        <v>#VALUE!</v>
      </c>
      <c r="Z334" s="262"/>
      <c r="AA334" s="262"/>
      <c r="AB334" s="262"/>
      <c r="AC334" s="262"/>
      <c r="AD334" s="262"/>
      <c r="AE334" s="262"/>
      <c r="AF334" s="262"/>
      <c r="AG334" s="262"/>
      <c r="AH334" s="262"/>
      <c r="AI334" s="262"/>
      <c r="AJ334" s="262"/>
      <c r="AK334" s="263">
        <f t="shared" si="114"/>
        <v>0</v>
      </c>
      <c r="AL334" s="263">
        <v>0</v>
      </c>
    </row>
    <row r="335" spans="1:38" s="264" customFormat="1">
      <c r="A335" s="395"/>
      <c r="B335" s="396"/>
      <c r="C335" s="397" t="str">
        <f>IF($B335="","",IFERROR(VLOOKUP($B335,SERVIÇOS!$A:$F,2,0),IFERROR(VLOOKUP($B335,'COMPOSIÇÕES COMPLEMENTARES '!$C:$K,2,0),"")))</f>
        <v/>
      </c>
      <c r="D335" s="398" t="str">
        <f>IF($B335="","",IFERROR(VLOOKUP($B335,SERVIÇOS!$A:$F,3,0),IFERROR(VLOOKUP($B335,'COMPOSIÇÕES COMPLEMENTARES '!$C:$K,3,0),"")))</f>
        <v/>
      </c>
      <c r="E335" s="399"/>
      <c r="F335" s="400" t="str">
        <f>IF($B335="","",IFERROR(VLOOKUP($B335,SERVIÇOS!$A:$F,4,0),IFERROR(VLOOKUP($B335,'COMPOSIÇÕES COMPLEMENTARES '!$C:$K,6,0),"")))</f>
        <v/>
      </c>
      <c r="G335" s="400" t="str">
        <f>IF($B335="","",IFERROR(VLOOKUP($B335,SERVIÇOS!$A:$F,5,0),IFERROR(VLOOKUP($B335,'COMPOSIÇÕES COMPLEMENTARES '!$C:$K,7,0),"")))</f>
        <v/>
      </c>
      <c r="H335" s="400" t="str">
        <f t="shared" si="104"/>
        <v/>
      </c>
      <c r="I335" s="400" t="str">
        <f t="shared" si="111"/>
        <v/>
      </c>
      <c r="J335" s="400" t="str">
        <f t="shared" si="112"/>
        <v/>
      </c>
      <c r="K335" s="400" t="str">
        <f t="shared" si="113"/>
        <v/>
      </c>
      <c r="L335" s="400"/>
      <c r="M335" s="262"/>
      <c r="N335" s="262"/>
      <c r="O335" s="469"/>
      <c r="P335" s="470" t="str">
        <f t="shared" si="106"/>
        <v/>
      </c>
      <c r="Q335" s="469"/>
      <c r="R335" s="471" t="str">
        <f t="shared" si="107"/>
        <v/>
      </c>
      <c r="S335" s="469"/>
      <c r="T335" s="472" t="str">
        <f t="shared" si="108"/>
        <v/>
      </c>
      <c r="U335" s="473">
        <f ca="1">SUMIF($O$8:T$9,"QUANT.",O335:T335)</f>
        <v>0</v>
      </c>
      <c r="V335" s="474">
        <f t="shared" ca="1" si="103"/>
        <v>0</v>
      </c>
      <c r="W335" s="486" t="str">
        <f t="shared" si="105"/>
        <v/>
      </c>
      <c r="X335" s="487">
        <f t="shared" ca="1" si="109"/>
        <v>0</v>
      </c>
      <c r="Y335" s="487" t="e">
        <f t="shared" ca="1" si="110"/>
        <v>#VALUE!</v>
      </c>
      <c r="Z335" s="262"/>
      <c r="AA335" s="262"/>
      <c r="AB335" s="262"/>
      <c r="AC335" s="262"/>
      <c r="AD335" s="262"/>
      <c r="AE335" s="262"/>
      <c r="AF335" s="262"/>
      <c r="AG335" s="262"/>
      <c r="AH335" s="262"/>
      <c r="AI335" s="262"/>
      <c r="AJ335" s="262"/>
      <c r="AK335" s="263">
        <f t="shared" si="114"/>
        <v>0</v>
      </c>
      <c r="AL335" s="263">
        <v>0</v>
      </c>
    </row>
    <row r="336" spans="1:38" s="264" customFormat="1">
      <c r="A336" s="395"/>
      <c r="B336" s="396"/>
      <c r="C336" s="397" t="str">
        <f>IF($B336="","",IFERROR(VLOOKUP($B336,SERVIÇOS!$A:$F,2,0),IFERROR(VLOOKUP($B336,'COMPOSIÇÕES COMPLEMENTARES '!$C:$K,2,0),"")))</f>
        <v/>
      </c>
      <c r="D336" s="398" t="str">
        <f>IF($B336="","",IFERROR(VLOOKUP($B336,SERVIÇOS!$A:$F,3,0),IFERROR(VLOOKUP($B336,'COMPOSIÇÕES COMPLEMENTARES '!$C:$K,3,0),"")))</f>
        <v/>
      </c>
      <c r="E336" s="399"/>
      <c r="F336" s="400" t="str">
        <f>IF($B336="","",IFERROR(VLOOKUP($B336,SERVIÇOS!$A:$F,4,0),IFERROR(VLOOKUP($B336,'COMPOSIÇÕES COMPLEMENTARES '!$C:$K,6,0),"")))</f>
        <v/>
      </c>
      <c r="G336" s="400" t="str">
        <f>IF($B336="","",IFERROR(VLOOKUP($B336,SERVIÇOS!$A:$F,5,0),IFERROR(VLOOKUP($B336,'COMPOSIÇÕES COMPLEMENTARES '!$C:$K,7,0),"")))</f>
        <v/>
      </c>
      <c r="H336" s="400" t="str">
        <f t="shared" si="104"/>
        <v/>
      </c>
      <c r="I336" s="400" t="str">
        <f t="shared" si="111"/>
        <v/>
      </c>
      <c r="J336" s="400" t="str">
        <f t="shared" si="112"/>
        <v/>
      </c>
      <c r="K336" s="400" t="str">
        <f t="shared" si="113"/>
        <v/>
      </c>
      <c r="L336" s="400"/>
      <c r="M336" s="262"/>
      <c r="N336" s="262"/>
      <c r="O336" s="469"/>
      <c r="P336" s="470" t="str">
        <f t="shared" si="106"/>
        <v/>
      </c>
      <c r="Q336" s="469"/>
      <c r="R336" s="471" t="str">
        <f t="shared" si="107"/>
        <v/>
      </c>
      <c r="S336" s="469"/>
      <c r="T336" s="472" t="str">
        <f t="shared" si="108"/>
        <v/>
      </c>
      <c r="U336" s="473">
        <f ca="1">SUMIF($O$8:T$9,"QUANT.",O336:T336)</f>
        <v>0</v>
      </c>
      <c r="V336" s="474">
        <f t="shared" ca="1" si="103"/>
        <v>0</v>
      </c>
      <c r="W336" s="486" t="str">
        <f t="shared" si="105"/>
        <v/>
      </c>
      <c r="X336" s="487">
        <f t="shared" ca="1" si="109"/>
        <v>0</v>
      </c>
      <c r="Y336" s="487" t="e">
        <f t="shared" ca="1" si="110"/>
        <v>#VALUE!</v>
      </c>
      <c r="Z336" s="262"/>
      <c r="AA336" s="262"/>
      <c r="AB336" s="262"/>
      <c r="AC336" s="262"/>
      <c r="AD336" s="262"/>
      <c r="AE336" s="262"/>
      <c r="AF336" s="262"/>
      <c r="AG336" s="262"/>
      <c r="AH336" s="262"/>
      <c r="AI336" s="262"/>
      <c r="AJ336" s="262"/>
      <c r="AK336" s="263">
        <f t="shared" si="114"/>
        <v>0</v>
      </c>
      <c r="AL336" s="263">
        <v>0</v>
      </c>
    </row>
    <row r="337" spans="1:38" s="264" customFormat="1">
      <c r="A337" s="395"/>
      <c r="B337" s="396"/>
      <c r="C337" s="397" t="str">
        <f>IF($B337="","",IFERROR(VLOOKUP($B337,SERVIÇOS!$A:$F,2,0),IFERROR(VLOOKUP($B337,'COMPOSIÇÕES COMPLEMENTARES '!$C:$K,2,0),"")))</f>
        <v/>
      </c>
      <c r="D337" s="398" t="str">
        <f>IF($B337="","",IFERROR(VLOOKUP($B337,SERVIÇOS!$A:$F,3,0),IFERROR(VLOOKUP($B337,'COMPOSIÇÕES COMPLEMENTARES '!$C:$K,3,0),"")))</f>
        <v/>
      </c>
      <c r="E337" s="399"/>
      <c r="F337" s="400" t="str">
        <f>IF($B337="","",IFERROR(VLOOKUP($B337,SERVIÇOS!$A:$F,4,0),IFERROR(VLOOKUP($B337,'COMPOSIÇÕES COMPLEMENTARES '!$C:$K,6,0),"")))</f>
        <v/>
      </c>
      <c r="G337" s="400" t="str">
        <f>IF($B337="","",IFERROR(VLOOKUP($B337,SERVIÇOS!$A:$F,5,0),IFERROR(VLOOKUP($B337,'COMPOSIÇÕES COMPLEMENTARES '!$C:$K,7,0),"")))</f>
        <v/>
      </c>
      <c r="H337" s="400" t="str">
        <f t="shared" si="104"/>
        <v/>
      </c>
      <c r="I337" s="400" t="str">
        <f t="shared" si="111"/>
        <v/>
      </c>
      <c r="J337" s="400" t="str">
        <f t="shared" si="112"/>
        <v/>
      </c>
      <c r="K337" s="400" t="str">
        <f t="shared" si="113"/>
        <v/>
      </c>
      <c r="L337" s="400"/>
      <c r="M337" s="262"/>
      <c r="N337" s="262"/>
      <c r="O337" s="469"/>
      <c r="P337" s="470" t="str">
        <f t="shared" si="106"/>
        <v/>
      </c>
      <c r="Q337" s="469"/>
      <c r="R337" s="471" t="str">
        <f t="shared" si="107"/>
        <v/>
      </c>
      <c r="S337" s="469"/>
      <c r="T337" s="472" t="str">
        <f t="shared" si="108"/>
        <v/>
      </c>
      <c r="U337" s="473">
        <f ca="1">SUMIF($O$8:T$9,"QUANT.",O337:T337)</f>
        <v>0</v>
      </c>
      <c r="V337" s="474">
        <f t="shared" ca="1" si="103"/>
        <v>0</v>
      </c>
      <c r="W337" s="486" t="str">
        <f t="shared" si="105"/>
        <v/>
      </c>
      <c r="X337" s="487">
        <f t="shared" ca="1" si="109"/>
        <v>0</v>
      </c>
      <c r="Y337" s="487" t="e">
        <f t="shared" ca="1" si="110"/>
        <v>#VALUE!</v>
      </c>
      <c r="Z337" s="262"/>
      <c r="AA337" s="262"/>
      <c r="AB337" s="262"/>
      <c r="AC337" s="262"/>
      <c r="AD337" s="262"/>
      <c r="AE337" s="262"/>
      <c r="AF337" s="262"/>
      <c r="AG337" s="262"/>
      <c r="AH337" s="262"/>
      <c r="AI337" s="262"/>
      <c r="AJ337" s="262"/>
      <c r="AK337" s="263">
        <f t="shared" si="114"/>
        <v>0</v>
      </c>
      <c r="AL337" s="263">
        <v>0</v>
      </c>
    </row>
    <row r="338" spans="1:38" s="264" customFormat="1">
      <c r="A338" s="395"/>
      <c r="B338" s="396"/>
      <c r="C338" s="397" t="str">
        <f>IF($B338="","",IFERROR(VLOOKUP($B338,SERVIÇOS!$A:$F,2,0),IFERROR(VLOOKUP($B338,'COMPOSIÇÕES COMPLEMENTARES '!$C:$K,2,0),"")))</f>
        <v/>
      </c>
      <c r="D338" s="398" t="str">
        <f>IF($B338="","",IFERROR(VLOOKUP($B338,SERVIÇOS!$A:$F,3,0),IFERROR(VLOOKUP($B338,'COMPOSIÇÕES COMPLEMENTARES '!$C:$K,3,0),"")))</f>
        <v/>
      </c>
      <c r="E338" s="399"/>
      <c r="F338" s="400" t="str">
        <f>IF($B338="","",IFERROR(VLOOKUP($B338,SERVIÇOS!$A:$F,4,0),IFERROR(VLOOKUP($B338,'COMPOSIÇÕES COMPLEMENTARES '!$C:$K,6,0),"")))</f>
        <v/>
      </c>
      <c r="G338" s="400" t="str">
        <f>IF($B338="","",IFERROR(VLOOKUP($B338,SERVIÇOS!$A:$F,5,0),IFERROR(VLOOKUP($B338,'COMPOSIÇÕES COMPLEMENTARES '!$C:$K,7,0),"")))</f>
        <v/>
      </c>
      <c r="H338" s="400" t="str">
        <f t="shared" si="104"/>
        <v/>
      </c>
      <c r="I338" s="400" t="str">
        <f t="shared" si="111"/>
        <v/>
      </c>
      <c r="J338" s="400" t="str">
        <f t="shared" si="112"/>
        <v/>
      </c>
      <c r="K338" s="400" t="str">
        <f t="shared" si="113"/>
        <v/>
      </c>
      <c r="L338" s="400"/>
      <c r="M338" s="262"/>
      <c r="N338" s="262"/>
      <c r="O338" s="469"/>
      <c r="P338" s="470" t="str">
        <f t="shared" si="106"/>
        <v/>
      </c>
      <c r="Q338" s="469"/>
      <c r="R338" s="471" t="str">
        <f t="shared" si="107"/>
        <v/>
      </c>
      <c r="S338" s="469"/>
      <c r="T338" s="472" t="str">
        <f t="shared" si="108"/>
        <v/>
      </c>
      <c r="U338" s="473">
        <f ca="1">SUMIF($O$8:T$9,"QUANT.",O338:T338)</f>
        <v>0</v>
      </c>
      <c r="V338" s="474">
        <f t="shared" ca="1" si="103"/>
        <v>0</v>
      </c>
      <c r="W338" s="486" t="str">
        <f t="shared" si="105"/>
        <v/>
      </c>
      <c r="X338" s="487">
        <f t="shared" ca="1" si="109"/>
        <v>0</v>
      </c>
      <c r="Y338" s="487" t="e">
        <f t="shared" ca="1" si="110"/>
        <v>#VALUE!</v>
      </c>
      <c r="Z338" s="262"/>
      <c r="AA338" s="262"/>
      <c r="AB338" s="262"/>
      <c r="AC338" s="262"/>
      <c r="AD338" s="262"/>
      <c r="AE338" s="262"/>
      <c r="AF338" s="262"/>
      <c r="AG338" s="262"/>
      <c r="AH338" s="262"/>
      <c r="AI338" s="262"/>
      <c r="AJ338" s="262"/>
      <c r="AK338" s="263">
        <f t="shared" si="114"/>
        <v>0</v>
      </c>
      <c r="AL338" s="263">
        <v>0</v>
      </c>
    </row>
    <row r="339" spans="1:38" s="264" customFormat="1">
      <c r="A339" s="395"/>
      <c r="B339" s="396"/>
      <c r="C339" s="397" t="str">
        <f>IF($B339="","",IFERROR(VLOOKUP($B339,SERVIÇOS!$A:$F,2,0),IFERROR(VLOOKUP($B339,'COMPOSIÇÕES COMPLEMENTARES '!$C:$K,2,0),"")))</f>
        <v/>
      </c>
      <c r="D339" s="398" t="str">
        <f>IF($B339="","",IFERROR(VLOOKUP($B339,SERVIÇOS!$A:$F,3,0),IFERROR(VLOOKUP($B339,'COMPOSIÇÕES COMPLEMENTARES '!$C:$K,3,0),"")))</f>
        <v/>
      </c>
      <c r="E339" s="399"/>
      <c r="F339" s="400" t="str">
        <f>IF($B339="","",IFERROR(VLOOKUP($B339,SERVIÇOS!$A:$F,4,0),IFERROR(VLOOKUP($B339,'COMPOSIÇÕES COMPLEMENTARES '!$C:$K,6,0),"")))</f>
        <v/>
      </c>
      <c r="G339" s="400" t="str">
        <f>IF($B339="","",IFERROR(VLOOKUP($B339,SERVIÇOS!$A:$F,5,0),IFERROR(VLOOKUP($B339,'COMPOSIÇÕES COMPLEMENTARES '!$C:$K,7,0),"")))</f>
        <v/>
      </c>
      <c r="H339" s="400" t="str">
        <f t="shared" si="104"/>
        <v/>
      </c>
      <c r="I339" s="400" t="str">
        <f t="shared" si="111"/>
        <v/>
      </c>
      <c r="J339" s="400" t="str">
        <f t="shared" si="112"/>
        <v/>
      </c>
      <c r="K339" s="400" t="str">
        <f t="shared" si="113"/>
        <v/>
      </c>
      <c r="L339" s="400"/>
      <c r="M339" s="262"/>
      <c r="N339" s="262"/>
      <c r="O339" s="469"/>
      <c r="P339" s="470" t="str">
        <f t="shared" si="106"/>
        <v/>
      </c>
      <c r="Q339" s="469"/>
      <c r="R339" s="471" t="str">
        <f t="shared" si="107"/>
        <v/>
      </c>
      <c r="S339" s="469"/>
      <c r="T339" s="472" t="str">
        <f t="shared" si="108"/>
        <v/>
      </c>
      <c r="U339" s="473">
        <f ca="1">SUMIF($O$8:T$9,"QUANT.",O339:T339)</f>
        <v>0</v>
      </c>
      <c r="V339" s="474">
        <f t="shared" ca="1" si="103"/>
        <v>0</v>
      </c>
      <c r="W339" s="486" t="str">
        <f t="shared" si="105"/>
        <v/>
      </c>
      <c r="X339" s="487">
        <f t="shared" ca="1" si="109"/>
        <v>0</v>
      </c>
      <c r="Y339" s="487" t="e">
        <f t="shared" ca="1" si="110"/>
        <v>#VALUE!</v>
      </c>
      <c r="Z339" s="262"/>
      <c r="AA339" s="262"/>
      <c r="AB339" s="262"/>
      <c r="AC339" s="262"/>
      <c r="AD339" s="262"/>
      <c r="AE339" s="262"/>
      <c r="AF339" s="262"/>
      <c r="AG339" s="262"/>
      <c r="AH339" s="262"/>
      <c r="AI339" s="262"/>
      <c r="AJ339" s="262"/>
      <c r="AK339" s="263">
        <f t="shared" si="114"/>
        <v>0</v>
      </c>
      <c r="AL339" s="263">
        <v>0</v>
      </c>
    </row>
    <row r="340" spans="1:38" s="264" customFormat="1">
      <c r="A340" s="395"/>
      <c r="B340" s="396"/>
      <c r="C340" s="397" t="str">
        <f>IF($B340="","",IFERROR(VLOOKUP($B340,SERVIÇOS!$A:$F,2,0),IFERROR(VLOOKUP($B340,'COMPOSIÇÕES COMPLEMENTARES '!$C:$K,2,0),"")))</f>
        <v/>
      </c>
      <c r="D340" s="398" t="str">
        <f>IF($B340="","",IFERROR(VLOOKUP($B340,SERVIÇOS!$A:$F,3,0),IFERROR(VLOOKUP($B340,'COMPOSIÇÕES COMPLEMENTARES '!$C:$K,3,0),"")))</f>
        <v/>
      </c>
      <c r="E340" s="399"/>
      <c r="F340" s="400" t="str">
        <f>IF($B340="","",IFERROR(VLOOKUP($B340,SERVIÇOS!$A:$F,4,0),IFERROR(VLOOKUP($B340,'COMPOSIÇÕES COMPLEMENTARES '!$C:$K,6,0),"")))</f>
        <v/>
      </c>
      <c r="G340" s="400" t="str">
        <f>IF($B340="","",IFERROR(VLOOKUP($B340,SERVIÇOS!$A:$F,5,0),IFERROR(VLOOKUP($B340,'COMPOSIÇÕES COMPLEMENTARES '!$C:$K,7,0),"")))</f>
        <v/>
      </c>
      <c r="H340" s="400" t="str">
        <f t="shared" si="104"/>
        <v/>
      </c>
      <c r="I340" s="400" t="str">
        <f t="shared" si="111"/>
        <v/>
      </c>
      <c r="J340" s="400" t="str">
        <f t="shared" si="112"/>
        <v/>
      </c>
      <c r="K340" s="400" t="str">
        <f t="shared" si="113"/>
        <v/>
      </c>
      <c r="L340" s="400"/>
      <c r="M340" s="262"/>
      <c r="N340" s="262"/>
      <c r="O340" s="469"/>
      <c r="P340" s="470" t="str">
        <f t="shared" si="106"/>
        <v/>
      </c>
      <c r="Q340" s="469"/>
      <c r="R340" s="471" t="str">
        <f t="shared" si="107"/>
        <v/>
      </c>
      <c r="S340" s="469"/>
      <c r="T340" s="472" t="str">
        <f t="shared" si="108"/>
        <v/>
      </c>
      <c r="U340" s="473">
        <f ca="1">SUMIF($O$8:T$9,"QUANT.",O340:T340)</f>
        <v>0</v>
      </c>
      <c r="V340" s="474">
        <f t="shared" ca="1" si="103"/>
        <v>0</v>
      </c>
      <c r="W340" s="486" t="str">
        <f t="shared" si="105"/>
        <v/>
      </c>
      <c r="X340" s="487">
        <f t="shared" ca="1" si="109"/>
        <v>0</v>
      </c>
      <c r="Y340" s="487" t="e">
        <f t="shared" ca="1" si="110"/>
        <v>#VALUE!</v>
      </c>
      <c r="Z340" s="262"/>
      <c r="AA340" s="262"/>
      <c r="AB340" s="262"/>
      <c r="AC340" s="262"/>
      <c r="AD340" s="262"/>
      <c r="AE340" s="262"/>
      <c r="AF340" s="262"/>
      <c r="AG340" s="262"/>
      <c r="AH340" s="262"/>
      <c r="AI340" s="262"/>
      <c r="AJ340" s="262"/>
      <c r="AK340" s="263">
        <f t="shared" si="114"/>
        <v>0</v>
      </c>
      <c r="AL340" s="263">
        <v>0</v>
      </c>
    </row>
    <row r="341" spans="1:38" s="264" customFormat="1">
      <c r="A341" s="395"/>
      <c r="B341" s="396"/>
      <c r="C341" s="397" t="str">
        <f>IF($B341="","",IFERROR(VLOOKUP($B341,SERVIÇOS!$A:$F,2,0),IFERROR(VLOOKUP($B341,'COMPOSIÇÕES COMPLEMENTARES '!$C:$K,2,0),"")))</f>
        <v/>
      </c>
      <c r="D341" s="398" t="str">
        <f>IF($B341="","",IFERROR(VLOOKUP($B341,SERVIÇOS!$A:$F,3,0),IFERROR(VLOOKUP($B341,'COMPOSIÇÕES COMPLEMENTARES '!$C:$K,3,0),"")))</f>
        <v/>
      </c>
      <c r="E341" s="399"/>
      <c r="F341" s="400" t="str">
        <f>IF($B341="","",IFERROR(VLOOKUP($B341,SERVIÇOS!$A:$F,4,0),IFERROR(VLOOKUP($B341,'COMPOSIÇÕES COMPLEMENTARES '!$C:$K,6,0),"")))</f>
        <v/>
      </c>
      <c r="G341" s="400" t="str">
        <f>IF($B341="","",IFERROR(VLOOKUP($B341,SERVIÇOS!$A:$F,5,0),IFERROR(VLOOKUP($B341,'COMPOSIÇÕES COMPLEMENTARES '!$C:$K,7,0),"")))</f>
        <v/>
      </c>
      <c r="H341" s="400" t="str">
        <f t="shared" si="104"/>
        <v/>
      </c>
      <c r="I341" s="400" t="str">
        <f t="shared" si="111"/>
        <v/>
      </c>
      <c r="J341" s="400" t="str">
        <f t="shared" si="112"/>
        <v/>
      </c>
      <c r="K341" s="400" t="str">
        <f t="shared" si="113"/>
        <v/>
      </c>
      <c r="L341" s="400"/>
      <c r="M341" s="262"/>
      <c r="N341" s="262"/>
      <c r="O341" s="469"/>
      <c r="P341" s="470" t="str">
        <f t="shared" si="106"/>
        <v/>
      </c>
      <c r="Q341" s="469"/>
      <c r="R341" s="471" t="str">
        <f t="shared" si="107"/>
        <v/>
      </c>
      <c r="S341" s="469"/>
      <c r="T341" s="472" t="str">
        <f t="shared" si="108"/>
        <v/>
      </c>
      <c r="U341" s="473">
        <f ca="1">SUMIF($O$8:T$9,"QUANT.",O341:T341)</f>
        <v>0</v>
      </c>
      <c r="V341" s="474">
        <f t="shared" ca="1" si="103"/>
        <v>0</v>
      </c>
      <c r="W341" s="486" t="str">
        <f t="shared" si="105"/>
        <v/>
      </c>
      <c r="X341" s="487">
        <f t="shared" ca="1" si="109"/>
        <v>0</v>
      </c>
      <c r="Y341" s="487" t="e">
        <f t="shared" ca="1" si="110"/>
        <v>#VALUE!</v>
      </c>
      <c r="Z341" s="262"/>
      <c r="AA341" s="262"/>
      <c r="AB341" s="262"/>
      <c r="AC341" s="262"/>
      <c r="AD341" s="262"/>
      <c r="AE341" s="262"/>
      <c r="AF341" s="262"/>
      <c r="AG341" s="262"/>
      <c r="AH341" s="262"/>
      <c r="AI341" s="262"/>
      <c r="AJ341" s="262"/>
      <c r="AK341" s="263">
        <f t="shared" si="114"/>
        <v>0</v>
      </c>
      <c r="AL341" s="263">
        <v>0</v>
      </c>
    </row>
    <row r="342" spans="1:38" s="264" customFormat="1">
      <c r="A342" s="395"/>
      <c r="B342" s="396"/>
      <c r="C342" s="397" t="str">
        <f>IF($B342="","",IFERROR(VLOOKUP($B342,SERVIÇOS!$A:$F,2,0),IFERROR(VLOOKUP($B342,'COMPOSIÇÕES COMPLEMENTARES '!$C:$K,2,0),"")))</f>
        <v/>
      </c>
      <c r="D342" s="398" t="str">
        <f>IF($B342="","",IFERROR(VLOOKUP($B342,SERVIÇOS!$A:$F,3,0),IFERROR(VLOOKUP($B342,'COMPOSIÇÕES COMPLEMENTARES '!$C:$K,3,0),"")))</f>
        <v/>
      </c>
      <c r="E342" s="399"/>
      <c r="F342" s="400" t="str">
        <f>IF($B342="","",IFERROR(VLOOKUP($B342,SERVIÇOS!$A:$F,4,0),IFERROR(VLOOKUP($B342,'COMPOSIÇÕES COMPLEMENTARES '!$C:$K,6,0),"")))</f>
        <v/>
      </c>
      <c r="G342" s="400" t="str">
        <f>IF($B342="","",IFERROR(VLOOKUP($B342,SERVIÇOS!$A:$F,5,0),IFERROR(VLOOKUP($B342,'COMPOSIÇÕES COMPLEMENTARES '!$C:$K,7,0),"")))</f>
        <v/>
      </c>
      <c r="H342" s="400" t="str">
        <f t="shared" si="104"/>
        <v/>
      </c>
      <c r="I342" s="400" t="str">
        <f t="shared" si="111"/>
        <v/>
      </c>
      <c r="J342" s="400" t="str">
        <f t="shared" si="112"/>
        <v/>
      </c>
      <c r="K342" s="400" t="str">
        <f t="shared" si="113"/>
        <v/>
      </c>
      <c r="L342" s="400"/>
      <c r="M342" s="262"/>
      <c r="N342" s="262"/>
      <c r="O342" s="469"/>
      <c r="P342" s="470" t="str">
        <f t="shared" si="106"/>
        <v/>
      </c>
      <c r="Q342" s="469"/>
      <c r="R342" s="471" t="str">
        <f t="shared" si="107"/>
        <v/>
      </c>
      <c r="S342" s="469"/>
      <c r="T342" s="472" t="str">
        <f t="shared" si="108"/>
        <v/>
      </c>
      <c r="U342" s="473">
        <f ca="1">SUMIF($O$8:T$9,"QUANT.",O342:T342)</f>
        <v>0</v>
      </c>
      <c r="V342" s="474">
        <f t="shared" ca="1" si="103"/>
        <v>0</v>
      </c>
      <c r="W342" s="486" t="str">
        <f t="shared" si="105"/>
        <v/>
      </c>
      <c r="X342" s="487">
        <f t="shared" ca="1" si="109"/>
        <v>0</v>
      </c>
      <c r="Y342" s="487" t="e">
        <f t="shared" ca="1" si="110"/>
        <v>#VALUE!</v>
      </c>
      <c r="Z342" s="262"/>
      <c r="AA342" s="262"/>
      <c r="AB342" s="262"/>
      <c r="AC342" s="262"/>
      <c r="AD342" s="262"/>
      <c r="AE342" s="262"/>
      <c r="AF342" s="262"/>
      <c r="AG342" s="262"/>
      <c r="AH342" s="262"/>
      <c r="AI342" s="262"/>
      <c r="AJ342" s="262"/>
      <c r="AK342" s="263">
        <f t="shared" si="114"/>
        <v>0</v>
      </c>
      <c r="AL342" s="263">
        <v>0</v>
      </c>
    </row>
    <row r="343" spans="1:38" s="264" customFormat="1">
      <c r="A343" s="395"/>
      <c r="B343" s="396"/>
      <c r="C343" s="397" t="str">
        <f>IF($B343="","",IFERROR(VLOOKUP($B343,SERVIÇOS!$A:$F,2,0),IFERROR(VLOOKUP($B343,'COMPOSIÇÕES COMPLEMENTARES '!$C:$K,2,0),"")))</f>
        <v/>
      </c>
      <c r="D343" s="398" t="str">
        <f>IF($B343="","",IFERROR(VLOOKUP($B343,SERVIÇOS!$A:$F,3,0),IFERROR(VLOOKUP($B343,'COMPOSIÇÕES COMPLEMENTARES '!$C:$K,3,0),"")))</f>
        <v/>
      </c>
      <c r="E343" s="399"/>
      <c r="F343" s="400" t="str">
        <f>IF($B343="","",IFERROR(VLOOKUP($B343,SERVIÇOS!$A:$F,4,0),IFERROR(VLOOKUP($B343,'COMPOSIÇÕES COMPLEMENTARES '!$C:$K,6,0),"")))</f>
        <v/>
      </c>
      <c r="G343" s="400" t="str">
        <f>IF($B343="","",IFERROR(VLOOKUP($B343,SERVIÇOS!$A:$F,5,0),IFERROR(VLOOKUP($B343,'COMPOSIÇÕES COMPLEMENTARES '!$C:$K,7,0),"")))</f>
        <v/>
      </c>
      <c r="H343" s="400" t="str">
        <f t="shared" si="104"/>
        <v/>
      </c>
      <c r="I343" s="400" t="str">
        <f t="shared" si="111"/>
        <v/>
      </c>
      <c r="J343" s="400" t="str">
        <f t="shared" si="112"/>
        <v/>
      </c>
      <c r="K343" s="400" t="str">
        <f t="shared" si="113"/>
        <v/>
      </c>
      <c r="L343" s="400"/>
      <c r="M343" s="262"/>
      <c r="N343" s="262"/>
      <c r="O343" s="469"/>
      <c r="P343" s="470" t="str">
        <f t="shared" si="106"/>
        <v/>
      </c>
      <c r="Q343" s="469"/>
      <c r="R343" s="471" t="str">
        <f t="shared" si="107"/>
        <v/>
      </c>
      <c r="S343" s="469"/>
      <c r="T343" s="472" t="str">
        <f t="shared" si="108"/>
        <v/>
      </c>
      <c r="U343" s="473">
        <f ca="1">SUMIF($O$8:T$9,"QUANT.",O343:T343)</f>
        <v>0</v>
      </c>
      <c r="V343" s="474">
        <f t="shared" ca="1" si="103"/>
        <v>0</v>
      </c>
      <c r="W343" s="486" t="str">
        <f t="shared" si="105"/>
        <v/>
      </c>
      <c r="X343" s="487">
        <f t="shared" ca="1" si="109"/>
        <v>0</v>
      </c>
      <c r="Y343" s="487" t="e">
        <f t="shared" ca="1" si="110"/>
        <v>#VALUE!</v>
      </c>
      <c r="Z343" s="262"/>
      <c r="AA343" s="262"/>
      <c r="AB343" s="262"/>
      <c r="AC343" s="262"/>
      <c r="AD343" s="262"/>
      <c r="AE343" s="262"/>
      <c r="AF343" s="262"/>
      <c r="AG343" s="262"/>
      <c r="AH343" s="262"/>
      <c r="AI343" s="262"/>
      <c r="AJ343" s="262"/>
      <c r="AK343" s="263">
        <f t="shared" si="114"/>
        <v>0</v>
      </c>
      <c r="AL343" s="263">
        <v>0</v>
      </c>
    </row>
    <row r="344" spans="1:38" s="264" customFormat="1">
      <c r="A344" s="395"/>
      <c r="B344" s="396"/>
      <c r="C344" s="397" t="str">
        <f>IF($B344="","",IFERROR(VLOOKUP($B344,SERVIÇOS!$A:$F,2,0),IFERROR(VLOOKUP($B344,'COMPOSIÇÕES COMPLEMENTARES '!$C:$K,2,0),"")))</f>
        <v/>
      </c>
      <c r="D344" s="398" t="str">
        <f>IF($B344="","",IFERROR(VLOOKUP($B344,SERVIÇOS!$A:$F,3,0),IFERROR(VLOOKUP($B344,'COMPOSIÇÕES COMPLEMENTARES '!$C:$K,3,0),"")))</f>
        <v/>
      </c>
      <c r="E344" s="399"/>
      <c r="F344" s="400" t="str">
        <f>IF($B344="","",IFERROR(VLOOKUP($B344,SERVIÇOS!$A:$F,4,0),IFERROR(VLOOKUP($B344,'COMPOSIÇÕES COMPLEMENTARES '!$C:$K,6,0),"")))</f>
        <v/>
      </c>
      <c r="G344" s="400" t="str">
        <f>IF($B344="","",IFERROR(VLOOKUP($B344,SERVIÇOS!$A:$F,5,0),IFERROR(VLOOKUP($B344,'COMPOSIÇÕES COMPLEMENTARES '!$C:$K,7,0),"")))</f>
        <v/>
      </c>
      <c r="H344" s="400" t="str">
        <f t="shared" si="104"/>
        <v/>
      </c>
      <c r="I344" s="400" t="str">
        <f t="shared" si="111"/>
        <v/>
      </c>
      <c r="J344" s="400" t="str">
        <f t="shared" si="112"/>
        <v/>
      </c>
      <c r="K344" s="400" t="str">
        <f t="shared" si="113"/>
        <v/>
      </c>
      <c r="L344" s="400"/>
      <c r="M344" s="262"/>
      <c r="N344" s="262"/>
      <c r="O344" s="469"/>
      <c r="P344" s="470" t="str">
        <f t="shared" si="106"/>
        <v/>
      </c>
      <c r="Q344" s="469"/>
      <c r="R344" s="471" t="str">
        <f t="shared" si="107"/>
        <v/>
      </c>
      <c r="S344" s="469"/>
      <c r="T344" s="472" t="str">
        <f t="shared" si="108"/>
        <v/>
      </c>
      <c r="U344" s="473">
        <f ca="1">SUMIF($O$8:T$9,"QUANT.",O344:T344)</f>
        <v>0</v>
      </c>
      <c r="V344" s="474">
        <f t="shared" ca="1" si="103"/>
        <v>0</v>
      </c>
      <c r="W344" s="486" t="str">
        <f t="shared" si="105"/>
        <v/>
      </c>
      <c r="X344" s="487">
        <f t="shared" ca="1" si="109"/>
        <v>0</v>
      </c>
      <c r="Y344" s="487" t="e">
        <f t="shared" ca="1" si="110"/>
        <v>#VALUE!</v>
      </c>
      <c r="Z344" s="262"/>
      <c r="AA344" s="262"/>
      <c r="AB344" s="262"/>
      <c r="AC344" s="262"/>
      <c r="AD344" s="262"/>
      <c r="AE344" s="262"/>
      <c r="AF344" s="262"/>
      <c r="AG344" s="262"/>
      <c r="AH344" s="262"/>
      <c r="AI344" s="262"/>
      <c r="AJ344" s="262"/>
      <c r="AK344" s="263">
        <f t="shared" si="114"/>
        <v>0</v>
      </c>
      <c r="AL344" s="263">
        <v>0</v>
      </c>
    </row>
    <row r="345" spans="1:38" s="264" customFormat="1">
      <c r="A345" s="395"/>
      <c r="B345" s="396"/>
      <c r="C345" s="397" t="str">
        <f>IF($B345="","",IFERROR(VLOOKUP($B345,SERVIÇOS!$A:$F,2,0),IFERROR(VLOOKUP($B345,'COMPOSIÇÕES COMPLEMENTARES '!$C:$K,2,0),"")))</f>
        <v/>
      </c>
      <c r="D345" s="398" t="str">
        <f>IF($B345="","",IFERROR(VLOOKUP($B345,SERVIÇOS!$A:$F,3,0),IFERROR(VLOOKUP($B345,'COMPOSIÇÕES COMPLEMENTARES '!$C:$K,3,0),"")))</f>
        <v/>
      </c>
      <c r="E345" s="399"/>
      <c r="F345" s="400" t="str">
        <f>IF($B345="","",IFERROR(VLOOKUP($B345,SERVIÇOS!$A:$F,4,0),IFERROR(VLOOKUP($B345,'COMPOSIÇÕES COMPLEMENTARES '!$C:$K,6,0),"")))</f>
        <v/>
      </c>
      <c r="G345" s="400" t="str">
        <f>IF($B345="","",IFERROR(VLOOKUP($B345,SERVIÇOS!$A:$F,5,0),IFERROR(VLOOKUP($B345,'COMPOSIÇÕES COMPLEMENTARES '!$C:$K,7,0),"")))</f>
        <v/>
      </c>
      <c r="H345" s="400" t="str">
        <f t="shared" si="104"/>
        <v/>
      </c>
      <c r="I345" s="400" t="str">
        <f t="shared" si="111"/>
        <v/>
      </c>
      <c r="J345" s="400" t="str">
        <f t="shared" si="112"/>
        <v/>
      </c>
      <c r="K345" s="400" t="str">
        <f t="shared" si="113"/>
        <v/>
      </c>
      <c r="L345" s="400"/>
      <c r="M345" s="262"/>
      <c r="N345" s="262"/>
      <c r="O345" s="469"/>
      <c r="P345" s="470" t="str">
        <f t="shared" si="106"/>
        <v/>
      </c>
      <c r="Q345" s="469"/>
      <c r="R345" s="471" t="str">
        <f t="shared" si="107"/>
        <v/>
      </c>
      <c r="S345" s="469"/>
      <c r="T345" s="472" t="str">
        <f t="shared" si="108"/>
        <v/>
      </c>
      <c r="U345" s="473">
        <f ca="1">SUMIF($O$8:T$9,"QUANT.",O345:T345)</f>
        <v>0</v>
      </c>
      <c r="V345" s="474">
        <f t="shared" ca="1" si="103"/>
        <v>0</v>
      </c>
      <c r="W345" s="486" t="str">
        <f t="shared" si="105"/>
        <v/>
      </c>
      <c r="X345" s="487">
        <f t="shared" ca="1" si="109"/>
        <v>0</v>
      </c>
      <c r="Y345" s="487" t="e">
        <f t="shared" ca="1" si="110"/>
        <v>#VALUE!</v>
      </c>
      <c r="Z345" s="262"/>
      <c r="AA345" s="262"/>
      <c r="AB345" s="262"/>
      <c r="AC345" s="262"/>
      <c r="AD345" s="262"/>
      <c r="AE345" s="262"/>
      <c r="AF345" s="262"/>
      <c r="AG345" s="262"/>
      <c r="AH345" s="262"/>
      <c r="AI345" s="262"/>
      <c r="AJ345" s="262"/>
      <c r="AK345" s="263">
        <f t="shared" si="114"/>
        <v>0</v>
      </c>
      <c r="AL345" s="263">
        <v>0</v>
      </c>
    </row>
    <row r="346" spans="1:38" s="264" customFormat="1">
      <c r="A346" s="395"/>
      <c r="B346" s="396"/>
      <c r="C346" s="397" t="str">
        <f>IF($B346="","",IFERROR(VLOOKUP($B346,SERVIÇOS!$A:$F,2,0),IFERROR(VLOOKUP($B346,'COMPOSIÇÕES COMPLEMENTARES '!$C:$K,2,0),"")))</f>
        <v/>
      </c>
      <c r="D346" s="398" t="str">
        <f>IF($B346="","",IFERROR(VLOOKUP($B346,SERVIÇOS!$A:$F,3,0),IFERROR(VLOOKUP($B346,'COMPOSIÇÕES COMPLEMENTARES '!$C:$K,3,0),"")))</f>
        <v/>
      </c>
      <c r="E346" s="399"/>
      <c r="F346" s="400" t="str">
        <f>IF($B346="","",IFERROR(VLOOKUP($B346,SERVIÇOS!$A:$F,4,0),IFERROR(VLOOKUP($B346,'COMPOSIÇÕES COMPLEMENTARES '!$C:$K,6,0),"")))</f>
        <v/>
      </c>
      <c r="G346" s="400" t="str">
        <f>IF($B346="","",IFERROR(VLOOKUP($B346,SERVIÇOS!$A:$F,5,0),IFERROR(VLOOKUP($B346,'COMPOSIÇÕES COMPLEMENTARES '!$C:$K,7,0),"")))</f>
        <v/>
      </c>
      <c r="H346" s="400" t="str">
        <f t="shared" si="104"/>
        <v/>
      </c>
      <c r="I346" s="400" t="str">
        <f t="shared" si="111"/>
        <v/>
      </c>
      <c r="J346" s="400" t="str">
        <f t="shared" si="112"/>
        <v/>
      </c>
      <c r="K346" s="400" t="str">
        <f t="shared" si="113"/>
        <v/>
      </c>
      <c r="L346" s="400"/>
      <c r="M346" s="262"/>
      <c r="N346" s="262"/>
      <c r="O346" s="469"/>
      <c r="P346" s="470" t="str">
        <f t="shared" si="106"/>
        <v/>
      </c>
      <c r="Q346" s="469"/>
      <c r="R346" s="471" t="str">
        <f t="shared" si="107"/>
        <v/>
      </c>
      <c r="S346" s="469"/>
      <c r="T346" s="472" t="str">
        <f t="shared" si="108"/>
        <v/>
      </c>
      <c r="U346" s="473">
        <f ca="1">SUMIF($O$8:T$9,"QUANT.",O346:T346)</f>
        <v>0</v>
      </c>
      <c r="V346" s="474">
        <f t="shared" ca="1" si="103"/>
        <v>0</v>
      </c>
      <c r="W346" s="486" t="str">
        <f t="shared" si="105"/>
        <v/>
      </c>
      <c r="X346" s="487">
        <f t="shared" ca="1" si="109"/>
        <v>0</v>
      </c>
      <c r="Y346" s="487" t="e">
        <f t="shared" ca="1" si="110"/>
        <v>#VALUE!</v>
      </c>
      <c r="Z346" s="262"/>
      <c r="AA346" s="262"/>
      <c r="AB346" s="262"/>
      <c r="AC346" s="262"/>
      <c r="AD346" s="262"/>
      <c r="AE346" s="262"/>
      <c r="AF346" s="262"/>
      <c r="AG346" s="262"/>
      <c r="AH346" s="262"/>
      <c r="AI346" s="262"/>
      <c r="AJ346" s="262"/>
      <c r="AK346" s="263">
        <f t="shared" si="114"/>
        <v>0</v>
      </c>
      <c r="AL346" s="263">
        <v>0</v>
      </c>
    </row>
    <row r="347" spans="1:38" s="264" customFormat="1">
      <c r="A347" s="395"/>
      <c r="B347" s="396"/>
      <c r="C347" s="397" t="str">
        <f>IF($B347="","",IFERROR(VLOOKUP($B347,SERVIÇOS!$A:$F,2,0),IFERROR(VLOOKUP($B347,'COMPOSIÇÕES COMPLEMENTARES '!$C:$K,2,0),"")))</f>
        <v/>
      </c>
      <c r="D347" s="398" t="str">
        <f>IF($B347="","",IFERROR(VLOOKUP($B347,SERVIÇOS!$A:$F,3,0),IFERROR(VLOOKUP($B347,'COMPOSIÇÕES COMPLEMENTARES '!$C:$K,3,0),"")))</f>
        <v/>
      </c>
      <c r="E347" s="399"/>
      <c r="F347" s="400" t="str">
        <f>IF($B347="","",IFERROR(VLOOKUP($B347,SERVIÇOS!$A:$F,4,0),IFERROR(VLOOKUP($B347,'COMPOSIÇÕES COMPLEMENTARES '!$C:$K,6,0),"")))</f>
        <v/>
      </c>
      <c r="G347" s="400" t="str">
        <f>IF($B347="","",IFERROR(VLOOKUP($B347,SERVIÇOS!$A:$F,5,0),IFERROR(VLOOKUP($B347,'COMPOSIÇÕES COMPLEMENTARES '!$C:$K,7,0),"")))</f>
        <v/>
      </c>
      <c r="H347" s="400" t="str">
        <f t="shared" si="104"/>
        <v/>
      </c>
      <c r="I347" s="400" t="str">
        <f t="shared" si="111"/>
        <v/>
      </c>
      <c r="J347" s="400" t="str">
        <f t="shared" si="112"/>
        <v/>
      </c>
      <c r="K347" s="400" t="str">
        <f t="shared" si="113"/>
        <v/>
      </c>
      <c r="L347" s="400"/>
      <c r="M347" s="262"/>
      <c r="N347" s="262"/>
      <c r="O347" s="469"/>
      <c r="P347" s="470" t="str">
        <f t="shared" si="106"/>
        <v/>
      </c>
      <c r="Q347" s="469"/>
      <c r="R347" s="471" t="str">
        <f t="shared" si="107"/>
        <v/>
      </c>
      <c r="S347" s="469"/>
      <c r="T347" s="472" t="str">
        <f t="shared" si="108"/>
        <v/>
      </c>
      <c r="U347" s="473">
        <f ca="1">SUMIF($O$8:T$9,"QUANT.",O347:T347)</f>
        <v>0</v>
      </c>
      <c r="V347" s="474">
        <f t="shared" ca="1" si="103"/>
        <v>0</v>
      </c>
      <c r="W347" s="486" t="str">
        <f t="shared" si="105"/>
        <v/>
      </c>
      <c r="X347" s="487">
        <f t="shared" ca="1" si="109"/>
        <v>0</v>
      </c>
      <c r="Y347" s="487" t="e">
        <f t="shared" ca="1" si="110"/>
        <v>#VALUE!</v>
      </c>
      <c r="Z347" s="262"/>
      <c r="AA347" s="262"/>
      <c r="AB347" s="262"/>
      <c r="AC347" s="262"/>
      <c r="AD347" s="262"/>
      <c r="AE347" s="262"/>
      <c r="AF347" s="262"/>
      <c r="AG347" s="262"/>
      <c r="AH347" s="262"/>
      <c r="AI347" s="262"/>
      <c r="AJ347" s="262"/>
      <c r="AK347" s="263">
        <f t="shared" si="114"/>
        <v>0</v>
      </c>
      <c r="AL347" s="263">
        <v>0</v>
      </c>
    </row>
    <row r="348" spans="1:38" s="264" customFormat="1">
      <c r="A348" s="395"/>
      <c r="B348" s="396"/>
      <c r="C348" s="397" t="str">
        <f>IF($B348="","",IFERROR(VLOOKUP($B348,SERVIÇOS!$A:$F,2,0),IFERROR(VLOOKUP($B348,'COMPOSIÇÕES COMPLEMENTARES '!$C:$K,2,0),"")))</f>
        <v/>
      </c>
      <c r="D348" s="398" t="str">
        <f>IF($B348="","",IFERROR(VLOOKUP($B348,SERVIÇOS!$A:$F,3,0),IFERROR(VLOOKUP($B348,'COMPOSIÇÕES COMPLEMENTARES '!$C:$K,3,0),"")))</f>
        <v/>
      </c>
      <c r="E348" s="399"/>
      <c r="F348" s="400" t="str">
        <f>IF($B348="","",IFERROR(VLOOKUP($B348,SERVIÇOS!$A:$F,4,0),IFERROR(VLOOKUP($B348,'COMPOSIÇÕES COMPLEMENTARES '!$C:$K,6,0),"")))</f>
        <v/>
      </c>
      <c r="G348" s="400" t="str">
        <f>IF($B348="","",IFERROR(VLOOKUP($B348,SERVIÇOS!$A:$F,5,0),IFERROR(VLOOKUP($B348,'COMPOSIÇÕES COMPLEMENTARES '!$C:$K,7,0),"")))</f>
        <v/>
      </c>
      <c r="H348" s="400" t="str">
        <f t="shared" si="104"/>
        <v/>
      </c>
      <c r="I348" s="400" t="str">
        <f t="shared" si="111"/>
        <v/>
      </c>
      <c r="J348" s="400" t="str">
        <f t="shared" si="112"/>
        <v/>
      </c>
      <c r="K348" s="400" t="str">
        <f t="shared" si="113"/>
        <v/>
      </c>
      <c r="L348" s="400"/>
      <c r="M348" s="262"/>
      <c r="N348" s="262"/>
      <c r="O348" s="469"/>
      <c r="P348" s="470" t="str">
        <f t="shared" si="106"/>
        <v/>
      </c>
      <c r="Q348" s="469"/>
      <c r="R348" s="471" t="str">
        <f t="shared" si="107"/>
        <v/>
      </c>
      <c r="S348" s="469"/>
      <c r="T348" s="472" t="str">
        <f t="shared" si="108"/>
        <v/>
      </c>
      <c r="U348" s="473">
        <f ca="1">SUMIF($O$8:T$9,"QUANT.",O348:T348)</f>
        <v>0</v>
      </c>
      <c r="V348" s="474">
        <f t="shared" ca="1" si="103"/>
        <v>0</v>
      </c>
      <c r="W348" s="486" t="str">
        <f t="shared" si="105"/>
        <v/>
      </c>
      <c r="X348" s="487">
        <f t="shared" ca="1" si="109"/>
        <v>0</v>
      </c>
      <c r="Y348" s="487" t="e">
        <f t="shared" ca="1" si="110"/>
        <v>#VALUE!</v>
      </c>
      <c r="Z348" s="262"/>
      <c r="AA348" s="262"/>
      <c r="AB348" s="262"/>
      <c r="AC348" s="262"/>
      <c r="AD348" s="262"/>
      <c r="AE348" s="262"/>
      <c r="AF348" s="262"/>
      <c r="AG348" s="262"/>
      <c r="AH348" s="262"/>
      <c r="AI348" s="262"/>
      <c r="AJ348" s="262"/>
      <c r="AK348" s="263">
        <f t="shared" si="114"/>
        <v>0</v>
      </c>
      <c r="AL348" s="263">
        <v>0</v>
      </c>
    </row>
    <row r="349" spans="1:38" s="264" customFormat="1">
      <c r="A349" s="395"/>
      <c r="B349" s="396"/>
      <c r="C349" s="397" t="str">
        <f>IF($B349="","",IFERROR(VLOOKUP($B349,SERVIÇOS!$A:$F,2,0),IFERROR(VLOOKUP($B349,'COMPOSIÇÕES COMPLEMENTARES '!$C:$K,2,0),"")))</f>
        <v/>
      </c>
      <c r="D349" s="398" t="str">
        <f>IF($B349="","",IFERROR(VLOOKUP($B349,SERVIÇOS!$A:$F,3,0),IFERROR(VLOOKUP($B349,'COMPOSIÇÕES COMPLEMENTARES '!$C:$K,3,0),"")))</f>
        <v/>
      </c>
      <c r="E349" s="399"/>
      <c r="F349" s="400" t="str">
        <f>IF($B349="","",IFERROR(VLOOKUP($B349,SERVIÇOS!$A:$F,4,0),IFERROR(VLOOKUP($B349,'COMPOSIÇÕES COMPLEMENTARES '!$C:$K,6,0),"")))</f>
        <v/>
      </c>
      <c r="G349" s="400" t="str">
        <f>IF($B349="","",IFERROR(VLOOKUP($B349,SERVIÇOS!$A:$F,5,0),IFERROR(VLOOKUP($B349,'COMPOSIÇÕES COMPLEMENTARES '!$C:$K,7,0),"")))</f>
        <v/>
      </c>
      <c r="H349" s="400" t="str">
        <f t="shared" si="104"/>
        <v/>
      </c>
      <c r="I349" s="400" t="str">
        <f t="shared" si="111"/>
        <v/>
      </c>
      <c r="J349" s="400" t="str">
        <f t="shared" si="112"/>
        <v/>
      </c>
      <c r="K349" s="400" t="str">
        <f t="shared" si="113"/>
        <v/>
      </c>
      <c r="L349" s="400"/>
      <c r="M349" s="262"/>
      <c r="N349" s="262"/>
      <c r="O349" s="469"/>
      <c r="P349" s="470" t="str">
        <f t="shared" si="106"/>
        <v/>
      </c>
      <c r="Q349" s="469"/>
      <c r="R349" s="471" t="str">
        <f t="shared" si="107"/>
        <v/>
      </c>
      <c r="S349" s="469"/>
      <c r="T349" s="472" t="str">
        <f t="shared" si="108"/>
        <v/>
      </c>
      <c r="U349" s="473">
        <f ca="1">SUMIF($O$8:T$9,"QUANT.",O349:T349)</f>
        <v>0</v>
      </c>
      <c r="V349" s="474">
        <f t="shared" ca="1" si="103"/>
        <v>0</v>
      </c>
      <c r="W349" s="486" t="str">
        <f t="shared" si="105"/>
        <v/>
      </c>
      <c r="X349" s="487">
        <f t="shared" ca="1" si="109"/>
        <v>0</v>
      </c>
      <c r="Y349" s="487" t="e">
        <f t="shared" ca="1" si="110"/>
        <v>#VALUE!</v>
      </c>
      <c r="Z349" s="262"/>
      <c r="AA349" s="262"/>
      <c r="AB349" s="262"/>
      <c r="AC349" s="262"/>
      <c r="AD349" s="262"/>
      <c r="AE349" s="262"/>
      <c r="AF349" s="262"/>
      <c r="AG349" s="262"/>
      <c r="AH349" s="262"/>
      <c r="AI349" s="262"/>
      <c r="AJ349" s="262"/>
      <c r="AK349" s="263">
        <f t="shared" si="114"/>
        <v>0</v>
      </c>
      <c r="AL349" s="263">
        <v>0</v>
      </c>
    </row>
    <row r="350" spans="1:38" s="264" customFormat="1">
      <c r="A350" s="395"/>
      <c r="B350" s="396"/>
      <c r="C350" s="397" t="str">
        <f>IF($B350="","",IFERROR(VLOOKUP($B350,SERVIÇOS!$A:$F,2,0),IFERROR(VLOOKUP($B350,'COMPOSIÇÕES COMPLEMENTARES '!$C:$K,2,0),"")))</f>
        <v/>
      </c>
      <c r="D350" s="398" t="str">
        <f>IF($B350="","",IFERROR(VLOOKUP($B350,SERVIÇOS!$A:$F,3,0),IFERROR(VLOOKUP($B350,'COMPOSIÇÕES COMPLEMENTARES '!$C:$K,3,0),"")))</f>
        <v/>
      </c>
      <c r="E350" s="399"/>
      <c r="F350" s="400" t="str">
        <f>IF($B350="","",IFERROR(VLOOKUP($B350,SERVIÇOS!$A:$F,4,0),IFERROR(VLOOKUP($B350,'COMPOSIÇÕES COMPLEMENTARES '!$C:$K,6,0),"")))</f>
        <v/>
      </c>
      <c r="G350" s="400" t="str">
        <f>IF($B350="","",IFERROR(VLOOKUP($B350,SERVIÇOS!$A:$F,5,0),IFERROR(VLOOKUP($B350,'COMPOSIÇÕES COMPLEMENTARES '!$C:$K,7,0),"")))</f>
        <v/>
      </c>
      <c r="H350" s="400" t="str">
        <f t="shared" si="104"/>
        <v/>
      </c>
      <c r="I350" s="400" t="str">
        <f t="shared" si="111"/>
        <v/>
      </c>
      <c r="J350" s="400" t="str">
        <f t="shared" si="112"/>
        <v/>
      </c>
      <c r="K350" s="400" t="str">
        <f t="shared" si="113"/>
        <v/>
      </c>
      <c r="L350" s="400"/>
      <c r="M350" s="262"/>
      <c r="N350" s="262"/>
      <c r="O350" s="469"/>
      <c r="P350" s="470" t="str">
        <f t="shared" si="106"/>
        <v/>
      </c>
      <c r="Q350" s="469"/>
      <c r="R350" s="471" t="str">
        <f t="shared" si="107"/>
        <v/>
      </c>
      <c r="S350" s="469"/>
      <c r="T350" s="472" t="str">
        <f t="shared" si="108"/>
        <v/>
      </c>
      <c r="U350" s="473">
        <f ca="1">SUMIF($O$8:T$9,"QUANT.",O350:T350)</f>
        <v>0</v>
      </c>
      <c r="V350" s="474">
        <f t="shared" ca="1" si="103"/>
        <v>0</v>
      </c>
      <c r="W350" s="486" t="str">
        <f t="shared" si="105"/>
        <v/>
      </c>
      <c r="X350" s="487">
        <f t="shared" ca="1" si="109"/>
        <v>0</v>
      </c>
      <c r="Y350" s="487" t="e">
        <f t="shared" ca="1" si="110"/>
        <v>#VALUE!</v>
      </c>
      <c r="Z350" s="262"/>
      <c r="AA350" s="262"/>
      <c r="AB350" s="262"/>
      <c r="AC350" s="262"/>
      <c r="AD350" s="262"/>
      <c r="AE350" s="262"/>
      <c r="AF350" s="262"/>
      <c r="AG350" s="262"/>
      <c r="AH350" s="262"/>
      <c r="AI350" s="262"/>
      <c r="AJ350" s="262"/>
      <c r="AK350" s="263">
        <f t="shared" si="114"/>
        <v>0</v>
      </c>
      <c r="AL350" s="263">
        <v>0</v>
      </c>
    </row>
    <row r="351" spans="1:38" s="264" customFormat="1">
      <c r="A351" s="395"/>
      <c r="B351" s="396"/>
      <c r="C351" s="397" t="str">
        <f>IF($B351="","",IFERROR(VLOOKUP($B351,SERVIÇOS!$A:$F,2,0),IFERROR(VLOOKUP($B351,'COMPOSIÇÕES COMPLEMENTARES '!$C:$K,2,0),"")))</f>
        <v/>
      </c>
      <c r="D351" s="398" t="str">
        <f>IF($B351="","",IFERROR(VLOOKUP($B351,SERVIÇOS!$A:$F,3,0),IFERROR(VLOOKUP($B351,'COMPOSIÇÕES COMPLEMENTARES '!$C:$K,3,0),"")))</f>
        <v/>
      </c>
      <c r="E351" s="399"/>
      <c r="F351" s="400" t="str">
        <f>IF($B351="","",IFERROR(VLOOKUP($B351,SERVIÇOS!$A:$F,4,0),IFERROR(VLOOKUP($B351,'COMPOSIÇÕES COMPLEMENTARES '!$C:$K,6,0),"")))</f>
        <v/>
      </c>
      <c r="G351" s="400" t="str">
        <f>IF($B351="","",IFERROR(VLOOKUP($B351,SERVIÇOS!$A:$F,5,0),IFERROR(VLOOKUP($B351,'COMPOSIÇÕES COMPLEMENTARES '!$C:$K,7,0),"")))</f>
        <v/>
      </c>
      <c r="H351" s="400" t="str">
        <f t="shared" si="104"/>
        <v/>
      </c>
      <c r="I351" s="400" t="str">
        <f t="shared" si="111"/>
        <v/>
      </c>
      <c r="J351" s="400" t="str">
        <f t="shared" si="112"/>
        <v/>
      </c>
      <c r="K351" s="400" t="str">
        <f t="shared" si="113"/>
        <v/>
      </c>
      <c r="L351" s="400"/>
      <c r="M351" s="262"/>
      <c r="N351" s="262"/>
      <c r="O351" s="469"/>
      <c r="P351" s="470" t="str">
        <f t="shared" si="106"/>
        <v/>
      </c>
      <c r="Q351" s="469"/>
      <c r="R351" s="471" t="str">
        <f t="shared" si="107"/>
        <v/>
      </c>
      <c r="S351" s="469"/>
      <c r="T351" s="472" t="str">
        <f t="shared" si="108"/>
        <v/>
      </c>
      <c r="U351" s="473">
        <f ca="1">SUMIF($O$8:T$9,"QUANT.",O351:T351)</f>
        <v>0</v>
      </c>
      <c r="V351" s="474">
        <f t="shared" ca="1" si="103"/>
        <v>0</v>
      </c>
      <c r="W351" s="486" t="str">
        <f t="shared" si="105"/>
        <v/>
      </c>
      <c r="X351" s="487">
        <f t="shared" ca="1" si="109"/>
        <v>0</v>
      </c>
      <c r="Y351" s="487" t="e">
        <f t="shared" ca="1" si="110"/>
        <v>#VALUE!</v>
      </c>
      <c r="Z351" s="262"/>
      <c r="AA351" s="262"/>
      <c r="AB351" s="262"/>
      <c r="AC351" s="262"/>
      <c r="AD351" s="262"/>
      <c r="AE351" s="262"/>
      <c r="AF351" s="262"/>
      <c r="AG351" s="262"/>
      <c r="AH351" s="262"/>
      <c r="AI351" s="262"/>
      <c r="AJ351" s="262"/>
      <c r="AK351" s="263">
        <f t="shared" si="114"/>
        <v>0</v>
      </c>
      <c r="AL351" s="263">
        <v>0</v>
      </c>
    </row>
    <row r="352" spans="1:38" s="264" customFormat="1">
      <c r="A352" s="395"/>
      <c r="B352" s="396"/>
      <c r="C352" s="397" t="str">
        <f>IF($B352="","",IFERROR(VLOOKUP($B352,SERVIÇOS!$A:$F,2,0),IFERROR(VLOOKUP($B352,'COMPOSIÇÕES COMPLEMENTARES '!$C:$K,2,0),"")))</f>
        <v/>
      </c>
      <c r="D352" s="398" t="str">
        <f>IF($B352="","",IFERROR(VLOOKUP($B352,SERVIÇOS!$A:$F,3,0),IFERROR(VLOOKUP($B352,'COMPOSIÇÕES COMPLEMENTARES '!$C:$K,3,0),"")))</f>
        <v/>
      </c>
      <c r="E352" s="399"/>
      <c r="F352" s="400" t="str">
        <f>IF($B352="","",IFERROR(VLOOKUP($B352,SERVIÇOS!$A:$F,4,0),IFERROR(VLOOKUP($B352,'COMPOSIÇÕES COMPLEMENTARES '!$C:$K,6,0),"")))</f>
        <v/>
      </c>
      <c r="G352" s="400" t="str">
        <f>IF($B352="","",IFERROR(VLOOKUP($B352,SERVIÇOS!$A:$F,5,0),IFERROR(VLOOKUP($B352,'COMPOSIÇÕES COMPLEMENTARES '!$C:$K,7,0),"")))</f>
        <v/>
      </c>
      <c r="H352" s="400" t="str">
        <f t="shared" si="104"/>
        <v/>
      </c>
      <c r="I352" s="400" t="str">
        <f t="shared" si="111"/>
        <v/>
      </c>
      <c r="J352" s="400" t="str">
        <f t="shared" si="112"/>
        <v/>
      </c>
      <c r="K352" s="400" t="str">
        <f t="shared" si="113"/>
        <v/>
      </c>
      <c r="L352" s="400"/>
      <c r="M352" s="262"/>
      <c r="N352" s="262"/>
      <c r="O352" s="469"/>
      <c r="P352" s="470" t="str">
        <f t="shared" si="106"/>
        <v/>
      </c>
      <c r="Q352" s="469"/>
      <c r="R352" s="471" t="str">
        <f t="shared" si="107"/>
        <v/>
      </c>
      <c r="S352" s="469"/>
      <c r="T352" s="472" t="str">
        <f t="shared" si="108"/>
        <v/>
      </c>
      <c r="U352" s="473">
        <f ca="1">SUMIF($O$8:T$9,"QUANT.",O352:T352)</f>
        <v>0</v>
      </c>
      <c r="V352" s="474">
        <f t="shared" ca="1" si="103"/>
        <v>0</v>
      </c>
      <c r="W352" s="486" t="str">
        <f t="shared" si="105"/>
        <v/>
      </c>
      <c r="X352" s="487">
        <f t="shared" ca="1" si="109"/>
        <v>0</v>
      </c>
      <c r="Y352" s="487" t="e">
        <f t="shared" ca="1" si="110"/>
        <v>#VALUE!</v>
      </c>
      <c r="Z352" s="262"/>
      <c r="AA352" s="262"/>
      <c r="AB352" s="262"/>
      <c r="AC352" s="262"/>
      <c r="AD352" s="262"/>
      <c r="AE352" s="262"/>
      <c r="AF352" s="262"/>
      <c r="AG352" s="262"/>
      <c r="AH352" s="262"/>
      <c r="AI352" s="262"/>
      <c r="AJ352" s="262"/>
      <c r="AK352" s="263">
        <f t="shared" si="114"/>
        <v>0</v>
      </c>
      <c r="AL352" s="263">
        <v>0</v>
      </c>
    </row>
    <row r="353" spans="1:38" s="264" customFormat="1">
      <c r="A353" s="395"/>
      <c r="B353" s="396"/>
      <c r="C353" s="397" t="str">
        <f>IF($B353="","",IFERROR(VLOOKUP($B353,SERVIÇOS!$A:$F,2,0),IFERROR(VLOOKUP($B353,'COMPOSIÇÕES COMPLEMENTARES '!$C:$K,2,0),"")))</f>
        <v/>
      </c>
      <c r="D353" s="398" t="str">
        <f>IF($B353="","",IFERROR(VLOOKUP($B353,SERVIÇOS!$A:$F,3,0),IFERROR(VLOOKUP($B353,'COMPOSIÇÕES COMPLEMENTARES '!$C:$K,3,0),"")))</f>
        <v/>
      </c>
      <c r="E353" s="399"/>
      <c r="F353" s="400" t="str">
        <f>IF($B353="","",IFERROR(VLOOKUP($B353,SERVIÇOS!$A:$F,4,0),IFERROR(VLOOKUP($B353,'COMPOSIÇÕES COMPLEMENTARES '!$C:$K,6,0),"")))</f>
        <v/>
      </c>
      <c r="G353" s="400" t="str">
        <f>IF($B353="","",IFERROR(VLOOKUP($B353,SERVIÇOS!$A:$F,5,0),IFERROR(VLOOKUP($B353,'COMPOSIÇÕES COMPLEMENTARES '!$C:$K,7,0),"")))</f>
        <v/>
      </c>
      <c r="H353" s="400" t="str">
        <f t="shared" si="104"/>
        <v/>
      </c>
      <c r="I353" s="400" t="str">
        <f t="shared" si="111"/>
        <v/>
      </c>
      <c r="J353" s="400" t="str">
        <f t="shared" si="112"/>
        <v/>
      </c>
      <c r="K353" s="400" t="str">
        <f t="shared" si="113"/>
        <v/>
      </c>
      <c r="L353" s="400"/>
      <c r="M353" s="262"/>
      <c r="N353" s="262"/>
      <c r="O353" s="469"/>
      <c r="P353" s="470" t="str">
        <f t="shared" si="106"/>
        <v/>
      </c>
      <c r="Q353" s="469"/>
      <c r="R353" s="471" t="str">
        <f t="shared" si="107"/>
        <v/>
      </c>
      <c r="S353" s="469"/>
      <c r="T353" s="472" t="str">
        <f t="shared" si="108"/>
        <v/>
      </c>
      <c r="U353" s="473">
        <f ca="1">SUMIF($O$8:T$9,"QUANT.",O353:T353)</f>
        <v>0</v>
      </c>
      <c r="V353" s="474">
        <f t="shared" ca="1" si="103"/>
        <v>0</v>
      </c>
      <c r="W353" s="486" t="str">
        <f t="shared" si="105"/>
        <v/>
      </c>
      <c r="X353" s="487">
        <f t="shared" ca="1" si="109"/>
        <v>0</v>
      </c>
      <c r="Y353" s="487" t="e">
        <f t="shared" ca="1" si="110"/>
        <v>#VALUE!</v>
      </c>
      <c r="Z353" s="262"/>
      <c r="AA353" s="262"/>
      <c r="AB353" s="262"/>
      <c r="AC353" s="262"/>
      <c r="AD353" s="262"/>
      <c r="AE353" s="262"/>
      <c r="AF353" s="262"/>
      <c r="AG353" s="262"/>
      <c r="AH353" s="262"/>
      <c r="AI353" s="262"/>
      <c r="AJ353" s="262"/>
      <c r="AK353" s="263">
        <f t="shared" si="114"/>
        <v>0</v>
      </c>
      <c r="AL353" s="263">
        <v>0</v>
      </c>
    </row>
    <row r="354" spans="1:38" s="264" customFormat="1">
      <c r="A354" s="395"/>
      <c r="B354" s="396"/>
      <c r="C354" s="397" t="str">
        <f>IF($B354="","",IFERROR(VLOOKUP($B354,SERVIÇOS!$A:$F,2,0),IFERROR(VLOOKUP($B354,'COMPOSIÇÕES COMPLEMENTARES '!$C:$K,2,0),"")))</f>
        <v/>
      </c>
      <c r="D354" s="398" t="str">
        <f>IF($B354="","",IFERROR(VLOOKUP($B354,SERVIÇOS!$A:$F,3,0),IFERROR(VLOOKUP($B354,'COMPOSIÇÕES COMPLEMENTARES '!$C:$K,3,0),"")))</f>
        <v/>
      </c>
      <c r="E354" s="399"/>
      <c r="F354" s="400" t="str">
        <f>IF($B354="","",IFERROR(VLOOKUP($B354,SERVIÇOS!$A:$F,4,0),IFERROR(VLOOKUP($B354,'COMPOSIÇÕES COMPLEMENTARES '!$C:$K,6,0),"")))</f>
        <v/>
      </c>
      <c r="G354" s="400" t="str">
        <f>IF($B354="","",IFERROR(VLOOKUP($B354,SERVIÇOS!$A:$F,5,0),IFERROR(VLOOKUP($B354,'COMPOSIÇÕES COMPLEMENTARES '!$C:$K,7,0),"")))</f>
        <v/>
      </c>
      <c r="H354" s="400" t="str">
        <f t="shared" si="104"/>
        <v/>
      </c>
      <c r="I354" s="400" t="str">
        <f t="shared" si="111"/>
        <v/>
      </c>
      <c r="J354" s="400" t="str">
        <f t="shared" si="112"/>
        <v/>
      </c>
      <c r="K354" s="400" t="str">
        <f t="shared" si="113"/>
        <v/>
      </c>
      <c r="L354" s="400"/>
      <c r="M354" s="262"/>
      <c r="N354" s="262"/>
      <c r="O354" s="469"/>
      <c r="P354" s="470" t="str">
        <f t="shared" si="106"/>
        <v/>
      </c>
      <c r="Q354" s="469"/>
      <c r="R354" s="471" t="str">
        <f t="shared" si="107"/>
        <v/>
      </c>
      <c r="S354" s="469"/>
      <c r="T354" s="472" t="str">
        <f t="shared" si="108"/>
        <v/>
      </c>
      <c r="U354" s="473">
        <f ca="1">SUMIF($O$8:T$9,"QUANT.",O354:T354)</f>
        <v>0</v>
      </c>
      <c r="V354" s="474">
        <f t="shared" ca="1" si="103"/>
        <v>0</v>
      </c>
      <c r="W354" s="486" t="str">
        <f t="shared" si="105"/>
        <v/>
      </c>
      <c r="X354" s="487">
        <f t="shared" ca="1" si="109"/>
        <v>0</v>
      </c>
      <c r="Y354" s="487" t="e">
        <f t="shared" ca="1" si="110"/>
        <v>#VALUE!</v>
      </c>
      <c r="Z354" s="262"/>
      <c r="AA354" s="262"/>
      <c r="AB354" s="262"/>
      <c r="AC354" s="262"/>
      <c r="AD354" s="262"/>
      <c r="AE354" s="262"/>
      <c r="AF354" s="262"/>
      <c r="AG354" s="262"/>
      <c r="AH354" s="262"/>
      <c r="AI354" s="262"/>
      <c r="AJ354" s="262"/>
      <c r="AK354" s="263">
        <f t="shared" si="114"/>
        <v>0</v>
      </c>
      <c r="AL354" s="263">
        <v>0</v>
      </c>
    </row>
    <row r="355" spans="1:38" s="264" customFormat="1">
      <c r="A355" s="395"/>
      <c r="B355" s="396"/>
      <c r="C355" s="397" t="str">
        <f>IF($B355="","",IFERROR(VLOOKUP($B355,SERVIÇOS!$A:$F,2,0),IFERROR(VLOOKUP($B355,'COMPOSIÇÕES COMPLEMENTARES '!$C:$K,2,0),"")))</f>
        <v/>
      </c>
      <c r="D355" s="398" t="str">
        <f>IF($B355="","",IFERROR(VLOOKUP($B355,SERVIÇOS!$A:$F,3,0),IFERROR(VLOOKUP($B355,'COMPOSIÇÕES COMPLEMENTARES '!$C:$K,3,0),"")))</f>
        <v/>
      </c>
      <c r="E355" s="399"/>
      <c r="F355" s="400" t="str">
        <f>IF($B355="","",IFERROR(VLOOKUP($B355,SERVIÇOS!$A:$F,4,0),IFERROR(VLOOKUP($B355,'COMPOSIÇÕES COMPLEMENTARES '!$C:$K,6,0),"")))</f>
        <v/>
      </c>
      <c r="G355" s="400" t="str">
        <f>IF($B355="","",IFERROR(VLOOKUP($B355,SERVIÇOS!$A:$F,5,0),IFERROR(VLOOKUP($B355,'COMPOSIÇÕES COMPLEMENTARES '!$C:$K,7,0),"")))</f>
        <v/>
      </c>
      <c r="H355" s="400" t="str">
        <f t="shared" si="104"/>
        <v/>
      </c>
      <c r="I355" s="400" t="str">
        <f t="shared" si="111"/>
        <v/>
      </c>
      <c r="J355" s="400" t="str">
        <f t="shared" si="112"/>
        <v/>
      </c>
      <c r="K355" s="400" t="str">
        <f t="shared" si="113"/>
        <v/>
      </c>
      <c r="L355" s="400"/>
      <c r="M355" s="262"/>
      <c r="N355" s="262"/>
      <c r="O355" s="469"/>
      <c r="P355" s="470" t="str">
        <f t="shared" si="106"/>
        <v/>
      </c>
      <c r="Q355" s="469"/>
      <c r="R355" s="471" t="str">
        <f t="shared" si="107"/>
        <v/>
      </c>
      <c r="S355" s="469"/>
      <c r="T355" s="472" t="str">
        <f t="shared" si="108"/>
        <v/>
      </c>
      <c r="U355" s="473">
        <f ca="1">SUMIF($O$8:T$9,"QUANT.",O355:T355)</f>
        <v>0</v>
      </c>
      <c r="V355" s="474">
        <f t="shared" ca="1" si="103"/>
        <v>0</v>
      </c>
      <c r="W355" s="486" t="str">
        <f t="shared" si="105"/>
        <v/>
      </c>
      <c r="X355" s="487">
        <f t="shared" ca="1" si="109"/>
        <v>0</v>
      </c>
      <c r="Y355" s="487" t="e">
        <f t="shared" ca="1" si="110"/>
        <v>#VALUE!</v>
      </c>
      <c r="Z355" s="262"/>
      <c r="AA355" s="262"/>
      <c r="AB355" s="262"/>
      <c r="AC355" s="262"/>
      <c r="AD355" s="262"/>
      <c r="AE355" s="262"/>
      <c r="AF355" s="262"/>
      <c r="AG355" s="262"/>
      <c r="AH355" s="262"/>
      <c r="AI355" s="262"/>
      <c r="AJ355" s="262"/>
      <c r="AK355" s="263">
        <f t="shared" si="114"/>
        <v>0</v>
      </c>
      <c r="AL355" s="263">
        <v>0</v>
      </c>
    </row>
    <row r="356" spans="1:38" s="264" customFormat="1">
      <c r="A356" s="395"/>
      <c r="B356" s="396"/>
      <c r="C356" s="397" t="str">
        <f>IF($B356="","",IFERROR(VLOOKUP($B356,SERVIÇOS!$A:$F,2,0),IFERROR(VLOOKUP($B356,'COMPOSIÇÕES COMPLEMENTARES '!$C:$K,2,0),"")))</f>
        <v/>
      </c>
      <c r="D356" s="398" t="str">
        <f>IF($B356="","",IFERROR(VLOOKUP($B356,SERVIÇOS!$A:$F,3,0),IFERROR(VLOOKUP($B356,'COMPOSIÇÕES COMPLEMENTARES '!$C:$K,3,0),"")))</f>
        <v/>
      </c>
      <c r="E356" s="399"/>
      <c r="F356" s="400" t="str">
        <f>IF($B356="","",IFERROR(VLOOKUP($B356,SERVIÇOS!$A:$F,4,0),IFERROR(VLOOKUP($B356,'COMPOSIÇÕES COMPLEMENTARES '!$C:$K,6,0),"")))</f>
        <v/>
      </c>
      <c r="G356" s="400" t="str">
        <f>IF($B356="","",IFERROR(VLOOKUP($B356,SERVIÇOS!$A:$F,5,0),IFERROR(VLOOKUP($B356,'COMPOSIÇÕES COMPLEMENTARES '!$C:$K,7,0),"")))</f>
        <v/>
      </c>
      <c r="H356" s="400" t="str">
        <f t="shared" si="104"/>
        <v/>
      </c>
      <c r="I356" s="400" t="str">
        <f t="shared" si="111"/>
        <v/>
      </c>
      <c r="J356" s="400" t="str">
        <f t="shared" si="112"/>
        <v/>
      </c>
      <c r="K356" s="400" t="str">
        <f t="shared" si="113"/>
        <v/>
      </c>
      <c r="L356" s="400"/>
      <c r="M356" s="262"/>
      <c r="N356" s="262"/>
      <c r="O356" s="469"/>
      <c r="P356" s="470" t="str">
        <f t="shared" si="106"/>
        <v/>
      </c>
      <c r="Q356" s="469"/>
      <c r="R356" s="471" t="str">
        <f t="shared" si="107"/>
        <v/>
      </c>
      <c r="S356" s="469"/>
      <c r="T356" s="472" t="str">
        <f t="shared" si="108"/>
        <v/>
      </c>
      <c r="U356" s="473">
        <f ca="1">SUMIF($O$8:T$9,"QUANT.",O356:T356)</f>
        <v>0</v>
      </c>
      <c r="V356" s="474">
        <f t="shared" ca="1" si="103"/>
        <v>0</v>
      </c>
      <c r="W356" s="486" t="str">
        <f t="shared" si="105"/>
        <v/>
      </c>
      <c r="X356" s="487">
        <f t="shared" ca="1" si="109"/>
        <v>0</v>
      </c>
      <c r="Y356" s="487" t="e">
        <f t="shared" ca="1" si="110"/>
        <v>#VALUE!</v>
      </c>
      <c r="Z356" s="262"/>
      <c r="AA356" s="262"/>
      <c r="AB356" s="262"/>
      <c r="AC356" s="262"/>
      <c r="AD356" s="262"/>
      <c r="AE356" s="262"/>
      <c r="AF356" s="262"/>
      <c r="AG356" s="262"/>
      <c r="AH356" s="262"/>
      <c r="AI356" s="262"/>
      <c r="AJ356" s="262"/>
      <c r="AK356" s="263">
        <f t="shared" si="114"/>
        <v>0</v>
      </c>
      <c r="AL356" s="263">
        <v>0</v>
      </c>
    </row>
    <row r="357" spans="1:38" s="264" customFormat="1">
      <c r="A357" s="395"/>
      <c r="B357" s="396"/>
      <c r="C357" s="397" t="str">
        <f>IF($B357="","",IFERROR(VLOOKUP($B357,SERVIÇOS!$A:$F,2,0),IFERROR(VLOOKUP($B357,'COMPOSIÇÕES COMPLEMENTARES '!$C:$K,2,0),"")))</f>
        <v/>
      </c>
      <c r="D357" s="398" t="str">
        <f>IF($B357="","",IFERROR(VLOOKUP($B357,SERVIÇOS!$A:$F,3,0),IFERROR(VLOOKUP($B357,'COMPOSIÇÕES COMPLEMENTARES '!$C:$K,3,0),"")))</f>
        <v/>
      </c>
      <c r="E357" s="399"/>
      <c r="F357" s="400" t="str">
        <f>IF($B357="","",IFERROR(VLOOKUP($B357,SERVIÇOS!$A:$F,4,0),IFERROR(VLOOKUP($B357,'COMPOSIÇÕES COMPLEMENTARES '!$C:$K,6,0),"")))</f>
        <v/>
      </c>
      <c r="G357" s="400" t="str">
        <f>IF($B357="","",IFERROR(VLOOKUP($B357,SERVIÇOS!$A:$F,5,0),IFERROR(VLOOKUP($B357,'COMPOSIÇÕES COMPLEMENTARES '!$C:$K,7,0),"")))</f>
        <v/>
      </c>
      <c r="H357" s="400" t="str">
        <f t="shared" si="104"/>
        <v/>
      </c>
      <c r="I357" s="400" t="str">
        <f t="shared" si="111"/>
        <v/>
      </c>
      <c r="J357" s="400" t="str">
        <f t="shared" si="112"/>
        <v/>
      </c>
      <c r="K357" s="400" t="str">
        <f t="shared" si="113"/>
        <v/>
      </c>
      <c r="L357" s="400"/>
      <c r="M357" s="262"/>
      <c r="N357" s="262"/>
      <c r="O357" s="469"/>
      <c r="P357" s="470" t="str">
        <f t="shared" si="106"/>
        <v/>
      </c>
      <c r="Q357" s="469"/>
      <c r="R357" s="471" t="str">
        <f t="shared" si="107"/>
        <v/>
      </c>
      <c r="S357" s="469"/>
      <c r="T357" s="472" t="str">
        <f t="shared" si="108"/>
        <v/>
      </c>
      <c r="U357" s="473">
        <f ca="1">SUMIF($O$8:T$9,"QUANT.",O357:T357)</f>
        <v>0</v>
      </c>
      <c r="V357" s="474">
        <f t="shared" ca="1" si="103"/>
        <v>0</v>
      </c>
      <c r="W357" s="486" t="str">
        <f t="shared" si="105"/>
        <v/>
      </c>
      <c r="X357" s="487">
        <f t="shared" ca="1" si="109"/>
        <v>0</v>
      </c>
      <c r="Y357" s="487" t="e">
        <f t="shared" ca="1" si="110"/>
        <v>#VALUE!</v>
      </c>
      <c r="Z357" s="262"/>
      <c r="AA357" s="262"/>
      <c r="AB357" s="262"/>
      <c r="AC357" s="262"/>
      <c r="AD357" s="262"/>
      <c r="AE357" s="262"/>
      <c r="AF357" s="262"/>
      <c r="AG357" s="262"/>
      <c r="AH357" s="262"/>
      <c r="AI357" s="262"/>
      <c r="AJ357" s="262"/>
      <c r="AK357" s="263">
        <f t="shared" si="114"/>
        <v>0</v>
      </c>
      <c r="AL357" s="263">
        <v>0</v>
      </c>
    </row>
    <row r="358" spans="1:38" s="264" customFormat="1">
      <c r="A358" s="395"/>
      <c r="B358" s="396"/>
      <c r="C358" s="397" t="str">
        <f>IF($B358="","",IFERROR(VLOOKUP($B358,SERVIÇOS!$A:$F,2,0),IFERROR(VLOOKUP($B358,'COMPOSIÇÕES COMPLEMENTARES '!$C:$K,2,0),"")))</f>
        <v/>
      </c>
      <c r="D358" s="398" t="str">
        <f>IF($B358="","",IFERROR(VLOOKUP($B358,SERVIÇOS!$A:$F,3,0),IFERROR(VLOOKUP($B358,'COMPOSIÇÕES COMPLEMENTARES '!$C:$K,3,0),"")))</f>
        <v/>
      </c>
      <c r="E358" s="399"/>
      <c r="F358" s="400" t="str">
        <f>IF($B358="","",IFERROR(VLOOKUP($B358,SERVIÇOS!$A:$F,4,0),IFERROR(VLOOKUP($B358,'COMPOSIÇÕES COMPLEMENTARES '!$C:$K,6,0),"")))</f>
        <v/>
      </c>
      <c r="G358" s="400" t="str">
        <f>IF($B358="","",IFERROR(VLOOKUP($B358,SERVIÇOS!$A:$F,5,0),IFERROR(VLOOKUP($B358,'COMPOSIÇÕES COMPLEMENTARES '!$C:$K,7,0),"")))</f>
        <v/>
      </c>
      <c r="H358" s="400" t="str">
        <f t="shared" si="104"/>
        <v/>
      </c>
      <c r="I358" s="400" t="str">
        <f t="shared" si="111"/>
        <v/>
      </c>
      <c r="J358" s="400" t="str">
        <f t="shared" si="112"/>
        <v/>
      </c>
      <c r="K358" s="400" t="str">
        <f t="shared" si="113"/>
        <v/>
      </c>
      <c r="L358" s="400"/>
      <c r="M358" s="262"/>
      <c r="N358" s="262"/>
      <c r="O358" s="469"/>
      <c r="P358" s="470" t="str">
        <f t="shared" si="106"/>
        <v/>
      </c>
      <c r="Q358" s="469"/>
      <c r="R358" s="471" t="str">
        <f t="shared" si="107"/>
        <v/>
      </c>
      <c r="S358" s="469"/>
      <c r="T358" s="472" t="str">
        <f t="shared" si="108"/>
        <v/>
      </c>
      <c r="U358" s="473">
        <f ca="1">SUMIF($O$8:T$9,"QUANT.",O358:T358)</f>
        <v>0</v>
      </c>
      <c r="V358" s="474">
        <f t="shared" ca="1" si="103"/>
        <v>0</v>
      </c>
      <c r="W358" s="486" t="str">
        <f t="shared" si="105"/>
        <v/>
      </c>
      <c r="X358" s="487">
        <f t="shared" ca="1" si="109"/>
        <v>0</v>
      </c>
      <c r="Y358" s="487" t="e">
        <f t="shared" ca="1" si="110"/>
        <v>#VALUE!</v>
      </c>
      <c r="Z358" s="262"/>
      <c r="AA358" s="262"/>
      <c r="AB358" s="262"/>
      <c r="AC358" s="262"/>
      <c r="AD358" s="262"/>
      <c r="AE358" s="262"/>
      <c r="AF358" s="262"/>
      <c r="AG358" s="262"/>
      <c r="AH358" s="262"/>
      <c r="AI358" s="262"/>
      <c r="AJ358" s="262"/>
      <c r="AK358" s="263">
        <f t="shared" si="114"/>
        <v>0</v>
      </c>
      <c r="AL358" s="263">
        <v>0</v>
      </c>
    </row>
    <row r="359" spans="1:38" s="264" customFormat="1">
      <c r="A359" s="395"/>
      <c r="B359" s="396"/>
      <c r="C359" s="397" t="str">
        <f>IF($B359="","",IFERROR(VLOOKUP($B359,SERVIÇOS!$A:$F,2,0),IFERROR(VLOOKUP($B359,'COMPOSIÇÕES COMPLEMENTARES '!$C:$K,2,0),"")))</f>
        <v/>
      </c>
      <c r="D359" s="398" t="str">
        <f>IF($B359="","",IFERROR(VLOOKUP($B359,SERVIÇOS!$A:$F,3,0),IFERROR(VLOOKUP($B359,'COMPOSIÇÕES COMPLEMENTARES '!$C:$K,3,0),"")))</f>
        <v/>
      </c>
      <c r="E359" s="399"/>
      <c r="F359" s="400" t="str">
        <f>IF($B359="","",IFERROR(VLOOKUP($B359,SERVIÇOS!$A:$F,4,0),IFERROR(VLOOKUP($B359,'COMPOSIÇÕES COMPLEMENTARES '!$C:$K,6,0),"")))</f>
        <v/>
      </c>
      <c r="G359" s="400" t="str">
        <f>IF($B359="","",IFERROR(VLOOKUP($B359,SERVIÇOS!$A:$F,5,0),IFERROR(VLOOKUP($B359,'COMPOSIÇÕES COMPLEMENTARES '!$C:$K,7,0),"")))</f>
        <v/>
      </c>
      <c r="H359" s="400" t="str">
        <f t="shared" si="104"/>
        <v/>
      </c>
      <c r="I359" s="400" t="str">
        <f t="shared" si="111"/>
        <v/>
      </c>
      <c r="J359" s="400" t="str">
        <f t="shared" si="112"/>
        <v/>
      </c>
      <c r="K359" s="400" t="str">
        <f t="shared" si="113"/>
        <v/>
      </c>
      <c r="L359" s="400"/>
      <c r="M359" s="262"/>
      <c r="N359" s="262"/>
      <c r="O359" s="469"/>
      <c r="P359" s="470" t="str">
        <f t="shared" si="106"/>
        <v/>
      </c>
      <c r="Q359" s="469"/>
      <c r="R359" s="471" t="str">
        <f t="shared" si="107"/>
        <v/>
      </c>
      <c r="S359" s="469"/>
      <c r="T359" s="472" t="str">
        <f t="shared" si="108"/>
        <v/>
      </c>
      <c r="U359" s="473">
        <f ca="1">SUMIF($O$8:T$9,"QUANT.",O359:T359)</f>
        <v>0</v>
      </c>
      <c r="V359" s="474">
        <f t="shared" ca="1" si="103"/>
        <v>0</v>
      </c>
      <c r="W359" s="486" t="str">
        <f t="shared" si="105"/>
        <v/>
      </c>
      <c r="X359" s="487">
        <f t="shared" ca="1" si="109"/>
        <v>0</v>
      </c>
      <c r="Y359" s="487" t="e">
        <f t="shared" ca="1" si="110"/>
        <v>#VALUE!</v>
      </c>
      <c r="Z359" s="262"/>
      <c r="AA359" s="262"/>
      <c r="AB359" s="262"/>
      <c r="AC359" s="262"/>
      <c r="AD359" s="262"/>
      <c r="AE359" s="262"/>
      <c r="AF359" s="262"/>
      <c r="AG359" s="262"/>
      <c r="AH359" s="262"/>
      <c r="AI359" s="262"/>
      <c r="AJ359" s="262"/>
      <c r="AK359" s="263">
        <f t="shared" si="114"/>
        <v>0</v>
      </c>
      <c r="AL359" s="263">
        <v>0</v>
      </c>
    </row>
    <row r="360" spans="1:38" s="264" customFormat="1">
      <c r="A360" s="395"/>
      <c r="B360" s="396"/>
      <c r="C360" s="397" t="str">
        <f>IF($B360="","",IFERROR(VLOOKUP($B360,SERVIÇOS!$A:$F,2,0),IFERROR(VLOOKUP($B360,'COMPOSIÇÕES COMPLEMENTARES '!$C:$K,2,0),"")))</f>
        <v/>
      </c>
      <c r="D360" s="398" t="str">
        <f>IF($B360="","",IFERROR(VLOOKUP($B360,SERVIÇOS!$A:$F,3,0),IFERROR(VLOOKUP($B360,'COMPOSIÇÕES COMPLEMENTARES '!$C:$K,3,0),"")))</f>
        <v/>
      </c>
      <c r="E360" s="399"/>
      <c r="F360" s="400" t="str">
        <f>IF($B360="","",IFERROR(VLOOKUP($B360,SERVIÇOS!$A:$F,4,0),IFERROR(VLOOKUP($B360,'COMPOSIÇÕES COMPLEMENTARES '!$C:$K,6,0),"")))</f>
        <v/>
      </c>
      <c r="G360" s="400" t="str">
        <f>IF($B360="","",IFERROR(VLOOKUP($B360,SERVIÇOS!$A:$F,5,0),IFERROR(VLOOKUP($B360,'COMPOSIÇÕES COMPLEMENTARES '!$C:$K,7,0),"")))</f>
        <v/>
      </c>
      <c r="H360" s="400" t="str">
        <f t="shared" si="104"/>
        <v/>
      </c>
      <c r="I360" s="400" t="str">
        <f t="shared" si="111"/>
        <v/>
      </c>
      <c r="J360" s="400" t="str">
        <f t="shared" si="112"/>
        <v/>
      </c>
      <c r="K360" s="400" t="str">
        <f t="shared" si="113"/>
        <v/>
      </c>
      <c r="L360" s="400"/>
      <c r="M360" s="262"/>
      <c r="N360" s="262"/>
      <c r="O360" s="469"/>
      <c r="P360" s="470" t="str">
        <f t="shared" si="106"/>
        <v/>
      </c>
      <c r="Q360" s="469"/>
      <c r="R360" s="471" t="str">
        <f t="shared" si="107"/>
        <v/>
      </c>
      <c r="S360" s="469"/>
      <c r="T360" s="472" t="str">
        <f t="shared" si="108"/>
        <v/>
      </c>
      <c r="U360" s="473">
        <f ca="1">SUMIF($O$8:T$9,"QUANT.",O360:T360)</f>
        <v>0</v>
      </c>
      <c r="V360" s="474">
        <f t="shared" ca="1" si="103"/>
        <v>0</v>
      </c>
      <c r="W360" s="486" t="str">
        <f t="shared" si="105"/>
        <v/>
      </c>
      <c r="X360" s="487">
        <f t="shared" ca="1" si="109"/>
        <v>0</v>
      </c>
      <c r="Y360" s="487" t="e">
        <f t="shared" ca="1" si="110"/>
        <v>#VALUE!</v>
      </c>
      <c r="Z360" s="262"/>
      <c r="AA360" s="262"/>
      <c r="AB360" s="262"/>
      <c r="AC360" s="262"/>
      <c r="AD360" s="262"/>
      <c r="AE360" s="262"/>
      <c r="AF360" s="262"/>
      <c r="AG360" s="262"/>
      <c r="AH360" s="262"/>
      <c r="AI360" s="262"/>
      <c r="AJ360" s="262"/>
      <c r="AK360" s="263">
        <f t="shared" si="114"/>
        <v>0</v>
      </c>
      <c r="AL360" s="263">
        <v>0</v>
      </c>
    </row>
    <row r="361" spans="1:38" s="264" customFormat="1">
      <c r="A361" s="395"/>
      <c r="B361" s="396"/>
      <c r="C361" s="397" t="str">
        <f>IF($B361="","",IFERROR(VLOOKUP($B361,SERVIÇOS!$A:$F,2,0),IFERROR(VLOOKUP($B361,'COMPOSIÇÕES COMPLEMENTARES '!$C:$K,2,0),"")))</f>
        <v/>
      </c>
      <c r="D361" s="398" t="str">
        <f>IF($B361="","",IFERROR(VLOOKUP($B361,SERVIÇOS!$A:$F,3,0),IFERROR(VLOOKUP($B361,'COMPOSIÇÕES COMPLEMENTARES '!$C:$K,3,0),"")))</f>
        <v/>
      </c>
      <c r="E361" s="399"/>
      <c r="F361" s="400" t="str">
        <f>IF($B361="","",IFERROR(VLOOKUP($B361,SERVIÇOS!$A:$F,4,0),IFERROR(VLOOKUP($B361,'COMPOSIÇÕES COMPLEMENTARES '!$C:$K,6,0),"")))</f>
        <v/>
      </c>
      <c r="G361" s="400" t="str">
        <f>IF($B361="","",IFERROR(VLOOKUP($B361,SERVIÇOS!$A:$F,5,0),IFERROR(VLOOKUP($B361,'COMPOSIÇÕES COMPLEMENTARES '!$C:$K,7,0),"")))</f>
        <v/>
      </c>
      <c r="H361" s="400" t="str">
        <f t="shared" si="104"/>
        <v/>
      </c>
      <c r="I361" s="400" t="str">
        <f t="shared" si="111"/>
        <v/>
      </c>
      <c r="J361" s="400" t="str">
        <f t="shared" si="112"/>
        <v/>
      </c>
      <c r="K361" s="400" t="str">
        <f t="shared" si="113"/>
        <v/>
      </c>
      <c r="L361" s="400"/>
      <c r="M361" s="262"/>
      <c r="N361" s="262"/>
      <c r="O361" s="469"/>
      <c r="P361" s="470" t="str">
        <f t="shared" si="106"/>
        <v/>
      </c>
      <c r="Q361" s="469"/>
      <c r="R361" s="471" t="str">
        <f t="shared" si="107"/>
        <v/>
      </c>
      <c r="S361" s="469"/>
      <c r="T361" s="472" t="str">
        <f t="shared" si="108"/>
        <v/>
      </c>
      <c r="U361" s="473">
        <f ca="1">SUMIF($O$8:T$9,"QUANT.",O361:T361)</f>
        <v>0</v>
      </c>
      <c r="V361" s="474">
        <f t="shared" ca="1" si="103"/>
        <v>0</v>
      </c>
      <c r="W361" s="486" t="str">
        <f t="shared" si="105"/>
        <v/>
      </c>
      <c r="X361" s="487">
        <f t="shared" ca="1" si="109"/>
        <v>0</v>
      </c>
      <c r="Y361" s="487" t="e">
        <f t="shared" ca="1" si="110"/>
        <v>#VALUE!</v>
      </c>
      <c r="Z361" s="262"/>
      <c r="AA361" s="262"/>
      <c r="AB361" s="262"/>
      <c r="AC361" s="262"/>
      <c r="AD361" s="262"/>
      <c r="AE361" s="262"/>
      <c r="AF361" s="262"/>
      <c r="AG361" s="262"/>
      <c r="AH361" s="262"/>
      <c r="AI361" s="262"/>
      <c r="AJ361" s="262"/>
      <c r="AK361" s="263">
        <f t="shared" si="114"/>
        <v>0</v>
      </c>
      <c r="AL361" s="263">
        <v>0</v>
      </c>
    </row>
    <row r="362" spans="1:38" s="264" customFormat="1">
      <c r="A362" s="395"/>
      <c r="B362" s="396"/>
      <c r="C362" s="397" t="str">
        <f>IF($B362="","",IFERROR(VLOOKUP($B362,SERVIÇOS!$A:$F,2,0),IFERROR(VLOOKUP($B362,'COMPOSIÇÕES COMPLEMENTARES '!$C:$K,2,0),"")))</f>
        <v/>
      </c>
      <c r="D362" s="398" t="str">
        <f>IF($B362="","",IFERROR(VLOOKUP($B362,SERVIÇOS!$A:$F,3,0),IFERROR(VLOOKUP($B362,'COMPOSIÇÕES COMPLEMENTARES '!$C:$K,3,0),"")))</f>
        <v/>
      </c>
      <c r="E362" s="399"/>
      <c r="F362" s="400" t="str">
        <f>IF($B362="","",IFERROR(VLOOKUP($B362,SERVIÇOS!$A:$F,4,0),IFERROR(VLOOKUP($B362,'COMPOSIÇÕES COMPLEMENTARES '!$C:$K,6,0),"")))</f>
        <v/>
      </c>
      <c r="G362" s="400" t="str">
        <f>IF($B362="","",IFERROR(VLOOKUP($B362,SERVIÇOS!$A:$F,5,0),IFERROR(VLOOKUP($B362,'COMPOSIÇÕES COMPLEMENTARES '!$C:$K,7,0),"")))</f>
        <v/>
      </c>
      <c r="H362" s="400" t="str">
        <f t="shared" si="104"/>
        <v/>
      </c>
      <c r="I362" s="400" t="str">
        <f t="shared" si="111"/>
        <v/>
      </c>
      <c r="J362" s="400" t="str">
        <f t="shared" si="112"/>
        <v/>
      </c>
      <c r="K362" s="400" t="str">
        <f t="shared" si="113"/>
        <v/>
      </c>
      <c r="L362" s="400"/>
      <c r="M362" s="262"/>
      <c r="N362" s="262"/>
      <c r="O362" s="469"/>
      <c r="P362" s="470" t="str">
        <f t="shared" si="106"/>
        <v/>
      </c>
      <c r="Q362" s="469"/>
      <c r="R362" s="471" t="str">
        <f t="shared" si="107"/>
        <v/>
      </c>
      <c r="S362" s="469"/>
      <c r="T362" s="472" t="str">
        <f t="shared" si="108"/>
        <v/>
      </c>
      <c r="U362" s="473">
        <f ca="1">SUMIF($O$8:T$9,"QUANT.",O362:T362)</f>
        <v>0</v>
      </c>
      <c r="V362" s="474">
        <f t="shared" ca="1" si="103"/>
        <v>0</v>
      </c>
      <c r="W362" s="486" t="str">
        <f t="shared" si="105"/>
        <v/>
      </c>
      <c r="X362" s="487">
        <f t="shared" ca="1" si="109"/>
        <v>0</v>
      </c>
      <c r="Y362" s="487" t="e">
        <f t="shared" ca="1" si="110"/>
        <v>#VALUE!</v>
      </c>
      <c r="Z362" s="262"/>
      <c r="AA362" s="262"/>
      <c r="AB362" s="262"/>
      <c r="AC362" s="262"/>
      <c r="AD362" s="262"/>
      <c r="AE362" s="262"/>
      <c r="AF362" s="262"/>
      <c r="AG362" s="262"/>
      <c r="AH362" s="262"/>
      <c r="AI362" s="262"/>
      <c r="AJ362" s="262"/>
      <c r="AK362" s="263">
        <f t="shared" si="114"/>
        <v>0</v>
      </c>
      <c r="AL362" s="263">
        <v>0</v>
      </c>
    </row>
    <row r="363" spans="1:38" s="264" customFormat="1">
      <c r="A363" s="395"/>
      <c r="B363" s="396"/>
      <c r="C363" s="397" t="str">
        <f>IF($B363="","",IFERROR(VLOOKUP($B363,SERVIÇOS!$A:$F,2,0),IFERROR(VLOOKUP($B363,'COMPOSIÇÕES COMPLEMENTARES '!$C:$K,2,0),"")))</f>
        <v/>
      </c>
      <c r="D363" s="398" t="str">
        <f>IF($B363="","",IFERROR(VLOOKUP($B363,SERVIÇOS!$A:$F,3,0),IFERROR(VLOOKUP($B363,'COMPOSIÇÕES COMPLEMENTARES '!$C:$K,3,0),"")))</f>
        <v/>
      </c>
      <c r="E363" s="399"/>
      <c r="F363" s="400" t="str">
        <f>IF($B363="","",IFERROR(VLOOKUP($B363,SERVIÇOS!$A:$F,4,0),IFERROR(VLOOKUP($B363,'COMPOSIÇÕES COMPLEMENTARES '!$C:$K,6,0),"")))</f>
        <v/>
      </c>
      <c r="G363" s="400" t="str">
        <f>IF($B363="","",IFERROR(VLOOKUP($B363,SERVIÇOS!$A:$F,5,0),IFERROR(VLOOKUP($B363,'COMPOSIÇÕES COMPLEMENTARES '!$C:$K,7,0),"")))</f>
        <v/>
      </c>
      <c r="H363" s="400" t="str">
        <f t="shared" si="104"/>
        <v/>
      </c>
      <c r="I363" s="400" t="str">
        <f t="shared" si="111"/>
        <v/>
      </c>
      <c r="J363" s="400" t="str">
        <f t="shared" si="112"/>
        <v/>
      </c>
      <c r="K363" s="400" t="str">
        <f t="shared" si="113"/>
        <v/>
      </c>
      <c r="L363" s="400"/>
      <c r="M363" s="262"/>
      <c r="N363" s="262"/>
      <c r="O363" s="469"/>
      <c r="P363" s="470" t="str">
        <f t="shared" si="106"/>
        <v/>
      </c>
      <c r="Q363" s="469"/>
      <c r="R363" s="471" t="str">
        <f t="shared" si="107"/>
        <v/>
      </c>
      <c r="S363" s="469"/>
      <c r="T363" s="472" t="str">
        <f t="shared" si="108"/>
        <v/>
      </c>
      <c r="U363" s="473">
        <f ca="1">SUMIF($O$8:T$9,"QUANT.",O363:T363)</f>
        <v>0</v>
      </c>
      <c r="V363" s="474">
        <f t="shared" ref="V363:V426" ca="1" si="115">SUMIF($O$8:$T$9,"CUSTO",O363:T363)</f>
        <v>0</v>
      </c>
      <c r="W363" s="486" t="str">
        <f t="shared" si="105"/>
        <v/>
      </c>
      <c r="X363" s="487">
        <f t="shared" ca="1" si="109"/>
        <v>0</v>
      </c>
      <c r="Y363" s="487" t="e">
        <f t="shared" ca="1" si="110"/>
        <v>#VALUE!</v>
      </c>
      <c r="Z363" s="262"/>
      <c r="AA363" s="262"/>
      <c r="AB363" s="262"/>
      <c r="AC363" s="262"/>
      <c r="AD363" s="262"/>
      <c r="AE363" s="262"/>
      <c r="AF363" s="262"/>
      <c r="AG363" s="262"/>
      <c r="AH363" s="262"/>
      <c r="AI363" s="262"/>
      <c r="AJ363" s="262"/>
      <c r="AK363" s="263">
        <f t="shared" si="114"/>
        <v>0</v>
      </c>
      <c r="AL363" s="263">
        <v>0</v>
      </c>
    </row>
    <row r="364" spans="1:38" s="264" customFormat="1">
      <c r="A364" s="395"/>
      <c r="B364" s="396"/>
      <c r="C364" s="397" t="str">
        <f>IF($B364="","",IFERROR(VLOOKUP($B364,SERVIÇOS!$A:$F,2,0),IFERROR(VLOOKUP($B364,'COMPOSIÇÕES COMPLEMENTARES '!$C:$K,2,0),"")))</f>
        <v/>
      </c>
      <c r="D364" s="398" t="str">
        <f>IF($B364="","",IFERROR(VLOOKUP($B364,SERVIÇOS!$A:$F,3,0),IFERROR(VLOOKUP($B364,'COMPOSIÇÕES COMPLEMENTARES '!$C:$K,3,0),"")))</f>
        <v/>
      </c>
      <c r="E364" s="399"/>
      <c r="F364" s="400" t="str">
        <f>IF($B364="","",IFERROR(VLOOKUP($B364,SERVIÇOS!$A:$F,4,0),IFERROR(VLOOKUP($B364,'COMPOSIÇÕES COMPLEMENTARES '!$C:$K,6,0),"")))</f>
        <v/>
      </c>
      <c r="G364" s="400" t="str">
        <f>IF($B364="","",IFERROR(VLOOKUP($B364,SERVIÇOS!$A:$F,5,0),IFERROR(VLOOKUP($B364,'COMPOSIÇÕES COMPLEMENTARES '!$C:$K,7,0),"")))</f>
        <v/>
      </c>
      <c r="H364" s="400" t="str">
        <f t="shared" ref="H364:H427" si="116">IF(E364="","",F364+G364)</f>
        <v/>
      </c>
      <c r="I364" s="400" t="str">
        <f t="shared" si="111"/>
        <v/>
      </c>
      <c r="J364" s="400" t="str">
        <f t="shared" si="112"/>
        <v/>
      </c>
      <c r="K364" s="400" t="str">
        <f t="shared" si="113"/>
        <v/>
      </c>
      <c r="L364" s="400"/>
      <c r="M364" s="262"/>
      <c r="N364" s="262"/>
      <c r="O364" s="469"/>
      <c r="P364" s="470" t="str">
        <f t="shared" si="106"/>
        <v/>
      </c>
      <c r="Q364" s="469"/>
      <c r="R364" s="471" t="str">
        <f t="shared" si="107"/>
        <v/>
      </c>
      <c r="S364" s="469"/>
      <c r="T364" s="472" t="str">
        <f t="shared" si="108"/>
        <v/>
      </c>
      <c r="U364" s="473">
        <f ca="1">SUMIF($O$8:T$9,"QUANT.",O364:T364)</f>
        <v>0</v>
      </c>
      <c r="V364" s="474">
        <f t="shared" ca="1" si="115"/>
        <v>0</v>
      </c>
      <c r="W364" s="486" t="str">
        <f t="shared" ref="W364:W427" si="117">IF(B364&lt;&gt;"",IF(V364=0,"MEDIR",IF(K364-V364=0,"OK",IF(K364-V364&gt;0,"MEDIR","ALERTA!"))),"")</f>
        <v/>
      </c>
      <c r="X364" s="487">
        <f t="shared" ca="1" si="109"/>
        <v>0</v>
      </c>
      <c r="Y364" s="487" t="e">
        <f t="shared" ca="1" si="110"/>
        <v>#VALUE!</v>
      </c>
      <c r="Z364" s="262"/>
      <c r="AA364" s="262"/>
      <c r="AB364" s="262"/>
      <c r="AC364" s="262"/>
      <c r="AD364" s="262"/>
      <c r="AE364" s="262"/>
      <c r="AF364" s="262"/>
      <c r="AG364" s="262"/>
      <c r="AH364" s="262"/>
      <c r="AI364" s="262"/>
      <c r="AJ364" s="262"/>
      <c r="AK364" s="263">
        <f t="shared" si="114"/>
        <v>0</v>
      </c>
      <c r="AL364" s="263">
        <v>0</v>
      </c>
    </row>
    <row r="365" spans="1:38" s="264" customFormat="1">
      <c r="A365" s="395"/>
      <c r="B365" s="396"/>
      <c r="C365" s="397" t="str">
        <f>IF($B365="","",IFERROR(VLOOKUP($B365,SERVIÇOS!$A:$F,2,0),IFERROR(VLOOKUP($B365,'COMPOSIÇÕES COMPLEMENTARES '!$C:$K,2,0),"")))</f>
        <v/>
      </c>
      <c r="D365" s="398" t="str">
        <f>IF($B365="","",IFERROR(VLOOKUP($B365,SERVIÇOS!$A:$F,3,0),IFERROR(VLOOKUP($B365,'COMPOSIÇÕES COMPLEMENTARES '!$C:$K,3,0),"")))</f>
        <v/>
      </c>
      <c r="E365" s="399"/>
      <c r="F365" s="400" t="str">
        <f>IF($B365="","",IFERROR(VLOOKUP($B365,SERVIÇOS!$A:$F,4,0),IFERROR(VLOOKUP($B365,'COMPOSIÇÕES COMPLEMENTARES '!$C:$K,6,0),"")))</f>
        <v/>
      </c>
      <c r="G365" s="400" t="str">
        <f>IF($B365="","",IFERROR(VLOOKUP($B365,SERVIÇOS!$A:$F,5,0),IFERROR(VLOOKUP($B365,'COMPOSIÇÕES COMPLEMENTARES '!$C:$K,7,0),"")))</f>
        <v/>
      </c>
      <c r="H365" s="400" t="str">
        <f t="shared" si="116"/>
        <v/>
      </c>
      <c r="I365" s="400" t="str">
        <f t="shared" si="111"/>
        <v/>
      </c>
      <c r="J365" s="400" t="str">
        <f t="shared" si="112"/>
        <v/>
      </c>
      <c r="K365" s="400" t="str">
        <f t="shared" si="113"/>
        <v/>
      </c>
      <c r="L365" s="400"/>
      <c r="M365" s="262"/>
      <c r="N365" s="262"/>
      <c r="O365" s="469"/>
      <c r="P365" s="470" t="str">
        <f t="shared" ref="P365:P428" si="118">IF(OR(O365="",$K365=""),"",(O365/$E365)*$K365)</f>
        <v/>
      </c>
      <c r="Q365" s="469"/>
      <c r="R365" s="471" t="str">
        <f t="shared" ref="R365:R428" si="119">IF(OR(Q365="",$K365=""),"",(Q365/$E365)*$K365)</f>
        <v/>
      </c>
      <c r="S365" s="469"/>
      <c r="T365" s="472" t="str">
        <f t="shared" ref="T365:T428" si="120">IF(OR(S365="",$K365=""),"",(S365/$E365)*$K365)</f>
        <v/>
      </c>
      <c r="U365" s="473">
        <f ca="1">SUMIF($O$8:T$9,"QUANT.",O365:T365)</f>
        <v>0</v>
      </c>
      <c r="V365" s="474">
        <f t="shared" ca="1" si="115"/>
        <v>0</v>
      </c>
      <c r="W365" s="486" t="str">
        <f t="shared" si="117"/>
        <v/>
      </c>
      <c r="X365" s="487">
        <f t="shared" ref="X365:X428" ca="1" si="121">IF(U365="",0,E365-U365)</f>
        <v>0</v>
      </c>
      <c r="Y365" s="487" t="e">
        <f t="shared" ref="Y365:Y428" ca="1" si="122">IF(V365="",0,K365-V365)</f>
        <v>#VALUE!</v>
      </c>
      <c r="Z365" s="262"/>
      <c r="AA365" s="262"/>
      <c r="AB365" s="262"/>
      <c r="AC365" s="262"/>
      <c r="AD365" s="262"/>
      <c r="AE365" s="262"/>
      <c r="AF365" s="262"/>
      <c r="AG365" s="262"/>
      <c r="AH365" s="262"/>
      <c r="AI365" s="262"/>
      <c r="AJ365" s="262"/>
      <c r="AK365" s="263">
        <f t="shared" si="114"/>
        <v>0</v>
      </c>
      <c r="AL365" s="263">
        <v>0</v>
      </c>
    </row>
    <row r="366" spans="1:38" s="264" customFormat="1">
      <c r="A366" s="395"/>
      <c r="B366" s="396"/>
      <c r="C366" s="397" t="str">
        <f>IF($B366="","",IFERROR(VLOOKUP($B366,SERVIÇOS!$A:$F,2,0),IFERROR(VLOOKUP($B366,'COMPOSIÇÕES COMPLEMENTARES '!$C:$K,2,0),"")))</f>
        <v/>
      </c>
      <c r="D366" s="398" t="str">
        <f>IF($B366="","",IFERROR(VLOOKUP($B366,SERVIÇOS!$A:$F,3,0),IFERROR(VLOOKUP($B366,'COMPOSIÇÕES COMPLEMENTARES '!$C:$K,3,0),"")))</f>
        <v/>
      </c>
      <c r="E366" s="399"/>
      <c r="F366" s="400" t="str">
        <f>IF($B366="","",IFERROR(VLOOKUP($B366,SERVIÇOS!$A:$F,4,0),IFERROR(VLOOKUP($B366,'COMPOSIÇÕES COMPLEMENTARES '!$C:$K,6,0),"")))</f>
        <v/>
      </c>
      <c r="G366" s="400" t="str">
        <f>IF($B366="","",IFERROR(VLOOKUP($B366,SERVIÇOS!$A:$F,5,0),IFERROR(VLOOKUP($B366,'COMPOSIÇÕES COMPLEMENTARES '!$C:$K,7,0),"")))</f>
        <v/>
      </c>
      <c r="H366" s="400" t="str">
        <f t="shared" si="116"/>
        <v/>
      </c>
      <c r="I366" s="400" t="str">
        <f t="shared" si="111"/>
        <v/>
      </c>
      <c r="J366" s="400" t="str">
        <f t="shared" si="112"/>
        <v/>
      </c>
      <c r="K366" s="400" t="str">
        <f t="shared" si="113"/>
        <v/>
      </c>
      <c r="L366" s="400"/>
      <c r="M366" s="262"/>
      <c r="N366" s="262"/>
      <c r="O366" s="469"/>
      <c r="P366" s="470" t="str">
        <f t="shared" si="118"/>
        <v/>
      </c>
      <c r="Q366" s="469"/>
      <c r="R366" s="471" t="str">
        <f t="shared" si="119"/>
        <v/>
      </c>
      <c r="S366" s="469"/>
      <c r="T366" s="472" t="str">
        <f t="shared" si="120"/>
        <v/>
      </c>
      <c r="U366" s="473">
        <f ca="1">SUMIF($O$8:T$9,"QUANT.",O366:T366)</f>
        <v>0</v>
      </c>
      <c r="V366" s="474">
        <f t="shared" ca="1" si="115"/>
        <v>0</v>
      </c>
      <c r="W366" s="486" t="str">
        <f t="shared" si="117"/>
        <v/>
      </c>
      <c r="X366" s="487">
        <f t="shared" ca="1" si="121"/>
        <v>0</v>
      </c>
      <c r="Y366" s="487" t="e">
        <f t="shared" ca="1" si="122"/>
        <v>#VALUE!</v>
      </c>
      <c r="Z366" s="262"/>
      <c r="AA366" s="262"/>
      <c r="AB366" s="262"/>
      <c r="AC366" s="262"/>
      <c r="AD366" s="262"/>
      <c r="AE366" s="262"/>
      <c r="AF366" s="262"/>
      <c r="AG366" s="262"/>
      <c r="AH366" s="262"/>
      <c r="AI366" s="262"/>
      <c r="AJ366" s="262"/>
      <c r="AK366" s="263">
        <f t="shared" si="114"/>
        <v>0</v>
      </c>
      <c r="AL366" s="263">
        <v>0</v>
      </c>
    </row>
    <row r="367" spans="1:38" s="264" customFormat="1">
      <c r="A367" s="395"/>
      <c r="B367" s="396"/>
      <c r="C367" s="397" t="str">
        <f>IF($B367="","",IFERROR(VLOOKUP($B367,SERVIÇOS!$A:$F,2,0),IFERROR(VLOOKUP($B367,'COMPOSIÇÕES COMPLEMENTARES '!$C:$K,2,0),"")))</f>
        <v/>
      </c>
      <c r="D367" s="398" t="str">
        <f>IF($B367="","",IFERROR(VLOOKUP($B367,SERVIÇOS!$A:$F,3,0),IFERROR(VLOOKUP($B367,'COMPOSIÇÕES COMPLEMENTARES '!$C:$K,3,0),"")))</f>
        <v/>
      </c>
      <c r="E367" s="399"/>
      <c r="F367" s="400" t="str">
        <f>IF($B367="","",IFERROR(VLOOKUP($B367,SERVIÇOS!$A:$F,4,0),IFERROR(VLOOKUP($B367,'COMPOSIÇÕES COMPLEMENTARES '!$C:$K,6,0),"")))</f>
        <v/>
      </c>
      <c r="G367" s="400" t="str">
        <f>IF($B367="","",IFERROR(VLOOKUP($B367,SERVIÇOS!$A:$F,5,0),IFERROR(VLOOKUP($B367,'COMPOSIÇÕES COMPLEMENTARES '!$C:$K,7,0),"")))</f>
        <v/>
      </c>
      <c r="H367" s="400" t="str">
        <f t="shared" si="116"/>
        <v/>
      </c>
      <c r="I367" s="400" t="str">
        <f t="shared" si="111"/>
        <v/>
      </c>
      <c r="J367" s="400" t="str">
        <f t="shared" si="112"/>
        <v/>
      </c>
      <c r="K367" s="400" t="str">
        <f t="shared" si="113"/>
        <v/>
      </c>
      <c r="L367" s="400"/>
      <c r="M367" s="262"/>
      <c r="N367" s="262"/>
      <c r="O367" s="469"/>
      <c r="P367" s="470" t="str">
        <f t="shared" si="118"/>
        <v/>
      </c>
      <c r="Q367" s="469"/>
      <c r="R367" s="471" t="str">
        <f t="shared" si="119"/>
        <v/>
      </c>
      <c r="S367" s="469"/>
      <c r="T367" s="472" t="str">
        <f t="shared" si="120"/>
        <v/>
      </c>
      <c r="U367" s="473">
        <f ca="1">SUMIF($O$8:T$9,"QUANT.",O367:T367)</f>
        <v>0</v>
      </c>
      <c r="V367" s="474">
        <f t="shared" ca="1" si="115"/>
        <v>0</v>
      </c>
      <c r="W367" s="486" t="str">
        <f t="shared" si="117"/>
        <v/>
      </c>
      <c r="X367" s="487">
        <f t="shared" ca="1" si="121"/>
        <v>0</v>
      </c>
      <c r="Y367" s="487" t="e">
        <f t="shared" ca="1" si="122"/>
        <v>#VALUE!</v>
      </c>
      <c r="Z367" s="262"/>
      <c r="AA367" s="262"/>
      <c r="AB367" s="262"/>
      <c r="AC367" s="262"/>
      <c r="AD367" s="262"/>
      <c r="AE367" s="262"/>
      <c r="AF367" s="262"/>
      <c r="AG367" s="262"/>
      <c r="AH367" s="262"/>
      <c r="AI367" s="262"/>
      <c r="AJ367" s="262"/>
      <c r="AK367" s="263">
        <f t="shared" si="114"/>
        <v>0</v>
      </c>
      <c r="AL367" s="263">
        <v>0</v>
      </c>
    </row>
    <row r="368" spans="1:38" s="264" customFormat="1">
      <c r="A368" s="395"/>
      <c r="B368" s="396"/>
      <c r="C368" s="397" t="str">
        <f>IF($B368="","",IFERROR(VLOOKUP($B368,SERVIÇOS!$A:$F,2,0),IFERROR(VLOOKUP($B368,'COMPOSIÇÕES COMPLEMENTARES '!$C:$K,2,0),"")))</f>
        <v/>
      </c>
      <c r="D368" s="398" t="str">
        <f>IF($B368="","",IFERROR(VLOOKUP($B368,SERVIÇOS!$A:$F,3,0),IFERROR(VLOOKUP($B368,'COMPOSIÇÕES COMPLEMENTARES '!$C:$K,3,0),"")))</f>
        <v/>
      </c>
      <c r="E368" s="399"/>
      <c r="F368" s="400" t="str">
        <f>IF($B368="","",IFERROR(VLOOKUP($B368,SERVIÇOS!$A:$F,4,0),IFERROR(VLOOKUP($B368,'COMPOSIÇÕES COMPLEMENTARES '!$C:$K,6,0),"")))</f>
        <v/>
      </c>
      <c r="G368" s="400" t="str">
        <f>IF($B368="","",IFERROR(VLOOKUP($B368,SERVIÇOS!$A:$F,5,0),IFERROR(VLOOKUP($B368,'COMPOSIÇÕES COMPLEMENTARES '!$C:$K,7,0),"")))</f>
        <v/>
      </c>
      <c r="H368" s="400" t="str">
        <f t="shared" si="116"/>
        <v/>
      </c>
      <c r="I368" s="400" t="str">
        <f t="shared" si="111"/>
        <v/>
      </c>
      <c r="J368" s="400" t="str">
        <f t="shared" si="112"/>
        <v/>
      </c>
      <c r="K368" s="400" t="str">
        <f t="shared" si="113"/>
        <v/>
      </c>
      <c r="L368" s="400"/>
      <c r="M368" s="262"/>
      <c r="N368" s="262"/>
      <c r="O368" s="469"/>
      <c r="P368" s="470" t="str">
        <f t="shared" si="118"/>
        <v/>
      </c>
      <c r="Q368" s="469"/>
      <c r="R368" s="471" t="str">
        <f t="shared" si="119"/>
        <v/>
      </c>
      <c r="S368" s="469"/>
      <c r="T368" s="472" t="str">
        <f t="shared" si="120"/>
        <v/>
      </c>
      <c r="U368" s="473">
        <f ca="1">SUMIF($O$8:T$9,"QUANT.",O368:T368)</f>
        <v>0</v>
      </c>
      <c r="V368" s="474">
        <f t="shared" ca="1" si="115"/>
        <v>0</v>
      </c>
      <c r="W368" s="486" t="str">
        <f t="shared" si="117"/>
        <v/>
      </c>
      <c r="X368" s="487">
        <f t="shared" ca="1" si="121"/>
        <v>0</v>
      </c>
      <c r="Y368" s="487" t="e">
        <f t="shared" ca="1" si="122"/>
        <v>#VALUE!</v>
      </c>
      <c r="Z368" s="262"/>
      <c r="AA368" s="262"/>
      <c r="AB368" s="262"/>
      <c r="AC368" s="262"/>
      <c r="AD368" s="262"/>
      <c r="AE368" s="262"/>
      <c r="AF368" s="262"/>
      <c r="AG368" s="262"/>
      <c r="AH368" s="262"/>
      <c r="AI368" s="262"/>
      <c r="AJ368" s="262"/>
      <c r="AK368" s="263">
        <f t="shared" si="114"/>
        <v>0</v>
      </c>
      <c r="AL368" s="263">
        <v>0</v>
      </c>
    </row>
    <row r="369" spans="1:38" s="264" customFormat="1">
      <c r="A369" s="395"/>
      <c r="B369" s="396"/>
      <c r="C369" s="397" t="str">
        <f>IF($B369="","",IFERROR(VLOOKUP($B369,SERVIÇOS!$A:$F,2,0),IFERROR(VLOOKUP($B369,'COMPOSIÇÕES COMPLEMENTARES '!$C:$K,2,0),"")))</f>
        <v/>
      </c>
      <c r="D369" s="398" t="str">
        <f>IF($B369="","",IFERROR(VLOOKUP($B369,SERVIÇOS!$A:$F,3,0),IFERROR(VLOOKUP($B369,'COMPOSIÇÕES COMPLEMENTARES '!$C:$K,3,0),"")))</f>
        <v/>
      </c>
      <c r="E369" s="399"/>
      <c r="F369" s="400" t="str">
        <f>IF($B369="","",IFERROR(VLOOKUP($B369,SERVIÇOS!$A:$F,4,0),IFERROR(VLOOKUP($B369,'COMPOSIÇÕES COMPLEMENTARES '!$C:$K,6,0),"")))</f>
        <v/>
      </c>
      <c r="G369" s="400" t="str">
        <f>IF($B369="","",IFERROR(VLOOKUP($B369,SERVIÇOS!$A:$F,5,0),IFERROR(VLOOKUP($B369,'COMPOSIÇÕES COMPLEMENTARES '!$C:$K,7,0),"")))</f>
        <v/>
      </c>
      <c r="H369" s="400" t="str">
        <f t="shared" si="116"/>
        <v/>
      </c>
      <c r="I369" s="400" t="str">
        <f t="shared" si="111"/>
        <v/>
      </c>
      <c r="J369" s="400" t="str">
        <f t="shared" si="112"/>
        <v/>
      </c>
      <c r="K369" s="400" t="str">
        <f t="shared" si="113"/>
        <v/>
      </c>
      <c r="L369" s="400"/>
      <c r="M369" s="262"/>
      <c r="N369" s="262"/>
      <c r="O369" s="469"/>
      <c r="P369" s="470" t="str">
        <f t="shared" si="118"/>
        <v/>
      </c>
      <c r="Q369" s="469"/>
      <c r="R369" s="471" t="str">
        <f t="shared" si="119"/>
        <v/>
      </c>
      <c r="S369" s="469"/>
      <c r="T369" s="472" t="str">
        <f t="shared" si="120"/>
        <v/>
      </c>
      <c r="U369" s="473">
        <f ca="1">SUMIF($O$8:T$9,"QUANT.",O369:T369)</f>
        <v>0</v>
      </c>
      <c r="V369" s="474">
        <f t="shared" ca="1" si="115"/>
        <v>0</v>
      </c>
      <c r="W369" s="486" t="str">
        <f t="shared" si="117"/>
        <v/>
      </c>
      <c r="X369" s="487">
        <f t="shared" ca="1" si="121"/>
        <v>0</v>
      </c>
      <c r="Y369" s="487" t="e">
        <f t="shared" ca="1" si="122"/>
        <v>#VALUE!</v>
      </c>
      <c r="Z369" s="262"/>
      <c r="AA369" s="262"/>
      <c r="AB369" s="262"/>
      <c r="AC369" s="262"/>
      <c r="AD369" s="262"/>
      <c r="AE369" s="262"/>
      <c r="AF369" s="262"/>
      <c r="AG369" s="262"/>
      <c r="AH369" s="262"/>
      <c r="AI369" s="262"/>
      <c r="AJ369" s="262"/>
      <c r="AK369" s="263">
        <f t="shared" si="114"/>
        <v>0</v>
      </c>
      <c r="AL369" s="263">
        <v>0</v>
      </c>
    </row>
    <row r="370" spans="1:38" s="264" customFormat="1">
      <c r="A370" s="395"/>
      <c r="B370" s="396"/>
      <c r="C370" s="397" t="str">
        <f>IF($B370="","",IFERROR(VLOOKUP($B370,SERVIÇOS!$A:$F,2,0),IFERROR(VLOOKUP($B370,'COMPOSIÇÕES COMPLEMENTARES '!$C:$K,2,0),"")))</f>
        <v/>
      </c>
      <c r="D370" s="398" t="str">
        <f>IF($B370="","",IFERROR(VLOOKUP($B370,SERVIÇOS!$A:$F,3,0),IFERROR(VLOOKUP($B370,'COMPOSIÇÕES COMPLEMENTARES '!$C:$K,3,0),"")))</f>
        <v/>
      </c>
      <c r="E370" s="399"/>
      <c r="F370" s="400" t="str">
        <f>IF($B370="","",IFERROR(VLOOKUP($B370,SERVIÇOS!$A:$F,4,0),IFERROR(VLOOKUP($B370,'COMPOSIÇÕES COMPLEMENTARES '!$C:$K,6,0),"")))</f>
        <v/>
      </c>
      <c r="G370" s="400" t="str">
        <f>IF($B370="","",IFERROR(VLOOKUP($B370,SERVIÇOS!$A:$F,5,0),IFERROR(VLOOKUP($B370,'COMPOSIÇÕES COMPLEMENTARES '!$C:$K,7,0),"")))</f>
        <v/>
      </c>
      <c r="H370" s="400" t="str">
        <f t="shared" si="116"/>
        <v/>
      </c>
      <c r="I370" s="400" t="str">
        <f t="shared" si="111"/>
        <v/>
      </c>
      <c r="J370" s="400" t="str">
        <f t="shared" si="112"/>
        <v/>
      </c>
      <c r="K370" s="400" t="str">
        <f t="shared" si="113"/>
        <v/>
      </c>
      <c r="L370" s="400"/>
      <c r="M370" s="262"/>
      <c r="N370" s="262"/>
      <c r="O370" s="469"/>
      <c r="P370" s="470" t="str">
        <f t="shared" si="118"/>
        <v/>
      </c>
      <c r="Q370" s="469"/>
      <c r="R370" s="471" t="str">
        <f t="shared" si="119"/>
        <v/>
      </c>
      <c r="S370" s="469"/>
      <c r="T370" s="472" t="str">
        <f t="shared" si="120"/>
        <v/>
      </c>
      <c r="U370" s="473">
        <f ca="1">SUMIF($O$8:T$9,"QUANT.",O370:T370)</f>
        <v>0</v>
      </c>
      <c r="V370" s="474">
        <f t="shared" ca="1" si="115"/>
        <v>0</v>
      </c>
      <c r="W370" s="486" t="str">
        <f t="shared" si="117"/>
        <v/>
      </c>
      <c r="X370" s="487">
        <f t="shared" ca="1" si="121"/>
        <v>0</v>
      </c>
      <c r="Y370" s="487" t="e">
        <f t="shared" ca="1" si="122"/>
        <v>#VALUE!</v>
      </c>
      <c r="Z370" s="262"/>
      <c r="AA370" s="262"/>
      <c r="AB370" s="262"/>
      <c r="AC370" s="262"/>
      <c r="AD370" s="262"/>
      <c r="AE370" s="262"/>
      <c r="AF370" s="262"/>
      <c r="AG370" s="262"/>
      <c r="AH370" s="262"/>
      <c r="AI370" s="262"/>
      <c r="AJ370" s="262"/>
      <c r="AK370" s="263">
        <f t="shared" si="114"/>
        <v>0</v>
      </c>
      <c r="AL370" s="263">
        <v>0</v>
      </c>
    </row>
    <row r="371" spans="1:38" s="264" customFormat="1">
      <c r="A371" s="395"/>
      <c r="B371" s="396"/>
      <c r="C371" s="397" t="str">
        <f>IF($B371="","",IFERROR(VLOOKUP($B371,SERVIÇOS!$A:$F,2,0),IFERROR(VLOOKUP($B371,'COMPOSIÇÕES COMPLEMENTARES '!$C:$K,2,0),"")))</f>
        <v/>
      </c>
      <c r="D371" s="398" t="str">
        <f>IF($B371="","",IFERROR(VLOOKUP($B371,SERVIÇOS!$A:$F,3,0),IFERROR(VLOOKUP($B371,'COMPOSIÇÕES COMPLEMENTARES '!$C:$K,3,0),"")))</f>
        <v/>
      </c>
      <c r="E371" s="399"/>
      <c r="F371" s="400" t="str">
        <f>IF($B371="","",IFERROR(VLOOKUP($B371,SERVIÇOS!$A:$F,4,0),IFERROR(VLOOKUP($B371,'COMPOSIÇÕES COMPLEMENTARES '!$C:$K,6,0),"")))</f>
        <v/>
      </c>
      <c r="G371" s="400" t="str">
        <f>IF($B371="","",IFERROR(VLOOKUP($B371,SERVIÇOS!$A:$F,5,0),IFERROR(VLOOKUP($B371,'COMPOSIÇÕES COMPLEMENTARES '!$C:$K,7,0),"")))</f>
        <v/>
      </c>
      <c r="H371" s="400" t="str">
        <f t="shared" si="116"/>
        <v/>
      </c>
      <c r="I371" s="400" t="str">
        <f t="shared" si="111"/>
        <v/>
      </c>
      <c r="J371" s="400" t="str">
        <f t="shared" si="112"/>
        <v/>
      </c>
      <c r="K371" s="400" t="str">
        <f t="shared" si="113"/>
        <v/>
      </c>
      <c r="L371" s="400"/>
      <c r="M371" s="262"/>
      <c r="N371" s="262"/>
      <c r="O371" s="469"/>
      <c r="P371" s="470" t="str">
        <f t="shared" si="118"/>
        <v/>
      </c>
      <c r="Q371" s="469"/>
      <c r="R371" s="471" t="str">
        <f t="shared" si="119"/>
        <v/>
      </c>
      <c r="S371" s="469"/>
      <c r="T371" s="472" t="str">
        <f t="shared" si="120"/>
        <v/>
      </c>
      <c r="U371" s="473">
        <f ca="1">SUMIF($O$8:T$9,"QUANT.",O371:T371)</f>
        <v>0</v>
      </c>
      <c r="V371" s="474">
        <f t="shared" ca="1" si="115"/>
        <v>0</v>
      </c>
      <c r="W371" s="486" t="str">
        <f t="shared" si="117"/>
        <v/>
      </c>
      <c r="X371" s="487">
        <f t="shared" ca="1" si="121"/>
        <v>0</v>
      </c>
      <c r="Y371" s="487" t="e">
        <f t="shared" ca="1" si="122"/>
        <v>#VALUE!</v>
      </c>
      <c r="Z371" s="262"/>
      <c r="AA371" s="262"/>
      <c r="AB371" s="262"/>
      <c r="AC371" s="262"/>
      <c r="AD371" s="262"/>
      <c r="AE371" s="262"/>
      <c r="AF371" s="262"/>
      <c r="AG371" s="262"/>
      <c r="AH371" s="262"/>
      <c r="AI371" s="262"/>
      <c r="AJ371" s="262"/>
      <c r="AK371" s="263">
        <f t="shared" si="114"/>
        <v>0</v>
      </c>
      <c r="AL371" s="263">
        <v>0</v>
      </c>
    </row>
    <row r="372" spans="1:38" s="264" customFormat="1">
      <c r="A372" s="395"/>
      <c r="B372" s="396"/>
      <c r="C372" s="397" t="str">
        <f>IF($B372="","",IFERROR(VLOOKUP($B372,SERVIÇOS!$A:$F,2,0),IFERROR(VLOOKUP($B372,'COMPOSIÇÕES COMPLEMENTARES '!$C:$K,2,0),"")))</f>
        <v/>
      </c>
      <c r="D372" s="398" t="str">
        <f>IF($B372="","",IFERROR(VLOOKUP($B372,SERVIÇOS!$A:$F,3,0),IFERROR(VLOOKUP($B372,'COMPOSIÇÕES COMPLEMENTARES '!$C:$K,3,0),"")))</f>
        <v/>
      </c>
      <c r="E372" s="399"/>
      <c r="F372" s="400" t="str">
        <f>IF($B372="","",IFERROR(VLOOKUP($B372,SERVIÇOS!$A:$F,4,0),IFERROR(VLOOKUP($B372,'COMPOSIÇÕES COMPLEMENTARES '!$C:$K,6,0),"")))</f>
        <v/>
      </c>
      <c r="G372" s="400" t="str">
        <f>IF($B372="","",IFERROR(VLOOKUP($B372,SERVIÇOS!$A:$F,5,0),IFERROR(VLOOKUP($B372,'COMPOSIÇÕES COMPLEMENTARES '!$C:$K,7,0),"")))</f>
        <v/>
      </c>
      <c r="H372" s="400" t="str">
        <f t="shared" si="116"/>
        <v/>
      </c>
      <c r="I372" s="400" t="str">
        <f t="shared" si="111"/>
        <v/>
      </c>
      <c r="J372" s="400" t="str">
        <f t="shared" si="112"/>
        <v/>
      </c>
      <c r="K372" s="400" t="str">
        <f t="shared" si="113"/>
        <v/>
      </c>
      <c r="L372" s="400"/>
      <c r="M372" s="262"/>
      <c r="N372" s="262"/>
      <c r="O372" s="469"/>
      <c r="P372" s="470" t="str">
        <f t="shared" si="118"/>
        <v/>
      </c>
      <c r="Q372" s="469"/>
      <c r="R372" s="471" t="str">
        <f t="shared" si="119"/>
        <v/>
      </c>
      <c r="S372" s="469"/>
      <c r="T372" s="472" t="str">
        <f t="shared" si="120"/>
        <v/>
      </c>
      <c r="U372" s="473">
        <f ca="1">SUMIF($O$8:T$9,"QUANT.",O372:T372)</f>
        <v>0</v>
      </c>
      <c r="V372" s="474">
        <f t="shared" ca="1" si="115"/>
        <v>0</v>
      </c>
      <c r="W372" s="486" t="str">
        <f t="shared" si="117"/>
        <v/>
      </c>
      <c r="X372" s="487">
        <f t="shared" ca="1" si="121"/>
        <v>0</v>
      </c>
      <c r="Y372" s="487" t="e">
        <f t="shared" ca="1" si="122"/>
        <v>#VALUE!</v>
      </c>
      <c r="Z372" s="262"/>
      <c r="AA372" s="262"/>
      <c r="AB372" s="262"/>
      <c r="AC372" s="262"/>
      <c r="AD372" s="262"/>
      <c r="AE372" s="262"/>
      <c r="AF372" s="262"/>
      <c r="AG372" s="262"/>
      <c r="AH372" s="262"/>
      <c r="AI372" s="262"/>
      <c r="AJ372" s="262"/>
      <c r="AK372" s="263">
        <f t="shared" si="114"/>
        <v>0</v>
      </c>
      <c r="AL372" s="263">
        <v>0</v>
      </c>
    </row>
    <row r="373" spans="1:38" s="264" customFormat="1">
      <c r="A373" s="395"/>
      <c r="B373" s="396"/>
      <c r="C373" s="397" t="str">
        <f>IF($B373="","",IFERROR(VLOOKUP($B373,SERVIÇOS!$A:$F,2,0),IFERROR(VLOOKUP($B373,'COMPOSIÇÕES COMPLEMENTARES '!$C:$K,2,0),"")))</f>
        <v/>
      </c>
      <c r="D373" s="398" t="str">
        <f>IF($B373="","",IFERROR(VLOOKUP($B373,SERVIÇOS!$A:$F,3,0),IFERROR(VLOOKUP($B373,'COMPOSIÇÕES COMPLEMENTARES '!$C:$K,3,0),"")))</f>
        <v/>
      </c>
      <c r="E373" s="399"/>
      <c r="F373" s="400" t="str">
        <f>IF($B373="","",IFERROR(VLOOKUP($B373,SERVIÇOS!$A:$F,4,0),IFERROR(VLOOKUP($B373,'COMPOSIÇÕES COMPLEMENTARES '!$C:$K,6,0),"")))</f>
        <v/>
      </c>
      <c r="G373" s="400" t="str">
        <f>IF($B373="","",IFERROR(VLOOKUP($B373,SERVIÇOS!$A:$F,5,0),IFERROR(VLOOKUP($B373,'COMPOSIÇÕES COMPLEMENTARES '!$C:$K,7,0),"")))</f>
        <v/>
      </c>
      <c r="H373" s="400" t="str">
        <f t="shared" si="116"/>
        <v/>
      </c>
      <c r="I373" s="400" t="str">
        <f t="shared" ref="I373:I436" si="123">IF(E373="","",TRUNC((E373*F373),2))</f>
        <v/>
      </c>
      <c r="J373" s="400" t="str">
        <f t="shared" ref="J373:J436" si="124">IF(E373="","",TRUNC((E373*G373),2))</f>
        <v/>
      </c>
      <c r="K373" s="400" t="str">
        <f t="shared" ref="K373:K436" si="125">IF(E373="","",TRUNC((E373*H373),2))</f>
        <v/>
      </c>
      <c r="L373" s="400"/>
      <c r="M373" s="262"/>
      <c r="N373" s="262"/>
      <c r="O373" s="469"/>
      <c r="P373" s="470" t="str">
        <f t="shared" si="118"/>
        <v/>
      </c>
      <c r="Q373" s="469"/>
      <c r="R373" s="471" t="str">
        <f t="shared" si="119"/>
        <v/>
      </c>
      <c r="S373" s="469"/>
      <c r="T373" s="472" t="str">
        <f t="shared" si="120"/>
        <v/>
      </c>
      <c r="U373" s="473">
        <f ca="1">SUMIF($O$8:T$9,"QUANT.",O373:T373)</f>
        <v>0</v>
      </c>
      <c r="V373" s="474">
        <f t="shared" ca="1" si="115"/>
        <v>0</v>
      </c>
      <c r="W373" s="486" t="str">
        <f t="shared" si="117"/>
        <v/>
      </c>
      <c r="X373" s="487">
        <f t="shared" ca="1" si="121"/>
        <v>0</v>
      </c>
      <c r="Y373" s="487" t="e">
        <f t="shared" ca="1" si="122"/>
        <v>#VALUE!</v>
      </c>
      <c r="Z373" s="262"/>
      <c r="AA373" s="262"/>
      <c r="AB373" s="262"/>
      <c r="AC373" s="262"/>
      <c r="AD373" s="262"/>
      <c r="AE373" s="262"/>
      <c r="AF373" s="262"/>
      <c r="AG373" s="262"/>
      <c r="AH373" s="262"/>
      <c r="AI373" s="262"/>
      <c r="AJ373" s="262"/>
      <c r="AK373" s="263">
        <f t="shared" si="114"/>
        <v>0</v>
      </c>
      <c r="AL373" s="263">
        <v>0</v>
      </c>
    </row>
    <row r="374" spans="1:38" s="264" customFormat="1">
      <c r="A374" s="395"/>
      <c r="B374" s="396"/>
      <c r="C374" s="397" t="str">
        <f>IF($B374="","",IFERROR(VLOOKUP($B374,SERVIÇOS!$A:$F,2,0),IFERROR(VLOOKUP($B374,'COMPOSIÇÕES COMPLEMENTARES '!$C:$K,2,0),"")))</f>
        <v/>
      </c>
      <c r="D374" s="398" t="str">
        <f>IF($B374="","",IFERROR(VLOOKUP($B374,SERVIÇOS!$A:$F,3,0),IFERROR(VLOOKUP($B374,'COMPOSIÇÕES COMPLEMENTARES '!$C:$K,3,0),"")))</f>
        <v/>
      </c>
      <c r="E374" s="399"/>
      <c r="F374" s="400" t="str">
        <f>IF($B374="","",IFERROR(VLOOKUP($B374,SERVIÇOS!$A:$F,4,0),IFERROR(VLOOKUP($B374,'COMPOSIÇÕES COMPLEMENTARES '!$C:$K,6,0),"")))</f>
        <v/>
      </c>
      <c r="G374" s="400" t="str">
        <f>IF($B374="","",IFERROR(VLOOKUP($B374,SERVIÇOS!$A:$F,5,0),IFERROR(VLOOKUP($B374,'COMPOSIÇÕES COMPLEMENTARES '!$C:$K,7,0),"")))</f>
        <v/>
      </c>
      <c r="H374" s="400" t="str">
        <f t="shared" si="116"/>
        <v/>
      </c>
      <c r="I374" s="400" t="str">
        <f t="shared" si="123"/>
        <v/>
      </c>
      <c r="J374" s="400" t="str">
        <f t="shared" si="124"/>
        <v/>
      </c>
      <c r="K374" s="400" t="str">
        <f t="shared" si="125"/>
        <v/>
      </c>
      <c r="L374" s="400"/>
      <c r="M374" s="262"/>
      <c r="N374" s="262"/>
      <c r="O374" s="469"/>
      <c r="P374" s="470" t="str">
        <f t="shared" si="118"/>
        <v/>
      </c>
      <c r="Q374" s="469"/>
      <c r="R374" s="471" t="str">
        <f t="shared" si="119"/>
        <v/>
      </c>
      <c r="S374" s="469"/>
      <c r="T374" s="472" t="str">
        <f t="shared" si="120"/>
        <v/>
      </c>
      <c r="U374" s="473">
        <f ca="1">SUMIF($O$8:T$9,"QUANT.",O374:T374)</f>
        <v>0</v>
      </c>
      <c r="V374" s="474">
        <f t="shared" ca="1" si="115"/>
        <v>0</v>
      </c>
      <c r="W374" s="486" t="str">
        <f t="shared" si="117"/>
        <v/>
      </c>
      <c r="X374" s="487">
        <f t="shared" ca="1" si="121"/>
        <v>0</v>
      </c>
      <c r="Y374" s="487" t="e">
        <f t="shared" ca="1" si="122"/>
        <v>#VALUE!</v>
      </c>
      <c r="Z374" s="262"/>
      <c r="AA374" s="262"/>
      <c r="AB374" s="262"/>
      <c r="AC374" s="262"/>
      <c r="AD374" s="262"/>
      <c r="AE374" s="262"/>
      <c r="AF374" s="262"/>
      <c r="AG374" s="262"/>
      <c r="AH374" s="262"/>
      <c r="AI374" s="262"/>
      <c r="AJ374" s="262"/>
      <c r="AK374" s="263">
        <f t="shared" si="114"/>
        <v>0</v>
      </c>
      <c r="AL374" s="263">
        <v>0</v>
      </c>
    </row>
    <row r="375" spans="1:38" s="264" customFormat="1">
      <c r="A375" s="395"/>
      <c r="B375" s="396"/>
      <c r="C375" s="397" t="str">
        <f>IF($B375="","",IFERROR(VLOOKUP($B375,SERVIÇOS!$A:$F,2,0),IFERROR(VLOOKUP($B375,'COMPOSIÇÕES COMPLEMENTARES '!$C:$K,2,0),"")))</f>
        <v/>
      </c>
      <c r="D375" s="398" t="str">
        <f>IF($B375="","",IFERROR(VLOOKUP($B375,SERVIÇOS!$A:$F,3,0),IFERROR(VLOOKUP($B375,'COMPOSIÇÕES COMPLEMENTARES '!$C:$K,3,0),"")))</f>
        <v/>
      </c>
      <c r="E375" s="399"/>
      <c r="F375" s="400" t="str">
        <f>IF($B375="","",IFERROR(VLOOKUP($B375,SERVIÇOS!$A:$F,4,0),IFERROR(VLOOKUP($B375,'COMPOSIÇÕES COMPLEMENTARES '!$C:$K,6,0),"")))</f>
        <v/>
      </c>
      <c r="G375" s="400" t="str">
        <f>IF($B375="","",IFERROR(VLOOKUP($B375,SERVIÇOS!$A:$F,5,0),IFERROR(VLOOKUP($B375,'COMPOSIÇÕES COMPLEMENTARES '!$C:$K,7,0),"")))</f>
        <v/>
      </c>
      <c r="H375" s="400" t="str">
        <f t="shared" si="116"/>
        <v/>
      </c>
      <c r="I375" s="400" t="str">
        <f t="shared" si="123"/>
        <v/>
      </c>
      <c r="J375" s="400" t="str">
        <f t="shared" si="124"/>
        <v/>
      </c>
      <c r="K375" s="400" t="str">
        <f t="shared" si="125"/>
        <v/>
      </c>
      <c r="L375" s="400"/>
      <c r="M375" s="262"/>
      <c r="N375" s="262"/>
      <c r="O375" s="469"/>
      <c r="P375" s="470" t="str">
        <f t="shared" si="118"/>
        <v/>
      </c>
      <c r="Q375" s="469"/>
      <c r="R375" s="471" t="str">
        <f t="shared" si="119"/>
        <v/>
      </c>
      <c r="S375" s="469"/>
      <c r="T375" s="472" t="str">
        <f t="shared" si="120"/>
        <v/>
      </c>
      <c r="U375" s="473">
        <f ca="1">SUMIF($O$8:T$9,"QUANT.",O375:T375)</f>
        <v>0</v>
      </c>
      <c r="V375" s="474">
        <f t="shared" ca="1" si="115"/>
        <v>0</v>
      </c>
      <c r="W375" s="486" t="str">
        <f t="shared" si="117"/>
        <v/>
      </c>
      <c r="X375" s="487">
        <f t="shared" ca="1" si="121"/>
        <v>0</v>
      </c>
      <c r="Y375" s="487" t="e">
        <f t="shared" ca="1" si="122"/>
        <v>#VALUE!</v>
      </c>
      <c r="Z375" s="262"/>
      <c r="AA375" s="262"/>
      <c r="AB375" s="262"/>
      <c r="AC375" s="262"/>
      <c r="AD375" s="262"/>
      <c r="AE375" s="262"/>
      <c r="AF375" s="262"/>
      <c r="AG375" s="262"/>
      <c r="AH375" s="262"/>
      <c r="AI375" s="262"/>
      <c r="AJ375" s="262"/>
      <c r="AK375" s="263">
        <f t="shared" si="114"/>
        <v>0</v>
      </c>
      <c r="AL375" s="263">
        <v>0</v>
      </c>
    </row>
    <row r="376" spans="1:38" s="264" customFormat="1">
      <c r="A376" s="395"/>
      <c r="B376" s="396"/>
      <c r="C376" s="397" t="str">
        <f>IF($B376="","",IFERROR(VLOOKUP($B376,SERVIÇOS!$A:$F,2,0),IFERROR(VLOOKUP($B376,'COMPOSIÇÕES COMPLEMENTARES '!$C:$K,2,0),"")))</f>
        <v/>
      </c>
      <c r="D376" s="398" t="str">
        <f>IF($B376="","",IFERROR(VLOOKUP($B376,SERVIÇOS!$A:$F,3,0),IFERROR(VLOOKUP($B376,'COMPOSIÇÕES COMPLEMENTARES '!$C:$K,3,0),"")))</f>
        <v/>
      </c>
      <c r="E376" s="399"/>
      <c r="F376" s="400" t="str">
        <f>IF($B376="","",IFERROR(VLOOKUP($B376,SERVIÇOS!$A:$F,4,0),IFERROR(VLOOKUP($B376,'COMPOSIÇÕES COMPLEMENTARES '!$C:$K,6,0),"")))</f>
        <v/>
      </c>
      <c r="G376" s="400" t="str">
        <f>IF($B376="","",IFERROR(VLOOKUP($B376,SERVIÇOS!$A:$F,5,0),IFERROR(VLOOKUP($B376,'COMPOSIÇÕES COMPLEMENTARES '!$C:$K,7,0),"")))</f>
        <v/>
      </c>
      <c r="H376" s="400" t="str">
        <f t="shared" si="116"/>
        <v/>
      </c>
      <c r="I376" s="400" t="str">
        <f t="shared" si="123"/>
        <v/>
      </c>
      <c r="J376" s="400" t="str">
        <f t="shared" si="124"/>
        <v/>
      </c>
      <c r="K376" s="400" t="str">
        <f t="shared" si="125"/>
        <v/>
      </c>
      <c r="L376" s="400"/>
      <c r="M376" s="262"/>
      <c r="N376" s="262"/>
      <c r="O376" s="469"/>
      <c r="P376" s="470" t="str">
        <f t="shared" si="118"/>
        <v/>
      </c>
      <c r="Q376" s="469"/>
      <c r="R376" s="471" t="str">
        <f t="shared" si="119"/>
        <v/>
      </c>
      <c r="S376" s="469"/>
      <c r="T376" s="472" t="str">
        <f t="shared" si="120"/>
        <v/>
      </c>
      <c r="U376" s="473">
        <f ca="1">SUMIF($O$8:T$9,"QUANT.",O376:T376)</f>
        <v>0</v>
      </c>
      <c r="V376" s="474">
        <f t="shared" ca="1" si="115"/>
        <v>0</v>
      </c>
      <c r="W376" s="486" t="str">
        <f t="shared" si="117"/>
        <v/>
      </c>
      <c r="X376" s="487">
        <f t="shared" ca="1" si="121"/>
        <v>0</v>
      </c>
      <c r="Y376" s="487" t="e">
        <f t="shared" ca="1" si="122"/>
        <v>#VALUE!</v>
      </c>
      <c r="Z376" s="262"/>
      <c r="AA376" s="262"/>
      <c r="AB376" s="262"/>
      <c r="AC376" s="262"/>
      <c r="AD376" s="262"/>
      <c r="AE376" s="262"/>
      <c r="AF376" s="262"/>
      <c r="AG376" s="262"/>
      <c r="AH376" s="262"/>
      <c r="AI376" s="262"/>
      <c r="AJ376" s="262"/>
      <c r="AK376" s="263">
        <f t="shared" si="114"/>
        <v>0</v>
      </c>
      <c r="AL376" s="263">
        <v>0</v>
      </c>
    </row>
    <row r="377" spans="1:38" s="264" customFormat="1">
      <c r="A377" s="395"/>
      <c r="B377" s="396"/>
      <c r="C377" s="397" t="str">
        <f>IF($B377="","",IFERROR(VLOOKUP($B377,SERVIÇOS!$A:$F,2,0),IFERROR(VLOOKUP($B377,'COMPOSIÇÕES COMPLEMENTARES '!$C:$K,2,0),"")))</f>
        <v/>
      </c>
      <c r="D377" s="398" t="str">
        <f>IF($B377="","",IFERROR(VLOOKUP($B377,SERVIÇOS!$A:$F,3,0),IFERROR(VLOOKUP($B377,'COMPOSIÇÕES COMPLEMENTARES '!$C:$K,3,0),"")))</f>
        <v/>
      </c>
      <c r="E377" s="399"/>
      <c r="F377" s="400" t="str">
        <f>IF($B377="","",IFERROR(VLOOKUP($B377,SERVIÇOS!$A:$F,4,0),IFERROR(VLOOKUP($B377,'COMPOSIÇÕES COMPLEMENTARES '!$C:$K,6,0),"")))</f>
        <v/>
      </c>
      <c r="G377" s="400" t="str">
        <f>IF($B377="","",IFERROR(VLOOKUP($B377,SERVIÇOS!$A:$F,5,0),IFERROR(VLOOKUP($B377,'COMPOSIÇÕES COMPLEMENTARES '!$C:$K,7,0),"")))</f>
        <v/>
      </c>
      <c r="H377" s="400" t="str">
        <f t="shared" si="116"/>
        <v/>
      </c>
      <c r="I377" s="400" t="str">
        <f t="shared" si="123"/>
        <v/>
      </c>
      <c r="J377" s="400" t="str">
        <f t="shared" si="124"/>
        <v/>
      </c>
      <c r="K377" s="400" t="str">
        <f t="shared" si="125"/>
        <v/>
      </c>
      <c r="L377" s="400"/>
      <c r="M377" s="262"/>
      <c r="N377" s="262"/>
      <c r="O377" s="469"/>
      <c r="P377" s="470" t="str">
        <f t="shared" si="118"/>
        <v/>
      </c>
      <c r="Q377" s="469"/>
      <c r="R377" s="471" t="str">
        <f t="shared" si="119"/>
        <v/>
      </c>
      <c r="S377" s="469"/>
      <c r="T377" s="472" t="str">
        <f t="shared" si="120"/>
        <v/>
      </c>
      <c r="U377" s="473">
        <f ca="1">SUMIF($O$8:T$9,"QUANT.",O377:T377)</f>
        <v>0</v>
      </c>
      <c r="V377" s="474">
        <f t="shared" ca="1" si="115"/>
        <v>0</v>
      </c>
      <c r="W377" s="486" t="str">
        <f t="shared" si="117"/>
        <v/>
      </c>
      <c r="X377" s="487">
        <f t="shared" ca="1" si="121"/>
        <v>0</v>
      </c>
      <c r="Y377" s="487" t="e">
        <f t="shared" ca="1" si="122"/>
        <v>#VALUE!</v>
      </c>
      <c r="Z377" s="262"/>
      <c r="AA377" s="262"/>
      <c r="AB377" s="262"/>
      <c r="AC377" s="262"/>
      <c r="AD377" s="262"/>
      <c r="AE377" s="262"/>
      <c r="AF377" s="262"/>
      <c r="AG377" s="262"/>
      <c r="AH377" s="262"/>
      <c r="AI377" s="262"/>
      <c r="AJ377" s="262"/>
      <c r="AK377" s="263">
        <f t="shared" si="114"/>
        <v>0</v>
      </c>
      <c r="AL377" s="263">
        <v>0</v>
      </c>
    </row>
    <row r="378" spans="1:38" s="264" customFormat="1">
      <c r="A378" s="395"/>
      <c r="B378" s="396"/>
      <c r="C378" s="397" t="str">
        <f>IF($B378="","",IFERROR(VLOOKUP($B378,SERVIÇOS!$A:$F,2,0),IFERROR(VLOOKUP($B378,'COMPOSIÇÕES COMPLEMENTARES '!$C:$K,2,0),"")))</f>
        <v/>
      </c>
      <c r="D378" s="398" t="str">
        <f>IF($B378="","",IFERROR(VLOOKUP($B378,SERVIÇOS!$A:$F,3,0),IFERROR(VLOOKUP($B378,'COMPOSIÇÕES COMPLEMENTARES '!$C:$K,3,0),"")))</f>
        <v/>
      </c>
      <c r="E378" s="399"/>
      <c r="F378" s="400" t="str">
        <f>IF($B378="","",IFERROR(VLOOKUP($B378,SERVIÇOS!$A:$F,4,0),IFERROR(VLOOKUP($B378,'COMPOSIÇÕES COMPLEMENTARES '!$C:$K,6,0),"")))</f>
        <v/>
      </c>
      <c r="G378" s="400" t="str">
        <f>IF($B378="","",IFERROR(VLOOKUP($B378,SERVIÇOS!$A:$F,5,0),IFERROR(VLOOKUP($B378,'COMPOSIÇÕES COMPLEMENTARES '!$C:$K,7,0),"")))</f>
        <v/>
      </c>
      <c r="H378" s="400" t="str">
        <f t="shared" si="116"/>
        <v/>
      </c>
      <c r="I378" s="400" t="str">
        <f t="shared" si="123"/>
        <v/>
      </c>
      <c r="J378" s="400" t="str">
        <f t="shared" si="124"/>
        <v/>
      </c>
      <c r="K378" s="400" t="str">
        <f t="shared" si="125"/>
        <v/>
      </c>
      <c r="L378" s="400"/>
      <c r="M378" s="262"/>
      <c r="N378" s="262"/>
      <c r="O378" s="469"/>
      <c r="P378" s="470" t="str">
        <f t="shared" si="118"/>
        <v/>
      </c>
      <c r="Q378" s="469"/>
      <c r="R378" s="471" t="str">
        <f t="shared" si="119"/>
        <v/>
      </c>
      <c r="S378" s="469"/>
      <c r="T378" s="472" t="str">
        <f t="shared" si="120"/>
        <v/>
      </c>
      <c r="U378" s="473">
        <f ca="1">SUMIF($O$8:T$9,"QUANT.",O378:T378)</f>
        <v>0</v>
      </c>
      <c r="V378" s="474">
        <f t="shared" ca="1" si="115"/>
        <v>0</v>
      </c>
      <c r="W378" s="486" t="str">
        <f t="shared" si="117"/>
        <v/>
      </c>
      <c r="X378" s="487">
        <f t="shared" ca="1" si="121"/>
        <v>0</v>
      </c>
      <c r="Y378" s="487" t="e">
        <f t="shared" ca="1" si="122"/>
        <v>#VALUE!</v>
      </c>
      <c r="Z378" s="262"/>
      <c r="AA378" s="262"/>
      <c r="AB378" s="262"/>
      <c r="AC378" s="262"/>
      <c r="AD378" s="262"/>
      <c r="AE378" s="262"/>
      <c r="AF378" s="262"/>
      <c r="AG378" s="262"/>
      <c r="AH378" s="262"/>
      <c r="AI378" s="262"/>
      <c r="AJ378" s="262"/>
      <c r="AK378" s="263">
        <f t="shared" si="114"/>
        <v>0</v>
      </c>
      <c r="AL378" s="263">
        <v>0</v>
      </c>
    </row>
    <row r="379" spans="1:38" s="264" customFormat="1">
      <c r="A379" s="395"/>
      <c r="B379" s="396"/>
      <c r="C379" s="397" t="str">
        <f>IF($B379="","",IFERROR(VLOOKUP($B379,SERVIÇOS!$A:$F,2,0),IFERROR(VLOOKUP($B379,'COMPOSIÇÕES COMPLEMENTARES '!$C:$K,2,0),"")))</f>
        <v/>
      </c>
      <c r="D379" s="398" t="str">
        <f>IF($B379="","",IFERROR(VLOOKUP($B379,SERVIÇOS!$A:$F,3,0),IFERROR(VLOOKUP($B379,'COMPOSIÇÕES COMPLEMENTARES '!$C:$K,3,0),"")))</f>
        <v/>
      </c>
      <c r="E379" s="399"/>
      <c r="F379" s="400" t="str">
        <f>IF($B379="","",IFERROR(VLOOKUP($B379,SERVIÇOS!$A:$F,4,0),IFERROR(VLOOKUP($B379,'COMPOSIÇÕES COMPLEMENTARES '!$C:$K,6,0),"")))</f>
        <v/>
      </c>
      <c r="G379" s="400" t="str">
        <f>IF($B379="","",IFERROR(VLOOKUP($B379,SERVIÇOS!$A:$F,5,0),IFERROR(VLOOKUP($B379,'COMPOSIÇÕES COMPLEMENTARES '!$C:$K,7,0),"")))</f>
        <v/>
      </c>
      <c r="H379" s="400" t="str">
        <f t="shared" si="116"/>
        <v/>
      </c>
      <c r="I379" s="400" t="str">
        <f t="shared" si="123"/>
        <v/>
      </c>
      <c r="J379" s="400" t="str">
        <f t="shared" si="124"/>
        <v/>
      </c>
      <c r="K379" s="400" t="str">
        <f t="shared" si="125"/>
        <v/>
      </c>
      <c r="L379" s="400"/>
      <c r="M379" s="262"/>
      <c r="N379" s="262"/>
      <c r="O379" s="469"/>
      <c r="P379" s="470" t="str">
        <f t="shared" si="118"/>
        <v/>
      </c>
      <c r="Q379" s="469"/>
      <c r="R379" s="471" t="str">
        <f t="shared" si="119"/>
        <v/>
      </c>
      <c r="S379" s="469"/>
      <c r="T379" s="472" t="str">
        <f t="shared" si="120"/>
        <v/>
      </c>
      <c r="U379" s="473">
        <f ca="1">SUMIF($O$8:T$9,"QUANT.",O379:T379)</f>
        <v>0</v>
      </c>
      <c r="V379" s="474">
        <f t="shared" ca="1" si="115"/>
        <v>0</v>
      </c>
      <c r="W379" s="486" t="str">
        <f t="shared" si="117"/>
        <v/>
      </c>
      <c r="X379" s="487">
        <f t="shared" ca="1" si="121"/>
        <v>0</v>
      </c>
      <c r="Y379" s="487" t="e">
        <f t="shared" ca="1" si="122"/>
        <v>#VALUE!</v>
      </c>
      <c r="Z379" s="262"/>
      <c r="AA379" s="262"/>
      <c r="AB379" s="262"/>
      <c r="AC379" s="262"/>
      <c r="AD379" s="262"/>
      <c r="AE379" s="262"/>
      <c r="AF379" s="262"/>
      <c r="AG379" s="262"/>
      <c r="AH379" s="262"/>
      <c r="AI379" s="262"/>
      <c r="AJ379" s="262"/>
      <c r="AK379" s="263">
        <f t="shared" si="114"/>
        <v>0</v>
      </c>
      <c r="AL379" s="263">
        <v>0</v>
      </c>
    </row>
    <row r="380" spans="1:38" s="264" customFormat="1">
      <c r="A380" s="395"/>
      <c r="B380" s="396"/>
      <c r="C380" s="397" t="str">
        <f>IF($B380="","",IFERROR(VLOOKUP($B380,SERVIÇOS!$A:$F,2,0),IFERROR(VLOOKUP($B380,'COMPOSIÇÕES COMPLEMENTARES '!$C:$K,2,0),"")))</f>
        <v/>
      </c>
      <c r="D380" s="398" t="str">
        <f>IF($B380="","",IFERROR(VLOOKUP($B380,SERVIÇOS!$A:$F,3,0),IFERROR(VLOOKUP($B380,'COMPOSIÇÕES COMPLEMENTARES '!$C:$K,3,0),"")))</f>
        <v/>
      </c>
      <c r="E380" s="399"/>
      <c r="F380" s="400" t="str">
        <f>IF($B380="","",IFERROR(VLOOKUP($B380,SERVIÇOS!$A:$F,4,0),IFERROR(VLOOKUP($B380,'COMPOSIÇÕES COMPLEMENTARES '!$C:$K,6,0),"")))</f>
        <v/>
      </c>
      <c r="G380" s="400" t="str">
        <f>IF($B380="","",IFERROR(VLOOKUP($B380,SERVIÇOS!$A:$F,5,0),IFERROR(VLOOKUP($B380,'COMPOSIÇÕES COMPLEMENTARES '!$C:$K,7,0),"")))</f>
        <v/>
      </c>
      <c r="H380" s="400" t="str">
        <f t="shared" si="116"/>
        <v/>
      </c>
      <c r="I380" s="400" t="str">
        <f t="shared" si="123"/>
        <v/>
      </c>
      <c r="J380" s="400" t="str">
        <f t="shared" si="124"/>
        <v/>
      </c>
      <c r="K380" s="400" t="str">
        <f t="shared" si="125"/>
        <v/>
      </c>
      <c r="L380" s="400"/>
      <c r="M380" s="262"/>
      <c r="N380" s="262"/>
      <c r="O380" s="469"/>
      <c r="P380" s="470" t="str">
        <f t="shared" si="118"/>
        <v/>
      </c>
      <c r="Q380" s="469"/>
      <c r="R380" s="471" t="str">
        <f t="shared" si="119"/>
        <v/>
      </c>
      <c r="S380" s="469"/>
      <c r="T380" s="472" t="str">
        <f t="shared" si="120"/>
        <v/>
      </c>
      <c r="U380" s="473">
        <f ca="1">SUMIF($O$8:T$9,"QUANT.",O380:T380)</f>
        <v>0</v>
      </c>
      <c r="V380" s="474">
        <f t="shared" ca="1" si="115"/>
        <v>0</v>
      </c>
      <c r="W380" s="486" t="str">
        <f t="shared" si="117"/>
        <v/>
      </c>
      <c r="X380" s="487">
        <f t="shared" ca="1" si="121"/>
        <v>0</v>
      </c>
      <c r="Y380" s="487" t="e">
        <f t="shared" ca="1" si="122"/>
        <v>#VALUE!</v>
      </c>
      <c r="Z380" s="262"/>
      <c r="AA380" s="262"/>
      <c r="AB380" s="262"/>
      <c r="AC380" s="262"/>
      <c r="AD380" s="262"/>
      <c r="AE380" s="262"/>
      <c r="AF380" s="262"/>
      <c r="AG380" s="262"/>
      <c r="AH380" s="262"/>
      <c r="AI380" s="262"/>
      <c r="AJ380" s="262"/>
      <c r="AK380" s="263">
        <f t="shared" si="114"/>
        <v>0</v>
      </c>
      <c r="AL380" s="263">
        <v>0</v>
      </c>
    </row>
    <row r="381" spans="1:38" s="264" customFormat="1">
      <c r="A381" s="395"/>
      <c r="B381" s="396"/>
      <c r="C381" s="397" t="str">
        <f>IF($B381="","",IFERROR(VLOOKUP($B381,SERVIÇOS!$A:$F,2,0),IFERROR(VLOOKUP($B381,'COMPOSIÇÕES COMPLEMENTARES '!$C:$K,2,0),"")))</f>
        <v/>
      </c>
      <c r="D381" s="398" t="str">
        <f>IF($B381="","",IFERROR(VLOOKUP($B381,SERVIÇOS!$A:$F,3,0),IFERROR(VLOOKUP($B381,'COMPOSIÇÕES COMPLEMENTARES '!$C:$K,3,0),"")))</f>
        <v/>
      </c>
      <c r="E381" s="399"/>
      <c r="F381" s="400" t="str">
        <f>IF($B381="","",IFERROR(VLOOKUP($B381,SERVIÇOS!$A:$F,4,0),IFERROR(VLOOKUP($B381,'COMPOSIÇÕES COMPLEMENTARES '!$C:$K,6,0),"")))</f>
        <v/>
      </c>
      <c r="G381" s="400" t="str">
        <f>IF($B381="","",IFERROR(VLOOKUP($B381,SERVIÇOS!$A:$F,5,0),IFERROR(VLOOKUP($B381,'COMPOSIÇÕES COMPLEMENTARES '!$C:$K,7,0),"")))</f>
        <v/>
      </c>
      <c r="H381" s="400" t="str">
        <f t="shared" si="116"/>
        <v/>
      </c>
      <c r="I381" s="400" t="str">
        <f t="shared" si="123"/>
        <v/>
      </c>
      <c r="J381" s="400" t="str">
        <f t="shared" si="124"/>
        <v/>
      </c>
      <c r="K381" s="400" t="str">
        <f t="shared" si="125"/>
        <v/>
      </c>
      <c r="L381" s="400"/>
      <c r="M381" s="262"/>
      <c r="N381" s="262"/>
      <c r="O381" s="469"/>
      <c r="P381" s="470" t="str">
        <f t="shared" si="118"/>
        <v/>
      </c>
      <c r="Q381" s="469"/>
      <c r="R381" s="471" t="str">
        <f t="shared" si="119"/>
        <v/>
      </c>
      <c r="S381" s="469"/>
      <c r="T381" s="472" t="str">
        <f t="shared" si="120"/>
        <v/>
      </c>
      <c r="U381" s="473">
        <f ca="1">SUMIF($O$8:T$9,"QUANT.",O381:T381)</f>
        <v>0</v>
      </c>
      <c r="V381" s="474">
        <f t="shared" ca="1" si="115"/>
        <v>0</v>
      </c>
      <c r="W381" s="486" t="str">
        <f t="shared" si="117"/>
        <v/>
      </c>
      <c r="X381" s="487">
        <f t="shared" ca="1" si="121"/>
        <v>0</v>
      </c>
      <c r="Y381" s="487" t="e">
        <f t="shared" ca="1" si="122"/>
        <v>#VALUE!</v>
      </c>
      <c r="Z381" s="262"/>
      <c r="AA381" s="262"/>
      <c r="AB381" s="262"/>
      <c r="AC381" s="262"/>
      <c r="AD381" s="262"/>
      <c r="AE381" s="262"/>
      <c r="AF381" s="262"/>
      <c r="AG381" s="262"/>
      <c r="AH381" s="262"/>
      <c r="AI381" s="262"/>
      <c r="AJ381" s="262"/>
      <c r="AK381" s="263">
        <f t="shared" si="114"/>
        <v>0</v>
      </c>
      <c r="AL381" s="263">
        <v>0</v>
      </c>
    </row>
    <row r="382" spans="1:38" s="264" customFormat="1">
      <c r="A382" s="395"/>
      <c r="B382" s="396"/>
      <c r="C382" s="397" t="str">
        <f>IF($B382="","",IFERROR(VLOOKUP($B382,SERVIÇOS!$A:$F,2,0),IFERROR(VLOOKUP($B382,'COMPOSIÇÕES COMPLEMENTARES '!$C:$K,2,0),"")))</f>
        <v/>
      </c>
      <c r="D382" s="398" t="str">
        <f>IF($B382="","",IFERROR(VLOOKUP($B382,SERVIÇOS!$A:$F,3,0),IFERROR(VLOOKUP($B382,'COMPOSIÇÕES COMPLEMENTARES '!$C:$K,3,0),"")))</f>
        <v/>
      </c>
      <c r="E382" s="399"/>
      <c r="F382" s="400" t="str">
        <f>IF($B382="","",IFERROR(VLOOKUP($B382,SERVIÇOS!$A:$F,4,0),IFERROR(VLOOKUP($B382,'COMPOSIÇÕES COMPLEMENTARES '!$C:$K,6,0),"")))</f>
        <v/>
      </c>
      <c r="G382" s="400" t="str">
        <f>IF($B382="","",IFERROR(VLOOKUP($B382,SERVIÇOS!$A:$F,5,0),IFERROR(VLOOKUP($B382,'COMPOSIÇÕES COMPLEMENTARES '!$C:$K,7,0),"")))</f>
        <v/>
      </c>
      <c r="H382" s="400" t="str">
        <f t="shared" si="116"/>
        <v/>
      </c>
      <c r="I382" s="400" t="str">
        <f t="shared" si="123"/>
        <v/>
      </c>
      <c r="J382" s="400" t="str">
        <f t="shared" si="124"/>
        <v/>
      </c>
      <c r="K382" s="400" t="str">
        <f t="shared" si="125"/>
        <v/>
      </c>
      <c r="L382" s="400"/>
      <c r="M382" s="262"/>
      <c r="N382" s="262"/>
      <c r="O382" s="469"/>
      <c r="P382" s="470" t="str">
        <f t="shared" si="118"/>
        <v/>
      </c>
      <c r="Q382" s="469"/>
      <c r="R382" s="471" t="str">
        <f t="shared" si="119"/>
        <v/>
      </c>
      <c r="S382" s="469"/>
      <c r="T382" s="472" t="str">
        <f t="shared" si="120"/>
        <v/>
      </c>
      <c r="U382" s="473">
        <f ca="1">SUMIF($O$8:T$9,"QUANT.",O382:T382)</f>
        <v>0</v>
      </c>
      <c r="V382" s="474">
        <f t="shared" ca="1" si="115"/>
        <v>0</v>
      </c>
      <c r="W382" s="486" t="str">
        <f t="shared" si="117"/>
        <v/>
      </c>
      <c r="X382" s="487">
        <f t="shared" ca="1" si="121"/>
        <v>0</v>
      </c>
      <c r="Y382" s="487" t="e">
        <f t="shared" ca="1" si="122"/>
        <v>#VALUE!</v>
      </c>
      <c r="Z382" s="262"/>
      <c r="AA382" s="262"/>
      <c r="AB382" s="262"/>
      <c r="AC382" s="262"/>
      <c r="AD382" s="262"/>
      <c r="AE382" s="262"/>
      <c r="AF382" s="262"/>
      <c r="AG382" s="262"/>
      <c r="AH382" s="262"/>
      <c r="AI382" s="262"/>
      <c r="AJ382" s="262"/>
      <c r="AK382" s="263">
        <f t="shared" si="114"/>
        <v>0</v>
      </c>
      <c r="AL382" s="263">
        <v>0</v>
      </c>
    </row>
    <row r="383" spans="1:38" s="264" customFormat="1">
      <c r="A383" s="395"/>
      <c r="B383" s="396"/>
      <c r="C383" s="397" t="str">
        <f>IF($B383="","",IFERROR(VLOOKUP($B383,SERVIÇOS!$A:$F,2,0),IFERROR(VLOOKUP($B383,'COMPOSIÇÕES COMPLEMENTARES '!$C:$K,2,0),"")))</f>
        <v/>
      </c>
      <c r="D383" s="398" t="str">
        <f>IF($B383="","",IFERROR(VLOOKUP($B383,SERVIÇOS!$A:$F,3,0),IFERROR(VLOOKUP($B383,'COMPOSIÇÕES COMPLEMENTARES '!$C:$K,3,0),"")))</f>
        <v/>
      </c>
      <c r="E383" s="399"/>
      <c r="F383" s="400" t="str">
        <f>IF($B383="","",IFERROR(VLOOKUP($B383,SERVIÇOS!$A:$F,4,0),IFERROR(VLOOKUP($B383,'COMPOSIÇÕES COMPLEMENTARES '!$C:$K,6,0),"")))</f>
        <v/>
      </c>
      <c r="G383" s="400" t="str">
        <f>IF($B383="","",IFERROR(VLOOKUP($B383,SERVIÇOS!$A:$F,5,0),IFERROR(VLOOKUP($B383,'COMPOSIÇÕES COMPLEMENTARES '!$C:$K,7,0),"")))</f>
        <v/>
      </c>
      <c r="H383" s="400" t="str">
        <f t="shared" si="116"/>
        <v/>
      </c>
      <c r="I383" s="400" t="str">
        <f t="shared" si="123"/>
        <v/>
      </c>
      <c r="J383" s="400" t="str">
        <f t="shared" si="124"/>
        <v/>
      </c>
      <c r="K383" s="400" t="str">
        <f t="shared" si="125"/>
        <v/>
      </c>
      <c r="L383" s="400"/>
      <c r="M383" s="262"/>
      <c r="N383" s="262"/>
      <c r="O383" s="469"/>
      <c r="P383" s="470" t="str">
        <f t="shared" si="118"/>
        <v/>
      </c>
      <c r="Q383" s="469"/>
      <c r="R383" s="471" t="str">
        <f t="shared" si="119"/>
        <v/>
      </c>
      <c r="S383" s="469"/>
      <c r="T383" s="472" t="str">
        <f t="shared" si="120"/>
        <v/>
      </c>
      <c r="U383" s="473">
        <f ca="1">SUMIF($O$8:T$9,"QUANT.",O383:T383)</f>
        <v>0</v>
      </c>
      <c r="V383" s="474">
        <f t="shared" ca="1" si="115"/>
        <v>0</v>
      </c>
      <c r="W383" s="486" t="str">
        <f t="shared" si="117"/>
        <v/>
      </c>
      <c r="X383" s="487">
        <f t="shared" ca="1" si="121"/>
        <v>0</v>
      </c>
      <c r="Y383" s="487" t="e">
        <f t="shared" ca="1" si="122"/>
        <v>#VALUE!</v>
      </c>
      <c r="Z383" s="262"/>
      <c r="AA383" s="262"/>
      <c r="AB383" s="262"/>
      <c r="AC383" s="262"/>
      <c r="AD383" s="262"/>
      <c r="AE383" s="262"/>
      <c r="AF383" s="262"/>
      <c r="AG383" s="262"/>
      <c r="AH383" s="262"/>
      <c r="AI383" s="262"/>
      <c r="AJ383" s="262"/>
      <c r="AK383" s="263">
        <f t="shared" si="114"/>
        <v>0</v>
      </c>
      <c r="AL383" s="263">
        <v>0</v>
      </c>
    </row>
    <row r="384" spans="1:38" s="264" customFormat="1">
      <c r="A384" s="395"/>
      <c r="B384" s="396"/>
      <c r="C384" s="397" t="str">
        <f>IF($B384="","",IFERROR(VLOOKUP($B384,SERVIÇOS!$A:$F,2,0),IFERROR(VLOOKUP($B384,'COMPOSIÇÕES COMPLEMENTARES '!$C:$K,2,0),"")))</f>
        <v/>
      </c>
      <c r="D384" s="398" t="str">
        <f>IF($B384="","",IFERROR(VLOOKUP($B384,SERVIÇOS!$A:$F,3,0),IFERROR(VLOOKUP($B384,'COMPOSIÇÕES COMPLEMENTARES '!$C:$K,3,0),"")))</f>
        <v/>
      </c>
      <c r="E384" s="399"/>
      <c r="F384" s="400" t="str">
        <f>IF($B384="","",IFERROR(VLOOKUP($B384,SERVIÇOS!$A:$F,4,0),IFERROR(VLOOKUP($B384,'COMPOSIÇÕES COMPLEMENTARES '!$C:$K,6,0),"")))</f>
        <v/>
      </c>
      <c r="G384" s="400" t="str">
        <f>IF($B384="","",IFERROR(VLOOKUP($B384,SERVIÇOS!$A:$F,5,0),IFERROR(VLOOKUP($B384,'COMPOSIÇÕES COMPLEMENTARES '!$C:$K,7,0),"")))</f>
        <v/>
      </c>
      <c r="H384" s="400" t="str">
        <f t="shared" si="116"/>
        <v/>
      </c>
      <c r="I384" s="400" t="str">
        <f t="shared" si="123"/>
        <v/>
      </c>
      <c r="J384" s="400" t="str">
        <f t="shared" si="124"/>
        <v/>
      </c>
      <c r="K384" s="400" t="str">
        <f t="shared" si="125"/>
        <v/>
      </c>
      <c r="L384" s="400"/>
      <c r="M384" s="262"/>
      <c r="N384" s="262"/>
      <c r="O384" s="469"/>
      <c r="P384" s="470" t="str">
        <f t="shared" si="118"/>
        <v/>
      </c>
      <c r="Q384" s="469"/>
      <c r="R384" s="471" t="str">
        <f t="shared" si="119"/>
        <v/>
      </c>
      <c r="S384" s="469"/>
      <c r="T384" s="472" t="str">
        <f t="shared" si="120"/>
        <v/>
      </c>
      <c r="U384" s="473">
        <f ca="1">SUMIF($O$8:T$9,"QUANT.",O384:T384)</f>
        <v>0</v>
      </c>
      <c r="V384" s="474">
        <f t="shared" ca="1" si="115"/>
        <v>0</v>
      </c>
      <c r="W384" s="486" t="str">
        <f t="shared" si="117"/>
        <v/>
      </c>
      <c r="X384" s="487">
        <f t="shared" ca="1" si="121"/>
        <v>0</v>
      </c>
      <c r="Y384" s="487" t="e">
        <f t="shared" ca="1" si="122"/>
        <v>#VALUE!</v>
      </c>
      <c r="Z384" s="262"/>
      <c r="AA384" s="262"/>
      <c r="AB384" s="262"/>
      <c r="AC384" s="262"/>
      <c r="AD384" s="262"/>
      <c r="AE384" s="262"/>
      <c r="AF384" s="262"/>
      <c r="AG384" s="262"/>
      <c r="AH384" s="262"/>
      <c r="AI384" s="262"/>
      <c r="AJ384" s="262"/>
      <c r="AK384" s="263">
        <f t="shared" si="114"/>
        <v>0</v>
      </c>
      <c r="AL384" s="263">
        <v>0</v>
      </c>
    </row>
    <row r="385" spans="1:38" s="264" customFormat="1">
      <c r="A385" s="395"/>
      <c r="B385" s="396"/>
      <c r="C385" s="397" t="str">
        <f>IF($B385="","",IFERROR(VLOOKUP($B385,SERVIÇOS!$A:$F,2,0),IFERROR(VLOOKUP($B385,'COMPOSIÇÕES COMPLEMENTARES '!$C:$K,2,0),"")))</f>
        <v/>
      </c>
      <c r="D385" s="398" t="str">
        <f>IF($B385="","",IFERROR(VLOOKUP($B385,SERVIÇOS!$A:$F,3,0),IFERROR(VLOOKUP($B385,'COMPOSIÇÕES COMPLEMENTARES '!$C:$K,3,0),"")))</f>
        <v/>
      </c>
      <c r="E385" s="399"/>
      <c r="F385" s="400" t="str">
        <f>IF($B385="","",IFERROR(VLOOKUP($B385,SERVIÇOS!$A:$F,4,0),IFERROR(VLOOKUP($B385,'COMPOSIÇÕES COMPLEMENTARES '!$C:$K,6,0),"")))</f>
        <v/>
      </c>
      <c r="G385" s="400" t="str">
        <f>IF($B385="","",IFERROR(VLOOKUP($B385,SERVIÇOS!$A:$F,5,0),IFERROR(VLOOKUP($B385,'COMPOSIÇÕES COMPLEMENTARES '!$C:$K,7,0),"")))</f>
        <v/>
      </c>
      <c r="H385" s="400" t="str">
        <f t="shared" si="116"/>
        <v/>
      </c>
      <c r="I385" s="400" t="str">
        <f t="shared" si="123"/>
        <v/>
      </c>
      <c r="J385" s="400" t="str">
        <f t="shared" si="124"/>
        <v/>
      </c>
      <c r="K385" s="400" t="str">
        <f t="shared" si="125"/>
        <v/>
      </c>
      <c r="L385" s="400"/>
      <c r="M385" s="262"/>
      <c r="N385" s="262"/>
      <c r="O385" s="469"/>
      <c r="P385" s="470" t="str">
        <f t="shared" si="118"/>
        <v/>
      </c>
      <c r="Q385" s="469"/>
      <c r="R385" s="471" t="str">
        <f t="shared" si="119"/>
        <v/>
      </c>
      <c r="S385" s="469"/>
      <c r="T385" s="472" t="str">
        <f t="shared" si="120"/>
        <v/>
      </c>
      <c r="U385" s="473">
        <f ca="1">SUMIF($O$8:T$9,"QUANT.",O385:T385)</f>
        <v>0</v>
      </c>
      <c r="V385" s="474">
        <f t="shared" ca="1" si="115"/>
        <v>0</v>
      </c>
      <c r="W385" s="486" t="str">
        <f t="shared" si="117"/>
        <v/>
      </c>
      <c r="X385" s="487">
        <f t="shared" ca="1" si="121"/>
        <v>0</v>
      </c>
      <c r="Y385" s="487" t="e">
        <f t="shared" ca="1" si="122"/>
        <v>#VALUE!</v>
      </c>
      <c r="Z385" s="262"/>
      <c r="AA385" s="262"/>
      <c r="AB385" s="262"/>
      <c r="AC385" s="262"/>
      <c r="AD385" s="262"/>
      <c r="AE385" s="262"/>
      <c r="AF385" s="262"/>
      <c r="AG385" s="262"/>
      <c r="AH385" s="262"/>
      <c r="AI385" s="262"/>
      <c r="AJ385" s="262"/>
      <c r="AK385" s="263">
        <f t="shared" si="114"/>
        <v>0</v>
      </c>
      <c r="AL385" s="263">
        <v>0</v>
      </c>
    </row>
    <row r="386" spans="1:38" s="264" customFormat="1">
      <c r="A386" s="395"/>
      <c r="B386" s="396"/>
      <c r="C386" s="397" t="str">
        <f>IF($B386="","",IFERROR(VLOOKUP($B386,SERVIÇOS!$A:$F,2,0),IFERROR(VLOOKUP($B386,'COMPOSIÇÕES COMPLEMENTARES '!$C:$K,2,0),"")))</f>
        <v/>
      </c>
      <c r="D386" s="398" t="str">
        <f>IF($B386="","",IFERROR(VLOOKUP($B386,SERVIÇOS!$A:$F,3,0),IFERROR(VLOOKUP($B386,'COMPOSIÇÕES COMPLEMENTARES '!$C:$K,3,0),"")))</f>
        <v/>
      </c>
      <c r="E386" s="399"/>
      <c r="F386" s="400" t="str">
        <f>IF($B386="","",IFERROR(VLOOKUP($B386,SERVIÇOS!$A:$F,4,0),IFERROR(VLOOKUP($B386,'COMPOSIÇÕES COMPLEMENTARES '!$C:$K,6,0),"")))</f>
        <v/>
      </c>
      <c r="G386" s="400" t="str">
        <f>IF($B386="","",IFERROR(VLOOKUP($B386,SERVIÇOS!$A:$F,5,0),IFERROR(VLOOKUP($B386,'COMPOSIÇÕES COMPLEMENTARES '!$C:$K,7,0),"")))</f>
        <v/>
      </c>
      <c r="H386" s="400" t="str">
        <f t="shared" si="116"/>
        <v/>
      </c>
      <c r="I386" s="400" t="str">
        <f t="shared" si="123"/>
        <v/>
      </c>
      <c r="J386" s="400" t="str">
        <f t="shared" si="124"/>
        <v/>
      </c>
      <c r="K386" s="400" t="str">
        <f t="shared" si="125"/>
        <v/>
      </c>
      <c r="L386" s="400"/>
      <c r="M386" s="262"/>
      <c r="N386" s="262"/>
      <c r="O386" s="469"/>
      <c r="P386" s="470" t="str">
        <f t="shared" si="118"/>
        <v/>
      </c>
      <c r="Q386" s="469"/>
      <c r="R386" s="471" t="str">
        <f t="shared" si="119"/>
        <v/>
      </c>
      <c r="S386" s="469"/>
      <c r="T386" s="472" t="str">
        <f t="shared" si="120"/>
        <v/>
      </c>
      <c r="U386" s="473">
        <f ca="1">SUMIF($O$8:T$9,"QUANT.",O386:T386)</f>
        <v>0</v>
      </c>
      <c r="V386" s="474">
        <f t="shared" ca="1" si="115"/>
        <v>0</v>
      </c>
      <c r="W386" s="486" t="str">
        <f t="shared" si="117"/>
        <v/>
      </c>
      <c r="X386" s="487">
        <f t="shared" ca="1" si="121"/>
        <v>0</v>
      </c>
      <c r="Y386" s="487" t="e">
        <f t="shared" ca="1" si="122"/>
        <v>#VALUE!</v>
      </c>
      <c r="Z386" s="262"/>
      <c r="AA386" s="262"/>
      <c r="AB386" s="262"/>
      <c r="AC386" s="262"/>
      <c r="AD386" s="262"/>
      <c r="AE386" s="262"/>
      <c r="AF386" s="262"/>
      <c r="AG386" s="262"/>
      <c r="AH386" s="262"/>
      <c r="AI386" s="262"/>
      <c r="AJ386" s="262"/>
      <c r="AK386" s="263">
        <f t="shared" si="114"/>
        <v>0</v>
      </c>
      <c r="AL386" s="263">
        <v>0</v>
      </c>
    </row>
    <row r="387" spans="1:38" s="264" customFormat="1">
      <c r="A387" s="395"/>
      <c r="B387" s="396"/>
      <c r="C387" s="397" t="str">
        <f>IF($B387="","",IFERROR(VLOOKUP($B387,SERVIÇOS!$A:$F,2,0),IFERROR(VLOOKUP($B387,'COMPOSIÇÕES COMPLEMENTARES '!$C:$K,2,0),"")))</f>
        <v/>
      </c>
      <c r="D387" s="398" t="str">
        <f>IF($B387="","",IFERROR(VLOOKUP($B387,SERVIÇOS!$A:$F,3,0),IFERROR(VLOOKUP($B387,'COMPOSIÇÕES COMPLEMENTARES '!$C:$K,3,0),"")))</f>
        <v/>
      </c>
      <c r="E387" s="399"/>
      <c r="F387" s="400" t="str">
        <f>IF($B387="","",IFERROR(VLOOKUP($B387,SERVIÇOS!$A:$F,4,0),IFERROR(VLOOKUP($B387,'COMPOSIÇÕES COMPLEMENTARES '!$C:$K,6,0),"")))</f>
        <v/>
      </c>
      <c r="G387" s="400" t="str">
        <f>IF($B387="","",IFERROR(VLOOKUP($B387,SERVIÇOS!$A:$F,5,0),IFERROR(VLOOKUP($B387,'COMPOSIÇÕES COMPLEMENTARES '!$C:$K,7,0),"")))</f>
        <v/>
      </c>
      <c r="H387" s="400" t="str">
        <f t="shared" si="116"/>
        <v/>
      </c>
      <c r="I387" s="400" t="str">
        <f t="shared" si="123"/>
        <v/>
      </c>
      <c r="J387" s="400" t="str">
        <f t="shared" si="124"/>
        <v/>
      </c>
      <c r="K387" s="400" t="str">
        <f t="shared" si="125"/>
        <v/>
      </c>
      <c r="L387" s="400"/>
      <c r="M387" s="262"/>
      <c r="N387" s="262"/>
      <c r="O387" s="469"/>
      <c r="P387" s="470" t="str">
        <f t="shared" si="118"/>
        <v/>
      </c>
      <c r="Q387" s="469"/>
      <c r="R387" s="471" t="str">
        <f t="shared" si="119"/>
        <v/>
      </c>
      <c r="S387" s="469"/>
      <c r="T387" s="472" t="str">
        <f t="shared" si="120"/>
        <v/>
      </c>
      <c r="U387" s="473">
        <f ca="1">SUMIF($O$8:T$9,"QUANT.",O387:T387)</f>
        <v>0</v>
      </c>
      <c r="V387" s="474">
        <f t="shared" ca="1" si="115"/>
        <v>0</v>
      </c>
      <c r="W387" s="486" t="str">
        <f t="shared" si="117"/>
        <v/>
      </c>
      <c r="X387" s="487">
        <f t="shared" ca="1" si="121"/>
        <v>0</v>
      </c>
      <c r="Y387" s="487" t="e">
        <f t="shared" ca="1" si="122"/>
        <v>#VALUE!</v>
      </c>
      <c r="Z387" s="262"/>
      <c r="AA387" s="262"/>
      <c r="AB387" s="262"/>
      <c r="AC387" s="262"/>
      <c r="AD387" s="262"/>
      <c r="AE387" s="262"/>
      <c r="AF387" s="262"/>
      <c r="AG387" s="262"/>
      <c r="AH387" s="262"/>
      <c r="AI387" s="262"/>
      <c r="AJ387" s="262"/>
      <c r="AK387" s="263">
        <f t="shared" si="114"/>
        <v>0</v>
      </c>
      <c r="AL387" s="263">
        <v>0</v>
      </c>
    </row>
    <row r="388" spans="1:38" s="264" customFormat="1">
      <c r="A388" s="395"/>
      <c r="B388" s="396"/>
      <c r="C388" s="397" t="str">
        <f>IF($B388="","",IFERROR(VLOOKUP($B388,SERVIÇOS!$A:$F,2,0),IFERROR(VLOOKUP($B388,'COMPOSIÇÕES COMPLEMENTARES '!$C:$K,2,0),"")))</f>
        <v/>
      </c>
      <c r="D388" s="398" t="str">
        <f>IF($B388="","",IFERROR(VLOOKUP($B388,SERVIÇOS!$A:$F,3,0),IFERROR(VLOOKUP($B388,'COMPOSIÇÕES COMPLEMENTARES '!$C:$K,3,0),"")))</f>
        <v/>
      </c>
      <c r="E388" s="399"/>
      <c r="F388" s="400" t="str">
        <f>IF($B388="","",IFERROR(VLOOKUP($B388,SERVIÇOS!$A:$F,4,0),IFERROR(VLOOKUP($B388,'COMPOSIÇÕES COMPLEMENTARES '!$C:$K,6,0),"")))</f>
        <v/>
      </c>
      <c r="G388" s="400" t="str">
        <f>IF($B388="","",IFERROR(VLOOKUP($B388,SERVIÇOS!$A:$F,5,0),IFERROR(VLOOKUP($B388,'COMPOSIÇÕES COMPLEMENTARES '!$C:$K,7,0),"")))</f>
        <v/>
      </c>
      <c r="H388" s="400" t="str">
        <f t="shared" si="116"/>
        <v/>
      </c>
      <c r="I388" s="400" t="str">
        <f t="shared" si="123"/>
        <v/>
      </c>
      <c r="J388" s="400" t="str">
        <f t="shared" si="124"/>
        <v/>
      </c>
      <c r="K388" s="400" t="str">
        <f t="shared" si="125"/>
        <v/>
      </c>
      <c r="L388" s="400"/>
      <c r="M388" s="262"/>
      <c r="N388" s="262"/>
      <c r="O388" s="469"/>
      <c r="P388" s="470" t="str">
        <f t="shared" si="118"/>
        <v/>
      </c>
      <c r="Q388" s="469"/>
      <c r="R388" s="471" t="str">
        <f t="shared" si="119"/>
        <v/>
      </c>
      <c r="S388" s="469"/>
      <c r="T388" s="472" t="str">
        <f t="shared" si="120"/>
        <v/>
      </c>
      <c r="U388" s="473">
        <f ca="1">SUMIF($O$8:T$9,"QUANT.",O388:T388)</f>
        <v>0</v>
      </c>
      <c r="V388" s="474">
        <f t="shared" ca="1" si="115"/>
        <v>0</v>
      </c>
      <c r="W388" s="486" t="str">
        <f t="shared" si="117"/>
        <v/>
      </c>
      <c r="X388" s="487">
        <f t="shared" ca="1" si="121"/>
        <v>0</v>
      </c>
      <c r="Y388" s="487" t="e">
        <f t="shared" ca="1" si="122"/>
        <v>#VALUE!</v>
      </c>
      <c r="Z388" s="262"/>
      <c r="AA388" s="262"/>
      <c r="AB388" s="262"/>
      <c r="AC388" s="262"/>
      <c r="AD388" s="262"/>
      <c r="AE388" s="262"/>
      <c r="AF388" s="262"/>
      <c r="AG388" s="262"/>
      <c r="AH388" s="262"/>
      <c r="AI388" s="262"/>
      <c r="AJ388" s="262"/>
      <c r="AK388" s="263">
        <f t="shared" si="114"/>
        <v>0</v>
      </c>
      <c r="AL388" s="263">
        <v>0</v>
      </c>
    </row>
    <row r="389" spans="1:38" s="264" customFormat="1">
      <c r="A389" s="395"/>
      <c r="B389" s="396"/>
      <c r="C389" s="397" t="str">
        <f>IF($B389="","",IFERROR(VLOOKUP($B389,SERVIÇOS!$A:$F,2,0),IFERROR(VLOOKUP($B389,'COMPOSIÇÕES COMPLEMENTARES '!$C:$K,2,0),"")))</f>
        <v/>
      </c>
      <c r="D389" s="398" t="str">
        <f>IF($B389="","",IFERROR(VLOOKUP($B389,SERVIÇOS!$A:$F,3,0),IFERROR(VLOOKUP($B389,'COMPOSIÇÕES COMPLEMENTARES '!$C:$K,3,0),"")))</f>
        <v/>
      </c>
      <c r="E389" s="399"/>
      <c r="F389" s="400" t="str">
        <f>IF($B389="","",IFERROR(VLOOKUP($B389,SERVIÇOS!$A:$F,4,0),IFERROR(VLOOKUP($B389,'COMPOSIÇÕES COMPLEMENTARES '!$C:$K,6,0),"")))</f>
        <v/>
      </c>
      <c r="G389" s="400" t="str">
        <f>IF($B389="","",IFERROR(VLOOKUP($B389,SERVIÇOS!$A:$F,5,0),IFERROR(VLOOKUP($B389,'COMPOSIÇÕES COMPLEMENTARES '!$C:$K,7,0),"")))</f>
        <v/>
      </c>
      <c r="H389" s="400" t="str">
        <f t="shared" si="116"/>
        <v/>
      </c>
      <c r="I389" s="400" t="str">
        <f t="shared" si="123"/>
        <v/>
      </c>
      <c r="J389" s="400" t="str">
        <f t="shared" si="124"/>
        <v/>
      </c>
      <c r="K389" s="400" t="str">
        <f t="shared" si="125"/>
        <v/>
      </c>
      <c r="L389" s="400"/>
      <c r="M389" s="262"/>
      <c r="N389" s="262"/>
      <c r="O389" s="469"/>
      <c r="P389" s="470" t="str">
        <f t="shared" si="118"/>
        <v/>
      </c>
      <c r="Q389" s="469"/>
      <c r="R389" s="471" t="str">
        <f t="shared" si="119"/>
        <v/>
      </c>
      <c r="S389" s="469"/>
      <c r="T389" s="472" t="str">
        <f t="shared" si="120"/>
        <v/>
      </c>
      <c r="U389" s="473">
        <f ca="1">SUMIF($O$8:T$9,"QUANT.",O389:T389)</f>
        <v>0</v>
      </c>
      <c r="V389" s="474">
        <f t="shared" ca="1" si="115"/>
        <v>0</v>
      </c>
      <c r="W389" s="486" t="str">
        <f t="shared" si="117"/>
        <v/>
      </c>
      <c r="X389" s="487">
        <f t="shared" ca="1" si="121"/>
        <v>0</v>
      </c>
      <c r="Y389" s="487" t="e">
        <f t="shared" ca="1" si="122"/>
        <v>#VALUE!</v>
      </c>
      <c r="Z389" s="262"/>
      <c r="AA389" s="262"/>
      <c r="AB389" s="262"/>
      <c r="AC389" s="262"/>
      <c r="AD389" s="262"/>
      <c r="AE389" s="262"/>
      <c r="AF389" s="262"/>
      <c r="AG389" s="262"/>
      <c r="AH389" s="262"/>
      <c r="AI389" s="262"/>
      <c r="AJ389" s="262"/>
      <c r="AK389" s="263">
        <f t="shared" ref="AK389:AK432" si="126">B389-AL389</f>
        <v>0</v>
      </c>
      <c r="AL389" s="263">
        <v>0</v>
      </c>
    </row>
    <row r="390" spans="1:38" s="264" customFormat="1">
      <c r="A390" s="395"/>
      <c r="B390" s="396"/>
      <c r="C390" s="397" t="str">
        <f>IF($B390="","",IFERROR(VLOOKUP($B390,SERVIÇOS!$A:$F,2,0),IFERROR(VLOOKUP($B390,'COMPOSIÇÕES COMPLEMENTARES '!$C:$K,2,0),"")))</f>
        <v/>
      </c>
      <c r="D390" s="398" t="str">
        <f>IF($B390="","",IFERROR(VLOOKUP($B390,SERVIÇOS!$A:$F,3,0),IFERROR(VLOOKUP($B390,'COMPOSIÇÕES COMPLEMENTARES '!$C:$K,3,0),"")))</f>
        <v/>
      </c>
      <c r="E390" s="399"/>
      <c r="F390" s="400" t="str">
        <f>IF($B390="","",IFERROR(VLOOKUP($B390,SERVIÇOS!$A:$F,4,0),IFERROR(VLOOKUP($B390,'COMPOSIÇÕES COMPLEMENTARES '!$C:$K,6,0),"")))</f>
        <v/>
      </c>
      <c r="G390" s="400" t="str">
        <f>IF($B390="","",IFERROR(VLOOKUP($B390,SERVIÇOS!$A:$F,5,0),IFERROR(VLOOKUP($B390,'COMPOSIÇÕES COMPLEMENTARES '!$C:$K,7,0),"")))</f>
        <v/>
      </c>
      <c r="H390" s="400" t="str">
        <f t="shared" si="116"/>
        <v/>
      </c>
      <c r="I390" s="400" t="str">
        <f t="shared" si="123"/>
        <v/>
      </c>
      <c r="J390" s="400" t="str">
        <f t="shared" si="124"/>
        <v/>
      </c>
      <c r="K390" s="400" t="str">
        <f t="shared" si="125"/>
        <v/>
      </c>
      <c r="L390" s="400"/>
      <c r="M390" s="262"/>
      <c r="N390" s="262"/>
      <c r="O390" s="469"/>
      <c r="P390" s="470" t="str">
        <f t="shared" si="118"/>
        <v/>
      </c>
      <c r="Q390" s="469"/>
      <c r="R390" s="471" t="str">
        <f t="shared" si="119"/>
        <v/>
      </c>
      <c r="S390" s="469"/>
      <c r="T390" s="472" t="str">
        <f t="shared" si="120"/>
        <v/>
      </c>
      <c r="U390" s="473">
        <f ca="1">SUMIF($O$8:T$9,"QUANT.",O390:T390)</f>
        <v>0</v>
      </c>
      <c r="V390" s="474">
        <f t="shared" ca="1" si="115"/>
        <v>0</v>
      </c>
      <c r="W390" s="486" t="str">
        <f t="shared" si="117"/>
        <v/>
      </c>
      <c r="X390" s="487">
        <f t="shared" ca="1" si="121"/>
        <v>0</v>
      </c>
      <c r="Y390" s="487" t="e">
        <f t="shared" ca="1" si="122"/>
        <v>#VALUE!</v>
      </c>
      <c r="Z390" s="262"/>
      <c r="AA390" s="262"/>
      <c r="AB390" s="262"/>
      <c r="AC390" s="262"/>
      <c r="AD390" s="262"/>
      <c r="AE390" s="262"/>
      <c r="AF390" s="262"/>
      <c r="AG390" s="262"/>
      <c r="AH390" s="262"/>
      <c r="AI390" s="262"/>
      <c r="AJ390" s="262"/>
      <c r="AK390" s="263">
        <f t="shared" si="126"/>
        <v>0</v>
      </c>
      <c r="AL390" s="263">
        <v>0</v>
      </c>
    </row>
    <row r="391" spans="1:38" s="264" customFormat="1">
      <c r="A391" s="395"/>
      <c r="B391" s="396"/>
      <c r="C391" s="397" t="str">
        <f>IF($B391="","",IFERROR(VLOOKUP($B391,SERVIÇOS!$A:$F,2,0),IFERROR(VLOOKUP($B391,'COMPOSIÇÕES COMPLEMENTARES '!$C:$K,2,0),"")))</f>
        <v/>
      </c>
      <c r="D391" s="398" t="str">
        <f>IF($B391="","",IFERROR(VLOOKUP($B391,SERVIÇOS!$A:$F,3,0),IFERROR(VLOOKUP($B391,'COMPOSIÇÕES COMPLEMENTARES '!$C:$K,3,0),"")))</f>
        <v/>
      </c>
      <c r="E391" s="399"/>
      <c r="F391" s="400" t="str">
        <f>IF($B391="","",IFERROR(VLOOKUP($B391,SERVIÇOS!$A:$F,4,0),IFERROR(VLOOKUP($B391,'COMPOSIÇÕES COMPLEMENTARES '!$C:$K,6,0),"")))</f>
        <v/>
      </c>
      <c r="G391" s="400" t="str">
        <f>IF($B391="","",IFERROR(VLOOKUP($B391,SERVIÇOS!$A:$F,5,0),IFERROR(VLOOKUP($B391,'COMPOSIÇÕES COMPLEMENTARES '!$C:$K,7,0),"")))</f>
        <v/>
      </c>
      <c r="H391" s="400" t="str">
        <f t="shared" si="116"/>
        <v/>
      </c>
      <c r="I391" s="400" t="str">
        <f t="shared" si="123"/>
        <v/>
      </c>
      <c r="J391" s="400" t="str">
        <f t="shared" si="124"/>
        <v/>
      </c>
      <c r="K391" s="400" t="str">
        <f t="shared" si="125"/>
        <v/>
      </c>
      <c r="L391" s="400"/>
      <c r="M391" s="262"/>
      <c r="N391" s="262"/>
      <c r="O391" s="469"/>
      <c r="P391" s="470" t="str">
        <f t="shared" si="118"/>
        <v/>
      </c>
      <c r="Q391" s="469"/>
      <c r="R391" s="471" t="str">
        <f t="shared" si="119"/>
        <v/>
      </c>
      <c r="S391" s="469"/>
      <c r="T391" s="472" t="str">
        <f t="shared" si="120"/>
        <v/>
      </c>
      <c r="U391" s="473">
        <f ca="1">SUMIF($O$8:T$9,"QUANT.",O391:T391)</f>
        <v>0</v>
      </c>
      <c r="V391" s="474">
        <f t="shared" ca="1" si="115"/>
        <v>0</v>
      </c>
      <c r="W391" s="486" t="str">
        <f t="shared" si="117"/>
        <v/>
      </c>
      <c r="X391" s="487">
        <f t="shared" ca="1" si="121"/>
        <v>0</v>
      </c>
      <c r="Y391" s="487" t="e">
        <f t="shared" ca="1" si="122"/>
        <v>#VALUE!</v>
      </c>
      <c r="Z391" s="262"/>
      <c r="AA391" s="262"/>
      <c r="AB391" s="262"/>
      <c r="AC391" s="262"/>
      <c r="AD391" s="262"/>
      <c r="AE391" s="262"/>
      <c r="AF391" s="262"/>
      <c r="AG391" s="262"/>
      <c r="AH391" s="262"/>
      <c r="AI391" s="262"/>
      <c r="AJ391" s="262"/>
      <c r="AK391" s="263">
        <f t="shared" si="126"/>
        <v>0</v>
      </c>
      <c r="AL391" s="263">
        <v>0</v>
      </c>
    </row>
    <row r="392" spans="1:38" s="264" customFormat="1">
      <c r="A392" s="395"/>
      <c r="B392" s="396"/>
      <c r="C392" s="397" t="str">
        <f>IF($B392="","",IFERROR(VLOOKUP($B392,SERVIÇOS!$A:$F,2,0),IFERROR(VLOOKUP($B392,'COMPOSIÇÕES COMPLEMENTARES '!$C:$K,2,0),"")))</f>
        <v/>
      </c>
      <c r="D392" s="398" t="str">
        <f>IF($B392="","",IFERROR(VLOOKUP($B392,SERVIÇOS!$A:$F,3,0),IFERROR(VLOOKUP($B392,'COMPOSIÇÕES COMPLEMENTARES '!$C:$K,3,0),"")))</f>
        <v/>
      </c>
      <c r="E392" s="399"/>
      <c r="F392" s="400" t="str">
        <f>IF($B392="","",IFERROR(VLOOKUP($B392,SERVIÇOS!$A:$F,4,0),IFERROR(VLOOKUP($B392,'COMPOSIÇÕES COMPLEMENTARES '!$C:$K,6,0),"")))</f>
        <v/>
      </c>
      <c r="G392" s="400" t="str">
        <f>IF($B392="","",IFERROR(VLOOKUP($B392,SERVIÇOS!$A:$F,5,0),IFERROR(VLOOKUP($B392,'COMPOSIÇÕES COMPLEMENTARES '!$C:$K,7,0),"")))</f>
        <v/>
      </c>
      <c r="H392" s="400" t="str">
        <f t="shared" si="116"/>
        <v/>
      </c>
      <c r="I392" s="400" t="str">
        <f t="shared" si="123"/>
        <v/>
      </c>
      <c r="J392" s="400" t="str">
        <f t="shared" si="124"/>
        <v/>
      </c>
      <c r="K392" s="400" t="str">
        <f t="shared" si="125"/>
        <v/>
      </c>
      <c r="L392" s="400"/>
      <c r="M392" s="262"/>
      <c r="N392" s="262"/>
      <c r="O392" s="469"/>
      <c r="P392" s="470" t="str">
        <f t="shared" si="118"/>
        <v/>
      </c>
      <c r="Q392" s="469"/>
      <c r="R392" s="471" t="str">
        <f t="shared" si="119"/>
        <v/>
      </c>
      <c r="S392" s="469"/>
      <c r="T392" s="472" t="str">
        <f t="shared" si="120"/>
        <v/>
      </c>
      <c r="U392" s="473">
        <f ca="1">SUMIF($O$8:T$9,"QUANT.",O392:T392)</f>
        <v>0</v>
      </c>
      <c r="V392" s="474">
        <f t="shared" ca="1" si="115"/>
        <v>0</v>
      </c>
      <c r="W392" s="486" t="str">
        <f t="shared" si="117"/>
        <v/>
      </c>
      <c r="X392" s="487">
        <f t="shared" ca="1" si="121"/>
        <v>0</v>
      </c>
      <c r="Y392" s="487" t="e">
        <f t="shared" ca="1" si="122"/>
        <v>#VALUE!</v>
      </c>
      <c r="Z392" s="262"/>
      <c r="AA392" s="262"/>
      <c r="AB392" s="262"/>
      <c r="AC392" s="262"/>
      <c r="AD392" s="262"/>
      <c r="AE392" s="262"/>
      <c r="AF392" s="262"/>
      <c r="AG392" s="262"/>
      <c r="AH392" s="262"/>
      <c r="AI392" s="262"/>
      <c r="AJ392" s="262"/>
      <c r="AK392" s="263">
        <f t="shared" si="126"/>
        <v>0</v>
      </c>
      <c r="AL392" s="263">
        <v>0</v>
      </c>
    </row>
    <row r="393" spans="1:38" s="264" customFormat="1">
      <c r="A393" s="395"/>
      <c r="B393" s="396"/>
      <c r="C393" s="397" t="str">
        <f>IF($B393="","",IFERROR(VLOOKUP($B393,SERVIÇOS!$A:$F,2,0),IFERROR(VLOOKUP($B393,'COMPOSIÇÕES COMPLEMENTARES '!$C:$K,2,0),"")))</f>
        <v/>
      </c>
      <c r="D393" s="398" t="str">
        <f>IF($B393="","",IFERROR(VLOOKUP($B393,SERVIÇOS!$A:$F,3,0),IFERROR(VLOOKUP($B393,'COMPOSIÇÕES COMPLEMENTARES '!$C:$K,3,0),"")))</f>
        <v/>
      </c>
      <c r="E393" s="399"/>
      <c r="F393" s="400" t="str">
        <f>IF($B393="","",IFERROR(VLOOKUP($B393,SERVIÇOS!$A:$F,4,0),IFERROR(VLOOKUP($B393,'COMPOSIÇÕES COMPLEMENTARES '!$C:$K,6,0),"")))</f>
        <v/>
      </c>
      <c r="G393" s="400" t="str">
        <f>IF($B393="","",IFERROR(VLOOKUP($B393,SERVIÇOS!$A:$F,5,0),IFERROR(VLOOKUP($B393,'COMPOSIÇÕES COMPLEMENTARES '!$C:$K,7,0),"")))</f>
        <v/>
      </c>
      <c r="H393" s="400" t="str">
        <f t="shared" si="116"/>
        <v/>
      </c>
      <c r="I393" s="400" t="str">
        <f t="shared" si="123"/>
        <v/>
      </c>
      <c r="J393" s="400" t="str">
        <f t="shared" si="124"/>
        <v/>
      </c>
      <c r="K393" s="400" t="str">
        <f t="shared" si="125"/>
        <v/>
      </c>
      <c r="L393" s="400"/>
      <c r="M393" s="262"/>
      <c r="N393" s="262"/>
      <c r="O393" s="469"/>
      <c r="P393" s="470" t="str">
        <f t="shared" si="118"/>
        <v/>
      </c>
      <c r="Q393" s="469"/>
      <c r="R393" s="471" t="str">
        <f t="shared" si="119"/>
        <v/>
      </c>
      <c r="S393" s="469"/>
      <c r="T393" s="472" t="str">
        <f t="shared" si="120"/>
        <v/>
      </c>
      <c r="U393" s="473">
        <f ca="1">SUMIF($O$8:T$9,"QUANT.",O393:T393)</f>
        <v>0</v>
      </c>
      <c r="V393" s="474">
        <f t="shared" ca="1" si="115"/>
        <v>0</v>
      </c>
      <c r="W393" s="486" t="str">
        <f t="shared" si="117"/>
        <v/>
      </c>
      <c r="X393" s="487">
        <f t="shared" ca="1" si="121"/>
        <v>0</v>
      </c>
      <c r="Y393" s="487" t="e">
        <f t="shared" ca="1" si="122"/>
        <v>#VALUE!</v>
      </c>
      <c r="Z393" s="262"/>
      <c r="AA393" s="262"/>
      <c r="AB393" s="262"/>
      <c r="AC393" s="262"/>
      <c r="AD393" s="262"/>
      <c r="AE393" s="262"/>
      <c r="AF393" s="262"/>
      <c r="AG393" s="262"/>
      <c r="AH393" s="262"/>
      <c r="AI393" s="262"/>
      <c r="AJ393" s="262"/>
      <c r="AK393" s="263">
        <f t="shared" si="126"/>
        <v>0</v>
      </c>
      <c r="AL393" s="263">
        <v>0</v>
      </c>
    </row>
    <row r="394" spans="1:38" s="264" customFormat="1">
      <c r="A394" s="395"/>
      <c r="B394" s="396"/>
      <c r="C394" s="397" t="str">
        <f>IF($B394="","",IFERROR(VLOOKUP($B394,SERVIÇOS!$A:$F,2,0),IFERROR(VLOOKUP($B394,'COMPOSIÇÕES COMPLEMENTARES '!$C:$K,2,0),"")))</f>
        <v/>
      </c>
      <c r="D394" s="398" t="str">
        <f>IF($B394="","",IFERROR(VLOOKUP($B394,SERVIÇOS!$A:$F,3,0),IFERROR(VLOOKUP($B394,'COMPOSIÇÕES COMPLEMENTARES '!$C:$K,3,0),"")))</f>
        <v/>
      </c>
      <c r="E394" s="399"/>
      <c r="F394" s="400" t="str">
        <f>IF($B394="","",IFERROR(VLOOKUP($B394,SERVIÇOS!$A:$F,4,0),IFERROR(VLOOKUP($B394,'COMPOSIÇÕES COMPLEMENTARES '!$C:$K,6,0),"")))</f>
        <v/>
      </c>
      <c r="G394" s="400" t="str">
        <f>IF($B394="","",IFERROR(VLOOKUP($B394,SERVIÇOS!$A:$F,5,0),IFERROR(VLOOKUP($B394,'COMPOSIÇÕES COMPLEMENTARES '!$C:$K,7,0),"")))</f>
        <v/>
      </c>
      <c r="H394" s="400" t="str">
        <f t="shared" si="116"/>
        <v/>
      </c>
      <c r="I394" s="400" t="str">
        <f t="shared" si="123"/>
        <v/>
      </c>
      <c r="J394" s="400" t="str">
        <f t="shared" si="124"/>
        <v/>
      </c>
      <c r="K394" s="400" t="str">
        <f t="shared" si="125"/>
        <v/>
      </c>
      <c r="L394" s="400"/>
      <c r="M394" s="262"/>
      <c r="N394" s="262"/>
      <c r="O394" s="469"/>
      <c r="P394" s="470" t="str">
        <f t="shared" si="118"/>
        <v/>
      </c>
      <c r="Q394" s="469"/>
      <c r="R394" s="471" t="str">
        <f t="shared" si="119"/>
        <v/>
      </c>
      <c r="S394" s="469"/>
      <c r="T394" s="472" t="str">
        <f t="shared" si="120"/>
        <v/>
      </c>
      <c r="U394" s="473">
        <f ca="1">SUMIF($O$8:T$9,"QUANT.",O394:T394)</f>
        <v>0</v>
      </c>
      <c r="V394" s="474">
        <f t="shared" ca="1" si="115"/>
        <v>0</v>
      </c>
      <c r="W394" s="486" t="str">
        <f t="shared" si="117"/>
        <v/>
      </c>
      <c r="X394" s="487">
        <f t="shared" ca="1" si="121"/>
        <v>0</v>
      </c>
      <c r="Y394" s="487" t="e">
        <f t="shared" ca="1" si="122"/>
        <v>#VALUE!</v>
      </c>
      <c r="Z394" s="262"/>
      <c r="AA394" s="262"/>
      <c r="AB394" s="262"/>
      <c r="AC394" s="262"/>
      <c r="AD394" s="262"/>
      <c r="AE394" s="262"/>
      <c r="AF394" s="262"/>
      <c r="AG394" s="262"/>
      <c r="AH394" s="262"/>
      <c r="AI394" s="262"/>
      <c r="AJ394" s="262"/>
      <c r="AK394" s="263">
        <f t="shared" si="126"/>
        <v>0</v>
      </c>
      <c r="AL394" s="263">
        <v>0</v>
      </c>
    </row>
    <row r="395" spans="1:38" s="264" customFormat="1">
      <c r="A395" s="395"/>
      <c r="B395" s="396"/>
      <c r="C395" s="397" t="str">
        <f>IF($B395="","",IFERROR(VLOOKUP($B395,SERVIÇOS!$A:$F,2,0),IFERROR(VLOOKUP($B395,'COMPOSIÇÕES COMPLEMENTARES '!$C:$K,2,0),"")))</f>
        <v/>
      </c>
      <c r="D395" s="398" t="str">
        <f>IF($B395="","",IFERROR(VLOOKUP($B395,SERVIÇOS!$A:$F,3,0),IFERROR(VLOOKUP($B395,'COMPOSIÇÕES COMPLEMENTARES '!$C:$K,3,0),"")))</f>
        <v/>
      </c>
      <c r="E395" s="399"/>
      <c r="F395" s="400" t="str">
        <f>IF($B395="","",IFERROR(VLOOKUP($B395,SERVIÇOS!$A:$F,4,0),IFERROR(VLOOKUP($B395,'COMPOSIÇÕES COMPLEMENTARES '!$C:$K,6,0),"")))</f>
        <v/>
      </c>
      <c r="G395" s="400" t="str">
        <f>IF($B395="","",IFERROR(VLOOKUP($B395,SERVIÇOS!$A:$F,5,0),IFERROR(VLOOKUP($B395,'COMPOSIÇÕES COMPLEMENTARES '!$C:$K,7,0),"")))</f>
        <v/>
      </c>
      <c r="H395" s="400" t="str">
        <f t="shared" si="116"/>
        <v/>
      </c>
      <c r="I395" s="400" t="str">
        <f t="shared" si="123"/>
        <v/>
      </c>
      <c r="J395" s="400" t="str">
        <f t="shared" si="124"/>
        <v/>
      </c>
      <c r="K395" s="400" t="str">
        <f t="shared" si="125"/>
        <v/>
      </c>
      <c r="L395" s="400"/>
      <c r="M395" s="262"/>
      <c r="N395" s="262"/>
      <c r="O395" s="469"/>
      <c r="P395" s="470" t="str">
        <f t="shared" si="118"/>
        <v/>
      </c>
      <c r="Q395" s="469"/>
      <c r="R395" s="471" t="str">
        <f t="shared" si="119"/>
        <v/>
      </c>
      <c r="S395" s="469"/>
      <c r="T395" s="472" t="str">
        <f t="shared" si="120"/>
        <v/>
      </c>
      <c r="U395" s="473">
        <f ca="1">SUMIF($O$8:T$9,"QUANT.",O395:T395)</f>
        <v>0</v>
      </c>
      <c r="V395" s="474">
        <f t="shared" ca="1" si="115"/>
        <v>0</v>
      </c>
      <c r="W395" s="486" t="str">
        <f t="shared" si="117"/>
        <v/>
      </c>
      <c r="X395" s="487">
        <f t="shared" ca="1" si="121"/>
        <v>0</v>
      </c>
      <c r="Y395" s="487" t="e">
        <f t="shared" ca="1" si="122"/>
        <v>#VALUE!</v>
      </c>
      <c r="Z395" s="262"/>
      <c r="AA395" s="262"/>
      <c r="AB395" s="262"/>
      <c r="AC395" s="262"/>
      <c r="AD395" s="262"/>
      <c r="AE395" s="262"/>
      <c r="AF395" s="262"/>
      <c r="AG395" s="262"/>
      <c r="AH395" s="262"/>
      <c r="AI395" s="262"/>
      <c r="AJ395" s="262"/>
      <c r="AK395" s="263">
        <f t="shared" si="126"/>
        <v>0</v>
      </c>
      <c r="AL395" s="263">
        <v>0</v>
      </c>
    </row>
    <row r="396" spans="1:38" s="264" customFormat="1">
      <c r="A396" s="395"/>
      <c r="B396" s="396"/>
      <c r="C396" s="397" t="str">
        <f>IF($B396="","",IFERROR(VLOOKUP($B396,SERVIÇOS!$A:$F,2,0),IFERROR(VLOOKUP($B396,'COMPOSIÇÕES COMPLEMENTARES '!$C:$K,2,0),"")))</f>
        <v/>
      </c>
      <c r="D396" s="398" t="str">
        <f>IF($B396="","",IFERROR(VLOOKUP($B396,SERVIÇOS!$A:$F,3,0),IFERROR(VLOOKUP($B396,'COMPOSIÇÕES COMPLEMENTARES '!$C:$K,3,0),"")))</f>
        <v/>
      </c>
      <c r="E396" s="399"/>
      <c r="F396" s="400" t="str">
        <f>IF($B396="","",IFERROR(VLOOKUP($B396,SERVIÇOS!$A:$F,4,0),IFERROR(VLOOKUP($B396,'COMPOSIÇÕES COMPLEMENTARES '!$C:$K,6,0),"")))</f>
        <v/>
      </c>
      <c r="G396" s="400" t="str">
        <f>IF($B396="","",IFERROR(VLOOKUP($B396,SERVIÇOS!$A:$F,5,0),IFERROR(VLOOKUP($B396,'COMPOSIÇÕES COMPLEMENTARES '!$C:$K,7,0),"")))</f>
        <v/>
      </c>
      <c r="H396" s="400" t="str">
        <f t="shared" si="116"/>
        <v/>
      </c>
      <c r="I396" s="400" t="str">
        <f t="shared" si="123"/>
        <v/>
      </c>
      <c r="J396" s="400" t="str">
        <f t="shared" si="124"/>
        <v/>
      </c>
      <c r="K396" s="400" t="str">
        <f t="shared" si="125"/>
        <v/>
      </c>
      <c r="L396" s="400"/>
      <c r="M396" s="262"/>
      <c r="N396" s="262"/>
      <c r="O396" s="469"/>
      <c r="P396" s="470" t="str">
        <f t="shared" si="118"/>
        <v/>
      </c>
      <c r="Q396" s="469"/>
      <c r="R396" s="471" t="str">
        <f t="shared" si="119"/>
        <v/>
      </c>
      <c r="S396" s="469"/>
      <c r="T396" s="472" t="str">
        <f t="shared" si="120"/>
        <v/>
      </c>
      <c r="U396" s="473">
        <f ca="1">SUMIF($O$8:T$9,"QUANT.",O396:T396)</f>
        <v>0</v>
      </c>
      <c r="V396" s="474">
        <f t="shared" ca="1" si="115"/>
        <v>0</v>
      </c>
      <c r="W396" s="486" t="str">
        <f t="shared" si="117"/>
        <v/>
      </c>
      <c r="X396" s="487">
        <f t="shared" ca="1" si="121"/>
        <v>0</v>
      </c>
      <c r="Y396" s="487" t="e">
        <f t="shared" ca="1" si="122"/>
        <v>#VALUE!</v>
      </c>
      <c r="Z396" s="262"/>
      <c r="AA396" s="262"/>
      <c r="AB396" s="262"/>
      <c r="AC396" s="262"/>
      <c r="AD396" s="262"/>
      <c r="AE396" s="262"/>
      <c r="AF396" s="262"/>
      <c r="AG396" s="262"/>
      <c r="AH396" s="262"/>
      <c r="AI396" s="262"/>
      <c r="AJ396" s="262"/>
      <c r="AK396" s="263">
        <f t="shared" si="126"/>
        <v>0</v>
      </c>
      <c r="AL396" s="263">
        <v>0</v>
      </c>
    </row>
    <row r="397" spans="1:38" s="264" customFormat="1">
      <c r="A397" s="395"/>
      <c r="B397" s="396"/>
      <c r="C397" s="397" t="str">
        <f>IF($B397="","",IFERROR(VLOOKUP($B397,SERVIÇOS!$A:$F,2,0),IFERROR(VLOOKUP($B397,'COMPOSIÇÕES COMPLEMENTARES '!$C:$K,2,0),"")))</f>
        <v/>
      </c>
      <c r="D397" s="398" t="str">
        <f>IF($B397="","",IFERROR(VLOOKUP($B397,SERVIÇOS!$A:$F,3,0),IFERROR(VLOOKUP($B397,'COMPOSIÇÕES COMPLEMENTARES '!$C:$K,3,0),"")))</f>
        <v/>
      </c>
      <c r="E397" s="399"/>
      <c r="F397" s="400" t="str">
        <f>IF($B397="","",IFERROR(VLOOKUP($B397,SERVIÇOS!$A:$F,4,0),IFERROR(VLOOKUP($B397,'COMPOSIÇÕES COMPLEMENTARES '!$C:$K,6,0),"")))</f>
        <v/>
      </c>
      <c r="G397" s="400" t="str">
        <f>IF($B397="","",IFERROR(VLOOKUP($B397,SERVIÇOS!$A:$F,5,0),IFERROR(VLOOKUP($B397,'COMPOSIÇÕES COMPLEMENTARES '!$C:$K,7,0),"")))</f>
        <v/>
      </c>
      <c r="H397" s="400" t="str">
        <f t="shared" si="116"/>
        <v/>
      </c>
      <c r="I397" s="400" t="str">
        <f t="shared" si="123"/>
        <v/>
      </c>
      <c r="J397" s="400" t="str">
        <f t="shared" si="124"/>
        <v/>
      </c>
      <c r="K397" s="400" t="str">
        <f t="shared" si="125"/>
        <v/>
      </c>
      <c r="L397" s="400"/>
      <c r="M397" s="262"/>
      <c r="N397" s="262"/>
      <c r="O397" s="469"/>
      <c r="P397" s="470" t="str">
        <f t="shared" si="118"/>
        <v/>
      </c>
      <c r="Q397" s="469"/>
      <c r="R397" s="471" t="str">
        <f t="shared" si="119"/>
        <v/>
      </c>
      <c r="S397" s="469"/>
      <c r="T397" s="472" t="str">
        <f t="shared" si="120"/>
        <v/>
      </c>
      <c r="U397" s="473">
        <f ca="1">SUMIF($O$8:T$9,"QUANT.",O397:T397)</f>
        <v>0</v>
      </c>
      <c r="V397" s="474">
        <f t="shared" ca="1" si="115"/>
        <v>0</v>
      </c>
      <c r="W397" s="486" t="str">
        <f t="shared" si="117"/>
        <v/>
      </c>
      <c r="X397" s="487">
        <f t="shared" ca="1" si="121"/>
        <v>0</v>
      </c>
      <c r="Y397" s="487" t="e">
        <f t="shared" ca="1" si="122"/>
        <v>#VALUE!</v>
      </c>
      <c r="Z397" s="262"/>
      <c r="AA397" s="262"/>
      <c r="AB397" s="262"/>
      <c r="AC397" s="262"/>
      <c r="AD397" s="262"/>
      <c r="AE397" s="262"/>
      <c r="AF397" s="262"/>
      <c r="AG397" s="262"/>
      <c r="AH397" s="262"/>
      <c r="AI397" s="262"/>
      <c r="AJ397" s="262"/>
      <c r="AK397" s="263">
        <f t="shared" si="126"/>
        <v>0</v>
      </c>
      <c r="AL397" s="263">
        <v>0</v>
      </c>
    </row>
    <row r="398" spans="1:38" s="264" customFormat="1">
      <c r="A398" s="395"/>
      <c r="B398" s="396"/>
      <c r="C398" s="397" t="str">
        <f>IF($B398="","",IFERROR(VLOOKUP($B398,SERVIÇOS!$A:$F,2,0),IFERROR(VLOOKUP($B398,'COMPOSIÇÕES COMPLEMENTARES '!$C:$K,2,0),"")))</f>
        <v/>
      </c>
      <c r="D398" s="398" t="str">
        <f>IF($B398="","",IFERROR(VLOOKUP($B398,SERVIÇOS!$A:$F,3,0),IFERROR(VLOOKUP($B398,'COMPOSIÇÕES COMPLEMENTARES '!$C:$K,3,0),"")))</f>
        <v/>
      </c>
      <c r="E398" s="399"/>
      <c r="F398" s="400" t="str">
        <f>IF($B398="","",IFERROR(VLOOKUP($B398,SERVIÇOS!$A:$F,4,0),IFERROR(VLOOKUP($B398,'COMPOSIÇÕES COMPLEMENTARES '!$C:$K,6,0),"")))</f>
        <v/>
      </c>
      <c r="G398" s="400" t="str">
        <f>IF($B398="","",IFERROR(VLOOKUP($B398,SERVIÇOS!$A:$F,5,0),IFERROR(VLOOKUP($B398,'COMPOSIÇÕES COMPLEMENTARES '!$C:$K,7,0),"")))</f>
        <v/>
      </c>
      <c r="H398" s="400" t="str">
        <f t="shared" si="116"/>
        <v/>
      </c>
      <c r="I398" s="400" t="str">
        <f t="shared" si="123"/>
        <v/>
      </c>
      <c r="J398" s="400" t="str">
        <f t="shared" si="124"/>
        <v/>
      </c>
      <c r="K398" s="400" t="str">
        <f t="shared" si="125"/>
        <v/>
      </c>
      <c r="L398" s="400"/>
      <c r="M398" s="262"/>
      <c r="N398" s="262"/>
      <c r="O398" s="469"/>
      <c r="P398" s="470" t="str">
        <f t="shared" si="118"/>
        <v/>
      </c>
      <c r="Q398" s="469"/>
      <c r="R398" s="471" t="str">
        <f t="shared" si="119"/>
        <v/>
      </c>
      <c r="S398" s="469"/>
      <c r="T398" s="472" t="str">
        <f t="shared" si="120"/>
        <v/>
      </c>
      <c r="U398" s="473">
        <f ca="1">SUMIF($O$8:T$9,"QUANT.",O398:T398)</f>
        <v>0</v>
      </c>
      <c r="V398" s="474">
        <f t="shared" ca="1" si="115"/>
        <v>0</v>
      </c>
      <c r="W398" s="486" t="str">
        <f t="shared" si="117"/>
        <v/>
      </c>
      <c r="X398" s="487">
        <f t="shared" ca="1" si="121"/>
        <v>0</v>
      </c>
      <c r="Y398" s="487" t="e">
        <f t="shared" ca="1" si="122"/>
        <v>#VALUE!</v>
      </c>
      <c r="Z398" s="262"/>
      <c r="AA398" s="262"/>
      <c r="AB398" s="262"/>
      <c r="AC398" s="262"/>
      <c r="AD398" s="262"/>
      <c r="AE398" s="262"/>
      <c r="AF398" s="262"/>
      <c r="AG398" s="262"/>
      <c r="AH398" s="262"/>
      <c r="AI398" s="262"/>
      <c r="AJ398" s="262"/>
      <c r="AK398" s="263">
        <f t="shared" si="126"/>
        <v>0</v>
      </c>
      <c r="AL398" s="263">
        <v>0</v>
      </c>
    </row>
    <row r="399" spans="1:38" s="264" customFormat="1">
      <c r="A399" s="395"/>
      <c r="B399" s="396"/>
      <c r="C399" s="397" t="str">
        <f>IF($B399="","",IFERROR(VLOOKUP($B399,SERVIÇOS!$A:$F,2,0),IFERROR(VLOOKUP($B399,'COMPOSIÇÕES COMPLEMENTARES '!$C:$K,2,0),"")))</f>
        <v/>
      </c>
      <c r="D399" s="398" t="str">
        <f>IF($B399="","",IFERROR(VLOOKUP($B399,SERVIÇOS!$A:$F,3,0),IFERROR(VLOOKUP($B399,'COMPOSIÇÕES COMPLEMENTARES '!$C:$K,3,0),"")))</f>
        <v/>
      </c>
      <c r="E399" s="399"/>
      <c r="F399" s="400" t="str">
        <f>IF($B399="","",IFERROR(VLOOKUP($B399,SERVIÇOS!$A:$F,4,0),IFERROR(VLOOKUP($B399,'COMPOSIÇÕES COMPLEMENTARES '!$C:$K,6,0),"")))</f>
        <v/>
      </c>
      <c r="G399" s="400" t="str">
        <f>IF($B399="","",IFERROR(VLOOKUP($B399,SERVIÇOS!$A:$F,5,0),IFERROR(VLOOKUP($B399,'COMPOSIÇÕES COMPLEMENTARES '!$C:$K,7,0),"")))</f>
        <v/>
      </c>
      <c r="H399" s="400" t="str">
        <f t="shared" si="116"/>
        <v/>
      </c>
      <c r="I399" s="400" t="str">
        <f t="shared" si="123"/>
        <v/>
      </c>
      <c r="J399" s="400" t="str">
        <f t="shared" si="124"/>
        <v/>
      </c>
      <c r="K399" s="400" t="str">
        <f t="shared" si="125"/>
        <v/>
      </c>
      <c r="L399" s="400"/>
      <c r="M399" s="262"/>
      <c r="N399" s="262"/>
      <c r="O399" s="469"/>
      <c r="P399" s="470" t="str">
        <f t="shared" si="118"/>
        <v/>
      </c>
      <c r="Q399" s="469"/>
      <c r="R399" s="471" t="str">
        <f t="shared" si="119"/>
        <v/>
      </c>
      <c r="S399" s="469"/>
      <c r="T399" s="472" t="str">
        <f t="shared" si="120"/>
        <v/>
      </c>
      <c r="U399" s="473">
        <f ca="1">SUMIF($O$8:T$9,"QUANT.",O399:T399)</f>
        <v>0</v>
      </c>
      <c r="V399" s="474">
        <f t="shared" ca="1" si="115"/>
        <v>0</v>
      </c>
      <c r="W399" s="486" t="str">
        <f t="shared" si="117"/>
        <v/>
      </c>
      <c r="X399" s="487">
        <f t="shared" ca="1" si="121"/>
        <v>0</v>
      </c>
      <c r="Y399" s="487" t="e">
        <f t="shared" ca="1" si="122"/>
        <v>#VALUE!</v>
      </c>
      <c r="Z399" s="262"/>
      <c r="AA399" s="262"/>
      <c r="AB399" s="262"/>
      <c r="AC399" s="262"/>
      <c r="AD399" s="262"/>
      <c r="AE399" s="262"/>
      <c r="AF399" s="262"/>
      <c r="AG399" s="262"/>
      <c r="AH399" s="262"/>
      <c r="AI399" s="262"/>
      <c r="AJ399" s="262"/>
      <c r="AK399" s="263">
        <f t="shared" si="126"/>
        <v>0</v>
      </c>
      <c r="AL399" s="263">
        <v>0</v>
      </c>
    </row>
    <row r="400" spans="1:38" s="264" customFormat="1">
      <c r="A400" s="395"/>
      <c r="B400" s="396"/>
      <c r="C400" s="397" t="str">
        <f>IF($B400="","",IFERROR(VLOOKUP($B400,SERVIÇOS!$A:$F,2,0),IFERROR(VLOOKUP($B400,'COMPOSIÇÕES COMPLEMENTARES '!$C:$K,2,0),"")))</f>
        <v/>
      </c>
      <c r="D400" s="398" t="str">
        <f>IF($B400="","",IFERROR(VLOOKUP($B400,SERVIÇOS!$A:$F,3,0),IFERROR(VLOOKUP($B400,'COMPOSIÇÕES COMPLEMENTARES '!$C:$K,3,0),"")))</f>
        <v/>
      </c>
      <c r="E400" s="399"/>
      <c r="F400" s="400" t="str">
        <f>IF($B400="","",IFERROR(VLOOKUP($B400,SERVIÇOS!$A:$F,4,0),IFERROR(VLOOKUP($B400,'COMPOSIÇÕES COMPLEMENTARES '!$C:$K,6,0),"")))</f>
        <v/>
      </c>
      <c r="G400" s="400" t="str">
        <f>IF($B400="","",IFERROR(VLOOKUP($B400,SERVIÇOS!$A:$F,5,0),IFERROR(VLOOKUP($B400,'COMPOSIÇÕES COMPLEMENTARES '!$C:$K,7,0),"")))</f>
        <v/>
      </c>
      <c r="H400" s="400" t="str">
        <f t="shared" si="116"/>
        <v/>
      </c>
      <c r="I400" s="400" t="str">
        <f t="shared" si="123"/>
        <v/>
      </c>
      <c r="J400" s="400" t="str">
        <f t="shared" si="124"/>
        <v/>
      </c>
      <c r="K400" s="400" t="str">
        <f t="shared" si="125"/>
        <v/>
      </c>
      <c r="L400" s="400"/>
      <c r="M400" s="262"/>
      <c r="N400" s="262"/>
      <c r="O400" s="469"/>
      <c r="P400" s="470" t="str">
        <f t="shared" si="118"/>
        <v/>
      </c>
      <c r="Q400" s="469"/>
      <c r="R400" s="471" t="str">
        <f t="shared" si="119"/>
        <v/>
      </c>
      <c r="S400" s="469"/>
      <c r="T400" s="472" t="str">
        <f t="shared" si="120"/>
        <v/>
      </c>
      <c r="U400" s="473">
        <f ca="1">SUMIF($O$8:T$9,"QUANT.",O400:T400)</f>
        <v>0</v>
      </c>
      <c r="V400" s="474">
        <f t="shared" ca="1" si="115"/>
        <v>0</v>
      </c>
      <c r="W400" s="486" t="str">
        <f t="shared" si="117"/>
        <v/>
      </c>
      <c r="X400" s="487">
        <f t="shared" ca="1" si="121"/>
        <v>0</v>
      </c>
      <c r="Y400" s="487" t="e">
        <f t="shared" ca="1" si="122"/>
        <v>#VALUE!</v>
      </c>
      <c r="Z400" s="262"/>
      <c r="AA400" s="262"/>
      <c r="AB400" s="262"/>
      <c r="AC400" s="262"/>
      <c r="AD400" s="262"/>
      <c r="AE400" s="262"/>
      <c r="AF400" s="262"/>
      <c r="AG400" s="262"/>
      <c r="AH400" s="262"/>
      <c r="AI400" s="262"/>
      <c r="AJ400" s="262"/>
      <c r="AK400" s="263">
        <f t="shared" si="126"/>
        <v>0</v>
      </c>
      <c r="AL400" s="263">
        <v>0</v>
      </c>
    </row>
    <row r="401" spans="1:38" s="264" customFormat="1">
      <c r="A401" s="395"/>
      <c r="B401" s="396"/>
      <c r="C401" s="397" t="str">
        <f>IF($B401="","",IFERROR(VLOOKUP($B401,SERVIÇOS!$A:$F,2,0),IFERROR(VLOOKUP($B401,'COMPOSIÇÕES COMPLEMENTARES '!$C:$K,2,0),"")))</f>
        <v/>
      </c>
      <c r="D401" s="398" t="str">
        <f>IF($B401="","",IFERROR(VLOOKUP($B401,SERVIÇOS!$A:$F,3,0),IFERROR(VLOOKUP($B401,'COMPOSIÇÕES COMPLEMENTARES '!$C:$K,3,0),"")))</f>
        <v/>
      </c>
      <c r="E401" s="399"/>
      <c r="F401" s="400" t="str">
        <f>IF($B401="","",IFERROR(VLOOKUP($B401,SERVIÇOS!$A:$F,4,0),IFERROR(VLOOKUP($B401,'COMPOSIÇÕES COMPLEMENTARES '!$C:$K,6,0),"")))</f>
        <v/>
      </c>
      <c r="G401" s="400" t="str">
        <f>IF($B401="","",IFERROR(VLOOKUP($B401,SERVIÇOS!$A:$F,5,0),IFERROR(VLOOKUP($B401,'COMPOSIÇÕES COMPLEMENTARES '!$C:$K,7,0),"")))</f>
        <v/>
      </c>
      <c r="H401" s="400" t="str">
        <f t="shared" si="116"/>
        <v/>
      </c>
      <c r="I401" s="400" t="str">
        <f t="shared" si="123"/>
        <v/>
      </c>
      <c r="J401" s="400" t="str">
        <f t="shared" si="124"/>
        <v/>
      </c>
      <c r="K401" s="400" t="str">
        <f t="shared" si="125"/>
        <v/>
      </c>
      <c r="L401" s="400"/>
      <c r="M401" s="262"/>
      <c r="N401" s="262"/>
      <c r="O401" s="469"/>
      <c r="P401" s="470" t="str">
        <f t="shared" si="118"/>
        <v/>
      </c>
      <c r="Q401" s="469"/>
      <c r="R401" s="471" t="str">
        <f t="shared" si="119"/>
        <v/>
      </c>
      <c r="S401" s="469"/>
      <c r="T401" s="472" t="str">
        <f t="shared" si="120"/>
        <v/>
      </c>
      <c r="U401" s="473">
        <f ca="1">SUMIF($O$8:T$9,"QUANT.",O401:T401)</f>
        <v>0</v>
      </c>
      <c r="V401" s="474">
        <f t="shared" ca="1" si="115"/>
        <v>0</v>
      </c>
      <c r="W401" s="486" t="str">
        <f t="shared" si="117"/>
        <v/>
      </c>
      <c r="X401" s="487">
        <f t="shared" ca="1" si="121"/>
        <v>0</v>
      </c>
      <c r="Y401" s="487" t="e">
        <f t="shared" ca="1" si="122"/>
        <v>#VALUE!</v>
      </c>
      <c r="Z401" s="262"/>
      <c r="AA401" s="262"/>
      <c r="AB401" s="262"/>
      <c r="AC401" s="262"/>
      <c r="AD401" s="262"/>
      <c r="AE401" s="262"/>
      <c r="AF401" s="262"/>
      <c r="AG401" s="262"/>
      <c r="AH401" s="262"/>
      <c r="AI401" s="262"/>
      <c r="AJ401" s="262"/>
      <c r="AK401" s="263">
        <f t="shared" si="126"/>
        <v>0</v>
      </c>
      <c r="AL401" s="263">
        <v>0</v>
      </c>
    </row>
    <row r="402" spans="1:38" s="264" customFormat="1">
      <c r="A402" s="395"/>
      <c r="B402" s="396"/>
      <c r="C402" s="397" t="str">
        <f>IF($B402="","",IFERROR(VLOOKUP($B402,SERVIÇOS!$A:$F,2,0),IFERROR(VLOOKUP($B402,'COMPOSIÇÕES COMPLEMENTARES '!$C:$K,2,0),"")))</f>
        <v/>
      </c>
      <c r="D402" s="398" t="str">
        <f>IF($B402="","",IFERROR(VLOOKUP($B402,SERVIÇOS!$A:$F,3,0),IFERROR(VLOOKUP($B402,'COMPOSIÇÕES COMPLEMENTARES '!$C:$K,3,0),"")))</f>
        <v/>
      </c>
      <c r="E402" s="399"/>
      <c r="F402" s="400" t="str">
        <f>IF($B402="","",IFERROR(VLOOKUP($B402,SERVIÇOS!$A:$F,4,0),IFERROR(VLOOKUP($B402,'COMPOSIÇÕES COMPLEMENTARES '!$C:$K,6,0),"")))</f>
        <v/>
      </c>
      <c r="G402" s="400" t="str">
        <f>IF($B402="","",IFERROR(VLOOKUP($B402,SERVIÇOS!$A:$F,5,0),IFERROR(VLOOKUP($B402,'COMPOSIÇÕES COMPLEMENTARES '!$C:$K,7,0),"")))</f>
        <v/>
      </c>
      <c r="H402" s="400" t="str">
        <f t="shared" si="116"/>
        <v/>
      </c>
      <c r="I402" s="400" t="str">
        <f t="shared" si="123"/>
        <v/>
      </c>
      <c r="J402" s="400" t="str">
        <f t="shared" si="124"/>
        <v/>
      </c>
      <c r="K402" s="400" t="str">
        <f t="shared" si="125"/>
        <v/>
      </c>
      <c r="L402" s="400"/>
      <c r="M402" s="262"/>
      <c r="N402" s="262"/>
      <c r="O402" s="469"/>
      <c r="P402" s="470" t="str">
        <f t="shared" si="118"/>
        <v/>
      </c>
      <c r="Q402" s="469"/>
      <c r="R402" s="471" t="str">
        <f t="shared" si="119"/>
        <v/>
      </c>
      <c r="S402" s="469"/>
      <c r="T402" s="472" t="str">
        <f t="shared" si="120"/>
        <v/>
      </c>
      <c r="U402" s="473">
        <f ca="1">SUMIF($O$8:T$9,"QUANT.",O402:T402)</f>
        <v>0</v>
      </c>
      <c r="V402" s="474">
        <f t="shared" ca="1" si="115"/>
        <v>0</v>
      </c>
      <c r="W402" s="486" t="str">
        <f t="shared" si="117"/>
        <v/>
      </c>
      <c r="X402" s="487">
        <f t="shared" ca="1" si="121"/>
        <v>0</v>
      </c>
      <c r="Y402" s="487" t="e">
        <f t="shared" ca="1" si="122"/>
        <v>#VALUE!</v>
      </c>
      <c r="Z402" s="262"/>
      <c r="AA402" s="262"/>
      <c r="AB402" s="262"/>
      <c r="AC402" s="262"/>
      <c r="AD402" s="262"/>
      <c r="AE402" s="262"/>
      <c r="AF402" s="262"/>
      <c r="AG402" s="262"/>
      <c r="AH402" s="262"/>
      <c r="AI402" s="262"/>
      <c r="AJ402" s="262"/>
      <c r="AK402" s="263">
        <f t="shared" si="126"/>
        <v>0</v>
      </c>
      <c r="AL402" s="263">
        <v>0</v>
      </c>
    </row>
    <row r="403" spans="1:38" s="264" customFormat="1">
      <c r="A403" s="395"/>
      <c r="B403" s="396"/>
      <c r="C403" s="397" t="str">
        <f>IF($B403="","",IFERROR(VLOOKUP($B403,SERVIÇOS!$A:$F,2,0),IFERROR(VLOOKUP($B403,'COMPOSIÇÕES COMPLEMENTARES '!$C:$K,2,0),"")))</f>
        <v/>
      </c>
      <c r="D403" s="398" t="str">
        <f>IF($B403="","",IFERROR(VLOOKUP($B403,SERVIÇOS!$A:$F,3,0),IFERROR(VLOOKUP($B403,'COMPOSIÇÕES COMPLEMENTARES '!$C:$K,3,0),"")))</f>
        <v/>
      </c>
      <c r="E403" s="399"/>
      <c r="F403" s="400" t="str">
        <f>IF($B403="","",IFERROR(VLOOKUP($B403,SERVIÇOS!$A:$F,4,0),IFERROR(VLOOKUP($B403,'COMPOSIÇÕES COMPLEMENTARES '!$C:$K,6,0),"")))</f>
        <v/>
      </c>
      <c r="G403" s="400" t="str">
        <f>IF($B403="","",IFERROR(VLOOKUP($B403,SERVIÇOS!$A:$F,5,0),IFERROR(VLOOKUP($B403,'COMPOSIÇÕES COMPLEMENTARES '!$C:$K,7,0),"")))</f>
        <v/>
      </c>
      <c r="H403" s="400" t="str">
        <f t="shared" si="116"/>
        <v/>
      </c>
      <c r="I403" s="400" t="str">
        <f t="shared" si="123"/>
        <v/>
      </c>
      <c r="J403" s="400" t="str">
        <f t="shared" si="124"/>
        <v/>
      </c>
      <c r="K403" s="400" t="str">
        <f t="shared" si="125"/>
        <v/>
      </c>
      <c r="L403" s="400"/>
      <c r="M403" s="262"/>
      <c r="N403" s="262"/>
      <c r="O403" s="469"/>
      <c r="P403" s="470" t="str">
        <f t="shared" si="118"/>
        <v/>
      </c>
      <c r="Q403" s="469"/>
      <c r="R403" s="471" t="str">
        <f t="shared" si="119"/>
        <v/>
      </c>
      <c r="S403" s="469"/>
      <c r="T403" s="472" t="str">
        <f t="shared" si="120"/>
        <v/>
      </c>
      <c r="U403" s="473">
        <f ca="1">SUMIF($O$8:T$9,"QUANT.",O403:T403)</f>
        <v>0</v>
      </c>
      <c r="V403" s="474">
        <f t="shared" ca="1" si="115"/>
        <v>0</v>
      </c>
      <c r="W403" s="486" t="str">
        <f t="shared" si="117"/>
        <v/>
      </c>
      <c r="X403" s="487">
        <f t="shared" ca="1" si="121"/>
        <v>0</v>
      </c>
      <c r="Y403" s="487" t="e">
        <f t="shared" ca="1" si="122"/>
        <v>#VALUE!</v>
      </c>
      <c r="Z403" s="262"/>
      <c r="AA403" s="262"/>
      <c r="AB403" s="262"/>
      <c r="AC403" s="262"/>
      <c r="AD403" s="262"/>
      <c r="AE403" s="262"/>
      <c r="AF403" s="262"/>
      <c r="AG403" s="262"/>
      <c r="AH403" s="262"/>
      <c r="AI403" s="262"/>
      <c r="AJ403" s="262"/>
      <c r="AK403" s="263">
        <f t="shared" si="126"/>
        <v>0</v>
      </c>
      <c r="AL403" s="263">
        <v>0</v>
      </c>
    </row>
    <row r="404" spans="1:38" s="264" customFormat="1">
      <c r="A404" s="395"/>
      <c r="B404" s="396"/>
      <c r="C404" s="397" t="str">
        <f>IF($B404="","",IFERROR(VLOOKUP($B404,SERVIÇOS!$A:$F,2,0),IFERROR(VLOOKUP($B404,'COMPOSIÇÕES COMPLEMENTARES '!$C:$K,2,0),"")))</f>
        <v/>
      </c>
      <c r="D404" s="398" t="str">
        <f>IF($B404="","",IFERROR(VLOOKUP($B404,SERVIÇOS!$A:$F,3,0),IFERROR(VLOOKUP($B404,'COMPOSIÇÕES COMPLEMENTARES '!$C:$K,3,0),"")))</f>
        <v/>
      </c>
      <c r="E404" s="399"/>
      <c r="F404" s="400" t="str">
        <f>IF($B404="","",IFERROR(VLOOKUP($B404,SERVIÇOS!$A:$F,4,0),IFERROR(VLOOKUP($B404,'COMPOSIÇÕES COMPLEMENTARES '!$C:$K,6,0),"")))</f>
        <v/>
      </c>
      <c r="G404" s="400" t="str">
        <f>IF($B404="","",IFERROR(VLOOKUP($B404,SERVIÇOS!$A:$F,5,0),IFERROR(VLOOKUP($B404,'COMPOSIÇÕES COMPLEMENTARES '!$C:$K,7,0),"")))</f>
        <v/>
      </c>
      <c r="H404" s="400" t="str">
        <f t="shared" si="116"/>
        <v/>
      </c>
      <c r="I404" s="400" t="str">
        <f t="shared" si="123"/>
        <v/>
      </c>
      <c r="J404" s="400" t="str">
        <f t="shared" si="124"/>
        <v/>
      </c>
      <c r="K404" s="400" t="str">
        <f t="shared" si="125"/>
        <v/>
      </c>
      <c r="L404" s="400"/>
      <c r="M404" s="262"/>
      <c r="N404" s="262"/>
      <c r="O404" s="469"/>
      <c r="P404" s="470" t="str">
        <f t="shared" si="118"/>
        <v/>
      </c>
      <c r="Q404" s="469"/>
      <c r="R404" s="471" t="str">
        <f t="shared" si="119"/>
        <v/>
      </c>
      <c r="S404" s="469"/>
      <c r="T404" s="472" t="str">
        <f t="shared" si="120"/>
        <v/>
      </c>
      <c r="U404" s="473">
        <f ca="1">SUMIF($O$8:T$9,"QUANT.",O404:T404)</f>
        <v>0</v>
      </c>
      <c r="V404" s="474">
        <f t="shared" ca="1" si="115"/>
        <v>0</v>
      </c>
      <c r="W404" s="486" t="str">
        <f t="shared" si="117"/>
        <v/>
      </c>
      <c r="X404" s="487">
        <f t="shared" ca="1" si="121"/>
        <v>0</v>
      </c>
      <c r="Y404" s="487" t="e">
        <f t="shared" ca="1" si="122"/>
        <v>#VALUE!</v>
      </c>
      <c r="Z404" s="262"/>
      <c r="AA404" s="262"/>
      <c r="AB404" s="262"/>
      <c r="AC404" s="262"/>
      <c r="AD404" s="262"/>
      <c r="AE404" s="262"/>
      <c r="AF404" s="262"/>
      <c r="AG404" s="262"/>
      <c r="AH404" s="262"/>
      <c r="AI404" s="262"/>
      <c r="AJ404" s="262"/>
      <c r="AK404" s="263">
        <f t="shared" si="126"/>
        <v>0</v>
      </c>
      <c r="AL404" s="263">
        <v>0</v>
      </c>
    </row>
    <row r="405" spans="1:38" s="264" customFormat="1">
      <c r="A405" s="395"/>
      <c r="B405" s="396"/>
      <c r="C405" s="397" t="str">
        <f>IF($B405="","",IFERROR(VLOOKUP($B405,SERVIÇOS!$A:$F,2,0),IFERROR(VLOOKUP($B405,'COMPOSIÇÕES COMPLEMENTARES '!$C:$K,2,0),"")))</f>
        <v/>
      </c>
      <c r="D405" s="398" t="str">
        <f>IF($B405="","",IFERROR(VLOOKUP($B405,SERVIÇOS!$A:$F,3,0),IFERROR(VLOOKUP($B405,'COMPOSIÇÕES COMPLEMENTARES '!$C:$K,3,0),"")))</f>
        <v/>
      </c>
      <c r="E405" s="399"/>
      <c r="F405" s="400" t="str">
        <f>IF($B405="","",IFERROR(VLOOKUP($B405,SERVIÇOS!$A:$F,4,0),IFERROR(VLOOKUP($B405,'COMPOSIÇÕES COMPLEMENTARES '!$C:$K,6,0),"")))</f>
        <v/>
      </c>
      <c r="G405" s="400" t="str">
        <f>IF($B405="","",IFERROR(VLOOKUP($B405,SERVIÇOS!$A:$F,5,0),IFERROR(VLOOKUP($B405,'COMPOSIÇÕES COMPLEMENTARES '!$C:$K,7,0),"")))</f>
        <v/>
      </c>
      <c r="H405" s="400" t="str">
        <f t="shared" si="116"/>
        <v/>
      </c>
      <c r="I405" s="400" t="str">
        <f t="shared" si="123"/>
        <v/>
      </c>
      <c r="J405" s="400" t="str">
        <f t="shared" si="124"/>
        <v/>
      </c>
      <c r="K405" s="400" t="str">
        <f t="shared" si="125"/>
        <v/>
      </c>
      <c r="L405" s="400"/>
      <c r="M405" s="262"/>
      <c r="N405" s="262"/>
      <c r="O405" s="469"/>
      <c r="P405" s="470" t="str">
        <f t="shared" si="118"/>
        <v/>
      </c>
      <c r="Q405" s="469"/>
      <c r="R405" s="471" t="str">
        <f t="shared" si="119"/>
        <v/>
      </c>
      <c r="S405" s="469"/>
      <c r="T405" s="472" t="str">
        <f t="shared" si="120"/>
        <v/>
      </c>
      <c r="U405" s="473">
        <f ca="1">SUMIF($O$8:T$9,"QUANT.",O405:T405)</f>
        <v>0</v>
      </c>
      <c r="V405" s="474">
        <f t="shared" ca="1" si="115"/>
        <v>0</v>
      </c>
      <c r="W405" s="486" t="str">
        <f t="shared" si="117"/>
        <v/>
      </c>
      <c r="X405" s="487">
        <f t="shared" ca="1" si="121"/>
        <v>0</v>
      </c>
      <c r="Y405" s="487" t="e">
        <f t="shared" ca="1" si="122"/>
        <v>#VALUE!</v>
      </c>
      <c r="Z405" s="262"/>
      <c r="AA405" s="262"/>
      <c r="AB405" s="262"/>
      <c r="AC405" s="262"/>
      <c r="AD405" s="262"/>
      <c r="AE405" s="262"/>
      <c r="AF405" s="262"/>
      <c r="AG405" s="262"/>
      <c r="AH405" s="262"/>
      <c r="AI405" s="262"/>
      <c r="AJ405" s="262"/>
      <c r="AK405" s="263">
        <f t="shared" si="126"/>
        <v>0</v>
      </c>
      <c r="AL405" s="263">
        <v>0</v>
      </c>
    </row>
    <row r="406" spans="1:38" s="264" customFormat="1">
      <c r="A406" s="395"/>
      <c r="B406" s="396"/>
      <c r="C406" s="397" t="str">
        <f>IF($B406="","",IFERROR(VLOOKUP($B406,SERVIÇOS!$A:$F,2,0),IFERROR(VLOOKUP($B406,'COMPOSIÇÕES COMPLEMENTARES '!$C:$K,2,0),"")))</f>
        <v/>
      </c>
      <c r="D406" s="398" t="str">
        <f>IF($B406="","",IFERROR(VLOOKUP($B406,SERVIÇOS!$A:$F,3,0),IFERROR(VLOOKUP($B406,'COMPOSIÇÕES COMPLEMENTARES '!$C:$K,3,0),"")))</f>
        <v/>
      </c>
      <c r="E406" s="399"/>
      <c r="F406" s="400" t="str">
        <f>IF($B406="","",IFERROR(VLOOKUP($B406,SERVIÇOS!$A:$F,4,0),IFERROR(VLOOKUP($B406,'COMPOSIÇÕES COMPLEMENTARES '!$C:$K,6,0),"")))</f>
        <v/>
      </c>
      <c r="G406" s="400" t="str">
        <f>IF($B406="","",IFERROR(VLOOKUP($B406,SERVIÇOS!$A:$F,5,0),IFERROR(VLOOKUP($B406,'COMPOSIÇÕES COMPLEMENTARES '!$C:$K,7,0),"")))</f>
        <v/>
      </c>
      <c r="H406" s="400" t="str">
        <f t="shared" si="116"/>
        <v/>
      </c>
      <c r="I406" s="400" t="str">
        <f t="shared" si="123"/>
        <v/>
      </c>
      <c r="J406" s="400" t="str">
        <f t="shared" si="124"/>
        <v/>
      </c>
      <c r="K406" s="400" t="str">
        <f t="shared" si="125"/>
        <v/>
      </c>
      <c r="L406" s="400"/>
      <c r="M406" s="262"/>
      <c r="N406" s="262"/>
      <c r="O406" s="469"/>
      <c r="P406" s="470" t="str">
        <f t="shared" si="118"/>
        <v/>
      </c>
      <c r="Q406" s="469"/>
      <c r="R406" s="471" t="str">
        <f t="shared" si="119"/>
        <v/>
      </c>
      <c r="S406" s="469"/>
      <c r="T406" s="472" t="str">
        <f t="shared" si="120"/>
        <v/>
      </c>
      <c r="U406" s="473">
        <f ca="1">SUMIF($O$8:T$9,"QUANT.",O406:T406)</f>
        <v>0</v>
      </c>
      <c r="V406" s="474">
        <f t="shared" ca="1" si="115"/>
        <v>0</v>
      </c>
      <c r="W406" s="486" t="str">
        <f t="shared" si="117"/>
        <v/>
      </c>
      <c r="X406" s="487">
        <f t="shared" ca="1" si="121"/>
        <v>0</v>
      </c>
      <c r="Y406" s="487" t="e">
        <f t="shared" ca="1" si="122"/>
        <v>#VALUE!</v>
      </c>
      <c r="Z406" s="262"/>
      <c r="AA406" s="262"/>
      <c r="AB406" s="262"/>
      <c r="AC406" s="262"/>
      <c r="AD406" s="262"/>
      <c r="AE406" s="262"/>
      <c r="AF406" s="262"/>
      <c r="AG406" s="262"/>
      <c r="AH406" s="262"/>
      <c r="AI406" s="262"/>
      <c r="AJ406" s="262"/>
      <c r="AK406" s="263">
        <f t="shared" si="126"/>
        <v>0</v>
      </c>
      <c r="AL406" s="263">
        <v>0</v>
      </c>
    </row>
    <row r="407" spans="1:38" s="264" customFormat="1">
      <c r="A407" s="395"/>
      <c r="B407" s="396"/>
      <c r="C407" s="397" t="str">
        <f>IF($B407="","",IFERROR(VLOOKUP($B407,SERVIÇOS!$A:$F,2,0),IFERROR(VLOOKUP($B407,'COMPOSIÇÕES COMPLEMENTARES '!$C:$K,2,0),"")))</f>
        <v/>
      </c>
      <c r="D407" s="398" t="str">
        <f>IF($B407="","",IFERROR(VLOOKUP($B407,SERVIÇOS!$A:$F,3,0),IFERROR(VLOOKUP($B407,'COMPOSIÇÕES COMPLEMENTARES '!$C:$K,3,0),"")))</f>
        <v/>
      </c>
      <c r="E407" s="399"/>
      <c r="F407" s="400" t="str">
        <f>IF($B407="","",IFERROR(VLOOKUP($B407,SERVIÇOS!$A:$F,4,0),IFERROR(VLOOKUP($B407,'COMPOSIÇÕES COMPLEMENTARES '!$C:$K,6,0),"")))</f>
        <v/>
      </c>
      <c r="G407" s="400" t="str">
        <f>IF($B407="","",IFERROR(VLOOKUP($B407,SERVIÇOS!$A:$F,5,0),IFERROR(VLOOKUP($B407,'COMPOSIÇÕES COMPLEMENTARES '!$C:$K,7,0),"")))</f>
        <v/>
      </c>
      <c r="H407" s="400" t="str">
        <f t="shared" si="116"/>
        <v/>
      </c>
      <c r="I407" s="400" t="str">
        <f t="shared" si="123"/>
        <v/>
      </c>
      <c r="J407" s="400" t="str">
        <f t="shared" si="124"/>
        <v/>
      </c>
      <c r="K407" s="400" t="str">
        <f t="shared" si="125"/>
        <v/>
      </c>
      <c r="L407" s="400"/>
      <c r="M407" s="262"/>
      <c r="N407" s="262"/>
      <c r="O407" s="469"/>
      <c r="P407" s="470" t="str">
        <f t="shared" si="118"/>
        <v/>
      </c>
      <c r="Q407" s="469"/>
      <c r="R407" s="471" t="str">
        <f t="shared" si="119"/>
        <v/>
      </c>
      <c r="S407" s="469"/>
      <c r="T407" s="472" t="str">
        <f t="shared" si="120"/>
        <v/>
      </c>
      <c r="U407" s="473">
        <f ca="1">SUMIF($O$8:T$9,"QUANT.",O407:T407)</f>
        <v>0</v>
      </c>
      <c r="V407" s="474">
        <f t="shared" ca="1" si="115"/>
        <v>0</v>
      </c>
      <c r="W407" s="486" t="str">
        <f t="shared" si="117"/>
        <v/>
      </c>
      <c r="X407" s="487">
        <f t="shared" ca="1" si="121"/>
        <v>0</v>
      </c>
      <c r="Y407" s="487" t="e">
        <f t="shared" ca="1" si="122"/>
        <v>#VALUE!</v>
      </c>
      <c r="Z407" s="262"/>
      <c r="AA407" s="262"/>
      <c r="AB407" s="262"/>
      <c r="AC407" s="262"/>
      <c r="AD407" s="262"/>
      <c r="AE407" s="262"/>
      <c r="AF407" s="262"/>
      <c r="AG407" s="262"/>
      <c r="AH407" s="262"/>
      <c r="AI407" s="262"/>
      <c r="AJ407" s="262"/>
      <c r="AK407" s="263">
        <f t="shared" si="126"/>
        <v>0</v>
      </c>
      <c r="AL407" s="263">
        <v>0</v>
      </c>
    </row>
    <row r="408" spans="1:38" s="264" customFormat="1">
      <c r="A408" s="395"/>
      <c r="B408" s="396"/>
      <c r="C408" s="397" t="str">
        <f>IF($B408="","",IFERROR(VLOOKUP($B408,SERVIÇOS!$A:$F,2,0),IFERROR(VLOOKUP($B408,'COMPOSIÇÕES COMPLEMENTARES '!$C:$K,2,0),"")))</f>
        <v/>
      </c>
      <c r="D408" s="398" t="str">
        <f>IF($B408="","",IFERROR(VLOOKUP($B408,SERVIÇOS!$A:$F,3,0),IFERROR(VLOOKUP($B408,'COMPOSIÇÕES COMPLEMENTARES '!$C:$K,3,0),"")))</f>
        <v/>
      </c>
      <c r="E408" s="399"/>
      <c r="F408" s="400" t="str">
        <f>IF($B408="","",IFERROR(VLOOKUP($B408,SERVIÇOS!$A:$F,4,0),IFERROR(VLOOKUP($B408,'COMPOSIÇÕES COMPLEMENTARES '!$C:$K,6,0),"")))</f>
        <v/>
      </c>
      <c r="G408" s="400" t="str">
        <f>IF($B408="","",IFERROR(VLOOKUP($B408,SERVIÇOS!$A:$F,5,0),IFERROR(VLOOKUP($B408,'COMPOSIÇÕES COMPLEMENTARES '!$C:$K,7,0),"")))</f>
        <v/>
      </c>
      <c r="H408" s="400" t="str">
        <f t="shared" si="116"/>
        <v/>
      </c>
      <c r="I408" s="400" t="str">
        <f t="shared" si="123"/>
        <v/>
      </c>
      <c r="J408" s="400" t="str">
        <f t="shared" si="124"/>
        <v/>
      </c>
      <c r="K408" s="400" t="str">
        <f t="shared" si="125"/>
        <v/>
      </c>
      <c r="L408" s="400"/>
      <c r="M408" s="262"/>
      <c r="N408" s="262"/>
      <c r="O408" s="469"/>
      <c r="P408" s="470" t="str">
        <f t="shared" si="118"/>
        <v/>
      </c>
      <c r="Q408" s="469"/>
      <c r="R408" s="471" t="str">
        <f t="shared" si="119"/>
        <v/>
      </c>
      <c r="S408" s="469"/>
      <c r="T408" s="472" t="str">
        <f t="shared" si="120"/>
        <v/>
      </c>
      <c r="U408" s="473">
        <f ca="1">SUMIF($O$8:T$9,"QUANT.",O408:T408)</f>
        <v>0</v>
      </c>
      <c r="V408" s="474">
        <f t="shared" ca="1" si="115"/>
        <v>0</v>
      </c>
      <c r="W408" s="486" t="str">
        <f t="shared" si="117"/>
        <v/>
      </c>
      <c r="X408" s="487">
        <f t="shared" ca="1" si="121"/>
        <v>0</v>
      </c>
      <c r="Y408" s="487" t="e">
        <f t="shared" ca="1" si="122"/>
        <v>#VALUE!</v>
      </c>
      <c r="Z408" s="262"/>
      <c r="AA408" s="262"/>
      <c r="AB408" s="262"/>
      <c r="AC408" s="262"/>
      <c r="AD408" s="262"/>
      <c r="AE408" s="262"/>
      <c r="AF408" s="262"/>
      <c r="AG408" s="262"/>
      <c r="AH408" s="262"/>
      <c r="AI408" s="262"/>
      <c r="AJ408" s="262"/>
      <c r="AK408" s="263">
        <f t="shared" si="126"/>
        <v>0</v>
      </c>
      <c r="AL408" s="263">
        <v>0</v>
      </c>
    </row>
    <row r="409" spans="1:38" s="264" customFormat="1">
      <c r="A409" s="395"/>
      <c r="B409" s="396"/>
      <c r="C409" s="397" t="str">
        <f>IF($B409="","",IFERROR(VLOOKUP($B409,SERVIÇOS!$A:$F,2,0),IFERROR(VLOOKUP($B409,'COMPOSIÇÕES COMPLEMENTARES '!$C:$K,2,0),"")))</f>
        <v/>
      </c>
      <c r="D409" s="398" t="str">
        <f>IF($B409="","",IFERROR(VLOOKUP($B409,SERVIÇOS!$A:$F,3,0),IFERROR(VLOOKUP($B409,'COMPOSIÇÕES COMPLEMENTARES '!$C:$K,3,0),"")))</f>
        <v/>
      </c>
      <c r="E409" s="399"/>
      <c r="F409" s="400" t="str">
        <f>IF($B409="","",IFERROR(VLOOKUP($B409,SERVIÇOS!$A:$F,4,0),IFERROR(VLOOKUP($B409,'COMPOSIÇÕES COMPLEMENTARES '!$C:$K,6,0),"")))</f>
        <v/>
      </c>
      <c r="G409" s="400" t="str">
        <f>IF($B409="","",IFERROR(VLOOKUP($B409,SERVIÇOS!$A:$F,5,0),IFERROR(VLOOKUP($B409,'COMPOSIÇÕES COMPLEMENTARES '!$C:$K,7,0),"")))</f>
        <v/>
      </c>
      <c r="H409" s="400" t="str">
        <f t="shared" si="116"/>
        <v/>
      </c>
      <c r="I409" s="400" t="str">
        <f t="shared" si="123"/>
        <v/>
      </c>
      <c r="J409" s="400" t="str">
        <f t="shared" si="124"/>
        <v/>
      </c>
      <c r="K409" s="400" t="str">
        <f t="shared" si="125"/>
        <v/>
      </c>
      <c r="L409" s="400"/>
      <c r="M409" s="262"/>
      <c r="N409" s="262"/>
      <c r="O409" s="469"/>
      <c r="P409" s="470" t="str">
        <f t="shared" si="118"/>
        <v/>
      </c>
      <c r="Q409" s="469"/>
      <c r="R409" s="471" t="str">
        <f t="shared" si="119"/>
        <v/>
      </c>
      <c r="S409" s="469"/>
      <c r="T409" s="472" t="str">
        <f t="shared" si="120"/>
        <v/>
      </c>
      <c r="U409" s="473">
        <f ca="1">SUMIF($O$8:T$9,"QUANT.",O409:T409)</f>
        <v>0</v>
      </c>
      <c r="V409" s="474">
        <f t="shared" ca="1" si="115"/>
        <v>0</v>
      </c>
      <c r="W409" s="486" t="str">
        <f t="shared" si="117"/>
        <v/>
      </c>
      <c r="X409" s="487">
        <f t="shared" ca="1" si="121"/>
        <v>0</v>
      </c>
      <c r="Y409" s="487" t="e">
        <f t="shared" ca="1" si="122"/>
        <v>#VALUE!</v>
      </c>
      <c r="Z409" s="262"/>
      <c r="AA409" s="262"/>
      <c r="AB409" s="262"/>
      <c r="AC409" s="262"/>
      <c r="AD409" s="262"/>
      <c r="AE409" s="262"/>
      <c r="AF409" s="262"/>
      <c r="AG409" s="262"/>
      <c r="AH409" s="262"/>
      <c r="AI409" s="262"/>
      <c r="AJ409" s="262"/>
      <c r="AK409" s="263">
        <f t="shared" si="126"/>
        <v>0</v>
      </c>
      <c r="AL409" s="263">
        <v>0</v>
      </c>
    </row>
    <row r="410" spans="1:38" s="264" customFormat="1">
      <c r="A410" s="395"/>
      <c r="B410" s="396"/>
      <c r="C410" s="397" t="str">
        <f>IF($B410="","",IFERROR(VLOOKUP($B410,SERVIÇOS!$A:$F,2,0),IFERROR(VLOOKUP($B410,'COMPOSIÇÕES COMPLEMENTARES '!$C:$K,2,0),"")))</f>
        <v/>
      </c>
      <c r="D410" s="398" t="str">
        <f>IF($B410="","",IFERROR(VLOOKUP($B410,SERVIÇOS!$A:$F,3,0),IFERROR(VLOOKUP($B410,'COMPOSIÇÕES COMPLEMENTARES '!$C:$K,3,0),"")))</f>
        <v/>
      </c>
      <c r="E410" s="399"/>
      <c r="F410" s="400" t="str">
        <f>IF($B410="","",IFERROR(VLOOKUP($B410,SERVIÇOS!$A:$F,4,0),IFERROR(VLOOKUP($B410,'COMPOSIÇÕES COMPLEMENTARES '!$C:$K,6,0),"")))</f>
        <v/>
      </c>
      <c r="G410" s="400" t="str">
        <f>IF($B410="","",IFERROR(VLOOKUP($B410,SERVIÇOS!$A:$F,5,0),IFERROR(VLOOKUP($B410,'COMPOSIÇÕES COMPLEMENTARES '!$C:$K,7,0),"")))</f>
        <v/>
      </c>
      <c r="H410" s="400" t="str">
        <f t="shared" si="116"/>
        <v/>
      </c>
      <c r="I410" s="400" t="str">
        <f t="shared" si="123"/>
        <v/>
      </c>
      <c r="J410" s="400" t="str">
        <f t="shared" si="124"/>
        <v/>
      </c>
      <c r="K410" s="400" t="str">
        <f t="shared" si="125"/>
        <v/>
      </c>
      <c r="L410" s="400"/>
      <c r="M410" s="262"/>
      <c r="N410" s="262"/>
      <c r="O410" s="469"/>
      <c r="P410" s="470" t="str">
        <f t="shared" si="118"/>
        <v/>
      </c>
      <c r="Q410" s="469"/>
      <c r="R410" s="471" t="str">
        <f t="shared" si="119"/>
        <v/>
      </c>
      <c r="S410" s="469"/>
      <c r="T410" s="472" t="str">
        <f t="shared" si="120"/>
        <v/>
      </c>
      <c r="U410" s="473">
        <f ca="1">SUMIF($O$8:T$9,"QUANT.",O410:T410)</f>
        <v>0</v>
      </c>
      <c r="V410" s="474">
        <f t="shared" ca="1" si="115"/>
        <v>0</v>
      </c>
      <c r="W410" s="486" t="str">
        <f t="shared" si="117"/>
        <v/>
      </c>
      <c r="X410" s="487">
        <f t="shared" ca="1" si="121"/>
        <v>0</v>
      </c>
      <c r="Y410" s="487" t="e">
        <f t="shared" ca="1" si="122"/>
        <v>#VALUE!</v>
      </c>
      <c r="Z410" s="262"/>
      <c r="AA410" s="262"/>
      <c r="AB410" s="262"/>
      <c r="AC410" s="262"/>
      <c r="AD410" s="262"/>
      <c r="AE410" s="262"/>
      <c r="AF410" s="262"/>
      <c r="AG410" s="262"/>
      <c r="AH410" s="262"/>
      <c r="AI410" s="262"/>
      <c r="AJ410" s="262"/>
      <c r="AK410" s="263">
        <f t="shared" si="126"/>
        <v>0</v>
      </c>
      <c r="AL410" s="263">
        <v>0</v>
      </c>
    </row>
    <row r="411" spans="1:38" s="264" customFormat="1">
      <c r="A411" s="395"/>
      <c r="B411" s="396"/>
      <c r="C411" s="397" t="str">
        <f>IF($B411="","",IFERROR(VLOOKUP($B411,SERVIÇOS!$A:$F,2,0),IFERROR(VLOOKUP($B411,'COMPOSIÇÕES COMPLEMENTARES '!$C:$K,2,0),"")))</f>
        <v/>
      </c>
      <c r="D411" s="398" t="str">
        <f>IF($B411="","",IFERROR(VLOOKUP($B411,SERVIÇOS!$A:$F,3,0),IFERROR(VLOOKUP($B411,'COMPOSIÇÕES COMPLEMENTARES '!$C:$K,3,0),"")))</f>
        <v/>
      </c>
      <c r="E411" s="399"/>
      <c r="F411" s="400" t="str">
        <f>IF($B411="","",IFERROR(VLOOKUP($B411,SERVIÇOS!$A:$F,4,0),IFERROR(VLOOKUP($B411,'COMPOSIÇÕES COMPLEMENTARES '!$C:$K,6,0),"")))</f>
        <v/>
      </c>
      <c r="G411" s="400" t="str">
        <f>IF($B411="","",IFERROR(VLOOKUP($B411,SERVIÇOS!$A:$F,5,0),IFERROR(VLOOKUP($B411,'COMPOSIÇÕES COMPLEMENTARES '!$C:$K,7,0),"")))</f>
        <v/>
      </c>
      <c r="H411" s="400" t="str">
        <f t="shared" si="116"/>
        <v/>
      </c>
      <c r="I411" s="400" t="str">
        <f t="shared" si="123"/>
        <v/>
      </c>
      <c r="J411" s="400" t="str">
        <f t="shared" si="124"/>
        <v/>
      </c>
      <c r="K411" s="400" t="str">
        <f t="shared" si="125"/>
        <v/>
      </c>
      <c r="L411" s="400"/>
      <c r="M411" s="262"/>
      <c r="N411" s="262"/>
      <c r="O411" s="469"/>
      <c r="P411" s="470" t="str">
        <f t="shared" si="118"/>
        <v/>
      </c>
      <c r="Q411" s="469"/>
      <c r="R411" s="471" t="str">
        <f t="shared" si="119"/>
        <v/>
      </c>
      <c r="S411" s="469"/>
      <c r="T411" s="472" t="str">
        <f t="shared" si="120"/>
        <v/>
      </c>
      <c r="U411" s="473">
        <f ca="1">SUMIF($O$8:T$9,"QUANT.",O411:T411)</f>
        <v>0</v>
      </c>
      <c r="V411" s="474">
        <f t="shared" ca="1" si="115"/>
        <v>0</v>
      </c>
      <c r="W411" s="486" t="str">
        <f t="shared" si="117"/>
        <v/>
      </c>
      <c r="X411" s="487">
        <f t="shared" ca="1" si="121"/>
        <v>0</v>
      </c>
      <c r="Y411" s="487" t="e">
        <f t="shared" ca="1" si="122"/>
        <v>#VALUE!</v>
      </c>
      <c r="Z411" s="262"/>
      <c r="AA411" s="262"/>
      <c r="AB411" s="262"/>
      <c r="AC411" s="262"/>
      <c r="AD411" s="262"/>
      <c r="AE411" s="262"/>
      <c r="AF411" s="262"/>
      <c r="AG411" s="262"/>
      <c r="AH411" s="262"/>
      <c r="AI411" s="262"/>
      <c r="AJ411" s="262"/>
      <c r="AK411" s="263">
        <f t="shared" si="126"/>
        <v>0</v>
      </c>
      <c r="AL411" s="263">
        <v>0</v>
      </c>
    </row>
    <row r="412" spans="1:38" s="264" customFormat="1">
      <c r="A412" s="395"/>
      <c r="B412" s="396"/>
      <c r="C412" s="397" t="str">
        <f>IF($B412="","",IFERROR(VLOOKUP($B412,SERVIÇOS!$A:$F,2,0),IFERROR(VLOOKUP($B412,'COMPOSIÇÕES COMPLEMENTARES '!$C:$K,2,0),"")))</f>
        <v/>
      </c>
      <c r="D412" s="398" t="str">
        <f>IF($B412="","",IFERROR(VLOOKUP($B412,SERVIÇOS!$A:$F,3,0),IFERROR(VLOOKUP($B412,'COMPOSIÇÕES COMPLEMENTARES '!$C:$K,3,0),"")))</f>
        <v/>
      </c>
      <c r="E412" s="399"/>
      <c r="F412" s="400" t="str">
        <f>IF($B412="","",IFERROR(VLOOKUP($B412,SERVIÇOS!$A:$F,4,0),IFERROR(VLOOKUP($B412,'COMPOSIÇÕES COMPLEMENTARES '!$C:$K,6,0),"")))</f>
        <v/>
      </c>
      <c r="G412" s="400" t="str">
        <f>IF($B412="","",IFERROR(VLOOKUP($B412,SERVIÇOS!$A:$F,5,0),IFERROR(VLOOKUP($B412,'COMPOSIÇÕES COMPLEMENTARES '!$C:$K,7,0),"")))</f>
        <v/>
      </c>
      <c r="H412" s="400" t="str">
        <f t="shared" si="116"/>
        <v/>
      </c>
      <c r="I412" s="400" t="str">
        <f t="shared" si="123"/>
        <v/>
      </c>
      <c r="J412" s="400" t="str">
        <f t="shared" si="124"/>
        <v/>
      </c>
      <c r="K412" s="400" t="str">
        <f t="shared" si="125"/>
        <v/>
      </c>
      <c r="L412" s="400"/>
      <c r="M412" s="262"/>
      <c r="N412" s="262"/>
      <c r="O412" s="469"/>
      <c r="P412" s="470" t="str">
        <f t="shared" si="118"/>
        <v/>
      </c>
      <c r="Q412" s="469"/>
      <c r="R412" s="471" t="str">
        <f t="shared" si="119"/>
        <v/>
      </c>
      <c r="S412" s="469"/>
      <c r="T412" s="472" t="str">
        <f t="shared" si="120"/>
        <v/>
      </c>
      <c r="U412" s="473">
        <f ca="1">SUMIF($O$8:T$9,"QUANT.",O412:T412)</f>
        <v>0</v>
      </c>
      <c r="V412" s="474">
        <f t="shared" ca="1" si="115"/>
        <v>0</v>
      </c>
      <c r="W412" s="486" t="str">
        <f t="shared" si="117"/>
        <v/>
      </c>
      <c r="X412" s="487">
        <f t="shared" ca="1" si="121"/>
        <v>0</v>
      </c>
      <c r="Y412" s="487" t="e">
        <f t="shared" ca="1" si="122"/>
        <v>#VALUE!</v>
      </c>
      <c r="Z412" s="262"/>
      <c r="AA412" s="262"/>
      <c r="AB412" s="262"/>
      <c r="AC412" s="262"/>
      <c r="AD412" s="262"/>
      <c r="AE412" s="262"/>
      <c r="AF412" s="262"/>
      <c r="AG412" s="262"/>
      <c r="AH412" s="262"/>
      <c r="AI412" s="262"/>
      <c r="AJ412" s="262"/>
      <c r="AK412" s="263">
        <f t="shared" si="126"/>
        <v>0</v>
      </c>
      <c r="AL412" s="263">
        <v>0</v>
      </c>
    </row>
    <row r="413" spans="1:38" s="264" customFormat="1">
      <c r="A413" s="395"/>
      <c r="B413" s="396"/>
      <c r="C413" s="397" t="str">
        <f>IF($B413="","",IFERROR(VLOOKUP($B413,SERVIÇOS!$A:$F,2,0),IFERROR(VLOOKUP($B413,'COMPOSIÇÕES COMPLEMENTARES '!$C:$K,2,0),"")))</f>
        <v/>
      </c>
      <c r="D413" s="398" t="str">
        <f>IF($B413="","",IFERROR(VLOOKUP($B413,SERVIÇOS!$A:$F,3,0),IFERROR(VLOOKUP($B413,'COMPOSIÇÕES COMPLEMENTARES '!$C:$K,3,0),"")))</f>
        <v/>
      </c>
      <c r="E413" s="399"/>
      <c r="F413" s="400" t="str">
        <f>IF($B413="","",IFERROR(VLOOKUP($B413,SERVIÇOS!$A:$F,4,0),IFERROR(VLOOKUP($B413,'COMPOSIÇÕES COMPLEMENTARES '!$C:$K,6,0),"")))</f>
        <v/>
      </c>
      <c r="G413" s="400" t="str">
        <f>IF($B413="","",IFERROR(VLOOKUP($B413,SERVIÇOS!$A:$F,5,0),IFERROR(VLOOKUP($B413,'COMPOSIÇÕES COMPLEMENTARES '!$C:$K,7,0),"")))</f>
        <v/>
      </c>
      <c r="H413" s="400" t="str">
        <f t="shared" si="116"/>
        <v/>
      </c>
      <c r="I413" s="400" t="str">
        <f t="shared" si="123"/>
        <v/>
      </c>
      <c r="J413" s="400" t="str">
        <f t="shared" si="124"/>
        <v/>
      </c>
      <c r="K413" s="400" t="str">
        <f t="shared" si="125"/>
        <v/>
      </c>
      <c r="L413" s="400"/>
      <c r="M413" s="262"/>
      <c r="N413" s="262"/>
      <c r="O413" s="469"/>
      <c r="P413" s="470" t="str">
        <f t="shared" si="118"/>
        <v/>
      </c>
      <c r="Q413" s="469"/>
      <c r="R413" s="471" t="str">
        <f t="shared" si="119"/>
        <v/>
      </c>
      <c r="S413" s="469"/>
      <c r="T413" s="472" t="str">
        <f t="shared" si="120"/>
        <v/>
      </c>
      <c r="U413" s="473">
        <f ca="1">SUMIF($O$8:T$9,"QUANT.",O413:T413)</f>
        <v>0</v>
      </c>
      <c r="V413" s="474">
        <f t="shared" ca="1" si="115"/>
        <v>0</v>
      </c>
      <c r="W413" s="486" t="str">
        <f t="shared" si="117"/>
        <v/>
      </c>
      <c r="X413" s="487">
        <f t="shared" ca="1" si="121"/>
        <v>0</v>
      </c>
      <c r="Y413" s="487" t="e">
        <f t="shared" ca="1" si="122"/>
        <v>#VALUE!</v>
      </c>
      <c r="Z413" s="262"/>
      <c r="AA413" s="262"/>
      <c r="AB413" s="262"/>
      <c r="AC413" s="262"/>
      <c r="AD413" s="262"/>
      <c r="AE413" s="262"/>
      <c r="AF413" s="262"/>
      <c r="AG413" s="262"/>
      <c r="AH413" s="262"/>
      <c r="AI413" s="262"/>
      <c r="AJ413" s="262"/>
      <c r="AK413" s="263">
        <f t="shared" si="126"/>
        <v>0</v>
      </c>
      <c r="AL413" s="263">
        <v>0</v>
      </c>
    </row>
    <row r="414" spans="1:38" s="264" customFormat="1">
      <c r="A414" s="395"/>
      <c r="B414" s="396"/>
      <c r="C414" s="397" t="str">
        <f>IF($B414="","",IFERROR(VLOOKUP($B414,SERVIÇOS!$A:$F,2,0),IFERROR(VLOOKUP($B414,'COMPOSIÇÕES COMPLEMENTARES '!$C:$K,2,0),"")))</f>
        <v/>
      </c>
      <c r="D414" s="398" t="str">
        <f>IF($B414="","",IFERROR(VLOOKUP($B414,SERVIÇOS!$A:$F,3,0),IFERROR(VLOOKUP($B414,'COMPOSIÇÕES COMPLEMENTARES '!$C:$K,3,0),"")))</f>
        <v/>
      </c>
      <c r="E414" s="399"/>
      <c r="F414" s="400" t="str">
        <f>IF($B414="","",IFERROR(VLOOKUP($B414,SERVIÇOS!$A:$F,4,0),IFERROR(VLOOKUP($B414,'COMPOSIÇÕES COMPLEMENTARES '!$C:$K,6,0),"")))</f>
        <v/>
      </c>
      <c r="G414" s="400" t="str">
        <f>IF($B414="","",IFERROR(VLOOKUP($B414,SERVIÇOS!$A:$F,5,0),IFERROR(VLOOKUP($B414,'COMPOSIÇÕES COMPLEMENTARES '!$C:$K,7,0),"")))</f>
        <v/>
      </c>
      <c r="H414" s="400" t="str">
        <f t="shared" si="116"/>
        <v/>
      </c>
      <c r="I414" s="400" t="str">
        <f t="shared" si="123"/>
        <v/>
      </c>
      <c r="J414" s="400" t="str">
        <f t="shared" si="124"/>
        <v/>
      </c>
      <c r="K414" s="400" t="str">
        <f t="shared" si="125"/>
        <v/>
      </c>
      <c r="L414" s="400"/>
      <c r="M414" s="262"/>
      <c r="N414" s="262"/>
      <c r="O414" s="469"/>
      <c r="P414" s="470" t="str">
        <f t="shared" si="118"/>
        <v/>
      </c>
      <c r="Q414" s="469"/>
      <c r="R414" s="471" t="str">
        <f t="shared" si="119"/>
        <v/>
      </c>
      <c r="S414" s="469"/>
      <c r="T414" s="472" t="str">
        <f t="shared" si="120"/>
        <v/>
      </c>
      <c r="U414" s="473">
        <f ca="1">SUMIF($O$8:T$9,"QUANT.",O414:T414)</f>
        <v>0</v>
      </c>
      <c r="V414" s="474">
        <f t="shared" ca="1" si="115"/>
        <v>0</v>
      </c>
      <c r="W414" s="486" t="str">
        <f t="shared" si="117"/>
        <v/>
      </c>
      <c r="X414" s="487">
        <f t="shared" ca="1" si="121"/>
        <v>0</v>
      </c>
      <c r="Y414" s="487" t="e">
        <f t="shared" ca="1" si="122"/>
        <v>#VALUE!</v>
      </c>
      <c r="Z414" s="262"/>
      <c r="AA414" s="262"/>
      <c r="AB414" s="262"/>
      <c r="AC414" s="262"/>
      <c r="AD414" s="262"/>
      <c r="AE414" s="262"/>
      <c r="AF414" s="262"/>
      <c r="AG414" s="262"/>
      <c r="AH414" s="262"/>
      <c r="AI414" s="262"/>
      <c r="AJ414" s="262"/>
      <c r="AK414" s="263">
        <f t="shared" si="126"/>
        <v>0</v>
      </c>
      <c r="AL414" s="263">
        <v>0</v>
      </c>
    </row>
    <row r="415" spans="1:38" s="264" customFormat="1">
      <c r="A415" s="395"/>
      <c r="B415" s="396"/>
      <c r="C415" s="397" t="str">
        <f>IF($B415="","",IFERROR(VLOOKUP($B415,SERVIÇOS!$A:$F,2,0),IFERROR(VLOOKUP($B415,'COMPOSIÇÕES COMPLEMENTARES '!$C:$K,2,0),"")))</f>
        <v/>
      </c>
      <c r="D415" s="398" t="str">
        <f>IF($B415="","",IFERROR(VLOOKUP($B415,SERVIÇOS!$A:$F,3,0),IFERROR(VLOOKUP($B415,'COMPOSIÇÕES COMPLEMENTARES '!$C:$K,3,0),"")))</f>
        <v/>
      </c>
      <c r="E415" s="399"/>
      <c r="F415" s="400" t="str">
        <f>IF($B415="","",IFERROR(VLOOKUP($B415,SERVIÇOS!$A:$F,4,0),IFERROR(VLOOKUP($B415,'COMPOSIÇÕES COMPLEMENTARES '!$C:$K,6,0),"")))</f>
        <v/>
      </c>
      <c r="G415" s="400" t="str">
        <f>IF($B415="","",IFERROR(VLOOKUP($B415,SERVIÇOS!$A:$F,5,0),IFERROR(VLOOKUP($B415,'COMPOSIÇÕES COMPLEMENTARES '!$C:$K,7,0),"")))</f>
        <v/>
      </c>
      <c r="H415" s="400" t="str">
        <f t="shared" si="116"/>
        <v/>
      </c>
      <c r="I415" s="400" t="str">
        <f t="shared" si="123"/>
        <v/>
      </c>
      <c r="J415" s="400" t="str">
        <f t="shared" si="124"/>
        <v/>
      </c>
      <c r="K415" s="400" t="str">
        <f t="shared" si="125"/>
        <v/>
      </c>
      <c r="L415" s="400"/>
      <c r="M415" s="262"/>
      <c r="N415" s="262"/>
      <c r="O415" s="469"/>
      <c r="P415" s="470" t="str">
        <f t="shared" si="118"/>
        <v/>
      </c>
      <c r="Q415" s="469"/>
      <c r="R415" s="471" t="str">
        <f t="shared" si="119"/>
        <v/>
      </c>
      <c r="S415" s="469"/>
      <c r="T415" s="472" t="str">
        <f t="shared" si="120"/>
        <v/>
      </c>
      <c r="U415" s="473">
        <f ca="1">SUMIF($O$8:T$9,"QUANT.",O415:T415)</f>
        <v>0</v>
      </c>
      <c r="V415" s="474">
        <f t="shared" ca="1" si="115"/>
        <v>0</v>
      </c>
      <c r="W415" s="486" t="str">
        <f t="shared" si="117"/>
        <v/>
      </c>
      <c r="X415" s="487">
        <f t="shared" ca="1" si="121"/>
        <v>0</v>
      </c>
      <c r="Y415" s="487" t="e">
        <f t="shared" ca="1" si="122"/>
        <v>#VALUE!</v>
      </c>
      <c r="Z415" s="262"/>
      <c r="AA415" s="262"/>
      <c r="AB415" s="262"/>
      <c r="AC415" s="262"/>
      <c r="AD415" s="262"/>
      <c r="AE415" s="262"/>
      <c r="AF415" s="262"/>
      <c r="AG415" s="262"/>
      <c r="AH415" s="262"/>
      <c r="AI415" s="262"/>
      <c r="AJ415" s="262"/>
      <c r="AK415" s="263">
        <f t="shared" si="126"/>
        <v>0</v>
      </c>
      <c r="AL415" s="263">
        <v>0</v>
      </c>
    </row>
    <row r="416" spans="1:38" s="264" customFormat="1">
      <c r="A416" s="395"/>
      <c r="B416" s="396"/>
      <c r="C416" s="397" t="str">
        <f>IF($B416="","",IFERROR(VLOOKUP($B416,SERVIÇOS!$A:$F,2,0),IFERROR(VLOOKUP($B416,'COMPOSIÇÕES COMPLEMENTARES '!$C:$K,2,0),"")))</f>
        <v/>
      </c>
      <c r="D416" s="398" t="str">
        <f>IF($B416="","",IFERROR(VLOOKUP($B416,SERVIÇOS!$A:$F,3,0),IFERROR(VLOOKUP($B416,'COMPOSIÇÕES COMPLEMENTARES '!$C:$K,3,0),"")))</f>
        <v/>
      </c>
      <c r="E416" s="399"/>
      <c r="F416" s="400" t="str">
        <f>IF($B416="","",IFERROR(VLOOKUP($B416,SERVIÇOS!$A:$F,4,0),IFERROR(VLOOKUP($B416,'COMPOSIÇÕES COMPLEMENTARES '!$C:$K,6,0),"")))</f>
        <v/>
      </c>
      <c r="G416" s="400" t="str">
        <f>IF($B416="","",IFERROR(VLOOKUP($B416,SERVIÇOS!$A:$F,5,0),IFERROR(VLOOKUP($B416,'COMPOSIÇÕES COMPLEMENTARES '!$C:$K,7,0),"")))</f>
        <v/>
      </c>
      <c r="H416" s="400" t="str">
        <f t="shared" si="116"/>
        <v/>
      </c>
      <c r="I416" s="400" t="str">
        <f t="shared" si="123"/>
        <v/>
      </c>
      <c r="J416" s="400" t="str">
        <f t="shared" si="124"/>
        <v/>
      </c>
      <c r="K416" s="400" t="str">
        <f t="shared" si="125"/>
        <v/>
      </c>
      <c r="L416" s="400"/>
      <c r="M416" s="262"/>
      <c r="N416" s="262"/>
      <c r="O416" s="469"/>
      <c r="P416" s="470" t="str">
        <f t="shared" si="118"/>
        <v/>
      </c>
      <c r="Q416" s="469"/>
      <c r="R416" s="471" t="str">
        <f t="shared" si="119"/>
        <v/>
      </c>
      <c r="S416" s="469"/>
      <c r="T416" s="472" t="str">
        <f t="shared" si="120"/>
        <v/>
      </c>
      <c r="U416" s="473">
        <f ca="1">SUMIF($O$8:T$9,"QUANT.",O416:T416)</f>
        <v>0</v>
      </c>
      <c r="V416" s="474">
        <f t="shared" ca="1" si="115"/>
        <v>0</v>
      </c>
      <c r="W416" s="486" t="str">
        <f t="shared" si="117"/>
        <v/>
      </c>
      <c r="X416" s="487">
        <f t="shared" ca="1" si="121"/>
        <v>0</v>
      </c>
      <c r="Y416" s="487" t="e">
        <f t="shared" ca="1" si="122"/>
        <v>#VALUE!</v>
      </c>
      <c r="Z416" s="262"/>
      <c r="AA416" s="262"/>
      <c r="AB416" s="262"/>
      <c r="AC416" s="262"/>
      <c r="AD416" s="262"/>
      <c r="AE416" s="262"/>
      <c r="AF416" s="262"/>
      <c r="AG416" s="262"/>
      <c r="AH416" s="262"/>
      <c r="AI416" s="262"/>
      <c r="AJ416" s="262"/>
      <c r="AK416" s="263">
        <f t="shared" si="126"/>
        <v>0</v>
      </c>
      <c r="AL416" s="263">
        <v>0</v>
      </c>
    </row>
    <row r="417" spans="1:38" s="264" customFormat="1">
      <c r="A417" s="395"/>
      <c r="B417" s="396"/>
      <c r="C417" s="397" t="str">
        <f>IF($B417="","",IFERROR(VLOOKUP($B417,SERVIÇOS!$A:$F,2,0),IFERROR(VLOOKUP($B417,'COMPOSIÇÕES COMPLEMENTARES '!$C:$K,2,0),"")))</f>
        <v/>
      </c>
      <c r="D417" s="398" t="str">
        <f>IF($B417="","",IFERROR(VLOOKUP($B417,SERVIÇOS!$A:$F,3,0),IFERROR(VLOOKUP($B417,'COMPOSIÇÕES COMPLEMENTARES '!$C:$K,3,0),"")))</f>
        <v/>
      </c>
      <c r="E417" s="399"/>
      <c r="F417" s="400" t="str">
        <f>IF($B417="","",IFERROR(VLOOKUP($B417,SERVIÇOS!$A:$F,4,0),IFERROR(VLOOKUP($B417,'COMPOSIÇÕES COMPLEMENTARES '!$C:$K,6,0),"")))</f>
        <v/>
      </c>
      <c r="G417" s="400" t="str">
        <f>IF($B417="","",IFERROR(VLOOKUP($B417,SERVIÇOS!$A:$F,5,0),IFERROR(VLOOKUP($B417,'COMPOSIÇÕES COMPLEMENTARES '!$C:$K,7,0),"")))</f>
        <v/>
      </c>
      <c r="H417" s="400" t="str">
        <f t="shared" si="116"/>
        <v/>
      </c>
      <c r="I417" s="400" t="str">
        <f t="shared" si="123"/>
        <v/>
      </c>
      <c r="J417" s="400" t="str">
        <f t="shared" si="124"/>
        <v/>
      </c>
      <c r="K417" s="400" t="str">
        <f t="shared" si="125"/>
        <v/>
      </c>
      <c r="L417" s="400"/>
      <c r="M417" s="262"/>
      <c r="N417" s="262"/>
      <c r="O417" s="469"/>
      <c r="P417" s="470" t="str">
        <f t="shared" si="118"/>
        <v/>
      </c>
      <c r="Q417" s="469"/>
      <c r="R417" s="471" t="str">
        <f t="shared" si="119"/>
        <v/>
      </c>
      <c r="S417" s="469"/>
      <c r="T417" s="472" t="str">
        <f t="shared" si="120"/>
        <v/>
      </c>
      <c r="U417" s="473">
        <f ca="1">SUMIF($O$8:T$9,"QUANT.",O417:T417)</f>
        <v>0</v>
      </c>
      <c r="V417" s="474">
        <f t="shared" ca="1" si="115"/>
        <v>0</v>
      </c>
      <c r="W417" s="486" t="str">
        <f t="shared" si="117"/>
        <v/>
      </c>
      <c r="X417" s="487">
        <f t="shared" ca="1" si="121"/>
        <v>0</v>
      </c>
      <c r="Y417" s="487" t="e">
        <f t="shared" ca="1" si="122"/>
        <v>#VALUE!</v>
      </c>
      <c r="Z417" s="262"/>
      <c r="AA417" s="262"/>
      <c r="AB417" s="262"/>
      <c r="AC417" s="262"/>
      <c r="AD417" s="262"/>
      <c r="AE417" s="262"/>
      <c r="AF417" s="262"/>
      <c r="AG417" s="262"/>
      <c r="AH417" s="262"/>
      <c r="AI417" s="262"/>
      <c r="AJ417" s="262"/>
      <c r="AK417" s="263">
        <f t="shared" si="126"/>
        <v>0</v>
      </c>
      <c r="AL417" s="263">
        <v>0</v>
      </c>
    </row>
    <row r="418" spans="1:38" s="264" customFormat="1">
      <c r="A418" s="395"/>
      <c r="B418" s="396"/>
      <c r="C418" s="397" t="str">
        <f>IF($B418="","",IFERROR(VLOOKUP($B418,SERVIÇOS!$A:$F,2,0),IFERROR(VLOOKUP($B418,'COMPOSIÇÕES COMPLEMENTARES '!$C:$K,2,0),"")))</f>
        <v/>
      </c>
      <c r="D418" s="398" t="str">
        <f>IF($B418="","",IFERROR(VLOOKUP($B418,SERVIÇOS!$A:$F,3,0),IFERROR(VLOOKUP($B418,'COMPOSIÇÕES COMPLEMENTARES '!$C:$K,3,0),"")))</f>
        <v/>
      </c>
      <c r="E418" s="399"/>
      <c r="F418" s="400" t="str">
        <f>IF($B418="","",IFERROR(VLOOKUP($B418,SERVIÇOS!$A:$F,4,0),IFERROR(VLOOKUP($B418,'COMPOSIÇÕES COMPLEMENTARES '!$C:$K,6,0),"")))</f>
        <v/>
      </c>
      <c r="G418" s="400" t="str">
        <f>IF($B418="","",IFERROR(VLOOKUP($B418,SERVIÇOS!$A:$F,5,0),IFERROR(VLOOKUP($B418,'COMPOSIÇÕES COMPLEMENTARES '!$C:$K,7,0),"")))</f>
        <v/>
      </c>
      <c r="H418" s="400" t="str">
        <f t="shared" si="116"/>
        <v/>
      </c>
      <c r="I418" s="400" t="str">
        <f t="shared" si="123"/>
        <v/>
      </c>
      <c r="J418" s="400" t="str">
        <f t="shared" si="124"/>
        <v/>
      </c>
      <c r="K418" s="400" t="str">
        <f t="shared" si="125"/>
        <v/>
      </c>
      <c r="L418" s="400"/>
      <c r="M418" s="262"/>
      <c r="N418" s="262"/>
      <c r="O418" s="469"/>
      <c r="P418" s="470" t="str">
        <f t="shared" si="118"/>
        <v/>
      </c>
      <c r="Q418" s="469"/>
      <c r="R418" s="471" t="str">
        <f t="shared" si="119"/>
        <v/>
      </c>
      <c r="S418" s="469"/>
      <c r="T418" s="472" t="str">
        <f t="shared" si="120"/>
        <v/>
      </c>
      <c r="U418" s="473">
        <f ca="1">SUMIF($O$8:T$9,"QUANT.",O418:T418)</f>
        <v>0</v>
      </c>
      <c r="V418" s="474">
        <f t="shared" ca="1" si="115"/>
        <v>0</v>
      </c>
      <c r="W418" s="486" t="str">
        <f t="shared" si="117"/>
        <v/>
      </c>
      <c r="X418" s="487">
        <f t="shared" ca="1" si="121"/>
        <v>0</v>
      </c>
      <c r="Y418" s="487" t="e">
        <f t="shared" ca="1" si="122"/>
        <v>#VALUE!</v>
      </c>
      <c r="Z418" s="262"/>
      <c r="AA418" s="262"/>
      <c r="AB418" s="262"/>
      <c r="AC418" s="262"/>
      <c r="AD418" s="262"/>
      <c r="AE418" s="262"/>
      <c r="AF418" s="262"/>
      <c r="AG418" s="262"/>
      <c r="AH418" s="262"/>
      <c r="AI418" s="262"/>
      <c r="AJ418" s="262"/>
      <c r="AK418" s="263">
        <f t="shared" si="126"/>
        <v>0</v>
      </c>
      <c r="AL418" s="263">
        <v>0</v>
      </c>
    </row>
    <row r="419" spans="1:38" s="264" customFormat="1">
      <c r="A419" s="395"/>
      <c r="B419" s="396"/>
      <c r="C419" s="397" t="str">
        <f>IF($B419="","",IFERROR(VLOOKUP($B419,SERVIÇOS!$A:$F,2,0),IFERROR(VLOOKUP($B419,'COMPOSIÇÕES COMPLEMENTARES '!$C:$K,2,0),"")))</f>
        <v/>
      </c>
      <c r="D419" s="398" t="str">
        <f>IF($B419="","",IFERROR(VLOOKUP($B419,SERVIÇOS!$A:$F,3,0),IFERROR(VLOOKUP($B419,'COMPOSIÇÕES COMPLEMENTARES '!$C:$K,3,0),"")))</f>
        <v/>
      </c>
      <c r="E419" s="399"/>
      <c r="F419" s="400" t="str">
        <f>IF($B419="","",IFERROR(VLOOKUP($B419,SERVIÇOS!$A:$F,4,0),IFERROR(VLOOKUP($B419,'COMPOSIÇÕES COMPLEMENTARES '!$C:$K,6,0),"")))</f>
        <v/>
      </c>
      <c r="G419" s="400" t="str">
        <f>IF($B419="","",IFERROR(VLOOKUP($B419,SERVIÇOS!$A:$F,5,0),IFERROR(VLOOKUP($B419,'COMPOSIÇÕES COMPLEMENTARES '!$C:$K,7,0),"")))</f>
        <v/>
      </c>
      <c r="H419" s="400" t="str">
        <f t="shared" si="116"/>
        <v/>
      </c>
      <c r="I419" s="400" t="str">
        <f t="shared" si="123"/>
        <v/>
      </c>
      <c r="J419" s="400" t="str">
        <f t="shared" si="124"/>
        <v/>
      </c>
      <c r="K419" s="400" t="str">
        <f t="shared" si="125"/>
        <v/>
      </c>
      <c r="L419" s="400"/>
      <c r="M419" s="262"/>
      <c r="N419" s="262"/>
      <c r="O419" s="469"/>
      <c r="P419" s="470" t="str">
        <f t="shared" si="118"/>
        <v/>
      </c>
      <c r="Q419" s="469"/>
      <c r="R419" s="471" t="str">
        <f t="shared" si="119"/>
        <v/>
      </c>
      <c r="S419" s="469"/>
      <c r="T419" s="472" t="str">
        <f t="shared" si="120"/>
        <v/>
      </c>
      <c r="U419" s="473">
        <f ca="1">SUMIF($O$8:T$9,"QUANT.",O419:T419)</f>
        <v>0</v>
      </c>
      <c r="V419" s="474">
        <f t="shared" ca="1" si="115"/>
        <v>0</v>
      </c>
      <c r="W419" s="486" t="str">
        <f t="shared" si="117"/>
        <v/>
      </c>
      <c r="X419" s="487">
        <f t="shared" ca="1" si="121"/>
        <v>0</v>
      </c>
      <c r="Y419" s="487" t="e">
        <f t="shared" ca="1" si="122"/>
        <v>#VALUE!</v>
      </c>
      <c r="Z419" s="262"/>
      <c r="AA419" s="262"/>
      <c r="AB419" s="262"/>
      <c r="AC419" s="262"/>
      <c r="AD419" s="262"/>
      <c r="AE419" s="262"/>
      <c r="AF419" s="262"/>
      <c r="AG419" s="262"/>
      <c r="AH419" s="262"/>
      <c r="AI419" s="262"/>
      <c r="AJ419" s="262"/>
      <c r="AK419" s="263">
        <f t="shared" si="126"/>
        <v>0</v>
      </c>
      <c r="AL419" s="263">
        <v>0</v>
      </c>
    </row>
    <row r="420" spans="1:38" s="264" customFormat="1">
      <c r="A420" s="395"/>
      <c r="B420" s="396"/>
      <c r="C420" s="397" t="str">
        <f>IF($B420="","",IFERROR(VLOOKUP($B420,SERVIÇOS!$A:$F,2,0),IFERROR(VLOOKUP($B420,'COMPOSIÇÕES COMPLEMENTARES '!$C:$K,2,0),"")))</f>
        <v/>
      </c>
      <c r="D420" s="398" t="str">
        <f>IF($B420="","",IFERROR(VLOOKUP($B420,SERVIÇOS!$A:$F,3,0),IFERROR(VLOOKUP($B420,'COMPOSIÇÕES COMPLEMENTARES '!$C:$K,3,0),"")))</f>
        <v/>
      </c>
      <c r="E420" s="399"/>
      <c r="F420" s="400" t="str">
        <f>IF($B420="","",IFERROR(VLOOKUP($B420,SERVIÇOS!$A:$F,4,0),IFERROR(VLOOKUP($B420,'COMPOSIÇÕES COMPLEMENTARES '!$C:$K,6,0),"")))</f>
        <v/>
      </c>
      <c r="G420" s="400" t="str">
        <f>IF($B420="","",IFERROR(VLOOKUP($B420,SERVIÇOS!$A:$F,5,0),IFERROR(VLOOKUP($B420,'COMPOSIÇÕES COMPLEMENTARES '!$C:$K,7,0),"")))</f>
        <v/>
      </c>
      <c r="H420" s="400" t="str">
        <f t="shared" si="116"/>
        <v/>
      </c>
      <c r="I420" s="400" t="str">
        <f t="shared" si="123"/>
        <v/>
      </c>
      <c r="J420" s="400" t="str">
        <f t="shared" si="124"/>
        <v/>
      </c>
      <c r="K420" s="400" t="str">
        <f t="shared" si="125"/>
        <v/>
      </c>
      <c r="L420" s="400"/>
      <c r="M420" s="262"/>
      <c r="N420" s="262"/>
      <c r="O420" s="469"/>
      <c r="P420" s="470" t="str">
        <f t="shared" si="118"/>
        <v/>
      </c>
      <c r="Q420" s="469"/>
      <c r="R420" s="471" t="str">
        <f t="shared" si="119"/>
        <v/>
      </c>
      <c r="S420" s="469"/>
      <c r="T420" s="472" t="str">
        <f t="shared" si="120"/>
        <v/>
      </c>
      <c r="U420" s="473">
        <f ca="1">SUMIF($O$8:T$9,"QUANT.",O420:T420)</f>
        <v>0</v>
      </c>
      <c r="V420" s="474">
        <f t="shared" ca="1" si="115"/>
        <v>0</v>
      </c>
      <c r="W420" s="486" t="str">
        <f t="shared" si="117"/>
        <v/>
      </c>
      <c r="X420" s="487">
        <f t="shared" ca="1" si="121"/>
        <v>0</v>
      </c>
      <c r="Y420" s="487" t="e">
        <f t="shared" ca="1" si="122"/>
        <v>#VALUE!</v>
      </c>
      <c r="Z420" s="262"/>
      <c r="AA420" s="262"/>
      <c r="AB420" s="262"/>
      <c r="AC420" s="262"/>
      <c r="AD420" s="262"/>
      <c r="AE420" s="262"/>
      <c r="AF420" s="262"/>
      <c r="AG420" s="262"/>
      <c r="AH420" s="262"/>
      <c r="AI420" s="262"/>
      <c r="AJ420" s="262"/>
      <c r="AK420" s="263">
        <f t="shared" si="126"/>
        <v>0</v>
      </c>
      <c r="AL420" s="263">
        <v>0</v>
      </c>
    </row>
    <row r="421" spans="1:38" s="264" customFormat="1">
      <c r="A421" s="395"/>
      <c r="B421" s="396"/>
      <c r="C421" s="397" t="str">
        <f>IF($B421="","",IFERROR(VLOOKUP($B421,SERVIÇOS!$A:$F,2,0),IFERROR(VLOOKUP($B421,'COMPOSIÇÕES COMPLEMENTARES '!$C:$K,2,0),"")))</f>
        <v/>
      </c>
      <c r="D421" s="398" t="str">
        <f>IF($B421="","",IFERROR(VLOOKUP($B421,SERVIÇOS!$A:$F,3,0),IFERROR(VLOOKUP($B421,'COMPOSIÇÕES COMPLEMENTARES '!$C:$K,3,0),"")))</f>
        <v/>
      </c>
      <c r="E421" s="399"/>
      <c r="F421" s="400" t="str">
        <f>IF($B421="","",IFERROR(VLOOKUP($B421,SERVIÇOS!$A:$F,4,0),IFERROR(VLOOKUP($B421,'COMPOSIÇÕES COMPLEMENTARES '!$C:$K,6,0),"")))</f>
        <v/>
      </c>
      <c r="G421" s="400" t="str">
        <f>IF($B421="","",IFERROR(VLOOKUP($B421,SERVIÇOS!$A:$F,5,0),IFERROR(VLOOKUP($B421,'COMPOSIÇÕES COMPLEMENTARES '!$C:$K,7,0),"")))</f>
        <v/>
      </c>
      <c r="H421" s="400" t="str">
        <f t="shared" si="116"/>
        <v/>
      </c>
      <c r="I421" s="400" t="str">
        <f t="shared" si="123"/>
        <v/>
      </c>
      <c r="J421" s="400" t="str">
        <f t="shared" si="124"/>
        <v/>
      </c>
      <c r="K421" s="400" t="str">
        <f t="shared" si="125"/>
        <v/>
      </c>
      <c r="L421" s="400"/>
      <c r="M421" s="262"/>
      <c r="N421" s="262"/>
      <c r="O421" s="469"/>
      <c r="P421" s="470" t="str">
        <f t="shared" si="118"/>
        <v/>
      </c>
      <c r="Q421" s="469"/>
      <c r="R421" s="471" t="str">
        <f t="shared" si="119"/>
        <v/>
      </c>
      <c r="S421" s="469"/>
      <c r="T421" s="472" t="str">
        <f t="shared" si="120"/>
        <v/>
      </c>
      <c r="U421" s="473">
        <f ca="1">SUMIF($O$8:T$9,"QUANT.",O421:T421)</f>
        <v>0</v>
      </c>
      <c r="V421" s="474">
        <f t="shared" ca="1" si="115"/>
        <v>0</v>
      </c>
      <c r="W421" s="486" t="str">
        <f t="shared" si="117"/>
        <v/>
      </c>
      <c r="X421" s="487">
        <f t="shared" ca="1" si="121"/>
        <v>0</v>
      </c>
      <c r="Y421" s="487" t="e">
        <f t="shared" ca="1" si="122"/>
        <v>#VALUE!</v>
      </c>
      <c r="Z421" s="262"/>
      <c r="AA421" s="262"/>
      <c r="AB421" s="262"/>
      <c r="AC421" s="262"/>
      <c r="AD421" s="262"/>
      <c r="AE421" s="262"/>
      <c r="AF421" s="262"/>
      <c r="AG421" s="262"/>
      <c r="AH421" s="262"/>
      <c r="AI421" s="262"/>
      <c r="AJ421" s="262"/>
      <c r="AK421" s="263">
        <f t="shared" si="126"/>
        <v>0</v>
      </c>
      <c r="AL421" s="263">
        <v>0</v>
      </c>
    </row>
    <row r="422" spans="1:38" s="264" customFormat="1">
      <c r="A422" s="395"/>
      <c r="B422" s="396"/>
      <c r="C422" s="397" t="str">
        <f>IF($B422="","",IFERROR(VLOOKUP($B422,SERVIÇOS!$A:$F,2,0),IFERROR(VLOOKUP($B422,'COMPOSIÇÕES COMPLEMENTARES '!$C:$K,2,0),"")))</f>
        <v/>
      </c>
      <c r="D422" s="398" t="str">
        <f>IF($B422="","",IFERROR(VLOOKUP($B422,SERVIÇOS!$A:$F,3,0),IFERROR(VLOOKUP($B422,'COMPOSIÇÕES COMPLEMENTARES '!$C:$K,3,0),"")))</f>
        <v/>
      </c>
      <c r="E422" s="399"/>
      <c r="F422" s="400" t="str">
        <f>IF($B422="","",IFERROR(VLOOKUP($B422,SERVIÇOS!$A:$F,4,0),IFERROR(VLOOKUP($B422,'COMPOSIÇÕES COMPLEMENTARES '!$C:$K,6,0),"")))</f>
        <v/>
      </c>
      <c r="G422" s="400" t="str">
        <f>IF($B422="","",IFERROR(VLOOKUP($B422,SERVIÇOS!$A:$F,5,0),IFERROR(VLOOKUP($B422,'COMPOSIÇÕES COMPLEMENTARES '!$C:$K,7,0),"")))</f>
        <v/>
      </c>
      <c r="H422" s="400" t="str">
        <f t="shared" si="116"/>
        <v/>
      </c>
      <c r="I422" s="400" t="str">
        <f t="shared" si="123"/>
        <v/>
      </c>
      <c r="J422" s="400" t="str">
        <f t="shared" si="124"/>
        <v/>
      </c>
      <c r="K422" s="400" t="str">
        <f t="shared" si="125"/>
        <v/>
      </c>
      <c r="L422" s="400"/>
      <c r="M422" s="262"/>
      <c r="N422" s="262"/>
      <c r="O422" s="469"/>
      <c r="P422" s="470" t="str">
        <f t="shared" si="118"/>
        <v/>
      </c>
      <c r="Q422" s="469"/>
      <c r="R422" s="471" t="str">
        <f t="shared" si="119"/>
        <v/>
      </c>
      <c r="S422" s="469"/>
      <c r="T422" s="472" t="str">
        <f t="shared" si="120"/>
        <v/>
      </c>
      <c r="U422" s="473">
        <f ca="1">SUMIF($O$8:T$9,"QUANT.",O422:T422)</f>
        <v>0</v>
      </c>
      <c r="V422" s="474">
        <f t="shared" ca="1" si="115"/>
        <v>0</v>
      </c>
      <c r="W422" s="486" t="str">
        <f t="shared" si="117"/>
        <v/>
      </c>
      <c r="X422" s="487">
        <f t="shared" ca="1" si="121"/>
        <v>0</v>
      </c>
      <c r="Y422" s="487" t="e">
        <f t="shared" ca="1" si="122"/>
        <v>#VALUE!</v>
      </c>
      <c r="Z422" s="262"/>
      <c r="AA422" s="262"/>
      <c r="AB422" s="262"/>
      <c r="AC422" s="262"/>
      <c r="AD422" s="262"/>
      <c r="AE422" s="262"/>
      <c r="AF422" s="262"/>
      <c r="AG422" s="262"/>
      <c r="AH422" s="262"/>
      <c r="AI422" s="262"/>
      <c r="AJ422" s="262"/>
      <c r="AK422" s="263">
        <f t="shared" si="126"/>
        <v>0</v>
      </c>
      <c r="AL422" s="263">
        <v>0</v>
      </c>
    </row>
    <row r="423" spans="1:38" s="264" customFormat="1">
      <c r="A423" s="395"/>
      <c r="B423" s="396"/>
      <c r="C423" s="397" t="str">
        <f>IF($B423="","",IFERROR(VLOOKUP($B423,SERVIÇOS!$A:$F,2,0),IFERROR(VLOOKUP($B423,'COMPOSIÇÕES COMPLEMENTARES '!$C:$K,2,0),"")))</f>
        <v/>
      </c>
      <c r="D423" s="398" t="str">
        <f>IF($B423="","",IFERROR(VLOOKUP($B423,SERVIÇOS!$A:$F,3,0),IFERROR(VLOOKUP($B423,'COMPOSIÇÕES COMPLEMENTARES '!$C:$K,3,0),"")))</f>
        <v/>
      </c>
      <c r="E423" s="399"/>
      <c r="F423" s="400" t="str">
        <f>IF($B423="","",IFERROR(VLOOKUP($B423,SERVIÇOS!$A:$F,4,0),IFERROR(VLOOKUP($B423,'COMPOSIÇÕES COMPLEMENTARES '!$C:$K,6,0),"")))</f>
        <v/>
      </c>
      <c r="G423" s="400" t="str">
        <f>IF($B423="","",IFERROR(VLOOKUP($B423,SERVIÇOS!$A:$F,5,0),IFERROR(VLOOKUP($B423,'COMPOSIÇÕES COMPLEMENTARES '!$C:$K,7,0),"")))</f>
        <v/>
      </c>
      <c r="H423" s="400" t="str">
        <f t="shared" si="116"/>
        <v/>
      </c>
      <c r="I423" s="400" t="str">
        <f t="shared" si="123"/>
        <v/>
      </c>
      <c r="J423" s="400" t="str">
        <f t="shared" si="124"/>
        <v/>
      </c>
      <c r="K423" s="400" t="str">
        <f t="shared" si="125"/>
        <v/>
      </c>
      <c r="L423" s="400"/>
      <c r="M423" s="262"/>
      <c r="N423" s="262"/>
      <c r="O423" s="469"/>
      <c r="P423" s="470" t="str">
        <f t="shared" si="118"/>
        <v/>
      </c>
      <c r="Q423" s="469"/>
      <c r="R423" s="471" t="str">
        <f t="shared" si="119"/>
        <v/>
      </c>
      <c r="S423" s="469"/>
      <c r="T423" s="472" t="str">
        <f t="shared" si="120"/>
        <v/>
      </c>
      <c r="U423" s="473">
        <f ca="1">SUMIF($O$8:T$9,"QUANT.",O423:T423)</f>
        <v>0</v>
      </c>
      <c r="V423" s="474">
        <f t="shared" ca="1" si="115"/>
        <v>0</v>
      </c>
      <c r="W423" s="486" t="str">
        <f t="shared" si="117"/>
        <v/>
      </c>
      <c r="X423" s="487">
        <f t="shared" ca="1" si="121"/>
        <v>0</v>
      </c>
      <c r="Y423" s="487" t="e">
        <f t="shared" ca="1" si="122"/>
        <v>#VALUE!</v>
      </c>
      <c r="Z423" s="262"/>
      <c r="AA423" s="262"/>
      <c r="AB423" s="262"/>
      <c r="AC423" s="262"/>
      <c r="AD423" s="262"/>
      <c r="AE423" s="262"/>
      <c r="AF423" s="262"/>
      <c r="AG423" s="262"/>
      <c r="AH423" s="262"/>
      <c r="AI423" s="262"/>
      <c r="AJ423" s="262"/>
      <c r="AK423" s="263">
        <f t="shared" si="126"/>
        <v>0</v>
      </c>
      <c r="AL423" s="263">
        <v>0</v>
      </c>
    </row>
    <row r="424" spans="1:38" s="264" customFormat="1">
      <c r="A424" s="395"/>
      <c r="B424" s="396"/>
      <c r="C424" s="397" t="str">
        <f>IF($B424="","",IFERROR(VLOOKUP($B424,SERVIÇOS!$A:$F,2,0),IFERROR(VLOOKUP($B424,'COMPOSIÇÕES COMPLEMENTARES '!$C:$K,2,0),"")))</f>
        <v/>
      </c>
      <c r="D424" s="398" t="str">
        <f>IF($B424="","",IFERROR(VLOOKUP($B424,SERVIÇOS!$A:$F,3,0),IFERROR(VLOOKUP($B424,'COMPOSIÇÕES COMPLEMENTARES '!$C:$K,3,0),"")))</f>
        <v/>
      </c>
      <c r="E424" s="399"/>
      <c r="F424" s="400" t="str">
        <f>IF($B424="","",IFERROR(VLOOKUP($B424,SERVIÇOS!$A:$F,4,0),IFERROR(VLOOKUP($B424,'COMPOSIÇÕES COMPLEMENTARES '!$C:$K,6,0),"")))</f>
        <v/>
      </c>
      <c r="G424" s="400" t="str">
        <f>IF($B424="","",IFERROR(VLOOKUP($B424,SERVIÇOS!$A:$F,5,0),IFERROR(VLOOKUP($B424,'COMPOSIÇÕES COMPLEMENTARES '!$C:$K,7,0),"")))</f>
        <v/>
      </c>
      <c r="H424" s="400" t="str">
        <f t="shared" si="116"/>
        <v/>
      </c>
      <c r="I424" s="400" t="str">
        <f t="shared" si="123"/>
        <v/>
      </c>
      <c r="J424" s="400" t="str">
        <f t="shared" si="124"/>
        <v/>
      </c>
      <c r="K424" s="400" t="str">
        <f t="shared" si="125"/>
        <v/>
      </c>
      <c r="L424" s="400"/>
      <c r="M424" s="262"/>
      <c r="N424" s="262"/>
      <c r="O424" s="469"/>
      <c r="P424" s="470" t="str">
        <f t="shared" si="118"/>
        <v/>
      </c>
      <c r="Q424" s="469"/>
      <c r="R424" s="471" t="str">
        <f t="shared" si="119"/>
        <v/>
      </c>
      <c r="S424" s="469"/>
      <c r="T424" s="472" t="str">
        <f t="shared" si="120"/>
        <v/>
      </c>
      <c r="U424" s="473">
        <f ca="1">SUMIF($O$8:T$9,"QUANT.",O424:T424)</f>
        <v>0</v>
      </c>
      <c r="V424" s="474">
        <f t="shared" ca="1" si="115"/>
        <v>0</v>
      </c>
      <c r="W424" s="486" t="str">
        <f t="shared" si="117"/>
        <v/>
      </c>
      <c r="X424" s="487">
        <f t="shared" ca="1" si="121"/>
        <v>0</v>
      </c>
      <c r="Y424" s="487" t="e">
        <f t="shared" ca="1" si="122"/>
        <v>#VALUE!</v>
      </c>
      <c r="Z424" s="262"/>
      <c r="AA424" s="262"/>
      <c r="AB424" s="262"/>
      <c r="AC424" s="262"/>
      <c r="AD424" s="262"/>
      <c r="AE424" s="262"/>
      <c r="AF424" s="262"/>
      <c r="AG424" s="262"/>
      <c r="AH424" s="262"/>
      <c r="AI424" s="262"/>
      <c r="AJ424" s="262"/>
      <c r="AK424" s="263">
        <f t="shared" si="126"/>
        <v>0</v>
      </c>
      <c r="AL424" s="263">
        <v>0</v>
      </c>
    </row>
    <row r="425" spans="1:38" s="264" customFormat="1">
      <c r="A425" s="395"/>
      <c r="B425" s="396"/>
      <c r="C425" s="397" t="str">
        <f>IF($B425="","",IFERROR(VLOOKUP($B425,SERVIÇOS!$A:$F,2,0),IFERROR(VLOOKUP($B425,'COMPOSIÇÕES COMPLEMENTARES '!$C:$K,2,0),"")))</f>
        <v/>
      </c>
      <c r="D425" s="398" t="str">
        <f>IF($B425="","",IFERROR(VLOOKUP($B425,SERVIÇOS!$A:$F,3,0),IFERROR(VLOOKUP($B425,'COMPOSIÇÕES COMPLEMENTARES '!$C:$K,3,0),"")))</f>
        <v/>
      </c>
      <c r="E425" s="399"/>
      <c r="F425" s="400" t="str">
        <f>IF($B425="","",IFERROR(VLOOKUP($B425,SERVIÇOS!$A:$F,4,0),IFERROR(VLOOKUP($B425,'COMPOSIÇÕES COMPLEMENTARES '!$C:$K,6,0),"")))</f>
        <v/>
      </c>
      <c r="G425" s="400" t="str">
        <f>IF($B425="","",IFERROR(VLOOKUP($B425,SERVIÇOS!$A:$F,5,0),IFERROR(VLOOKUP($B425,'COMPOSIÇÕES COMPLEMENTARES '!$C:$K,7,0),"")))</f>
        <v/>
      </c>
      <c r="H425" s="400" t="str">
        <f t="shared" si="116"/>
        <v/>
      </c>
      <c r="I425" s="400" t="str">
        <f t="shared" si="123"/>
        <v/>
      </c>
      <c r="J425" s="400" t="str">
        <f t="shared" si="124"/>
        <v/>
      </c>
      <c r="K425" s="400" t="str">
        <f t="shared" si="125"/>
        <v/>
      </c>
      <c r="L425" s="400"/>
      <c r="M425" s="262"/>
      <c r="N425" s="262"/>
      <c r="O425" s="469"/>
      <c r="P425" s="470" t="str">
        <f t="shared" si="118"/>
        <v/>
      </c>
      <c r="Q425" s="469"/>
      <c r="R425" s="471" t="str">
        <f t="shared" si="119"/>
        <v/>
      </c>
      <c r="S425" s="469"/>
      <c r="T425" s="472" t="str">
        <f t="shared" si="120"/>
        <v/>
      </c>
      <c r="U425" s="473">
        <f ca="1">SUMIF($O$8:T$9,"QUANT.",O425:T425)</f>
        <v>0</v>
      </c>
      <c r="V425" s="474">
        <f t="shared" ca="1" si="115"/>
        <v>0</v>
      </c>
      <c r="W425" s="486" t="str">
        <f t="shared" si="117"/>
        <v/>
      </c>
      <c r="X425" s="487">
        <f t="shared" ca="1" si="121"/>
        <v>0</v>
      </c>
      <c r="Y425" s="487" t="e">
        <f t="shared" ca="1" si="122"/>
        <v>#VALUE!</v>
      </c>
      <c r="Z425" s="262"/>
      <c r="AA425" s="262"/>
      <c r="AB425" s="262"/>
      <c r="AC425" s="262"/>
      <c r="AD425" s="262"/>
      <c r="AE425" s="262"/>
      <c r="AF425" s="262"/>
      <c r="AG425" s="262"/>
      <c r="AH425" s="262"/>
      <c r="AI425" s="262"/>
      <c r="AJ425" s="262"/>
      <c r="AK425" s="263">
        <f t="shared" si="126"/>
        <v>0</v>
      </c>
      <c r="AL425" s="263">
        <v>0</v>
      </c>
    </row>
    <row r="426" spans="1:38" s="264" customFormat="1">
      <c r="A426" s="395"/>
      <c r="B426" s="396"/>
      <c r="C426" s="397" t="str">
        <f>IF($B426="","",IFERROR(VLOOKUP($B426,SERVIÇOS!$A:$F,2,0),IFERROR(VLOOKUP($B426,'COMPOSIÇÕES COMPLEMENTARES '!$C:$K,2,0),"")))</f>
        <v/>
      </c>
      <c r="D426" s="398" t="str">
        <f>IF($B426="","",IFERROR(VLOOKUP($B426,SERVIÇOS!$A:$F,3,0),IFERROR(VLOOKUP($B426,'COMPOSIÇÕES COMPLEMENTARES '!$C:$K,3,0),"")))</f>
        <v/>
      </c>
      <c r="E426" s="399"/>
      <c r="F426" s="400" t="str">
        <f>IF($B426="","",IFERROR(VLOOKUP($B426,SERVIÇOS!$A:$F,4,0),IFERROR(VLOOKUP($B426,'COMPOSIÇÕES COMPLEMENTARES '!$C:$K,6,0),"")))</f>
        <v/>
      </c>
      <c r="G426" s="400" t="str">
        <f>IF($B426="","",IFERROR(VLOOKUP($B426,SERVIÇOS!$A:$F,5,0),IFERROR(VLOOKUP($B426,'COMPOSIÇÕES COMPLEMENTARES '!$C:$K,7,0),"")))</f>
        <v/>
      </c>
      <c r="H426" s="400" t="str">
        <f t="shared" si="116"/>
        <v/>
      </c>
      <c r="I426" s="400" t="str">
        <f t="shared" si="123"/>
        <v/>
      </c>
      <c r="J426" s="400" t="str">
        <f t="shared" si="124"/>
        <v/>
      </c>
      <c r="K426" s="400" t="str">
        <f t="shared" si="125"/>
        <v/>
      </c>
      <c r="L426" s="400"/>
      <c r="M426" s="262"/>
      <c r="N426" s="262"/>
      <c r="O426" s="469"/>
      <c r="P426" s="470" t="str">
        <f t="shared" si="118"/>
        <v/>
      </c>
      <c r="Q426" s="469"/>
      <c r="R426" s="471" t="str">
        <f t="shared" si="119"/>
        <v/>
      </c>
      <c r="S426" s="469"/>
      <c r="T426" s="472" t="str">
        <f t="shared" si="120"/>
        <v/>
      </c>
      <c r="U426" s="473">
        <f ca="1">SUMIF($O$8:T$9,"QUANT.",O426:T426)</f>
        <v>0</v>
      </c>
      <c r="V426" s="474">
        <f t="shared" ca="1" si="115"/>
        <v>0</v>
      </c>
      <c r="W426" s="486" t="str">
        <f t="shared" si="117"/>
        <v/>
      </c>
      <c r="X426" s="487">
        <f t="shared" ca="1" si="121"/>
        <v>0</v>
      </c>
      <c r="Y426" s="487" t="e">
        <f t="shared" ca="1" si="122"/>
        <v>#VALUE!</v>
      </c>
      <c r="Z426" s="262"/>
      <c r="AA426" s="262"/>
      <c r="AB426" s="262"/>
      <c r="AC426" s="262"/>
      <c r="AD426" s="262"/>
      <c r="AE426" s="262"/>
      <c r="AF426" s="262"/>
      <c r="AG426" s="262"/>
      <c r="AH426" s="262"/>
      <c r="AI426" s="262"/>
      <c r="AJ426" s="262"/>
      <c r="AK426" s="263">
        <f t="shared" si="126"/>
        <v>0</v>
      </c>
      <c r="AL426" s="263">
        <v>0</v>
      </c>
    </row>
    <row r="427" spans="1:38" s="264" customFormat="1">
      <c r="A427" s="395"/>
      <c r="B427" s="396"/>
      <c r="C427" s="397" t="str">
        <f>IF($B427="","",IFERROR(VLOOKUP($B427,SERVIÇOS!$A:$F,2,0),IFERROR(VLOOKUP($B427,'COMPOSIÇÕES COMPLEMENTARES '!$C:$K,2,0),"")))</f>
        <v/>
      </c>
      <c r="D427" s="398" t="str">
        <f>IF($B427="","",IFERROR(VLOOKUP($B427,SERVIÇOS!$A:$F,3,0),IFERROR(VLOOKUP($B427,'COMPOSIÇÕES COMPLEMENTARES '!$C:$K,3,0),"")))</f>
        <v/>
      </c>
      <c r="E427" s="399"/>
      <c r="F427" s="400" t="str">
        <f>IF($B427="","",IFERROR(VLOOKUP($B427,SERVIÇOS!$A:$F,4,0),IFERROR(VLOOKUP($B427,'COMPOSIÇÕES COMPLEMENTARES '!$C:$K,6,0),"")))</f>
        <v/>
      </c>
      <c r="G427" s="400" t="str">
        <f>IF($B427="","",IFERROR(VLOOKUP($B427,SERVIÇOS!$A:$F,5,0),IFERROR(VLOOKUP($B427,'COMPOSIÇÕES COMPLEMENTARES '!$C:$K,7,0),"")))</f>
        <v/>
      </c>
      <c r="H427" s="400" t="str">
        <f t="shared" si="116"/>
        <v/>
      </c>
      <c r="I427" s="400" t="str">
        <f t="shared" si="123"/>
        <v/>
      </c>
      <c r="J427" s="400" t="str">
        <f t="shared" si="124"/>
        <v/>
      </c>
      <c r="K427" s="400" t="str">
        <f t="shared" si="125"/>
        <v/>
      </c>
      <c r="L427" s="400"/>
      <c r="M427" s="262"/>
      <c r="N427" s="262"/>
      <c r="O427" s="469"/>
      <c r="P427" s="470" t="str">
        <f t="shared" si="118"/>
        <v/>
      </c>
      <c r="Q427" s="469"/>
      <c r="R427" s="471" t="str">
        <f t="shared" si="119"/>
        <v/>
      </c>
      <c r="S427" s="469"/>
      <c r="T427" s="472" t="str">
        <f t="shared" si="120"/>
        <v/>
      </c>
      <c r="U427" s="473">
        <f ca="1">SUMIF($O$8:T$9,"QUANT.",O427:T427)</f>
        <v>0</v>
      </c>
      <c r="V427" s="474">
        <f t="shared" ref="V427:V490" ca="1" si="127">SUMIF($O$8:$T$9,"CUSTO",O427:T427)</f>
        <v>0</v>
      </c>
      <c r="W427" s="486" t="str">
        <f t="shared" si="117"/>
        <v/>
      </c>
      <c r="X427" s="487">
        <f t="shared" ca="1" si="121"/>
        <v>0</v>
      </c>
      <c r="Y427" s="487" t="e">
        <f t="shared" ca="1" si="122"/>
        <v>#VALUE!</v>
      </c>
      <c r="Z427" s="262"/>
      <c r="AA427" s="262"/>
      <c r="AB427" s="262"/>
      <c r="AC427" s="262"/>
      <c r="AD427" s="262"/>
      <c r="AE427" s="262"/>
      <c r="AF427" s="262"/>
      <c r="AG427" s="262"/>
      <c r="AH427" s="262"/>
      <c r="AI427" s="262"/>
      <c r="AJ427" s="262"/>
      <c r="AK427" s="263">
        <f t="shared" si="126"/>
        <v>0</v>
      </c>
      <c r="AL427" s="263">
        <v>0</v>
      </c>
    </row>
    <row r="428" spans="1:38" s="264" customFormat="1">
      <c r="A428" s="395"/>
      <c r="B428" s="396"/>
      <c r="C428" s="397" t="str">
        <f>IF($B428="","",IFERROR(VLOOKUP($B428,SERVIÇOS!$A:$F,2,0),IFERROR(VLOOKUP($B428,'COMPOSIÇÕES COMPLEMENTARES '!$C:$K,2,0),"")))</f>
        <v/>
      </c>
      <c r="D428" s="398" t="str">
        <f>IF($B428="","",IFERROR(VLOOKUP($B428,SERVIÇOS!$A:$F,3,0),IFERROR(VLOOKUP($B428,'COMPOSIÇÕES COMPLEMENTARES '!$C:$K,3,0),"")))</f>
        <v/>
      </c>
      <c r="E428" s="399"/>
      <c r="F428" s="400" t="str">
        <f>IF($B428="","",IFERROR(VLOOKUP($B428,SERVIÇOS!$A:$F,4,0),IFERROR(VLOOKUP($B428,'COMPOSIÇÕES COMPLEMENTARES '!$C:$K,6,0),"")))</f>
        <v/>
      </c>
      <c r="G428" s="400" t="str">
        <f>IF($B428="","",IFERROR(VLOOKUP($B428,SERVIÇOS!$A:$F,5,0),IFERROR(VLOOKUP($B428,'COMPOSIÇÕES COMPLEMENTARES '!$C:$K,7,0),"")))</f>
        <v/>
      </c>
      <c r="H428" s="400" t="str">
        <f t="shared" ref="H428:H491" si="128">IF(E428="","",F428+G428)</f>
        <v/>
      </c>
      <c r="I428" s="400" t="str">
        <f t="shared" si="123"/>
        <v/>
      </c>
      <c r="J428" s="400" t="str">
        <f t="shared" si="124"/>
        <v/>
      </c>
      <c r="K428" s="400" t="str">
        <f t="shared" si="125"/>
        <v/>
      </c>
      <c r="L428" s="400"/>
      <c r="M428" s="262"/>
      <c r="N428" s="262"/>
      <c r="O428" s="469"/>
      <c r="P428" s="470" t="str">
        <f t="shared" si="118"/>
        <v/>
      </c>
      <c r="Q428" s="469"/>
      <c r="R428" s="471" t="str">
        <f t="shared" si="119"/>
        <v/>
      </c>
      <c r="S428" s="469"/>
      <c r="T428" s="472" t="str">
        <f t="shared" si="120"/>
        <v/>
      </c>
      <c r="U428" s="473">
        <f ca="1">SUMIF($O$8:T$9,"QUANT.",O428:T428)</f>
        <v>0</v>
      </c>
      <c r="V428" s="474">
        <f t="shared" ca="1" si="127"/>
        <v>0</v>
      </c>
      <c r="W428" s="486" t="str">
        <f t="shared" ref="W428:W491" si="129">IF(B428&lt;&gt;"",IF(V428=0,"MEDIR",IF(K428-V428=0,"OK",IF(K428-V428&gt;0,"MEDIR","ALERTA!"))),"")</f>
        <v/>
      </c>
      <c r="X428" s="487">
        <f t="shared" ca="1" si="121"/>
        <v>0</v>
      </c>
      <c r="Y428" s="487" t="e">
        <f t="shared" ca="1" si="122"/>
        <v>#VALUE!</v>
      </c>
      <c r="Z428" s="262"/>
      <c r="AA428" s="262"/>
      <c r="AB428" s="262"/>
      <c r="AC428" s="262"/>
      <c r="AD428" s="262"/>
      <c r="AE428" s="262"/>
      <c r="AF428" s="262"/>
      <c r="AG428" s="262"/>
      <c r="AH428" s="262"/>
      <c r="AI428" s="262"/>
      <c r="AJ428" s="262"/>
      <c r="AK428" s="263">
        <f t="shared" si="126"/>
        <v>0</v>
      </c>
      <c r="AL428" s="263">
        <v>0</v>
      </c>
    </row>
    <row r="429" spans="1:38" s="264" customFormat="1">
      <c r="A429" s="395"/>
      <c r="B429" s="396"/>
      <c r="C429" s="397" t="str">
        <f>IF($B429="","",IFERROR(VLOOKUP($B429,SERVIÇOS!$A:$F,2,0),IFERROR(VLOOKUP($B429,'COMPOSIÇÕES COMPLEMENTARES '!$C:$K,2,0),"")))</f>
        <v/>
      </c>
      <c r="D429" s="398" t="str">
        <f>IF($B429="","",IFERROR(VLOOKUP($B429,SERVIÇOS!$A:$F,3,0),IFERROR(VLOOKUP($B429,'COMPOSIÇÕES COMPLEMENTARES '!$C:$K,3,0),"")))</f>
        <v/>
      </c>
      <c r="E429" s="399"/>
      <c r="F429" s="400" t="str">
        <f>IF($B429="","",IFERROR(VLOOKUP($B429,SERVIÇOS!$A:$F,4,0),IFERROR(VLOOKUP($B429,'COMPOSIÇÕES COMPLEMENTARES '!$C:$K,6,0),"")))</f>
        <v/>
      </c>
      <c r="G429" s="400" t="str">
        <f>IF($B429="","",IFERROR(VLOOKUP($B429,SERVIÇOS!$A:$F,5,0),IFERROR(VLOOKUP($B429,'COMPOSIÇÕES COMPLEMENTARES '!$C:$K,7,0),"")))</f>
        <v/>
      </c>
      <c r="H429" s="400" t="str">
        <f t="shared" si="128"/>
        <v/>
      </c>
      <c r="I429" s="400" t="str">
        <f t="shared" si="123"/>
        <v/>
      </c>
      <c r="J429" s="400" t="str">
        <f t="shared" si="124"/>
        <v/>
      </c>
      <c r="K429" s="400" t="str">
        <f t="shared" si="125"/>
        <v/>
      </c>
      <c r="L429" s="400"/>
      <c r="M429" s="262"/>
      <c r="N429" s="262"/>
      <c r="O429" s="469"/>
      <c r="P429" s="470" t="str">
        <f t="shared" ref="P429:P492" si="130">IF(OR(O429="",$K429=""),"",(O429/$E429)*$K429)</f>
        <v/>
      </c>
      <c r="Q429" s="469"/>
      <c r="R429" s="471" t="str">
        <f t="shared" ref="R429:R492" si="131">IF(OR(Q429="",$K429=""),"",(Q429/$E429)*$K429)</f>
        <v/>
      </c>
      <c r="S429" s="469"/>
      <c r="T429" s="472" t="str">
        <f t="shared" ref="T429:T492" si="132">IF(OR(S429="",$K429=""),"",(S429/$E429)*$K429)</f>
        <v/>
      </c>
      <c r="U429" s="473">
        <f ca="1">SUMIF($O$8:T$9,"QUANT.",O429:T429)</f>
        <v>0</v>
      </c>
      <c r="V429" s="474">
        <f t="shared" ca="1" si="127"/>
        <v>0</v>
      </c>
      <c r="W429" s="486" t="str">
        <f t="shared" si="129"/>
        <v/>
      </c>
      <c r="X429" s="487">
        <f t="shared" ref="X429:X492" ca="1" si="133">IF(U429="",0,E429-U429)</f>
        <v>0</v>
      </c>
      <c r="Y429" s="487" t="e">
        <f t="shared" ref="Y429:Y492" ca="1" si="134">IF(V429="",0,K429-V429)</f>
        <v>#VALUE!</v>
      </c>
      <c r="Z429" s="262"/>
      <c r="AA429" s="262"/>
      <c r="AB429" s="262"/>
      <c r="AC429" s="262"/>
      <c r="AD429" s="262"/>
      <c r="AE429" s="262"/>
      <c r="AF429" s="262"/>
      <c r="AG429" s="262"/>
      <c r="AH429" s="262"/>
      <c r="AI429" s="262"/>
      <c r="AJ429" s="262"/>
      <c r="AK429" s="263">
        <f t="shared" si="126"/>
        <v>0</v>
      </c>
      <c r="AL429" s="263">
        <v>0</v>
      </c>
    </row>
    <row r="430" spans="1:38" s="264" customFormat="1">
      <c r="A430" s="395"/>
      <c r="B430" s="396"/>
      <c r="C430" s="397" t="str">
        <f>IF($B430="","",IFERROR(VLOOKUP($B430,SERVIÇOS!$A:$F,2,0),IFERROR(VLOOKUP($B430,'COMPOSIÇÕES COMPLEMENTARES '!$C:$K,2,0),"")))</f>
        <v/>
      </c>
      <c r="D430" s="398" t="str">
        <f>IF($B430="","",IFERROR(VLOOKUP($B430,SERVIÇOS!$A:$F,3,0),IFERROR(VLOOKUP($B430,'COMPOSIÇÕES COMPLEMENTARES '!$C:$K,3,0),"")))</f>
        <v/>
      </c>
      <c r="E430" s="399"/>
      <c r="F430" s="400" t="str">
        <f>IF($B430="","",IFERROR(VLOOKUP($B430,SERVIÇOS!$A:$F,4,0),IFERROR(VLOOKUP($B430,'COMPOSIÇÕES COMPLEMENTARES '!$C:$K,6,0),"")))</f>
        <v/>
      </c>
      <c r="G430" s="400" t="str">
        <f>IF($B430="","",IFERROR(VLOOKUP($B430,SERVIÇOS!$A:$F,5,0),IFERROR(VLOOKUP($B430,'COMPOSIÇÕES COMPLEMENTARES '!$C:$K,7,0),"")))</f>
        <v/>
      </c>
      <c r="H430" s="400" t="str">
        <f t="shared" si="128"/>
        <v/>
      </c>
      <c r="I430" s="400" t="str">
        <f t="shared" si="123"/>
        <v/>
      </c>
      <c r="J430" s="400" t="str">
        <f t="shared" si="124"/>
        <v/>
      </c>
      <c r="K430" s="400" t="str">
        <f t="shared" si="125"/>
        <v/>
      </c>
      <c r="L430" s="400"/>
      <c r="M430" s="262"/>
      <c r="N430" s="262"/>
      <c r="O430" s="469"/>
      <c r="P430" s="470" t="str">
        <f t="shared" si="130"/>
        <v/>
      </c>
      <c r="Q430" s="469"/>
      <c r="R430" s="471" t="str">
        <f t="shared" si="131"/>
        <v/>
      </c>
      <c r="S430" s="469"/>
      <c r="T430" s="472" t="str">
        <f t="shared" si="132"/>
        <v/>
      </c>
      <c r="U430" s="473">
        <f ca="1">SUMIF($O$8:T$9,"QUANT.",O430:T430)</f>
        <v>0</v>
      </c>
      <c r="V430" s="474">
        <f t="shared" ca="1" si="127"/>
        <v>0</v>
      </c>
      <c r="W430" s="486" t="str">
        <f t="shared" si="129"/>
        <v/>
      </c>
      <c r="X430" s="487">
        <f t="shared" ca="1" si="133"/>
        <v>0</v>
      </c>
      <c r="Y430" s="487" t="e">
        <f t="shared" ca="1" si="134"/>
        <v>#VALUE!</v>
      </c>
      <c r="Z430" s="262"/>
      <c r="AA430" s="262"/>
      <c r="AB430" s="262"/>
      <c r="AC430" s="262"/>
      <c r="AD430" s="262"/>
      <c r="AE430" s="262"/>
      <c r="AF430" s="262"/>
      <c r="AG430" s="262"/>
      <c r="AH430" s="262"/>
      <c r="AI430" s="262"/>
      <c r="AJ430" s="262"/>
      <c r="AK430" s="263">
        <f t="shared" si="126"/>
        <v>0</v>
      </c>
      <c r="AL430" s="263">
        <v>0</v>
      </c>
    </row>
    <row r="431" spans="1:38" s="264" customFormat="1">
      <c r="A431" s="395"/>
      <c r="B431" s="396"/>
      <c r="C431" s="397" t="str">
        <f>IF($B431="","",IFERROR(VLOOKUP($B431,SERVIÇOS!$A:$F,2,0),IFERROR(VLOOKUP($B431,'COMPOSIÇÕES COMPLEMENTARES '!$C:$K,2,0),"")))</f>
        <v/>
      </c>
      <c r="D431" s="398" t="str">
        <f>IF($B431="","",IFERROR(VLOOKUP($B431,SERVIÇOS!$A:$F,3,0),IFERROR(VLOOKUP($B431,'COMPOSIÇÕES COMPLEMENTARES '!$C:$K,3,0),"")))</f>
        <v/>
      </c>
      <c r="E431" s="399"/>
      <c r="F431" s="400" t="str">
        <f>IF($B431="","",IFERROR(VLOOKUP($B431,SERVIÇOS!$A:$F,4,0),IFERROR(VLOOKUP($B431,'COMPOSIÇÕES COMPLEMENTARES '!$C:$K,6,0),"")))</f>
        <v/>
      </c>
      <c r="G431" s="400" t="str">
        <f>IF($B431="","",IFERROR(VLOOKUP($B431,SERVIÇOS!$A:$F,5,0),IFERROR(VLOOKUP($B431,'COMPOSIÇÕES COMPLEMENTARES '!$C:$K,7,0),"")))</f>
        <v/>
      </c>
      <c r="H431" s="400" t="str">
        <f t="shared" si="128"/>
        <v/>
      </c>
      <c r="I431" s="400" t="str">
        <f t="shared" si="123"/>
        <v/>
      </c>
      <c r="J431" s="400" t="str">
        <f t="shared" si="124"/>
        <v/>
      </c>
      <c r="K431" s="400" t="str">
        <f t="shared" si="125"/>
        <v/>
      </c>
      <c r="L431" s="400"/>
      <c r="M431" s="262"/>
      <c r="N431" s="262"/>
      <c r="O431" s="469"/>
      <c r="P431" s="470" t="str">
        <f t="shared" si="130"/>
        <v/>
      </c>
      <c r="Q431" s="469"/>
      <c r="R431" s="471" t="str">
        <f t="shared" si="131"/>
        <v/>
      </c>
      <c r="S431" s="469"/>
      <c r="T431" s="472" t="str">
        <f t="shared" si="132"/>
        <v/>
      </c>
      <c r="U431" s="473">
        <f ca="1">SUMIF($O$8:T$9,"QUANT.",O431:T431)</f>
        <v>0</v>
      </c>
      <c r="V431" s="474">
        <f t="shared" ca="1" si="127"/>
        <v>0</v>
      </c>
      <c r="W431" s="486" t="str">
        <f t="shared" si="129"/>
        <v/>
      </c>
      <c r="X431" s="487">
        <f t="shared" ca="1" si="133"/>
        <v>0</v>
      </c>
      <c r="Y431" s="487" t="e">
        <f t="shared" ca="1" si="134"/>
        <v>#VALUE!</v>
      </c>
      <c r="Z431" s="262"/>
      <c r="AA431" s="262"/>
      <c r="AB431" s="262"/>
      <c r="AC431" s="262"/>
      <c r="AD431" s="262"/>
      <c r="AE431" s="262"/>
      <c r="AF431" s="262"/>
      <c r="AG431" s="262"/>
      <c r="AH431" s="262"/>
      <c r="AI431" s="262"/>
      <c r="AJ431" s="262"/>
      <c r="AK431" s="263">
        <f t="shared" si="126"/>
        <v>0</v>
      </c>
      <c r="AL431" s="263">
        <v>0</v>
      </c>
    </row>
    <row r="432" spans="1:38" s="264" customFormat="1">
      <c r="A432" s="395"/>
      <c r="B432" s="396"/>
      <c r="C432" s="397" t="str">
        <f>IF($B432="","",IFERROR(VLOOKUP($B432,SERVIÇOS!$A:$F,2,0),IFERROR(VLOOKUP($B432,'COMPOSIÇÕES COMPLEMENTARES '!$C:$K,2,0),"")))</f>
        <v/>
      </c>
      <c r="D432" s="398" t="str">
        <f>IF($B432="","",IFERROR(VLOOKUP($B432,SERVIÇOS!$A:$F,3,0),IFERROR(VLOOKUP($B432,'COMPOSIÇÕES COMPLEMENTARES '!$C:$K,3,0),"")))</f>
        <v/>
      </c>
      <c r="E432" s="399"/>
      <c r="F432" s="400" t="str">
        <f>IF($B432="","",IFERROR(VLOOKUP($B432,SERVIÇOS!$A:$F,4,0),IFERROR(VLOOKUP($B432,'COMPOSIÇÕES COMPLEMENTARES '!$C:$K,6,0),"")))</f>
        <v/>
      </c>
      <c r="G432" s="400" t="str">
        <f>IF($B432="","",IFERROR(VLOOKUP($B432,SERVIÇOS!$A:$F,5,0),IFERROR(VLOOKUP($B432,'COMPOSIÇÕES COMPLEMENTARES '!$C:$K,7,0),"")))</f>
        <v/>
      </c>
      <c r="H432" s="400" t="str">
        <f t="shared" si="128"/>
        <v/>
      </c>
      <c r="I432" s="400" t="str">
        <f t="shared" si="123"/>
        <v/>
      </c>
      <c r="J432" s="400" t="str">
        <f t="shared" si="124"/>
        <v/>
      </c>
      <c r="K432" s="400" t="str">
        <f t="shared" si="125"/>
        <v/>
      </c>
      <c r="L432" s="400"/>
      <c r="M432" s="262"/>
      <c r="N432" s="262"/>
      <c r="O432" s="469"/>
      <c r="P432" s="470" t="str">
        <f t="shared" si="130"/>
        <v/>
      </c>
      <c r="Q432" s="469"/>
      <c r="R432" s="471" t="str">
        <f t="shared" si="131"/>
        <v/>
      </c>
      <c r="S432" s="469"/>
      <c r="T432" s="472" t="str">
        <f t="shared" si="132"/>
        <v/>
      </c>
      <c r="U432" s="473">
        <f ca="1">SUMIF($O$8:T$9,"QUANT.",O432:T432)</f>
        <v>0</v>
      </c>
      <c r="V432" s="474">
        <f t="shared" ca="1" si="127"/>
        <v>0</v>
      </c>
      <c r="W432" s="486" t="str">
        <f t="shared" si="129"/>
        <v/>
      </c>
      <c r="X432" s="487">
        <f t="shared" ca="1" si="133"/>
        <v>0</v>
      </c>
      <c r="Y432" s="487" t="e">
        <f t="shared" ca="1" si="134"/>
        <v>#VALUE!</v>
      </c>
      <c r="Z432" s="262"/>
      <c r="AA432" s="262"/>
      <c r="AB432" s="262"/>
      <c r="AC432" s="262"/>
      <c r="AD432" s="262"/>
      <c r="AE432" s="262"/>
      <c r="AF432" s="262"/>
      <c r="AG432" s="262"/>
      <c r="AH432" s="262"/>
      <c r="AI432" s="262"/>
      <c r="AJ432" s="262"/>
      <c r="AK432" s="263">
        <f t="shared" si="126"/>
        <v>0</v>
      </c>
      <c r="AL432" s="263">
        <v>0</v>
      </c>
    </row>
    <row r="433" spans="1:25">
      <c r="A433" s="395"/>
      <c r="B433" s="396"/>
      <c r="C433" s="397" t="str">
        <f>IF($B433="","",IFERROR(VLOOKUP($B433,SERVIÇOS!$A:$F,2,0),IFERROR(VLOOKUP($B433,'COMPOSIÇÕES COMPLEMENTARES '!$C:$K,2,0),"")))</f>
        <v/>
      </c>
      <c r="D433" s="398" t="str">
        <f>IF($B433="","",IFERROR(VLOOKUP($B433,SERVIÇOS!$A:$F,3,0),IFERROR(VLOOKUP($B433,'COMPOSIÇÕES COMPLEMENTARES '!$C:$K,3,0),"")))</f>
        <v/>
      </c>
      <c r="E433" s="399"/>
      <c r="F433" s="400" t="str">
        <f>IF($B433="","",IFERROR(VLOOKUP($B433,SERVIÇOS!$A:$F,4,0),IFERROR(VLOOKUP($B433,'COMPOSIÇÕES COMPLEMENTARES '!$C:$K,6,0),"")))</f>
        <v/>
      </c>
      <c r="G433" s="400" t="str">
        <f>IF($B433="","",IFERROR(VLOOKUP($B433,SERVIÇOS!$A:$F,5,0),IFERROR(VLOOKUP($B433,'COMPOSIÇÕES COMPLEMENTARES '!$C:$K,7,0),"")))</f>
        <v/>
      </c>
      <c r="H433" s="400" t="str">
        <f t="shared" si="128"/>
        <v/>
      </c>
      <c r="I433" s="400" t="str">
        <f t="shared" si="123"/>
        <v/>
      </c>
      <c r="J433" s="400" t="str">
        <f t="shared" si="124"/>
        <v/>
      </c>
      <c r="K433" s="400" t="str">
        <f t="shared" si="125"/>
        <v/>
      </c>
      <c r="L433" s="400"/>
      <c r="O433" s="469"/>
      <c r="P433" s="470" t="str">
        <f t="shared" si="130"/>
        <v/>
      </c>
      <c r="Q433" s="469"/>
      <c r="R433" s="471" t="str">
        <f t="shared" si="131"/>
        <v/>
      </c>
      <c r="S433" s="469"/>
      <c r="T433" s="472" t="str">
        <f t="shared" si="132"/>
        <v/>
      </c>
      <c r="U433" s="473">
        <f ca="1">SUMIF($O$8:T$9,"QUANT.",O433:T433)</f>
        <v>0</v>
      </c>
      <c r="V433" s="474">
        <f t="shared" ca="1" si="127"/>
        <v>0</v>
      </c>
      <c r="W433" s="486" t="str">
        <f t="shared" si="129"/>
        <v/>
      </c>
      <c r="X433" s="487">
        <f t="shared" ca="1" si="133"/>
        <v>0</v>
      </c>
      <c r="Y433" s="487" t="e">
        <f t="shared" ca="1" si="134"/>
        <v>#VALUE!</v>
      </c>
    </row>
    <row r="434" spans="1:25">
      <c r="A434" s="395"/>
      <c r="B434" s="396"/>
      <c r="C434" s="397" t="str">
        <f>IF($B434="","",IFERROR(VLOOKUP($B434,SERVIÇOS!$A:$F,2,0),IFERROR(VLOOKUP($B434,'COMPOSIÇÕES COMPLEMENTARES '!$C:$K,2,0),"")))</f>
        <v/>
      </c>
      <c r="D434" s="398" t="str">
        <f>IF($B434="","",IFERROR(VLOOKUP($B434,SERVIÇOS!$A:$F,3,0),IFERROR(VLOOKUP($B434,'COMPOSIÇÕES COMPLEMENTARES '!$C:$K,3,0),"")))</f>
        <v/>
      </c>
      <c r="E434" s="399"/>
      <c r="F434" s="400" t="str">
        <f>IF($B434="","",IFERROR(VLOOKUP($B434,SERVIÇOS!$A:$F,4,0),IFERROR(VLOOKUP($B434,'COMPOSIÇÕES COMPLEMENTARES '!$C:$K,6,0),"")))</f>
        <v/>
      </c>
      <c r="G434" s="400" t="str">
        <f>IF($B434="","",IFERROR(VLOOKUP($B434,SERVIÇOS!$A:$F,5,0),IFERROR(VLOOKUP($B434,'COMPOSIÇÕES COMPLEMENTARES '!$C:$K,7,0),"")))</f>
        <v/>
      </c>
      <c r="H434" s="400" t="str">
        <f t="shared" si="128"/>
        <v/>
      </c>
      <c r="I434" s="400" t="str">
        <f t="shared" si="123"/>
        <v/>
      </c>
      <c r="J434" s="400" t="str">
        <f t="shared" si="124"/>
        <v/>
      </c>
      <c r="K434" s="400" t="str">
        <f t="shared" si="125"/>
        <v/>
      </c>
      <c r="L434" s="400"/>
      <c r="O434" s="469"/>
      <c r="P434" s="470" t="str">
        <f t="shared" si="130"/>
        <v/>
      </c>
      <c r="Q434" s="469"/>
      <c r="R434" s="471" t="str">
        <f t="shared" si="131"/>
        <v/>
      </c>
      <c r="S434" s="469"/>
      <c r="T434" s="472" t="str">
        <f t="shared" si="132"/>
        <v/>
      </c>
      <c r="U434" s="473">
        <f ca="1">SUMIF($O$8:T$9,"QUANT.",O434:T434)</f>
        <v>0</v>
      </c>
      <c r="V434" s="474">
        <f t="shared" ca="1" si="127"/>
        <v>0</v>
      </c>
      <c r="W434" s="486" t="str">
        <f t="shared" si="129"/>
        <v/>
      </c>
      <c r="X434" s="487">
        <f t="shared" ca="1" si="133"/>
        <v>0</v>
      </c>
      <c r="Y434" s="487" t="e">
        <f t="shared" ca="1" si="134"/>
        <v>#VALUE!</v>
      </c>
    </row>
    <row r="435" spans="1:25">
      <c r="A435" s="395"/>
      <c r="B435" s="396"/>
      <c r="C435" s="397" t="str">
        <f>IF($B435="","",IFERROR(VLOOKUP($B435,SERVIÇOS!$A:$F,2,0),IFERROR(VLOOKUP($B435,'COMPOSIÇÕES COMPLEMENTARES '!$C:$K,2,0),"")))</f>
        <v/>
      </c>
      <c r="D435" s="398" t="str">
        <f>IF($B435="","",IFERROR(VLOOKUP($B435,SERVIÇOS!$A:$F,3,0),IFERROR(VLOOKUP($B435,'COMPOSIÇÕES COMPLEMENTARES '!$C:$K,3,0),"")))</f>
        <v/>
      </c>
      <c r="E435" s="399"/>
      <c r="F435" s="400" t="str">
        <f>IF($B435="","",IFERROR(VLOOKUP($B435,SERVIÇOS!$A:$F,4,0),IFERROR(VLOOKUP($B435,'COMPOSIÇÕES COMPLEMENTARES '!$C:$K,6,0),"")))</f>
        <v/>
      </c>
      <c r="G435" s="400" t="str">
        <f>IF($B435="","",IFERROR(VLOOKUP($B435,SERVIÇOS!$A:$F,5,0),IFERROR(VLOOKUP($B435,'COMPOSIÇÕES COMPLEMENTARES '!$C:$K,7,0),"")))</f>
        <v/>
      </c>
      <c r="H435" s="400" t="str">
        <f t="shared" si="128"/>
        <v/>
      </c>
      <c r="I435" s="400" t="str">
        <f t="shared" si="123"/>
        <v/>
      </c>
      <c r="J435" s="400" t="str">
        <f t="shared" si="124"/>
        <v/>
      </c>
      <c r="K435" s="400" t="str">
        <f t="shared" si="125"/>
        <v/>
      </c>
      <c r="L435" s="400"/>
      <c r="O435" s="469"/>
      <c r="P435" s="470" t="str">
        <f t="shared" si="130"/>
        <v/>
      </c>
      <c r="Q435" s="469"/>
      <c r="R435" s="471" t="str">
        <f t="shared" si="131"/>
        <v/>
      </c>
      <c r="S435" s="469"/>
      <c r="T435" s="472" t="str">
        <f t="shared" si="132"/>
        <v/>
      </c>
      <c r="U435" s="473">
        <f ca="1">SUMIF($O$8:T$9,"QUANT.",O435:T435)</f>
        <v>0</v>
      </c>
      <c r="V435" s="474">
        <f t="shared" ca="1" si="127"/>
        <v>0</v>
      </c>
      <c r="W435" s="486" t="str">
        <f t="shared" si="129"/>
        <v/>
      </c>
      <c r="X435" s="487">
        <f t="shared" ca="1" si="133"/>
        <v>0</v>
      </c>
      <c r="Y435" s="487" t="e">
        <f t="shared" ca="1" si="134"/>
        <v>#VALUE!</v>
      </c>
    </row>
    <row r="436" spans="1:25">
      <c r="A436" s="395"/>
      <c r="B436" s="396"/>
      <c r="C436" s="397" t="str">
        <f>IF($B436="","",IFERROR(VLOOKUP($B436,SERVIÇOS!$A:$F,2,0),IFERROR(VLOOKUP($B436,'COMPOSIÇÕES COMPLEMENTARES '!$C:$K,2,0),"")))</f>
        <v/>
      </c>
      <c r="D436" s="398" t="str">
        <f>IF($B436="","",IFERROR(VLOOKUP($B436,SERVIÇOS!$A:$F,3,0),IFERROR(VLOOKUP($B436,'COMPOSIÇÕES COMPLEMENTARES '!$C:$K,3,0),"")))</f>
        <v/>
      </c>
      <c r="E436" s="399"/>
      <c r="F436" s="400" t="str">
        <f>IF($B436="","",IFERROR(VLOOKUP($B436,SERVIÇOS!$A:$F,4,0),IFERROR(VLOOKUP($B436,'COMPOSIÇÕES COMPLEMENTARES '!$C:$K,6,0),"")))</f>
        <v/>
      </c>
      <c r="G436" s="400" t="str">
        <f>IF($B436="","",IFERROR(VLOOKUP($B436,SERVIÇOS!$A:$F,5,0),IFERROR(VLOOKUP($B436,'COMPOSIÇÕES COMPLEMENTARES '!$C:$K,7,0),"")))</f>
        <v/>
      </c>
      <c r="H436" s="400" t="str">
        <f t="shared" si="128"/>
        <v/>
      </c>
      <c r="I436" s="400" t="str">
        <f t="shared" si="123"/>
        <v/>
      </c>
      <c r="J436" s="400" t="str">
        <f t="shared" si="124"/>
        <v/>
      </c>
      <c r="K436" s="400" t="str">
        <f t="shared" si="125"/>
        <v/>
      </c>
      <c r="L436" s="400"/>
      <c r="O436" s="469"/>
      <c r="P436" s="470" t="str">
        <f t="shared" si="130"/>
        <v/>
      </c>
      <c r="Q436" s="469"/>
      <c r="R436" s="471" t="str">
        <f t="shared" si="131"/>
        <v/>
      </c>
      <c r="S436" s="469"/>
      <c r="T436" s="472" t="str">
        <f t="shared" si="132"/>
        <v/>
      </c>
      <c r="U436" s="473">
        <f ca="1">SUMIF($O$8:T$9,"QUANT.",O436:T436)</f>
        <v>0</v>
      </c>
      <c r="V436" s="474">
        <f t="shared" ca="1" si="127"/>
        <v>0</v>
      </c>
      <c r="W436" s="486" t="str">
        <f t="shared" si="129"/>
        <v/>
      </c>
      <c r="X436" s="487">
        <f t="shared" ca="1" si="133"/>
        <v>0</v>
      </c>
      <c r="Y436" s="487" t="e">
        <f t="shared" ca="1" si="134"/>
        <v>#VALUE!</v>
      </c>
    </row>
    <row r="437" spans="1:25">
      <c r="A437" s="395"/>
      <c r="B437" s="396"/>
      <c r="C437" s="397" t="str">
        <f>IF($B437="","",IFERROR(VLOOKUP($B437,SERVIÇOS!$A:$F,2,0),IFERROR(VLOOKUP($B437,'COMPOSIÇÕES COMPLEMENTARES '!$C:$K,2,0),"")))</f>
        <v/>
      </c>
      <c r="D437" s="398" t="str">
        <f>IF($B437="","",IFERROR(VLOOKUP($B437,SERVIÇOS!$A:$F,3,0),IFERROR(VLOOKUP($B437,'COMPOSIÇÕES COMPLEMENTARES '!$C:$K,3,0),"")))</f>
        <v/>
      </c>
      <c r="E437" s="399"/>
      <c r="F437" s="400" t="str">
        <f>IF($B437="","",IFERROR(VLOOKUP($B437,SERVIÇOS!$A:$F,4,0),IFERROR(VLOOKUP($B437,'COMPOSIÇÕES COMPLEMENTARES '!$C:$K,6,0),"")))</f>
        <v/>
      </c>
      <c r="G437" s="400" t="str">
        <f>IF($B437="","",IFERROR(VLOOKUP($B437,SERVIÇOS!$A:$F,5,0),IFERROR(VLOOKUP($B437,'COMPOSIÇÕES COMPLEMENTARES '!$C:$K,7,0),"")))</f>
        <v/>
      </c>
      <c r="H437" s="400" t="str">
        <f t="shared" si="128"/>
        <v/>
      </c>
      <c r="I437" s="400" t="str">
        <f t="shared" ref="I437:I500" si="135">IF(E437="","",TRUNC((E437*F437),2))</f>
        <v/>
      </c>
      <c r="J437" s="400" t="str">
        <f t="shared" ref="J437:J500" si="136">IF(E437="","",TRUNC((E437*G437),2))</f>
        <v/>
      </c>
      <c r="K437" s="400" t="str">
        <f t="shared" ref="K437:K500" si="137">IF(E437="","",TRUNC((E437*H437),2))</f>
        <v/>
      </c>
      <c r="L437" s="400"/>
      <c r="O437" s="469"/>
      <c r="P437" s="470" t="str">
        <f t="shared" si="130"/>
        <v/>
      </c>
      <c r="Q437" s="469"/>
      <c r="R437" s="471" t="str">
        <f t="shared" si="131"/>
        <v/>
      </c>
      <c r="S437" s="469"/>
      <c r="T437" s="472" t="str">
        <f t="shared" si="132"/>
        <v/>
      </c>
      <c r="U437" s="473">
        <f ca="1">SUMIF($O$8:T$9,"QUANT.",O437:T437)</f>
        <v>0</v>
      </c>
      <c r="V437" s="474">
        <f t="shared" ca="1" si="127"/>
        <v>0</v>
      </c>
      <c r="W437" s="486" t="str">
        <f t="shared" si="129"/>
        <v/>
      </c>
      <c r="X437" s="487">
        <f t="shared" ca="1" si="133"/>
        <v>0</v>
      </c>
      <c r="Y437" s="487" t="e">
        <f t="shared" ca="1" si="134"/>
        <v>#VALUE!</v>
      </c>
    </row>
    <row r="438" spans="1:25">
      <c r="A438" s="395"/>
      <c r="B438" s="396"/>
      <c r="C438" s="397" t="str">
        <f>IF($B438="","",IFERROR(VLOOKUP($B438,SERVIÇOS!$A:$F,2,0),IFERROR(VLOOKUP($B438,'COMPOSIÇÕES COMPLEMENTARES '!$C:$K,2,0),"")))</f>
        <v/>
      </c>
      <c r="D438" s="398" t="str">
        <f>IF($B438="","",IFERROR(VLOOKUP($B438,SERVIÇOS!$A:$F,3,0),IFERROR(VLOOKUP($B438,'COMPOSIÇÕES COMPLEMENTARES '!$C:$K,3,0),"")))</f>
        <v/>
      </c>
      <c r="E438" s="399"/>
      <c r="F438" s="400" t="str">
        <f>IF($B438="","",IFERROR(VLOOKUP($B438,SERVIÇOS!$A:$F,4,0),IFERROR(VLOOKUP($B438,'COMPOSIÇÕES COMPLEMENTARES '!$C:$K,6,0),"")))</f>
        <v/>
      </c>
      <c r="G438" s="400" t="str">
        <f>IF($B438="","",IFERROR(VLOOKUP($B438,SERVIÇOS!$A:$F,5,0),IFERROR(VLOOKUP($B438,'COMPOSIÇÕES COMPLEMENTARES '!$C:$K,7,0),"")))</f>
        <v/>
      </c>
      <c r="H438" s="400" t="str">
        <f t="shared" si="128"/>
        <v/>
      </c>
      <c r="I438" s="400" t="str">
        <f t="shared" si="135"/>
        <v/>
      </c>
      <c r="J438" s="400" t="str">
        <f t="shared" si="136"/>
        <v/>
      </c>
      <c r="K438" s="400" t="str">
        <f t="shared" si="137"/>
        <v/>
      </c>
      <c r="L438" s="400"/>
      <c r="O438" s="469"/>
      <c r="P438" s="470" t="str">
        <f t="shared" si="130"/>
        <v/>
      </c>
      <c r="Q438" s="469"/>
      <c r="R438" s="471" t="str">
        <f t="shared" si="131"/>
        <v/>
      </c>
      <c r="S438" s="469"/>
      <c r="T438" s="472" t="str">
        <f t="shared" si="132"/>
        <v/>
      </c>
      <c r="U438" s="473">
        <f ca="1">SUMIF($O$8:T$9,"QUANT.",O438:T438)</f>
        <v>0</v>
      </c>
      <c r="V438" s="474">
        <f t="shared" ca="1" si="127"/>
        <v>0</v>
      </c>
      <c r="W438" s="486" t="str">
        <f t="shared" si="129"/>
        <v/>
      </c>
      <c r="X438" s="487">
        <f t="shared" ca="1" si="133"/>
        <v>0</v>
      </c>
      <c r="Y438" s="487" t="e">
        <f t="shared" ca="1" si="134"/>
        <v>#VALUE!</v>
      </c>
    </row>
    <row r="439" spans="1:25">
      <c r="A439" s="395"/>
      <c r="B439" s="396"/>
      <c r="C439" s="397" t="str">
        <f>IF($B439="","",IFERROR(VLOOKUP($B439,SERVIÇOS!$A:$F,2,0),IFERROR(VLOOKUP($B439,'COMPOSIÇÕES COMPLEMENTARES '!$C:$K,2,0),"")))</f>
        <v/>
      </c>
      <c r="D439" s="398" t="str">
        <f>IF($B439="","",IFERROR(VLOOKUP($B439,SERVIÇOS!$A:$F,3,0),IFERROR(VLOOKUP($B439,'COMPOSIÇÕES COMPLEMENTARES '!$C:$K,3,0),"")))</f>
        <v/>
      </c>
      <c r="E439" s="399"/>
      <c r="F439" s="400" t="str">
        <f>IF($B439="","",IFERROR(VLOOKUP($B439,SERVIÇOS!$A:$F,4,0),IFERROR(VLOOKUP($B439,'COMPOSIÇÕES COMPLEMENTARES '!$C:$K,6,0),"")))</f>
        <v/>
      </c>
      <c r="G439" s="400" t="str">
        <f>IF($B439="","",IFERROR(VLOOKUP($B439,SERVIÇOS!$A:$F,5,0),IFERROR(VLOOKUP($B439,'COMPOSIÇÕES COMPLEMENTARES '!$C:$K,7,0),"")))</f>
        <v/>
      </c>
      <c r="H439" s="400" t="str">
        <f t="shared" si="128"/>
        <v/>
      </c>
      <c r="I439" s="400" t="str">
        <f t="shared" si="135"/>
        <v/>
      </c>
      <c r="J439" s="400" t="str">
        <f t="shared" si="136"/>
        <v/>
      </c>
      <c r="K439" s="400" t="str">
        <f t="shared" si="137"/>
        <v/>
      </c>
      <c r="L439" s="400"/>
      <c r="O439" s="469"/>
      <c r="P439" s="470" t="str">
        <f t="shared" si="130"/>
        <v/>
      </c>
      <c r="Q439" s="469"/>
      <c r="R439" s="471" t="str">
        <f t="shared" si="131"/>
        <v/>
      </c>
      <c r="S439" s="469"/>
      <c r="T439" s="472" t="str">
        <f t="shared" si="132"/>
        <v/>
      </c>
      <c r="U439" s="473">
        <f ca="1">SUMIF($O$8:T$9,"QUANT.",O439:T439)</f>
        <v>0</v>
      </c>
      <c r="V439" s="474">
        <f t="shared" ca="1" si="127"/>
        <v>0</v>
      </c>
      <c r="W439" s="486" t="str">
        <f t="shared" si="129"/>
        <v/>
      </c>
      <c r="X439" s="487">
        <f t="shared" ca="1" si="133"/>
        <v>0</v>
      </c>
      <c r="Y439" s="487" t="e">
        <f t="shared" ca="1" si="134"/>
        <v>#VALUE!</v>
      </c>
    </row>
    <row r="440" spans="1:25">
      <c r="A440" s="395"/>
      <c r="B440" s="396"/>
      <c r="C440" s="397" t="str">
        <f>IF($B440="","",IFERROR(VLOOKUP($B440,SERVIÇOS!$A:$F,2,0),IFERROR(VLOOKUP($B440,'COMPOSIÇÕES COMPLEMENTARES '!$C:$K,2,0),"")))</f>
        <v/>
      </c>
      <c r="D440" s="398" t="str">
        <f>IF($B440="","",IFERROR(VLOOKUP($B440,SERVIÇOS!$A:$F,3,0),IFERROR(VLOOKUP($B440,'COMPOSIÇÕES COMPLEMENTARES '!$C:$K,3,0),"")))</f>
        <v/>
      </c>
      <c r="E440" s="399"/>
      <c r="F440" s="400" t="str">
        <f>IF($B440="","",IFERROR(VLOOKUP($B440,SERVIÇOS!$A:$F,4,0),IFERROR(VLOOKUP($B440,'COMPOSIÇÕES COMPLEMENTARES '!$C:$K,6,0),"")))</f>
        <v/>
      </c>
      <c r="G440" s="400" t="str">
        <f>IF($B440="","",IFERROR(VLOOKUP($B440,SERVIÇOS!$A:$F,5,0),IFERROR(VLOOKUP($B440,'COMPOSIÇÕES COMPLEMENTARES '!$C:$K,7,0),"")))</f>
        <v/>
      </c>
      <c r="H440" s="400" t="str">
        <f t="shared" si="128"/>
        <v/>
      </c>
      <c r="I440" s="400" t="str">
        <f t="shared" si="135"/>
        <v/>
      </c>
      <c r="J440" s="400" t="str">
        <f t="shared" si="136"/>
        <v/>
      </c>
      <c r="K440" s="400" t="str">
        <f t="shared" si="137"/>
        <v/>
      </c>
      <c r="L440" s="400"/>
      <c r="O440" s="469"/>
      <c r="P440" s="470" t="str">
        <f t="shared" si="130"/>
        <v/>
      </c>
      <c r="Q440" s="469"/>
      <c r="R440" s="471" t="str">
        <f t="shared" si="131"/>
        <v/>
      </c>
      <c r="S440" s="469"/>
      <c r="T440" s="472" t="str">
        <f t="shared" si="132"/>
        <v/>
      </c>
      <c r="U440" s="473">
        <f ca="1">SUMIF($O$8:T$9,"QUANT.",O440:T440)</f>
        <v>0</v>
      </c>
      <c r="V440" s="474">
        <f t="shared" ca="1" si="127"/>
        <v>0</v>
      </c>
      <c r="W440" s="486" t="str">
        <f t="shared" si="129"/>
        <v/>
      </c>
      <c r="X440" s="487">
        <f t="shared" ca="1" si="133"/>
        <v>0</v>
      </c>
      <c r="Y440" s="487" t="e">
        <f t="shared" ca="1" si="134"/>
        <v>#VALUE!</v>
      </c>
    </row>
    <row r="441" spans="1:25">
      <c r="A441" s="395"/>
      <c r="B441" s="396"/>
      <c r="C441" s="397" t="str">
        <f>IF($B441="","",IFERROR(VLOOKUP($B441,SERVIÇOS!$A:$F,2,0),IFERROR(VLOOKUP($B441,'COMPOSIÇÕES COMPLEMENTARES '!$C:$K,2,0),"")))</f>
        <v/>
      </c>
      <c r="D441" s="398" t="str">
        <f>IF($B441="","",IFERROR(VLOOKUP($B441,SERVIÇOS!$A:$F,3,0),IFERROR(VLOOKUP($B441,'COMPOSIÇÕES COMPLEMENTARES '!$C:$K,3,0),"")))</f>
        <v/>
      </c>
      <c r="E441" s="399"/>
      <c r="F441" s="400" t="str">
        <f>IF($B441="","",IFERROR(VLOOKUP($B441,SERVIÇOS!$A:$F,4,0),IFERROR(VLOOKUP($B441,'COMPOSIÇÕES COMPLEMENTARES '!$C:$K,6,0),"")))</f>
        <v/>
      </c>
      <c r="G441" s="400" t="str">
        <f>IF($B441="","",IFERROR(VLOOKUP($B441,SERVIÇOS!$A:$F,5,0),IFERROR(VLOOKUP($B441,'COMPOSIÇÕES COMPLEMENTARES '!$C:$K,7,0),"")))</f>
        <v/>
      </c>
      <c r="H441" s="400" t="str">
        <f t="shared" si="128"/>
        <v/>
      </c>
      <c r="I441" s="400" t="str">
        <f t="shared" si="135"/>
        <v/>
      </c>
      <c r="J441" s="400" t="str">
        <f t="shared" si="136"/>
        <v/>
      </c>
      <c r="K441" s="400" t="str">
        <f t="shared" si="137"/>
        <v/>
      </c>
      <c r="L441" s="400"/>
      <c r="O441" s="469"/>
      <c r="P441" s="470" t="str">
        <f t="shared" si="130"/>
        <v/>
      </c>
      <c r="Q441" s="469"/>
      <c r="R441" s="471" t="str">
        <f t="shared" si="131"/>
        <v/>
      </c>
      <c r="S441" s="469"/>
      <c r="T441" s="472" t="str">
        <f t="shared" si="132"/>
        <v/>
      </c>
      <c r="U441" s="473">
        <f ca="1">SUMIF($O$8:T$9,"QUANT.",O441:T441)</f>
        <v>0</v>
      </c>
      <c r="V441" s="474">
        <f t="shared" ca="1" si="127"/>
        <v>0</v>
      </c>
      <c r="W441" s="486" t="str">
        <f t="shared" si="129"/>
        <v/>
      </c>
      <c r="X441" s="487">
        <f t="shared" ca="1" si="133"/>
        <v>0</v>
      </c>
      <c r="Y441" s="487" t="e">
        <f t="shared" ca="1" si="134"/>
        <v>#VALUE!</v>
      </c>
    </row>
    <row r="442" spans="1:25">
      <c r="A442" s="395"/>
      <c r="B442" s="396"/>
      <c r="C442" s="397" t="str">
        <f>IF($B442="","",IFERROR(VLOOKUP($B442,SERVIÇOS!$A:$F,2,0),IFERROR(VLOOKUP($B442,'COMPOSIÇÕES COMPLEMENTARES '!$C:$K,2,0),"")))</f>
        <v/>
      </c>
      <c r="D442" s="398" t="str">
        <f>IF($B442="","",IFERROR(VLOOKUP($B442,SERVIÇOS!$A:$F,3,0),IFERROR(VLOOKUP($B442,'COMPOSIÇÕES COMPLEMENTARES '!$C:$K,3,0),"")))</f>
        <v/>
      </c>
      <c r="E442" s="399"/>
      <c r="F442" s="400" t="str">
        <f>IF($B442="","",IFERROR(VLOOKUP($B442,SERVIÇOS!$A:$F,4,0),IFERROR(VLOOKUP($B442,'COMPOSIÇÕES COMPLEMENTARES '!$C:$K,6,0),"")))</f>
        <v/>
      </c>
      <c r="G442" s="400" t="str">
        <f>IF($B442="","",IFERROR(VLOOKUP($B442,SERVIÇOS!$A:$F,5,0),IFERROR(VLOOKUP($B442,'COMPOSIÇÕES COMPLEMENTARES '!$C:$K,7,0),"")))</f>
        <v/>
      </c>
      <c r="H442" s="400" t="str">
        <f t="shared" si="128"/>
        <v/>
      </c>
      <c r="I442" s="400" t="str">
        <f t="shared" si="135"/>
        <v/>
      </c>
      <c r="J442" s="400" t="str">
        <f t="shared" si="136"/>
        <v/>
      </c>
      <c r="K442" s="400" t="str">
        <f t="shared" si="137"/>
        <v/>
      </c>
      <c r="L442" s="400"/>
      <c r="O442" s="469"/>
      <c r="P442" s="470" t="str">
        <f t="shared" si="130"/>
        <v/>
      </c>
      <c r="Q442" s="469"/>
      <c r="R442" s="471" t="str">
        <f t="shared" si="131"/>
        <v/>
      </c>
      <c r="S442" s="469"/>
      <c r="T442" s="472" t="str">
        <f t="shared" si="132"/>
        <v/>
      </c>
      <c r="U442" s="473">
        <f ca="1">SUMIF($O$8:T$9,"QUANT.",O442:T442)</f>
        <v>0</v>
      </c>
      <c r="V442" s="474">
        <f t="shared" ca="1" si="127"/>
        <v>0</v>
      </c>
      <c r="W442" s="486" t="str">
        <f t="shared" si="129"/>
        <v/>
      </c>
      <c r="X442" s="487">
        <f t="shared" ca="1" si="133"/>
        <v>0</v>
      </c>
      <c r="Y442" s="487" t="e">
        <f t="shared" ca="1" si="134"/>
        <v>#VALUE!</v>
      </c>
    </row>
    <row r="443" spans="1:25">
      <c r="A443" s="395"/>
      <c r="B443" s="396"/>
      <c r="C443" s="397" t="str">
        <f>IF($B443="","",IFERROR(VLOOKUP($B443,SERVIÇOS!$A:$F,2,0),IFERROR(VLOOKUP($B443,'COMPOSIÇÕES COMPLEMENTARES '!$C:$K,2,0),"")))</f>
        <v/>
      </c>
      <c r="D443" s="398" t="str">
        <f>IF($B443="","",IFERROR(VLOOKUP($B443,SERVIÇOS!$A:$F,3,0),IFERROR(VLOOKUP($B443,'COMPOSIÇÕES COMPLEMENTARES '!$C:$K,3,0),"")))</f>
        <v/>
      </c>
      <c r="E443" s="399"/>
      <c r="F443" s="400" t="str">
        <f>IF($B443="","",IFERROR(VLOOKUP($B443,SERVIÇOS!$A:$F,4,0),IFERROR(VLOOKUP($B443,'COMPOSIÇÕES COMPLEMENTARES '!$C:$K,6,0),"")))</f>
        <v/>
      </c>
      <c r="G443" s="400" t="str">
        <f>IF($B443="","",IFERROR(VLOOKUP($B443,SERVIÇOS!$A:$F,5,0),IFERROR(VLOOKUP($B443,'COMPOSIÇÕES COMPLEMENTARES '!$C:$K,7,0),"")))</f>
        <v/>
      </c>
      <c r="H443" s="400" t="str">
        <f t="shared" si="128"/>
        <v/>
      </c>
      <c r="I443" s="400" t="str">
        <f t="shared" si="135"/>
        <v/>
      </c>
      <c r="J443" s="400" t="str">
        <f t="shared" si="136"/>
        <v/>
      </c>
      <c r="K443" s="400" t="str">
        <f t="shared" si="137"/>
        <v/>
      </c>
      <c r="L443" s="400"/>
      <c r="O443" s="469"/>
      <c r="P443" s="470" t="str">
        <f t="shared" si="130"/>
        <v/>
      </c>
      <c r="Q443" s="469"/>
      <c r="R443" s="471" t="str">
        <f t="shared" si="131"/>
        <v/>
      </c>
      <c r="S443" s="469"/>
      <c r="T443" s="472" t="str">
        <f t="shared" si="132"/>
        <v/>
      </c>
      <c r="U443" s="473">
        <f ca="1">SUMIF($O$8:T$9,"QUANT.",O443:T443)</f>
        <v>0</v>
      </c>
      <c r="V443" s="474">
        <f t="shared" ca="1" si="127"/>
        <v>0</v>
      </c>
      <c r="W443" s="486" t="str">
        <f t="shared" si="129"/>
        <v/>
      </c>
      <c r="X443" s="487">
        <f t="shared" ca="1" si="133"/>
        <v>0</v>
      </c>
      <c r="Y443" s="487" t="e">
        <f t="shared" ca="1" si="134"/>
        <v>#VALUE!</v>
      </c>
    </row>
    <row r="444" spans="1:25">
      <c r="A444" s="395"/>
      <c r="B444" s="396"/>
      <c r="C444" s="397" t="str">
        <f>IF($B444="","",IFERROR(VLOOKUP($B444,SERVIÇOS!$A:$F,2,0),IFERROR(VLOOKUP($B444,'COMPOSIÇÕES COMPLEMENTARES '!$C:$K,2,0),"")))</f>
        <v/>
      </c>
      <c r="D444" s="398" t="str">
        <f>IF($B444="","",IFERROR(VLOOKUP($B444,SERVIÇOS!$A:$F,3,0),IFERROR(VLOOKUP($B444,'COMPOSIÇÕES COMPLEMENTARES '!$C:$K,3,0),"")))</f>
        <v/>
      </c>
      <c r="E444" s="399"/>
      <c r="F444" s="400" t="str">
        <f>IF($B444="","",IFERROR(VLOOKUP($B444,SERVIÇOS!$A:$F,4,0),IFERROR(VLOOKUP($B444,'COMPOSIÇÕES COMPLEMENTARES '!$C:$K,6,0),"")))</f>
        <v/>
      </c>
      <c r="G444" s="400" t="str">
        <f>IF($B444="","",IFERROR(VLOOKUP($B444,SERVIÇOS!$A:$F,5,0),IFERROR(VLOOKUP($B444,'COMPOSIÇÕES COMPLEMENTARES '!$C:$K,7,0),"")))</f>
        <v/>
      </c>
      <c r="H444" s="400" t="str">
        <f t="shared" si="128"/>
        <v/>
      </c>
      <c r="I444" s="400" t="str">
        <f t="shared" si="135"/>
        <v/>
      </c>
      <c r="J444" s="400" t="str">
        <f t="shared" si="136"/>
        <v/>
      </c>
      <c r="K444" s="400" t="str">
        <f t="shared" si="137"/>
        <v/>
      </c>
      <c r="L444" s="400"/>
      <c r="O444" s="469"/>
      <c r="P444" s="470" t="str">
        <f t="shared" si="130"/>
        <v/>
      </c>
      <c r="Q444" s="469"/>
      <c r="R444" s="471" t="str">
        <f t="shared" si="131"/>
        <v/>
      </c>
      <c r="S444" s="469"/>
      <c r="T444" s="472" t="str">
        <f t="shared" si="132"/>
        <v/>
      </c>
      <c r="U444" s="473">
        <f ca="1">SUMIF($O$8:T$9,"QUANT.",O444:T444)</f>
        <v>0</v>
      </c>
      <c r="V444" s="474">
        <f t="shared" ca="1" si="127"/>
        <v>0</v>
      </c>
      <c r="W444" s="486" t="str">
        <f t="shared" si="129"/>
        <v/>
      </c>
      <c r="X444" s="487">
        <f t="shared" ca="1" si="133"/>
        <v>0</v>
      </c>
      <c r="Y444" s="487" t="e">
        <f t="shared" ca="1" si="134"/>
        <v>#VALUE!</v>
      </c>
    </row>
    <row r="445" spans="1:25">
      <c r="A445" s="395"/>
      <c r="B445" s="396"/>
      <c r="C445" s="397" t="str">
        <f>IF($B445="","",IFERROR(VLOOKUP($B445,SERVIÇOS!$A:$F,2,0),IFERROR(VLOOKUP($B445,'COMPOSIÇÕES COMPLEMENTARES '!$C:$K,2,0),"")))</f>
        <v/>
      </c>
      <c r="D445" s="398" t="str">
        <f>IF($B445="","",IFERROR(VLOOKUP($B445,SERVIÇOS!$A:$F,3,0),IFERROR(VLOOKUP($B445,'COMPOSIÇÕES COMPLEMENTARES '!$C:$K,3,0),"")))</f>
        <v/>
      </c>
      <c r="E445" s="399"/>
      <c r="F445" s="400" t="str">
        <f>IF($B445="","",IFERROR(VLOOKUP($B445,SERVIÇOS!$A:$F,4,0),IFERROR(VLOOKUP($B445,'COMPOSIÇÕES COMPLEMENTARES '!$C:$K,6,0),"")))</f>
        <v/>
      </c>
      <c r="G445" s="400" t="str">
        <f>IF($B445="","",IFERROR(VLOOKUP($B445,SERVIÇOS!$A:$F,5,0),IFERROR(VLOOKUP($B445,'COMPOSIÇÕES COMPLEMENTARES '!$C:$K,7,0),"")))</f>
        <v/>
      </c>
      <c r="H445" s="400" t="str">
        <f t="shared" si="128"/>
        <v/>
      </c>
      <c r="I445" s="400" t="str">
        <f t="shared" si="135"/>
        <v/>
      </c>
      <c r="J445" s="400" t="str">
        <f t="shared" si="136"/>
        <v/>
      </c>
      <c r="K445" s="400" t="str">
        <f t="shared" si="137"/>
        <v/>
      </c>
      <c r="L445" s="400"/>
      <c r="O445" s="469"/>
      <c r="P445" s="470" t="str">
        <f t="shared" si="130"/>
        <v/>
      </c>
      <c r="Q445" s="469"/>
      <c r="R445" s="471" t="str">
        <f t="shared" si="131"/>
        <v/>
      </c>
      <c r="S445" s="469"/>
      <c r="T445" s="472" t="str">
        <f t="shared" si="132"/>
        <v/>
      </c>
      <c r="U445" s="473">
        <f ca="1">SUMIF($O$8:T$9,"QUANT.",O445:T445)</f>
        <v>0</v>
      </c>
      <c r="V445" s="474">
        <f t="shared" ca="1" si="127"/>
        <v>0</v>
      </c>
      <c r="W445" s="486" t="str">
        <f t="shared" si="129"/>
        <v/>
      </c>
      <c r="X445" s="487">
        <f t="shared" ca="1" si="133"/>
        <v>0</v>
      </c>
      <c r="Y445" s="487" t="e">
        <f t="shared" ca="1" si="134"/>
        <v>#VALUE!</v>
      </c>
    </row>
    <row r="446" spans="1:25">
      <c r="A446" s="395"/>
      <c r="B446" s="396"/>
      <c r="C446" s="397" t="str">
        <f>IF($B446="","",IFERROR(VLOOKUP($B446,SERVIÇOS!$A:$F,2,0),IFERROR(VLOOKUP($B446,'COMPOSIÇÕES COMPLEMENTARES '!$C:$K,2,0),"")))</f>
        <v/>
      </c>
      <c r="D446" s="398" t="str">
        <f>IF($B446="","",IFERROR(VLOOKUP($B446,SERVIÇOS!$A:$F,3,0),IFERROR(VLOOKUP($B446,'COMPOSIÇÕES COMPLEMENTARES '!$C:$K,3,0),"")))</f>
        <v/>
      </c>
      <c r="E446" s="399"/>
      <c r="F446" s="400" t="str">
        <f>IF($B446="","",IFERROR(VLOOKUP($B446,SERVIÇOS!$A:$F,4,0),IFERROR(VLOOKUP($B446,'COMPOSIÇÕES COMPLEMENTARES '!$C:$K,6,0),"")))</f>
        <v/>
      </c>
      <c r="G446" s="400" t="str">
        <f>IF($B446="","",IFERROR(VLOOKUP($B446,SERVIÇOS!$A:$F,5,0),IFERROR(VLOOKUP($B446,'COMPOSIÇÕES COMPLEMENTARES '!$C:$K,7,0),"")))</f>
        <v/>
      </c>
      <c r="H446" s="400" t="str">
        <f t="shared" si="128"/>
        <v/>
      </c>
      <c r="I446" s="400" t="str">
        <f t="shared" si="135"/>
        <v/>
      </c>
      <c r="J446" s="400" t="str">
        <f t="shared" si="136"/>
        <v/>
      </c>
      <c r="K446" s="400" t="str">
        <f t="shared" si="137"/>
        <v/>
      </c>
      <c r="L446" s="400"/>
      <c r="O446" s="469"/>
      <c r="P446" s="470" t="str">
        <f t="shared" si="130"/>
        <v/>
      </c>
      <c r="Q446" s="469"/>
      <c r="R446" s="471" t="str">
        <f t="shared" si="131"/>
        <v/>
      </c>
      <c r="S446" s="469"/>
      <c r="T446" s="472" t="str">
        <f t="shared" si="132"/>
        <v/>
      </c>
      <c r="U446" s="473">
        <f ca="1">SUMIF($O$8:T$9,"QUANT.",O446:T446)</f>
        <v>0</v>
      </c>
      <c r="V446" s="474">
        <f t="shared" ca="1" si="127"/>
        <v>0</v>
      </c>
      <c r="W446" s="486" t="str">
        <f t="shared" si="129"/>
        <v/>
      </c>
      <c r="X446" s="487">
        <f t="shared" ca="1" si="133"/>
        <v>0</v>
      </c>
      <c r="Y446" s="487" t="e">
        <f t="shared" ca="1" si="134"/>
        <v>#VALUE!</v>
      </c>
    </row>
    <row r="447" spans="1:25">
      <c r="A447" s="395"/>
      <c r="B447" s="396"/>
      <c r="C447" s="397" t="str">
        <f>IF($B447="","",IFERROR(VLOOKUP($B447,SERVIÇOS!$A:$F,2,0),IFERROR(VLOOKUP($B447,'COMPOSIÇÕES COMPLEMENTARES '!$C:$K,2,0),"")))</f>
        <v/>
      </c>
      <c r="D447" s="398" t="str">
        <f>IF($B447="","",IFERROR(VLOOKUP($B447,SERVIÇOS!$A:$F,3,0),IFERROR(VLOOKUP($B447,'COMPOSIÇÕES COMPLEMENTARES '!$C:$K,3,0),"")))</f>
        <v/>
      </c>
      <c r="E447" s="399"/>
      <c r="F447" s="400" t="str">
        <f>IF($B447="","",IFERROR(VLOOKUP($B447,SERVIÇOS!$A:$F,4,0),IFERROR(VLOOKUP($B447,'COMPOSIÇÕES COMPLEMENTARES '!$C:$K,6,0),"")))</f>
        <v/>
      </c>
      <c r="G447" s="400" t="str">
        <f>IF($B447="","",IFERROR(VLOOKUP($B447,SERVIÇOS!$A:$F,5,0),IFERROR(VLOOKUP($B447,'COMPOSIÇÕES COMPLEMENTARES '!$C:$K,7,0),"")))</f>
        <v/>
      </c>
      <c r="H447" s="400" t="str">
        <f t="shared" si="128"/>
        <v/>
      </c>
      <c r="I447" s="400" t="str">
        <f t="shared" si="135"/>
        <v/>
      </c>
      <c r="J447" s="400" t="str">
        <f t="shared" si="136"/>
        <v/>
      </c>
      <c r="K447" s="400" t="str">
        <f t="shared" si="137"/>
        <v/>
      </c>
      <c r="L447" s="400"/>
      <c r="O447" s="469"/>
      <c r="P447" s="470" t="str">
        <f t="shared" si="130"/>
        <v/>
      </c>
      <c r="Q447" s="469"/>
      <c r="R447" s="471" t="str">
        <f t="shared" si="131"/>
        <v/>
      </c>
      <c r="S447" s="469"/>
      <c r="T447" s="472" t="str">
        <f t="shared" si="132"/>
        <v/>
      </c>
      <c r="U447" s="473">
        <f ca="1">SUMIF($O$8:T$9,"QUANT.",O447:T447)</f>
        <v>0</v>
      </c>
      <c r="V447" s="474">
        <f t="shared" ca="1" si="127"/>
        <v>0</v>
      </c>
      <c r="W447" s="486" t="str">
        <f t="shared" si="129"/>
        <v/>
      </c>
      <c r="X447" s="487">
        <f t="shared" ca="1" si="133"/>
        <v>0</v>
      </c>
      <c r="Y447" s="487" t="e">
        <f t="shared" ca="1" si="134"/>
        <v>#VALUE!</v>
      </c>
    </row>
    <row r="448" spans="1:25">
      <c r="A448" s="395"/>
      <c r="B448" s="396"/>
      <c r="C448" s="397" t="str">
        <f>IF($B448="","",IFERROR(VLOOKUP($B448,SERVIÇOS!$A:$F,2,0),IFERROR(VLOOKUP($B448,'COMPOSIÇÕES COMPLEMENTARES '!$C:$K,2,0),"")))</f>
        <v/>
      </c>
      <c r="D448" s="398" t="str">
        <f>IF($B448="","",IFERROR(VLOOKUP($B448,SERVIÇOS!$A:$F,3,0),IFERROR(VLOOKUP($B448,'COMPOSIÇÕES COMPLEMENTARES '!$C:$K,3,0),"")))</f>
        <v/>
      </c>
      <c r="E448" s="399"/>
      <c r="F448" s="400" t="str">
        <f>IF($B448="","",IFERROR(VLOOKUP($B448,SERVIÇOS!$A:$F,4,0),IFERROR(VLOOKUP($B448,'COMPOSIÇÕES COMPLEMENTARES '!$C:$K,6,0),"")))</f>
        <v/>
      </c>
      <c r="G448" s="400" t="str">
        <f>IF($B448="","",IFERROR(VLOOKUP($B448,SERVIÇOS!$A:$F,5,0),IFERROR(VLOOKUP($B448,'COMPOSIÇÕES COMPLEMENTARES '!$C:$K,7,0),"")))</f>
        <v/>
      </c>
      <c r="H448" s="400" t="str">
        <f t="shared" si="128"/>
        <v/>
      </c>
      <c r="I448" s="400" t="str">
        <f t="shared" si="135"/>
        <v/>
      </c>
      <c r="J448" s="400" t="str">
        <f t="shared" si="136"/>
        <v/>
      </c>
      <c r="K448" s="400" t="str">
        <f t="shared" si="137"/>
        <v/>
      </c>
      <c r="L448" s="400"/>
      <c r="O448" s="469"/>
      <c r="P448" s="470" t="str">
        <f t="shared" si="130"/>
        <v/>
      </c>
      <c r="Q448" s="469"/>
      <c r="R448" s="471" t="str">
        <f t="shared" si="131"/>
        <v/>
      </c>
      <c r="S448" s="469"/>
      <c r="T448" s="472" t="str">
        <f t="shared" si="132"/>
        <v/>
      </c>
      <c r="U448" s="473">
        <f ca="1">SUMIF($O$8:T$9,"QUANT.",O448:T448)</f>
        <v>0</v>
      </c>
      <c r="V448" s="474">
        <f t="shared" ca="1" si="127"/>
        <v>0</v>
      </c>
      <c r="W448" s="486" t="str">
        <f t="shared" si="129"/>
        <v/>
      </c>
      <c r="X448" s="487">
        <f t="shared" ca="1" si="133"/>
        <v>0</v>
      </c>
      <c r="Y448" s="487" t="e">
        <f t="shared" ca="1" si="134"/>
        <v>#VALUE!</v>
      </c>
    </row>
    <row r="449" spans="1:25">
      <c r="A449" s="395"/>
      <c r="B449" s="396"/>
      <c r="C449" s="397" t="str">
        <f>IF($B449="","",IFERROR(VLOOKUP($B449,SERVIÇOS!$A:$F,2,0),IFERROR(VLOOKUP($B449,'COMPOSIÇÕES COMPLEMENTARES '!$C:$K,2,0),"")))</f>
        <v/>
      </c>
      <c r="D449" s="398" t="str">
        <f>IF($B449="","",IFERROR(VLOOKUP($B449,SERVIÇOS!$A:$F,3,0),IFERROR(VLOOKUP($B449,'COMPOSIÇÕES COMPLEMENTARES '!$C:$K,3,0),"")))</f>
        <v/>
      </c>
      <c r="E449" s="399"/>
      <c r="F449" s="400" t="str">
        <f>IF($B449="","",IFERROR(VLOOKUP($B449,SERVIÇOS!$A:$F,4,0),IFERROR(VLOOKUP($B449,'COMPOSIÇÕES COMPLEMENTARES '!$C:$K,6,0),"")))</f>
        <v/>
      </c>
      <c r="G449" s="400" t="str">
        <f>IF($B449="","",IFERROR(VLOOKUP($B449,SERVIÇOS!$A:$F,5,0),IFERROR(VLOOKUP($B449,'COMPOSIÇÕES COMPLEMENTARES '!$C:$K,7,0),"")))</f>
        <v/>
      </c>
      <c r="H449" s="400" t="str">
        <f t="shared" si="128"/>
        <v/>
      </c>
      <c r="I449" s="400" t="str">
        <f t="shared" si="135"/>
        <v/>
      </c>
      <c r="J449" s="400" t="str">
        <f t="shared" si="136"/>
        <v/>
      </c>
      <c r="K449" s="400" t="str">
        <f t="shared" si="137"/>
        <v/>
      </c>
      <c r="L449" s="400"/>
      <c r="O449" s="469"/>
      <c r="P449" s="470" t="str">
        <f t="shared" si="130"/>
        <v/>
      </c>
      <c r="Q449" s="469"/>
      <c r="R449" s="471" t="str">
        <f t="shared" si="131"/>
        <v/>
      </c>
      <c r="S449" s="469"/>
      <c r="T449" s="472" t="str">
        <f t="shared" si="132"/>
        <v/>
      </c>
      <c r="U449" s="473">
        <f ca="1">SUMIF($O$8:T$9,"QUANT.",O449:T449)</f>
        <v>0</v>
      </c>
      <c r="V449" s="474">
        <f t="shared" ca="1" si="127"/>
        <v>0</v>
      </c>
      <c r="W449" s="486" t="str">
        <f t="shared" si="129"/>
        <v/>
      </c>
      <c r="X449" s="487">
        <f t="shared" ca="1" si="133"/>
        <v>0</v>
      </c>
      <c r="Y449" s="487" t="e">
        <f t="shared" ca="1" si="134"/>
        <v>#VALUE!</v>
      </c>
    </row>
    <row r="450" spans="1:25">
      <c r="A450" s="395"/>
      <c r="B450" s="396"/>
      <c r="C450" s="397" t="str">
        <f>IF($B450="","",IFERROR(VLOOKUP($B450,SERVIÇOS!$A:$F,2,0),IFERROR(VLOOKUP($B450,'COMPOSIÇÕES COMPLEMENTARES '!$C:$K,2,0),"")))</f>
        <v/>
      </c>
      <c r="D450" s="398" t="str">
        <f>IF($B450="","",IFERROR(VLOOKUP($B450,SERVIÇOS!$A:$F,3,0),IFERROR(VLOOKUP($B450,'COMPOSIÇÕES COMPLEMENTARES '!$C:$K,3,0),"")))</f>
        <v/>
      </c>
      <c r="E450" s="399"/>
      <c r="F450" s="400" t="str">
        <f>IF($B450="","",IFERROR(VLOOKUP($B450,SERVIÇOS!$A:$F,4,0),IFERROR(VLOOKUP($B450,'COMPOSIÇÕES COMPLEMENTARES '!$C:$K,6,0),"")))</f>
        <v/>
      </c>
      <c r="G450" s="400" t="str">
        <f>IF($B450="","",IFERROR(VLOOKUP($B450,SERVIÇOS!$A:$F,5,0),IFERROR(VLOOKUP($B450,'COMPOSIÇÕES COMPLEMENTARES '!$C:$K,7,0),"")))</f>
        <v/>
      </c>
      <c r="H450" s="400" t="str">
        <f t="shared" si="128"/>
        <v/>
      </c>
      <c r="I450" s="400" t="str">
        <f t="shared" si="135"/>
        <v/>
      </c>
      <c r="J450" s="400" t="str">
        <f t="shared" si="136"/>
        <v/>
      </c>
      <c r="K450" s="400" t="str">
        <f t="shared" si="137"/>
        <v/>
      </c>
      <c r="L450" s="400"/>
      <c r="O450" s="469"/>
      <c r="P450" s="470" t="str">
        <f t="shared" si="130"/>
        <v/>
      </c>
      <c r="Q450" s="469"/>
      <c r="R450" s="471" t="str">
        <f t="shared" si="131"/>
        <v/>
      </c>
      <c r="S450" s="469"/>
      <c r="T450" s="472" t="str">
        <f t="shared" si="132"/>
        <v/>
      </c>
      <c r="U450" s="473">
        <f ca="1">SUMIF($O$8:T$9,"QUANT.",O450:T450)</f>
        <v>0</v>
      </c>
      <c r="V450" s="474">
        <f t="shared" ca="1" si="127"/>
        <v>0</v>
      </c>
      <c r="W450" s="486" t="str">
        <f t="shared" si="129"/>
        <v/>
      </c>
      <c r="X450" s="487">
        <f t="shared" ca="1" si="133"/>
        <v>0</v>
      </c>
      <c r="Y450" s="487" t="e">
        <f t="shared" ca="1" si="134"/>
        <v>#VALUE!</v>
      </c>
    </row>
    <row r="451" spans="1:25">
      <c r="A451" s="395"/>
      <c r="B451" s="396"/>
      <c r="C451" s="397" t="str">
        <f>IF($B451="","",IFERROR(VLOOKUP($B451,SERVIÇOS!$A:$F,2,0),IFERROR(VLOOKUP($B451,'COMPOSIÇÕES COMPLEMENTARES '!$C:$K,2,0),"")))</f>
        <v/>
      </c>
      <c r="D451" s="398" t="str">
        <f>IF($B451="","",IFERROR(VLOOKUP($B451,SERVIÇOS!$A:$F,3,0),IFERROR(VLOOKUP($B451,'COMPOSIÇÕES COMPLEMENTARES '!$C:$K,3,0),"")))</f>
        <v/>
      </c>
      <c r="E451" s="399"/>
      <c r="F451" s="400" t="str">
        <f>IF($B451="","",IFERROR(VLOOKUP($B451,SERVIÇOS!$A:$F,4,0),IFERROR(VLOOKUP($B451,'COMPOSIÇÕES COMPLEMENTARES '!$C:$K,6,0),"")))</f>
        <v/>
      </c>
      <c r="G451" s="400" t="str">
        <f>IF($B451="","",IFERROR(VLOOKUP($B451,SERVIÇOS!$A:$F,5,0),IFERROR(VLOOKUP($B451,'COMPOSIÇÕES COMPLEMENTARES '!$C:$K,7,0),"")))</f>
        <v/>
      </c>
      <c r="H451" s="400" t="str">
        <f t="shared" si="128"/>
        <v/>
      </c>
      <c r="I451" s="400" t="str">
        <f t="shared" si="135"/>
        <v/>
      </c>
      <c r="J451" s="400" t="str">
        <f t="shared" si="136"/>
        <v/>
      </c>
      <c r="K451" s="400" t="str">
        <f t="shared" si="137"/>
        <v/>
      </c>
      <c r="L451" s="400"/>
      <c r="O451" s="469"/>
      <c r="P451" s="470" t="str">
        <f t="shared" si="130"/>
        <v/>
      </c>
      <c r="Q451" s="469"/>
      <c r="R451" s="471" t="str">
        <f t="shared" si="131"/>
        <v/>
      </c>
      <c r="S451" s="469"/>
      <c r="T451" s="472" t="str">
        <f t="shared" si="132"/>
        <v/>
      </c>
      <c r="U451" s="473">
        <f ca="1">SUMIF($O$8:T$9,"QUANT.",O451:T451)</f>
        <v>0</v>
      </c>
      <c r="V451" s="474">
        <f t="shared" ca="1" si="127"/>
        <v>0</v>
      </c>
      <c r="W451" s="486" t="str">
        <f t="shared" si="129"/>
        <v/>
      </c>
      <c r="X451" s="487">
        <f t="shared" ca="1" si="133"/>
        <v>0</v>
      </c>
      <c r="Y451" s="487" t="e">
        <f t="shared" ca="1" si="134"/>
        <v>#VALUE!</v>
      </c>
    </row>
    <row r="452" spans="1:25">
      <c r="A452" s="395"/>
      <c r="B452" s="396"/>
      <c r="C452" s="397" t="str">
        <f>IF($B452="","",IFERROR(VLOOKUP($B452,SERVIÇOS!$A:$F,2,0),IFERROR(VLOOKUP($B452,'COMPOSIÇÕES COMPLEMENTARES '!$C:$K,2,0),"")))</f>
        <v/>
      </c>
      <c r="D452" s="398" t="str">
        <f>IF($B452="","",IFERROR(VLOOKUP($B452,SERVIÇOS!$A:$F,3,0),IFERROR(VLOOKUP($B452,'COMPOSIÇÕES COMPLEMENTARES '!$C:$K,3,0),"")))</f>
        <v/>
      </c>
      <c r="E452" s="399"/>
      <c r="F452" s="400" t="str">
        <f>IF($B452="","",IFERROR(VLOOKUP($B452,SERVIÇOS!$A:$F,4,0),IFERROR(VLOOKUP($B452,'COMPOSIÇÕES COMPLEMENTARES '!$C:$K,6,0),"")))</f>
        <v/>
      </c>
      <c r="G452" s="400" t="str">
        <f>IF($B452="","",IFERROR(VLOOKUP($B452,SERVIÇOS!$A:$F,5,0),IFERROR(VLOOKUP($B452,'COMPOSIÇÕES COMPLEMENTARES '!$C:$K,7,0),"")))</f>
        <v/>
      </c>
      <c r="H452" s="400" t="str">
        <f t="shared" si="128"/>
        <v/>
      </c>
      <c r="I452" s="400" t="str">
        <f t="shared" si="135"/>
        <v/>
      </c>
      <c r="J452" s="400" t="str">
        <f t="shared" si="136"/>
        <v/>
      </c>
      <c r="K452" s="400" t="str">
        <f t="shared" si="137"/>
        <v/>
      </c>
      <c r="L452" s="400"/>
      <c r="O452" s="469"/>
      <c r="P452" s="470" t="str">
        <f t="shared" si="130"/>
        <v/>
      </c>
      <c r="Q452" s="469"/>
      <c r="R452" s="471" t="str">
        <f t="shared" si="131"/>
        <v/>
      </c>
      <c r="S452" s="469"/>
      <c r="T452" s="472" t="str">
        <f t="shared" si="132"/>
        <v/>
      </c>
      <c r="U452" s="473">
        <f ca="1">SUMIF($O$8:T$9,"QUANT.",O452:T452)</f>
        <v>0</v>
      </c>
      <c r="V452" s="474">
        <f t="shared" ca="1" si="127"/>
        <v>0</v>
      </c>
      <c r="W452" s="486" t="str">
        <f t="shared" si="129"/>
        <v/>
      </c>
      <c r="X452" s="487">
        <f t="shared" ca="1" si="133"/>
        <v>0</v>
      </c>
      <c r="Y452" s="487" t="e">
        <f t="shared" ca="1" si="134"/>
        <v>#VALUE!</v>
      </c>
    </row>
    <row r="453" spans="1:25">
      <c r="A453" s="395"/>
      <c r="B453" s="396"/>
      <c r="C453" s="397" t="str">
        <f>IF($B453="","",IFERROR(VLOOKUP($B453,SERVIÇOS!$A:$F,2,0),IFERROR(VLOOKUP($B453,'COMPOSIÇÕES COMPLEMENTARES '!$C:$K,2,0),"")))</f>
        <v/>
      </c>
      <c r="D453" s="398" t="str">
        <f>IF($B453="","",IFERROR(VLOOKUP($B453,SERVIÇOS!$A:$F,3,0),IFERROR(VLOOKUP($B453,'COMPOSIÇÕES COMPLEMENTARES '!$C:$K,3,0),"")))</f>
        <v/>
      </c>
      <c r="E453" s="399"/>
      <c r="F453" s="400" t="str">
        <f>IF($B453="","",IFERROR(VLOOKUP($B453,SERVIÇOS!$A:$F,4,0),IFERROR(VLOOKUP($B453,'COMPOSIÇÕES COMPLEMENTARES '!$C:$K,6,0),"")))</f>
        <v/>
      </c>
      <c r="G453" s="400" t="str">
        <f>IF($B453="","",IFERROR(VLOOKUP($B453,SERVIÇOS!$A:$F,5,0),IFERROR(VLOOKUP($B453,'COMPOSIÇÕES COMPLEMENTARES '!$C:$K,7,0),"")))</f>
        <v/>
      </c>
      <c r="H453" s="400" t="str">
        <f t="shared" si="128"/>
        <v/>
      </c>
      <c r="I453" s="400" t="str">
        <f t="shared" si="135"/>
        <v/>
      </c>
      <c r="J453" s="400" t="str">
        <f t="shared" si="136"/>
        <v/>
      </c>
      <c r="K453" s="400" t="str">
        <f t="shared" si="137"/>
        <v/>
      </c>
      <c r="L453" s="400"/>
      <c r="O453" s="469"/>
      <c r="P453" s="470" t="str">
        <f t="shared" si="130"/>
        <v/>
      </c>
      <c r="Q453" s="469"/>
      <c r="R453" s="471" t="str">
        <f t="shared" si="131"/>
        <v/>
      </c>
      <c r="S453" s="469"/>
      <c r="T453" s="472" t="str">
        <f t="shared" si="132"/>
        <v/>
      </c>
      <c r="U453" s="473">
        <f ca="1">SUMIF($O$8:T$9,"QUANT.",O453:T453)</f>
        <v>0</v>
      </c>
      <c r="V453" s="474">
        <f t="shared" ca="1" si="127"/>
        <v>0</v>
      </c>
      <c r="W453" s="486" t="str">
        <f t="shared" si="129"/>
        <v/>
      </c>
      <c r="X453" s="487">
        <f t="shared" ca="1" si="133"/>
        <v>0</v>
      </c>
      <c r="Y453" s="487" t="e">
        <f t="shared" ca="1" si="134"/>
        <v>#VALUE!</v>
      </c>
    </row>
    <row r="454" spans="1:25">
      <c r="A454" s="395"/>
      <c r="B454" s="396"/>
      <c r="C454" s="397" t="str">
        <f>IF($B454="","",IFERROR(VLOOKUP($B454,SERVIÇOS!$A:$F,2,0),IFERROR(VLOOKUP($B454,'COMPOSIÇÕES COMPLEMENTARES '!$C:$K,2,0),"")))</f>
        <v/>
      </c>
      <c r="D454" s="398" t="str">
        <f>IF($B454="","",IFERROR(VLOOKUP($B454,SERVIÇOS!$A:$F,3,0),IFERROR(VLOOKUP($B454,'COMPOSIÇÕES COMPLEMENTARES '!$C:$K,3,0),"")))</f>
        <v/>
      </c>
      <c r="E454" s="399"/>
      <c r="F454" s="400" t="str">
        <f>IF($B454="","",IFERROR(VLOOKUP($B454,SERVIÇOS!$A:$F,4,0),IFERROR(VLOOKUP($B454,'COMPOSIÇÕES COMPLEMENTARES '!$C:$K,6,0),"")))</f>
        <v/>
      </c>
      <c r="G454" s="400" t="str">
        <f>IF($B454="","",IFERROR(VLOOKUP($B454,SERVIÇOS!$A:$F,5,0),IFERROR(VLOOKUP($B454,'COMPOSIÇÕES COMPLEMENTARES '!$C:$K,7,0),"")))</f>
        <v/>
      </c>
      <c r="H454" s="400" t="str">
        <f t="shared" si="128"/>
        <v/>
      </c>
      <c r="I454" s="400" t="str">
        <f t="shared" si="135"/>
        <v/>
      </c>
      <c r="J454" s="400" t="str">
        <f t="shared" si="136"/>
        <v/>
      </c>
      <c r="K454" s="400" t="str">
        <f t="shared" si="137"/>
        <v/>
      </c>
      <c r="L454" s="400"/>
      <c r="O454" s="469"/>
      <c r="P454" s="470" t="str">
        <f t="shared" si="130"/>
        <v/>
      </c>
      <c r="Q454" s="469"/>
      <c r="R454" s="471" t="str">
        <f t="shared" si="131"/>
        <v/>
      </c>
      <c r="S454" s="469"/>
      <c r="T454" s="472" t="str">
        <f t="shared" si="132"/>
        <v/>
      </c>
      <c r="U454" s="473">
        <f ca="1">SUMIF($O$8:T$9,"QUANT.",O454:T454)</f>
        <v>0</v>
      </c>
      <c r="V454" s="474">
        <f t="shared" ca="1" si="127"/>
        <v>0</v>
      </c>
      <c r="W454" s="486" t="str">
        <f t="shared" si="129"/>
        <v/>
      </c>
      <c r="X454" s="487">
        <f t="shared" ca="1" si="133"/>
        <v>0</v>
      </c>
      <c r="Y454" s="487" t="e">
        <f t="shared" ca="1" si="134"/>
        <v>#VALUE!</v>
      </c>
    </row>
    <row r="455" spans="1:25">
      <c r="A455" s="395"/>
      <c r="B455" s="396"/>
      <c r="C455" s="397" t="str">
        <f>IF($B455="","",IFERROR(VLOOKUP($B455,SERVIÇOS!$A:$F,2,0),IFERROR(VLOOKUP($B455,'COMPOSIÇÕES COMPLEMENTARES '!$C:$K,2,0),"")))</f>
        <v/>
      </c>
      <c r="D455" s="398" t="str">
        <f>IF($B455="","",IFERROR(VLOOKUP($B455,SERVIÇOS!$A:$F,3,0),IFERROR(VLOOKUP($B455,'COMPOSIÇÕES COMPLEMENTARES '!$C:$K,3,0),"")))</f>
        <v/>
      </c>
      <c r="E455" s="399"/>
      <c r="F455" s="400" t="str">
        <f>IF($B455="","",IFERROR(VLOOKUP($B455,SERVIÇOS!$A:$F,4,0),IFERROR(VLOOKUP($B455,'COMPOSIÇÕES COMPLEMENTARES '!$C:$K,6,0),"")))</f>
        <v/>
      </c>
      <c r="G455" s="400" t="str">
        <f>IF($B455="","",IFERROR(VLOOKUP($B455,SERVIÇOS!$A:$F,5,0),IFERROR(VLOOKUP($B455,'COMPOSIÇÕES COMPLEMENTARES '!$C:$K,7,0),"")))</f>
        <v/>
      </c>
      <c r="H455" s="400" t="str">
        <f t="shared" si="128"/>
        <v/>
      </c>
      <c r="I455" s="400" t="str">
        <f t="shared" si="135"/>
        <v/>
      </c>
      <c r="J455" s="400" t="str">
        <f t="shared" si="136"/>
        <v/>
      </c>
      <c r="K455" s="400" t="str">
        <f t="shared" si="137"/>
        <v/>
      </c>
      <c r="L455" s="400"/>
      <c r="O455" s="469"/>
      <c r="P455" s="470" t="str">
        <f t="shared" si="130"/>
        <v/>
      </c>
      <c r="Q455" s="469"/>
      <c r="R455" s="471" t="str">
        <f t="shared" si="131"/>
        <v/>
      </c>
      <c r="S455" s="469"/>
      <c r="T455" s="472" t="str">
        <f t="shared" si="132"/>
        <v/>
      </c>
      <c r="U455" s="473">
        <f ca="1">SUMIF($O$8:T$9,"QUANT.",O455:T455)</f>
        <v>0</v>
      </c>
      <c r="V455" s="474">
        <f t="shared" ca="1" si="127"/>
        <v>0</v>
      </c>
      <c r="W455" s="486" t="str">
        <f t="shared" si="129"/>
        <v/>
      </c>
      <c r="X455" s="487">
        <f t="shared" ca="1" si="133"/>
        <v>0</v>
      </c>
      <c r="Y455" s="487" t="e">
        <f t="shared" ca="1" si="134"/>
        <v>#VALUE!</v>
      </c>
    </row>
    <row r="456" spans="1:25">
      <c r="A456" s="395"/>
      <c r="B456" s="396"/>
      <c r="C456" s="397" t="str">
        <f>IF($B456="","",IFERROR(VLOOKUP($B456,SERVIÇOS!$A:$F,2,0),IFERROR(VLOOKUP($B456,'COMPOSIÇÕES COMPLEMENTARES '!$C:$K,2,0),"")))</f>
        <v/>
      </c>
      <c r="D456" s="398" t="str">
        <f>IF($B456="","",IFERROR(VLOOKUP($B456,SERVIÇOS!$A:$F,3,0),IFERROR(VLOOKUP($B456,'COMPOSIÇÕES COMPLEMENTARES '!$C:$K,3,0),"")))</f>
        <v/>
      </c>
      <c r="E456" s="399"/>
      <c r="F456" s="400" t="str">
        <f>IF($B456="","",IFERROR(VLOOKUP($B456,SERVIÇOS!$A:$F,4,0),IFERROR(VLOOKUP($B456,'COMPOSIÇÕES COMPLEMENTARES '!$C:$K,6,0),"")))</f>
        <v/>
      </c>
      <c r="G456" s="400" t="str">
        <f>IF($B456="","",IFERROR(VLOOKUP($B456,SERVIÇOS!$A:$F,5,0),IFERROR(VLOOKUP($B456,'COMPOSIÇÕES COMPLEMENTARES '!$C:$K,7,0),"")))</f>
        <v/>
      </c>
      <c r="H456" s="400" t="str">
        <f t="shared" si="128"/>
        <v/>
      </c>
      <c r="I456" s="400" t="str">
        <f t="shared" si="135"/>
        <v/>
      </c>
      <c r="J456" s="400" t="str">
        <f t="shared" si="136"/>
        <v/>
      </c>
      <c r="K456" s="400" t="str">
        <f t="shared" si="137"/>
        <v/>
      </c>
      <c r="L456" s="400"/>
      <c r="O456" s="469"/>
      <c r="P456" s="470" t="str">
        <f t="shared" si="130"/>
        <v/>
      </c>
      <c r="Q456" s="469"/>
      <c r="R456" s="471" t="str">
        <f t="shared" si="131"/>
        <v/>
      </c>
      <c r="S456" s="469"/>
      <c r="T456" s="472" t="str">
        <f t="shared" si="132"/>
        <v/>
      </c>
      <c r="U456" s="473">
        <f ca="1">SUMIF($O$8:T$9,"QUANT.",O456:T456)</f>
        <v>0</v>
      </c>
      <c r="V456" s="474">
        <f t="shared" ca="1" si="127"/>
        <v>0</v>
      </c>
      <c r="W456" s="486" t="str">
        <f t="shared" si="129"/>
        <v/>
      </c>
      <c r="X456" s="487">
        <f t="shared" ca="1" si="133"/>
        <v>0</v>
      </c>
      <c r="Y456" s="487" t="e">
        <f t="shared" ca="1" si="134"/>
        <v>#VALUE!</v>
      </c>
    </row>
    <row r="457" spans="1:25">
      <c r="A457" s="395"/>
      <c r="B457" s="396"/>
      <c r="C457" s="397" t="str">
        <f>IF($B457="","",IFERROR(VLOOKUP($B457,SERVIÇOS!$A:$F,2,0),IFERROR(VLOOKUP($B457,'COMPOSIÇÕES COMPLEMENTARES '!$C:$K,2,0),"")))</f>
        <v/>
      </c>
      <c r="D457" s="398" t="str">
        <f>IF($B457="","",IFERROR(VLOOKUP($B457,SERVIÇOS!$A:$F,3,0),IFERROR(VLOOKUP($B457,'COMPOSIÇÕES COMPLEMENTARES '!$C:$K,3,0),"")))</f>
        <v/>
      </c>
      <c r="E457" s="399"/>
      <c r="F457" s="400" t="str">
        <f>IF($B457="","",IFERROR(VLOOKUP($B457,SERVIÇOS!$A:$F,4,0),IFERROR(VLOOKUP($B457,'COMPOSIÇÕES COMPLEMENTARES '!$C:$K,6,0),"")))</f>
        <v/>
      </c>
      <c r="G457" s="400" t="str">
        <f>IF($B457="","",IFERROR(VLOOKUP($B457,SERVIÇOS!$A:$F,5,0),IFERROR(VLOOKUP($B457,'COMPOSIÇÕES COMPLEMENTARES '!$C:$K,7,0),"")))</f>
        <v/>
      </c>
      <c r="H457" s="400" t="str">
        <f t="shared" si="128"/>
        <v/>
      </c>
      <c r="I457" s="400" t="str">
        <f t="shared" si="135"/>
        <v/>
      </c>
      <c r="J457" s="400" t="str">
        <f t="shared" si="136"/>
        <v/>
      </c>
      <c r="K457" s="400" t="str">
        <f t="shared" si="137"/>
        <v/>
      </c>
      <c r="L457" s="400"/>
      <c r="O457" s="469"/>
      <c r="P457" s="470" t="str">
        <f t="shared" si="130"/>
        <v/>
      </c>
      <c r="Q457" s="469"/>
      <c r="R457" s="471" t="str">
        <f t="shared" si="131"/>
        <v/>
      </c>
      <c r="S457" s="469"/>
      <c r="T457" s="472" t="str">
        <f t="shared" si="132"/>
        <v/>
      </c>
      <c r="U457" s="473">
        <f ca="1">SUMIF($O$8:T$9,"QUANT.",O457:T457)</f>
        <v>0</v>
      </c>
      <c r="V457" s="474">
        <f t="shared" ca="1" si="127"/>
        <v>0</v>
      </c>
      <c r="W457" s="486" t="str">
        <f t="shared" si="129"/>
        <v/>
      </c>
      <c r="X457" s="487">
        <f t="shared" ca="1" si="133"/>
        <v>0</v>
      </c>
      <c r="Y457" s="487" t="e">
        <f t="shared" ca="1" si="134"/>
        <v>#VALUE!</v>
      </c>
    </row>
    <row r="458" spans="1:25">
      <c r="A458" s="395"/>
      <c r="B458" s="396"/>
      <c r="C458" s="397" t="str">
        <f>IF($B458="","",IFERROR(VLOOKUP($B458,SERVIÇOS!$A:$F,2,0),IFERROR(VLOOKUP($B458,'COMPOSIÇÕES COMPLEMENTARES '!$C:$K,2,0),"")))</f>
        <v/>
      </c>
      <c r="D458" s="398" t="str">
        <f>IF($B458="","",IFERROR(VLOOKUP($B458,SERVIÇOS!$A:$F,3,0),IFERROR(VLOOKUP($B458,'COMPOSIÇÕES COMPLEMENTARES '!$C:$K,3,0),"")))</f>
        <v/>
      </c>
      <c r="E458" s="399"/>
      <c r="F458" s="400" t="str">
        <f>IF($B458="","",IFERROR(VLOOKUP($B458,SERVIÇOS!$A:$F,4,0),IFERROR(VLOOKUP($B458,'COMPOSIÇÕES COMPLEMENTARES '!$C:$K,6,0),"")))</f>
        <v/>
      </c>
      <c r="G458" s="400" t="str">
        <f>IF($B458="","",IFERROR(VLOOKUP($B458,SERVIÇOS!$A:$F,5,0),IFERROR(VLOOKUP($B458,'COMPOSIÇÕES COMPLEMENTARES '!$C:$K,7,0),"")))</f>
        <v/>
      </c>
      <c r="H458" s="400" t="str">
        <f t="shared" si="128"/>
        <v/>
      </c>
      <c r="I458" s="400" t="str">
        <f t="shared" si="135"/>
        <v/>
      </c>
      <c r="J458" s="400" t="str">
        <f t="shared" si="136"/>
        <v/>
      </c>
      <c r="K458" s="400" t="str">
        <f t="shared" si="137"/>
        <v/>
      </c>
      <c r="L458" s="400"/>
      <c r="O458" s="469"/>
      <c r="P458" s="470" t="str">
        <f t="shared" si="130"/>
        <v/>
      </c>
      <c r="Q458" s="469"/>
      <c r="R458" s="471" t="str">
        <f t="shared" si="131"/>
        <v/>
      </c>
      <c r="S458" s="469"/>
      <c r="T458" s="472" t="str">
        <f t="shared" si="132"/>
        <v/>
      </c>
      <c r="U458" s="473">
        <f ca="1">SUMIF($O$8:T$9,"QUANT.",O458:T458)</f>
        <v>0</v>
      </c>
      <c r="V458" s="474">
        <f t="shared" ca="1" si="127"/>
        <v>0</v>
      </c>
      <c r="W458" s="486" t="str">
        <f t="shared" si="129"/>
        <v/>
      </c>
      <c r="X458" s="487">
        <f t="shared" ca="1" si="133"/>
        <v>0</v>
      </c>
      <c r="Y458" s="487" t="e">
        <f t="shared" ca="1" si="134"/>
        <v>#VALUE!</v>
      </c>
    </row>
    <row r="459" spans="1:25">
      <c r="A459" s="395"/>
      <c r="B459" s="396"/>
      <c r="C459" s="397" t="str">
        <f>IF($B459="","",IFERROR(VLOOKUP($B459,SERVIÇOS!$A:$F,2,0),IFERROR(VLOOKUP($B459,'COMPOSIÇÕES COMPLEMENTARES '!$C:$K,2,0),"")))</f>
        <v/>
      </c>
      <c r="D459" s="398" t="str">
        <f>IF($B459="","",IFERROR(VLOOKUP($B459,SERVIÇOS!$A:$F,3,0),IFERROR(VLOOKUP($B459,'COMPOSIÇÕES COMPLEMENTARES '!$C:$K,3,0),"")))</f>
        <v/>
      </c>
      <c r="E459" s="399"/>
      <c r="F459" s="400" t="str">
        <f>IF($B459="","",IFERROR(VLOOKUP($B459,SERVIÇOS!$A:$F,4,0),IFERROR(VLOOKUP($B459,'COMPOSIÇÕES COMPLEMENTARES '!$C:$K,6,0),"")))</f>
        <v/>
      </c>
      <c r="G459" s="400" t="str">
        <f>IF($B459="","",IFERROR(VLOOKUP($B459,SERVIÇOS!$A:$F,5,0),IFERROR(VLOOKUP($B459,'COMPOSIÇÕES COMPLEMENTARES '!$C:$K,7,0),"")))</f>
        <v/>
      </c>
      <c r="H459" s="400" t="str">
        <f t="shared" si="128"/>
        <v/>
      </c>
      <c r="I459" s="400" t="str">
        <f t="shared" si="135"/>
        <v/>
      </c>
      <c r="J459" s="400" t="str">
        <f t="shared" si="136"/>
        <v/>
      </c>
      <c r="K459" s="400" t="str">
        <f t="shared" si="137"/>
        <v/>
      </c>
      <c r="L459" s="400"/>
      <c r="O459" s="469"/>
      <c r="P459" s="470" t="str">
        <f t="shared" si="130"/>
        <v/>
      </c>
      <c r="Q459" s="469"/>
      <c r="R459" s="471" t="str">
        <f t="shared" si="131"/>
        <v/>
      </c>
      <c r="S459" s="469"/>
      <c r="T459" s="472" t="str">
        <f t="shared" si="132"/>
        <v/>
      </c>
      <c r="U459" s="473">
        <f ca="1">SUMIF($O$8:T$9,"QUANT.",O459:T459)</f>
        <v>0</v>
      </c>
      <c r="V459" s="474">
        <f t="shared" ca="1" si="127"/>
        <v>0</v>
      </c>
      <c r="W459" s="486" t="str">
        <f t="shared" si="129"/>
        <v/>
      </c>
      <c r="X459" s="487">
        <f t="shared" ca="1" si="133"/>
        <v>0</v>
      </c>
      <c r="Y459" s="487" t="e">
        <f t="shared" ca="1" si="134"/>
        <v>#VALUE!</v>
      </c>
    </row>
    <row r="460" spans="1:25">
      <c r="A460" s="395"/>
      <c r="B460" s="396"/>
      <c r="C460" s="397" t="str">
        <f>IF($B460="","",IFERROR(VLOOKUP($B460,SERVIÇOS!$A:$F,2,0),IFERROR(VLOOKUP($B460,'COMPOSIÇÕES COMPLEMENTARES '!$C:$K,2,0),"")))</f>
        <v/>
      </c>
      <c r="D460" s="398" t="str">
        <f>IF($B460="","",IFERROR(VLOOKUP($B460,SERVIÇOS!$A:$F,3,0),IFERROR(VLOOKUP($B460,'COMPOSIÇÕES COMPLEMENTARES '!$C:$K,3,0),"")))</f>
        <v/>
      </c>
      <c r="E460" s="399"/>
      <c r="F460" s="400" t="str">
        <f>IF($B460="","",IFERROR(VLOOKUP($B460,SERVIÇOS!$A:$F,4,0),IFERROR(VLOOKUP($B460,'COMPOSIÇÕES COMPLEMENTARES '!$C:$K,6,0),"")))</f>
        <v/>
      </c>
      <c r="G460" s="400" t="str">
        <f>IF($B460="","",IFERROR(VLOOKUP($B460,SERVIÇOS!$A:$F,5,0),IFERROR(VLOOKUP($B460,'COMPOSIÇÕES COMPLEMENTARES '!$C:$K,7,0),"")))</f>
        <v/>
      </c>
      <c r="H460" s="400" t="str">
        <f t="shared" si="128"/>
        <v/>
      </c>
      <c r="I460" s="400" t="str">
        <f t="shared" si="135"/>
        <v/>
      </c>
      <c r="J460" s="400" t="str">
        <f t="shared" si="136"/>
        <v/>
      </c>
      <c r="K460" s="400" t="str">
        <f t="shared" si="137"/>
        <v/>
      </c>
      <c r="L460" s="400"/>
      <c r="O460" s="469"/>
      <c r="P460" s="470" t="str">
        <f t="shared" si="130"/>
        <v/>
      </c>
      <c r="Q460" s="469"/>
      <c r="R460" s="471" t="str">
        <f t="shared" si="131"/>
        <v/>
      </c>
      <c r="S460" s="469"/>
      <c r="T460" s="472" t="str">
        <f t="shared" si="132"/>
        <v/>
      </c>
      <c r="U460" s="473">
        <f ca="1">SUMIF($O$8:T$9,"QUANT.",O460:T460)</f>
        <v>0</v>
      </c>
      <c r="V460" s="474">
        <f t="shared" ca="1" si="127"/>
        <v>0</v>
      </c>
      <c r="W460" s="486" t="str">
        <f t="shared" si="129"/>
        <v/>
      </c>
      <c r="X460" s="487">
        <f t="shared" ca="1" si="133"/>
        <v>0</v>
      </c>
      <c r="Y460" s="487" t="e">
        <f t="shared" ca="1" si="134"/>
        <v>#VALUE!</v>
      </c>
    </row>
    <row r="461" spans="1:25">
      <c r="A461" s="395"/>
      <c r="B461" s="396"/>
      <c r="C461" s="397" t="str">
        <f>IF($B461="","",IFERROR(VLOOKUP($B461,SERVIÇOS!$A:$F,2,0),IFERROR(VLOOKUP($B461,'COMPOSIÇÕES COMPLEMENTARES '!$C:$K,2,0),"")))</f>
        <v/>
      </c>
      <c r="D461" s="398" t="str">
        <f>IF($B461="","",IFERROR(VLOOKUP($B461,SERVIÇOS!$A:$F,3,0),IFERROR(VLOOKUP($B461,'COMPOSIÇÕES COMPLEMENTARES '!$C:$K,3,0),"")))</f>
        <v/>
      </c>
      <c r="E461" s="399"/>
      <c r="F461" s="400" t="str">
        <f>IF($B461="","",IFERROR(VLOOKUP($B461,SERVIÇOS!$A:$F,4,0),IFERROR(VLOOKUP($B461,'COMPOSIÇÕES COMPLEMENTARES '!$C:$K,6,0),"")))</f>
        <v/>
      </c>
      <c r="G461" s="400" t="str">
        <f>IF($B461="","",IFERROR(VLOOKUP($B461,SERVIÇOS!$A:$F,5,0),IFERROR(VLOOKUP($B461,'COMPOSIÇÕES COMPLEMENTARES '!$C:$K,7,0),"")))</f>
        <v/>
      </c>
      <c r="H461" s="400" t="str">
        <f t="shared" si="128"/>
        <v/>
      </c>
      <c r="I461" s="400" t="str">
        <f t="shared" si="135"/>
        <v/>
      </c>
      <c r="J461" s="400" t="str">
        <f t="shared" si="136"/>
        <v/>
      </c>
      <c r="K461" s="400" t="str">
        <f t="shared" si="137"/>
        <v/>
      </c>
      <c r="L461" s="400"/>
      <c r="O461" s="469"/>
      <c r="P461" s="470" t="str">
        <f t="shared" si="130"/>
        <v/>
      </c>
      <c r="Q461" s="469"/>
      <c r="R461" s="471" t="str">
        <f t="shared" si="131"/>
        <v/>
      </c>
      <c r="S461" s="469"/>
      <c r="T461" s="472" t="str">
        <f t="shared" si="132"/>
        <v/>
      </c>
      <c r="U461" s="473">
        <f ca="1">SUMIF($O$8:T$9,"QUANT.",O461:T461)</f>
        <v>0</v>
      </c>
      <c r="V461" s="474">
        <f t="shared" ca="1" si="127"/>
        <v>0</v>
      </c>
      <c r="W461" s="486" t="str">
        <f t="shared" si="129"/>
        <v/>
      </c>
      <c r="X461" s="487">
        <f t="shared" ca="1" si="133"/>
        <v>0</v>
      </c>
      <c r="Y461" s="487" t="e">
        <f t="shared" ca="1" si="134"/>
        <v>#VALUE!</v>
      </c>
    </row>
    <row r="462" spans="1:25">
      <c r="A462" s="395"/>
      <c r="B462" s="396"/>
      <c r="C462" s="397" t="str">
        <f>IF($B462="","",IFERROR(VLOOKUP($B462,SERVIÇOS!$A:$F,2,0),IFERROR(VLOOKUP($B462,'COMPOSIÇÕES COMPLEMENTARES '!$C:$K,2,0),"")))</f>
        <v/>
      </c>
      <c r="D462" s="398" t="str">
        <f>IF($B462="","",IFERROR(VLOOKUP($B462,SERVIÇOS!$A:$F,3,0),IFERROR(VLOOKUP($B462,'COMPOSIÇÕES COMPLEMENTARES '!$C:$K,3,0),"")))</f>
        <v/>
      </c>
      <c r="E462" s="399"/>
      <c r="F462" s="400" t="str">
        <f>IF($B462="","",IFERROR(VLOOKUP($B462,SERVIÇOS!$A:$F,4,0),IFERROR(VLOOKUP($B462,'COMPOSIÇÕES COMPLEMENTARES '!$C:$K,6,0),"")))</f>
        <v/>
      </c>
      <c r="G462" s="400" t="str">
        <f>IF($B462="","",IFERROR(VLOOKUP($B462,SERVIÇOS!$A:$F,5,0),IFERROR(VLOOKUP($B462,'COMPOSIÇÕES COMPLEMENTARES '!$C:$K,7,0),"")))</f>
        <v/>
      </c>
      <c r="H462" s="400" t="str">
        <f t="shared" si="128"/>
        <v/>
      </c>
      <c r="I462" s="400" t="str">
        <f t="shared" si="135"/>
        <v/>
      </c>
      <c r="J462" s="400" t="str">
        <f t="shared" si="136"/>
        <v/>
      </c>
      <c r="K462" s="400" t="str">
        <f t="shared" si="137"/>
        <v/>
      </c>
      <c r="L462" s="400"/>
      <c r="O462" s="469"/>
      <c r="P462" s="470" t="str">
        <f t="shared" si="130"/>
        <v/>
      </c>
      <c r="Q462" s="469"/>
      <c r="R462" s="471" t="str">
        <f t="shared" si="131"/>
        <v/>
      </c>
      <c r="S462" s="469"/>
      <c r="T462" s="472" t="str">
        <f t="shared" si="132"/>
        <v/>
      </c>
      <c r="U462" s="473">
        <f ca="1">SUMIF($O$8:T$9,"QUANT.",O462:T462)</f>
        <v>0</v>
      </c>
      <c r="V462" s="474">
        <f t="shared" ca="1" si="127"/>
        <v>0</v>
      </c>
      <c r="W462" s="486" t="str">
        <f t="shared" si="129"/>
        <v/>
      </c>
      <c r="X462" s="487">
        <f t="shared" ca="1" si="133"/>
        <v>0</v>
      </c>
      <c r="Y462" s="487" t="e">
        <f t="shared" ca="1" si="134"/>
        <v>#VALUE!</v>
      </c>
    </row>
    <row r="463" spans="1:25">
      <c r="A463" s="395"/>
      <c r="B463" s="396"/>
      <c r="C463" s="397" t="str">
        <f>IF($B463="","",IFERROR(VLOOKUP($B463,SERVIÇOS!$A:$F,2,0),IFERROR(VLOOKUP($B463,'COMPOSIÇÕES COMPLEMENTARES '!$C:$K,2,0),"")))</f>
        <v/>
      </c>
      <c r="D463" s="398" t="str">
        <f>IF($B463="","",IFERROR(VLOOKUP($B463,SERVIÇOS!$A:$F,3,0),IFERROR(VLOOKUP($B463,'COMPOSIÇÕES COMPLEMENTARES '!$C:$K,3,0),"")))</f>
        <v/>
      </c>
      <c r="E463" s="399"/>
      <c r="F463" s="400" t="str">
        <f>IF($B463="","",IFERROR(VLOOKUP($B463,SERVIÇOS!$A:$F,4,0),IFERROR(VLOOKUP($B463,'COMPOSIÇÕES COMPLEMENTARES '!$C:$K,6,0),"")))</f>
        <v/>
      </c>
      <c r="G463" s="400" t="str">
        <f>IF($B463="","",IFERROR(VLOOKUP($B463,SERVIÇOS!$A:$F,5,0),IFERROR(VLOOKUP($B463,'COMPOSIÇÕES COMPLEMENTARES '!$C:$K,7,0),"")))</f>
        <v/>
      </c>
      <c r="H463" s="400" t="str">
        <f t="shared" si="128"/>
        <v/>
      </c>
      <c r="I463" s="400" t="str">
        <f t="shared" si="135"/>
        <v/>
      </c>
      <c r="J463" s="400" t="str">
        <f t="shared" si="136"/>
        <v/>
      </c>
      <c r="K463" s="400" t="str">
        <f t="shared" si="137"/>
        <v/>
      </c>
      <c r="L463" s="400"/>
      <c r="O463" s="469"/>
      <c r="P463" s="470" t="str">
        <f t="shared" si="130"/>
        <v/>
      </c>
      <c r="Q463" s="469"/>
      <c r="R463" s="471" t="str">
        <f t="shared" si="131"/>
        <v/>
      </c>
      <c r="S463" s="469"/>
      <c r="T463" s="472" t="str">
        <f t="shared" si="132"/>
        <v/>
      </c>
      <c r="U463" s="473">
        <f ca="1">SUMIF($O$8:T$9,"QUANT.",O463:T463)</f>
        <v>0</v>
      </c>
      <c r="V463" s="474">
        <f t="shared" ca="1" si="127"/>
        <v>0</v>
      </c>
      <c r="W463" s="486" t="str">
        <f t="shared" si="129"/>
        <v/>
      </c>
      <c r="X463" s="487">
        <f t="shared" ca="1" si="133"/>
        <v>0</v>
      </c>
      <c r="Y463" s="487" t="e">
        <f t="shared" ca="1" si="134"/>
        <v>#VALUE!</v>
      </c>
    </row>
    <row r="464" spans="1:25">
      <c r="A464" s="395"/>
      <c r="B464" s="396"/>
      <c r="C464" s="397" t="str">
        <f>IF($B464="","",IFERROR(VLOOKUP($B464,SERVIÇOS!$A:$F,2,0),IFERROR(VLOOKUP($B464,'COMPOSIÇÕES COMPLEMENTARES '!$C:$K,2,0),"")))</f>
        <v/>
      </c>
      <c r="D464" s="398" t="str">
        <f>IF($B464="","",IFERROR(VLOOKUP($B464,SERVIÇOS!$A:$F,3,0),IFERROR(VLOOKUP($B464,'COMPOSIÇÕES COMPLEMENTARES '!$C:$K,3,0),"")))</f>
        <v/>
      </c>
      <c r="E464" s="399"/>
      <c r="F464" s="400" t="str">
        <f>IF($B464="","",IFERROR(VLOOKUP($B464,SERVIÇOS!$A:$F,4,0),IFERROR(VLOOKUP($B464,'COMPOSIÇÕES COMPLEMENTARES '!$C:$K,6,0),"")))</f>
        <v/>
      </c>
      <c r="G464" s="400" t="str">
        <f>IF($B464="","",IFERROR(VLOOKUP($B464,SERVIÇOS!$A:$F,5,0),IFERROR(VLOOKUP($B464,'COMPOSIÇÕES COMPLEMENTARES '!$C:$K,7,0),"")))</f>
        <v/>
      </c>
      <c r="H464" s="400" t="str">
        <f t="shared" si="128"/>
        <v/>
      </c>
      <c r="I464" s="400" t="str">
        <f t="shared" si="135"/>
        <v/>
      </c>
      <c r="J464" s="400" t="str">
        <f t="shared" si="136"/>
        <v/>
      </c>
      <c r="K464" s="400" t="str">
        <f t="shared" si="137"/>
        <v/>
      </c>
      <c r="L464" s="400"/>
      <c r="O464" s="469"/>
      <c r="P464" s="470" t="str">
        <f t="shared" si="130"/>
        <v/>
      </c>
      <c r="Q464" s="469"/>
      <c r="R464" s="471" t="str">
        <f t="shared" si="131"/>
        <v/>
      </c>
      <c r="S464" s="469"/>
      <c r="T464" s="472" t="str">
        <f t="shared" si="132"/>
        <v/>
      </c>
      <c r="U464" s="473">
        <f ca="1">SUMIF($O$8:T$9,"QUANT.",O464:T464)</f>
        <v>0</v>
      </c>
      <c r="V464" s="474">
        <f t="shared" ca="1" si="127"/>
        <v>0</v>
      </c>
      <c r="W464" s="486" t="str">
        <f t="shared" si="129"/>
        <v/>
      </c>
      <c r="X464" s="487">
        <f t="shared" ca="1" si="133"/>
        <v>0</v>
      </c>
      <c r="Y464" s="487" t="e">
        <f t="shared" ca="1" si="134"/>
        <v>#VALUE!</v>
      </c>
    </row>
    <row r="465" spans="1:25">
      <c r="A465" s="395"/>
      <c r="B465" s="396"/>
      <c r="C465" s="397" t="str">
        <f>IF($B465="","",IFERROR(VLOOKUP($B465,SERVIÇOS!$A:$F,2,0),IFERROR(VLOOKUP($B465,'COMPOSIÇÕES COMPLEMENTARES '!$C:$K,2,0),"")))</f>
        <v/>
      </c>
      <c r="D465" s="398" t="str">
        <f>IF($B465="","",IFERROR(VLOOKUP($B465,SERVIÇOS!$A:$F,3,0),IFERROR(VLOOKUP($B465,'COMPOSIÇÕES COMPLEMENTARES '!$C:$K,3,0),"")))</f>
        <v/>
      </c>
      <c r="E465" s="399"/>
      <c r="F465" s="400" t="str">
        <f>IF($B465="","",IFERROR(VLOOKUP($B465,SERVIÇOS!$A:$F,4,0),IFERROR(VLOOKUP($B465,'COMPOSIÇÕES COMPLEMENTARES '!$C:$K,6,0),"")))</f>
        <v/>
      </c>
      <c r="G465" s="400" t="str">
        <f>IF($B465="","",IFERROR(VLOOKUP($B465,SERVIÇOS!$A:$F,5,0),IFERROR(VLOOKUP($B465,'COMPOSIÇÕES COMPLEMENTARES '!$C:$K,7,0),"")))</f>
        <v/>
      </c>
      <c r="H465" s="400" t="str">
        <f t="shared" si="128"/>
        <v/>
      </c>
      <c r="I465" s="400" t="str">
        <f t="shared" si="135"/>
        <v/>
      </c>
      <c r="J465" s="400" t="str">
        <f t="shared" si="136"/>
        <v/>
      </c>
      <c r="K465" s="400" t="str">
        <f t="shared" si="137"/>
        <v/>
      </c>
      <c r="L465" s="400"/>
      <c r="O465" s="469"/>
      <c r="P465" s="470" t="str">
        <f t="shared" si="130"/>
        <v/>
      </c>
      <c r="Q465" s="469"/>
      <c r="R465" s="471" t="str">
        <f t="shared" si="131"/>
        <v/>
      </c>
      <c r="S465" s="469"/>
      <c r="T465" s="472" t="str">
        <f t="shared" si="132"/>
        <v/>
      </c>
      <c r="U465" s="473">
        <f ca="1">SUMIF($O$8:T$9,"QUANT.",O465:T465)</f>
        <v>0</v>
      </c>
      <c r="V465" s="474">
        <f t="shared" ca="1" si="127"/>
        <v>0</v>
      </c>
      <c r="W465" s="486" t="str">
        <f t="shared" si="129"/>
        <v/>
      </c>
      <c r="X465" s="487">
        <f t="shared" ca="1" si="133"/>
        <v>0</v>
      </c>
      <c r="Y465" s="487" t="e">
        <f t="shared" ca="1" si="134"/>
        <v>#VALUE!</v>
      </c>
    </row>
    <row r="466" spans="1:25">
      <c r="A466" s="395"/>
      <c r="B466" s="396"/>
      <c r="C466" s="397" t="str">
        <f>IF($B466="","",IFERROR(VLOOKUP($B466,SERVIÇOS!$A:$F,2,0),IFERROR(VLOOKUP($B466,'COMPOSIÇÕES COMPLEMENTARES '!$C:$K,2,0),"")))</f>
        <v/>
      </c>
      <c r="D466" s="398" t="str">
        <f>IF($B466="","",IFERROR(VLOOKUP($B466,SERVIÇOS!$A:$F,3,0),IFERROR(VLOOKUP($B466,'COMPOSIÇÕES COMPLEMENTARES '!$C:$K,3,0),"")))</f>
        <v/>
      </c>
      <c r="E466" s="399"/>
      <c r="F466" s="400" t="str">
        <f>IF($B466="","",IFERROR(VLOOKUP($B466,SERVIÇOS!$A:$F,4,0),IFERROR(VLOOKUP($B466,'COMPOSIÇÕES COMPLEMENTARES '!$C:$K,6,0),"")))</f>
        <v/>
      </c>
      <c r="G466" s="400" t="str">
        <f>IF($B466="","",IFERROR(VLOOKUP($B466,SERVIÇOS!$A:$F,5,0),IFERROR(VLOOKUP($B466,'COMPOSIÇÕES COMPLEMENTARES '!$C:$K,7,0),"")))</f>
        <v/>
      </c>
      <c r="H466" s="400" t="str">
        <f t="shared" si="128"/>
        <v/>
      </c>
      <c r="I466" s="400" t="str">
        <f t="shared" si="135"/>
        <v/>
      </c>
      <c r="J466" s="400" t="str">
        <f t="shared" si="136"/>
        <v/>
      </c>
      <c r="K466" s="400" t="str">
        <f t="shared" si="137"/>
        <v/>
      </c>
      <c r="L466" s="400"/>
      <c r="O466" s="469"/>
      <c r="P466" s="470" t="str">
        <f t="shared" si="130"/>
        <v/>
      </c>
      <c r="Q466" s="469"/>
      <c r="R466" s="471" t="str">
        <f t="shared" si="131"/>
        <v/>
      </c>
      <c r="S466" s="469"/>
      <c r="T466" s="472" t="str">
        <f t="shared" si="132"/>
        <v/>
      </c>
      <c r="U466" s="473">
        <f ca="1">SUMIF($O$8:T$9,"QUANT.",O466:T466)</f>
        <v>0</v>
      </c>
      <c r="V466" s="474">
        <f t="shared" ca="1" si="127"/>
        <v>0</v>
      </c>
      <c r="W466" s="486" t="str">
        <f t="shared" si="129"/>
        <v/>
      </c>
      <c r="X466" s="487">
        <f t="shared" ca="1" si="133"/>
        <v>0</v>
      </c>
      <c r="Y466" s="487" t="e">
        <f t="shared" ca="1" si="134"/>
        <v>#VALUE!</v>
      </c>
    </row>
    <row r="467" spans="1:25">
      <c r="A467" s="395"/>
      <c r="B467" s="396"/>
      <c r="C467" s="397" t="str">
        <f>IF($B467="","",IFERROR(VLOOKUP($B467,SERVIÇOS!$A:$F,2,0),IFERROR(VLOOKUP($B467,'COMPOSIÇÕES COMPLEMENTARES '!$C:$K,2,0),"")))</f>
        <v/>
      </c>
      <c r="D467" s="398" t="str">
        <f>IF($B467="","",IFERROR(VLOOKUP($B467,SERVIÇOS!$A:$F,3,0),IFERROR(VLOOKUP($B467,'COMPOSIÇÕES COMPLEMENTARES '!$C:$K,3,0),"")))</f>
        <v/>
      </c>
      <c r="E467" s="399"/>
      <c r="F467" s="400" t="str">
        <f>IF($B467="","",IFERROR(VLOOKUP($B467,SERVIÇOS!$A:$F,4,0),IFERROR(VLOOKUP($B467,'COMPOSIÇÕES COMPLEMENTARES '!$C:$K,6,0),"")))</f>
        <v/>
      </c>
      <c r="G467" s="400" t="str">
        <f>IF($B467="","",IFERROR(VLOOKUP($B467,SERVIÇOS!$A:$F,5,0),IFERROR(VLOOKUP($B467,'COMPOSIÇÕES COMPLEMENTARES '!$C:$K,7,0),"")))</f>
        <v/>
      </c>
      <c r="H467" s="400" t="str">
        <f t="shared" si="128"/>
        <v/>
      </c>
      <c r="I467" s="400" t="str">
        <f t="shared" si="135"/>
        <v/>
      </c>
      <c r="J467" s="400" t="str">
        <f t="shared" si="136"/>
        <v/>
      </c>
      <c r="K467" s="400" t="str">
        <f t="shared" si="137"/>
        <v/>
      </c>
      <c r="L467" s="400"/>
      <c r="O467" s="469"/>
      <c r="P467" s="470" t="str">
        <f t="shared" si="130"/>
        <v/>
      </c>
      <c r="Q467" s="469"/>
      <c r="R467" s="471" t="str">
        <f t="shared" si="131"/>
        <v/>
      </c>
      <c r="S467" s="469"/>
      <c r="T467" s="472" t="str">
        <f t="shared" si="132"/>
        <v/>
      </c>
      <c r="U467" s="473">
        <f ca="1">SUMIF($O$8:T$9,"QUANT.",O467:T467)</f>
        <v>0</v>
      </c>
      <c r="V467" s="474">
        <f t="shared" ca="1" si="127"/>
        <v>0</v>
      </c>
      <c r="W467" s="486" t="str">
        <f t="shared" si="129"/>
        <v/>
      </c>
      <c r="X467" s="487">
        <f t="shared" ca="1" si="133"/>
        <v>0</v>
      </c>
      <c r="Y467" s="487" t="e">
        <f t="shared" ca="1" si="134"/>
        <v>#VALUE!</v>
      </c>
    </row>
    <row r="468" spans="1:25">
      <c r="A468" s="395"/>
      <c r="B468" s="396"/>
      <c r="C468" s="397" t="str">
        <f>IF($B468="","",IFERROR(VLOOKUP($B468,SERVIÇOS!$A:$F,2,0),IFERROR(VLOOKUP($B468,'COMPOSIÇÕES COMPLEMENTARES '!$C:$K,2,0),"")))</f>
        <v/>
      </c>
      <c r="D468" s="398" t="str">
        <f>IF($B468="","",IFERROR(VLOOKUP($B468,SERVIÇOS!$A:$F,3,0),IFERROR(VLOOKUP($B468,'COMPOSIÇÕES COMPLEMENTARES '!$C:$K,3,0),"")))</f>
        <v/>
      </c>
      <c r="E468" s="399"/>
      <c r="F468" s="400" t="str">
        <f>IF($B468="","",IFERROR(VLOOKUP($B468,SERVIÇOS!$A:$F,4,0),IFERROR(VLOOKUP($B468,'COMPOSIÇÕES COMPLEMENTARES '!$C:$K,6,0),"")))</f>
        <v/>
      </c>
      <c r="G468" s="400" t="str">
        <f>IF($B468="","",IFERROR(VLOOKUP($B468,SERVIÇOS!$A:$F,5,0),IFERROR(VLOOKUP($B468,'COMPOSIÇÕES COMPLEMENTARES '!$C:$K,7,0),"")))</f>
        <v/>
      </c>
      <c r="H468" s="400" t="str">
        <f t="shared" si="128"/>
        <v/>
      </c>
      <c r="I468" s="400" t="str">
        <f t="shared" si="135"/>
        <v/>
      </c>
      <c r="J468" s="400" t="str">
        <f t="shared" si="136"/>
        <v/>
      </c>
      <c r="K468" s="400" t="str">
        <f t="shared" si="137"/>
        <v/>
      </c>
      <c r="L468" s="400"/>
      <c r="O468" s="469"/>
      <c r="P468" s="470" t="str">
        <f t="shared" si="130"/>
        <v/>
      </c>
      <c r="Q468" s="469"/>
      <c r="R468" s="471" t="str">
        <f t="shared" si="131"/>
        <v/>
      </c>
      <c r="S468" s="469"/>
      <c r="T468" s="472" t="str">
        <f t="shared" si="132"/>
        <v/>
      </c>
      <c r="U468" s="473">
        <f ca="1">SUMIF($O$8:T$9,"QUANT.",O468:T468)</f>
        <v>0</v>
      </c>
      <c r="V468" s="474">
        <f t="shared" ca="1" si="127"/>
        <v>0</v>
      </c>
      <c r="W468" s="486" t="str">
        <f t="shared" si="129"/>
        <v/>
      </c>
      <c r="X468" s="487">
        <f t="shared" ca="1" si="133"/>
        <v>0</v>
      </c>
      <c r="Y468" s="487" t="e">
        <f t="shared" ca="1" si="134"/>
        <v>#VALUE!</v>
      </c>
    </row>
    <row r="469" spans="1:25">
      <c r="A469" s="395"/>
      <c r="B469" s="396"/>
      <c r="C469" s="397" t="str">
        <f>IF($B469="","",IFERROR(VLOOKUP($B469,SERVIÇOS!$A:$F,2,0),IFERROR(VLOOKUP($B469,'COMPOSIÇÕES COMPLEMENTARES '!$C:$K,2,0),"")))</f>
        <v/>
      </c>
      <c r="D469" s="398" t="str">
        <f>IF($B469="","",IFERROR(VLOOKUP($B469,SERVIÇOS!$A:$F,3,0),IFERROR(VLOOKUP($B469,'COMPOSIÇÕES COMPLEMENTARES '!$C:$K,3,0),"")))</f>
        <v/>
      </c>
      <c r="E469" s="399"/>
      <c r="F469" s="400" t="str">
        <f>IF($B469="","",IFERROR(VLOOKUP($B469,SERVIÇOS!$A:$F,4,0),IFERROR(VLOOKUP($B469,'COMPOSIÇÕES COMPLEMENTARES '!$C:$K,6,0),"")))</f>
        <v/>
      </c>
      <c r="G469" s="400" t="str">
        <f>IF($B469="","",IFERROR(VLOOKUP($B469,SERVIÇOS!$A:$F,5,0),IFERROR(VLOOKUP($B469,'COMPOSIÇÕES COMPLEMENTARES '!$C:$K,7,0),"")))</f>
        <v/>
      </c>
      <c r="H469" s="400" t="str">
        <f t="shared" si="128"/>
        <v/>
      </c>
      <c r="I469" s="400" t="str">
        <f t="shared" si="135"/>
        <v/>
      </c>
      <c r="J469" s="400" t="str">
        <f t="shared" si="136"/>
        <v/>
      </c>
      <c r="K469" s="400" t="str">
        <f t="shared" si="137"/>
        <v/>
      </c>
      <c r="L469" s="400"/>
      <c r="O469" s="469"/>
      <c r="P469" s="470" t="str">
        <f t="shared" si="130"/>
        <v/>
      </c>
      <c r="Q469" s="469"/>
      <c r="R469" s="471" t="str">
        <f t="shared" si="131"/>
        <v/>
      </c>
      <c r="S469" s="469"/>
      <c r="T469" s="472" t="str">
        <f t="shared" si="132"/>
        <v/>
      </c>
      <c r="U469" s="473">
        <f ca="1">SUMIF($O$8:T$9,"QUANT.",O469:T469)</f>
        <v>0</v>
      </c>
      <c r="V469" s="474">
        <f t="shared" ca="1" si="127"/>
        <v>0</v>
      </c>
      <c r="W469" s="486" t="str">
        <f t="shared" si="129"/>
        <v/>
      </c>
      <c r="X469" s="487">
        <f t="shared" ca="1" si="133"/>
        <v>0</v>
      </c>
      <c r="Y469" s="487" t="e">
        <f t="shared" ca="1" si="134"/>
        <v>#VALUE!</v>
      </c>
    </row>
    <row r="470" spans="1:25">
      <c r="A470" s="395"/>
      <c r="B470" s="396"/>
      <c r="C470" s="397" t="str">
        <f>IF($B470="","",IFERROR(VLOOKUP($B470,SERVIÇOS!$A:$F,2,0),IFERROR(VLOOKUP($B470,'COMPOSIÇÕES COMPLEMENTARES '!$C:$K,2,0),"")))</f>
        <v/>
      </c>
      <c r="D470" s="398" t="str">
        <f>IF($B470="","",IFERROR(VLOOKUP($B470,SERVIÇOS!$A:$F,3,0),IFERROR(VLOOKUP($B470,'COMPOSIÇÕES COMPLEMENTARES '!$C:$K,3,0),"")))</f>
        <v/>
      </c>
      <c r="E470" s="399"/>
      <c r="F470" s="400" t="str">
        <f>IF($B470="","",IFERROR(VLOOKUP($B470,SERVIÇOS!$A:$F,4,0),IFERROR(VLOOKUP($B470,'COMPOSIÇÕES COMPLEMENTARES '!$C:$K,6,0),"")))</f>
        <v/>
      </c>
      <c r="G470" s="400" t="str">
        <f>IF($B470="","",IFERROR(VLOOKUP($B470,SERVIÇOS!$A:$F,5,0),IFERROR(VLOOKUP($B470,'COMPOSIÇÕES COMPLEMENTARES '!$C:$K,7,0),"")))</f>
        <v/>
      </c>
      <c r="H470" s="400" t="str">
        <f t="shared" si="128"/>
        <v/>
      </c>
      <c r="I470" s="400" t="str">
        <f t="shared" si="135"/>
        <v/>
      </c>
      <c r="J470" s="400" t="str">
        <f t="shared" si="136"/>
        <v/>
      </c>
      <c r="K470" s="400" t="str">
        <f t="shared" si="137"/>
        <v/>
      </c>
      <c r="L470" s="400"/>
      <c r="O470" s="469"/>
      <c r="P470" s="470" t="str">
        <f t="shared" si="130"/>
        <v/>
      </c>
      <c r="Q470" s="469"/>
      <c r="R470" s="471" t="str">
        <f t="shared" si="131"/>
        <v/>
      </c>
      <c r="S470" s="469"/>
      <c r="T470" s="472" t="str">
        <f t="shared" si="132"/>
        <v/>
      </c>
      <c r="U470" s="473">
        <f ca="1">SUMIF($O$8:T$9,"QUANT.",O470:T470)</f>
        <v>0</v>
      </c>
      <c r="V470" s="474">
        <f t="shared" ca="1" si="127"/>
        <v>0</v>
      </c>
      <c r="W470" s="486" t="str">
        <f t="shared" si="129"/>
        <v/>
      </c>
      <c r="X470" s="487">
        <f t="shared" ca="1" si="133"/>
        <v>0</v>
      </c>
      <c r="Y470" s="487" t="e">
        <f t="shared" ca="1" si="134"/>
        <v>#VALUE!</v>
      </c>
    </row>
    <row r="471" spans="1:25">
      <c r="A471" s="395"/>
      <c r="B471" s="396"/>
      <c r="C471" s="397" t="str">
        <f>IF($B471="","",IFERROR(VLOOKUP($B471,SERVIÇOS!$A:$F,2,0),IFERROR(VLOOKUP($B471,'COMPOSIÇÕES COMPLEMENTARES '!$C:$K,2,0),"")))</f>
        <v/>
      </c>
      <c r="D471" s="398" t="str">
        <f>IF($B471="","",IFERROR(VLOOKUP($B471,SERVIÇOS!$A:$F,3,0),IFERROR(VLOOKUP($B471,'COMPOSIÇÕES COMPLEMENTARES '!$C:$K,3,0),"")))</f>
        <v/>
      </c>
      <c r="E471" s="399"/>
      <c r="F471" s="400" t="str">
        <f>IF($B471="","",IFERROR(VLOOKUP($B471,SERVIÇOS!$A:$F,4,0),IFERROR(VLOOKUP($B471,'COMPOSIÇÕES COMPLEMENTARES '!$C:$K,6,0),"")))</f>
        <v/>
      </c>
      <c r="G471" s="400" t="str">
        <f>IF($B471="","",IFERROR(VLOOKUP($B471,SERVIÇOS!$A:$F,5,0),IFERROR(VLOOKUP($B471,'COMPOSIÇÕES COMPLEMENTARES '!$C:$K,7,0),"")))</f>
        <v/>
      </c>
      <c r="H471" s="400" t="str">
        <f t="shared" si="128"/>
        <v/>
      </c>
      <c r="I471" s="400" t="str">
        <f t="shared" si="135"/>
        <v/>
      </c>
      <c r="J471" s="400" t="str">
        <f t="shared" si="136"/>
        <v/>
      </c>
      <c r="K471" s="400" t="str">
        <f t="shared" si="137"/>
        <v/>
      </c>
      <c r="L471" s="400"/>
      <c r="O471" s="469"/>
      <c r="P471" s="470" t="str">
        <f t="shared" si="130"/>
        <v/>
      </c>
      <c r="Q471" s="469"/>
      <c r="R471" s="471" t="str">
        <f t="shared" si="131"/>
        <v/>
      </c>
      <c r="S471" s="469"/>
      <c r="T471" s="472" t="str">
        <f t="shared" si="132"/>
        <v/>
      </c>
      <c r="U471" s="473">
        <f ca="1">SUMIF($O$8:T$9,"QUANT.",O471:T471)</f>
        <v>0</v>
      </c>
      <c r="V471" s="474">
        <f t="shared" ca="1" si="127"/>
        <v>0</v>
      </c>
      <c r="W471" s="486" t="str">
        <f t="shared" si="129"/>
        <v/>
      </c>
      <c r="X471" s="487">
        <f t="shared" ca="1" si="133"/>
        <v>0</v>
      </c>
      <c r="Y471" s="487" t="e">
        <f t="shared" ca="1" si="134"/>
        <v>#VALUE!</v>
      </c>
    </row>
    <row r="472" spans="1:25">
      <c r="A472" s="395"/>
      <c r="B472" s="396"/>
      <c r="C472" s="397" t="str">
        <f>IF($B472="","",IFERROR(VLOOKUP($B472,SERVIÇOS!$A:$F,2,0),IFERROR(VLOOKUP($B472,'COMPOSIÇÕES COMPLEMENTARES '!$C:$K,2,0),"")))</f>
        <v/>
      </c>
      <c r="D472" s="398" t="str">
        <f>IF($B472="","",IFERROR(VLOOKUP($B472,SERVIÇOS!$A:$F,3,0),IFERROR(VLOOKUP($B472,'COMPOSIÇÕES COMPLEMENTARES '!$C:$K,3,0),"")))</f>
        <v/>
      </c>
      <c r="E472" s="399"/>
      <c r="F472" s="400" t="str">
        <f>IF($B472="","",IFERROR(VLOOKUP($B472,SERVIÇOS!$A:$F,4,0),IFERROR(VLOOKUP($B472,'COMPOSIÇÕES COMPLEMENTARES '!$C:$K,6,0),"")))</f>
        <v/>
      </c>
      <c r="G472" s="400" t="str">
        <f>IF($B472="","",IFERROR(VLOOKUP($B472,SERVIÇOS!$A:$F,5,0),IFERROR(VLOOKUP($B472,'COMPOSIÇÕES COMPLEMENTARES '!$C:$K,7,0),"")))</f>
        <v/>
      </c>
      <c r="H472" s="400" t="str">
        <f t="shared" si="128"/>
        <v/>
      </c>
      <c r="I472" s="400" t="str">
        <f t="shared" si="135"/>
        <v/>
      </c>
      <c r="J472" s="400" t="str">
        <f t="shared" si="136"/>
        <v/>
      </c>
      <c r="K472" s="400" t="str">
        <f t="shared" si="137"/>
        <v/>
      </c>
      <c r="L472" s="400"/>
      <c r="O472" s="469"/>
      <c r="P472" s="470" t="str">
        <f t="shared" si="130"/>
        <v/>
      </c>
      <c r="Q472" s="469"/>
      <c r="R472" s="471" t="str">
        <f t="shared" si="131"/>
        <v/>
      </c>
      <c r="S472" s="469"/>
      <c r="T472" s="472" t="str">
        <f t="shared" si="132"/>
        <v/>
      </c>
      <c r="U472" s="473">
        <f ca="1">SUMIF($O$8:T$9,"QUANT.",O472:T472)</f>
        <v>0</v>
      </c>
      <c r="V472" s="474">
        <f t="shared" ca="1" si="127"/>
        <v>0</v>
      </c>
      <c r="W472" s="486" t="str">
        <f t="shared" si="129"/>
        <v/>
      </c>
      <c r="X472" s="487">
        <f t="shared" ca="1" si="133"/>
        <v>0</v>
      </c>
      <c r="Y472" s="487" t="e">
        <f t="shared" ca="1" si="134"/>
        <v>#VALUE!</v>
      </c>
    </row>
    <row r="473" spans="1:25">
      <c r="A473" s="395"/>
      <c r="B473" s="396"/>
      <c r="C473" s="397" t="str">
        <f>IF($B473="","",IFERROR(VLOOKUP($B473,SERVIÇOS!$A:$F,2,0),IFERROR(VLOOKUP($B473,'COMPOSIÇÕES COMPLEMENTARES '!$C:$K,2,0),"")))</f>
        <v/>
      </c>
      <c r="D473" s="398" t="str">
        <f>IF($B473="","",IFERROR(VLOOKUP($B473,SERVIÇOS!$A:$F,3,0),IFERROR(VLOOKUP($B473,'COMPOSIÇÕES COMPLEMENTARES '!$C:$K,3,0),"")))</f>
        <v/>
      </c>
      <c r="E473" s="399"/>
      <c r="F473" s="400" t="str">
        <f>IF($B473="","",IFERROR(VLOOKUP($B473,SERVIÇOS!$A:$F,4,0),IFERROR(VLOOKUP($B473,'COMPOSIÇÕES COMPLEMENTARES '!$C:$K,6,0),"")))</f>
        <v/>
      </c>
      <c r="G473" s="400" t="str">
        <f>IF($B473="","",IFERROR(VLOOKUP($B473,SERVIÇOS!$A:$F,5,0),IFERROR(VLOOKUP($B473,'COMPOSIÇÕES COMPLEMENTARES '!$C:$K,7,0),"")))</f>
        <v/>
      </c>
      <c r="H473" s="400" t="str">
        <f t="shared" si="128"/>
        <v/>
      </c>
      <c r="I473" s="400" t="str">
        <f t="shared" si="135"/>
        <v/>
      </c>
      <c r="J473" s="400" t="str">
        <f t="shared" si="136"/>
        <v/>
      </c>
      <c r="K473" s="400" t="str">
        <f t="shared" si="137"/>
        <v/>
      </c>
      <c r="L473" s="400"/>
      <c r="O473" s="469"/>
      <c r="P473" s="470" t="str">
        <f t="shared" si="130"/>
        <v/>
      </c>
      <c r="Q473" s="469"/>
      <c r="R473" s="471" t="str">
        <f t="shared" si="131"/>
        <v/>
      </c>
      <c r="S473" s="469"/>
      <c r="T473" s="472" t="str">
        <f t="shared" si="132"/>
        <v/>
      </c>
      <c r="U473" s="473">
        <f ca="1">SUMIF($O$8:T$9,"QUANT.",O473:T473)</f>
        <v>0</v>
      </c>
      <c r="V473" s="474">
        <f t="shared" ca="1" si="127"/>
        <v>0</v>
      </c>
      <c r="W473" s="486" t="str">
        <f t="shared" si="129"/>
        <v/>
      </c>
      <c r="X473" s="487">
        <f t="shared" ca="1" si="133"/>
        <v>0</v>
      </c>
      <c r="Y473" s="487" t="e">
        <f t="shared" ca="1" si="134"/>
        <v>#VALUE!</v>
      </c>
    </row>
    <row r="474" spans="1:25">
      <c r="A474" s="395"/>
      <c r="B474" s="396"/>
      <c r="C474" s="397" t="str">
        <f>IF($B474="","",IFERROR(VLOOKUP($B474,SERVIÇOS!$A:$F,2,0),IFERROR(VLOOKUP($B474,'COMPOSIÇÕES COMPLEMENTARES '!$C:$K,2,0),"")))</f>
        <v/>
      </c>
      <c r="D474" s="398" t="str">
        <f>IF($B474="","",IFERROR(VLOOKUP($B474,SERVIÇOS!$A:$F,3,0),IFERROR(VLOOKUP($B474,'COMPOSIÇÕES COMPLEMENTARES '!$C:$K,3,0),"")))</f>
        <v/>
      </c>
      <c r="E474" s="399"/>
      <c r="F474" s="400" t="str">
        <f>IF($B474="","",IFERROR(VLOOKUP($B474,SERVIÇOS!$A:$F,4,0),IFERROR(VLOOKUP($B474,'COMPOSIÇÕES COMPLEMENTARES '!$C:$K,6,0),"")))</f>
        <v/>
      </c>
      <c r="G474" s="400" t="str">
        <f>IF($B474="","",IFERROR(VLOOKUP($B474,SERVIÇOS!$A:$F,5,0),IFERROR(VLOOKUP($B474,'COMPOSIÇÕES COMPLEMENTARES '!$C:$K,7,0),"")))</f>
        <v/>
      </c>
      <c r="H474" s="400" t="str">
        <f t="shared" si="128"/>
        <v/>
      </c>
      <c r="I474" s="400" t="str">
        <f t="shared" si="135"/>
        <v/>
      </c>
      <c r="J474" s="400" t="str">
        <f t="shared" si="136"/>
        <v/>
      </c>
      <c r="K474" s="400" t="str">
        <f t="shared" si="137"/>
        <v/>
      </c>
      <c r="L474" s="400"/>
      <c r="O474" s="469"/>
      <c r="P474" s="470" t="str">
        <f t="shared" si="130"/>
        <v/>
      </c>
      <c r="Q474" s="469"/>
      <c r="R474" s="471" t="str">
        <f t="shared" si="131"/>
        <v/>
      </c>
      <c r="S474" s="469"/>
      <c r="T474" s="472" t="str">
        <f t="shared" si="132"/>
        <v/>
      </c>
      <c r="U474" s="473">
        <f ca="1">SUMIF($O$8:T$9,"QUANT.",O474:T474)</f>
        <v>0</v>
      </c>
      <c r="V474" s="474">
        <f t="shared" ca="1" si="127"/>
        <v>0</v>
      </c>
      <c r="W474" s="486" t="str">
        <f t="shared" si="129"/>
        <v/>
      </c>
      <c r="X474" s="487">
        <f t="shared" ca="1" si="133"/>
        <v>0</v>
      </c>
      <c r="Y474" s="487" t="e">
        <f t="shared" ca="1" si="134"/>
        <v>#VALUE!</v>
      </c>
    </row>
    <row r="475" spans="1:25">
      <c r="A475" s="395"/>
      <c r="B475" s="396"/>
      <c r="C475" s="397" t="str">
        <f>IF($B475="","",IFERROR(VLOOKUP($B475,SERVIÇOS!$A:$F,2,0),IFERROR(VLOOKUP($B475,'COMPOSIÇÕES COMPLEMENTARES '!$C:$K,2,0),"")))</f>
        <v/>
      </c>
      <c r="D475" s="398" t="str">
        <f>IF($B475="","",IFERROR(VLOOKUP($B475,SERVIÇOS!$A:$F,3,0),IFERROR(VLOOKUP($B475,'COMPOSIÇÕES COMPLEMENTARES '!$C:$K,3,0),"")))</f>
        <v/>
      </c>
      <c r="E475" s="399"/>
      <c r="F475" s="400" t="str">
        <f>IF($B475="","",IFERROR(VLOOKUP($B475,SERVIÇOS!$A:$F,4,0),IFERROR(VLOOKUP($B475,'COMPOSIÇÕES COMPLEMENTARES '!$C:$K,6,0),"")))</f>
        <v/>
      </c>
      <c r="G475" s="400" t="str">
        <f>IF($B475="","",IFERROR(VLOOKUP($B475,SERVIÇOS!$A:$F,5,0),IFERROR(VLOOKUP($B475,'COMPOSIÇÕES COMPLEMENTARES '!$C:$K,7,0),"")))</f>
        <v/>
      </c>
      <c r="H475" s="400" t="str">
        <f t="shared" si="128"/>
        <v/>
      </c>
      <c r="I475" s="400" t="str">
        <f t="shared" si="135"/>
        <v/>
      </c>
      <c r="J475" s="400" t="str">
        <f t="shared" si="136"/>
        <v/>
      </c>
      <c r="K475" s="400" t="str">
        <f t="shared" si="137"/>
        <v/>
      </c>
      <c r="L475" s="400"/>
      <c r="O475" s="469"/>
      <c r="P475" s="470" t="str">
        <f t="shared" si="130"/>
        <v/>
      </c>
      <c r="Q475" s="469"/>
      <c r="R475" s="471" t="str">
        <f t="shared" si="131"/>
        <v/>
      </c>
      <c r="S475" s="469"/>
      <c r="T475" s="472" t="str">
        <f t="shared" si="132"/>
        <v/>
      </c>
      <c r="U475" s="473">
        <f ca="1">SUMIF($O$8:T$9,"QUANT.",O475:T475)</f>
        <v>0</v>
      </c>
      <c r="V475" s="474">
        <f t="shared" ca="1" si="127"/>
        <v>0</v>
      </c>
      <c r="W475" s="486" t="str">
        <f t="shared" si="129"/>
        <v/>
      </c>
      <c r="X475" s="487">
        <f t="shared" ca="1" si="133"/>
        <v>0</v>
      </c>
      <c r="Y475" s="487" t="e">
        <f t="shared" ca="1" si="134"/>
        <v>#VALUE!</v>
      </c>
    </row>
    <row r="476" spans="1:25">
      <c r="A476" s="395"/>
      <c r="B476" s="396"/>
      <c r="C476" s="397" t="str">
        <f>IF($B476="","",IFERROR(VLOOKUP($B476,SERVIÇOS!$A:$F,2,0),IFERROR(VLOOKUP($B476,'COMPOSIÇÕES COMPLEMENTARES '!$C:$K,2,0),"")))</f>
        <v/>
      </c>
      <c r="D476" s="398" t="str">
        <f>IF($B476="","",IFERROR(VLOOKUP($B476,SERVIÇOS!$A:$F,3,0),IFERROR(VLOOKUP($B476,'COMPOSIÇÕES COMPLEMENTARES '!$C:$K,3,0),"")))</f>
        <v/>
      </c>
      <c r="E476" s="399"/>
      <c r="F476" s="400" t="str">
        <f>IF($B476="","",IFERROR(VLOOKUP($B476,SERVIÇOS!$A:$F,4,0),IFERROR(VLOOKUP($B476,'COMPOSIÇÕES COMPLEMENTARES '!$C:$K,6,0),"")))</f>
        <v/>
      </c>
      <c r="G476" s="400" t="str">
        <f>IF($B476="","",IFERROR(VLOOKUP($B476,SERVIÇOS!$A:$F,5,0),IFERROR(VLOOKUP($B476,'COMPOSIÇÕES COMPLEMENTARES '!$C:$K,7,0),"")))</f>
        <v/>
      </c>
      <c r="H476" s="400" t="str">
        <f t="shared" si="128"/>
        <v/>
      </c>
      <c r="I476" s="400" t="str">
        <f t="shared" si="135"/>
        <v/>
      </c>
      <c r="J476" s="400" t="str">
        <f t="shared" si="136"/>
        <v/>
      </c>
      <c r="K476" s="400" t="str">
        <f t="shared" si="137"/>
        <v/>
      </c>
      <c r="L476" s="400"/>
      <c r="O476" s="469"/>
      <c r="P476" s="470" t="str">
        <f t="shared" si="130"/>
        <v/>
      </c>
      <c r="Q476" s="469"/>
      <c r="R476" s="471" t="str">
        <f t="shared" si="131"/>
        <v/>
      </c>
      <c r="S476" s="469"/>
      <c r="T476" s="472" t="str">
        <f t="shared" si="132"/>
        <v/>
      </c>
      <c r="U476" s="473">
        <f ca="1">SUMIF($O$8:T$9,"QUANT.",O476:T476)</f>
        <v>0</v>
      </c>
      <c r="V476" s="474">
        <f t="shared" ca="1" si="127"/>
        <v>0</v>
      </c>
      <c r="W476" s="486" t="str">
        <f t="shared" si="129"/>
        <v/>
      </c>
      <c r="X476" s="487">
        <f t="shared" ca="1" si="133"/>
        <v>0</v>
      </c>
      <c r="Y476" s="487" t="e">
        <f t="shared" ca="1" si="134"/>
        <v>#VALUE!</v>
      </c>
    </row>
    <row r="477" spans="1:25">
      <c r="A477" s="395"/>
      <c r="B477" s="396"/>
      <c r="C477" s="397" t="str">
        <f>IF($B477="","",IFERROR(VLOOKUP($B477,SERVIÇOS!$A:$F,2,0),IFERROR(VLOOKUP($B477,'COMPOSIÇÕES COMPLEMENTARES '!$C:$K,2,0),"")))</f>
        <v/>
      </c>
      <c r="D477" s="398" t="str">
        <f>IF($B477="","",IFERROR(VLOOKUP($B477,SERVIÇOS!$A:$F,3,0),IFERROR(VLOOKUP($B477,'COMPOSIÇÕES COMPLEMENTARES '!$C:$K,3,0),"")))</f>
        <v/>
      </c>
      <c r="E477" s="399"/>
      <c r="F477" s="400" t="str">
        <f>IF($B477="","",IFERROR(VLOOKUP($B477,SERVIÇOS!$A:$F,4,0),IFERROR(VLOOKUP($B477,'COMPOSIÇÕES COMPLEMENTARES '!$C:$K,6,0),"")))</f>
        <v/>
      </c>
      <c r="G477" s="400" t="str">
        <f>IF($B477="","",IFERROR(VLOOKUP($B477,SERVIÇOS!$A:$F,5,0),IFERROR(VLOOKUP($B477,'COMPOSIÇÕES COMPLEMENTARES '!$C:$K,7,0),"")))</f>
        <v/>
      </c>
      <c r="H477" s="400" t="str">
        <f t="shared" si="128"/>
        <v/>
      </c>
      <c r="I477" s="400" t="str">
        <f t="shared" si="135"/>
        <v/>
      </c>
      <c r="J477" s="400" t="str">
        <f t="shared" si="136"/>
        <v/>
      </c>
      <c r="K477" s="400" t="str">
        <f t="shared" si="137"/>
        <v/>
      </c>
      <c r="L477" s="400"/>
      <c r="O477" s="469"/>
      <c r="P477" s="470" t="str">
        <f t="shared" si="130"/>
        <v/>
      </c>
      <c r="Q477" s="469"/>
      <c r="R477" s="471" t="str">
        <f t="shared" si="131"/>
        <v/>
      </c>
      <c r="S477" s="469"/>
      <c r="T477" s="472" t="str">
        <f t="shared" si="132"/>
        <v/>
      </c>
      <c r="U477" s="473">
        <f ca="1">SUMIF($O$8:T$9,"QUANT.",O477:T477)</f>
        <v>0</v>
      </c>
      <c r="V477" s="474">
        <f t="shared" ca="1" si="127"/>
        <v>0</v>
      </c>
      <c r="W477" s="486" t="str">
        <f t="shared" si="129"/>
        <v/>
      </c>
      <c r="X477" s="487">
        <f t="shared" ca="1" si="133"/>
        <v>0</v>
      </c>
      <c r="Y477" s="487" t="e">
        <f t="shared" ca="1" si="134"/>
        <v>#VALUE!</v>
      </c>
    </row>
    <row r="478" spans="1:25">
      <c r="A478" s="395"/>
      <c r="B478" s="396"/>
      <c r="C478" s="397" t="str">
        <f>IF($B478="","",IFERROR(VLOOKUP($B478,SERVIÇOS!$A:$F,2,0),IFERROR(VLOOKUP($B478,'COMPOSIÇÕES COMPLEMENTARES '!$C:$K,2,0),"")))</f>
        <v/>
      </c>
      <c r="D478" s="398" t="str">
        <f>IF($B478="","",IFERROR(VLOOKUP($B478,SERVIÇOS!$A:$F,3,0),IFERROR(VLOOKUP($B478,'COMPOSIÇÕES COMPLEMENTARES '!$C:$K,3,0),"")))</f>
        <v/>
      </c>
      <c r="E478" s="399"/>
      <c r="F478" s="400" t="str">
        <f>IF($B478="","",IFERROR(VLOOKUP($B478,SERVIÇOS!$A:$F,4,0),IFERROR(VLOOKUP($B478,'COMPOSIÇÕES COMPLEMENTARES '!$C:$K,6,0),"")))</f>
        <v/>
      </c>
      <c r="G478" s="400" t="str">
        <f>IF($B478="","",IFERROR(VLOOKUP($B478,SERVIÇOS!$A:$F,5,0),IFERROR(VLOOKUP($B478,'COMPOSIÇÕES COMPLEMENTARES '!$C:$K,7,0),"")))</f>
        <v/>
      </c>
      <c r="H478" s="400" t="str">
        <f t="shared" si="128"/>
        <v/>
      </c>
      <c r="I478" s="400" t="str">
        <f t="shared" si="135"/>
        <v/>
      </c>
      <c r="J478" s="400" t="str">
        <f t="shared" si="136"/>
        <v/>
      </c>
      <c r="K478" s="400" t="str">
        <f t="shared" si="137"/>
        <v/>
      </c>
      <c r="L478" s="400"/>
      <c r="O478" s="469"/>
      <c r="P478" s="470" t="str">
        <f t="shared" si="130"/>
        <v/>
      </c>
      <c r="Q478" s="469"/>
      <c r="R478" s="471" t="str">
        <f t="shared" si="131"/>
        <v/>
      </c>
      <c r="S478" s="469"/>
      <c r="T478" s="472" t="str">
        <f t="shared" si="132"/>
        <v/>
      </c>
      <c r="U478" s="473">
        <f ca="1">SUMIF($O$8:T$9,"QUANT.",O478:T478)</f>
        <v>0</v>
      </c>
      <c r="V478" s="474">
        <f t="shared" ca="1" si="127"/>
        <v>0</v>
      </c>
      <c r="W478" s="486" t="str">
        <f t="shared" si="129"/>
        <v/>
      </c>
      <c r="X478" s="487">
        <f t="shared" ca="1" si="133"/>
        <v>0</v>
      </c>
      <c r="Y478" s="487" t="e">
        <f t="shared" ca="1" si="134"/>
        <v>#VALUE!</v>
      </c>
    </row>
    <row r="479" spans="1:25">
      <c r="A479" s="395"/>
      <c r="B479" s="396"/>
      <c r="C479" s="397" t="str">
        <f>IF($B479="","",IFERROR(VLOOKUP($B479,SERVIÇOS!$A:$F,2,0),IFERROR(VLOOKUP($B479,'COMPOSIÇÕES COMPLEMENTARES '!$C:$K,2,0),"")))</f>
        <v/>
      </c>
      <c r="D479" s="398" t="str">
        <f>IF($B479="","",IFERROR(VLOOKUP($B479,SERVIÇOS!$A:$F,3,0),IFERROR(VLOOKUP($B479,'COMPOSIÇÕES COMPLEMENTARES '!$C:$K,3,0),"")))</f>
        <v/>
      </c>
      <c r="E479" s="399"/>
      <c r="F479" s="400" t="str">
        <f>IF($B479="","",IFERROR(VLOOKUP($B479,SERVIÇOS!$A:$F,4,0),IFERROR(VLOOKUP($B479,'COMPOSIÇÕES COMPLEMENTARES '!$C:$K,6,0),"")))</f>
        <v/>
      </c>
      <c r="G479" s="400" t="str">
        <f>IF($B479="","",IFERROR(VLOOKUP($B479,SERVIÇOS!$A:$F,5,0),IFERROR(VLOOKUP($B479,'COMPOSIÇÕES COMPLEMENTARES '!$C:$K,7,0),"")))</f>
        <v/>
      </c>
      <c r="H479" s="400" t="str">
        <f t="shared" si="128"/>
        <v/>
      </c>
      <c r="I479" s="400" t="str">
        <f t="shared" si="135"/>
        <v/>
      </c>
      <c r="J479" s="400" t="str">
        <f t="shared" si="136"/>
        <v/>
      </c>
      <c r="K479" s="400" t="str">
        <f t="shared" si="137"/>
        <v/>
      </c>
      <c r="L479" s="400"/>
      <c r="O479" s="469"/>
      <c r="P479" s="470" t="str">
        <f t="shared" si="130"/>
        <v/>
      </c>
      <c r="Q479" s="469"/>
      <c r="R479" s="471" t="str">
        <f t="shared" si="131"/>
        <v/>
      </c>
      <c r="S479" s="469"/>
      <c r="T479" s="472" t="str">
        <f t="shared" si="132"/>
        <v/>
      </c>
      <c r="U479" s="473">
        <f ca="1">SUMIF($O$8:T$9,"QUANT.",O479:T479)</f>
        <v>0</v>
      </c>
      <c r="V479" s="474">
        <f t="shared" ca="1" si="127"/>
        <v>0</v>
      </c>
      <c r="W479" s="486" t="str">
        <f t="shared" si="129"/>
        <v/>
      </c>
      <c r="X479" s="487">
        <f t="shared" ca="1" si="133"/>
        <v>0</v>
      </c>
      <c r="Y479" s="487" t="e">
        <f t="shared" ca="1" si="134"/>
        <v>#VALUE!</v>
      </c>
    </row>
    <row r="480" spans="1:25">
      <c r="A480" s="395"/>
      <c r="B480" s="396"/>
      <c r="C480" s="397" t="str">
        <f>IF($B480="","",IFERROR(VLOOKUP($B480,SERVIÇOS!$A:$F,2,0),IFERROR(VLOOKUP($B480,'COMPOSIÇÕES COMPLEMENTARES '!$C:$K,2,0),"")))</f>
        <v/>
      </c>
      <c r="D480" s="398" t="str">
        <f>IF($B480="","",IFERROR(VLOOKUP($B480,SERVIÇOS!$A:$F,3,0),IFERROR(VLOOKUP($B480,'COMPOSIÇÕES COMPLEMENTARES '!$C:$K,3,0),"")))</f>
        <v/>
      </c>
      <c r="E480" s="399"/>
      <c r="F480" s="400" t="str">
        <f>IF($B480="","",IFERROR(VLOOKUP($B480,SERVIÇOS!$A:$F,4,0),IFERROR(VLOOKUP($B480,'COMPOSIÇÕES COMPLEMENTARES '!$C:$K,6,0),"")))</f>
        <v/>
      </c>
      <c r="G480" s="400" t="str">
        <f>IF($B480="","",IFERROR(VLOOKUP($B480,SERVIÇOS!$A:$F,5,0),IFERROR(VLOOKUP($B480,'COMPOSIÇÕES COMPLEMENTARES '!$C:$K,7,0),"")))</f>
        <v/>
      </c>
      <c r="H480" s="400" t="str">
        <f t="shared" si="128"/>
        <v/>
      </c>
      <c r="I480" s="400" t="str">
        <f t="shared" si="135"/>
        <v/>
      </c>
      <c r="J480" s="400" t="str">
        <f t="shared" si="136"/>
        <v/>
      </c>
      <c r="K480" s="400" t="str">
        <f t="shared" si="137"/>
        <v/>
      </c>
      <c r="L480" s="400"/>
      <c r="O480" s="469"/>
      <c r="P480" s="470" t="str">
        <f t="shared" si="130"/>
        <v/>
      </c>
      <c r="Q480" s="469"/>
      <c r="R480" s="471" t="str">
        <f t="shared" si="131"/>
        <v/>
      </c>
      <c r="S480" s="469"/>
      <c r="T480" s="472" t="str">
        <f t="shared" si="132"/>
        <v/>
      </c>
      <c r="U480" s="473">
        <f ca="1">SUMIF($O$8:T$9,"QUANT.",O480:T480)</f>
        <v>0</v>
      </c>
      <c r="V480" s="474">
        <f t="shared" ca="1" si="127"/>
        <v>0</v>
      </c>
      <c r="W480" s="486" t="str">
        <f t="shared" si="129"/>
        <v/>
      </c>
      <c r="X480" s="487">
        <f t="shared" ca="1" si="133"/>
        <v>0</v>
      </c>
      <c r="Y480" s="487" t="e">
        <f t="shared" ca="1" si="134"/>
        <v>#VALUE!</v>
      </c>
    </row>
    <row r="481" spans="1:25">
      <c r="A481" s="395"/>
      <c r="B481" s="396"/>
      <c r="C481" s="397" t="str">
        <f>IF($B481="","",IFERROR(VLOOKUP($B481,SERVIÇOS!$A:$F,2,0),IFERROR(VLOOKUP($B481,'COMPOSIÇÕES COMPLEMENTARES '!$C:$K,2,0),"")))</f>
        <v/>
      </c>
      <c r="D481" s="398" t="str">
        <f>IF($B481="","",IFERROR(VLOOKUP($B481,SERVIÇOS!$A:$F,3,0),IFERROR(VLOOKUP($B481,'COMPOSIÇÕES COMPLEMENTARES '!$C:$K,3,0),"")))</f>
        <v/>
      </c>
      <c r="E481" s="399"/>
      <c r="F481" s="400" t="str">
        <f>IF($B481="","",IFERROR(VLOOKUP($B481,SERVIÇOS!$A:$F,4,0),IFERROR(VLOOKUP($B481,'COMPOSIÇÕES COMPLEMENTARES '!$C:$K,6,0),"")))</f>
        <v/>
      </c>
      <c r="G481" s="400" t="str">
        <f>IF($B481="","",IFERROR(VLOOKUP($B481,SERVIÇOS!$A:$F,5,0),IFERROR(VLOOKUP($B481,'COMPOSIÇÕES COMPLEMENTARES '!$C:$K,7,0),"")))</f>
        <v/>
      </c>
      <c r="H481" s="400" t="str">
        <f t="shared" si="128"/>
        <v/>
      </c>
      <c r="I481" s="400" t="str">
        <f t="shared" si="135"/>
        <v/>
      </c>
      <c r="J481" s="400" t="str">
        <f t="shared" si="136"/>
        <v/>
      </c>
      <c r="K481" s="400" t="str">
        <f t="shared" si="137"/>
        <v/>
      </c>
      <c r="L481" s="400"/>
      <c r="O481" s="469"/>
      <c r="P481" s="470" t="str">
        <f t="shared" si="130"/>
        <v/>
      </c>
      <c r="Q481" s="469"/>
      <c r="R481" s="471" t="str">
        <f t="shared" si="131"/>
        <v/>
      </c>
      <c r="S481" s="469"/>
      <c r="T481" s="472" t="str">
        <f t="shared" si="132"/>
        <v/>
      </c>
      <c r="U481" s="473">
        <f ca="1">SUMIF($O$8:T$9,"QUANT.",O481:T481)</f>
        <v>0</v>
      </c>
      <c r="V481" s="474">
        <f t="shared" ca="1" si="127"/>
        <v>0</v>
      </c>
      <c r="W481" s="486" t="str">
        <f t="shared" si="129"/>
        <v/>
      </c>
      <c r="X481" s="487">
        <f t="shared" ca="1" si="133"/>
        <v>0</v>
      </c>
      <c r="Y481" s="487" t="e">
        <f t="shared" ca="1" si="134"/>
        <v>#VALUE!</v>
      </c>
    </row>
    <row r="482" spans="1:25">
      <c r="A482" s="395"/>
      <c r="B482" s="396"/>
      <c r="C482" s="397" t="str">
        <f>IF($B482="","",IFERROR(VLOOKUP($B482,SERVIÇOS!$A:$F,2,0),IFERROR(VLOOKUP($B482,'COMPOSIÇÕES COMPLEMENTARES '!$C:$K,2,0),"")))</f>
        <v/>
      </c>
      <c r="D482" s="398" t="str">
        <f>IF($B482="","",IFERROR(VLOOKUP($B482,SERVIÇOS!$A:$F,3,0),IFERROR(VLOOKUP($B482,'COMPOSIÇÕES COMPLEMENTARES '!$C:$K,3,0),"")))</f>
        <v/>
      </c>
      <c r="E482" s="399"/>
      <c r="F482" s="400" t="str">
        <f>IF($B482="","",IFERROR(VLOOKUP($B482,SERVIÇOS!$A:$F,4,0),IFERROR(VLOOKUP($B482,'COMPOSIÇÕES COMPLEMENTARES '!$C:$K,6,0),"")))</f>
        <v/>
      </c>
      <c r="G482" s="400" t="str">
        <f>IF($B482="","",IFERROR(VLOOKUP($B482,SERVIÇOS!$A:$F,5,0),IFERROR(VLOOKUP($B482,'COMPOSIÇÕES COMPLEMENTARES '!$C:$K,7,0),"")))</f>
        <v/>
      </c>
      <c r="H482" s="400" t="str">
        <f t="shared" si="128"/>
        <v/>
      </c>
      <c r="I482" s="400" t="str">
        <f t="shared" si="135"/>
        <v/>
      </c>
      <c r="J482" s="400" t="str">
        <f t="shared" si="136"/>
        <v/>
      </c>
      <c r="K482" s="400" t="str">
        <f t="shared" si="137"/>
        <v/>
      </c>
      <c r="L482" s="400"/>
      <c r="O482" s="469"/>
      <c r="P482" s="470" t="str">
        <f t="shared" si="130"/>
        <v/>
      </c>
      <c r="Q482" s="469"/>
      <c r="R482" s="471" t="str">
        <f t="shared" si="131"/>
        <v/>
      </c>
      <c r="S482" s="469"/>
      <c r="T482" s="472" t="str">
        <f t="shared" si="132"/>
        <v/>
      </c>
      <c r="U482" s="473">
        <f ca="1">SUMIF($O$8:T$9,"QUANT.",O482:T482)</f>
        <v>0</v>
      </c>
      <c r="V482" s="474">
        <f t="shared" ca="1" si="127"/>
        <v>0</v>
      </c>
      <c r="W482" s="486" t="str">
        <f t="shared" si="129"/>
        <v/>
      </c>
      <c r="X482" s="487">
        <f t="shared" ca="1" si="133"/>
        <v>0</v>
      </c>
      <c r="Y482" s="487" t="e">
        <f t="shared" ca="1" si="134"/>
        <v>#VALUE!</v>
      </c>
    </row>
    <row r="483" spans="1:25">
      <c r="A483" s="395"/>
      <c r="B483" s="396"/>
      <c r="C483" s="397" t="str">
        <f>IF($B483="","",IFERROR(VLOOKUP($B483,SERVIÇOS!$A:$F,2,0),IFERROR(VLOOKUP($B483,'COMPOSIÇÕES COMPLEMENTARES '!$C:$K,2,0),"")))</f>
        <v/>
      </c>
      <c r="D483" s="398" t="str">
        <f>IF($B483="","",IFERROR(VLOOKUP($B483,SERVIÇOS!$A:$F,3,0),IFERROR(VLOOKUP($B483,'COMPOSIÇÕES COMPLEMENTARES '!$C:$K,3,0),"")))</f>
        <v/>
      </c>
      <c r="E483" s="399"/>
      <c r="F483" s="400" t="str">
        <f>IF($B483="","",IFERROR(VLOOKUP($B483,SERVIÇOS!$A:$F,4,0),IFERROR(VLOOKUP($B483,'COMPOSIÇÕES COMPLEMENTARES '!$C:$K,6,0),"")))</f>
        <v/>
      </c>
      <c r="G483" s="400" t="str">
        <f>IF($B483="","",IFERROR(VLOOKUP($B483,SERVIÇOS!$A:$F,5,0),IFERROR(VLOOKUP($B483,'COMPOSIÇÕES COMPLEMENTARES '!$C:$K,7,0),"")))</f>
        <v/>
      </c>
      <c r="H483" s="400" t="str">
        <f t="shared" si="128"/>
        <v/>
      </c>
      <c r="I483" s="400" t="str">
        <f t="shared" si="135"/>
        <v/>
      </c>
      <c r="J483" s="400" t="str">
        <f t="shared" si="136"/>
        <v/>
      </c>
      <c r="K483" s="400" t="str">
        <f t="shared" si="137"/>
        <v/>
      </c>
      <c r="L483" s="400"/>
      <c r="O483" s="469"/>
      <c r="P483" s="470" t="str">
        <f t="shared" si="130"/>
        <v/>
      </c>
      <c r="Q483" s="469"/>
      <c r="R483" s="471" t="str">
        <f t="shared" si="131"/>
        <v/>
      </c>
      <c r="S483" s="469"/>
      <c r="T483" s="472" t="str">
        <f t="shared" si="132"/>
        <v/>
      </c>
      <c r="U483" s="473">
        <f ca="1">SUMIF($O$8:T$9,"QUANT.",O483:T483)</f>
        <v>0</v>
      </c>
      <c r="V483" s="474">
        <f t="shared" ca="1" si="127"/>
        <v>0</v>
      </c>
      <c r="W483" s="486" t="str">
        <f t="shared" si="129"/>
        <v/>
      </c>
      <c r="X483" s="487">
        <f t="shared" ca="1" si="133"/>
        <v>0</v>
      </c>
      <c r="Y483" s="487" t="e">
        <f t="shared" ca="1" si="134"/>
        <v>#VALUE!</v>
      </c>
    </row>
    <row r="484" spans="1:25">
      <c r="A484" s="395"/>
      <c r="B484" s="396"/>
      <c r="C484" s="397" t="str">
        <f>IF($B484="","",IFERROR(VLOOKUP($B484,SERVIÇOS!$A:$F,2,0),IFERROR(VLOOKUP($B484,'COMPOSIÇÕES COMPLEMENTARES '!$C:$K,2,0),"")))</f>
        <v/>
      </c>
      <c r="D484" s="398" t="str">
        <f>IF($B484="","",IFERROR(VLOOKUP($B484,SERVIÇOS!$A:$F,3,0),IFERROR(VLOOKUP($B484,'COMPOSIÇÕES COMPLEMENTARES '!$C:$K,3,0),"")))</f>
        <v/>
      </c>
      <c r="E484" s="399"/>
      <c r="F484" s="400" t="str">
        <f>IF($B484="","",IFERROR(VLOOKUP($B484,SERVIÇOS!$A:$F,4,0),IFERROR(VLOOKUP($B484,'COMPOSIÇÕES COMPLEMENTARES '!$C:$K,6,0),"")))</f>
        <v/>
      </c>
      <c r="G484" s="400" t="str">
        <f>IF($B484="","",IFERROR(VLOOKUP($B484,SERVIÇOS!$A:$F,5,0),IFERROR(VLOOKUP($B484,'COMPOSIÇÕES COMPLEMENTARES '!$C:$K,7,0),"")))</f>
        <v/>
      </c>
      <c r="H484" s="400" t="str">
        <f t="shared" si="128"/>
        <v/>
      </c>
      <c r="I484" s="400" t="str">
        <f t="shared" si="135"/>
        <v/>
      </c>
      <c r="J484" s="400" t="str">
        <f t="shared" si="136"/>
        <v/>
      </c>
      <c r="K484" s="400" t="str">
        <f t="shared" si="137"/>
        <v/>
      </c>
      <c r="L484" s="400"/>
      <c r="O484" s="469"/>
      <c r="P484" s="470" t="str">
        <f t="shared" si="130"/>
        <v/>
      </c>
      <c r="Q484" s="469"/>
      <c r="R484" s="471" t="str">
        <f t="shared" si="131"/>
        <v/>
      </c>
      <c r="S484" s="469"/>
      <c r="T484" s="472" t="str">
        <f t="shared" si="132"/>
        <v/>
      </c>
      <c r="U484" s="473">
        <f ca="1">SUMIF($O$8:T$9,"QUANT.",O484:T484)</f>
        <v>0</v>
      </c>
      <c r="V484" s="474">
        <f t="shared" ca="1" si="127"/>
        <v>0</v>
      </c>
      <c r="W484" s="486" t="str">
        <f t="shared" si="129"/>
        <v/>
      </c>
      <c r="X484" s="487">
        <f t="shared" ca="1" si="133"/>
        <v>0</v>
      </c>
      <c r="Y484" s="487" t="e">
        <f t="shared" ca="1" si="134"/>
        <v>#VALUE!</v>
      </c>
    </row>
    <row r="485" spans="1:25">
      <c r="A485" s="395"/>
      <c r="B485" s="396"/>
      <c r="C485" s="397" t="str">
        <f>IF($B485="","",IFERROR(VLOOKUP($B485,SERVIÇOS!$A:$F,2,0),IFERROR(VLOOKUP($B485,'COMPOSIÇÕES COMPLEMENTARES '!$C:$K,2,0),"")))</f>
        <v/>
      </c>
      <c r="D485" s="398" t="str">
        <f>IF($B485="","",IFERROR(VLOOKUP($B485,SERVIÇOS!$A:$F,3,0),IFERROR(VLOOKUP($B485,'COMPOSIÇÕES COMPLEMENTARES '!$C:$K,3,0),"")))</f>
        <v/>
      </c>
      <c r="E485" s="399"/>
      <c r="F485" s="400" t="str">
        <f>IF($B485="","",IFERROR(VLOOKUP($B485,SERVIÇOS!$A:$F,4,0),IFERROR(VLOOKUP($B485,'COMPOSIÇÕES COMPLEMENTARES '!$C:$K,6,0),"")))</f>
        <v/>
      </c>
      <c r="G485" s="400" t="str">
        <f>IF($B485="","",IFERROR(VLOOKUP($B485,SERVIÇOS!$A:$F,5,0),IFERROR(VLOOKUP($B485,'COMPOSIÇÕES COMPLEMENTARES '!$C:$K,7,0),"")))</f>
        <v/>
      </c>
      <c r="H485" s="400" t="str">
        <f t="shared" si="128"/>
        <v/>
      </c>
      <c r="I485" s="400" t="str">
        <f t="shared" si="135"/>
        <v/>
      </c>
      <c r="J485" s="400" t="str">
        <f t="shared" si="136"/>
        <v/>
      </c>
      <c r="K485" s="400" t="str">
        <f t="shared" si="137"/>
        <v/>
      </c>
      <c r="L485" s="400"/>
      <c r="O485" s="469"/>
      <c r="P485" s="470" t="str">
        <f t="shared" si="130"/>
        <v/>
      </c>
      <c r="Q485" s="469"/>
      <c r="R485" s="471" t="str">
        <f t="shared" si="131"/>
        <v/>
      </c>
      <c r="S485" s="469"/>
      <c r="T485" s="472" t="str">
        <f t="shared" si="132"/>
        <v/>
      </c>
      <c r="U485" s="473">
        <f ca="1">SUMIF($O$8:T$9,"QUANT.",O485:T485)</f>
        <v>0</v>
      </c>
      <c r="V485" s="474">
        <f t="shared" ca="1" si="127"/>
        <v>0</v>
      </c>
      <c r="W485" s="486" t="str">
        <f t="shared" si="129"/>
        <v/>
      </c>
      <c r="X485" s="487">
        <f t="shared" ca="1" si="133"/>
        <v>0</v>
      </c>
      <c r="Y485" s="487" t="e">
        <f t="shared" ca="1" si="134"/>
        <v>#VALUE!</v>
      </c>
    </row>
    <row r="486" spans="1:25">
      <c r="A486" s="395"/>
      <c r="B486" s="396"/>
      <c r="C486" s="397" t="str">
        <f>IF($B486="","",IFERROR(VLOOKUP($B486,SERVIÇOS!$A:$F,2,0),IFERROR(VLOOKUP($B486,'COMPOSIÇÕES COMPLEMENTARES '!$C:$K,2,0),"")))</f>
        <v/>
      </c>
      <c r="D486" s="398" t="str">
        <f>IF($B486="","",IFERROR(VLOOKUP($B486,SERVIÇOS!$A:$F,3,0),IFERROR(VLOOKUP($B486,'COMPOSIÇÕES COMPLEMENTARES '!$C:$K,3,0),"")))</f>
        <v/>
      </c>
      <c r="E486" s="399"/>
      <c r="F486" s="400" t="str">
        <f>IF($B486="","",IFERROR(VLOOKUP($B486,SERVIÇOS!$A:$F,4,0),IFERROR(VLOOKUP($B486,'COMPOSIÇÕES COMPLEMENTARES '!$C:$K,6,0),"")))</f>
        <v/>
      </c>
      <c r="G486" s="400" t="str">
        <f>IF($B486="","",IFERROR(VLOOKUP($B486,SERVIÇOS!$A:$F,5,0),IFERROR(VLOOKUP($B486,'COMPOSIÇÕES COMPLEMENTARES '!$C:$K,7,0),"")))</f>
        <v/>
      </c>
      <c r="H486" s="400" t="str">
        <f t="shared" si="128"/>
        <v/>
      </c>
      <c r="I486" s="400" t="str">
        <f t="shared" si="135"/>
        <v/>
      </c>
      <c r="J486" s="400" t="str">
        <f t="shared" si="136"/>
        <v/>
      </c>
      <c r="K486" s="400" t="str">
        <f t="shared" si="137"/>
        <v/>
      </c>
      <c r="L486" s="400"/>
      <c r="O486" s="469"/>
      <c r="P486" s="470" t="str">
        <f t="shared" si="130"/>
        <v/>
      </c>
      <c r="Q486" s="469"/>
      <c r="R486" s="471" t="str">
        <f t="shared" si="131"/>
        <v/>
      </c>
      <c r="S486" s="469"/>
      <c r="T486" s="472" t="str">
        <f t="shared" si="132"/>
        <v/>
      </c>
      <c r="U486" s="473">
        <f ca="1">SUMIF($O$8:T$9,"QUANT.",O486:T486)</f>
        <v>0</v>
      </c>
      <c r="V486" s="474">
        <f t="shared" ca="1" si="127"/>
        <v>0</v>
      </c>
      <c r="W486" s="486" t="str">
        <f t="shared" si="129"/>
        <v/>
      </c>
      <c r="X486" s="487">
        <f t="shared" ca="1" si="133"/>
        <v>0</v>
      </c>
      <c r="Y486" s="487" t="e">
        <f t="shared" ca="1" si="134"/>
        <v>#VALUE!</v>
      </c>
    </row>
    <row r="487" spans="1:25">
      <c r="A487" s="395"/>
      <c r="B487" s="396"/>
      <c r="C487" s="397" t="str">
        <f>IF($B487="","",IFERROR(VLOOKUP($B487,SERVIÇOS!$A:$F,2,0),IFERROR(VLOOKUP($B487,'COMPOSIÇÕES COMPLEMENTARES '!$C:$K,2,0),"")))</f>
        <v/>
      </c>
      <c r="D487" s="398" t="str">
        <f>IF($B487="","",IFERROR(VLOOKUP($B487,SERVIÇOS!$A:$F,3,0),IFERROR(VLOOKUP($B487,'COMPOSIÇÕES COMPLEMENTARES '!$C:$K,3,0),"")))</f>
        <v/>
      </c>
      <c r="E487" s="399"/>
      <c r="F487" s="400" t="str">
        <f>IF($B487="","",IFERROR(VLOOKUP($B487,SERVIÇOS!$A:$F,4,0),IFERROR(VLOOKUP($B487,'COMPOSIÇÕES COMPLEMENTARES '!$C:$K,6,0),"")))</f>
        <v/>
      </c>
      <c r="G487" s="400" t="str">
        <f>IF($B487="","",IFERROR(VLOOKUP($B487,SERVIÇOS!$A:$F,5,0),IFERROR(VLOOKUP($B487,'COMPOSIÇÕES COMPLEMENTARES '!$C:$K,7,0),"")))</f>
        <v/>
      </c>
      <c r="H487" s="400" t="str">
        <f t="shared" si="128"/>
        <v/>
      </c>
      <c r="I487" s="400" t="str">
        <f t="shared" si="135"/>
        <v/>
      </c>
      <c r="J487" s="400" t="str">
        <f t="shared" si="136"/>
        <v/>
      </c>
      <c r="K487" s="400" t="str">
        <f t="shared" si="137"/>
        <v/>
      </c>
      <c r="L487" s="400"/>
      <c r="O487" s="469"/>
      <c r="P487" s="470" t="str">
        <f t="shared" si="130"/>
        <v/>
      </c>
      <c r="Q487" s="469"/>
      <c r="R487" s="471" t="str">
        <f t="shared" si="131"/>
        <v/>
      </c>
      <c r="S487" s="469"/>
      <c r="T487" s="472" t="str">
        <f t="shared" si="132"/>
        <v/>
      </c>
      <c r="U487" s="473">
        <f ca="1">SUMIF($O$8:T$9,"QUANT.",O487:T487)</f>
        <v>0</v>
      </c>
      <c r="V487" s="474">
        <f t="shared" ca="1" si="127"/>
        <v>0</v>
      </c>
      <c r="W487" s="486" t="str">
        <f t="shared" si="129"/>
        <v/>
      </c>
      <c r="X487" s="487">
        <f t="shared" ca="1" si="133"/>
        <v>0</v>
      </c>
      <c r="Y487" s="487" t="e">
        <f t="shared" ca="1" si="134"/>
        <v>#VALUE!</v>
      </c>
    </row>
    <row r="488" spans="1:25">
      <c r="A488" s="395"/>
      <c r="B488" s="396"/>
      <c r="C488" s="397" t="str">
        <f>IF($B488="","",IFERROR(VLOOKUP($B488,SERVIÇOS!$A:$F,2,0),IFERROR(VLOOKUP($B488,'COMPOSIÇÕES COMPLEMENTARES '!$C:$K,2,0),"")))</f>
        <v/>
      </c>
      <c r="D488" s="398" t="str">
        <f>IF($B488="","",IFERROR(VLOOKUP($B488,SERVIÇOS!$A:$F,3,0),IFERROR(VLOOKUP($B488,'COMPOSIÇÕES COMPLEMENTARES '!$C:$K,3,0),"")))</f>
        <v/>
      </c>
      <c r="E488" s="399"/>
      <c r="F488" s="400" t="str">
        <f>IF($B488="","",IFERROR(VLOOKUP($B488,SERVIÇOS!$A:$F,4,0),IFERROR(VLOOKUP($B488,'COMPOSIÇÕES COMPLEMENTARES '!$C:$K,6,0),"")))</f>
        <v/>
      </c>
      <c r="G488" s="400" t="str">
        <f>IF($B488="","",IFERROR(VLOOKUP($B488,SERVIÇOS!$A:$F,5,0),IFERROR(VLOOKUP($B488,'COMPOSIÇÕES COMPLEMENTARES '!$C:$K,7,0),"")))</f>
        <v/>
      </c>
      <c r="H488" s="400" t="str">
        <f t="shared" si="128"/>
        <v/>
      </c>
      <c r="I488" s="400" t="str">
        <f t="shared" si="135"/>
        <v/>
      </c>
      <c r="J488" s="400" t="str">
        <f t="shared" si="136"/>
        <v/>
      </c>
      <c r="K488" s="400" t="str">
        <f t="shared" si="137"/>
        <v/>
      </c>
      <c r="L488" s="400"/>
      <c r="O488" s="469"/>
      <c r="P488" s="470" t="str">
        <f t="shared" si="130"/>
        <v/>
      </c>
      <c r="Q488" s="469"/>
      <c r="R488" s="471" t="str">
        <f t="shared" si="131"/>
        <v/>
      </c>
      <c r="S488" s="469"/>
      <c r="T488" s="472" t="str">
        <f t="shared" si="132"/>
        <v/>
      </c>
      <c r="U488" s="473">
        <f ca="1">SUMIF($O$8:T$9,"QUANT.",O488:T488)</f>
        <v>0</v>
      </c>
      <c r="V488" s="474">
        <f t="shared" ca="1" si="127"/>
        <v>0</v>
      </c>
      <c r="W488" s="486" t="str">
        <f t="shared" si="129"/>
        <v/>
      </c>
      <c r="X488" s="487">
        <f t="shared" ca="1" si="133"/>
        <v>0</v>
      </c>
      <c r="Y488" s="487" t="e">
        <f t="shared" ca="1" si="134"/>
        <v>#VALUE!</v>
      </c>
    </row>
    <row r="489" spans="1:25">
      <c r="A489" s="395"/>
      <c r="B489" s="396"/>
      <c r="C489" s="397" t="str">
        <f>IF($B489="","",IFERROR(VLOOKUP($B489,SERVIÇOS!$A:$F,2,0),IFERROR(VLOOKUP($B489,'COMPOSIÇÕES COMPLEMENTARES '!$C:$K,2,0),"")))</f>
        <v/>
      </c>
      <c r="D489" s="398" t="str">
        <f>IF($B489="","",IFERROR(VLOOKUP($B489,SERVIÇOS!$A:$F,3,0),IFERROR(VLOOKUP($B489,'COMPOSIÇÕES COMPLEMENTARES '!$C:$K,3,0),"")))</f>
        <v/>
      </c>
      <c r="E489" s="399"/>
      <c r="F489" s="400" t="str">
        <f>IF($B489="","",IFERROR(VLOOKUP($B489,SERVIÇOS!$A:$F,4,0),IFERROR(VLOOKUP($B489,'COMPOSIÇÕES COMPLEMENTARES '!$C:$K,6,0),"")))</f>
        <v/>
      </c>
      <c r="G489" s="400" t="str">
        <f>IF($B489="","",IFERROR(VLOOKUP($B489,SERVIÇOS!$A:$F,5,0),IFERROR(VLOOKUP($B489,'COMPOSIÇÕES COMPLEMENTARES '!$C:$K,7,0),"")))</f>
        <v/>
      </c>
      <c r="H489" s="400" t="str">
        <f t="shared" si="128"/>
        <v/>
      </c>
      <c r="I489" s="400" t="str">
        <f t="shared" si="135"/>
        <v/>
      </c>
      <c r="J489" s="400" t="str">
        <f t="shared" si="136"/>
        <v/>
      </c>
      <c r="K489" s="400" t="str">
        <f t="shared" si="137"/>
        <v/>
      </c>
      <c r="L489" s="400"/>
      <c r="O489" s="469"/>
      <c r="P489" s="470" t="str">
        <f t="shared" si="130"/>
        <v/>
      </c>
      <c r="Q489" s="469"/>
      <c r="R489" s="471" t="str">
        <f t="shared" si="131"/>
        <v/>
      </c>
      <c r="S489" s="469"/>
      <c r="T489" s="472" t="str">
        <f t="shared" si="132"/>
        <v/>
      </c>
      <c r="U489" s="473">
        <f ca="1">SUMIF($O$8:T$9,"QUANT.",O489:T489)</f>
        <v>0</v>
      </c>
      <c r="V489" s="474">
        <f t="shared" ca="1" si="127"/>
        <v>0</v>
      </c>
      <c r="W489" s="486" t="str">
        <f t="shared" si="129"/>
        <v/>
      </c>
      <c r="X489" s="487">
        <f t="shared" ca="1" si="133"/>
        <v>0</v>
      </c>
      <c r="Y489" s="487" t="e">
        <f t="shared" ca="1" si="134"/>
        <v>#VALUE!</v>
      </c>
    </row>
    <row r="490" spans="1:25">
      <c r="A490" s="395"/>
      <c r="B490" s="396"/>
      <c r="C490" s="397" t="str">
        <f>IF($B490="","",IFERROR(VLOOKUP($B490,SERVIÇOS!$A:$F,2,0),IFERROR(VLOOKUP($B490,'COMPOSIÇÕES COMPLEMENTARES '!$C:$K,2,0),"")))</f>
        <v/>
      </c>
      <c r="D490" s="398" t="str">
        <f>IF($B490="","",IFERROR(VLOOKUP($B490,SERVIÇOS!$A:$F,3,0),IFERROR(VLOOKUP($B490,'COMPOSIÇÕES COMPLEMENTARES '!$C:$K,3,0),"")))</f>
        <v/>
      </c>
      <c r="E490" s="399"/>
      <c r="F490" s="400" t="str">
        <f>IF($B490="","",IFERROR(VLOOKUP($B490,SERVIÇOS!$A:$F,4,0),IFERROR(VLOOKUP($B490,'COMPOSIÇÕES COMPLEMENTARES '!$C:$K,6,0),"")))</f>
        <v/>
      </c>
      <c r="G490" s="400" t="str">
        <f>IF($B490="","",IFERROR(VLOOKUP($B490,SERVIÇOS!$A:$F,5,0),IFERROR(VLOOKUP($B490,'COMPOSIÇÕES COMPLEMENTARES '!$C:$K,7,0),"")))</f>
        <v/>
      </c>
      <c r="H490" s="400" t="str">
        <f t="shared" si="128"/>
        <v/>
      </c>
      <c r="I490" s="400" t="str">
        <f t="shared" si="135"/>
        <v/>
      </c>
      <c r="J490" s="400" t="str">
        <f t="shared" si="136"/>
        <v/>
      </c>
      <c r="K490" s="400" t="str">
        <f t="shared" si="137"/>
        <v/>
      </c>
      <c r="L490" s="400"/>
      <c r="O490" s="469"/>
      <c r="P490" s="470" t="str">
        <f t="shared" si="130"/>
        <v/>
      </c>
      <c r="Q490" s="469"/>
      <c r="R490" s="471" t="str">
        <f t="shared" si="131"/>
        <v/>
      </c>
      <c r="S490" s="469"/>
      <c r="T490" s="472" t="str">
        <f t="shared" si="132"/>
        <v/>
      </c>
      <c r="U490" s="473">
        <f ca="1">SUMIF($O$8:T$9,"QUANT.",O490:T490)</f>
        <v>0</v>
      </c>
      <c r="V490" s="474">
        <f t="shared" ca="1" si="127"/>
        <v>0</v>
      </c>
      <c r="W490" s="486" t="str">
        <f t="shared" si="129"/>
        <v/>
      </c>
      <c r="X490" s="487">
        <f t="shared" ca="1" si="133"/>
        <v>0</v>
      </c>
      <c r="Y490" s="487" t="e">
        <f t="shared" ca="1" si="134"/>
        <v>#VALUE!</v>
      </c>
    </row>
    <row r="491" spans="1:25">
      <c r="A491" s="395"/>
      <c r="B491" s="396"/>
      <c r="C491" s="397" t="str">
        <f>IF($B491="","",IFERROR(VLOOKUP($B491,SERVIÇOS!$A:$F,2,0),IFERROR(VLOOKUP($B491,'COMPOSIÇÕES COMPLEMENTARES '!$C:$K,2,0),"")))</f>
        <v/>
      </c>
      <c r="D491" s="398" t="str">
        <f>IF($B491="","",IFERROR(VLOOKUP($B491,SERVIÇOS!$A:$F,3,0),IFERROR(VLOOKUP($B491,'COMPOSIÇÕES COMPLEMENTARES '!$C:$K,3,0),"")))</f>
        <v/>
      </c>
      <c r="E491" s="399"/>
      <c r="F491" s="400" t="str">
        <f>IF($B491="","",IFERROR(VLOOKUP($B491,SERVIÇOS!$A:$F,4,0),IFERROR(VLOOKUP($B491,'COMPOSIÇÕES COMPLEMENTARES '!$C:$K,6,0),"")))</f>
        <v/>
      </c>
      <c r="G491" s="400" t="str">
        <f>IF($B491="","",IFERROR(VLOOKUP($B491,SERVIÇOS!$A:$F,5,0),IFERROR(VLOOKUP($B491,'COMPOSIÇÕES COMPLEMENTARES '!$C:$K,7,0),"")))</f>
        <v/>
      </c>
      <c r="H491" s="400" t="str">
        <f t="shared" si="128"/>
        <v/>
      </c>
      <c r="I491" s="400" t="str">
        <f t="shared" si="135"/>
        <v/>
      </c>
      <c r="J491" s="400" t="str">
        <f t="shared" si="136"/>
        <v/>
      </c>
      <c r="K491" s="400" t="str">
        <f t="shared" si="137"/>
        <v/>
      </c>
      <c r="L491" s="400"/>
      <c r="O491" s="469"/>
      <c r="P491" s="470" t="str">
        <f t="shared" si="130"/>
        <v/>
      </c>
      <c r="Q491" s="469"/>
      <c r="R491" s="471" t="str">
        <f t="shared" si="131"/>
        <v/>
      </c>
      <c r="S491" s="469"/>
      <c r="T491" s="472" t="str">
        <f t="shared" si="132"/>
        <v/>
      </c>
      <c r="U491" s="473">
        <f ca="1">SUMIF($O$8:T$9,"QUANT.",O491:T491)</f>
        <v>0</v>
      </c>
      <c r="V491" s="474">
        <f t="shared" ref="V491:V554" ca="1" si="138">SUMIF($O$8:$T$9,"CUSTO",O491:T491)</f>
        <v>0</v>
      </c>
      <c r="W491" s="486" t="str">
        <f t="shared" si="129"/>
        <v/>
      </c>
      <c r="X491" s="487">
        <f t="shared" ca="1" si="133"/>
        <v>0</v>
      </c>
      <c r="Y491" s="487" t="e">
        <f t="shared" ca="1" si="134"/>
        <v>#VALUE!</v>
      </c>
    </row>
    <row r="492" spans="1:25">
      <c r="A492" s="395"/>
      <c r="B492" s="396"/>
      <c r="C492" s="397" t="str">
        <f>IF($B492="","",IFERROR(VLOOKUP($B492,SERVIÇOS!$A:$F,2,0),IFERROR(VLOOKUP($B492,'COMPOSIÇÕES COMPLEMENTARES '!$C:$K,2,0),"")))</f>
        <v/>
      </c>
      <c r="D492" s="398" t="str">
        <f>IF($B492="","",IFERROR(VLOOKUP($B492,SERVIÇOS!$A:$F,3,0),IFERROR(VLOOKUP($B492,'COMPOSIÇÕES COMPLEMENTARES '!$C:$K,3,0),"")))</f>
        <v/>
      </c>
      <c r="E492" s="399"/>
      <c r="F492" s="400" t="str">
        <f>IF($B492="","",IFERROR(VLOOKUP($B492,SERVIÇOS!$A:$F,4,0),IFERROR(VLOOKUP($B492,'COMPOSIÇÕES COMPLEMENTARES '!$C:$K,6,0),"")))</f>
        <v/>
      </c>
      <c r="G492" s="400" t="str">
        <f>IF($B492="","",IFERROR(VLOOKUP($B492,SERVIÇOS!$A:$F,5,0),IFERROR(VLOOKUP($B492,'COMPOSIÇÕES COMPLEMENTARES '!$C:$K,7,0),"")))</f>
        <v/>
      </c>
      <c r="H492" s="400" t="str">
        <f t="shared" ref="H492:H555" si="139">IF(E492="","",F492+G492)</f>
        <v/>
      </c>
      <c r="I492" s="400" t="str">
        <f t="shared" si="135"/>
        <v/>
      </c>
      <c r="J492" s="400" t="str">
        <f t="shared" si="136"/>
        <v/>
      </c>
      <c r="K492" s="400" t="str">
        <f t="shared" si="137"/>
        <v/>
      </c>
      <c r="L492" s="400"/>
      <c r="O492" s="469"/>
      <c r="P492" s="470" t="str">
        <f t="shared" si="130"/>
        <v/>
      </c>
      <c r="Q492" s="469"/>
      <c r="R492" s="471" t="str">
        <f t="shared" si="131"/>
        <v/>
      </c>
      <c r="S492" s="469"/>
      <c r="T492" s="472" t="str">
        <f t="shared" si="132"/>
        <v/>
      </c>
      <c r="U492" s="473">
        <f ca="1">SUMIF($O$8:T$9,"QUANT.",O492:T492)</f>
        <v>0</v>
      </c>
      <c r="V492" s="474">
        <f t="shared" ca="1" si="138"/>
        <v>0</v>
      </c>
      <c r="W492" s="486" t="str">
        <f t="shared" ref="W492:W555" si="140">IF(B492&lt;&gt;"",IF(V492=0,"MEDIR",IF(K492-V492=0,"OK",IF(K492-V492&gt;0,"MEDIR","ALERTA!"))),"")</f>
        <v/>
      </c>
      <c r="X492" s="487">
        <f t="shared" ca="1" si="133"/>
        <v>0</v>
      </c>
      <c r="Y492" s="487" t="e">
        <f t="shared" ca="1" si="134"/>
        <v>#VALUE!</v>
      </c>
    </row>
    <row r="493" spans="1:25">
      <c r="A493" s="395"/>
      <c r="B493" s="396"/>
      <c r="C493" s="397" t="str">
        <f>IF($B493="","",IFERROR(VLOOKUP($B493,SERVIÇOS!$A:$F,2,0),IFERROR(VLOOKUP($B493,'COMPOSIÇÕES COMPLEMENTARES '!$C:$K,2,0),"")))</f>
        <v/>
      </c>
      <c r="D493" s="398" t="str">
        <f>IF($B493="","",IFERROR(VLOOKUP($B493,SERVIÇOS!$A:$F,3,0),IFERROR(VLOOKUP($B493,'COMPOSIÇÕES COMPLEMENTARES '!$C:$K,3,0),"")))</f>
        <v/>
      </c>
      <c r="E493" s="399"/>
      <c r="F493" s="400" t="str">
        <f>IF($B493="","",IFERROR(VLOOKUP($B493,SERVIÇOS!$A:$F,4,0),IFERROR(VLOOKUP($B493,'COMPOSIÇÕES COMPLEMENTARES '!$C:$K,6,0),"")))</f>
        <v/>
      </c>
      <c r="G493" s="400" t="str">
        <f>IF($B493="","",IFERROR(VLOOKUP($B493,SERVIÇOS!$A:$F,5,0),IFERROR(VLOOKUP($B493,'COMPOSIÇÕES COMPLEMENTARES '!$C:$K,7,0),"")))</f>
        <v/>
      </c>
      <c r="H493" s="400" t="str">
        <f t="shared" si="139"/>
        <v/>
      </c>
      <c r="I493" s="400" t="str">
        <f t="shared" si="135"/>
        <v/>
      </c>
      <c r="J493" s="400" t="str">
        <f t="shared" si="136"/>
        <v/>
      </c>
      <c r="K493" s="400" t="str">
        <f t="shared" si="137"/>
        <v/>
      </c>
      <c r="L493" s="400"/>
      <c r="O493" s="469"/>
      <c r="P493" s="470" t="str">
        <f t="shared" ref="P493:P556" si="141">IF(OR(O493="",$K493=""),"",(O493/$E493)*$K493)</f>
        <v/>
      </c>
      <c r="Q493" s="469"/>
      <c r="R493" s="471" t="str">
        <f t="shared" ref="R493:R556" si="142">IF(OR(Q493="",$K493=""),"",(Q493/$E493)*$K493)</f>
        <v/>
      </c>
      <c r="S493" s="469"/>
      <c r="T493" s="472" t="str">
        <f t="shared" ref="T493:T556" si="143">IF(OR(S493="",$K493=""),"",(S493/$E493)*$K493)</f>
        <v/>
      </c>
      <c r="U493" s="473">
        <f ca="1">SUMIF($O$8:T$9,"QUANT.",O493:T493)</f>
        <v>0</v>
      </c>
      <c r="V493" s="474">
        <f t="shared" ca="1" si="138"/>
        <v>0</v>
      </c>
      <c r="W493" s="486" t="str">
        <f t="shared" si="140"/>
        <v/>
      </c>
      <c r="X493" s="487">
        <f t="shared" ref="X493:X556" ca="1" si="144">IF(U493="",0,E493-U493)</f>
        <v>0</v>
      </c>
      <c r="Y493" s="487" t="e">
        <f t="shared" ref="Y493:Y556" ca="1" si="145">IF(V493="",0,K493-V493)</f>
        <v>#VALUE!</v>
      </c>
    </row>
    <row r="494" spans="1:25">
      <c r="A494" s="395"/>
      <c r="B494" s="396"/>
      <c r="C494" s="397" t="str">
        <f>IF($B494="","",IFERROR(VLOOKUP($B494,SERVIÇOS!$A:$F,2,0),IFERROR(VLOOKUP($B494,'COMPOSIÇÕES COMPLEMENTARES '!$C:$K,2,0),"")))</f>
        <v/>
      </c>
      <c r="D494" s="398" t="str">
        <f>IF($B494="","",IFERROR(VLOOKUP($B494,SERVIÇOS!$A:$F,3,0),IFERROR(VLOOKUP($B494,'COMPOSIÇÕES COMPLEMENTARES '!$C:$K,3,0),"")))</f>
        <v/>
      </c>
      <c r="E494" s="399"/>
      <c r="F494" s="400" t="str">
        <f>IF($B494="","",IFERROR(VLOOKUP($B494,SERVIÇOS!$A:$F,4,0),IFERROR(VLOOKUP($B494,'COMPOSIÇÕES COMPLEMENTARES '!$C:$K,6,0),"")))</f>
        <v/>
      </c>
      <c r="G494" s="400" t="str">
        <f>IF($B494="","",IFERROR(VLOOKUP($B494,SERVIÇOS!$A:$F,5,0),IFERROR(VLOOKUP($B494,'COMPOSIÇÕES COMPLEMENTARES '!$C:$K,7,0),"")))</f>
        <v/>
      </c>
      <c r="H494" s="400" t="str">
        <f t="shared" si="139"/>
        <v/>
      </c>
      <c r="I494" s="400" t="str">
        <f t="shared" si="135"/>
        <v/>
      </c>
      <c r="J494" s="400" t="str">
        <f t="shared" si="136"/>
        <v/>
      </c>
      <c r="K494" s="400" t="str">
        <f t="shared" si="137"/>
        <v/>
      </c>
      <c r="L494" s="400"/>
      <c r="O494" s="469"/>
      <c r="P494" s="470" t="str">
        <f t="shared" si="141"/>
        <v/>
      </c>
      <c r="Q494" s="469"/>
      <c r="R494" s="471" t="str">
        <f t="shared" si="142"/>
        <v/>
      </c>
      <c r="S494" s="469"/>
      <c r="T494" s="472" t="str">
        <f t="shared" si="143"/>
        <v/>
      </c>
      <c r="U494" s="473">
        <f ca="1">SUMIF($O$8:T$9,"QUANT.",O494:T494)</f>
        <v>0</v>
      </c>
      <c r="V494" s="474">
        <f t="shared" ca="1" si="138"/>
        <v>0</v>
      </c>
      <c r="W494" s="486" t="str">
        <f t="shared" si="140"/>
        <v/>
      </c>
      <c r="X494" s="487">
        <f t="shared" ca="1" si="144"/>
        <v>0</v>
      </c>
      <c r="Y494" s="487" t="e">
        <f t="shared" ca="1" si="145"/>
        <v>#VALUE!</v>
      </c>
    </row>
    <row r="495" spans="1:25">
      <c r="A495" s="395"/>
      <c r="B495" s="396"/>
      <c r="C495" s="397" t="str">
        <f>IF($B495="","",IFERROR(VLOOKUP($B495,SERVIÇOS!$A:$F,2,0),IFERROR(VLOOKUP($B495,'COMPOSIÇÕES COMPLEMENTARES '!$C:$K,2,0),"")))</f>
        <v/>
      </c>
      <c r="D495" s="398" t="str">
        <f>IF($B495="","",IFERROR(VLOOKUP($B495,SERVIÇOS!$A:$F,3,0),IFERROR(VLOOKUP($B495,'COMPOSIÇÕES COMPLEMENTARES '!$C:$K,3,0),"")))</f>
        <v/>
      </c>
      <c r="E495" s="399"/>
      <c r="F495" s="400" t="str">
        <f>IF($B495="","",IFERROR(VLOOKUP($B495,SERVIÇOS!$A:$F,4,0),IFERROR(VLOOKUP($B495,'COMPOSIÇÕES COMPLEMENTARES '!$C:$K,6,0),"")))</f>
        <v/>
      </c>
      <c r="G495" s="400" t="str">
        <f>IF($B495="","",IFERROR(VLOOKUP($B495,SERVIÇOS!$A:$F,5,0),IFERROR(VLOOKUP($B495,'COMPOSIÇÕES COMPLEMENTARES '!$C:$K,7,0),"")))</f>
        <v/>
      </c>
      <c r="H495" s="400" t="str">
        <f t="shared" si="139"/>
        <v/>
      </c>
      <c r="I495" s="400" t="str">
        <f t="shared" si="135"/>
        <v/>
      </c>
      <c r="J495" s="400" t="str">
        <f t="shared" si="136"/>
        <v/>
      </c>
      <c r="K495" s="400" t="str">
        <f t="shared" si="137"/>
        <v/>
      </c>
      <c r="L495" s="400"/>
      <c r="O495" s="469"/>
      <c r="P495" s="470" t="str">
        <f t="shared" si="141"/>
        <v/>
      </c>
      <c r="Q495" s="469"/>
      <c r="R495" s="471" t="str">
        <f t="shared" si="142"/>
        <v/>
      </c>
      <c r="S495" s="469"/>
      <c r="T495" s="472" t="str">
        <f t="shared" si="143"/>
        <v/>
      </c>
      <c r="U495" s="473">
        <f ca="1">SUMIF($O$8:T$9,"QUANT.",O495:T495)</f>
        <v>0</v>
      </c>
      <c r="V495" s="474">
        <f t="shared" ca="1" si="138"/>
        <v>0</v>
      </c>
      <c r="W495" s="486" t="str">
        <f t="shared" si="140"/>
        <v/>
      </c>
      <c r="X495" s="487">
        <f t="shared" ca="1" si="144"/>
        <v>0</v>
      </c>
      <c r="Y495" s="487" t="e">
        <f t="shared" ca="1" si="145"/>
        <v>#VALUE!</v>
      </c>
    </row>
    <row r="496" spans="1:25">
      <c r="A496" s="395"/>
      <c r="B496" s="396"/>
      <c r="C496" s="397" t="str">
        <f>IF($B496="","",IFERROR(VLOOKUP($B496,SERVIÇOS!$A:$F,2,0),IFERROR(VLOOKUP($B496,'COMPOSIÇÕES COMPLEMENTARES '!$C:$K,2,0),"")))</f>
        <v/>
      </c>
      <c r="D496" s="398" t="str">
        <f>IF($B496="","",IFERROR(VLOOKUP($B496,SERVIÇOS!$A:$F,3,0),IFERROR(VLOOKUP($B496,'COMPOSIÇÕES COMPLEMENTARES '!$C:$K,3,0),"")))</f>
        <v/>
      </c>
      <c r="E496" s="399"/>
      <c r="F496" s="400" t="str">
        <f>IF($B496="","",IFERROR(VLOOKUP($B496,SERVIÇOS!$A:$F,4,0),IFERROR(VLOOKUP($B496,'COMPOSIÇÕES COMPLEMENTARES '!$C:$K,6,0),"")))</f>
        <v/>
      </c>
      <c r="G496" s="400" t="str">
        <f>IF($B496="","",IFERROR(VLOOKUP($B496,SERVIÇOS!$A:$F,5,0),IFERROR(VLOOKUP($B496,'COMPOSIÇÕES COMPLEMENTARES '!$C:$K,7,0),"")))</f>
        <v/>
      </c>
      <c r="H496" s="400" t="str">
        <f t="shared" si="139"/>
        <v/>
      </c>
      <c r="I496" s="400" t="str">
        <f t="shared" si="135"/>
        <v/>
      </c>
      <c r="J496" s="400" t="str">
        <f t="shared" si="136"/>
        <v/>
      </c>
      <c r="K496" s="400" t="str">
        <f t="shared" si="137"/>
        <v/>
      </c>
      <c r="L496" s="400"/>
      <c r="O496" s="469"/>
      <c r="P496" s="470" t="str">
        <f t="shared" si="141"/>
        <v/>
      </c>
      <c r="Q496" s="469"/>
      <c r="R496" s="471" t="str">
        <f t="shared" si="142"/>
        <v/>
      </c>
      <c r="S496" s="469"/>
      <c r="T496" s="472" t="str">
        <f t="shared" si="143"/>
        <v/>
      </c>
      <c r="U496" s="473">
        <f ca="1">SUMIF($O$8:T$9,"QUANT.",O496:T496)</f>
        <v>0</v>
      </c>
      <c r="V496" s="474">
        <f t="shared" ca="1" si="138"/>
        <v>0</v>
      </c>
      <c r="W496" s="486" t="str">
        <f t="shared" si="140"/>
        <v/>
      </c>
      <c r="X496" s="487">
        <f t="shared" ca="1" si="144"/>
        <v>0</v>
      </c>
      <c r="Y496" s="487" t="e">
        <f t="shared" ca="1" si="145"/>
        <v>#VALUE!</v>
      </c>
    </row>
    <row r="497" spans="1:25">
      <c r="A497" s="395"/>
      <c r="B497" s="396"/>
      <c r="C497" s="397" t="str">
        <f>IF($B497="","",IFERROR(VLOOKUP($B497,SERVIÇOS!$A:$F,2,0),IFERROR(VLOOKUP($B497,'COMPOSIÇÕES COMPLEMENTARES '!$C:$K,2,0),"")))</f>
        <v/>
      </c>
      <c r="D497" s="398" t="str">
        <f>IF($B497="","",IFERROR(VLOOKUP($B497,SERVIÇOS!$A:$F,3,0),IFERROR(VLOOKUP($B497,'COMPOSIÇÕES COMPLEMENTARES '!$C:$K,3,0),"")))</f>
        <v/>
      </c>
      <c r="E497" s="399"/>
      <c r="F497" s="400" t="str">
        <f>IF($B497="","",IFERROR(VLOOKUP($B497,SERVIÇOS!$A:$F,4,0),IFERROR(VLOOKUP($B497,'COMPOSIÇÕES COMPLEMENTARES '!$C:$K,6,0),"")))</f>
        <v/>
      </c>
      <c r="G497" s="400" t="str">
        <f>IF($B497="","",IFERROR(VLOOKUP($B497,SERVIÇOS!$A:$F,5,0),IFERROR(VLOOKUP($B497,'COMPOSIÇÕES COMPLEMENTARES '!$C:$K,7,0),"")))</f>
        <v/>
      </c>
      <c r="H497" s="400" t="str">
        <f t="shared" si="139"/>
        <v/>
      </c>
      <c r="I497" s="400" t="str">
        <f t="shared" si="135"/>
        <v/>
      </c>
      <c r="J497" s="400" t="str">
        <f t="shared" si="136"/>
        <v/>
      </c>
      <c r="K497" s="400" t="str">
        <f t="shared" si="137"/>
        <v/>
      </c>
      <c r="L497" s="400"/>
      <c r="O497" s="469"/>
      <c r="P497" s="470" t="str">
        <f t="shared" si="141"/>
        <v/>
      </c>
      <c r="Q497" s="469"/>
      <c r="R497" s="471" t="str">
        <f t="shared" si="142"/>
        <v/>
      </c>
      <c r="S497" s="469"/>
      <c r="T497" s="472" t="str">
        <f t="shared" si="143"/>
        <v/>
      </c>
      <c r="U497" s="473">
        <f ca="1">SUMIF($O$8:T$9,"QUANT.",O497:T497)</f>
        <v>0</v>
      </c>
      <c r="V497" s="474">
        <f t="shared" ca="1" si="138"/>
        <v>0</v>
      </c>
      <c r="W497" s="486" t="str">
        <f t="shared" si="140"/>
        <v/>
      </c>
      <c r="X497" s="487">
        <f t="shared" ca="1" si="144"/>
        <v>0</v>
      </c>
      <c r="Y497" s="487" t="e">
        <f t="shared" ca="1" si="145"/>
        <v>#VALUE!</v>
      </c>
    </row>
    <row r="498" spans="1:25">
      <c r="A498" s="395"/>
      <c r="B498" s="396"/>
      <c r="C498" s="397" t="str">
        <f>IF($B498="","",IFERROR(VLOOKUP($B498,SERVIÇOS!$A:$F,2,0),IFERROR(VLOOKUP($B498,'COMPOSIÇÕES COMPLEMENTARES '!$C:$K,2,0),"")))</f>
        <v/>
      </c>
      <c r="D498" s="398" t="str">
        <f>IF($B498="","",IFERROR(VLOOKUP($B498,SERVIÇOS!$A:$F,3,0),IFERROR(VLOOKUP($B498,'COMPOSIÇÕES COMPLEMENTARES '!$C:$K,3,0),"")))</f>
        <v/>
      </c>
      <c r="E498" s="399"/>
      <c r="F498" s="400" t="str">
        <f>IF($B498="","",IFERROR(VLOOKUP($B498,SERVIÇOS!$A:$F,4,0),IFERROR(VLOOKUP($B498,'COMPOSIÇÕES COMPLEMENTARES '!$C:$K,6,0),"")))</f>
        <v/>
      </c>
      <c r="G498" s="400" t="str">
        <f>IF($B498="","",IFERROR(VLOOKUP($B498,SERVIÇOS!$A:$F,5,0),IFERROR(VLOOKUP($B498,'COMPOSIÇÕES COMPLEMENTARES '!$C:$K,7,0),"")))</f>
        <v/>
      </c>
      <c r="H498" s="400" t="str">
        <f t="shared" si="139"/>
        <v/>
      </c>
      <c r="I498" s="400" t="str">
        <f t="shared" si="135"/>
        <v/>
      </c>
      <c r="J498" s="400" t="str">
        <f t="shared" si="136"/>
        <v/>
      </c>
      <c r="K498" s="400" t="str">
        <f t="shared" si="137"/>
        <v/>
      </c>
      <c r="L498" s="400"/>
      <c r="O498" s="469"/>
      <c r="P498" s="470" t="str">
        <f t="shared" si="141"/>
        <v/>
      </c>
      <c r="Q498" s="469"/>
      <c r="R498" s="471" t="str">
        <f t="shared" si="142"/>
        <v/>
      </c>
      <c r="S498" s="469"/>
      <c r="T498" s="472" t="str">
        <f t="shared" si="143"/>
        <v/>
      </c>
      <c r="U498" s="473">
        <f ca="1">SUMIF($O$8:T$9,"QUANT.",O498:T498)</f>
        <v>0</v>
      </c>
      <c r="V498" s="474">
        <f t="shared" ca="1" si="138"/>
        <v>0</v>
      </c>
      <c r="W498" s="486" t="str">
        <f t="shared" si="140"/>
        <v/>
      </c>
      <c r="X498" s="487">
        <f t="shared" ca="1" si="144"/>
        <v>0</v>
      </c>
      <c r="Y498" s="487" t="e">
        <f t="shared" ca="1" si="145"/>
        <v>#VALUE!</v>
      </c>
    </row>
    <row r="499" spans="1:25">
      <c r="A499" s="395"/>
      <c r="B499" s="396"/>
      <c r="C499" s="397" t="str">
        <f>IF($B499="","",IFERROR(VLOOKUP($B499,SERVIÇOS!$A:$F,2,0),IFERROR(VLOOKUP($B499,'COMPOSIÇÕES COMPLEMENTARES '!$C:$K,2,0),"")))</f>
        <v/>
      </c>
      <c r="D499" s="398" t="str">
        <f>IF($B499="","",IFERROR(VLOOKUP($B499,SERVIÇOS!$A:$F,3,0),IFERROR(VLOOKUP($B499,'COMPOSIÇÕES COMPLEMENTARES '!$C:$K,3,0),"")))</f>
        <v/>
      </c>
      <c r="E499" s="399"/>
      <c r="F499" s="400" t="str">
        <f>IF($B499="","",IFERROR(VLOOKUP($B499,SERVIÇOS!$A:$F,4,0),IFERROR(VLOOKUP($B499,'COMPOSIÇÕES COMPLEMENTARES '!$C:$K,6,0),"")))</f>
        <v/>
      </c>
      <c r="G499" s="400" t="str">
        <f>IF($B499="","",IFERROR(VLOOKUP($B499,SERVIÇOS!$A:$F,5,0),IFERROR(VLOOKUP($B499,'COMPOSIÇÕES COMPLEMENTARES '!$C:$K,7,0),"")))</f>
        <v/>
      </c>
      <c r="H499" s="400" t="str">
        <f t="shared" si="139"/>
        <v/>
      </c>
      <c r="I499" s="400" t="str">
        <f t="shared" si="135"/>
        <v/>
      </c>
      <c r="J499" s="400" t="str">
        <f t="shared" si="136"/>
        <v/>
      </c>
      <c r="K499" s="400" t="str">
        <f t="shared" si="137"/>
        <v/>
      </c>
      <c r="L499" s="400"/>
      <c r="O499" s="469"/>
      <c r="P499" s="470" t="str">
        <f t="shared" si="141"/>
        <v/>
      </c>
      <c r="Q499" s="469"/>
      <c r="R499" s="471" t="str">
        <f t="shared" si="142"/>
        <v/>
      </c>
      <c r="S499" s="469"/>
      <c r="T499" s="472" t="str">
        <f t="shared" si="143"/>
        <v/>
      </c>
      <c r="U499" s="473">
        <f ca="1">SUMIF($O$8:T$9,"QUANT.",O499:T499)</f>
        <v>0</v>
      </c>
      <c r="V499" s="474">
        <f t="shared" ca="1" si="138"/>
        <v>0</v>
      </c>
      <c r="W499" s="486" t="str">
        <f t="shared" si="140"/>
        <v/>
      </c>
      <c r="X499" s="487">
        <f t="shared" ca="1" si="144"/>
        <v>0</v>
      </c>
      <c r="Y499" s="487" t="e">
        <f t="shared" ca="1" si="145"/>
        <v>#VALUE!</v>
      </c>
    </row>
    <row r="500" spans="1:25">
      <c r="A500" s="395"/>
      <c r="B500" s="396"/>
      <c r="C500" s="397" t="str">
        <f>IF($B500="","",IFERROR(VLOOKUP($B500,SERVIÇOS!$A:$F,2,0),IFERROR(VLOOKUP($B500,'COMPOSIÇÕES COMPLEMENTARES '!$C:$K,2,0),"")))</f>
        <v/>
      </c>
      <c r="D500" s="398" t="str">
        <f>IF($B500="","",IFERROR(VLOOKUP($B500,SERVIÇOS!$A:$F,3,0),IFERROR(VLOOKUP($B500,'COMPOSIÇÕES COMPLEMENTARES '!$C:$K,3,0),"")))</f>
        <v/>
      </c>
      <c r="E500" s="399"/>
      <c r="F500" s="400" t="str">
        <f>IF($B500="","",IFERROR(VLOOKUP($B500,SERVIÇOS!$A:$F,4,0),IFERROR(VLOOKUP($B500,'COMPOSIÇÕES COMPLEMENTARES '!$C:$K,6,0),"")))</f>
        <v/>
      </c>
      <c r="G500" s="400" t="str">
        <f>IF($B500="","",IFERROR(VLOOKUP($B500,SERVIÇOS!$A:$F,5,0),IFERROR(VLOOKUP($B500,'COMPOSIÇÕES COMPLEMENTARES '!$C:$K,7,0),"")))</f>
        <v/>
      </c>
      <c r="H500" s="400" t="str">
        <f t="shared" si="139"/>
        <v/>
      </c>
      <c r="I500" s="400" t="str">
        <f t="shared" si="135"/>
        <v/>
      </c>
      <c r="J500" s="400" t="str">
        <f t="shared" si="136"/>
        <v/>
      </c>
      <c r="K500" s="400" t="str">
        <f t="shared" si="137"/>
        <v/>
      </c>
      <c r="L500" s="400"/>
      <c r="O500" s="469"/>
      <c r="P500" s="470" t="str">
        <f t="shared" si="141"/>
        <v/>
      </c>
      <c r="Q500" s="469"/>
      <c r="R500" s="471" t="str">
        <f t="shared" si="142"/>
        <v/>
      </c>
      <c r="S500" s="469"/>
      <c r="T500" s="472" t="str">
        <f t="shared" si="143"/>
        <v/>
      </c>
      <c r="U500" s="473">
        <f ca="1">SUMIF($O$8:T$9,"QUANT.",O500:T500)</f>
        <v>0</v>
      </c>
      <c r="V500" s="474">
        <f t="shared" ca="1" si="138"/>
        <v>0</v>
      </c>
      <c r="W500" s="486" t="str">
        <f t="shared" si="140"/>
        <v/>
      </c>
      <c r="X500" s="487">
        <f t="shared" ca="1" si="144"/>
        <v>0</v>
      </c>
      <c r="Y500" s="487" t="e">
        <f t="shared" ca="1" si="145"/>
        <v>#VALUE!</v>
      </c>
    </row>
    <row r="501" spans="1:25">
      <c r="A501" s="395"/>
      <c r="B501" s="396"/>
      <c r="C501" s="397" t="str">
        <f>IF($B501="","",IFERROR(VLOOKUP($B501,SERVIÇOS!$A:$F,2,0),IFERROR(VLOOKUP($B501,'COMPOSIÇÕES COMPLEMENTARES '!$C:$K,2,0),"")))</f>
        <v/>
      </c>
      <c r="D501" s="398" t="str">
        <f>IF($B501="","",IFERROR(VLOOKUP($B501,SERVIÇOS!$A:$F,3,0),IFERROR(VLOOKUP($B501,'COMPOSIÇÕES COMPLEMENTARES '!$C:$K,3,0),"")))</f>
        <v/>
      </c>
      <c r="E501" s="399"/>
      <c r="F501" s="400" t="str">
        <f>IF($B501="","",IFERROR(VLOOKUP($B501,SERVIÇOS!$A:$F,4,0),IFERROR(VLOOKUP($B501,'COMPOSIÇÕES COMPLEMENTARES '!$C:$K,6,0),"")))</f>
        <v/>
      </c>
      <c r="G501" s="400" t="str">
        <f>IF($B501="","",IFERROR(VLOOKUP($B501,SERVIÇOS!$A:$F,5,0),IFERROR(VLOOKUP($B501,'COMPOSIÇÕES COMPLEMENTARES '!$C:$K,7,0),"")))</f>
        <v/>
      </c>
      <c r="H501" s="400" t="str">
        <f t="shared" si="139"/>
        <v/>
      </c>
      <c r="I501" s="400" t="str">
        <f t="shared" ref="I501:I564" si="146">IF(E501="","",TRUNC((E501*F501),2))</f>
        <v/>
      </c>
      <c r="J501" s="400" t="str">
        <f t="shared" ref="J501:J564" si="147">IF(E501="","",TRUNC((E501*G501),2))</f>
        <v/>
      </c>
      <c r="K501" s="400" t="str">
        <f t="shared" ref="K501:K564" si="148">IF(E501="","",TRUNC((E501*H501),2))</f>
        <v/>
      </c>
      <c r="L501" s="400"/>
      <c r="O501" s="469"/>
      <c r="P501" s="470" t="str">
        <f t="shared" si="141"/>
        <v/>
      </c>
      <c r="Q501" s="469"/>
      <c r="R501" s="471" t="str">
        <f t="shared" si="142"/>
        <v/>
      </c>
      <c r="S501" s="469"/>
      <c r="T501" s="472" t="str">
        <f t="shared" si="143"/>
        <v/>
      </c>
      <c r="U501" s="473">
        <f ca="1">SUMIF($O$8:T$9,"QUANT.",O501:T501)</f>
        <v>0</v>
      </c>
      <c r="V501" s="474">
        <f t="shared" ca="1" si="138"/>
        <v>0</v>
      </c>
      <c r="W501" s="486" t="str">
        <f t="shared" si="140"/>
        <v/>
      </c>
      <c r="X501" s="487">
        <f t="shared" ca="1" si="144"/>
        <v>0</v>
      </c>
      <c r="Y501" s="487" t="e">
        <f t="shared" ca="1" si="145"/>
        <v>#VALUE!</v>
      </c>
    </row>
    <row r="502" spans="1:25">
      <c r="A502" s="395"/>
      <c r="B502" s="396"/>
      <c r="C502" s="397" t="str">
        <f>IF($B502="","",IFERROR(VLOOKUP($B502,SERVIÇOS!$A:$F,2,0),IFERROR(VLOOKUP($B502,'COMPOSIÇÕES COMPLEMENTARES '!$C:$K,2,0),"")))</f>
        <v/>
      </c>
      <c r="D502" s="398" t="str">
        <f>IF($B502="","",IFERROR(VLOOKUP($B502,SERVIÇOS!$A:$F,3,0),IFERROR(VLOOKUP($B502,'COMPOSIÇÕES COMPLEMENTARES '!$C:$K,3,0),"")))</f>
        <v/>
      </c>
      <c r="E502" s="399"/>
      <c r="F502" s="400" t="str">
        <f>IF($B502="","",IFERROR(VLOOKUP($B502,SERVIÇOS!$A:$F,4,0),IFERROR(VLOOKUP($B502,'COMPOSIÇÕES COMPLEMENTARES '!$C:$K,6,0),"")))</f>
        <v/>
      </c>
      <c r="G502" s="400" t="str">
        <f>IF($B502="","",IFERROR(VLOOKUP($B502,SERVIÇOS!$A:$F,5,0),IFERROR(VLOOKUP($B502,'COMPOSIÇÕES COMPLEMENTARES '!$C:$K,7,0),"")))</f>
        <v/>
      </c>
      <c r="H502" s="400" t="str">
        <f t="shared" si="139"/>
        <v/>
      </c>
      <c r="I502" s="400" t="str">
        <f t="shared" si="146"/>
        <v/>
      </c>
      <c r="J502" s="400" t="str">
        <f t="shared" si="147"/>
        <v/>
      </c>
      <c r="K502" s="400" t="str">
        <f t="shared" si="148"/>
        <v/>
      </c>
      <c r="L502" s="400"/>
      <c r="O502" s="469"/>
      <c r="P502" s="470" t="str">
        <f t="shared" si="141"/>
        <v/>
      </c>
      <c r="Q502" s="469"/>
      <c r="R502" s="471" t="str">
        <f t="shared" si="142"/>
        <v/>
      </c>
      <c r="S502" s="469"/>
      <c r="T502" s="472" t="str">
        <f t="shared" si="143"/>
        <v/>
      </c>
      <c r="U502" s="473">
        <f ca="1">SUMIF($O$8:T$9,"QUANT.",O502:T502)</f>
        <v>0</v>
      </c>
      <c r="V502" s="474">
        <f t="shared" ca="1" si="138"/>
        <v>0</v>
      </c>
      <c r="W502" s="486" t="str">
        <f t="shared" si="140"/>
        <v/>
      </c>
      <c r="X502" s="487">
        <f t="shared" ca="1" si="144"/>
        <v>0</v>
      </c>
      <c r="Y502" s="487" t="e">
        <f t="shared" ca="1" si="145"/>
        <v>#VALUE!</v>
      </c>
    </row>
    <row r="503" spans="1:25">
      <c r="A503" s="395"/>
      <c r="B503" s="396"/>
      <c r="C503" s="397" t="str">
        <f>IF($B503="","",IFERROR(VLOOKUP($B503,SERVIÇOS!$A:$F,2,0),IFERROR(VLOOKUP($B503,'COMPOSIÇÕES COMPLEMENTARES '!$C:$K,2,0),"")))</f>
        <v/>
      </c>
      <c r="D503" s="398" t="str">
        <f>IF($B503="","",IFERROR(VLOOKUP($B503,SERVIÇOS!$A:$F,3,0),IFERROR(VLOOKUP($B503,'COMPOSIÇÕES COMPLEMENTARES '!$C:$K,3,0),"")))</f>
        <v/>
      </c>
      <c r="E503" s="399"/>
      <c r="F503" s="400" t="str">
        <f>IF($B503="","",IFERROR(VLOOKUP($B503,SERVIÇOS!$A:$F,4,0),IFERROR(VLOOKUP($B503,'COMPOSIÇÕES COMPLEMENTARES '!$C:$K,6,0),"")))</f>
        <v/>
      </c>
      <c r="G503" s="400" t="str">
        <f>IF($B503="","",IFERROR(VLOOKUP($B503,SERVIÇOS!$A:$F,5,0),IFERROR(VLOOKUP($B503,'COMPOSIÇÕES COMPLEMENTARES '!$C:$K,7,0),"")))</f>
        <v/>
      </c>
      <c r="H503" s="400" t="str">
        <f t="shared" si="139"/>
        <v/>
      </c>
      <c r="I503" s="400" t="str">
        <f t="shared" si="146"/>
        <v/>
      </c>
      <c r="J503" s="400" t="str">
        <f t="shared" si="147"/>
        <v/>
      </c>
      <c r="K503" s="400" t="str">
        <f t="shared" si="148"/>
        <v/>
      </c>
      <c r="L503" s="400"/>
      <c r="O503" s="469"/>
      <c r="P503" s="470" t="str">
        <f t="shared" si="141"/>
        <v/>
      </c>
      <c r="Q503" s="469"/>
      <c r="R503" s="471" t="str">
        <f t="shared" si="142"/>
        <v/>
      </c>
      <c r="S503" s="469"/>
      <c r="T503" s="472" t="str">
        <f t="shared" si="143"/>
        <v/>
      </c>
      <c r="U503" s="473">
        <f ca="1">SUMIF($O$8:T$9,"QUANT.",O503:T503)</f>
        <v>0</v>
      </c>
      <c r="V503" s="474">
        <f t="shared" ca="1" si="138"/>
        <v>0</v>
      </c>
      <c r="W503" s="486" t="str">
        <f t="shared" si="140"/>
        <v/>
      </c>
      <c r="X503" s="487">
        <f t="shared" ca="1" si="144"/>
        <v>0</v>
      </c>
      <c r="Y503" s="487" t="e">
        <f t="shared" ca="1" si="145"/>
        <v>#VALUE!</v>
      </c>
    </row>
    <row r="504" spans="1:25">
      <c r="A504" s="395"/>
      <c r="B504" s="396"/>
      <c r="C504" s="397" t="str">
        <f>IF($B504="","",IFERROR(VLOOKUP($B504,SERVIÇOS!$A:$F,2,0),IFERROR(VLOOKUP($B504,'COMPOSIÇÕES COMPLEMENTARES '!$C:$K,2,0),"")))</f>
        <v/>
      </c>
      <c r="D504" s="398" t="str">
        <f>IF($B504="","",IFERROR(VLOOKUP($B504,SERVIÇOS!$A:$F,3,0),IFERROR(VLOOKUP($B504,'COMPOSIÇÕES COMPLEMENTARES '!$C:$K,3,0),"")))</f>
        <v/>
      </c>
      <c r="E504" s="399"/>
      <c r="F504" s="400" t="str">
        <f>IF($B504="","",IFERROR(VLOOKUP($B504,SERVIÇOS!$A:$F,4,0),IFERROR(VLOOKUP($B504,'COMPOSIÇÕES COMPLEMENTARES '!$C:$K,6,0),"")))</f>
        <v/>
      </c>
      <c r="G504" s="400" t="str">
        <f>IF($B504="","",IFERROR(VLOOKUP($B504,SERVIÇOS!$A:$F,5,0),IFERROR(VLOOKUP($B504,'COMPOSIÇÕES COMPLEMENTARES '!$C:$K,7,0),"")))</f>
        <v/>
      </c>
      <c r="H504" s="400" t="str">
        <f t="shared" si="139"/>
        <v/>
      </c>
      <c r="I504" s="400" t="str">
        <f t="shared" si="146"/>
        <v/>
      </c>
      <c r="J504" s="400" t="str">
        <f t="shared" si="147"/>
        <v/>
      </c>
      <c r="K504" s="400" t="str">
        <f t="shared" si="148"/>
        <v/>
      </c>
      <c r="L504" s="400"/>
      <c r="O504" s="469"/>
      <c r="P504" s="470" t="str">
        <f t="shared" si="141"/>
        <v/>
      </c>
      <c r="Q504" s="469"/>
      <c r="R504" s="471" t="str">
        <f t="shared" si="142"/>
        <v/>
      </c>
      <c r="S504" s="469"/>
      <c r="T504" s="472" t="str">
        <f t="shared" si="143"/>
        <v/>
      </c>
      <c r="U504" s="473">
        <f ca="1">SUMIF($O$8:T$9,"QUANT.",O504:T504)</f>
        <v>0</v>
      </c>
      <c r="V504" s="474">
        <f t="shared" ca="1" si="138"/>
        <v>0</v>
      </c>
      <c r="W504" s="486" t="str">
        <f t="shared" si="140"/>
        <v/>
      </c>
      <c r="X504" s="487">
        <f t="shared" ca="1" si="144"/>
        <v>0</v>
      </c>
      <c r="Y504" s="487" t="e">
        <f t="shared" ca="1" si="145"/>
        <v>#VALUE!</v>
      </c>
    </row>
    <row r="505" spans="1:25">
      <c r="A505" s="395"/>
      <c r="B505" s="396"/>
      <c r="C505" s="397" t="str">
        <f>IF($B505="","",IFERROR(VLOOKUP($B505,SERVIÇOS!$A:$F,2,0),IFERROR(VLOOKUP($B505,'COMPOSIÇÕES COMPLEMENTARES '!$C:$K,2,0),"")))</f>
        <v/>
      </c>
      <c r="D505" s="398" t="str">
        <f>IF($B505="","",IFERROR(VLOOKUP($B505,SERVIÇOS!$A:$F,3,0),IFERROR(VLOOKUP($B505,'COMPOSIÇÕES COMPLEMENTARES '!$C:$K,3,0),"")))</f>
        <v/>
      </c>
      <c r="E505" s="399"/>
      <c r="F505" s="400" t="str">
        <f>IF($B505="","",IFERROR(VLOOKUP($B505,SERVIÇOS!$A:$F,4,0),IFERROR(VLOOKUP($B505,'COMPOSIÇÕES COMPLEMENTARES '!$C:$K,6,0),"")))</f>
        <v/>
      </c>
      <c r="G505" s="400" t="str">
        <f>IF($B505="","",IFERROR(VLOOKUP($B505,SERVIÇOS!$A:$F,5,0),IFERROR(VLOOKUP($B505,'COMPOSIÇÕES COMPLEMENTARES '!$C:$K,7,0),"")))</f>
        <v/>
      </c>
      <c r="H505" s="400" t="str">
        <f t="shared" si="139"/>
        <v/>
      </c>
      <c r="I505" s="400" t="str">
        <f t="shared" si="146"/>
        <v/>
      </c>
      <c r="J505" s="400" t="str">
        <f t="shared" si="147"/>
        <v/>
      </c>
      <c r="K505" s="400" t="str">
        <f t="shared" si="148"/>
        <v/>
      </c>
      <c r="L505" s="400"/>
      <c r="O505" s="469"/>
      <c r="P505" s="470" t="str">
        <f t="shared" si="141"/>
        <v/>
      </c>
      <c r="Q505" s="469"/>
      <c r="R505" s="471" t="str">
        <f t="shared" si="142"/>
        <v/>
      </c>
      <c r="S505" s="469"/>
      <c r="T505" s="472" t="str">
        <f t="shared" si="143"/>
        <v/>
      </c>
      <c r="U505" s="473">
        <f ca="1">SUMIF($O$8:T$9,"QUANT.",O505:T505)</f>
        <v>0</v>
      </c>
      <c r="V505" s="474">
        <f t="shared" ca="1" si="138"/>
        <v>0</v>
      </c>
      <c r="W505" s="486" t="str">
        <f t="shared" si="140"/>
        <v/>
      </c>
      <c r="X505" s="487">
        <f t="shared" ca="1" si="144"/>
        <v>0</v>
      </c>
      <c r="Y505" s="487" t="e">
        <f t="shared" ca="1" si="145"/>
        <v>#VALUE!</v>
      </c>
    </row>
    <row r="506" spans="1:25">
      <c r="A506" s="395"/>
      <c r="B506" s="396"/>
      <c r="C506" s="397" t="str">
        <f>IF($B506="","",IFERROR(VLOOKUP($B506,SERVIÇOS!$A:$F,2,0),IFERROR(VLOOKUP($B506,'COMPOSIÇÕES COMPLEMENTARES '!$C:$K,2,0),"")))</f>
        <v/>
      </c>
      <c r="D506" s="398" t="str">
        <f>IF($B506="","",IFERROR(VLOOKUP($B506,SERVIÇOS!$A:$F,3,0),IFERROR(VLOOKUP($B506,'COMPOSIÇÕES COMPLEMENTARES '!$C:$K,3,0),"")))</f>
        <v/>
      </c>
      <c r="E506" s="399"/>
      <c r="F506" s="400" t="str">
        <f>IF($B506="","",IFERROR(VLOOKUP($B506,SERVIÇOS!$A:$F,4,0),IFERROR(VLOOKUP($B506,'COMPOSIÇÕES COMPLEMENTARES '!$C:$K,6,0),"")))</f>
        <v/>
      </c>
      <c r="G506" s="400" t="str">
        <f>IF($B506="","",IFERROR(VLOOKUP($B506,SERVIÇOS!$A:$F,5,0),IFERROR(VLOOKUP($B506,'COMPOSIÇÕES COMPLEMENTARES '!$C:$K,7,0),"")))</f>
        <v/>
      </c>
      <c r="H506" s="400" t="str">
        <f t="shared" si="139"/>
        <v/>
      </c>
      <c r="I506" s="400" t="str">
        <f t="shared" si="146"/>
        <v/>
      </c>
      <c r="J506" s="400" t="str">
        <f t="shared" si="147"/>
        <v/>
      </c>
      <c r="K506" s="400" t="str">
        <f t="shared" si="148"/>
        <v/>
      </c>
      <c r="L506" s="400"/>
      <c r="O506" s="469"/>
      <c r="P506" s="470" t="str">
        <f t="shared" si="141"/>
        <v/>
      </c>
      <c r="Q506" s="469"/>
      <c r="R506" s="471" t="str">
        <f t="shared" si="142"/>
        <v/>
      </c>
      <c r="S506" s="469"/>
      <c r="T506" s="472" t="str">
        <f t="shared" si="143"/>
        <v/>
      </c>
      <c r="U506" s="473">
        <f ca="1">SUMIF($O$8:T$9,"QUANT.",O506:T506)</f>
        <v>0</v>
      </c>
      <c r="V506" s="474">
        <f t="shared" ca="1" si="138"/>
        <v>0</v>
      </c>
      <c r="W506" s="486" t="str">
        <f t="shared" si="140"/>
        <v/>
      </c>
      <c r="X506" s="487">
        <f t="shared" ca="1" si="144"/>
        <v>0</v>
      </c>
      <c r="Y506" s="487" t="e">
        <f t="shared" ca="1" si="145"/>
        <v>#VALUE!</v>
      </c>
    </row>
    <row r="507" spans="1:25">
      <c r="A507" s="395"/>
      <c r="B507" s="396"/>
      <c r="C507" s="397" t="str">
        <f>IF($B507="","",IFERROR(VLOOKUP($B507,SERVIÇOS!$A:$F,2,0),IFERROR(VLOOKUP($B507,'COMPOSIÇÕES COMPLEMENTARES '!$C:$K,2,0),"")))</f>
        <v/>
      </c>
      <c r="D507" s="398" t="str">
        <f>IF($B507="","",IFERROR(VLOOKUP($B507,SERVIÇOS!$A:$F,3,0),IFERROR(VLOOKUP($B507,'COMPOSIÇÕES COMPLEMENTARES '!$C:$K,3,0),"")))</f>
        <v/>
      </c>
      <c r="E507" s="399"/>
      <c r="F507" s="400" t="str">
        <f>IF($B507="","",IFERROR(VLOOKUP($B507,SERVIÇOS!$A:$F,4,0),IFERROR(VLOOKUP($B507,'COMPOSIÇÕES COMPLEMENTARES '!$C:$K,6,0),"")))</f>
        <v/>
      </c>
      <c r="G507" s="400" t="str">
        <f>IF($B507="","",IFERROR(VLOOKUP($B507,SERVIÇOS!$A:$F,5,0),IFERROR(VLOOKUP($B507,'COMPOSIÇÕES COMPLEMENTARES '!$C:$K,7,0),"")))</f>
        <v/>
      </c>
      <c r="H507" s="400" t="str">
        <f t="shared" si="139"/>
        <v/>
      </c>
      <c r="I507" s="400" t="str">
        <f t="shared" si="146"/>
        <v/>
      </c>
      <c r="J507" s="400" t="str">
        <f t="shared" si="147"/>
        <v/>
      </c>
      <c r="K507" s="400" t="str">
        <f t="shared" si="148"/>
        <v/>
      </c>
      <c r="L507" s="400"/>
      <c r="O507" s="469"/>
      <c r="P507" s="470" t="str">
        <f t="shared" si="141"/>
        <v/>
      </c>
      <c r="Q507" s="469"/>
      <c r="R507" s="471" t="str">
        <f t="shared" si="142"/>
        <v/>
      </c>
      <c r="S507" s="469"/>
      <c r="T507" s="472" t="str">
        <f t="shared" si="143"/>
        <v/>
      </c>
      <c r="U507" s="473">
        <f ca="1">SUMIF($O$8:T$9,"QUANT.",O507:T507)</f>
        <v>0</v>
      </c>
      <c r="V507" s="474">
        <f t="shared" ca="1" si="138"/>
        <v>0</v>
      </c>
      <c r="W507" s="486" t="str">
        <f t="shared" si="140"/>
        <v/>
      </c>
      <c r="X507" s="487">
        <f t="shared" ca="1" si="144"/>
        <v>0</v>
      </c>
      <c r="Y507" s="487" t="e">
        <f t="shared" ca="1" si="145"/>
        <v>#VALUE!</v>
      </c>
    </row>
    <row r="508" spans="1:25">
      <c r="A508" s="395"/>
      <c r="B508" s="396"/>
      <c r="C508" s="397" t="str">
        <f>IF($B508="","",IFERROR(VLOOKUP($B508,SERVIÇOS!$A:$F,2,0),IFERROR(VLOOKUP($B508,'COMPOSIÇÕES COMPLEMENTARES '!$C:$K,2,0),"")))</f>
        <v/>
      </c>
      <c r="D508" s="398" t="str">
        <f>IF($B508="","",IFERROR(VLOOKUP($B508,SERVIÇOS!$A:$F,3,0),IFERROR(VLOOKUP($B508,'COMPOSIÇÕES COMPLEMENTARES '!$C:$K,3,0),"")))</f>
        <v/>
      </c>
      <c r="E508" s="399"/>
      <c r="F508" s="400" t="str">
        <f>IF($B508="","",IFERROR(VLOOKUP($B508,SERVIÇOS!$A:$F,4,0),IFERROR(VLOOKUP($B508,'COMPOSIÇÕES COMPLEMENTARES '!$C:$K,6,0),"")))</f>
        <v/>
      </c>
      <c r="G508" s="400" t="str">
        <f>IF($B508="","",IFERROR(VLOOKUP($B508,SERVIÇOS!$A:$F,5,0),IFERROR(VLOOKUP($B508,'COMPOSIÇÕES COMPLEMENTARES '!$C:$K,7,0),"")))</f>
        <v/>
      </c>
      <c r="H508" s="400" t="str">
        <f t="shared" si="139"/>
        <v/>
      </c>
      <c r="I508" s="400" t="str">
        <f t="shared" si="146"/>
        <v/>
      </c>
      <c r="J508" s="400" t="str">
        <f t="shared" si="147"/>
        <v/>
      </c>
      <c r="K508" s="400" t="str">
        <f t="shared" si="148"/>
        <v/>
      </c>
      <c r="L508" s="400"/>
      <c r="O508" s="469"/>
      <c r="P508" s="470" t="str">
        <f t="shared" si="141"/>
        <v/>
      </c>
      <c r="Q508" s="469"/>
      <c r="R508" s="471" t="str">
        <f t="shared" si="142"/>
        <v/>
      </c>
      <c r="S508" s="469"/>
      <c r="T508" s="472" t="str">
        <f t="shared" si="143"/>
        <v/>
      </c>
      <c r="U508" s="473">
        <f ca="1">SUMIF($O$8:T$9,"QUANT.",O508:T508)</f>
        <v>0</v>
      </c>
      <c r="V508" s="474">
        <f t="shared" ca="1" si="138"/>
        <v>0</v>
      </c>
      <c r="W508" s="486" t="str">
        <f t="shared" si="140"/>
        <v/>
      </c>
      <c r="X508" s="487">
        <f t="shared" ca="1" si="144"/>
        <v>0</v>
      </c>
      <c r="Y508" s="487" t="e">
        <f t="shared" ca="1" si="145"/>
        <v>#VALUE!</v>
      </c>
    </row>
    <row r="509" spans="1:25">
      <c r="A509" s="395"/>
      <c r="B509" s="396"/>
      <c r="C509" s="397" t="str">
        <f>IF($B509="","",IFERROR(VLOOKUP($B509,SERVIÇOS!$A:$F,2,0),IFERROR(VLOOKUP($B509,'COMPOSIÇÕES COMPLEMENTARES '!$C:$K,2,0),"")))</f>
        <v/>
      </c>
      <c r="D509" s="398" t="str">
        <f>IF($B509="","",IFERROR(VLOOKUP($B509,SERVIÇOS!$A:$F,3,0),IFERROR(VLOOKUP($B509,'COMPOSIÇÕES COMPLEMENTARES '!$C:$K,3,0),"")))</f>
        <v/>
      </c>
      <c r="E509" s="399"/>
      <c r="F509" s="400" t="str">
        <f>IF($B509="","",IFERROR(VLOOKUP($B509,SERVIÇOS!$A:$F,4,0),IFERROR(VLOOKUP($B509,'COMPOSIÇÕES COMPLEMENTARES '!$C:$K,6,0),"")))</f>
        <v/>
      </c>
      <c r="G509" s="400" t="str">
        <f>IF($B509="","",IFERROR(VLOOKUP($B509,SERVIÇOS!$A:$F,5,0),IFERROR(VLOOKUP($B509,'COMPOSIÇÕES COMPLEMENTARES '!$C:$K,7,0),"")))</f>
        <v/>
      </c>
      <c r="H509" s="400" t="str">
        <f t="shared" si="139"/>
        <v/>
      </c>
      <c r="I509" s="400" t="str">
        <f t="shared" si="146"/>
        <v/>
      </c>
      <c r="J509" s="400" t="str">
        <f t="shared" si="147"/>
        <v/>
      </c>
      <c r="K509" s="400" t="str">
        <f t="shared" si="148"/>
        <v/>
      </c>
      <c r="L509" s="400"/>
      <c r="O509" s="469"/>
      <c r="P509" s="470" t="str">
        <f t="shared" si="141"/>
        <v/>
      </c>
      <c r="Q509" s="469"/>
      <c r="R509" s="471" t="str">
        <f t="shared" si="142"/>
        <v/>
      </c>
      <c r="S509" s="469"/>
      <c r="T509" s="472" t="str">
        <f t="shared" si="143"/>
        <v/>
      </c>
      <c r="U509" s="473">
        <f ca="1">SUMIF($O$8:T$9,"QUANT.",O509:T509)</f>
        <v>0</v>
      </c>
      <c r="V509" s="474">
        <f t="shared" ca="1" si="138"/>
        <v>0</v>
      </c>
      <c r="W509" s="486" t="str">
        <f t="shared" si="140"/>
        <v/>
      </c>
      <c r="X509" s="487">
        <f t="shared" ca="1" si="144"/>
        <v>0</v>
      </c>
      <c r="Y509" s="487" t="e">
        <f t="shared" ca="1" si="145"/>
        <v>#VALUE!</v>
      </c>
    </row>
    <row r="510" spans="1:25">
      <c r="A510" s="395"/>
      <c r="B510" s="396"/>
      <c r="C510" s="397" t="str">
        <f>IF($B510="","",IFERROR(VLOOKUP($B510,SERVIÇOS!$A:$F,2,0),IFERROR(VLOOKUP($B510,'COMPOSIÇÕES COMPLEMENTARES '!$C:$K,2,0),"")))</f>
        <v/>
      </c>
      <c r="D510" s="398" t="str">
        <f>IF($B510="","",IFERROR(VLOOKUP($B510,SERVIÇOS!$A:$F,3,0),IFERROR(VLOOKUP($B510,'COMPOSIÇÕES COMPLEMENTARES '!$C:$K,3,0),"")))</f>
        <v/>
      </c>
      <c r="E510" s="399"/>
      <c r="F510" s="400" t="str">
        <f>IF($B510="","",IFERROR(VLOOKUP($B510,SERVIÇOS!$A:$F,4,0),IFERROR(VLOOKUP($B510,'COMPOSIÇÕES COMPLEMENTARES '!$C:$K,6,0),"")))</f>
        <v/>
      </c>
      <c r="G510" s="400" t="str">
        <f>IF($B510="","",IFERROR(VLOOKUP($B510,SERVIÇOS!$A:$F,5,0),IFERROR(VLOOKUP($B510,'COMPOSIÇÕES COMPLEMENTARES '!$C:$K,7,0),"")))</f>
        <v/>
      </c>
      <c r="H510" s="400" t="str">
        <f t="shared" si="139"/>
        <v/>
      </c>
      <c r="I510" s="400" t="str">
        <f t="shared" si="146"/>
        <v/>
      </c>
      <c r="J510" s="400" t="str">
        <f t="shared" si="147"/>
        <v/>
      </c>
      <c r="K510" s="400" t="str">
        <f t="shared" si="148"/>
        <v/>
      </c>
      <c r="L510" s="400"/>
      <c r="O510" s="469"/>
      <c r="P510" s="470" t="str">
        <f t="shared" si="141"/>
        <v/>
      </c>
      <c r="Q510" s="469"/>
      <c r="R510" s="471" t="str">
        <f t="shared" si="142"/>
        <v/>
      </c>
      <c r="S510" s="469"/>
      <c r="T510" s="472" t="str">
        <f t="shared" si="143"/>
        <v/>
      </c>
      <c r="U510" s="473">
        <f ca="1">SUMIF($O$8:T$9,"QUANT.",O510:T510)</f>
        <v>0</v>
      </c>
      <c r="V510" s="474">
        <f t="shared" ca="1" si="138"/>
        <v>0</v>
      </c>
      <c r="W510" s="486" t="str">
        <f t="shared" si="140"/>
        <v/>
      </c>
      <c r="X510" s="487">
        <f t="shared" ca="1" si="144"/>
        <v>0</v>
      </c>
      <c r="Y510" s="487" t="e">
        <f t="shared" ca="1" si="145"/>
        <v>#VALUE!</v>
      </c>
    </row>
    <row r="511" spans="1:25">
      <c r="A511" s="395"/>
      <c r="B511" s="396"/>
      <c r="C511" s="397" t="str">
        <f>IF($B511="","",IFERROR(VLOOKUP($B511,SERVIÇOS!$A:$F,2,0),IFERROR(VLOOKUP($B511,'COMPOSIÇÕES COMPLEMENTARES '!$C:$K,2,0),"")))</f>
        <v/>
      </c>
      <c r="D511" s="398" t="str">
        <f>IF($B511="","",IFERROR(VLOOKUP($B511,SERVIÇOS!$A:$F,3,0),IFERROR(VLOOKUP($B511,'COMPOSIÇÕES COMPLEMENTARES '!$C:$K,3,0),"")))</f>
        <v/>
      </c>
      <c r="E511" s="399"/>
      <c r="F511" s="400" t="str">
        <f>IF($B511="","",IFERROR(VLOOKUP($B511,SERVIÇOS!$A:$F,4,0),IFERROR(VLOOKUP($B511,'COMPOSIÇÕES COMPLEMENTARES '!$C:$K,6,0),"")))</f>
        <v/>
      </c>
      <c r="G511" s="400" t="str">
        <f>IF($B511="","",IFERROR(VLOOKUP($B511,SERVIÇOS!$A:$F,5,0),IFERROR(VLOOKUP($B511,'COMPOSIÇÕES COMPLEMENTARES '!$C:$K,7,0),"")))</f>
        <v/>
      </c>
      <c r="H511" s="400" t="str">
        <f t="shared" si="139"/>
        <v/>
      </c>
      <c r="I511" s="400" t="str">
        <f t="shared" si="146"/>
        <v/>
      </c>
      <c r="J511" s="400" t="str">
        <f t="shared" si="147"/>
        <v/>
      </c>
      <c r="K511" s="400" t="str">
        <f t="shared" si="148"/>
        <v/>
      </c>
      <c r="L511" s="400"/>
      <c r="O511" s="469"/>
      <c r="P511" s="470" t="str">
        <f t="shared" si="141"/>
        <v/>
      </c>
      <c r="Q511" s="469"/>
      <c r="R511" s="471" t="str">
        <f t="shared" si="142"/>
        <v/>
      </c>
      <c r="S511" s="469"/>
      <c r="T511" s="472" t="str">
        <f t="shared" si="143"/>
        <v/>
      </c>
      <c r="U511" s="473">
        <f ca="1">SUMIF($O$8:T$9,"QUANT.",O511:T511)</f>
        <v>0</v>
      </c>
      <c r="V511" s="474">
        <f t="shared" ca="1" si="138"/>
        <v>0</v>
      </c>
      <c r="W511" s="486" t="str">
        <f t="shared" si="140"/>
        <v/>
      </c>
      <c r="X511" s="487">
        <f t="shared" ca="1" si="144"/>
        <v>0</v>
      </c>
      <c r="Y511" s="487" t="e">
        <f t="shared" ca="1" si="145"/>
        <v>#VALUE!</v>
      </c>
    </row>
    <row r="512" spans="1:25">
      <c r="A512" s="395"/>
      <c r="B512" s="396"/>
      <c r="C512" s="397" t="str">
        <f>IF($B512="","",IFERROR(VLOOKUP($B512,SERVIÇOS!$A:$F,2,0),IFERROR(VLOOKUP($B512,'COMPOSIÇÕES COMPLEMENTARES '!$C:$K,2,0),"")))</f>
        <v/>
      </c>
      <c r="D512" s="398" t="str">
        <f>IF($B512="","",IFERROR(VLOOKUP($B512,SERVIÇOS!$A:$F,3,0),IFERROR(VLOOKUP($B512,'COMPOSIÇÕES COMPLEMENTARES '!$C:$K,3,0),"")))</f>
        <v/>
      </c>
      <c r="E512" s="399"/>
      <c r="F512" s="400" t="str">
        <f>IF($B512="","",IFERROR(VLOOKUP($B512,SERVIÇOS!$A:$F,4,0),IFERROR(VLOOKUP($B512,'COMPOSIÇÕES COMPLEMENTARES '!$C:$K,6,0),"")))</f>
        <v/>
      </c>
      <c r="G512" s="400" t="str">
        <f>IF($B512="","",IFERROR(VLOOKUP($B512,SERVIÇOS!$A:$F,5,0),IFERROR(VLOOKUP($B512,'COMPOSIÇÕES COMPLEMENTARES '!$C:$K,7,0),"")))</f>
        <v/>
      </c>
      <c r="H512" s="400" t="str">
        <f t="shared" si="139"/>
        <v/>
      </c>
      <c r="I512" s="400" t="str">
        <f t="shared" si="146"/>
        <v/>
      </c>
      <c r="J512" s="400" t="str">
        <f t="shared" si="147"/>
        <v/>
      </c>
      <c r="K512" s="400" t="str">
        <f t="shared" si="148"/>
        <v/>
      </c>
      <c r="L512" s="400"/>
      <c r="O512" s="469"/>
      <c r="P512" s="470" t="str">
        <f t="shared" si="141"/>
        <v/>
      </c>
      <c r="Q512" s="469"/>
      <c r="R512" s="471" t="str">
        <f t="shared" si="142"/>
        <v/>
      </c>
      <c r="S512" s="469"/>
      <c r="T512" s="472" t="str">
        <f t="shared" si="143"/>
        <v/>
      </c>
      <c r="U512" s="473">
        <f ca="1">SUMIF($O$8:T$9,"QUANT.",O512:T512)</f>
        <v>0</v>
      </c>
      <c r="V512" s="474">
        <f t="shared" ca="1" si="138"/>
        <v>0</v>
      </c>
      <c r="W512" s="486" t="str">
        <f t="shared" si="140"/>
        <v/>
      </c>
      <c r="X512" s="487">
        <f t="shared" ca="1" si="144"/>
        <v>0</v>
      </c>
      <c r="Y512" s="487" t="e">
        <f t="shared" ca="1" si="145"/>
        <v>#VALUE!</v>
      </c>
    </row>
    <row r="513" spans="1:25">
      <c r="A513" s="395"/>
      <c r="B513" s="396"/>
      <c r="C513" s="397" t="str">
        <f>IF($B513="","",IFERROR(VLOOKUP($B513,SERVIÇOS!$A:$F,2,0),IFERROR(VLOOKUP($B513,'COMPOSIÇÕES COMPLEMENTARES '!$C:$K,2,0),"")))</f>
        <v/>
      </c>
      <c r="D513" s="398" t="str">
        <f>IF($B513="","",IFERROR(VLOOKUP($B513,SERVIÇOS!$A:$F,3,0),IFERROR(VLOOKUP($B513,'COMPOSIÇÕES COMPLEMENTARES '!$C:$K,3,0),"")))</f>
        <v/>
      </c>
      <c r="E513" s="399"/>
      <c r="F513" s="400" t="str">
        <f>IF($B513="","",IFERROR(VLOOKUP($B513,SERVIÇOS!$A:$F,4,0),IFERROR(VLOOKUP($B513,'COMPOSIÇÕES COMPLEMENTARES '!$C:$K,6,0),"")))</f>
        <v/>
      </c>
      <c r="G513" s="400" t="str">
        <f>IF($B513="","",IFERROR(VLOOKUP($B513,SERVIÇOS!$A:$F,5,0),IFERROR(VLOOKUP($B513,'COMPOSIÇÕES COMPLEMENTARES '!$C:$K,7,0),"")))</f>
        <v/>
      </c>
      <c r="H513" s="400" t="str">
        <f t="shared" si="139"/>
        <v/>
      </c>
      <c r="I513" s="400" t="str">
        <f t="shared" si="146"/>
        <v/>
      </c>
      <c r="J513" s="400" t="str">
        <f t="shared" si="147"/>
        <v/>
      </c>
      <c r="K513" s="400" t="str">
        <f t="shared" si="148"/>
        <v/>
      </c>
      <c r="L513" s="400"/>
      <c r="O513" s="469"/>
      <c r="P513" s="470" t="str">
        <f t="shared" si="141"/>
        <v/>
      </c>
      <c r="Q513" s="469"/>
      <c r="R513" s="471" t="str">
        <f t="shared" si="142"/>
        <v/>
      </c>
      <c r="S513" s="469"/>
      <c r="T513" s="472" t="str">
        <f t="shared" si="143"/>
        <v/>
      </c>
      <c r="U513" s="473">
        <f ca="1">SUMIF($O$8:T$9,"QUANT.",O513:T513)</f>
        <v>0</v>
      </c>
      <c r="V513" s="474">
        <f t="shared" ca="1" si="138"/>
        <v>0</v>
      </c>
      <c r="W513" s="486" t="str">
        <f t="shared" si="140"/>
        <v/>
      </c>
      <c r="X513" s="487">
        <f t="shared" ca="1" si="144"/>
        <v>0</v>
      </c>
      <c r="Y513" s="487" t="e">
        <f t="shared" ca="1" si="145"/>
        <v>#VALUE!</v>
      </c>
    </row>
    <row r="514" spans="1:25">
      <c r="A514" s="395"/>
      <c r="B514" s="396"/>
      <c r="C514" s="397" t="str">
        <f>IF($B514="","",IFERROR(VLOOKUP($B514,SERVIÇOS!$A:$F,2,0),IFERROR(VLOOKUP($B514,'COMPOSIÇÕES COMPLEMENTARES '!$C:$K,2,0),"")))</f>
        <v/>
      </c>
      <c r="D514" s="398" t="str">
        <f>IF($B514="","",IFERROR(VLOOKUP($B514,SERVIÇOS!$A:$F,3,0),IFERROR(VLOOKUP($B514,'COMPOSIÇÕES COMPLEMENTARES '!$C:$K,3,0),"")))</f>
        <v/>
      </c>
      <c r="E514" s="399"/>
      <c r="F514" s="400" t="str">
        <f>IF($B514="","",IFERROR(VLOOKUP($B514,SERVIÇOS!$A:$F,4,0),IFERROR(VLOOKUP($B514,'COMPOSIÇÕES COMPLEMENTARES '!$C:$K,6,0),"")))</f>
        <v/>
      </c>
      <c r="G514" s="400" t="str">
        <f>IF($B514="","",IFERROR(VLOOKUP($B514,SERVIÇOS!$A:$F,5,0),IFERROR(VLOOKUP($B514,'COMPOSIÇÕES COMPLEMENTARES '!$C:$K,7,0),"")))</f>
        <v/>
      </c>
      <c r="H514" s="400" t="str">
        <f t="shared" si="139"/>
        <v/>
      </c>
      <c r="I514" s="400" t="str">
        <f t="shared" si="146"/>
        <v/>
      </c>
      <c r="J514" s="400" t="str">
        <f t="shared" si="147"/>
        <v/>
      </c>
      <c r="K514" s="400" t="str">
        <f t="shared" si="148"/>
        <v/>
      </c>
      <c r="L514" s="400"/>
      <c r="O514" s="469"/>
      <c r="P514" s="470" t="str">
        <f t="shared" si="141"/>
        <v/>
      </c>
      <c r="Q514" s="469"/>
      <c r="R514" s="471" t="str">
        <f t="shared" si="142"/>
        <v/>
      </c>
      <c r="S514" s="469"/>
      <c r="T514" s="472" t="str">
        <f t="shared" si="143"/>
        <v/>
      </c>
      <c r="U514" s="473">
        <f ca="1">SUMIF($O$8:T$9,"QUANT.",O514:T514)</f>
        <v>0</v>
      </c>
      <c r="V514" s="474">
        <f t="shared" ca="1" si="138"/>
        <v>0</v>
      </c>
      <c r="W514" s="486" t="str">
        <f t="shared" si="140"/>
        <v/>
      </c>
      <c r="X514" s="487">
        <f t="shared" ca="1" si="144"/>
        <v>0</v>
      </c>
      <c r="Y514" s="487" t="e">
        <f t="shared" ca="1" si="145"/>
        <v>#VALUE!</v>
      </c>
    </row>
    <row r="515" spans="1:25">
      <c r="A515" s="395"/>
      <c r="B515" s="396"/>
      <c r="C515" s="397" t="str">
        <f>IF($B515="","",IFERROR(VLOOKUP($B515,SERVIÇOS!$A:$F,2,0),IFERROR(VLOOKUP($B515,'COMPOSIÇÕES COMPLEMENTARES '!$C:$K,2,0),"")))</f>
        <v/>
      </c>
      <c r="D515" s="398" t="str">
        <f>IF($B515="","",IFERROR(VLOOKUP($B515,SERVIÇOS!$A:$F,3,0),IFERROR(VLOOKUP($B515,'COMPOSIÇÕES COMPLEMENTARES '!$C:$K,3,0),"")))</f>
        <v/>
      </c>
      <c r="E515" s="399"/>
      <c r="F515" s="400" t="str">
        <f>IF($B515="","",IFERROR(VLOOKUP($B515,SERVIÇOS!$A:$F,4,0),IFERROR(VLOOKUP($B515,'COMPOSIÇÕES COMPLEMENTARES '!$C:$K,6,0),"")))</f>
        <v/>
      </c>
      <c r="G515" s="400" t="str">
        <f>IF($B515="","",IFERROR(VLOOKUP($B515,SERVIÇOS!$A:$F,5,0),IFERROR(VLOOKUP($B515,'COMPOSIÇÕES COMPLEMENTARES '!$C:$K,7,0),"")))</f>
        <v/>
      </c>
      <c r="H515" s="400" t="str">
        <f t="shared" si="139"/>
        <v/>
      </c>
      <c r="I515" s="400" t="str">
        <f t="shared" si="146"/>
        <v/>
      </c>
      <c r="J515" s="400" t="str">
        <f t="shared" si="147"/>
        <v/>
      </c>
      <c r="K515" s="400" t="str">
        <f t="shared" si="148"/>
        <v/>
      </c>
      <c r="L515" s="400"/>
      <c r="O515" s="469"/>
      <c r="P515" s="470" t="str">
        <f t="shared" si="141"/>
        <v/>
      </c>
      <c r="Q515" s="469"/>
      <c r="R515" s="471" t="str">
        <f t="shared" si="142"/>
        <v/>
      </c>
      <c r="S515" s="469"/>
      <c r="T515" s="472" t="str">
        <f t="shared" si="143"/>
        <v/>
      </c>
      <c r="U515" s="473">
        <f ca="1">SUMIF($O$8:T$9,"QUANT.",O515:T515)</f>
        <v>0</v>
      </c>
      <c r="V515" s="474">
        <f t="shared" ca="1" si="138"/>
        <v>0</v>
      </c>
      <c r="W515" s="486" t="str">
        <f t="shared" si="140"/>
        <v/>
      </c>
      <c r="X515" s="487">
        <f t="shared" ca="1" si="144"/>
        <v>0</v>
      </c>
      <c r="Y515" s="487" t="e">
        <f t="shared" ca="1" si="145"/>
        <v>#VALUE!</v>
      </c>
    </row>
    <row r="516" spans="1:25">
      <c r="A516" s="395"/>
      <c r="B516" s="396"/>
      <c r="C516" s="397" t="str">
        <f>IF($B516="","",IFERROR(VLOOKUP($B516,SERVIÇOS!$A:$F,2,0),IFERROR(VLOOKUP($B516,'COMPOSIÇÕES COMPLEMENTARES '!$C:$K,2,0),"")))</f>
        <v/>
      </c>
      <c r="D516" s="398" t="str">
        <f>IF($B516="","",IFERROR(VLOOKUP($B516,SERVIÇOS!$A:$F,3,0),IFERROR(VLOOKUP($B516,'COMPOSIÇÕES COMPLEMENTARES '!$C:$K,3,0),"")))</f>
        <v/>
      </c>
      <c r="E516" s="399"/>
      <c r="F516" s="400" t="str">
        <f>IF($B516="","",IFERROR(VLOOKUP($B516,SERVIÇOS!$A:$F,4,0),IFERROR(VLOOKUP($B516,'COMPOSIÇÕES COMPLEMENTARES '!$C:$K,6,0),"")))</f>
        <v/>
      </c>
      <c r="G516" s="400" t="str">
        <f>IF($B516="","",IFERROR(VLOOKUP($B516,SERVIÇOS!$A:$F,5,0),IFERROR(VLOOKUP($B516,'COMPOSIÇÕES COMPLEMENTARES '!$C:$K,7,0),"")))</f>
        <v/>
      </c>
      <c r="H516" s="400" t="str">
        <f t="shared" si="139"/>
        <v/>
      </c>
      <c r="I516" s="400" t="str">
        <f t="shared" si="146"/>
        <v/>
      </c>
      <c r="J516" s="400" t="str">
        <f t="shared" si="147"/>
        <v/>
      </c>
      <c r="K516" s="400" t="str">
        <f t="shared" si="148"/>
        <v/>
      </c>
      <c r="L516" s="400"/>
      <c r="O516" s="469"/>
      <c r="P516" s="470" t="str">
        <f t="shared" si="141"/>
        <v/>
      </c>
      <c r="Q516" s="469"/>
      <c r="R516" s="471" t="str">
        <f t="shared" si="142"/>
        <v/>
      </c>
      <c r="S516" s="469"/>
      <c r="T516" s="472" t="str">
        <f t="shared" si="143"/>
        <v/>
      </c>
      <c r="U516" s="473">
        <f ca="1">SUMIF($O$8:T$9,"QUANT.",O516:T516)</f>
        <v>0</v>
      </c>
      <c r="V516" s="474">
        <f t="shared" ca="1" si="138"/>
        <v>0</v>
      </c>
      <c r="W516" s="486" t="str">
        <f t="shared" si="140"/>
        <v/>
      </c>
      <c r="X516" s="487">
        <f t="shared" ca="1" si="144"/>
        <v>0</v>
      </c>
      <c r="Y516" s="487" t="e">
        <f t="shared" ca="1" si="145"/>
        <v>#VALUE!</v>
      </c>
    </row>
    <row r="517" spans="1:25">
      <c r="A517" s="395"/>
      <c r="B517" s="396"/>
      <c r="C517" s="397" t="str">
        <f>IF($B517="","",IFERROR(VLOOKUP($B517,SERVIÇOS!$A:$F,2,0),IFERROR(VLOOKUP($B517,'COMPOSIÇÕES COMPLEMENTARES '!$C:$K,2,0),"")))</f>
        <v/>
      </c>
      <c r="D517" s="398" t="str">
        <f>IF($B517="","",IFERROR(VLOOKUP($B517,SERVIÇOS!$A:$F,3,0),IFERROR(VLOOKUP($B517,'COMPOSIÇÕES COMPLEMENTARES '!$C:$K,3,0),"")))</f>
        <v/>
      </c>
      <c r="E517" s="399"/>
      <c r="F517" s="400" t="str">
        <f>IF($B517="","",IFERROR(VLOOKUP($B517,SERVIÇOS!$A:$F,4,0),IFERROR(VLOOKUP($B517,'COMPOSIÇÕES COMPLEMENTARES '!$C:$K,6,0),"")))</f>
        <v/>
      </c>
      <c r="G517" s="400" t="str">
        <f>IF($B517="","",IFERROR(VLOOKUP($B517,SERVIÇOS!$A:$F,5,0),IFERROR(VLOOKUP($B517,'COMPOSIÇÕES COMPLEMENTARES '!$C:$K,7,0),"")))</f>
        <v/>
      </c>
      <c r="H517" s="400" t="str">
        <f t="shared" si="139"/>
        <v/>
      </c>
      <c r="I517" s="400" t="str">
        <f t="shared" si="146"/>
        <v/>
      </c>
      <c r="J517" s="400" t="str">
        <f t="shared" si="147"/>
        <v/>
      </c>
      <c r="K517" s="400" t="str">
        <f t="shared" si="148"/>
        <v/>
      </c>
      <c r="L517" s="400"/>
      <c r="O517" s="469"/>
      <c r="P517" s="470" t="str">
        <f t="shared" si="141"/>
        <v/>
      </c>
      <c r="Q517" s="469"/>
      <c r="R517" s="471" t="str">
        <f t="shared" si="142"/>
        <v/>
      </c>
      <c r="S517" s="469"/>
      <c r="T517" s="472" t="str">
        <f t="shared" si="143"/>
        <v/>
      </c>
      <c r="U517" s="473">
        <f ca="1">SUMIF($O$8:T$9,"QUANT.",O517:T517)</f>
        <v>0</v>
      </c>
      <c r="V517" s="474">
        <f t="shared" ca="1" si="138"/>
        <v>0</v>
      </c>
      <c r="W517" s="486" t="str">
        <f t="shared" si="140"/>
        <v/>
      </c>
      <c r="X517" s="487">
        <f t="shared" ca="1" si="144"/>
        <v>0</v>
      </c>
      <c r="Y517" s="487" t="e">
        <f t="shared" ca="1" si="145"/>
        <v>#VALUE!</v>
      </c>
    </row>
    <row r="518" spans="1:25">
      <c r="A518" s="395"/>
      <c r="B518" s="396"/>
      <c r="C518" s="397" t="str">
        <f>IF($B518="","",IFERROR(VLOOKUP($B518,SERVIÇOS!$A:$F,2,0),IFERROR(VLOOKUP($B518,'COMPOSIÇÕES COMPLEMENTARES '!$C:$K,2,0),"")))</f>
        <v/>
      </c>
      <c r="D518" s="398" t="str">
        <f>IF($B518="","",IFERROR(VLOOKUP($B518,SERVIÇOS!$A:$F,3,0),IFERROR(VLOOKUP($B518,'COMPOSIÇÕES COMPLEMENTARES '!$C:$K,3,0),"")))</f>
        <v/>
      </c>
      <c r="E518" s="399"/>
      <c r="F518" s="400" t="str">
        <f>IF($B518="","",IFERROR(VLOOKUP($B518,SERVIÇOS!$A:$F,4,0),IFERROR(VLOOKUP($B518,'COMPOSIÇÕES COMPLEMENTARES '!$C:$K,6,0),"")))</f>
        <v/>
      </c>
      <c r="G518" s="400" t="str">
        <f>IF($B518="","",IFERROR(VLOOKUP($B518,SERVIÇOS!$A:$F,5,0),IFERROR(VLOOKUP($B518,'COMPOSIÇÕES COMPLEMENTARES '!$C:$K,7,0),"")))</f>
        <v/>
      </c>
      <c r="H518" s="400" t="str">
        <f t="shared" si="139"/>
        <v/>
      </c>
      <c r="I518" s="400" t="str">
        <f t="shared" si="146"/>
        <v/>
      </c>
      <c r="J518" s="400" t="str">
        <f t="shared" si="147"/>
        <v/>
      </c>
      <c r="K518" s="400" t="str">
        <f t="shared" si="148"/>
        <v/>
      </c>
      <c r="L518" s="400"/>
      <c r="O518" s="469"/>
      <c r="P518" s="470" t="str">
        <f t="shared" si="141"/>
        <v/>
      </c>
      <c r="Q518" s="469"/>
      <c r="R518" s="471" t="str">
        <f t="shared" si="142"/>
        <v/>
      </c>
      <c r="S518" s="469"/>
      <c r="T518" s="472" t="str">
        <f t="shared" si="143"/>
        <v/>
      </c>
      <c r="U518" s="473">
        <f ca="1">SUMIF($O$8:T$9,"QUANT.",O518:T518)</f>
        <v>0</v>
      </c>
      <c r="V518" s="474">
        <f t="shared" ca="1" si="138"/>
        <v>0</v>
      </c>
      <c r="W518" s="486" t="str">
        <f t="shared" si="140"/>
        <v/>
      </c>
      <c r="X518" s="487">
        <f t="shared" ca="1" si="144"/>
        <v>0</v>
      </c>
      <c r="Y518" s="487" t="e">
        <f t="shared" ca="1" si="145"/>
        <v>#VALUE!</v>
      </c>
    </row>
    <row r="519" spans="1:25">
      <c r="A519" s="395"/>
      <c r="B519" s="396"/>
      <c r="C519" s="397" t="str">
        <f>IF($B519="","",IFERROR(VLOOKUP($B519,SERVIÇOS!$A:$F,2,0),IFERROR(VLOOKUP($B519,'COMPOSIÇÕES COMPLEMENTARES '!$C:$K,2,0),"")))</f>
        <v/>
      </c>
      <c r="D519" s="398" t="str">
        <f>IF($B519="","",IFERROR(VLOOKUP($B519,SERVIÇOS!$A:$F,3,0),IFERROR(VLOOKUP($B519,'COMPOSIÇÕES COMPLEMENTARES '!$C:$K,3,0),"")))</f>
        <v/>
      </c>
      <c r="E519" s="399"/>
      <c r="F519" s="400" t="str">
        <f>IF($B519="","",IFERROR(VLOOKUP($B519,SERVIÇOS!$A:$F,4,0),IFERROR(VLOOKUP($B519,'COMPOSIÇÕES COMPLEMENTARES '!$C:$K,6,0),"")))</f>
        <v/>
      </c>
      <c r="G519" s="400" t="str">
        <f>IF($B519="","",IFERROR(VLOOKUP($B519,SERVIÇOS!$A:$F,5,0),IFERROR(VLOOKUP($B519,'COMPOSIÇÕES COMPLEMENTARES '!$C:$K,7,0),"")))</f>
        <v/>
      </c>
      <c r="H519" s="400" t="str">
        <f t="shared" si="139"/>
        <v/>
      </c>
      <c r="I519" s="400" t="str">
        <f t="shared" si="146"/>
        <v/>
      </c>
      <c r="J519" s="400" t="str">
        <f t="shared" si="147"/>
        <v/>
      </c>
      <c r="K519" s="400" t="str">
        <f t="shared" si="148"/>
        <v/>
      </c>
      <c r="L519" s="400"/>
      <c r="O519" s="469"/>
      <c r="P519" s="470" t="str">
        <f t="shared" si="141"/>
        <v/>
      </c>
      <c r="Q519" s="469"/>
      <c r="R519" s="471" t="str">
        <f t="shared" si="142"/>
        <v/>
      </c>
      <c r="S519" s="469"/>
      <c r="T519" s="472" t="str">
        <f t="shared" si="143"/>
        <v/>
      </c>
      <c r="U519" s="473">
        <f ca="1">SUMIF($O$8:T$9,"QUANT.",O519:T519)</f>
        <v>0</v>
      </c>
      <c r="V519" s="474">
        <f t="shared" ca="1" si="138"/>
        <v>0</v>
      </c>
      <c r="W519" s="486" t="str">
        <f t="shared" si="140"/>
        <v/>
      </c>
      <c r="X519" s="487">
        <f t="shared" ca="1" si="144"/>
        <v>0</v>
      </c>
      <c r="Y519" s="487" t="e">
        <f t="shared" ca="1" si="145"/>
        <v>#VALUE!</v>
      </c>
    </row>
    <row r="520" spans="1:25">
      <c r="A520" s="395"/>
      <c r="B520" s="396"/>
      <c r="C520" s="397" t="str">
        <f>IF($B520="","",IFERROR(VLOOKUP($B520,SERVIÇOS!$A:$F,2,0),IFERROR(VLOOKUP($B520,'COMPOSIÇÕES COMPLEMENTARES '!$C:$K,2,0),"")))</f>
        <v/>
      </c>
      <c r="D520" s="398" t="str">
        <f>IF($B520="","",IFERROR(VLOOKUP($B520,SERVIÇOS!$A:$F,3,0),IFERROR(VLOOKUP($B520,'COMPOSIÇÕES COMPLEMENTARES '!$C:$K,3,0),"")))</f>
        <v/>
      </c>
      <c r="E520" s="399"/>
      <c r="F520" s="400" t="str">
        <f>IF($B520="","",IFERROR(VLOOKUP($B520,SERVIÇOS!$A:$F,4,0),IFERROR(VLOOKUP($B520,'COMPOSIÇÕES COMPLEMENTARES '!$C:$K,6,0),"")))</f>
        <v/>
      </c>
      <c r="G520" s="400" t="str">
        <f>IF($B520="","",IFERROR(VLOOKUP($B520,SERVIÇOS!$A:$F,5,0),IFERROR(VLOOKUP($B520,'COMPOSIÇÕES COMPLEMENTARES '!$C:$K,7,0),"")))</f>
        <v/>
      </c>
      <c r="H520" s="400" t="str">
        <f t="shared" si="139"/>
        <v/>
      </c>
      <c r="I520" s="400" t="str">
        <f t="shared" si="146"/>
        <v/>
      </c>
      <c r="J520" s="400" t="str">
        <f t="shared" si="147"/>
        <v/>
      </c>
      <c r="K520" s="400" t="str">
        <f t="shared" si="148"/>
        <v/>
      </c>
      <c r="L520" s="400"/>
      <c r="O520" s="469"/>
      <c r="P520" s="470" t="str">
        <f t="shared" si="141"/>
        <v/>
      </c>
      <c r="Q520" s="469"/>
      <c r="R520" s="471" t="str">
        <f t="shared" si="142"/>
        <v/>
      </c>
      <c r="S520" s="469"/>
      <c r="T520" s="472" t="str">
        <f t="shared" si="143"/>
        <v/>
      </c>
      <c r="U520" s="473">
        <f ca="1">SUMIF($O$8:T$9,"QUANT.",O520:T520)</f>
        <v>0</v>
      </c>
      <c r="V520" s="474">
        <f t="shared" ca="1" si="138"/>
        <v>0</v>
      </c>
      <c r="W520" s="486" t="str">
        <f t="shared" si="140"/>
        <v/>
      </c>
      <c r="X520" s="487">
        <f t="shared" ca="1" si="144"/>
        <v>0</v>
      </c>
      <c r="Y520" s="487" t="e">
        <f t="shared" ca="1" si="145"/>
        <v>#VALUE!</v>
      </c>
    </row>
    <row r="521" spans="1:25">
      <c r="A521" s="395"/>
      <c r="B521" s="396"/>
      <c r="C521" s="397" t="str">
        <f>IF($B521="","",IFERROR(VLOOKUP($B521,SERVIÇOS!$A:$F,2,0),IFERROR(VLOOKUP($B521,'COMPOSIÇÕES COMPLEMENTARES '!$C:$K,2,0),"")))</f>
        <v/>
      </c>
      <c r="D521" s="398" t="str">
        <f>IF($B521="","",IFERROR(VLOOKUP($B521,SERVIÇOS!$A:$F,3,0),IFERROR(VLOOKUP($B521,'COMPOSIÇÕES COMPLEMENTARES '!$C:$K,3,0),"")))</f>
        <v/>
      </c>
      <c r="E521" s="399"/>
      <c r="F521" s="400" t="str">
        <f>IF($B521="","",IFERROR(VLOOKUP($B521,SERVIÇOS!$A:$F,4,0),IFERROR(VLOOKUP($B521,'COMPOSIÇÕES COMPLEMENTARES '!$C:$K,6,0),"")))</f>
        <v/>
      </c>
      <c r="G521" s="400" t="str">
        <f>IF($B521="","",IFERROR(VLOOKUP($B521,SERVIÇOS!$A:$F,5,0),IFERROR(VLOOKUP($B521,'COMPOSIÇÕES COMPLEMENTARES '!$C:$K,7,0),"")))</f>
        <v/>
      </c>
      <c r="H521" s="400" t="str">
        <f t="shared" si="139"/>
        <v/>
      </c>
      <c r="I521" s="400" t="str">
        <f t="shared" si="146"/>
        <v/>
      </c>
      <c r="J521" s="400" t="str">
        <f t="shared" si="147"/>
        <v/>
      </c>
      <c r="K521" s="400" t="str">
        <f t="shared" si="148"/>
        <v/>
      </c>
      <c r="L521" s="400"/>
      <c r="O521" s="469"/>
      <c r="P521" s="470" t="str">
        <f t="shared" si="141"/>
        <v/>
      </c>
      <c r="Q521" s="469"/>
      <c r="R521" s="471" t="str">
        <f t="shared" si="142"/>
        <v/>
      </c>
      <c r="S521" s="469"/>
      <c r="T521" s="472" t="str">
        <f t="shared" si="143"/>
        <v/>
      </c>
      <c r="U521" s="473">
        <f ca="1">SUMIF($O$8:T$9,"QUANT.",O521:T521)</f>
        <v>0</v>
      </c>
      <c r="V521" s="474">
        <f t="shared" ca="1" si="138"/>
        <v>0</v>
      </c>
      <c r="W521" s="486" t="str">
        <f t="shared" si="140"/>
        <v/>
      </c>
      <c r="X521" s="487">
        <f t="shared" ca="1" si="144"/>
        <v>0</v>
      </c>
      <c r="Y521" s="487" t="e">
        <f t="shared" ca="1" si="145"/>
        <v>#VALUE!</v>
      </c>
    </row>
    <row r="522" spans="1:25">
      <c r="A522" s="395"/>
      <c r="B522" s="396"/>
      <c r="C522" s="397" t="str">
        <f>IF($B522="","",IFERROR(VLOOKUP($B522,SERVIÇOS!$A:$F,2,0),IFERROR(VLOOKUP($B522,'COMPOSIÇÕES COMPLEMENTARES '!$C:$K,2,0),"")))</f>
        <v/>
      </c>
      <c r="D522" s="398" t="str">
        <f>IF($B522="","",IFERROR(VLOOKUP($B522,SERVIÇOS!$A:$F,3,0),IFERROR(VLOOKUP($B522,'COMPOSIÇÕES COMPLEMENTARES '!$C:$K,3,0),"")))</f>
        <v/>
      </c>
      <c r="E522" s="399"/>
      <c r="F522" s="400" t="str">
        <f>IF($B522="","",IFERROR(VLOOKUP($B522,SERVIÇOS!$A:$F,4,0),IFERROR(VLOOKUP($B522,'COMPOSIÇÕES COMPLEMENTARES '!$C:$K,6,0),"")))</f>
        <v/>
      </c>
      <c r="G522" s="400" t="str">
        <f>IF($B522="","",IFERROR(VLOOKUP($B522,SERVIÇOS!$A:$F,5,0),IFERROR(VLOOKUP($B522,'COMPOSIÇÕES COMPLEMENTARES '!$C:$K,7,0),"")))</f>
        <v/>
      </c>
      <c r="H522" s="400" t="str">
        <f t="shared" si="139"/>
        <v/>
      </c>
      <c r="I522" s="400" t="str">
        <f t="shared" si="146"/>
        <v/>
      </c>
      <c r="J522" s="400" t="str">
        <f t="shared" si="147"/>
        <v/>
      </c>
      <c r="K522" s="400" t="str">
        <f t="shared" si="148"/>
        <v/>
      </c>
      <c r="L522" s="400"/>
      <c r="O522" s="469"/>
      <c r="P522" s="470" t="str">
        <f t="shared" si="141"/>
        <v/>
      </c>
      <c r="Q522" s="469"/>
      <c r="R522" s="471" t="str">
        <f t="shared" si="142"/>
        <v/>
      </c>
      <c r="S522" s="469"/>
      <c r="T522" s="472" t="str">
        <f t="shared" si="143"/>
        <v/>
      </c>
      <c r="U522" s="473">
        <f ca="1">SUMIF($O$8:T$9,"QUANT.",O522:T522)</f>
        <v>0</v>
      </c>
      <c r="V522" s="474">
        <f t="shared" ca="1" si="138"/>
        <v>0</v>
      </c>
      <c r="W522" s="486" t="str">
        <f t="shared" si="140"/>
        <v/>
      </c>
      <c r="X522" s="487">
        <f t="shared" ca="1" si="144"/>
        <v>0</v>
      </c>
      <c r="Y522" s="487" t="e">
        <f t="shared" ca="1" si="145"/>
        <v>#VALUE!</v>
      </c>
    </row>
    <row r="523" spans="1:25">
      <c r="A523" s="395"/>
      <c r="B523" s="396"/>
      <c r="C523" s="397" t="str">
        <f>IF($B523="","",IFERROR(VLOOKUP($B523,SERVIÇOS!$A:$F,2,0),IFERROR(VLOOKUP($B523,'COMPOSIÇÕES COMPLEMENTARES '!$C:$K,2,0),"")))</f>
        <v/>
      </c>
      <c r="D523" s="398" t="str">
        <f>IF($B523="","",IFERROR(VLOOKUP($B523,SERVIÇOS!$A:$F,3,0),IFERROR(VLOOKUP($B523,'COMPOSIÇÕES COMPLEMENTARES '!$C:$K,3,0),"")))</f>
        <v/>
      </c>
      <c r="E523" s="399"/>
      <c r="F523" s="400" t="str">
        <f>IF($B523="","",IFERROR(VLOOKUP($B523,SERVIÇOS!$A:$F,4,0),IFERROR(VLOOKUP($B523,'COMPOSIÇÕES COMPLEMENTARES '!$C:$K,6,0),"")))</f>
        <v/>
      </c>
      <c r="G523" s="400" t="str">
        <f>IF($B523="","",IFERROR(VLOOKUP($B523,SERVIÇOS!$A:$F,5,0),IFERROR(VLOOKUP($B523,'COMPOSIÇÕES COMPLEMENTARES '!$C:$K,7,0),"")))</f>
        <v/>
      </c>
      <c r="H523" s="400" t="str">
        <f t="shared" si="139"/>
        <v/>
      </c>
      <c r="I523" s="400" t="str">
        <f t="shared" si="146"/>
        <v/>
      </c>
      <c r="J523" s="400" t="str">
        <f t="shared" si="147"/>
        <v/>
      </c>
      <c r="K523" s="400" t="str">
        <f t="shared" si="148"/>
        <v/>
      </c>
      <c r="L523" s="400"/>
      <c r="O523" s="469"/>
      <c r="P523" s="470" t="str">
        <f t="shared" si="141"/>
        <v/>
      </c>
      <c r="Q523" s="469"/>
      <c r="R523" s="471" t="str">
        <f t="shared" si="142"/>
        <v/>
      </c>
      <c r="S523" s="469"/>
      <c r="T523" s="472" t="str">
        <f t="shared" si="143"/>
        <v/>
      </c>
      <c r="U523" s="473">
        <f ca="1">SUMIF($O$8:T$9,"QUANT.",O523:T523)</f>
        <v>0</v>
      </c>
      <c r="V523" s="474">
        <f t="shared" ca="1" si="138"/>
        <v>0</v>
      </c>
      <c r="W523" s="486" t="str">
        <f t="shared" si="140"/>
        <v/>
      </c>
      <c r="X523" s="487">
        <f t="shared" ca="1" si="144"/>
        <v>0</v>
      </c>
      <c r="Y523" s="487" t="e">
        <f t="shared" ca="1" si="145"/>
        <v>#VALUE!</v>
      </c>
    </row>
    <row r="524" spans="1:25">
      <c r="A524" s="395"/>
      <c r="B524" s="396"/>
      <c r="C524" s="397" t="str">
        <f>IF($B524="","",IFERROR(VLOOKUP($B524,SERVIÇOS!$A:$F,2,0),IFERROR(VLOOKUP($B524,'COMPOSIÇÕES COMPLEMENTARES '!$C:$K,2,0),"")))</f>
        <v/>
      </c>
      <c r="D524" s="398" t="str">
        <f>IF($B524="","",IFERROR(VLOOKUP($B524,SERVIÇOS!$A:$F,3,0),IFERROR(VLOOKUP($B524,'COMPOSIÇÕES COMPLEMENTARES '!$C:$K,3,0),"")))</f>
        <v/>
      </c>
      <c r="E524" s="399"/>
      <c r="F524" s="400" t="str">
        <f>IF($B524="","",IFERROR(VLOOKUP($B524,SERVIÇOS!$A:$F,4,0),IFERROR(VLOOKUP($B524,'COMPOSIÇÕES COMPLEMENTARES '!$C:$K,6,0),"")))</f>
        <v/>
      </c>
      <c r="G524" s="400" t="str">
        <f>IF($B524="","",IFERROR(VLOOKUP($B524,SERVIÇOS!$A:$F,5,0),IFERROR(VLOOKUP($B524,'COMPOSIÇÕES COMPLEMENTARES '!$C:$K,7,0),"")))</f>
        <v/>
      </c>
      <c r="H524" s="400" t="str">
        <f t="shared" si="139"/>
        <v/>
      </c>
      <c r="I524" s="400" t="str">
        <f t="shared" si="146"/>
        <v/>
      </c>
      <c r="J524" s="400" t="str">
        <f t="shared" si="147"/>
        <v/>
      </c>
      <c r="K524" s="400" t="str">
        <f t="shared" si="148"/>
        <v/>
      </c>
      <c r="L524" s="400"/>
      <c r="O524" s="469"/>
      <c r="P524" s="470" t="str">
        <f t="shared" si="141"/>
        <v/>
      </c>
      <c r="Q524" s="469"/>
      <c r="R524" s="471" t="str">
        <f t="shared" si="142"/>
        <v/>
      </c>
      <c r="S524" s="469"/>
      <c r="T524" s="472" t="str">
        <f t="shared" si="143"/>
        <v/>
      </c>
      <c r="U524" s="473">
        <f ca="1">SUMIF($O$8:T$9,"QUANT.",O524:T524)</f>
        <v>0</v>
      </c>
      <c r="V524" s="474">
        <f t="shared" ca="1" si="138"/>
        <v>0</v>
      </c>
      <c r="W524" s="486" t="str">
        <f t="shared" si="140"/>
        <v/>
      </c>
      <c r="X524" s="487">
        <f t="shared" ca="1" si="144"/>
        <v>0</v>
      </c>
      <c r="Y524" s="487" t="e">
        <f t="shared" ca="1" si="145"/>
        <v>#VALUE!</v>
      </c>
    </row>
    <row r="525" spans="1:25">
      <c r="A525" s="395"/>
      <c r="B525" s="396"/>
      <c r="C525" s="397" t="str">
        <f>IF($B525="","",IFERROR(VLOOKUP($B525,SERVIÇOS!$A:$F,2,0),IFERROR(VLOOKUP($B525,'COMPOSIÇÕES COMPLEMENTARES '!$C:$K,2,0),"")))</f>
        <v/>
      </c>
      <c r="D525" s="398" t="str">
        <f>IF($B525="","",IFERROR(VLOOKUP($B525,SERVIÇOS!$A:$F,3,0),IFERROR(VLOOKUP($B525,'COMPOSIÇÕES COMPLEMENTARES '!$C:$K,3,0),"")))</f>
        <v/>
      </c>
      <c r="E525" s="399"/>
      <c r="F525" s="400" t="str">
        <f>IF($B525="","",IFERROR(VLOOKUP($B525,SERVIÇOS!$A:$F,4,0),IFERROR(VLOOKUP($B525,'COMPOSIÇÕES COMPLEMENTARES '!$C:$K,6,0),"")))</f>
        <v/>
      </c>
      <c r="G525" s="400" t="str">
        <f>IF($B525="","",IFERROR(VLOOKUP($B525,SERVIÇOS!$A:$F,5,0),IFERROR(VLOOKUP($B525,'COMPOSIÇÕES COMPLEMENTARES '!$C:$K,7,0),"")))</f>
        <v/>
      </c>
      <c r="H525" s="400" t="str">
        <f t="shared" si="139"/>
        <v/>
      </c>
      <c r="I525" s="400" t="str">
        <f t="shared" si="146"/>
        <v/>
      </c>
      <c r="J525" s="400" t="str">
        <f t="shared" si="147"/>
        <v/>
      </c>
      <c r="K525" s="400" t="str">
        <f t="shared" si="148"/>
        <v/>
      </c>
      <c r="L525" s="400"/>
      <c r="O525" s="469"/>
      <c r="P525" s="470" t="str">
        <f t="shared" si="141"/>
        <v/>
      </c>
      <c r="Q525" s="469"/>
      <c r="R525" s="471" t="str">
        <f t="shared" si="142"/>
        <v/>
      </c>
      <c r="S525" s="469"/>
      <c r="T525" s="472" t="str">
        <f t="shared" si="143"/>
        <v/>
      </c>
      <c r="U525" s="473">
        <f ca="1">SUMIF($O$8:T$9,"QUANT.",O525:T525)</f>
        <v>0</v>
      </c>
      <c r="V525" s="474">
        <f t="shared" ca="1" si="138"/>
        <v>0</v>
      </c>
      <c r="W525" s="486" t="str">
        <f t="shared" si="140"/>
        <v/>
      </c>
      <c r="X525" s="487">
        <f t="shared" ca="1" si="144"/>
        <v>0</v>
      </c>
      <c r="Y525" s="487" t="e">
        <f t="shared" ca="1" si="145"/>
        <v>#VALUE!</v>
      </c>
    </row>
    <row r="526" spans="1:25">
      <c r="A526" s="395"/>
      <c r="B526" s="396"/>
      <c r="C526" s="397" t="str">
        <f>IF($B526="","",IFERROR(VLOOKUP($B526,SERVIÇOS!$A:$F,2,0),IFERROR(VLOOKUP($B526,'COMPOSIÇÕES COMPLEMENTARES '!$C:$K,2,0),"")))</f>
        <v/>
      </c>
      <c r="D526" s="398" t="str">
        <f>IF($B526="","",IFERROR(VLOOKUP($B526,SERVIÇOS!$A:$F,3,0),IFERROR(VLOOKUP($B526,'COMPOSIÇÕES COMPLEMENTARES '!$C:$K,3,0),"")))</f>
        <v/>
      </c>
      <c r="E526" s="399"/>
      <c r="F526" s="400" t="str">
        <f>IF($B526="","",IFERROR(VLOOKUP($B526,SERVIÇOS!$A:$F,4,0),IFERROR(VLOOKUP($B526,'COMPOSIÇÕES COMPLEMENTARES '!$C:$K,6,0),"")))</f>
        <v/>
      </c>
      <c r="G526" s="400" t="str">
        <f>IF($B526="","",IFERROR(VLOOKUP($B526,SERVIÇOS!$A:$F,5,0),IFERROR(VLOOKUP($B526,'COMPOSIÇÕES COMPLEMENTARES '!$C:$K,7,0),"")))</f>
        <v/>
      </c>
      <c r="H526" s="400" t="str">
        <f t="shared" si="139"/>
        <v/>
      </c>
      <c r="I526" s="400" t="str">
        <f t="shared" si="146"/>
        <v/>
      </c>
      <c r="J526" s="400" t="str">
        <f t="shared" si="147"/>
        <v/>
      </c>
      <c r="K526" s="400" t="str">
        <f t="shared" si="148"/>
        <v/>
      </c>
      <c r="L526" s="400"/>
      <c r="O526" s="469"/>
      <c r="P526" s="470" t="str">
        <f t="shared" si="141"/>
        <v/>
      </c>
      <c r="Q526" s="469"/>
      <c r="R526" s="471" t="str">
        <f t="shared" si="142"/>
        <v/>
      </c>
      <c r="S526" s="469"/>
      <c r="T526" s="472" t="str">
        <f t="shared" si="143"/>
        <v/>
      </c>
      <c r="U526" s="473">
        <f ca="1">SUMIF($O$8:T$9,"QUANT.",O526:T526)</f>
        <v>0</v>
      </c>
      <c r="V526" s="474">
        <f t="shared" ca="1" si="138"/>
        <v>0</v>
      </c>
      <c r="W526" s="486" t="str">
        <f t="shared" si="140"/>
        <v/>
      </c>
      <c r="X526" s="487">
        <f t="shared" ca="1" si="144"/>
        <v>0</v>
      </c>
      <c r="Y526" s="487" t="e">
        <f t="shared" ca="1" si="145"/>
        <v>#VALUE!</v>
      </c>
    </row>
    <row r="527" spans="1:25">
      <c r="A527" s="395"/>
      <c r="B527" s="396"/>
      <c r="C527" s="397" t="str">
        <f>IF($B527="","",IFERROR(VLOOKUP($B527,SERVIÇOS!$A:$F,2,0),IFERROR(VLOOKUP($B527,'COMPOSIÇÕES COMPLEMENTARES '!$C:$K,2,0),"")))</f>
        <v/>
      </c>
      <c r="D527" s="398" t="str">
        <f>IF($B527="","",IFERROR(VLOOKUP($B527,SERVIÇOS!$A:$F,3,0),IFERROR(VLOOKUP($B527,'COMPOSIÇÕES COMPLEMENTARES '!$C:$K,3,0),"")))</f>
        <v/>
      </c>
      <c r="E527" s="399"/>
      <c r="F527" s="400" t="str">
        <f>IF($B527="","",IFERROR(VLOOKUP($B527,SERVIÇOS!$A:$F,4,0),IFERROR(VLOOKUP($B527,'COMPOSIÇÕES COMPLEMENTARES '!$C:$K,6,0),"")))</f>
        <v/>
      </c>
      <c r="G527" s="400" t="str">
        <f>IF($B527="","",IFERROR(VLOOKUP($B527,SERVIÇOS!$A:$F,5,0),IFERROR(VLOOKUP($B527,'COMPOSIÇÕES COMPLEMENTARES '!$C:$K,7,0),"")))</f>
        <v/>
      </c>
      <c r="H527" s="400" t="str">
        <f t="shared" si="139"/>
        <v/>
      </c>
      <c r="I527" s="400" t="str">
        <f t="shared" si="146"/>
        <v/>
      </c>
      <c r="J527" s="400" t="str">
        <f t="shared" si="147"/>
        <v/>
      </c>
      <c r="K527" s="400" t="str">
        <f t="shared" si="148"/>
        <v/>
      </c>
      <c r="L527" s="400"/>
      <c r="O527" s="469"/>
      <c r="P527" s="470" t="str">
        <f t="shared" si="141"/>
        <v/>
      </c>
      <c r="Q527" s="469"/>
      <c r="R527" s="471" t="str">
        <f t="shared" si="142"/>
        <v/>
      </c>
      <c r="S527" s="469"/>
      <c r="T527" s="472" t="str">
        <f t="shared" si="143"/>
        <v/>
      </c>
      <c r="U527" s="473">
        <f ca="1">SUMIF($O$8:T$9,"QUANT.",O527:T527)</f>
        <v>0</v>
      </c>
      <c r="V527" s="474">
        <f t="shared" ca="1" si="138"/>
        <v>0</v>
      </c>
      <c r="W527" s="486" t="str">
        <f t="shared" si="140"/>
        <v/>
      </c>
      <c r="X527" s="487">
        <f t="shared" ca="1" si="144"/>
        <v>0</v>
      </c>
      <c r="Y527" s="487" t="e">
        <f t="shared" ca="1" si="145"/>
        <v>#VALUE!</v>
      </c>
    </row>
    <row r="528" spans="1:25">
      <c r="A528" s="395"/>
      <c r="B528" s="396"/>
      <c r="C528" s="397" t="str">
        <f>IF($B528="","",IFERROR(VLOOKUP($B528,SERVIÇOS!$A:$F,2,0),IFERROR(VLOOKUP($B528,'COMPOSIÇÕES COMPLEMENTARES '!$C:$K,2,0),"")))</f>
        <v/>
      </c>
      <c r="D528" s="398" t="str">
        <f>IF($B528="","",IFERROR(VLOOKUP($B528,SERVIÇOS!$A:$F,3,0),IFERROR(VLOOKUP($B528,'COMPOSIÇÕES COMPLEMENTARES '!$C:$K,3,0),"")))</f>
        <v/>
      </c>
      <c r="E528" s="399"/>
      <c r="F528" s="400" t="str">
        <f>IF($B528="","",IFERROR(VLOOKUP($B528,SERVIÇOS!$A:$F,4,0),IFERROR(VLOOKUP($B528,'COMPOSIÇÕES COMPLEMENTARES '!$C:$K,6,0),"")))</f>
        <v/>
      </c>
      <c r="G528" s="400" t="str">
        <f>IF($B528="","",IFERROR(VLOOKUP($B528,SERVIÇOS!$A:$F,5,0),IFERROR(VLOOKUP($B528,'COMPOSIÇÕES COMPLEMENTARES '!$C:$K,7,0),"")))</f>
        <v/>
      </c>
      <c r="H528" s="400" t="str">
        <f t="shared" si="139"/>
        <v/>
      </c>
      <c r="I528" s="400" t="str">
        <f t="shared" si="146"/>
        <v/>
      </c>
      <c r="J528" s="400" t="str">
        <f t="shared" si="147"/>
        <v/>
      </c>
      <c r="K528" s="400" t="str">
        <f t="shared" si="148"/>
        <v/>
      </c>
      <c r="L528" s="400"/>
      <c r="O528" s="469"/>
      <c r="P528" s="470" t="str">
        <f t="shared" si="141"/>
        <v/>
      </c>
      <c r="Q528" s="469"/>
      <c r="R528" s="471" t="str">
        <f t="shared" si="142"/>
        <v/>
      </c>
      <c r="S528" s="469"/>
      <c r="T528" s="472" t="str">
        <f t="shared" si="143"/>
        <v/>
      </c>
      <c r="U528" s="473">
        <f ca="1">SUMIF($O$8:T$9,"QUANT.",O528:T528)</f>
        <v>0</v>
      </c>
      <c r="V528" s="474">
        <f t="shared" ca="1" si="138"/>
        <v>0</v>
      </c>
      <c r="W528" s="486" t="str">
        <f t="shared" si="140"/>
        <v/>
      </c>
      <c r="X528" s="487">
        <f t="shared" ca="1" si="144"/>
        <v>0</v>
      </c>
      <c r="Y528" s="487" t="e">
        <f t="shared" ca="1" si="145"/>
        <v>#VALUE!</v>
      </c>
    </row>
    <row r="529" spans="1:25">
      <c r="A529" s="395"/>
      <c r="B529" s="396"/>
      <c r="C529" s="397" t="str">
        <f>IF($B529="","",IFERROR(VLOOKUP($B529,SERVIÇOS!$A:$F,2,0),IFERROR(VLOOKUP($B529,'COMPOSIÇÕES COMPLEMENTARES '!$C:$K,2,0),"")))</f>
        <v/>
      </c>
      <c r="D529" s="398" t="str">
        <f>IF($B529="","",IFERROR(VLOOKUP($B529,SERVIÇOS!$A:$F,3,0),IFERROR(VLOOKUP($B529,'COMPOSIÇÕES COMPLEMENTARES '!$C:$K,3,0),"")))</f>
        <v/>
      </c>
      <c r="E529" s="399"/>
      <c r="F529" s="400" t="str">
        <f>IF($B529="","",IFERROR(VLOOKUP($B529,SERVIÇOS!$A:$F,4,0),IFERROR(VLOOKUP($B529,'COMPOSIÇÕES COMPLEMENTARES '!$C:$K,6,0),"")))</f>
        <v/>
      </c>
      <c r="G529" s="400" t="str">
        <f>IF($B529="","",IFERROR(VLOOKUP($B529,SERVIÇOS!$A:$F,5,0),IFERROR(VLOOKUP($B529,'COMPOSIÇÕES COMPLEMENTARES '!$C:$K,7,0),"")))</f>
        <v/>
      </c>
      <c r="H529" s="400" t="str">
        <f t="shared" si="139"/>
        <v/>
      </c>
      <c r="I529" s="400" t="str">
        <f t="shared" si="146"/>
        <v/>
      </c>
      <c r="J529" s="400" t="str">
        <f t="shared" si="147"/>
        <v/>
      </c>
      <c r="K529" s="400" t="str">
        <f t="shared" si="148"/>
        <v/>
      </c>
      <c r="L529" s="400"/>
      <c r="O529" s="469"/>
      <c r="P529" s="470" t="str">
        <f t="shared" si="141"/>
        <v/>
      </c>
      <c r="Q529" s="469"/>
      <c r="R529" s="471" t="str">
        <f t="shared" si="142"/>
        <v/>
      </c>
      <c r="S529" s="469"/>
      <c r="T529" s="472" t="str">
        <f t="shared" si="143"/>
        <v/>
      </c>
      <c r="U529" s="473">
        <f ca="1">SUMIF($O$8:T$9,"QUANT.",O529:T529)</f>
        <v>0</v>
      </c>
      <c r="V529" s="474">
        <f t="shared" ca="1" si="138"/>
        <v>0</v>
      </c>
      <c r="W529" s="486" t="str">
        <f t="shared" si="140"/>
        <v/>
      </c>
      <c r="X529" s="487">
        <f t="shared" ca="1" si="144"/>
        <v>0</v>
      </c>
      <c r="Y529" s="487" t="e">
        <f t="shared" ca="1" si="145"/>
        <v>#VALUE!</v>
      </c>
    </row>
    <row r="530" spans="1:25">
      <c r="A530" s="395"/>
      <c r="B530" s="396"/>
      <c r="C530" s="397" t="str">
        <f>IF($B530="","",IFERROR(VLOOKUP($B530,SERVIÇOS!$A:$F,2,0),IFERROR(VLOOKUP($B530,'COMPOSIÇÕES COMPLEMENTARES '!$C:$K,2,0),"")))</f>
        <v/>
      </c>
      <c r="D530" s="398" t="str">
        <f>IF($B530="","",IFERROR(VLOOKUP($B530,SERVIÇOS!$A:$F,3,0),IFERROR(VLOOKUP($B530,'COMPOSIÇÕES COMPLEMENTARES '!$C:$K,3,0),"")))</f>
        <v/>
      </c>
      <c r="E530" s="399"/>
      <c r="F530" s="400" t="str">
        <f>IF($B530="","",IFERROR(VLOOKUP($B530,SERVIÇOS!$A:$F,4,0),IFERROR(VLOOKUP($B530,'COMPOSIÇÕES COMPLEMENTARES '!$C:$K,6,0),"")))</f>
        <v/>
      </c>
      <c r="G530" s="400" t="str">
        <f>IF($B530="","",IFERROR(VLOOKUP($B530,SERVIÇOS!$A:$F,5,0),IFERROR(VLOOKUP($B530,'COMPOSIÇÕES COMPLEMENTARES '!$C:$K,7,0),"")))</f>
        <v/>
      </c>
      <c r="H530" s="400" t="str">
        <f t="shared" si="139"/>
        <v/>
      </c>
      <c r="I530" s="400" t="str">
        <f t="shared" si="146"/>
        <v/>
      </c>
      <c r="J530" s="400" t="str">
        <f t="shared" si="147"/>
        <v/>
      </c>
      <c r="K530" s="400" t="str">
        <f t="shared" si="148"/>
        <v/>
      </c>
      <c r="L530" s="400"/>
      <c r="O530" s="469"/>
      <c r="P530" s="470" t="str">
        <f t="shared" si="141"/>
        <v/>
      </c>
      <c r="Q530" s="469"/>
      <c r="R530" s="471" t="str">
        <f t="shared" si="142"/>
        <v/>
      </c>
      <c r="S530" s="469"/>
      <c r="T530" s="472" t="str">
        <f t="shared" si="143"/>
        <v/>
      </c>
      <c r="U530" s="473">
        <f ca="1">SUMIF($O$8:T$9,"QUANT.",O530:T530)</f>
        <v>0</v>
      </c>
      <c r="V530" s="474">
        <f t="shared" ca="1" si="138"/>
        <v>0</v>
      </c>
      <c r="W530" s="486" t="str">
        <f t="shared" si="140"/>
        <v/>
      </c>
      <c r="X530" s="487">
        <f t="shared" ca="1" si="144"/>
        <v>0</v>
      </c>
      <c r="Y530" s="487" t="e">
        <f t="shared" ca="1" si="145"/>
        <v>#VALUE!</v>
      </c>
    </row>
    <row r="531" spans="1:25">
      <c r="A531" s="395"/>
      <c r="B531" s="396"/>
      <c r="C531" s="397" t="str">
        <f>IF($B531="","",IFERROR(VLOOKUP($B531,SERVIÇOS!$A:$F,2,0),IFERROR(VLOOKUP($B531,'COMPOSIÇÕES COMPLEMENTARES '!$C:$K,2,0),"")))</f>
        <v/>
      </c>
      <c r="D531" s="398" t="str">
        <f>IF($B531="","",IFERROR(VLOOKUP($B531,SERVIÇOS!$A:$F,3,0),IFERROR(VLOOKUP($B531,'COMPOSIÇÕES COMPLEMENTARES '!$C:$K,3,0),"")))</f>
        <v/>
      </c>
      <c r="E531" s="399"/>
      <c r="F531" s="400" t="str">
        <f>IF($B531="","",IFERROR(VLOOKUP($B531,SERVIÇOS!$A:$F,4,0),IFERROR(VLOOKUP($B531,'COMPOSIÇÕES COMPLEMENTARES '!$C:$K,6,0),"")))</f>
        <v/>
      </c>
      <c r="G531" s="400" t="str">
        <f>IF($B531="","",IFERROR(VLOOKUP($B531,SERVIÇOS!$A:$F,5,0),IFERROR(VLOOKUP($B531,'COMPOSIÇÕES COMPLEMENTARES '!$C:$K,7,0),"")))</f>
        <v/>
      </c>
      <c r="H531" s="400" t="str">
        <f t="shared" si="139"/>
        <v/>
      </c>
      <c r="I531" s="400" t="str">
        <f t="shared" si="146"/>
        <v/>
      </c>
      <c r="J531" s="400" t="str">
        <f t="shared" si="147"/>
        <v/>
      </c>
      <c r="K531" s="400" t="str">
        <f t="shared" si="148"/>
        <v/>
      </c>
      <c r="L531" s="400"/>
      <c r="O531" s="469"/>
      <c r="P531" s="470" t="str">
        <f t="shared" si="141"/>
        <v/>
      </c>
      <c r="Q531" s="469"/>
      <c r="R531" s="471" t="str">
        <f t="shared" si="142"/>
        <v/>
      </c>
      <c r="S531" s="469"/>
      <c r="T531" s="472" t="str">
        <f t="shared" si="143"/>
        <v/>
      </c>
      <c r="U531" s="473">
        <f ca="1">SUMIF($O$8:T$9,"QUANT.",O531:T531)</f>
        <v>0</v>
      </c>
      <c r="V531" s="474">
        <f t="shared" ca="1" si="138"/>
        <v>0</v>
      </c>
      <c r="W531" s="486" t="str">
        <f t="shared" si="140"/>
        <v/>
      </c>
      <c r="X531" s="487">
        <f t="shared" ca="1" si="144"/>
        <v>0</v>
      </c>
      <c r="Y531" s="487" t="e">
        <f t="shared" ca="1" si="145"/>
        <v>#VALUE!</v>
      </c>
    </row>
    <row r="532" spans="1:25">
      <c r="A532" s="395"/>
      <c r="B532" s="396"/>
      <c r="C532" s="397" t="str">
        <f>IF($B532="","",IFERROR(VLOOKUP($B532,SERVIÇOS!$A:$F,2,0),IFERROR(VLOOKUP($B532,'COMPOSIÇÕES COMPLEMENTARES '!$C:$K,2,0),"")))</f>
        <v/>
      </c>
      <c r="D532" s="398" t="str">
        <f>IF($B532="","",IFERROR(VLOOKUP($B532,SERVIÇOS!$A:$F,3,0),IFERROR(VLOOKUP($B532,'COMPOSIÇÕES COMPLEMENTARES '!$C:$K,3,0),"")))</f>
        <v/>
      </c>
      <c r="E532" s="399"/>
      <c r="F532" s="400" t="str">
        <f>IF($B532="","",IFERROR(VLOOKUP($B532,SERVIÇOS!$A:$F,4,0),IFERROR(VLOOKUP($B532,'COMPOSIÇÕES COMPLEMENTARES '!$C:$K,6,0),"")))</f>
        <v/>
      </c>
      <c r="G532" s="400" t="str">
        <f>IF($B532="","",IFERROR(VLOOKUP($B532,SERVIÇOS!$A:$F,5,0),IFERROR(VLOOKUP($B532,'COMPOSIÇÕES COMPLEMENTARES '!$C:$K,7,0),"")))</f>
        <v/>
      </c>
      <c r="H532" s="400" t="str">
        <f t="shared" si="139"/>
        <v/>
      </c>
      <c r="I532" s="400" t="str">
        <f t="shared" si="146"/>
        <v/>
      </c>
      <c r="J532" s="400" t="str">
        <f t="shared" si="147"/>
        <v/>
      </c>
      <c r="K532" s="400" t="str">
        <f t="shared" si="148"/>
        <v/>
      </c>
      <c r="L532" s="400"/>
      <c r="O532" s="469"/>
      <c r="P532" s="470" t="str">
        <f t="shared" si="141"/>
        <v/>
      </c>
      <c r="Q532" s="469"/>
      <c r="R532" s="471" t="str">
        <f t="shared" si="142"/>
        <v/>
      </c>
      <c r="S532" s="469"/>
      <c r="T532" s="472" t="str">
        <f t="shared" si="143"/>
        <v/>
      </c>
      <c r="U532" s="473">
        <f ca="1">SUMIF($O$8:T$9,"QUANT.",O532:T532)</f>
        <v>0</v>
      </c>
      <c r="V532" s="474">
        <f t="shared" ca="1" si="138"/>
        <v>0</v>
      </c>
      <c r="W532" s="486" t="str">
        <f t="shared" si="140"/>
        <v/>
      </c>
      <c r="X532" s="487">
        <f t="shared" ca="1" si="144"/>
        <v>0</v>
      </c>
      <c r="Y532" s="487" t="e">
        <f t="shared" ca="1" si="145"/>
        <v>#VALUE!</v>
      </c>
    </row>
    <row r="533" spans="1:25">
      <c r="A533" s="395"/>
      <c r="B533" s="396"/>
      <c r="C533" s="397" t="str">
        <f>IF($B533="","",IFERROR(VLOOKUP($B533,SERVIÇOS!$A:$F,2,0),IFERROR(VLOOKUP($B533,'COMPOSIÇÕES COMPLEMENTARES '!$C:$K,2,0),"")))</f>
        <v/>
      </c>
      <c r="D533" s="398" t="str">
        <f>IF($B533="","",IFERROR(VLOOKUP($B533,SERVIÇOS!$A:$F,3,0),IFERROR(VLOOKUP($B533,'COMPOSIÇÕES COMPLEMENTARES '!$C:$K,3,0),"")))</f>
        <v/>
      </c>
      <c r="E533" s="399"/>
      <c r="F533" s="400" t="str">
        <f>IF($B533="","",IFERROR(VLOOKUP($B533,SERVIÇOS!$A:$F,4,0),IFERROR(VLOOKUP($B533,'COMPOSIÇÕES COMPLEMENTARES '!$C:$K,6,0),"")))</f>
        <v/>
      </c>
      <c r="G533" s="400" t="str">
        <f>IF($B533="","",IFERROR(VLOOKUP($B533,SERVIÇOS!$A:$F,5,0),IFERROR(VLOOKUP($B533,'COMPOSIÇÕES COMPLEMENTARES '!$C:$K,7,0),"")))</f>
        <v/>
      </c>
      <c r="H533" s="400" t="str">
        <f t="shared" si="139"/>
        <v/>
      </c>
      <c r="I533" s="400" t="str">
        <f t="shared" si="146"/>
        <v/>
      </c>
      <c r="J533" s="400" t="str">
        <f t="shared" si="147"/>
        <v/>
      </c>
      <c r="K533" s="400" t="str">
        <f t="shared" si="148"/>
        <v/>
      </c>
      <c r="L533" s="400"/>
      <c r="O533" s="469"/>
      <c r="P533" s="470" t="str">
        <f t="shared" si="141"/>
        <v/>
      </c>
      <c r="Q533" s="469"/>
      <c r="R533" s="471" t="str">
        <f t="shared" si="142"/>
        <v/>
      </c>
      <c r="S533" s="469"/>
      <c r="T533" s="472" t="str">
        <f t="shared" si="143"/>
        <v/>
      </c>
      <c r="U533" s="473">
        <f ca="1">SUMIF($O$8:T$9,"QUANT.",O533:T533)</f>
        <v>0</v>
      </c>
      <c r="V533" s="474">
        <f t="shared" ca="1" si="138"/>
        <v>0</v>
      </c>
      <c r="W533" s="486" t="str">
        <f t="shared" si="140"/>
        <v/>
      </c>
      <c r="X533" s="487">
        <f t="shared" ca="1" si="144"/>
        <v>0</v>
      </c>
      <c r="Y533" s="487" t="e">
        <f t="shared" ca="1" si="145"/>
        <v>#VALUE!</v>
      </c>
    </row>
    <row r="534" spans="1:25">
      <c r="A534" s="395"/>
      <c r="B534" s="396"/>
      <c r="C534" s="397" t="str">
        <f>IF($B534="","",IFERROR(VLOOKUP($B534,SERVIÇOS!$A:$F,2,0),IFERROR(VLOOKUP($B534,'COMPOSIÇÕES COMPLEMENTARES '!$C:$K,2,0),"")))</f>
        <v/>
      </c>
      <c r="D534" s="398" t="str">
        <f>IF($B534="","",IFERROR(VLOOKUP($B534,SERVIÇOS!$A:$F,3,0),IFERROR(VLOOKUP($B534,'COMPOSIÇÕES COMPLEMENTARES '!$C:$K,3,0),"")))</f>
        <v/>
      </c>
      <c r="E534" s="399"/>
      <c r="F534" s="400" t="str">
        <f>IF($B534="","",IFERROR(VLOOKUP($B534,SERVIÇOS!$A:$F,4,0),IFERROR(VLOOKUP($B534,'COMPOSIÇÕES COMPLEMENTARES '!$C:$K,6,0),"")))</f>
        <v/>
      </c>
      <c r="G534" s="400" t="str">
        <f>IF($B534="","",IFERROR(VLOOKUP($B534,SERVIÇOS!$A:$F,5,0),IFERROR(VLOOKUP($B534,'COMPOSIÇÕES COMPLEMENTARES '!$C:$K,7,0),"")))</f>
        <v/>
      </c>
      <c r="H534" s="400" t="str">
        <f t="shared" si="139"/>
        <v/>
      </c>
      <c r="I534" s="400" t="str">
        <f t="shared" si="146"/>
        <v/>
      </c>
      <c r="J534" s="400" t="str">
        <f t="shared" si="147"/>
        <v/>
      </c>
      <c r="K534" s="400" t="str">
        <f t="shared" si="148"/>
        <v/>
      </c>
      <c r="L534" s="400"/>
      <c r="O534" s="469"/>
      <c r="P534" s="470" t="str">
        <f t="shared" si="141"/>
        <v/>
      </c>
      <c r="Q534" s="469"/>
      <c r="R534" s="471" t="str">
        <f t="shared" si="142"/>
        <v/>
      </c>
      <c r="S534" s="469"/>
      <c r="T534" s="472" t="str">
        <f t="shared" si="143"/>
        <v/>
      </c>
      <c r="U534" s="473">
        <f ca="1">SUMIF($O$8:T$9,"QUANT.",O534:T534)</f>
        <v>0</v>
      </c>
      <c r="V534" s="474">
        <f t="shared" ca="1" si="138"/>
        <v>0</v>
      </c>
      <c r="W534" s="486" t="str">
        <f t="shared" si="140"/>
        <v/>
      </c>
      <c r="X534" s="487">
        <f t="shared" ca="1" si="144"/>
        <v>0</v>
      </c>
      <c r="Y534" s="487" t="e">
        <f t="shared" ca="1" si="145"/>
        <v>#VALUE!</v>
      </c>
    </row>
    <row r="535" spans="1:25">
      <c r="A535" s="395"/>
      <c r="B535" s="396"/>
      <c r="C535" s="397" t="str">
        <f>IF($B535="","",IFERROR(VLOOKUP($B535,SERVIÇOS!$A:$F,2,0),IFERROR(VLOOKUP($B535,'COMPOSIÇÕES COMPLEMENTARES '!$C:$K,2,0),"")))</f>
        <v/>
      </c>
      <c r="D535" s="398" t="str">
        <f>IF($B535="","",IFERROR(VLOOKUP($B535,SERVIÇOS!$A:$F,3,0),IFERROR(VLOOKUP($B535,'COMPOSIÇÕES COMPLEMENTARES '!$C:$K,3,0),"")))</f>
        <v/>
      </c>
      <c r="E535" s="399"/>
      <c r="F535" s="400" t="str">
        <f>IF($B535="","",IFERROR(VLOOKUP($B535,SERVIÇOS!$A:$F,4,0),IFERROR(VLOOKUP($B535,'COMPOSIÇÕES COMPLEMENTARES '!$C:$K,6,0),"")))</f>
        <v/>
      </c>
      <c r="G535" s="400" t="str">
        <f>IF($B535="","",IFERROR(VLOOKUP($B535,SERVIÇOS!$A:$F,5,0),IFERROR(VLOOKUP($B535,'COMPOSIÇÕES COMPLEMENTARES '!$C:$K,7,0),"")))</f>
        <v/>
      </c>
      <c r="H535" s="400" t="str">
        <f t="shared" si="139"/>
        <v/>
      </c>
      <c r="I535" s="400" t="str">
        <f t="shared" si="146"/>
        <v/>
      </c>
      <c r="J535" s="400" t="str">
        <f t="shared" si="147"/>
        <v/>
      </c>
      <c r="K535" s="400" t="str">
        <f t="shared" si="148"/>
        <v/>
      </c>
      <c r="L535" s="400"/>
      <c r="O535" s="469"/>
      <c r="P535" s="470" t="str">
        <f t="shared" si="141"/>
        <v/>
      </c>
      <c r="Q535" s="469"/>
      <c r="R535" s="471" t="str">
        <f t="shared" si="142"/>
        <v/>
      </c>
      <c r="S535" s="469"/>
      <c r="T535" s="472" t="str">
        <f t="shared" si="143"/>
        <v/>
      </c>
      <c r="U535" s="473">
        <f ca="1">SUMIF($O$8:T$9,"QUANT.",O535:T535)</f>
        <v>0</v>
      </c>
      <c r="V535" s="474">
        <f t="shared" ca="1" si="138"/>
        <v>0</v>
      </c>
      <c r="W535" s="486" t="str">
        <f t="shared" si="140"/>
        <v/>
      </c>
      <c r="X535" s="487">
        <f t="shared" ca="1" si="144"/>
        <v>0</v>
      </c>
      <c r="Y535" s="487" t="e">
        <f t="shared" ca="1" si="145"/>
        <v>#VALUE!</v>
      </c>
    </row>
    <row r="536" spans="1:25">
      <c r="A536" s="395"/>
      <c r="B536" s="396"/>
      <c r="C536" s="397" t="str">
        <f>IF($B536="","",IFERROR(VLOOKUP($B536,SERVIÇOS!$A:$F,2,0),IFERROR(VLOOKUP($B536,'COMPOSIÇÕES COMPLEMENTARES '!$C:$K,2,0),"")))</f>
        <v/>
      </c>
      <c r="D536" s="398" t="str">
        <f>IF($B536="","",IFERROR(VLOOKUP($B536,SERVIÇOS!$A:$F,3,0),IFERROR(VLOOKUP($B536,'COMPOSIÇÕES COMPLEMENTARES '!$C:$K,3,0),"")))</f>
        <v/>
      </c>
      <c r="E536" s="399"/>
      <c r="F536" s="400" t="str">
        <f>IF($B536="","",IFERROR(VLOOKUP($B536,SERVIÇOS!$A:$F,4,0),IFERROR(VLOOKUP($B536,'COMPOSIÇÕES COMPLEMENTARES '!$C:$K,6,0),"")))</f>
        <v/>
      </c>
      <c r="G536" s="400" t="str">
        <f>IF($B536="","",IFERROR(VLOOKUP($B536,SERVIÇOS!$A:$F,5,0),IFERROR(VLOOKUP($B536,'COMPOSIÇÕES COMPLEMENTARES '!$C:$K,7,0),"")))</f>
        <v/>
      </c>
      <c r="H536" s="400" t="str">
        <f t="shared" si="139"/>
        <v/>
      </c>
      <c r="I536" s="400" t="str">
        <f t="shared" si="146"/>
        <v/>
      </c>
      <c r="J536" s="400" t="str">
        <f t="shared" si="147"/>
        <v/>
      </c>
      <c r="K536" s="400" t="str">
        <f t="shared" si="148"/>
        <v/>
      </c>
      <c r="L536" s="400"/>
      <c r="O536" s="469"/>
      <c r="P536" s="470" t="str">
        <f t="shared" si="141"/>
        <v/>
      </c>
      <c r="Q536" s="469"/>
      <c r="R536" s="471" t="str">
        <f t="shared" si="142"/>
        <v/>
      </c>
      <c r="S536" s="469"/>
      <c r="T536" s="472" t="str">
        <f t="shared" si="143"/>
        <v/>
      </c>
      <c r="U536" s="473">
        <f ca="1">SUMIF($O$8:T$9,"QUANT.",O536:T536)</f>
        <v>0</v>
      </c>
      <c r="V536" s="474">
        <f t="shared" ca="1" si="138"/>
        <v>0</v>
      </c>
      <c r="W536" s="486" t="str">
        <f t="shared" si="140"/>
        <v/>
      </c>
      <c r="X536" s="487">
        <f t="shared" ca="1" si="144"/>
        <v>0</v>
      </c>
      <c r="Y536" s="487" t="e">
        <f t="shared" ca="1" si="145"/>
        <v>#VALUE!</v>
      </c>
    </row>
    <row r="537" spans="1:25">
      <c r="A537" s="395"/>
      <c r="B537" s="396"/>
      <c r="C537" s="397" t="str">
        <f>IF($B537="","",IFERROR(VLOOKUP($B537,SERVIÇOS!$A:$F,2,0),IFERROR(VLOOKUP($B537,'COMPOSIÇÕES COMPLEMENTARES '!$C:$K,2,0),"")))</f>
        <v/>
      </c>
      <c r="D537" s="398" t="str">
        <f>IF($B537="","",IFERROR(VLOOKUP($B537,SERVIÇOS!$A:$F,3,0),IFERROR(VLOOKUP($B537,'COMPOSIÇÕES COMPLEMENTARES '!$C:$K,3,0),"")))</f>
        <v/>
      </c>
      <c r="E537" s="399"/>
      <c r="F537" s="400" t="str">
        <f>IF($B537="","",IFERROR(VLOOKUP($B537,SERVIÇOS!$A:$F,4,0),IFERROR(VLOOKUP($B537,'COMPOSIÇÕES COMPLEMENTARES '!$C:$K,6,0),"")))</f>
        <v/>
      </c>
      <c r="G537" s="400" t="str">
        <f>IF($B537="","",IFERROR(VLOOKUP($B537,SERVIÇOS!$A:$F,5,0),IFERROR(VLOOKUP($B537,'COMPOSIÇÕES COMPLEMENTARES '!$C:$K,7,0),"")))</f>
        <v/>
      </c>
      <c r="H537" s="400" t="str">
        <f t="shared" si="139"/>
        <v/>
      </c>
      <c r="I537" s="400" t="str">
        <f t="shared" si="146"/>
        <v/>
      </c>
      <c r="J537" s="400" t="str">
        <f t="shared" si="147"/>
        <v/>
      </c>
      <c r="K537" s="400" t="str">
        <f t="shared" si="148"/>
        <v/>
      </c>
      <c r="L537" s="400"/>
      <c r="O537" s="469"/>
      <c r="P537" s="470" t="str">
        <f t="shared" si="141"/>
        <v/>
      </c>
      <c r="Q537" s="469"/>
      <c r="R537" s="471" t="str">
        <f t="shared" si="142"/>
        <v/>
      </c>
      <c r="S537" s="469"/>
      <c r="T537" s="472" t="str">
        <f t="shared" si="143"/>
        <v/>
      </c>
      <c r="U537" s="473">
        <f ca="1">SUMIF($O$8:T$9,"QUANT.",O537:T537)</f>
        <v>0</v>
      </c>
      <c r="V537" s="474">
        <f t="shared" ca="1" si="138"/>
        <v>0</v>
      </c>
      <c r="W537" s="486" t="str">
        <f t="shared" si="140"/>
        <v/>
      </c>
      <c r="X537" s="487">
        <f t="shared" ca="1" si="144"/>
        <v>0</v>
      </c>
      <c r="Y537" s="487" t="e">
        <f t="shared" ca="1" si="145"/>
        <v>#VALUE!</v>
      </c>
    </row>
    <row r="538" spans="1:25">
      <c r="A538" s="395"/>
      <c r="B538" s="396"/>
      <c r="C538" s="397" t="str">
        <f>IF($B538="","",IFERROR(VLOOKUP($B538,SERVIÇOS!$A:$F,2,0),IFERROR(VLOOKUP($B538,'COMPOSIÇÕES COMPLEMENTARES '!$C:$K,2,0),"")))</f>
        <v/>
      </c>
      <c r="D538" s="398" t="str">
        <f>IF($B538="","",IFERROR(VLOOKUP($B538,SERVIÇOS!$A:$F,3,0),IFERROR(VLOOKUP($B538,'COMPOSIÇÕES COMPLEMENTARES '!$C:$K,3,0),"")))</f>
        <v/>
      </c>
      <c r="E538" s="399"/>
      <c r="F538" s="400" t="str">
        <f>IF($B538="","",IFERROR(VLOOKUP($B538,SERVIÇOS!$A:$F,4,0),IFERROR(VLOOKUP($B538,'COMPOSIÇÕES COMPLEMENTARES '!$C:$K,6,0),"")))</f>
        <v/>
      </c>
      <c r="G538" s="400" t="str">
        <f>IF($B538="","",IFERROR(VLOOKUP($B538,SERVIÇOS!$A:$F,5,0),IFERROR(VLOOKUP($B538,'COMPOSIÇÕES COMPLEMENTARES '!$C:$K,7,0),"")))</f>
        <v/>
      </c>
      <c r="H538" s="400" t="str">
        <f t="shared" si="139"/>
        <v/>
      </c>
      <c r="I538" s="400" t="str">
        <f t="shared" si="146"/>
        <v/>
      </c>
      <c r="J538" s="400" t="str">
        <f t="shared" si="147"/>
        <v/>
      </c>
      <c r="K538" s="400" t="str">
        <f t="shared" si="148"/>
        <v/>
      </c>
      <c r="L538" s="400"/>
      <c r="O538" s="469"/>
      <c r="P538" s="470" t="str">
        <f t="shared" si="141"/>
        <v/>
      </c>
      <c r="Q538" s="469"/>
      <c r="R538" s="471" t="str">
        <f t="shared" si="142"/>
        <v/>
      </c>
      <c r="S538" s="469"/>
      <c r="T538" s="472" t="str">
        <f t="shared" si="143"/>
        <v/>
      </c>
      <c r="U538" s="473">
        <f ca="1">SUMIF($O$8:T$9,"QUANT.",O538:T538)</f>
        <v>0</v>
      </c>
      <c r="V538" s="474">
        <f t="shared" ca="1" si="138"/>
        <v>0</v>
      </c>
      <c r="W538" s="486" t="str">
        <f t="shared" si="140"/>
        <v/>
      </c>
      <c r="X538" s="487">
        <f t="shared" ca="1" si="144"/>
        <v>0</v>
      </c>
      <c r="Y538" s="487" t="e">
        <f t="shared" ca="1" si="145"/>
        <v>#VALUE!</v>
      </c>
    </row>
    <row r="539" spans="1:25">
      <c r="A539" s="395"/>
      <c r="B539" s="396"/>
      <c r="C539" s="397" t="str">
        <f>IF($B539="","",IFERROR(VLOOKUP($B539,SERVIÇOS!$A:$F,2,0),IFERROR(VLOOKUP($B539,'COMPOSIÇÕES COMPLEMENTARES '!$C:$K,2,0),"")))</f>
        <v/>
      </c>
      <c r="D539" s="398" t="str">
        <f>IF($B539="","",IFERROR(VLOOKUP($B539,SERVIÇOS!$A:$F,3,0),IFERROR(VLOOKUP($B539,'COMPOSIÇÕES COMPLEMENTARES '!$C:$K,3,0),"")))</f>
        <v/>
      </c>
      <c r="E539" s="399"/>
      <c r="F539" s="400" t="str">
        <f>IF($B539="","",IFERROR(VLOOKUP($B539,SERVIÇOS!$A:$F,4,0),IFERROR(VLOOKUP($B539,'COMPOSIÇÕES COMPLEMENTARES '!$C:$K,6,0),"")))</f>
        <v/>
      </c>
      <c r="G539" s="400" t="str">
        <f>IF($B539="","",IFERROR(VLOOKUP($B539,SERVIÇOS!$A:$F,5,0),IFERROR(VLOOKUP($B539,'COMPOSIÇÕES COMPLEMENTARES '!$C:$K,7,0),"")))</f>
        <v/>
      </c>
      <c r="H539" s="400" t="str">
        <f t="shared" si="139"/>
        <v/>
      </c>
      <c r="I539" s="400" t="str">
        <f t="shared" si="146"/>
        <v/>
      </c>
      <c r="J539" s="400" t="str">
        <f t="shared" si="147"/>
        <v/>
      </c>
      <c r="K539" s="400" t="str">
        <f t="shared" si="148"/>
        <v/>
      </c>
      <c r="L539" s="400"/>
      <c r="O539" s="469"/>
      <c r="P539" s="470" t="str">
        <f t="shared" si="141"/>
        <v/>
      </c>
      <c r="Q539" s="469"/>
      <c r="R539" s="471" t="str">
        <f t="shared" si="142"/>
        <v/>
      </c>
      <c r="S539" s="469"/>
      <c r="T539" s="472" t="str">
        <f t="shared" si="143"/>
        <v/>
      </c>
      <c r="U539" s="473">
        <f ca="1">SUMIF($O$8:T$9,"QUANT.",O539:T539)</f>
        <v>0</v>
      </c>
      <c r="V539" s="474">
        <f t="shared" ca="1" si="138"/>
        <v>0</v>
      </c>
      <c r="W539" s="486" t="str">
        <f t="shared" si="140"/>
        <v/>
      </c>
      <c r="X539" s="487">
        <f t="shared" ca="1" si="144"/>
        <v>0</v>
      </c>
      <c r="Y539" s="487" t="e">
        <f t="shared" ca="1" si="145"/>
        <v>#VALUE!</v>
      </c>
    </row>
    <row r="540" spans="1:25">
      <c r="A540" s="395"/>
      <c r="B540" s="396"/>
      <c r="C540" s="397" t="str">
        <f>IF($B540="","",IFERROR(VLOOKUP($B540,SERVIÇOS!$A:$F,2,0),IFERROR(VLOOKUP($B540,'COMPOSIÇÕES COMPLEMENTARES '!$C:$K,2,0),"")))</f>
        <v/>
      </c>
      <c r="D540" s="398" t="str">
        <f>IF($B540="","",IFERROR(VLOOKUP($B540,SERVIÇOS!$A:$F,3,0),IFERROR(VLOOKUP($B540,'COMPOSIÇÕES COMPLEMENTARES '!$C:$K,3,0),"")))</f>
        <v/>
      </c>
      <c r="E540" s="399"/>
      <c r="F540" s="400" t="str">
        <f>IF($B540="","",IFERROR(VLOOKUP($B540,SERVIÇOS!$A:$F,4,0),IFERROR(VLOOKUP($B540,'COMPOSIÇÕES COMPLEMENTARES '!$C:$K,6,0),"")))</f>
        <v/>
      </c>
      <c r="G540" s="400" t="str">
        <f>IF($B540="","",IFERROR(VLOOKUP($B540,SERVIÇOS!$A:$F,5,0),IFERROR(VLOOKUP($B540,'COMPOSIÇÕES COMPLEMENTARES '!$C:$K,7,0),"")))</f>
        <v/>
      </c>
      <c r="H540" s="400" t="str">
        <f t="shared" si="139"/>
        <v/>
      </c>
      <c r="I540" s="400" t="str">
        <f t="shared" si="146"/>
        <v/>
      </c>
      <c r="J540" s="400" t="str">
        <f t="shared" si="147"/>
        <v/>
      </c>
      <c r="K540" s="400" t="str">
        <f t="shared" si="148"/>
        <v/>
      </c>
      <c r="L540" s="400"/>
      <c r="O540" s="469"/>
      <c r="P540" s="470" t="str">
        <f t="shared" si="141"/>
        <v/>
      </c>
      <c r="Q540" s="469"/>
      <c r="R540" s="471" t="str">
        <f t="shared" si="142"/>
        <v/>
      </c>
      <c r="S540" s="469"/>
      <c r="T540" s="472" t="str">
        <f t="shared" si="143"/>
        <v/>
      </c>
      <c r="U540" s="473">
        <f ca="1">SUMIF($O$8:T$9,"QUANT.",O540:T540)</f>
        <v>0</v>
      </c>
      <c r="V540" s="474">
        <f t="shared" ca="1" si="138"/>
        <v>0</v>
      </c>
      <c r="W540" s="486" t="str">
        <f t="shared" si="140"/>
        <v/>
      </c>
      <c r="X540" s="487">
        <f t="shared" ca="1" si="144"/>
        <v>0</v>
      </c>
      <c r="Y540" s="487" t="e">
        <f t="shared" ca="1" si="145"/>
        <v>#VALUE!</v>
      </c>
    </row>
    <row r="541" spans="1:25">
      <c r="A541" s="395"/>
      <c r="B541" s="396"/>
      <c r="C541" s="397" t="str">
        <f>IF($B541="","",IFERROR(VLOOKUP($B541,SERVIÇOS!$A:$F,2,0),IFERROR(VLOOKUP($B541,'COMPOSIÇÕES COMPLEMENTARES '!$C:$K,2,0),"")))</f>
        <v/>
      </c>
      <c r="D541" s="398" t="str">
        <f>IF($B541="","",IFERROR(VLOOKUP($B541,SERVIÇOS!$A:$F,3,0),IFERROR(VLOOKUP($B541,'COMPOSIÇÕES COMPLEMENTARES '!$C:$K,3,0),"")))</f>
        <v/>
      </c>
      <c r="E541" s="399"/>
      <c r="F541" s="400" t="str">
        <f>IF($B541="","",IFERROR(VLOOKUP($B541,SERVIÇOS!$A:$F,4,0),IFERROR(VLOOKUP($B541,'COMPOSIÇÕES COMPLEMENTARES '!$C:$K,6,0),"")))</f>
        <v/>
      </c>
      <c r="G541" s="400" t="str">
        <f>IF($B541="","",IFERROR(VLOOKUP($B541,SERVIÇOS!$A:$F,5,0),IFERROR(VLOOKUP($B541,'COMPOSIÇÕES COMPLEMENTARES '!$C:$K,7,0),"")))</f>
        <v/>
      </c>
      <c r="H541" s="400" t="str">
        <f t="shared" si="139"/>
        <v/>
      </c>
      <c r="I541" s="400" t="str">
        <f t="shared" si="146"/>
        <v/>
      </c>
      <c r="J541" s="400" t="str">
        <f t="shared" si="147"/>
        <v/>
      </c>
      <c r="K541" s="400" t="str">
        <f t="shared" si="148"/>
        <v/>
      </c>
      <c r="L541" s="400"/>
      <c r="O541" s="469"/>
      <c r="P541" s="470" t="str">
        <f t="shared" si="141"/>
        <v/>
      </c>
      <c r="Q541" s="469"/>
      <c r="R541" s="471" t="str">
        <f t="shared" si="142"/>
        <v/>
      </c>
      <c r="S541" s="469"/>
      <c r="T541" s="472" t="str">
        <f t="shared" si="143"/>
        <v/>
      </c>
      <c r="U541" s="473">
        <f ca="1">SUMIF($O$8:T$9,"QUANT.",O541:T541)</f>
        <v>0</v>
      </c>
      <c r="V541" s="474">
        <f t="shared" ca="1" si="138"/>
        <v>0</v>
      </c>
      <c r="W541" s="486" t="str">
        <f t="shared" si="140"/>
        <v/>
      </c>
      <c r="X541" s="487">
        <f t="shared" ca="1" si="144"/>
        <v>0</v>
      </c>
      <c r="Y541" s="487" t="e">
        <f t="shared" ca="1" si="145"/>
        <v>#VALUE!</v>
      </c>
    </row>
    <row r="542" spans="1:25">
      <c r="A542" s="395"/>
      <c r="B542" s="396"/>
      <c r="C542" s="397" t="str">
        <f>IF($B542="","",IFERROR(VLOOKUP($B542,SERVIÇOS!$A:$F,2,0),IFERROR(VLOOKUP($B542,'COMPOSIÇÕES COMPLEMENTARES '!$C:$K,2,0),"")))</f>
        <v/>
      </c>
      <c r="D542" s="398" t="str">
        <f>IF($B542="","",IFERROR(VLOOKUP($B542,SERVIÇOS!$A:$F,3,0),IFERROR(VLOOKUP($B542,'COMPOSIÇÕES COMPLEMENTARES '!$C:$K,3,0),"")))</f>
        <v/>
      </c>
      <c r="E542" s="399"/>
      <c r="F542" s="400" t="str">
        <f>IF($B542="","",IFERROR(VLOOKUP($B542,SERVIÇOS!$A:$F,4,0),IFERROR(VLOOKUP($B542,'COMPOSIÇÕES COMPLEMENTARES '!$C:$K,6,0),"")))</f>
        <v/>
      </c>
      <c r="G542" s="400" t="str">
        <f>IF($B542="","",IFERROR(VLOOKUP($B542,SERVIÇOS!$A:$F,5,0),IFERROR(VLOOKUP($B542,'COMPOSIÇÕES COMPLEMENTARES '!$C:$K,7,0),"")))</f>
        <v/>
      </c>
      <c r="H542" s="400" t="str">
        <f t="shared" si="139"/>
        <v/>
      </c>
      <c r="I542" s="400" t="str">
        <f t="shared" si="146"/>
        <v/>
      </c>
      <c r="J542" s="400" t="str">
        <f t="shared" si="147"/>
        <v/>
      </c>
      <c r="K542" s="400" t="str">
        <f t="shared" si="148"/>
        <v/>
      </c>
      <c r="L542" s="400"/>
      <c r="O542" s="469"/>
      <c r="P542" s="470" t="str">
        <f t="shared" si="141"/>
        <v/>
      </c>
      <c r="Q542" s="469"/>
      <c r="R542" s="471" t="str">
        <f t="shared" si="142"/>
        <v/>
      </c>
      <c r="S542" s="469"/>
      <c r="T542" s="472" t="str">
        <f t="shared" si="143"/>
        <v/>
      </c>
      <c r="U542" s="473">
        <f ca="1">SUMIF($O$8:T$9,"QUANT.",O542:T542)</f>
        <v>0</v>
      </c>
      <c r="V542" s="474">
        <f t="shared" ca="1" si="138"/>
        <v>0</v>
      </c>
      <c r="W542" s="486" t="str">
        <f t="shared" si="140"/>
        <v/>
      </c>
      <c r="X542" s="487">
        <f t="shared" ca="1" si="144"/>
        <v>0</v>
      </c>
      <c r="Y542" s="487" t="e">
        <f t="shared" ca="1" si="145"/>
        <v>#VALUE!</v>
      </c>
    </row>
    <row r="543" spans="1:25">
      <c r="A543" s="395"/>
      <c r="B543" s="396"/>
      <c r="C543" s="397" t="str">
        <f>IF($B543="","",IFERROR(VLOOKUP($B543,SERVIÇOS!$A:$F,2,0),IFERROR(VLOOKUP($B543,'COMPOSIÇÕES COMPLEMENTARES '!$C:$K,2,0),"")))</f>
        <v/>
      </c>
      <c r="D543" s="398" t="str">
        <f>IF($B543="","",IFERROR(VLOOKUP($B543,SERVIÇOS!$A:$F,3,0),IFERROR(VLOOKUP($B543,'COMPOSIÇÕES COMPLEMENTARES '!$C:$K,3,0),"")))</f>
        <v/>
      </c>
      <c r="E543" s="399"/>
      <c r="F543" s="400" t="str">
        <f>IF($B543="","",IFERROR(VLOOKUP($B543,SERVIÇOS!$A:$F,4,0),IFERROR(VLOOKUP($B543,'COMPOSIÇÕES COMPLEMENTARES '!$C:$K,6,0),"")))</f>
        <v/>
      </c>
      <c r="G543" s="400" t="str">
        <f>IF($B543="","",IFERROR(VLOOKUP($B543,SERVIÇOS!$A:$F,5,0),IFERROR(VLOOKUP($B543,'COMPOSIÇÕES COMPLEMENTARES '!$C:$K,7,0),"")))</f>
        <v/>
      </c>
      <c r="H543" s="400" t="str">
        <f t="shared" si="139"/>
        <v/>
      </c>
      <c r="I543" s="400" t="str">
        <f t="shared" si="146"/>
        <v/>
      </c>
      <c r="J543" s="400" t="str">
        <f t="shared" si="147"/>
        <v/>
      </c>
      <c r="K543" s="400" t="str">
        <f t="shared" si="148"/>
        <v/>
      </c>
      <c r="L543" s="400"/>
      <c r="O543" s="469"/>
      <c r="P543" s="470" t="str">
        <f t="shared" si="141"/>
        <v/>
      </c>
      <c r="Q543" s="469"/>
      <c r="R543" s="471" t="str">
        <f t="shared" si="142"/>
        <v/>
      </c>
      <c r="S543" s="469"/>
      <c r="T543" s="472" t="str">
        <f t="shared" si="143"/>
        <v/>
      </c>
      <c r="U543" s="473">
        <f ca="1">SUMIF($O$8:T$9,"QUANT.",O543:T543)</f>
        <v>0</v>
      </c>
      <c r="V543" s="474">
        <f t="shared" ca="1" si="138"/>
        <v>0</v>
      </c>
      <c r="W543" s="486" t="str">
        <f t="shared" si="140"/>
        <v/>
      </c>
      <c r="X543" s="487">
        <f t="shared" ca="1" si="144"/>
        <v>0</v>
      </c>
      <c r="Y543" s="487" t="e">
        <f t="shared" ca="1" si="145"/>
        <v>#VALUE!</v>
      </c>
    </row>
    <row r="544" spans="1:25">
      <c r="A544" s="395"/>
      <c r="B544" s="396"/>
      <c r="C544" s="397" t="str">
        <f>IF($B544="","",IFERROR(VLOOKUP($B544,SERVIÇOS!$A:$F,2,0),IFERROR(VLOOKUP($B544,'COMPOSIÇÕES COMPLEMENTARES '!$C:$K,2,0),"")))</f>
        <v/>
      </c>
      <c r="D544" s="398" t="str">
        <f>IF($B544="","",IFERROR(VLOOKUP($B544,SERVIÇOS!$A:$F,3,0),IFERROR(VLOOKUP($B544,'COMPOSIÇÕES COMPLEMENTARES '!$C:$K,3,0),"")))</f>
        <v/>
      </c>
      <c r="E544" s="399"/>
      <c r="F544" s="400" t="str">
        <f>IF($B544="","",IFERROR(VLOOKUP($B544,SERVIÇOS!$A:$F,4,0),IFERROR(VLOOKUP($B544,'COMPOSIÇÕES COMPLEMENTARES '!$C:$K,6,0),"")))</f>
        <v/>
      </c>
      <c r="G544" s="400" t="str">
        <f>IF($B544="","",IFERROR(VLOOKUP($B544,SERVIÇOS!$A:$F,5,0),IFERROR(VLOOKUP($B544,'COMPOSIÇÕES COMPLEMENTARES '!$C:$K,7,0),"")))</f>
        <v/>
      </c>
      <c r="H544" s="400" t="str">
        <f t="shared" si="139"/>
        <v/>
      </c>
      <c r="I544" s="400" t="str">
        <f t="shared" si="146"/>
        <v/>
      </c>
      <c r="J544" s="400" t="str">
        <f t="shared" si="147"/>
        <v/>
      </c>
      <c r="K544" s="400" t="str">
        <f t="shared" si="148"/>
        <v/>
      </c>
      <c r="L544" s="400"/>
      <c r="O544" s="469"/>
      <c r="P544" s="470" t="str">
        <f t="shared" si="141"/>
        <v/>
      </c>
      <c r="Q544" s="469"/>
      <c r="R544" s="471" t="str">
        <f t="shared" si="142"/>
        <v/>
      </c>
      <c r="S544" s="469"/>
      <c r="T544" s="472" t="str">
        <f t="shared" si="143"/>
        <v/>
      </c>
      <c r="U544" s="473">
        <f ca="1">SUMIF($O$8:T$9,"QUANT.",O544:T544)</f>
        <v>0</v>
      </c>
      <c r="V544" s="474">
        <f t="shared" ca="1" si="138"/>
        <v>0</v>
      </c>
      <c r="W544" s="486" t="str">
        <f t="shared" si="140"/>
        <v/>
      </c>
      <c r="X544" s="487">
        <f t="shared" ca="1" si="144"/>
        <v>0</v>
      </c>
      <c r="Y544" s="487" t="e">
        <f t="shared" ca="1" si="145"/>
        <v>#VALUE!</v>
      </c>
    </row>
    <row r="545" spans="1:25">
      <c r="A545" s="395"/>
      <c r="B545" s="396"/>
      <c r="C545" s="397" t="str">
        <f>IF($B545="","",IFERROR(VLOOKUP($B545,SERVIÇOS!$A:$F,2,0),IFERROR(VLOOKUP($B545,'COMPOSIÇÕES COMPLEMENTARES '!$C:$K,2,0),"")))</f>
        <v/>
      </c>
      <c r="D545" s="398" t="str">
        <f>IF($B545="","",IFERROR(VLOOKUP($B545,SERVIÇOS!$A:$F,3,0),IFERROR(VLOOKUP($B545,'COMPOSIÇÕES COMPLEMENTARES '!$C:$K,3,0),"")))</f>
        <v/>
      </c>
      <c r="E545" s="399"/>
      <c r="F545" s="400" t="str">
        <f>IF($B545="","",IFERROR(VLOOKUP($B545,SERVIÇOS!$A:$F,4,0),IFERROR(VLOOKUP($B545,'COMPOSIÇÕES COMPLEMENTARES '!$C:$K,6,0),"")))</f>
        <v/>
      </c>
      <c r="G545" s="400" t="str">
        <f>IF($B545="","",IFERROR(VLOOKUP($B545,SERVIÇOS!$A:$F,5,0),IFERROR(VLOOKUP($B545,'COMPOSIÇÕES COMPLEMENTARES '!$C:$K,7,0),"")))</f>
        <v/>
      </c>
      <c r="H545" s="400" t="str">
        <f t="shared" si="139"/>
        <v/>
      </c>
      <c r="I545" s="400" t="str">
        <f t="shared" si="146"/>
        <v/>
      </c>
      <c r="J545" s="400" t="str">
        <f t="shared" si="147"/>
        <v/>
      </c>
      <c r="K545" s="400" t="str">
        <f t="shared" si="148"/>
        <v/>
      </c>
      <c r="L545" s="400"/>
      <c r="O545" s="469"/>
      <c r="P545" s="470" t="str">
        <f t="shared" si="141"/>
        <v/>
      </c>
      <c r="Q545" s="469"/>
      <c r="R545" s="471" t="str">
        <f t="shared" si="142"/>
        <v/>
      </c>
      <c r="S545" s="469"/>
      <c r="T545" s="472" t="str">
        <f t="shared" si="143"/>
        <v/>
      </c>
      <c r="U545" s="473">
        <f ca="1">SUMIF($O$8:T$9,"QUANT.",O545:T545)</f>
        <v>0</v>
      </c>
      <c r="V545" s="474">
        <f t="shared" ca="1" si="138"/>
        <v>0</v>
      </c>
      <c r="W545" s="486" t="str">
        <f t="shared" si="140"/>
        <v/>
      </c>
      <c r="X545" s="487">
        <f t="shared" ca="1" si="144"/>
        <v>0</v>
      </c>
      <c r="Y545" s="487" t="e">
        <f t="shared" ca="1" si="145"/>
        <v>#VALUE!</v>
      </c>
    </row>
    <row r="546" spans="1:25">
      <c r="A546" s="395"/>
      <c r="B546" s="396"/>
      <c r="C546" s="397" t="str">
        <f>IF($B546="","",IFERROR(VLOOKUP($B546,SERVIÇOS!$A:$F,2,0),IFERROR(VLOOKUP($B546,'COMPOSIÇÕES COMPLEMENTARES '!$C:$K,2,0),"")))</f>
        <v/>
      </c>
      <c r="D546" s="398" t="str">
        <f>IF($B546="","",IFERROR(VLOOKUP($B546,SERVIÇOS!$A:$F,3,0),IFERROR(VLOOKUP($B546,'COMPOSIÇÕES COMPLEMENTARES '!$C:$K,3,0),"")))</f>
        <v/>
      </c>
      <c r="E546" s="399"/>
      <c r="F546" s="400" t="str">
        <f>IF($B546="","",IFERROR(VLOOKUP($B546,SERVIÇOS!$A:$F,4,0),IFERROR(VLOOKUP($B546,'COMPOSIÇÕES COMPLEMENTARES '!$C:$K,6,0),"")))</f>
        <v/>
      </c>
      <c r="G546" s="400" t="str">
        <f>IF($B546="","",IFERROR(VLOOKUP($B546,SERVIÇOS!$A:$F,5,0),IFERROR(VLOOKUP($B546,'COMPOSIÇÕES COMPLEMENTARES '!$C:$K,7,0),"")))</f>
        <v/>
      </c>
      <c r="H546" s="400" t="str">
        <f t="shared" si="139"/>
        <v/>
      </c>
      <c r="I546" s="400" t="str">
        <f t="shared" si="146"/>
        <v/>
      </c>
      <c r="J546" s="400" t="str">
        <f t="shared" si="147"/>
        <v/>
      </c>
      <c r="K546" s="400" t="str">
        <f t="shared" si="148"/>
        <v/>
      </c>
      <c r="L546" s="400"/>
      <c r="O546" s="469"/>
      <c r="P546" s="470" t="str">
        <f t="shared" si="141"/>
        <v/>
      </c>
      <c r="Q546" s="469"/>
      <c r="R546" s="471" t="str">
        <f t="shared" si="142"/>
        <v/>
      </c>
      <c r="S546" s="469"/>
      <c r="T546" s="472" t="str">
        <f t="shared" si="143"/>
        <v/>
      </c>
      <c r="U546" s="473">
        <f ca="1">SUMIF($O$8:T$9,"QUANT.",O546:T546)</f>
        <v>0</v>
      </c>
      <c r="V546" s="474">
        <f t="shared" ca="1" si="138"/>
        <v>0</v>
      </c>
      <c r="W546" s="486" t="str">
        <f t="shared" si="140"/>
        <v/>
      </c>
      <c r="X546" s="487">
        <f t="shared" ca="1" si="144"/>
        <v>0</v>
      </c>
      <c r="Y546" s="487" t="e">
        <f t="shared" ca="1" si="145"/>
        <v>#VALUE!</v>
      </c>
    </row>
    <row r="547" spans="1:25">
      <c r="A547" s="395"/>
      <c r="B547" s="396"/>
      <c r="C547" s="397" t="str">
        <f>IF($B547="","",IFERROR(VLOOKUP($B547,SERVIÇOS!$A:$F,2,0),IFERROR(VLOOKUP($B547,'COMPOSIÇÕES COMPLEMENTARES '!$C:$K,2,0),"")))</f>
        <v/>
      </c>
      <c r="D547" s="398" t="str">
        <f>IF($B547="","",IFERROR(VLOOKUP($B547,SERVIÇOS!$A:$F,3,0),IFERROR(VLOOKUP($B547,'COMPOSIÇÕES COMPLEMENTARES '!$C:$K,3,0),"")))</f>
        <v/>
      </c>
      <c r="E547" s="399"/>
      <c r="F547" s="400" t="str">
        <f>IF($B547="","",IFERROR(VLOOKUP($B547,SERVIÇOS!$A:$F,4,0),IFERROR(VLOOKUP($B547,'COMPOSIÇÕES COMPLEMENTARES '!$C:$K,6,0),"")))</f>
        <v/>
      </c>
      <c r="G547" s="400" t="str">
        <f>IF($B547="","",IFERROR(VLOOKUP($B547,SERVIÇOS!$A:$F,5,0),IFERROR(VLOOKUP($B547,'COMPOSIÇÕES COMPLEMENTARES '!$C:$K,7,0),"")))</f>
        <v/>
      </c>
      <c r="H547" s="400" t="str">
        <f t="shared" si="139"/>
        <v/>
      </c>
      <c r="I547" s="400" t="str">
        <f t="shared" si="146"/>
        <v/>
      </c>
      <c r="J547" s="400" t="str">
        <f t="shared" si="147"/>
        <v/>
      </c>
      <c r="K547" s="400" t="str">
        <f t="shared" si="148"/>
        <v/>
      </c>
      <c r="L547" s="400"/>
      <c r="O547" s="469"/>
      <c r="P547" s="470" t="str">
        <f t="shared" si="141"/>
        <v/>
      </c>
      <c r="Q547" s="469"/>
      <c r="R547" s="471" t="str">
        <f t="shared" si="142"/>
        <v/>
      </c>
      <c r="S547" s="469"/>
      <c r="T547" s="472" t="str">
        <f t="shared" si="143"/>
        <v/>
      </c>
      <c r="U547" s="473">
        <f ca="1">SUMIF($O$8:T$9,"QUANT.",O547:T547)</f>
        <v>0</v>
      </c>
      <c r="V547" s="474">
        <f t="shared" ca="1" si="138"/>
        <v>0</v>
      </c>
      <c r="W547" s="486" t="str">
        <f t="shared" si="140"/>
        <v/>
      </c>
      <c r="X547" s="487">
        <f t="shared" ca="1" si="144"/>
        <v>0</v>
      </c>
      <c r="Y547" s="487" t="e">
        <f t="shared" ca="1" si="145"/>
        <v>#VALUE!</v>
      </c>
    </row>
    <row r="548" spans="1:25">
      <c r="A548" s="395"/>
      <c r="B548" s="396"/>
      <c r="C548" s="397" t="str">
        <f>IF($B548="","",IFERROR(VLOOKUP($B548,SERVIÇOS!$A:$F,2,0),IFERROR(VLOOKUP($B548,'COMPOSIÇÕES COMPLEMENTARES '!$C:$K,2,0),"")))</f>
        <v/>
      </c>
      <c r="D548" s="398" t="str">
        <f>IF($B548="","",IFERROR(VLOOKUP($B548,SERVIÇOS!$A:$F,3,0),IFERROR(VLOOKUP($B548,'COMPOSIÇÕES COMPLEMENTARES '!$C:$K,3,0),"")))</f>
        <v/>
      </c>
      <c r="E548" s="399"/>
      <c r="F548" s="400" t="str">
        <f>IF($B548="","",IFERROR(VLOOKUP($B548,SERVIÇOS!$A:$F,4,0),IFERROR(VLOOKUP($B548,'COMPOSIÇÕES COMPLEMENTARES '!$C:$K,6,0),"")))</f>
        <v/>
      </c>
      <c r="G548" s="400" t="str">
        <f>IF($B548="","",IFERROR(VLOOKUP($B548,SERVIÇOS!$A:$F,5,0),IFERROR(VLOOKUP($B548,'COMPOSIÇÕES COMPLEMENTARES '!$C:$K,7,0),"")))</f>
        <v/>
      </c>
      <c r="H548" s="400" t="str">
        <f t="shared" si="139"/>
        <v/>
      </c>
      <c r="I548" s="400" t="str">
        <f t="shared" si="146"/>
        <v/>
      </c>
      <c r="J548" s="400" t="str">
        <f t="shared" si="147"/>
        <v/>
      </c>
      <c r="K548" s="400" t="str">
        <f t="shared" si="148"/>
        <v/>
      </c>
      <c r="L548" s="400"/>
      <c r="O548" s="469"/>
      <c r="P548" s="470" t="str">
        <f t="shared" si="141"/>
        <v/>
      </c>
      <c r="Q548" s="469"/>
      <c r="R548" s="471" t="str">
        <f t="shared" si="142"/>
        <v/>
      </c>
      <c r="S548" s="469"/>
      <c r="T548" s="472" t="str">
        <f t="shared" si="143"/>
        <v/>
      </c>
      <c r="U548" s="473">
        <f ca="1">SUMIF($O$8:T$9,"QUANT.",O548:T548)</f>
        <v>0</v>
      </c>
      <c r="V548" s="474">
        <f t="shared" ca="1" si="138"/>
        <v>0</v>
      </c>
      <c r="W548" s="486" t="str">
        <f t="shared" si="140"/>
        <v/>
      </c>
      <c r="X548" s="487">
        <f t="shared" ca="1" si="144"/>
        <v>0</v>
      </c>
      <c r="Y548" s="487" t="e">
        <f t="shared" ca="1" si="145"/>
        <v>#VALUE!</v>
      </c>
    </row>
    <row r="549" spans="1:25">
      <c r="A549" s="395"/>
      <c r="B549" s="396"/>
      <c r="C549" s="397" t="str">
        <f>IF($B549="","",IFERROR(VLOOKUP($B549,SERVIÇOS!$A:$F,2,0),IFERROR(VLOOKUP($B549,'COMPOSIÇÕES COMPLEMENTARES '!$C:$K,2,0),"")))</f>
        <v/>
      </c>
      <c r="D549" s="398" t="str">
        <f>IF($B549="","",IFERROR(VLOOKUP($B549,SERVIÇOS!$A:$F,3,0),IFERROR(VLOOKUP($B549,'COMPOSIÇÕES COMPLEMENTARES '!$C:$K,3,0),"")))</f>
        <v/>
      </c>
      <c r="E549" s="399"/>
      <c r="F549" s="400" t="str">
        <f>IF($B549="","",IFERROR(VLOOKUP($B549,SERVIÇOS!$A:$F,4,0),IFERROR(VLOOKUP($B549,'COMPOSIÇÕES COMPLEMENTARES '!$C:$K,6,0),"")))</f>
        <v/>
      </c>
      <c r="G549" s="400" t="str">
        <f>IF($B549="","",IFERROR(VLOOKUP($B549,SERVIÇOS!$A:$F,5,0),IFERROR(VLOOKUP($B549,'COMPOSIÇÕES COMPLEMENTARES '!$C:$K,7,0),"")))</f>
        <v/>
      </c>
      <c r="H549" s="400" t="str">
        <f t="shared" si="139"/>
        <v/>
      </c>
      <c r="I549" s="400" t="str">
        <f t="shared" si="146"/>
        <v/>
      </c>
      <c r="J549" s="400" t="str">
        <f t="shared" si="147"/>
        <v/>
      </c>
      <c r="K549" s="400" t="str">
        <f t="shared" si="148"/>
        <v/>
      </c>
      <c r="L549" s="400"/>
      <c r="O549" s="469"/>
      <c r="P549" s="470" t="str">
        <f t="shared" si="141"/>
        <v/>
      </c>
      <c r="Q549" s="469"/>
      <c r="R549" s="471" t="str">
        <f t="shared" si="142"/>
        <v/>
      </c>
      <c r="S549" s="469"/>
      <c r="T549" s="472" t="str">
        <f t="shared" si="143"/>
        <v/>
      </c>
      <c r="U549" s="473">
        <f ca="1">SUMIF($O$8:T$9,"QUANT.",O549:T549)</f>
        <v>0</v>
      </c>
      <c r="V549" s="474">
        <f t="shared" ca="1" si="138"/>
        <v>0</v>
      </c>
      <c r="W549" s="486" t="str">
        <f t="shared" si="140"/>
        <v/>
      </c>
      <c r="X549" s="487">
        <f t="shared" ca="1" si="144"/>
        <v>0</v>
      </c>
      <c r="Y549" s="487" t="e">
        <f t="shared" ca="1" si="145"/>
        <v>#VALUE!</v>
      </c>
    </row>
    <row r="550" spans="1:25">
      <c r="A550" s="395"/>
      <c r="B550" s="396"/>
      <c r="C550" s="397" t="str">
        <f>IF($B550="","",IFERROR(VLOOKUP($B550,SERVIÇOS!$A:$F,2,0),IFERROR(VLOOKUP($B550,'COMPOSIÇÕES COMPLEMENTARES '!$C:$K,2,0),"")))</f>
        <v/>
      </c>
      <c r="D550" s="398" t="str">
        <f>IF($B550="","",IFERROR(VLOOKUP($B550,SERVIÇOS!$A:$F,3,0),IFERROR(VLOOKUP($B550,'COMPOSIÇÕES COMPLEMENTARES '!$C:$K,3,0),"")))</f>
        <v/>
      </c>
      <c r="E550" s="399"/>
      <c r="F550" s="400" t="str">
        <f>IF($B550="","",IFERROR(VLOOKUP($B550,SERVIÇOS!$A:$F,4,0),IFERROR(VLOOKUP($B550,'COMPOSIÇÕES COMPLEMENTARES '!$C:$K,6,0),"")))</f>
        <v/>
      </c>
      <c r="G550" s="400" t="str">
        <f>IF($B550="","",IFERROR(VLOOKUP($B550,SERVIÇOS!$A:$F,5,0),IFERROR(VLOOKUP($B550,'COMPOSIÇÕES COMPLEMENTARES '!$C:$K,7,0),"")))</f>
        <v/>
      </c>
      <c r="H550" s="400" t="str">
        <f t="shared" si="139"/>
        <v/>
      </c>
      <c r="I550" s="400" t="str">
        <f t="shared" si="146"/>
        <v/>
      </c>
      <c r="J550" s="400" t="str">
        <f t="shared" si="147"/>
        <v/>
      </c>
      <c r="K550" s="400" t="str">
        <f t="shared" si="148"/>
        <v/>
      </c>
      <c r="L550" s="400"/>
      <c r="O550" s="469"/>
      <c r="P550" s="470" t="str">
        <f t="shared" si="141"/>
        <v/>
      </c>
      <c r="Q550" s="469"/>
      <c r="R550" s="471" t="str">
        <f t="shared" si="142"/>
        <v/>
      </c>
      <c r="S550" s="469"/>
      <c r="T550" s="472" t="str">
        <f t="shared" si="143"/>
        <v/>
      </c>
      <c r="U550" s="473">
        <f ca="1">SUMIF($O$8:T$9,"QUANT.",O550:T550)</f>
        <v>0</v>
      </c>
      <c r="V550" s="474">
        <f t="shared" ca="1" si="138"/>
        <v>0</v>
      </c>
      <c r="W550" s="486" t="str">
        <f t="shared" si="140"/>
        <v/>
      </c>
      <c r="X550" s="487">
        <f t="shared" ca="1" si="144"/>
        <v>0</v>
      </c>
      <c r="Y550" s="487" t="e">
        <f t="shared" ca="1" si="145"/>
        <v>#VALUE!</v>
      </c>
    </row>
    <row r="551" spans="1:25">
      <c r="A551" s="395"/>
      <c r="B551" s="396"/>
      <c r="C551" s="397" t="str">
        <f>IF($B551="","",IFERROR(VLOOKUP($B551,SERVIÇOS!$A:$F,2,0),IFERROR(VLOOKUP($B551,'COMPOSIÇÕES COMPLEMENTARES '!$C:$K,2,0),"")))</f>
        <v/>
      </c>
      <c r="D551" s="398" t="str">
        <f>IF($B551="","",IFERROR(VLOOKUP($B551,SERVIÇOS!$A:$F,3,0),IFERROR(VLOOKUP($B551,'COMPOSIÇÕES COMPLEMENTARES '!$C:$K,3,0),"")))</f>
        <v/>
      </c>
      <c r="E551" s="399"/>
      <c r="F551" s="400" t="str">
        <f>IF($B551="","",IFERROR(VLOOKUP($B551,SERVIÇOS!$A:$F,4,0),IFERROR(VLOOKUP($B551,'COMPOSIÇÕES COMPLEMENTARES '!$C:$K,6,0),"")))</f>
        <v/>
      </c>
      <c r="G551" s="400" t="str">
        <f>IF($B551="","",IFERROR(VLOOKUP($B551,SERVIÇOS!$A:$F,5,0),IFERROR(VLOOKUP($B551,'COMPOSIÇÕES COMPLEMENTARES '!$C:$K,7,0),"")))</f>
        <v/>
      </c>
      <c r="H551" s="400" t="str">
        <f t="shared" si="139"/>
        <v/>
      </c>
      <c r="I551" s="400" t="str">
        <f t="shared" si="146"/>
        <v/>
      </c>
      <c r="J551" s="400" t="str">
        <f t="shared" si="147"/>
        <v/>
      </c>
      <c r="K551" s="400" t="str">
        <f t="shared" si="148"/>
        <v/>
      </c>
      <c r="L551" s="400"/>
      <c r="O551" s="469"/>
      <c r="P551" s="470" t="str">
        <f t="shared" si="141"/>
        <v/>
      </c>
      <c r="Q551" s="469"/>
      <c r="R551" s="471" t="str">
        <f t="shared" si="142"/>
        <v/>
      </c>
      <c r="S551" s="469"/>
      <c r="T551" s="472" t="str">
        <f t="shared" si="143"/>
        <v/>
      </c>
      <c r="U551" s="473">
        <f ca="1">SUMIF($O$8:T$9,"QUANT.",O551:T551)</f>
        <v>0</v>
      </c>
      <c r="V551" s="474">
        <f t="shared" ca="1" si="138"/>
        <v>0</v>
      </c>
      <c r="W551" s="486" t="str">
        <f t="shared" si="140"/>
        <v/>
      </c>
      <c r="X551" s="487">
        <f t="shared" ca="1" si="144"/>
        <v>0</v>
      </c>
      <c r="Y551" s="487" t="e">
        <f t="shared" ca="1" si="145"/>
        <v>#VALUE!</v>
      </c>
    </row>
    <row r="552" spans="1:25">
      <c r="A552" s="395"/>
      <c r="B552" s="396"/>
      <c r="C552" s="397" t="str">
        <f>IF($B552="","",IFERROR(VLOOKUP($B552,SERVIÇOS!$A:$F,2,0),IFERROR(VLOOKUP($B552,'COMPOSIÇÕES COMPLEMENTARES '!$C:$K,2,0),"")))</f>
        <v/>
      </c>
      <c r="D552" s="398" t="str">
        <f>IF($B552="","",IFERROR(VLOOKUP($B552,SERVIÇOS!$A:$F,3,0),IFERROR(VLOOKUP($B552,'COMPOSIÇÕES COMPLEMENTARES '!$C:$K,3,0),"")))</f>
        <v/>
      </c>
      <c r="E552" s="399"/>
      <c r="F552" s="400" t="str">
        <f>IF($B552="","",IFERROR(VLOOKUP($B552,SERVIÇOS!$A:$F,4,0),IFERROR(VLOOKUP($B552,'COMPOSIÇÕES COMPLEMENTARES '!$C:$K,6,0),"")))</f>
        <v/>
      </c>
      <c r="G552" s="400" t="str">
        <f>IF($B552="","",IFERROR(VLOOKUP($B552,SERVIÇOS!$A:$F,5,0),IFERROR(VLOOKUP($B552,'COMPOSIÇÕES COMPLEMENTARES '!$C:$K,7,0),"")))</f>
        <v/>
      </c>
      <c r="H552" s="400" t="str">
        <f t="shared" si="139"/>
        <v/>
      </c>
      <c r="I552" s="400" t="str">
        <f t="shared" si="146"/>
        <v/>
      </c>
      <c r="J552" s="400" t="str">
        <f t="shared" si="147"/>
        <v/>
      </c>
      <c r="K552" s="400" t="str">
        <f t="shared" si="148"/>
        <v/>
      </c>
      <c r="L552" s="400"/>
      <c r="O552" s="469"/>
      <c r="P552" s="470" t="str">
        <f t="shared" si="141"/>
        <v/>
      </c>
      <c r="Q552" s="469"/>
      <c r="R552" s="471" t="str">
        <f t="shared" si="142"/>
        <v/>
      </c>
      <c r="S552" s="469"/>
      <c r="T552" s="472" t="str">
        <f t="shared" si="143"/>
        <v/>
      </c>
      <c r="U552" s="473">
        <f ca="1">SUMIF($O$8:T$9,"QUANT.",O552:T552)</f>
        <v>0</v>
      </c>
      <c r="V552" s="474">
        <f t="shared" ca="1" si="138"/>
        <v>0</v>
      </c>
      <c r="W552" s="486" t="str">
        <f t="shared" si="140"/>
        <v/>
      </c>
      <c r="X552" s="487">
        <f t="shared" ca="1" si="144"/>
        <v>0</v>
      </c>
      <c r="Y552" s="487" t="e">
        <f t="shared" ca="1" si="145"/>
        <v>#VALUE!</v>
      </c>
    </row>
    <row r="553" spans="1:25">
      <c r="A553" s="395"/>
      <c r="B553" s="396"/>
      <c r="C553" s="397" t="str">
        <f>IF($B553="","",IFERROR(VLOOKUP($B553,SERVIÇOS!$A:$F,2,0),IFERROR(VLOOKUP($B553,'COMPOSIÇÕES COMPLEMENTARES '!$C:$K,2,0),"")))</f>
        <v/>
      </c>
      <c r="D553" s="398" t="str">
        <f>IF($B553="","",IFERROR(VLOOKUP($B553,SERVIÇOS!$A:$F,3,0),IFERROR(VLOOKUP($B553,'COMPOSIÇÕES COMPLEMENTARES '!$C:$K,3,0),"")))</f>
        <v/>
      </c>
      <c r="E553" s="399"/>
      <c r="F553" s="400" t="str">
        <f>IF($B553="","",IFERROR(VLOOKUP($B553,SERVIÇOS!$A:$F,4,0),IFERROR(VLOOKUP($B553,'COMPOSIÇÕES COMPLEMENTARES '!$C:$K,6,0),"")))</f>
        <v/>
      </c>
      <c r="G553" s="400" t="str">
        <f>IF($B553="","",IFERROR(VLOOKUP($B553,SERVIÇOS!$A:$F,5,0),IFERROR(VLOOKUP($B553,'COMPOSIÇÕES COMPLEMENTARES '!$C:$K,7,0),"")))</f>
        <v/>
      </c>
      <c r="H553" s="400" t="str">
        <f t="shared" si="139"/>
        <v/>
      </c>
      <c r="I553" s="400" t="str">
        <f t="shared" si="146"/>
        <v/>
      </c>
      <c r="J553" s="400" t="str">
        <f t="shared" si="147"/>
        <v/>
      </c>
      <c r="K553" s="400" t="str">
        <f t="shared" si="148"/>
        <v/>
      </c>
      <c r="L553" s="400"/>
      <c r="O553" s="469"/>
      <c r="P553" s="470" t="str">
        <f t="shared" si="141"/>
        <v/>
      </c>
      <c r="Q553" s="469"/>
      <c r="R553" s="471" t="str">
        <f t="shared" si="142"/>
        <v/>
      </c>
      <c r="S553" s="469"/>
      <c r="T553" s="472" t="str">
        <f t="shared" si="143"/>
        <v/>
      </c>
      <c r="U553" s="473">
        <f ca="1">SUMIF($O$8:T$9,"QUANT.",O553:T553)</f>
        <v>0</v>
      </c>
      <c r="V553" s="474">
        <f t="shared" ca="1" si="138"/>
        <v>0</v>
      </c>
      <c r="W553" s="486" t="str">
        <f t="shared" si="140"/>
        <v/>
      </c>
      <c r="X553" s="487">
        <f t="shared" ca="1" si="144"/>
        <v>0</v>
      </c>
      <c r="Y553" s="487" t="e">
        <f t="shared" ca="1" si="145"/>
        <v>#VALUE!</v>
      </c>
    </row>
    <row r="554" spans="1:25">
      <c r="A554" s="395"/>
      <c r="B554" s="396"/>
      <c r="C554" s="397" t="str">
        <f>IF($B554="","",IFERROR(VLOOKUP($B554,SERVIÇOS!$A:$F,2,0),IFERROR(VLOOKUP($B554,'COMPOSIÇÕES COMPLEMENTARES '!$C:$K,2,0),"")))</f>
        <v/>
      </c>
      <c r="D554" s="398" t="str">
        <f>IF($B554="","",IFERROR(VLOOKUP($B554,SERVIÇOS!$A:$F,3,0),IFERROR(VLOOKUP($B554,'COMPOSIÇÕES COMPLEMENTARES '!$C:$K,3,0),"")))</f>
        <v/>
      </c>
      <c r="E554" s="399"/>
      <c r="F554" s="400" t="str">
        <f>IF($B554="","",IFERROR(VLOOKUP($B554,SERVIÇOS!$A:$F,4,0),IFERROR(VLOOKUP($B554,'COMPOSIÇÕES COMPLEMENTARES '!$C:$K,6,0),"")))</f>
        <v/>
      </c>
      <c r="G554" s="400" t="str">
        <f>IF($B554="","",IFERROR(VLOOKUP($B554,SERVIÇOS!$A:$F,5,0),IFERROR(VLOOKUP($B554,'COMPOSIÇÕES COMPLEMENTARES '!$C:$K,7,0),"")))</f>
        <v/>
      </c>
      <c r="H554" s="400" t="str">
        <f t="shared" si="139"/>
        <v/>
      </c>
      <c r="I554" s="400" t="str">
        <f t="shared" si="146"/>
        <v/>
      </c>
      <c r="J554" s="400" t="str">
        <f t="shared" si="147"/>
        <v/>
      </c>
      <c r="K554" s="400" t="str">
        <f t="shared" si="148"/>
        <v/>
      </c>
      <c r="L554" s="400"/>
      <c r="O554" s="469"/>
      <c r="P554" s="470" t="str">
        <f t="shared" si="141"/>
        <v/>
      </c>
      <c r="Q554" s="469"/>
      <c r="R554" s="471" t="str">
        <f t="shared" si="142"/>
        <v/>
      </c>
      <c r="S554" s="469"/>
      <c r="T554" s="472" t="str">
        <f t="shared" si="143"/>
        <v/>
      </c>
      <c r="U554" s="473">
        <f ca="1">SUMIF($O$8:T$9,"QUANT.",O554:T554)</f>
        <v>0</v>
      </c>
      <c r="V554" s="474">
        <f t="shared" ca="1" si="138"/>
        <v>0</v>
      </c>
      <c r="W554" s="486" t="str">
        <f t="shared" si="140"/>
        <v/>
      </c>
      <c r="X554" s="487">
        <f t="shared" ca="1" si="144"/>
        <v>0</v>
      </c>
      <c r="Y554" s="487" t="e">
        <f t="shared" ca="1" si="145"/>
        <v>#VALUE!</v>
      </c>
    </row>
    <row r="555" spans="1:25">
      <c r="A555" s="395"/>
      <c r="B555" s="396"/>
      <c r="C555" s="397" t="str">
        <f>IF($B555="","",IFERROR(VLOOKUP($B555,SERVIÇOS!$A:$F,2,0),IFERROR(VLOOKUP($B555,'COMPOSIÇÕES COMPLEMENTARES '!$C:$K,2,0),"")))</f>
        <v/>
      </c>
      <c r="D555" s="398" t="str">
        <f>IF($B555="","",IFERROR(VLOOKUP($B555,SERVIÇOS!$A:$F,3,0),IFERROR(VLOOKUP($B555,'COMPOSIÇÕES COMPLEMENTARES '!$C:$K,3,0),"")))</f>
        <v/>
      </c>
      <c r="E555" s="399"/>
      <c r="F555" s="400" t="str">
        <f>IF($B555="","",IFERROR(VLOOKUP($B555,SERVIÇOS!$A:$F,4,0),IFERROR(VLOOKUP($B555,'COMPOSIÇÕES COMPLEMENTARES '!$C:$K,6,0),"")))</f>
        <v/>
      </c>
      <c r="G555" s="400" t="str">
        <f>IF($B555="","",IFERROR(VLOOKUP($B555,SERVIÇOS!$A:$F,5,0),IFERROR(VLOOKUP($B555,'COMPOSIÇÕES COMPLEMENTARES '!$C:$K,7,0),"")))</f>
        <v/>
      </c>
      <c r="H555" s="400" t="str">
        <f t="shared" si="139"/>
        <v/>
      </c>
      <c r="I555" s="400" t="str">
        <f t="shared" si="146"/>
        <v/>
      </c>
      <c r="J555" s="400" t="str">
        <f t="shared" si="147"/>
        <v/>
      </c>
      <c r="K555" s="400" t="str">
        <f t="shared" si="148"/>
        <v/>
      </c>
      <c r="L555" s="400"/>
      <c r="O555" s="469"/>
      <c r="P555" s="470" t="str">
        <f t="shared" si="141"/>
        <v/>
      </c>
      <c r="Q555" s="469"/>
      <c r="R555" s="471" t="str">
        <f t="shared" si="142"/>
        <v/>
      </c>
      <c r="S555" s="469"/>
      <c r="T555" s="472" t="str">
        <f t="shared" si="143"/>
        <v/>
      </c>
      <c r="U555" s="473">
        <f ca="1">SUMIF($O$8:T$9,"QUANT.",O555:T555)</f>
        <v>0</v>
      </c>
      <c r="V555" s="474">
        <f t="shared" ref="V555:V618" ca="1" si="149">SUMIF($O$8:$T$9,"CUSTO",O555:T555)</f>
        <v>0</v>
      </c>
      <c r="W555" s="486" t="str">
        <f t="shared" si="140"/>
        <v/>
      </c>
      <c r="X555" s="487">
        <f t="shared" ca="1" si="144"/>
        <v>0</v>
      </c>
      <c r="Y555" s="487" t="e">
        <f t="shared" ca="1" si="145"/>
        <v>#VALUE!</v>
      </c>
    </row>
    <row r="556" spans="1:25">
      <c r="A556" s="395"/>
      <c r="B556" s="396"/>
      <c r="C556" s="397" t="str">
        <f>IF($B556="","",IFERROR(VLOOKUP($B556,SERVIÇOS!$A:$F,2,0),IFERROR(VLOOKUP($B556,'COMPOSIÇÕES COMPLEMENTARES '!$C:$K,2,0),"")))</f>
        <v/>
      </c>
      <c r="D556" s="398" t="str">
        <f>IF($B556="","",IFERROR(VLOOKUP($B556,SERVIÇOS!$A:$F,3,0),IFERROR(VLOOKUP($B556,'COMPOSIÇÕES COMPLEMENTARES '!$C:$K,3,0),"")))</f>
        <v/>
      </c>
      <c r="E556" s="399"/>
      <c r="F556" s="400" t="str">
        <f>IF($B556="","",IFERROR(VLOOKUP($B556,SERVIÇOS!$A:$F,4,0),IFERROR(VLOOKUP($B556,'COMPOSIÇÕES COMPLEMENTARES '!$C:$K,6,0),"")))</f>
        <v/>
      </c>
      <c r="G556" s="400" t="str">
        <f>IF($B556="","",IFERROR(VLOOKUP($B556,SERVIÇOS!$A:$F,5,0),IFERROR(VLOOKUP($B556,'COMPOSIÇÕES COMPLEMENTARES '!$C:$K,7,0),"")))</f>
        <v/>
      </c>
      <c r="H556" s="400" t="str">
        <f t="shared" ref="H556:H619" si="150">IF(E556="","",F556+G556)</f>
        <v/>
      </c>
      <c r="I556" s="400" t="str">
        <f t="shared" si="146"/>
        <v/>
      </c>
      <c r="J556" s="400" t="str">
        <f t="shared" si="147"/>
        <v/>
      </c>
      <c r="K556" s="400" t="str">
        <f t="shared" si="148"/>
        <v/>
      </c>
      <c r="L556" s="400"/>
      <c r="O556" s="469"/>
      <c r="P556" s="470" t="str">
        <f t="shared" si="141"/>
        <v/>
      </c>
      <c r="Q556" s="469"/>
      <c r="R556" s="471" t="str">
        <f t="shared" si="142"/>
        <v/>
      </c>
      <c r="S556" s="469"/>
      <c r="T556" s="472" t="str">
        <f t="shared" si="143"/>
        <v/>
      </c>
      <c r="U556" s="473">
        <f ca="1">SUMIF($O$8:T$9,"QUANT.",O556:T556)</f>
        <v>0</v>
      </c>
      <c r="V556" s="474">
        <f t="shared" ca="1" si="149"/>
        <v>0</v>
      </c>
      <c r="W556" s="486" t="str">
        <f t="shared" ref="W556:W619" si="151">IF(B556&lt;&gt;"",IF(V556=0,"MEDIR",IF(K556-V556=0,"OK",IF(K556-V556&gt;0,"MEDIR","ALERTA!"))),"")</f>
        <v/>
      </c>
      <c r="X556" s="487">
        <f t="shared" ca="1" si="144"/>
        <v>0</v>
      </c>
      <c r="Y556" s="487" t="e">
        <f t="shared" ca="1" si="145"/>
        <v>#VALUE!</v>
      </c>
    </row>
    <row r="557" spans="1:25">
      <c r="A557" s="395"/>
      <c r="B557" s="396"/>
      <c r="C557" s="397" t="str">
        <f>IF($B557="","",IFERROR(VLOOKUP($B557,SERVIÇOS!$A:$F,2,0),IFERROR(VLOOKUP($B557,'COMPOSIÇÕES COMPLEMENTARES '!$C:$K,2,0),"")))</f>
        <v/>
      </c>
      <c r="D557" s="398" t="str">
        <f>IF($B557="","",IFERROR(VLOOKUP($B557,SERVIÇOS!$A:$F,3,0),IFERROR(VLOOKUP($B557,'COMPOSIÇÕES COMPLEMENTARES '!$C:$K,3,0),"")))</f>
        <v/>
      </c>
      <c r="E557" s="399"/>
      <c r="F557" s="400" t="str">
        <f>IF($B557="","",IFERROR(VLOOKUP($B557,SERVIÇOS!$A:$F,4,0),IFERROR(VLOOKUP($B557,'COMPOSIÇÕES COMPLEMENTARES '!$C:$K,6,0),"")))</f>
        <v/>
      </c>
      <c r="G557" s="400" t="str">
        <f>IF($B557="","",IFERROR(VLOOKUP($B557,SERVIÇOS!$A:$F,5,0),IFERROR(VLOOKUP($B557,'COMPOSIÇÕES COMPLEMENTARES '!$C:$K,7,0),"")))</f>
        <v/>
      </c>
      <c r="H557" s="400" t="str">
        <f t="shared" si="150"/>
        <v/>
      </c>
      <c r="I557" s="400" t="str">
        <f t="shared" si="146"/>
        <v/>
      </c>
      <c r="J557" s="400" t="str">
        <f t="shared" si="147"/>
        <v/>
      </c>
      <c r="K557" s="400" t="str">
        <f t="shared" si="148"/>
        <v/>
      </c>
      <c r="L557" s="400"/>
      <c r="O557" s="469"/>
      <c r="P557" s="470" t="str">
        <f t="shared" ref="P557:P620" si="152">IF(OR(O557="",$K557=""),"",(O557/$E557)*$K557)</f>
        <v/>
      </c>
      <c r="Q557" s="469"/>
      <c r="R557" s="471" t="str">
        <f t="shared" ref="R557:R620" si="153">IF(OR(Q557="",$K557=""),"",(Q557/$E557)*$K557)</f>
        <v/>
      </c>
      <c r="S557" s="469"/>
      <c r="T557" s="472" t="str">
        <f t="shared" ref="T557:T620" si="154">IF(OR(S557="",$K557=""),"",(S557/$E557)*$K557)</f>
        <v/>
      </c>
      <c r="U557" s="473">
        <f ca="1">SUMIF($O$8:T$9,"QUANT.",O557:T557)</f>
        <v>0</v>
      </c>
      <c r="V557" s="474">
        <f t="shared" ca="1" si="149"/>
        <v>0</v>
      </c>
      <c r="W557" s="486" t="str">
        <f t="shared" si="151"/>
        <v/>
      </c>
      <c r="X557" s="487">
        <f t="shared" ref="X557:X620" ca="1" si="155">IF(U557="",0,E557-U557)</f>
        <v>0</v>
      </c>
      <c r="Y557" s="487" t="e">
        <f t="shared" ref="Y557:Y620" ca="1" si="156">IF(V557="",0,K557-V557)</f>
        <v>#VALUE!</v>
      </c>
    </row>
    <row r="558" spans="1:25">
      <c r="A558" s="395"/>
      <c r="B558" s="396"/>
      <c r="C558" s="397" t="str">
        <f>IF($B558="","",IFERROR(VLOOKUP($B558,SERVIÇOS!$A:$F,2,0),IFERROR(VLOOKUP($B558,'COMPOSIÇÕES COMPLEMENTARES '!$C:$K,2,0),"")))</f>
        <v/>
      </c>
      <c r="D558" s="398" t="str">
        <f>IF($B558="","",IFERROR(VLOOKUP($B558,SERVIÇOS!$A:$F,3,0),IFERROR(VLOOKUP($B558,'COMPOSIÇÕES COMPLEMENTARES '!$C:$K,3,0),"")))</f>
        <v/>
      </c>
      <c r="E558" s="399"/>
      <c r="F558" s="400" t="str">
        <f>IF($B558="","",IFERROR(VLOOKUP($B558,SERVIÇOS!$A:$F,4,0),IFERROR(VLOOKUP($B558,'COMPOSIÇÕES COMPLEMENTARES '!$C:$K,6,0),"")))</f>
        <v/>
      </c>
      <c r="G558" s="400" t="str">
        <f>IF($B558="","",IFERROR(VLOOKUP($B558,SERVIÇOS!$A:$F,5,0),IFERROR(VLOOKUP($B558,'COMPOSIÇÕES COMPLEMENTARES '!$C:$K,7,0),"")))</f>
        <v/>
      </c>
      <c r="H558" s="400" t="str">
        <f t="shared" si="150"/>
        <v/>
      </c>
      <c r="I558" s="400" t="str">
        <f t="shared" si="146"/>
        <v/>
      </c>
      <c r="J558" s="400" t="str">
        <f t="shared" si="147"/>
        <v/>
      </c>
      <c r="K558" s="400" t="str">
        <f t="shared" si="148"/>
        <v/>
      </c>
      <c r="L558" s="400"/>
      <c r="O558" s="469"/>
      <c r="P558" s="470" t="str">
        <f t="shared" si="152"/>
        <v/>
      </c>
      <c r="Q558" s="469"/>
      <c r="R558" s="471" t="str">
        <f t="shared" si="153"/>
        <v/>
      </c>
      <c r="S558" s="469"/>
      <c r="T558" s="472" t="str">
        <f t="shared" si="154"/>
        <v/>
      </c>
      <c r="U558" s="473">
        <f ca="1">SUMIF($O$8:T$9,"QUANT.",O558:T558)</f>
        <v>0</v>
      </c>
      <c r="V558" s="474">
        <f t="shared" ca="1" si="149"/>
        <v>0</v>
      </c>
      <c r="W558" s="486" t="str">
        <f t="shared" si="151"/>
        <v/>
      </c>
      <c r="X558" s="487">
        <f t="shared" ca="1" si="155"/>
        <v>0</v>
      </c>
      <c r="Y558" s="487" t="e">
        <f t="shared" ca="1" si="156"/>
        <v>#VALUE!</v>
      </c>
    </row>
    <row r="559" spans="1:25">
      <c r="A559" s="395"/>
      <c r="B559" s="396"/>
      <c r="C559" s="397" t="str">
        <f>IF($B559="","",IFERROR(VLOOKUP($B559,SERVIÇOS!$A:$F,2,0),IFERROR(VLOOKUP($B559,'COMPOSIÇÕES COMPLEMENTARES '!$C:$K,2,0),"")))</f>
        <v/>
      </c>
      <c r="D559" s="398" t="str">
        <f>IF($B559="","",IFERROR(VLOOKUP($B559,SERVIÇOS!$A:$F,3,0),IFERROR(VLOOKUP($B559,'COMPOSIÇÕES COMPLEMENTARES '!$C:$K,3,0),"")))</f>
        <v/>
      </c>
      <c r="E559" s="399"/>
      <c r="F559" s="400" t="str">
        <f>IF($B559="","",IFERROR(VLOOKUP($B559,SERVIÇOS!$A:$F,4,0),IFERROR(VLOOKUP($B559,'COMPOSIÇÕES COMPLEMENTARES '!$C:$K,6,0),"")))</f>
        <v/>
      </c>
      <c r="G559" s="400" t="str">
        <f>IF($B559="","",IFERROR(VLOOKUP($B559,SERVIÇOS!$A:$F,5,0),IFERROR(VLOOKUP($B559,'COMPOSIÇÕES COMPLEMENTARES '!$C:$K,7,0),"")))</f>
        <v/>
      </c>
      <c r="H559" s="400" t="str">
        <f t="shared" si="150"/>
        <v/>
      </c>
      <c r="I559" s="400" t="str">
        <f t="shared" si="146"/>
        <v/>
      </c>
      <c r="J559" s="400" t="str">
        <f t="shared" si="147"/>
        <v/>
      </c>
      <c r="K559" s="400" t="str">
        <f t="shared" si="148"/>
        <v/>
      </c>
      <c r="L559" s="400"/>
      <c r="O559" s="469"/>
      <c r="P559" s="470" t="str">
        <f t="shared" si="152"/>
        <v/>
      </c>
      <c r="Q559" s="469"/>
      <c r="R559" s="471" t="str">
        <f t="shared" si="153"/>
        <v/>
      </c>
      <c r="S559" s="469"/>
      <c r="T559" s="472" t="str">
        <f t="shared" si="154"/>
        <v/>
      </c>
      <c r="U559" s="473">
        <f ca="1">SUMIF($O$8:T$9,"QUANT.",O559:T559)</f>
        <v>0</v>
      </c>
      <c r="V559" s="474">
        <f t="shared" ca="1" si="149"/>
        <v>0</v>
      </c>
      <c r="W559" s="486" t="str">
        <f t="shared" si="151"/>
        <v/>
      </c>
      <c r="X559" s="487">
        <f t="shared" ca="1" si="155"/>
        <v>0</v>
      </c>
      <c r="Y559" s="487" t="e">
        <f t="shared" ca="1" si="156"/>
        <v>#VALUE!</v>
      </c>
    </row>
    <row r="560" spans="1:25">
      <c r="A560" s="395"/>
      <c r="B560" s="396"/>
      <c r="C560" s="397" t="str">
        <f>IF($B560="","",IFERROR(VLOOKUP($B560,SERVIÇOS!$A:$F,2,0),IFERROR(VLOOKUP($B560,'COMPOSIÇÕES COMPLEMENTARES '!$C:$K,2,0),"")))</f>
        <v/>
      </c>
      <c r="D560" s="398" t="str">
        <f>IF($B560="","",IFERROR(VLOOKUP($B560,SERVIÇOS!$A:$F,3,0),IFERROR(VLOOKUP($B560,'COMPOSIÇÕES COMPLEMENTARES '!$C:$K,3,0),"")))</f>
        <v/>
      </c>
      <c r="E560" s="399"/>
      <c r="F560" s="400" t="str">
        <f>IF($B560="","",IFERROR(VLOOKUP($B560,SERVIÇOS!$A:$F,4,0),IFERROR(VLOOKUP($B560,'COMPOSIÇÕES COMPLEMENTARES '!$C:$K,6,0),"")))</f>
        <v/>
      </c>
      <c r="G560" s="400" t="str">
        <f>IF($B560="","",IFERROR(VLOOKUP($B560,SERVIÇOS!$A:$F,5,0),IFERROR(VLOOKUP($B560,'COMPOSIÇÕES COMPLEMENTARES '!$C:$K,7,0),"")))</f>
        <v/>
      </c>
      <c r="H560" s="400" t="str">
        <f t="shared" si="150"/>
        <v/>
      </c>
      <c r="I560" s="400" t="str">
        <f t="shared" si="146"/>
        <v/>
      </c>
      <c r="J560" s="400" t="str">
        <f t="shared" si="147"/>
        <v/>
      </c>
      <c r="K560" s="400" t="str">
        <f t="shared" si="148"/>
        <v/>
      </c>
      <c r="L560" s="400"/>
      <c r="O560" s="469"/>
      <c r="P560" s="470" t="str">
        <f t="shared" si="152"/>
        <v/>
      </c>
      <c r="Q560" s="469"/>
      <c r="R560" s="471" t="str">
        <f t="shared" si="153"/>
        <v/>
      </c>
      <c r="S560" s="469"/>
      <c r="T560" s="472" t="str">
        <f t="shared" si="154"/>
        <v/>
      </c>
      <c r="U560" s="473">
        <f ca="1">SUMIF($O$8:T$9,"QUANT.",O560:T560)</f>
        <v>0</v>
      </c>
      <c r="V560" s="474">
        <f t="shared" ca="1" si="149"/>
        <v>0</v>
      </c>
      <c r="W560" s="486" t="str">
        <f t="shared" si="151"/>
        <v/>
      </c>
      <c r="X560" s="487">
        <f t="shared" ca="1" si="155"/>
        <v>0</v>
      </c>
      <c r="Y560" s="487" t="e">
        <f t="shared" ca="1" si="156"/>
        <v>#VALUE!</v>
      </c>
    </row>
    <row r="561" spans="1:25">
      <c r="A561" s="395"/>
      <c r="B561" s="396"/>
      <c r="C561" s="397" t="str">
        <f>IF($B561="","",IFERROR(VLOOKUP($B561,SERVIÇOS!$A:$F,2,0),IFERROR(VLOOKUP($B561,'COMPOSIÇÕES COMPLEMENTARES '!$C:$K,2,0),"")))</f>
        <v/>
      </c>
      <c r="D561" s="398" t="str">
        <f>IF($B561="","",IFERROR(VLOOKUP($B561,SERVIÇOS!$A:$F,3,0),IFERROR(VLOOKUP($B561,'COMPOSIÇÕES COMPLEMENTARES '!$C:$K,3,0),"")))</f>
        <v/>
      </c>
      <c r="E561" s="399"/>
      <c r="F561" s="400" t="str">
        <f>IF($B561="","",IFERROR(VLOOKUP($B561,SERVIÇOS!$A:$F,4,0),IFERROR(VLOOKUP($B561,'COMPOSIÇÕES COMPLEMENTARES '!$C:$K,6,0),"")))</f>
        <v/>
      </c>
      <c r="G561" s="400" t="str">
        <f>IF($B561="","",IFERROR(VLOOKUP($B561,SERVIÇOS!$A:$F,5,0),IFERROR(VLOOKUP($B561,'COMPOSIÇÕES COMPLEMENTARES '!$C:$K,7,0),"")))</f>
        <v/>
      </c>
      <c r="H561" s="400" t="str">
        <f t="shared" si="150"/>
        <v/>
      </c>
      <c r="I561" s="400" t="str">
        <f t="shared" si="146"/>
        <v/>
      </c>
      <c r="J561" s="400" t="str">
        <f t="shared" si="147"/>
        <v/>
      </c>
      <c r="K561" s="400" t="str">
        <f t="shared" si="148"/>
        <v/>
      </c>
      <c r="L561" s="400"/>
      <c r="O561" s="469"/>
      <c r="P561" s="470" t="str">
        <f t="shared" si="152"/>
        <v/>
      </c>
      <c r="Q561" s="469"/>
      <c r="R561" s="471" t="str">
        <f t="shared" si="153"/>
        <v/>
      </c>
      <c r="S561" s="469"/>
      <c r="T561" s="472" t="str">
        <f t="shared" si="154"/>
        <v/>
      </c>
      <c r="U561" s="473">
        <f ca="1">SUMIF($O$8:T$9,"QUANT.",O561:T561)</f>
        <v>0</v>
      </c>
      <c r="V561" s="474">
        <f t="shared" ca="1" si="149"/>
        <v>0</v>
      </c>
      <c r="W561" s="486" t="str">
        <f t="shared" si="151"/>
        <v/>
      </c>
      <c r="X561" s="487">
        <f t="shared" ca="1" si="155"/>
        <v>0</v>
      </c>
      <c r="Y561" s="487" t="e">
        <f t="shared" ca="1" si="156"/>
        <v>#VALUE!</v>
      </c>
    </row>
    <row r="562" spans="1:25">
      <c r="A562" s="395"/>
      <c r="B562" s="396"/>
      <c r="C562" s="397" t="str">
        <f>IF($B562="","",IFERROR(VLOOKUP($B562,SERVIÇOS!$A:$F,2,0),IFERROR(VLOOKUP($B562,'COMPOSIÇÕES COMPLEMENTARES '!$C:$K,2,0),"")))</f>
        <v/>
      </c>
      <c r="D562" s="398" t="str">
        <f>IF($B562="","",IFERROR(VLOOKUP($B562,SERVIÇOS!$A:$F,3,0),IFERROR(VLOOKUP($B562,'COMPOSIÇÕES COMPLEMENTARES '!$C:$K,3,0),"")))</f>
        <v/>
      </c>
      <c r="E562" s="399"/>
      <c r="F562" s="400" t="str">
        <f>IF($B562="","",IFERROR(VLOOKUP($B562,SERVIÇOS!$A:$F,4,0),IFERROR(VLOOKUP($B562,'COMPOSIÇÕES COMPLEMENTARES '!$C:$K,6,0),"")))</f>
        <v/>
      </c>
      <c r="G562" s="400" t="str">
        <f>IF($B562="","",IFERROR(VLOOKUP($B562,SERVIÇOS!$A:$F,5,0),IFERROR(VLOOKUP($B562,'COMPOSIÇÕES COMPLEMENTARES '!$C:$K,7,0),"")))</f>
        <v/>
      </c>
      <c r="H562" s="400" t="str">
        <f t="shared" si="150"/>
        <v/>
      </c>
      <c r="I562" s="400" t="str">
        <f t="shared" si="146"/>
        <v/>
      </c>
      <c r="J562" s="400" t="str">
        <f t="shared" si="147"/>
        <v/>
      </c>
      <c r="K562" s="400" t="str">
        <f t="shared" si="148"/>
        <v/>
      </c>
      <c r="L562" s="400"/>
      <c r="O562" s="469"/>
      <c r="P562" s="470" t="str">
        <f t="shared" si="152"/>
        <v/>
      </c>
      <c r="Q562" s="469"/>
      <c r="R562" s="471" t="str">
        <f t="shared" si="153"/>
        <v/>
      </c>
      <c r="S562" s="469"/>
      <c r="T562" s="472" t="str">
        <f t="shared" si="154"/>
        <v/>
      </c>
      <c r="U562" s="473">
        <f ca="1">SUMIF($O$8:T$9,"QUANT.",O562:T562)</f>
        <v>0</v>
      </c>
      <c r="V562" s="474">
        <f t="shared" ca="1" si="149"/>
        <v>0</v>
      </c>
      <c r="W562" s="486" t="str">
        <f t="shared" si="151"/>
        <v/>
      </c>
      <c r="X562" s="487">
        <f t="shared" ca="1" si="155"/>
        <v>0</v>
      </c>
      <c r="Y562" s="487" t="e">
        <f t="shared" ca="1" si="156"/>
        <v>#VALUE!</v>
      </c>
    </row>
    <row r="563" spans="1:25">
      <c r="A563" s="395"/>
      <c r="B563" s="396"/>
      <c r="C563" s="397" t="str">
        <f>IF($B563="","",IFERROR(VLOOKUP($B563,SERVIÇOS!$A:$F,2,0),IFERROR(VLOOKUP($B563,'COMPOSIÇÕES COMPLEMENTARES '!$C:$K,2,0),"")))</f>
        <v/>
      </c>
      <c r="D563" s="398" t="str">
        <f>IF($B563="","",IFERROR(VLOOKUP($B563,SERVIÇOS!$A:$F,3,0),IFERROR(VLOOKUP($B563,'COMPOSIÇÕES COMPLEMENTARES '!$C:$K,3,0),"")))</f>
        <v/>
      </c>
      <c r="E563" s="399"/>
      <c r="F563" s="400" t="str">
        <f>IF($B563="","",IFERROR(VLOOKUP($B563,SERVIÇOS!$A:$F,4,0),IFERROR(VLOOKUP($B563,'COMPOSIÇÕES COMPLEMENTARES '!$C:$K,6,0),"")))</f>
        <v/>
      </c>
      <c r="G563" s="400" t="str">
        <f>IF($B563="","",IFERROR(VLOOKUP($B563,SERVIÇOS!$A:$F,5,0),IFERROR(VLOOKUP($B563,'COMPOSIÇÕES COMPLEMENTARES '!$C:$K,7,0),"")))</f>
        <v/>
      </c>
      <c r="H563" s="400" t="str">
        <f t="shared" si="150"/>
        <v/>
      </c>
      <c r="I563" s="400" t="str">
        <f t="shared" si="146"/>
        <v/>
      </c>
      <c r="J563" s="400" t="str">
        <f t="shared" si="147"/>
        <v/>
      </c>
      <c r="K563" s="400" t="str">
        <f t="shared" si="148"/>
        <v/>
      </c>
      <c r="L563" s="400"/>
      <c r="O563" s="469"/>
      <c r="P563" s="470" t="str">
        <f t="shared" si="152"/>
        <v/>
      </c>
      <c r="Q563" s="469"/>
      <c r="R563" s="471" t="str">
        <f t="shared" si="153"/>
        <v/>
      </c>
      <c r="S563" s="469"/>
      <c r="T563" s="472" t="str">
        <f t="shared" si="154"/>
        <v/>
      </c>
      <c r="U563" s="473">
        <f ca="1">SUMIF($O$8:T$9,"QUANT.",O563:T563)</f>
        <v>0</v>
      </c>
      <c r="V563" s="474">
        <f t="shared" ca="1" si="149"/>
        <v>0</v>
      </c>
      <c r="W563" s="486" t="str">
        <f t="shared" si="151"/>
        <v/>
      </c>
      <c r="X563" s="487">
        <f t="shared" ca="1" si="155"/>
        <v>0</v>
      </c>
      <c r="Y563" s="487" t="e">
        <f t="shared" ca="1" si="156"/>
        <v>#VALUE!</v>
      </c>
    </row>
    <row r="564" spans="1:25">
      <c r="A564" s="395"/>
      <c r="B564" s="396"/>
      <c r="C564" s="397" t="str">
        <f>IF($B564="","",IFERROR(VLOOKUP($B564,SERVIÇOS!$A:$F,2,0),IFERROR(VLOOKUP($B564,'COMPOSIÇÕES COMPLEMENTARES '!$C:$K,2,0),"")))</f>
        <v/>
      </c>
      <c r="D564" s="398" t="str">
        <f>IF($B564="","",IFERROR(VLOOKUP($B564,SERVIÇOS!$A:$F,3,0),IFERROR(VLOOKUP($B564,'COMPOSIÇÕES COMPLEMENTARES '!$C:$K,3,0),"")))</f>
        <v/>
      </c>
      <c r="E564" s="399"/>
      <c r="F564" s="400" t="str">
        <f>IF($B564="","",IFERROR(VLOOKUP($B564,SERVIÇOS!$A:$F,4,0),IFERROR(VLOOKUP($B564,'COMPOSIÇÕES COMPLEMENTARES '!$C:$K,6,0),"")))</f>
        <v/>
      </c>
      <c r="G564" s="400" t="str">
        <f>IF($B564="","",IFERROR(VLOOKUP($B564,SERVIÇOS!$A:$F,5,0),IFERROR(VLOOKUP($B564,'COMPOSIÇÕES COMPLEMENTARES '!$C:$K,7,0),"")))</f>
        <v/>
      </c>
      <c r="H564" s="400" t="str">
        <f t="shared" si="150"/>
        <v/>
      </c>
      <c r="I564" s="400" t="str">
        <f t="shared" si="146"/>
        <v/>
      </c>
      <c r="J564" s="400" t="str">
        <f t="shared" si="147"/>
        <v/>
      </c>
      <c r="K564" s="400" t="str">
        <f t="shared" si="148"/>
        <v/>
      </c>
      <c r="L564" s="400"/>
      <c r="O564" s="469"/>
      <c r="P564" s="470" t="str">
        <f t="shared" si="152"/>
        <v/>
      </c>
      <c r="Q564" s="469"/>
      <c r="R564" s="471" t="str">
        <f t="shared" si="153"/>
        <v/>
      </c>
      <c r="S564" s="469"/>
      <c r="T564" s="472" t="str">
        <f t="shared" si="154"/>
        <v/>
      </c>
      <c r="U564" s="473">
        <f ca="1">SUMIF($O$8:T$9,"QUANT.",O564:T564)</f>
        <v>0</v>
      </c>
      <c r="V564" s="474">
        <f t="shared" ca="1" si="149"/>
        <v>0</v>
      </c>
      <c r="W564" s="486" t="str">
        <f t="shared" si="151"/>
        <v/>
      </c>
      <c r="X564" s="487">
        <f t="shared" ca="1" si="155"/>
        <v>0</v>
      </c>
      <c r="Y564" s="487" t="e">
        <f t="shared" ca="1" si="156"/>
        <v>#VALUE!</v>
      </c>
    </row>
    <row r="565" spans="1:25">
      <c r="A565" s="395"/>
      <c r="B565" s="396"/>
      <c r="C565" s="397" t="str">
        <f>IF($B565="","",IFERROR(VLOOKUP($B565,SERVIÇOS!$A:$F,2,0),IFERROR(VLOOKUP($B565,'COMPOSIÇÕES COMPLEMENTARES '!$C:$K,2,0),"")))</f>
        <v/>
      </c>
      <c r="D565" s="398" t="str">
        <f>IF($B565="","",IFERROR(VLOOKUP($B565,SERVIÇOS!$A:$F,3,0),IFERROR(VLOOKUP($B565,'COMPOSIÇÕES COMPLEMENTARES '!$C:$K,3,0),"")))</f>
        <v/>
      </c>
      <c r="E565" s="399"/>
      <c r="F565" s="400" t="str">
        <f>IF($B565="","",IFERROR(VLOOKUP($B565,SERVIÇOS!$A:$F,4,0),IFERROR(VLOOKUP($B565,'COMPOSIÇÕES COMPLEMENTARES '!$C:$K,6,0),"")))</f>
        <v/>
      </c>
      <c r="G565" s="400" t="str">
        <f>IF($B565="","",IFERROR(VLOOKUP($B565,SERVIÇOS!$A:$F,5,0),IFERROR(VLOOKUP($B565,'COMPOSIÇÕES COMPLEMENTARES '!$C:$K,7,0),"")))</f>
        <v/>
      </c>
      <c r="H565" s="400" t="str">
        <f t="shared" si="150"/>
        <v/>
      </c>
      <c r="I565" s="400" t="str">
        <f t="shared" ref="I565:I628" si="157">IF(E565="","",TRUNC((E565*F565),2))</f>
        <v/>
      </c>
      <c r="J565" s="400" t="str">
        <f t="shared" ref="J565:J628" si="158">IF(E565="","",TRUNC((E565*G565),2))</f>
        <v/>
      </c>
      <c r="K565" s="400" t="str">
        <f t="shared" ref="K565:K628" si="159">IF(E565="","",TRUNC((E565*H565),2))</f>
        <v/>
      </c>
      <c r="L565" s="400"/>
      <c r="O565" s="469"/>
      <c r="P565" s="470" t="str">
        <f t="shared" si="152"/>
        <v/>
      </c>
      <c r="Q565" s="469"/>
      <c r="R565" s="471" t="str">
        <f t="shared" si="153"/>
        <v/>
      </c>
      <c r="S565" s="469"/>
      <c r="T565" s="472" t="str">
        <f t="shared" si="154"/>
        <v/>
      </c>
      <c r="U565" s="473">
        <f ca="1">SUMIF($O$8:T$9,"QUANT.",O565:T565)</f>
        <v>0</v>
      </c>
      <c r="V565" s="474">
        <f t="shared" ca="1" si="149"/>
        <v>0</v>
      </c>
      <c r="W565" s="486" t="str">
        <f t="shared" si="151"/>
        <v/>
      </c>
      <c r="X565" s="487">
        <f t="shared" ca="1" si="155"/>
        <v>0</v>
      </c>
      <c r="Y565" s="487" t="e">
        <f t="shared" ca="1" si="156"/>
        <v>#VALUE!</v>
      </c>
    </row>
    <row r="566" spans="1:25">
      <c r="A566" s="395"/>
      <c r="B566" s="396"/>
      <c r="C566" s="397" t="str">
        <f>IF($B566="","",IFERROR(VLOOKUP($B566,SERVIÇOS!$A:$F,2,0),IFERROR(VLOOKUP($B566,'COMPOSIÇÕES COMPLEMENTARES '!$C:$K,2,0),"")))</f>
        <v/>
      </c>
      <c r="D566" s="398" t="str">
        <f>IF($B566="","",IFERROR(VLOOKUP($B566,SERVIÇOS!$A:$F,3,0),IFERROR(VLOOKUP($B566,'COMPOSIÇÕES COMPLEMENTARES '!$C:$K,3,0),"")))</f>
        <v/>
      </c>
      <c r="E566" s="399"/>
      <c r="F566" s="400" t="str">
        <f>IF($B566="","",IFERROR(VLOOKUP($B566,SERVIÇOS!$A:$F,4,0),IFERROR(VLOOKUP($B566,'COMPOSIÇÕES COMPLEMENTARES '!$C:$K,6,0),"")))</f>
        <v/>
      </c>
      <c r="G566" s="400" t="str">
        <f>IF($B566="","",IFERROR(VLOOKUP($B566,SERVIÇOS!$A:$F,5,0),IFERROR(VLOOKUP($B566,'COMPOSIÇÕES COMPLEMENTARES '!$C:$K,7,0),"")))</f>
        <v/>
      </c>
      <c r="H566" s="400" t="str">
        <f t="shared" si="150"/>
        <v/>
      </c>
      <c r="I566" s="400" t="str">
        <f t="shared" si="157"/>
        <v/>
      </c>
      <c r="J566" s="400" t="str">
        <f t="shared" si="158"/>
        <v/>
      </c>
      <c r="K566" s="400" t="str">
        <f t="shared" si="159"/>
        <v/>
      </c>
      <c r="L566" s="400"/>
      <c r="O566" s="469"/>
      <c r="P566" s="470" t="str">
        <f t="shared" si="152"/>
        <v/>
      </c>
      <c r="Q566" s="469"/>
      <c r="R566" s="471" t="str">
        <f t="shared" si="153"/>
        <v/>
      </c>
      <c r="S566" s="469"/>
      <c r="T566" s="472" t="str">
        <f t="shared" si="154"/>
        <v/>
      </c>
      <c r="U566" s="473">
        <f ca="1">SUMIF($O$8:T$9,"QUANT.",O566:T566)</f>
        <v>0</v>
      </c>
      <c r="V566" s="474">
        <f t="shared" ca="1" si="149"/>
        <v>0</v>
      </c>
      <c r="W566" s="486" t="str">
        <f t="shared" si="151"/>
        <v/>
      </c>
      <c r="X566" s="487">
        <f t="shared" ca="1" si="155"/>
        <v>0</v>
      </c>
      <c r="Y566" s="487" t="e">
        <f t="shared" ca="1" si="156"/>
        <v>#VALUE!</v>
      </c>
    </row>
    <row r="567" spans="1:25">
      <c r="A567" s="395"/>
      <c r="B567" s="396"/>
      <c r="C567" s="397" t="str">
        <f>IF($B567="","",IFERROR(VLOOKUP($B567,SERVIÇOS!$A:$F,2,0),IFERROR(VLOOKUP($B567,'COMPOSIÇÕES COMPLEMENTARES '!$C:$K,2,0),"")))</f>
        <v/>
      </c>
      <c r="D567" s="398" t="str">
        <f>IF($B567="","",IFERROR(VLOOKUP($B567,SERVIÇOS!$A:$F,3,0),IFERROR(VLOOKUP($B567,'COMPOSIÇÕES COMPLEMENTARES '!$C:$K,3,0),"")))</f>
        <v/>
      </c>
      <c r="E567" s="399"/>
      <c r="F567" s="400" t="str">
        <f>IF($B567="","",IFERROR(VLOOKUP($B567,SERVIÇOS!$A:$F,4,0),IFERROR(VLOOKUP($B567,'COMPOSIÇÕES COMPLEMENTARES '!$C:$K,6,0),"")))</f>
        <v/>
      </c>
      <c r="G567" s="400" t="str">
        <f>IF($B567="","",IFERROR(VLOOKUP($B567,SERVIÇOS!$A:$F,5,0),IFERROR(VLOOKUP($B567,'COMPOSIÇÕES COMPLEMENTARES '!$C:$K,7,0),"")))</f>
        <v/>
      </c>
      <c r="H567" s="400" t="str">
        <f t="shared" si="150"/>
        <v/>
      </c>
      <c r="I567" s="400" t="str">
        <f t="shared" si="157"/>
        <v/>
      </c>
      <c r="J567" s="400" t="str">
        <f t="shared" si="158"/>
        <v/>
      </c>
      <c r="K567" s="400" t="str">
        <f t="shared" si="159"/>
        <v/>
      </c>
      <c r="L567" s="400"/>
      <c r="O567" s="469"/>
      <c r="P567" s="470" t="str">
        <f t="shared" si="152"/>
        <v/>
      </c>
      <c r="Q567" s="469"/>
      <c r="R567" s="471" t="str">
        <f t="shared" si="153"/>
        <v/>
      </c>
      <c r="S567" s="469"/>
      <c r="T567" s="472" t="str">
        <f t="shared" si="154"/>
        <v/>
      </c>
      <c r="U567" s="473">
        <f ca="1">SUMIF($O$8:T$9,"QUANT.",O567:T567)</f>
        <v>0</v>
      </c>
      <c r="V567" s="474">
        <f t="shared" ca="1" si="149"/>
        <v>0</v>
      </c>
      <c r="W567" s="486" t="str">
        <f t="shared" si="151"/>
        <v/>
      </c>
      <c r="X567" s="487">
        <f t="shared" ca="1" si="155"/>
        <v>0</v>
      </c>
      <c r="Y567" s="487" t="e">
        <f t="shared" ca="1" si="156"/>
        <v>#VALUE!</v>
      </c>
    </row>
    <row r="568" spans="1:25">
      <c r="A568" s="395"/>
      <c r="B568" s="396"/>
      <c r="C568" s="397" t="str">
        <f>IF($B568="","",IFERROR(VLOOKUP($B568,SERVIÇOS!$A:$F,2,0),IFERROR(VLOOKUP($B568,'COMPOSIÇÕES COMPLEMENTARES '!$C:$K,2,0),"")))</f>
        <v/>
      </c>
      <c r="D568" s="398" t="str">
        <f>IF($B568="","",IFERROR(VLOOKUP($B568,SERVIÇOS!$A:$F,3,0),IFERROR(VLOOKUP($B568,'COMPOSIÇÕES COMPLEMENTARES '!$C:$K,3,0),"")))</f>
        <v/>
      </c>
      <c r="E568" s="399"/>
      <c r="F568" s="400" t="str">
        <f>IF($B568="","",IFERROR(VLOOKUP($B568,SERVIÇOS!$A:$F,4,0),IFERROR(VLOOKUP($B568,'COMPOSIÇÕES COMPLEMENTARES '!$C:$K,6,0),"")))</f>
        <v/>
      </c>
      <c r="G568" s="400" t="str">
        <f>IF($B568="","",IFERROR(VLOOKUP($B568,SERVIÇOS!$A:$F,5,0),IFERROR(VLOOKUP($B568,'COMPOSIÇÕES COMPLEMENTARES '!$C:$K,7,0),"")))</f>
        <v/>
      </c>
      <c r="H568" s="400" t="str">
        <f t="shared" si="150"/>
        <v/>
      </c>
      <c r="I568" s="400" t="str">
        <f t="shared" si="157"/>
        <v/>
      </c>
      <c r="J568" s="400" t="str">
        <f t="shared" si="158"/>
        <v/>
      </c>
      <c r="K568" s="400" t="str">
        <f t="shared" si="159"/>
        <v/>
      </c>
      <c r="L568" s="400"/>
      <c r="O568" s="469"/>
      <c r="P568" s="470" t="str">
        <f t="shared" si="152"/>
        <v/>
      </c>
      <c r="Q568" s="469"/>
      <c r="R568" s="471" t="str">
        <f t="shared" si="153"/>
        <v/>
      </c>
      <c r="S568" s="469"/>
      <c r="T568" s="472" t="str">
        <f t="shared" si="154"/>
        <v/>
      </c>
      <c r="U568" s="473">
        <f ca="1">SUMIF($O$8:T$9,"QUANT.",O568:T568)</f>
        <v>0</v>
      </c>
      <c r="V568" s="474">
        <f t="shared" ca="1" si="149"/>
        <v>0</v>
      </c>
      <c r="W568" s="486" t="str">
        <f t="shared" si="151"/>
        <v/>
      </c>
      <c r="X568" s="487">
        <f t="shared" ca="1" si="155"/>
        <v>0</v>
      </c>
      <c r="Y568" s="487" t="e">
        <f t="shared" ca="1" si="156"/>
        <v>#VALUE!</v>
      </c>
    </row>
    <row r="569" spans="1:25">
      <c r="A569" s="395"/>
      <c r="B569" s="396"/>
      <c r="C569" s="397" t="str">
        <f>IF($B569="","",IFERROR(VLOOKUP($B569,SERVIÇOS!$A:$F,2,0),IFERROR(VLOOKUP($B569,'COMPOSIÇÕES COMPLEMENTARES '!$C:$K,2,0),"")))</f>
        <v/>
      </c>
      <c r="D569" s="398" t="str">
        <f>IF($B569="","",IFERROR(VLOOKUP($B569,SERVIÇOS!$A:$F,3,0),IFERROR(VLOOKUP($B569,'COMPOSIÇÕES COMPLEMENTARES '!$C:$K,3,0),"")))</f>
        <v/>
      </c>
      <c r="E569" s="399"/>
      <c r="F569" s="400" t="str">
        <f>IF($B569="","",IFERROR(VLOOKUP($B569,SERVIÇOS!$A:$F,4,0),IFERROR(VLOOKUP($B569,'COMPOSIÇÕES COMPLEMENTARES '!$C:$K,6,0),"")))</f>
        <v/>
      </c>
      <c r="G569" s="400" t="str">
        <f>IF($B569="","",IFERROR(VLOOKUP($B569,SERVIÇOS!$A:$F,5,0),IFERROR(VLOOKUP($B569,'COMPOSIÇÕES COMPLEMENTARES '!$C:$K,7,0),"")))</f>
        <v/>
      </c>
      <c r="H569" s="400" t="str">
        <f t="shared" si="150"/>
        <v/>
      </c>
      <c r="I569" s="400" t="str">
        <f t="shared" si="157"/>
        <v/>
      </c>
      <c r="J569" s="400" t="str">
        <f t="shared" si="158"/>
        <v/>
      </c>
      <c r="K569" s="400" t="str">
        <f t="shared" si="159"/>
        <v/>
      </c>
      <c r="L569" s="400"/>
      <c r="O569" s="469"/>
      <c r="P569" s="470" t="str">
        <f t="shared" si="152"/>
        <v/>
      </c>
      <c r="Q569" s="469"/>
      <c r="R569" s="471" t="str">
        <f t="shared" si="153"/>
        <v/>
      </c>
      <c r="S569" s="469"/>
      <c r="T569" s="472" t="str">
        <f t="shared" si="154"/>
        <v/>
      </c>
      <c r="U569" s="473">
        <f ca="1">SUMIF($O$8:T$9,"QUANT.",O569:T569)</f>
        <v>0</v>
      </c>
      <c r="V569" s="474">
        <f t="shared" ca="1" si="149"/>
        <v>0</v>
      </c>
      <c r="W569" s="486" t="str">
        <f t="shared" si="151"/>
        <v/>
      </c>
      <c r="X569" s="487">
        <f t="shared" ca="1" si="155"/>
        <v>0</v>
      </c>
      <c r="Y569" s="487" t="e">
        <f t="shared" ca="1" si="156"/>
        <v>#VALUE!</v>
      </c>
    </row>
    <row r="570" spans="1:25">
      <c r="A570" s="395"/>
      <c r="B570" s="396"/>
      <c r="C570" s="397" t="str">
        <f>IF($B570="","",IFERROR(VLOOKUP($B570,SERVIÇOS!$A:$F,2,0),IFERROR(VLOOKUP($B570,'COMPOSIÇÕES COMPLEMENTARES '!$C:$K,2,0),"")))</f>
        <v/>
      </c>
      <c r="D570" s="398" t="str">
        <f>IF($B570="","",IFERROR(VLOOKUP($B570,SERVIÇOS!$A:$F,3,0),IFERROR(VLOOKUP($B570,'COMPOSIÇÕES COMPLEMENTARES '!$C:$K,3,0),"")))</f>
        <v/>
      </c>
      <c r="E570" s="399"/>
      <c r="F570" s="400" t="str">
        <f>IF($B570="","",IFERROR(VLOOKUP($B570,SERVIÇOS!$A:$F,4,0),IFERROR(VLOOKUP($B570,'COMPOSIÇÕES COMPLEMENTARES '!$C:$K,6,0),"")))</f>
        <v/>
      </c>
      <c r="G570" s="400" t="str">
        <f>IF($B570="","",IFERROR(VLOOKUP($B570,SERVIÇOS!$A:$F,5,0),IFERROR(VLOOKUP($B570,'COMPOSIÇÕES COMPLEMENTARES '!$C:$K,7,0),"")))</f>
        <v/>
      </c>
      <c r="H570" s="400" t="str">
        <f t="shared" si="150"/>
        <v/>
      </c>
      <c r="I570" s="400" t="str">
        <f t="shared" si="157"/>
        <v/>
      </c>
      <c r="J570" s="400" t="str">
        <f t="shared" si="158"/>
        <v/>
      </c>
      <c r="K570" s="400" t="str">
        <f t="shared" si="159"/>
        <v/>
      </c>
      <c r="L570" s="400"/>
      <c r="O570" s="469"/>
      <c r="P570" s="470" t="str">
        <f t="shared" si="152"/>
        <v/>
      </c>
      <c r="Q570" s="469"/>
      <c r="R570" s="471" t="str">
        <f t="shared" si="153"/>
        <v/>
      </c>
      <c r="S570" s="469"/>
      <c r="T570" s="472" t="str">
        <f t="shared" si="154"/>
        <v/>
      </c>
      <c r="U570" s="473">
        <f ca="1">SUMIF($O$8:T$9,"QUANT.",O570:T570)</f>
        <v>0</v>
      </c>
      <c r="V570" s="474">
        <f t="shared" ca="1" si="149"/>
        <v>0</v>
      </c>
      <c r="W570" s="486" t="str">
        <f t="shared" si="151"/>
        <v/>
      </c>
      <c r="X570" s="487">
        <f t="shared" ca="1" si="155"/>
        <v>0</v>
      </c>
      <c r="Y570" s="487" t="e">
        <f t="shared" ca="1" si="156"/>
        <v>#VALUE!</v>
      </c>
    </row>
    <row r="571" spans="1:25">
      <c r="A571" s="395"/>
      <c r="B571" s="396"/>
      <c r="C571" s="397" t="str">
        <f>IF($B571="","",IFERROR(VLOOKUP($B571,SERVIÇOS!$A:$F,2,0),IFERROR(VLOOKUP($B571,'COMPOSIÇÕES COMPLEMENTARES '!$C:$K,2,0),"")))</f>
        <v/>
      </c>
      <c r="D571" s="398" t="str">
        <f>IF($B571="","",IFERROR(VLOOKUP($B571,SERVIÇOS!$A:$F,3,0),IFERROR(VLOOKUP($B571,'COMPOSIÇÕES COMPLEMENTARES '!$C:$K,3,0),"")))</f>
        <v/>
      </c>
      <c r="E571" s="399"/>
      <c r="F571" s="400" t="str">
        <f>IF($B571="","",IFERROR(VLOOKUP($B571,SERVIÇOS!$A:$F,4,0),IFERROR(VLOOKUP($B571,'COMPOSIÇÕES COMPLEMENTARES '!$C:$K,6,0),"")))</f>
        <v/>
      </c>
      <c r="G571" s="400" t="str">
        <f>IF($B571="","",IFERROR(VLOOKUP($B571,SERVIÇOS!$A:$F,5,0),IFERROR(VLOOKUP($B571,'COMPOSIÇÕES COMPLEMENTARES '!$C:$K,7,0),"")))</f>
        <v/>
      </c>
      <c r="H571" s="400" t="str">
        <f t="shared" si="150"/>
        <v/>
      </c>
      <c r="I571" s="400" t="str">
        <f t="shared" si="157"/>
        <v/>
      </c>
      <c r="J571" s="400" t="str">
        <f t="shared" si="158"/>
        <v/>
      </c>
      <c r="K571" s="400" t="str">
        <f t="shared" si="159"/>
        <v/>
      </c>
      <c r="L571" s="400"/>
      <c r="O571" s="469"/>
      <c r="P571" s="470" t="str">
        <f t="shared" si="152"/>
        <v/>
      </c>
      <c r="Q571" s="469"/>
      <c r="R571" s="471" t="str">
        <f t="shared" si="153"/>
        <v/>
      </c>
      <c r="S571" s="469"/>
      <c r="T571" s="472" t="str">
        <f t="shared" si="154"/>
        <v/>
      </c>
      <c r="U571" s="473">
        <f ca="1">SUMIF($O$8:T$9,"QUANT.",O571:T571)</f>
        <v>0</v>
      </c>
      <c r="V571" s="474">
        <f t="shared" ca="1" si="149"/>
        <v>0</v>
      </c>
      <c r="W571" s="486" t="str">
        <f t="shared" si="151"/>
        <v/>
      </c>
      <c r="X571" s="487">
        <f t="shared" ca="1" si="155"/>
        <v>0</v>
      </c>
      <c r="Y571" s="487" t="e">
        <f t="shared" ca="1" si="156"/>
        <v>#VALUE!</v>
      </c>
    </row>
    <row r="572" spans="1:25">
      <c r="A572" s="395"/>
      <c r="B572" s="396"/>
      <c r="C572" s="397" t="str">
        <f>IF($B572="","",IFERROR(VLOOKUP($B572,SERVIÇOS!$A:$F,2,0),IFERROR(VLOOKUP($B572,'COMPOSIÇÕES COMPLEMENTARES '!$C:$K,2,0),"")))</f>
        <v/>
      </c>
      <c r="D572" s="398" t="str">
        <f>IF($B572="","",IFERROR(VLOOKUP($B572,SERVIÇOS!$A:$F,3,0),IFERROR(VLOOKUP($B572,'COMPOSIÇÕES COMPLEMENTARES '!$C:$K,3,0),"")))</f>
        <v/>
      </c>
      <c r="E572" s="399"/>
      <c r="F572" s="400" t="str">
        <f>IF($B572="","",IFERROR(VLOOKUP($B572,SERVIÇOS!$A:$F,4,0),IFERROR(VLOOKUP($B572,'COMPOSIÇÕES COMPLEMENTARES '!$C:$K,6,0),"")))</f>
        <v/>
      </c>
      <c r="G572" s="400" t="str">
        <f>IF($B572="","",IFERROR(VLOOKUP($B572,SERVIÇOS!$A:$F,5,0),IFERROR(VLOOKUP($B572,'COMPOSIÇÕES COMPLEMENTARES '!$C:$K,7,0),"")))</f>
        <v/>
      </c>
      <c r="H572" s="400" t="str">
        <f t="shared" si="150"/>
        <v/>
      </c>
      <c r="I572" s="400" t="str">
        <f t="shared" si="157"/>
        <v/>
      </c>
      <c r="J572" s="400" t="str">
        <f t="shared" si="158"/>
        <v/>
      </c>
      <c r="K572" s="400" t="str">
        <f t="shared" si="159"/>
        <v/>
      </c>
      <c r="L572" s="400"/>
      <c r="O572" s="469"/>
      <c r="P572" s="470" t="str">
        <f t="shared" si="152"/>
        <v/>
      </c>
      <c r="Q572" s="469"/>
      <c r="R572" s="471" t="str">
        <f t="shared" si="153"/>
        <v/>
      </c>
      <c r="S572" s="469"/>
      <c r="T572" s="472" t="str">
        <f t="shared" si="154"/>
        <v/>
      </c>
      <c r="U572" s="473">
        <f ca="1">SUMIF($O$8:T$9,"QUANT.",O572:T572)</f>
        <v>0</v>
      </c>
      <c r="V572" s="474">
        <f t="shared" ca="1" si="149"/>
        <v>0</v>
      </c>
      <c r="W572" s="486" t="str">
        <f t="shared" si="151"/>
        <v/>
      </c>
      <c r="X572" s="487">
        <f t="shared" ca="1" si="155"/>
        <v>0</v>
      </c>
      <c r="Y572" s="487" t="e">
        <f t="shared" ca="1" si="156"/>
        <v>#VALUE!</v>
      </c>
    </row>
    <row r="573" spans="1:25">
      <c r="A573" s="395"/>
      <c r="B573" s="396"/>
      <c r="C573" s="397" t="str">
        <f>IF($B573="","",IFERROR(VLOOKUP($B573,SERVIÇOS!$A:$F,2,0),IFERROR(VLOOKUP($B573,'COMPOSIÇÕES COMPLEMENTARES '!$C:$K,2,0),"")))</f>
        <v/>
      </c>
      <c r="D573" s="398" t="str">
        <f>IF($B573="","",IFERROR(VLOOKUP($B573,SERVIÇOS!$A:$F,3,0),IFERROR(VLOOKUP($B573,'COMPOSIÇÕES COMPLEMENTARES '!$C:$K,3,0),"")))</f>
        <v/>
      </c>
      <c r="E573" s="399"/>
      <c r="F573" s="400" t="str">
        <f>IF($B573="","",IFERROR(VLOOKUP($B573,SERVIÇOS!$A:$F,4,0),IFERROR(VLOOKUP($B573,'COMPOSIÇÕES COMPLEMENTARES '!$C:$K,6,0),"")))</f>
        <v/>
      </c>
      <c r="G573" s="400" t="str">
        <f>IF($B573="","",IFERROR(VLOOKUP($B573,SERVIÇOS!$A:$F,5,0),IFERROR(VLOOKUP($B573,'COMPOSIÇÕES COMPLEMENTARES '!$C:$K,7,0),"")))</f>
        <v/>
      </c>
      <c r="H573" s="400" t="str">
        <f t="shared" si="150"/>
        <v/>
      </c>
      <c r="I573" s="400" t="str">
        <f t="shared" si="157"/>
        <v/>
      </c>
      <c r="J573" s="400" t="str">
        <f t="shared" si="158"/>
        <v/>
      </c>
      <c r="K573" s="400" t="str">
        <f t="shared" si="159"/>
        <v/>
      </c>
      <c r="L573" s="400"/>
      <c r="O573" s="469"/>
      <c r="P573" s="470" t="str">
        <f t="shared" si="152"/>
        <v/>
      </c>
      <c r="Q573" s="469"/>
      <c r="R573" s="471" t="str">
        <f t="shared" si="153"/>
        <v/>
      </c>
      <c r="S573" s="469"/>
      <c r="T573" s="472" t="str">
        <f t="shared" si="154"/>
        <v/>
      </c>
      <c r="U573" s="473">
        <f ca="1">SUMIF($O$8:T$9,"QUANT.",O573:T573)</f>
        <v>0</v>
      </c>
      <c r="V573" s="474">
        <f t="shared" ca="1" si="149"/>
        <v>0</v>
      </c>
      <c r="W573" s="486" t="str">
        <f t="shared" si="151"/>
        <v/>
      </c>
      <c r="X573" s="487">
        <f t="shared" ca="1" si="155"/>
        <v>0</v>
      </c>
      <c r="Y573" s="487" t="e">
        <f t="shared" ca="1" si="156"/>
        <v>#VALUE!</v>
      </c>
    </row>
    <row r="574" spans="1:25">
      <c r="A574" s="395"/>
      <c r="B574" s="396"/>
      <c r="C574" s="397" t="str">
        <f>IF($B574="","",IFERROR(VLOOKUP($B574,SERVIÇOS!$A:$F,2,0),IFERROR(VLOOKUP($B574,'COMPOSIÇÕES COMPLEMENTARES '!$C:$K,2,0),"")))</f>
        <v/>
      </c>
      <c r="D574" s="398" t="str">
        <f>IF($B574="","",IFERROR(VLOOKUP($B574,SERVIÇOS!$A:$F,3,0),IFERROR(VLOOKUP($B574,'COMPOSIÇÕES COMPLEMENTARES '!$C:$K,3,0),"")))</f>
        <v/>
      </c>
      <c r="E574" s="399"/>
      <c r="F574" s="400" t="str">
        <f>IF($B574="","",IFERROR(VLOOKUP($B574,SERVIÇOS!$A:$F,4,0),IFERROR(VLOOKUP($B574,'COMPOSIÇÕES COMPLEMENTARES '!$C:$K,6,0),"")))</f>
        <v/>
      </c>
      <c r="G574" s="400" t="str">
        <f>IF($B574="","",IFERROR(VLOOKUP($B574,SERVIÇOS!$A:$F,5,0),IFERROR(VLOOKUP($B574,'COMPOSIÇÕES COMPLEMENTARES '!$C:$K,7,0),"")))</f>
        <v/>
      </c>
      <c r="H574" s="400" t="str">
        <f t="shared" si="150"/>
        <v/>
      </c>
      <c r="I574" s="400" t="str">
        <f t="shared" si="157"/>
        <v/>
      </c>
      <c r="J574" s="400" t="str">
        <f t="shared" si="158"/>
        <v/>
      </c>
      <c r="K574" s="400" t="str">
        <f t="shared" si="159"/>
        <v/>
      </c>
      <c r="L574" s="400"/>
      <c r="O574" s="469"/>
      <c r="P574" s="470" t="str">
        <f t="shared" si="152"/>
        <v/>
      </c>
      <c r="Q574" s="469"/>
      <c r="R574" s="471" t="str">
        <f t="shared" si="153"/>
        <v/>
      </c>
      <c r="S574" s="469"/>
      <c r="T574" s="472" t="str">
        <f t="shared" si="154"/>
        <v/>
      </c>
      <c r="U574" s="473">
        <f ca="1">SUMIF($O$8:T$9,"QUANT.",O574:T574)</f>
        <v>0</v>
      </c>
      <c r="V574" s="474">
        <f t="shared" ca="1" si="149"/>
        <v>0</v>
      </c>
      <c r="W574" s="486" t="str">
        <f t="shared" si="151"/>
        <v/>
      </c>
      <c r="X574" s="487">
        <f t="shared" ca="1" si="155"/>
        <v>0</v>
      </c>
      <c r="Y574" s="487" t="e">
        <f t="shared" ca="1" si="156"/>
        <v>#VALUE!</v>
      </c>
    </row>
    <row r="575" spans="1:25">
      <c r="A575" s="395"/>
      <c r="B575" s="396"/>
      <c r="C575" s="397" t="str">
        <f>IF($B575="","",IFERROR(VLOOKUP($B575,SERVIÇOS!$A:$F,2,0),IFERROR(VLOOKUP($B575,'COMPOSIÇÕES COMPLEMENTARES '!$C:$K,2,0),"")))</f>
        <v/>
      </c>
      <c r="D575" s="398" t="str">
        <f>IF($B575="","",IFERROR(VLOOKUP($B575,SERVIÇOS!$A:$F,3,0),IFERROR(VLOOKUP($B575,'COMPOSIÇÕES COMPLEMENTARES '!$C:$K,3,0),"")))</f>
        <v/>
      </c>
      <c r="E575" s="399"/>
      <c r="F575" s="400" t="str">
        <f>IF($B575="","",IFERROR(VLOOKUP($B575,SERVIÇOS!$A:$F,4,0),IFERROR(VLOOKUP($B575,'COMPOSIÇÕES COMPLEMENTARES '!$C:$K,6,0),"")))</f>
        <v/>
      </c>
      <c r="G575" s="400" t="str">
        <f>IF($B575="","",IFERROR(VLOOKUP($B575,SERVIÇOS!$A:$F,5,0),IFERROR(VLOOKUP($B575,'COMPOSIÇÕES COMPLEMENTARES '!$C:$K,7,0),"")))</f>
        <v/>
      </c>
      <c r="H575" s="400" t="str">
        <f t="shared" si="150"/>
        <v/>
      </c>
      <c r="I575" s="400" t="str">
        <f t="shared" si="157"/>
        <v/>
      </c>
      <c r="J575" s="400" t="str">
        <f t="shared" si="158"/>
        <v/>
      </c>
      <c r="K575" s="400" t="str">
        <f t="shared" si="159"/>
        <v/>
      </c>
      <c r="L575" s="400"/>
      <c r="O575" s="469"/>
      <c r="P575" s="470" t="str">
        <f t="shared" si="152"/>
        <v/>
      </c>
      <c r="Q575" s="469"/>
      <c r="R575" s="471" t="str">
        <f t="shared" si="153"/>
        <v/>
      </c>
      <c r="S575" s="469"/>
      <c r="T575" s="472" t="str">
        <f t="shared" si="154"/>
        <v/>
      </c>
      <c r="U575" s="473">
        <f ca="1">SUMIF($O$8:T$9,"QUANT.",O575:T575)</f>
        <v>0</v>
      </c>
      <c r="V575" s="474">
        <f t="shared" ca="1" si="149"/>
        <v>0</v>
      </c>
      <c r="W575" s="486" t="str">
        <f t="shared" si="151"/>
        <v/>
      </c>
      <c r="X575" s="487">
        <f t="shared" ca="1" si="155"/>
        <v>0</v>
      </c>
      <c r="Y575" s="487" t="e">
        <f t="shared" ca="1" si="156"/>
        <v>#VALUE!</v>
      </c>
    </row>
    <row r="576" spans="1:25">
      <c r="A576" s="395"/>
      <c r="B576" s="396"/>
      <c r="C576" s="397" t="str">
        <f>IF($B576="","",IFERROR(VLOOKUP($B576,SERVIÇOS!$A:$F,2,0),IFERROR(VLOOKUP($B576,'COMPOSIÇÕES COMPLEMENTARES '!$C:$K,2,0),"")))</f>
        <v/>
      </c>
      <c r="D576" s="398" t="str">
        <f>IF($B576="","",IFERROR(VLOOKUP($B576,SERVIÇOS!$A:$F,3,0),IFERROR(VLOOKUP($B576,'COMPOSIÇÕES COMPLEMENTARES '!$C:$K,3,0),"")))</f>
        <v/>
      </c>
      <c r="E576" s="399"/>
      <c r="F576" s="400" t="str">
        <f>IF($B576="","",IFERROR(VLOOKUP($B576,SERVIÇOS!$A:$F,4,0),IFERROR(VLOOKUP($B576,'COMPOSIÇÕES COMPLEMENTARES '!$C:$K,6,0),"")))</f>
        <v/>
      </c>
      <c r="G576" s="400" t="str">
        <f>IF($B576="","",IFERROR(VLOOKUP($B576,SERVIÇOS!$A:$F,5,0),IFERROR(VLOOKUP($B576,'COMPOSIÇÕES COMPLEMENTARES '!$C:$K,7,0),"")))</f>
        <v/>
      </c>
      <c r="H576" s="400" t="str">
        <f t="shared" si="150"/>
        <v/>
      </c>
      <c r="I576" s="400" t="str">
        <f t="shared" si="157"/>
        <v/>
      </c>
      <c r="J576" s="400" t="str">
        <f t="shared" si="158"/>
        <v/>
      </c>
      <c r="K576" s="400" t="str">
        <f t="shared" si="159"/>
        <v/>
      </c>
      <c r="L576" s="400"/>
      <c r="O576" s="469"/>
      <c r="P576" s="470" t="str">
        <f t="shared" si="152"/>
        <v/>
      </c>
      <c r="Q576" s="469"/>
      <c r="R576" s="471" t="str">
        <f t="shared" si="153"/>
        <v/>
      </c>
      <c r="S576" s="469"/>
      <c r="T576" s="472" t="str">
        <f t="shared" si="154"/>
        <v/>
      </c>
      <c r="U576" s="473">
        <f ca="1">SUMIF($O$8:T$9,"QUANT.",O576:T576)</f>
        <v>0</v>
      </c>
      <c r="V576" s="474">
        <f t="shared" ca="1" si="149"/>
        <v>0</v>
      </c>
      <c r="W576" s="486" t="str">
        <f t="shared" si="151"/>
        <v/>
      </c>
      <c r="X576" s="487">
        <f t="shared" ca="1" si="155"/>
        <v>0</v>
      </c>
      <c r="Y576" s="487" t="e">
        <f t="shared" ca="1" si="156"/>
        <v>#VALUE!</v>
      </c>
    </row>
    <row r="577" spans="1:25">
      <c r="A577" s="395"/>
      <c r="B577" s="396"/>
      <c r="C577" s="397" t="str">
        <f>IF($B577="","",IFERROR(VLOOKUP($B577,SERVIÇOS!$A:$F,2,0),IFERROR(VLOOKUP($B577,'COMPOSIÇÕES COMPLEMENTARES '!$C:$K,2,0),"")))</f>
        <v/>
      </c>
      <c r="D577" s="398" t="str">
        <f>IF($B577="","",IFERROR(VLOOKUP($B577,SERVIÇOS!$A:$F,3,0),IFERROR(VLOOKUP($B577,'COMPOSIÇÕES COMPLEMENTARES '!$C:$K,3,0),"")))</f>
        <v/>
      </c>
      <c r="E577" s="399"/>
      <c r="F577" s="400" t="str">
        <f>IF($B577="","",IFERROR(VLOOKUP($B577,SERVIÇOS!$A:$F,4,0),IFERROR(VLOOKUP($B577,'COMPOSIÇÕES COMPLEMENTARES '!$C:$K,6,0),"")))</f>
        <v/>
      </c>
      <c r="G577" s="400" t="str">
        <f>IF($B577="","",IFERROR(VLOOKUP($B577,SERVIÇOS!$A:$F,5,0),IFERROR(VLOOKUP($B577,'COMPOSIÇÕES COMPLEMENTARES '!$C:$K,7,0),"")))</f>
        <v/>
      </c>
      <c r="H577" s="400" t="str">
        <f t="shared" si="150"/>
        <v/>
      </c>
      <c r="I577" s="400" t="str">
        <f t="shared" si="157"/>
        <v/>
      </c>
      <c r="J577" s="400" t="str">
        <f t="shared" si="158"/>
        <v/>
      </c>
      <c r="K577" s="400" t="str">
        <f t="shared" si="159"/>
        <v/>
      </c>
      <c r="L577" s="400"/>
      <c r="O577" s="469"/>
      <c r="P577" s="470" t="str">
        <f t="shared" si="152"/>
        <v/>
      </c>
      <c r="Q577" s="469"/>
      <c r="R577" s="471" t="str">
        <f t="shared" si="153"/>
        <v/>
      </c>
      <c r="S577" s="469"/>
      <c r="T577" s="472" t="str">
        <f t="shared" si="154"/>
        <v/>
      </c>
      <c r="U577" s="473">
        <f ca="1">SUMIF($O$8:T$9,"QUANT.",O577:T577)</f>
        <v>0</v>
      </c>
      <c r="V577" s="474">
        <f t="shared" ca="1" si="149"/>
        <v>0</v>
      </c>
      <c r="W577" s="486" t="str">
        <f t="shared" si="151"/>
        <v/>
      </c>
      <c r="X577" s="487">
        <f t="shared" ca="1" si="155"/>
        <v>0</v>
      </c>
      <c r="Y577" s="487" t="e">
        <f t="shared" ca="1" si="156"/>
        <v>#VALUE!</v>
      </c>
    </row>
    <row r="578" spans="1:25">
      <c r="A578" s="395"/>
      <c r="B578" s="396"/>
      <c r="C578" s="397" t="str">
        <f>IF($B578="","",IFERROR(VLOOKUP($B578,SERVIÇOS!$A:$F,2,0),IFERROR(VLOOKUP($B578,'COMPOSIÇÕES COMPLEMENTARES '!$C:$K,2,0),"")))</f>
        <v/>
      </c>
      <c r="D578" s="398" t="str">
        <f>IF($B578="","",IFERROR(VLOOKUP($B578,SERVIÇOS!$A:$F,3,0),IFERROR(VLOOKUP($B578,'COMPOSIÇÕES COMPLEMENTARES '!$C:$K,3,0),"")))</f>
        <v/>
      </c>
      <c r="E578" s="399"/>
      <c r="F578" s="400" t="str">
        <f>IF($B578="","",IFERROR(VLOOKUP($B578,SERVIÇOS!$A:$F,4,0),IFERROR(VLOOKUP($B578,'COMPOSIÇÕES COMPLEMENTARES '!$C:$K,6,0),"")))</f>
        <v/>
      </c>
      <c r="G578" s="400" t="str">
        <f>IF($B578="","",IFERROR(VLOOKUP($B578,SERVIÇOS!$A:$F,5,0),IFERROR(VLOOKUP($B578,'COMPOSIÇÕES COMPLEMENTARES '!$C:$K,7,0),"")))</f>
        <v/>
      </c>
      <c r="H578" s="400" t="str">
        <f t="shared" si="150"/>
        <v/>
      </c>
      <c r="I578" s="400" t="str">
        <f t="shared" si="157"/>
        <v/>
      </c>
      <c r="J578" s="400" t="str">
        <f t="shared" si="158"/>
        <v/>
      </c>
      <c r="K578" s="400" t="str">
        <f t="shared" si="159"/>
        <v/>
      </c>
      <c r="L578" s="400"/>
      <c r="O578" s="469"/>
      <c r="P578" s="470" t="str">
        <f t="shared" si="152"/>
        <v/>
      </c>
      <c r="Q578" s="469"/>
      <c r="R578" s="471" t="str">
        <f t="shared" si="153"/>
        <v/>
      </c>
      <c r="S578" s="469"/>
      <c r="T578" s="472" t="str">
        <f t="shared" si="154"/>
        <v/>
      </c>
      <c r="U578" s="473">
        <f ca="1">SUMIF($O$8:T$9,"QUANT.",O578:T578)</f>
        <v>0</v>
      </c>
      <c r="V578" s="474">
        <f t="shared" ca="1" si="149"/>
        <v>0</v>
      </c>
      <c r="W578" s="486" t="str">
        <f t="shared" si="151"/>
        <v/>
      </c>
      <c r="X578" s="487">
        <f t="shared" ca="1" si="155"/>
        <v>0</v>
      </c>
      <c r="Y578" s="487" t="e">
        <f t="shared" ca="1" si="156"/>
        <v>#VALUE!</v>
      </c>
    </row>
    <row r="579" spans="1:25">
      <c r="A579" s="395"/>
      <c r="B579" s="396"/>
      <c r="C579" s="397" t="str">
        <f>IF($B579="","",IFERROR(VLOOKUP($B579,SERVIÇOS!$A:$F,2,0),IFERROR(VLOOKUP($B579,'COMPOSIÇÕES COMPLEMENTARES '!$C:$K,2,0),"")))</f>
        <v/>
      </c>
      <c r="D579" s="398" t="str">
        <f>IF($B579="","",IFERROR(VLOOKUP($B579,SERVIÇOS!$A:$F,3,0),IFERROR(VLOOKUP($B579,'COMPOSIÇÕES COMPLEMENTARES '!$C:$K,3,0),"")))</f>
        <v/>
      </c>
      <c r="E579" s="399"/>
      <c r="F579" s="400" t="str">
        <f>IF($B579="","",IFERROR(VLOOKUP($B579,SERVIÇOS!$A:$F,4,0),IFERROR(VLOOKUP($B579,'COMPOSIÇÕES COMPLEMENTARES '!$C:$K,6,0),"")))</f>
        <v/>
      </c>
      <c r="G579" s="400" t="str">
        <f>IF($B579="","",IFERROR(VLOOKUP($B579,SERVIÇOS!$A:$F,5,0),IFERROR(VLOOKUP($B579,'COMPOSIÇÕES COMPLEMENTARES '!$C:$K,7,0),"")))</f>
        <v/>
      </c>
      <c r="H579" s="400" t="str">
        <f t="shared" si="150"/>
        <v/>
      </c>
      <c r="I579" s="400" t="str">
        <f t="shared" si="157"/>
        <v/>
      </c>
      <c r="J579" s="400" t="str">
        <f t="shared" si="158"/>
        <v/>
      </c>
      <c r="K579" s="400" t="str">
        <f t="shared" si="159"/>
        <v/>
      </c>
      <c r="L579" s="400"/>
      <c r="O579" s="469"/>
      <c r="P579" s="470" t="str">
        <f t="shared" si="152"/>
        <v/>
      </c>
      <c r="Q579" s="469"/>
      <c r="R579" s="471" t="str">
        <f t="shared" si="153"/>
        <v/>
      </c>
      <c r="S579" s="469"/>
      <c r="T579" s="472" t="str">
        <f t="shared" si="154"/>
        <v/>
      </c>
      <c r="U579" s="473">
        <f ca="1">SUMIF($O$8:T$9,"QUANT.",O579:T579)</f>
        <v>0</v>
      </c>
      <c r="V579" s="474">
        <f t="shared" ca="1" si="149"/>
        <v>0</v>
      </c>
      <c r="W579" s="486" t="str">
        <f t="shared" si="151"/>
        <v/>
      </c>
      <c r="X579" s="487">
        <f t="shared" ca="1" si="155"/>
        <v>0</v>
      </c>
      <c r="Y579" s="487" t="e">
        <f t="shared" ca="1" si="156"/>
        <v>#VALUE!</v>
      </c>
    </row>
    <row r="580" spans="1:25">
      <c r="A580" s="395"/>
      <c r="B580" s="396"/>
      <c r="C580" s="397" t="str">
        <f>IF($B580="","",IFERROR(VLOOKUP($B580,SERVIÇOS!$A:$F,2,0),IFERROR(VLOOKUP($B580,'COMPOSIÇÕES COMPLEMENTARES '!$C:$K,2,0),"")))</f>
        <v/>
      </c>
      <c r="D580" s="398" t="str">
        <f>IF($B580="","",IFERROR(VLOOKUP($B580,SERVIÇOS!$A:$F,3,0),IFERROR(VLOOKUP($B580,'COMPOSIÇÕES COMPLEMENTARES '!$C:$K,3,0),"")))</f>
        <v/>
      </c>
      <c r="E580" s="399"/>
      <c r="F580" s="400" t="str">
        <f>IF($B580="","",IFERROR(VLOOKUP($B580,SERVIÇOS!$A:$F,4,0),IFERROR(VLOOKUP($B580,'COMPOSIÇÕES COMPLEMENTARES '!$C:$K,6,0),"")))</f>
        <v/>
      </c>
      <c r="G580" s="400" t="str">
        <f>IF($B580="","",IFERROR(VLOOKUP($B580,SERVIÇOS!$A:$F,5,0),IFERROR(VLOOKUP($B580,'COMPOSIÇÕES COMPLEMENTARES '!$C:$K,7,0),"")))</f>
        <v/>
      </c>
      <c r="H580" s="400" t="str">
        <f t="shared" si="150"/>
        <v/>
      </c>
      <c r="I580" s="400" t="str">
        <f t="shared" si="157"/>
        <v/>
      </c>
      <c r="J580" s="400" t="str">
        <f t="shared" si="158"/>
        <v/>
      </c>
      <c r="K580" s="400" t="str">
        <f t="shared" si="159"/>
        <v/>
      </c>
      <c r="L580" s="400"/>
      <c r="O580" s="469"/>
      <c r="P580" s="470" t="str">
        <f t="shared" si="152"/>
        <v/>
      </c>
      <c r="Q580" s="469"/>
      <c r="R580" s="471" t="str">
        <f t="shared" si="153"/>
        <v/>
      </c>
      <c r="S580" s="469"/>
      <c r="T580" s="472" t="str">
        <f t="shared" si="154"/>
        <v/>
      </c>
      <c r="U580" s="473">
        <f ca="1">SUMIF($O$8:T$9,"QUANT.",O580:T580)</f>
        <v>0</v>
      </c>
      <c r="V580" s="474">
        <f t="shared" ca="1" si="149"/>
        <v>0</v>
      </c>
      <c r="W580" s="486" t="str">
        <f t="shared" si="151"/>
        <v/>
      </c>
      <c r="X580" s="487">
        <f t="shared" ca="1" si="155"/>
        <v>0</v>
      </c>
      <c r="Y580" s="487" t="e">
        <f t="shared" ca="1" si="156"/>
        <v>#VALUE!</v>
      </c>
    </row>
    <row r="581" spans="1:25">
      <c r="A581" s="395"/>
      <c r="B581" s="396"/>
      <c r="C581" s="397" t="str">
        <f>IF($B581="","",IFERROR(VLOOKUP($B581,SERVIÇOS!$A:$F,2,0),IFERROR(VLOOKUP($B581,'COMPOSIÇÕES COMPLEMENTARES '!$C:$K,2,0),"")))</f>
        <v/>
      </c>
      <c r="D581" s="398" t="str">
        <f>IF($B581="","",IFERROR(VLOOKUP($B581,SERVIÇOS!$A:$F,3,0),IFERROR(VLOOKUP($B581,'COMPOSIÇÕES COMPLEMENTARES '!$C:$K,3,0),"")))</f>
        <v/>
      </c>
      <c r="E581" s="399"/>
      <c r="F581" s="400" t="str">
        <f>IF($B581="","",IFERROR(VLOOKUP($B581,SERVIÇOS!$A:$F,4,0),IFERROR(VLOOKUP($B581,'COMPOSIÇÕES COMPLEMENTARES '!$C:$K,6,0),"")))</f>
        <v/>
      </c>
      <c r="G581" s="400" t="str">
        <f>IF($B581="","",IFERROR(VLOOKUP($B581,SERVIÇOS!$A:$F,5,0),IFERROR(VLOOKUP($B581,'COMPOSIÇÕES COMPLEMENTARES '!$C:$K,7,0),"")))</f>
        <v/>
      </c>
      <c r="H581" s="400" t="str">
        <f t="shared" si="150"/>
        <v/>
      </c>
      <c r="I581" s="400" t="str">
        <f t="shared" si="157"/>
        <v/>
      </c>
      <c r="J581" s="400" t="str">
        <f t="shared" si="158"/>
        <v/>
      </c>
      <c r="K581" s="400" t="str">
        <f t="shared" si="159"/>
        <v/>
      </c>
      <c r="L581" s="400"/>
      <c r="O581" s="469"/>
      <c r="P581" s="470" t="str">
        <f t="shared" si="152"/>
        <v/>
      </c>
      <c r="Q581" s="469"/>
      <c r="R581" s="471" t="str">
        <f t="shared" si="153"/>
        <v/>
      </c>
      <c r="S581" s="469"/>
      <c r="T581" s="472" t="str">
        <f t="shared" si="154"/>
        <v/>
      </c>
      <c r="U581" s="473">
        <f ca="1">SUMIF($O$8:T$9,"QUANT.",O581:T581)</f>
        <v>0</v>
      </c>
      <c r="V581" s="474">
        <f t="shared" ca="1" si="149"/>
        <v>0</v>
      </c>
      <c r="W581" s="486" t="str">
        <f t="shared" si="151"/>
        <v/>
      </c>
      <c r="X581" s="487">
        <f t="shared" ca="1" si="155"/>
        <v>0</v>
      </c>
      <c r="Y581" s="487" t="e">
        <f t="shared" ca="1" si="156"/>
        <v>#VALUE!</v>
      </c>
    </row>
    <row r="582" spans="1:25">
      <c r="A582" s="395"/>
      <c r="B582" s="396"/>
      <c r="C582" s="397" t="str">
        <f>IF($B582="","",IFERROR(VLOOKUP($B582,SERVIÇOS!$A:$F,2,0),IFERROR(VLOOKUP($B582,'COMPOSIÇÕES COMPLEMENTARES '!$C:$K,2,0),"")))</f>
        <v/>
      </c>
      <c r="D582" s="398" t="str">
        <f>IF($B582="","",IFERROR(VLOOKUP($B582,SERVIÇOS!$A:$F,3,0),IFERROR(VLOOKUP($B582,'COMPOSIÇÕES COMPLEMENTARES '!$C:$K,3,0),"")))</f>
        <v/>
      </c>
      <c r="E582" s="399"/>
      <c r="F582" s="400" t="str">
        <f>IF($B582="","",IFERROR(VLOOKUP($B582,SERVIÇOS!$A:$F,4,0),IFERROR(VLOOKUP($B582,'COMPOSIÇÕES COMPLEMENTARES '!$C:$K,6,0),"")))</f>
        <v/>
      </c>
      <c r="G582" s="400" t="str">
        <f>IF($B582="","",IFERROR(VLOOKUP($B582,SERVIÇOS!$A:$F,5,0),IFERROR(VLOOKUP($B582,'COMPOSIÇÕES COMPLEMENTARES '!$C:$K,7,0),"")))</f>
        <v/>
      </c>
      <c r="H582" s="400" t="str">
        <f t="shared" si="150"/>
        <v/>
      </c>
      <c r="I582" s="400" t="str">
        <f t="shared" si="157"/>
        <v/>
      </c>
      <c r="J582" s="400" t="str">
        <f t="shared" si="158"/>
        <v/>
      </c>
      <c r="K582" s="400" t="str">
        <f t="shared" si="159"/>
        <v/>
      </c>
      <c r="L582" s="400"/>
      <c r="O582" s="469"/>
      <c r="P582" s="470" t="str">
        <f t="shared" si="152"/>
        <v/>
      </c>
      <c r="Q582" s="469"/>
      <c r="R582" s="471" t="str">
        <f t="shared" si="153"/>
        <v/>
      </c>
      <c r="S582" s="469"/>
      <c r="T582" s="472" t="str">
        <f t="shared" si="154"/>
        <v/>
      </c>
      <c r="U582" s="473">
        <f ca="1">SUMIF($O$8:T$9,"QUANT.",O582:T582)</f>
        <v>0</v>
      </c>
      <c r="V582" s="474">
        <f t="shared" ca="1" si="149"/>
        <v>0</v>
      </c>
      <c r="W582" s="486" t="str">
        <f t="shared" si="151"/>
        <v/>
      </c>
      <c r="X582" s="487">
        <f t="shared" ca="1" si="155"/>
        <v>0</v>
      </c>
      <c r="Y582" s="487" t="e">
        <f t="shared" ca="1" si="156"/>
        <v>#VALUE!</v>
      </c>
    </row>
    <row r="583" spans="1:25">
      <c r="A583" s="395"/>
      <c r="B583" s="396"/>
      <c r="C583" s="397" t="str">
        <f>IF($B583="","",IFERROR(VLOOKUP($B583,SERVIÇOS!$A:$F,2,0),IFERROR(VLOOKUP($B583,'COMPOSIÇÕES COMPLEMENTARES '!$C:$K,2,0),"")))</f>
        <v/>
      </c>
      <c r="D583" s="398" t="str">
        <f>IF($B583="","",IFERROR(VLOOKUP($B583,SERVIÇOS!$A:$F,3,0),IFERROR(VLOOKUP($B583,'COMPOSIÇÕES COMPLEMENTARES '!$C:$K,3,0),"")))</f>
        <v/>
      </c>
      <c r="E583" s="399"/>
      <c r="F583" s="400" t="str">
        <f>IF($B583="","",IFERROR(VLOOKUP($B583,SERVIÇOS!$A:$F,4,0),IFERROR(VLOOKUP($B583,'COMPOSIÇÕES COMPLEMENTARES '!$C:$K,6,0),"")))</f>
        <v/>
      </c>
      <c r="G583" s="400" t="str">
        <f>IF($B583="","",IFERROR(VLOOKUP($B583,SERVIÇOS!$A:$F,5,0),IFERROR(VLOOKUP($B583,'COMPOSIÇÕES COMPLEMENTARES '!$C:$K,7,0),"")))</f>
        <v/>
      </c>
      <c r="H583" s="400" t="str">
        <f t="shared" si="150"/>
        <v/>
      </c>
      <c r="I583" s="400" t="str">
        <f t="shared" si="157"/>
        <v/>
      </c>
      <c r="J583" s="400" t="str">
        <f t="shared" si="158"/>
        <v/>
      </c>
      <c r="K583" s="400" t="str">
        <f t="shared" si="159"/>
        <v/>
      </c>
      <c r="L583" s="400"/>
      <c r="O583" s="469"/>
      <c r="P583" s="470" t="str">
        <f t="shared" si="152"/>
        <v/>
      </c>
      <c r="Q583" s="469"/>
      <c r="R583" s="471" t="str">
        <f t="shared" si="153"/>
        <v/>
      </c>
      <c r="S583" s="469"/>
      <c r="T583" s="472" t="str">
        <f t="shared" si="154"/>
        <v/>
      </c>
      <c r="U583" s="473">
        <f ca="1">SUMIF($O$8:T$9,"QUANT.",O583:T583)</f>
        <v>0</v>
      </c>
      <c r="V583" s="474">
        <f t="shared" ca="1" si="149"/>
        <v>0</v>
      </c>
      <c r="W583" s="486" t="str">
        <f t="shared" si="151"/>
        <v/>
      </c>
      <c r="X583" s="487">
        <f t="shared" ca="1" si="155"/>
        <v>0</v>
      </c>
      <c r="Y583" s="487" t="e">
        <f t="shared" ca="1" si="156"/>
        <v>#VALUE!</v>
      </c>
    </row>
    <row r="584" spans="1:25">
      <c r="A584" s="395"/>
      <c r="B584" s="396"/>
      <c r="C584" s="397" t="str">
        <f>IF($B584="","",IFERROR(VLOOKUP($B584,SERVIÇOS!$A:$F,2,0),IFERROR(VLOOKUP($B584,'COMPOSIÇÕES COMPLEMENTARES '!$C:$K,2,0),"")))</f>
        <v/>
      </c>
      <c r="D584" s="398" t="str">
        <f>IF($B584="","",IFERROR(VLOOKUP($B584,SERVIÇOS!$A:$F,3,0),IFERROR(VLOOKUP($B584,'COMPOSIÇÕES COMPLEMENTARES '!$C:$K,3,0),"")))</f>
        <v/>
      </c>
      <c r="E584" s="399"/>
      <c r="F584" s="400" t="str">
        <f>IF($B584="","",IFERROR(VLOOKUP($B584,SERVIÇOS!$A:$F,4,0),IFERROR(VLOOKUP($B584,'COMPOSIÇÕES COMPLEMENTARES '!$C:$K,6,0),"")))</f>
        <v/>
      </c>
      <c r="G584" s="400" t="str">
        <f>IF($B584="","",IFERROR(VLOOKUP($B584,SERVIÇOS!$A:$F,5,0),IFERROR(VLOOKUP($B584,'COMPOSIÇÕES COMPLEMENTARES '!$C:$K,7,0),"")))</f>
        <v/>
      </c>
      <c r="H584" s="400" t="str">
        <f t="shared" si="150"/>
        <v/>
      </c>
      <c r="I584" s="400" t="str">
        <f t="shared" si="157"/>
        <v/>
      </c>
      <c r="J584" s="400" t="str">
        <f t="shared" si="158"/>
        <v/>
      </c>
      <c r="K584" s="400" t="str">
        <f t="shared" si="159"/>
        <v/>
      </c>
      <c r="L584" s="400"/>
      <c r="O584" s="469"/>
      <c r="P584" s="470" t="str">
        <f t="shared" si="152"/>
        <v/>
      </c>
      <c r="Q584" s="469"/>
      <c r="R584" s="471" t="str">
        <f t="shared" si="153"/>
        <v/>
      </c>
      <c r="S584" s="469"/>
      <c r="T584" s="472" t="str">
        <f t="shared" si="154"/>
        <v/>
      </c>
      <c r="U584" s="473">
        <f ca="1">SUMIF($O$8:T$9,"QUANT.",O584:T584)</f>
        <v>0</v>
      </c>
      <c r="V584" s="474">
        <f t="shared" ca="1" si="149"/>
        <v>0</v>
      </c>
      <c r="W584" s="486" t="str">
        <f t="shared" si="151"/>
        <v/>
      </c>
      <c r="X584" s="487">
        <f t="shared" ca="1" si="155"/>
        <v>0</v>
      </c>
      <c r="Y584" s="487" t="e">
        <f t="shared" ca="1" si="156"/>
        <v>#VALUE!</v>
      </c>
    </row>
    <row r="585" spans="1:25">
      <c r="A585" s="395"/>
      <c r="B585" s="396"/>
      <c r="C585" s="397" t="str">
        <f>IF($B585="","",IFERROR(VLOOKUP($B585,SERVIÇOS!$A:$F,2,0),IFERROR(VLOOKUP($B585,'COMPOSIÇÕES COMPLEMENTARES '!$C:$K,2,0),"")))</f>
        <v/>
      </c>
      <c r="D585" s="398" t="str">
        <f>IF($B585="","",IFERROR(VLOOKUP($B585,SERVIÇOS!$A:$F,3,0),IFERROR(VLOOKUP($B585,'COMPOSIÇÕES COMPLEMENTARES '!$C:$K,3,0),"")))</f>
        <v/>
      </c>
      <c r="E585" s="399"/>
      <c r="F585" s="400" t="str">
        <f>IF($B585="","",IFERROR(VLOOKUP($B585,SERVIÇOS!$A:$F,4,0),IFERROR(VLOOKUP($B585,'COMPOSIÇÕES COMPLEMENTARES '!$C:$K,6,0),"")))</f>
        <v/>
      </c>
      <c r="G585" s="400" t="str">
        <f>IF($B585="","",IFERROR(VLOOKUP($B585,SERVIÇOS!$A:$F,5,0),IFERROR(VLOOKUP($B585,'COMPOSIÇÕES COMPLEMENTARES '!$C:$K,7,0),"")))</f>
        <v/>
      </c>
      <c r="H585" s="400" t="str">
        <f t="shared" si="150"/>
        <v/>
      </c>
      <c r="I585" s="400" t="str">
        <f t="shared" si="157"/>
        <v/>
      </c>
      <c r="J585" s="400" t="str">
        <f t="shared" si="158"/>
        <v/>
      </c>
      <c r="K585" s="400" t="str">
        <f t="shared" si="159"/>
        <v/>
      </c>
      <c r="L585" s="400"/>
      <c r="O585" s="469"/>
      <c r="P585" s="470" t="str">
        <f t="shared" si="152"/>
        <v/>
      </c>
      <c r="Q585" s="469"/>
      <c r="R585" s="471" t="str">
        <f t="shared" si="153"/>
        <v/>
      </c>
      <c r="S585" s="469"/>
      <c r="T585" s="472" t="str">
        <f t="shared" si="154"/>
        <v/>
      </c>
      <c r="U585" s="473">
        <f ca="1">SUMIF($O$8:T$9,"QUANT.",O585:T585)</f>
        <v>0</v>
      </c>
      <c r="V585" s="474">
        <f t="shared" ca="1" si="149"/>
        <v>0</v>
      </c>
      <c r="W585" s="486" t="str">
        <f t="shared" si="151"/>
        <v/>
      </c>
      <c r="X585" s="487">
        <f t="shared" ca="1" si="155"/>
        <v>0</v>
      </c>
      <c r="Y585" s="487" t="e">
        <f t="shared" ca="1" si="156"/>
        <v>#VALUE!</v>
      </c>
    </row>
    <row r="586" spans="1:25">
      <c r="A586" s="395"/>
      <c r="B586" s="396"/>
      <c r="C586" s="397" t="str">
        <f>IF($B586="","",IFERROR(VLOOKUP($B586,SERVIÇOS!$A:$F,2,0),IFERROR(VLOOKUP($B586,'COMPOSIÇÕES COMPLEMENTARES '!$C:$K,2,0),"")))</f>
        <v/>
      </c>
      <c r="D586" s="398" t="str">
        <f>IF($B586="","",IFERROR(VLOOKUP($B586,SERVIÇOS!$A:$F,3,0),IFERROR(VLOOKUP($B586,'COMPOSIÇÕES COMPLEMENTARES '!$C:$K,3,0),"")))</f>
        <v/>
      </c>
      <c r="E586" s="399"/>
      <c r="F586" s="400" t="str">
        <f>IF($B586="","",IFERROR(VLOOKUP($B586,SERVIÇOS!$A:$F,4,0),IFERROR(VLOOKUP($B586,'COMPOSIÇÕES COMPLEMENTARES '!$C:$K,6,0),"")))</f>
        <v/>
      </c>
      <c r="G586" s="400" t="str">
        <f>IF($B586="","",IFERROR(VLOOKUP($B586,SERVIÇOS!$A:$F,5,0),IFERROR(VLOOKUP($B586,'COMPOSIÇÕES COMPLEMENTARES '!$C:$K,7,0),"")))</f>
        <v/>
      </c>
      <c r="H586" s="400" t="str">
        <f t="shared" si="150"/>
        <v/>
      </c>
      <c r="I586" s="400" t="str">
        <f t="shared" si="157"/>
        <v/>
      </c>
      <c r="J586" s="400" t="str">
        <f t="shared" si="158"/>
        <v/>
      </c>
      <c r="K586" s="400" t="str">
        <f t="shared" si="159"/>
        <v/>
      </c>
      <c r="L586" s="400"/>
      <c r="O586" s="469"/>
      <c r="P586" s="470" t="str">
        <f t="shared" si="152"/>
        <v/>
      </c>
      <c r="Q586" s="469"/>
      <c r="R586" s="471" t="str">
        <f t="shared" si="153"/>
        <v/>
      </c>
      <c r="S586" s="469"/>
      <c r="T586" s="472" t="str">
        <f t="shared" si="154"/>
        <v/>
      </c>
      <c r="U586" s="473">
        <f ca="1">SUMIF($O$8:T$9,"QUANT.",O586:T586)</f>
        <v>0</v>
      </c>
      <c r="V586" s="474">
        <f t="shared" ca="1" si="149"/>
        <v>0</v>
      </c>
      <c r="W586" s="486" t="str">
        <f t="shared" si="151"/>
        <v/>
      </c>
      <c r="X586" s="487">
        <f t="shared" ca="1" si="155"/>
        <v>0</v>
      </c>
      <c r="Y586" s="487" t="e">
        <f t="shared" ca="1" si="156"/>
        <v>#VALUE!</v>
      </c>
    </row>
    <row r="587" spans="1:25">
      <c r="A587" s="395"/>
      <c r="B587" s="396"/>
      <c r="C587" s="397" t="str">
        <f>IF($B587="","",IFERROR(VLOOKUP($B587,SERVIÇOS!$A:$F,2,0),IFERROR(VLOOKUP($B587,'COMPOSIÇÕES COMPLEMENTARES '!$C:$K,2,0),"")))</f>
        <v/>
      </c>
      <c r="D587" s="398" t="str">
        <f>IF($B587="","",IFERROR(VLOOKUP($B587,SERVIÇOS!$A:$F,3,0),IFERROR(VLOOKUP($B587,'COMPOSIÇÕES COMPLEMENTARES '!$C:$K,3,0),"")))</f>
        <v/>
      </c>
      <c r="E587" s="399"/>
      <c r="F587" s="400" t="str">
        <f>IF($B587="","",IFERROR(VLOOKUP($B587,SERVIÇOS!$A:$F,4,0),IFERROR(VLOOKUP($B587,'COMPOSIÇÕES COMPLEMENTARES '!$C:$K,6,0),"")))</f>
        <v/>
      </c>
      <c r="G587" s="400" t="str">
        <f>IF($B587="","",IFERROR(VLOOKUP($B587,SERVIÇOS!$A:$F,5,0),IFERROR(VLOOKUP($B587,'COMPOSIÇÕES COMPLEMENTARES '!$C:$K,7,0),"")))</f>
        <v/>
      </c>
      <c r="H587" s="400" t="str">
        <f t="shared" si="150"/>
        <v/>
      </c>
      <c r="I587" s="400" t="str">
        <f t="shared" si="157"/>
        <v/>
      </c>
      <c r="J587" s="400" t="str">
        <f t="shared" si="158"/>
        <v/>
      </c>
      <c r="K587" s="400" t="str">
        <f t="shared" si="159"/>
        <v/>
      </c>
      <c r="L587" s="400"/>
      <c r="O587" s="469"/>
      <c r="P587" s="470" t="str">
        <f t="shared" si="152"/>
        <v/>
      </c>
      <c r="Q587" s="469"/>
      <c r="R587" s="471" t="str">
        <f t="shared" si="153"/>
        <v/>
      </c>
      <c r="S587" s="469"/>
      <c r="T587" s="472" t="str">
        <f t="shared" si="154"/>
        <v/>
      </c>
      <c r="U587" s="473">
        <f ca="1">SUMIF($O$8:T$9,"QUANT.",O587:T587)</f>
        <v>0</v>
      </c>
      <c r="V587" s="474">
        <f t="shared" ca="1" si="149"/>
        <v>0</v>
      </c>
      <c r="W587" s="486" t="str">
        <f t="shared" si="151"/>
        <v/>
      </c>
      <c r="X587" s="487">
        <f t="shared" ca="1" si="155"/>
        <v>0</v>
      </c>
      <c r="Y587" s="487" t="e">
        <f t="shared" ca="1" si="156"/>
        <v>#VALUE!</v>
      </c>
    </row>
    <row r="588" spans="1:25">
      <c r="A588" s="395"/>
      <c r="B588" s="396"/>
      <c r="C588" s="397" t="str">
        <f>IF($B588="","",IFERROR(VLOOKUP($B588,SERVIÇOS!$A:$F,2,0),IFERROR(VLOOKUP($B588,'COMPOSIÇÕES COMPLEMENTARES '!$C:$K,2,0),"")))</f>
        <v/>
      </c>
      <c r="D588" s="398" t="str">
        <f>IF($B588="","",IFERROR(VLOOKUP($B588,SERVIÇOS!$A:$F,3,0),IFERROR(VLOOKUP($B588,'COMPOSIÇÕES COMPLEMENTARES '!$C:$K,3,0),"")))</f>
        <v/>
      </c>
      <c r="E588" s="399"/>
      <c r="F588" s="400" t="str">
        <f>IF($B588="","",IFERROR(VLOOKUP($B588,SERVIÇOS!$A:$F,4,0),IFERROR(VLOOKUP($B588,'COMPOSIÇÕES COMPLEMENTARES '!$C:$K,6,0),"")))</f>
        <v/>
      </c>
      <c r="G588" s="400" t="str">
        <f>IF($B588="","",IFERROR(VLOOKUP($B588,SERVIÇOS!$A:$F,5,0),IFERROR(VLOOKUP($B588,'COMPOSIÇÕES COMPLEMENTARES '!$C:$K,7,0),"")))</f>
        <v/>
      </c>
      <c r="H588" s="400" t="str">
        <f t="shared" si="150"/>
        <v/>
      </c>
      <c r="I588" s="400" t="str">
        <f t="shared" si="157"/>
        <v/>
      </c>
      <c r="J588" s="400" t="str">
        <f t="shared" si="158"/>
        <v/>
      </c>
      <c r="K588" s="400" t="str">
        <f t="shared" si="159"/>
        <v/>
      </c>
      <c r="L588" s="400"/>
      <c r="O588" s="469"/>
      <c r="P588" s="470" t="str">
        <f t="shared" si="152"/>
        <v/>
      </c>
      <c r="Q588" s="469"/>
      <c r="R588" s="471" t="str">
        <f t="shared" si="153"/>
        <v/>
      </c>
      <c r="S588" s="469"/>
      <c r="T588" s="472" t="str">
        <f t="shared" si="154"/>
        <v/>
      </c>
      <c r="U588" s="473">
        <f ca="1">SUMIF($O$8:T$9,"QUANT.",O588:T588)</f>
        <v>0</v>
      </c>
      <c r="V588" s="474">
        <f t="shared" ca="1" si="149"/>
        <v>0</v>
      </c>
      <c r="W588" s="486" t="str">
        <f t="shared" si="151"/>
        <v/>
      </c>
      <c r="X588" s="487">
        <f t="shared" ca="1" si="155"/>
        <v>0</v>
      </c>
      <c r="Y588" s="487" t="e">
        <f t="shared" ca="1" si="156"/>
        <v>#VALUE!</v>
      </c>
    </row>
    <row r="589" spans="1:25">
      <c r="A589" s="395"/>
      <c r="B589" s="396"/>
      <c r="C589" s="397" t="str">
        <f>IF($B589="","",IFERROR(VLOOKUP($B589,SERVIÇOS!$A:$F,2,0),IFERROR(VLOOKUP($B589,'COMPOSIÇÕES COMPLEMENTARES '!$C:$K,2,0),"")))</f>
        <v/>
      </c>
      <c r="D589" s="398" t="str">
        <f>IF($B589="","",IFERROR(VLOOKUP($B589,SERVIÇOS!$A:$F,3,0),IFERROR(VLOOKUP($B589,'COMPOSIÇÕES COMPLEMENTARES '!$C:$K,3,0),"")))</f>
        <v/>
      </c>
      <c r="E589" s="399"/>
      <c r="F589" s="400" t="str">
        <f>IF($B589="","",IFERROR(VLOOKUP($B589,SERVIÇOS!$A:$F,4,0),IFERROR(VLOOKUP($B589,'COMPOSIÇÕES COMPLEMENTARES '!$C:$K,6,0),"")))</f>
        <v/>
      </c>
      <c r="G589" s="400" t="str">
        <f>IF($B589="","",IFERROR(VLOOKUP($B589,SERVIÇOS!$A:$F,5,0),IFERROR(VLOOKUP($B589,'COMPOSIÇÕES COMPLEMENTARES '!$C:$K,7,0),"")))</f>
        <v/>
      </c>
      <c r="H589" s="400" t="str">
        <f t="shared" si="150"/>
        <v/>
      </c>
      <c r="I589" s="400" t="str">
        <f t="shared" si="157"/>
        <v/>
      </c>
      <c r="J589" s="400" t="str">
        <f t="shared" si="158"/>
        <v/>
      </c>
      <c r="K589" s="400" t="str">
        <f t="shared" si="159"/>
        <v/>
      </c>
      <c r="L589" s="400"/>
      <c r="O589" s="469"/>
      <c r="P589" s="470" t="str">
        <f t="shared" si="152"/>
        <v/>
      </c>
      <c r="Q589" s="469"/>
      <c r="R589" s="471" t="str">
        <f t="shared" si="153"/>
        <v/>
      </c>
      <c r="S589" s="469"/>
      <c r="T589" s="472" t="str">
        <f t="shared" si="154"/>
        <v/>
      </c>
      <c r="U589" s="473">
        <f ca="1">SUMIF($O$8:T$9,"QUANT.",O589:T589)</f>
        <v>0</v>
      </c>
      <c r="V589" s="474">
        <f t="shared" ca="1" si="149"/>
        <v>0</v>
      </c>
      <c r="W589" s="486" t="str">
        <f t="shared" si="151"/>
        <v/>
      </c>
      <c r="X589" s="487">
        <f t="shared" ca="1" si="155"/>
        <v>0</v>
      </c>
      <c r="Y589" s="487" t="e">
        <f t="shared" ca="1" si="156"/>
        <v>#VALUE!</v>
      </c>
    </row>
    <row r="590" spans="1:25">
      <c r="A590" s="395"/>
      <c r="B590" s="396"/>
      <c r="C590" s="397" t="str">
        <f>IF($B590="","",IFERROR(VLOOKUP($B590,SERVIÇOS!$A:$F,2,0),IFERROR(VLOOKUP($B590,'COMPOSIÇÕES COMPLEMENTARES '!$C:$K,2,0),"")))</f>
        <v/>
      </c>
      <c r="D590" s="398" t="str">
        <f>IF($B590="","",IFERROR(VLOOKUP($B590,SERVIÇOS!$A:$F,3,0),IFERROR(VLOOKUP($B590,'COMPOSIÇÕES COMPLEMENTARES '!$C:$K,3,0),"")))</f>
        <v/>
      </c>
      <c r="E590" s="399"/>
      <c r="F590" s="400" t="str">
        <f>IF($B590="","",IFERROR(VLOOKUP($B590,SERVIÇOS!$A:$F,4,0),IFERROR(VLOOKUP($B590,'COMPOSIÇÕES COMPLEMENTARES '!$C:$K,6,0),"")))</f>
        <v/>
      </c>
      <c r="G590" s="400" t="str">
        <f>IF($B590="","",IFERROR(VLOOKUP($B590,SERVIÇOS!$A:$F,5,0),IFERROR(VLOOKUP($B590,'COMPOSIÇÕES COMPLEMENTARES '!$C:$K,7,0),"")))</f>
        <v/>
      </c>
      <c r="H590" s="400" t="str">
        <f t="shared" si="150"/>
        <v/>
      </c>
      <c r="I590" s="400" t="str">
        <f t="shared" si="157"/>
        <v/>
      </c>
      <c r="J590" s="400" t="str">
        <f t="shared" si="158"/>
        <v/>
      </c>
      <c r="K590" s="400" t="str">
        <f t="shared" si="159"/>
        <v/>
      </c>
      <c r="L590" s="400"/>
      <c r="O590" s="469"/>
      <c r="P590" s="470" t="str">
        <f t="shared" si="152"/>
        <v/>
      </c>
      <c r="Q590" s="469"/>
      <c r="R590" s="471" t="str">
        <f t="shared" si="153"/>
        <v/>
      </c>
      <c r="S590" s="469"/>
      <c r="T590" s="472" t="str">
        <f t="shared" si="154"/>
        <v/>
      </c>
      <c r="U590" s="473">
        <f ca="1">SUMIF($O$8:T$9,"QUANT.",O590:T590)</f>
        <v>0</v>
      </c>
      <c r="V590" s="474">
        <f t="shared" ca="1" si="149"/>
        <v>0</v>
      </c>
      <c r="W590" s="486" t="str">
        <f t="shared" si="151"/>
        <v/>
      </c>
      <c r="X590" s="487">
        <f t="shared" ca="1" si="155"/>
        <v>0</v>
      </c>
      <c r="Y590" s="487" t="e">
        <f t="shared" ca="1" si="156"/>
        <v>#VALUE!</v>
      </c>
    </row>
    <row r="591" spans="1:25">
      <c r="A591" s="395"/>
      <c r="B591" s="396"/>
      <c r="C591" s="397" t="str">
        <f>IF($B591="","",IFERROR(VLOOKUP($B591,SERVIÇOS!$A:$F,2,0),IFERROR(VLOOKUP($B591,'COMPOSIÇÕES COMPLEMENTARES '!$C:$K,2,0),"")))</f>
        <v/>
      </c>
      <c r="D591" s="398" t="str">
        <f>IF($B591="","",IFERROR(VLOOKUP($B591,SERVIÇOS!$A:$F,3,0),IFERROR(VLOOKUP($B591,'COMPOSIÇÕES COMPLEMENTARES '!$C:$K,3,0),"")))</f>
        <v/>
      </c>
      <c r="E591" s="399"/>
      <c r="F591" s="400" t="str">
        <f>IF($B591="","",IFERROR(VLOOKUP($B591,SERVIÇOS!$A:$F,4,0),IFERROR(VLOOKUP($B591,'COMPOSIÇÕES COMPLEMENTARES '!$C:$K,6,0),"")))</f>
        <v/>
      </c>
      <c r="G591" s="400" t="str">
        <f>IF($B591="","",IFERROR(VLOOKUP($B591,SERVIÇOS!$A:$F,5,0),IFERROR(VLOOKUP($B591,'COMPOSIÇÕES COMPLEMENTARES '!$C:$K,7,0),"")))</f>
        <v/>
      </c>
      <c r="H591" s="400" t="str">
        <f t="shared" si="150"/>
        <v/>
      </c>
      <c r="I591" s="400" t="str">
        <f t="shared" si="157"/>
        <v/>
      </c>
      <c r="J591" s="400" t="str">
        <f t="shared" si="158"/>
        <v/>
      </c>
      <c r="K591" s="400" t="str">
        <f t="shared" si="159"/>
        <v/>
      </c>
      <c r="L591" s="400"/>
      <c r="O591" s="469"/>
      <c r="P591" s="470" t="str">
        <f t="shared" si="152"/>
        <v/>
      </c>
      <c r="Q591" s="469"/>
      <c r="R591" s="471" t="str">
        <f t="shared" si="153"/>
        <v/>
      </c>
      <c r="S591" s="469"/>
      <c r="T591" s="472" t="str">
        <f t="shared" si="154"/>
        <v/>
      </c>
      <c r="U591" s="473">
        <f ca="1">SUMIF($O$8:T$9,"QUANT.",O591:T591)</f>
        <v>0</v>
      </c>
      <c r="V591" s="474">
        <f t="shared" ca="1" si="149"/>
        <v>0</v>
      </c>
      <c r="W591" s="486" t="str">
        <f t="shared" si="151"/>
        <v/>
      </c>
      <c r="X591" s="487">
        <f t="shared" ca="1" si="155"/>
        <v>0</v>
      </c>
      <c r="Y591" s="487" t="e">
        <f t="shared" ca="1" si="156"/>
        <v>#VALUE!</v>
      </c>
    </row>
    <row r="592" spans="1:25">
      <c r="A592" s="395"/>
      <c r="B592" s="396"/>
      <c r="C592" s="397" t="str">
        <f>IF($B592="","",IFERROR(VLOOKUP($B592,SERVIÇOS!$A:$F,2,0),IFERROR(VLOOKUP($B592,'COMPOSIÇÕES COMPLEMENTARES '!$C:$K,2,0),"")))</f>
        <v/>
      </c>
      <c r="D592" s="398" t="str">
        <f>IF($B592="","",IFERROR(VLOOKUP($B592,SERVIÇOS!$A:$F,3,0),IFERROR(VLOOKUP($B592,'COMPOSIÇÕES COMPLEMENTARES '!$C:$K,3,0),"")))</f>
        <v/>
      </c>
      <c r="E592" s="399"/>
      <c r="F592" s="400" t="str">
        <f>IF($B592="","",IFERROR(VLOOKUP($B592,SERVIÇOS!$A:$F,4,0),IFERROR(VLOOKUP($B592,'COMPOSIÇÕES COMPLEMENTARES '!$C:$K,6,0),"")))</f>
        <v/>
      </c>
      <c r="G592" s="400" t="str">
        <f>IF($B592="","",IFERROR(VLOOKUP($B592,SERVIÇOS!$A:$F,5,0),IFERROR(VLOOKUP($B592,'COMPOSIÇÕES COMPLEMENTARES '!$C:$K,7,0),"")))</f>
        <v/>
      </c>
      <c r="H592" s="400" t="str">
        <f t="shared" si="150"/>
        <v/>
      </c>
      <c r="I592" s="400" t="str">
        <f t="shared" si="157"/>
        <v/>
      </c>
      <c r="J592" s="400" t="str">
        <f t="shared" si="158"/>
        <v/>
      </c>
      <c r="K592" s="400" t="str">
        <f t="shared" si="159"/>
        <v/>
      </c>
      <c r="L592" s="400"/>
      <c r="O592" s="469"/>
      <c r="P592" s="470" t="str">
        <f t="shared" si="152"/>
        <v/>
      </c>
      <c r="Q592" s="469"/>
      <c r="R592" s="471" t="str">
        <f t="shared" si="153"/>
        <v/>
      </c>
      <c r="S592" s="469"/>
      <c r="T592" s="472" t="str">
        <f t="shared" si="154"/>
        <v/>
      </c>
      <c r="U592" s="473">
        <f ca="1">SUMIF($O$8:T$9,"QUANT.",O592:T592)</f>
        <v>0</v>
      </c>
      <c r="V592" s="474">
        <f t="shared" ca="1" si="149"/>
        <v>0</v>
      </c>
      <c r="W592" s="486" t="str">
        <f t="shared" si="151"/>
        <v/>
      </c>
      <c r="X592" s="487">
        <f t="shared" ca="1" si="155"/>
        <v>0</v>
      </c>
      <c r="Y592" s="487" t="e">
        <f t="shared" ca="1" si="156"/>
        <v>#VALUE!</v>
      </c>
    </row>
    <row r="593" spans="1:25">
      <c r="A593" s="395"/>
      <c r="B593" s="396"/>
      <c r="C593" s="397" t="str">
        <f>IF($B593="","",IFERROR(VLOOKUP($B593,SERVIÇOS!$A:$F,2,0),IFERROR(VLOOKUP($B593,'COMPOSIÇÕES COMPLEMENTARES '!$C:$K,2,0),"")))</f>
        <v/>
      </c>
      <c r="D593" s="398" t="str">
        <f>IF($B593="","",IFERROR(VLOOKUP($B593,SERVIÇOS!$A:$F,3,0),IFERROR(VLOOKUP($B593,'COMPOSIÇÕES COMPLEMENTARES '!$C:$K,3,0),"")))</f>
        <v/>
      </c>
      <c r="E593" s="399"/>
      <c r="F593" s="400" t="str">
        <f>IF($B593="","",IFERROR(VLOOKUP($B593,SERVIÇOS!$A:$F,4,0),IFERROR(VLOOKUP($B593,'COMPOSIÇÕES COMPLEMENTARES '!$C:$K,6,0),"")))</f>
        <v/>
      </c>
      <c r="G593" s="400" t="str">
        <f>IF($B593="","",IFERROR(VLOOKUP($B593,SERVIÇOS!$A:$F,5,0),IFERROR(VLOOKUP($B593,'COMPOSIÇÕES COMPLEMENTARES '!$C:$K,7,0),"")))</f>
        <v/>
      </c>
      <c r="H593" s="400" t="str">
        <f t="shared" si="150"/>
        <v/>
      </c>
      <c r="I593" s="400" t="str">
        <f t="shared" si="157"/>
        <v/>
      </c>
      <c r="J593" s="400" t="str">
        <f t="shared" si="158"/>
        <v/>
      </c>
      <c r="K593" s="400" t="str">
        <f t="shared" si="159"/>
        <v/>
      </c>
      <c r="L593" s="400"/>
      <c r="O593" s="469"/>
      <c r="P593" s="470" t="str">
        <f t="shared" si="152"/>
        <v/>
      </c>
      <c r="Q593" s="469"/>
      <c r="R593" s="471" t="str">
        <f t="shared" si="153"/>
        <v/>
      </c>
      <c r="S593" s="469"/>
      <c r="T593" s="472" t="str">
        <f t="shared" si="154"/>
        <v/>
      </c>
      <c r="U593" s="473">
        <f ca="1">SUMIF($O$8:T$9,"QUANT.",O593:T593)</f>
        <v>0</v>
      </c>
      <c r="V593" s="474">
        <f t="shared" ca="1" si="149"/>
        <v>0</v>
      </c>
      <c r="W593" s="486" t="str">
        <f t="shared" si="151"/>
        <v/>
      </c>
      <c r="X593" s="487">
        <f t="shared" ca="1" si="155"/>
        <v>0</v>
      </c>
      <c r="Y593" s="487" t="e">
        <f t="shared" ca="1" si="156"/>
        <v>#VALUE!</v>
      </c>
    </row>
    <row r="594" spans="1:25">
      <c r="A594" s="395"/>
      <c r="B594" s="396"/>
      <c r="C594" s="397" t="str">
        <f>IF($B594="","",IFERROR(VLOOKUP($B594,SERVIÇOS!$A:$F,2,0),IFERROR(VLOOKUP($B594,'COMPOSIÇÕES COMPLEMENTARES '!$C:$K,2,0),"")))</f>
        <v/>
      </c>
      <c r="D594" s="398" t="str">
        <f>IF($B594="","",IFERROR(VLOOKUP($B594,SERVIÇOS!$A:$F,3,0),IFERROR(VLOOKUP($B594,'COMPOSIÇÕES COMPLEMENTARES '!$C:$K,3,0),"")))</f>
        <v/>
      </c>
      <c r="E594" s="399"/>
      <c r="F594" s="400" t="str">
        <f>IF($B594="","",IFERROR(VLOOKUP($B594,SERVIÇOS!$A:$F,4,0),IFERROR(VLOOKUP($B594,'COMPOSIÇÕES COMPLEMENTARES '!$C:$K,6,0),"")))</f>
        <v/>
      </c>
      <c r="G594" s="400" t="str">
        <f>IF($B594="","",IFERROR(VLOOKUP($B594,SERVIÇOS!$A:$F,5,0),IFERROR(VLOOKUP($B594,'COMPOSIÇÕES COMPLEMENTARES '!$C:$K,7,0),"")))</f>
        <v/>
      </c>
      <c r="H594" s="400" t="str">
        <f t="shared" si="150"/>
        <v/>
      </c>
      <c r="I594" s="400" t="str">
        <f t="shared" si="157"/>
        <v/>
      </c>
      <c r="J594" s="400" t="str">
        <f t="shared" si="158"/>
        <v/>
      </c>
      <c r="K594" s="400" t="str">
        <f t="shared" si="159"/>
        <v/>
      </c>
      <c r="L594" s="400"/>
      <c r="O594" s="469"/>
      <c r="P594" s="470" t="str">
        <f t="shared" si="152"/>
        <v/>
      </c>
      <c r="Q594" s="469"/>
      <c r="R594" s="471" t="str">
        <f t="shared" si="153"/>
        <v/>
      </c>
      <c r="S594" s="469"/>
      <c r="T594" s="472" t="str">
        <f t="shared" si="154"/>
        <v/>
      </c>
      <c r="U594" s="473">
        <f ca="1">SUMIF($O$8:T$9,"QUANT.",O594:T594)</f>
        <v>0</v>
      </c>
      <c r="V594" s="474">
        <f t="shared" ca="1" si="149"/>
        <v>0</v>
      </c>
      <c r="W594" s="486" t="str">
        <f t="shared" si="151"/>
        <v/>
      </c>
      <c r="X594" s="487">
        <f t="shared" ca="1" si="155"/>
        <v>0</v>
      </c>
      <c r="Y594" s="487" t="e">
        <f t="shared" ca="1" si="156"/>
        <v>#VALUE!</v>
      </c>
    </row>
    <row r="595" spans="1:25">
      <c r="A595" s="395"/>
      <c r="B595" s="396"/>
      <c r="C595" s="397" t="str">
        <f>IF($B595="","",IFERROR(VLOOKUP($B595,SERVIÇOS!$A:$F,2,0),IFERROR(VLOOKUP($B595,'COMPOSIÇÕES COMPLEMENTARES '!$C:$K,2,0),"")))</f>
        <v/>
      </c>
      <c r="D595" s="398" t="str">
        <f>IF($B595="","",IFERROR(VLOOKUP($B595,SERVIÇOS!$A:$F,3,0),IFERROR(VLOOKUP($B595,'COMPOSIÇÕES COMPLEMENTARES '!$C:$K,3,0),"")))</f>
        <v/>
      </c>
      <c r="E595" s="399"/>
      <c r="F595" s="400" t="str">
        <f>IF($B595="","",IFERROR(VLOOKUP($B595,SERVIÇOS!$A:$F,4,0),IFERROR(VLOOKUP($B595,'COMPOSIÇÕES COMPLEMENTARES '!$C:$K,6,0),"")))</f>
        <v/>
      </c>
      <c r="G595" s="400" t="str">
        <f>IF($B595="","",IFERROR(VLOOKUP($B595,SERVIÇOS!$A:$F,5,0),IFERROR(VLOOKUP($B595,'COMPOSIÇÕES COMPLEMENTARES '!$C:$K,7,0),"")))</f>
        <v/>
      </c>
      <c r="H595" s="400" t="str">
        <f t="shared" si="150"/>
        <v/>
      </c>
      <c r="I595" s="400" t="str">
        <f t="shared" si="157"/>
        <v/>
      </c>
      <c r="J595" s="400" t="str">
        <f t="shared" si="158"/>
        <v/>
      </c>
      <c r="K595" s="400" t="str">
        <f t="shared" si="159"/>
        <v/>
      </c>
      <c r="L595" s="400"/>
      <c r="O595" s="469"/>
      <c r="P595" s="470" t="str">
        <f t="shared" si="152"/>
        <v/>
      </c>
      <c r="Q595" s="469"/>
      <c r="R595" s="471" t="str">
        <f t="shared" si="153"/>
        <v/>
      </c>
      <c r="S595" s="469"/>
      <c r="T595" s="472" t="str">
        <f t="shared" si="154"/>
        <v/>
      </c>
      <c r="U595" s="473">
        <f ca="1">SUMIF($O$8:T$9,"QUANT.",O595:T595)</f>
        <v>0</v>
      </c>
      <c r="V595" s="474">
        <f t="shared" ca="1" si="149"/>
        <v>0</v>
      </c>
      <c r="W595" s="486" t="str">
        <f t="shared" si="151"/>
        <v/>
      </c>
      <c r="X595" s="487">
        <f t="shared" ca="1" si="155"/>
        <v>0</v>
      </c>
      <c r="Y595" s="487" t="e">
        <f t="shared" ca="1" si="156"/>
        <v>#VALUE!</v>
      </c>
    </row>
    <row r="596" spans="1:25">
      <c r="A596" s="395"/>
      <c r="B596" s="396"/>
      <c r="C596" s="397" t="str">
        <f>IF($B596="","",IFERROR(VLOOKUP($B596,SERVIÇOS!$A:$F,2,0),IFERROR(VLOOKUP($B596,'COMPOSIÇÕES COMPLEMENTARES '!$C:$K,2,0),"")))</f>
        <v/>
      </c>
      <c r="D596" s="398" t="str">
        <f>IF($B596="","",IFERROR(VLOOKUP($B596,SERVIÇOS!$A:$F,3,0),IFERROR(VLOOKUP($B596,'COMPOSIÇÕES COMPLEMENTARES '!$C:$K,3,0),"")))</f>
        <v/>
      </c>
      <c r="E596" s="399"/>
      <c r="F596" s="400" t="str">
        <f>IF($B596="","",IFERROR(VLOOKUP($B596,SERVIÇOS!$A:$F,4,0),IFERROR(VLOOKUP($B596,'COMPOSIÇÕES COMPLEMENTARES '!$C:$K,6,0),"")))</f>
        <v/>
      </c>
      <c r="G596" s="400" t="str">
        <f>IF($B596="","",IFERROR(VLOOKUP($B596,SERVIÇOS!$A:$F,5,0),IFERROR(VLOOKUP($B596,'COMPOSIÇÕES COMPLEMENTARES '!$C:$K,7,0),"")))</f>
        <v/>
      </c>
      <c r="H596" s="400" t="str">
        <f t="shared" si="150"/>
        <v/>
      </c>
      <c r="I596" s="400" t="str">
        <f t="shared" si="157"/>
        <v/>
      </c>
      <c r="J596" s="400" t="str">
        <f t="shared" si="158"/>
        <v/>
      </c>
      <c r="K596" s="400" t="str">
        <f t="shared" si="159"/>
        <v/>
      </c>
      <c r="L596" s="400"/>
      <c r="O596" s="469"/>
      <c r="P596" s="470" t="str">
        <f t="shared" si="152"/>
        <v/>
      </c>
      <c r="Q596" s="469"/>
      <c r="R596" s="471" t="str">
        <f t="shared" si="153"/>
        <v/>
      </c>
      <c r="S596" s="469"/>
      <c r="T596" s="472" t="str">
        <f t="shared" si="154"/>
        <v/>
      </c>
      <c r="U596" s="473">
        <f ca="1">SUMIF($O$8:T$9,"QUANT.",O596:T596)</f>
        <v>0</v>
      </c>
      <c r="V596" s="474">
        <f t="shared" ca="1" si="149"/>
        <v>0</v>
      </c>
      <c r="W596" s="486" t="str">
        <f t="shared" si="151"/>
        <v/>
      </c>
      <c r="X596" s="487">
        <f t="shared" ca="1" si="155"/>
        <v>0</v>
      </c>
      <c r="Y596" s="487" t="e">
        <f t="shared" ca="1" si="156"/>
        <v>#VALUE!</v>
      </c>
    </row>
    <row r="597" spans="1:25">
      <c r="A597" s="395"/>
      <c r="B597" s="396"/>
      <c r="C597" s="397" t="str">
        <f>IF($B597="","",IFERROR(VLOOKUP($B597,SERVIÇOS!$A:$F,2,0),IFERROR(VLOOKUP($B597,'COMPOSIÇÕES COMPLEMENTARES '!$C:$K,2,0),"")))</f>
        <v/>
      </c>
      <c r="D597" s="398" t="str">
        <f>IF($B597="","",IFERROR(VLOOKUP($B597,SERVIÇOS!$A:$F,3,0),IFERROR(VLOOKUP($B597,'COMPOSIÇÕES COMPLEMENTARES '!$C:$K,3,0),"")))</f>
        <v/>
      </c>
      <c r="E597" s="399"/>
      <c r="F597" s="400" t="str">
        <f>IF($B597="","",IFERROR(VLOOKUP($B597,SERVIÇOS!$A:$F,4,0),IFERROR(VLOOKUP($B597,'COMPOSIÇÕES COMPLEMENTARES '!$C:$K,6,0),"")))</f>
        <v/>
      </c>
      <c r="G597" s="400" t="str">
        <f>IF($B597="","",IFERROR(VLOOKUP($B597,SERVIÇOS!$A:$F,5,0),IFERROR(VLOOKUP($B597,'COMPOSIÇÕES COMPLEMENTARES '!$C:$K,7,0),"")))</f>
        <v/>
      </c>
      <c r="H597" s="400" t="str">
        <f t="shared" si="150"/>
        <v/>
      </c>
      <c r="I597" s="400" t="str">
        <f t="shared" si="157"/>
        <v/>
      </c>
      <c r="J597" s="400" t="str">
        <f t="shared" si="158"/>
        <v/>
      </c>
      <c r="K597" s="400" t="str">
        <f t="shared" si="159"/>
        <v/>
      </c>
      <c r="L597" s="400"/>
      <c r="O597" s="469"/>
      <c r="P597" s="470" t="str">
        <f t="shared" si="152"/>
        <v/>
      </c>
      <c r="Q597" s="469"/>
      <c r="R597" s="471" t="str">
        <f t="shared" si="153"/>
        <v/>
      </c>
      <c r="S597" s="469"/>
      <c r="T597" s="472" t="str">
        <f t="shared" si="154"/>
        <v/>
      </c>
      <c r="U597" s="473">
        <f ca="1">SUMIF($O$8:T$9,"QUANT.",O597:T597)</f>
        <v>0</v>
      </c>
      <c r="V597" s="474">
        <f t="shared" ca="1" si="149"/>
        <v>0</v>
      </c>
      <c r="W597" s="486" t="str">
        <f t="shared" si="151"/>
        <v/>
      </c>
      <c r="X597" s="487">
        <f t="shared" ca="1" si="155"/>
        <v>0</v>
      </c>
      <c r="Y597" s="487" t="e">
        <f t="shared" ca="1" si="156"/>
        <v>#VALUE!</v>
      </c>
    </row>
    <row r="598" spans="1:25">
      <c r="A598" s="395"/>
      <c r="B598" s="396"/>
      <c r="C598" s="397" t="str">
        <f>IF($B598="","",IFERROR(VLOOKUP($B598,SERVIÇOS!$A:$F,2,0),IFERROR(VLOOKUP($B598,'COMPOSIÇÕES COMPLEMENTARES '!$C:$K,2,0),"")))</f>
        <v/>
      </c>
      <c r="D598" s="398" t="str">
        <f>IF($B598="","",IFERROR(VLOOKUP($B598,SERVIÇOS!$A:$F,3,0),IFERROR(VLOOKUP($B598,'COMPOSIÇÕES COMPLEMENTARES '!$C:$K,3,0),"")))</f>
        <v/>
      </c>
      <c r="E598" s="399"/>
      <c r="F598" s="400" t="str">
        <f>IF($B598="","",IFERROR(VLOOKUP($B598,SERVIÇOS!$A:$F,4,0),IFERROR(VLOOKUP($B598,'COMPOSIÇÕES COMPLEMENTARES '!$C:$K,6,0),"")))</f>
        <v/>
      </c>
      <c r="G598" s="400" t="str">
        <f>IF($B598="","",IFERROR(VLOOKUP($B598,SERVIÇOS!$A:$F,5,0),IFERROR(VLOOKUP($B598,'COMPOSIÇÕES COMPLEMENTARES '!$C:$K,7,0),"")))</f>
        <v/>
      </c>
      <c r="H598" s="400" t="str">
        <f t="shared" si="150"/>
        <v/>
      </c>
      <c r="I598" s="400" t="str">
        <f t="shared" si="157"/>
        <v/>
      </c>
      <c r="J598" s="400" t="str">
        <f t="shared" si="158"/>
        <v/>
      </c>
      <c r="K598" s="400" t="str">
        <f t="shared" si="159"/>
        <v/>
      </c>
      <c r="L598" s="400"/>
      <c r="O598" s="469"/>
      <c r="P598" s="470" t="str">
        <f t="shared" si="152"/>
        <v/>
      </c>
      <c r="Q598" s="469"/>
      <c r="R598" s="471" t="str">
        <f t="shared" si="153"/>
        <v/>
      </c>
      <c r="S598" s="469"/>
      <c r="T598" s="472" t="str">
        <f t="shared" si="154"/>
        <v/>
      </c>
      <c r="U598" s="473">
        <f ca="1">SUMIF($O$8:T$9,"QUANT.",O598:T598)</f>
        <v>0</v>
      </c>
      <c r="V598" s="474">
        <f t="shared" ca="1" si="149"/>
        <v>0</v>
      </c>
      <c r="W598" s="486" t="str">
        <f t="shared" si="151"/>
        <v/>
      </c>
      <c r="X598" s="487">
        <f t="shared" ca="1" si="155"/>
        <v>0</v>
      </c>
      <c r="Y598" s="487" t="e">
        <f t="shared" ca="1" si="156"/>
        <v>#VALUE!</v>
      </c>
    </row>
    <row r="599" spans="1:25">
      <c r="A599" s="395"/>
      <c r="B599" s="396"/>
      <c r="C599" s="397" t="str">
        <f>IF($B599="","",IFERROR(VLOOKUP($B599,SERVIÇOS!$A:$F,2,0),IFERROR(VLOOKUP($B599,'COMPOSIÇÕES COMPLEMENTARES '!$C:$K,2,0),"")))</f>
        <v/>
      </c>
      <c r="D599" s="398" t="str">
        <f>IF($B599="","",IFERROR(VLOOKUP($B599,SERVIÇOS!$A:$F,3,0),IFERROR(VLOOKUP($B599,'COMPOSIÇÕES COMPLEMENTARES '!$C:$K,3,0),"")))</f>
        <v/>
      </c>
      <c r="E599" s="399"/>
      <c r="F599" s="400" t="str">
        <f>IF($B599="","",IFERROR(VLOOKUP($B599,SERVIÇOS!$A:$F,4,0),IFERROR(VLOOKUP($B599,'COMPOSIÇÕES COMPLEMENTARES '!$C:$K,6,0),"")))</f>
        <v/>
      </c>
      <c r="G599" s="400" t="str">
        <f>IF($B599="","",IFERROR(VLOOKUP($B599,SERVIÇOS!$A:$F,5,0),IFERROR(VLOOKUP($B599,'COMPOSIÇÕES COMPLEMENTARES '!$C:$K,7,0),"")))</f>
        <v/>
      </c>
      <c r="H599" s="400" t="str">
        <f t="shared" si="150"/>
        <v/>
      </c>
      <c r="I599" s="400" t="str">
        <f t="shared" si="157"/>
        <v/>
      </c>
      <c r="J599" s="400" t="str">
        <f t="shared" si="158"/>
        <v/>
      </c>
      <c r="K599" s="400" t="str">
        <f t="shared" si="159"/>
        <v/>
      </c>
      <c r="L599" s="400"/>
      <c r="O599" s="469"/>
      <c r="P599" s="470" t="str">
        <f t="shared" si="152"/>
        <v/>
      </c>
      <c r="Q599" s="469"/>
      <c r="R599" s="471" t="str">
        <f t="shared" si="153"/>
        <v/>
      </c>
      <c r="S599" s="469"/>
      <c r="T599" s="472" t="str">
        <f t="shared" si="154"/>
        <v/>
      </c>
      <c r="U599" s="473">
        <f ca="1">SUMIF($O$8:T$9,"QUANT.",O599:T599)</f>
        <v>0</v>
      </c>
      <c r="V599" s="474">
        <f t="shared" ca="1" si="149"/>
        <v>0</v>
      </c>
      <c r="W599" s="486" t="str">
        <f t="shared" si="151"/>
        <v/>
      </c>
      <c r="X599" s="487">
        <f t="shared" ca="1" si="155"/>
        <v>0</v>
      </c>
      <c r="Y599" s="487" t="e">
        <f t="shared" ca="1" si="156"/>
        <v>#VALUE!</v>
      </c>
    </row>
    <row r="600" spans="1:25">
      <c r="A600" s="395"/>
      <c r="B600" s="396"/>
      <c r="C600" s="397" t="str">
        <f>IF($B600="","",IFERROR(VLOOKUP($B600,SERVIÇOS!$A:$F,2,0),IFERROR(VLOOKUP($B600,'COMPOSIÇÕES COMPLEMENTARES '!$C:$K,2,0),"")))</f>
        <v/>
      </c>
      <c r="D600" s="398" t="str">
        <f>IF($B600="","",IFERROR(VLOOKUP($B600,SERVIÇOS!$A:$F,3,0),IFERROR(VLOOKUP($B600,'COMPOSIÇÕES COMPLEMENTARES '!$C:$K,3,0),"")))</f>
        <v/>
      </c>
      <c r="E600" s="399"/>
      <c r="F600" s="400" t="str">
        <f>IF($B600="","",IFERROR(VLOOKUP($B600,SERVIÇOS!$A:$F,4,0),IFERROR(VLOOKUP($B600,'COMPOSIÇÕES COMPLEMENTARES '!$C:$K,6,0),"")))</f>
        <v/>
      </c>
      <c r="G600" s="400" t="str">
        <f>IF($B600="","",IFERROR(VLOOKUP($B600,SERVIÇOS!$A:$F,5,0),IFERROR(VLOOKUP($B600,'COMPOSIÇÕES COMPLEMENTARES '!$C:$K,7,0),"")))</f>
        <v/>
      </c>
      <c r="H600" s="400" t="str">
        <f t="shared" si="150"/>
        <v/>
      </c>
      <c r="I600" s="400" t="str">
        <f t="shared" si="157"/>
        <v/>
      </c>
      <c r="J600" s="400" t="str">
        <f t="shared" si="158"/>
        <v/>
      </c>
      <c r="K600" s="400" t="str">
        <f t="shared" si="159"/>
        <v/>
      </c>
      <c r="L600" s="400"/>
      <c r="O600" s="469"/>
      <c r="P600" s="470" t="str">
        <f t="shared" si="152"/>
        <v/>
      </c>
      <c r="Q600" s="469"/>
      <c r="R600" s="471" t="str">
        <f t="shared" si="153"/>
        <v/>
      </c>
      <c r="S600" s="469"/>
      <c r="T600" s="472" t="str">
        <f t="shared" si="154"/>
        <v/>
      </c>
      <c r="U600" s="473">
        <f ca="1">SUMIF($O$8:T$9,"QUANT.",O600:T600)</f>
        <v>0</v>
      </c>
      <c r="V600" s="474">
        <f t="shared" ca="1" si="149"/>
        <v>0</v>
      </c>
      <c r="W600" s="486" t="str">
        <f t="shared" si="151"/>
        <v/>
      </c>
      <c r="X600" s="487">
        <f t="shared" ca="1" si="155"/>
        <v>0</v>
      </c>
      <c r="Y600" s="487" t="e">
        <f t="shared" ca="1" si="156"/>
        <v>#VALUE!</v>
      </c>
    </row>
    <row r="601" spans="1:25">
      <c r="A601" s="395"/>
      <c r="B601" s="396"/>
      <c r="C601" s="397" t="str">
        <f>IF($B601="","",IFERROR(VLOOKUP($B601,SERVIÇOS!$A:$F,2,0),IFERROR(VLOOKUP($B601,'COMPOSIÇÕES COMPLEMENTARES '!$C:$K,2,0),"")))</f>
        <v/>
      </c>
      <c r="D601" s="398" t="str">
        <f>IF($B601="","",IFERROR(VLOOKUP($B601,SERVIÇOS!$A:$F,3,0),IFERROR(VLOOKUP($B601,'COMPOSIÇÕES COMPLEMENTARES '!$C:$K,3,0),"")))</f>
        <v/>
      </c>
      <c r="E601" s="399"/>
      <c r="F601" s="400" t="str">
        <f>IF($B601="","",IFERROR(VLOOKUP($B601,SERVIÇOS!$A:$F,4,0),IFERROR(VLOOKUP($B601,'COMPOSIÇÕES COMPLEMENTARES '!$C:$K,6,0),"")))</f>
        <v/>
      </c>
      <c r="G601" s="400" t="str">
        <f>IF($B601="","",IFERROR(VLOOKUP($B601,SERVIÇOS!$A:$F,5,0),IFERROR(VLOOKUP($B601,'COMPOSIÇÕES COMPLEMENTARES '!$C:$K,7,0),"")))</f>
        <v/>
      </c>
      <c r="H601" s="400" t="str">
        <f t="shared" si="150"/>
        <v/>
      </c>
      <c r="I601" s="400" t="str">
        <f t="shared" si="157"/>
        <v/>
      </c>
      <c r="J601" s="400" t="str">
        <f t="shared" si="158"/>
        <v/>
      </c>
      <c r="K601" s="400" t="str">
        <f t="shared" si="159"/>
        <v/>
      </c>
      <c r="L601" s="400"/>
      <c r="O601" s="469"/>
      <c r="P601" s="470" t="str">
        <f t="shared" si="152"/>
        <v/>
      </c>
      <c r="Q601" s="469"/>
      <c r="R601" s="471" t="str">
        <f t="shared" si="153"/>
        <v/>
      </c>
      <c r="S601" s="469"/>
      <c r="T601" s="472" t="str">
        <f t="shared" si="154"/>
        <v/>
      </c>
      <c r="U601" s="473">
        <f ca="1">SUMIF($O$8:T$9,"QUANT.",O601:T601)</f>
        <v>0</v>
      </c>
      <c r="V601" s="474">
        <f t="shared" ca="1" si="149"/>
        <v>0</v>
      </c>
      <c r="W601" s="486" t="str">
        <f t="shared" si="151"/>
        <v/>
      </c>
      <c r="X601" s="487">
        <f t="shared" ca="1" si="155"/>
        <v>0</v>
      </c>
      <c r="Y601" s="487" t="e">
        <f t="shared" ca="1" si="156"/>
        <v>#VALUE!</v>
      </c>
    </row>
    <row r="602" spans="1:25">
      <c r="A602" s="395"/>
      <c r="B602" s="396"/>
      <c r="C602" s="397" t="str">
        <f>IF($B602="","",IFERROR(VLOOKUP($B602,SERVIÇOS!$A:$F,2,0),IFERROR(VLOOKUP($B602,'COMPOSIÇÕES COMPLEMENTARES '!$C:$K,2,0),"")))</f>
        <v/>
      </c>
      <c r="D602" s="398" t="str">
        <f>IF($B602="","",IFERROR(VLOOKUP($B602,SERVIÇOS!$A:$F,3,0),IFERROR(VLOOKUP($B602,'COMPOSIÇÕES COMPLEMENTARES '!$C:$K,3,0),"")))</f>
        <v/>
      </c>
      <c r="E602" s="399"/>
      <c r="F602" s="400" t="str">
        <f>IF($B602="","",IFERROR(VLOOKUP($B602,SERVIÇOS!$A:$F,4,0),IFERROR(VLOOKUP($B602,'COMPOSIÇÕES COMPLEMENTARES '!$C:$K,6,0),"")))</f>
        <v/>
      </c>
      <c r="G602" s="400" t="str">
        <f>IF($B602="","",IFERROR(VLOOKUP($B602,SERVIÇOS!$A:$F,5,0),IFERROR(VLOOKUP($B602,'COMPOSIÇÕES COMPLEMENTARES '!$C:$K,7,0),"")))</f>
        <v/>
      </c>
      <c r="H602" s="400" t="str">
        <f t="shared" si="150"/>
        <v/>
      </c>
      <c r="I602" s="400" t="str">
        <f t="shared" si="157"/>
        <v/>
      </c>
      <c r="J602" s="400" t="str">
        <f t="shared" si="158"/>
        <v/>
      </c>
      <c r="K602" s="400" t="str">
        <f t="shared" si="159"/>
        <v/>
      </c>
      <c r="L602" s="400"/>
      <c r="O602" s="469"/>
      <c r="P602" s="470" t="str">
        <f t="shared" si="152"/>
        <v/>
      </c>
      <c r="Q602" s="469"/>
      <c r="R602" s="471" t="str">
        <f t="shared" si="153"/>
        <v/>
      </c>
      <c r="S602" s="469"/>
      <c r="T602" s="472" t="str">
        <f t="shared" si="154"/>
        <v/>
      </c>
      <c r="U602" s="473">
        <f ca="1">SUMIF($O$8:T$9,"QUANT.",O602:T602)</f>
        <v>0</v>
      </c>
      <c r="V602" s="474">
        <f t="shared" ca="1" si="149"/>
        <v>0</v>
      </c>
      <c r="W602" s="486" t="str">
        <f t="shared" si="151"/>
        <v/>
      </c>
      <c r="X602" s="487">
        <f t="shared" ca="1" si="155"/>
        <v>0</v>
      </c>
      <c r="Y602" s="487" t="e">
        <f t="shared" ca="1" si="156"/>
        <v>#VALUE!</v>
      </c>
    </row>
    <row r="603" spans="1:25">
      <c r="A603" s="395"/>
      <c r="B603" s="396"/>
      <c r="C603" s="397" t="str">
        <f>IF($B603="","",IFERROR(VLOOKUP($B603,SERVIÇOS!$A:$F,2,0),IFERROR(VLOOKUP($B603,'COMPOSIÇÕES COMPLEMENTARES '!$C:$K,2,0),"")))</f>
        <v/>
      </c>
      <c r="D603" s="398" t="str">
        <f>IF($B603="","",IFERROR(VLOOKUP($B603,SERVIÇOS!$A:$F,3,0),IFERROR(VLOOKUP($B603,'COMPOSIÇÕES COMPLEMENTARES '!$C:$K,3,0),"")))</f>
        <v/>
      </c>
      <c r="E603" s="399"/>
      <c r="F603" s="400" t="str">
        <f>IF($B603="","",IFERROR(VLOOKUP($B603,SERVIÇOS!$A:$F,4,0),IFERROR(VLOOKUP($B603,'COMPOSIÇÕES COMPLEMENTARES '!$C:$K,6,0),"")))</f>
        <v/>
      </c>
      <c r="G603" s="400" t="str">
        <f>IF($B603="","",IFERROR(VLOOKUP($B603,SERVIÇOS!$A:$F,5,0),IFERROR(VLOOKUP($B603,'COMPOSIÇÕES COMPLEMENTARES '!$C:$K,7,0),"")))</f>
        <v/>
      </c>
      <c r="H603" s="400" t="str">
        <f t="shared" si="150"/>
        <v/>
      </c>
      <c r="I603" s="400" t="str">
        <f t="shared" si="157"/>
        <v/>
      </c>
      <c r="J603" s="400" t="str">
        <f t="shared" si="158"/>
        <v/>
      </c>
      <c r="K603" s="400" t="str">
        <f t="shared" si="159"/>
        <v/>
      </c>
      <c r="L603" s="400"/>
      <c r="O603" s="469"/>
      <c r="P603" s="470" t="str">
        <f t="shared" si="152"/>
        <v/>
      </c>
      <c r="Q603" s="469"/>
      <c r="R603" s="471" t="str">
        <f t="shared" si="153"/>
        <v/>
      </c>
      <c r="S603" s="469"/>
      <c r="T603" s="472" t="str">
        <f t="shared" si="154"/>
        <v/>
      </c>
      <c r="U603" s="473">
        <f ca="1">SUMIF($O$8:T$9,"QUANT.",O603:T603)</f>
        <v>0</v>
      </c>
      <c r="V603" s="474">
        <f t="shared" ca="1" si="149"/>
        <v>0</v>
      </c>
      <c r="W603" s="486" t="str">
        <f t="shared" si="151"/>
        <v/>
      </c>
      <c r="X603" s="487">
        <f t="shared" ca="1" si="155"/>
        <v>0</v>
      </c>
      <c r="Y603" s="487" t="e">
        <f t="shared" ca="1" si="156"/>
        <v>#VALUE!</v>
      </c>
    </row>
    <row r="604" spans="1:25">
      <c r="A604" s="395"/>
      <c r="B604" s="396"/>
      <c r="C604" s="397" t="str">
        <f>IF($B604="","",IFERROR(VLOOKUP($B604,SERVIÇOS!$A:$F,2,0),IFERROR(VLOOKUP($B604,'COMPOSIÇÕES COMPLEMENTARES '!$C:$K,2,0),"")))</f>
        <v/>
      </c>
      <c r="D604" s="398" t="str">
        <f>IF($B604="","",IFERROR(VLOOKUP($B604,SERVIÇOS!$A:$F,3,0),IFERROR(VLOOKUP($B604,'COMPOSIÇÕES COMPLEMENTARES '!$C:$K,3,0),"")))</f>
        <v/>
      </c>
      <c r="E604" s="399"/>
      <c r="F604" s="400" t="str">
        <f>IF($B604="","",IFERROR(VLOOKUP($B604,SERVIÇOS!$A:$F,4,0),IFERROR(VLOOKUP($B604,'COMPOSIÇÕES COMPLEMENTARES '!$C:$K,6,0),"")))</f>
        <v/>
      </c>
      <c r="G604" s="400" t="str">
        <f>IF($B604="","",IFERROR(VLOOKUP($B604,SERVIÇOS!$A:$F,5,0),IFERROR(VLOOKUP($B604,'COMPOSIÇÕES COMPLEMENTARES '!$C:$K,7,0),"")))</f>
        <v/>
      </c>
      <c r="H604" s="400" t="str">
        <f t="shared" si="150"/>
        <v/>
      </c>
      <c r="I604" s="400" t="str">
        <f t="shared" si="157"/>
        <v/>
      </c>
      <c r="J604" s="400" t="str">
        <f t="shared" si="158"/>
        <v/>
      </c>
      <c r="K604" s="400" t="str">
        <f t="shared" si="159"/>
        <v/>
      </c>
      <c r="L604" s="400"/>
      <c r="O604" s="469"/>
      <c r="P604" s="470" t="str">
        <f t="shared" si="152"/>
        <v/>
      </c>
      <c r="Q604" s="469"/>
      <c r="R604" s="471" t="str">
        <f t="shared" si="153"/>
        <v/>
      </c>
      <c r="S604" s="469"/>
      <c r="T604" s="472" t="str">
        <f t="shared" si="154"/>
        <v/>
      </c>
      <c r="U604" s="473">
        <f ca="1">SUMIF($O$8:T$9,"QUANT.",O604:T604)</f>
        <v>0</v>
      </c>
      <c r="V604" s="474">
        <f t="shared" ca="1" si="149"/>
        <v>0</v>
      </c>
      <c r="W604" s="486" t="str">
        <f t="shared" si="151"/>
        <v/>
      </c>
      <c r="X604" s="487">
        <f t="shared" ca="1" si="155"/>
        <v>0</v>
      </c>
      <c r="Y604" s="487" t="e">
        <f t="shared" ca="1" si="156"/>
        <v>#VALUE!</v>
      </c>
    </row>
    <row r="605" spans="1:25">
      <c r="A605" s="395"/>
      <c r="B605" s="396"/>
      <c r="C605" s="397" t="str">
        <f>IF($B605="","",IFERROR(VLOOKUP($B605,SERVIÇOS!$A:$F,2,0),IFERROR(VLOOKUP($B605,'COMPOSIÇÕES COMPLEMENTARES '!$C:$K,2,0),"")))</f>
        <v/>
      </c>
      <c r="D605" s="398" t="str">
        <f>IF($B605="","",IFERROR(VLOOKUP($B605,SERVIÇOS!$A:$F,3,0),IFERROR(VLOOKUP($B605,'COMPOSIÇÕES COMPLEMENTARES '!$C:$K,3,0),"")))</f>
        <v/>
      </c>
      <c r="E605" s="399"/>
      <c r="F605" s="400" t="str">
        <f>IF($B605="","",IFERROR(VLOOKUP($B605,SERVIÇOS!$A:$F,4,0),IFERROR(VLOOKUP($B605,'COMPOSIÇÕES COMPLEMENTARES '!$C:$K,6,0),"")))</f>
        <v/>
      </c>
      <c r="G605" s="400" t="str">
        <f>IF($B605="","",IFERROR(VLOOKUP($B605,SERVIÇOS!$A:$F,5,0),IFERROR(VLOOKUP($B605,'COMPOSIÇÕES COMPLEMENTARES '!$C:$K,7,0),"")))</f>
        <v/>
      </c>
      <c r="H605" s="400" t="str">
        <f t="shared" si="150"/>
        <v/>
      </c>
      <c r="I605" s="400" t="str">
        <f t="shared" si="157"/>
        <v/>
      </c>
      <c r="J605" s="400" t="str">
        <f t="shared" si="158"/>
        <v/>
      </c>
      <c r="K605" s="400" t="str">
        <f t="shared" si="159"/>
        <v/>
      </c>
      <c r="L605" s="400"/>
      <c r="O605" s="469"/>
      <c r="P605" s="470" t="str">
        <f t="shared" si="152"/>
        <v/>
      </c>
      <c r="Q605" s="469"/>
      <c r="R605" s="471" t="str">
        <f t="shared" si="153"/>
        <v/>
      </c>
      <c r="S605" s="469"/>
      <c r="T605" s="472" t="str">
        <f t="shared" si="154"/>
        <v/>
      </c>
      <c r="U605" s="473">
        <f ca="1">SUMIF($O$8:T$9,"QUANT.",O605:T605)</f>
        <v>0</v>
      </c>
      <c r="V605" s="474">
        <f t="shared" ca="1" si="149"/>
        <v>0</v>
      </c>
      <c r="W605" s="486" t="str">
        <f t="shared" si="151"/>
        <v/>
      </c>
      <c r="X605" s="487">
        <f t="shared" ca="1" si="155"/>
        <v>0</v>
      </c>
      <c r="Y605" s="487" t="e">
        <f t="shared" ca="1" si="156"/>
        <v>#VALUE!</v>
      </c>
    </row>
    <row r="606" spans="1:25">
      <c r="A606" s="395"/>
      <c r="B606" s="396"/>
      <c r="C606" s="397" t="str">
        <f>IF($B606="","",IFERROR(VLOOKUP($B606,SERVIÇOS!$A:$F,2,0),IFERROR(VLOOKUP($B606,'COMPOSIÇÕES COMPLEMENTARES '!$C:$K,2,0),"")))</f>
        <v/>
      </c>
      <c r="D606" s="398" t="str">
        <f>IF($B606="","",IFERROR(VLOOKUP($B606,SERVIÇOS!$A:$F,3,0),IFERROR(VLOOKUP($B606,'COMPOSIÇÕES COMPLEMENTARES '!$C:$K,3,0),"")))</f>
        <v/>
      </c>
      <c r="E606" s="399"/>
      <c r="F606" s="400" t="str">
        <f>IF($B606="","",IFERROR(VLOOKUP($B606,SERVIÇOS!$A:$F,4,0),IFERROR(VLOOKUP($B606,'COMPOSIÇÕES COMPLEMENTARES '!$C:$K,6,0),"")))</f>
        <v/>
      </c>
      <c r="G606" s="400" t="str">
        <f>IF($B606="","",IFERROR(VLOOKUP($B606,SERVIÇOS!$A:$F,5,0),IFERROR(VLOOKUP($B606,'COMPOSIÇÕES COMPLEMENTARES '!$C:$K,7,0),"")))</f>
        <v/>
      </c>
      <c r="H606" s="400" t="str">
        <f t="shared" si="150"/>
        <v/>
      </c>
      <c r="I606" s="400" t="str">
        <f t="shared" si="157"/>
        <v/>
      </c>
      <c r="J606" s="400" t="str">
        <f t="shared" si="158"/>
        <v/>
      </c>
      <c r="K606" s="400" t="str">
        <f t="shared" si="159"/>
        <v/>
      </c>
      <c r="L606" s="400"/>
      <c r="O606" s="469"/>
      <c r="P606" s="470" t="str">
        <f t="shared" si="152"/>
        <v/>
      </c>
      <c r="Q606" s="469"/>
      <c r="R606" s="471" t="str">
        <f t="shared" si="153"/>
        <v/>
      </c>
      <c r="S606" s="469"/>
      <c r="T606" s="472" t="str">
        <f t="shared" si="154"/>
        <v/>
      </c>
      <c r="U606" s="473">
        <f ca="1">SUMIF($O$8:T$9,"QUANT.",O606:T606)</f>
        <v>0</v>
      </c>
      <c r="V606" s="474">
        <f t="shared" ca="1" si="149"/>
        <v>0</v>
      </c>
      <c r="W606" s="486" t="str">
        <f t="shared" si="151"/>
        <v/>
      </c>
      <c r="X606" s="487">
        <f t="shared" ca="1" si="155"/>
        <v>0</v>
      </c>
      <c r="Y606" s="487" t="e">
        <f t="shared" ca="1" si="156"/>
        <v>#VALUE!</v>
      </c>
    </row>
    <row r="607" spans="1:25">
      <c r="A607" s="395"/>
      <c r="B607" s="396"/>
      <c r="C607" s="397" t="str">
        <f>IF($B607="","",IFERROR(VLOOKUP($B607,SERVIÇOS!$A:$F,2,0),IFERROR(VLOOKUP($B607,'COMPOSIÇÕES COMPLEMENTARES '!$C:$K,2,0),"")))</f>
        <v/>
      </c>
      <c r="D607" s="398" t="str">
        <f>IF($B607="","",IFERROR(VLOOKUP($B607,SERVIÇOS!$A:$F,3,0),IFERROR(VLOOKUP($B607,'COMPOSIÇÕES COMPLEMENTARES '!$C:$K,3,0),"")))</f>
        <v/>
      </c>
      <c r="E607" s="399"/>
      <c r="F607" s="400" t="str">
        <f>IF($B607="","",IFERROR(VLOOKUP($B607,SERVIÇOS!$A:$F,4,0),IFERROR(VLOOKUP($B607,'COMPOSIÇÕES COMPLEMENTARES '!$C:$K,6,0),"")))</f>
        <v/>
      </c>
      <c r="G607" s="400" t="str">
        <f>IF($B607="","",IFERROR(VLOOKUP($B607,SERVIÇOS!$A:$F,5,0),IFERROR(VLOOKUP($B607,'COMPOSIÇÕES COMPLEMENTARES '!$C:$K,7,0),"")))</f>
        <v/>
      </c>
      <c r="H607" s="400" t="str">
        <f t="shared" si="150"/>
        <v/>
      </c>
      <c r="I607" s="400" t="str">
        <f t="shared" si="157"/>
        <v/>
      </c>
      <c r="J607" s="400" t="str">
        <f t="shared" si="158"/>
        <v/>
      </c>
      <c r="K607" s="400" t="str">
        <f t="shared" si="159"/>
        <v/>
      </c>
      <c r="L607" s="400"/>
      <c r="O607" s="469"/>
      <c r="P607" s="470" t="str">
        <f t="shared" si="152"/>
        <v/>
      </c>
      <c r="Q607" s="469"/>
      <c r="R607" s="471" t="str">
        <f t="shared" si="153"/>
        <v/>
      </c>
      <c r="S607" s="469"/>
      <c r="T607" s="472" t="str">
        <f t="shared" si="154"/>
        <v/>
      </c>
      <c r="U607" s="473">
        <f ca="1">SUMIF($O$8:T$9,"QUANT.",O607:T607)</f>
        <v>0</v>
      </c>
      <c r="V607" s="474">
        <f t="shared" ca="1" si="149"/>
        <v>0</v>
      </c>
      <c r="W607" s="486" t="str">
        <f t="shared" si="151"/>
        <v/>
      </c>
      <c r="X607" s="487">
        <f t="shared" ca="1" si="155"/>
        <v>0</v>
      </c>
      <c r="Y607" s="487" t="e">
        <f t="shared" ca="1" si="156"/>
        <v>#VALUE!</v>
      </c>
    </row>
    <row r="608" spans="1:25">
      <c r="A608" s="395"/>
      <c r="B608" s="396"/>
      <c r="C608" s="397" t="str">
        <f>IF($B608="","",IFERROR(VLOOKUP($B608,SERVIÇOS!$A:$F,2,0),IFERROR(VLOOKUP($B608,'COMPOSIÇÕES COMPLEMENTARES '!$C:$K,2,0),"")))</f>
        <v/>
      </c>
      <c r="D608" s="398" t="str">
        <f>IF($B608="","",IFERROR(VLOOKUP($B608,SERVIÇOS!$A:$F,3,0),IFERROR(VLOOKUP($B608,'COMPOSIÇÕES COMPLEMENTARES '!$C:$K,3,0),"")))</f>
        <v/>
      </c>
      <c r="E608" s="399"/>
      <c r="F608" s="400" t="str">
        <f>IF($B608="","",IFERROR(VLOOKUP($B608,SERVIÇOS!$A:$F,4,0),IFERROR(VLOOKUP($B608,'COMPOSIÇÕES COMPLEMENTARES '!$C:$K,6,0),"")))</f>
        <v/>
      </c>
      <c r="G608" s="400" t="str">
        <f>IF($B608="","",IFERROR(VLOOKUP($B608,SERVIÇOS!$A:$F,5,0),IFERROR(VLOOKUP($B608,'COMPOSIÇÕES COMPLEMENTARES '!$C:$K,7,0),"")))</f>
        <v/>
      </c>
      <c r="H608" s="400" t="str">
        <f t="shared" si="150"/>
        <v/>
      </c>
      <c r="I608" s="400" t="str">
        <f t="shared" si="157"/>
        <v/>
      </c>
      <c r="J608" s="400" t="str">
        <f t="shared" si="158"/>
        <v/>
      </c>
      <c r="K608" s="400" t="str">
        <f t="shared" si="159"/>
        <v/>
      </c>
      <c r="L608" s="400"/>
      <c r="O608" s="469"/>
      <c r="P608" s="470" t="str">
        <f t="shared" si="152"/>
        <v/>
      </c>
      <c r="Q608" s="469"/>
      <c r="R608" s="471" t="str">
        <f t="shared" si="153"/>
        <v/>
      </c>
      <c r="S608" s="469"/>
      <c r="T608" s="472" t="str">
        <f t="shared" si="154"/>
        <v/>
      </c>
      <c r="U608" s="473">
        <f ca="1">SUMIF($O$8:T$9,"QUANT.",O608:T608)</f>
        <v>0</v>
      </c>
      <c r="V608" s="474">
        <f t="shared" ca="1" si="149"/>
        <v>0</v>
      </c>
      <c r="W608" s="486" t="str">
        <f t="shared" si="151"/>
        <v/>
      </c>
      <c r="X608" s="487">
        <f t="shared" ca="1" si="155"/>
        <v>0</v>
      </c>
      <c r="Y608" s="487" t="e">
        <f t="shared" ca="1" si="156"/>
        <v>#VALUE!</v>
      </c>
    </row>
    <row r="609" spans="1:25">
      <c r="A609" s="395"/>
      <c r="B609" s="396"/>
      <c r="C609" s="397" t="str">
        <f>IF($B609="","",IFERROR(VLOOKUP($B609,SERVIÇOS!$A:$F,2,0),IFERROR(VLOOKUP($B609,'COMPOSIÇÕES COMPLEMENTARES '!$C:$K,2,0),"")))</f>
        <v/>
      </c>
      <c r="D609" s="398" t="str">
        <f>IF($B609="","",IFERROR(VLOOKUP($B609,SERVIÇOS!$A:$F,3,0),IFERROR(VLOOKUP($B609,'COMPOSIÇÕES COMPLEMENTARES '!$C:$K,3,0),"")))</f>
        <v/>
      </c>
      <c r="E609" s="399"/>
      <c r="F609" s="400" t="str">
        <f>IF($B609="","",IFERROR(VLOOKUP($B609,SERVIÇOS!$A:$F,4,0),IFERROR(VLOOKUP($B609,'COMPOSIÇÕES COMPLEMENTARES '!$C:$K,6,0),"")))</f>
        <v/>
      </c>
      <c r="G609" s="400" t="str">
        <f>IF($B609="","",IFERROR(VLOOKUP($B609,SERVIÇOS!$A:$F,5,0),IFERROR(VLOOKUP($B609,'COMPOSIÇÕES COMPLEMENTARES '!$C:$K,7,0),"")))</f>
        <v/>
      </c>
      <c r="H609" s="400" t="str">
        <f t="shared" si="150"/>
        <v/>
      </c>
      <c r="I609" s="400" t="str">
        <f t="shared" si="157"/>
        <v/>
      </c>
      <c r="J609" s="400" t="str">
        <f t="shared" si="158"/>
        <v/>
      </c>
      <c r="K609" s="400" t="str">
        <f t="shared" si="159"/>
        <v/>
      </c>
      <c r="L609" s="400"/>
      <c r="O609" s="469"/>
      <c r="P609" s="470" t="str">
        <f t="shared" si="152"/>
        <v/>
      </c>
      <c r="Q609" s="469"/>
      <c r="R609" s="471" t="str">
        <f t="shared" si="153"/>
        <v/>
      </c>
      <c r="S609" s="469"/>
      <c r="T609" s="472" t="str">
        <f t="shared" si="154"/>
        <v/>
      </c>
      <c r="U609" s="473">
        <f ca="1">SUMIF($O$8:T$9,"QUANT.",O609:T609)</f>
        <v>0</v>
      </c>
      <c r="V609" s="474">
        <f t="shared" ca="1" si="149"/>
        <v>0</v>
      </c>
      <c r="W609" s="486" t="str">
        <f t="shared" si="151"/>
        <v/>
      </c>
      <c r="X609" s="487">
        <f t="shared" ca="1" si="155"/>
        <v>0</v>
      </c>
      <c r="Y609" s="487" t="e">
        <f t="shared" ca="1" si="156"/>
        <v>#VALUE!</v>
      </c>
    </row>
    <row r="610" spans="1:25">
      <c r="A610" s="395"/>
      <c r="B610" s="396"/>
      <c r="C610" s="397" t="str">
        <f>IF($B610="","",IFERROR(VLOOKUP($B610,SERVIÇOS!$A:$F,2,0),IFERROR(VLOOKUP($B610,'COMPOSIÇÕES COMPLEMENTARES '!$C:$K,2,0),"")))</f>
        <v/>
      </c>
      <c r="D610" s="398" t="str">
        <f>IF($B610="","",IFERROR(VLOOKUP($B610,SERVIÇOS!$A:$F,3,0),IFERROR(VLOOKUP($B610,'COMPOSIÇÕES COMPLEMENTARES '!$C:$K,3,0),"")))</f>
        <v/>
      </c>
      <c r="E610" s="399"/>
      <c r="F610" s="400" t="str">
        <f>IF($B610="","",IFERROR(VLOOKUP($B610,SERVIÇOS!$A:$F,4,0),IFERROR(VLOOKUP($B610,'COMPOSIÇÕES COMPLEMENTARES '!$C:$K,6,0),"")))</f>
        <v/>
      </c>
      <c r="G610" s="400" t="str">
        <f>IF($B610="","",IFERROR(VLOOKUP($B610,SERVIÇOS!$A:$F,5,0),IFERROR(VLOOKUP($B610,'COMPOSIÇÕES COMPLEMENTARES '!$C:$K,7,0),"")))</f>
        <v/>
      </c>
      <c r="H610" s="400" t="str">
        <f t="shared" si="150"/>
        <v/>
      </c>
      <c r="I610" s="400" t="str">
        <f t="shared" si="157"/>
        <v/>
      </c>
      <c r="J610" s="400" t="str">
        <f t="shared" si="158"/>
        <v/>
      </c>
      <c r="K610" s="400" t="str">
        <f t="shared" si="159"/>
        <v/>
      </c>
      <c r="L610" s="400"/>
      <c r="O610" s="469"/>
      <c r="P610" s="470" t="str">
        <f t="shared" si="152"/>
        <v/>
      </c>
      <c r="Q610" s="469"/>
      <c r="R610" s="471" t="str">
        <f t="shared" si="153"/>
        <v/>
      </c>
      <c r="S610" s="469"/>
      <c r="T610" s="472" t="str">
        <f t="shared" si="154"/>
        <v/>
      </c>
      <c r="U610" s="473">
        <f ca="1">SUMIF($O$8:T$9,"QUANT.",O610:T610)</f>
        <v>0</v>
      </c>
      <c r="V610" s="474">
        <f t="shared" ca="1" si="149"/>
        <v>0</v>
      </c>
      <c r="W610" s="486" t="str">
        <f t="shared" si="151"/>
        <v/>
      </c>
      <c r="X610" s="487">
        <f t="shared" ca="1" si="155"/>
        <v>0</v>
      </c>
      <c r="Y610" s="487" t="e">
        <f t="shared" ca="1" si="156"/>
        <v>#VALUE!</v>
      </c>
    </row>
    <row r="611" spans="1:25">
      <c r="A611" s="395"/>
      <c r="B611" s="396"/>
      <c r="C611" s="397" t="str">
        <f>IF($B611="","",IFERROR(VLOOKUP($B611,SERVIÇOS!$A:$F,2,0),IFERROR(VLOOKUP($B611,'COMPOSIÇÕES COMPLEMENTARES '!$C:$K,2,0),"")))</f>
        <v/>
      </c>
      <c r="D611" s="398" t="str">
        <f>IF($B611="","",IFERROR(VLOOKUP($B611,SERVIÇOS!$A:$F,3,0),IFERROR(VLOOKUP($B611,'COMPOSIÇÕES COMPLEMENTARES '!$C:$K,3,0),"")))</f>
        <v/>
      </c>
      <c r="E611" s="399"/>
      <c r="F611" s="400" t="str">
        <f>IF($B611="","",IFERROR(VLOOKUP($B611,SERVIÇOS!$A:$F,4,0),IFERROR(VLOOKUP($B611,'COMPOSIÇÕES COMPLEMENTARES '!$C:$K,6,0),"")))</f>
        <v/>
      </c>
      <c r="G611" s="400" t="str">
        <f>IF($B611="","",IFERROR(VLOOKUP($B611,SERVIÇOS!$A:$F,5,0),IFERROR(VLOOKUP($B611,'COMPOSIÇÕES COMPLEMENTARES '!$C:$K,7,0),"")))</f>
        <v/>
      </c>
      <c r="H611" s="400" t="str">
        <f t="shared" si="150"/>
        <v/>
      </c>
      <c r="I611" s="400" t="str">
        <f t="shared" si="157"/>
        <v/>
      </c>
      <c r="J611" s="400" t="str">
        <f t="shared" si="158"/>
        <v/>
      </c>
      <c r="K611" s="400" t="str">
        <f t="shared" si="159"/>
        <v/>
      </c>
      <c r="L611" s="400"/>
      <c r="O611" s="469"/>
      <c r="P611" s="470" t="str">
        <f t="shared" si="152"/>
        <v/>
      </c>
      <c r="Q611" s="469"/>
      <c r="R611" s="471" t="str">
        <f t="shared" si="153"/>
        <v/>
      </c>
      <c r="S611" s="469"/>
      <c r="T611" s="472" t="str">
        <f t="shared" si="154"/>
        <v/>
      </c>
      <c r="U611" s="473">
        <f ca="1">SUMIF($O$8:T$9,"QUANT.",O611:T611)</f>
        <v>0</v>
      </c>
      <c r="V611" s="474">
        <f t="shared" ca="1" si="149"/>
        <v>0</v>
      </c>
      <c r="W611" s="486" t="str">
        <f t="shared" si="151"/>
        <v/>
      </c>
      <c r="X611" s="487">
        <f t="shared" ca="1" si="155"/>
        <v>0</v>
      </c>
      <c r="Y611" s="487" t="e">
        <f t="shared" ca="1" si="156"/>
        <v>#VALUE!</v>
      </c>
    </row>
    <row r="612" spans="1:25">
      <c r="A612" s="395"/>
      <c r="B612" s="396"/>
      <c r="C612" s="397" t="str">
        <f>IF($B612="","",IFERROR(VLOOKUP($B612,SERVIÇOS!$A:$F,2,0),IFERROR(VLOOKUP($B612,'COMPOSIÇÕES COMPLEMENTARES '!$C:$K,2,0),"")))</f>
        <v/>
      </c>
      <c r="D612" s="398" t="str">
        <f>IF($B612="","",IFERROR(VLOOKUP($B612,SERVIÇOS!$A:$F,3,0),IFERROR(VLOOKUP($B612,'COMPOSIÇÕES COMPLEMENTARES '!$C:$K,3,0),"")))</f>
        <v/>
      </c>
      <c r="E612" s="399"/>
      <c r="F612" s="400" t="str">
        <f>IF($B612="","",IFERROR(VLOOKUP($B612,SERVIÇOS!$A:$F,4,0),IFERROR(VLOOKUP($B612,'COMPOSIÇÕES COMPLEMENTARES '!$C:$K,6,0),"")))</f>
        <v/>
      </c>
      <c r="G612" s="400" t="str">
        <f>IF($B612="","",IFERROR(VLOOKUP($B612,SERVIÇOS!$A:$F,5,0),IFERROR(VLOOKUP($B612,'COMPOSIÇÕES COMPLEMENTARES '!$C:$K,7,0),"")))</f>
        <v/>
      </c>
      <c r="H612" s="400" t="str">
        <f t="shared" si="150"/>
        <v/>
      </c>
      <c r="I612" s="400" t="str">
        <f t="shared" si="157"/>
        <v/>
      </c>
      <c r="J612" s="400" t="str">
        <f t="shared" si="158"/>
        <v/>
      </c>
      <c r="K612" s="400" t="str">
        <f t="shared" si="159"/>
        <v/>
      </c>
      <c r="L612" s="400"/>
      <c r="O612" s="469"/>
      <c r="P612" s="470" t="str">
        <f t="shared" si="152"/>
        <v/>
      </c>
      <c r="Q612" s="469"/>
      <c r="R612" s="471" t="str">
        <f t="shared" si="153"/>
        <v/>
      </c>
      <c r="S612" s="469"/>
      <c r="T612" s="472" t="str">
        <f t="shared" si="154"/>
        <v/>
      </c>
      <c r="U612" s="473">
        <f ca="1">SUMIF($O$8:T$9,"QUANT.",O612:T612)</f>
        <v>0</v>
      </c>
      <c r="V612" s="474">
        <f t="shared" ca="1" si="149"/>
        <v>0</v>
      </c>
      <c r="W612" s="486" t="str">
        <f t="shared" si="151"/>
        <v/>
      </c>
      <c r="X612" s="487">
        <f t="shared" ca="1" si="155"/>
        <v>0</v>
      </c>
      <c r="Y612" s="487" t="e">
        <f t="shared" ca="1" si="156"/>
        <v>#VALUE!</v>
      </c>
    </row>
    <row r="613" spans="1:25">
      <c r="A613" s="395"/>
      <c r="B613" s="396"/>
      <c r="C613" s="397" t="str">
        <f>IF($B613="","",IFERROR(VLOOKUP($B613,SERVIÇOS!$A:$F,2,0),IFERROR(VLOOKUP($B613,'COMPOSIÇÕES COMPLEMENTARES '!$C:$K,2,0),"")))</f>
        <v/>
      </c>
      <c r="D613" s="398" t="str">
        <f>IF($B613="","",IFERROR(VLOOKUP($B613,SERVIÇOS!$A:$F,3,0),IFERROR(VLOOKUP($B613,'COMPOSIÇÕES COMPLEMENTARES '!$C:$K,3,0),"")))</f>
        <v/>
      </c>
      <c r="E613" s="399"/>
      <c r="F613" s="400" t="str">
        <f>IF($B613="","",IFERROR(VLOOKUP($B613,SERVIÇOS!$A:$F,4,0),IFERROR(VLOOKUP($B613,'COMPOSIÇÕES COMPLEMENTARES '!$C:$K,6,0),"")))</f>
        <v/>
      </c>
      <c r="G613" s="400" t="str">
        <f>IF($B613="","",IFERROR(VLOOKUP($B613,SERVIÇOS!$A:$F,5,0),IFERROR(VLOOKUP($B613,'COMPOSIÇÕES COMPLEMENTARES '!$C:$K,7,0),"")))</f>
        <v/>
      </c>
      <c r="H613" s="400" t="str">
        <f t="shared" si="150"/>
        <v/>
      </c>
      <c r="I613" s="400" t="str">
        <f t="shared" si="157"/>
        <v/>
      </c>
      <c r="J613" s="400" t="str">
        <f t="shared" si="158"/>
        <v/>
      </c>
      <c r="K613" s="400" t="str">
        <f t="shared" si="159"/>
        <v/>
      </c>
      <c r="L613" s="400"/>
      <c r="O613" s="469"/>
      <c r="P613" s="470" t="str">
        <f t="shared" si="152"/>
        <v/>
      </c>
      <c r="Q613" s="469"/>
      <c r="R613" s="471" t="str">
        <f t="shared" si="153"/>
        <v/>
      </c>
      <c r="S613" s="469"/>
      <c r="T613" s="472" t="str">
        <f t="shared" si="154"/>
        <v/>
      </c>
      <c r="U613" s="473">
        <f ca="1">SUMIF($O$8:T$9,"QUANT.",O613:T613)</f>
        <v>0</v>
      </c>
      <c r="V613" s="474">
        <f t="shared" ca="1" si="149"/>
        <v>0</v>
      </c>
      <c r="W613" s="486" t="str">
        <f t="shared" si="151"/>
        <v/>
      </c>
      <c r="X613" s="487">
        <f t="shared" ca="1" si="155"/>
        <v>0</v>
      </c>
      <c r="Y613" s="487" t="e">
        <f t="shared" ca="1" si="156"/>
        <v>#VALUE!</v>
      </c>
    </row>
    <row r="614" spans="1:25">
      <c r="A614" s="395"/>
      <c r="B614" s="396"/>
      <c r="C614" s="397" t="str">
        <f>IF($B614="","",IFERROR(VLOOKUP($B614,SERVIÇOS!$A:$F,2,0),IFERROR(VLOOKUP($B614,'COMPOSIÇÕES COMPLEMENTARES '!$C:$K,2,0),"")))</f>
        <v/>
      </c>
      <c r="D614" s="398" t="str">
        <f>IF($B614="","",IFERROR(VLOOKUP($B614,SERVIÇOS!$A:$F,3,0),IFERROR(VLOOKUP($B614,'COMPOSIÇÕES COMPLEMENTARES '!$C:$K,3,0),"")))</f>
        <v/>
      </c>
      <c r="E614" s="399"/>
      <c r="F614" s="400" t="str">
        <f>IF($B614="","",IFERROR(VLOOKUP($B614,SERVIÇOS!$A:$F,4,0),IFERROR(VLOOKUP($B614,'COMPOSIÇÕES COMPLEMENTARES '!$C:$K,6,0),"")))</f>
        <v/>
      </c>
      <c r="G614" s="400" t="str">
        <f>IF($B614="","",IFERROR(VLOOKUP($B614,SERVIÇOS!$A:$F,5,0),IFERROR(VLOOKUP($B614,'COMPOSIÇÕES COMPLEMENTARES '!$C:$K,7,0),"")))</f>
        <v/>
      </c>
      <c r="H614" s="400" t="str">
        <f t="shared" si="150"/>
        <v/>
      </c>
      <c r="I614" s="400" t="str">
        <f t="shared" si="157"/>
        <v/>
      </c>
      <c r="J614" s="400" t="str">
        <f t="shared" si="158"/>
        <v/>
      </c>
      <c r="K614" s="400" t="str">
        <f t="shared" si="159"/>
        <v/>
      </c>
      <c r="L614" s="400"/>
      <c r="O614" s="469"/>
      <c r="P614" s="470" t="str">
        <f t="shared" si="152"/>
        <v/>
      </c>
      <c r="Q614" s="469"/>
      <c r="R614" s="471" t="str">
        <f t="shared" si="153"/>
        <v/>
      </c>
      <c r="S614" s="469"/>
      <c r="T614" s="472" t="str">
        <f t="shared" si="154"/>
        <v/>
      </c>
      <c r="U614" s="473">
        <f ca="1">SUMIF($O$8:T$9,"QUANT.",O614:T614)</f>
        <v>0</v>
      </c>
      <c r="V614" s="474">
        <f t="shared" ca="1" si="149"/>
        <v>0</v>
      </c>
      <c r="W614" s="486" t="str">
        <f t="shared" si="151"/>
        <v/>
      </c>
      <c r="X614" s="487">
        <f t="shared" ca="1" si="155"/>
        <v>0</v>
      </c>
      <c r="Y614" s="487" t="e">
        <f t="shared" ca="1" si="156"/>
        <v>#VALUE!</v>
      </c>
    </row>
    <row r="615" spans="1:25">
      <c r="A615" s="395"/>
      <c r="B615" s="396"/>
      <c r="C615" s="397" t="str">
        <f>IF($B615="","",IFERROR(VLOOKUP($B615,SERVIÇOS!$A:$F,2,0),IFERROR(VLOOKUP($B615,'COMPOSIÇÕES COMPLEMENTARES '!$C:$K,2,0),"")))</f>
        <v/>
      </c>
      <c r="D615" s="398" t="str">
        <f>IF($B615="","",IFERROR(VLOOKUP($B615,SERVIÇOS!$A:$F,3,0),IFERROR(VLOOKUP($B615,'COMPOSIÇÕES COMPLEMENTARES '!$C:$K,3,0),"")))</f>
        <v/>
      </c>
      <c r="E615" s="399"/>
      <c r="F615" s="400" t="str">
        <f>IF($B615="","",IFERROR(VLOOKUP($B615,SERVIÇOS!$A:$F,4,0),IFERROR(VLOOKUP($B615,'COMPOSIÇÕES COMPLEMENTARES '!$C:$K,6,0),"")))</f>
        <v/>
      </c>
      <c r="G615" s="400" t="str">
        <f>IF($B615="","",IFERROR(VLOOKUP($B615,SERVIÇOS!$A:$F,5,0),IFERROR(VLOOKUP($B615,'COMPOSIÇÕES COMPLEMENTARES '!$C:$K,7,0),"")))</f>
        <v/>
      </c>
      <c r="H615" s="400" t="str">
        <f t="shared" si="150"/>
        <v/>
      </c>
      <c r="I615" s="400" t="str">
        <f t="shared" si="157"/>
        <v/>
      </c>
      <c r="J615" s="400" t="str">
        <f t="shared" si="158"/>
        <v/>
      </c>
      <c r="K615" s="400" t="str">
        <f t="shared" si="159"/>
        <v/>
      </c>
      <c r="L615" s="400"/>
      <c r="O615" s="469"/>
      <c r="P615" s="470" t="str">
        <f t="shared" si="152"/>
        <v/>
      </c>
      <c r="Q615" s="469"/>
      <c r="R615" s="471" t="str">
        <f t="shared" si="153"/>
        <v/>
      </c>
      <c r="S615" s="469"/>
      <c r="T615" s="472" t="str">
        <f t="shared" si="154"/>
        <v/>
      </c>
      <c r="U615" s="473">
        <f ca="1">SUMIF($O$8:T$9,"QUANT.",O615:T615)</f>
        <v>0</v>
      </c>
      <c r="V615" s="474">
        <f t="shared" ca="1" si="149"/>
        <v>0</v>
      </c>
      <c r="W615" s="486" t="str">
        <f t="shared" si="151"/>
        <v/>
      </c>
      <c r="X615" s="487">
        <f t="shared" ca="1" si="155"/>
        <v>0</v>
      </c>
      <c r="Y615" s="487" t="e">
        <f t="shared" ca="1" si="156"/>
        <v>#VALUE!</v>
      </c>
    </row>
    <row r="616" spans="1:25">
      <c r="A616" s="395"/>
      <c r="B616" s="396"/>
      <c r="C616" s="397" t="str">
        <f>IF($B616="","",IFERROR(VLOOKUP($B616,SERVIÇOS!$A:$F,2,0),IFERROR(VLOOKUP($B616,'COMPOSIÇÕES COMPLEMENTARES '!$C:$K,2,0),"")))</f>
        <v/>
      </c>
      <c r="D616" s="398" t="str">
        <f>IF($B616="","",IFERROR(VLOOKUP($B616,SERVIÇOS!$A:$F,3,0),IFERROR(VLOOKUP($B616,'COMPOSIÇÕES COMPLEMENTARES '!$C:$K,3,0),"")))</f>
        <v/>
      </c>
      <c r="E616" s="399"/>
      <c r="F616" s="400" t="str">
        <f>IF($B616="","",IFERROR(VLOOKUP($B616,SERVIÇOS!$A:$F,4,0),IFERROR(VLOOKUP($B616,'COMPOSIÇÕES COMPLEMENTARES '!$C:$K,6,0),"")))</f>
        <v/>
      </c>
      <c r="G616" s="400" t="str">
        <f>IF($B616="","",IFERROR(VLOOKUP($B616,SERVIÇOS!$A:$F,5,0),IFERROR(VLOOKUP($B616,'COMPOSIÇÕES COMPLEMENTARES '!$C:$K,7,0),"")))</f>
        <v/>
      </c>
      <c r="H616" s="400" t="str">
        <f t="shared" si="150"/>
        <v/>
      </c>
      <c r="I616" s="400" t="str">
        <f t="shared" si="157"/>
        <v/>
      </c>
      <c r="J616" s="400" t="str">
        <f t="shared" si="158"/>
        <v/>
      </c>
      <c r="K616" s="400" t="str">
        <f t="shared" si="159"/>
        <v/>
      </c>
      <c r="L616" s="400"/>
      <c r="O616" s="469"/>
      <c r="P616" s="470" t="str">
        <f t="shared" si="152"/>
        <v/>
      </c>
      <c r="Q616" s="469"/>
      <c r="R616" s="471" t="str">
        <f t="shared" si="153"/>
        <v/>
      </c>
      <c r="S616" s="469"/>
      <c r="T616" s="472" t="str">
        <f t="shared" si="154"/>
        <v/>
      </c>
      <c r="U616" s="473">
        <f ca="1">SUMIF($O$8:T$9,"QUANT.",O616:T616)</f>
        <v>0</v>
      </c>
      <c r="V616" s="474">
        <f t="shared" ca="1" si="149"/>
        <v>0</v>
      </c>
      <c r="W616" s="486" t="str">
        <f t="shared" si="151"/>
        <v/>
      </c>
      <c r="X616" s="487">
        <f t="shared" ca="1" si="155"/>
        <v>0</v>
      </c>
      <c r="Y616" s="487" t="e">
        <f t="shared" ca="1" si="156"/>
        <v>#VALUE!</v>
      </c>
    </row>
    <row r="617" spans="1:25">
      <c r="A617" s="395"/>
      <c r="B617" s="396"/>
      <c r="C617" s="397" t="str">
        <f>IF($B617="","",IFERROR(VLOOKUP($B617,SERVIÇOS!$A:$F,2,0),IFERROR(VLOOKUP($B617,'COMPOSIÇÕES COMPLEMENTARES '!$C:$K,2,0),"")))</f>
        <v/>
      </c>
      <c r="D617" s="398" t="str">
        <f>IF($B617="","",IFERROR(VLOOKUP($B617,SERVIÇOS!$A:$F,3,0),IFERROR(VLOOKUP($B617,'COMPOSIÇÕES COMPLEMENTARES '!$C:$K,3,0),"")))</f>
        <v/>
      </c>
      <c r="E617" s="399"/>
      <c r="F617" s="400" t="str">
        <f>IF($B617="","",IFERROR(VLOOKUP($B617,SERVIÇOS!$A:$F,4,0),IFERROR(VLOOKUP($B617,'COMPOSIÇÕES COMPLEMENTARES '!$C:$K,6,0),"")))</f>
        <v/>
      </c>
      <c r="G617" s="400" t="str">
        <f>IF($B617="","",IFERROR(VLOOKUP($B617,SERVIÇOS!$A:$F,5,0),IFERROR(VLOOKUP($B617,'COMPOSIÇÕES COMPLEMENTARES '!$C:$K,7,0),"")))</f>
        <v/>
      </c>
      <c r="H617" s="400" t="str">
        <f t="shared" si="150"/>
        <v/>
      </c>
      <c r="I617" s="400" t="str">
        <f t="shared" si="157"/>
        <v/>
      </c>
      <c r="J617" s="400" t="str">
        <f t="shared" si="158"/>
        <v/>
      </c>
      <c r="K617" s="400" t="str">
        <f t="shared" si="159"/>
        <v/>
      </c>
      <c r="L617" s="400"/>
      <c r="O617" s="469"/>
      <c r="P617" s="470" t="str">
        <f t="shared" si="152"/>
        <v/>
      </c>
      <c r="Q617" s="469"/>
      <c r="R617" s="471" t="str">
        <f t="shared" si="153"/>
        <v/>
      </c>
      <c r="S617" s="469"/>
      <c r="T617" s="472" t="str">
        <f t="shared" si="154"/>
        <v/>
      </c>
      <c r="U617" s="473">
        <f ca="1">SUMIF($O$8:T$9,"QUANT.",O617:T617)</f>
        <v>0</v>
      </c>
      <c r="V617" s="474">
        <f t="shared" ca="1" si="149"/>
        <v>0</v>
      </c>
      <c r="W617" s="486" t="str">
        <f t="shared" si="151"/>
        <v/>
      </c>
      <c r="X617" s="487">
        <f t="shared" ca="1" si="155"/>
        <v>0</v>
      </c>
      <c r="Y617" s="487" t="e">
        <f t="shared" ca="1" si="156"/>
        <v>#VALUE!</v>
      </c>
    </row>
    <row r="618" spans="1:25">
      <c r="A618" s="395"/>
      <c r="B618" s="396"/>
      <c r="C618" s="397" t="str">
        <f>IF($B618="","",IFERROR(VLOOKUP($B618,SERVIÇOS!$A:$F,2,0),IFERROR(VLOOKUP($B618,'COMPOSIÇÕES COMPLEMENTARES '!$C:$K,2,0),"")))</f>
        <v/>
      </c>
      <c r="D618" s="398" t="str">
        <f>IF($B618="","",IFERROR(VLOOKUP($B618,SERVIÇOS!$A:$F,3,0),IFERROR(VLOOKUP($B618,'COMPOSIÇÕES COMPLEMENTARES '!$C:$K,3,0),"")))</f>
        <v/>
      </c>
      <c r="E618" s="399"/>
      <c r="F618" s="400" t="str">
        <f>IF($B618="","",IFERROR(VLOOKUP($B618,SERVIÇOS!$A:$F,4,0),IFERROR(VLOOKUP($B618,'COMPOSIÇÕES COMPLEMENTARES '!$C:$K,6,0),"")))</f>
        <v/>
      </c>
      <c r="G618" s="400" t="str">
        <f>IF($B618="","",IFERROR(VLOOKUP($B618,SERVIÇOS!$A:$F,5,0),IFERROR(VLOOKUP($B618,'COMPOSIÇÕES COMPLEMENTARES '!$C:$K,7,0),"")))</f>
        <v/>
      </c>
      <c r="H618" s="400" t="str">
        <f t="shared" si="150"/>
        <v/>
      </c>
      <c r="I618" s="400" t="str">
        <f t="shared" si="157"/>
        <v/>
      </c>
      <c r="J618" s="400" t="str">
        <f t="shared" si="158"/>
        <v/>
      </c>
      <c r="K618" s="400" t="str">
        <f t="shared" si="159"/>
        <v/>
      </c>
      <c r="L618" s="400"/>
      <c r="O618" s="469"/>
      <c r="P618" s="470" t="str">
        <f t="shared" si="152"/>
        <v/>
      </c>
      <c r="Q618" s="469"/>
      <c r="R618" s="471" t="str">
        <f t="shared" si="153"/>
        <v/>
      </c>
      <c r="S618" s="469"/>
      <c r="T618" s="472" t="str">
        <f t="shared" si="154"/>
        <v/>
      </c>
      <c r="U618" s="473">
        <f ca="1">SUMIF($O$8:T$9,"QUANT.",O618:T618)</f>
        <v>0</v>
      </c>
      <c r="V618" s="474">
        <f t="shared" ca="1" si="149"/>
        <v>0</v>
      </c>
      <c r="W618" s="486" t="str">
        <f t="shared" si="151"/>
        <v/>
      </c>
      <c r="X618" s="487">
        <f t="shared" ca="1" si="155"/>
        <v>0</v>
      </c>
      <c r="Y618" s="487" t="e">
        <f t="shared" ca="1" si="156"/>
        <v>#VALUE!</v>
      </c>
    </row>
    <row r="619" spans="1:25">
      <c r="A619" s="395"/>
      <c r="B619" s="396"/>
      <c r="C619" s="397" t="str">
        <f>IF($B619="","",IFERROR(VLOOKUP($B619,SERVIÇOS!$A:$F,2,0),IFERROR(VLOOKUP($B619,'COMPOSIÇÕES COMPLEMENTARES '!$C:$K,2,0),"")))</f>
        <v/>
      </c>
      <c r="D619" s="398" t="str">
        <f>IF($B619="","",IFERROR(VLOOKUP($B619,SERVIÇOS!$A:$F,3,0),IFERROR(VLOOKUP($B619,'COMPOSIÇÕES COMPLEMENTARES '!$C:$K,3,0),"")))</f>
        <v/>
      </c>
      <c r="E619" s="399"/>
      <c r="F619" s="400" t="str">
        <f>IF($B619="","",IFERROR(VLOOKUP($B619,SERVIÇOS!$A:$F,4,0),IFERROR(VLOOKUP($B619,'COMPOSIÇÕES COMPLEMENTARES '!$C:$K,6,0),"")))</f>
        <v/>
      </c>
      <c r="G619" s="400" t="str">
        <f>IF($B619="","",IFERROR(VLOOKUP($B619,SERVIÇOS!$A:$F,5,0),IFERROR(VLOOKUP($B619,'COMPOSIÇÕES COMPLEMENTARES '!$C:$K,7,0),"")))</f>
        <v/>
      </c>
      <c r="H619" s="400" t="str">
        <f t="shared" si="150"/>
        <v/>
      </c>
      <c r="I619" s="400" t="str">
        <f t="shared" si="157"/>
        <v/>
      </c>
      <c r="J619" s="400" t="str">
        <f t="shared" si="158"/>
        <v/>
      </c>
      <c r="K619" s="400" t="str">
        <f t="shared" si="159"/>
        <v/>
      </c>
      <c r="L619" s="400"/>
      <c r="O619" s="469"/>
      <c r="P619" s="470" t="str">
        <f t="shared" si="152"/>
        <v/>
      </c>
      <c r="Q619" s="469"/>
      <c r="R619" s="471" t="str">
        <f t="shared" si="153"/>
        <v/>
      </c>
      <c r="S619" s="469"/>
      <c r="T619" s="472" t="str">
        <f t="shared" si="154"/>
        <v/>
      </c>
      <c r="U619" s="473">
        <f ca="1">SUMIF($O$8:T$9,"QUANT.",O619:T619)</f>
        <v>0</v>
      </c>
      <c r="V619" s="474">
        <f t="shared" ref="V619:V682" ca="1" si="160">SUMIF($O$8:$T$9,"CUSTO",O619:T619)</f>
        <v>0</v>
      </c>
      <c r="W619" s="486" t="str">
        <f t="shared" si="151"/>
        <v/>
      </c>
      <c r="X619" s="487">
        <f t="shared" ca="1" si="155"/>
        <v>0</v>
      </c>
      <c r="Y619" s="487" t="e">
        <f t="shared" ca="1" si="156"/>
        <v>#VALUE!</v>
      </c>
    </row>
    <row r="620" spans="1:25">
      <c r="A620" s="395"/>
      <c r="B620" s="396"/>
      <c r="C620" s="397" t="str">
        <f>IF($B620="","",IFERROR(VLOOKUP($B620,SERVIÇOS!$A:$F,2,0),IFERROR(VLOOKUP($B620,'COMPOSIÇÕES COMPLEMENTARES '!$C:$K,2,0),"")))</f>
        <v/>
      </c>
      <c r="D620" s="398" t="str">
        <f>IF($B620="","",IFERROR(VLOOKUP($B620,SERVIÇOS!$A:$F,3,0),IFERROR(VLOOKUP($B620,'COMPOSIÇÕES COMPLEMENTARES '!$C:$K,3,0),"")))</f>
        <v/>
      </c>
      <c r="E620" s="399"/>
      <c r="F620" s="400" t="str">
        <f>IF($B620="","",IFERROR(VLOOKUP($B620,SERVIÇOS!$A:$F,4,0),IFERROR(VLOOKUP($B620,'COMPOSIÇÕES COMPLEMENTARES '!$C:$K,6,0),"")))</f>
        <v/>
      </c>
      <c r="G620" s="400" t="str">
        <f>IF($B620="","",IFERROR(VLOOKUP($B620,SERVIÇOS!$A:$F,5,0),IFERROR(VLOOKUP($B620,'COMPOSIÇÕES COMPLEMENTARES '!$C:$K,7,0),"")))</f>
        <v/>
      </c>
      <c r="H620" s="400" t="str">
        <f t="shared" ref="H620:H683" si="161">IF(E620="","",F620+G620)</f>
        <v/>
      </c>
      <c r="I620" s="400" t="str">
        <f t="shared" si="157"/>
        <v/>
      </c>
      <c r="J620" s="400" t="str">
        <f t="shared" si="158"/>
        <v/>
      </c>
      <c r="K620" s="400" t="str">
        <f t="shared" si="159"/>
        <v/>
      </c>
      <c r="L620" s="400"/>
      <c r="O620" s="469"/>
      <c r="P620" s="470" t="str">
        <f t="shared" si="152"/>
        <v/>
      </c>
      <c r="Q620" s="469"/>
      <c r="R620" s="471" t="str">
        <f t="shared" si="153"/>
        <v/>
      </c>
      <c r="S620" s="469"/>
      <c r="T620" s="472" t="str">
        <f t="shared" si="154"/>
        <v/>
      </c>
      <c r="U620" s="473">
        <f ca="1">SUMIF($O$8:T$9,"QUANT.",O620:T620)</f>
        <v>0</v>
      </c>
      <c r="V620" s="474">
        <f t="shared" ca="1" si="160"/>
        <v>0</v>
      </c>
      <c r="W620" s="486" t="str">
        <f t="shared" ref="W620:W683" si="162">IF(B620&lt;&gt;"",IF(V620=0,"MEDIR",IF(K620-V620=0,"OK",IF(K620-V620&gt;0,"MEDIR","ALERTA!"))),"")</f>
        <v/>
      </c>
      <c r="X620" s="487">
        <f t="shared" ca="1" si="155"/>
        <v>0</v>
      </c>
      <c r="Y620" s="487" t="e">
        <f t="shared" ca="1" si="156"/>
        <v>#VALUE!</v>
      </c>
    </row>
    <row r="621" spans="1:25">
      <c r="A621" s="395"/>
      <c r="B621" s="396"/>
      <c r="C621" s="397" t="str">
        <f>IF($B621="","",IFERROR(VLOOKUP($B621,SERVIÇOS!$A:$F,2,0),IFERROR(VLOOKUP($B621,'COMPOSIÇÕES COMPLEMENTARES '!$C:$K,2,0),"")))</f>
        <v/>
      </c>
      <c r="D621" s="398" t="str">
        <f>IF($B621="","",IFERROR(VLOOKUP($B621,SERVIÇOS!$A:$F,3,0),IFERROR(VLOOKUP($B621,'COMPOSIÇÕES COMPLEMENTARES '!$C:$K,3,0),"")))</f>
        <v/>
      </c>
      <c r="E621" s="399"/>
      <c r="F621" s="400" t="str">
        <f>IF($B621="","",IFERROR(VLOOKUP($B621,SERVIÇOS!$A:$F,4,0),IFERROR(VLOOKUP($B621,'COMPOSIÇÕES COMPLEMENTARES '!$C:$K,6,0),"")))</f>
        <v/>
      </c>
      <c r="G621" s="400" t="str">
        <f>IF($B621="","",IFERROR(VLOOKUP($B621,SERVIÇOS!$A:$F,5,0),IFERROR(VLOOKUP($B621,'COMPOSIÇÕES COMPLEMENTARES '!$C:$K,7,0),"")))</f>
        <v/>
      </c>
      <c r="H621" s="400" t="str">
        <f t="shared" si="161"/>
        <v/>
      </c>
      <c r="I621" s="400" t="str">
        <f t="shared" si="157"/>
        <v/>
      </c>
      <c r="J621" s="400" t="str">
        <f t="shared" si="158"/>
        <v/>
      </c>
      <c r="K621" s="400" t="str">
        <f t="shared" si="159"/>
        <v/>
      </c>
      <c r="L621" s="400"/>
      <c r="O621" s="469"/>
      <c r="P621" s="470" t="str">
        <f t="shared" ref="P621:P684" si="163">IF(OR(O621="",$K621=""),"",(O621/$E621)*$K621)</f>
        <v/>
      </c>
      <c r="Q621" s="469"/>
      <c r="R621" s="471" t="str">
        <f t="shared" ref="R621:R684" si="164">IF(OR(Q621="",$K621=""),"",(Q621/$E621)*$K621)</f>
        <v/>
      </c>
      <c r="S621" s="469"/>
      <c r="T621" s="472" t="str">
        <f t="shared" ref="T621:T684" si="165">IF(OR(S621="",$K621=""),"",(S621/$E621)*$K621)</f>
        <v/>
      </c>
      <c r="U621" s="473">
        <f ca="1">SUMIF($O$8:T$9,"QUANT.",O621:T621)</f>
        <v>0</v>
      </c>
      <c r="V621" s="474">
        <f t="shared" ca="1" si="160"/>
        <v>0</v>
      </c>
      <c r="W621" s="486" t="str">
        <f t="shared" si="162"/>
        <v/>
      </c>
      <c r="X621" s="487">
        <f t="shared" ref="X621:X684" ca="1" si="166">IF(U621="",0,E621-U621)</f>
        <v>0</v>
      </c>
      <c r="Y621" s="487" t="e">
        <f t="shared" ref="Y621:Y684" ca="1" si="167">IF(V621="",0,K621-V621)</f>
        <v>#VALUE!</v>
      </c>
    </row>
    <row r="622" spans="1:25">
      <c r="A622" s="395"/>
      <c r="B622" s="396"/>
      <c r="C622" s="397" t="str">
        <f>IF($B622="","",IFERROR(VLOOKUP($B622,SERVIÇOS!$A:$F,2,0),IFERROR(VLOOKUP($B622,'COMPOSIÇÕES COMPLEMENTARES '!$C:$K,2,0),"")))</f>
        <v/>
      </c>
      <c r="D622" s="398" t="str">
        <f>IF($B622="","",IFERROR(VLOOKUP($B622,SERVIÇOS!$A:$F,3,0),IFERROR(VLOOKUP($B622,'COMPOSIÇÕES COMPLEMENTARES '!$C:$K,3,0),"")))</f>
        <v/>
      </c>
      <c r="E622" s="399"/>
      <c r="F622" s="400" t="str">
        <f>IF($B622="","",IFERROR(VLOOKUP($B622,SERVIÇOS!$A:$F,4,0),IFERROR(VLOOKUP($B622,'COMPOSIÇÕES COMPLEMENTARES '!$C:$K,6,0),"")))</f>
        <v/>
      </c>
      <c r="G622" s="400" t="str">
        <f>IF($B622="","",IFERROR(VLOOKUP($B622,SERVIÇOS!$A:$F,5,0),IFERROR(VLOOKUP($B622,'COMPOSIÇÕES COMPLEMENTARES '!$C:$K,7,0),"")))</f>
        <v/>
      </c>
      <c r="H622" s="400" t="str">
        <f t="shared" si="161"/>
        <v/>
      </c>
      <c r="I622" s="400" t="str">
        <f t="shared" si="157"/>
        <v/>
      </c>
      <c r="J622" s="400" t="str">
        <f t="shared" si="158"/>
        <v/>
      </c>
      <c r="K622" s="400" t="str">
        <f t="shared" si="159"/>
        <v/>
      </c>
      <c r="L622" s="400"/>
      <c r="O622" s="469"/>
      <c r="P622" s="470" t="str">
        <f t="shared" si="163"/>
        <v/>
      </c>
      <c r="Q622" s="469"/>
      <c r="R622" s="471" t="str">
        <f t="shared" si="164"/>
        <v/>
      </c>
      <c r="S622" s="469"/>
      <c r="T622" s="472" t="str">
        <f t="shared" si="165"/>
        <v/>
      </c>
      <c r="U622" s="473">
        <f ca="1">SUMIF($O$8:T$9,"QUANT.",O622:T622)</f>
        <v>0</v>
      </c>
      <c r="V622" s="474">
        <f t="shared" ca="1" si="160"/>
        <v>0</v>
      </c>
      <c r="W622" s="486" t="str">
        <f t="shared" si="162"/>
        <v/>
      </c>
      <c r="X622" s="487">
        <f t="shared" ca="1" si="166"/>
        <v>0</v>
      </c>
      <c r="Y622" s="487" t="e">
        <f t="shared" ca="1" si="167"/>
        <v>#VALUE!</v>
      </c>
    </row>
    <row r="623" spans="1:25">
      <c r="A623" s="395"/>
      <c r="B623" s="396"/>
      <c r="C623" s="397" t="str">
        <f>IF($B623="","",IFERROR(VLOOKUP($B623,SERVIÇOS!$A:$F,2,0),IFERROR(VLOOKUP($B623,'COMPOSIÇÕES COMPLEMENTARES '!$C:$K,2,0),"")))</f>
        <v/>
      </c>
      <c r="D623" s="398" t="str">
        <f>IF($B623="","",IFERROR(VLOOKUP($B623,SERVIÇOS!$A:$F,3,0),IFERROR(VLOOKUP($B623,'COMPOSIÇÕES COMPLEMENTARES '!$C:$K,3,0),"")))</f>
        <v/>
      </c>
      <c r="E623" s="399"/>
      <c r="F623" s="400" t="str">
        <f>IF($B623="","",IFERROR(VLOOKUP($B623,SERVIÇOS!$A:$F,4,0),IFERROR(VLOOKUP($B623,'COMPOSIÇÕES COMPLEMENTARES '!$C:$K,6,0),"")))</f>
        <v/>
      </c>
      <c r="G623" s="400" t="str">
        <f>IF($B623="","",IFERROR(VLOOKUP($B623,SERVIÇOS!$A:$F,5,0),IFERROR(VLOOKUP($B623,'COMPOSIÇÕES COMPLEMENTARES '!$C:$K,7,0),"")))</f>
        <v/>
      </c>
      <c r="H623" s="400" t="str">
        <f t="shared" si="161"/>
        <v/>
      </c>
      <c r="I623" s="400" t="str">
        <f t="shared" si="157"/>
        <v/>
      </c>
      <c r="J623" s="400" t="str">
        <f t="shared" si="158"/>
        <v/>
      </c>
      <c r="K623" s="400" t="str">
        <f t="shared" si="159"/>
        <v/>
      </c>
      <c r="L623" s="400"/>
      <c r="O623" s="469"/>
      <c r="P623" s="470" t="str">
        <f t="shared" si="163"/>
        <v/>
      </c>
      <c r="Q623" s="469"/>
      <c r="R623" s="471" t="str">
        <f t="shared" si="164"/>
        <v/>
      </c>
      <c r="S623" s="469"/>
      <c r="T623" s="472" t="str">
        <f t="shared" si="165"/>
        <v/>
      </c>
      <c r="U623" s="473">
        <f ca="1">SUMIF($O$8:T$9,"QUANT.",O623:T623)</f>
        <v>0</v>
      </c>
      <c r="V623" s="474">
        <f t="shared" ca="1" si="160"/>
        <v>0</v>
      </c>
      <c r="W623" s="486" t="str">
        <f t="shared" si="162"/>
        <v/>
      </c>
      <c r="X623" s="487">
        <f t="shared" ca="1" si="166"/>
        <v>0</v>
      </c>
      <c r="Y623" s="487" t="e">
        <f t="shared" ca="1" si="167"/>
        <v>#VALUE!</v>
      </c>
    </row>
    <row r="624" spans="1:25">
      <c r="A624" s="395"/>
      <c r="B624" s="396"/>
      <c r="C624" s="397" t="str">
        <f>IF($B624="","",IFERROR(VLOOKUP($B624,SERVIÇOS!$A:$F,2,0),IFERROR(VLOOKUP($B624,'COMPOSIÇÕES COMPLEMENTARES '!$C:$K,2,0),"")))</f>
        <v/>
      </c>
      <c r="D624" s="398" t="str">
        <f>IF($B624="","",IFERROR(VLOOKUP($B624,SERVIÇOS!$A:$F,3,0),IFERROR(VLOOKUP($B624,'COMPOSIÇÕES COMPLEMENTARES '!$C:$K,3,0),"")))</f>
        <v/>
      </c>
      <c r="E624" s="399"/>
      <c r="F624" s="400" t="str">
        <f>IF($B624="","",IFERROR(VLOOKUP($B624,SERVIÇOS!$A:$F,4,0),IFERROR(VLOOKUP($B624,'COMPOSIÇÕES COMPLEMENTARES '!$C:$K,6,0),"")))</f>
        <v/>
      </c>
      <c r="G624" s="400" t="str">
        <f>IF($B624="","",IFERROR(VLOOKUP($B624,SERVIÇOS!$A:$F,5,0),IFERROR(VLOOKUP($B624,'COMPOSIÇÕES COMPLEMENTARES '!$C:$K,7,0),"")))</f>
        <v/>
      </c>
      <c r="H624" s="400" t="str">
        <f t="shared" si="161"/>
        <v/>
      </c>
      <c r="I624" s="400" t="str">
        <f t="shared" si="157"/>
        <v/>
      </c>
      <c r="J624" s="400" t="str">
        <f t="shared" si="158"/>
        <v/>
      </c>
      <c r="K624" s="400" t="str">
        <f t="shared" si="159"/>
        <v/>
      </c>
      <c r="L624" s="400"/>
      <c r="O624" s="469"/>
      <c r="P624" s="470" t="str">
        <f t="shared" si="163"/>
        <v/>
      </c>
      <c r="Q624" s="469"/>
      <c r="R624" s="471" t="str">
        <f t="shared" si="164"/>
        <v/>
      </c>
      <c r="S624" s="469"/>
      <c r="T624" s="472" t="str">
        <f t="shared" si="165"/>
        <v/>
      </c>
      <c r="U624" s="473">
        <f ca="1">SUMIF($O$8:T$9,"QUANT.",O624:T624)</f>
        <v>0</v>
      </c>
      <c r="V624" s="474">
        <f t="shared" ca="1" si="160"/>
        <v>0</v>
      </c>
      <c r="W624" s="486" t="str">
        <f t="shared" si="162"/>
        <v/>
      </c>
      <c r="X624" s="487">
        <f t="shared" ca="1" si="166"/>
        <v>0</v>
      </c>
      <c r="Y624" s="487" t="e">
        <f t="shared" ca="1" si="167"/>
        <v>#VALUE!</v>
      </c>
    </row>
    <row r="625" spans="1:25">
      <c r="A625" s="395"/>
      <c r="B625" s="396"/>
      <c r="C625" s="397" t="str">
        <f>IF($B625="","",IFERROR(VLOOKUP($B625,SERVIÇOS!$A:$F,2,0),IFERROR(VLOOKUP($B625,'COMPOSIÇÕES COMPLEMENTARES '!$C:$K,2,0),"")))</f>
        <v/>
      </c>
      <c r="D625" s="398" t="str">
        <f>IF($B625="","",IFERROR(VLOOKUP($B625,SERVIÇOS!$A:$F,3,0),IFERROR(VLOOKUP($B625,'COMPOSIÇÕES COMPLEMENTARES '!$C:$K,3,0),"")))</f>
        <v/>
      </c>
      <c r="E625" s="399"/>
      <c r="F625" s="400" t="str">
        <f>IF($B625="","",IFERROR(VLOOKUP($B625,SERVIÇOS!$A:$F,4,0),IFERROR(VLOOKUP($B625,'COMPOSIÇÕES COMPLEMENTARES '!$C:$K,6,0),"")))</f>
        <v/>
      </c>
      <c r="G625" s="400" t="str">
        <f>IF($B625="","",IFERROR(VLOOKUP($B625,SERVIÇOS!$A:$F,5,0),IFERROR(VLOOKUP($B625,'COMPOSIÇÕES COMPLEMENTARES '!$C:$K,7,0),"")))</f>
        <v/>
      </c>
      <c r="H625" s="400" t="str">
        <f t="shared" si="161"/>
        <v/>
      </c>
      <c r="I625" s="400" t="str">
        <f t="shared" si="157"/>
        <v/>
      </c>
      <c r="J625" s="400" t="str">
        <f t="shared" si="158"/>
        <v/>
      </c>
      <c r="K625" s="400" t="str">
        <f t="shared" si="159"/>
        <v/>
      </c>
      <c r="L625" s="400"/>
      <c r="O625" s="469"/>
      <c r="P625" s="470" t="str">
        <f t="shared" si="163"/>
        <v/>
      </c>
      <c r="Q625" s="469"/>
      <c r="R625" s="471" t="str">
        <f t="shared" si="164"/>
        <v/>
      </c>
      <c r="S625" s="469"/>
      <c r="T625" s="472" t="str">
        <f t="shared" si="165"/>
        <v/>
      </c>
      <c r="U625" s="473">
        <f ca="1">SUMIF($O$8:T$9,"QUANT.",O625:T625)</f>
        <v>0</v>
      </c>
      <c r="V625" s="474">
        <f t="shared" ca="1" si="160"/>
        <v>0</v>
      </c>
      <c r="W625" s="486" t="str">
        <f t="shared" si="162"/>
        <v/>
      </c>
      <c r="X625" s="487">
        <f t="shared" ca="1" si="166"/>
        <v>0</v>
      </c>
      <c r="Y625" s="487" t="e">
        <f t="shared" ca="1" si="167"/>
        <v>#VALUE!</v>
      </c>
    </row>
    <row r="626" spans="1:25">
      <c r="A626" s="395"/>
      <c r="B626" s="396"/>
      <c r="C626" s="397" t="str">
        <f>IF($B626="","",IFERROR(VLOOKUP($B626,SERVIÇOS!$A:$F,2,0),IFERROR(VLOOKUP($B626,'COMPOSIÇÕES COMPLEMENTARES '!$C:$K,2,0),"")))</f>
        <v/>
      </c>
      <c r="D626" s="398" t="str">
        <f>IF($B626="","",IFERROR(VLOOKUP($B626,SERVIÇOS!$A:$F,3,0),IFERROR(VLOOKUP($B626,'COMPOSIÇÕES COMPLEMENTARES '!$C:$K,3,0),"")))</f>
        <v/>
      </c>
      <c r="E626" s="399"/>
      <c r="F626" s="400" t="str">
        <f>IF($B626="","",IFERROR(VLOOKUP($B626,SERVIÇOS!$A:$F,4,0),IFERROR(VLOOKUP($B626,'COMPOSIÇÕES COMPLEMENTARES '!$C:$K,6,0),"")))</f>
        <v/>
      </c>
      <c r="G626" s="400" t="str">
        <f>IF($B626="","",IFERROR(VLOOKUP($B626,SERVIÇOS!$A:$F,5,0),IFERROR(VLOOKUP($B626,'COMPOSIÇÕES COMPLEMENTARES '!$C:$K,7,0),"")))</f>
        <v/>
      </c>
      <c r="H626" s="400" t="str">
        <f t="shared" si="161"/>
        <v/>
      </c>
      <c r="I626" s="400" t="str">
        <f t="shared" si="157"/>
        <v/>
      </c>
      <c r="J626" s="400" t="str">
        <f t="shared" si="158"/>
        <v/>
      </c>
      <c r="K626" s="400" t="str">
        <f t="shared" si="159"/>
        <v/>
      </c>
      <c r="L626" s="400"/>
      <c r="O626" s="469"/>
      <c r="P626" s="470" t="str">
        <f t="shared" si="163"/>
        <v/>
      </c>
      <c r="Q626" s="469"/>
      <c r="R626" s="471" t="str">
        <f t="shared" si="164"/>
        <v/>
      </c>
      <c r="S626" s="469"/>
      <c r="T626" s="472" t="str">
        <f t="shared" si="165"/>
        <v/>
      </c>
      <c r="U626" s="473">
        <f ca="1">SUMIF($O$8:T$9,"QUANT.",O626:T626)</f>
        <v>0</v>
      </c>
      <c r="V626" s="474">
        <f t="shared" ca="1" si="160"/>
        <v>0</v>
      </c>
      <c r="W626" s="486" t="str">
        <f t="shared" si="162"/>
        <v/>
      </c>
      <c r="X626" s="487">
        <f t="shared" ca="1" si="166"/>
        <v>0</v>
      </c>
      <c r="Y626" s="487" t="e">
        <f t="shared" ca="1" si="167"/>
        <v>#VALUE!</v>
      </c>
    </row>
    <row r="627" spans="1:25">
      <c r="A627" s="395"/>
      <c r="B627" s="396"/>
      <c r="C627" s="397" t="str">
        <f>IF($B627="","",IFERROR(VLOOKUP($B627,SERVIÇOS!$A:$F,2,0),IFERROR(VLOOKUP($B627,'COMPOSIÇÕES COMPLEMENTARES '!$C:$K,2,0),"")))</f>
        <v/>
      </c>
      <c r="D627" s="398" t="str">
        <f>IF($B627="","",IFERROR(VLOOKUP($B627,SERVIÇOS!$A:$F,3,0),IFERROR(VLOOKUP($B627,'COMPOSIÇÕES COMPLEMENTARES '!$C:$K,3,0),"")))</f>
        <v/>
      </c>
      <c r="E627" s="399"/>
      <c r="F627" s="400" t="str">
        <f>IF($B627="","",IFERROR(VLOOKUP($B627,SERVIÇOS!$A:$F,4,0),IFERROR(VLOOKUP($B627,'COMPOSIÇÕES COMPLEMENTARES '!$C:$K,6,0),"")))</f>
        <v/>
      </c>
      <c r="G627" s="400" t="str">
        <f>IF($B627="","",IFERROR(VLOOKUP($B627,SERVIÇOS!$A:$F,5,0),IFERROR(VLOOKUP($B627,'COMPOSIÇÕES COMPLEMENTARES '!$C:$K,7,0),"")))</f>
        <v/>
      </c>
      <c r="H627" s="400" t="str">
        <f t="shared" si="161"/>
        <v/>
      </c>
      <c r="I627" s="400" t="str">
        <f t="shared" si="157"/>
        <v/>
      </c>
      <c r="J627" s="400" t="str">
        <f t="shared" si="158"/>
        <v/>
      </c>
      <c r="K627" s="400" t="str">
        <f t="shared" si="159"/>
        <v/>
      </c>
      <c r="L627" s="400"/>
      <c r="O627" s="469"/>
      <c r="P627" s="470" t="str">
        <f t="shared" si="163"/>
        <v/>
      </c>
      <c r="Q627" s="469"/>
      <c r="R627" s="471" t="str">
        <f t="shared" si="164"/>
        <v/>
      </c>
      <c r="S627" s="469"/>
      <c r="T627" s="472" t="str">
        <f t="shared" si="165"/>
        <v/>
      </c>
      <c r="U627" s="473">
        <f ca="1">SUMIF($O$8:T$9,"QUANT.",O627:T627)</f>
        <v>0</v>
      </c>
      <c r="V627" s="474">
        <f t="shared" ca="1" si="160"/>
        <v>0</v>
      </c>
      <c r="W627" s="486" t="str">
        <f t="shared" si="162"/>
        <v/>
      </c>
      <c r="X627" s="487">
        <f t="shared" ca="1" si="166"/>
        <v>0</v>
      </c>
      <c r="Y627" s="487" t="e">
        <f t="shared" ca="1" si="167"/>
        <v>#VALUE!</v>
      </c>
    </row>
    <row r="628" spans="1:25">
      <c r="A628" s="395"/>
      <c r="B628" s="396"/>
      <c r="C628" s="397" t="str">
        <f>IF($B628="","",IFERROR(VLOOKUP($B628,SERVIÇOS!$A:$F,2,0),IFERROR(VLOOKUP($B628,'COMPOSIÇÕES COMPLEMENTARES '!$C:$K,2,0),"")))</f>
        <v/>
      </c>
      <c r="D628" s="398" t="str">
        <f>IF($B628="","",IFERROR(VLOOKUP($B628,SERVIÇOS!$A:$F,3,0),IFERROR(VLOOKUP($B628,'COMPOSIÇÕES COMPLEMENTARES '!$C:$K,3,0),"")))</f>
        <v/>
      </c>
      <c r="E628" s="399"/>
      <c r="F628" s="400" t="str">
        <f>IF($B628="","",IFERROR(VLOOKUP($B628,SERVIÇOS!$A:$F,4,0),IFERROR(VLOOKUP($B628,'COMPOSIÇÕES COMPLEMENTARES '!$C:$K,6,0),"")))</f>
        <v/>
      </c>
      <c r="G628" s="400" t="str">
        <f>IF($B628="","",IFERROR(VLOOKUP($B628,SERVIÇOS!$A:$F,5,0),IFERROR(VLOOKUP($B628,'COMPOSIÇÕES COMPLEMENTARES '!$C:$K,7,0),"")))</f>
        <v/>
      </c>
      <c r="H628" s="400" t="str">
        <f t="shared" si="161"/>
        <v/>
      </c>
      <c r="I628" s="400" t="str">
        <f t="shared" si="157"/>
        <v/>
      </c>
      <c r="J628" s="400" t="str">
        <f t="shared" si="158"/>
        <v/>
      </c>
      <c r="K628" s="400" t="str">
        <f t="shared" si="159"/>
        <v/>
      </c>
      <c r="L628" s="400"/>
      <c r="O628" s="469"/>
      <c r="P628" s="470" t="str">
        <f t="shared" si="163"/>
        <v/>
      </c>
      <c r="Q628" s="469"/>
      <c r="R628" s="471" t="str">
        <f t="shared" si="164"/>
        <v/>
      </c>
      <c r="S628" s="469"/>
      <c r="T628" s="472" t="str">
        <f t="shared" si="165"/>
        <v/>
      </c>
      <c r="U628" s="473">
        <f ca="1">SUMIF($O$8:T$9,"QUANT.",O628:T628)</f>
        <v>0</v>
      </c>
      <c r="V628" s="474">
        <f t="shared" ca="1" si="160"/>
        <v>0</v>
      </c>
      <c r="W628" s="486" t="str">
        <f t="shared" si="162"/>
        <v/>
      </c>
      <c r="X628" s="487">
        <f t="shared" ca="1" si="166"/>
        <v>0</v>
      </c>
      <c r="Y628" s="487" t="e">
        <f t="shared" ca="1" si="167"/>
        <v>#VALUE!</v>
      </c>
    </row>
    <row r="629" spans="1:25">
      <c r="A629" s="395"/>
      <c r="B629" s="396"/>
      <c r="C629" s="397" t="str">
        <f>IF($B629="","",IFERROR(VLOOKUP($B629,SERVIÇOS!$A:$F,2,0),IFERROR(VLOOKUP($B629,'COMPOSIÇÕES COMPLEMENTARES '!$C:$K,2,0),"")))</f>
        <v/>
      </c>
      <c r="D629" s="398" t="str">
        <f>IF($B629="","",IFERROR(VLOOKUP($B629,SERVIÇOS!$A:$F,3,0),IFERROR(VLOOKUP($B629,'COMPOSIÇÕES COMPLEMENTARES '!$C:$K,3,0),"")))</f>
        <v/>
      </c>
      <c r="E629" s="399"/>
      <c r="F629" s="400" t="str">
        <f>IF($B629="","",IFERROR(VLOOKUP($B629,SERVIÇOS!$A:$F,4,0),IFERROR(VLOOKUP($B629,'COMPOSIÇÕES COMPLEMENTARES '!$C:$K,6,0),"")))</f>
        <v/>
      </c>
      <c r="G629" s="400" t="str">
        <f>IF($B629="","",IFERROR(VLOOKUP($B629,SERVIÇOS!$A:$F,5,0),IFERROR(VLOOKUP($B629,'COMPOSIÇÕES COMPLEMENTARES '!$C:$K,7,0),"")))</f>
        <v/>
      </c>
      <c r="H629" s="400" t="str">
        <f t="shared" si="161"/>
        <v/>
      </c>
      <c r="I629" s="400" t="str">
        <f t="shared" ref="I629:I692" si="168">IF(E629="","",TRUNC((E629*F629),2))</f>
        <v/>
      </c>
      <c r="J629" s="400" t="str">
        <f t="shared" ref="J629:J692" si="169">IF(E629="","",TRUNC((E629*G629),2))</f>
        <v/>
      </c>
      <c r="K629" s="400" t="str">
        <f t="shared" ref="K629:K692" si="170">IF(E629="","",TRUNC((E629*H629),2))</f>
        <v/>
      </c>
      <c r="L629" s="400"/>
      <c r="O629" s="469"/>
      <c r="P629" s="470" t="str">
        <f t="shared" si="163"/>
        <v/>
      </c>
      <c r="Q629" s="469"/>
      <c r="R629" s="471" t="str">
        <f t="shared" si="164"/>
        <v/>
      </c>
      <c r="S629" s="469"/>
      <c r="T629" s="472" t="str">
        <f t="shared" si="165"/>
        <v/>
      </c>
      <c r="U629" s="473">
        <f ca="1">SUMIF($O$8:T$9,"QUANT.",O629:T629)</f>
        <v>0</v>
      </c>
      <c r="V629" s="474">
        <f t="shared" ca="1" si="160"/>
        <v>0</v>
      </c>
      <c r="W629" s="486" t="str">
        <f t="shared" si="162"/>
        <v/>
      </c>
      <c r="X629" s="487">
        <f t="shared" ca="1" si="166"/>
        <v>0</v>
      </c>
      <c r="Y629" s="487" t="e">
        <f t="shared" ca="1" si="167"/>
        <v>#VALUE!</v>
      </c>
    </row>
    <row r="630" spans="1:25">
      <c r="A630" s="395"/>
      <c r="B630" s="396"/>
      <c r="C630" s="397" t="str">
        <f>IF($B630="","",IFERROR(VLOOKUP($B630,SERVIÇOS!$A:$F,2,0),IFERROR(VLOOKUP($B630,'COMPOSIÇÕES COMPLEMENTARES '!$C:$K,2,0),"")))</f>
        <v/>
      </c>
      <c r="D630" s="398" t="str">
        <f>IF($B630="","",IFERROR(VLOOKUP($B630,SERVIÇOS!$A:$F,3,0),IFERROR(VLOOKUP($B630,'COMPOSIÇÕES COMPLEMENTARES '!$C:$K,3,0),"")))</f>
        <v/>
      </c>
      <c r="E630" s="399"/>
      <c r="F630" s="400" t="str">
        <f>IF($B630="","",IFERROR(VLOOKUP($B630,SERVIÇOS!$A:$F,4,0),IFERROR(VLOOKUP($B630,'COMPOSIÇÕES COMPLEMENTARES '!$C:$K,6,0),"")))</f>
        <v/>
      </c>
      <c r="G630" s="400" t="str">
        <f>IF($B630="","",IFERROR(VLOOKUP($B630,SERVIÇOS!$A:$F,5,0),IFERROR(VLOOKUP($B630,'COMPOSIÇÕES COMPLEMENTARES '!$C:$K,7,0),"")))</f>
        <v/>
      </c>
      <c r="H630" s="400" t="str">
        <f t="shared" si="161"/>
        <v/>
      </c>
      <c r="I630" s="400" t="str">
        <f t="shared" si="168"/>
        <v/>
      </c>
      <c r="J630" s="400" t="str">
        <f t="shared" si="169"/>
        <v/>
      </c>
      <c r="K630" s="400" t="str">
        <f t="shared" si="170"/>
        <v/>
      </c>
      <c r="L630" s="400"/>
      <c r="O630" s="469"/>
      <c r="P630" s="470" t="str">
        <f t="shared" si="163"/>
        <v/>
      </c>
      <c r="Q630" s="469"/>
      <c r="R630" s="471" t="str">
        <f t="shared" si="164"/>
        <v/>
      </c>
      <c r="S630" s="469"/>
      <c r="T630" s="472" t="str">
        <f t="shared" si="165"/>
        <v/>
      </c>
      <c r="U630" s="473">
        <f ca="1">SUMIF($O$8:T$9,"QUANT.",O630:T630)</f>
        <v>0</v>
      </c>
      <c r="V630" s="474">
        <f t="shared" ca="1" si="160"/>
        <v>0</v>
      </c>
      <c r="W630" s="486" t="str">
        <f t="shared" si="162"/>
        <v/>
      </c>
      <c r="X630" s="487">
        <f t="shared" ca="1" si="166"/>
        <v>0</v>
      </c>
      <c r="Y630" s="487" t="e">
        <f t="shared" ca="1" si="167"/>
        <v>#VALUE!</v>
      </c>
    </row>
    <row r="631" spans="1:25">
      <c r="A631" s="395"/>
      <c r="B631" s="396"/>
      <c r="C631" s="397" t="str">
        <f>IF($B631="","",IFERROR(VLOOKUP($B631,SERVIÇOS!$A:$F,2,0),IFERROR(VLOOKUP($B631,'COMPOSIÇÕES COMPLEMENTARES '!$C:$K,2,0),"")))</f>
        <v/>
      </c>
      <c r="D631" s="398" t="str">
        <f>IF($B631="","",IFERROR(VLOOKUP($B631,SERVIÇOS!$A:$F,3,0),IFERROR(VLOOKUP($B631,'COMPOSIÇÕES COMPLEMENTARES '!$C:$K,3,0),"")))</f>
        <v/>
      </c>
      <c r="E631" s="399"/>
      <c r="F631" s="400" t="str">
        <f>IF($B631="","",IFERROR(VLOOKUP($B631,SERVIÇOS!$A:$F,4,0),IFERROR(VLOOKUP($B631,'COMPOSIÇÕES COMPLEMENTARES '!$C:$K,6,0),"")))</f>
        <v/>
      </c>
      <c r="G631" s="400" t="str">
        <f>IF($B631="","",IFERROR(VLOOKUP($B631,SERVIÇOS!$A:$F,5,0),IFERROR(VLOOKUP($B631,'COMPOSIÇÕES COMPLEMENTARES '!$C:$K,7,0),"")))</f>
        <v/>
      </c>
      <c r="H631" s="400" t="str">
        <f t="shared" si="161"/>
        <v/>
      </c>
      <c r="I631" s="400" t="str">
        <f t="shared" si="168"/>
        <v/>
      </c>
      <c r="J631" s="400" t="str">
        <f t="shared" si="169"/>
        <v/>
      </c>
      <c r="K631" s="400" t="str">
        <f t="shared" si="170"/>
        <v/>
      </c>
      <c r="L631" s="400"/>
      <c r="O631" s="469"/>
      <c r="P631" s="470" t="str">
        <f t="shared" si="163"/>
        <v/>
      </c>
      <c r="Q631" s="469"/>
      <c r="R631" s="471" t="str">
        <f t="shared" si="164"/>
        <v/>
      </c>
      <c r="S631" s="469"/>
      <c r="T631" s="472" t="str">
        <f t="shared" si="165"/>
        <v/>
      </c>
      <c r="U631" s="473">
        <f ca="1">SUMIF($O$8:T$9,"QUANT.",O631:T631)</f>
        <v>0</v>
      </c>
      <c r="V631" s="474">
        <f t="shared" ca="1" si="160"/>
        <v>0</v>
      </c>
      <c r="W631" s="486" t="str">
        <f t="shared" si="162"/>
        <v/>
      </c>
      <c r="X631" s="487">
        <f t="shared" ca="1" si="166"/>
        <v>0</v>
      </c>
      <c r="Y631" s="487" t="e">
        <f t="shared" ca="1" si="167"/>
        <v>#VALUE!</v>
      </c>
    </row>
    <row r="632" spans="1:25">
      <c r="A632" s="395"/>
      <c r="B632" s="396"/>
      <c r="C632" s="397" t="str">
        <f>IF($B632="","",IFERROR(VLOOKUP($B632,SERVIÇOS!$A:$F,2,0),IFERROR(VLOOKUP($B632,'COMPOSIÇÕES COMPLEMENTARES '!$C:$K,2,0),"")))</f>
        <v/>
      </c>
      <c r="D632" s="398" t="str">
        <f>IF($B632="","",IFERROR(VLOOKUP($B632,SERVIÇOS!$A:$F,3,0),IFERROR(VLOOKUP($B632,'COMPOSIÇÕES COMPLEMENTARES '!$C:$K,3,0),"")))</f>
        <v/>
      </c>
      <c r="E632" s="399"/>
      <c r="F632" s="400" t="str">
        <f>IF($B632="","",IFERROR(VLOOKUP($B632,SERVIÇOS!$A:$F,4,0),IFERROR(VLOOKUP($B632,'COMPOSIÇÕES COMPLEMENTARES '!$C:$K,6,0),"")))</f>
        <v/>
      </c>
      <c r="G632" s="400" t="str">
        <f>IF($B632="","",IFERROR(VLOOKUP($B632,SERVIÇOS!$A:$F,5,0),IFERROR(VLOOKUP($B632,'COMPOSIÇÕES COMPLEMENTARES '!$C:$K,7,0),"")))</f>
        <v/>
      </c>
      <c r="H632" s="400" t="str">
        <f t="shared" si="161"/>
        <v/>
      </c>
      <c r="I632" s="400" t="str">
        <f t="shared" si="168"/>
        <v/>
      </c>
      <c r="J632" s="400" t="str">
        <f t="shared" si="169"/>
        <v/>
      </c>
      <c r="K632" s="400" t="str">
        <f t="shared" si="170"/>
        <v/>
      </c>
      <c r="L632" s="400"/>
      <c r="O632" s="469"/>
      <c r="P632" s="470" t="str">
        <f t="shared" si="163"/>
        <v/>
      </c>
      <c r="Q632" s="469"/>
      <c r="R632" s="471" t="str">
        <f t="shared" si="164"/>
        <v/>
      </c>
      <c r="S632" s="469"/>
      <c r="T632" s="472" t="str">
        <f t="shared" si="165"/>
        <v/>
      </c>
      <c r="U632" s="473">
        <f ca="1">SUMIF($O$8:T$9,"QUANT.",O632:T632)</f>
        <v>0</v>
      </c>
      <c r="V632" s="474">
        <f t="shared" ca="1" si="160"/>
        <v>0</v>
      </c>
      <c r="W632" s="486" t="str">
        <f t="shared" si="162"/>
        <v/>
      </c>
      <c r="X632" s="487">
        <f t="shared" ca="1" si="166"/>
        <v>0</v>
      </c>
      <c r="Y632" s="487" t="e">
        <f t="shared" ca="1" si="167"/>
        <v>#VALUE!</v>
      </c>
    </row>
    <row r="633" spans="1:25">
      <c r="A633" s="395"/>
      <c r="B633" s="396"/>
      <c r="C633" s="397" t="str">
        <f>IF($B633="","",IFERROR(VLOOKUP($B633,SERVIÇOS!$A:$F,2,0),IFERROR(VLOOKUP($B633,'COMPOSIÇÕES COMPLEMENTARES '!$C:$K,2,0),"")))</f>
        <v/>
      </c>
      <c r="D633" s="398" t="str">
        <f>IF($B633="","",IFERROR(VLOOKUP($B633,SERVIÇOS!$A:$F,3,0),IFERROR(VLOOKUP($B633,'COMPOSIÇÕES COMPLEMENTARES '!$C:$K,3,0),"")))</f>
        <v/>
      </c>
      <c r="E633" s="399"/>
      <c r="F633" s="400" t="str">
        <f>IF($B633="","",IFERROR(VLOOKUP($B633,SERVIÇOS!$A:$F,4,0),IFERROR(VLOOKUP($B633,'COMPOSIÇÕES COMPLEMENTARES '!$C:$K,6,0),"")))</f>
        <v/>
      </c>
      <c r="G633" s="400" t="str">
        <f>IF($B633="","",IFERROR(VLOOKUP($B633,SERVIÇOS!$A:$F,5,0),IFERROR(VLOOKUP($B633,'COMPOSIÇÕES COMPLEMENTARES '!$C:$K,7,0),"")))</f>
        <v/>
      </c>
      <c r="H633" s="400" t="str">
        <f t="shared" si="161"/>
        <v/>
      </c>
      <c r="I633" s="400" t="str">
        <f t="shared" si="168"/>
        <v/>
      </c>
      <c r="J633" s="400" t="str">
        <f t="shared" si="169"/>
        <v/>
      </c>
      <c r="K633" s="400" t="str">
        <f t="shared" si="170"/>
        <v/>
      </c>
      <c r="L633" s="400"/>
      <c r="O633" s="469"/>
      <c r="P633" s="470" t="str">
        <f t="shared" si="163"/>
        <v/>
      </c>
      <c r="Q633" s="469"/>
      <c r="R633" s="471" t="str">
        <f t="shared" si="164"/>
        <v/>
      </c>
      <c r="S633" s="469"/>
      <c r="T633" s="472" t="str">
        <f t="shared" si="165"/>
        <v/>
      </c>
      <c r="U633" s="473">
        <f ca="1">SUMIF($O$8:T$9,"QUANT.",O633:T633)</f>
        <v>0</v>
      </c>
      <c r="V633" s="474">
        <f t="shared" ca="1" si="160"/>
        <v>0</v>
      </c>
      <c r="W633" s="486" t="str">
        <f t="shared" si="162"/>
        <v/>
      </c>
      <c r="X633" s="487">
        <f t="shared" ca="1" si="166"/>
        <v>0</v>
      </c>
      <c r="Y633" s="487" t="e">
        <f t="shared" ca="1" si="167"/>
        <v>#VALUE!</v>
      </c>
    </row>
    <row r="634" spans="1:25">
      <c r="A634" s="395"/>
      <c r="B634" s="396"/>
      <c r="C634" s="397" t="str">
        <f>IF($B634="","",IFERROR(VLOOKUP($B634,SERVIÇOS!$A:$F,2,0),IFERROR(VLOOKUP($B634,'COMPOSIÇÕES COMPLEMENTARES '!$C:$K,2,0),"")))</f>
        <v/>
      </c>
      <c r="D634" s="398" t="str">
        <f>IF($B634="","",IFERROR(VLOOKUP($B634,SERVIÇOS!$A:$F,3,0),IFERROR(VLOOKUP($B634,'COMPOSIÇÕES COMPLEMENTARES '!$C:$K,3,0),"")))</f>
        <v/>
      </c>
      <c r="E634" s="399"/>
      <c r="F634" s="400" t="str">
        <f>IF($B634="","",IFERROR(VLOOKUP($B634,SERVIÇOS!$A:$F,4,0),IFERROR(VLOOKUP($B634,'COMPOSIÇÕES COMPLEMENTARES '!$C:$K,6,0),"")))</f>
        <v/>
      </c>
      <c r="G634" s="400" t="str">
        <f>IF($B634="","",IFERROR(VLOOKUP($B634,SERVIÇOS!$A:$F,5,0),IFERROR(VLOOKUP($B634,'COMPOSIÇÕES COMPLEMENTARES '!$C:$K,7,0),"")))</f>
        <v/>
      </c>
      <c r="H634" s="400" t="str">
        <f t="shared" si="161"/>
        <v/>
      </c>
      <c r="I634" s="400" t="str">
        <f t="shared" si="168"/>
        <v/>
      </c>
      <c r="J634" s="400" t="str">
        <f t="shared" si="169"/>
        <v/>
      </c>
      <c r="K634" s="400" t="str">
        <f t="shared" si="170"/>
        <v/>
      </c>
      <c r="L634" s="400"/>
      <c r="O634" s="469"/>
      <c r="P634" s="470" t="str">
        <f t="shared" si="163"/>
        <v/>
      </c>
      <c r="Q634" s="469"/>
      <c r="R634" s="471" t="str">
        <f t="shared" si="164"/>
        <v/>
      </c>
      <c r="S634" s="469"/>
      <c r="T634" s="472" t="str">
        <f t="shared" si="165"/>
        <v/>
      </c>
      <c r="U634" s="473">
        <f ca="1">SUMIF($O$8:T$9,"QUANT.",O634:T634)</f>
        <v>0</v>
      </c>
      <c r="V634" s="474">
        <f t="shared" ca="1" si="160"/>
        <v>0</v>
      </c>
      <c r="W634" s="486" t="str">
        <f t="shared" si="162"/>
        <v/>
      </c>
      <c r="X634" s="487">
        <f t="shared" ca="1" si="166"/>
        <v>0</v>
      </c>
      <c r="Y634" s="487" t="e">
        <f t="shared" ca="1" si="167"/>
        <v>#VALUE!</v>
      </c>
    </row>
    <row r="635" spans="1:25">
      <c r="A635" s="395"/>
      <c r="B635" s="396"/>
      <c r="C635" s="397" t="str">
        <f>IF($B635="","",IFERROR(VLOOKUP($B635,SERVIÇOS!$A:$F,2,0),IFERROR(VLOOKUP($B635,'COMPOSIÇÕES COMPLEMENTARES '!$C:$K,2,0),"")))</f>
        <v/>
      </c>
      <c r="D635" s="398" t="str">
        <f>IF($B635="","",IFERROR(VLOOKUP($B635,SERVIÇOS!$A:$F,3,0),IFERROR(VLOOKUP($B635,'COMPOSIÇÕES COMPLEMENTARES '!$C:$K,3,0),"")))</f>
        <v/>
      </c>
      <c r="E635" s="399"/>
      <c r="F635" s="400" t="str">
        <f>IF($B635="","",IFERROR(VLOOKUP($B635,SERVIÇOS!$A:$F,4,0),IFERROR(VLOOKUP($B635,'COMPOSIÇÕES COMPLEMENTARES '!$C:$K,6,0),"")))</f>
        <v/>
      </c>
      <c r="G635" s="400" t="str">
        <f>IF($B635="","",IFERROR(VLOOKUP($B635,SERVIÇOS!$A:$F,5,0),IFERROR(VLOOKUP($B635,'COMPOSIÇÕES COMPLEMENTARES '!$C:$K,7,0),"")))</f>
        <v/>
      </c>
      <c r="H635" s="400" t="str">
        <f t="shared" si="161"/>
        <v/>
      </c>
      <c r="I635" s="400" t="str">
        <f t="shared" si="168"/>
        <v/>
      </c>
      <c r="J635" s="400" t="str">
        <f t="shared" si="169"/>
        <v/>
      </c>
      <c r="K635" s="400" t="str">
        <f t="shared" si="170"/>
        <v/>
      </c>
      <c r="L635" s="400"/>
      <c r="O635" s="469"/>
      <c r="P635" s="470" t="str">
        <f t="shared" si="163"/>
        <v/>
      </c>
      <c r="Q635" s="469"/>
      <c r="R635" s="471" t="str">
        <f t="shared" si="164"/>
        <v/>
      </c>
      <c r="S635" s="469"/>
      <c r="T635" s="472" t="str">
        <f t="shared" si="165"/>
        <v/>
      </c>
      <c r="U635" s="473">
        <f ca="1">SUMIF($O$8:T$9,"QUANT.",O635:T635)</f>
        <v>0</v>
      </c>
      <c r="V635" s="474">
        <f t="shared" ca="1" si="160"/>
        <v>0</v>
      </c>
      <c r="W635" s="486" t="str">
        <f t="shared" si="162"/>
        <v/>
      </c>
      <c r="X635" s="487">
        <f t="shared" ca="1" si="166"/>
        <v>0</v>
      </c>
      <c r="Y635" s="487" t="e">
        <f t="shared" ca="1" si="167"/>
        <v>#VALUE!</v>
      </c>
    </row>
    <row r="636" spans="1:25">
      <c r="A636" s="395"/>
      <c r="B636" s="396"/>
      <c r="C636" s="397" t="str">
        <f>IF($B636="","",IFERROR(VLOOKUP($B636,SERVIÇOS!$A:$F,2,0),IFERROR(VLOOKUP($B636,'COMPOSIÇÕES COMPLEMENTARES '!$C:$K,2,0),"")))</f>
        <v/>
      </c>
      <c r="D636" s="398" t="str">
        <f>IF($B636="","",IFERROR(VLOOKUP($B636,SERVIÇOS!$A:$F,3,0),IFERROR(VLOOKUP($B636,'COMPOSIÇÕES COMPLEMENTARES '!$C:$K,3,0),"")))</f>
        <v/>
      </c>
      <c r="E636" s="399"/>
      <c r="F636" s="400" t="str">
        <f>IF($B636="","",IFERROR(VLOOKUP($B636,SERVIÇOS!$A:$F,4,0),IFERROR(VLOOKUP($B636,'COMPOSIÇÕES COMPLEMENTARES '!$C:$K,6,0),"")))</f>
        <v/>
      </c>
      <c r="G636" s="400" t="str">
        <f>IF($B636="","",IFERROR(VLOOKUP($B636,SERVIÇOS!$A:$F,5,0),IFERROR(VLOOKUP($B636,'COMPOSIÇÕES COMPLEMENTARES '!$C:$K,7,0),"")))</f>
        <v/>
      </c>
      <c r="H636" s="400" t="str">
        <f t="shared" si="161"/>
        <v/>
      </c>
      <c r="I636" s="400" t="str">
        <f t="shared" si="168"/>
        <v/>
      </c>
      <c r="J636" s="400" t="str">
        <f t="shared" si="169"/>
        <v/>
      </c>
      <c r="K636" s="400" t="str">
        <f t="shared" si="170"/>
        <v/>
      </c>
      <c r="L636" s="400"/>
      <c r="O636" s="469"/>
      <c r="P636" s="470" t="str">
        <f t="shared" si="163"/>
        <v/>
      </c>
      <c r="Q636" s="469"/>
      <c r="R636" s="471" t="str">
        <f t="shared" si="164"/>
        <v/>
      </c>
      <c r="S636" s="469"/>
      <c r="T636" s="472" t="str">
        <f t="shared" si="165"/>
        <v/>
      </c>
      <c r="U636" s="473">
        <f ca="1">SUMIF($O$8:T$9,"QUANT.",O636:T636)</f>
        <v>0</v>
      </c>
      <c r="V636" s="474">
        <f t="shared" ca="1" si="160"/>
        <v>0</v>
      </c>
      <c r="W636" s="486" t="str">
        <f t="shared" si="162"/>
        <v/>
      </c>
      <c r="X636" s="487">
        <f t="shared" ca="1" si="166"/>
        <v>0</v>
      </c>
      <c r="Y636" s="487" t="e">
        <f t="shared" ca="1" si="167"/>
        <v>#VALUE!</v>
      </c>
    </row>
    <row r="637" spans="1:25">
      <c r="A637" s="395"/>
      <c r="B637" s="396"/>
      <c r="C637" s="397" t="str">
        <f>IF($B637="","",IFERROR(VLOOKUP($B637,SERVIÇOS!$A:$F,2,0),IFERROR(VLOOKUP($B637,'COMPOSIÇÕES COMPLEMENTARES '!$C:$K,2,0),"")))</f>
        <v/>
      </c>
      <c r="D637" s="398" t="str">
        <f>IF($B637="","",IFERROR(VLOOKUP($B637,SERVIÇOS!$A:$F,3,0),IFERROR(VLOOKUP($B637,'COMPOSIÇÕES COMPLEMENTARES '!$C:$K,3,0),"")))</f>
        <v/>
      </c>
      <c r="E637" s="399"/>
      <c r="F637" s="400" t="str">
        <f>IF($B637="","",IFERROR(VLOOKUP($B637,SERVIÇOS!$A:$F,4,0),IFERROR(VLOOKUP($B637,'COMPOSIÇÕES COMPLEMENTARES '!$C:$K,6,0),"")))</f>
        <v/>
      </c>
      <c r="G637" s="400" t="str">
        <f>IF($B637="","",IFERROR(VLOOKUP($B637,SERVIÇOS!$A:$F,5,0),IFERROR(VLOOKUP($B637,'COMPOSIÇÕES COMPLEMENTARES '!$C:$K,7,0),"")))</f>
        <v/>
      </c>
      <c r="H637" s="400" t="str">
        <f t="shared" si="161"/>
        <v/>
      </c>
      <c r="I637" s="400" t="str">
        <f t="shared" si="168"/>
        <v/>
      </c>
      <c r="J637" s="400" t="str">
        <f t="shared" si="169"/>
        <v/>
      </c>
      <c r="K637" s="400" t="str">
        <f t="shared" si="170"/>
        <v/>
      </c>
      <c r="L637" s="400"/>
      <c r="O637" s="469"/>
      <c r="P637" s="470" t="str">
        <f t="shared" si="163"/>
        <v/>
      </c>
      <c r="Q637" s="469"/>
      <c r="R637" s="471" t="str">
        <f t="shared" si="164"/>
        <v/>
      </c>
      <c r="S637" s="469"/>
      <c r="T637" s="472" t="str">
        <f t="shared" si="165"/>
        <v/>
      </c>
      <c r="U637" s="473">
        <f ca="1">SUMIF($O$8:T$9,"QUANT.",O637:T637)</f>
        <v>0</v>
      </c>
      <c r="V637" s="474">
        <f t="shared" ca="1" si="160"/>
        <v>0</v>
      </c>
      <c r="W637" s="486" t="str">
        <f t="shared" si="162"/>
        <v/>
      </c>
      <c r="X637" s="487">
        <f t="shared" ca="1" si="166"/>
        <v>0</v>
      </c>
      <c r="Y637" s="487" t="e">
        <f t="shared" ca="1" si="167"/>
        <v>#VALUE!</v>
      </c>
    </row>
    <row r="638" spans="1:25">
      <c r="A638" s="395"/>
      <c r="B638" s="396"/>
      <c r="C638" s="397" t="str">
        <f>IF($B638="","",IFERROR(VLOOKUP($B638,SERVIÇOS!$A:$F,2,0),IFERROR(VLOOKUP($B638,'COMPOSIÇÕES COMPLEMENTARES '!$C:$K,2,0),"")))</f>
        <v/>
      </c>
      <c r="D638" s="398" t="str">
        <f>IF($B638="","",IFERROR(VLOOKUP($B638,SERVIÇOS!$A:$F,3,0),IFERROR(VLOOKUP($B638,'COMPOSIÇÕES COMPLEMENTARES '!$C:$K,3,0),"")))</f>
        <v/>
      </c>
      <c r="E638" s="399"/>
      <c r="F638" s="400" t="str">
        <f>IF($B638="","",IFERROR(VLOOKUP($B638,SERVIÇOS!$A:$F,4,0),IFERROR(VLOOKUP($B638,'COMPOSIÇÕES COMPLEMENTARES '!$C:$K,6,0),"")))</f>
        <v/>
      </c>
      <c r="G638" s="400" t="str">
        <f>IF($B638="","",IFERROR(VLOOKUP($B638,SERVIÇOS!$A:$F,5,0),IFERROR(VLOOKUP($B638,'COMPOSIÇÕES COMPLEMENTARES '!$C:$K,7,0),"")))</f>
        <v/>
      </c>
      <c r="H638" s="400" t="str">
        <f t="shared" si="161"/>
        <v/>
      </c>
      <c r="I638" s="400" t="str">
        <f t="shared" si="168"/>
        <v/>
      </c>
      <c r="J638" s="400" t="str">
        <f t="shared" si="169"/>
        <v/>
      </c>
      <c r="K638" s="400" t="str">
        <f t="shared" si="170"/>
        <v/>
      </c>
      <c r="L638" s="400"/>
      <c r="O638" s="469"/>
      <c r="P638" s="470" t="str">
        <f t="shared" si="163"/>
        <v/>
      </c>
      <c r="Q638" s="469"/>
      <c r="R638" s="471" t="str">
        <f t="shared" si="164"/>
        <v/>
      </c>
      <c r="S638" s="469"/>
      <c r="T638" s="472" t="str">
        <f t="shared" si="165"/>
        <v/>
      </c>
      <c r="U638" s="473">
        <f ca="1">SUMIF($O$8:T$9,"QUANT.",O638:T638)</f>
        <v>0</v>
      </c>
      <c r="V638" s="474">
        <f t="shared" ca="1" si="160"/>
        <v>0</v>
      </c>
      <c r="W638" s="486" t="str">
        <f t="shared" si="162"/>
        <v/>
      </c>
      <c r="X638" s="487">
        <f t="shared" ca="1" si="166"/>
        <v>0</v>
      </c>
      <c r="Y638" s="487" t="e">
        <f t="shared" ca="1" si="167"/>
        <v>#VALUE!</v>
      </c>
    </row>
    <row r="639" spans="1:25">
      <c r="A639" s="395"/>
      <c r="B639" s="396"/>
      <c r="C639" s="397" t="str">
        <f>IF($B639="","",IFERROR(VLOOKUP($B639,SERVIÇOS!$A:$F,2,0),IFERROR(VLOOKUP($B639,'COMPOSIÇÕES COMPLEMENTARES '!$C:$K,2,0),"")))</f>
        <v/>
      </c>
      <c r="D639" s="398" t="str">
        <f>IF($B639="","",IFERROR(VLOOKUP($B639,SERVIÇOS!$A:$F,3,0),IFERROR(VLOOKUP($B639,'COMPOSIÇÕES COMPLEMENTARES '!$C:$K,3,0),"")))</f>
        <v/>
      </c>
      <c r="E639" s="399"/>
      <c r="F639" s="400" t="str">
        <f>IF($B639="","",IFERROR(VLOOKUP($B639,SERVIÇOS!$A:$F,4,0),IFERROR(VLOOKUP($B639,'COMPOSIÇÕES COMPLEMENTARES '!$C:$K,6,0),"")))</f>
        <v/>
      </c>
      <c r="G639" s="400" t="str">
        <f>IF($B639="","",IFERROR(VLOOKUP($B639,SERVIÇOS!$A:$F,5,0),IFERROR(VLOOKUP($B639,'COMPOSIÇÕES COMPLEMENTARES '!$C:$K,7,0),"")))</f>
        <v/>
      </c>
      <c r="H639" s="400" t="str">
        <f t="shared" si="161"/>
        <v/>
      </c>
      <c r="I639" s="400" t="str">
        <f t="shared" si="168"/>
        <v/>
      </c>
      <c r="J639" s="400" t="str">
        <f t="shared" si="169"/>
        <v/>
      </c>
      <c r="K639" s="400" t="str">
        <f t="shared" si="170"/>
        <v/>
      </c>
      <c r="L639" s="400"/>
      <c r="O639" s="469"/>
      <c r="P639" s="470" t="str">
        <f t="shared" si="163"/>
        <v/>
      </c>
      <c r="Q639" s="469"/>
      <c r="R639" s="471" t="str">
        <f t="shared" si="164"/>
        <v/>
      </c>
      <c r="S639" s="469"/>
      <c r="T639" s="472" t="str">
        <f t="shared" si="165"/>
        <v/>
      </c>
      <c r="U639" s="473">
        <f ca="1">SUMIF($O$8:T$9,"QUANT.",O639:T639)</f>
        <v>0</v>
      </c>
      <c r="V639" s="474">
        <f t="shared" ca="1" si="160"/>
        <v>0</v>
      </c>
      <c r="W639" s="486" t="str">
        <f t="shared" si="162"/>
        <v/>
      </c>
      <c r="X639" s="487">
        <f t="shared" ca="1" si="166"/>
        <v>0</v>
      </c>
      <c r="Y639" s="487" t="e">
        <f t="shared" ca="1" si="167"/>
        <v>#VALUE!</v>
      </c>
    </row>
    <row r="640" spans="1:25">
      <c r="A640" s="395"/>
      <c r="B640" s="396"/>
      <c r="C640" s="397" t="str">
        <f>IF($B640="","",IFERROR(VLOOKUP($B640,SERVIÇOS!$A:$F,2,0),IFERROR(VLOOKUP($B640,'COMPOSIÇÕES COMPLEMENTARES '!$C:$K,2,0),"")))</f>
        <v/>
      </c>
      <c r="D640" s="398" t="str">
        <f>IF($B640="","",IFERROR(VLOOKUP($B640,SERVIÇOS!$A:$F,3,0),IFERROR(VLOOKUP($B640,'COMPOSIÇÕES COMPLEMENTARES '!$C:$K,3,0),"")))</f>
        <v/>
      </c>
      <c r="E640" s="399"/>
      <c r="F640" s="400" t="str">
        <f>IF($B640="","",IFERROR(VLOOKUP($B640,SERVIÇOS!$A:$F,4,0),IFERROR(VLOOKUP($B640,'COMPOSIÇÕES COMPLEMENTARES '!$C:$K,6,0),"")))</f>
        <v/>
      </c>
      <c r="G640" s="400" t="str">
        <f>IF($B640="","",IFERROR(VLOOKUP($B640,SERVIÇOS!$A:$F,5,0),IFERROR(VLOOKUP($B640,'COMPOSIÇÕES COMPLEMENTARES '!$C:$K,7,0),"")))</f>
        <v/>
      </c>
      <c r="H640" s="400" t="str">
        <f t="shared" si="161"/>
        <v/>
      </c>
      <c r="I640" s="400" t="str">
        <f t="shared" si="168"/>
        <v/>
      </c>
      <c r="J640" s="400" t="str">
        <f t="shared" si="169"/>
        <v/>
      </c>
      <c r="K640" s="400" t="str">
        <f t="shared" si="170"/>
        <v/>
      </c>
      <c r="L640" s="400"/>
      <c r="O640" s="469"/>
      <c r="P640" s="470" t="str">
        <f t="shared" si="163"/>
        <v/>
      </c>
      <c r="Q640" s="469"/>
      <c r="R640" s="471" t="str">
        <f t="shared" si="164"/>
        <v/>
      </c>
      <c r="S640" s="469"/>
      <c r="T640" s="472" t="str">
        <f t="shared" si="165"/>
        <v/>
      </c>
      <c r="U640" s="473">
        <f ca="1">SUMIF($O$8:T$9,"QUANT.",O640:T640)</f>
        <v>0</v>
      </c>
      <c r="V640" s="474">
        <f t="shared" ca="1" si="160"/>
        <v>0</v>
      </c>
      <c r="W640" s="486" t="str">
        <f t="shared" si="162"/>
        <v/>
      </c>
      <c r="X640" s="487">
        <f t="shared" ca="1" si="166"/>
        <v>0</v>
      </c>
      <c r="Y640" s="487" t="e">
        <f t="shared" ca="1" si="167"/>
        <v>#VALUE!</v>
      </c>
    </row>
    <row r="641" spans="1:25">
      <c r="A641" s="395"/>
      <c r="B641" s="396"/>
      <c r="C641" s="397" t="str">
        <f>IF($B641="","",IFERROR(VLOOKUP($B641,SERVIÇOS!$A:$F,2,0),IFERROR(VLOOKUP($B641,'COMPOSIÇÕES COMPLEMENTARES '!$C:$K,2,0),"")))</f>
        <v/>
      </c>
      <c r="D641" s="398" t="str">
        <f>IF($B641="","",IFERROR(VLOOKUP($B641,SERVIÇOS!$A:$F,3,0),IFERROR(VLOOKUP($B641,'COMPOSIÇÕES COMPLEMENTARES '!$C:$K,3,0),"")))</f>
        <v/>
      </c>
      <c r="E641" s="399"/>
      <c r="F641" s="400" t="str">
        <f>IF($B641="","",IFERROR(VLOOKUP($B641,SERVIÇOS!$A:$F,4,0),IFERROR(VLOOKUP($B641,'COMPOSIÇÕES COMPLEMENTARES '!$C:$K,6,0),"")))</f>
        <v/>
      </c>
      <c r="G641" s="400" t="str">
        <f>IF($B641="","",IFERROR(VLOOKUP($B641,SERVIÇOS!$A:$F,5,0),IFERROR(VLOOKUP($B641,'COMPOSIÇÕES COMPLEMENTARES '!$C:$K,7,0),"")))</f>
        <v/>
      </c>
      <c r="H641" s="400" t="str">
        <f t="shared" si="161"/>
        <v/>
      </c>
      <c r="I641" s="400" t="str">
        <f t="shared" si="168"/>
        <v/>
      </c>
      <c r="J641" s="400" t="str">
        <f t="shared" si="169"/>
        <v/>
      </c>
      <c r="K641" s="400" t="str">
        <f t="shared" si="170"/>
        <v/>
      </c>
      <c r="L641" s="400"/>
      <c r="O641" s="469"/>
      <c r="P641" s="470" t="str">
        <f t="shared" si="163"/>
        <v/>
      </c>
      <c r="Q641" s="469"/>
      <c r="R641" s="471" t="str">
        <f t="shared" si="164"/>
        <v/>
      </c>
      <c r="S641" s="469"/>
      <c r="T641" s="472" t="str">
        <f t="shared" si="165"/>
        <v/>
      </c>
      <c r="U641" s="473">
        <f ca="1">SUMIF($O$8:T$9,"QUANT.",O641:T641)</f>
        <v>0</v>
      </c>
      <c r="V641" s="474">
        <f t="shared" ca="1" si="160"/>
        <v>0</v>
      </c>
      <c r="W641" s="486" t="str">
        <f t="shared" si="162"/>
        <v/>
      </c>
      <c r="X641" s="487">
        <f t="shared" ca="1" si="166"/>
        <v>0</v>
      </c>
      <c r="Y641" s="487" t="e">
        <f t="shared" ca="1" si="167"/>
        <v>#VALUE!</v>
      </c>
    </row>
    <row r="642" spans="1:25">
      <c r="A642" s="395"/>
      <c r="B642" s="396"/>
      <c r="C642" s="397" t="str">
        <f>IF($B642="","",IFERROR(VLOOKUP($B642,SERVIÇOS!$A:$F,2,0),IFERROR(VLOOKUP($B642,'COMPOSIÇÕES COMPLEMENTARES '!$C:$K,2,0),"")))</f>
        <v/>
      </c>
      <c r="D642" s="398" t="str">
        <f>IF($B642="","",IFERROR(VLOOKUP($B642,SERVIÇOS!$A:$F,3,0),IFERROR(VLOOKUP($B642,'COMPOSIÇÕES COMPLEMENTARES '!$C:$K,3,0),"")))</f>
        <v/>
      </c>
      <c r="E642" s="399"/>
      <c r="F642" s="400" t="str">
        <f>IF($B642="","",IFERROR(VLOOKUP($B642,SERVIÇOS!$A:$F,4,0),IFERROR(VLOOKUP($B642,'COMPOSIÇÕES COMPLEMENTARES '!$C:$K,6,0),"")))</f>
        <v/>
      </c>
      <c r="G642" s="400" t="str">
        <f>IF($B642="","",IFERROR(VLOOKUP($B642,SERVIÇOS!$A:$F,5,0),IFERROR(VLOOKUP($B642,'COMPOSIÇÕES COMPLEMENTARES '!$C:$K,7,0),"")))</f>
        <v/>
      </c>
      <c r="H642" s="400" t="str">
        <f t="shared" si="161"/>
        <v/>
      </c>
      <c r="I642" s="400" t="str">
        <f t="shared" si="168"/>
        <v/>
      </c>
      <c r="J642" s="400" t="str">
        <f t="shared" si="169"/>
        <v/>
      </c>
      <c r="K642" s="400" t="str">
        <f t="shared" si="170"/>
        <v/>
      </c>
      <c r="L642" s="400"/>
      <c r="O642" s="469"/>
      <c r="P642" s="470" t="str">
        <f t="shared" si="163"/>
        <v/>
      </c>
      <c r="Q642" s="469"/>
      <c r="R642" s="471" t="str">
        <f t="shared" si="164"/>
        <v/>
      </c>
      <c r="S642" s="469"/>
      <c r="T642" s="472" t="str">
        <f t="shared" si="165"/>
        <v/>
      </c>
      <c r="U642" s="473">
        <f ca="1">SUMIF($O$8:T$9,"QUANT.",O642:T642)</f>
        <v>0</v>
      </c>
      <c r="V642" s="474">
        <f t="shared" ca="1" si="160"/>
        <v>0</v>
      </c>
      <c r="W642" s="486" t="str">
        <f t="shared" si="162"/>
        <v/>
      </c>
      <c r="X642" s="487">
        <f t="shared" ca="1" si="166"/>
        <v>0</v>
      </c>
      <c r="Y642" s="487" t="e">
        <f t="shared" ca="1" si="167"/>
        <v>#VALUE!</v>
      </c>
    </row>
    <row r="643" spans="1:25">
      <c r="A643" s="395"/>
      <c r="B643" s="396"/>
      <c r="C643" s="397" t="str">
        <f>IF($B643="","",IFERROR(VLOOKUP($B643,SERVIÇOS!$A:$F,2,0),IFERROR(VLOOKUP($B643,'COMPOSIÇÕES COMPLEMENTARES '!$C:$K,2,0),"")))</f>
        <v/>
      </c>
      <c r="D643" s="398" t="str">
        <f>IF($B643="","",IFERROR(VLOOKUP($B643,SERVIÇOS!$A:$F,3,0),IFERROR(VLOOKUP($B643,'COMPOSIÇÕES COMPLEMENTARES '!$C:$K,3,0),"")))</f>
        <v/>
      </c>
      <c r="E643" s="399"/>
      <c r="F643" s="400" t="str">
        <f>IF($B643="","",IFERROR(VLOOKUP($B643,SERVIÇOS!$A:$F,4,0),IFERROR(VLOOKUP($B643,'COMPOSIÇÕES COMPLEMENTARES '!$C:$K,6,0),"")))</f>
        <v/>
      </c>
      <c r="G643" s="400" t="str">
        <f>IF($B643="","",IFERROR(VLOOKUP($B643,SERVIÇOS!$A:$F,5,0),IFERROR(VLOOKUP($B643,'COMPOSIÇÕES COMPLEMENTARES '!$C:$K,7,0),"")))</f>
        <v/>
      </c>
      <c r="H643" s="400" t="str">
        <f t="shared" si="161"/>
        <v/>
      </c>
      <c r="I643" s="400" t="str">
        <f t="shared" si="168"/>
        <v/>
      </c>
      <c r="J643" s="400" t="str">
        <f t="shared" si="169"/>
        <v/>
      </c>
      <c r="K643" s="400" t="str">
        <f t="shared" si="170"/>
        <v/>
      </c>
      <c r="L643" s="400"/>
      <c r="O643" s="469"/>
      <c r="P643" s="470" t="str">
        <f t="shared" si="163"/>
        <v/>
      </c>
      <c r="Q643" s="469"/>
      <c r="R643" s="471" t="str">
        <f t="shared" si="164"/>
        <v/>
      </c>
      <c r="S643" s="469"/>
      <c r="T643" s="472" t="str">
        <f t="shared" si="165"/>
        <v/>
      </c>
      <c r="U643" s="473">
        <f ca="1">SUMIF($O$8:T$9,"QUANT.",O643:T643)</f>
        <v>0</v>
      </c>
      <c r="V643" s="474">
        <f t="shared" ca="1" si="160"/>
        <v>0</v>
      </c>
      <c r="W643" s="486" t="str">
        <f t="shared" si="162"/>
        <v/>
      </c>
      <c r="X643" s="487">
        <f t="shared" ca="1" si="166"/>
        <v>0</v>
      </c>
      <c r="Y643" s="487" t="e">
        <f t="shared" ca="1" si="167"/>
        <v>#VALUE!</v>
      </c>
    </row>
    <row r="644" spans="1:25">
      <c r="A644" s="395"/>
      <c r="B644" s="396"/>
      <c r="C644" s="397" t="str">
        <f>IF($B644="","",IFERROR(VLOOKUP($B644,SERVIÇOS!$A:$F,2,0),IFERROR(VLOOKUP($B644,'COMPOSIÇÕES COMPLEMENTARES '!$C:$K,2,0),"")))</f>
        <v/>
      </c>
      <c r="D644" s="398" t="str">
        <f>IF($B644="","",IFERROR(VLOOKUP($B644,SERVIÇOS!$A:$F,3,0),IFERROR(VLOOKUP($B644,'COMPOSIÇÕES COMPLEMENTARES '!$C:$K,3,0),"")))</f>
        <v/>
      </c>
      <c r="E644" s="399"/>
      <c r="F644" s="400" t="str">
        <f>IF($B644="","",IFERROR(VLOOKUP($B644,SERVIÇOS!$A:$F,4,0),IFERROR(VLOOKUP($B644,'COMPOSIÇÕES COMPLEMENTARES '!$C:$K,6,0),"")))</f>
        <v/>
      </c>
      <c r="G644" s="400" t="str">
        <f>IF($B644="","",IFERROR(VLOOKUP($B644,SERVIÇOS!$A:$F,5,0),IFERROR(VLOOKUP($B644,'COMPOSIÇÕES COMPLEMENTARES '!$C:$K,7,0),"")))</f>
        <v/>
      </c>
      <c r="H644" s="400" t="str">
        <f t="shared" si="161"/>
        <v/>
      </c>
      <c r="I644" s="400" t="str">
        <f t="shared" si="168"/>
        <v/>
      </c>
      <c r="J644" s="400" t="str">
        <f t="shared" si="169"/>
        <v/>
      </c>
      <c r="K644" s="400" t="str">
        <f t="shared" si="170"/>
        <v/>
      </c>
      <c r="L644" s="400"/>
      <c r="O644" s="469"/>
      <c r="P644" s="470" t="str">
        <f t="shared" si="163"/>
        <v/>
      </c>
      <c r="Q644" s="469"/>
      <c r="R644" s="471" t="str">
        <f t="shared" si="164"/>
        <v/>
      </c>
      <c r="S644" s="469"/>
      <c r="T644" s="472" t="str">
        <f t="shared" si="165"/>
        <v/>
      </c>
      <c r="U644" s="473">
        <f ca="1">SUMIF($O$8:T$9,"QUANT.",O644:T644)</f>
        <v>0</v>
      </c>
      <c r="V644" s="474">
        <f t="shared" ca="1" si="160"/>
        <v>0</v>
      </c>
      <c r="W644" s="486" t="str">
        <f t="shared" si="162"/>
        <v/>
      </c>
      <c r="X644" s="487">
        <f t="shared" ca="1" si="166"/>
        <v>0</v>
      </c>
      <c r="Y644" s="487" t="e">
        <f t="shared" ca="1" si="167"/>
        <v>#VALUE!</v>
      </c>
    </row>
    <row r="645" spans="1:25">
      <c r="A645" s="395"/>
      <c r="B645" s="396"/>
      <c r="C645" s="397" t="str">
        <f>IF($B645="","",IFERROR(VLOOKUP($B645,SERVIÇOS!$A:$F,2,0),IFERROR(VLOOKUP($B645,'COMPOSIÇÕES COMPLEMENTARES '!$C:$K,2,0),"")))</f>
        <v/>
      </c>
      <c r="D645" s="398" t="str">
        <f>IF($B645="","",IFERROR(VLOOKUP($B645,SERVIÇOS!$A:$F,3,0),IFERROR(VLOOKUP($B645,'COMPOSIÇÕES COMPLEMENTARES '!$C:$K,3,0),"")))</f>
        <v/>
      </c>
      <c r="E645" s="399"/>
      <c r="F645" s="400" t="str">
        <f>IF($B645="","",IFERROR(VLOOKUP($B645,SERVIÇOS!$A:$F,4,0),IFERROR(VLOOKUP($B645,'COMPOSIÇÕES COMPLEMENTARES '!$C:$K,6,0),"")))</f>
        <v/>
      </c>
      <c r="G645" s="400" t="str">
        <f>IF($B645="","",IFERROR(VLOOKUP($B645,SERVIÇOS!$A:$F,5,0),IFERROR(VLOOKUP($B645,'COMPOSIÇÕES COMPLEMENTARES '!$C:$K,7,0),"")))</f>
        <v/>
      </c>
      <c r="H645" s="400" t="str">
        <f t="shared" si="161"/>
        <v/>
      </c>
      <c r="I645" s="400" t="str">
        <f t="shared" si="168"/>
        <v/>
      </c>
      <c r="J645" s="400" t="str">
        <f t="shared" si="169"/>
        <v/>
      </c>
      <c r="K645" s="400" t="str">
        <f t="shared" si="170"/>
        <v/>
      </c>
      <c r="L645" s="400"/>
      <c r="O645" s="469"/>
      <c r="P645" s="470" t="str">
        <f t="shared" si="163"/>
        <v/>
      </c>
      <c r="Q645" s="469"/>
      <c r="R645" s="471" t="str">
        <f t="shared" si="164"/>
        <v/>
      </c>
      <c r="S645" s="469"/>
      <c r="T645" s="472" t="str">
        <f t="shared" si="165"/>
        <v/>
      </c>
      <c r="U645" s="473">
        <f ca="1">SUMIF($O$8:T$9,"QUANT.",O645:T645)</f>
        <v>0</v>
      </c>
      <c r="V645" s="474">
        <f t="shared" ca="1" si="160"/>
        <v>0</v>
      </c>
      <c r="W645" s="486" t="str">
        <f t="shared" si="162"/>
        <v/>
      </c>
      <c r="X645" s="487">
        <f t="shared" ca="1" si="166"/>
        <v>0</v>
      </c>
      <c r="Y645" s="487" t="e">
        <f t="shared" ca="1" si="167"/>
        <v>#VALUE!</v>
      </c>
    </row>
    <row r="646" spans="1:25">
      <c r="A646" s="395"/>
      <c r="B646" s="396"/>
      <c r="C646" s="397" t="str">
        <f>IF($B646="","",IFERROR(VLOOKUP($B646,SERVIÇOS!$A:$F,2,0),IFERROR(VLOOKUP($B646,'COMPOSIÇÕES COMPLEMENTARES '!$C:$K,2,0),"")))</f>
        <v/>
      </c>
      <c r="D646" s="398" t="str">
        <f>IF($B646="","",IFERROR(VLOOKUP($B646,SERVIÇOS!$A:$F,3,0),IFERROR(VLOOKUP($B646,'COMPOSIÇÕES COMPLEMENTARES '!$C:$K,3,0),"")))</f>
        <v/>
      </c>
      <c r="E646" s="399"/>
      <c r="F646" s="400" t="str">
        <f>IF($B646="","",IFERROR(VLOOKUP($B646,SERVIÇOS!$A:$F,4,0),IFERROR(VLOOKUP($B646,'COMPOSIÇÕES COMPLEMENTARES '!$C:$K,6,0),"")))</f>
        <v/>
      </c>
      <c r="G646" s="400" t="str">
        <f>IF($B646="","",IFERROR(VLOOKUP($B646,SERVIÇOS!$A:$F,5,0),IFERROR(VLOOKUP($B646,'COMPOSIÇÕES COMPLEMENTARES '!$C:$K,7,0),"")))</f>
        <v/>
      </c>
      <c r="H646" s="400" t="str">
        <f t="shared" si="161"/>
        <v/>
      </c>
      <c r="I646" s="400" t="str">
        <f t="shared" si="168"/>
        <v/>
      </c>
      <c r="J646" s="400" t="str">
        <f t="shared" si="169"/>
        <v/>
      </c>
      <c r="K646" s="400" t="str">
        <f t="shared" si="170"/>
        <v/>
      </c>
      <c r="L646" s="400"/>
      <c r="O646" s="469"/>
      <c r="P646" s="470" t="str">
        <f t="shared" si="163"/>
        <v/>
      </c>
      <c r="Q646" s="469"/>
      <c r="R646" s="471" t="str">
        <f t="shared" si="164"/>
        <v/>
      </c>
      <c r="S646" s="469"/>
      <c r="T646" s="472" t="str">
        <f t="shared" si="165"/>
        <v/>
      </c>
      <c r="U646" s="473">
        <f ca="1">SUMIF($O$8:T$9,"QUANT.",O646:T646)</f>
        <v>0</v>
      </c>
      <c r="V646" s="474">
        <f t="shared" ca="1" si="160"/>
        <v>0</v>
      </c>
      <c r="W646" s="486" t="str">
        <f t="shared" si="162"/>
        <v/>
      </c>
      <c r="X646" s="487">
        <f t="shared" ca="1" si="166"/>
        <v>0</v>
      </c>
      <c r="Y646" s="487" t="e">
        <f t="shared" ca="1" si="167"/>
        <v>#VALUE!</v>
      </c>
    </row>
    <row r="647" spans="1:25">
      <c r="A647" s="395"/>
      <c r="B647" s="396"/>
      <c r="C647" s="397" t="str">
        <f>IF($B647="","",IFERROR(VLOOKUP($B647,SERVIÇOS!$A:$F,2,0),IFERROR(VLOOKUP($B647,'COMPOSIÇÕES COMPLEMENTARES '!$C:$K,2,0),"")))</f>
        <v/>
      </c>
      <c r="D647" s="398" t="str">
        <f>IF($B647="","",IFERROR(VLOOKUP($B647,SERVIÇOS!$A:$F,3,0),IFERROR(VLOOKUP($B647,'COMPOSIÇÕES COMPLEMENTARES '!$C:$K,3,0),"")))</f>
        <v/>
      </c>
      <c r="E647" s="399"/>
      <c r="F647" s="400" t="str">
        <f>IF($B647="","",IFERROR(VLOOKUP($B647,SERVIÇOS!$A:$F,4,0),IFERROR(VLOOKUP($B647,'COMPOSIÇÕES COMPLEMENTARES '!$C:$K,6,0),"")))</f>
        <v/>
      </c>
      <c r="G647" s="400" t="str">
        <f>IF($B647="","",IFERROR(VLOOKUP($B647,SERVIÇOS!$A:$F,5,0),IFERROR(VLOOKUP($B647,'COMPOSIÇÕES COMPLEMENTARES '!$C:$K,7,0),"")))</f>
        <v/>
      </c>
      <c r="H647" s="400" t="str">
        <f t="shared" si="161"/>
        <v/>
      </c>
      <c r="I647" s="400" t="str">
        <f t="shared" si="168"/>
        <v/>
      </c>
      <c r="J647" s="400" t="str">
        <f t="shared" si="169"/>
        <v/>
      </c>
      <c r="K647" s="400" t="str">
        <f t="shared" si="170"/>
        <v/>
      </c>
      <c r="L647" s="400"/>
      <c r="O647" s="469"/>
      <c r="P647" s="470" t="str">
        <f t="shared" si="163"/>
        <v/>
      </c>
      <c r="Q647" s="469"/>
      <c r="R647" s="471" t="str">
        <f t="shared" si="164"/>
        <v/>
      </c>
      <c r="S647" s="469"/>
      <c r="T647" s="472" t="str">
        <f t="shared" si="165"/>
        <v/>
      </c>
      <c r="U647" s="473">
        <f ca="1">SUMIF($O$8:T$9,"QUANT.",O647:T647)</f>
        <v>0</v>
      </c>
      <c r="V647" s="474">
        <f t="shared" ca="1" si="160"/>
        <v>0</v>
      </c>
      <c r="W647" s="486" t="str">
        <f t="shared" si="162"/>
        <v/>
      </c>
      <c r="X647" s="487">
        <f t="shared" ca="1" si="166"/>
        <v>0</v>
      </c>
      <c r="Y647" s="487" t="e">
        <f t="shared" ca="1" si="167"/>
        <v>#VALUE!</v>
      </c>
    </row>
    <row r="648" spans="1:25">
      <c r="A648" s="395"/>
      <c r="B648" s="396"/>
      <c r="C648" s="397" t="str">
        <f>IF($B648="","",IFERROR(VLOOKUP($B648,SERVIÇOS!$A:$F,2,0),IFERROR(VLOOKUP($B648,'COMPOSIÇÕES COMPLEMENTARES '!$C:$K,2,0),"")))</f>
        <v/>
      </c>
      <c r="D648" s="398" t="str">
        <f>IF($B648="","",IFERROR(VLOOKUP($B648,SERVIÇOS!$A:$F,3,0),IFERROR(VLOOKUP($B648,'COMPOSIÇÕES COMPLEMENTARES '!$C:$K,3,0),"")))</f>
        <v/>
      </c>
      <c r="E648" s="399"/>
      <c r="F648" s="400" t="str">
        <f>IF($B648="","",IFERROR(VLOOKUP($B648,SERVIÇOS!$A:$F,4,0),IFERROR(VLOOKUP($B648,'COMPOSIÇÕES COMPLEMENTARES '!$C:$K,6,0),"")))</f>
        <v/>
      </c>
      <c r="G648" s="400" t="str">
        <f>IF($B648="","",IFERROR(VLOOKUP($B648,SERVIÇOS!$A:$F,5,0),IFERROR(VLOOKUP($B648,'COMPOSIÇÕES COMPLEMENTARES '!$C:$K,7,0),"")))</f>
        <v/>
      </c>
      <c r="H648" s="400" t="str">
        <f t="shared" si="161"/>
        <v/>
      </c>
      <c r="I648" s="400" t="str">
        <f t="shared" si="168"/>
        <v/>
      </c>
      <c r="J648" s="400" t="str">
        <f t="shared" si="169"/>
        <v/>
      </c>
      <c r="K648" s="400" t="str">
        <f t="shared" si="170"/>
        <v/>
      </c>
      <c r="L648" s="400"/>
      <c r="O648" s="469"/>
      <c r="P648" s="470" t="str">
        <f t="shared" si="163"/>
        <v/>
      </c>
      <c r="Q648" s="469"/>
      <c r="R648" s="471" t="str">
        <f t="shared" si="164"/>
        <v/>
      </c>
      <c r="S648" s="469"/>
      <c r="T648" s="472" t="str">
        <f t="shared" si="165"/>
        <v/>
      </c>
      <c r="U648" s="473">
        <f ca="1">SUMIF($O$8:T$9,"QUANT.",O648:T648)</f>
        <v>0</v>
      </c>
      <c r="V648" s="474">
        <f t="shared" ca="1" si="160"/>
        <v>0</v>
      </c>
      <c r="W648" s="486" t="str">
        <f t="shared" si="162"/>
        <v/>
      </c>
      <c r="X648" s="487">
        <f t="shared" ca="1" si="166"/>
        <v>0</v>
      </c>
      <c r="Y648" s="487" t="e">
        <f t="shared" ca="1" si="167"/>
        <v>#VALUE!</v>
      </c>
    </row>
    <row r="649" spans="1:25">
      <c r="A649" s="395"/>
      <c r="B649" s="396"/>
      <c r="C649" s="397" t="str">
        <f>IF($B649="","",IFERROR(VLOOKUP($B649,SERVIÇOS!$A:$F,2,0),IFERROR(VLOOKUP($B649,'COMPOSIÇÕES COMPLEMENTARES '!$C:$K,2,0),"")))</f>
        <v/>
      </c>
      <c r="D649" s="398" t="str">
        <f>IF($B649="","",IFERROR(VLOOKUP($B649,SERVIÇOS!$A:$F,3,0),IFERROR(VLOOKUP($B649,'COMPOSIÇÕES COMPLEMENTARES '!$C:$K,3,0),"")))</f>
        <v/>
      </c>
      <c r="E649" s="399"/>
      <c r="F649" s="400" t="str">
        <f>IF($B649="","",IFERROR(VLOOKUP($B649,SERVIÇOS!$A:$F,4,0),IFERROR(VLOOKUP($B649,'COMPOSIÇÕES COMPLEMENTARES '!$C:$K,6,0),"")))</f>
        <v/>
      </c>
      <c r="G649" s="400" t="str">
        <f>IF($B649="","",IFERROR(VLOOKUP($B649,SERVIÇOS!$A:$F,5,0),IFERROR(VLOOKUP($B649,'COMPOSIÇÕES COMPLEMENTARES '!$C:$K,7,0),"")))</f>
        <v/>
      </c>
      <c r="H649" s="400" t="str">
        <f t="shared" si="161"/>
        <v/>
      </c>
      <c r="I649" s="400" t="str">
        <f t="shared" si="168"/>
        <v/>
      </c>
      <c r="J649" s="400" t="str">
        <f t="shared" si="169"/>
        <v/>
      </c>
      <c r="K649" s="400" t="str">
        <f t="shared" si="170"/>
        <v/>
      </c>
      <c r="L649" s="400"/>
      <c r="O649" s="469"/>
      <c r="P649" s="470" t="str">
        <f t="shared" si="163"/>
        <v/>
      </c>
      <c r="Q649" s="469"/>
      <c r="R649" s="471" t="str">
        <f t="shared" si="164"/>
        <v/>
      </c>
      <c r="S649" s="469"/>
      <c r="T649" s="472" t="str">
        <f t="shared" si="165"/>
        <v/>
      </c>
      <c r="U649" s="473">
        <f ca="1">SUMIF($O$8:T$9,"QUANT.",O649:T649)</f>
        <v>0</v>
      </c>
      <c r="V649" s="474">
        <f t="shared" ca="1" si="160"/>
        <v>0</v>
      </c>
      <c r="W649" s="486" t="str">
        <f t="shared" si="162"/>
        <v/>
      </c>
      <c r="X649" s="487">
        <f t="shared" ca="1" si="166"/>
        <v>0</v>
      </c>
      <c r="Y649" s="487" t="e">
        <f t="shared" ca="1" si="167"/>
        <v>#VALUE!</v>
      </c>
    </row>
    <row r="650" spans="1:25">
      <c r="A650" s="395"/>
      <c r="B650" s="396"/>
      <c r="C650" s="397" t="str">
        <f>IF($B650="","",IFERROR(VLOOKUP($B650,SERVIÇOS!$A:$F,2,0),IFERROR(VLOOKUP($B650,'COMPOSIÇÕES COMPLEMENTARES '!$C:$K,2,0),"")))</f>
        <v/>
      </c>
      <c r="D650" s="398" t="str">
        <f>IF($B650="","",IFERROR(VLOOKUP($B650,SERVIÇOS!$A:$F,3,0),IFERROR(VLOOKUP($B650,'COMPOSIÇÕES COMPLEMENTARES '!$C:$K,3,0),"")))</f>
        <v/>
      </c>
      <c r="E650" s="399"/>
      <c r="F650" s="400" t="str">
        <f>IF($B650="","",IFERROR(VLOOKUP($B650,SERVIÇOS!$A:$F,4,0),IFERROR(VLOOKUP($B650,'COMPOSIÇÕES COMPLEMENTARES '!$C:$K,6,0),"")))</f>
        <v/>
      </c>
      <c r="G650" s="400" t="str">
        <f>IF($B650="","",IFERROR(VLOOKUP($B650,SERVIÇOS!$A:$F,5,0),IFERROR(VLOOKUP($B650,'COMPOSIÇÕES COMPLEMENTARES '!$C:$K,7,0),"")))</f>
        <v/>
      </c>
      <c r="H650" s="400" t="str">
        <f t="shared" si="161"/>
        <v/>
      </c>
      <c r="I650" s="400" t="str">
        <f t="shared" si="168"/>
        <v/>
      </c>
      <c r="J650" s="400" t="str">
        <f t="shared" si="169"/>
        <v/>
      </c>
      <c r="K650" s="400" t="str">
        <f t="shared" si="170"/>
        <v/>
      </c>
      <c r="L650" s="400"/>
      <c r="O650" s="469"/>
      <c r="P650" s="470" t="str">
        <f t="shared" si="163"/>
        <v/>
      </c>
      <c r="Q650" s="469"/>
      <c r="R650" s="471" t="str">
        <f t="shared" si="164"/>
        <v/>
      </c>
      <c r="S650" s="469"/>
      <c r="T650" s="472" t="str">
        <f t="shared" si="165"/>
        <v/>
      </c>
      <c r="U650" s="473">
        <f ca="1">SUMIF($O$8:T$9,"QUANT.",O650:T650)</f>
        <v>0</v>
      </c>
      <c r="V650" s="474">
        <f t="shared" ca="1" si="160"/>
        <v>0</v>
      </c>
      <c r="W650" s="486" t="str">
        <f t="shared" si="162"/>
        <v/>
      </c>
      <c r="X650" s="487">
        <f t="shared" ca="1" si="166"/>
        <v>0</v>
      </c>
      <c r="Y650" s="487" t="e">
        <f t="shared" ca="1" si="167"/>
        <v>#VALUE!</v>
      </c>
    </row>
    <row r="651" spans="1:25">
      <c r="A651" s="395"/>
      <c r="B651" s="396"/>
      <c r="C651" s="397" t="str">
        <f>IF($B651="","",IFERROR(VLOOKUP($B651,SERVIÇOS!$A:$F,2,0),IFERROR(VLOOKUP($B651,'COMPOSIÇÕES COMPLEMENTARES '!$C:$K,2,0),"")))</f>
        <v/>
      </c>
      <c r="D651" s="398" t="str">
        <f>IF($B651="","",IFERROR(VLOOKUP($B651,SERVIÇOS!$A:$F,3,0),IFERROR(VLOOKUP($B651,'COMPOSIÇÕES COMPLEMENTARES '!$C:$K,3,0),"")))</f>
        <v/>
      </c>
      <c r="E651" s="399"/>
      <c r="F651" s="400" t="str">
        <f>IF($B651="","",IFERROR(VLOOKUP($B651,SERVIÇOS!$A:$F,4,0),IFERROR(VLOOKUP($B651,'COMPOSIÇÕES COMPLEMENTARES '!$C:$K,6,0),"")))</f>
        <v/>
      </c>
      <c r="G651" s="400" t="str">
        <f>IF($B651="","",IFERROR(VLOOKUP($B651,SERVIÇOS!$A:$F,5,0),IFERROR(VLOOKUP($B651,'COMPOSIÇÕES COMPLEMENTARES '!$C:$K,7,0),"")))</f>
        <v/>
      </c>
      <c r="H651" s="400" t="str">
        <f t="shared" si="161"/>
        <v/>
      </c>
      <c r="I651" s="400" t="str">
        <f t="shared" si="168"/>
        <v/>
      </c>
      <c r="J651" s="400" t="str">
        <f t="shared" si="169"/>
        <v/>
      </c>
      <c r="K651" s="400" t="str">
        <f t="shared" si="170"/>
        <v/>
      </c>
      <c r="L651" s="400"/>
      <c r="O651" s="469"/>
      <c r="P651" s="470" t="str">
        <f t="shared" si="163"/>
        <v/>
      </c>
      <c r="Q651" s="469"/>
      <c r="R651" s="471" t="str">
        <f t="shared" si="164"/>
        <v/>
      </c>
      <c r="S651" s="469"/>
      <c r="T651" s="472" t="str">
        <f t="shared" si="165"/>
        <v/>
      </c>
      <c r="U651" s="473">
        <f ca="1">SUMIF($O$8:T$9,"QUANT.",O651:T651)</f>
        <v>0</v>
      </c>
      <c r="V651" s="474">
        <f t="shared" ca="1" si="160"/>
        <v>0</v>
      </c>
      <c r="W651" s="486" t="str">
        <f t="shared" si="162"/>
        <v/>
      </c>
      <c r="X651" s="487">
        <f t="shared" ca="1" si="166"/>
        <v>0</v>
      </c>
      <c r="Y651" s="487" t="e">
        <f t="shared" ca="1" si="167"/>
        <v>#VALUE!</v>
      </c>
    </row>
    <row r="652" spans="1:25">
      <c r="A652" s="395"/>
      <c r="B652" s="396"/>
      <c r="C652" s="397" t="str">
        <f>IF($B652="","",IFERROR(VLOOKUP($B652,SERVIÇOS!$A:$F,2,0),IFERROR(VLOOKUP($B652,'COMPOSIÇÕES COMPLEMENTARES '!$C:$K,2,0),"")))</f>
        <v/>
      </c>
      <c r="D652" s="398" t="str">
        <f>IF($B652="","",IFERROR(VLOOKUP($B652,SERVIÇOS!$A:$F,3,0),IFERROR(VLOOKUP($B652,'COMPOSIÇÕES COMPLEMENTARES '!$C:$K,3,0),"")))</f>
        <v/>
      </c>
      <c r="E652" s="399"/>
      <c r="F652" s="400" t="str">
        <f>IF($B652="","",IFERROR(VLOOKUP($B652,SERVIÇOS!$A:$F,4,0),IFERROR(VLOOKUP($B652,'COMPOSIÇÕES COMPLEMENTARES '!$C:$K,6,0),"")))</f>
        <v/>
      </c>
      <c r="G652" s="400" t="str">
        <f>IF($B652="","",IFERROR(VLOOKUP($B652,SERVIÇOS!$A:$F,5,0),IFERROR(VLOOKUP($B652,'COMPOSIÇÕES COMPLEMENTARES '!$C:$K,7,0),"")))</f>
        <v/>
      </c>
      <c r="H652" s="400" t="str">
        <f t="shared" si="161"/>
        <v/>
      </c>
      <c r="I652" s="400" t="str">
        <f t="shared" si="168"/>
        <v/>
      </c>
      <c r="J652" s="400" t="str">
        <f t="shared" si="169"/>
        <v/>
      </c>
      <c r="K652" s="400" t="str">
        <f t="shared" si="170"/>
        <v/>
      </c>
      <c r="L652" s="400"/>
      <c r="O652" s="469"/>
      <c r="P652" s="470" t="str">
        <f t="shared" si="163"/>
        <v/>
      </c>
      <c r="Q652" s="469"/>
      <c r="R652" s="471" t="str">
        <f t="shared" si="164"/>
        <v/>
      </c>
      <c r="S652" s="469"/>
      <c r="T652" s="472" t="str">
        <f t="shared" si="165"/>
        <v/>
      </c>
      <c r="U652" s="473">
        <f ca="1">SUMIF($O$8:T$9,"QUANT.",O652:T652)</f>
        <v>0</v>
      </c>
      <c r="V652" s="474">
        <f t="shared" ca="1" si="160"/>
        <v>0</v>
      </c>
      <c r="W652" s="486" t="str">
        <f t="shared" si="162"/>
        <v/>
      </c>
      <c r="X652" s="487">
        <f t="shared" ca="1" si="166"/>
        <v>0</v>
      </c>
      <c r="Y652" s="487" t="e">
        <f t="shared" ca="1" si="167"/>
        <v>#VALUE!</v>
      </c>
    </row>
    <row r="653" spans="1:25">
      <c r="A653" s="395"/>
      <c r="B653" s="396"/>
      <c r="C653" s="397" t="str">
        <f>IF($B653="","",IFERROR(VLOOKUP($B653,SERVIÇOS!$A:$F,2,0),IFERROR(VLOOKUP($B653,'COMPOSIÇÕES COMPLEMENTARES '!$C:$K,2,0),"")))</f>
        <v/>
      </c>
      <c r="D653" s="398" t="str">
        <f>IF($B653="","",IFERROR(VLOOKUP($B653,SERVIÇOS!$A:$F,3,0),IFERROR(VLOOKUP($B653,'COMPOSIÇÕES COMPLEMENTARES '!$C:$K,3,0),"")))</f>
        <v/>
      </c>
      <c r="E653" s="399"/>
      <c r="F653" s="400" t="str">
        <f>IF($B653="","",IFERROR(VLOOKUP($B653,SERVIÇOS!$A:$F,4,0),IFERROR(VLOOKUP($B653,'COMPOSIÇÕES COMPLEMENTARES '!$C:$K,6,0),"")))</f>
        <v/>
      </c>
      <c r="G653" s="400" t="str">
        <f>IF($B653="","",IFERROR(VLOOKUP($B653,SERVIÇOS!$A:$F,5,0),IFERROR(VLOOKUP($B653,'COMPOSIÇÕES COMPLEMENTARES '!$C:$K,7,0),"")))</f>
        <v/>
      </c>
      <c r="H653" s="400" t="str">
        <f t="shared" si="161"/>
        <v/>
      </c>
      <c r="I653" s="400" t="str">
        <f t="shared" si="168"/>
        <v/>
      </c>
      <c r="J653" s="400" t="str">
        <f t="shared" si="169"/>
        <v/>
      </c>
      <c r="K653" s="400" t="str">
        <f t="shared" si="170"/>
        <v/>
      </c>
      <c r="L653" s="400"/>
      <c r="O653" s="469"/>
      <c r="P653" s="470" t="str">
        <f t="shared" si="163"/>
        <v/>
      </c>
      <c r="Q653" s="469"/>
      <c r="R653" s="471" t="str">
        <f t="shared" si="164"/>
        <v/>
      </c>
      <c r="S653" s="469"/>
      <c r="T653" s="472" t="str">
        <f t="shared" si="165"/>
        <v/>
      </c>
      <c r="U653" s="473">
        <f ca="1">SUMIF($O$8:T$9,"QUANT.",O653:T653)</f>
        <v>0</v>
      </c>
      <c r="V653" s="474">
        <f t="shared" ca="1" si="160"/>
        <v>0</v>
      </c>
      <c r="W653" s="486" t="str">
        <f t="shared" si="162"/>
        <v/>
      </c>
      <c r="X653" s="487">
        <f t="shared" ca="1" si="166"/>
        <v>0</v>
      </c>
      <c r="Y653" s="487" t="e">
        <f t="shared" ca="1" si="167"/>
        <v>#VALUE!</v>
      </c>
    </row>
    <row r="654" spans="1:25">
      <c r="A654" s="395"/>
      <c r="B654" s="396"/>
      <c r="C654" s="397" t="str">
        <f>IF($B654="","",IFERROR(VLOOKUP($B654,SERVIÇOS!$A:$F,2,0),IFERROR(VLOOKUP($B654,'COMPOSIÇÕES COMPLEMENTARES '!$C:$K,2,0),"")))</f>
        <v/>
      </c>
      <c r="D654" s="398" t="str">
        <f>IF($B654="","",IFERROR(VLOOKUP($B654,SERVIÇOS!$A:$F,3,0),IFERROR(VLOOKUP($B654,'COMPOSIÇÕES COMPLEMENTARES '!$C:$K,3,0),"")))</f>
        <v/>
      </c>
      <c r="E654" s="399"/>
      <c r="F654" s="400" t="str">
        <f>IF($B654="","",IFERROR(VLOOKUP($B654,SERVIÇOS!$A:$F,4,0),IFERROR(VLOOKUP($B654,'COMPOSIÇÕES COMPLEMENTARES '!$C:$K,6,0),"")))</f>
        <v/>
      </c>
      <c r="G654" s="400" t="str">
        <f>IF($B654="","",IFERROR(VLOOKUP($B654,SERVIÇOS!$A:$F,5,0),IFERROR(VLOOKUP($B654,'COMPOSIÇÕES COMPLEMENTARES '!$C:$K,7,0),"")))</f>
        <v/>
      </c>
      <c r="H654" s="400" t="str">
        <f t="shared" si="161"/>
        <v/>
      </c>
      <c r="I654" s="400" t="str">
        <f t="shared" si="168"/>
        <v/>
      </c>
      <c r="J654" s="400" t="str">
        <f t="shared" si="169"/>
        <v/>
      </c>
      <c r="K654" s="400" t="str">
        <f t="shared" si="170"/>
        <v/>
      </c>
      <c r="L654" s="400"/>
      <c r="O654" s="469"/>
      <c r="P654" s="470" t="str">
        <f t="shared" si="163"/>
        <v/>
      </c>
      <c r="Q654" s="469"/>
      <c r="R654" s="471" t="str">
        <f t="shared" si="164"/>
        <v/>
      </c>
      <c r="S654" s="469"/>
      <c r="T654" s="472" t="str">
        <f t="shared" si="165"/>
        <v/>
      </c>
      <c r="U654" s="473">
        <f ca="1">SUMIF($O$8:T$9,"QUANT.",O654:T654)</f>
        <v>0</v>
      </c>
      <c r="V654" s="474">
        <f t="shared" ca="1" si="160"/>
        <v>0</v>
      </c>
      <c r="W654" s="486" t="str">
        <f t="shared" si="162"/>
        <v/>
      </c>
      <c r="X654" s="487">
        <f t="shared" ca="1" si="166"/>
        <v>0</v>
      </c>
      <c r="Y654" s="487" t="e">
        <f t="shared" ca="1" si="167"/>
        <v>#VALUE!</v>
      </c>
    </row>
    <row r="655" spans="1:25">
      <c r="A655" s="395"/>
      <c r="B655" s="396"/>
      <c r="C655" s="397" t="str">
        <f>IF($B655="","",IFERROR(VLOOKUP($B655,SERVIÇOS!$A:$F,2,0),IFERROR(VLOOKUP($B655,'COMPOSIÇÕES COMPLEMENTARES '!$C:$K,2,0),"")))</f>
        <v/>
      </c>
      <c r="D655" s="398" t="str">
        <f>IF($B655="","",IFERROR(VLOOKUP($B655,SERVIÇOS!$A:$F,3,0),IFERROR(VLOOKUP($B655,'COMPOSIÇÕES COMPLEMENTARES '!$C:$K,3,0),"")))</f>
        <v/>
      </c>
      <c r="E655" s="399"/>
      <c r="F655" s="400" t="str">
        <f>IF($B655="","",IFERROR(VLOOKUP($B655,SERVIÇOS!$A:$F,4,0),IFERROR(VLOOKUP($B655,'COMPOSIÇÕES COMPLEMENTARES '!$C:$K,6,0),"")))</f>
        <v/>
      </c>
      <c r="G655" s="400" t="str">
        <f>IF($B655="","",IFERROR(VLOOKUP($B655,SERVIÇOS!$A:$F,5,0),IFERROR(VLOOKUP($B655,'COMPOSIÇÕES COMPLEMENTARES '!$C:$K,7,0),"")))</f>
        <v/>
      </c>
      <c r="H655" s="400" t="str">
        <f t="shared" si="161"/>
        <v/>
      </c>
      <c r="I655" s="400" t="str">
        <f t="shared" si="168"/>
        <v/>
      </c>
      <c r="J655" s="400" t="str">
        <f t="shared" si="169"/>
        <v/>
      </c>
      <c r="K655" s="400" t="str">
        <f t="shared" si="170"/>
        <v/>
      </c>
      <c r="L655" s="400"/>
      <c r="O655" s="469"/>
      <c r="P655" s="470" t="str">
        <f t="shared" si="163"/>
        <v/>
      </c>
      <c r="Q655" s="469"/>
      <c r="R655" s="471" t="str">
        <f t="shared" si="164"/>
        <v/>
      </c>
      <c r="S655" s="469"/>
      <c r="T655" s="472" t="str">
        <f t="shared" si="165"/>
        <v/>
      </c>
      <c r="U655" s="473">
        <f ca="1">SUMIF($O$8:T$9,"QUANT.",O655:T655)</f>
        <v>0</v>
      </c>
      <c r="V655" s="474">
        <f t="shared" ca="1" si="160"/>
        <v>0</v>
      </c>
      <c r="W655" s="486" t="str">
        <f t="shared" si="162"/>
        <v/>
      </c>
      <c r="X655" s="487">
        <f t="shared" ca="1" si="166"/>
        <v>0</v>
      </c>
      <c r="Y655" s="487" t="e">
        <f t="shared" ca="1" si="167"/>
        <v>#VALUE!</v>
      </c>
    </row>
    <row r="656" spans="1:25">
      <c r="A656" s="395"/>
      <c r="B656" s="396"/>
      <c r="C656" s="397" t="str">
        <f>IF($B656="","",IFERROR(VLOOKUP($B656,SERVIÇOS!$A:$F,2,0),IFERROR(VLOOKUP($B656,'COMPOSIÇÕES COMPLEMENTARES '!$C:$K,2,0),"")))</f>
        <v/>
      </c>
      <c r="D656" s="398" t="str">
        <f>IF($B656="","",IFERROR(VLOOKUP($B656,SERVIÇOS!$A:$F,3,0),IFERROR(VLOOKUP($B656,'COMPOSIÇÕES COMPLEMENTARES '!$C:$K,3,0),"")))</f>
        <v/>
      </c>
      <c r="E656" s="399"/>
      <c r="F656" s="400" t="str">
        <f>IF($B656="","",IFERROR(VLOOKUP($B656,SERVIÇOS!$A:$F,4,0),IFERROR(VLOOKUP($B656,'COMPOSIÇÕES COMPLEMENTARES '!$C:$K,6,0),"")))</f>
        <v/>
      </c>
      <c r="G656" s="400" t="str">
        <f>IF($B656="","",IFERROR(VLOOKUP($B656,SERVIÇOS!$A:$F,5,0),IFERROR(VLOOKUP($B656,'COMPOSIÇÕES COMPLEMENTARES '!$C:$K,7,0),"")))</f>
        <v/>
      </c>
      <c r="H656" s="400" t="str">
        <f t="shared" si="161"/>
        <v/>
      </c>
      <c r="I656" s="400" t="str">
        <f t="shared" si="168"/>
        <v/>
      </c>
      <c r="J656" s="400" t="str">
        <f t="shared" si="169"/>
        <v/>
      </c>
      <c r="K656" s="400" t="str">
        <f t="shared" si="170"/>
        <v/>
      </c>
      <c r="L656" s="400"/>
      <c r="O656" s="469"/>
      <c r="P656" s="470" t="str">
        <f t="shared" si="163"/>
        <v/>
      </c>
      <c r="Q656" s="469"/>
      <c r="R656" s="471" t="str">
        <f t="shared" si="164"/>
        <v/>
      </c>
      <c r="S656" s="469"/>
      <c r="T656" s="472" t="str">
        <f t="shared" si="165"/>
        <v/>
      </c>
      <c r="U656" s="473">
        <f ca="1">SUMIF($O$8:T$9,"QUANT.",O656:T656)</f>
        <v>0</v>
      </c>
      <c r="V656" s="474">
        <f t="shared" ca="1" si="160"/>
        <v>0</v>
      </c>
      <c r="W656" s="486" t="str">
        <f t="shared" si="162"/>
        <v/>
      </c>
      <c r="X656" s="487">
        <f t="shared" ca="1" si="166"/>
        <v>0</v>
      </c>
      <c r="Y656" s="487" t="e">
        <f t="shared" ca="1" si="167"/>
        <v>#VALUE!</v>
      </c>
    </row>
    <row r="657" spans="1:25">
      <c r="A657" s="395"/>
      <c r="B657" s="396"/>
      <c r="C657" s="397" t="str">
        <f>IF($B657="","",IFERROR(VLOOKUP($B657,SERVIÇOS!$A:$F,2,0),IFERROR(VLOOKUP($B657,'COMPOSIÇÕES COMPLEMENTARES '!$C:$K,2,0),"")))</f>
        <v/>
      </c>
      <c r="D657" s="398" t="str">
        <f>IF($B657="","",IFERROR(VLOOKUP($B657,SERVIÇOS!$A:$F,3,0),IFERROR(VLOOKUP($B657,'COMPOSIÇÕES COMPLEMENTARES '!$C:$K,3,0),"")))</f>
        <v/>
      </c>
      <c r="E657" s="399"/>
      <c r="F657" s="400" t="str">
        <f>IF($B657="","",IFERROR(VLOOKUP($B657,SERVIÇOS!$A:$F,4,0),IFERROR(VLOOKUP($B657,'COMPOSIÇÕES COMPLEMENTARES '!$C:$K,6,0),"")))</f>
        <v/>
      </c>
      <c r="G657" s="400" t="str">
        <f>IF($B657="","",IFERROR(VLOOKUP($B657,SERVIÇOS!$A:$F,5,0),IFERROR(VLOOKUP($B657,'COMPOSIÇÕES COMPLEMENTARES '!$C:$K,7,0),"")))</f>
        <v/>
      </c>
      <c r="H657" s="400" t="str">
        <f t="shared" si="161"/>
        <v/>
      </c>
      <c r="I657" s="400" t="str">
        <f t="shared" si="168"/>
        <v/>
      </c>
      <c r="J657" s="400" t="str">
        <f t="shared" si="169"/>
        <v/>
      </c>
      <c r="K657" s="400" t="str">
        <f t="shared" si="170"/>
        <v/>
      </c>
      <c r="L657" s="400"/>
      <c r="O657" s="469"/>
      <c r="P657" s="470" t="str">
        <f t="shared" si="163"/>
        <v/>
      </c>
      <c r="Q657" s="469"/>
      <c r="R657" s="471" t="str">
        <f t="shared" si="164"/>
        <v/>
      </c>
      <c r="S657" s="469"/>
      <c r="T657" s="472" t="str">
        <f t="shared" si="165"/>
        <v/>
      </c>
      <c r="U657" s="473">
        <f ca="1">SUMIF($O$8:T$9,"QUANT.",O657:T657)</f>
        <v>0</v>
      </c>
      <c r="V657" s="474">
        <f t="shared" ca="1" si="160"/>
        <v>0</v>
      </c>
      <c r="W657" s="486" t="str">
        <f t="shared" si="162"/>
        <v/>
      </c>
      <c r="X657" s="487">
        <f t="shared" ca="1" si="166"/>
        <v>0</v>
      </c>
      <c r="Y657" s="487" t="e">
        <f t="shared" ca="1" si="167"/>
        <v>#VALUE!</v>
      </c>
    </row>
    <row r="658" spans="1:25">
      <c r="A658" s="395"/>
      <c r="B658" s="396"/>
      <c r="C658" s="397" t="str">
        <f>IF($B658="","",IFERROR(VLOOKUP($B658,SERVIÇOS!$A:$F,2,0),IFERROR(VLOOKUP($B658,'COMPOSIÇÕES COMPLEMENTARES '!$C:$K,2,0),"")))</f>
        <v/>
      </c>
      <c r="D658" s="398" t="str">
        <f>IF($B658="","",IFERROR(VLOOKUP($B658,SERVIÇOS!$A:$F,3,0),IFERROR(VLOOKUP($B658,'COMPOSIÇÕES COMPLEMENTARES '!$C:$K,3,0),"")))</f>
        <v/>
      </c>
      <c r="E658" s="399"/>
      <c r="F658" s="400" t="str">
        <f>IF($B658="","",IFERROR(VLOOKUP($B658,SERVIÇOS!$A:$F,4,0),IFERROR(VLOOKUP($B658,'COMPOSIÇÕES COMPLEMENTARES '!$C:$K,6,0),"")))</f>
        <v/>
      </c>
      <c r="G658" s="400" t="str">
        <f>IF($B658="","",IFERROR(VLOOKUP($B658,SERVIÇOS!$A:$F,5,0),IFERROR(VLOOKUP($B658,'COMPOSIÇÕES COMPLEMENTARES '!$C:$K,7,0),"")))</f>
        <v/>
      </c>
      <c r="H658" s="400" t="str">
        <f t="shared" si="161"/>
        <v/>
      </c>
      <c r="I658" s="400" t="str">
        <f t="shared" si="168"/>
        <v/>
      </c>
      <c r="J658" s="400" t="str">
        <f t="shared" si="169"/>
        <v/>
      </c>
      <c r="K658" s="400" t="str">
        <f t="shared" si="170"/>
        <v/>
      </c>
      <c r="L658" s="400"/>
      <c r="O658" s="469"/>
      <c r="P658" s="470" t="str">
        <f t="shared" si="163"/>
        <v/>
      </c>
      <c r="Q658" s="469"/>
      <c r="R658" s="471" t="str">
        <f t="shared" si="164"/>
        <v/>
      </c>
      <c r="S658" s="469"/>
      <c r="T658" s="472" t="str">
        <f t="shared" si="165"/>
        <v/>
      </c>
      <c r="U658" s="473">
        <f ca="1">SUMIF($O$8:T$9,"QUANT.",O658:T658)</f>
        <v>0</v>
      </c>
      <c r="V658" s="474">
        <f t="shared" ca="1" si="160"/>
        <v>0</v>
      </c>
      <c r="W658" s="486" t="str">
        <f t="shared" si="162"/>
        <v/>
      </c>
      <c r="X658" s="487">
        <f t="shared" ca="1" si="166"/>
        <v>0</v>
      </c>
      <c r="Y658" s="487" t="e">
        <f t="shared" ca="1" si="167"/>
        <v>#VALUE!</v>
      </c>
    </row>
    <row r="659" spans="1:25">
      <c r="A659" s="395"/>
      <c r="B659" s="396"/>
      <c r="C659" s="397" t="str">
        <f>IF($B659="","",IFERROR(VLOOKUP($B659,SERVIÇOS!$A:$F,2,0),IFERROR(VLOOKUP($B659,'COMPOSIÇÕES COMPLEMENTARES '!$C:$K,2,0),"")))</f>
        <v/>
      </c>
      <c r="D659" s="398" t="str">
        <f>IF($B659="","",IFERROR(VLOOKUP($B659,SERVIÇOS!$A:$F,3,0),IFERROR(VLOOKUP($B659,'COMPOSIÇÕES COMPLEMENTARES '!$C:$K,3,0),"")))</f>
        <v/>
      </c>
      <c r="E659" s="399"/>
      <c r="F659" s="400" t="str">
        <f>IF($B659="","",IFERROR(VLOOKUP($B659,SERVIÇOS!$A:$F,4,0),IFERROR(VLOOKUP($B659,'COMPOSIÇÕES COMPLEMENTARES '!$C:$K,6,0),"")))</f>
        <v/>
      </c>
      <c r="G659" s="400" t="str">
        <f>IF($B659="","",IFERROR(VLOOKUP($B659,SERVIÇOS!$A:$F,5,0),IFERROR(VLOOKUP($B659,'COMPOSIÇÕES COMPLEMENTARES '!$C:$K,7,0),"")))</f>
        <v/>
      </c>
      <c r="H659" s="400" t="str">
        <f t="shared" si="161"/>
        <v/>
      </c>
      <c r="I659" s="400" t="str">
        <f t="shared" si="168"/>
        <v/>
      </c>
      <c r="J659" s="400" t="str">
        <f t="shared" si="169"/>
        <v/>
      </c>
      <c r="K659" s="400" t="str">
        <f t="shared" si="170"/>
        <v/>
      </c>
      <c r="L659" s="400"/>
      <c r="O659" s="469"/>
      <c r="P659" s="470" t="str">
        <f t="shared" si="163"/>
        <v/>
      </c>
      <c r="Q659" s="469"/>
      <c r="R659" s="471" t="str">
        <f t="shared" si="164"/>
        <v/>
      </c>
      <c r="S659" s="469"/>
      <c r="T659" s="472" t="str">
        <f t="shared" si="165"/>
        <v/>
      </c>
      <c r="U659" s="473">
        <f ca="1">SUMIF($O$8:T$9,"QUANT.",O659:T659)</f>
        <v>0</v>
      </c>
      <c r="V659" s="474">
        <f t="shared" ca="1" si="160"/>
        <v>0</v>
      </c>
      <c r="W659" s="486" t="str">
        <f t="shared" si="162"/>
        <v/>
      </c>
      <c r="X659" s="487">
        <f t="shared" ca="1" si="166"/>
        <v>0</v>
      </c>
      <c r="Y659" s="487" t="e">
        <f t="shared" ca="1" si="167"/>
        <v>#VALUE!</v>
      </c>
    </row>
    <row r="660" spans="1:25">
      <c r="A660" s="395"/>
      <c r="B660" s="396"/>
      <c r="C660" s="397" t="str">
        <f>IF($B660="","",IFERROR(VLOOKUP($B660,SERVIÇOS!$A:$F,2,0),IFERROR(VLOOKUP($B660,'COMPOSIÇÕES COMPLEMENTARES '!$C:$K,2,0),"")))</f>
        <v/>
      </c>
      <c r="D660" s="398" t="str">
        <f>IF($B660="","",IFERROR(VLOOKUP($B660,SERVIÇOS!$A:$F,3,0),IFERROR(VLOOKUP($B660,'COMPOSIÇÕES COMPLEMENTARES '!$C:$K,3,0),"")))</f>
        <v/>
      </c>
      <c r="E660" s="399"/>
      <c r="F660" s="400" t="str">
        <f>IF($B660="","",IFERROR(VLOOKUP($B660,SERVIÇOS!$A:$F,4,0),IFERROR(VLOOKUP($B660,'COMPOSIÇÕES COMPLEMENTARES '!$C:$K,6,0),"")))</f>
        <v/>
      </c>
      <c r="G660" s="400" t="str">
        <f>IF($B660="","",IFERROR(VLOOKUP($B660,SERVIÇOS!$A:$F,5,0),IFERROR(VLOOKUP($B660,'COMPOSIÇÕES COMPLEMENTARES '!$C:$K,7,0),"")))</f>
        <v/>
      </c>
      <c r="H660" s="400" t="str">
        <f t="shared" si="161"/>
        <v/>
      </c>
      <c r="I660" s="400" t="str">
        <f t="shared" si="168"/>
        <v/>
      </c>
      <c r="J660" s="400" t="str">
        <f t="shared" si="169"/>
        <v/>
      </c>
      <c r="K660" s="400" t="str">
        <f t="shared" si="170"/>
        <v/>
      </c>
      <c r="L660" s="400"/>
      <c r="O660" s="469"/>
      <c r="P660" s="470" t="str">
        <f t="shared" si="163"/>
        <v/>
      </c>
      <c r="Q660" s="469"/>
      <c r="R660" s="471" t="str">
        <f t="shared" si="164"/>
        <v/>
      </c>
      <c r="S660" s="469"/>
      <c r="T660" s="472" t="str">
        <f t="shared" si="165"/>
        <v/>
      </c>
      <c r="U660" s="473">
        <f ca="1">SUMIF($O$8:T$9,"QUANT.",O660:T660)</f>
        <v>0</v>
      </c>
      <c r="V660" s="474">
        <f t="shared" ca="1" si="160"/>
        <v>0</v>
      </c>
      <c r="W660" s="486" t="str">
        <f t="shared" si="162"/>
        <v/>
      </c>
      <c r="X660" s="487">
        <f t="shared" ca="1" si="166"/>
        <v>0</v>
      </c>
      <c r="Y660" s="487" t="e">
        <f t="shared" ca="1" si="167"/>
        <v>#VALUE!</v>
      </c>
    </row>
    <row r="661" spans="1:25">
      <c r="A661" s="395"/>
      <c r="B661" s="396"/>
      <c r="C661" s="397" t="str">
        <f>IF($B661="","",IFERROR(VLOOKUP($B661,SERVIÇOS!$A:$F,2,0),IFERROR(VLOOKUP($B661,'COMPOSIÇÕES COMPLEMENTARES '!$C:$K,2,0),"")))</f>
        <v/>
      </c>
      <c r="D661" s="398" t="str">
        <f>IF($B661="","",IFERROR(VLOOKUP($B661,SERVIÇOS!$A:$F,3,0),IFERROR(VLOOKUP($B661,'COMPOSIÇÕES COMPLEMENTARES '!$C:$K,3,0),"")))</f>
        <v/>
      </c>
      <c r="E661" s="399"/>
      <c r="F661" s="400" t="str">
        <f>IF($B661="","",IFERROR(VLOOKUP($B661,SERVIÇOS!$A:$F,4,0),IFERROR(VLOOKUP($B661,'COMPOSIÇÕES COMPLEMENTARES '!$C:$K,6,0),"")))</f>
        <v/>
      </c>
      <c r="G661" s="400" t="str">
        <f>IF($B661="","",IFERROR(VLOOKUP($B661,SERVIÇOS!$A:$F,5,0),IFERROR(VLOOKUP($B661,'COMPOSIÇÕES COMPLEMENTARES '!$C:$K,7,0),"")))</f>
        <v/>
      </c>
      <c r="H661" s="400" t="str">
        <f t="shared" si="161"/>
        <v/>
      </c>
      <c r="I661" s="400" t="str">
        <f t="shared" si="168"/>
        <v/>
      </c>
      <c r="J661" s="400" t="str">
        <f t="shared" si="169"/>
        <v/>
      </c>
      <c r="K661" s="400" t="str">
        <f t="shared" si="170"/>
        <v/>
      </c>
      <c r="L661" s="400"/>
      <c r="O661" s="469"/>
      <c r="P661" s="470" t="str">
        <f t="shared" si="163"/>
        <v/>
      </c>
      <c r="Q661" s="469"/>
      <c r="R661" s="471" t="str">
        <f t="shared" si="164"/>
        <v/>
      </c>
      <c r="S661" s="469"/>
      <c r="T661" s="472" t="str">
        <f t="shared" si="165"/>
        <v/>
      </c>
      <c r="U661" s="473">
        <f ca="1">SUMIF($O$8:T$9,"QUANT.",O661:T661)</f>
        <v>0</v>
      </c>
      <c r="V661" s="474">
        <f t="shared" ca="1" si="160"/>
        <v>0</v>
      </c>
      <c r="W661" s="486" t="str">
        <f t="shared" si="162"/>
        <v/>
      </c>
      <c r="X661" s="487">
        <f t="shared" ca="1" si="166"/>
        <v>0</v>
      </c>
      <c r="Y661" s="487" t="e">
        <f t="shared" ca="1" si="167"/>
        <v>#VALUE!</v>
      </c>
    </row>
    <row r="662" spans="1:25">
      <c r="A662" s="395"/>
      <c r="B662" s="396"/>
      <c r="C662" s="397" t="str">
        <f>IF($B662="","",IFERROR(VLOOKUP($B662,SERVIÇOS!$A:$F,2,0),IFERROR(VLOOKUP($B662,'COMPOSIÇÕES COMPLEMENTARES '!$C:$K,2,0),"")))</f>
        <v/>
      </c>
      <c r="D662" s="398" t="str">
        <f>IF($B662="","",IFERROR(VLOOKUP($B662,SERVIÇOS!$A:$F,3,0),IFERROR(VLOOKUP($B662,'COMPOSIÇÕES COMPLEMENTARES '!$C:$K,3,0),"")))</f>
        <v/>
      </c>
      <c r="E662" s="399"/>
      <c r="F662" s="400" t="str">
        <f>IF($B662="","",IFERROR(VLOOKUP($B662,SERVIÇOS!$A:$F,4,0),IFERROR(VLOOKUP($B662,'COMPOSIÇÕES COMPLEMENTARES '!$C:$K,6,0),"")))</f>
        <v/>
      </c>
      <c r="G662" s="400" t="str">
        <f>IF($B662="","",IFERROR(VLOOKUP($B662,SERVIÇOS!$A:$F,5,0),IFERROR(VLOOKUP($B662,'COMPOSIÇÕES COMPLEMENTARES '!$C:$K,7,0),"")))</f>
        <v/>
      </c>
      <c r="H662" s="400" t="str">
        <f t="shared" si="161"/>
        <v/>
      </c>
      <c r="I662" s="400" t="str">
        <f t="shared" si="168"/>
        <v/>
      </c>
      <c r="J662" s="400" t="str">
        <f t="shared" si="169"/>
        <v/>
      </c>
      <c r="K662" s="400" t="str">
        <f t="shared" si="170"/>
        <v/>
      </c>
      <c r="L662" s="400"/>
      <c r="O662" s="469"/>
      <c r="P662" s="470" t="str">
        <f t="shared" si="163"/>
        <v/>
      </c>
      <c r="Q662" s="469"/>
      <c r="R662" s="471" t="str">
        <f t="shared" si="164"/>
        <v/>
      </c>
      <c r="S662" s="469"/>
      <c r="T662" s="472" t="str">
        <f t="shared" si="165"/>
        <v/>
      </c>
      <c r="U662" s="473">
        <f ca="1">SUMIF($O$8:T$9,"QUANT.",O662:T662)</f>
        <v>0</v>
      </c>
      <c r="V662" s="474">
        <f t="shared" ca="1" si="160"/>
        <v>0</v>
      </c>
      <c r="W662" s="486" t="str">
        <f t="shared" si="162"/>
        <v/>
      </c>
      <c r="X662" s="487">
        <f t="shared" ca="1" si="166"/>
        <v>0</v>
      </c>
      <c r="Y662" s="487" t="e">
        <f t="shared" ca="1" si="167"/>
        <v>#VALUE!</v>
      </c>
    </row>
    <row r="663" spans="1:25">
      <c r="A663" s="395"/>
      <c r="B663" s="396"/>
      <c r="C663" s="397" t="str">
        <f>IF($B663="","",IFERROR(VLOOKUP($B663,SERVIÇOS!$A:$F,2,0),IFERROR(VLOOKUP($B663,'COMPOSIÇÕES COMPLEMENTARES '!$C:$K,2,0),"")))</f>
        <v/>
      </c>
      <c r="D663" s="398" t="str">
        <f>IF($B663="","",IFERROR(VLOOKUP($B663,SERVIÇOS!$A:$F,3,0),IFERROR(VLOOKUP($B663,'COMPOSIÇÕES COMPLEMENTARES '!$C:$K,3,0),"")))</f>
        <v/>
      </c>
      <c r="E663" s="399"/>
      <c r="F663" s="400" t="str">
        <f>IF($B663="","",IFERROR(VLOOKUP($B663,SERVIÇOS!$A:$F,4,0),IFERROR(VLOOKUP($B663,'COMPOSIÇÕES COMPLEMENTARES '!$C:$K,6,0),"")))</f>
        <v/>
      </c>
      <c r="G663" s="400" t="str">
        <f>IF($B663="","",IFERROR(VLOOKUP($B663,SERVIÇOS!$A:$F,5,0),IFERROR(VLOOKUP($B663,'COMPOSIÇÕES COMPLEMENTARES '!$C:$K,7,0),"")))</f>
        <v/>
      </c>
      <c r="H663" s="400" t="str">
        <f t="shared" si="161"/>
        <v/>
      </c>
      <c r="I663" s="400" t="str">
        <f t="shared" si="168"/>
        <v/>
      </c>
      <c r="J663" s="400" t="str">
        <f t="shared" si="169"/>
        <v/>
      </c>
      <c r="K663" s="400" t="str">
        <f t="shared" si="170"/>
        <v/>
      </c>
      <c r="L663" s="400"/>
      <c r="O663" s="469"/>
      <c r="P663" s="470" t="str">
        <f t="shared" si="163"/>
        <v/>
      </c>
      <c r="Q663" s="469"/>
      <c r="R663" s="471" t="str">
        <f t="shared" si="164"/>
        <v/>
      </c>
      <c r="S663" s="469"/>
      <c r="T663" s="472" t="str">
        <f t="shared" si="165"/>
        <v/>
      </c>
      <c r="U663" s="473">
        <f ca="1">SUMIF($O$8:T$9,"QUANT.",O663:T663)</f>
        <v>0</v>
      </c>
      <c r="V663" s="474">
        <f t="shared" ca="1" si="160"/>
        <v>0</v>
      </c>
      <c r="W663" s="486" t="str">
        <f t="shared" si="162"/>
        <v/>
      </c>
      <c r="X663" s="487">
        <f t="shared" ca="1" si="166"/>
        <v>0</v>
      </c>
      <c r="Y663" s="487" t="e">
        <f t="shared" ca="1" si="167"/>
        <v>#VALUE!</v>
      </c>
    </row>
    <row r="664" spans="1:25">
      <c r="A664" s="395"/>
      <c r="B664" s="396"/>
      <c r="C664" s="397" t="str">
        <f>IF($B664="","",IFERROR(VLOOKUP($B664,SERVIÇOS!$A:$F,2,0),IFERROR(VLOOKUP($B664,'COMPOSIÇÕES COMPLEMENTARES '!$C:$K,2,0),"")))</f>
        <v/>
      </c>
      <c r="D664" s="398" t="str">
        <f>IF($B664="","",IFERROR(VLOOKUP($B664,SERVIÇOS!$A:$F,3,0),IFERROR(VLOOKUP($B664,'COMPOSIÇÕES COMPLEMENTARES '!$C:$K,3,0),"")))</f>
        <v/>
      </c>
      <c r="E664" s="399"/>
      <c r="F664" s="400" t="str">
        <f>IF($B664="","",IFERROR(VLOOKUP($B664,SERVIÇOS!$A:$F,4,0),IFERROR(VLOOKUP($B664,'COMPOSIÇÕES COMPLEMENTARES '!$C:$K,6,0),"")))</f>
        <v/>
      </c>
      <c r="G664" s="400" t="str">
        <f>IF($B664="","",IFERROR(VLOOKUP($B664,SERVIÇOS!$A:$F,5,0),IFERROR(VLOOKUP($B664,'COMPOSIÇÕES COMPLEMENTARES '!$C:$K,7,0),"")))</f>
        <v/>
      </c>
      <c r="H664" s="400" t="str">
        <f t="shared" si="161"/>
        <v/>
      </c>
      <c r="I664" s="400" t="str">
        <f t="shared" si="168"/>
        <v/>
      </c>
      <c r="J664" s="400" t="str">
        <f t="shared" si="169"/>
        <v/>
      </c>
      <c r="K664" s="400" t="str">
        <f t="shared" si="170"/>
        <v/>
      </c>
      <c r="L664" s="400"/>
      <c r="O664" s="469"/>
      <c r="P664" s="470" t="str">
        <f t="shared" si="163"/>
        <v/>
      </c>
      <c r="Q664" s="469"/>
      <c r="R664" s="471" t="str">
        <f t="shared" si="164"/>
        <v/>
      </c>
      <c r="S664" s="469"/>
      <c r="T664" s="472" t="str">
        <f t="shared" si="165"/>
        <v/>
      </c>
      <c r="U664" s="473">
        <f ca="1">SUMIF($O$8:T$9,"QUANT.",O664:T664)</f>
        <v>0</v>
      </c>
      <c r="V664" s="474">
        <f t="shared" ca="1" si="160"/>
        <v>0</v>
      </c>
      <c r="W664" s="486" t="str">
        <f t="shared" si="162"/>
        <v/>
      </c>
      <c r="X664" s="487">
        <f t="shared" ca="1" si="166"/>
        <v>0</v>
      </c>
      <c r="Y664" s="487" t="e">
        <f t="shared" ca="1" si="167"/>
        <v>#VALUE!</v>
      </c>
    </row>
    <row r="665" spans="1:25">
      <c r="A665" s="395"/>
      <c r="B665" s="396"/>
      <c r="C665" s="397" t="str">
        <f>IF($B665="","",IFERROR(VLOOKUP($B665,SERVIÇOS!$A:$F,2,0),IFERROR(VLOOKUP($B665,'COMPOSIÇÕES COMPLEMENTARES '!$C:$K,2,0),"")))</f>
        <v/>
      </c>
      <c r="D665" s="398" t="str">
        <f>IF($B665="","",IFERROR(VLOOKUP($B665,SERVIÇOS!$A:$F,3,0),IFERROR(VLOOKUP($B665,'COMPOSIÇÕES COMPLEMENTARES '!$C:$K,3,0),"")))</f>
        <v/>
      </c>
      <c r="E665" s="399"/>
      <c r="F665" s="400" t="str">
        <f>IF($B665="","",IFERROR(VLOOKUP($B665,SERVIÇOS!$A:$F,4,0),IFERROR(VLOOKUP($B665,'COMPOSIÇÕES COMPLEMENTARES '!$C:$K,6,0),"")))</f>
        <v/>
      </c>
      <c r="G665" s="400" t="str">
        <f>IF($B665="","",IFERROR(VLOOKUP($B665,SERVIÇOS!$A:$F,5,0),IFERROR(VLOOKUP($B665,'COMPOSIÇÕES COMPLEMENTARES '!$C:$K,7,0),"")))</f>
        <v/>
      </c>
      <c r="H665" s="400" t="str">
        <f t="shared" si="161"/>
        <v/>
      </c>
      <c r="I665" s="400" t="str">
        <f t="shared" si="168"/>
        <v/>
      </c>
      <c r="J665" s="400" t="str">
        <f t="shared" si="169"/>
        <v/>
      </c>
      <c r="K665" s="400" t="str">
        <f t="shared" si="170"/>
        <v/>
      </c>
      <c r="L665" s="400"/>
      <c r="O665" s="469"/>
      <c r="P665" s="470" t="str">
        <f t="shared" si="163"/>
        <v/>
      </c>
      <c r="Q665" s="469"/>
      <c r="R665" s="471" t="str">
        <f t="shared" si="164"/>
        <v/>
      </c>
      <c r="S665" s="469"/>
      <c r="T665" s="472" t="str">
        <f t="shared" si="165"/>
        <v/>
      </c>
      <c r="U665" s="473">
        <f ca="1">SUMIF($O$8:T$9,"QUANT.",O665:T665)</f>
        <v>0</v>
      </c>
      <c r="V665" s="474">
        <f t="shared" ca="1" si="160"/>
        <v>0</v>
      </c>
      <c r="W665" s="486" t="str">
        <f t="shared" si="162"/>
        <v/>
      </c>
      <c r="X665" s="487">
        <f t="shared" ca="1" si="166"/>
        <v>0</v>
      </c>
      <c r="Y665" s="487" t="e">
        <f t="shared" ca="1" si="167"/>
        <v>#VALUE!</v>
      </c>
    </row>
    <row r="666" spans="1:25">
      <c r="A666" s="395"/>
      <c r="B666" s="396"/>
      <c r="C666" s="397" t="str">
        <f>IF($B666="","",IFERROR(VLOOKUP($B666,SERVIÇOS!$A:$F,2,0),IFERROR(VLOOKUP($B666,'COMPOSIÇÕES COMPLEMENTARES '!$C:$K,2,0),"")))</f>
        <v/>
      </c>
      <c r="D666" s="398" t="str">
        <f>IF($B666="","",IFERROR(VLOOKUP($B666,SERVIÇOS!$A:$F,3,0),IFERROR(VLOOKUP($B666,'COMPOSIÇÕES COMPLEMENTARES '!$C:$K,3,0),"")))</f>
        <v/>
      </c>
      <c r="E666" s="399"/>
      <c r="F666" s="400" t="str">
        <f>IF($B666="","",IFERROR(VLOOKUP($B666,SERVIÇOS!$A:$F,4,0),IFERROR(VLOOKUP($B666,'COMPOSIÇÕES COMPLEMENTARES '!$C:$K,6,0),"")))</f>
        <v/>
      </c>
      <c r="G666" s="400" t="str">
        <f>IF($B666="","",IFERROR(VLOOKUP($B666,SERVIÇOS!$A:$F,5,0),IFERROR(VLOOKUP($B666,'COMPOSIÇÕES COMPLEMENTARES '!$C:$K,7,0),"")))</f>
        <v/>
      </c>
      <c r="H666" s="400" t="str">
        <f t="shared" si="161"/>
        <v/>
      </c>
      <c r="I666" s="400" t="str">
        <f t="shared" si="168"/>
        <v/>
      </c>
      <c r="J666" s="400" t="str">
        <f t="shared" si="169"/>
        <v/>
      </c>
      <c r="K666" s="400" t="str">
        <f t="shared" si="170"/>
        <v/>
      </c>
      <c r="L666" s="400"/>
      <c r="O666" s="469"/>
      <c r="P666" s="470" t="str">
        <f t="shared" si="163"/>
        <v/>
      </c>
      <c r="Q666" s="469"/>
      <c r="R666" s="471" t="str">
        <f t="shared" si="164"/>
        <v/>
      </c>
      <c r="S666" s="469"/>
      <c r="T666" s="472" t="str">
        <f t="shared" si="165"/>
        <v/>
      </c>
      <c r="U666" s="473">
        <f ca="1">SUMIF($O$8:T$9,"QUANT.",O666:T666)</f>
        <v>0</v>
      </c>
      <c r="V666" s="474">
        <f t="shared" ca="1" si="160"/>
        <v>0</v>
      </c>
      <c r="W666" s="486" t="str">
        <f t="shared" si="162"/>
        <v/>
      </c>
      <c r="X666" s="487">
        <f t="shared" ca="1" si="166"/>
        <v>0</v>
      </c>
      <c r="Y666" s="487" t="e">
        <f t="shared" ca="1" si="167"/>
        <v>#VALUE!</v>
      </c>
    </row>
    <row r="667" spans="1:25">
      <c r="A667" s="395"/>
      <c r="B667" s="396"/>
      <c r="C667" s="397" t="str">
        <f>IF($B667="","",IFERROR(VLOOKUP($B667,SERVIÇOS!$A:$F,2,0),IFERROR(VLOOKUP($B667,'COMPOSIÇÕES COMPLEMENTARES '!$C:$K,2,0),"")))</f>
        <v/>
      </c>
      <c r="D667" s="398" t="str">
        <f>IF($B667="","",IFERROR(VLOOKUP($B667,SERVIÇOS!$A:$F,3,0),IFERROR(VLOOKUP($B667,'COMPOSIÇÕES COMPLEMENTARES '!$C:$K,3,0),"")))</f>
        <v/>
      </c>
      <c r="E667" s="399"/>
      <c r="F667" s="400" t="str">
        <f>IF($B667="","",IFERROR(VLOOKUP($B667,SERVIÇOS!$A:$F,4,0),IFERROR(VLOOKUP($B667,'COMPOSIÇÕES COMPLEMENTARES '!$C:$K,6,0),"")))</f>
        <v/>
      </c>
      <c r="G667" s="400" t="str">
        <f>IF($B667="","",IFERROR(VLOOKUP($B667,SERVIÇOS!$A:$F,5,0),IFERROR(VLOOKUP($B667,'COMPOSIÇÕES COMPLEMENTARES '!$C:$K,7,0),"")))</f>
        <v/>
      </c>
      <c r="H667" s="400" t="str">
        <f t="shared" si="161"/>
        <v/>
      </c>
      <c r="I667" s="400" t="str">
        <f t="shared" si="168"/>
        <v/>
      </c>
      <c r="J667" s="400" t="str">
        <f t="shared" si="169"/>
        <v/>
      </c>
      <c r="K667" s="400" t="str">
        <f t="shared" si="170"/>
        <v/>
      </c>
      <c r="L667" s="400"/>
      <c r="O667" s="469"/>
      <c r="P667" s="470" t="str">
        <f t="shared" si="163"/>
        <v/>
      </c>
      <c r="Q667" s="469"/>
      <c r="R667" s="471" t="str">
        <f t="shared" si="164"/>
        <v/>
      </c>
      <c r="S667" s="469"/>
      <c r="T667" s="472" t="str">
        <f t="shared" si="165"/>
        <v/>
      </c>
      <c r="U667" s="473">
        <f ca="1">SUMIF($O$8:T$9,"QUANT.",O667:T667)</f>
        <v>0</v>
      </c>
      <c r="V667" s="474">
        <f t="shared" ca="1" si="160"/>
        <v>0</v>
      </c>
      <c r="W667" s="486" t="str">
        <f t="shared" si="162"/>
        <v/>
      </c>
      <c r="X667" s="487">
        <f t="shared" ca="1" si="166"/>
        <v>0</v>
      </c>
      <c r="Y667" s="487" t="e">
        <f t="shared" ca="1" si="167"/>
        <v>#VALUE!</v>
      </c>
    </row>
    <row r="668" spans="1:25">
      <c r="A668" s="395"/>
      <c r="B668" s="396"/>
      <c r="C668" s="397" t="str">
        <f>IF($B668="","",IFERROR(VLOOKUP($B668,SERVIÇOS!$A:$F,2,0),IFERROR(VLOOKUP($B668,'COMPOSIÇÕES COMPLEMENTARES '!$C:$K,2,0),"")))</f>
        <v/>
      </c>
      <c r="D668" s="398" t="str">
        <f>IF($B668="","",IFERROR(VLOOKUP($B668,SERVIÇOS!$A:$F,3,0),IFERROR(VLOOKUP($B668,'COMPOSIÇÕES COMPLEMENTARES '!$C:$K,3,0),"")))</f>
        <v/>
      </c>
      <c r="E668" s="399"/>
      <c r="F668" s="400" t="str">
        <f>IF($B668="","",IFERROR(VLOOKUP($B668,SERVIÇOS!$A:$F,4,0),IFERROR(VLOOKUP($B668,'COMPOSIÇÕES COMPLEMENTARES '!$C:$K,6,0),"")))</f>
        <v/>
      </c>
      <c r="G668" s="400" t="str">
        <f>IF($B668="","",IFERROR(VLOOKUP($B668,SERVIÇOS!$A:$F,5,0),IFERROR(VLOOKUP($B668,'COMPOSIÇÕES COMPLEMENTARES '!$C:$K,7,0),"")))</f>
        <v/>
      </c>
      <c r="H668" s="400" t="str">
        <f t="shared" si="161"/>
        <v/>
      </c>
      <c r="I668" s="400" t="str">
        <f t="shared" si="168"/>
        <v/>
      </c>
      <c r="J668" s="400" t="str">
        <f t="shared" si="169"/>
        <v/>
      </c>
      <c r="K668" s="400" t="str">
        <f t="shared" si="170"/>
        <v/>
      </c>
      <c r="L668" s="400"/>
      <c r="O668" s="469"/>
      <c r="P668" s="470" t="str">
        <f t="shared" si="163"/>
        <v/>
      </c>
      <c r="Q668" s="469"/>
      <c r="R668" s="471" t="str">
        <f t="shared" si="164"/>
        <v/>
      </c>
      <c r="S668" s="469"/>
      <c r="T668" s="472" t="str">
        <f t="shared" si="165"/>
        <v/>
      </c>
      <c r="U668" s="473">
        <f ca="1">SUMIF($O$8:T$9,"QUANT.",O668:T668)</f>
        <v>0</v>
      </c>
      <c r="V668" s="474">
        <f t="shared" ca="1" si="160"/>
        <v>0</v>
      </c>
      <c r="W668" s="486" t="str">
        <f t="shared" si="162"/>
        <v/>
      </c>
      <c r="X668" s="487">
        <f t="shared" ca="1" si="166"/>
        <v>0</v>
      </c>
      <c r="Y668" s="487" t="e">
        <f t="shared" ca="1" si="167"/>
        <v>#VALUE!</v>
      </c>
    </row>
    <row r="669" spans="1:25">
      <c r="A669" s="395"/>
      <c r="B669" s="396"/>
      <c r="C669" s="397" t="str">
        <f>IF($B669="","",IFERROR(VLOOKUP($B669,SERVIÇOS!$A:$F,2,0),IFERROR(VLOOKUP($B669,'COMPOSIÇÕES COMPLEMENTARES '!$C:$K,2,0),"")))</f>
        <v/>
      </c>
      <c r="D669" s="398" t="str">
        <f>IF($B669="","",IFERROR(VLOOKUP($B669,SERVIÇOS!$A:$F,3,0),IFERROR(VLOOKUP($B669,'COMPOSIÇÕES COMPLEMENTARES '!$C:$K,3,0),"")))</f>
        <v/>
      </c>
      <c r="E669" s="399"/>
      <c r="F669" s="400" t="str">
        <f>IF($B669="","",IFERROR(VLOOKUP($B669,SERVIÇOS!$A:$F,4,0),IFERROR(VLOOKUP($B669,'COMPOSIÇÕES COMPLEMENTARES '!$C:$K,6,0),"")))</f>
        <v/>
      </c>
      <c r="G669" s="400" t="str">
        <f>IF($B669="","",IFERROR(VLOOKUP($B669,SERVIÇOS!$A:$F,5,0),IFERROR(VLOOKUP($B669,'COMPOSIÇÕES COMPLEMENTARES '!$C:$K,7,0),"")))</f>
        <v/>
      </c>
      <c r="H669" s="400" t="str">
        <f t="shared" si="161"/>
        <v/>
      </c>
      <c r="I669" s="400" t="str">
        <f t="shared" si="168"/>
        <v/>
      </c>
      <c r="J669" s="400" t="str">
        <f t="shared" si="169"/>
        <v/>
      </c>
      <c r="K669" s="400" t="str">
        <f t="shared" si="170"/>
        <v/>
      </c>
      <c r="L669" s="400"/>
      <c r="O669" s="469"/>
      <c r="P669" s="470" t="str">
        <f t="shared" si="163"/>
        <v/>
      </c>
      <c r="Q669" s="469"/>
      <c r="R669" s="471" t="str">
        <f t="shared" si="164"/>
        <v/>
      </c>
      <c r="S669" s="469"/>
      <c r="T669" s="472" t="str">
        <f t="shared" si="165"/>
        <v/>
      </c>
      <c r="U669" s="473">
        <f ca="1">SUMIF($O$8:T$9,"QUANT.",O669:T669)</f>
        <v>0</v>
      </c>
      <c r="V669" s="474">
        <f t="shared" ca="1" si="160"/>
        <v>0</v>
      </c>
      <c r="W669" s="486" t="str">
        <f t="shared" si="162"/>
        <v/>
      </c>
      <c r="X669" s="487">
        <f t="shared" ca="1" si="166"/>
        <v>0</v>
      </c>
      <c r="Y669" s="487" t="e">
        <f t="shared" ca="1" si="167"/>
        <v>#VALUE!</v>
      </c>
    </row>
    <row r="670" spans="1:25">
      <c r="A670" s="395"/>
      <c r="B670" s="396"/>
      <c r="C670" s="397" t="str">
        <f>IF($B670="","",IFERROR(VLOOKUP($B670,SERVIÇOS!$A:$F,2,0),IFERROR(VLOOKUP($B670,'COMPOSIÇÕES COMPLEMENTARES '!$C:$K,2,0),"")))</f>
        <v/>
      </c>
      <c r="D670" s="398" t="str">
        <f>IF($B670="","",IFERROR(VLOOKUP($B670,SERVIÇOS!$A:$F,3,0),IFERROR(VLOOKUP($B670,'COMPOSIÇÕES COMPLEMENTARES '!$C:$K,3,0),"")))</f>
        <v/>
      </c>
      <c r="E670" s="399"/>
      <c r="F670" s="400" t="str">
        <f>IF($B670="","",IFERROR(VLOOKUP($B670,SERVIÇOS!$A:$F,4,0),IFERROR(VLOOKUP($B670,'COMPOSIÇÕES COMPLEMENTARES '!$C:$K,6,0),"")))</f>
        <v/>
      </c>
      <c r="G670" s="400" t="str">
        <f>IF($B670="","",IFERROR(VLOOKUP($B670,SERVIÇOS!$A:$F,5,0),IFERROR(VLOOKUP($B670,'COMPOSIÇÕES COMPLEMENTARES '!$C:$K,7,0),"")))</f>
        <v/>
      </c>
      <c r="H670" s="400" t="str">
        <f t="shared" si="161"/>
        <v/>
      </c>
      <c r="I670" s="400" t="str">
        <f t="shared" si="168"/>
        <v/>
      </c>
      <c r="J670" s="400" t="str">
        <f t="shared" si="169"/>
        <v/>
      </c>
      <c r="K670" s="400" t="str">
        <f t="shared" si="170"/>
        <v/>
      </c>
      <c r="L670" s="400"/>
      <c r="O670" s="469"/>
      <c r="P670" s="470" t="str">
        <f t="shared" si="163"/>
        <v/>
      </c>
      <c r="Q670" s="469"/>
      <c r="R670" s="471" t="str">
        <f t="shared" si="164"/>
        <v/>
      </c>
      <c r="S670" s="469"/>
      <c r="T670" s="472" t="str">
        <f t="shared" si="165"/>
        <v/>
      </c>
      <c r="U670" s="473">
        <f ca="1">SUMIF($O$8:T$9,"QUANT.",O670:T670)</f>
        <v>0</v>
      </c>
      <c r="V670" s="474">
        <f t="shared" ca="1" si="160"/>
        <v>0</v>
      </c>
      <c r="W670" s="486" t="str">
        <f t="shared" si="162"/>
        <v/>
      </c>
      <c r="X670" s="487">
        <f t="shared" ca="1" si="166"/>
        <v>0</v>
      </c>
      <c r="Y670" s="487" t="e">
        <f t="shared" ca="1" si="167"/>
        <v>#VALUE!</v>
      </c>
    </row>
    <row r="671" spans="1:25">
      <c r="A671" s="395"/>
      <c r="B671" s="396"/>
      <c r="C671" s="397" t="str">
        <f>IF($B671="","",IFERROR(VLOOKUP($B671,SERVIÇOS!$A:$F,2,0),IFERROR(VLOOKUP($B671,'COMPOSIÇÕES COMPLEMENTARES '!$C:$K,2,0),"")))</f>
        <v/>
      </c>
      <c r="D671" s="398" t="str">
        <f>IF($B671="","",IFERROR(VLOOKUP($B671,SERVIÇOS!$A:$F,3,0),IFERROR(VLOOKUP($B671,'COMPOSIÇÕES COMPLEMENTARES '!$C:$K,3,0),"")))</f>
        <v/>
      </c>
      <c r="E671" s="399"/>
      <c r="F671" s="400" t="str">
        <f>IF($B671="","",IFERROR(VLOOKUP($B671,SERVIÇOS!$A:$F,4,0),IFERROR(VLOOKUP($B671,'COMPOSIÇÕES COMPLEMENTARES '!$C:$K,6,0),"")))</f>
        <v/>
      </c>
      <c r="G671" s="400" t="str">
        <f>IF($B671="","",IFERROR(VLOOKUP($B671,SERVIÇOS!$A:$F,5,0),IFERROR(VLOOKUP($B671,'COMPOSIÇÕES COMPLEMENTARES '!$C:$K,7,0),"")))</f>
        <v/>
      </c>
      <c r="H671" s="400" t="str">
        <f t="shared" si="161"/>
        <v/>
      </c>
      <c r="I671" s="400" t="str">
        <f t="shared" si="168"/>
        <v/>
      </c>
      <c r="J671" s="400" t="str">
        <f t="shared" si="169"/>
        <v/>
      </c>
      <c r="K671" s="400" t="str">
        <f t="shared" si="170"/>
        <v/>
      </c>
      <c r="L671" s="400"/>
      <c r="O671" s="469"/>
      <c r="P671" s="470" t="str">
        <f t="shared" si="163"/>
        <v/>
      </c>
      <c r="Q671" s="469"/>
      <c r="R671" s="471" t="str">
        <f t="shared" si="164"/>
        <v/>
      </c>
      <c r="S671" s="469"/>
      <c r="T671" s="472" t="str">
        <f t="shared" si="165"/>
        <v/>
      </c>
      <c r="U671" s="473">
        <f ca="1">SUMIF($O$8:T$9,"QUANT.",O671:T671)</f>
        <v>0</v>
      </c>
      <c r="V671" s="474">
        <f t="shared" ca="1" si="160"/>
        <v>0</v>
      </c>
      <c r="W671" s="486" t="str">
        <f t="shared" si="162"/>
        <v/>
      </c>
      <c r="X671" s="487">
        <f t="shared" ca="1" si="166"/>
        <v>0</v>
      </c>
      <c r="Y671" s="487" t="e">
        <f t="shared" ca="1" si="167"/>
        <v>#VALUE!</v>
      </c>
    </row>
    <row r="672" spans="1:25">
      <c r="A672" s="395"/>
      <c r="B672" s="396"/>
      <c r="C672" s="397" t="str">
        <f>IF($B672="","",IFERROR(VLOOKUP($B672,SERVIÇOS!$A:$F,2,0),IFERROR(VLOOKUP($B672,'COMPOSIÇÕES COMPLEMENTARES '!$C:$K,2,0),"")))</f>
        <v/>
      </c>
      <c r="D672" s="398" t="str">
        <f>IF($B672="","",IFERROR(VLOOKUP($B672,SERVIÇOS!$A:$F,3,0),IFERROR(VLOOKUP($B672,'COMPOSIÇÕES COMPLEMENTARES '!$C:$K,3,0),"")))</f>
        <v/>
      </c>
      <c r="E672" s="399"/>
      <c r="F672" s="400" t="str">
        <f>IF($B672="","",IFERROR(VLOOKUP($B672,SERVIÇOS!$A:$F,4,0),IFERROR(VLOOKUP($B672,'COMPOSIÇÕES COMPLEMENTARES '!$C:$K,6,0),"")))</f>
        <v/>
      </c>
      <c r="G672" s="400" t="str">
        <f>IF($B672="","",IFERROR(VLOOKUP($B672,SERVIÇOS!$A:$F,5,0),IFERROR(VLOOKUP($B672,'COMPOSIÇÕES COMPLEMENTARES '!$C:$K,7,0),"")))</f>
        <v/>
      </c>
      <c r="H672" s="400" t="str">
        <f t="shared" si="161"/>
        <v/>
      </c>
      <c r="I672" s="400" t="str">
        <f t="shared" si="168"/>
        <v/>
      </c>
      <c r="J672" s="400" t="str">
        <f t="shared" si="169"/>
        <v/>
      </c>
      <c r="K672" s="400" t="str">
        <f t="shared" si="170"/>
        <v/>
      </c>
      <c r="L672" s="400"/>
      <c r="O672" s="469"/>
      <c r="P672" s="470" t="str">
        <f t="shared" si="163"/>
        <v/>
      </c>
      <c r="Q672" s="469"/>
      <c r="R672" s="471" t="str">
        <f t="shared" si="164"/>
        <v/>
      </c>
      <c r="S672" s="469"/>
      <c r="T672" s="472" t="str">
        <f t="shared" si="165"/>
        <v/>
      </c>
      <c r="U672" s="473">
        <f ca="1">SUMIF($O$8:T$9,"QUANT.",O672:T672)</f>
        <v>0</v>
      </c>
      <c r="V672" s="474">
        <f t="shared" ca="1" si="160"/>
        <v>0</v>
      </c>
      <c r="W672" s="486" t="str">
        <f t="shared" si="162"/>
        <v/>
      </c>
      <c r="X672" s="487">
        <f t="shared" ca="1" si="166"/>
        <v>0</v>
      </c>
      <c r="Y672" s="487" t="e">
        <f t="shared" ca="1" si="167"/>
        <v>#VALUE!</v>
      </c>
    </row>
    <row r="673" spans="1:25">
      <c r="A673" s="395"/>
      <c r="B673" s="396"/>
      <c r="C673" s="397" t="str">
        <f>IF($B673="","",IFERROR(VLOOKUP($B673,SERVIÇOS!$A:$F,2,0),IFERROR(VLOOKUP($B673,'COMPOSIÇÕES COMPLEMENTARES '!$C:$K,2,0),"")))</f>
        <v/>
      </c>
      <c r="D673" s="398" t="str">
        <f>IF($B673="","",IFERROR(VLOOKUP($B673,SERVIÇOS!$A:$F,3,0),IFERROR(VLOOKUP($B673,'COMPOSIÇÕES COMPLEMENTARES '!$C:$K,3,0),"")))</f>
        <v/>
      </c>
      <c r="E673" s="399"/>
      <c r="F673" s="400" t="str">
        <f>IF($B673="","",IFERROR(VLOOKUP($B673,SERVIÇOS!$A:$F,4,0),IFERROR(VLOOKUP($B673,'COMPOSIÇÕES COMPLEMENTARES '!$C:$K,6,0),"")))</f>
        <v/>
      </c>
      <c r="G673" s="400" t="str">
        <f>IF($B673="","",IFERROR(VLOOKUP($B673,SERVIÇOS!$A:$F,5,0),IFERROR(VLOOKUP($B673,'COMPOSIÇÕES COMPLEMENTARES '!$C:$K,7,0),"")))</f>
        <v/>
      </c>
      <c r="H673" s="400" t="str">
        <f t="shared" si="161"/>
        <v/>
      </c>
      <c r="I673" s="400" t="str">
        <f t="shared" si="168"/>
        <v/>
      </c>
      <c r="J673" s="400" t="str">
        <f t="shared" si="169"/>
        <v/>
      </c>
      <c r="K673" s="400" t="str">
        <f t="shared" si="170"/>
        <v/>
      </c>
      <c r="L673" s="400"/>
      <c r="O673" s="469"/>
      <c r="P673" s="470" t="str">
        <f t="shared" si="163"/>
        <v/>
      </c>
      <c r="Q673" s="469"/>
      <c r="R673" s="471" t="str">
        <f t="shared" si="164"/>
        <v/>
      </c>
      <c r="S673" s="469"/>
      <c r="T673" s="472" t="str">
        <f t="shared" si="165"/>
        <v/>
      </c>
      <c r="U673" s="473">
        <f ca="1">SUMIF($O$8:T$9,"QUANT.",O673:T673)</f>
        <v>0</v>
      </c>
      <c r="V673" s="474">
        <f t="shared" ca="1" si="160"/>
        <v>0</v>
      </c>
      <c r="W673" s="486" t="str">
        <f t="shared" si="162"/>
        <v/>
      </c>
      <c r="X673" s="487">
        <f t="shared" ca="1" si="166"/>
        <v>0</v>
      </c>
      <c r="Y673" s="487" t="e">
        <f t="shared" ca="1" si="167"/>
        <v>#VALUE!</v>
      </c>
    </row>
    <row r="674" spans="1:25">
      <c r="A674" s="395"/>
      <c r="B674" s="396"/>
      <c r="C674" s="397" t="str">
        <f>IF($B674="","",IFERROR(VLOOKUP($B674,SERVIÇOS!$A:$F,2,0),IFERROR(VLOOKUP($B674,'COMPOSIÇÕES COMPLEMENTARES '!$C:$K,2,0),"")))</f>
        <v/>
      </c>
      <c r="D674" s="398" t="str">
        <f>IF($B674="","",IFERROR(VLOOKUP($B674,SERVIÇOS!$A:$F,3,0),IFERROR(VLOOKUP($B674,'COMPOSIÇÕES COMPLEMENTARES '!$C:$K,3,0),"")))</f>
        <v/>
      </c>
      <c r="E674" s="399"/>
      <c r="F674" s="400" t="str">
        <f>IF($B674="","",IFERROR(VLOOKUP($B674,SERVIÇOS!$A:$F,4,0),IFERROR(VLOOKUP($B674,'COMPOSIÇÕES COMPLEMENTARES '!$C:$K,6,0),"")))</f>
        <v/>
      </c>
      <c r="G674" s="400" t="str">
        <f>IF($B674="","",IFERROR(VLOOKUP($B674,SERVIÇOS!$A:$F,5,0),IFERROR(VLOOKUP($B674,'COMPOSIÇÕES COMPLEMENTARES '!$C:$K,7,0),"")))</f>
        <v/>
      </c>
      <c r="H674" s="400" t="str">
        <f t="shared" si="161"/>
        <v/>
      </c>
      <c r="I674" s="400" t="str">
        <f t="shared" si="168"/>
        <v/>
      </c>
      <c r="J674" s="400" t="str">
        <f t="shared" si="169"/>
        <v/>
      </c>
      <c r="K674" s="400" t="str">
        <f t="shared" si="170"/>
        <v/>
      </c>
      <c r="L674" s="400"/>
      <c r="O674" s="469"/>
      <c r="P674" s="470" t="str">
        <f t="shared" si="163"/>
        <v/>
      </c>
      <c r="Q674" s="469"/>
      <c r="R674" s="471" t="str">
        <f t="shared" si="164"/>
        <v/>
      </c>
      <c r="S674" s="469"/>
      <c r="T674" s="472" t="str">
        <f t="shared" si="165"/>
        <v/>
      </c>
      <c r="U674" s="473">
        <f ca="1">SUMIF($O$8:T$9,"QUANT.",O674:T674)</f>
        <v>0</v>
      </c>
      <c r="V674" s="474">
        <f t="shared" ca="1" si="160"/>
        <v>0</v>
      </c>
      <c r="W674" s="486" t="str">
        <f t="shared" si="162"/>
        <v/>
      </c>
      <c r="X674" s="487">
        <f t="shared" ca="1" si="166"/>
        <v>0</v>
      </c>
      <c r="Y674" s="487" t="e">
        <f t="shared" ca="1" si="167"/>
        <v>#VALUE!</v>
      </c>
    </row>
    <row r="675" spans="1:25">
      <c r="A675" s="395"/>
      <c r="B675" s="396"/>
      <c r="C675" s="397" t="str">
        <f>IF($B675="","",IFERROR(VLOOKUP($B675,SERVIÇOS!$A:$F,2,0),IFERROR(VLOOKUP($B675,'COMPOSIÇÕES COMPLEMENTARES '!$C:$K,2,0),"")))</f>
        <v/>
      </c>
      <c r="D675" s="398" t="str">
        <f>IF($B675="","",IFERROR(VLOOKUP($B675,SERVIÇOS!$A:$F,3,0),IFERROR(VLOOKUP($B675,'COMPOSIÇÕES COMPLEMENTARES '!$C:$K,3,0),"")))</f>
        <v/>
      </c>
      <c r="E675" s="399"/>
      <c r="F675" s="400" t="str">
        <f>IF($B675="","",IFERROR(VLOOKUP($B675,SERVIÇOS!$A:$F,4,0),IFERROR(VLOOKUP($B675,'COMPOSIÇÕES COMPLEMENTARES '!$C:$K,6,0),"")))</f>
        <v/>
      </c>
      <c r="G675" s="400" t="str">
        <f>IF($B675="","",IFERROR(VLOOKUP($B675,SERVIÇOS!$A:$F,5,0),IFERROR(VLOOKUP($B675,'COMPOSIÇÕES COMPLEMENTARES '!$C:$K,7,0),"")))</f>
        <v/>
      </c>
      <c r="H675" s="400" t="str">
        <f t="shared" si="161"/>
        <v/>
      </c>
      <c r="I675" s="400" t="str">
        <f t="shared" si="168"/>
        <v/>
      </c>
      <c r="J675" s="400" t="str">
        <f t="shared" si="169"/>
        <v/>
      </c>
      <c r="K675" s="400" t="str">
        <f t="shared" si="170"/>
        <v/>
      </c>
      <c r="L675" s="400"/>
      <c r="O675" s="469"/>
      <c r="P675" s="470" t="str">
        <f t="shared" si="163"/>
        <v/>
      </c>
      <c r="Q675" s="469"/>
      <c r="R675" s="471" t="str">
        <f t="shared" si="164"/>
        <v/>
      </c>
      <c r="S675" s="469"/>
      <c r="T675" s="472" t="str">
        <f t="shared" si="165"/>
        <v/>
      </c>
      <c r="U675" s="473">
        <f ca="1">SUMIF($O$8:T$9,"QUANT.",O675:T675)</f>
        <v>0</v>
      </c>
      <c r="V675" s="474">
        <f t="shared" ca="1" si="160"/>
        <v>0</v>
      </c>
      <c r="W675" s="486" t="str">
        <f t="shared" si="162"/>
        <v/>
      </c>
      <c r="X675" s="487">
        <f t="shared" ca="1" si="166"/>
        <v>0</v>
      </c>
      <c r="Y675" s="487" t="e">
        <f t="shared" ca="1" si="167"/>
        <v>#VALUE!</v>
      </c>
    </row>
    <row r="676" spans="1:25">
      <c r="A676" s="395"/>
      <c r="B676" s="396"/>
      <c r="C676" s="397" t="str">
        <f>IF($B676="","",IFERROR(VLOOKUP($B676,SERVIÇOS!$A:$F,2,0),IFERROR(VLOOKUP($B676,'COMPOSIÇÕES COMPLEMENTARES '!$C:$K,2,0),"")))</f>
        <v/>
      </c>
      <c r="D676" s="398" t="str">
        <f>IF($B676="","",IFERROR(VLOOKUP($B676,SERVIÇOS!$A:$F,3,0),IFERROR(VLOOKUP($B676,'COMPOSIÇÕES COMPLEMENTARES '!$C:$K,3,0),"")))</f>
        <v/>
      </c>
      <c r="E676" s="399"/>
      <c r="F676" s="400" t="str">
        <f>IF($B676="","",IFERROR(VLOOKUP($B676,SERVIÇOS!$A:$F,4,0),IFERROR(VLOOKUP($B676,'COMPOSIÇÕES COMPLEMENTARES '!$C:$K,6,0),"")))</f>
        <v/>
      </c>
      <c r="G676" s="400" t="str">
        <f>IF($B676="","",IFERROR(VLOOKUP($B676,SERVIÇOS!$A:$F,5,0),IFERROR(VLOOKUP($B676,'COMPOSIÇÕES COMPLEMENTARES '!$C:$K,7,0),"")))</f>
        <v/>
      </c>
      <c r="H676" s="400" t="str">
        <f t="shared" si="161"/>
        <v/>
      </c>
      <c r="I676" s="400" t="str">
        <f t="shared" si="168"/>
        <v/>
      </c>
      <c r="J676" s="400" t="str">
        <f t="shared" si="169"/>
        <v/>
      </c>
      <c r="K676" s="400" t="str">
        <f t="shared" si="170"/>
        <v/>
      </c>
      <c r="L676" s="400"/>
      <c r="O676" s="469"/>
      <c r="P676" s="470" t="str">
        <f t="shared" si="163"/>
        <v/>
      </c>
      <c r="Q676" s="469"/>
      <c r="R676" s="471" t="str">
        <f t="shared" si="164"/>
        <v/>
      </c>
      <c r="S676" s="469"/>
      <c r="T676" s="472" t="str">
        <f t="shared" si="165"/>
        <v/>
      </c>
      <c r="U676" s="473">
        <f ca="1">SUMIF($O$8:T$9,"QUANT.",O676:T676)</f>
        <v>0</v>
      </c>
      <c r="V676" s="474">
        <f t="shared" ca="1" si="160"/>
        <v>0</v>
      </c>
      <c r="W676" s="486" t="str">
        <f t="shared" si="162"/>
        <v/>
      </c>
      <c r="X676" s="487">
        <f t="shared" ca="1" si="166"/>
        <v>0</v>
      </c>
      <c r="Y676" s="487" t="e">
        <f t="shared" ca="1" si="167"/>
        <v>#VALUE!</v>
      </c>
    </row>
    <row r="677" spans="1:25">
      <c r="A677" s="395"/>
      <c r="B677" s="396"/>
      <c r="C677" s="397" t="str">
        <f>IF($B677="","",IFERROR(VLOOKUP($B677,SERVIÇOS!$A:$F,2,0),IFERROR(VLOOKUP($B677,'COMPOSIÇÕES COMPLEMENTARES '!$C:$K,2,0),"")))</f>
        <v/>
      </c>
      <c r="D677" s="398" t="str">
        <f>IF($B677="","",IFERROR(VLOOKUP($B677,SERVIÇOS!$A:$F,3,0),IFERROR(VLOOKUP($B677,'COMPOSIÇÕES COMPLEMENTARES '!$C:$K,3,0),"")))</f>
        <v/>
      </c>
      <c r="E677" s="399"/>
      <c r="F677" s="400" t="str">
        <f>IF($B677="","",IFERROR(VLOOKUP($B677,SERVIÇOS!$A:$F,4,0),IFERROR(VLOOKUP($B677,'COMPOSIÇÕES COMPLEMENTARES '!$C:$K,6,0),"")))</f>
        <v/>
      </c>
      <c r="G677" s="400" t="str">
        <f>IF($B677="","",IFERROR(VLOOKUP($B677,SERVIÇOS!$A:$F,5,0),IFERROR(VLOOKUP($B677,'COMPOSIÇÕES COMPLEMENTARES '!$C:$K,7,0),"")))</f>
        <v/>
      </c>
      <c r="H677" s="400" t="str">
        <f t="shared" si="161"/>
        <v/>
      </c>
      <c r="I677" s="400" t="str">
        <f t="shared" si="168"/>
        <v/>
      </c>
      <c r="J677" s="400" t="str">
        <f t="shared" si="169"/>
        <v/>
      </c>
      <c r="K677" s="400" t="str">
        <f t="shared" si="170"/>
        <v/>
      </c>
      <c r="L677" s="400"/>
      <c r="O677" s="469"/>
      <c r="P677" s="470" t="str">
        <f t="shared" si="163"/>
        <v/>
      </c>
      <c r="Q677" s="469"/>
      <c r="R677" s="471" t="str">
        <f t="shared" si="164"/>
        <v/>
      </c>
      <c r="S677" s="469"/>
      <c r="T677" s="472" t="str">
        <f t="shared" si="165"/>
        <v/>
      </c>
      <c r="U677" s="473">
        <f ca="1">SUMIF($O$8:T$9,"QUANT.",O677:T677)</f>
        <v>0</v>
      </c>
      <c r="V677" s="474">
        <f t="shared" ca="1" si="160"/>
        <v>0</v>
      </c>
      <c r="W677" s="486" t="str">
        <f t="shared" si="162"/>
        <v/>
      </c>
      <c r="X677" s="487">
        <f t="shared" ca="1" si="166"/>
        <v>0</v>
      </c>
      <c r="Y677" s="487" t="e">
        <f t="shared" ca="1" si="167"/>
        <v>#VALUE!</v>
      </c>
    </row>
    <row r="678" spans="1:25">
      <c r="A678" s="395"/>
      <c r="B678" s="396"/>
      <c r="C678" s="397" t="str">
        <f>IF($B678="","",IFERROR(VLOOKUP($B678,SERVIÇOS!$A:$F,2,0),IFERROR(VLOOKUP($B678,'COMPOSIÇÕES COMPLEMENTARES '!$C:$K,2,0),"")))</f>
        <v/>
      </c>
      <c r="D678" s="398" t="str">
        <f>IF($B678="","",IFERROR(VLOOKUP($B678,SERVIÇOS!$A:$F,3,0),IFERROR(VLOOKUP($B678,'COMPOSIÇÕES COMPLEMENTARES '!$C:$K,3,0),"")))</f>
        <v/>
      </c>
      <c r="E678" s="399"/>
      <c r="F678" s="400" t="str">
        <f>IF($B678="","",IFERROR(VLOOKUP($B678,SERVIÇOS!$A:$F,4,0),IFERROR(VLOOKUP($B678,'COMPOSIÇÕES COMPLEMENTARES '!$C:$K,6,0),"")))</f>
        <v/>
      </c>
      <c r="G678" s="400" t="str">
        <f>IF($B678="","",IFERROR(VLOOKUP($B678,SERVIÇOS!$A:$F,5,0),IFERROR(VLOOKUP($B678,'COMPOSIÇÕES COMPLEMENTARES '!$C:$K,7,0),"")))</f>
        <v/>
      </c>
      <c r="H678" s="400" t="str">
        <f t="shared" si="161"/>
        <v/>
      </c>
      <c r="I678" s="400" t="str">
        <f t="shared" si="168"/>
        <v/>
      </c>
      <c r="J678" s="400" t="str">
        <f t="shared" si="169"/>
        <v/>
      </c>
      <c r="K678" s="400" t="str">
        <f t="shared" si="170"/>
        <v/>
      </c>
      <c r="L678" s="400"/>
      <c r="O678" s="469"/>
      <c r="P678" s="470" t="str">
        <f t="shared" si="163"/>
        <v/>
      </c>
      <c r="Q678" s="469"/>
      <c r="R678" s="471" t="str">
        <f t="shared" si="164"/>
        <v/>
      </c>
      <c r="S678" s="469"/>
      <c r="T678" s="472" t="str">
        <f t="shared" si="165"/>
        <v/>
      </c>
      <c r="U678" s="473">
        <f ca="1">SUMIF($O$8:T$9,"QUANT.",O678:T678)</f>
        <v>0</v>
      </c>
      <c r="V678" s="474">
        <f t="shared" ca="1" si="160"/>
        <v>0</v>
      </c>
      <c r="W678" s="486" t="str">
        <f t="shared" si="162"/>
        <v/>
      </c>
      <c r="X678" s="487">
        <f t="shared" ca="1" si="166"/>
        <v>0</v>
      </c>
      <c r="Y678" s="487" t="e">
        <f t="shared" ca="1" si="167"/>
        <v>#VALUE!</v>
      </c>
    </row>
    <row r="679" spans="1:25">
      <c r="A679" s="395"/>
      <c r="B679" s="396"/>
      <c r="C679" s="397" t="str">
        <f>IF($B679="","",IFERROR(VLOOKUP($B679,SERVIÇOS!$A:$F,2,0),IFERROR(VLOOKUP($B679,'COMPOSIÇÕES COMPLEMENTARES '!$C:$K,2,0),"")))</f>
        <v/>
      </c>
      <c r="D679" s="398" t="str">
        <f>IF($B679="","",IFERROR(VLOOKUP($B679,SERVIÇOS!$A:$F,3,0),IFERROR(VLOOKUP($B679,'COMPOSIÇÕES COMPLEMENTARES '!$C:$K,3,0),"")))</f>
        <v/>
      </c>
      <c r="E679" s="399"/>
      <c r="F679" s="400" t="str">
        <f>IF($B679="","",IFERROR(VLOOKUP($B679,SERVIÇOS!$A:$F,4,0),IFERROR(VLOOKUP($B679,'COMPOSIÇÕES COMPLEMENTARES '!$C:$K,6,0),"")))</f>
        <v/>
      </c>
      <c r="G679" s="400" t="str">
        <f>IF($B679="","",IFERROR(VLOOKUP($B679,SERVIÇOS!$A:$F,5,0),IFERROR(VLOOKUP($B679,'COMPOSIÇÕES COMPLEMENTARES '!$C:$K,7,0),"")))</f>
        <v/>
      </c>
      <c r="H679" s="400" t="str">
        <f t="shared" si="161"/>
        <v/>
      </c>
      <c r="I679" s="400" t="str">
        <f t="shared" si="168"/>
        <v/>
      </c>
      <c r="J679" s="400" t="str">
        <f t="shared" si="169"/>
        <v/>
      </c>
      <c r="K679" s="400" t="str">
        <f t="shared" si="170"/>
        <v/>
      </c>
      <c r="L679" s="400"/>
      <c r="O679" s="469"/>
      <c r="P679" s="470" t="str">
        <f t="shared" si="163"/>
        <v/>
      </c>
      <c r="Q679" s="469"/>
      <c r="R679" s="471" t="str">
        <f t="shared" si="164"/>
        <v/>
      </c>
      <c r="S679" s="469"/>
      <c r="T679" s="472" t="str">
        <f t="shared" si="165"/>
        <v/>
      </c>
      <c r="U679" s="473">
        <f ca="1">SUMIF($O$8:T$9,"QUANT.",O679:T679)</f>
        <v>0</v>
      </c>
      <c r="V679" s="474">
        <f t="shared" ca="1" si="160"/>
        <v>0</v>
      </c>
      <c r="W679" s="486" t="str">
        <f t="shared" si="162"/>
        <v/>
      </c>
      <c r="X679" s="487">
        <f t="shared" ca="1" si="166"/>
        <v>0</v>
      </c>
      <c r="Y679" s="487" t="e">
        <f t="shared" ca="1" si="167"/>
        <v>#VALUE!</v>
      </c>
    </row>
    <row r="680" spans="1:25">
      <c r="A680" s="395"/>
      <c r="B680" s="396"/>
      <c r="C680" s="397" t="str">
        <f>IF($B680="","",IFERROR(VLOOKUP($B680,SERVIÇOS!$A:$F,2,0),IFERROR(VLOOKUP($B680,'COMPOSIÇÕES COMPLEMENTARES '!$C:$K,2,0),"")))</f>
        <v/>
      </c>
      <c r="D680" s="398" t="str">
        <f>IF($B680="","",IFERROR(VLOOKUP($B680,SERVIÇOS!$A:$F,3,0),IFERROR(VLOOKUP($B680,'COMPOSIÇÕES COMPLEMENTARES '!$C:$K,3,0),"")))</f>
        <v/>
      </c>
      <c r="E680" s="399"/>
      <c r="F680" s="400" t="str">
        <f>IF($B680="","",IFERROR(VLOOKUP($B680,SERVIÇOS!$A:$F,4,0),IFERROR(VLOOKUP($B680,'COMPOSIÇÕES COMPLEMENTARES '!$C:$K,6,0),"")))</f>
        <v/>
      </c>
      <c r="G680" s="400" t="str">
        <f>IF($B680="","",IFERROR(VLOOKUP($B680,SERVIÇOS!$A:$F,5,0),IFERROR(VLOOKUP($B680,'COMPOSIÇÕES COMPLEMENTARES '!$C:$K,7,0),"")))</f>
        <v/>
      </c>
      <c r="H680" s="400" t="str">
        <f t="shared" si="161"/>
        <v/>
      </c>
      <c r="I680" s="400" t="str">
        <f t="shared" si="168"/>
        <v/>
      </c>
      <c r="J680" s="400" t="str">
        <f t="shared" si="169"/>
        <v/>
      </c>
      <c r="K680" s="400" t="str">
        <f t="shared" si="170"/>
        <v/>
      </c>
      <c r="L680" s="400"/>
      <c r="O680" s="469"/>
      <c r="P680" s="470" t="str">
        <f t="shared" si="163"/>
        <v/>
      </c>
      <c r="Q680" s="469"/>
      <c r="R680" s="471" t="str">
        <f t="shared" si="164"/>
        <v/>
      </c>
      <c r="S680" s="469"/>
      <c r="T680" s="472" t="str">
        <f t="shared" si="165"/>
        <v/>
      </c>
      <c r="U680" s="473">
        <f ca="1">SUMIF($O$8:T$9,"QUANT.",O680:T680)</f>
        <v>0</v>
      </c>
      <c r="V680" s="474">
        <f t="shared" ca="1" si="160"/>
        <v>0</v>
      </c>
      <c r="W680" s="486" t="str">
        <f t="shared" si="162"/>
        <v/>
      </c>
      <c r="X680" s="487">
        <f t="shared" ca="1" si="166"/>
        <v>0</v>
      </c>
      <c r="Y680" s="487" t="e">
        <f t="shared" ca="1" si="167"/>
        <v>#VALUE!</v>
      </c>
    </row>
    <row r="681" spans="1:25">
      <c r="A681" s="395"/>
      <c r="B681" s="396"/>
      <c r="C681" s="397" t="str">
        <f>IF($B681="","",IFERROR(VLOOKUP($B681,SERVIÇOS!$A:$F,2,0),IFERROR(VLOOKUP($B681,'COMPOSIÇÕES COMPLEMENTARES '!$C:$K,2,0),"")))</f>
        <v/>
      </c>
      <c r="D681" s="398" t="str">
        <f>IF($B681="","",IFERROR(VLOOKUP($B681,SERVIÇOS!$A:$F,3,0),IFERROR(VLOOKUP($B681,'COMPOSIÇÕES COMPLEMENTARES '!$C:$K,3,0),"")))</f>
        <v/>
      </c>
      <c r="E681" s="399"/>
      <c r="F681" s="400" t="str">
        <f>IF($B681="","",IFERROR(VLOOKUP($B681,SERVIÇOS!$A:$F,4,0),IFERROR(VLOOKUP($B681,'COMPOSIÇÕES COMPLEMENTARES '!$C:$K,6,0),"")))</f>
        <v/>
      </c>
      <c r="G681" s="400" t="str">
        <f>IF($B681="","",IFERROR(VLOOKUP($B681,SERVIÇOS!$A:$F,5,0),IFERROR(VLOOKUP($B681,'COMPOSIÇÕES COMPLEMENTARES '!$C:$K,7,0),"")))</f>
        <v/>
      </c>
      <c r="H681" s="400" t="str">
        <f t="shared" si="161"/>
        <v/>
      </c>
      <c r="I681" s="400" t="str">
        <f t="shared" si="168"/>
        <v/>
      </c>
      <c r="J681" s="400" t="str">
        <f t="shared" si="169"/>
        <v/>
      </c>
      <c r="K681" s="400" t="str">
        <f t="shared" si="170"/>
        <v/>
      </c>
      <c r="L681" s="400"/>
      <c r="O681" s="469"/>
      <c r="P681" s="470" t="str">
        <f t="shared" si="163"/>
        <v/>
      </c>
      <c r="Q681" s="469"/>
      <c r="R681" s="471" t="str">
        <f t="shared" si="164"/>
        <v/>
      </c>
      <c r="S681" s="469"/>
      <c r="T681" s="472" t="str">
        <f t="shared" si="165"/>
        <v/>
      </c>
      <c r="U681" s="473">
        <f ca="1">SUMIF($O$8:T$9,"QUANT.",O681:T681)</f>
        <v>0</v>
      </c>
      <c r="V681" s="474">
        <f t="shared" ca="1" si="160"/>
        <v>0</v>
      </c>
      <c r="W681" s="486" t="str">
        <f t="shared" si="162"/>
        <v/>
      </c>
      <c r="X681" s="487">
        <f t="shared" ca="1" si="166"/>
        <v>0</v>
      </c>
      <c r="Y681" s="487" t="e">
        <f t="shared" ca="1" si="167"/>
        <v>#VALUE!</v>
      </c>
    </row>
    <row r="682" spans="1:25">
      <c r="A682" s="395"/>
      <c r="B682" s="396"/>
      <c r="C682" s="397" t="str">
        <f>IF($B682="","",IFERROR(VLOOKUP($B682,SERVIÇOS!$A:$F,2,0),IFERROR(VLOOKUP($B682,'COMPOSIÇÕES COMPLEMENTARES '!$C:$K,2,0),"")))</f>
        <v/>
      </c>
      <c r="D682" s="398" t="str">
        <f>IF($B682="","",IFERROR(VLOOKUP($B682,SERVIÇOS!$A:$F,3,0),IFERROR(VLOOKUP($B682,'COMPOSIÇÕES COMPLEMENTARES '!$C:$K,3,0),"")))</f>
        <v/>
      </c>
      <c r="E682" s="399"/>
      <c r="F682" s="400" t="str">
        <f>IF($B682="","",IFERROR(VLOOKUP($B682,SERVIÇOS!$A:$F,4,0),IFERROR(VLOOKUP($B682,'COMPOSIÇÕES COMPLEMENTARES '!$C:$K,6,0),"")))</f>
        <v/>
      </c>
      <c r="G682" s="400" t="str">
        <f>IF($B682="","",IFERROR(VLOOKUP($B682,SERVIÇOS!$A:$F,5,0),IFERROR(VLOOKUP($B682,'COMPOSIÇÕES COMPLEMENTARES '!$C:$K,7,0),"")))</f>
        <v/>
      </c>
      <c r="H682" s="400" t="str">
        <f t="shared" si="161"/>
        <v/>
      </c>
      <c r="I682" s="400" t="str">
        <f t="shared" si="168"/>
        <v/>
      </c>
      <c r="J682" s="400" t="str">
        <f t="shared" si="169"/>
        <v/>
      </c>
      <c r="K682" s="400" t="str">
        <f t="shared" si="170"/>
        <v/>
      </c>
      <c r="L682" s="400"/>
      <c r="O682" s="469"/>
      <c r="P682" s="470" t="str">
        <f t="shared" si="163"/>
        <v/>
      </c>
      <c r="Q682" s="469"/>
      <c r="R682" s="471" t="str">
        <f t="shared" si="164"/>
        <v/>
      </c>
      <c r="S682" s="469"/>
      <c r="T682" s="472" t="str">
        <f t="shared" si="165"/>
        <v/>
      </c>
      <c r="U682" s="473">
        <f ca="1">SUMIF($O$8:T$9,"QUANT.",O682:T682)</f>
        <v>0</v>
      </c>
      <c r="V682" s="474">
        <f t="shared" ca="1" si="160"/>
        <v>0</v>
      </c>
      <c r="W682" s="486" t="str">
        <f t="shared" si="162"/>
        <v/>
      </c>
      <c r="X682" s="487">
        <f t="shared" ca="1" si="166"/>
        <v>0</v>
      </c>
      <c r="Y682" s="487" t="e">
        <f t="shared" ca="1" si="167"/>
        <v>#VALUE!</v>
      </c>
    </row>
    <row r="683" spans="1:25">
      <c r="A683" s="395"/>
      <c r="B683" s="396"/>
      <c r="C683" s="397" t="str">
        <f>IF($B683="","",IFERROR(VLOOKUP($B683,SERVIÇOS!$A:$F,2,0),IFERROR(VLOOKUP($B683,'COMPOSIÇÕES COMPLEMENTARES '!$C:$K,2,0),"")))</f>
        <v/>
      </c>
      <c r="D683" s="398" t="str">
        <f>IF($B683="","",IFERROR(VLOOKUP($B683,SERVIÇOS!$A:$F,3,0),IFERROR(VLOOKUP($B683,'COMPOSIÇÕES COMPLEMENTARES '!$C:$K,3,0),"")))</f>
        <v/>
      </c>
      <c r="E683" s="399"/>
      <c r="F683" s="400" t="str">
        <f>IF($B683="","",IFERROR(VLOOKUP($B683,SERVIÇOS!$A:$F,4,0),IFERROR(VLOOKUP($B683,'COMPOSIÇÕES COMPLEMENTARES '!$C:$K,6,0),"")))</f>
        <v/>
      </c>
      <c r="G683" s="400" t="str">
        <f>IF($B683="","",IFERROR(VLOOKUP($B683,SERVIÇOS!$A:$F,5,0),IFERROR(VLOOKUP($B683,'COMPOSIÇÕES COMPLEMENTARES '!$C:$K,7,0),"")))</f>
        <v/>
      </c>
      <c r="H683" s="400" t="str">
        <f t="shared" si="161"/>
        <v/>
      </c>
      <c r="I683" s="400" t="str">
        <f t="shared" si="168"/>
        <v/>
      </c>
      <c r="J683" s="400" t="str">
        <f t="shared" si="169"/>
        <v/>
      </c>
      <c r="K683" s="400" t="str">
        <f t="shared" si="170"/>
        <v/>
      </c>
      <c r="L683" s="400"/>
      <c r="O683" s="469"/>
      <c r="P683" s="470" t="str">
        <f t="shared" si="163"/>
        <v/>
      </c>
      <c r="Q683" s="469"/>
      <c r="R683" s="471" t="str">
        <f t="shared" si="164"/>
        <v/>
      </c>
      <c r="S683" s="469"/>
      <c r="T683" s="472" t="str">
        <f t="shared" si="165"/>
        <v/>
      </c>
      <c r="U683" s="473">
        <f ca="1">SUMIF($O$8:T$9,"QUANT.",O683:T683)</f>
        <v>0</v>
      </c>
      <c r="V683" s="474">
        <f t="shared" ref="V683:V746" ca="1" si="171">SUMIF($O$8:$T$9,"CUSTO",O683:T683)</f>
        <v>0</v>
      </c>
      <c r="W683" s="486" t="str">
        <f t="shared" si="162"/>
        <v/>
      </c>
      <c r="X683" s="487">
        <f t="shared" ca="1" si="166"/>
        <v>0</v>
      </c>
      <c r="Y683" s="487" t="e">
        <f t="shared" ca="1" si="167"/>
        <v>#VALUE!</v>
      </c>
    </row>
    <row r="684" spans="1:25">
      <c r="A684" s="395"/>
      <c r="B684" s="396"/>
      <c r="C684" s="397" t="str">
        <f>IF($B684="","",IFERROR(VLOOKUP($B684,SERVIÇOS!$A:$F,2,0),IFERROR(VLOOKUP($B684,'COMPOSIÇÕES COMPLEMENTARES '!$C:$K,2,0),"")))</f>
        <v/>
      </c>
      <c r="D684" s="398" t="str">
        <f>IF($B684="","",IFERROR(VLOOKUP($B684,SERVIÇOS!$A:$F,3,0),IFERROR(VLOOKUP($B684,'COMPOSIÇÕES COMPLEMENTARES '!$C:$K,3,0),"")))</f>
        <v/>
      </c>
      <c r="E684" s="399"/>
      <c r="F684" s="400" t="str">
        <f>IF($B684="","",IFERROR(VLOOKUP($B684,SERVIÇOS!$A:$F,4,0),IFERROR(VLOOKUP($B684,'COMPOSIÇÕES COMPLEMENTARES '!$C:$K,6,0),"")))</f>
        <v/>
      </c>
      <c r="G684" s="400" t="str">
        <f>IF($B684="","",IFERROR(VLOOKUP($B684,SERVIÇOS!$A:$F,5,0),IFERROR(VLOOKUP($B684,'COMPOSIÇÕES COMPLEMENTARES '!$C:$K,7,0),"")))</f>
        <v/>
      </c>
      <c r="H684" s="400" t="str">
        <f t="shared" ref="H684:H747" si="172">IF(E684="","",F684+G684)</f>
        <v/>
      </c>
      <c r="I684" s="400" t="str">
        <f t="shared" si="168"/>
        <v/>
      </c>
      <c r="J684" s="400" t="str">
        <f t="shared" si="169"/>
        <v/>
      </c>
      <c r="K684" s="400" t="str">
        <f t="shared" si="170"/>
        <v/>
      </c>
      <c r="L684" s="400"/>
      <c r="O684" s="469"/>
      <c r="P684" s="470" t="str">
        <f t="shared" si="163"/>
        <v/>
      </c>
      <c r="Q684" s="469"/>
      <c r="R684" s="471" t="str">
        <f t="shared" si="164"/>
        <v/>
      </c>
      <c r="S684" s="469"/>
      <c r="T684" s="472" t="str">
        <f t="shared" si="165"/>
        <v/>
      </c>
      <c r="U684" s="473">
        <f ca="1">SUMIF($O$8:T$9,"QUANT.",O684:T684)</f>
        <v>0</v>
      </c>
      <c r="V684" s="474">
        <f t="shared" ca="1" si="171"/>
        <v>0</v>
      </c>
      <c r="W684" s="486" t="str">
        <f t="shared" ref="W684:W747" si="173">IF(B684&lt;&gt;"",IF(V684=0,"MEDIR",IF(K684-V684=0,"OK",IF(K684-V684&gt;0,"MEDIR","ALERTA!"))),"")</f>
        <v/>
      </c>
      <c r="X684" s="487">
        <f t="shared" ca="1" si="166"/>
        <v>0</v>
      </c>
      <c r="Y684" s="487" t="e">
        <f t="shared" ca="1" si="167"/>
        <v>#VALUE!</v>
      </c>
    </row>
    <row r="685" spans="1:25">
      <c r="A685" s="395"/>
      <c r="B685" s="396"/>
      <c r="C685" s="397" t="str">
        <f>IF($B685="","",IFERROR(VLOOKUP($B685,SERVIÇOS!$A:$F,2,0),IFERROR(VLOOKUP($B685,'COMPOSIÇÕES COMPLEMENTARES '!$C:$K,2,0),"")))</f>
        <v/>
      </c>
      <c r="D685" s="398" t="str">
        <f>IF($B685="","",IFERROR(VLOOKUP($B685,SERVIÇOS!$A:$F,3,0),IFERROR(VLOOKUP($B685,'COMPOSIÇÕES COMPLEMENTARES '!$C:$K,3,0),"")))</f>
        <v/>
      </c>
      <c r="E685" s="399"/>
      <c r="F685" s="400" t="str">
        <f>IF($B685="","",IFERROR(VLOOKUP($B685,SERVIÇOS!$A:$F,4,0),IFERROR(VLOOKUP($B685,'COMPOSIÇÕES COMPLEMENTARES '!$C:$K,6,0),"")))</f>
        <v/>
      </c>
      <c r="G685" s="400" t="str">
        <f>IF($B685="","",IFERROR(VLOOKUP($B685,SERVIÇOS!$A:$F,5,0),IFERROR(VLOOKUP($B685,'COMPOSIÇÕES COMPLEMENTARES '!$C:$K,7,0),"")))</f>
        <v/>
      </c>
      <c r="H685" s="400" t="str">
        <f t="shared" si="172"/>
        <v/>
      </c>
      <c r="I685" s="400" t="str">
        <f t="shared" si="168"/>
        <v/>
      </c>
      <c r="J685" s="400" t="str">
        <f t="shared" si="169"/>
        <v/>
      </c>
      <c r="K685" s="400" t="str">
        <f t="shared" si="170"/>
        <v/>
      </c>
      <c r="L685" s="400"/>
      <c r="O685" s="469"/>
      <c r="P685" s="470" t="str">
        <f t="shared" ref="P685:P748" si="174">IF(OR(O685="",$K685=""),"",(O685/$E685)*$K685)</f>
        <v/>
      </c>
      <c r="Q685" s="469"/>
      <c r="R685" s="471" t="str">
        <f t="shared" ref="R685:R748" si="175">IF(OR(Q685="",$K685=""),"",(Q685/$E685)*$K685)</f>
        <v/>
      </c>
      <c r="S685" s="469"/>
      <c r="T685" s="472" t="str">
        <f t="shared" ref="T685:T748" si="176">IF(OR(S685="",$K685=""),"",(S685/$E685)*$K685)</f>
        <v/>
      </c>
      <c r="U685" s="473">
        <f ca="1">SUMIF($O$8:T$9,"QUANT.",O685:T685)</f>
        <v>0</v>
      </c>
      <c r="V685" s="474">
        <f t="shared" ca="1" si="171"/>
        <v>0</v>
      </c>
      <c r="W685" s="486" t="str">
        <f t="shared" si="173"/>
        <v/>
      </c>
      <c r="X685" s="487">
        <f t="shared" ref="X685:X748" ca="1" si="177">IF(U685="",0,E685-U685)</f>
        <v>0</v>
      </c>
      <c r="Y685" s="487" t="e">
        <f t="shared" ref="Y685:Y748" ca="1" si="178">IF(V685="",0,K685-V685)</f>
        <v>#VALUE!</v>
      </c>
    </row>
    <row r="686" spans="1:25">
      <c r="A686" s="395"/>
      <c r="B686" s="396"/>
      <c r="C686" s="397" t="str">
        <f>IF($B686="","",IFERROR(VLOOKUP($B686,SERVIÇOS!$A:$F,2,0),IFERROR(VLOOKUP($B686,'COMPOSIÇÕES COMPLEMENTARES '!$C:$K,2,0),"")))</f>
        <v/>
      </c>
      <c r="D686" s="398" t="str">
        <f>IF($B686="","",IFERROR(VLOOKUP($B686,SERVIÇOS!$A:$F,3,0),IFERROR(VLOOKUP($B686,'COMPOSIÇÕES COMPLEMENTARES '!$C:$K,3,0),"")))</f>
        <v/>
      </c>
      <c r="E686" s="399"/>
      <c r="F686" s="400" t="str">
        <f>IF($B686="","",IFERROR(VLOOKUP($B686,SERVIÇOS!$A:$F,4,0),IFERROR(VLOOKUP($B686,'COMPOSIÇÕES COMPLEMENTARES '!$C:$K,6,0),"")))</f>
        <v/>
      </c>
      <c r="G686" s="400" t="str">
        <f>IF($B686="","",IFERROR(VLOOKUP($B686,SERVIÇOS!$A:$F,5,0),IFERROR(VLOOKUP($B686,'COMPOSIÇÕES COMPLEMENTARES '!$C:$K,7,0),"")))</f>
        <v/>
      </c>
      <c r="H686" s="400" t="str">
        <f t="shared" si="172"/>
        <v/>
      </c>
      <c r="I686" s="400" t="str">
        <f t="shared" si="168"/>
        <v/>
      </c>
      <c r="J686" s="400" t="str">
        <f t="shared" si="169"/>
        <v/>
      </c>
      <c r="K686" s="400" t="str">
        <f t="shared" si="170"/>
        <v/>
      </c>
      <c r="L686" s="400"/>
      <c r="O686" s="469"/>
      <c r="P686" s="470" t="str">
        <f t="shared" si="174"/>
        <v/>
      </c>
      <c r="Q686" s="469"/>
      <c r="R686" s="471" t="str">
        <f t="shared" si="175"/>
        <v/>
      </c>
      <c r="S686" s="469"/>
      <c r="T686" s="472" t="str">
        <f t="shared" si="176"/>
        <v/>
      </c>
      <c r="U686" s="473">
        <f ca="1">SUMIF($O$8:T$9,"QUANT.",O686:T686)</f>
        <v>0</v>
      </c>
      <c r="V686" s="474">
        <f t="shared" ca="1" si="171"/>
        <v>0</v>
      </c>
      <c r="W686" s="486" t="str">
        <f t="shared" si="173"/>
        <v/>
      </c>
      <c r="X686" s="487">
        <f t="shared" ca="1" si="177"/>
        <v>0</v>
      </c>
      <c r="Y686" s="487" t="e">
        <f t="shared" ca="1" si="178"/>
        <v>#VALUE!</v>
      </c>
    </row>
    <row r="687" spans="1:25">
      <c r="A687" s="395"/>
      <c r="B687" s="396"/>
      <c r="C687" s="397" t="str">
        <f>IF($B687="","",IFERROR(VLOOKUP($B687,SERVIÇOS!$A:$F,2,0),IFERROR(VLOOKUP($B687,'COMPOSIÇÕES COMPLEMENTARES '!$C:$K,2,0),"")))</f>
        <v/>
      </c>
      <c r="D687" s="398" t="str">
        <f>IF($B687="","",IFERROR(VLOOKUP($B687,SERVIÇOS!$A:$F,3,0),IFERROR(VLOOKUP($B687,'COMPOSIÇÕES COMPLEMENTARES '!$C:$K,3,0),"")))</f>
        <v/>
      </c>
      <c r="E687" s="399"/>
      <c r="F687" s="400" t="str">
        <f>IF($B687="","",IFERROR(VLOOKUP($B687,SERVIÇOS!$A:$F,4,0),IFERROR(VLOOKUP($B687,'COMPOSIÇÕES COMPLEMENTARES '!$C:$K,6,0),"")))</f>
        <v/>
      </c>
      <c r="G687" s="400" t="str">
        <f>IF($B687="","",IFERROR(VLOOKUP($B687,SERVIÇOS!$A:$F,5,0),IFERROR(VLOOKUP($B687,'COMPOSIÇÕES COMPLEMENTARES '!$C:$K,7,0),"")))</f>
        <v/>
      </c>
      <c r="H687" s="400" t="str">
        <f t="shared" si="172"/>
        <v/>
      </c>
      <c r="I687" s="400" t="str">
        <f t="shared" si="168"/>
        <v/>
      </c>
      <c r="J687" s="400" t="str">
        <f t="shared" si="169"/>
        <v/>
      </c>
      <c r="K687" s="400" t="str">
        <f t="shared" si="170"/>
        <v/>
      </c>
      <c r="L687" s="400"/>
      <c r="O687" s="469"/>
      <c r="P687" s="470" t="str">
        <f t="shared" si="174"/>
        <v/>
      </c>
      <c r="Q687" s="469"/>
      <c r="R687" s="471" t="str">
        <f t="shared" si="175"/>
        <v/>
      </c>
      <c r="S687" s="469"/>
      <c r="T687" s="472" t="str">
        <f t="shared" si="176"/>
        <v/>
      </c>
      <c r="U687" s="473">
        <f ca="1">SUMIF($O$8:T$9,"QUANT.",O687:T687)</f>
        <v>0</v>
      </c>
      <c r="V687" s="474">
        <f t="shared" ca="1" si="171"/>
        <v>0</v>
      </c>
      <c r="W687" s="486" t="str">
        <f t="shared" si="173"/>
        <v/>
      </c>
      <c r="X687" s="487">
        <f t="shared" ca="1" si="177"/>
        <v>0</v>
      </c>
      <c r="Y687" s="487" t="e">
        <f t="shared" ca="1" si="178"/>
        <v>#VALUE!</v>
      </c>
    </row>
    <row r="688" spans="1:25">
      <c r="A688" s="395"/>
      <c r="B688" s="396"/>
      <c r="C688" s="397" t="str">
        <f>IF($B688="","",IFERROR(VLOOKUP($B688,SERVIÇOS!$A:$F,2,0),IFERROR(VLOOKUP($B688,'COMPOSIÇÕES COMPLEMENTARES '!$C:$K,2,0),"")))</f>
        <v/>
      </c>
      <c r="D688" s="398" t="str">
        <f>IF($B688="","",IFERROR(VLOOKUP($B688,SERVIÇOS!$A:$F,3,0),IFERROR(VLOOKUP($B688,'COMPOSIÇÕES COMPLEMENTARES '!$C:$K,3,0),"")))</f>
        <v/>
      </c>
      <c r="E688" s="399"/>
      <c r="F688" s="400" t="str">
        <f>IF($B688="","",IFERROR(VLOOKUP($B688,SERVIÇOS!$A:$F,4,0),IFERROR(VLOOKUP($B688,'COMPOSIÇÕES COMPLEMENTARES '!$C:$K,6,0),"")))</f>
        <v/>
      </c>
      <c r="G688" s="400" t="str">
        <f>IF($B688="","",IFERROR(VLOOKUP($B688,SERVIÇOS!$A:$F,5,0),IFERROR(VLOOKUP($B688,'COMPOSIÇÕES COMPLEMENTARES '!$C:$K,7,0),"")))</f>
        <v/>
      </c>
      <c r="H688" s="400" t="str">
        <f t="shared" si="172"/>
        <v/>
      </c>
      <c r="I688" s="400" t="str">
        <f t="shared" si="168"/>
        <v/>
      </c>
      <c r="J688" s="400" t="str">
        <f t="shared" si="169"/>
        <v/>
      </c>
      <c r="K688" s="400" t="str">
        <f t="shared" si="170"/>
        <v/>
      </c>
      <c r="L688" s="400"/>
      <c r="O688" s="469"/>
      <c r="P688" s="470" t="str">
        <f t="shared" si="174"/>
        <v/>
      </c>
      <c r="Q688" s="469"/>
      <c r="R688" s="471" t="str">
        <f t="shared" si="175"/>
        <v/>
      </c>
      <c r="S688" s="469"/>
      <c r="T688" s="472" t="str">
        <f t="shared" si="176"/>
        <v/>
      </c>
      <c r="U688" s="473">
        <f ca="1">SUMIF($O$8:T$9,"QUANT.",O688:T688)</f>
        <v>0</v>
      </c>
      <c r="V688" s="474">
        <f t="shared" ca="1" si="171"/>
        <v>0</v>
      </c>
      <c r="W688" s="486" t="str">
        <f t="shared" si="173"/>
        <v/>
      </c>
      <c r="X688" s="487">
        <f t="shared" ca="1" si="177"/>
        <v>0</v>
      </c>
      <c r="Y688" s="487" t="e">
        <f t="shared" ca="1" si="178"/>
        <v>#VALUE!</v>
      </c>
    </row>
    <row r="689" spans="1:25">
      <c r="A689" s="395"/>
      <c r="B689" s="396"/>
      <c r="C689" s="397" t="str">
        <f>IF($B689="","",IFERROR(VLOOKUP($B689,SERVIÇOS!$A:$F,2,0),IFERROR(VLOOKUP($B689,'COMPOSIÇÕES COMPLEMENTARES '!$C:$K,2,0),"")))</f>
        <v/>
      </c>
      <c r="D689" s="398" t="str">
        <f>IF($B689="","",IFERROR(VLOOKUP($B689,SERVIÇOS!$A:$F,3,0),IFERROR(VLOOKUP($B689,'COMPOSIÇÕES COMPLEMENTARES '!$C:$K,3,0),"")))</f>
        <v/>
      </c>
      <c r="E689" s="399"/>
      <c r="F689" s="400" t="str">
        <f>IF($B689="","",IFERROR(VLOOKUP($B689,SERVIÇOS!$A:$F,4,0),IFERROR(VLOOKUP($B689,'COMPOSIÇÕES COMPLEMENTARES '!$C:$K,6,0),"")))</f>
        <v/>
      </c>
      <c r="G689" s="400" t="str">
        <f>IF($B689="","",IFERROR(VLOOKUP($B689,SERVIÇOS!$A:$F,5,0),IFERROR(VLOOKUP($B689,'COMPOSIÇÕES COMPLEMENTARES '!$C:$K,7,0),"")))</f>
        <v/>
      </c>
      <c r="H689" s="400" t="str">
        <f t="shared" si="172"/>
        <v/>
      </c>
      <c r="I689" s="400" t="str">
        <f t="shared" si="168"/>
        <v/>
      </c>
      <c r="J689" s="400" t="str">
        <f t="shared" si="169"/>
        <v/>
      </c>
      <c r="K689" s="400" t="str">
        <f t="shared" si="170"/>
        <v/>
      </c>
      <c r="L689" s="400"/>
      <c r="O689" s="469"/>
      <c r="P689" s="470" t="str">
        <f t="shared" si="174"/>
        <v/>
      </c>
      <c r="Q689" s="469"/>
      <c r="R689" s="471" t="str">
        <f t="shared" si="175"/>
        <v/>
      </c>
      <c r="S689" s="469"/>
      <c r="T689" s="472" t="str">
        <f t="shared" si="176"/>
        <v/>
      </c>
      <c r="U689" s="473">
        <f ca="1">SUMIF($O$8:T$9,"QUANT.",O689:T689)</f>
        <v>0</v>
      </c>
      <c r="V689" s="474">
        <f t="shared" ca="1" si="171"/>
        <v>0</v>
      </c>
      <c r="W689" s="486" t="str">
        <f t="shared" si="173"/>
        <v/>
      </c>
      <c r="X689" s="487">
        <f t="shared" ca="1" si="177"/>
        <v>0</v>
      </c>
      <c r="Y689" s="487" t="e">
        <f t="shared" ca="1" si="178"/>
        <v>#VALUE!</v>
      </c>
    </row>
    <row r="690" spans="1:25">
      <c r="A690" s="395"/>
      <c r="B690" s="396"/>
      <c r="C690" s="397" t="str">
        <f>IF($B690="","",IFERROR(VLOOKUP($B690,SERVIÇOS!$A:$F,2,0),IFERROR(VLOOKUP($B690,'COMPOSIÇÕES COMPLEMENTARES '!$C:$K,2,0),"")))</f>
        <v/>
      </c>
      <c r="D690" s="398" t="str">
        <f>IF($B690="","",IFERROR(VLOOKUP($B690,SERVIÇOS!$A:$F,3,0),IFERROR(VLOOKUP($B690,'COMPOSIÇÕES COMPLEMENTARES '!$C:$K,3,0),"")))</f>
        <v/>
      </c>
      <c r="E690" s="399"/>
      <c r="F690" s="400" t="str">
        <f>IF($B690="","",IFERROR(VLOOKUP($B690,SERVIÇOS!$A:$F,4,0),IFERROR(VLOOKUP($B690,'COMPOSIÇÕES COMPLEMENTARES '!$C:$K,6,0),"")))</f>
        <v/>
      </c>
      <c r="G690" s="400" t="str">
        <f>IF($B690="","",IFERROR(VLOOKUP($B690,SERVIÇOS!$A:$F,5,0),IFERROR(VLOOKUP($B690,'COMPOSIÇÕES COMPLEMENTARES '!$C:$K,7,0),"")))</f>
        <v/>
      </c>
      <c r="H690" s="400" t="str">
        <f t="shared" si="172"/>
        <v/>
      </c>
      <c r="I690" s="400" t="str">
        <f t="shared" si="168"/>
        <v/>
      </c>
      <c r="J690" s="400" t="str">
        <f t="shared" si="169"/>
        <v/>
      </c>
      <c r="K690" s="400" t="str">
        <f t="shared" si="170"/>
        <v/>
      </c>
      <c r="L690" s="400"/>
      <c r="O690" s="469"/>
      <c r="P690" s="470" t="str">
        <f t="shared" si="174"/>
        <v/>
      </c>
      <c r="Q690" s="469"/>
      <c r="R690" s="471" t="str">
        <f t="shared" si="175"/>
        <v/>
      </c>
      <c r="S690" s="469"/>
      <c r="T690" s="472" t="str">
        <f t="shared" si="176"/>
        <v/>
      </c>
      <c r="U690" s="473">
        <f ca="1">SUMIF($O$8:T$9,"QUANT.",O690:T690)</f>
        <v>0</v>
      </c>
      <c r="V690" s="474">
        <f t="shared" ca="1" si="171"/>
        <v>0</v>
      </c>
      <c r="W690" s="486" t="str">
        <f t="shared" si="173"/>
        <v/>
      </c>
      <c r="X690" s="487">
        <f t="shared" ca="1" si="177"/>
        <v>0</v>
      </c>
      <c r="Y690" s="487" t="e">
        <f t="shared" ca="1" si="178"/>
        <v>#VALUE!</v>
      </c>
    </row>
    <row r="691" spans="1:25">
      <c r="A691" s="395"/>
      <c r="B691" s="396"/>
      <c r="C691" s="397" t="str">
        <f>IF($B691="","",IFERROR(VLOOKUP($B691,SERVIÇOS!$A:$F,2,0),IFERROR(VLOOKUP($B691,'COMPOSIÇÕES COMPLEMENTARES '!$C:$K,2,0),"")))</f>
        <v/>
      </c>
      <c r="D691" s="398" t="str">
        <f>IF($B691="","",IFERROR(VLOOKUP($B691,SERVIÇOS!$A:$F,3,0),IFERROR(VLOOKUP($B691,'COMPOSIÇÕES COMPLEMENTARES '!$C:$K,3,0),"")))</f>
        <v/>
      </c>
      <c r="E691" s="399"/>
      <c r="F691" s="400" t="str">
        <f>IF($B691="","",IFERROR(VLOOKUP($B691,SERVIÇOS!$A:$F,4,0),IFERROR(VLOOKUP($B691,'COMPOSIÇÕES COMPLEMENTARES '!$C:$K,6,0),"")))</f>
        <v/>
      </c>
      <c r="G691" s="400" t="str">
        <f>IF($B691="","",IFERROR(VLOOKUP($B691,SERVIÇOS!$A:$F,5,0),IFERROR(VLOOKUP($B691,'COMPOSIÇÕES COMPLEMENTARES '!$C:$K,7,0),"")))</f>
        <v/>
      </c>
      <c r="H691" s="400" t="str">
        <f t="shared" si="172"/>
        <v/>
      </c>
      <c r="I691" s="400" t="str">
        <f t="shared" si="168"/>
        <v/>
      </c>
      <c r="J691" s="400" t="str">
        <f t="shared" si="169"/>
        <v/>
      </c>
      <c r="K691" s="400" t="str">
        <f t="shared" si="170"/>
        <v/>
      </c>
      <c r="L691" s="400"/>
      <c r="O691" s="469"/>
      <c r="P691" s="470" t="str">
        <f t="shared" si="174"/>
        <v/>
      </c>
      <c r="Q691" s="469"/>
      <c r="R691" s="471" t="str">
        <f t="shared" si="175"/>
        <v/>
      </c>
      <c r="S691" s="469"/>
      <c r="T691" s="472" t="str">
        <f t="shared" si="176"/>
        <v/>
      </c>
      <c r="U691" s="473">
        <f ca="1">SUMIF($O$8:T$9,"QUANT.",O691:T691)</f>
        <v>0</v>
      </c>
      <c r="V691" s="474">
        <f t="shared" ca="1" si="171"/>
        <v>0</v>
      </c>
      <c r="W691" s="486" t="str">
        <f t="shared" si="173"/>
        <v/>
      </c>
      <c r="X691" s="487">
        <f t="shared" ca="1" si="177"/>
        <v>0</v>
      </c>
      <c r="Y691" s="487" t="e">
        <f t="shared" ca="1" si="178"/>
        <v>#VALUE!</v>
      </c>
    </row>
    <row r="692" spans="1:25">
      <c r="A692" s="395"/>
      <c r="B692" s="396"/>
      <c r="C692" s="397" t="str">
        <f>IF($B692="","",IFERROR(VLOOKUP($B692,SERVIÇOS!$A:$F,2,0),IFERROR(VLOOKUP($B692,'COMPOSIÇÕES COMPLEMENTARES '!$C:$K,2,0),"")))</f>
        <v/>
      </c>
      <c r="D692" s="398" t="str">
        <f>IF($B692="","",IFERROR(VLOOKUP($B692,SERVIÇOS!$A:$F,3,0),IFERROR(VLOOKUP($B692,'COMPOSIÇÕES COMPLEMENTARES '!$C:$K,3,0),"")))</f>
        <v/>
      </c>
      <c r="E692" s="399"/>
      <c r="F692" s="400" t="str">
        <f>IF($B692="","",IFERROR(VLOOKUP($B692,SERVIÇOS!$A:$F,4,0),IFERROR(VLOOKUP($B692,'COMPOSIÇÕES COMPLEMENTARES '!$C:$K,6,0),"")))</f>
        <v/>
      </c>
      <c r="G692" s="400" t="str">
        <f>IF($B692="","",IFERROR(VLOOKUP($B692,SERVIÇOS!$A:$F,5,0),IFERROR(VLOOKUP($B692,'COMPOSIÇÕES COMPLEMENTARES '!$C:$K,7,0),"")))</f>
        <v/>
      </c>
      <c r="H692" s="400" t="str">
        <f t="shared" si="172"/>
        <v/>
      </c>
      <c r="I692" s="400" t="str">
        <f t="shared" si="168"/>
        <v/>
      </c>
      <c r="J692" s="400" t="str">
        <f t="shared" si="169"/>
        <v/>
      </c>
      <c r="K692" s="400" t="str">
        <f t="shared" si="170"/>
        <v/>
      </c>
      <c r="L692" s="400"/>
      <c r="O692" s="469"/>
      <c r="P692" s="470" t="str">
        <f t="shared" si="174"/>
        <v/>
      </c>
      <c r="Q692" s="469"/>
      <c r="R692" s="471" t="str">
        <f t="shared" si="175"/>
        <v/>
      </c>
      <c r="S692" s="469"/>
      <c r="T692" s="472" t="str">
        <f t="shared" si="176"/>
        <v/>
      </c>
      <c r="U692" s="473">
        <f ca="1">SUMIF($O$8:T$9,"QUANT.",O692:T692)</f>
        <v>0</v>
      </c>
      <c r="V692" s="474">
        <f t="shared" ca="1" si="171"/>
        <v>0</v>
      </c>
      <c r="W692" s="486" t="str">
        <f t="shared" si="173"/>
        <v/>
      </c>
      <c r="X692" s="487">
        <f t="shared" ca="1" si="177"/>
        <v>0</v>
      </c>
      <c r="Y692" s="487" t="e">
        <f t="shared" ca="1" si="178"/>
        <v>#VALUE!</v>
      </c>
    </row>
    <row r="693" spans="1:25">
      <c r="A693" s="395"/>
      <c r="B693" s="396"/>
      <c r="C693" s="397" t="str">
        <f>IF($B693="","",IFERROR(VLOOKUP($B693,SERVIÇOS!$A:$F,2,0),IFERROR(VLOOKUP($B693,'COMPOSIÇÕES COMPLEMENTARES '!$C:$K,2,0),"")))</f>
        <v/>
      </c>
      <c r="D693" s="398" t="str">
        <f>IF($B693="","",IFERROR(VLOOKUP($B693,SERVIÇOS!$A:$F,3,0),IFERROR(VLOOKUP($B693,'COMPOSIÇÕES COMPLEMENTARES '!$C:$K,3,0),"")))</f>
        <v/>
      </c>
      <c r="E693" s="399"/>
      <c r="F693" s="400" t="str">
        <f>IF($B693="","",IFERROR(VLOOKUP($B693,SERVIÇOS!$A:$F,4,0),IFERROR(VLOOKUP($B693,'COMPOSIÇÕES COMPLEMENTARES '!$C:$K,6,0),"")))</f>
        <v/>
      </c>
      <c r="G693" s="400" t="str">
        <f>IF($B693="","",IFERROR(VLOOKUP($B693,SERVIÇOS!$A:$F,5,0),IFERROR(VLOOKUP($B693,'COMPOSIÇÕES COMPLEMENTARES '!$C:$K,7,0),"")))</f>
        <v/>
      </c>
      <c r="H693" s="400" t="str">
        <f t="shared" si="172"/>
        <v/>
      </c>
      <c r="I693" s="400" t="str">
        <f t="shared" ref="I693:I756" si="179">IF(E693="","",TRUNC((E693*F693),2))</f>
        <v/>
      </c>
      <c r="J693" s="400" t="str">
        <f t="shared" ref="J693:J756" si="180">IF(E693="","",TRUNC((E693*G693),2))</f>
        <v/>
      </c>
      <c r="K693" s="400" t="str">
        <f t="shared" ref="K693:K756" si="181">IF(E693="","",TRUNC((E693*H693),2))</f>
        <v/>
      </c>
      <c r="L693" s="400"/>
      <c r="O693" s="469"/>
      <c r="P693" s="470" t="str">
        <f t="shared" si="174"/>
        <v/>
      </c>
      <c r="Q693" s="469"/>
      <c r="R693" s="471" t="str">
        <f t="shared" si="175"/>
        <v/>
      </c>
      <c r="S693" s="469"/>
      <c r="T693" s="472" t="str">
        <f t="shared" si="176"/>
        <v/>
      </c>
      <c r="U693" s="473">
        <f ca="1">SUMIF($O$8:T$9,"QUANT.",O693:T693)</f>
        <v>0</v>
      </c>
      <c r="V693" s="474">
        <f t="shared" ca="1" si="171"/>
        <v>0</v>
      </c>
      <c r="W693" s="486" t="str">
        <f t="shared" si="173"/>
        <v/>
      </c>
      <c r="X693" s="487">
        <f t="shared" ca="1" si="177"/>
        <v>0</v>
      </c>
      <c r="Y693" s="487" t="e">
        <f t="shared" ca="1" si="178"/>
        <v>#VALUE!</v>
      </c>
    </row>
    <row r="694" spans="1:25">
      <c r="A694" s="395"/>
      <c r="B694" s="396"/>
      <c r="C694" s="397" t="str">
        <f>IF($B694="","",IFERROR(VLOOKUP($B694,SERVIÇOS!$A:$F,2,0),IFERROR(VLOOKUP($B694,'COMPOSIÇÕES COMPLEMENTARES '!$C:$K,2,0),"")))</f>
        <v/>
      </c>
      <c r="D694" s="398" t="str">
        <f>IF($B694="","",IFERROR(VLOOKUP($B694,SERVIÇOS!$A:$F,3,0),IFERROR(VLOOKUP($B694,'COMPOSIÇÕES COMPLEMENTARES '!$C:$K,3,0),"")))</f>
        <v/>
      </c>
      <c r="E694" s="399"/>
      <c r="F694" s="400" t="str">
        <f>IF($B694="","",IFERROR(VLOOKUP($B694,SERVIÇOS!$A:$F,4,0),IFERROR(VLOOKUP($B694,'COMPOSIÇÕES COMPLEMENTARES '!$C:$K,6,0),"")))</f>
        <v/>
      </c>
      <c r="G694" s="400" t="str">
        <f>IF($B694="","",IFERROR(VLOOKUP($B694,SERVIÇOS!$A:$F,5,0),IFERROR(VLOOKUP($B694,'COMPOSIÇÕES COMPLEMENTARES '!$C:$K,7,0),"")))</f>
        <v/>
      </c>
      <c r="H694" s="400" t="str">
        <f t="shared" si="172"/>
        <v/>
      </c>
      <c r="I694" s="400" t="str">
        <f t="shared" si="179"/>
        <v/>
      </c>
      <c r="J694" s="400" t="str">
        <f t="shared" si="180"/>
        <v/>
      </c>
      <c r="K694" s="400" t="str">
        <f t="shared" si="181"/>
        <v/>
      </c>
      <c r="L694" s="400"/>
      <c r="O694" s="469"/>
      <c r="P694" s="470" t="str">
        <f t="shared" si="174"/>
        <v/>
      </c>
      <c r="Q694" s="469"/>
      <c r="R694" s="471" t="str">
        <f t="shared" si="175"/>
        <v/>
      </c>
      <c r="S694" s="469"/>
      <c r="T694" s="472" t="str">
        <f t="shared" si="176"/>
        <v/>
      </c>
      <c r="U694" s="473">
        <f ca="1">SUMIF($O$8:T$9,"QUANT.",O694:T694)</f>
        <v>0</v>
      </c>
      <c r="V694" s="474">
        <f t="shared" ca="1" si="171"/>
        <v>0</v>
      </c>
      <c r="W694" s="486" t="str">
        <f t="shared" si="173"/>
        <v/>
      </c>
      <c r="X694" s="487">
        <f t="shared" ca="1" si="177"/>
        <v>0</v>
      </c>
      <c r="Y694" s="487" t="e">
        <f t="shared" ca="1" si="178"/>
        <v>#VALUE!</v>
      </c>
    </row>
    <row r="695" spans="1:25">
      <c r="A695" s="395"/>
      <c r="B695" s="396"/>
      <c r="C695" s="397" t="str">
        <f>IF($B695="","",IFERROR(VLOOKUP($B695,SERVIÇOS!$A:$F,2,0),IFERROR(VLOOKUP($B695,'COMPOSIÇÕES COMPLEMENTARES '!$C:$K,2,0),"")))</f>
        <v/>
      </c>
      <c r="D695" s="398" t="str">
        <f>IF($B695="","",IFERROR(VLOOKUP($B695,SERVIÇOS!$A:$F,3,0),IFERROR(VLOOKUP($B695,'COMPOSIÇÕES COMPLEMENTARES '!$C:$K,3,0),"")))</f>
        <v/>
      </c>
      <c r="E695" s="399"/>
      <c r="F695" s="400" t="str">
        <f>IF($B695="","",IFERROR(VLOOKUP($B695,SERVIÇOS!$A:$F,4,0),IFERROR(VLOOKUP($B695,'COMPOSIÇÕES COMPLEMENTARES '!$C:$K,6,0),"")))</f>
        <v/>
      </c>
      <c r="G695" s="400" t="str">
        <f>IF($B695="","",IFERROR(VLOOKUP($B695,SERVIÇOS!$A:$F,5,0),IFERROR(VLOOKUP($B695,'COMPOSIÇÕES COMPLEMENTARES '!$C:$K,7,0),"")))</f>
        <v/>
      </c>
      <c r="H695" s="400" t="str">
        <f t="shared" si="172"/>
        <v/>
      </c>
      <c r="I695" s="400" t="str">
        <f t="shared" si="179"/>
        <v/>
      </c>
      <c r="J695" s="400" t="str">
        <f t="shared" si="180"/>
        <v/>
      </c>
      <c r="K695" s="400" t="str">
        <f t="shared" si="181"/>
        <v/>
      </c>
      <c r="L695" s="400"/>
      <c r="O695" s="469"/>
      <c r="P695" s="470" t="str">
        <f t="shared" si="174"/>
        <v/>
      </c>
      <c r="Q695" s="469"/>
      <c r="R695" s="471" t="str">
        <f t="shared" si="175"/>
        <v/>
      </c>
      <c r="S695" s="469"/>
      <c r="T695" s="472" t="str">
        <f t="shared" si="176"/>
        <v/>
      </c>
      <c r="U695" s="473">
        <f ca="1">SUMIF($O$8:T$9,"QUANT.",O695:T695)</f>
        <v>0</v>
      </c>
      <c r="V695" s="474">
        <f t="shared" ca="1" si="171"/>
        <v>0</v>
      </c>
      <c r="W695" s="486" t="str">
        <f t="shared" si="173"/>
        <v/>
      </c>
      <c r="X695" s="487">
        <f t="shared" ca="1" si="177"/>
        <v>0</v>
      </c>
      <c r="Y695" s="487" t="e">
        <f t="shared" ca="1" si="178"/>
        <v>#VALUE!</v>
      </c>
    </row>
    <row r="696" spans="1:25">
      <c r="A696" s="395"/>
      <c r="B696" s="396"/>
      <c r="C696" s="397" t="str">
        <f>IF($B696="","",IFERROR(VLOOKUP($B696,SERVIÇOS!$A:$F,2,0),IFERROR(VLOOKUP($B696,'COMPOSIÇÕES COMPLEMENTARES '!$C:$K,2,0),"")))</f>
        <v/>
      </c>
      <c r="D696" s="398" t="str">
        <f>IF($B696="","",IFERROR(VLOOKUP($B696,SERVIÇOS!$A:$F,3,0),IFERROR(VLOOKUP($B696,'COMPOSIÇÕES COMPLEMENTARES '!$C:$K,3,0),"")))</f>
        <v/>
      </c>
      <c r="E696" s="399"/>
      <c r="F696" s="400" t="str">
        <f>IF($B696="","",IFERROR(VLOOKUP($B696,SERVIÇOS!$A:$F,4,0),IFERROR(VLOOKUP($B696,'COMPOSIÇÕES COMPLEMENTARES '!$C:$K,6,0),"")))</f>
        <v/>
      </c>
      <c r="G696" s="400" t="str">
        <f>IF($B696="","",IFERROR(VLOOKUP($B696,SERVIÇOS!$A:$F,5,0),IFERROR(VLOOKUP($B696,'COMPOSIÇÕES COMPLEMENTARES '!$C:$K,7,0),"")))</f>
        <v/>
      </c>
      <c r="H696" s="400" t="str">
        <f t="shared" si="172"/>
        <v/>
      </c>
      <c r="I696" s="400" t="str">
        <f t="shared" si="179"/>
        <v/>
      </c>
      <c r="J696" s="400" t="str">
        <f t="shared" si="180"/>
        <v/>
      </c>
      <c r="K696" s="400" t="str">
        <f t="shared" si="181"/>
        <v/>
      </c>
      <c r="L696" s="400"/>
      <c r="O696" s="469"/>
      <c r="P696" s="470" t="str">
        <f t="shared" si="174"/>
        <v/>
      </c>
      <c r="Q696" s="469"/>
      <c r="R696" s="471" t="str">
        <f t="shared" si="175"/>
        <v/>
      </c>
      <c r="S696" s="469"/>
      <c r="T696" s="472" t="str">
        <f t="shared" si="176"/>
        <v/>
      </c>
      <c r="U696" s="473">
        <f ca="1">SUMIF($O$8:T$9,"QUANT.",O696:T696)</f>
        <v>0</v>
      </c>
      <c r="V696" s="474">
        <f t="shared" ca="1" si="171"/>
        <v>0</v>
      </c>
      <c r="W696" s="486" t="str">
        <f t="shared" si="173"/>
        <v/>
      </c>
      <c r="X696" s="487">
        <f t="shared" ca="1" si="177"/>
        <v>0</v>
      </c>
      <c r="Y696" s="487" t="e">
        <f t="shared" ca="1" si="178"/>
        <v>#VALUE!</v>
      </c>
    </row>
    <row r="697" spans="1:25">
      <c r="A697" s="395"/>
      <c r="B697" s="396"/>
      <c r="C697" s="397" t="str">
        <f>IF($B697="","",IFERROR(VLOOKUP($B697,SERVIÇOS!$A:$F,2,0),IFERROR(VLOOKUP($B697,'COMPOSIÇÕES COMPLEMENTARES '!$C:$K,2,0),"")))</f>
        <v/>
      </c>
      <c r="D697" s="398" t="str">
        <f>IF($B697="","",IFERROR(VLOOKUP($B697,SERVIÇOS!$A:$F,3,0),IFERROR(VLOOKUP($B697,'COMPOSIÇÕES COMPLEMENTARES '!$C:$K,3,0),"")))</f>
        <v/>
      </c>
      <c r="E697" s="399"/>
      <c r="F697" s="400" t="str">
        <f>IF($B697="","",IFERROR(VLOOKUP($B697,SERVIÇOS!$A:$F,4,0),IFERROR(VLOOKUP($B697,'COMPOSIÇÕES COMPLEMENTARES '!$C:$K,6,0),"")))</f>
        <v/>
      </c>
      <c r="G697" s="400" t="str">
        <f>IF($B697="","",IFERROR(VLOOKUP($B697,SERVIÇOS!$A:$F,5,0),IFERROR(VLOOKUP($B697,'COMPOSIÇÕES COMPLEMENTARES '!$C:$K,7,0),"")))</f>
        <v/>
      </c>
      <c r="H697" s="400" t="str">
        <f t="shared" si="172"/>
        <v/>
      </c>
      <c r="I697" s="400" t="str">
        <f t="shared" si="179"/>
        <v/>
      </c>
      <c r="J697" s="400" t="str">
        <f t="shared" si="180"/>
        <v/>
      </c>
      <c r="K697" s="400" t="str">
        <f t="shared" si="181"/>
        <v/>
      </c>
      <c r="L697" s="400"/>
      <c r="O697" s="469"/>
      <c r="P697" s="470" t="str">
        <f t="shared" si="174"/>
        <v/>
      </c>
      <c r="Q697" s="469"/>
      <c r="R697" s="471" t="str">
        <f t="shared" si="175"/>
        <v/>
      </c>
      <c r="S697" s="469"/>
      <c r="T697" s="472" t="str">
        <f t="shared" si="176"/>
        <v/>
      </c>
      <c r="U697" s="473">
        <f ca="1">SUMIF($O$8:T$9,"QUANT.",O697:T697)</f>
        <v>0</v>
      </c>
      <c r="V697" s="474">
        <f t="shared" ca="1" si="171"/>
        <v>0</v>
      </c>
      <c r="W697" s="486" t="str">
        <f t="shared" si="173"/>
        <v/>
      </c>
      <c r="X697" s="487">
        <f t="shared" ca="1" si="177"/>
        <v>0</v>
      </c>
      <c r="Y697" s="487" t="e">
        <f t="shared" ca="1" si="178"/>
        <v>#VALUE!</v>
      </c>
    </row>
    <row r="698" spans="1:25">
      <c r="A698" s="395"/>
      <c r="B698" s="396"/>
      <c r="C698" s="397" t="str">
        <f>IF($B698="","",IFERROR(VLOOKUP($B698,SERVIÇOS!$A:$F,2,0),IFERROR(VLOOKUP($B698,'COMPOSIÇÕES COMPLEMENTARES '!$C:$K,2,0),"")))</f>
        <v/>
      </c>
      <c r="D698" s="398" t="str">
        <f>IF($B698="","",IFERROR(VLOOKUP($B698,SERVIÇOS!$A:$F,3,0),IFERROR(VLOOKUP($B698,'COMPOSIÇÕES COMPLEMENTARES '!$C:$K,3,0),"")))</f>
        <v/>
      </c>
      <c r="E698" s="399"/>
      <c r="F698" s="400" t="str">
        <f>IF($B698="","",IFERROR(VLOOKUP($B698,SERVIÇOS!$A:$F,4,0),IFERROR(VLOOKUP($B698,'COMPOSIÇÕES COMPLEMENTARES '!$C:$K,6,0),"")))</f>
        <v/>
      </c>
      <c r="G698" s="400" t="str">
        <f>IF($B698="","",IFERROR(VLOOKUP($B698,SERVIÇOS!$A:$F,5,0),IFERROR(VLOOKUP($B698,'COMPOSIÇÕES COMPLEMENTARES '!$C:$K,7,0),"")))</f>
        <v/>
      </c>
      <c r="H698" s="400" t="str">
        <f t="shared" si="172"/>
        <v/>
      </c>
      <c r="I698" s="400" t="str">
        <f t="shared" si="179"/>
        <v/>
      </c>
      <c r="J698" s="400" t="str">
        <f t="shared" si="180"/>
        <v/>
      </c>
      <c r="K698" s="400" t="str">
        <f t="shared" si="181"/>
        <v/>
      </c>
      <c r="L698" s="400"/>
      <c r="O698" s="469"/>
      <c r="P698" s="470" t="str">
        <f t="shared" si="174"/>
        <v/>
      </c>
      <c r="Q698" s="469"/>
      <c r="R698" s="471" t="str">
        <f t="shared" si="175"/>
        <v/>
      </c>
      <c r="S698" s="469"/>
      <c r="T698" s="472" t="str">
        <f t="shared" si="176"/>
        <v/>
      </c>
      <c r="U698" s="473">
        <f ca="1">SUMIF($O$8:T$9,"QUANT.",O698:T698)</f>
        <v>0</v>
      </c>
      <c r="V698" s="474">
        <f t="shared" ca="1" si="171"/>
        <v>0</v>
      </c>
      <c r="W698" s="486" t="str">
        <f t="shared" si="173"/>
        <v/>
      </c>
      <c r="X698" s="487">
        <f t="shared" ca="1" si="177"/>
        <v>0</v>
      </c>
      <c r="Y698" s="487" t="e">
        <f t="shared" ca="1" si="178"/>
        <v>#VALUE!</v>
      </c>
    </row>
    <row r="699" spans="1:25">
      <c r="A699" s="395"/>
      <c r="B699" s="396"/>
      <c r="C699" s="397" t="str">
        <f>IF($B699="","",IFERROR(VLOOKUP($B699,SERVIÇOS!$A:$F,2,0),IFERROR(VLOOKUP($B699,'COMPOSIÇÕES COMPLEMENTARES '!$C:$K,2,0),"")))</f>
        <v/>
      </c>
      <c r="D699" s="398" t="str">
        <f>IF($B699="","",IFERROR(VLOOKUP($B699,SERVIÇOS!$A:$F,3,0),IFERROR(VLOOKUP($B699,'COMPOSIÇÕES COMPLEMENTARES '!$C:$K,3,0),"")))</f>
        <v/>
      </c>
      <c r="E699" s="399"/>
      <c r="F699" s="400" t="str">
        <f>IF($B699="","",IFERROR(VLOOKUP($B699,SERVIÇOS!$A:$F,4,0),IFERROR(VLOOKUP($B699,'COMPOSIÇÕES COMPLEMENTARES '!$C:$K,6,0),"")))</f>
        <v/>
      </c>
      <c r="G699" s="400" t="str">
        <f>IF($B699="","",IFERROR(VLOOKUP($B699,SERVIÇOS!$A:$F,5,0),IFERROR(VLOOKUP($B699,'COMPOSIÇÕES COMPLEMENTARES '!$C:$K,7,0),"")))</f>
        <v/>
      </c>
      <c r="H699" s="400" t="str">
        <f t="shared" si="172"/>
        <v/>
      </c>
      <c r="I699" s="400" t="str">
        <f t="shared" si="179"/>
        <v/>
      </c>
      <c r="J699" s="400" t="str">
        <f t="shared" si="180"/>
        <v/>
      </c>
      <c r="K699" s="400" t="str">
        <f t="shared" si="181"/>
        <v/>
      </c>
      <c r="L699" s="400"/>
      <c r="O699" s="469"/>
      <c r="P699" s="470" t="str">
        <f t="shared" si="174"/>
        <v/>
      </c>
      <c r="Q699" s="469"/>
      <c r="R699" s="471" t="str">
        <f t="shared" si="175"/>
        <v/>
      </c>
      <c r="S699" s="469"/>
      <c r="T699" s="472" t="str">
        <f t="shared" si="176"/>
        <v/>
      </c>
      <c r="U699" s="473">
        <f ca="1">SUMIF($O$8:T$9,"QUANT.",O699:T699)</f>
        <v>0</v>
      </c>
      <c r="V699" s="474">
        <f t="shared" ca="1" si="171"/>
        <v>0</v>
      </c>
      <c r="W699" s="486" t="str">
        <f t="shared" si="173"/>
        <v/>
      </c>
      <c r="X699" s="487">
        <f t="shared" ca="1" si="177"/>
        <v>0</v>
      </c>
      <c r="Y699" s="487" t="e">
        <f t="shared" ca="1" si="178"/>
        <v>#VALUE!</v>
      </c>
    </row>
    <row r="700" spans="1:25">
      <c r="A700" s="395"/>
      <c r="B700" s="396"/>
      <c r="C700" s="397" t="str">
        <f>IF($B700="","",IFERROR(VLOOKUP($B700,SERVIÇOS!$A:$F,2,0),IFERROR(VLOOKUP($B700,'COMPOSIÇÕES COMPLEMENTARES '!$C:$K,2,0),"")))</f>
        <v/>
      </c>
      <c r="D700" s="398" t="str">
        <f>IF($B700="","",IFERROR(VLOOKUP($B700,SERVIÇOS!$A:$F,3,0),IFERROR(VLOOKUP($B700,'COMPOSIÇÕES COMPLEMENTARES '!$C:$K,3,0),"")))</f>
        <v/>
      </c>
      <c r="E700" s="399"/>
      <c r="F700" s="400" t="str">
        <f>IF($B700="","",IFERROR(VLOOKUP($B700,SERVIÇOS!$A:$F,4,0),IFERROR(VLOOKUP($B700,'COMPOSIÇÕES COMPLEMENTARES '!$C:$K,6,0),"")))</f>
        <v/>
      </c>
      <c r="G700" s="400" t="str">
        <f>IF($B700="","",IFERROR(VLOOKUP($B700,SERVIÇOS!$A:$F,5,0),IFERROR(VLOOKUP($B700,'COMPOSIÇÕES COMPLEMENTARES '!$C:$K,7,0),"")))</f>
        <v/>
      </c>
      <c r="H700" s="400" t="str">
        <f t="shared" si="172"/>
        <v/>
      </c>
      <c r="I700" s="400" t="str">
        <f t="shared" si="179"/>
        <v/>
      </c>
      <c r="J700" s="400" t="str">
        <f t="shared" si="180"/>
        <v/>
      </c>
      <c r="K700" s="400" t="str">
        <f t="shared" si="181"/>
        <v/>
      </c>
      <c r="L700" s="400"/>
      <c r="O700" s="469"/>
      <c r="P700" s="470" t="str">
        <f t="shared" si="174"/>
        <v/>
      </c>
      <c r="Q700" s="469"/>
      <c r="R700" s="471" t="str">
        <f t="shared" si="175"/>
        <v/>
      </c>
      <c r="S700" s="469"/>
      <c r="T700" s="472" t="str">
        <f t="shared" si="176"/>
        <v/>
      </c>
      <c r="U700" s="473">
        <f ca="1">SUMIF($O$8:T$9,"QUANT.",O700:T700)</f>
        <v>0</v>
      </c>
      <c r="V700" s="474">
        <f t="shared" ca="1" si="171"/>
        <v>0</v>
      </c>
      <c r="W700" s="486" t="str">
        <f t="shared" si="173"/>
        <v/>
      </c>
      <c r="X700" s="487">
        <f t="shared" ca="1" si="177"/>
        <v>0</v>
      </c>
      <c r="Y700" s="487" t="e">
        <f t="shared" ca="1" si="178"/>
        <v>#VALUE!</v>
      </c>
    </row>
    <row r="701" spans="1:25">
      <c r="A701" s="395"/>
      <c r="B701" s="396"/>
      <c r="C701" s="397" t="str">
        <f>IF($B701="","",IFERROR(VLOOKUP($B701,SERVIÇOS!$A:$F,2,0),IFERROR(VLOOKUP($B701,'COMPOSIÇÕES COMPLEMENTARES '!$C:$K,2,0),"")))</f>
        <v/>
      </c>
      <c r="D701" s="398" t="str">
        <f>IF($B701="","",IFERROR(VLOOKUP($B701,SERVIÇOS!$A:$F,3,0),IFERROR(VLOOKUP($B701,'COMPOSIÇÕES COMPLEMENTARES '!$C:$K,3,0),"")))</f>
        <v/>
      </c>
      <c r="E701" s="399"/>
      <c r="F701" s="400" t="str">
        <f>IF($B701="","",IFERROR(VLOOKUP($B701,SERVIÇOS!$A:$F,4,0),IFERROR(VLOOKUP($B701,'COMPOSIÇÕES COMPLEMENTARES '!$C:$K,6,0),"")))</f>
        <v/>
      </c>
      <c r="G701" s="400" t="str">
        <f>IF($B701="","",IFERROR(VLOOKUP($B701,SERVIÇOS!$A:$F,5,0),IFERROR(VLOOKUP($B701,'COMPOSIÇÕES COMPLEMENTARES '!$C:$K,7,0),"")))</f>
        <v/>
      </c>
      <c r="H701" s="400" t="str">
        <f t="shared" si="172"/>
        <v/>
      </c>
      <c r="I701" s="400" t="str">
        <f t="shared" si="179"/>
        <v/>
      </c>
      <c r="J701" s="400" t="str">
        <f t="shared" si="180"/>
        <v/>
      </c>
      <c r="K701" s="400" t="str">
        <f t="shared" si="181"/>
        <v/>
      </c>
      <c r="L701" s="400"/>
      <c r="O701" s="469"/>
      <c r="P701" s="470" t="str">
        <f t="shared" si="174"/>
        <v/>
      </c>
      <c r="Q701" s="469"/>
      <c r="R701" s="471" t="str">
        <f t="shared" si="175"/>
        <v/>
      </c>
      <c r="S701" s="469"/>
      <c r="T701" s="472" t="str">
        <f t="shared" si="176"/>
        <v/>
      </c>
      <c r="U701" s="473">
        <f ca="1">SUMIF($O$8:T$9,"QUANT.",O701:T701)</f>
        <v>0</v>
      </c>
      <c r="V701" s="474">
        <f t="shared" ca="1" si="171"/>
        <v>0</v>
      </c>
      <c r="W701" s="486" t="str">
        <f t="shared" si="173"/>
        <v/>
      </c>
      <c r="X701" s="487">
        <f t="shared" ca="1" si="177"/>
        <v>0</v>
      </c>
      <c r="Y701" s="487" t="e">
        <f t="shared" ca="1" si="178"/>
        <v>#VALUE!</v>
      </c>
    </row>
    <row r="702" spans="1:25">
      <c r="A702" s="395"/>
      <c r="B702" s="396"/>
      <c r="C702" s="397" t="str">
        <f>IF($B702="","",IFERROR(VLOOKUP($B702,SERVIÇOS!$A:$F,2,0),IFERROR(VLOOKUP($B702,'COMPOSIÇÕES COMPLEMENTARES '!$C:$K,2,0),"")))</f>
        <v/>
      </c>
      <c r="D702" s="398" t="str">
        <f>IF($B702="","",IFERROR(VLOOKUP($B702,SERVIÇOS!$A:$F,3,0),IFERROR(VLOOKUP($B702,'COMPOSIÇÕES COMPLEMENTARES '!$C:$K,3,0),"")))</f>
        <v/>
      </c>
      <c r="E702" s="399"/>
      <c r="F702" s="400" t="str">
        <f>IF($B702="","",IFERROR(VLOOKUP($B702,SERVIÇOS!$A:$F,4,0),IFERROR(VLOOKUP($B702,'COMPOSIÇÕES COMPLEMENTARES '!$C:$K,6,0),"")))</f>
        <v/>
      </c>
      <c r="G702" s="400" t="str">
        <f>IF($B702="","",IFERROR(VLOOKUP($B702,SERVIÇOS!$A:$F,5,0),IFERROR(VLOOKUP($B702,'COMPOSIÇÕES COMPLEMENTARES '!$C:$K,7,0),"")))</f>
        <v/>
      </c>
      <c r="H702" s="400" t="str">
        <f t="shared" si="172"/>
        <v/>
      </c>
      <c r="I702" s="400" t="str">
        <f t="shared" si="179"/>
        <v/>
      </c>
      <c r="J702" s="400" t="str">
        <f t="shared" si="180"/>
        <v/>
      </c>
      <c r="K702" s="400" t="str">
        <f t="shared" si="181"/>
        <v/>
      </c>
      <c r="L702" s="400"/>
      <c r="O702" s="469"/>
      <c r="P702" s="470" t="str">
        <f t="shared" si="174"/>
        <v/>
      </c>
      <c r="Q702" s="469"/>
      <c r="R702" s="471" t="str">
        <f t="shared" si="175"/>
        <v/>
      </c>
      <c r="S702" s="469"/>
      <c r="T702" s="472" t="str">
        <f t="shared" si="176"/>
        <v/>
      </c>
      <c r="U702" s="473">
        <f ca="1">SUMIF($O$8:T$9,"QUANT.",O702:T702)</f>
        <v>0</v>
      </c>
      <c r="V702" s="474">
        <f t="shared" ca="1" si="171"/>
        <v>0</v>
      </c>
      <c r="W702" s="486" t="str">
        <f t="shared" si="173"/>
        <v/>
      </c>
      <c r="X702" s="487">
        <f t="shared" ca="1" si="177"/>
        <v>0</v>
      </c>
      <c r="Y702" s="487" t="e">
        <f t="shared" ca="1" si="178"/>
        <v>#VALUE!</v>
      </c>
    </row>
    <row r="703" spans="1:25">
      <c r="A703" s="395"/>
      <c r="B703" s="396"/>
      <c r="C703" s="397" t="str">
        <f>IF($B703="","",IFERROR(VLOOKUP($B703,SERVIÇOS!$A:$F,2,0),IFERROR(VLOOKUP($B703,'COMPOSIÇÕES COMPLEMENTARES '!$C:$K,2,0),"")))</f>
        <v/>
      </c>
      <c r="D703" s="398" t="str">
        <f>IF($B703="","",IFERROR(VLOOKUP($B703,SERVIÇOS!$A:$F,3,0),IFERROR(VLOOKUP($B703,'COMPOSIÇÕES COMPLEMENTARES '!$C:$K,3,0),"")))</f>
        <v/>
      </c>
      <c r="E703" s="399"/>
      <c r="F703" s="400" t="str">
        <f>IF($B703="","",IFERROR(VLOOKUP($B703,SERVIÇOS!$A:$F,4,0),IFERROR(VLOOKUP($B703,'COMPOSIÇÕES COMPLEMENTARES '!$C:$K,6,0),"")))</f>
        <v/>
      </c>
      <c r="G703" s="400" t="str">
        <f>IF($B703="","",IFERROR(VLOOKUP($B703,SERVIÇOS!$A:$F,5,0),IFERROR(VLOOKUP($B703,'COMPOSIÇÕES COMPLEMENTARES '!$C:$K,7,0),"")))</f>
        <v/>
      </c>
      <c r="H703" s="400" t="str">
        <f t="shared" si="172"/>
        <v/>
      </c>
      <c r="I703" s="400" t="str">
        <f t="shared" si="179"/>
        <v/>
      </c>
      <c r="J703" s="400" t="str">
        <f t="shared" si="180"/>
        <v/>
      </c>
      <c r="K703" s="400" t="str">
        <f t="shared" si="181"/>
        <v/>
      </c>
      <c r="L703" s="400"/>
      <c r="O703" s="469"/>
      <c r="P703" s="470" t="str">
        <f t="shared" si="174"/>
        <v/>
      </c>
      <c r="Q703" s="469"/>
      <c r="R703" s="471" t="str">
        <f t="shared" si="175"/>
        <v/>
      </c>
      <c r="S703" s="469"/>
      <c r="T703" s="472" t="str">
        <f t="shared" si="176"/>
        <v/>
      </c>
      <c r="U703" s="473">
        <f ca="1">SUMIF($O$8:T$9,"QUANT.",O703:T703)</f>
        <v>0</v>
      </c>
      <c r="V703" s="474">
        <f t="shared" ca="1" si="171"/>
        <v>0</v>
      </c>
      <c r="W703" s="486" t="str">
        <f t="shared" si="173"/>
        <v/>
      </c>
      <c r="X703" s="487">
        <f t="shared" ca="1" si="177"/>
        <v>0</v>
      </c>
      <c r="Y703" s="487" t="e">
        <f t="shared" ca="1" si="178"/>
        <v>#VALUE!</v>
      </c>
    </row>
    <row r="704" spans="1:25">
      <c r="A704" s="395"/>
      <c r="B704" s="396"/>
      <c r="C704" s="397" t="str">
        <f>IF($B704="","",IFERROR(VLOOKUP($B704,SERVIÇOS!$A:$F,2,0),IFERROR(VLOOKUP($B704,'COMPOSIÇÕES COMPLEMENTARES '!$C:$K,2,0),"")))</f>
        <v/>
      </c>
      <c r="D704" s="398" t="str">
        <f>IF($B704="","",IFERROR(VLOOKUP($B704,SERVIÇOS!$A:$F,3,0),IFERROR(VLOOKUP($B704,'COMPOSIÇÕES COMPLEMENTARES '!$C:$K,3,0),"")))</f>
        <v/>
      </c>
      <c r="E704" s="399"/>
      <c r="F704" s="400" t="str">
        <f>IF($B704="","",IFERROR(VLOOKUP($B704,SERVIÇOS!$A:$F,4,0),IFERROR(VLOOKUP($B704,'COMPOSIÇÕES COMPLEMENTARES '!$C:$K,6,0),"")))</f>
        <v/>
      </c>
      <c r="G704" s="400" t="str">
        <f>IF($B704="","",IFERROR(VLOOKUP($B704,SERVIÇOS!$A:$F,5,0),IFERROR(VLOOKUP($B704,'COMPOSIÇÕES COMPLEMENTARES '!$C:$K,7,0),"")))</f>
        <v/>
      </c>
      <c r="H704" s="400" t="str">
        <f t="shared" si="172"/>
        <v/>
      </c>
      <c r="I704" s="400" t="str">
        <f t="shared" si="179"/>
        <v/>
      </c>
      <c r="J704" s="400" t="str">
        <f t="shared" si="180"/>
        <v/>
      </c>
      <c r="K704" s="400" t="str">
        <f t="shared" si="181"/>
        <v/>
      </c>
      <c r="L704" s="400"/>
      <c r="O704" s="469"/>
      <c r="P704" s="470" t="str">
        <f t="shared" si="174"/>
        <v/>
      </c>
      <c r="Q704" s="469"/>
      <c r="R704" s="471" t="str">
        <f t="shared" si="175"/>
        <v/>
      </c>
      <c r="S704" s="469"/>
      <c r="T704" s="472" t="str">
        <f t="shared" si="176"/>
        <v/>
      </c>
      <c r="U704" s="473">
        <f ca="1">SUMIF($O$8:T$9,"QUANT.",O704:T704)</f>
        <v>0</v>
      </c>
      <c r="V704" s="474">
        <f t="shared" ca="1" si="171"/>
        <v>0</v>
      </c>
      <c r="W704" s="486" t="str">
        <f t="shared" si="173"/>
        <v/>
      </c>
      <c r="X704" s="487">
        <f t="shared" ca="1" si="177"/>
        <v>0</v>
      </c>
      <c r="Y704" s="487" t="e">
        <f t="shared" ca="1" si="178"/>
        <v>#VALUE!</v>
      </c>
    </row>
    <row r="705" spans="1:25">
      <c r="A705" s="395"/>
      <c r="B705" s="396"/>
      <c r="C705" s="397" t="str">
        <f>IF($B705="","",IFERROR(VLOOKUP($B705,SERVIÇOS!$A:$F,2,0),IFERROR(VLOOKUP($B705,'COMPOSIÇÕES COMPLEMENTARES '!$C:$K,2,0),"")))</f>
        <v/>
      </c>
      <c r="D705" s="398" t="str">
        <f>IF($B705="","",IFERROR(VLOOKUP($B705,SERVIÇOS!$A:$F,3,0),IFERROR(VLOOKUP($B705,'COMPOSIÇÕES COMPLEMENTARES '!$C:$K,3,0),"")))</f>
        <v/>
      </c>
      <c r="E705" s="399"/>
      <c r="F705" s="400" t="str">
        <f>IF($B705="","",IFERROR(VLOOKUP($B705,SERVIÇOS!$A:$F,4,0),IFERROR(VLOOKUP($B705,'COMPOSIÇÕES COMPLEMENTARES '!$C:$K,6,0),"")))</f>
        <v/>
      </c>
      <c r="G705" s="400" t="str">
        <f>IF($B705="","",IFERROR(VLOOKUP($B705,SERVIÇOS!$A:$F,5,0),IFERROR(VLOOKUP($B705,'COMPOSIÇÕES COMPLEMENTARES '!$C:$K,7,0),"")))</f>
        <v/>
      </c>
      <c r="H705" s="400" t="str">
        <f t="shared" si="172"/>
        <v/>
      </c>
      <c r="I705" s="400" t="str">
        <f t="shared" si="179"/>
        <v/>
      </c>
      <c r="J705" s="400" t="str">
        <f t="shared" si="180"/>
        <v/>
      </c>
      <c r="K705" s="400" t="str">
        <f t="shared" si="181"/>
        <v/>
      </c>
      <c r="L705" s="400"/>
      <c r="O705" s="469"/>
      <c r="P705" s="470" t="str">
        <f t="shared" si="174"/>
        <v/>
      </c>
      <c r="Q705" s="469"/>
      <c r="R705" s="471" t="str">
        <f t="shared" si="175"/>
        <v/>
      </c>
      <c r="S705" s="469"/>
      <c r="T705" s="472" t="str">
        <f t="shared" si="176"/>
        <v/>
      </c>
      <c r="U705" s="473">
        <f ca="1">SUMIF($O$8:T$9,"QUANT.",O705:T705)</f>
        <v>0</v>
      </c>
      <c r="V705" s="474">
        <f t="shared" ca="1" si="171"/>
        <v>0</v>
      </c>
      <c r="W705" s="486" t="str">
        <f t="shared" si="173"/>
        <v/>
      </c>
      <c r="X705" s="487">
        <f t="shared" ca="1" si="177"/>
        <v>0</v>
      </c>
      <c r="Y705" s="487" t="e">
        <f t="shared" ca="1" si="178"/>
        <v>#VALUE!</v>
      </c>
    </row>
    <row r="706" spans="1:25">
      <c r="A706" s="395"/>
      <c r="B706" s="396"/>
      <c r="C706" s="397" t="str">
        <f>IF($B706="","",IFERROR(VLOOKUP($B706,SERVIÇOS!$A:$F,2,0),IFERROR(VLOOKUP($B706,'COMPOSIÇÕES COMPLEMENTARES '!$C:$K,2,0),"")))</f>
        <v/>
      </c>
      <c r="D706" s="398" t="str">
        <f>IF($B706="","",IFERROR(VLOOKUP($B706,SERVIÇOS!$A:$F,3,0),IFERROR(VLOOKUP($B706,'COMPOSIÇÕES COMPLEMENTARES '!$C:$K,3,0),"")))</f>
        <v/>
      </c>
      <c r="E706" s="399"/>
      <c r="F706" s="400" t="str">
        <f>IF($B706="","",IFERROR(VLOOKUP($B706,SERVIÇOS!$A:$F,4,0),IFERROR(VLOOKUP($B706,'COMPOSIÇÕES COMPLEMENTARES '!$C:$K,6,0),"")))</f>
        <v/>
      </c>
      <c r="G706" s="400" t="str">
        <f>IF($B706="","",IFERROR(VLOOKUP($B706,SERVIÇOS!$A:$F,5,0),IFERROR(VLOOKUP($B706,'COMPOSIÇÕES COMPLEMENTARES '!$C:$K,7,0),"")))</f>
        <v/>
      </c>
      <c r="H706" s="400" t="str">
        <f t="shared" si="172"/>
        <v/>
      </c>
      <c r="I706" s="400" t="str">
        <f t="shared" si="179"/>
        <v/>
      </c>
      <c r="J706" s="400" t="str">
        <f t="shared" si="180"/>
        <v/>
      </c>
      <c r="K706" s="400" t="str">
        <f t="shared" si="181"/>
        <v/>
      </c>
      <c r="L706" s="400"/>
      <c r="O706" s="469"/>
      <c r="P706" s="470" t="str">
        <f t="shared" si="174"/>
        <v/>
      </c>
      <c r="Q706" s="469"/>
      <c r="R706" s="471" t="str">
        <f t="shared" si="175"/>
        <v/>
      </c>
      <c r="S706" s="469"/>
      <c r="T706" s="472" t="str">
        <f t="shared" si="176"/>
        <v/>
      </c>
      <c r="U706" s="473">
        <f ca="1">SUMIF($O$8:T$9,"QUANT.",O706:T706)</f>
        <v>0</v>
      </c>
      <c r="V706" s="474">
        <f t="shared" ca="1" si="171"/>
        <v>0</v>
      </c>
      <c r="W706" s="486" t="str">
        <f t="shared" si="173"/>
        <v/>
      </c>
      <c r="X706" s="487">
        <f t="shared" ca="1" si="177"/>
        <v>0</v>
      </c>
      <c r="Y706" s="487" t="e">
        <f t="shared" ca="1" si="178"/>
        <v>#VALUE!</v>
      </c>
    </row>
    <row r="707" spans="1:25">
      <c r="A707" s="395"/>
      <c r="B707" s="396"/>
      <c r="C707" s="397" t="str">
        <f>IF($B707="","",IFERROR(VLOOKUP($B707,SERVIÇOS!$A:$F,2,0),IFERROR(VLOOKUP($B707,'COMPOSIÇÕES COMPLEMENTARES '!$C:$K,2,0),"")))</f>
        <v/>
      </c>
      <c r="D707" s="398" t="str">
        <f>IF($B707="","",IFERROR(VLOOKUP($B707,SERVIÇOS!$A:$F,3,0),IFERROR(VLOOKUP($B707,'COMPOSIÇÕES COMPLEMENTARES '!$C:$K,3,0),"")))</f>
        <v/>
      </c>
      <c r="E707" s="399"/>
      <c r="F707" s="400" t="str">
        <f>IF($B707="","",IFERROR(VLOOKUP($B707,SERVIÇOS!$A:$F,4,0),IFERROR(VLOOKUP($B707,'COMPOSIÇÕES COMPLEMENTARES '!$C:$K,6,0),"")))</f>
        <v/>
      </c>
      <c r="G707" s="400" t="str">
        <f>IF($B707="","",IFERROR(VLOOKUP($B707,SERVIÇOS!$A:$F,5,0),IFERROR(VLOOKUP($B707,'COMPOSIÇÕES COMPLEMENTARES '!$C:$K,7,0),"")))</f>
        <v/>
      </c>
      <c r="H707" s="400" t="str">
        <f t="shared" si="172"/>
        <v/>
      </c>
      <c r="I707" s="400" t="str">
        <f t="shared" si="179"/>
        <v/>
      </c>
      <c r="J707" s="400" t="str">
        <f t="shared" si="180"/>
        <v/>
      </c>
      <c r="K707" s="400" t="str">
        <f t="shared" si="181"/>
        <v/>
      </c>
      <c r="L707" s="400"/>
      <c r="O707" s="469"/>
      <c r="P707" s="470" t="str">
        <f t="shared" si="174"/>
        <v/>
      </c>
      <c r="Q707" s="469"/>
      <c r="R707" s="471" t="str">
        <f t="shared" si="175"/>
        <v/>
      </c>
      <c r="S707" s="469"/>
      <c r="T707" s="472" t="str">
        <f t="shared" si="176"/>
        <v/>
      </c>
      <c r="U707" s="473">
        <f ca="1">SUMIF($O$8:T$9,"QUANT.",O707:T707)</f>
        <v>0</v>
      </c>
      <c r="V707" s="474">
        <f t="shared" ca="1" si="171"/>
        <v>0</v>
      </c>
      <c r="W707" s="486" t="str">
        <f t="shared" si="173"/>
        <v/>
      </c>
      <c r="X707" s="487">
        <f t="shared" ca="1" si="177"/>
        <v>0</v>
      </c>
      <c r="Y707" s="487" t="e">
        <f t="shared" ca="1" si="178"/>
        <v>#VALUE!</v>
      </c>
    </row>
    <row r="708" spans="1:25">
      <c r="A708" s="395"/>
      <c r="B708" s="396"/>
      <c r="C708" s="397" t="str">
        <f>IF($B708="","",IFERROR(VLOOKUP($B708,SERVIÇOS!$A:$F,2,0),IFERROR(VLOOKUP($B708,'COMPOSIÇÕES COMPLEMENTARES '!$C:$K,2,0),"")))</f>
        <v/>
      </c>
      <c r="D708" s="398" t="str">
        <f>IF($B708="","",IFERROR(VLOOKUP($B708,SERVIÇOS!$A:$F,3,0),IFERROR(VLOOKUP($B708,'COMPOSIÇÕES COMPLEMENTARES '!$C:$K,3,0),"")))</f>
        <v/>
      </c>
      <c r="E708" s="399"/>
      <c r="F708" s="400" t="str">
        <f>IF($B708="","",IFERROR(VLOOKUP($B708,SERVIÇOS!$A:$F,4,0),IFERROR(VLOOKUP($B708,'COMPOSIÇÕES COMPLEMENTARES '!$C:$K,6,0),"")))</f>
        <v/>
      </c>
      <c r="G708" s="400" t="str">
        <f>IF($B708="","",IFERROR(VLOOKUP($B708,SERVIÇOS!$A:$F,5,0),IFERROR(VLOOKUP($B708,'COMPOSIÇÕES COMPLEMENTARES '!$C:$K,7,0),"")))</f>
        <v/>
      </c>
      <c r="H708" s="400" t="str">
        <f t="shared" si="172"/>
        <v/>
      </c>
      <c r="I708" s="400" t="str">
        <f t="shared" si="179"/>
        <v/>
      </c>
      <c r="J708" s="400" t="str">
        <f t="shared" si="180"/>
        <v/>
      </c>
      <c r="K708" s="400" t="str">
        <f t="shared" si="181"/>
        <v/>
      </c>
      <c r="L708" s="400"/>
      <c r="O708" s="469"/>
      <c r="P708" s="470" t="str">
        <f t="shared" si="174"/>
        <v/>
      </c>
      <c r="Q708" s="469"/>
      <c r="R708" s="471" t="str">
        <f t="shared" si="175"/>
        <v/>
      </c>
      <c r="S708" s="469"/>
      <c r="T708" s="472" t="str">
        <f t="shared" si="176"/>
        <v/>
      </c>
      <c r="U708" s="473">
        <f ca="1">SUMIF($O$8:T$9,"QUANT.",O708:T708)</f>
        <v>0</v>
      </c>
      <c r="V708" s="474">
        <f t="shared" ca="1" si="171"/>
        <v>0</v>
      </c>
      <c r="W708" s="486" t="str">
        <f t="shared" si="173"/>
        <v/>
      </c>
      <c r="X708" s="487">
        <f t="shared" ca="1" si="177"/>
        <v>0</v>
      </c>
      <c r="Y708" s="487" t="e">
        <f t="shared" ca="1" si="178"/>
        <v>#VALUE!</v>
      </c>
    </row>
    <row r="709" spans="1:25">
      <c r="A709" s="395"/>
      <c r="B709" s="396"/>
      <c r="C709" s="397" t="str">
        <f>IF($B709="","",IFERROR(VLOOKUP($B709,SERVIÇOS!$A:$F,2,0),IFERROR(VLOOKUP($B709,'COMPOSIÇÕES COMPLEMENTARES '!$C:$K,2,0),"")))</f>
        <v/>
      </c>
      <c r="D709" s="398" t="str">
        <f>IF($B709="","",IFERROR(VLOOKUP($B709,SERVIÇOS!$A:$F,3,0),IFERROR(VLOOKUP($B709,'COMPOSIÇÕES COMPLEMENTARES '!$C:$K,3,0),"")))</f>
        <v/>
      </c>
      <c r="E709" s="399"/>
      <c r="F709" s="400" t="str">
        <f>IF($B709="","",IFERROR(VLOOKUP($B709,SERVIÇOS!$A:$F,4,0),IFERROR(VLOOKUP($B709,'COMPOSIÇÕES COMPLEMENTARES '!$C:$K,6,0),"")))</f>
        <v/>
      </c>
      <c r="G709" s="400" t="str">
        <f>IF($B709="","",IFERROR(VLOOKUP($B709,SERVIÇOS!$A:$F,5,0),IFERROR(VLOOKUP($B709,'COMPOSIÇÕES COMPLEMENTARES '!$C:$K,7,0),"")))</f>
        <v/>
      </c>
      <c r="H709" s="400" t="str">
        <f t="shared" si="172"/>
        <v/>
      </c>
      <c r="I709" s="400" t="str">
        <f t="shared" si="179"/>
        <v/>
      </c>
      <c r="J709" s="400" t="str">
        <f t="shared" si="180"/>
        <v/>
      </c>
      <c r="K709" s="400" t="str">
        <f t="shared" si="181"/>
        <v/>
      </c>
      <c r="L709" s="400"/>
      <c r="O709" s="469"/>
      <c r="P709" s="470" t="str">
        <f t="shared" si="174"/>
        <v/>
      </c>
      <c r="Q709" s="469"/>
      <c r="R709" s="471" t="str">
        <f t="shared" si="175"/>
        <v/>
      </c>
      <c r="S709" s="469"/>
      <c r="T709" s="472" t="str">
        <f t="shared" si="176"/>
        <v/>
      </c>
      <c r="U709" s="473">
        <f ca="1">SUMIF($O$8:T$9,"QUANT.",O709:T709)</f>
        <v>0</v>
      </c>
      <c r="V709" s="474">
        <f t="shared" ca="1" si="171"/>
        <v>0</v>
      </c>
      <c r="W709" s="486" t="str">
        <f t="shared" si="173"/>
        <v/>
      </c>
      <c r="X709" s="487">
        <f t="shared" ca="1" si="177"/>
        <v>0</v>
      </c>
      <c r="Y709" s="487" t="e">
        <f t="shared" ca="1" si="178"/>
        <v>#VALUE!</v>
      </c>
    </row>
    <row r="710" spans="1:25">
      <c r="A710" s="395"/>
      <c r="B710" s="396"/>
      <c r="C710" s="397" t="str">
        <f>IF($B710="","",IFERROR(VLOOKUP($B710,SERVIÇOS!$A:$F,2,0),IFERROR(VLOOKUP($B710,'COMPOSIÇÕES COMPLEMENTARES '!$C:$K,2,0),"")))</f>
        <v/>
      </c>
      <c r="D710" s="398" t="str">
        <f>IF($B710="","",IFERROR(VLOOKUP($B710,SERVIÇOS!$A:$F,3,0),IFERROR(VLOOKUP($B710,'COMPOSIÇÕES COMPLEMENTARES '!$C:$K,3,0),"")))</f>
        <v/>
      </c>
      <c r="E710" s="399"/>
      <c r="F710" s="400" t="str">
        <f>IF($B710="","",IFERROR(VLOOKUP($B710,SERVIÇOS!$A:$F,4,0),IFERROR(VLOOKUP($B710,'COMPOSIÇÕES COMPLEMENTARES '!$C:$K,6,0),"")))</f>
        <v/>
      </c>
      <c r="G710" s="400" t="str">
        <f>IF($B710="","",IFERROR(VLOOKUP($B710,SERVIÇOS!$A:$F,5,0),IFERROR(VLOOKUP($B710,'COMPOSIÇÕES COMPLEMENTARES '!$C:$K,7,0),"")))</f>
        <v/>
      </c>
      <c r="H710" s="400" t="str">
        <f t="shared" si="172"/>
        <v/>
      </c>
      <c r="I710" s="400" t="str">
        <f t="shared" si="179"/>
        <v/>
      </c>
      <c r="J710" s="400" t="str">
        <f t="shared" si="180"/>
        <v/>
      </c>
      <c r="K710" s="400" t="str">
        <f t="shared" si="181"/>
        <v/>
      </c>
      <c r="L710" s="400"/>
      <c r="O710" s="469"/>
      <c r="P710" s="470" t="str">
        <f t="shared" si="174"/>
        <v/>
      </c>
      <c r="Q710" s="469"/>
      <c r="R710" s="471" t="str">
        <f t="shared" si="175"/>
        <v/>
      </c>
      <c r="S710" s="469"/>
      <c r="T710" s="472" t="str">
        <f t="shared" si="176"/>
        <v/>
      </c>
      <c r="U710" s="473">
        <f ca="1">SUMIF($O$8:T$9,"QUANT.",O710:T710)</f>
        <v>0</v>
      </c>
      <c r="V710" s="474">
        <f t="shared" ca="1" si="171"/>
        <v>0</v>
      </c>
      <c r="W710" s="486" t="str">
        <f t="shared" si="173"/>
        <v/>
      </c>
      <c r="X710" s="487">
        <f t="shared" ca="1" si="177"/>
        <v>0</v>
      </c>
      <c r="Y710" s="487" t="e">
        <f t="shared" ca="1" si="178"/>
        <v>#VALUE!</v>
      </c>
    </row>
    <row r="711" spans="1:25">
      <c r="A711" s="395"/>
      <c r="B711" s="396"/>
      <c r="C711" s="397" t="str">
        <f>IF($B711="","",IFERROR(VLOOKUP($B711,SERVIÇOS!$A:$F,2,0),IFERROR(VLOOKUP($B711,'COMPOSIÇÕES COMPLEMENTARES '!$C:$K,2,0),"")))</f>
        <v/>
      </c>
      <c r="D711" s="398" t="str">
        <f>IF($B711="","",IFERROR(VLOOKUP($B711,SERVIÇOS!$A:$F,3,0),IFERROR(VLOOKUP($B711,'COMPOSIÇÕES COMPLEMENTARES '!$C:$K,3,0),"")))</f>
        <v/>
      </c>
      <c r="E711" s="399"/>
      <c r="F711" s="400" t="str">
        <f>IF($B711="","",IFERROR(VLOOKUP($B711,SERVIÇOS!$A:$F,4,0),IFERROR(VLOOKUP($B711,'COMPOSIÇÕES COMPLEMENTARES '!$C:$K,6,0),"")))</f>
        <v/>
      </c>
      <c r="G711" s="400" t="str">
        <f>IF($B711="","",IFERROR(VLOOKUP($B711,SERVIÇOS!$A:$F,5,0),IFERROR(VLOOKUP($B711,'COMPOSIÇÕES COMPLEMENTARES '!$C:$K,7,0),"")))</f>
        <v/>
      </c>
      <c r="H711" s="400" t="str">
        <f t="shared" si="172"/>
        <v/>
      </c>
      <c r="I711" s="400" t="str">
        <f t="shared" si="179"/>
        <v/>
      </c>
      <c r="J711" s="400" t="str">
        <f t="shared" si="180"/>
        <v/>
      </c>
      <c r="K711" s="400" t="str">
        <f t="shared" si="181"/>
        <v/>
      </c>
      <c r="L711" s="400"/>
      <c r="O711" s="469"/>
      <c r="P711" s="470" t="str">
        <f t="shared" si="174"/>
        <v/>
      </c>
      <c r="Q711" s="469"/>
      <c r="R711" s="471" t="str">
        <f t="shared" si="175"/>
        <v/>
      </c>
      <c r="S711" s="469"/>
      <c r="T711" s="472" t="str">
        <f t="shared" si="176"/>
        <v/>
      </c>
      <c r="U711" s="473">
        <f ca="1">SUMIF($O$8:T$9,"QUANT.",O711:T711)</f>
        <v>0</v>
      </c>
      <c r="V711" s="474">
        <f t="shared" ca="1" si="171"/>
        <v>0</v>
      </c>
      <c r="W711" s="486" t="str">
        <f t="shared" si="173"/>
        <v/>
      </c>
      <c r="X711" s="487">
        <f t="shared" ca="1" si="177"/>
        <v>0</v>
      </c>
      <c r="Y711" s="487" t="e">
        <f t="shared" ca="1" si="178"/>
        <v>#VALUE!</v>
      </c>
    </row>
    <row r="712" spans="1:25">
      <c r="A712" s="395"/>
      <c r="B712" s="396"/>
      <c r="C712" s="397" t="str">
        <f>IF($B712="","",IFERROR(VLOOKUP($B712,SERVIÇOS!$A:$F,2,0),IFERROR(VLOOKUP($B712,'COMPOSIÇÕES COMPLEMENTARES '!$C:$K,2,0),"")))</f>
        <v/>
      </c>
      <c r="D712" s="398" t="str">
        <f>IF($B712="","",IFERROR(VLOOKUP($B712,SERVIÇOS!$A:$F,3,0),IFERROR(VLOOKUP($B712,'COMPOSIÇÕES COMPLEMENTARES '!$C:$K,3,0),"")))</f>
        <v/>
      </c>
      <c r="E712" s="399"/>
      <c r="F712" s="400" t="str">
        <f>IF($B712="","",IFERROR(VLOOKUP($B712,SERVIÇOS!$A:$F,4,0),IFERROR(VLOOKUP($B712,'COMPOSIÇÕES COMPLEMENTARES '!$C:$K,6,0),"")))</f>
        <v/>
      </c>
      <c r="G712" s="400" t="str">
        <f>IF($B712="","",IFERROR(VLOOKUP($B712,SERVIÇOS!$A:$F,5,0),IFERROR(VLOOKUP($B712,'COMPOSIÇÕES COMPLEMENTARES '!$C:$K,7,0),"")))</f>
        <v/>
      </c>
      <c r="H712" s="400" t="str">
        <f t="shared" si="172"/>
        <v/>
      </c>
      <c r="I712" s="400" t="str">
        <f t="shared" si="179"/>
        <v/>
      </c>
      <c r="J712" s="400" t="str">
        <f t="shared" si="180"/>
        <v/>
      </c>
      <c r="K712" s="400" t="str">
        <f t="shared" si="181"/>
        <v/>
      </c>
      <c r="L712" s="400"/>
      <c r="O712" s="469"/>
      <c r="P712" s="470" t="str">
        <f t="shared" si="174"/>
        <v/>
      </c>
      <c r="Q712" s="469"/>
      <c r="R712" s="471" t="str">
        <f t="shared" si="175"/>
        <v/>
      </c>
      <c r="S712" s="469"/>
      <c r="T712" s="472" t="str">
        <f t="shared" si="176"/>
        <v/>
      </c>
      <c r="U712" s="473">
        <f ca="1">SUMIF($O$8:T$9,"QUANT.",O712:T712)</f>
        <v>0</v>
      </c>
      <c r="V712" s="474">
        <f t="shared" ca="1" si="171"/>
        <v>0</v>
      </c>
      <c r="W712" s="486" t="str">
        <f t="shared" si="173"/>
        <v/>
      </c>
      <c r="X712" s="487">
        <f t="shared" ca="1" si="177"/>
        <v>0</v>
      </c>
      <c r="Y712" s="487" t="e">
        <f t="shared" ca="1" si="178"/>
        <v>#VALUE!</v>
      </c>
    </row>
    <row r="713" spans="1:25">
      <c r="A713" s="395"/>
      <c r="B713" s="396"/>
      <c r="C713" s="397" t="str">
        <f>IF($B713="","",IFERROR(VLOOKUP($B713,SERVIÇOS!$A:$F,2,0),IFERROR(VLOOKUP($B713,'COMPOSIÇÕES COMPLEMENTARES '!$C:$K,2,0),"")))</f>
        <v/>
      </c>
      <c r="D713" s="398" t="str">
        <f>IF($B713="","",IFERROR(VLOOKUP($B713,SERVIÇOS!$A:$F,3,0),IFERROR(VLOOKUP($B713,'COMPOSIÇÕES COMPLEMENTARES '!$C:$K,3,0),"")))</f>
        <v/>
      </c>
      <c r="E713" s="399"/>
      <c r="F713" s="400" t="str">
        <f>IF($B713="","",IFERROR(VLOOKUP($B713,SERVIÇOS!$A:$F,4,0),IFERROR(VLOOKUP($B713,'COMPOSIÇÕES COMPLEMENTARES '!$C:$K,6,0),"")))</f>
        <v/>
      </c>
      <c r="G713" s="400" t="str">
        <f>IF($B713="","",IFERROR(VLOOKUP($B713,SERVIÇOS!$A:$F,5,0),IFERROR(VLOOKUP($B713,'COMPOSIÇÕES COMPLEMENTARES '!$C:$K,7,0),"")))</f>
        <v/>
      </c>
      <c r="H713" s="400" t="str">
        <f t="shared" si="172"/>
        <v/>
      </c>
      <c r="I713" s="400" t="str">
        <f t="shared" si="179"/>
        <v/>
      </c>
      <c r="J713" s="400" t="str">
        <f t="shared" si="180"/>
        <v/>
      </c>
      <c r="K713" s="400" t="str">
        <f t="shared" si="181"/>
        <v/>
      </c>
      <c r="L713" s="400"/>
      <c r="O713" s="469"/>
      <c r="P713" s="470" t="str">
        <f t="shared" si="174"/>
        <v/>
      </c>
      <c r="Q713" s="469"/>
      <c r="R713" s="471" t="str">
        <f t="shared" si="175"/>
        <v/>
      </c>
      <c r="S713" s="469"/>
      <c r="T713" s="472" t="str">
        <f t="shared" si="176"/>
        <v/>
      </c>
      <c r="U713" s="473">
        <f ca="1">SUMIF($O$8:T$9,"QUANT.",O713:T713)</f>
        <v>0</v>
      </c>
      <c r="V713" s="474">
        <f t="shared" ca="1" si="171"/>
        <v>0</v>
      </c>
      <c r="W713" s="486" t="str">
        <f t="shared" si="173"/>
        <v/>
      </c>
      <c r="X713" s="487">
        <f t="shared" ca="1" si="177"/>
        <v>0</v>
      </c>
      <c r="Y713" s="487" t="e">
        <f t="shared" ca="1" si="178"/>
        <v>#VALUE!</v>
      </c>
    </row>
    <row r="714" spans="1:25">
      <c r="A714" s="395"/>
      <c r="B714" s="396"/>
      <c r="C714" s="397" t="str">
        <f>IF($B714="","",IFERROR(VLOOKUP($B714,SERVIÇOS!$A:$F,2,0),IFERROR(VLOOKUP($B714,'COMPOSIÇÕES COMPLEMENTARES '!$C:$K,2,0),"")))</f>
        <v/>
      </c>
      <c r="D714" s="398" t="str">
        <f>IF($B714="","",IFERROR(VLOOKUP($B714,SERVIÇOS!$A:$F,3,0),IFERROR(VLOOKUP($B714,'COMPOSIÇÕES COMPLEMENTARES '!$C:$K,3,0),"")))</f>
        <v/>
      </c>
      <c r="E714" s="399"/>
      <c r="F714" s="400" t="str">
        <f>IF($B714="","",IFERROR(VLOOKUP($B714,SERVIÇOS!$A:$F,4,0),IFERROR(VLOOKUP($B714,'COMPOSIÇÕES COMPLEMENTARES '!$C:$K,6,0),"")))</f>
        <v/>
      </c>
      <c r="G714" s="400" t="str">
        <f>IF($B714="","",IFERROR(VLOOKUP($B714,SERVIÇOS!$A:$F,5,0),IFERROR(VLOOKUP($B714,'COMPOSIÇÕES COMPLEMENTARES '!$C:$K,7,0),"")))</f>
        <v/>
      </c>
      <c r="H714" s="400" t="str">
        <f t="shared" si="172"/>
        <v/>
      </c>
      <c r="I714" s="400" t="str">
        <f t="shared" si="179"/>
        <v/>
      </c>
      <c r="J714" s="400" t="str">
        <f t="shared" si="180"/>
        <v/>
      </c>
      <c r="K714" s="400" t="str">
        <f t="shared" si="181"/>
        <v/>
      </c>
      <c r="L714" s="400"/>
      <c r="O714" s="469"/>
      <c r="P714" s="470" t="str">
        <f t="shared" si="174"/>
        <v/>
      </c>
      <c r="Q714" s="469"/>
      <c r="R714" s="471" t="str">
        <f t="shared" si="175"/>
        <v/>
      </c>
      <c r="S714" s="469"/>
      <c r="T714" s="472" t="str">
        <f t="shared" si="176"/>
        <v/>
      </c>
      <c r="U714" s="473">
        <f ca="1">SUMIF($O$8:T$9,"QUANT.",O714:T714)</f>
        <v>0</v>
      </c>
      <c r="V714" s="474">
        <f t="shared" ca="1" si="171"/>
        <v>0</v>
      </c>
      <c r="W714" s="486" t="str">
        <f t="shared" si="173"/>
        <v/>
      </c>
      <c r="X714" s="487">
        <f t="shared" ca="1" si="177"/>
        <v>0</v>
      </c>
      <c r="Y714" s="487" t="e">
        <f t="shared" ca="1" si="178"/>
        <v>#VALUE!</v>
      </c>
    </row>
    <row r="715" spans="1:25">
      <c r="A715" s="395"/>
      <c r="B715" s="396"/>
      <c r="C715" s="397" t="str">
        <f>IF($B715="","",IFERROR(VLOOKUP($B715,SERVIÇOS!$A:$F,2,0),IFERROR(VLOOKUP($B715,'COMPOSIÇÕES COMPLEMENTARES '!$C:$K,2,0),"")))</f>
        <v/>
      </c>
      <c r="D715" s="398" t="str">
        <f>IF($B715="","",IFERROR(VLOOKUP($B715,SERVIÇOS!$A:$F,3,0),IFERROR(VLOOKUP($B715,'COMPOSIÇÕES COMPLEMENTARES '!$C:$K,3,0),"")))</f>
        <v/>
      </c>
      <c r="E715" s="399"/>
      <c r="F715" s="400" t="str">
        <f>IF($B715="","",IFERROR(VLOOKUP($B715,SERVIÇOS!$A:$F,4,0),IFERROR(VLOOKUP($B715,'COMPOSIÇÕES COMPLEMENTARES '!$C:$K,6,0),"")))</f>
        <v/>
      </c>
      <c r="G715" s="400" t="str">
        <f>IF($B715="","",IFERROR(VLOOKUP($B715,SERVIÇOS!$A:$F,5,0),IFERROR(VLOOKUP($B715,'COMPOSIÇÕES COMPLEMENTARES '!$C:$K,7,0),"")))</f>
        <v/>
      </c>
      <c r="H715" s="400" t="str">
        <f t="shared" si="172"/>
        <v/>
      </c>
      <c r="I715" s="400" t="str">
        <f t="shared" si="179"/>
        <v/>
      </c>
      <c r="J715" s="400" t="str">
        <f t="shared" si="180"/>
        <v/>
      </c>
      <c r="K715" s="400" t="str">
        <f t="shared" si="181"/>
        <v/>
      </c>
      <c r="L715" s="400"/>
      <c r="O715" s="469"/>
      <c r="P715" s="470" t="str">
        <f t="shared" si="174"/>
        <v/>
      </c>
      <c r="Q715" s="469"/>
      <c r="R715" s="471" t="str">
        <f t="shared" si="175"/>
        <v/>
      </c>
      <c r="S715" s="469"/>
      <c r="T715" s="472" t="str">
        <f t="shared" si="176"/>
        <v/>
      </c>
      <c r="U715" s="473">
        <f ca="1">SUMIF($O$8:T$9,"QUANT.",O715:T715)</f>
        <v>0</v>
      </c>
      <c r="V715" s="474">
        <f t="shared" ca="1" si="171"/>
        <v>0</v>
      </c>
      <c r="W715" s="486" t="str">
        <f t="shared" si="173"/>
        <v/>
      </c>
      <c r="X715" s="487">
        <f t="shared" ca="1" si="177"/>
        <v>0</v>
      </c>
      <c r="Y715" s="487" t="e">
        <f t="shared" ca="1" si="178"/>
        <v>#VALUE!</v>
      </c>
    </row>
    <row r="716" spans="1:25">
      <c r="A716" s="395"/>
      <c r="B716" s="396"/>
      <c r="C716" s="397" t="str">
        <f>IF($B716="","",IFERROR(VLOOKUP($B716,SERVIÇOS!$A:$F,2,0),IFERROR(VLOOKUP($B716,'COMPOSIÇÕES COMPLEMENTARES '!$C:$K,2,0),"")))</f>
        <v/>
      </c>
      <c r="D716" s="398" t="str">
        <f>IF($B716="","",IFERROR(VLOOKUP($B716,SERVIÇOS!$A:$F,3,0),IFERROR(VLOOKUP($B716,'COMPOSIÇÕES COMPLEMENTARES '!$C:$K,3,0),"")))</f>
        <v/>
      </c>
      <c r="E716" s="399"/>
      <c r="F716" s="400" t="str">
        <f>IF($B716="","",IFERROR(VLOOKUP($B716,SERVIÇOS!$A:$F,4,0),IFERROR(VLOOKUP($B716,'COMPOSIÇÕES COMPLEMENTARES '!$C:$K,6,0),"")))</f>
        <v/>
      </c>
      <c r="G716" s="400" t="str">
        <f>IF($B716="","",IFERROR(VLOOKUP($B716,SERVIÇOS!$A:$F,5,0),IFERROR(VLOOKUP($B716,'COMPOSIÇÕES COMPLEMENTARES '!$C:$K,7,0),"")))</f>
        <v/>
      </c>
      <c r="H716" s="400" t="str">
        <f t="shared" si="172"/>
        <v/>
      </c>
      <c r="I716" s="400" t="str">
        <f t="shared" si="179"/>
        <v/>
      </c>
      <c r="J716" s="400" t="str">
        <f t="shared" si="180"/>
        <v/>
      </c>
      <c r="K716" s="400" t="str">
        <f t="shared" si="181"/>
        <v/>
      </c>
      <c r="L716" s="400"/>
      <c r="O716" s="469"/>
      <c r="P716" s="470" t="str">
        <f t="shared" si="174"/>
        <v/>
      </c>
      <c r="Q716" s="469"/>
      <c r="R716" s="471" t="str">
        <f t="shared" si="175"/>
        <v/>
      </c>
      <c r="S716" s="469"/>
      <c r="T716" s="472" t="str">
        <f t="shared" si="176"/>
        <v/>
      </c>
      <c r="U716" s="473">
        <f ca="1">SUMIF($O$8:T$9,"QUANT.",O716:T716)</f>
        <v>0</v>
      </c>
      <c r="V716" s="474">
        <f t="shared" ca="1" si="171"/>
        <v>0</v>
      </c>
      <c r="W716" s="486" t="str">
        <f t="shared" si="173"/>
        <v/>
      </c>
      <c r="X716" s="487">
        <f t="shared" ca="1" si="177"/>
        <v>0</v>
      </c>
      <c r="Y716" s="487" t="e">
        <f t="shared" ca="1" si="178"/>
        <v>#VALUE!</v>
      </c>
    </row>
    <row r="717" spans="1:25">
      <c r="A717" s="395"/>
      <c r="B717" s="396"/>
      <c r="C717" s="397" t="str">
        <f>IF($B717="","",IFERROR(VLOOKUP($B717,SERVIÇOS!$A:$F,2,0),IFERROR(VLOOKUP($B717,'COMPOSIÇÕES COMPLEMENTARES '!$C:$K,2,0),"")))</f>
        <v/>
      </c>
      <c r="D717" s="398" t="str">
        <f>IF($B717="","",IFERROR(VLOOKUP($B717,SERVIÇOS!$A:$F,3,0),IFERROR(VLOOKUP($B717,'COMPOSIÇÕES COMPLEMENTARES '!$C:$K,3,0),"")))</f>
        <v/>
      </c>
      <c r="E717" s="399"/>
      <c r="F717" s="400" t="str">
        <f>IF($B717="","",IFERROR(VLOOKUP($B717,SERVIÇOS!$A:$F,4,0),IFERROR(VLOOKUP($B717,'COMPOSIÇÕES COMPLEMENTARES '!$C:$K,6,0),"")))</f>
        <v/>
      </c>
      <c r="G717" s="400" t="str">
        <f>IF($B717="","",IFERROR(VLOOKUP($B717,SERVIÇOS!$A:$F,5,0),IFERROR(VLOOKUP($B717,'COMPOSIÇÕES COMPLEMENTARES '!$C:$K,7,0),"")))</f>
        <v/>
      </c>
      <c r="H717" s="400" t="str">
        <f t="shared" si="172"/>
        <v/>
      </c>
      <c r="I717" s="400" t="str">
        <f t="shared" si="179"/>
        <v/>
      </c>
      <c r="J717" s="400" t="str">
        <f t="shared" si="180"/>
        <v/>
      </c>
      <c r="K717" s="400" t="str">
        <f t="shared" si="181"/>
        <v/>
      </c>
      <c r="L717" s="400"/>
      <c r="O717" s="469"/>
      <c r="P717" s="470" t="str">
        <f t="shared" si="174"/>
        <v/>
      </c>
      <c r="Q717" s="469"/>
      <c r="R717" s="471" t="str">
        <f t="shared" si="175"/>
        <v/>
      </c>
      <c r="S717" s="469"/>
      <c r="T717" s="472" t="str">
        <f t="shared" si="176"/>
        <v/>
      </c>
      <c r="U717" s="473">
        <f ca="1">SUMIF($O$8:T$9,"QUANT.",O717:T717)</f>
        <v>0</v>
      </c>
      <c r="V717" s="474">
        <f t="shared" ca="1" si="171"/>
        <v>0</v>
      </c>
      <c r="W717" s="486" t="str">
        <f t="shared" si="173"/>
        <v/>
      </c>
      <c r="X717" s="487">
        <f t="shared" ca="1" si="177"/>
        <v>0</v>
      </c>
      <c r="Y717" s="487" t="e">
        <f t="shared" ca="1" si="178"/>
        <v>#VALUE!</v>
      </c>
    </row>
    <row r="718" spans="1:25">
      <c r="A718" s="395"/>
      <c r="B718" s="396"/>
      <c r="C718" s="397" t="str">
        <f>IF($B718="","",IFERROR(VLOOKUP($B718,SERVIÇOS!$A:$F,2,0),IFERROR(VLOOKUP($B718,'COMPOSIÇÕES COMPLEMENTARES '!$C:$K,2,0),"")))</f>
        <v/>
      </c>
      <c r="D718" s="398" t="str">
        <f>IF($B718="","",IFERROR(VLOOKUP($B718,SERVIÇOS!$A:$F,3,0),IFERROR(VLOOKUP($B718,'COMPOSIÇÕES COMPLEMENTARES '!$C:$K,3,0),"")))</f>
        <v/>
      </c>
      <c r="E718" s="399"/>
      <c r="F718" s="400" t="str">
        <f>IF($B718="","",IFERROR(VLOOKUP($B718,SERVIÇOS!$A:$F,4,0),IFERROR(VLOOKUP($B718,'COMPOSIÇÕES COMPLEMENTARES '!$C:$K,6,0),"")))</f>
        <v/>
      </c>
      <c r="G718" s="400" t="str">
        <f>IF($B718="","",IFERROR(VLOOKUP($B718,SERVIÇOS!$A:$F,5,0),IFERROR(VLOOKUP($B718,'COMPOSIÇÕES COMPLEMENTARES '!$C:$K,7,0),"")))</f>
        <v/>
      </c>
      <c r="H718" s="400" t="str">
        <f t="shared" si="172"/>
        <v/>
      </c>
      <c r="I718" s="400" t="str">
        <f t="shared" si="179"/>
        <v/>
      </c>
      <c r="J718" s="400" t="str">
        <f t="shared" si="180"/>
        <v/>
      </c>
      <c r="K718" s="400" t="str">
        <f t="shared" si="181"/>
        <v/>
      </c>
      <c r="L718" s="400"/>
      <c r="O718" s="469"/>
      <c r="P718" s="470" t="str">
        <f t="shared" si="174"/>
        <v/>
      </c>
      <c r="Q718" s="469"/>
      <c r="R718" s="471" t="str">
        <f t="shared" si="175"/>
        <v/>
      </c>
      <c r="S718" s="469"/>
      <c r="T718" s="472" t="str">
        <f t="shared" si="176"/>
        <v/>
      </c>
      <c r="U718" s="473">
        <f ca="1">SUMIF($O$8:T$9,"QUANT.",O718:T718)</f>
        <v>0</v>
      </c>
      <c r="V718" s="474">
        <f t="shared" ca="1" si="171"/>
        <v>0</v>
      </c>
      <c r="W718" s="486" t="str">
        <f t="shared" si="173"/>
        <v/>
      </c>
      <c r="X718" s="487">
        <f t="shared" ca="1" si="177"/>
        <v>0</v>
      </c>
      <c r="Y718" s="487" t="e">
        <f t="shared" ca="1" si="178"/>
        <v>#VALUE!</v>
      </c>
    </row>
    <row r="719" spans="1:25">
      <c r="A719" s="395"/>
      <c r="B719" s="396"/>
      <c r="C719" s="397" t="str">
        <f>IF($B719="","",IFERROR(VLOOKUP($B719,SERVIÇOS!$A:$F,2,0),IFERROR(VLOOKUP($B719,'COMPOSIÇÕES COMPLEMENTARES '!$C:$K,2,0),"")))</f>
        <v/>
      </c>
      <c r="D719" s="398" t="str">
        <f>IF($B719="","",IFERROR(VLOOKUP($B719,SERVIÇOS!$A:$F,3,0),IFERROR(VLOOKUP($B719,'COMPOSIÇÕES COMPLEMENTARES '!$C:$K,3,0),"")))</f>
        <v/>
      </c>
      <c r="E719" s="399"/>
      <c r="F719" s="400" t="str">
        <f>IF($B719="","",IFERROR(VLOOKUP($B719,SERVIÇOS!$A:$F,4,0),IFERROR(VLOOKUP($B719,'COMPOSIÇÕES COMPLEMENTARES '!$C:$K,6,0),"")))</f>
        <v/>
      </c>
      <c r="G719" s="400" t="str">
        <f>IF($B719="","",IFERROR(VLOOKUP($B719,SERVIÇOS!$A:$F,5,0),IFERROR(VLOOKUP($B719,'COMPOSIÇÕES COMPLEMENTARES '!$C:$K,7,0),"")))</f>
        <v/>
      </c>
      <c r="H719" s="400" t="str">
        <f t="shared" si="172"/>
        <v/>
      </c>
      <c r="I719" s="400" t="str">
        <f t="shared" si="179"/>
        <v/>
      </c>
      <c r="J719" s="400" t="str">
        <f t="shared" si="180"/>
        <v/>
      </c>
      <c r="K719" s="400" t="str">
        <f t="shared" si="181"/>
        <v/>
      </c>
      <c r="L719" s="400"/>
      <c r="O719" s="469"/>
      <c r="P719" s="470" t="str">
        <f t="shared" si="174"/>
        <v/>
      </c>
      <c r="Q719" s="469"/>
      <c r="R719" s="471" t="str">
        <f t="shared" si="175"/>
        <v/>
      </c>
      <c r="S719" s="469"/>
      <c r="T719" s="472" t="str">
        <f t="shared" si="176"/>
        <v/>
      </c>
      <c r="U719" s="473">
        <f ca="1">SUMIF($O$8:T$9,"QUANT.",O719:T719)</f>
        <v>0</v>
      </c>
      <c r="V719" s="474">
        <f t="shared" ca="1" si="171"/>
        <v>0</v>
      </c>
      <c r="W719" s="486" t="str">
        <f t="shared" si="173"/>
        <v/>
      </c>
      <c r="X719" s="487">
        <f t="shared" ca="1" si="177"/>
        <v>0</v>
      </c>
      <c r="Y719" s="487" t="e">
        <f t="shared" ca="1" si="178"/>
        <v>#VALUE!</v>
      </c>
    </row>
    <row r="720" spans="1:25">
      <c r="A720" s="395"/>
      <c r="B720" s="396"/>
      <c r="C720" s="397" t="str">
        <f>IF($B720="","",IFERROR(VLOOKUP($B720,SERVIÇOS!$A:$F,2,0),IFERROR(VLOOKUP($B720,'COMPOSIÇÕES COMPLEMENTARES '!$C:$K,2,0),"")))</f>
        <v/>
      </c>
      <c r="D720" s="398" t="str">
        <f>IF($B720="","",IFERROR(VLOOKUP($B720,SERVIÇOS!$A:$F,3,0),IFERROR(VLOOKUP($B720,'COMPOSIÇÕES COMPLEMENTARES '!$C:$K,3,0),"")))</f>
        <v/>
      </c>
      <c r="E720" s="399"/>
      <c r="F720" s="400" t="str">
        <f>IF($B720="","",IFERROR(VLOOKUP($B720,SERVIÇOS!$A:$F,4,0),IFERROR(VLOOKUP($B720,'COMPOSIÇÕES COMPLEMENTARES '!$C:$K,6,0),"")))</f>
        <v/>
      </c>
      <c r="G720" s="400" t="str">
        <f>IF($B720="","",IFERROR(VLOOKUP($B720,SERVIÇOS!$A:$F,5,0),IFERROR(VLOOKUP($B720,'COMPOSIÇÕES COMPLEMENTARES '!$C:$K,7,0),"")))</f>
        <v/>
      </c>
      <c r="H720" s="400" t="str">
        <f t="shared" si="172"/>
        <v/>
      </c>
      <c r="I720" s="400" t="str">
        <f t="shared" si="179"/>
        <v/>
      </c>
      <c r="J720" s="400" t="str">
        <f t="shared" si="180"/>
        <v/>
      </c>
      <c r="K720" s="400" t="str">
        <f t="shared" si="181"/>
        <v/>
      </c>
      <c r="L720" s="400"/>
      <c r="O720" s="469"/>
      <c r="P720" s="470" t="str">
        <f t="shared" si="174"/>
        <v/>
      </c>
      <c r="Q720" s="469"/>
      <c r="R720" s="471" t="str">
        <f t="shared" si="175"/>
        <v/>
      </c>
      <c r="S720" s="469"/>
      <c r="T720" s="472" t="str">
        <f t="shared" si="176"/>
        <v/>
      </c>
      <c r="U720" s="473">
        <f ca="1">SUMIF($O$8:T$9,"QUANT.",O720:T720)</f>
        <v>0</v>
      </c>
      <c r="V720" s="474">
        <f t="shared" ca="1" si="171"/>
        <v>0</v>
      </c>
      <c r="W720" s="486" t="str">
        <f t="shared" si="173"/>
        <v/>
      </c>
      <c r="X720" s="487">
        <f t="shared" ca="1" si="177"/>
        <v>0</v>
      </c>
      <c r="Y720" s="487" t="e">
        <f t="shared" ca="1" si="178"/>
        <v>#VALUE!</v>
      </c>
    </row>
    <row r="721" spans="1:25">
      <c r="A721" s="395"/>
      <c r="B721" s="396"/>
      <c r="C721" s="397" t="str">
        <f>IF($B721="","",IFERROR(VLOOKUP($B721,SERVIÇOS!$A:$F,2,0),IFERROR(VLOOKUP($B721,'COMPOSIÇÕES COMPLEMENTARES '!$C:$K,2,0),"")))</f>
        <v/>
      </c>
      <c r="D721" s="398" t="str">
        <f>IF($B721="","",IFERROR(VLOOKUP($B721,SERVIÇOS!$A:$F,3,0),IFERROR(VLOOKUP($B721,'COMPOSIÇÕES COMPLEMENTARES '!$C:$K,3,0),"")))</f>
        <v/>
      </c>
      <c r="E721" s="399"/>
      <c r="F721" s="400" t="str">
        <f>IF($B721="","",IFERROR(VLOOKUP($B721,SERVIÇOS!$A:$F,4,0),IFERROR(VLOOKUP($B721,'COMPOSIÇÕES COMPLEMENTARES '!$C:$K,6,0),"")))</f>
        <v/>
      </c>
      <c r="G721" s="400" t="str">
        <f>IF($B721="","",IFERROR(VLOOKUP($B721,SERVIÇOS!$A:$F,5,0),IFERROR(VLOOKUP($B721,'COMPOSIÇÕES COMPLEMENTARES '!$C:$K,7,0),"")))</f>
        <v/>
      </c>
      <c r="H721" s="400" t="str">
        <f t="shared" si="172"/>
        <v/>
      </c>
      <c r="I721" s="400" t="str">
        <f t="shared" si="179"/>
        <v/>
      </c>
      <c r="J721" s="400" t="str">
        <f t="shared" si="180"/>
        <v/>
      </c>
      <c r="K721" s="400" t="str">
        <f t="shared" si="181"/>
        <v/>
      </c>
      <c r="L721" s="400"/>
      <c r="O721" s="469"/>
      <c r="P721" s="470" t="str">
        <f t="shared" si="174"/>
        <v/>
      </c>
      <c r="Q721" s="469"/>
      <c r="R721" s="471" t="str">
        <f t="shared" si="175"/>
        <v/>
      </c>
      <c r="S721" s="469"/>
      <c r="T721" s="472" t="str">
        <f t="shared" si="176"/>
        <v/>
      </c>
      <c r="U721" s="473">
        <f ca="1">SUMIF($O$8:T$9,"QUANT.",O721:T721)</f>
        <v>0</v>
      </c>
      <c r="V721" s="474">
        <f t="shared" ca="1" si="171"/>
        <v>0</v>
      </c>
      <c r="W721" s="486" t="str">
        <f t="shared" si="173"/>
        <v/>
      </c>
      <c r="X721" s="487">
        <f t="shared" ca="1" si="177"/>
        <v>0</v>
      </c>
      <c r="Y721" s="487" t="e">
        <f t="shared" ca="1" si="178"/>
        <v>#VALUE!</v>
      </c>
    </row>
    <row r="722" spans="1:25">
      <c r="A722" s="395"/>
      <c r="B722" s="396"/>
      <c r="C722" s="397" t="str">
        <f>IF($B722="","",IFERROR(VLOOKUP($B722,SERVIÇOS!$A:$F,2,0),IFERROR(VLOOKUP($B722,'COMPOSIÇÕES COMPLEMENTARES '!$C:$K,2,0),"")))</f>
        <v/>
      </c>
      <c r="D722" s="398" t="str">
        <f>IF($B722="","",IFERROR(VLOOKUP($B722,SERVIÇOS!$A:$F,3,0),IFERROR(VLOOKUP($B722,'COMPOSIÇÕES COMPLEMENTARES '!$C:$K,3,0),"")))</f>
        <v/>
      </c>
      <c r="E722" s="399"/>
      <c r="F722" s="400" t="str">
        <f>IF($B722="","",IFERROR(VLOOKUP($B722,SERVIÇOS!$A:$F,4,0),IFERROR(VLOOKUP($B722,'COMPOSIÇÕES COMPLEMENTARES '!$C:$K,6,0),"")))</f>
        <v/>
      </c>
      <c r="G722" s="400" t="str">
        <f>IF($B722="","",IFERROR(VLOOKUP($B722,SERVIÇOS!$A:$F,5,0),IFERROR(VLOOKUP($B722,'COMPOSIÇÕES COMPLEMENTARES '!$C:$K,7,0),"")))</f>
        <v/>
      </c>
      <c r="H722" s="400" t="str">
        <f t="shared" si="172"/>
        <v/>
      </c>
      <c r="I722" s="400" t="str">
        <f t="shared" si="179"/>
        <v/>
      </c>
      <c r="J722" s="400" t="str">
        <f t="shared" si="180"/>
        <v/>
      </c>
      <c r="K722" s="400" t="str">
        <f t="shared" si="181"/>
        <v/>
      </c>
      <c r="L722" s="400"/>
      <c r="O722" s="469"/>
      <c r="P722" s="470" t="str">
        <f t="shared" si="174"/>
        <v/>
      </c>
      <c r="Q722" s="469"/>
      <c r="R722" s="471" t="str">
        <f t="shared" si="175"/>
        <v/>
      </c>
      <c r="S722" s="469"/>
      <c r="T722" s="472" t="str">
        <f t="shared" si="176"/>
        <v/>
      </c>
      <c r="U722" s="473">
        <f ca="1">SUMIF($O$8:T$9,"QUANT.",O722:T722)</f>
        <v>0</v>
      </c>
      <c r="V722" s="474">
        <f t="shared" ca="1" si="171"/>
        <v>0</v>
      </c>
      <c r="W722" s="486" t="str">
        <f t="shared" si="173"/>
        <v/>
      </c>
      <c r="X722" s="487">
        <f t="shared" ca="1" si="177"/>
        <v>0</v>
      </c>
      <c r="Y722" s="487" t="e">
        <f t="shared" ca="1" si="178"/>
        <v>#VALUE!</v>
      </c>
    </row>
    <row r="723" spans="1:25">
      <c r="A723" s="395"/>
      <c r="B723" s="396"/>
      <c r="C723" s="397" t="str">
        <f>IF($B723="","",IFERROR(VLOOKUP($B723,SERVIÇOS!$A:$F,2,0),IFERROR(VLOOKUP($B723,'COMPOSIÇÕES COMPLEMENTARES '!$C:$K,2,0),"")))</f>
        <v/>
      </c>
      <c r="D723" s="398" t="str">
        <f>IF($B723="","",IFERROR(VLOOKUP($B723,SERVIÇOS!$A:$F,3,0),IFERROR(VLOOKUP($B723,'COMPOSIÇÕES COMPLEMENTARES '!$C:$K,3,0),"")))</f>
        <v/>
      </c>
      <c r="E723" s="399"/>
      <c r="F723" s="400" t="str">
        <f>IF($B723="","",IFERROR(VLOOKUP($B723,SERVIÇOS!$A:$F,4,0),IFERROR(VLOOKUP($B723,'COMPOSIÇÕES COMPLEMENTARES '!$C:$K,6,0),"")))</f>
        <v/>
      </c>
      <c r="G723" s="400" t="str">
        <f>IF($B723="","",IFERROR(VLOOKUP($B723,SERVIÇOS!$A:$F,5,0),IFERROR(VLOOKUP($B723,'COMPOSIÇÕES COMPLEMENTARES '!$C:$K,7,0),"")))</f>
        <v/>
      </c>
      <c r="H723" s="400" t="str">
        <f t="shared" si="172"/>
        <v/>
      </c>
      <c r="I723" s="400" t="str">
        <f t="shared" si="179"/>
        <v/>
      </c>
      <c r="J723" s="400" t="str">
        <f t="shared" si="180"/>
        <v/>
      </c>
      <c r="K723" s="400" t="str">
        <f t="shared" si="181"/>
        <v/>
      </c>
      <c r="L723" s="400"/>
      <c r="O723" s="469"/>
      <c r="P723" s="470" t="str">
        <f t="shared" si="174"/>
        <v/>
      </c>
      <c r="Q723" s="469"/>
      <c r="R723" s="471" t="str">
        <f t="shared" si="175"/>
        <v/>
      </c>
      <c r="S723" s="469"/>
      <c r="T723" s="472" t="str">
        <f t="shared" si="176"/>
        <v/>
      </c>
      <c r="U723" s="473">
        <f ca="1">SUMIF($O$8:T$9,"QUANT.",O723:T723)</f>
        <v>0</v>
      </c>
      <c r="V723" s="474">
        <f t="shared" ca="1" si="171"/>
        <v>0</v>
      </c>
      <c r="W723" s="486" t="str">
        <f t="shared" si="173"/>
        <v/>
      </c>
      <c r="X723" s="487">
        <f t="shared" ca="1" si="177"/>
        <v>0</v>
      </c>
      <c r="Y723" s="487" t="e">
        <f t="shared" ca="1" si="178"/>
        <v>#VALUE!</v>
      </c>
    </row>
    <row r="724" spans="1:25">
      <c r="A724" s="395"/>
      <c r="B724" s="396"/>
      <c r="C724" s="397" t="str">
        <f>IF($B724="","",IFERROR(VLOOKUP($B724,SERVIÇOS!$A:$F,2,0),IFERROR(VLOOKUP($B724,'COMPOSIÇÕES COMPLEMENTARES '!$C:$K,2,0),"")))</f>
        <v/>
      </c>
      <c r="D724" s="398" t="str">
        <f>IF($B724="","",IFERROR(VLOOKUP($B724,SERVIÇOS!$A:$F,3,0),IFERROR(VLOOKUP($B724,'COMPOSIÇÕES COMPLEMENTARES '!$C:$K,3,0),"")))</f>
        <v/>
      </c>
      <c r="E724" s="399"/>
      <c r="F724" s="400" t="str">
        <f>IF($B724="","",IFERROR(VLOOKUP($B724,SERVIÇOS!$A:$F,4,0),IFERROR(VLOOKUP($B724,'COMPOSIÇÕES COMPLEMENTARES '!$C:$K,6,0),"")))</f>
        <v/>
      </c>
      <c r="G724" s="400" t="str">
        <f>IF($B724="","",IFERROR(VLOOKUP($B724,SERVIÇOS!$A:$F,5,0),IFERROR(VLOOKUP($B724,'COMPOSIÇÕES COMPLEMENTARES '!$C:$K,7,0),"")))</f>
        <v/>
      </c>
      <c r="H724" s="400" t="str">
        <f t="shared" si="172"/>
        <v/>
      </c>
      <c r="I724" s="400" t="str">
        <f t="shared" si="179"/>
        <v/>
      </c>
      <c r="J724" s="400" t="str">
        <f t="shared" si="180"/>
        <v/>
      </c>
      <c r="K724" s="400" t="str">
        <f t="shared" si="181"/>
        <v/>
      </c>
      <c r="L724" s="400"/>
      <c r="O724" s="469"/>
      <c r="P724" s="470" t="str">
        <f t="shared" si="174"/>
        <v/>
      </c>
      <c r="Q724" s="469"/>
      <c r="R724" s="471" t="str">
        <f t="shared" si="175"/>
        <v/>
      </c>
      <c r="S724" s="469"/>
      <c r="T724" s="472" t="str">
        <f t="shared" si="176"/>
        <v/>
      </c>
      <c r="U724" s="473">
        <f ca="1">SUMIF($O$8:T$9,"QUANT.",O724:T724)</f>
        <v>0</v>
      </c>
      <c r="V724" s="474">
        <f t="shared" ca="1" si="171"/>
        <v>0</v>
      </c>
      <c r="W724" s="486" t="str">
        <f t="shared" si="173"/>
        <v/>
      </c>
      <c r="X724" s="487">
        <f t="shared" ca="1" si="177"/>
        <v>0</v>
      </c>
      <c r="Y724" s="487" t="e">
        <f t="shared" ca="1" si="178"/>
        <v>#VALUE!</v>
      </c>
    </row>
    <row r="725" spans="1:25">
      <c r="A725" s="395"/>
      <c r="B725" s="396"/>
      <c r="C725" s="397" t="str">
        <f>IF($B725="","",IFERROR(VLOOKUP($B725,SERVIÇOS!$A:$F,2,0),IFERROR(VLOOKUP($B725,'COMPOSIÇÕES COMPLEMENTARES '!$C:$K,2,0),"")))</f>
        <v/>
      </c>
      <c r="D725" s="398" t="str">
        <f>IF($B725="","",IFERROR(VLOOKUP($B725,SERVIÇOS!$A:$F,3,0),IFERROR(VLOOKUP($B725,'COMPOSIÇÕES COMPLEMENTARES '!$C:$K,3,0),"")))</f>
        <v/>
      </c>
      <c r="E725" s="399"/>
      <c r="F725" s="400" t="str">
        <f>IF($B725="","",IFERROR(VLOOKUP($B725,SERVIÇOS!$A:$F,4,0),IFERROR(VLOOKUP($B725,'COMPOSIÇÕES COMPLEMENTARES '!$C:$K,6,0),"")))</f>
        <v/>
      </c>
      <c r="G725" s="400" t="str">
        <f>IF($B725="","",IFERROR(VLOOKUP($B725,SERVIÇOS!$A:$F,5,0),IFERROR(VLOOKUP($B725,'COMPOSIÇÕES COMPLEMENTARES '!$C:$K,7,0),"")))</f>
        <v/>
      </c>
      <c r="H725" s="400" t="str">
        <f t="shared" si="172"/>
        <v/>
      </c>
      <c r="I725" s="400" t="str">
        <f t="shared" si="179"/>
        <v/>
      </c>
      <c r="J725" s="400" t="str">
        <f t="shared" si="180"/>
        <v/>
      </c>
      <c r="K725" s="400" t="str">
        <f t="shared" si="181"/>
        <v/>
      </c>
      <c r="L725" s="400"/>
      <c r="O725" s="469"/>
      <c r="P725" s="470" t="str">
        <f t="shared" si="174"/>
        <v/>
      </c>
      <c r="Q725" s="469"/>
      <c r="R725" s="471" t="str">
        <f t="shared" si="175"/>
        <v/>
      </c>
      <c r="S725" s="469"/>
      <c r="T725" s="472" t="str">
        <f t="shared" si="176"/>
        <v/>
      </c>
      <c r="U725" s="473">
        <f ca="1">SUMIF($O$8:T$9,"QUANT.",O725:T725)</f>
        <v>0</v>
      </c>
      <c r="V725" s="474">
        <f t="shared" ca="1" si="171"/>
        <v>0</v>
      </c>
      <c r="W725" s="486" t="str">
        <f t="shared" si="173"/>
        <v/>
      </c>
      <c r="X725" s="487">
        <f t="shared" ca="1" si="177"/>
        <v>0</v>
      </c>
      <c r="Y725" s="487" t="e">
        <f t="shared" ca="1" si="178"/>
        <v>#VALUE!</v>
      </c>
    </row>
    <row r="726" spans="1:25">
      <c r="A726" s="395"/>
      <c r="B726" s="396"/>
      <c r="C726" s="397" t="str">
        <f>IF($B726="","",IFERROR(VLOOKUP($B726,SERVIÇOS!$A:$F,2,0),IFERROR(VLOOKUP($B726,'COMPOSIÇÕES COMPLEMENTARES '!$C:$K,2,0),"")))</f>
        <v/>
      </c>
      <c r="D726" s="398" t="str">
        <f>IF($B726="","",IFERROR(VLOOKUP($B726,SERVIÇOS!$A:$F,3,0),IFERROR(VLOOKUP($B726,'COMPOSIÇÕES COMPLEMENTARES '!$C:$K,3,0),"")))</f>
        <v/>
      </c>
      <c r="E726" s="399"/>
      <c r="F726" s="400" t="str">
        <f>IF($B726="","",IFERROR(VLOOKUP($B726,SERVIÇOS!$A:$F,4,0),IFERROR(VLOOKUP($B726,'COMPOSIÇÕES COMPLEMENTARES '!$C:$K,6,0),"")))</f>
        <v/>
      </c>
      <c r="G726" s="400" t="str">
        <f>IF($B726="","",IFERROR(VLOOKUP($B726,SERVIÇOS!$A:$F,5,0),IFERROR(VLOOKUP($B726,'COMPOSIÇÕES COMPLEMENTARES '!$C:$K,7,0),"")))</f>
        <v/>
      </c>
      <c r="H726" s="400" t="str">
        <f t="shared" si="172"/>
        <v/>
      </c>
      <c r="I726" s="400" t="str">
        <f t="shared" si="179"/>
        <v/>
      </c>
      <c r="J726" s="400" t="str">
        <f t="shared" si="180"/>
        <v/>
      </c>
      <c r="K726" s="400" t="str">
        <f t="shared" si="181"/>
        <v/>
      </c>
      <c r="L726" s="400"/>
      <c r="O726" s="469"/>
      <c r="P726" s="470" t="str">
        <f t="shared" si="174"/>
        <v/>
      </c>
      <c r="Q726" s="469"/>
      <c r="R726" s="471" t="str">
        <f t="shared" si="175"/>
        <v/>
      </c>
      <c r="S726" s="469"/>
      <c r="T726" s="472" t="str">
        <f t="shared" si="176"/>
        <v/>
      </c>
      <c r="U726" s="473">
        <f ca="1">SUMIF($O$8:T$9,"QUANT.",O726:T726)</f>
        <v>0</v>
      </c>
      <c r="V726" s="474">
        <f t="shared" ca="1" si="171"/>
        <v>0</v>
      </c>
      <c r="W726" s="486" t="str">
        <f t="shared" si="173"/>
        <v/>
      </c>
      <c r="X726" s="487">
        <f t="shared" ca="1" si="177"/>
        <v>0</v>
      </c>
      <c r="Y726" s="487" t="e">
        <f t="shared" ca="1" si="178"/>
        <v>#VALUE!</v>
      </c>
    </row>
    <row r="727" spans="1:25">
      <c r="A727" s="395"/>
      <c r="B727" s="396"/>
      <c r="C727" s="397" t="str">
        <f>IF($B727="","",IFERROR(VLOOKUP($B727,SERVIÇOS!$A:$F,2,0),IFERROR(VLOOKUP($B727,'COMPOSIÇÕES COMPLEMENTARES '!$C:$K,2,0),"")))</f>
        <v/>
      </c>
      <c r="D727" s="398" t="str">
        <f>IF($B727="","",IFERROR(VLOOKUP($B727,SERVIÇOS!$A:$F,3,0),IFERROR(VLOOKUP($B727,'COMPOSIÇÕES COMPLEMENTARES '!$C:$K,3,0),"")))</f>
        <v/>
      </c>
      <c r="E727" s="399"/>
      <c r="F727" s="400" t="str">
        <f>IF($B727="","",IFERROR(VLOOKUP($B727,SERVIÇOS!$A:$F,4,0),IFERROR(VLOOKUP($B727,'COMPOSIÇÕES COMPLEMENTARES '!$C:$K,6,0),"")))</f>
        <v/>
      </c>
      <c r="G727" s="400" t="str">
        <f>IF($B727="","",IFERROR(VLOOKUP($B727,SERVIÇOS!$A:$F,5,0),IFERROR(VLOOKUP($B727,'COMPOSIÇÕES COMPLEMENTARES '!$C:$K,7,0),"")))</f>
        <v/>
      </c>
      <c r="H727" s="400" t="str">
        <f t="shared" si="172"/>
        <v/>
      </c>
      <c r="I727" s="400" t="str">
        <f t="shared" si="179"/>
        <v/>
      </c>
      <c r="J727" s="400" t="str">
        <f t="shared" si="180"/>
        <v/>
      </c>
      <c r="K727" s="400" t="str">
        <f t="shared" si="181"/>
        <v/>
      </c>
      <c r="L727" s="400"/>
      <c r="O727" s="469"/>
      <c r="P727" s="470" t="str">
        <f t="shared" si="174"/>
        <v/>
      </c>
      <c r="Q727" s="469"/>
      <c r="R727" s="471" t="str">
        <f t="shared" si="175"/>
        <v/>
      </c>
      <c r="S727" s="469"/>
      <c r="T727" s="472" t="str">
        <f t="shared" si="176"/>
        <v/>
      </c>
      <c r="U727" s="473">
        <f ca="1">SUMIF($O$8:T$9,"QUANT.",O727:T727)</f>
        <v>0</v>
      </c>
      <c r="V727" s="474">
        <f t="shared" ca="1" si="171"/>
        <v>0</v>
      </c>
      <c r="W727" s="486" t="str">
        <f t="shared" si="173"/>
        <v/>
      </c>
      <c r="X727" s="487">
        <f t="shared" ca="1" si="177"/>
        <v>0</v>
      </c>
      <c r="Y727" s="487" t="e">
        <f t="shared" ca="1" si="178"/>
        <v>#VALUE!</v>
      </c>
    </row>
    <row r="728" spans="1:25">
      <c r="A728" s="395"/>
      <c r="B728" s="396"/>
      <c r="C728" s="397" t="str">
        <f>IF($B728="","",IFERROR(VLOOKUP($B728,SERVIÇOS!$A:$F,2,0),IFERROR(VLOOKUP($B728,'COMPOSIÇÕES COMPLEMENTARES '!$C:$K,2,0),"")))</f>
        <v/>
      </c>
      <c r="D728" s="398" t="str">
        <f>IF($B728="","",IFERROR(VLOOKUP($B728,SERVIÇOS!$A:$F,3,0),IFERROR(VLOOKUP($B728,'COMPOSIÇÕES COMPLEMENTARES '!$C:$K,3,0),"")))</f>
        <v/>
      </c>
      <c r="E728" s="399"/>
      <c r="F728" s="400" t="str">
        <f>IF($B728="","",IFERROR(VLOOKUP($B728,SERVIÇOS!$A:$F,4,0),IFERROR(VLOOKUP($B728,'COMPOSIÇÕES COMPLEMENTARES '!$C:$K,6,0),"")))</f>
        <v/>
      </c>
      <c r="G728" s="400" t="str">
        <f>IF($B728="","",IFERROR(VLOOKUP($B728,SERVIÇOS!$A:$F,5,0),IFERROR(VLOOKUP($B728,'COMPOSIÇÕES COMPLEMENTARES '!$C:$K,7,0),"")))</f>
        <v/>
      </c>
      <c r="H728" s="400" t="str">
        <f t="shared" si="172"/>
        <v/>
      </c>
      <c r="I728" s="400" t="str">
        <f t="shared" si="179"/>
        <v/>
      </c>
      <c r="J728" s="400" t="str">
        <f t="shared" si="180"/>
        <v/>
      </c>
      <c r="K728" s="400" t="str">
        <f t="shared" si="181"/>
        <v/>
      </c>
      <c r="L728" s="400"/>
      <c r="O728" s="469"/>
      <c r="P728" s="470" t="str">
        <f t="shared" si="174"/>
        <v/>
      </c>
      <c r="Q728" s="469"/>
      <c r="R728" s="471" t="str">
        <f t="shared" si="175"/>
        <v/>
      </c>
      <c r="S728" s="469"/>
      <c r="T728" s="472" t="str">
        <f t="shared" si="176"/>
        <v/>
      </c>
      <c r="U728" s="473">
        <f ca="1">SUMIF($O$8:T$9,"QUANT.",O728:T728)</f>
        <v>0</v>
      </c>
      <c r="V728" s="474">
        <f t="shared" ca="1" si="171"/>
        <v>0</v>
      </c>
      <c r="W728" s="486" t="str">
        <f t="shared" si="173"/>
        <v/>
      </c>
      <c r="X728" s="487">
        <f t="shared" ca="1" si="177"/>
        <v>0</v>
      </c>
      <c r="Y728" s="487" t="e">
        <f t="shared" ca="1" si="178"/>
        <v>#VALUE!</v>
      </c>
    </row>
    <row r="729" spans="1:25">
      <c r="A729" s="395"/>
      <c r="B729" s="396"/>
      <c r="C729" s="397" t="str">
        <f>IF($B729="","",IFERROR(VLOOKUP($B729,SERVIÇOS!$A:$F,2,0),IFERROR(VLOOKUP($B729,'COMPOSIÇÕES COMPLEMENTARES '!$C:$K,2,0),"")))</f>
        <v/>
      </c>
      <c r="D729" s="398" t="str">
        <f>IF($B729="","",IFERROR(VLOOKUP($B729,SERVIÇOS!$A:$F,3,0),IFERROR(VLOOKUP($B729,'COMPOSIÇÕES COMPLEMENTARES '!$C:$K,3,0),"")))</f>
        <v/>
      </c>
      <c r="E729" s="399"/>
      <c r="F729" s="400" t="str">
        <f>IF($B729="","",IFERROR(VLOOKUP($B729,SERVIÇOS!$A:$F,4,0),IFERROR(VLOOKUP($B729,'COMPOSIÇÕES COMPLEMENTARES '!$C:$K,6,0),"")))</f>
        <v/>
      </c>
      <c r="G729" s="400" t="str">
        <f>IF($B729="","",IFERROR(VLOOKUP($B729,SERVIÇOS!$A:$F,5,0),IFERROR(VLOOKUP($B729,'COMPOSIÇÕES COMPLEMENTARES '!$C:$K,7,0),"")))</f>
        <v/>
      </c>
      <c r="H729" s="400" t="str">
        <f t="shared" si="172"/>
        <v/>
      </c>
      <c r="I729" s="400" t="str">
        <f t="shared" si="179"/>
        <v/>
      </c>
      <c r="J729" s="400" t="str">
        <f t="shared" si="180"/>
        <v/>
      </c>
      <c r="K729" s="400" t="str">
        <f t="shared" si="181"/>
        <v/>
      </c>
      <c r="L729" s="400"/>
      <c r="O729" s="469"/>
      <c r="P729" s="470" t="str">
        <f t="shared" si="174"/>
        <v/>
      </c>
      <c r="Q729" s="469"/>
      <c r="R729" s="471" t="str">
        <f t="shared" si="175"/>
        <v/>
      </c>
      <c r="S729" s="469"/>
      <c r="T729" s="472" t="str">
        <f t="shared" si="176"/>
        <v/>
      </c>
      <c r="U729" s="473">
        <f ca="1">SUMIF($O$8:T$9,"QUANT.",O729:T729)</f>
        <v>0</v>
      </c>
      <c r="V729" s="474">
        <f t="shared" ca="1" si="171"/>
        <v>0</v>
      </c>
      <c r="W729" s="486" t="str">
        <f t="shared" si="173"/>
        <v/>
      </c>
      <c r="X729" s="487">
        <f t="shared" ca="1" si="177"/>
        <v>0</v>
      </c>
      <c r="Y729" s="487" t="e">
        <f t="shared" ca="1" si="178"/>
        <v>#VALUE!</v>
      </c>
    </row>
    <row r="730" spans="1:25">
      <c r="A730" s="395"/>
      <c r="B730" s="396"/>
      <c r="C730" s="397" t="str">
        <f>IF($B730="","",IFERROR(VLOOKUP($B730,SERVIÇOS!$A:$F,2,0),IFERROR(VLOOKUP($B730,'COMPOSIÇÕES COMPLEMENTARES '!$C:$K,2,0),"")))</f>
        <v/>
      </c>
      <c r="D730" s="398" t="str">
        <f>IF($B730="","",IFERROR(VLOOKUP($B730,SERVIÇOS!$A:$F,3,0),IFERROR(VLOOKUP($B730,'COMPOSIÇÕES COMPLEMENTARES '!$C:$K,3,0),"")))</f>
        <v/>
      </c>
      <c r="E730" s="399"/>
      <c r="F730" s="400" t="str">
        <f>IF($B730="","",IFERROR(VLOOKUP($B730,SERVIÇOS!$A:$F,4,0),IFERROR(VLOOKUP($B730,'COMPOSIÇÕES COMPLEMENTARES '!$C:$K,6,0),"")))</f>
        <v/>
      </c>
      <c r="G730" s="400" t="str">
        <f>IF($B730="","",IFERROR(VLOOKUP($B730,SERVIÇOS!$A:$F,5,0),IFERROR(VLOOKUP($B730,'COMPOSIÇÕES COMPLEMENTARES '!$C:$K,7,0),"")))</f>
        <v/>
      </c>
      <c r="H730" s="400" t="str">
        <f t="shared" si="172"/>
        <v/>
      </c>
      <c r="I730" s="400" t="str">
        <f t="shared" si="179"/>
        <v/>
      </c>
      <c r="J730" s="400" t="str">
        <f t="shared" si="180"/>
        <v/>
      </c>
      <c r="K730" s="400" t="str">
        <f t="shared" si="181"/>
        <v/>
      </c>
      <c r="L730" s="400"/>
      <c r="O730" s="469"/>
      <c r="P730" s="470" t="str">
        <f t="shared" si="174"/>
        <v/>
      </c>
      <c r="Q730" s="469"/>
      <c r="R730" s="471" t="str">
        <f t="shared" si="175"/>
        <v/>
      </c>
      <c r="S730" s="469"/>
      <c r="T730" s="472" t="str">
        <f t="shared" si="176"/>
        <v/>
      </c>
      <c r="U730" s="473">
        <f ca="1">SUMIF($O$8:T$9,"QUANT.",O730:T730)</f>
        <v>0</v>
      </c>
      <c r="V730" s="474">
        <f t="shared" ca="1" si="171"/>
        <v>0</v>
      </c>
      <c r="W730" s="486" t="str">
        <f t="shared" si="173"/>
        <v/>
      </c>
      <c r="X730" s="487">
        <f t="shared" ca="1" si="177"/>
        <v>0</v>
      </c>
      <c r="Y730" s="487" t="e">
        <f t="shared" ca="1" si="178"/>
        <v>#VALUE!</v>
      </c>
    </row>
    <row r="731" spans="1:25">
      <c r="A731" s="395"/>
      <c r="B731" s="396"/>
      <c r="C731" s="397" t="str">
        <f>IF($B731="","",IFERROR(VLOOKUP($B731,SERVIÇOS!$A:$F,2,0),IFERROR(VLOOKUP($B731,'COMPOSIÇÕES COMPLEMENTARES '!$C:$K,2,0),"")))</f>
        <v/>
      </c>
      <c r="D731" s="398" t="str">
        <f>IF($B731="","",IFERROR(VLOOKUP($B731,SERVIÇOS!$A:$F,3,0),IFERROR(VLOOKUP($B731,'COMPOSIÇÕES COMPLEMENTARES '!$C:$K,3,0),"")))</f>
        <v/>
      </c>
      <c r="E731" s="399"/>
      <c r="F731" s="400" t="str">
        <f>IF($B731="","",IFERROR(VLOOKUP($B731,SERVIÇOS!$A:$F,4,0),IFERROR(VLOOKUP($B731,'COMPOSIÇÕES COMPLEMENTARES '!$C:$K,6,0),"")))</f>
        <v/>
      </c>
      <c r="G731" s="400" t="str">
        <f>IF($B731="","",IFERROR(VLOOKUP($B731,SERVIÇOS!$A:$F,5,0),IFERROR(VLOOKUP($B731,'COMPOSIÇÕES COMPLEMENTARES '!$C:$K,7,0),"")))</f>
        <v/>
      </c>
      <c r="H731" s="400" t="str">
        <f t="shared" si="172"/>
        <v/>
      </c>
      <c r="I731" s="400" t="str">
        <f t="shared" si="179"/>
        <v/>
      </c>
      <c r="J731" s="400" t="str">
        <f t="shared" si="180"/>
        <v/>
      </c>
      <c r="K731" s="400" t="str">
        <f t="shared" si="181"/>
        <v/>
      </c>
      <c r="L731" s="400"/>
      <c r="O731" s="469"/>
      <c r="P731" s="470" t="str">
        <f t="shared" si="174"/>
        <v/>
      </c>
      <c r="Q731" s="469"/>
      <c r="R731" s="471" t="str">
        <f t="shared" si="175"/>
        <v/>
      </c>
      <c r="S731" s="469"/>
      <c r="T731" s="472" t="str">
        <f t="shared" si="176"/>
        <v/>
      </c>
      <c r="U731" s="473">
        <f ca="1">SUMIF($O$8:T$9,"QUANT.",O731:T731)</f>
        <v>0</v>
      </c>
      <c r="V731" s="474">
        <f t="shared" ca="1" si="171"/>
        <v>0</v>
      </c>
      <c r="W731" s="486" t="str">
        <f t="shared" si="173"/>
        <v/>
      </c>
      <c r="X731" s="487">
        <f t="shared" ca="1" si="177"/>
        <v>0</v>
      </c>
      <c r="Y731" s="487" t="e">
        <f t="shared" ca="1" si="178"/>
        <v>#VALUE!</v>
      </c>
    </row>
    <row r="732" spans="1:25">
      <c r="A732" s="395"/>
      <c r="B732" s="396"/>
      <c r="C732" s="397" t="str">
        <f>IF($B732="","",IFERROR(VLOOKUP($B732,SERVIÇOS!$A:$F,2,0),IFERROR(VLOOKUP($B732,'COMPOSIÇÕES COMPLEMENTARES '!$C:$K,2,0),"")))</f>
        <v/>
      </c>
      <c r="D732" s="398" t="str">
        <f>IF($B732="","",IFERROR(VLOOKUP($B732,SERVIÇOS!$A:$F,3,0),IFERROR(VLOOKUP($B732,'COMPOSIÇÕES COMPLEMENTARES '!$C:$K,3,0),"")))</f>
        <v/>
      </c>
      <c r="E732" s="399"/>
      <c r="F732" s="400" t="str">
        <f>IF($B732="","",IFERROR(VLOOKUP($B732,SERVIÇOS!$A:$F,4,0),IFERROR(VLOOKUP($B732,'COMPOSIÇÕES COMPLEMENTARES '!$C:$K,6,0),"")))</f>
        <v/>
      </c>
      <c r="G732" s="400" t="str">
        <f>IF($B732="","",IFERROR(VLOOKUP($B732,SERVIÇOS!$A:$F,5,0),IFERROR(VLOOKUP($B732,'COMPOSIÇÕES COMPLEMENTARES '!$C:$K,7,0),"")))</f>
        <v/>
      </c>
      <c r="H732" s="400" t="str">
        <f t="shared" si="172"/>
        <v/>
      </c>
      <c r="I732" s="400" t="str">
        <f t="shared" si="179"/>
        <v/>
      </c>
      <c r="J732" s="400" t="str">
        <f t="shared" si="180"/>
        <v/>
      </c>
      <c r="K732" s="400" t="str">
        <f t="shared" si="181"/>
        <v/>
      </c>
      <c r="L732" s="400"/>
      <c r="O732" s="469"/>
      <c r="P732" s="470" t="str">
        <f t="shared" si="174"/>
        <v/>
      </c>
      <c r="Q732" s="469"/>
      <c r="R732" s="471" t="str">
        <f t="shared" si="175"/>
        <v/>
      </c>
      <c r="S732" s="469"/>
      <c r="T732" s="472" t="str">
        <f t="shared" si="176"/>
        <v/>
      </c>
      <c r="U732" s="473">
        <f ca="1">SUMIF($O$8:T$9,"QUANT.",O732:T732)</f>
        <v>0</v>
      </c>
      <c r="V732" s="474">
        <f t="shared" ca="1" si="171"/>
        <v>0</v>
      </c>
      <c r="W732" s="486" t="str">
        <f t="shared" si="173"/>
        <v/>
      </c>
      <c r="X732" s="487">
        <f t="shared" ca="1" si="177"/>
        <v>0</v>
      </c>
      <c r="Y732" s="487" t="e">
        <f t="shared" ca="1" si="178"/>
        <v>#VALUE!</v>
      </c>
    </row>
    <row r="733" spans="1:25">
      <c r="A733" s="395"/>
      <c r="B733" s="396"/>
      <c r="C733" s="397" t="str">
        <f>IF($B733="","",IFERROR(VLOOKUP($B733,SERVIÇOS!$A:$F,2,0),IFERROR(VLOOKUP($B733,'COMPOSIÇÕES COMPLEMENTARES '!$C:$K,2,0),"")))</f>
        <v/>
      </c>
      <c r="D733" s="398" t="str">
        <f>IF($B733="","",IFERROR(VLOOKUP($B733,SERVIÇOS!$A:$F,3,0),IFERROR(VLOOKUP($B733,'COMPOSIÇÕES COMPLEMENTARES '!$C:$K,3,0),"")))</f>
        <v/>
      </c>
      <c r="E733" s="399"/>
      <c r="F733" s="400" t="str">
        <f>IF($B733="","",IFERROR(VLOOKUP($B733,SERVIÇOS!$A:$F,4,0),IFERROR(VLOOKUP($B733,'COMPOSIÇÕES COMPLEMENTARES '!$C:$K,6,0),"")))</f>
        <v/>
      </c>
      <c r="G733" s="400" t="str">
        <f>IF($B733="","",IFERROR(VLOOKUP($B733,SERVIÇOS!$A:$F,5,0),IFERROR(VLOOKUP($B733,'COMPOSIÇÕES COMPLEMENTARES '!$C:$K,7,0),"")))</f>
        <v/>
      </c>
      <c r="H733" s="400" t="str">
        <f t="shared" si="172"/>
        <v/>
      </c>
      <c r="I733" s="400" t="str">
        <f t="shared" si="179"/>
        <v/>
      </c>
      <c r="J733" s="400" t="str">
        <f t="shared" si="180"/>
        <v/>
      </c>
      <c r="K733" s="400" t="str">
        <f t="shared" si="181"/>
        <v/>
      </c>
      <c r="L733" s="400"/>
      <c r="O733" s="469"/>
      <c r="P733" s="470" t="str">
        <f t="shared" si="174"/>
        <v/>
      </c>
      <c r="Q733" s="469"/>
      <c r="R733" s="471" t="str">
        <f t="shared" si="175"/>
        <v/>
      </c>
      <c r="S733" s="469"/>
      <c r="T733" s="472" t="str">
        <f t="shared" si="176"/>
        <v/>
      </c>
      <c r="U733" s="473">
        <f ca="1">SUMIF($O$8:T$9,"QUANT.",O733:T733)</f>
        <v>0</v>
      </c>
      <c r="V733" s="474">
        <f t="shared" ca="1" si="171"/>
        <v>0</v>
      </c>
      <c r="W733" s="486" t="str">
        <f t="shared" si="173"/>
        <v/>
      </c>
      <c r="X733" s="487">
        <f t="shared" ca="1" si="177"/>
        <v>0</v>
      </c>
      <c r="Y733" s="487" t="e">
        <f t="shared" ca="1" si="178"/>
        <v>#VALUE!</v>
      </c>
    </row>
    <row r="734" spans="1:25">
      <c r="A734" s="395"/>
      <c r="B734" s="396"/>
      <c r="C734" s="397" t="str">
        <f>IF($B734="","",IFERROR(VLOOKUP($B734,SERVIÇOS!$A:$F,2,0),IFERROR(VLOOKUP($B734,'COMPOSIÇÕES COMPLEMENTARES '!$C:$K,2,0),"")))</f>
        <v/>
      </c>
      <c r="D734" s="398" t="str">
        <f>IF($B734="","",IFERROR(VLOOKUP($B734,SERVIÇOS!$A:$F,3,0),IFERROR(VLOOKUP($B734,'COMPOSIÇÕES COMPLEMENTARES '!$C:$K,3,0),"")))</f>
        <v/>
      </c>
      <c r="E734" s="399"/>
      <c r="F734" s="400" t="str">
        <f>IF($B734="","",IFERROR(VLOOKUP($B734,SERVIÇOS!$A:$F,4,0),IFERROR(VLOOKUP($B734,'COMPOSIÇÕES COMPLEMENTARES '!$C:$K,6,0),"")))</f>
        <v/>
      </c>
      <c r="G734" s="400" t="str">
        <f>IF($B734="","",IFERROR(VLOOKUP($B734,SERVIÇOS!$A:$F,5,0),IFERROR(VLOOKUP($B734,'COMPOSIÇÕES COMPLEMENTARES '!$C:$K,7,0),"")))</f>
        <v/>
      </c>
      <c r="H734" s="400" t="str">
        <f t="shared" si="172"/>
        <v/>
      </c>
      <c r="I734" s="400" t="str">
        <f t="shared" si="179"/>
        <v/>
      </c>
      <c r="J734" s="400" t="str">
        <f t="shared" si="180"/>
        <v/>
      </c>
      <c r="K734" s="400" t="str">
        <f t="shared" si="181"/>
        <v/>
      </c>
      <c r="L734" s="400"/>
      <c r="O734" s="469"/>
      <c r="P734" s="470" t="str">
        <f t="shared" si="174"/>
        <v/>
      </c>
      <c r="Q734" s="469"/>
      <c r="R734" s="471" t="str">
        <f t="shared" si="175"/>
        <v/>
      </c>
      <c r="S734" s="469"/>
      <c r="T734" s="472" t="str">
        <f t="shared" si="176"/>
        <v/>
      </c>
      <c r="U734" s="473">
        <f ca="1">SUMIF($O$8:T$9,"QUANT.",O734:T734)</f>
        <v>0</v>
      </c>
      <c r="V734" s="474">
        <f t="shared" ca="1" si="171"/>
        <v>0</v>
      </c>
      <c r="W734" s="486" t="str">
        <f t="shared" si="173"/>
        <v/>
      </c>
      <c r="X734" s="487">
        <f t="shared" ca="1" si="177"/>
        <v>0</v>
      </c>
      <c r="Y734" s="487" t="e">
        <f t="shared" ca="1" si="178"/>
        <v>#VALUE!</v>
      </c>
    </row>
    <row r="735" spans="1:25">
      <c r="A735" s="395"/>
      <c r="B735" s="396"/>
      <c r="C735" s="397" t="str">
        <f>IF($B735="","",IFERROR(VLOOKUP($B735,SERVIÇOS!$A:$F,2,0),IFERROR(VLOOKUP($B735,'COMPOSIÇÕES COMPLEMENTARES '!$C:$K,2,0),"")))</f>
        <v/>
      </c>
      <c r="D735" s="398" t="str">
        <f>IF($B735="","",IFERROR(VLOOKUP($B735,SERVIÇOS!$A:$F,3,0),IFERROR(VLOOKUP($B735,'COMPOSIÇÕES COMPLEMENTARES '!$C:$K,3,0),"")))</f>
        <v/>
      </c>
      <c r="E735" s="399"/>
      <c r="F735" s="400" t="str">
        <f>IF($B735="","",IFERROR(VLOOKUP($B735,SERVIÇOS!$A:$F,4,0),IFERROR(VLOOKUP($B735,'COMPOSIÇÕES COMPLEMENTARES '!$C:$K,6,0),"")))</f>
        <v/>
      </c>
      <c r="G735" s="400" t="str">
        <f>IF($B735="","",IFERROR(VLOOKUP($B735,SERVIÇOS!$A:$F,5,0),IFERROR(VLOOKUP($B735,'COMPOSIÇÕES COMPLEMENTARES '!$C:$K,7,0),"")))</f>
        <v/>
      </c>
      <c r="H735" s="400" t="str">
        <f t="shared" si="172"/>
        <v/>
      </c>
      <c r="I735" s="400" t="str">
        <f t="shared" si="179"/>
        <v/>
      </c>
      <c r="J735" s="400" t="str">
        <f t="shared" si="180"/>
        <v/>
      </c>
      <c r="K735" s="400" t="str">
        <f t="shared" si="181"/>
        <v/>
      </c>
      <c r="L735" s="400"/>
      <c r="O735" s="469"/>
      <c r="P735" s="470" t="str">
        <f t="shared" si="174"/>
        <v/>
      </c>
      <c r="Q735" s="469"/>
      <c r="R735" s="471" t="str">
        <f t="shared" si="175"/>
        <v/>
      </c>
      <c r="S735" s="469"/>
      <c r="T735" s="472" t="str">
        <f t="shared" si="176"/>
        <v/>
      </c>
      <c r="U735" s="473">
        <f ca="1">SUMIF($O$8:T$9,"QUANT.",O735:T735)</f>
        <v>0</v>
      </c>
      <c r="V735" s="474">
        <f t="shared" ca="1" si="171"/>
        <v>0</v>
      </c>
      <c r="W735" s="486" t="str">
        <f t="shared" si="173"/>
        <v/>
      </c>
      <c r="X735" s="487">
        <f t="shared" ca="1" si="177"/>
        <v>0</v>
      </c>
      <c r="Y735" s="487" t="e">
        <f t="shared" ca="1" si="178"/>
        <v>#VALUE!</v>
      </c>
    </row>
    <row r="736" spans="1:25">
      <c r="A736" s="395"/>
      <c r="B736" s="396"/>
      <c r="C736" s="397" t="str">
        <f>IF($B736="","",IFERROR(VLOOKUP($B736,SERVIÇOS!$A:$F,2,0),IFERROR(VLOOKUP($B736,'COMPOSIÇÕES COMPLEMENTARES '!$C:$K,2,0),"")))</f>
        <v/>
      </c>
      <c r="D736" s="398" t="str">
        <f>IF($B736="","",IFERROR(VLOOKUP($B736,SERVIÇOS!$A:$F,3,0),IFERROR(VLOOKUP($B736,'COMPOSIÇÕES COMPLEMENTARES '!$C:$K,3,0),"")))</f>
        <v/>
      </c>
      <c r="E736" s="399"/>
      <c r="F736" s="400" t="str">
        <f>IF($B736="","",IFERROR(VLOOKUP($B736,SERVIÇOS!$A:$F,4,0),IFERROR(VLOOKUP($B736,'COMPOSIÇÕES COMPLEMENTARES '!$C:$K,6,0),"")))</f>
        <v/>
      </c>
      <c r="G736" s="400" t="str">
        <f>IF($B736="","",IFERROR(VLOOKUP($B736,SERVIÇOS!$A:$F,5,0),IFERROR(VLOOKUP($B736,'COMPOSIÇÕES COMPLEMENTARES '!$C:$K,7,0),"")))</f>
        <v/>
      </c>
      <c r="H736" s="400" t="str">
        <f t="shared" si="172"/>
        <v/>
      </c>
      <c r="I736" s="400" t="str">
        <f t="shared" si="179"/>
        <v/>
      </c>
      <c r="J736" s="400" t="str">
        <f t="shared" si="180"/>
        <v/>
      </c>
      <c r="K736" s="400" t="str">
        <f t="shared" si="181"/>
        <v/>
      </c>
      <c r="L736" s="400"/>
      <c r="O736" s="469"/>
      <c r="P736" s="470" t="str">
        <f t="shared" si="174"/>
        <v/>
      </c>
      <c r="Q736" s="469"/>
      <c r="R736" s="471" t="str">
        <f t="shared" si="175"/>
        <v/>
      </c>
      <c r="S736" s="469"/>
      <c r="T736" s="472" t="str">
        <f t="shared" si="176"/>
        <v/>
      </c>
      <c r="U736" s="473">
        <f ca="1">SUMIF($O$8:T$9,"QUANT.",O736:T736)</f>
        <v>0</v>
      </c>
      <c r="V736" s="474">
        <f t="shared" ca="1" si="171"/>
        <v>0</v>
      </c>
      <c r="W736" s="486" t="str">
        <f t="shared" si="173"/>
        <v/>
      </c>
      <c r="X736" s="487">
        <f t="shared" ca="1" si="177"/>
        <v>0</v>
      </c>
      <c r="Y736" s="487" t="e">
        <f t="shared" ca="1" si="178"/>
        <v>#VALUE!</v>
      </c>
    </row>
    <row r="737" spans="1:25">
      <c r="A737" s="395"/>
      <c r="B737" s="396"/>
      <c r="C737" s="397" t="str">
        <f>IF($B737="","",IFERROR(VLOOKUP($B737,SERVIÇOS!$A:$F,2,0),IFERROR(VLOOKUP($B737,'COMPOSIÇÕES COMPLEMENTARES '!$C:$K,2,0),"")))</f>
        <v/>
      </c>
      <c r="D737" s="398" t="str">
        <f>IF($B737="","",IFERROR(VLOOKUP($B737,SERVIÇOS!$A:$F,3,0),IFERROR(VLOOKUP($B737,'COMPOSIÇÕES COMPLEMENTARES '!$C:$K,3,0),"")))</f>
        <v/>
      </c>
      <c r="E737" s="399"/>
      <c r="F737" s="400" t="str">
        <f>IF($B737="","",IFERROR(VLOOKUP($B737,SERVIÇOS!$A:$F,4,0),IFERROR(VLOOKUP($B737,'COMPOSIÇÕES COMPLEMENTARES '!$C:$K,6,0),"")))</f>
        <v/>
      </c>
      <c r="G737" s="400" t="str">
        <f>IF($B737="","",IFERROR(VLOOKUP($B737,SERVIÇOS!$A:$F,5,0),IFERROR(VLOOKUP($B737,'COMPOSIÇÕES COMPLEMENTARES '!$C:$K,7,0),"")))</f>
        <v/>
      </c>
      <c r="H737" s="400" t="str">
        <f t="shared" si="172"/>
        <v/>
      </c>
      <c r="I737" s="400" t="str">
        <f t="shared" si="179"/>
        <v/>
      </c>
      <c r="J737" s="400" t="str">
        <f t="shared" si="180"/>
        <v/>
      </c>
      <c r="K737" s="400" t="str">
        <f t="shared" si="181"/>
        <v/>
      </c>
      <c r="L737" s="400"/>
      <c r="O737" s="469"/>
      <c r="P737" s="470" t="str">
        <f t="shared" si="174"/>
        <v/>
      </c>
      <c r="Q737" s="469"/>
      <c r="R737" s="471" t="str">
        <f t="shared" si="175"/>
        <v/>
      </c>
      <c r="S737" s="469"/>
      <c r="T737" s="472" t="str">
        <f t="shared" si="176"/>
        <v/>
      </c>
      <c r="U737" s="473">
        <f ca="1">SUMIF($O$8:T$9,"QUANT.",O737:T737)</f>
        <v>0</v>
      </c>
      <c r="V737" s="474">
        <f t="shared" ca="1" si="171"/>
        <v>0</v>
      </c>
      <c r="W737" s="486" t="str">
        <f t="shared" si="173"/>
        <v/>
      </c>
      <c r="X737" s="487">
        <f t="shared" ca="1" si="177"/>
        <v>0</v>
      </c>
      <c r="Y737" s="487" t="e">
        <f t="shared" ca="1" si="178"/>
        <v>#VALUE!</v>
      </c>
    </row>
    <row r="738" spans="1:25">
      <c r="A738" s="395"/>
      <c r="B738" s="396"/>
      <c r="C738" s="397" t="str">
        <f>IF($B738="","",IFERROR(VLOOKUP($B738,SERVIÇOS!$A:$F,2,0),IFERROR(VLOOKUP($B738,'COMPOSIÇÕES COMPLEMENTARES '!$C:$K,2,0),"")))</f>
        <v/>
      </c>
      <c r="D738" s="398" t="str">
        <f>IF($B738="","",IFERROR(VLOOKUP($B738,SERVIÇOS!$A:$F,3,0),IFERROR(VLOOKUP($B738,'COMPOSIÇÕES COMPLEMENTARES '!$C:$K,3,0),"")))</f>
        <v/>
      </c>
      <c r="E738" s="399"/>
      <c r="F738" s="400" t="str">
        <f>IF($B738="","",IFERROR(VLOOKUP($B738,SERVIÇOS!$A:$F,4,0),IFERROR(VLOOKUP($B738,'COMPOSIÇÕES COMPLEMENTARES '!$C:$K,6,0),"")))</f>
        <v/>
      </c>
      <c r="G738" s="400" t="str">
        <f>IF($B738="","",IFERROR(VLOOKUP($B738,SERVIÇOS!$A:$F,5,0),IFERROR(VLOOKUP($B738,'COMPOSIÇÕES COMPLEMENTARES '!$C:$K,7,0),"")))</f>
        <v/>
      </c>
      <c r="H738" s="400" t="str">
        <f t="shared" si="172"/>
        <v/>
      </c>
      <c r="I738" s="400" t="str">
        <f t="shared" si="179"/>
        <v/>
      </c>
      <c r="J738" s="400" t="str">
        <f t="shared" si="180"/>
        <v/>
      </c>
      <c r="K738" s="400" t="str">
        <f t="shared" si="181"/>
        <v/>
      </c>
      <c r="L738" s="400"/>
      <c r="O738" s="469"/>
      <c r="P738" s="470" t="str">
        <f t="shared" si="174"/>
        <v/>
      </c>
      <c r="Q738" s="469"/>
      <c r="R738" s="471" t="str">
        <f t="shared" si="175"/>
        <v/>
      </c>
      <c r="S738" s="469"/>
      <c r="T738" s="472" t="str">
        <f t="shared" si="176"/>
        <v/>
      </c>
      <c r="U738" s="473">
        <f ca="1">SUMIF($O$8:T$9,"QUANT.",O738:T738)</f>
        <v>0</v>
      </c>
      <c r="V738" s="474">
        <f t="shared" ca="1" si="171"/>
        <v>0</v>
      </c>
      <c r="W738" s="486" t="str">
        <f t="shared" si="173"/>
        <v/>
      </c>
      <c r="X738" s="487">
        <f t="shared" ca="1" si="177"/>
        <v>0</v>
      </c>
      <c r="Y738" s="487" t="e">
        <f t="shared" ca="1" si="178"/>
        <v>#VALUE!</v>
      </c>
    </row>
    <row r="739" spans="1:25">
      <c r="A739" s="395"/>
      <c r="B739" s="396"/>
      <c r="C739" s="397" t="str">
        <f>IF($B739="","",IFERROR(VLOOKUP($B739,SERVIÇOS!$A:$F,2,0),IFERROR(VLOOKUP($B739,'COMPOSIÇÕES COMPLEMENTARES '!$C:$K,2,0),"")))</f>
        <v/>
      </c>
      <c r="D739" s="398" t="str">
        <f>IF($B739="","",IFERROR(VLOOKUP($B739,SERVIÇOS!$A:$F,3,0),IFERROR(VLOOKUP($B739,'COMPOSIÇÕES COMPLEMENTARES '!$C:$K,3,0),"")))</f>
        <v/>
      </c>
      <c r="E739" s="399"/>
      <c r="F739" s="400" t="str">
        <f>IF($B739="","",IFERROR(VLOOKUP($B739,SERVIÇOS!$A:$F,4,0),IFERROR(VLOOKUP($B739,'COMPOSIÇÕES COMPLEMENTARES '!$C:$K,6,0),"")))</f>
        <v/>
      </c>
      <c r="G739" s="400" t="str">
        <f>IF($B739="","",IFERROR(VLOOKUP($B739,SERVIÇOS!$A:$F,5,0),IFERROR(VLOOKUP($B739,'COMPOSIÇÕES COMPLEMENTARES '!$C:$K,7,0),"")))</f>
        <v/>
      </c>
      <c r="H739" s="400" t="str">
        <f t="shared" si="172"/>
        <v/>
      </c>
      <c r="I739" s="400" t="str">
        <f t="shared" si="179"/>
        <v/>
      </c>
      <c r="J739" s="400" t="str">
        <f t="shared" si="180"/>
        <v/>
      </c>
      <c r="K739" s="400" t="str">
        <f t="shared" si="181"/>
        <v/>
      </c>
      <c r="L739" s="400"/>
      <c r="O739" s="469"/>
      <c r="P739" s="470" t="str">
        <f t="shared" si="174"/>
        <v/>
      </c>
      <c r="Q739" s="469"/>
      <c r="R739" s="471" t="str">
        <f t="shared" si="175"/>
        <v/>
      </c>
      <c r="S739" s="469"/>
      <c r="T739" s="472" t="str">
        <f t="shared" si="176"/>
        <v/>
      </c>
      <c r="U739" s="473">
        <f ca="1">SUMIF($O$8:T$9,"QUANT.",O739:T739)</f>
        <v>0</v>
      </c>
      <c r="V739" s="474">
        <f t="shared" ca="1" si="171"/>
        <v>0</v>
      </c>
      <c r="W739" s="486" t="str">
        <f t="shared" si="173"/>
        <v/>
      </c>
      <c r="X739" s="487">
        <f t="shared" ca="1" si="177"/>
        <v>0</v>
      </c>
      <c r="Y739" s="487" t="e">
        <f t="shared" ca="1" si="178"/>
        <v>#VALUE!</v>
      </c>
    </row>
    <row r="740" spans="1:25">
      <c r="A740" s="395"/>
      <c r="B740" s="396"/>
      <c r="C740" s="397" t="str">
        <f>IF($B740="","",IFERROR(VLOOKUP($B740,SERVIÇOS!$A:$F,2,0),IFERROR(VLOOKUP($B740,'COMPOSIÇÕES COMPLEMENTARES '!$C:$K,2,0),"")))</f>
        <v/>
      </c>
      <c r="D740" s="398" t="str">
        <f>IF($B740="","",IFERROR(VLOOKUP($B740,SERVIÇOS!$A:$F,3,0),IFERROR(VLOOKUP($B740,'COMPOSIÇÕES COMPLEMENTARES '!$C:$K,3,0),"")))</f>
        <v/>
      </c>
      <c r="E740" s="399"/>
      <c r="F740" s="400" t="str">
        <f>IF($B740="","",IFERROR(VLOOKUP($B740,SERVIÇOS!$A:$F,4,0),IFERROR(VLOOKUP($B740,'COMPOSIÇÕES COMPLEMENTARES '!$C:$K,6,0),"")))</f>
        <v/>
      </c>
      <c r="G740" s="400" t="str">
        <f>IF($B740="","",IFERROR(VLOOKUP($B740,SERVIÇOS!$A:$F,5,0),IFERROR(VLOOKUP($B740,'COMPOSIÇÕES COMPLEMENTARES '!$C:$K,7,0),"")))</f>
        <v/>
      </c>
      <c r="H740" s="400" t="str">
        <f t="shared" si="172"/>
        <v/>
      </c>
      <c r="I740" s="400" t="str">
        <f t="shared" si="179"/>
        <v/>
      </c>
      <c r="J740" s="400" t="str">
        <f t="shared" si="180"/>
        <v/>
      </c>
      <c r="K740" s="400" t="str">
        <f t="shared" si="181"/>
        <v/>
      </c>
      <c r="L740" s="400"/>
      <c r="O740" s="469"/>
      <c r="P740" s="470" t="str">
        <f t="shared" si="174"/>
        <v/>
      </c>
      <c r="Q740" s="469"/>
      <c r="R740" s="471" t="str">
        <f t="shared" si="175"/>
        <v/>
      </c>
      <c r="S740" s="469"/>
      <c r="T740" s="472" t="str">
        <f t="shared" si="176"/>
        <v/>
      </c>
      <c r="U740" s="473">
        <f ca="1">SUMIF($O$8:T$9,"QUANT.",O740:T740)</f>
        <v>0</v>
      </c>
      <c r="V740" s="474">
        <f t="shared" ca="1" si="171"/>
        <v>0</v>
      </c>
      <c r="W740" s="486" t="str">
        <f t="shared" si="173"/>
        <v/>
      </c>
      <c r="X740" s="487">
        <f t="shared" ca="1" si="177"/>
        <v>0</v>
      </c>
      <c r="Y740" s="487" t="e">
        <f t="shared" ca="1" si="178"/>
        <v>#VALUE!</v>
      </c>
    </row>
    <row r="741" spans="1:25">
      <c r="A741" s="395"/>
      <c r="B741" s="396"/>
      <c r="C741" s="397" t="str">
        <f>IF($B741="","",IFERROR(VLOOKUP($B741,SERVIÇOS!$A:$F,2,0),IFERROR(VLOOKUP($B741,'COMPOSIÇÕES COMPLEMENTARES '!$C:$K,2,0),"")))</f>
        <v/>
      </c>
      <c r="D741" s="398" t="str">
        <f>IF($B741="","",IFERROR(VLOOKUP($B741,SERVIÇOS!$A:$F,3,0),IFERROR(VLOOKUP($B741,'COMPOSIÇÕES COMPLEMENTARES '!$C:$K,3,0),"")))</f>
        <v/>
      </c>
      <c r="E741" s="399"/>
      <c r="F741" s="400" t="str">
        <f>IF($B741="","",IFERROR(VLOOKUP($B741,SERVIÇOS!$A:$F,4,0),IFERROR(VLOOKUP($B741,'COMPOSIÇÕES COMPLEMENTARES '!$C:$K,6,0),"")))</f>
        <v/>
      </c>
      <c r="G741" s="400" t="str">
        <f>IF($B741="","",IFERROR(VLOOKUP($B741,SERVIÇOS!$A:$F,5,0),IFERROR(VLOOKUP($B741,'COMPOSIÇÕES COMPLEMENTARES '!$C:$K,7,0),"")))</f>
        <v/>
      </c>
      <c r="H741" s="400" t="str">
        <f t="shared" si="172"/>
        <v/>
      </c>
      <c r="I741" s="400" t="str">
        <f t="shared" si="179"/>
        <v/>
      </c>
      <c r="J741" s="400" t="str">
        <f t="shared" si="180"/>
        <v/>
      </c>
      <c r="K741" s="400" t="str">
        <f t="shared" si="181"/>
        <v/>
      </c>
      <c r="L741" s="400"/>
      <c r="O741" s="469"/>
      <c r="P741" s="470" t="str">
        <f t="shared" si="174"/>
        <v/>
      </c>
      <c r="Q741" s="469"/>
      <c r="R741" s="471" t="str">
        <f t="shared" si="175"/>
        <v/>
      </c>
      <c r="S741" s="469"/>
      <c r="T741" s="472" t="str">
        <f t="shared" si="176"/>
        <v/>
      </c>
      <c r="U741" s="473">
        <f ca="1">SUMIF($O$8:T$9,"QUANT.",O741:T741)</f>
        <v>0</v>
      </c>
      <c r="V741" s="474">
        <f t="shared" ca="1" si="171"/>
        <v>0</v>
      </c>
      <c r="W741" s="486" t="str">
        <f t="shared" si="173"/>
        <v/>
      </c>
      <c r="X741" s="487">
        <f t="shared" ca="1" si="177"/>
        <v>0</v>
      </c>
      <c r="Y741" s="487" t="e">
        <f t="shared" ca="1" si="178"/>
        <v>#VALUE!</v>
      </c>
    </row>
    <row r="742" spans="1:25">
      <c r="A742" s="395"/>
      <c r="B742" s="396"/>
      <c r="C742" s="397" t="str">
        <f>IF($B742="","",IFERROR(VLOOKUP($B742,SERVIÇOS!$A:$F,2,0),IFERROR(VLOOKUP($B742,'COMPOSIÇÕES COMPLEMENTARES '!$C:$K,2,0),"")))</f>
        <v/>
      </c>
      <c r="D742" s="398" t="str">
        <f>IF($B742="","",IFERROR(VLOOKUP($B742,SERVIÇOS!$A:$F,3,0),IFERROR(VLOOKUP($B742,'COMPOSIÇÕES COMPLEMENTARES '!$C:$K,3,0),"")))</f>
        <v/>
      </c>
      <c r="E742" s="399"/>
      <c r="F742" s="400" t="str">
        <f>IF($B742="","",IFERROR(VLOOKUP($B742,SERVIÇOS!$A:$F,4,0),IFERROR(VLOOKUP($B742,'COMPOSIÇÕES COMPLEMENTARES '!$C:$K,6,0),"")))</f>
        <v/>
      </c>
      <c r="G742" s="400" t="str">
        <f>IF($B742="","",IFERROR(VLOOKUP($B742,SERVIÇOS!$A:$F,5,0),IFERROR(VLOOKUP($B742,'COMPOSIÇÕES COMPLEMENTARES '!$C:$K,7,0),"")))</f>
        <v/>
      </c>
      <c r="H742" s="400" t="str">
        <f t="shared" si="172"/>
        <v/>
      </c>
      <c r="I742" s="400" t="str">
        <f t="shared" si="179"/>
        <v/>
      </c>
      <c r="J742" s="400" t="str">
        <f t="shared" si="180"/>
        <v/>
      </c>
      <c r="K742" s="400" t="str">
        <f t="shared" si="181"/>
        <v/>
      </c>
      <c r="L742" s="400"/>
      <c r="O742" s="469"/>
      <c r="P742" s="470" t="str">
        <f t="shared" si="174"/>
        <v/>
      </c>
      <c r="Q742" s="469"/>
      <c r="R742" s="471" t="str">
        <f t="shared" si="175"/>
        <v/>
      </c>
      <c r="S742" s="469"/>
      <c r="T742" s="472" t="str">
        <f t="shared" si="176"/>
        <v/>
      </c>
      <c r="U742" s="473">
        <f ca="1">SUMIF($O$8:T$9,"QUANT.",O742:T742)</f>
        <v>0</v>
      </c>
      <c r="V742" s="474">
        <f t="shared" ca="1" si="171"/>
        <v>0</v>
      </c>
      <c r="W742" s="486" t="str">
        <f t="shared" si="173"/>
        <v/>
      </c>
      <c r="X742" s="487">
        <f t="shared" ca="1" si="177"/>
        <v>0</v>
      </c>
      <c r="Y742" s="487" t="e">
        <f t="shared" ca="1" si="178"/>
        <v>#VALUE!</v>
      </c>
    </row>
    <row r="743" spans="1:25">
      <c r="A743" s="395"/>
      <c r="B743" s="396"/>
      <c r="C743" s="397" t="str">
        <f>IF($B743="","",IFERROR(VLOOKUP($B743,SERVIÇOS!$A:$F,2,0),IFERROR(VLOOKUP($B743,'COMPOSIÇÕES COMPLEMENTARES '!$C:$K,2,0),"")))</f>
        <v/>
      </c>
      <c r="D743" s="398" t="str">
        <f>IF($B743="","",IFERROR(VLOOKUP($B743,SERVIÇOS!$A:$F,3,0),IFERROR(VLOOKUP($B743,'COMPOSIÇÕES COMPLEMENTARES '!$C:$K,3,0),"")))</f>
        <v/>
      </c>
      <c r="E743" s="399"/>
      <c r="F743" s="400" t="str">
        <f>IF($B743="","",IFERROR(VLOOKUP($B743,SERVIÇOS!$A:$F,4,0),IFERROR(VLOOKUP($B743,'COMPOSIÇÕES COMPLEMENTARES '!$C:$K,6,0),"")))</f>
        <v/>
      </c>
      <c r="G743" s="400" t="str">
        <f>IF($B743="","",IFERROR(VLOOKUP($B743,SERVIÇOS!$A:$F,5,0),IFERROR(VLOOKUP($B743,'COMPOSIÇÕES COMPLEMENTARES '!$C:$K,7,0),"")))</f>
        <v/>
      </c>
      <c r="H743" s="400" t="str">
        <f t="shared" si="172"/>
        <v/>
      </c>
      <c r="I743" s="400" t="str">
        <f t="shared" si="179"/>
        <v/>
      </c>
      <c r="J743" s="400" t="str">
        <f t="shared" si="180"/>
        <v/>
      </c>
      <c r="K743" s="400" t="str">
        <f t="shared" si="181"/>
        <v/>
      </c>
      <c r="L743" s="400"/>
      <c r="O743" s="469"/>
      <c r="P743" s="470" t="str">
        <f t="shared" si="174"/>
        <v/>
      </c>
      <c r="Q743" s="469"/>
      <c r="R743" s="471" t="str">
        <f t="shared" si="175"/>
        <v/>
      </c>
      <c r="S743" s="469"/>
      <c r="T743" s="472" t="str">
        <f t="shared" si="176"/>
        <v/>
      </c>
      <c r="U743" s="473">
        <f ca="1">SUMIF($O$8:T$9,"QUANT.",O743:T743)</f>
        <v>0</v>
      </c>
      <c r="V743" s="474">
        <f t="shared" ca="1" si="171"/>
        <v>0</v>
      </c>
      <c r="W743" s="486" t="str">
        <f t="shared" si="173"/>
        <v/>
      </c>
      <c r="X743" s="487">
        <f t="shared" ca="1" si="177"/>
        <v>0</v>
      </c>
      <c r="Y743" s="487" t="e">
        <f t="shared" ca="1" si="178"/>
        <v>#VALUE!</v>
      </c>
    </row>
    <row r="744" spans="1:25">
      <c r="A744" s="395"/>
      <c r="B744" s="396"/>
      <c r="C744" s="397" t="str">
        <f>IF($B744="","",IFERROR(VLOOKUP($B744,SERVIÇOS!$A:$F,2,0),IFERROR(VLOOKUP($B744,'COMPOSIÇÕES COMPLEMENTARES '!$C:$K,2,0),"")))</f>
        <v/>
      </c>
      <c r="D744" s="398" t="str">
        <f>IF($B744="","",IFERROR(VLOOKUP($B744,SERVIÇOS!$A:$F,3,0),IFERROR(VLOOKUP($B744,'COMPOSIÇÕES COMPLEMENTARES '!$C:$K,3,0),"")))</f>
        <v/>
      </c>
      <c r="E744" s="399"/>
      <c r="F744" s="400" t="str">
        <f>IF($B744="","",IFERROR(VLOOKUP($B744,SERVIÇOS!$A:$F,4,0),IFERROR(VLOOKUP($B744,'COMPOSIÇÕES COMPLEMENTARES '!$C:$K,6,0),"")))</f>
        <v/>
      </c>
      <c r="G744" s="400" t="str">
        <f>IF($B744="","",IFERROR(VLOOKUP($B744,SERVIÇOS!$A:$F,5,0),IFERROR(VLOOKUP($B744,'COMPOSIÇÕES COMPLEMENTARES '!$C:$K,7,0),"")))</f>
        <v/>
      </c>
      <c r="H744" s="400" t="str">
        <f t="shared" si="172"/>
        <v/>
      </c>
      <c r="I744" s="400" t="str">
        <f t="shared" si="179"/>
        <v/>
      </c>
      <c r="J744" s="400" t="str">
        <f t="shared" si="180"/>
        <v/>
      </c>
      <c r="K744" s="400" t="str">
        <f t="shared" si="181"/>
        <v/>
      </c>
      <c r="L744" s="400"/>
      <c r="O744" s="469"/>
      <c r="P744" s="470" t="str">
        <f t="shared" si="174"/>
        <v/>
      </c>
      <c r="Q744" s="469"/>
      <c r="R744" s="471" t="str">
        <f t="shared" si="175"/>
        <v/>
      </c>
      <c r="S744" s="469"/>
      <c r="T744" s="472" t="str">
        <f t="shared" si="176"/>
        <v/>
      </c>
      <c r="U744" s="473">
        <f ca="1">SUMIF($O$8:T$9,"QUANT.",O744:T744)</f>
        <v>0</v>
      </c>
      <c r="V744" s="474">
        <f t="shared" ca="1" si="171"/>
        <v>0</v>
      </c>
      <c r="W744" s="486" t="str">
        <f t="shared" si="173"/>
        <v/>
      </c>
      <c r="X744" s="487">
        <f t="shared" ca="1" si="177"/>
        <v>0</v>
      </c>
      <c r="Y744" s="487" t="e">
        <f t="shared" ca="1" si="178"/>
        <v>#VALUE!</v>
      </c>
    </row>
    <row r="745" spans="1:25">
      <c r="A745" s="395"/>
      <c r="B745" s="396"/>
      <c r="C745" s="397" t="str">
        <f>IF($B745="","",IFERROR(VLOOKUP($B745,SERVIÇOS!$A:$F,2,0),IFERROR(VLOOKUP($B745,'COMPOSIÇÕES COMPLEMENTARES '!$C:$K,2,0),"")))</f>
        <v/>
      </c>
      <c r="D745" s="398" t="str">
        <f>IF($B745="","",IFERROR(VLOOKUP($B745,SERVIÇOS!$A:$F,3,0),IFERROR(VLOOKUP($B745,'COMPOSIÇÕES COMPLEMENTARES '!$C:$K,3,0),"")))</f>
        <v/>
      </c>
      <c r="E745" s="399"/>
      <c r="F745" s="400" t="str">
        <f>IF($B745="","",IFERROR(VLOOKUP($B745,SERVIÇOS!$A:$F,4,0),IFERROR(VLOOKUP($B745,'COMPOSIÇÕES COMPLEMENTARES '!$C:$K,6,0),"")))</f>
        <v/>
      </c>
      <c r="G745" s="400" t="str">
        <f>IF($B745="","",IFERROR(VLOOKUP($B745,SERVIÇOS!$A:$F,5,0),IFERROR(VLOOKUP($B745,'COMPOSIÇÕES COMPLEMENTARES '!$C:$K,7,0),"")))</f>
        <v/>
      </c>
      <c r="H745" s="400" t="str">
        <f t="shared" si="172"/>
        <v/>
      </c>
      <c r="I745" s="400" t="str">
        <f t="shared" si="179"/>
        <v/>
      </c>
      <c r="J745" s="400" t="str">
        <f t="shared" si="180"/>
        <v/>
      </c>
      <c r="K745" s="400" t="str">
        <f t="shared" si="181"/>
        <v/>
      </c>
      <c r="L745" s="400"/>
      <c r="O745" s="469"/>
      <c r="P745" s="470" t="str">
        <f t="shared" si="174"/>
        <v/>
      </c>
      <c r="Q745" s="469"/>
      <c r="R745" s="471" t="str">
        <f t="shared" si="175"/>
        <v/>
      </c>
      <c r="S745" s="469"/>
      <c r="T745" s="472" t="str">
        <f t="shared" si="176"/>
        <v/>
      </c>
      <c r="U745" s="473">
        <f ca="1">SUMIF($O$8:T$9,"QUANT.",O745:T745)</f>
        <v>0</v>
      </c>
      <c r="V745" s="474">
        <f t="shared" ca="1" si="171"/>
        <v>0</v>
      </c>
      <c r="W745" s="486" t="str">
        <f t="shared" si="173"/>
        <v/>
      </c>
      <c r="X745" s="487">
        <f t="shared" ca="1" si="177"/>
        <v>0</v>
      </c>
      <c r="Y745" s="487" t="e">
        <f t="shared" ca="1" si="178"/>
        <v>#VALUE!</v>
      </c>
    </row>
    <row r="746" spans="1:25">
      <c r="A746" s="395"/>
      <c r="B746" s="396"/>
      <c r="C746" s="397" t="str">
        <f>IF($B746="","",IFERROR(VLOOKUP($B746,SERVIÇOS!$A:$F,2,0),IFERROR(VLOOKUP($B746,'COMPOSIÇÕES COMPLEMENTARES '!$C:$K,2,0),"")))</f>
        <v/>
      </c>
      <c r="D746" s="398" t="str">
        <f>IF($B746="","",IFERROR(VLOOKUP($B746,SERVIÇOS!$A:$F,3,0),IFERROR(VLOOKUP($B746,'COMPOSIÇÕES COMPLEMENTARES '!$C:$K,3,0),"")))</f>
        <v/>
      </c>
      <c r="E746" s="399"/>
      <c r="F746" s="400" t="str">
        <f>IF($B746="","",IFERROR(VLOOKUP($B746,SERVIÇOS!$A:$F,4,0),IFERROR(VLOOKUP($B746,'COMPOSIÇÕES COMPLEMENTARES '!$C:$K,6,0),"")))</f>
        <v/>
      </c>
      <c r="G746" s="400" t="str">
        <f>IF($B746="","",IFERROR(VLOOKUP($B746,SERVIÇOS!$A:$F,5,0),IFERROR(VLOOKUP($B746,'COMPOSIÇÕES COMPLEMENTARES '!$C:$K,7,0),"")))</f>
        <v/>
      </c>
      <c r="H746" s="400" t="str">
        <f t="shared" si="172"/>
        <v/>
      </c>
      <c r="I746" s="400" t="str">
        <f t="shared" si="179"/>
        <v/>
      </c>
      <c r="J746" s="400" t="str">
        <f t="shared" si="180"/>
        <v/>
      </c>
      <c r="K746" s="400" t="str">
        <f t="shared" si="181"/>
        <v/>
      </c>
      <c r="L746" s="400"/>
      <c r="O746" s="469"/>
      <c r="P746" s="470" t="str">
        <f t="shared" si="174"/>
        <v/>
      </c>
      <c r="Q746" s="469"/>
      <c r="R746" s="471" t="str">
        <f t="shared" si="175"/>
        <v/>
      </c>
      <c r="S746" s="469"/>
      <c r="T746" s="472" t="str">
        <f t="shared" si="176"/>
        <v/>
      </c>
      <c r="U746" s="473">
        <f ca="1">SUMIF($O$8:T$9,"QUANT.",O746:T746)</f>
        <v>0</v>
      </c>
      <c r="V746" s="474">
        <f t="shared" ca="1" si="171"/>
        <v>0</v>
      </c>
      <c r="W746" s="486" t="str">
        <f t="shared" si="173"/>
        <v/>
      </c>
      <c r="X746" s="487">
        <f t="shared" ca="1" si="177"/>
        <v>0</v>
      </c>
      <c r="Y746" s="487" t="e">
        <f t="shared" ca="1" si="178"/>
        <v>#VALUE!</v>
      </c>
    </row>
    <row r="747" spans="1:25">
      <c r="A747" s="395"/>
      <c r="B747" s="396"/>
      <c r="C747" s="397" t="str">
        <f>IF($B747="","",IFERROR(VLOOKUP($B747,SERVIÇOS!$A:$F,2,0),IFERROR(VLOOKUP($B747,'COMPOSIÇÕES COMPLEMENTARES '!$C:$K,2,0),"")))</f>
        <v/>
      </c>
      <c r="D747" s="398" t="str">
        <f>IF($B747="","",IFERROR(VLOOKUP($B747,SERVIÇOS!$A:$F,3,0),IFERROR(VLOOKUP($B747,'COMPOSIÇÕES COMPLEMENTARES '!$C:$K,3,0),"")))</f>
        <v/>
      </c>
      <c r="E747" s="399"/>
      <c r="F747" s="400" t="str">
        <f>IF($B747="","",IFERROR(VLOOKUP($B747,SERVIÇOS!$A:$F,4,0),IFERROR(VLOOKUP($B747,'COMPOSIÇÕES COMPLEMENTARES '!$C:$K,6,0),"")))</f>
        <v/>
      </c>
      <c r="G747" s="400" t="str">
        <f>IF($B747="","",IFERROR(VLOOKUP($B747,SERVIÇOS!$A:$F,5,0),IFERROR(VLOOKUP($B747,'COMPOSIÇÕES COMPLEMENTARES '!$C:$K,7,0),"")))</f>
        <v/>
      </c>
      <c r="H747" s="400" t="str">
        <f t="shared" si="172"/>
        <v/>
      </c>
      <c r="I747" s="400" t="str">
        <f t="shared" si="179"/>
        <v/>
      </c>
      <c r="J747" s="400" t="str">
        <f t="shared" si="180"/>
        <v/>
      </c>
      <c r="K747" s="400" t="str">
        <f t="shared" si="181"/>
        <v/>
      </c>
      <c r="L747" s="400"/>
      <c r="O747" s="469"/>
      <c r="P747" s="470" t="str">
        <f t="shared" si="174"/>
        <v/>
      </c>
      <c r="Q747" s="469"/>
      <c r="R747" s="471" t="str">
        <f t="shared" si="175"/>
        <v/>
      </c>
      <c r="S747" s="469"/>
      <c r="T747" s="472" t="str">
        <f t="shared" si="176"/>
        <v/>
      </c>
      <c r="U747" s="473">
        <f ca="1">SUMIF($O$8:T$9,"QUANT.",O747:T747)</f>
        <v>0</v>
      </c>
      <c r="V747" s="474">
        <f t="shared" ref="V747:V810" ca="1" si="182">SUMIF($O$8:$T$9,"CUSTO",O747:T747)</f>
        <v>0</v>
      </c>
      <c r="W747" s="486" t="str">
        <f t="shared" si="173"/>
        <v/>
      </c>
      <c r="X747" s="487">
        <f t="shared" ca="1" si="177"/>
        <v>0</v>
      </c>
      <c r="Y747" s="487" t="e">
        <f t="shared" ca="1" si="178"/>
        <v>#VALUE!</v>
      </c>
    </row>
    <row r="748" spans="1:25">
      <c r="A748" s="395"/>
      <c r="B748" s="396"/>
      <c r="C748" s="397" t="str">
        <f>IF($B748="","",IFERROR(VLOOKUP($B748,SERVIÇOS!$A:$F,2,0),IFERROR(VLOOKUP($B748,'COMPOSIÇÕES COMPLEMENTARES '!$C:$K,2,0),"")))</f>
        <v/>
      </c>
      <c r="D748" s="398" t="str">
        <f>IF($B748="","",IFERROR(VLOOKUP($B748,SERVIÇOS!$A:$F,3,0),IFERROR(VLOOKUP($B748,'COMPOSIÇÕES COMPLEMENTARES '!$C:$K,3,0),"")))</f>
        <v/>
      </c>
      <c r="E748" s="399"/>
      <c r="F748" s="400" t="str">
        <f>IF($B748="","",IFERROR(VLOOKUP($B748,SERVIÇOS!$A:$F,4,0),IFERROR(VLOOKUP($B748,'COMPOSIÇÕES COMPLEMENTARES '!$C:$K,6,0),"")))</f>
        <v/>
      </c>
      <c r="G748" s="400" t="str">
        <f>IF($B748="","",IFERROR(VLOOKUP($B748,SERVIÇOS!$A:$F,5,0),IFERROR(VLOOKUP($B748,'COMPOSIÇÕES COMPLEMENTARES '!$C:$K,7,0),"")))</f>
        <v/>
      </c>
      <c r="H748" s="400" t="str">
        <f t="shared" ref="H748:H811" si="183">IF(E748="","",F748+G748)</f>
        <v/>
      </c>
      <c r="I748" s="400" t="str">
        <f t="shared" si="179"/>
        <v/>
      </c>
      <c r="J748" s="400" t="str">
        <f t="shared" si="180"/>
        <v/>
      </c>
      <c r="K748" s="400" t="str">
        <f t="shared" si="181"/>
        <v/>
      </c>
      <c r="L748" s="400"/>
      <c r="O748" s="469"/>
      <c r="P748" s="470" t="str">
        <f t="shared" si="174"/>
        <v/>
      </c>
      <c r="Q748" s="469"/>
      <c r="R748" s="471" t="str">
        <f t="shared" si="175"/>
        <v/>
      </c>
      <c r="S748" s="469"/>
      <c r="T748" s="472" t="str">
        <f t="shared" si="176"/>
        <v/>
      </c>
      <c r="U748" s="473">
        <f ca="1">SUMIF($O$8:T$9,"QUANT.",O748:T748)</f>
        <v>0</v>
      </c>
      <c r="V748" s="474">
        <f t="shared" ca="1" si="182"/>
        <v>0</v>
      </c>
      <c r="W748" s="486" t="str">
        <f t="shared" ref="W748:W811" si="184">IF(B748&lt;&gt;"",IF(V748=0,"MEDIR",IF(K748-V748=0,"OK",IF(K748-V748&gt;0,"MEDIR","ALERTA!"))),"")</f>
        <v/>
      </c>
      <c r="X748" s="487">
        <f t="shared" ca="1" si="177"/>
        <v>0</v>
      </c>
      <c r="Y748" s="487" t="e">
        <f t="shared" ca="1" si="178"/>
        <v>#VALUE!</v>
      </c>
    </row>
    <row r="749" spans="1:25">
      <c r="A749" s="395"/>
      <c r="B749" s="396"/>
      <c r="C749" s="397" t="str">
        <f>IF($B749="","",IFERROR(VLOOKUP($B749,SERVIÇOS!$A:$F,2,0),IFERROR(VLOOKUP($B749,'COMPOSIÇÕES COMPLEMENTARES '!$C:$K,2,0),"")))</f>
        <v/>
      </c>
      <c r="D749" s="398" t="str">
        <f>IF($B749="","",IFERROR(VLOOKUP($B749,SERVIÇOS!$A:$F,3,0),IFERROR(VLOOKUP($B749,'COMPOSIÇÕES COMPLEMENTARES '!$C:$K,3,0),"")))</f>
        <v/>
      </c>
      <c r="E749" s="399"/>
      <c r="F749" s="400" t="str">
        <f>IF($B749="","",IFERROR(VLOOKUP($B749,SERVIÇOS!$A:$F,4,0),IFERROR(VLOOKUP($B749,'COMPOSIÇÕES COMPLEMENTARES '!$C:$K,6,0),"")))</f>
        <v/>
      </c>
      <c r="G749" s="400" t="str">
        <f>IF($B749="","",IFERROR(VLOOKUP($B749,SERVIÇOS!$A:$F,5,0),IFERROR(VLOOKUP($B749,'COMPOSIÇÕES COMPLEMENTARES '!$C:$K,7,0),"")))</f>
        <v/>
      </c>
      <c r="H749" s="400" t="str">
        <f t="shared" si="183"/>
        <v/>
      </c>
      <c r="I749" s="400" t="str">
        <f t="shared" si="179"/>
        <v/>
      </c>
      <c r="J749" s="400" t="str">
        <f t="shared" si="180"/>
        <v/>
      </c>
      <c r="K749" s="400" t="str">
        <f t="shared" si="181"/>
        <v/>
      </c>
      <c r="L749" s="400"/>
      <c r="O749" s="469"/>
      <c r="P749" s="470" t="str">
        <f t="shared" ref="P749:P812" si="185">IF(OR(O749="",$K749=""),"",(O749/$E749)*$K749)</f>
        <v/>
      </c>
      <c r="Q749" s="469"/>
      <c r="R749" s="471" t="str">
        <f t="shared" ref="R749:R812" si="186">IF(OR(Q749="",$K749=""),"",(Q749/$E749)*$K749)</f>
        <v/>
      </c>
      <c r="S749" s="469"/>
      <c r="T749" s="472" t="str">
        <f t="shared" ref="T749:T812" si="187">IF(OR(S749="",$K749=""),"",(S749/$E749)*$K749)</f>
        <v/>
      </c>
      <c r="U749" s="473">
        <f ca="1">SUMIF($O$8:T$9,"QUANT.",O749:T749)</f>
        <v>0</v>
      </c>
      <c r="V749" s="474">
        <f t="shared" ca="1" si="182"/>
        <v>0</v>
      </c>
      <c r="W749" s="486" t="str">
        <f t="shared" si="184"/>
        <v/>
      </c>
      <c r="X749" s="487">
        <f t="shared" ref="X749:X812" ca="1" si="188">IF(U749="",0,E749-U749)</f>
        <v>0</v>
      </c>
      <c r="Y749" s="487" t="e">
        <f t="shared" ref="Y749:Y812" ca="1" si="189">IF(V749="",0,K749-V749)</f>
        <v>#VALUE!</v>
      </c>
    </row>
    <row r="750" spans="1:25">
      <c r="A750" s="395"/>
      <c r="B750" s="396"/>
      <c r="C750" s="397" t="str">
        <f>IF($B750="","",IFERROR(VLOOKUP($B750,SERVIÇOS!$A:$F,2,0),IFERROR(VLOOKUP($B750,'COMPOSIÇÕES COMPLEMENTARES '!$C:$K,2,0),"")))</f>
        <v/>
      </c>
      <c r="D750" s="398" t="str">
        <f>IF($B750="","",IFERROR(VLOOKUP($B750,SERVIÇOS!$A:$F,3,0),IFERROR(VLOOKUP($B750,'COMPOSIÇÕES COMPLEMENTARES '!$C:$K,3,0),"")))</f>
        <v/>
      </c>
      <c r="E750" s="399"/>
      <c r="F750" s="400" t="str">
        <f>IF($B750="","",IFERROR(VLOOKUP($B750,SERVIÇOS!$A:$F,4,0),IFERROR(VLOOKUP($B750,'COMPOSIÇÕES COMPLEMENTARES '!$C:$K,6,0),"")))</f>
        <v/>
      </c>
      <c r="G750" s="400" t="str">
        <f>IF($B750="","",IFERROR(VLOOKUP($B750,SERVIÇOS!$A:$F,5,0),IFERROR(VLOOKUP($B750,'COMPOSIÇÕES COMPLEMENTARES '!$C:$K,7,0),"")))</f>
        <v/>
      </c>
      <c r="H750" s="400" t="str">
        <f t="shared" si="183"/>
        <v/>
      </c>
      <c r="I750" s="400" t="str">
        <f t="shared" si="179"/>
        <v/>
      </c>
      <c r="J750" s="400" t="str">
        <f t="shared" si="180"/>
        <v/>
      </c>
      <c r="K750" s="400" t="str">
        <f t="shared" si="181"/>
        <v/>
      </c>
      <c r="L750" s="400"/>
      <c r="O750" s="469"/>
      <c r="P750" s="470" t="str">
        <f t="shared" si="185"/>
        <v/>
      </c>
      <c r="Q750" s="469"/>
      <c r="R750" s="471" t="str">
        <f t="shared" si="186"/>
        <v/>
      </c>
      <c r="S750" s="469"/>
      <c r="T750" s="472" t="str">
        <f t="shared" si="187"/>
        <v/>
      </c>
      <c r="U750" s="473">
        <f ca="1">SUMIF($O$8:T$9,"QUANT.",O750:T750)</f>
        <v>0</v>
      </c>
      <c r="V750" s="474">
        <f t="shared" ca="1" si="182"/>
        <v>0</v>
      </c>
      <c r="W750" s="486" t="str">
        <f t="shared" si="184"/>
        <v/>
      </c>
      <c r="X750" s="487">
        <f t="shared" ca="1" si="188"/>
        <v>0</v>
      </c>
      <c r="Y750" s="487" t="e">
        <f t="shared" ca="1" si="189"/>
        <v>#VALUE!</v>
      </c>
    </row>
    <row r="751" spans="1:25">
      <c r="A751" s="395"/>
      <c r="B751" s="396"/>
      <c r="C751" s="397" t="str">
        <f>IF($B751="","",IFERROR(VLOOKUP($B751,SERVIÇOS!$A:$F,2,0),IFERROR(VLOOKUP($B751,'COMPOSIÇÕES COMPLEMENTARES '!$C:$K,2,0),"")))</f>
        <v/>
      </c>
      <c r="D751" s="398" t="str">
        <f>IF($B751="","",IFERROR(VLOOKUP($B751,SERVIÇOS!$A:$F,3,0),IFERROR(VLOOKUP($B751,'COMPOSIÇÕES COMPLEMENTARES '!$C:$K,3,0),"")))</f>
        <v/>
      </c>
      <c r="E751" s="399"/>
      <c r="F751" s="400" t="str">
        <f>IF($B751="","",IFERROR(VLOOKUP($B751,SERVIÇOS!$A:$F,4,0),IFERROR(VLOOKUP($B751,'COMPOSIÇÕES COMPLEMENTARES '!$C:$K,6,0),"")))</f>
        <v/>
      </c>
      <c r="G751" s="400" t="str">
        <f>IF($B751="","",IFERROR(VLOOKUP($B751,SERVIÇOS!$A:$F,5,0),IFERROR(VLOOKUP($B751,'COMPOSIÇÕES COMPLEMENTARES '!$C:$K,7,0),"")))</f>
        <v/>
      </c>
      <c r="H751" s="400" t="str">
        <f t="shared" si="183"/>
        <v/>
      </c>
      <c r="I751" s="400" t="str">
        <f t="shared" si="179"/>
        <v/>
      </c>
      <c r="J751" s="400" t="str">
        <f t="shared" si="180"/>
        <v/>
      </c>
      <c r="K751" s="400" t="str">
        <f t="shared" si="181"/>
        <v/>
      </c>
      <c r="L751" s="400"/>
      <c r="O751" s="469"/>
      <c r="P751" s="470" t="str">
        <f t="shared" si="185"/>
        <v/>
      </c>
      <c r="Q751" s="469"/>
      <c r="R751" s="471" t="str">
        <f t="shared" si="186"/>
        <v/>
      </c>
      <c r="S751" s="469"/>
      <c r="T751" s="472" t="str">
        <f t="shared" si="187"/>
        <v/>
      </c>
      <c r="U751" s="473">
        <f ca="1">SUMIF($O$8:T$9,"QUANT.",O751:T751)</f>
        <v>0</v>
      </c>
      <c r="V751" s="474">
        <f t="shared" ca="1" si="182"/>
        <v>0</v>
      </c>
      <c r="W751" s="486" t="str">
        <f t="shared" si="184"/>
        <v/>
      </c>
      <c r="X751" s="487">
        <f t="shared" ca="1" si="188"/>
        <v>0</v>
      </c>
      <c r="Y751" s="487" t="e">
        <f t="shared" ca="1" si="189"/>
        <v>#VALUE!</v>
      </c>
    </row>
    <row r="752" spans="1:25">
      <c r="A752" s="395"/>
      <c r="B752" s="396"/>
      <c r="C752" s="397" t="str">
        <f>IF($B752="","",IFERROR(VLOOKUP($B752,SERVIÇOS!$A:$F,2,0),IFERROR(VLOOKUP($B752,'COMPOSIÇÕES COMPLEMENTARES '!$C:$K,2,0),"")))</f>
        <v/>
      </c>
      <c r="D752" s="398" t="str">
        <f>IF($B752="","",IFERROR(VLOOKUP($B752,SERVIÇOS!$A:$F,3,0),IFERROR(VLOOKUP($B752,'COMPOSIÇÕES COMPLEMENTARES '!$C:$K,3,0),"")))</f>
        <v/>
      </c>
      <c r="E752" s="399"/>
      <c r="F752" s="400" t="str">
        <f>IF($B752="","",IFERROR(VLOOKUP($B752,SERVIÇOS!$A:$F,4,0),IFERROR(VLOOKUP($B752,'COMPOSIÇÕES COMPLEMENTARES '!$C:$K,6,0),"")))</f>
        <v/>
      </c>
      <c r="G752" s="400" t="str">
        <f>IF($B752="","",IFERROR(VLOOKUP($B752,SERVIÇOS!$A:$F,5,0),IFERROR(VLOOKUP($B752,'COMPOSIÇÕES COMPLEMENTARES '!$C:$K,7,0),"")))</f>
        <v/>
      </c>
      <c r="H752" s="400" t="str">
        <f t="shared" si="183"/>
        <v/>
      </c>
      <c r="I752" s="400" t="str">
        <f t="shared" si="179"/>
        <v/>
      </c>
      <c r="J752" s="400" t="str">
        <f t="shared" si="180"/>
        <v/>
      </c>
      <c r="K752" s="400" t="str">
        <f t="shared" si="181"/>
        <v/>
      </c>
      <c r="L752" s="400"/>
      <c r="O752" s="469"/>
      <c r="P752" s="470" t="str">
        <f t="shared" si="185"/>
        <v/>
      </c>
      <c r="Q752" s="469"/>
      <c r="R752" s="471" t="str">
        <f t="shared" si="186"/>
        <v/>
      </c>
      <c r="S752" s="469"/>
      <c r="T752" s="472" t="str">
        <f t="shared" si="187"/>
        <v/>
      </c>
      <c r="U752" s="473">
        <f ca="1">SUMIF($O$8:T$9,"QUANT.",O752:T752)</f>
        <v>0</v>
      </c>
      <c r="V752" s="474">
        <f t="shared" ca="1" si="182"/>
        <v>0</v>
      </c>
      <c r="W752" s="486" t="str">
        <f t="shared" si="184"/>
        <v/>
      </c>
      <c r="X752" s="487">
        <f t="shared" ca="1" si="188"/>
        <v>0</v>
      </c>
      <c r="Y752" s="487" t="e">
        <f t="shared" ca="1" si="189"/>
        <v>#VALUE!</v>
      </c>
    </row>
    <row r="753" spans="1:25">
      <c r="A753" s="395"/>
      <c r="B753" s="396"/>
      <c r="C753" s="397" t="str">
        <f>IF($B753="","",IFERROR(VLOOKUP($B753,SERVIÇOS!$A:$F,2,0),IFERROR(VLOOKUP($B753,'COMPOSIÇÕES COMPLEMENTARES '!$C:$K,2,0),"")))</f>
        <v/>
      </c>
      <c r="D753" s="398" t="str">
        <f>IF($B753="","",IFERROR(VLOOKUP($B753,SERVIÇOS!$A:$F,3,0),IFERROR(VLOOKUP($B753,'COMPOSIÇÕES COMPLEMENTARES '!$C:$K,3,0),"")))</f>
        <v/>
      </c>
      <c r="E753" s="399"/>
      <c r="F753" s="400" t="str">
        <f>IF($B753="","",IFERROR(VLOOKUP($B753,SERVIÇOS!$A:$F,4,0),IFERROR(VLOOKUP($B753,'COMPOSIÇÕES COMPLEMENTARES '!$C:$K,6,0),"")))</f>
        <v/>
      </c>
      <c r="G753" s="400" t="str">
        <f>IF($B753="","",IFERROR(VLOOKUP($B753,SERVIÇOS!$A:$F,5,0),IFERROR(VLOOKUP($B753,'COMPOSIÇÕES COMPLEMENTARES '!$C:$K,7,0),"")))</f>
        <v/>
      </c>
      <c r="H753" s="400" t="str">
        <f t="shared" si="183"/>
        <v/>
      </c>
      <c r="I753" s="400" t="str">
        <f t="shared" si="179"/>
        <v/>
      </c>
      <c r="J753" s="400" t="str">
        <f t="shared" si="180"/>
        <v/>
      </c>
      <c r="K753" s="400" t="str">
        <f t="shared" si="181"/>
        <v/>
      </c>
      <c r="L753" s="400"/>
      <c r="O753" s="469"/>
      <c r="P753" s="470" t="str">
        <f t="shared" si="185"/>
        <v/>
      </c>
      <c r="Q753" s="469"/>
      <c r="R753" s="471" t="str">
        <f t="shared" si="186"/>
        <v/>
      </c>
      <c r="S753" s="469"/>
      <c r="T753" s="472" t="str">
        <f t="shared" si="187"/>
        <v/>
      </c>
      <c r="U753" s="473">
        <f ca="1">SUMIF($O$8:T$9,"QUANT.",O753:T753)</f>
        <v>0</v>
      </c>
      <c r="V753" s="474">
        <f t="shared" ca="1" si="182"/>
        <v>0</v>
      </c>
      <c r="W753" s="486" t="str">
        <f t="shared" si="184"/>
        <v/>
      </c>
      <c r="X753" s="487">
        <f t="shared" ca="1" si="188"/>
        <v>0</v>
      </c>
      <c r="Y753" s="487" t="e">
        <f t="shared" ca="1" si="189"/>
        <v>#VALUE!</v>
      </c>
    </row>
    <row r="754" spans="1:25">
      <c r="A754" s="395"/>
      <c r="B754" s="396"/>
      <c r="C754" s="397" t="str">
        <f>IF($B754="","",IFERROR(VLOOKUP($B754,SERVIÇOS!$A:$F,2,0),IFERROR(VLOOKUP($B754,'COMPOSIÇÕES COMPLEMENTARES '!$C:$K,2,0),"")))</f>
        <v/>
      </c>
      <c r="D754" s="398" t="str">
        <f>IF($B754="","",IFERROR(VLOOKUP($B754,SERVIÇOS!$A:$F,3,0),IFERROR(VLOOKUP($B754,'COMPOSIÇÕES COMPLEMENTARES '!$C:$K,3,0),"")))</f>
        <v/>
      </c>
      <c r="E754" s="399"/>
      <c r="F754" s="400" t="str">
        <f>IF($B754="","",IFERROR(VLOOKUP($B754,SERVIÇOS!$A:$F,4,0),IFERROR(VLOOKUP($B754,'COMPOSIÇÕES COMPLEMENTARES '!$C:$K,6,0),"")))</f>
        <v/>
      </c>
      <c r="G754" s="400" t="str">
        <f>IF($B754="","",IFERROR(VLOOKUP($B754,SERVIÇOS!$A:$F,5,0),IFERROR(VLOOKUP($B754,'COMPOSIÇÕES COMPLEMENTARES '!$C:$K,7,0),"")))</f>
        <v/>
      </c>
      <c r="H754" s="400" t="str">
        <f t="shared" si="183"/>
        <v/>
      </c>
      <c r="I754" s="400" t="str">
        <f t="shared" si="179"/>
        <v/>
      </c>
      <c r="J754" s="400" t="str">
        <f t="shared" si="180"/>
        <v/>
      </c>
      <c r="K754" s="400" t="str">
        <f t="shared" si="181"/>
        <v/>
      </c>
      <c r="L754" s="400"/>
      <c r="O754" s="469"/>
      <c r="P754" s="470" t="str">
        <f t="shared" si="185"/>
        <v/>
      </c>
      <c r="Q754" s="469"/>
      <c r="R754" s="471" t="str">
        <f t="shared" si="186"/>
        <v/>
      </c>
      <c r="S754" s="469"/>
      <c r="T754" s="472" t="str">
        <f t="shared" si="187"/>
        <v/>
      </c>
      <c r="U754" s="473">
        <f ca="1">SUMIF($O$8:T$9,"QUANT.",O754:T754)</f>
        <v>0</v>
      </c>
      <c r="V754" s="474">
        <f t="shared" ca="1" si="182"/>
        <v>0</v>
      </c>
      <c r="W754" s="486" t="str">
        <f t="shared" si="184"/>
        <v/>
      </c>
      <c r="X754" s="487">
        <f t="shared" ca="1" si="188"/>
        <v>0</v>
      </c>
      <c r="Y754" s="487" t="e">
        <f t="shared" ca="1" si="189"/>
        <v>#VALUE!</v>
      </c>
    </row>
    <row r="755" spans="1:25">
      <c r="A755" s="395"/>
      <c r="B755" s="396"/>
      <c r="C755" s="397" t="str">
        <f>IF($B755="","",IFERROR(VLOOKUP($B755,SERVIÇOS!$A:$F,2,0),IFERROR(VLOOKUP($B755,'COMPOSIÇÕES COMPLEMENTARES '!$C:$K,2,0),"")))</f>
        <v/>
      </c>
      <c r="D755" s="398" t="str">
        <f>IF($B755="","",IFERROR(VLOOKUP($B755,SERVIÇOS!$A:$F,3,0),IFERROR(VLOOKUP($B755,'COMPOSIÇÕES COMPLEMENTARES '!$C:$K,3,0),"")))</f>
        <v/>
      </c>
      <c r="E755" s="399"/>
      <c r="F755" s="400" t="str">
        <f>IF($B755="","",IFERROR(VLOOKUP($B755,SERVIÇOS!$A:$F,4,0),IFERROR(VLOOKUP($B755,'COMPOSIÇÕES COMPLEMENTARES '!$C:$K,6,0),"")))</f>
        <v/>
      </c>
      <c r="G755" s="400" t="str">
        <f>IF($B755="","",IFERROR(VLOOKUP($B755,SERVIÇOS!$A:$F,5,0),IFERROR(VLOOKUP($B755,'COMPOSIÇÕES COMPLEMENTARES '!$C:$K,7,0),"")))</f>
        <v/>
      </c>
      <c r="H755" s="400" t="str">
        <f t="shared" si="183"/>
        <v/>
      </c>
      <c r="I755" s="400" t="str">
        <f t="shared" si="179"/>
        <v/>
      </c>
      <c r="J755" s="400" t="str">
        <f t="shared" si="180"/>
        <v/>
      </c>
      <c r="K755" s="400" t="str">
        <f t="shared" si="181"/>
        <v/>
      </c>
      <c r="L755" s="400"/>
      <c r="O755" s="469"/>
      <c r="P755" s="470" t="str">
        <f t="shared" si="185"/>
        <v/>
      </c>
      <c r="Q755" s="469"/>
      <c r="R755" s="471" t="str">
        <f t="shared" si="186"/>
        <v/>
      </c>
      <c r="S755" s="469"/>
      <c r="T755" s="472" t="str">
        <f t="shared" si="187"/>
        <v/>
      </c>
      <c r="U755" s="473">
        <f ca="1">SUMIF($O$8:T$9,"QUANT.",O755:T755)</f>
        <v>0</v>
      </c>
      <c r="V755" s="474">
        <f t="shared" ca="1" si="182"/>
        <v>0</v>
      </c>
      <c r="W755" s="486" t="str">
        <f t="shared" si="184"/>
        <v/>
      </c>
      <c r="X755" s="487">
        <f t="shared" ca="1" si="188"/>
        <v>0</v>
      </c>
      <c r="Y755" s="487" t="e">
        <f t="shared" ca="1" si="189"/>
        <v>#VALUE!</v>
      </c>
    </row>
    <row r="756" spans="1:25">
      <c r="A756" s="395"/>
      <c r="B756" s="396"/>
      <c r="C756" s="397" t="str">
        <f>IF($B756="","",IFERROR(VLOOKUP($B756,SERVIÇOS!$A:$F,2,0),IFERROR(VLOOKUP($B756,'COMPOSIÇÕES COMPLEMENTARES '!$C:$K,2,0),"")))</f>
        <v/>
      </c>
      <c r="D756" s="398" t="str">
        <f>IF($B756="","",IFERROR(VLOOKUP($B756,SERVIÇOS!$A:$F,3,0),IFERROR(VLOOKUP($B756,'COMPOSIÇÕES COMPLEMENTARES '!$C:$K,3,0),"")))</f>
        <v/>
      </c>
      <c r="E756" s="399"/>
      <c r="F756" s="400" t="str">
        <f>IF($B756="","",IFERROR(VLOOKUP($B756,SERVIÇOS!$A:$F,4,0),IFERROR(VLOOKUP($B756,'COMPOSIÇÕES COMPLEMENTARES '!$C:$K,6,0),"")))</f>
        <v/>
      </c>
      <c r="G756" s="400" t="str">
        <f>IF($B756="","",IFERROR(VLOOKUP($B756,SERVIÇOS!$A:$F,5,0),IFERROR(VLOOKUP($B756,'COMPOSIÇÕES COMPLEMENTARES '!$C:$K,7,0),"")))</f>
        <v/>
      </c>
      <c r="H756" s="400" t="str">
        <f t="shared" si="183"/>
        <v/>
      </c>
      <c r="I756" s="400" t="str">
        <f t="shared" si="179"/>
        <v/>
      </c>
      <c r="J756" s="400" t="str">
        <f t="shared" si="180"/>
        <v/>
      </c>
      <c r="K756" s="400" t="str">
        <f t="shared" si="181"/>
        <v/>
      </c>
      <c r="L756" s="400"/>
      <c r="O756" s="469"/>
      <c r="P756" s="470" t="str">
        <f t="shared" si="185"/>
        <v/>
      </c>
      <c r="Q756" s="469"/>
      <c r="R756" s="471" t="str">
        <f t="shared" si="186"/>
        <v/>
      </c>
      <c r="S756" s="469"/>
      <c r="T756" s="472" t="str">
        <f t="shared" si="187"/>
        <v/>
      </c>
      <c r="U756" s="473">
        <f ca="1">SUMIF($O$8:T$9,"QUANT.",O756:T756)</f>
        <v>0</v>
      </c>
      <c r="V756" s="474">
        <f t="shared" ca="1" si="182"/>
        <v>0</v>
      </c>
      <c r="W756" s="486" t="str">
        <f t="shared" si="184"/>
        <v/>
      </c>
      <c r="X756" s="487">
        <f t="shared" ca="1" si="188"/>
        <v>0</v>
      </c>
      <c r="Y756" s="487" t="e">
        <f t="shared" ca="1" si="189"/>
        <v>#VALUE!</v>
      </c>
    </row>
    <row r="757" spans="1:25">
      <c r="A757" s="395"/>
      <c r="B757" s="396"/>
      <c r="C757" s="397" t="str">
        <f>IF($B757="","",IFERROR(VLOOKUP($B757,SERVIÇOS!$A:$F,2,0),IFERROR(VLOOKUP($B757,'COMPOSIÇÕES COMPLEMENTARES '!$C:$K,2,0),"")))</f>
        <v/>
      </c>
      <c r="D757" s="398" t="str">
        <f>IF($B757="","",IFERROR(VLOOKUP($B757,SERVIÇOS!$A:$F,3,0),IFERROR(VLOOKUP($B757,'COMPOSIÇÕES COMPLEMENTARES '!$C:$K,3,0),"")))</f>
        <v/>
      </c>
      <c r="E757" s="399"/>
      <c r="F757" s="400" t="str">
        <f>IF($B757="","",IFERROR(VLOOKUP($B757,SERVIÇOS!$A:$F,4,0),IFERROR(VLOOKUP($B757,'COMPOSIÇÕES COMPLEMENTARES '!$C:$K,6,0),"")))</f>
        <v/>
      </c>
      <c r="G757" s="400" t="str">
        <f>IF($B757="","",IFERROR(VLOOKUP($B757,SERVIÇOS!$A:$F,5,0),IFERROR(VLOOKUP($B757,'COMPOSIÇÕES COMPLEMENTARES '!$C:$K,7,0),"")))</f>
        <v/>
      </c>
      <c r="H757" s="400" t="str">
        <f t="shared" si="183"/>
        <v/>
      </c>
      <c r="I757" s="400" t="str">
        <f t="shared" ref="I757:I820" si="190">IF(E757="","",TRUNC((E757*F757),2))</f>
        <v/>
      </c>
      <c r="J757" s="400" t="str">
        <f t="shared" ref="J757:J820" si="191">IF(E757="","",TRUNC((E757*G757),2))</f>
        <v/>
      </c>
      <c r="K757" s="400" t="str">
        <f t="shared" ref="K757:K820" si="192">IF(E757="","",TRUNC((E757*H757),2))</f>
        <v/>
      </c>
      <c r="L757" s="400"/>
      <c r="O757" s="469"/>
      <c r="P757" s="470" t="str">
        <f t="shared" si="185"/>
        <v/>
      </c>
      <c r="Q757" s="469"/>
      <c r="R757" s="471" t="str">
        <f t="shared" si="186"/>
        <v/>
      </c>
      <c r="S757" s="469"/>
      <c r="T757" s="472" t="str">
        <f t="shared" si="187"/>
        <v/>
      </c>
      <c r="U757" s="473">
        <f ca="1">SUMIF($O$8:T$9,"QUANT.",O757:T757)</f>
        <v>0</v>
      </c>
      <c r="V757" s="474">
        <f t="shared" ca="1" si="182"/>
        <v>0</v>
      </c>
      <c r="W757" s="486" t="str">
        <f t="shared" si="184"/>
        <v/>
      </c>
      <c r="X757" s="487">
        <f t="shared" ca="1" si="188"/>
        <v>0</v>
      </c>
      <c r="Y757" s="487" t="e">
        <f t="shared" ca="1" si="189"/>
        <v>#VALUE!</v>
      </c>
    </row>
    <row r="758" spans="1:25">
      <c r="A758" s="395"/>
      <c r="B758" s="396"/>
      <c r="C758" s="397" t="str">
        <f>IF($B758="","",IFERROR(VLOOKUP($B758,SERVIÇOS!$A:$F,2,0),IFERROR(VLOOKUP($B758,'COMPOSIÇÕES COMPLEMENTARES '!$C:$K,2,0),"")))</f>
        <v/>
      </c>
      <c r="D758" s="398" t="str">
        <f>IF($B758="","",IFERROR(VLOOKUP($B758,SERVIÇOS!$A:$F,3,0),IFERROR(VLOOKUP($B758,'COMPOSIÇÕES COMPLEMENTARES '!$C:$K,3,0),"")))</f>
        <v/>
      </c>
      <c r="E758" s="399"/>
      <c r="F758" s="400" t="str">
        <f>IF($B758="","",IFERROR(VLOOKUP($B758,SERVIÇOS!$A:$F,4,0),IFERROR(VLOOKUP($B758,'COMPOSIÇÕES COMPLEMENTARES '!$C:$K,6,0),"")))</f>
        <v/>
      </c>
      <c r="G758" s="400" t="str">
        <f>IF($B758="","",IFERROR(VLOOKUP($B758,SERVIÇOS!$A:$F,5,0),IFERROR(VLOOKUP($B758,'COMPOSIÇÕES COMPLEMENTARES '!$C:$K,7,0),"")))</f>
        <v/>
      </c>
      <c r="H758" s="400" t="str">
        <f t="shared" si="183"/>
        <v/>
      </c>
      <c r="I758" s="400" t="str">
        <f t="shared" si="190"/>
        <v/>
      </c>
      <c r="J758" s="400" t="str">
        <f t="shared" si="191"/>
        <v/>
      </c>
      <c r="K758" s="400" t="str">
        <f t="shared" si="192"/>
        <v/>
      </c>
      <c r="L758" s="400"/>
      <c r="O758" s="469"/>
      <c r="P758" s="470" t="str">
        <f t="shared" si="185"/>
        <v/>
      </c>
      <c r="Q758" s="469"/>
      <c r="R758" s="471" t="str">
        <f t="shared" si="186"/>
        <v/>
      </c>
      <c r="S758" s="469"/>
      <c r="T758" s="472" t="str">
        <f t="shared" si="187"/>
        <v/>
      </c>
      <c r="U758" s="473">
        <f ca="1">SUMIF($O$8:T$9,"QUANT.",O758:T758)</f>
        <v>0</v>
      </c>
      <c r="V758" s="474">
        <f t="shared" ca="1" si="182"/>
        <v>0</v>
      </c>
      <c r="W758" s="486" t="str">
        <f t="shared" si="184"/>
        <v/>
      </c>
      <c r="X758" s="487">
        <f t="shared" ca="1" si="188"/>
        <v>0</v>
      </c>
      <c r="Y758" s="487" t="e">
        <f t="shared" ca="1" si="189"/>
        <v>#VALUE!</v>
      </c>
    </row>
    <row r="759" spans="1:25">
      <c r="A759" s="395"/>
      <c r="B759" s="396"/>
      <c r="C759" s="397" t="str">
        <f>IF($B759="","",IFERROR(VLOOKUP($B759,SERVIÇOS!$A:$F,2,0),IFERROR(VLOOKUP($B759,'COMPOSIÇÕES COMPLEMENTARES '!$C:$K,2,0),"")))</f>
        <v/>
      </c>
      <c r="D759" s="398" t="str">
        <f>IF($B759="","",IFERROR(VLOOKUP($B759,SERVIÇOS!$A:$F,3,0),IFERROR(VLOOKUP($B759,'COMPOSIÇÕES COMPLEMENTARES '!$C:$K,3,0),"")))</f>
        <v/>
      </c>
      <c r="E759" s="399"/>
      <c r="F759" s="400" t="str">
        <f>IF($B759="","",IFERROR(VLOOKUP($B759,SERVIÇOS!$A:$F,4,0),IFERROR(VLOOKUP($B759,'COMPOSIÇÕES COMPLEMENTARES '!$C:$K,6,0),"")))</f>
        <v/>
      </c>
      <c r="G759" s="400" t="str">
        <f>IF($B759="","",IFERROR(VLOOKUP($B759,SERVIÇOS!$A:$F,5,0),IFERROR(VLOOKUP($B759,'COMPOSIÇÕES COMPLEMENTARES '!$C:$K,7,0),"")))</f>
        <v/>
      </c>
      <c r="H759" s="400" t="str">
        <f t="shared" si="183"/>
        <v/>
      </c>
      <c r="I759" s="400" t="str">
        <f t="shared" si="190"/>
        <v/>
      </c>
      <c r="J759" s="400" t="str">
        <f t="shared" si="191"/>
        <v/>
      </c>
      <c r="K759" s="400" t="str">
        <f t="shared" si="192"/>
        <v/>
      </c>
      <c r="L759" s="400"/>
      <c r="O759" s="469"/>
      <c r="P759" s="470" t="str">
        <f t="shared" si="185"/>
        <v/>
      </c>
      <c r="Q759" s="469"/>
      <c r="R759" s="471" t="str">
        <f t="shared" si="186"/>
        <v/>
      </c>
      <c r="S759" s="469"/>
      <c r="T759" s="472" t="str">
        <f t="shared" si="187"/>
        <v/>
      </c>
      <c r="U759" s="473">
        <f ca="1">SUMIF($O$8:T$9,"QUANT.",O759:T759)</f>
        <v>0</v>
      </c>
      <c r="V759" s="474">
        <f t="shared" ca="1" si="182"/>
        <v>0</v>
      </c>
      <c r="W759" s="486" t="str">
        <f t="shared" si="184"/>
        <v/>
      </c>
      <c r="X759" s="487">
        <f t="shared" ca="1" si="188"/>
        <v>0</v>
      </c>
      <c r="Y759" s="487" t="e">
        <f t="shared" ca="1" si="189"/>
        <v>#VALUE!</v>
      </c>
    </row>
    <row r="760" spans="1:25">
      <c r="A760" s="395"/>
      <c r="B760" s="396"/>
      <c r="C760" s="397" t="str">
        <f>IF($B760="","",IFERROR(VLOOKUP($B760,SERVIÇOS!$A:$F,2,0),IFERROR(VLOOKUP($B760,'COMPOSIÇÕES COMPLEMENTARES '!$C:$K,2,0),"")))</f>
        <v/>
      </c>
      <c r="D760" s="398" t="str">
        <f>IF($B760="","",IFERROR(VLOOKUP($B760,SERVIÇOS!$A:$F,3,0),IFERROR(VLOOKUP($B760,'COMPOSIÇÕES COMPLEMENTARES '!$C:$K,3,0),"")))</f>
        <v/>
      </c>
      <c r="E760" s="399"/>
      <c r="F760" s="400" t="str">
        <f>IF($B760="","",IFERROR(VLOOKUP($B760,SERVIÇOS!$A:$F,4,0),IFERROR(VLOOKUP($B760,'COMPOSIÇÕES COMPLEMENTARES '!$C:$K,6,0),"")))</f>
        <v/>
      </c>
      <c r="G760" s="400" t="str">
        <f>IF($B760="","",IFERROR(VLOOKUP($B760,SERVIÇOS!$A:$F,5,0),IFERROR(VLOOKUP($B760,'COMPOSIÇÕES COMPLEMENTARES '!$C:$K,7,0),"")))</f>
        <v/>
      </c>
      <c r="H760" s="400" t="str">
        <f t="shared" si="183"/>
        <v/>
      </c>
      <c r="I760" s="400" t="str">
        <f t="shared" si="190"/>
        <v/>
      </c>
      <c r="J760" s="400" t="str">
        <f t="shared" si="191"/>
        <v/>
      </c>
      <c r="K760" s="400" t="str">
        <f t="shared" si="192"/>
        <v/>
      </c>
      <c r="L760" s="400"/>
      <c r="O760" s="469"/>
      <c r="P760" s="470" t="str">
        <f t="shared" si="185"/>
        <v/>
      </c>
      <c r="Q760" s="469"/>
      <c r="R760" s="471" t="str">
        <f t="shared" si="186"/>
        <v/>
      </c>
      <c r="S760" s="469"/>
      <c r="T760" s="472" t="str">
        <f t="shared" si="187"/>
        <v/>
      </c>
      <c r="U760" s="473">
        <f ca="1">SUMIF($O$8:T$9,"QUANT.",O760:T760)</f>
        <v>0</v>
      </c>
      <c r="V760" s="474">
        <f t="shared" ca="1" si="182"/>
        <v>0</v>
      </c>
      <c r="W760" s="486" t="str">
        <f t="shared" si="184"/>
        <v/>
      </c>
      <c r="X760" s="487">
        <f t="shared" ca="1" si="188"/>
        <v>0</v>
      </c>
      <c r="Y760" s="487" t="e">
        <f t="shared" ca="1" si="189"/>
        <v>#VALUE!</v>
      </c>
    </row>
    <row r="761" spans="1:25">
      <c r="A761" s="395"/>
      <c r="B761" s="396"/>
      <c r="C761" s="397" t="str">
        <f>IF($B761="","",IFERROR(VLOOKUP($B761,SERVIÇOS!$A:$F,2,0),IFERROR(VLOOKUP($B761,'COMPOSIÇÕES COMPLEMENTARES '!$C:$K,2,0),"")))</f>
        <v/>
      </c>
      <c r="D761" s="398" t="str">
        <f>IF($B761="","",IFERROR(VLOOKUP($B761,SERVIÇOS!$A:$F,3,0),IFERROR(VLOOKUP($B761,'COMPOSIÇÕES COMPLEMENTARES '!$C:$K,3,0),"")))</f>
        <v/>
      </c>
      <c r="E761" s="399"/>
      <c r="F761" s="400" t="str">
        <f>IF($B761="","",IFERROR(VLOOKUP($B761,SERVIÇOS!$A:$F,4,0),IFERROR(VLOOKUP($B761,'COMPOSIÇÕES COMPLEMENTARES '!$C:$K,6,0),"")))</f>
        <v/>
      </c>
      <c r="G761" s="400" t="str">
        <f>IF($B761="","",IFERROR(VLOOKUP($B761,SERVIÇOS!$A:$F,5,0),IFERROR(VLOOKUP($B761,'COMPOSIÇÕES COMPLEMENTARES '!$C:$K,7,0),"")))</f>
        <v/>
      </c>
      <c r="H761" s="400" t="str">
        <f t="shared" si="183"/>
        <v/>
      </c>
      <c r="I761" s="400" t="str">
        <f t="shared" si="190"/>
        <v/>
      </c>
      <c r="J761" s="400" t="str">
        <f t="shared" si="191"/>
        <v/>
      </c>
      <c r="K761" s="400" t="str">
        <f t="shared" si="192"/>
        <v/>
      </c>
      <c r="L761" s="400"/>
      <c r="O761" s="469"/>
      <c r="P761" s="470" t="str">
        <f t="shared" si="185"/>
        <v/>
      </c>
      <c r="Q761" s="469"/>
      <c r="R761" s="471" t="str">
        <f t="shared" si="186"/>
        <v/>
      </c>
      <c r="S761" s="469"/>
      <c r="T761" s="472" t="str">
        <f t="shared" si="187"/>
        <v/>
      </c>
      <c r="U761" s="473">
        <f ca="1">SUMIF($O$8:T$9,"QUANT.",O761:T761)</f>
        <v>0</v>
      </c>
      <c r="V761" s="474">
        <f t="shared" ca="1" si="182"/>
        <v>0</v>
      </c>
      <c r="W761" s="486" t="str">
        <f t="shared" si="184"/>
        <v/>
      </c>
      <c r="X761" s="487">
        <f t="shared" ca="1" si="188"/>
        <v>0</v>
      </c>
      <c r="Y761" s="487" t="e">
        <f t="shared" ca="1" si="189"/>
        <v>#VALUE!</v>
      </c>
    </row>
    <row r="762" spans="1:25">
      <c r="A762" s="395"/>
      <c r="B762" s="396"/>
      <c r="C762" s="397" t="str">
        <f>IF($B762="","",IFERROR(VLOOKUP($B762,SERVIÇOS!$A:$F,2,0),IFERROR(VLOOKUP($B762,'COMPOSIÇÕES COMPLEMENTARES '!$C:$K,2,0),"")))</f>
        <v/>
      </c>
      <c r="D762" s="398" t="str">
        <f>IF($B762="","",IFERROR(VLOOKUP($B762,SERVIÇOS!$A:$F,3,0),IFERROR(VLOOKUP($B762,'COMPOSIÇÕES COMPLEMENTARES '!$C:$K,3,0),"")))</f>
        <v/>
      </c>
      <c r="E762" s="399"/>
      <c r="F762" s="400" t="str">
        <f>IF($B762="","",IFERROR(VLOOKUP($B762,SERVIÇOS!$A:$F,4,0),IFERROR(VLOOKUP($B762,'COMPOSIÇÕES COMPLEMENTARES '!$C:$K,6,0),"")))</f>
        <v/>
      </c>
      <c r="G762" s="400" t="str">
        <f>IF($B762="","",IFERROR(VLOOKUP($B762,SERVIÇOS!$A:$F,5,0),IFERROR(VLOOKUP($B762,'COMPOSIÇÕES COMPLEMENTARES '!$C:$K,7,0),"")))</f>
        <v/>
      </c>
      <c r="H762" s="400" t="str">
        <f t="shared" si="183"/>
        <v/>
      </c>
      <c r="I762" s="400" t="str">
        <f t="shared" si="190"/>
        <v/>
      </c>
      <c r="J762" s="400" t="str">
        <f t="shared" si="191"/>
        <v/>
      </c>
      <c r="K762" s="400" t="str">
        <f t="shared" si="192"/>
        <v/>
      </c>
      <c r="L762" s="400"/>
      <c r="O762" s="469"/>
      <c r="P762" s="470" t="str">
        <f t="shared" si="185"/>
        <v/>
      </c>
      <c r="Q762" s="469"/>
      <c r="R762" s="471" t="str">
        <f t="shared" si="186"/>
        <v/>
      </c>
      <c r="S762" s="469"/>
      <c r="T762" s="472" t="str">
        <f t="shared" si="187"/>
        <v/>
      </c>
      <c r="U762" s="473">
        <f ca="1">SUMIF($O$8:T$9,"QUANT.",O762:T762)</f>
        <v>0</v>
      </c>
      <c r="V762" s="474">
        <f t="shared" ca="1" si="182"/>
        <v>0</v>
      </c>
      <c r="W762" s="486" t="str">
        <f t="shared" si="184"/>
        <v/>
      </c>
      <c r="X762" s="487">
        <f t="shared" ca="1" si="188"/>
        <v>0</v>
      </c>
      <c r="Y762" s="487" t="e">
        <f t="shared" ca="1" si="189"/>
        <v>#VALUE!</v>
      </c>
    </row>
    <row r="763" spans="1:25">
      <c r="A763" s="395"/>
      <c r="B763" s="396"/>
      <c r="C763" s="397" t="str">
        <f>IF($B763="","",IFERROR(VLOOKUP($B763,SERVIÇOS!$A:$F,2,0),IFERROR(VLOOKUP($B763,'COMPOSIÇÕES COMPLEMENTARES '!$C:$K,2,0),"")))</f>
        <v/>
      </c>
      <c r="D763" s="398" t="str">
        <f>IF($B763="","",IFERROR(VLOOKUP($B763,SERVIÇOS!$A:$F,3,0),IFERROR(VLOOKUP($B763,'COMPOSIÇÕES COMPLEMENTARES '!$C:$K,3,0),"")))</f>
        <v/>
      </c>
      <c r="E763" s="399"/>
      <c r="F763" s="400" t="str">
        <f>IF($B763="","",IFERROR(VLOOKUP($B763,SERVIÇOS!$A:$F,4,0),IFERROR(VLOOKUP($B763,'COMPOSIÇÕES COMPLEMENTARES '!$C:$K,6,0),"")))</f>
        <v/>
      </c>
      <c r="G763" s="400" t="str">
        <f>IF($B763="","",IFERROR(VLOOKUP($B763,SERVIÇOS!$A:$F,5,0),IFERROR(VLOOKUP($B763,'COMPOSIÇÕES COMPLEMENTARES '!$C:$K,7,0),"")))</f>
        <v/>
      </c>
      <c r="H763" s="400" t="str">
        <f t="shared" si="183"/>
        <v/>
      </c>
      <c r="I763" s="400" t="str">
        <f t="shared" si="190"/>
        <v/>
      </c>
      <c r="J763" s="400" t="str">
        <f t="shared" si="191"/>
        <v/>
      </c>
      <c r="K763" s="400" t="str">
        <f t="shared" si="192"/>
        <v/>
      </c>
      <c r="L763" s="400"/>
      <c r="O763" s="469"/>
      <c r="P763" s="470" t="str">
        <f t="shared" si="185"/>
        <v/>
      </c>
      <c r="Q763" s="469"/>
      <c r="R763" s="471" t="str">
        <f t="shared" si="186"/>
        <v/>
      </c>
      <c r="S763" s="469"/>
      <c r="T763" s="472" t="str">
        <f t="shared" si="187"/>
        <v/>
      </c>
      <c r="U763" s="473">
        <f ca="1">SUMIF($O$8:T$9,"QUANT.",O763:T763)</f>
        <v>0</v>
      </c>
      <c r="V763" s="474">
        <f t="shared" ca="1" si="182"/>
        <v>0</v>
      </c>
      <c r="W763" s="486" t="str">
        <f t="shared" si="184"/>
        <v/>
      </c>
      <c r="X763" s="487">
        <f t="shared" ca="1" si="188"/>
        <v>0</v>
      </c>
      <c r="Y763" s="487" t="e">
        <f t="shared" ca="1" si="189"/>
        <v>#VALUE!</v>
      </c>
    </row>
    <row r="764" spans="1:25">
      <c r="A764" s="395"/>
      <c r="B764" s="396"/>
      <c r="C764" s="397" t="str">
        <f>IF($B764="","",IFERROR(VLOOKUP($B764,SERVIÇOS!$A:$F,2,0),IFERROR(VLOOKUP($B764,'COMPOSIÇÕES COMPLEMENTARES '!$C:$K,2,0),"")))</f>
        <v/>
      </c>
      <c r="D764" s="398" t="str">
        <f>IF($B764="","",IFERROR(VLOOKUP($B764,SERVIÇOS!$A:$F,3,0),IFERROR(VLOOKUP($B764,'COMPOSIÇÕES COMPLEMENTARES '!$C:$K,3,0),"")))</f>
        <v/>
      </c>
      <c r="E764" s="399"/>
      <c r="F764" s="400" t="str">
        <f>IF($B764="","",IFERROR(VLOOKUP($B764,SERVIÇOS!$A:$F,4,0),IFERROR(VLOOKUP($B764,'COMPOSIÇÕES COMPLEMENTARES '!$C:$K,6,0),"")))</f>
        <v/>
      </c>
      <c r="G764" s="400" t="str">
        <f>IF($B764="","",IFERROR(VLOOKUP($B764,SERVIÇOS!$A:$F,5,0),IFERROR(VLOOKUP($B764,'COMPOSIÇÕES COMPLEMENTARES '!$C:$K,7,0),"")))</f>
        <v/>
      </c>
      <c r="H764" s="400" t="str">
        <f t="shared" si="183"/>
        <v/>
      </c>
      <c r="I764" s="400" t="str">
        <f t="shared" si="190"/>
        <v/>
      </c>
      <c r="J764" s="400" t="str">
        <f t="shared" si="191"/>
        <v/>
      </c>
      <c r="K764" s="400" t="str">
        <f t="shared" si="192"/>
        <v/>
      </c>
      <c r="L764" s="400"/>
      <c r="O764" s="469"/>
      <c r="P764" s="470" t="str">
        <f t="shared" si="185"/>
        <v/>
      </c>
      <c r="Q764" s="469"/>
      <c r="R764" s="471" t="str">
        <f t="shared" si="186"/>
        <v/>
      </c>
      <c r="S764" s="469"/>
      <c r="T764" s="472" t="str">
        <f t="shared" si="187"/>
        <v/>
      </c>
      <c r="U764" s="473">
        <f ca="1">SUMIF($O$8:T$9,"QUANT.",O764:T764)</f>
        <v>0</v>
      </c>
      <c r="V764" s="474">
        <f t="shared" ca="1" si="182"/>
        <v>0</v>
      </c>
      <c r="W764" s="486" t="str">
        <f t="shared" si="184"/>
        <v/>
      </c>
      <c r="X764" s="487">
        <f t="shared" ca="1" si="188"/>
        <v>0</v>
      </c>
      <c r="Y764" s="487" t="e">
        <f t="shared" ca="1" si="189"/>
        <v>#VALUE!</v>
      </c>
    </row>
    <row r="765" spans="1:25">
      <c r="A765" s="395"/>
      <c r="B765" s="396"/>
      <c r="C765" s="397" t="str">
        <f>IF($B765="","",IFERROR(VLOOKUP($B765,SERVIÇOS!$A:$F,2,0),IFERROR(VLOOKUP($B765,'COMPOSIÇÕES COMPLEMENTARES '!$C:$K,2,0),"")))</f>
        <v/>
      </c>
      <c r="D765" s="398" t="str">
        <f>IF($B765="","",IFERROR(VLOOKUP($B765,SERVIÇOS!$A:$F,3,0),IFERROR(VLOOKUP($B765,'COMPOSIÇÕES COMPLEMENTARES '!$C:$K,3,0),"")))</f>
        <v/>
      </c>
      <c r="E765" s="399"/>
      <c r="F765" s="400" t="str">
        <f>IF($B765="","",IFERROR(VLOOKUP($B765,SERVIÇOS!$A:$F,4,0),IFERROR(VLOOKUP($B765,'COMPOSIÇÕES COMPLEMENTARES '!$C:$K,6,0),"")))</f>
        <v/>
      </c>
      <c r="G765" s="400" t="str">
        <f>IF($B765="","",IFERROR(VLOOKUP($B765,SERVIÇOS!$A:$F,5,0),IFERROR(VLOOKUP($B765,'COMPOSIÇÕES COMPLEMENTARES '!$C:$K,7,0),"")))</f>
        <v/>
      </c>
      <c r="H765" s="400" t="str">
        <f t="shared" si="183"/>
        <v/>
      </c>
      <c r="I765" s="400" t="str">
        <f t="shared" si="190"/>
        <v/>
      </c>
      <c r="J765" s="400" t="str">
        <f t="shared" si="191"/>
        <v/>
      </c>
      <c r="K765" s="400" t="str">
        <f t="shared" si="192"/>
        <v/>
      </c>
      <c r="L765" s="400"/>
      <c r="O765" s="469"/>
      <c r="P765" s="470" t="str">
        <f t="shared" si="185"/>
        <v/>
      </c>
      <c r="Q765" s="469"/>
      <c r="R765" s="471" t="str">
        <f t="shared" si="186"/>
        <v/>
      </c>
      <c r="S765" s="469"/>
      <c r="T765" s="472" t="str">
        <f t="shared" si="187"/>
        <v/>
      </c>
      <c r="U765" s="473">
        <f ca="1">SUMIF($O$8:T$9,"QUANT.",O765:T765)</f>
        <v>0</v>
      </c>
      <c r="V765" s="474">
        <f t="shared" ca="1" si="182"/>
        <v>0</v>
      </c>
      <c r="W765" s="486" t="str">
        <f t="shared" si="184"/>
        <v/>
      </c>
      <c r="X765" s="487">
        <f t="shared" ca="1" si="188"/>
        <v>0</v>
      </c>
      <c r="Y765" s="487" t="e">
        <f t="shared" ca="1" si="189"/>
        <v>#VALUE!</v>
      </c>
    </row>
    <row r="766" spans="1:25">
      <c r="A766" s="395"/>
      <c r="B766" s="396"/>
      <c r="C766" s="397" t="str">
        <f>IF($B766="","",IFERROR(VLOOKUP($B766,SERVIÇOS!$A:$F,2,0),IFERROR(VLOOKUP($B766,'COMPOSIÇÕES COMPLEMENTARES '!$C:$K,2,0),"")))</f>
        <v/>
      </c>
      <c r="D766" s="398" t="str">
        <f>IF($B766="","",IFERROR(VLOOKUP($B766,SERVIÇOS!$A:$F,3,0),IFERROR(VLOOKUP($B766,'COMPOSIÇÕES COMPLEMENTARES '!$C:$K,3,0),"")))</f>
        <v/>
      </c>
      <c r="E766" s="399"/>
      <c r="F766" s="400" t="str">
        <f>IF($B766="","",IFERROR(VLOOKUP($B766,SERVIÇOS!$A:$F,4,0),IFERROR(VLOOKUP($B766,'COMPOSIÇÕES COMPLEMENTARES '!$C:$K,6,0),"")))</f>
        <v/>
      </c>
      <c r="G766" s="400" t="str">
        <f>IF($B766="","",IFERROR(VLOOKUP($B766,SERVIÇOS!$A:$F,5,0),IFERROR(VLOOKUP($B766,'COMPOSIÇÕES COMPLEMENTARES '!$C:$K,7,0),"")))</f>
        <v/>
      </c>
      <c r="H766" s="400" t="str">
        <f t="shared" si="183"/>
        <v/>
      </c>
      <c r="I766" s="400" t="str">
        <f t="shared" si="190"/>
        <v/>
      </c>
      <c r="J766" s="400" t="str">
        <f t="shared" si="191"/>
        <v/>
      </c>
      <c r="K766" s="400" t="str">
        <f t="shared" si="192"/>
        <v/>
      </c>
      <c r="L766" s="400"/>
      <c r="O766" s="469"/>
      <c r="P766" s="470" t="str">
        <f t="shared" si="185"/>
        <v/>
      </c>
      <c r="Q766" s="469"/>
      <c r="R766" s="471" t="str">
        <f t="shared" si="186"/>
        <v/>
      </c>
      <c r="S766" s="469"/>
      <c r="T766" s="472" t="str">
        <f t="shared" si="187"/>
        <v/>
      </c>
      <c r="U766" s="473">
        <f ca="1">SUMIF($O$8:T$9,"QUANT.",O766:T766)</f>
        <v>0</v>
      </c>
      <c r="V766" s="474">
        <f t="shared" ca="1" si="182"/>
        <v>0</v>
      </c>
      <c r="W766" s="486" t="str">
        <f t="shared" si="184"/>
        <v/>
      </c>
      <c r="X766" s="487">
        <f t="shared" ca="1" si="188"/>
        <v>0</v>
      </c>
      <c r="Y766" s="487" t="e">
        <f t="shared" ca="1" si="189"/>
        <v>#VALUE!</v>
      </c>
    </row>
    <row r="767" spans="1:25">
      <c r="A767" s="395"/>
      <c r="B767" s="396"/>
      <c r="C767" s="397" t="str">
        <f>IF($B767="","",IFERROR(VLOOKUP($B767,SERVIÇOS!$A:$F,2,0),IFERROR(VLOOKUP($B767,'COMPOSIÇÕES COMPLEMENTARES '!$C:$K,2,0),"")))</f>
        <v/>
      </c>
      <c r="D767" s="398" t="str">
        <f>IF($B767="","",IFERROR(VLOOKUP($B767,SERVIÇOS!$A:$F,3,0),IFERROR(VLOOKUP($B767,'COMPOSIÇÕES COMPLEMENTARES '!$C:$K,3,0),"")))</f>
        <v/>
      </c>
      <c r="E767" s="399"/>
      <c r="F767" s="400" t="str">
        <f>IF($B767="","",IFERROR(VLOOKUP($B767,SERVIÇOS!$A:$F,4,0),IFERROR(VLOOKUP($B767,'COMPOSIÇÕES COMPLEMENTARES '!$C:$K,6,0),"")))</f>
        <v/>
      </c>
      <c r="G767" s="400" t="str">
        <f>IF($B767="","",IFERROR(VLOOKUP($B767,SERVIÇOS!$A:$F,5,0),IFERROR(VLOOKUP($B767,'COMPOSIÇÕES COMPLEMENTARES '!$C:$K,7,0),"")))</f>
        <v/>
      </c>
      <c r="H767" s="400" t="str">
        <f t="shared" si="183"/>
        <v/>
      </c>
      <c r="I767" s="400" t="str">
        <f t="shared" si="190"/>
        <v/>
      </c>
      <c r="J767" s="400" t="str">
        <f t="shared" si="191"/>
        <v/>
      </c>
      <c r="K767" s="400" t="str">
        <f t="shared" si="192"/>
        <v/>
      </c>
      <c r="L767" s="400"/>
      <c r="O767" s="469"/>
      <c r="P767" s="470" t="str">
        <f t="shared" si="185"/>
        <v/>
      </c>
      <c r="Q767" s="469"/>
      <c r="R767" s="471" t="str">
        <f t="shared" si="186"/>
        <v/>
      </c>
      <c r="S767" s="469"/>
      <c r="T767" s="472" t="str">
        <f t="shared" si="187"/>
        <v/>
      </c>
      <c r="U767" s="473">
        <f ca="1">SUMIF($O$8:T$9,"QUANT.",O767:T767)</f>
        <v>0</v>
      </c>
      <c r="V767" s="474">
        <f t="shared" ca="1" si="182"/>
        <v>0</v>
      </c>
      <c r="W767" s="486" t="str">
        <f t="shared" si="184"/>
        <v/>
      </c>
      <c r="X767" s="487">
        <f t="shared" ca="1" si="188"/>
        <v>0</v>
      </c>
      <c r="Y767" s="487" t="e">
        <f t="shared" ca="1" si="189"/>
        <v>#VALUE!</v>
      </c>
    </row>
    <row r="768" spans="1:25">
      <c r="A768" s="395"/>
      <c r="B768" s="396"/>
      <c r="C768" s="397" t="str">
        <f>IF($B768="","",IFERROR(VLOOKUP($B768,SERVIÇOS!$A:$F,2,0),IFERROR(VLOOKUP($B768,'COMPOSIÇÕES COMPLEMENTARES '!$C:$K,2,0),"")))</f>
        <v/>
      </c>
      <c r="D768" s="398" t="str">
        <f>IF($B768="","",IFERROR(VLOOKUP($B768,SERVIÇOS!$A:$F,3,0),IFERROR(VLOOKUP($B768,'COMPOSIÇÕES COMPLEMENTARES '!$C:$K,3,0),"")))</f>
        <v/>
      </c>
      <c r="E768" s="399"/>
      <c r="F768" s="400" t="str">
        <f>IF($B768="","",IFERROR(VLOOKUP($B768,SERVIÇOS!$A:$F,4,0),IFERROR(VLOOKUP($B768,'COMPOSIÇÕES COMPLEMENTARES '!$C:$K,6,0),"")))</f>
        <v/>
      </c>
      <c r="G768" s="400" t="str">
        <f>IF($B768="","",IFERROR(VLOOKUP($B768,SERVIÇOS!$A:$F,5,0),IFERROR(VLOOKUP($B768,'COMPOSIÇÕES COMPLEMENTARES '!$C:$K,7,0),"")))</f>
        <v/>
      </c>
      <c r="H768" s="400" t="str">
        <f t="shared" si="183"/>
        <v/>
      </c>
      <c r="I768" s="400" t="str">
        <f t="shared" si="190"/>
        <v/>
      </c>
      <c r="J768" s="400" t="str">
        <f t="shared" si="191"/>
        <v/>
      </c>
      <c r="K768" s="400" t="str">
        <f t="shared" si="192"/>
        <v/>
      </c>
      <c r="L768" s="400"/>
      <c r="O768" s="469"/>
      <c r="P768" s="470" t="str">
        <f t="shared" si="185"/>
        <v/>
      </c>
      <c r="Q768" s="469"/>
      <c r="R768" s="471" t="str">
        <f t="shared" si="186"/>
        <v/>
      </c>
      <c r="S768" s="469"/>
      <c r="T768" s="472" t="str">
        <f t="shared" si="187"/>
        <v/>
      </c>
      <c r="U768" s="473">
        <f ca="1">SUMIF($O$8:T$9,"QUANT.",O768:T768)</f>
        <v>0</v>
      </c>
      <c r="V768" s="474">
        <f t="shared" ca="1" si="182"/>
        <v>0</v>
      </c>
      <c r="W768" s="486" t="str">
        <f t="shared" si="184"/>
        <v/>
      </c>
      <c r="X768" s="487">
        <f t="shared" ca="1" si="188"/>
        <v>0</v>
      </c>
      <c r="Y768" s="487" t="e">
        <f t="shared" ca="1" si="189"/>
        <v>#VALUE!</v>
      </c>
    </row>
    <row r="769" spans="1:25">
      <c r="A769" s="395"/>
      <c r="B769" s="396"/>
      <c r="C769" s="397" t="str">
        <f>IF($B769="","",IFERROR(VLOOKUP($B769,SERVIÇOS!$A:$F,2,0),IFERROR(VLOOKUP($B769,'COMPOSIÇÕES COMPLEMENTARES '!$C:$K,2,0),"")))</f>
        <v/>
      </c>
      <c r="D769" s="398" t="str">
        <f>IF($B769="","",IFERROR(VLOOKUP($B769,SERVIÇOS!$A:$F,3,0),IFERROR(VLOOKUP($B769,'COMPOSIÇÕES COMPLEMENTARES '!$C:$K,3,0),"")))</f>
        <v/>
      </c>
      <c r="E769" s="399"/>
      <c r="F769" s="400" t="str">
        <f>IF($B769="","",IFERROR(VLOOKUP($B769,SERVIÇOS!$A:$F,4,0),IFERROR(VLOOKUP($B769,'COMPOSIÇÕES COMPLEMENTARES '!$C:$K,6,0),"")))</f>
        <v/>
      </c>
      <c r="G769" s="400" t="str">
        <f>IF($B769="","",IFERROR(VLOOKUP($B769,SERVIÇOS!$A:$F,5,0),IFERROR(VLOOKUP($B769,'COMPOSIÇÕES COMPLEMENTARES '!$C:$K,7,0),"")))</f>
        <v/>
      </c>
      <c r="H769" s="400" t="str">
        <f t="shared" si="183"/>
        <v/>
      </c>
      <c r="I769" s="400" t="str">
        <f t="shared" si="190"/>
        <v/>
      </c>
      <c r="J769" s="400" t="str">
        <f t="shared" si="191"/>
        <v/>
      </c>
      <c r="K769" s="400" t="str">
        <f t="shared" si="192"/>
        <v/>
      </c>
      <c r="L769" s="400"/>
      <c r="O769" s="469"/>
      <c r="P769" s="470" t="str">
        <f t="shared" si="185"/>
        <v/>
      </c>
      <c r="Q769" s="469"/>
      <c r="R769" s="471" t="str">
        <f t="shared" si="186"/>
        <v/>
      </c>
      <c r="S769" s="469"/>
      <c r="T769" s="472" t="str">
        <f t="shared" si="187"/>
        <v/>
      </c>
      <c r="U769" s="473">
        <f ca="1">SUMIF($O$8:T$9,"QUANT.",O769:T769)</f>
        <v>0</v>
      </c>
      <c r="V769" s="474">
        <f t="shared" ca="1" si="182"/>
        <v>0</v>
      </c>
      <c r="W769" s="486" t="str">
        <f t="shared" si="184"/>
        <v/>
      </c>
      <c r="X769" s="487">
        <f t="shared" ca="1" si="188"/>
        <v>0</v>
      </c>
      <c r="Y769" s="487" t="e">
        <f t="shared" ca="1" si="189"/>
        <v>#VALUE!</v>
      </c>
    </row>
    <row r="770" spans="1:25">
      <c r="A770" s="395"/>
      <c r="B770" s="396"/>
      <c r="C770" s="397" t="str">
        <f>IF($B770="","",IFERROR(VLOOKUP($B770,SERVIÇOS!$A:$F,2,0),IFERROR(VLOOKUP($B770,'COMPOSIÇÕES COMPLEMENTARES '!$C:$K,2,0),"")))</f>
        <v/>
      </c>
      <c r="D770" s="398" t="str">
        <f>IF($B770="","",IFERROR(VLOOKUP($B770,SERVIÇOS!$A:$F,3,0),IFERROR(VLOOKUP($B770,'COMPOSIÇÕES COMPLEMENTARES '!$C:$K,3,0),"")))</f>
        <v/>
      </c>
      <c r="E770" s="399"/>
      <c r="F770" s="400" t="str">
        <f>IF($B770="","",IFERROR(VLOOKUP($B770,SERVIÇOS!$A:$F,4,0),IFERROR(VLOOKUP($B770,'COMPOSIÇÕES COMPLEMENTARES '!$C:$K,6,0),"")))</f>
        <v/>
      </c>
      <c r="G770" s="400" t="str">
        <f>IF($B770="","",IFERROR(VLOOKUP($B770,SERVIÇOS!$A:$F,5,0),IFERROR(VLOOKUP($B770,'COMPOSIÇÕES COMPLEMENTARES '!$C:$K,7,0),"")))</f>
        <v/>
      </c>
      <c r="H770" s="400" t="str">
        <f t="shared" si="183"/>
        <v/>
      </c>
      <c r="I770" s="400" t="str">
        <f t="shared" si="190"/>
        <v/>
      </c>
      <c r="J770" s="400" t="str">
        <f t="shared" si="191"/>
        <v/>
      </c>
      <c r="K770" s="400" t="str">
        <f t="shared" si="192"/>
        <v/>
      </c>
      <c r="L770" s="400"/>
      <c r="O770" s="469"/>
      <c r="P770" s="470" t="str">
        <f t="shared" si="185"/>
        <v/>
      </c>
      <c r="Q770" s="469"/>
      <c r="R770" s="471" t="str">
        <f t="shared" si="186"/>
        <v/>
      </c>
      <c r="S770" s="469"/>
      <c r="T770" s="472" t="str">
        <f t="shared" si="187"/>
        <v/>
      </c>
      <c r="U770" s="473">
        <f ca="1">SUMIF($O$8:T$9,"QUANT.",O770:T770)</f>
        <v>0</v>
      </c>
      <c r="V770" s="474">
        <f t="shared" ca="1" si="182"/>
        <v>0</v>
      </c>
      <c r="W770" s="486" t="str">
        <f t="shared" si="184"/>
        <v/>
      </c>
      <c r="X770" s="487">
        <f t="shared" ca="1" si="188"/>
        <v>0</v>
      </c>
      <c r="Y770" s="487" t="e">
        <f t="shared" ca="1" si="189"/>
        <v>#VALUE!</v>
      </c>
    </row>
    <row r="771" spans="1:25">
      <c r="A771" s="395"/>
      <c r="B771" s="396"/>
      <c r="C771" s="397" t="str">
        <f>IF($B771="","",IFERROR(VLOOKUP($B771,SERVIÇOS!$A:$F,2,0),IFERROR(VLOOKUP($B771,'COMPOSIÇÕES COMPLEMENTARES '!$C:$K,2,0),"")))</f>
        <v/>
      </c>
      <c r="D771" s="398" t="str">
        <f>IF($B771="","",IFERROR(VLOOKUP($B771,SERVIÇOS!$A:$F,3,0),IFERROR(VLOOKUP($B771,'COMPOSIÇÕES COMPLEMENTARES '!$C:$K,3,0),"")))</f>
        <v/>
      </c>
      <c r="E771" s="399"/>
      <c r="F771" s="400" t="str">
        <f>IF($B771="","",IFERROR(VLOOKUP($B771,SERVIÇOS!$A:$F,4,0),IFERROR(VLOOKUP($B771,'COMPOSIÇÕES COMPLEMENTARES '!$C:$K,6,0),"")))</f>
        <v/>
      </c>
      <c r="G771" s="400" t="str">
        <f>IF($B771="","",IFERROR(VLOOKUP($B771,SERVIÇOS!$A:$F,5,0),IFERROR(VLOOKUP($B771,'COMPOSIÇÕES COMPLEMENTARES '!$C:$K,7,0),"")))</f>
        <v/>
      </c>
      <c r="H771" s="400" t="str">
        <f t="shared" si="183"/>
        <v/>
      </c>
      <c r="I771" s="400" t="str">
        <f t="shared" si="190"/>
        <v/>
      </c>
      <c r="J771" s="400" t="str">
        <f t="shared" si="191"/>
        <v/>
      </c>
      <c r="K771" s="400" t="str">
        <f t="shared" si="192"/>
        <v/>
      </c>
      <c r="L771" s="400"/>
      <c r="O771" s="469"/>
      <c r="P771" s="470" t="str">
        <f t="shared" si="185"/>
        <v/>
      </c>
      <c r="Q771" s="469"/>
      <c r="R771" s="471" t="str">
        <f t="shared" si="186"/>
        <v/>
      </c>
      <c r="S771" s="469"/>
      <c r="T771" s="472" t="str">
        <f t="shared" si="187"/>
        <v/>
      </c>
      <c r="U771" s="473">
        <f ca="1">SUMIF($O$8:T$9,"QUANT.",O771:T771)</f>
        <v>0</v>
      </c>
      <c r="V771" s="474">
        <f t="shared" ca="1" si="182"/>
        <v>0</v>
      </c>
      <c r="W771" s="486" t="str">
        <f t="shared" si="184"/>
        <v/>
      </c>
      <c r="X771" s="487">
        <f t="shared" ca="1" si="188"/>
        <v>0</v>
      </c>
      <c r="Y771" s="487" t="e">
        <f t="shared" ca="1" si="189"/>
        <v>#VALUE!</v>
      </c>
    </row>
    <row r="772" spans="1:25">
      <c r="A772" s="395"/>
      <c r="B772" s="396"/>
      <c r="C772" s="397" t="str">
        <f>IF($B772="","",IFERROR(VLOOKUP($B772,SERVIÇOS!$A:$F,2,0),IFERROR(VLOOKUP($B772,'COMPOSIÇÕES COMPLEMENTARES '!$C:$K,2,0),"")))</f>
        <v/>
      </c>
      <c r="D772" s="398" t="str">
        <f>IF($B772="","",IFERROR(VLOOKUP($B772,SERVIÇOS!$A:$F,3,0),IFERROR(VLOOKUP($B772,'COMPOSIÇÕES COMPLEMENTARES '!$C:$K,3,0),"")))</f>
        <v/>
      </c>
      <c r="E772" s="399"/>
      <c r="F772" s="400" t="str">
        <f>IF($B772="","",IFERROR(VLOOKUP($B772,SERVIÇOS!$A:$F,4,0),IFERROR(VLOOKUP($B772,'COMPOSIÇÕES COMPLEMENTARES '!$C:$K,6,0),"")))</f>
        <v/>
      </c>
      <c r="G772" s="400" t="str">
        <f>IF($B772="","",IFERROR(VLOOKUP($B772,SERVIÇOS!$A:$F,5,0),IFERROR(VLOOKUP($B772,'COMPOSIÇÕES COMPLEMENTARES '!$C:$K,7,0),"")))</f>
        <v/>
      </c>
      <c r="H772" s="400" t="str">
        <f t="shared" si="183"/>
        <v/>
      </c>
      <c r="I772" s="400" t="str">
        <f t="shared" si="190"/>
        <v/>
      </c>
      <c r="J772" s="400" t="str">
        <f t="shared" si="191"/>
        <v/>
      </c>
      <c r="K772" s="400" t="str">
        <f t="shared" si="192"/>
        <v/>
      </c>
      <c r="L772" s="400"/>
      <c r="O772" s="469"/>
      <c r="P772" s="470" t="str">
        <f t="shared" si="185"/>
        <v/>
      </c>
      <c r="Q772" s="469"/>
      <c r="R772" s="471" t="str">
        <f t="shared" si="186"/>
        <v/>
      </c>
      <c r="S772" s="469"/>
      <c r="T772" s="472" t="str">
        <f t="shared" si="187"/>
        <v/>
      </c>
      <c r="U772" s="473">
        <f ca="1">SUMIF($O$8:T$9,"QUANT.",O772:T772)</f>
        <v>0</v>
      </c>
      <c r="V772" s="474">
        <f t="shared" ca="1" si="182"/>
        <v>0</v>
      </c>
      <c r="W772" s="486" t="str">
        <f t="shared" si="184"/>
        <v/>
      </c>
      <c r="X772" s="487">
        <f t="shared" ca="1" si="188"/>
        <v>0</v>
      </c>
      <c r="Y772" s="487" t="e">
        <f t="shared" ca="1" si="189"/>
        <v>#VALUE!</v>
      </c>
    </row>
    <row r="773" spans="1:25">
      <c r="A773" s="395"/>
      <c r="B773" s="396"/>
      <c r="C773" s="397" t="str">
        <f>IF($B773="","",IFERROR(VLOOKUP($B773,SERVIÇOS!$A:$F,2,0),IFERROR(VLOOKUP($B773,'COMPOSIÇÕES COMPLEMENTARES '!$C:$K,2,0),"")))</f>
        <v/>
      </c>
      <c r="D773" s="398" t="str">
        <f>IF($B773="","",IFERROR(VLOOKUP($B773,SERVIÇOS!$A:$F,3,0),IFERROR(VLOOKUP($B773,'COMPOSIÇÕES COMPLEMENTARES '!$C:$K,3,0),"")))</f>
        <v/>
      </c>
      <c r="E773" s="399"/>
      <c r="F773" s="400" t="str">
        <f>IF($B773="","",IFERROR(VLOOKUP($B773,SERVIÇOS!$A:$F,4,0),IFERROR(VLOOKUP($B773,'COMPOSIÇÕES COMPLEMENTARES '!$C:$K,6,0),"")))</f>
        <v/>
      </c>
      <c r="G773" s="400" t="str">
        <f>IF($B773="","",IFERROR(VLOOKUP($B773,SERVIÇOS!$A:$F,5,0),IFERROR(VLOOKUP($B773,'COMPOSIÇÕES COMPLEMENTARES '!$C:$K,7,0),"")))</f>
        <v/>
      </c>
      <c r="H773" s="400" t="str">
        <f t="shared" si="183"/>
        <v/>
      </c>
      <c r="I773" s="400" t="str">
        <f t="shared" si="190"/>
        <v/>
      </c>
      <c r="J773" s="400" t="str">
        <f t="shared" si="191"/>
        <v/>
      </c>
      <c r="K773" s="400" t="str">
        <f t="shared" si="192"/>
        <v/>
      </c>
      <c r="L773" s="400"/>
      <c r="O773" s="469"/>
      <c r="P773" s="470" t="str">
        <f t="shared" si="185"/>
        <v/>
      </c>
      <c r="Q773" s="469"/>
      <c r="R773" s="471" t="str">
        <f t="shared" si="186"/>
        <v/>
      </c>
      <c r="S773" s="469"/>
      <c r="T773" s="472" t="str">
        <f t="shared" si="187"/>
        <v/>
      </c>
      <c r="U773" s="473">
        <f ca="1">SUMIF($O$8:T$9,"QUANT.",O773:T773)</f>
        <v>0</v>
      </c>
      <c r="V773" s="474">
        <f t="shared" ca="1" si="182"/>
        <v>0</v>
      </c>
      <c r="W773" s="486" t="str">
        <f t="shared" si="184"/>
        <v/>
      </c>
      <c r="X773" s="487">
        <f t="shared" ca="1" si="188"/>
        <v>0</v>
      </c>
      <c r="Y773" s="487" t="e">
        <f t="shared" ca="1" si="189"/>
        <v>#VALUE!</v>
      </c>
    </row>
    <row r="774" spans="1:25">
      <c r="A774" s="395"/>
      <c r="B774" s="396"/>
      <c r="C774" s="397" t="str">
        <f>IF($B774="","",IFERROR(VLOOKUP($B774,SERVIÇOS!$A:$F,2,0),IFERROR(VLOOKUP($B774,'COMPOSIÇÕES COMPLEMENTARES '!$C:$K,2,0),"")))</f>
        <v/>
      </c>
      <c r="D774" s="398" t="str">
        <f>IF($B774="","",IFERROR(VLOOKUP($B774,SERVIÇOS!$A:$F,3,0),IFERROR(VLOOKUP($B774,'COMPOSIÇÕES COMPLEMENTARES '!$C:$K,3,0),"")))</f>
        <v/>
      </c>
      <c r="E774" s="399"/>
      <c r="F774" s="400" t="str">
        <f>IF($B774="","",IFERROR(VLOOKUP($B774,SERVIÇOS!$A:$F,4,0),IFERROR(VLOOKUP($B774,'COMPOSIÇÕES COMPLEMENTARES '!$C:$K,6,0),"")))</f>
        <v/>
      </c>
      <c r="G774" s="400" t="str">
        <f>IF($B774="","",IFERROR(VLOOKUP($B774,SERVIÇOS!$A:$F,5,0),IFERROR(VLOOKUP($B774,'COMPOSIÇÕES COMPLEMENTARES '!$C:$K,7,0),"")))</f>
        <v/>
      </c>
      <c r="H774" s="400" t="str">
        <f t="shared" si="183"/>
        <v/>
      </c>
      <c r="I774" s="400" t="str">
        <f t="shared" si="190"/>
        <v/>
      </c>
      <c r="J774" s="400" t="str">
        <f t="shared" si="191"/>
        <v/>
      </c>
      <c r="K774" s="400" t="str">
        <f t="shared" si="192"/>
        <v/>
      </c>
      <c r="L774" s="400"/>
      <c r="O774" s="469"/>
      <c r="P774" s="470" t="str">
        <f t="shared" si="185"/>
        <v/>
      </c>
      <c r="Q774" s="469"/>
      <c r="R774" s="471" t="str">
        <f t="shared" si="186"/>
        <v/>
      </c>
      <c r="S774" s="469"/>
      <c r="T774" s="472" t="str">
        <f t="shared" si="187"/>
        <v/>
      </c>
      <c r="U774" s="473">
        <f ca="1">SUMIF($O$8:T$9,"QUANT.",O774:T774)</f>
        <v>0</v>
      </c>
      <c r="V774" s="474">
        <f t="shared" ca="1" si="182"/>
        <v>0</v>
      </c>
      <c r="W774" s="486" t="str">
        <f t="shared" si="184"/>
        <v/>
      </c>
      <c r="X774" s="487">
        <f t="shared" ca="1" si="188"/>
        <v>0</v>
      </c>
      <c r="Y774" s="487" t="e">
        <f t="shared" ca="1" si="189"/>
        <v>#VALUE!</v>
      </c>
    </row>
    <row r="775" spans="1:25">
      <c r="A775" s="395"/>
      <c r="B775" s="396"/>
      <c r="C775" s="397" t="str">
        <f>IF($B775="","",IFERROR(VLOOKUP($B775,SERVIÇOS!$A:$F,2,0),IFERROR(VLOOKUP($B775,'COMPOSIÇÕES COMPLEMENTARES '!$C:$K,2,0),"")))</f>
        <v/>
      </c>
      <c r="D775" s="398" t="str">
        <f>IF($B775="","",IFERROR(VLOOKUP($B775,SERVIÇOS!$A:$F,3,0),IFERROR(VLOOKUP($B775,'COMPOSIÇÕES COMPLEMENTARES '!$C:$K,3,0),"")))</f>
        <v/>
      </c>
      <c r="E775" s="399"/>
      <c r="F775" s="400" t="str">
        <f>IF($B775="","",IFERROR(VLOOKUP($B775,SERVIÇOS!$A:$F,4,0),IFERROR(VLOOKUP($B775,'COMPOSIÇÕES COMPLEMENTARES '!$C:$K,6,0),"")))</f>
        <v/>
      </c>
      <c r="G775" s="400" t="str">
        <f>IF($B775="","",IFERROR(VLOOKUP($B775,SERVIÇOS!$A:$F,5,0),IFERROR(VLOOKUP($B775,'COMPOSIÇÕES COMPLEMENTARES '!$C:$K,7,0),"")))</f>
        <v/>
      </c>
      <c r="H775" s="400" t="str">
        <f t="shared" si="183"/>
        <v/>
      </c>
      <c r="I775" s="400" t="str">
        <f t="shared" si="190"/>
        <v/>
      </c>
      <c r="J775" s="400" t="str">
        <f t="shared" si="191"/>
        <v/>
      </c>
      <c r="K775" s="400" t="str">
        <f t="shared" si="192"/>
        <v/>
      </c>
      <c r="L775" s="400"/>
      <c r="O775" s="469"/>
      <c r="P775" s="470" t="str">
        <f t="shared" si="185"/>
        <v/>
      </c>
      <c r="Q775" s="469"/>
      <c r="R775" s="471" t="str">
        <f t="shared" si="186"/>
        <v/>
      </c>
      <c r="S775" s="469"/>
      <c r="T775" s="472" t="str">
        <f t="shared" si="187"/>
        <v/>
      </c>
      <c r="U775" s="473">
        <f ca="1">SUMIF($O$8:T$9,"QUANT.",O775:T775)</f>
        <v>0</v>
      </c>
      <c r="V775" s="474">
        <f t="shared" ca="1" si="182"/>
        <v>0</v>
      </c>
      <c r="W775" s="486" t="str">
        <f t="shared" si="184"/>
        <v/>
      </c>
      <c r="X775" s="487">
        <f t="shared" ca="1" si="188"/>
        <v>0</v>
      </c>
      <c r="Y775" s="487" t="e">
        <f t="shared" ca="1" si="189"/>
        <v>#VALUE!</v>
      </c>
    </row>
    <row r="776" spans="1:25">
      <c r="A776" s="395"/>
      <c r="B776" s="396"/>
      <c r="C776" s="397" t="str">
        <f>IF($B776="","",IFERROR(VLOOKUP($B776,SERVIÇOS!$A:$F,2,0),IFERROR(VLOOKUP($B776,'COMPOSIÇÕES COMPLEMENTARES '!$C:$K,2,0),"")))</f>
        <v/>
      </c>
      <c r="D776" s="398" t="str">
        <f>IF($B776="","",IFERROR(VLOOKUP($B776,SERVIÇOS!$A:$F,3,0),IFERROR(VLOOKUP($B776,'COMPOSIÇÕES COMPLEMENTARES '!$C:$K,3,0),"")))</f>
        <v/>
      </c>
      <c r="E776" s="399"/>
      <c r="F776" s="400" t="str">
        <f>IF($B776="","",IFERROR(VLOOKUP($B776,SERVIÇOS!$A:$F,4,0),IFERROR(VLOOKUP($B776,'COMPOSIÇÕES COMPLEMENTARES '!$C:$K,6,0),"")))</f>
        <v/>
      </c>
      <c r="G776" s="400" t="str">
        <f>IF($B776="","",IFERROR(VLOOKUP($B776,SERVIÇOS!$A:$F,5,0),IFERROR(VLOOKUP($B776,'COMPOSIÇÕES COMPLEMENTARES '!$C:$K,7,0),"")))</f>
        <v/>
      </c>
      <c r="H776" s="400" t="str">
        <f t="shared" si="183"/>
        <v/>
      </c>
      <c r="I776" s="400" t="str">
        <f t="shared" si="190"/>
        <v/>
      </c>
      <c r="J776" s="400" t="str">
        <f t="shared" si="191"/>
        <v/>
      </c>
      <c r="K776" s="400" t="str">
        <f t="shared" si="192"/>
        <v/>
      </c>
      <c r="L776" s="400"/>
      <c r="O776" s="469"/>
      <c r="P776" s="470" t="str">
        <f t="shared" si="185"/>
        <v/>
      </c>
      <c r="Q776" s="469"/>
      <c r="R776" s="471" t="str">
        <f t="shared" si="186"/>
        <v/>
      </c>
      <c r="S776" s="469"/>
      <c r="T776" s="472" t="str">
        <f t="shared" si="187"/>
        <v/>
      </c>
      <c r="U776" s="473">
        <f ca="1">SUMIF($O$8:T$9,"QUANT.",O776:T776)</f>
        <v>0</v>
      </c>
      <c r="V776" s="474">
        <f t="shared" ca="1" si="182"/>
        <v>0</v>
      </c>
      <c r="W776" s="486" t="str">
        <f t="shared" si="184"/>
        <v/>
      </c>
      <c r="X776" s="487">
        <f t="shared" ca="1" si="188"/>
        <v>0</v>
      </c>
      <c r="Y776" s="487" t="e">
        <f t="shared" ca="1" si="189"/>
        <v>#VALUE!</v>
      </c>
    </row>
    <row r="777" spans="1:25">
      <c r="A777" s="395"/>
      <c r="B777" s="396"/>
      <c r="C777" s="397" t="str">
        <f>IF($B777="","",IFERROR(VLOOKUP($B777,SERVIÇOS!$A:$F,2,0),IFERROR(VLOOKUP($B777,'COMPOSIÇÕES COMPLEMENTARES '!$C:$K,2,0),"")))</f>
        <v/>
      </c>
      <c r="D777" s="398" t="str">
        <f>IF($B777="","",IFERROR(VLOOKUP($B777,SERVIÇOS!$A:$F,3,0),IFERROR(VLOOKUP($B777,'COMPOSIÇÕES COMPLEMENTARES '!$C:$K,3,0),"")))</f>
        <v/>
      </c>
      <c r="E777" s="399"/>
      <c r="F777" s="400" t="str">
        <f>IF($B777="","",IFERROR(VLOOKUP($B777,SERVIÇOS!$A:$F,4,0),IFERROR(VLOOKUP($B777,'COMPOSIÇÕES COMPLEMENTARES '!$C:$K,6,0),"")))</f>
        <v/>
      </c>
      <c r="G777" s="400" t="str">
        <f>IF($B777="","",IFERROR(VLOOKUP($B777,SERVIÇOS!$A:$F,5,0),IFERROR(VLOOKUP($B777,'COMPOSIÇÕES COMPLEMENTARES '!$C:$K,7,0),"")))</f>
        <v/>
      </c>
      <c r="H777" s="400" t="str">
        <f t="shared" si="183"/>
        <v/>
      </c>
      <c r="I777" s="400" t="str">
        <f t="shared" si="190"/>
        <v/>
      </c>
      <c r="J777" s="400" t="str">
        <f t="shared" si="191"/>
        <v/>
      </c>
      <c r="K777" s="400" t="str">
        <f t="shared" si="192"/>
        <v/>
      </c>
      <c r="L777" s="400"/>
      <c r="O777" s="469"/>
      <c r="P777" s="470" t="str">
        <f t="shared" si="185"/>
        <v/>
      </c>
      <c r="Q777" s="469"/>
      <c r="R777" s="471" t="str">
        <f t="shared" si="186"/>
        <v/>
      </c>
      <c r="S777" s="469"/>
      <c r="T777" s="472" t="str">
        <f t="shared" si="187"/>
        <v/>
      </c>
      <c r="U777" s="473">
        <f ca="1">SUMIF($O$8:T$9,"QUANT.",O777:T777)</f>
        <v>0</v>
      </c>
      <c r="V777" s="474">
        <f t="shared" ca="1" si="182"/>
        <v>0</v>
      </c>
      <c r="W777" s="486" t="str">
        <f t="shared" si="184"/>
        <v/>
      </c>
      <c r="X777" s="487">
        <f t="shared" ca="1" si="188"/>
        <v>0</v>
      </c>
      <c r="Y777" s="487" t="e">
        <f t="shared" ca="1" si="189"/>
        <v>#VALUE!</v>
      </c>
    </row>
    <row r="778" spans="1:25">
      <c r="A778" s="395"/>
      <c r="B778" s="396"/>
      <c r="C778" s="397" t="str">
        <f>IF($B778="","",IFERROR(VLOOKUP($B778,SERVIÇOS!$A:$F,2,0),IFERROR(VLOOKUP($B778,'COMPOSIÇÕES COMPLEMENTARES '!$C:$K,2,0),"")))</f>
        <v/>
      </c>
      <c r="D778" s="398" t="str">
        <f>IF($B778="","",IFERROR(VLOOKUP($B778,SERVIÇOS!$A:$F,3,0),IFERROR(VLOOKUP($B778,'COMPOSIÇÕES COMPLEMENTARES '!$C:$K,3,0),"")))</f>
        <v/>
      </c>
      <c r="E778" s="399"/>
      <c r="F778" s="400" t="str">
        <f>IF($B778="","",IFERROR(VLOOKUP($B778,SERVIÇOS!$A:$F,4,0),IFERROR(VLOOKUP($B778,'COMPOSIÇÕES COMPLEMENTARES '!$C:$K,6,0),"")))</f>
        <v/>
      </c>
      <c r="G778" s="400" t="str">
        <f>IF($B778="","",IFERROR(VLOOKUP($B778,SERVIÇOS!$A:$F,5,0),IFERROR(VLOOKUP($B778,'COMPOSIÇÕES COMPLEMENTARES '!$C:$K,7,0),"")))</f>
        <v/>
      </c>
      <c r="H778" s="400" t="str">
        <f t="shared" si="183"/>
        <v/>
      </c>
      <c r="I778" s="400" t="str">
        <f t="shared" si="190"/>
        <v/>
      </c>
      <c r="J778" s="400" t="str">
        <f t="shared" si="191"/>
        <v/>
      </c>
      <c r="K778" s="400" t="str">
        <f t="shared" si="192"/>
        <v/>
      </c>
      <c r="L778" s="400"/>
      <c r="O778" s="469"/>
      <c r="P778" s="470" t="str">
        <f t="shared" si="185"/>
        <v/>
      </c>
      <c r="Q778" s="469"/>
      <c r="R778" s="471" t="str">
        <f t="shared" si="186"/>
        <v/>
      </c>
      <c r="S778" s="469"/>
      <c r="T778" s="472" t="str">
        <f t="shared" si="187"/>
        <v/>
      </c>
      <c r="U778" s="473">
        <f ca="1">SUMIF($O$8:T$9,"QUANT.",O778:T778)</f>
        <v>0</v>
      </c>
      <c r="V778" s="474">
        <f t="shared" ca="1" si="182"/>
        <v>0</v>
      </c>
      <c r="W778" s="486" t="str">
        <f t="shared" si="184"/>
        <v/>
      </c>
      <c r="X778" s="487">
        <f t="shared" ca="1" si="188"/>
        <v>0</v>
      </c>
      <c r="Y778" s="487" t="e">
        <f t="shared" ca="1" si="189"/>
        <v>#VALUE!</v>
      </c>
    </row>
    <row r="779" spans="1:25">
      <c r="A779" s="395"/>
      <c r="B779" s="396"/>
      <c r="C779" s="397" t="str">
        <f>IF($B779="","",IFERROR(VLOOKUP($B779,SERVIÇOS!$A:$F,2,0),IFERROR(VLOOKUP($B779,'COMPOSIÇÕES COMPLEMENTARES '!$C:$K,2,0),"")))</f>
        <v/>
      </c>
      <c r="D779" s="398" t="str">
        <f>IF($B779="","",IFERROR(VLOOKUP($B779,SERVIÇOS!$A:$F,3,0),IFERROR(VLOOKUP($B779,'COMPOSIÇÕES COMPLEMENTARES '!$C:$K,3,0),"")))</f>
        <v/>
      </c>
      <c r="E779" s="399"/>
      <c r="F779" s="400" t="str">
        <f>IF($B779="","",IFERROR(VLOOKUP($B779,SERVIÇOS!$A:$F,4,0),IFERROR(VLOOKUP($B779,'COMPOSIÇÕES COMPLEMENTARES '!$C:$K,6,0),"")))</f>
        <v/>
      </c>
      <c r="G779" s="400" t="str">
        <f>IF($B779="","",IFERROR(VLOOKUP($B779,SERVIÇOS!$A:$F,5,0),IFERROR(VLOOKUP($B779,'COMPOSIÇÕES COMPLEMENTARES '!$C:$K,7,0),"")))</f>
        <v/>
      </c>
      <c r="H779" s="400" t="str">
        <f t="shared" si="183"/>
        <v/>
      </c>
      <c r="I779" s="400" t="str">
        <f t="shared" si="190"/>
        <v/>
      </c>
      <c r="J779" s="400" t="str">
        <f t="shared" si="191"/>
        <v/>
      </c>
      <c r="K779" s="400" t="str">
        <f t="shared" si="192"/>
        <v/>
      </c>
      <c r="L779" s="400"/>
      <c r="O779" s="469"/>
      <c r="P779" s="470" t="str">
        <f t="shared" si="185"/>
        <v/>
      </c>
      <c r="Q779" s="469"/>
      <c r="R779" s="471" t="str">
        <f t="shared" si="186"/>
        <v/>
      </c>
      <c r="S779" s="469"/>
      <c r="T779" s="472" t="str">
        <f t="shared" si="187"/>
        <v/>
      </c>
      <c r="U779" s="473">
        <f ca="1">SUMIF($O$8:T$9,"QUANT.",O779:T779)</f>
        <v>0</v>
      </c>
      <c r="V779" s="474">
        <f t="shared" ca="1" si="182"/>
        <v>0</v>
      </c>
      <c r="W779" s="486" t="str">
        <f t="shared" si="184"/>
        <v/>
      </c>
      <c r="X779" s="487">
        <f t="shared" ca="1" si="188"/>
        <v>0</v>
      </c>
      <c r="Y779" s="487" t="e">
        <f t="shared" ca="1" si="189"/>
        <v>#VALUE!</v>
      </c>
    </row>
    <row r="780" spans="1:25">
      <c r="A780" s="395"/>
      <c r="B780" s="396"/>
      <c r="C780" s="397" t="str">
        <f>IF($B780="","",IFERROR(VLOOKUP($B780,SERVIÇOS!$A:$F,2,0),IFERROR(VLOOKUP($B780,'COMPOSIÇÕES COMPLEMENTARES '!$C:$K,2,0),"")))</f>
        <v/>
      </c>
      <c r="D780" s="398" t="str">
        <f>IF($B780="","",IFERROR(VLOOKUP($B780,SERVIÇOS!$A:$F,3,0),IFERROR(VLOOKUP($B780,'COMPOSIÇÕES COMPLEMENTARES '!$C:$K,3,0),"")))</f>
        <v/>
      </c>
      <c r="E780" s="399"/>
      <c r="F780" s="400" t="str">
        <f>IF($B780="","",IFERROR(VLOOKUP($B780,SERVIÇOS!$A:$F,4,0),IFERROR(VLOOKUP($B780,'COMPOSIÇÕES COMPLEMENTARES '!$C:$K,6,0),"")))</f>
        <v/>
      </c>
      <c r="G780" s="400" t="str">
        <f>IF($B780="","",IFERROR(VLOOKUP($B780,SERVIÇOS!$A:$F,5,0),IFERROR(VLOOKUP($B780,'COMPOSIÇÕES COMPLEMENTARES '!$C:$K,7,0),"")))</f>
        <v/>
      </c>
      <c r="H780" s="400" t="str">
        <f t="shared" si="183"/>
        <v/>
      </c>
      <c r="I780" s="400" t="str">
        <f t="shared" si="190"/>
        <v/>
      </c>
      <c r="J780" s="400" t="str">
        <f t="shared" si="191"/>
        <v/>
      </c>
      <c r="K780" s="400" t="str">
        <f t="shared" si="192"/>
        <v/>
      </c>
      <c r="L780" s="400"/>
      <c r="O780" s="469"/>
      <c r="P780" s="470" t="str">
        <f t="shared" si="185"/>
        <v/>
      </c>
      <c r="Q780" s="469"/>
      <c r="R780" s="471" t="str">
        <f t="shared" si="186"/>
        <v/>
      </c>
      <c r="S780" s="469"/>
      <c r="T780" s="472" t="str">
        <f t="shared" si="187"/>
        <v/>
      </c>
      <c r="U780" s="473">
        <f ca="1">SUMIF($O$8:T$9,"QUANT.",O780:T780)</f>
        <v>0</v>
      </c>
      <c r="V780" s="474">
        <f t="shared" ca="1" si="182"/>
        <v>0</v>
      </c>
      <c r="W780" s="486" t="str">
        <f t="shared" si="184"/>
        <v/>
      </c>
      <c r="X780" s="487">
        <f t="shared" ca="1" si="188"/>
        <v>0</v>
      </c>
      <c r="Y780" s="487" t="e">
        <f t="shared" ca="1" si="189"/>
        <v>#VALUE!</v>
      </c>
    </row>
    <row r="781" spans="1:25">
      <c r="A781" s="395"/>
      <c r="B781" s="396"/>
      <c r="C781" s="397" t="str">
        <f>IF($B781="","",IFERROR(VLOOKUP($B781,SERVIÇOS!$A:$F,2,0),IFERROR(VLOOKUP($B781,'COMPOSIÇÕES COMPLEMENTARES '!$C:$K,2,0),"")))</f>
        <v/>
      </c>
      <c r="D781" s="398" t="str">
        <f>IF($B781="","",IFERROR(VLOOKUP($B781,SERVIÇOS!$A:$F,3,0),IFERROR(VLOOKUP($B781,'COMPOSIÇÕES COMPLEMENTARES '!$C:$K,3,0),"")))</f>
        <v/>
      </c>
      <c r="E781" s="399"/>
      <c r="F781" s="400" t="str">
        <f>IF($B781="","",IFERROR(VLOOKUP($B781,SERVIÇOS!$A:$F,4,0),IFERROR(VLOOKUP($B781,'COMPOSIÇÕES COMPLEMENTARES '!$C:$K,6,0),"")))</f>
        <v/>
      </c>
      <c r="G781" s="400" t="str">
        <f>IF($B781="","",IFERROR(VLOOKUP($B781,SERVIÇOS!$A:$F,5,0),IFERROR(VLOOKUP($B781,'COMPOSIÇÕES COMPLEMENTARES '!$C:$K,7,0),"")))</f>
        <v/>
      </c>
      <c r="H781" s="400" t="str">
        <f t="shared" si="183"/>
        <v/>
      </c>
      <c r="I781" s="400" t="str">
        <f t="shared" si="190"/>
        <v/>
      </c>
      <c r="J781" s="400" t="str">
        <f t="shared" si="191"/>
        <v/>
      </c>
      <c r="K781" s="400" t="str">
        <f t="shared" si="192"/>
        <v/>
      </c>
      <c r="L781" s="400"/>
      <c r="O781" s="469"/>
      <c r="P781" s="470" t="str">
        <f t="shared" si="185"/>
        <v/>
      </c>
      <c r="Q781" s="469"/>
      <c r="R781" s="471" t="str">
        <f t="shared" si="186"/>
        <v/>
      </c>
      <c r="S781" s="469"/>
      <c r="T781" s="472" t="str">
        <f t="shared" si="187"/>
        <v/>
      </c>
      <c r="U781" s="473">
        <f ca="1">SUMIF($O$8:T$9,"QUANT.",O781:T781)</f>
        <v>0</v>
      </c>
      <c r="V781" s="474">
        <f t="shared" ca="1" si="182"/>
        <v>0</v>
      </c>
      <c r="W781" s="486" t="str">
        <f t="shared" si="184"/>
        <v/>
      </c>
      <c r="X781" s="487">
        <f t="shared" ca="1" si="188"/>
        <v>0</v>
      </c>
      <c r="Y781" s="487" t="e">
        <f t="shared" ca="1" si="189"/>
        <v>#VALUE!</v>
      </c>
    </row>
    <row r="782" spans="1:25">
      <c r="A782" s="395"/>
      <c r="B782" s="396"/>
      <c r="C782" s="397" t="str">
        <f>IF($B782="","",IFERROR(VLOOKUP($B782,SERVIÇOS!$A:$F,2,0),IFERROR(VLOOKUP($B782,'COMPOSIÇÕES COMPLEMENTARES '!$C:$K,2,0),"")))</f>
        <v/>
      </c>
      <c r="D782" s="398" t="str">
        <f>IF($B782="","",IFERROR(VLOOKUP($B782,SERVIÇOS!$A:$F,3,0),IFERROR(VLOOKUP($B782,'COMPOSIÇÕES COMPLEMENTARES '!$C:$K,3,0),"")))</f>
        <v/>
      </c>
      <c r="E782" s="399"/>
      <c r="F782" s="400" t="str">
        <f>IF($B782="","",IFERROR(VLOOKUP($B782,SERVIÇOS!$A:$F,4,0),IFERROR(VLOOKUP($B782,'COMPOSIÇÕES COMPLEMENTARES '!$C:$K,6,0),"")))</f>
        <v/>
      </c>
      <c r="G782" s="400" t="str">
        <f>IF($B782="","",IFERROR(VLOOKUP($B782,SERVIÇOS!$A:$F,5,0),IFERROR(VLOOKUP($B782,'COMPOSIÇÕES COMPLEMENTARES '!$C:$K,7,0),"")))</f>
        <v/>
      </c>
      <c r="H782" s="400" t="str">
        <f t="shared" si="183"/>
        <v/>
      </c>
      <c r="I782" s="400" t="str">
        <f t="shared" si="190"/>
        <v/>
      </c>
      <c r="J782" s="400" t="str">
        <f t="shared" si="191"/>
        <v/>
      </c>
      <c r="K782" s="400" t="str">
        <f t="shared" si="192"/>
        <v/>
      </c>
      <c r="L782" s="400"/>
      <c r="O782" s="469"/>
      <c r="P782" s="470" t="str">
        <f t="shared" si="185"/>
        <v/>
      </c>
      <c r="Q782" s="469"/>
      <c r="R782" s="471" t="str">
        <f t="shared" si="186"/>
        <v/>
      </c>
      <c r="S782" s="469"/>
      <c r="T782" s="472" t="str">
        <f t="shared" si="187"/>
        <v/>
      </c>
      <c r="U782" s="473">
        <f ca="1">SUMIF($O$8:T$9,"QUANT.",O782:T782)</f>
        <v>0</v>
      </c>
      <c r="V782" s="474">
        <f t="shared" ca="1" si="182"/>
        <v>0</v>
      </c>
      <c r="W782" s="486" t="str">
        <f t="shared" si="184"/>
        <v/>
      </c>
      <c r="X782" s="487">
        <f t="shared" ca="1" si="188"/>
        <v>0</v>
      </c>
      <c r="Y782" s="487" t="e">
        <f t="shared" ca="1" si="189"/>
        <v>#VALUE!</v>
      </c>
    </row>
    <row r="783" spans="1:25">
      <c r="A783" s="395"/>
      <c r="B783" s="396"/>
      <c r="C783" s="397" t="str">
        <f>IF($B783="","",IFERROR(VLOOKUP($B783,SERVIÇOS!$A:$F,2,0),IFERROR(VLOOKUP($B783,'COMPOSIÇÕES COMPLEMENTARES '!$C:$K,2,0),"")))</f>
        <v/>
      </c>
      <c r="D783" s="398" t="str">
        <f>IF($B783="","",IFERROR(VLOOKUP($B783,SERVIÇOS!$A:$F,3,0),IFERROR(VLOOKUP($B783,'COMPOSIÇÕES COMPLEMENTARES '!$C:$K,3,0),"")))</f>
        <v/>
      </c>
      <c r="E783" s="399"/>
      <c r="F783" s="400" t="str">
        <f>IF($B783="","",IFERROR(VLOOKUP($B783,SERVIÇOS!$A:$F,4,0),IFERROR(VLOOKUP($B783,'COMPOSIÇÕES COMPLEMENTARES '!$C:$K,6,0),"")))</f>
        <v/>
      </c>
      <c r="G783" s="400" t="str">
        <f>IF($B783="","",IFERROR(VLOOKUP($B783,SERVIÇOS!$A:$F,5,0),IFERROR(VLOOKUP($B783,'COMPOSIÇÕES COMPLEMENTARES '!$C:$K,7,0),"")))</f>
        <v/>
      </c>
      <c r="H783" s="400" t="str">
        <f t="shared" si="183"/>
        <v/>
      </c>
      <c r="I783" s="400" t="str">
        <f t="shared" si="190"/>
        <v/>
      </c>
      <c r="J783" s="400" t="str">
        <f t="shared" si="191"/>
        <v/>
      </c>
      <c r="K783" s="400" t="str">
        <f t="shared" si="192"/>
        <v/>
      </c>
      <c r="L783" s="400"/>
      <c r="O783" s="469"/>
      <c r="P783" s="470" t="str">
        <f t="shared" si="185"/>
        <v/>
      </c>
      <c r="Q783" s="469"/>
      <c r="R783" s="471" t="str">
        <f t="shared" si="186"/>
        <v/>
      </c>
      <c r="S783" s="469"/>
      <c r="T783" s="472" t="str">
        <f t="shared" si="187"/>
        <v/>
      </c>
      <c r="U783" s="473">
        <f ca="1">SUMIF($O$8:T$9,"QUANT.",O783:T783)</f>
        <v>0</v>
      </c>
      <c r="V783" s="474">
        <f t="shared" ca="1" si="182"/>
        <v>0</v>
      </c>
      <c r="W783" s="486" t="str">
        <f t="shared" si="184"/>
        <v/>
      </c>
      <c r="X783" s="487">
        <f t="shared" ca="1" si="188"/>
        <v>0</v>
      </c>
      <c r="Y783" s="487" t="e">
        <f t="shared" ca="1" si="189"/>
        <v>#VALUE!</v>
      </c>
    </row>
    <row r="784" spans="1:25">
      <c r="A784" s="395"/>
      <c r="B784" s="396"/>
      <c r="C784" s="397" t="str">
        <f>IF($B784="","",IFERROR(VLOOKUP($B784,SERVIÇOS!$A:$F,2,0),IFERROR(VLOOKUP($B784,'COMPOSIÇÕES COMPLEMENTARES '!$C:$K,2,0),"")))</f>
        <v/>
      </c>
      <c r="D784" s="398" t="str">
        <f>IF($B784="","",IFERROR(VLOOKUP($B784,SERVIÇOS!$A:$F,3,0),IFERROR(VLOOKUP($B784,'COMPOSIÇÕES COMPLEMENTARES '!$C:$K,3,0),"")))</f>
        <v/>
      </c>
      <c r="E784" s="399"/>
      <c r="F784" s="400" t="str">
        <f>IF($B784="","",IFERROR(VLOOKUP($B784,SERVIÇOS!$A:$F,4,0),IFERROR(VLOOKUP($B784,'COMPOSIÇÕES COMPLEMENTARES '!$C:$K,6,0),"")))</f>
        <v/>
      </c>
      <c r="G784" s="400" t="str">
        <f>IF($B784="","",IFERROR(VLOOKUP($B784,SERVIÇOS!$A:$F,5,0),IFERROR(VLOOKUP($B784,'COMPOSIÇÕES COMPLEMENTARES '!$C:$K,7,0),"")))</f>
        <v/>
      </c>
      <c r="H784" s="400" t="str">
        <f t="shared" si="183"/>
        <v/>
      </c>
      <c r="I784" s="400" t="str">
        <f t="shared" si="190"/>
        <v/>
      </c>
      <c r="J784" s="400" t="str">
        <f t="shared" si="191"/>
        <v/>
      </c>
      <c r="K784" s="400" t="str">
        <f t="shared" si="192"/>
        <v/>
      </c>
      <c r="L784" s="400"/>
      <c r="O784" s="469"/>
      <c r="P784" s="470" t="str">
        <f t="shared" si="185"/>
        <v/>
      </c>
      <c r="Q784" s="469"/>
      <c r="R784" s="471" t="str">
        <f t="shared" si="186"/>
        <v/>
      </c>
      <c r="S784" s="469"/>
      <c r="T784" s="472" t="str">
        <f t="shared" si="187"/>
        <v/>
      </c>
      <c r="U784" s="473">
        <f ca="1">SUMIF($O$8:T$9,"QUANT.",O784:T784)</f>
        <v>0</v>
      </c>
      <c r="V784" s="474">
        <f t="shared" ca="1" si="182"/>
        <v>0</v>
      </c>
      <c r="W784" s="486" t="str">
        <f t="shared" si="184"/>
        <v/>
      </c>
      <c r="X784" s="487">
        <f t="shared" ca="1" si="188"/>
        <v>0</v>
      </c>
      <c r="Y784" s="487" t="e">
        <f t="shared" ca="1" si="189"/>
        <v>#VALUE!</v>
      </c>
    </row>
    <row r="785" spans="1:25">
      <c r="A785" s="395"/>
      <c r="B785" s="396"/>
      <c r="C785" s="397" t="str">
        <f>IF($B785="","",IFERROR(VLOOKUP($B785,SERVIÇOS!$A:$F,2,0),IFERROR(VLOOKUP($B785,'COMPOSIÇÕES COMPLEMENTARES '!$C:$K,2,0),"")))</f>
        <v/>
      </c>
      <c r="D785" s="398" t="str">
        <f>IF($B785="","",IFERROR(VLOOKUP($B785,SERVIÇOS!$A:$F,3,0),IFERROR(VLOOKUP($B785,'COMPOSIÇÕES COMPLEMENTARES '!$C:$K,3,0),"")))</f>
        <v/>
      </c>
      <c r="E785" s="399"/>
      <c r="F785" s="400" t="str">
        <f>IF($B785="","",IFERROR(VLOOKUP($B785,SERVIÇOS!$A:$F,4,0),IFERROR(VLOOKUP($B785,'COMPOSIÇÕES COMPLEMENTARES '!$C:$K,6,0),"")))</f>
        <v/>
      </c>
      <c r="G785" s="400" t="str">
        <f>IF($B785="","",IFERROR(VLOOKUP($B785,SERVIÇOS!$A:$F,5,0),IFERROR(VLOOKUP($B785,'COMPOSIÇÕES COMPLEMENTARES '!$C:$K,7,0),"")))</f>
        <v/>
      </c>
      <c r="H785" s="400" t="str">
        <f t="shared" si="183"/>
        <v/>
      </c>
      <c r="I785" s="400" t="str">
        <f t="shared" si="190"/>
        <v/>
      </c>
      <c r="J785" s="400" t="str">
        <f t="shared" si="191"/>
        <v/>
      </c>
      <c r="K785" s="400" t="str">
        <f t="shared" si="192"/>
        <v/>
      </c>
      <c r="L785" s="400"/>
      <c r="O785" s="469"/>
      <c r="P785" s="470" t="str">
        <f t="shared" si="185"/>
        <v/>
      </c>
      <c r="Q785" s="469"/>
      <c r="R785" s="471" t="str">
        <f t="shared" si="186"/>
        <v/>
      </c>
      <c r="S785" s="469"/>
      <c r="T785" s="472" t="str">
        <f t="shared" si="187"/>
        <v/>
      </c>
      <c r="U785" s="473">
        <f ca="1">SUMIF($O$8:T$9,"QUANT.",O785:T785)</f>
        <v>0</v>
      </c>
      <c r="V785" s="474">
        <f t="shared" ca="1" si="182"/>
        <v>0</v>
      </c>
      <c r="W785" s="486" t="str">
        <f t="shared" si="184"/>
        <v/>
      </c>
      <c r="X785" s="487">
        <f t="shared" ca="1" si="188"/>
        <v>0</v>
      </c>
      <c r="Y785" s="487" t="e">
        <f t="shared" ca="1" si="189"/>
        <v>#VALUE!</v>
      </c>
    </row>
    <row r="786" spans="1:25">
      <c r="A786" s="395"/>
      <c r="B786" s="396"/>
      <c r="C786" s="397" t="str">
        <f>IF($B786="","",IFERROR(VLOOKUP($B786,SERVIÇOS!$A:$F,2,0),IFERROR(VLOOKUP($B786,'COMPOSIÇÕES COMPLEMENTARES '!$C:$K,2,0),"")))</f>
        <v/>
      </c>
      <c r="D786" s="398" t="str">
        <f>IF($B786="","",IFERROR(VLOOKUP($B786,SERVIÇOS!$A:$F,3,0),IFERROR(VLOOKUP($B786,'COMPOSIÇÕES COMPLEMENTARES '!$C:$K,3,0),"")))</f>
        <v/>
      </c>
      <c r="E786" s="399"/>
      <c r="F786" s="400" t="str">
        <f>IF($B786="","",IFERROR(VLOOKUP($B786,SERVIÇOS!$A:$F,4,0),IFERROR(VLOOKUP($B786,'COMPOSIÇÕES COMPLEMENTARES '!$C:$K,6,0),"")))</f>
        <v/>
      </c>
      <c r="G786" s="400" t="str">
        <f>IF($B786="","",IFERROR(VLOOKUP($B786,SERVIÇOS!$A:$F,5,0),IFERROR(VLOOKUP($B786,'COMPOSIÇÕES COMPLEMENTARES '!$C:$K,7,0),"")))</f>
        <v/>
      </c>
      <c r="H786" s="400" t="str">
        <f t="shared" si="183"/>
        <v/>
      </c>
      <c r="I786" s="400" t="str">
        <f t="shared" si="190"/>
        <v/>
      </c>
      <c r="J786" s="400" t="str">
        <f t="shared" si="191"/>
        <v/>
      </c>
      <c r="K786" s="400" t="str">
        <f t="shared" si="192"/>
        <v/>
      </c>
      <c r="L786" s="400"/>
      <c r="O786" s="469"/>
      <c r="P786" s="470" t="str">
        <f t="shared" si="185"/>
        <v/>
      </c>
      <c r="Q786" s="469"/>
      <c r="R786" s="471" t="str">
        <f t="shared" si="186"/>
        <v/>
      </c>
      <c r="S786" s="469"/>
      <c r="T786" s="472" t="str">
        <f t="shared" si="187"/>
        <v/>
      </c>
      <c r="U786" s="473">
        <f ca="1">SUMIF($O$8:T$9,"QUANT.",O786:T786)</f>
        <v>0</v>
      </c>
      <c r="V786" s="474">
        <f t="shared" ca="1" si="182"/>
        <v>0</v>
      </c>
      <c r="W786" s="486" t="str">
        <f t="shared" si="184"/>
        <v/>
      </c>
      <c r="X786" s="487">
        <f t="shared" ca="1" si="188"/>
        <v>0</v>
      </c>
      <c r="Y786" s="487" t="e">
        <f t="shared" ca="1" si="189"/>
        <v>#VALUE!</v>
      </c>
    </row>
    <row r="787" spans="1:25">
      <c r="A787" s="395"/>
      <c r="B787" s="396"/>
      <c r="C787" s="397" t="str">
        <f>IF($B787="","",IFERROR(VLOOKUP($B787,SERVIÇOS!$A:$F,2,0),IFERROR(VLOOKUP($B787,'COMPOSIÇÕES COMPLEMENTARES '!$C:$K,2,0),"")))</f>
        <v/>
      </c>
      <c r="D787" s="398" t="str">
        <f>IF($B787="","",IFERROR(VLOOKUP($B787,SERVIÇOS!$A:$F,3,0),IFERROR(VLOOKUP($B787,'COMPOSIÇÕES COMPLEMENTARES '!$C:$K,3,0),"")))</f>
        <v/>
      </c>
      <c r="E787" s="399"/>
      <c r="F787" s="400" t="str">
        <f>IF($B787="","",IFERROR(VLOOKUP($B787,SERVIÇOS!$A:$F,4,0),IFERROR(VLOOKUP($B787,'COMPOSIÇÕES COMPLEMENTARES '!$C:$K,6,0),"")))</f>
        <v/>
      </c>
      <c r="G787" s="400" t="str">
        <f>IF($B787="","",IFERROR(VLOOKUP($B787,SERVIÇOS!$A:$F,5,0),IFERROR(VLOOKUP($B787,'COMPOSIÇÕES COMPLEMENTARES '!$C:$K,7,0),"")))</f>
        <v/>
      </c>
      <c r="H787" s="400" t="str">
        <f t="shared" si="183"/>
        <v/>
      </c>
      <c r="I787" s="400" t="str">
        <f t="shared" si="190"/>
        <v/>
      </c>
      <c r="J787" s="400" t="str">
        <f t="shared" si="191"/>
        <v/>
      </c>
      <c r="K787" s="400" t="str">
        <f t="shared" si="192"/>
        <v/>
      </c>
      <c r="L787" s="400"/>
      <c r="O787" s="469"/>
      <c r="P787" s="470" t="str">
        <f t="shared" si="185"/>
        <v/>
      </c>
      <c r="Q787" s="469"/>
      <c r="R787" s="471" t="str">
        <f t="shared" si="186"/>
        <v/>
      </c>
      <c r="S787" s="469"/>
      <c r="T787" s="472" t="str">
        <f t="shared" si="187"/>
        <v/>
      </c>
      <c r="U787" s="473">
        <f ca="1">SUMIF($O$8:T$9,"QUANT.",O787:T787)</f>
        <v>0</v>
      </c>
      <c r="V787" s="474">
        <f t="shared" ca="1" si="182"/>
        <v>0</v>
      </c>
      <c r="W787" s="486" t="str">
        <f t="shared" si="184"/>
        <v/>
      </c>
      <c r="X787" s="487">
        <f t="shared" ca="1" si="188"/>
        <v>0</v>
      </c>
      <c r="Y787" s="487" t="e">
        <f t="shared" ca="1" si="189"/>
        <v>#VALUE!</v>
      </c>
    </row>
    <row r="788" spans="1:25">
      <c r="A788" s="395"/>
      <c r="B788" s="396"/>
      <c r="C788" s="397" t="str">
        <f>IF($B788="","",IFERROR(VLOOKUP($B788,SERVIÇOS!$A:$F,2,0),IFERROR(VLOOKUP($B788,'COMPOSIÇÕES COMPLEMENTARES '!$C:$K,2,0),"")))</f>
        <v/>
      </c>
      <c r="D788" s="398" t="str">
        <f>IF($B788="","",IFERROR(VLOOKUP($B788,SERVIÇOS!$A:$F,3,0),IFERROR(VLOOKUP($B788,'COMPOSIÇÕES COMPLEMENTARES '!$C:$K,3,0),"")))</f>
        <v/>
      </c>
      <c r="E788" s="399"/>
      <c r="F788" s="400" t="str">
        <f>IF($B788="","",IFERROR(VLOOKUP($B788,SERVIÇOS!$A:$F,4,0),IFERROR(VLOOKUP($B788,'COMPOSIÇÕES COMPLEMENTARES '!$C:$K,6,0),"")))</f>
        <v/>
      </c>
      <c r="G788" s="400" t="str">
        <f>IF($B788="","",IFERROR(VLOOKUP($B788,SERVIÇOS!$A:$F,5,0),IFERROR(VLOOKUP($B788,'COMPOSIÇÕES COMPLEMENTARES '!$C:$K,7,0),"")))</f>
        <v/>
      </c>
      <c r="H788" s="400" t="str">
        <f t="shared" si="183"/>
        <v/>
      </c>
      <c r="I788" s="400" t="str">
        <f t="shared" si="190"/>
        <v/>
      </c>
      <c r="J788" s="400" t="str">
        <f t="shared" si="191"/>
        <v/>
      </c>
      <c r="K788" s="400" t="str">
        <f t="shared" si="192"/>
        <v/>
      </c>
      <c r="L788" s="400"/>
      <c r="O788" s="469"/>
      <c r="P788" s="470" t="str">
        <f t="shared" si="185"/>
        <v/>
      </c>
      <c r="Q788" s="469"/>
      <c r="R788" s="471" t="str">
        <f t="shared" si="186"/>
        <v/>
      </c>
      <c r="S788" s="469"/>
      <c r="T788" s="472" t="str">
        <f t="shared" si="187"/>
        <v/>
      </c>
      <c r="U788" s="473">
        <f ca="1">SUMIF($O$8:T$9,"QUANT.",O788:T788)</f>
        <v>0</v>
      </c>
      <c r="V788" s="474">
        <f t="shared" ca="1" si="182"/>
        <v>0</v>
      </c>
      <c r="W788" s="486" t="str">
        <f t="shared" si="184"/>
        <v/>
      </c>
      <c r="X788" s="487">
        <f t="shared" ca="1" si="188"/>
        <v>0</v>
      </c>
      <c r="Y788" s="487" t="e">
        <f t="shared" ca="1" si="189"/>
        <v>#VALUE!</v>
      </c>
    </row>
    <row r="789" spans="1:25">
      <c r="A789" s="395"/>
      <c r="B789" s="396"/>
      <c r="C789" s="397" t="str">
        <f>IF($B789="","",IFERROR(VLOOKUP($B789,SERVIÇOS!$A:$F,2,0),IFERROR(VLOOKUP($B789,'COMPOSIÇÕES COMPLEMENTARES '!$C:$K,2,0),"")))</f>
        <v/>
      </c>
      <c r="D789" s="398" t="str">
        <f>IF($B789="","",IFERROR(VLOOKUP($B789,SERVIÇOS!$A:$F,3,0),IFERROR(VLOOKUP($B789,'COMPOSIÇÕES COMPLEMENTARES '!$C:$K,3,0),"")))</f>
        <v/>
      </c>
      <c r="E789" s="399"/>
      <c r="F789" s="400" t="str">
        <f>IF($B789="","",IFERROR(VLOOKUP($B789,SERVIÇOS!$A:$F,4,0),IFERROR(VLOOKUP($B789,'COMPOSIÇÕES COMPLEMENTARES '!$C:$K,6,0),"")))</f>
        <v/>
      </c>
      <c r="G789" s="400" t="str">
        <f>IF($B789="","",IFERROR(VLOOKUP($B789,SERVIÇOS!$A:$F,5,0),IFERROR(VLOOKUP($B789,'COMPOSIÇÕES COMPLEMENTARES '!$C:$K,7,0),"")))</f>
        <v/>
      </c>
      <c r="H789" s="400" t="str">
        <f t="shared" si="183"/>
        <v/>
      </c>
      <c r="I789" s="400" t="str">
        <f t="shared" si="190"/>
        <v/>
      </c>
      <c r="J789" s="400" t="str">
        <f t="shared" si="191"/>
        <v/>
      </c>
      <c r="K789" s="400" t="str">
        <f t="shared" si="192"/>
        <v/>
      </c>
      <c r="L789" s="400"/>
      <c r="O789" s="469"/>
      <c r="P789" s="470" t="str">
        <f t="shared" si="185"/>
        <v/>
      </c>
      <c r="Q789" s="469"/>
      <c r="R789" s="471" t="str">
        <f t="shared" si="186"/>
        <v/>
      </c>
      <c r="S789" s="469"/>
      <c r="T789" s="472" t="str">
        <f t="shared" si="187"/>
        <v/>
      </c>
      <c r="U789" s="473">
        <f ca="1">SUMIF($O$8:T$9,"QUANT.",O789:T789)</f>
        <v>0</v>
      </c>
      <c r="V789" s="474">
        <f t="shared" ca="1" si="182"/>
        <v>0</v>
      </c>
      <c r="W789" s="486" t="str">
        <f t="shared" si="184"/>
        <v/>
      </c>
      <c r="X789" s="487">
        <f t="shared" ca="1" si="188"/>
        <v>0</v>
      </c>
      <c r="Y789" s="487" t="e">
        <f t="shared" ca="1" si="189"/>
        <v>#VALUE!</v>
      </c>
    </row>
    <row r="790" spans="1:25">
      <c r="A790" s="395"/>
      <c r="B790" s="396"/>
      <c r="C790" s="397" t="str">
        <f>IF($B790="","",IFERROR(VLOOKUP($B790,SERVIÇOS!$A:$F,2,0),IFERROR(VLOOKUP($B790,'COMPOSIÇÕES COMPLEMENTARES '!$C:$K,2,0),"")))</f>
        <v/>
      </c>
      <c r="D790" s="398" t="str">
        <f>IF($B790="","",IFERROR(VLOOKUP($B790,SERVIÇOS!$A:$F,3,0),IFERROR(VLOOKUP($B790,'COMPOSIÇÕES COMPLEMENTARES '!$C:$K,3,0),"")))</f>
        <v/>
      </c>
      <c r="E790" s="399"/>
      <c r="F790" s="400" t="str">
        <f>IF($B790="","",IFERROR(VLOOKUP($B790,SERVIÇOS!$A:$F,4,0),IFERROR(VLOOKUP($B790,'COMPOSIÇÕES COMPLEMENTARES '!$C:$K,6,0),"")))</f>
        <v/>
      </c>
      <c r="G790" s="400" t="str">
        <f>IF($B790="","",IFERROR(VLOOKUP($B790,SERVIÇOS!$A:$F,5,0),IFERROR(VLOOKUP($B790,'COMPOSIÇÕES COMPLEMENTARES '!$C:$K,7,0),"")))</f>
        <v/>
      </c>
      <c r="H790" s="400" t="str">
        <f t="shared" si="183"/>
        <v/>
      </c>
      <c r="I790" s="400" t="str">
        <f t="shared" si="190"/>
        <v/>
      </c>
      <c r="J790" s="400" t="str">
        <f t="shared" si="191"/>
        <v/>
      </c>
      <c r="K790" s="400" t="str">
        <f t="shared" si="192"/>
        <v/>
      </c>
      <c r="L790" s="400"/>
      <c r="O790" s="469"/>
      <c r="P790" s="470" t="str">
        <f t="shared" si="185"/>
        <v/>
      </c>
      <c r="Q790" s="469"/>
      <c r="R790" s="471" t="str">
        <f t="shared" si="186"/>
        <v/>
      </c>
      <c r="S790" s="469"/>
      <c r="T790" s="472" t="str">
        <f t="shared" si="187"/>
        <v/>
      </c>
      <c r="U790" s="473">
        <f ca="1">SUMIF($O$8:T$9,"QUANT.",O790:T790)</f>
        <v>0</v>
      </c>
      <c r="V790" s="474">
        <f t="shared" ca="1" si="182"/>
        <v>0</v>
      </c>
      <c r="W790" s="486" t="str">
        <f t="shared" si="184"/>
        <v/>
      </c>
      <c r="X790" s="487">
        <f t="shared" ca="1" si="188"/>
        <v>0</v>
      </c>
      <c r="Y790" s="487" t="e">
        <f t="shared" ca="1" si="189"/>
        <v>#VALUE!</v>
      </c>
    </row>
    <row r="791" spans="1:25">
      <c r="A791" s="395"/>
      <c r="B791" s="396"/>
      <c r="C791" s="397" t="str">
        <f>IF($B791="","",IFERROR(VLOOKUP($B791,SERVIÇOS!$A:$F,2,0),IFERROR(VLOOKUP($B791,'COMPOSIÇÕES COMPLEMENTARES '!$C:$K,2,0),"")))</f>
        <v/>
      </c>
      <c r="D791" s="398" t="str">
        <f>IF($B791="","",IFERROR(VLOOKUP($B791,SERVIÇOS!$A:$F,3,0),IFERROR(VLOOKUP($B791,'COMPOSIÇÕES COMPLEMENTARES '!$C:$K,3,0),"")))</f>
        <v/>
      </c>
      <c r="E791" s="399"/>
      <c r="F791" s="400" t="str">
        <f>IF($B791="","",IFERROR(VLOOKUP($B791,SERVIÇOS!$A:$F,4,0),IFERROR(VLOOKUP($B791,'COMPOSIÇÕES COMPLEMENTARES '!$C:$K,6,0),"")))</f>
        <v/>
      </c>
      <c r="G791" s="400" t="str">
        <f>IF($B791="","",IFERROR(VLOOKUP($B791,SERVIÇOS!$A:$F,5,0),IFERROR(VLOOKUP($B791,'COMPOSIÇÕES COMPLEMENTARES '!$C:$K,7,0),"")))</f>
        <v/>
      </c>
      <c r="H791" s="400" t="str">
        <f t="shared" si="183"/>
        <v/>
      </c>
      <c r="I791" s="400" t="str">
        <f t="shared" si="190"/>
        <v/>
      </c>
      <c r="J791" s="400" t="str">
        <f t="shared" si="191"/>
        <v/>
      </c>
      <c r="K791" s="400" t="str">
        <f t="shared" si="192"/>
        <v/>
      </c>
      <c r="L791" s="400"/>
      <c r="O791" s="469"/>
      <c r="P791" s="470" t="str">
        <f t="shared" si="185"/>
        <v/>
      </c>
      <c r="Q791" s="469"/>
      <c r="R791" s="471" t="str">
        <f t="shared" si="186"/>
        <v/>
      </c>
      <c r="S791" s="469"/>
      <c r="T791" s="472" t="str">
        <f t="shared" si="187"/>
        <v/>
      </c>
      <c r="U791" s="473">
        <f ca="1">SUMIF($O$8:T$9,"QUANT.",O791:T791)</f>
        <v>0</v>
      </c>
      <c r="V791" s="474">
        <f t="shared" ca="1" si="182"/>
        <v>0</v>
      </c>
      <c r="W791" s="486" t="str">
        <f t="shared" si="184"/>
        <v/>
      </c>
      <c r="X791" s="487">
        <f t="shared" ca="1" si="188"/>
        <v>0</v>
      </c>
      <c r="Y791" s="487" t="e">
        <f t="shared" ca="1" si="189"/>
        <v>#VALUE!</v>
      </c>
    </row>
    <row r="792" spans="1:25">
      <c r="A792" s="395"/>
      <c r="B792" s="396"/>
      <c r="C792" s="397" t="str">
        <f>IF($B792="","",IFERROR(VLOOKUP($B792,SERVIÇOS!$A:$F,2,0),IFERROR(VLOOKUP($B792,'COMPOSIÇÕES COMPLEMENTARES '!$C:$K,2,0),"")))</f>
        <v/>
      </c>
      <c r="D792" s="398" t="str">
        <f>IF($B792="","",IFERROR(VLOOKUP($B792,SERVIÇOS!$A:$F,3,0),IFERROR(VLOOKUP($B792,'COMPOSIÇÕES COMPLEMENTARES '!$C:$K,3,0),"")))</f>
        <v/>
      </c>
      <c r="E792" s="399"/>
      <c r="F792" s="400" t="str">
        <f>IF($B792="","",IFERROR(VLOOKUP($B792,SERVIÇOS!$A:$F,4,0),IFERROR(VLOOKUP($B792,'COMPOSIÇÕES COMPLEMENTARES '!$C:$K,6,0),"")))</f>
        <v/>
      </c>
      <c r="G792" s="400" t="str">
        <f>IF($B792="","",IFERROR(VLOOKUP($B792,SERVIÇOS!$A:$F,5,0),IFERROR(VLOOKUP($B792,'COMPOSIÇÕES COMPLEMENTARES '!$C:$K,7,0),"")))</f>
        <v/>
      </c>
      <c r="H792" s="400" t="str">
        <f t="shared" si="183"/>
        <v/>
      </c>
      <c r="I792" s="400" t="str">
        <f t="shared" si="190"/>
        <v/>
      </c>
      <c r="J792" s="400" t="str">
        <f t="shared" si="191"/>
        <v/>
      </c>
      <c r="K792" s="400" t="str">
        <f t="shared" si="192"/>
        <v/>
      </c>
      <c r="L792" s="400"/>
      <c r="O792" s="469"/>
      <c r="P792" s="470" t="str">
        <f t="shared" si="185"/>
        <v/>
      </c>
      <c r="Q792" s="469"/>
      <c r="R792" s="471" t="str">
        <f t="shared" si="186"/>
        <v/>
      </c>
      <c r="S792" s="469"/>
      <c r="T792" s="472" t="str">
        <f t="shared" si="187"/>
        <v/>
      </c>
      <c r="U792" s="473">
        <f ca="1">SUMIF($O$8:T$9,"QUANT.",O792:T792)</f>
        <v>0</v>
      </c>
      <c r="V792" s="474">
        <f t="shared" ca="1" si="182"/>
        <v>0</v>
      </c>
      <c r="W792" s="486" t="str">
        <f t="shared" si="184"/>
        <v/>
      </c>
      <c r="X792" s="487">
        <f t="shared" ca="1" si="188"/>
        <v>0</v>
      </c>
      <c r="Y792" s="487" t="e">
        <f t="shared" ca="1" si="189"/>
        <v>#VALUE!</v>
      </c>
    </row>
    <row r="793" spans="1:25">
      <c r="A793" s="395"/>
      <c r="B793" s="396"/>
      <c r="C793" s="397" t="str">
        <f>IF($B793="","",IFERROR(VLOOKUP($B793,SERVIÇOS!$A:$F,2,0),IFERROR(VLOOKUP($B793,'COMPOSIÇÕES COMPLEMENTARES '!$C:$K,2,0),"")))</f>
        <v/>
      </c>
      <c r="D793" s="398" t="str">
        <f>IF($B793="","",IFERROR(VLOOKUP($B793,SERVIÇOS!$A:$F,3,0),IFERROR(VLOOKUP($B793,'COMPOSIÇÕES COMPLEMENTARES '!$C:$K,3,0),"")))</f>
        <v/>
      </c>
      <c r="E793" s="399"/>
      <c r="F793" s="400" t="str">
        <f>IF($B793="","",IFERROR(VLOOKUP($B793,SERVIÇOS!$A:$F,4,0),IFERROR(VLOOKUP($B793,'COMPOSIÇÕES COMPLEMENTARES '!$C:$K,6,0),"")))</f>
        <v/>
      </c>
      <c r="G793" s="400" t="str">
        <f>IF($B793="","",IFERROR(VLOOKUP($B793,SERVIÇOS!$A:$F,5,0),IFERROR(VLOOKUP($B793,'COMPOSIÇÕES COMPLEMENTARES '!$C:$K,7,0),"")))</f>
        <v/>
      </c>
      <c r="H793" s="400" t="str">
        <f t="shared" si="183"/>
        <v/>
      </c>
      <c r="I793" s="400" t="str">
        <f t="shared" si="190"/>
        <v/>
      </c>
      <c r="J793" s="400" t="str">
        <f t="shared" si="191"/>
        <v/>
      </c>
      <c r="K793" s="400" t="str">
        <f t="shared" si="192"/>
        <v/>
      </c>
      <c r="L793" s="400"/>
      <c r="O793" s="469"/>
      <c r="P793" s="470" t="str">
        <f t="shared" si="185"/>
        <v/>
      </c>
      <c r="Q793" s="469"/>
      <c r="R793" s="471" t="str">
        <f t="shared" si="186"/>
        <v/>
      </c>
      <c r="S793" s="469"/>
      <c r="T793" s="472" t="str">
        <f t="shared" si="187"/>
        <v/>
      </c>
      <c r="U793" s="473">
        <f ca="1">SUMIF($O$8:T$9,"QUANT.",O793:T793)</f>
        <v>0</v>
      </c>
      <c r="V793" s="474">
        <f t="shared" ca="1" si="182"/>
        <v>0</v>
      </c>
      <c r="W793" s="486" t="str">
        <f t="shared" si="184"/>
        <v/>
      </c>
      <c r="X793" s="487">
        <f t="shared" ca="1" si="188"/>
        <v>0</v>
      </c>
      <c r="Y793" s="487" t="e">
        <f t="shared" ca="1" si="189"/>
        <v>#VALUE!</v>
      </c>
    </row>
    <row r="794" spans="1:25">
      <c r="A794" s="395"/>
      <c r="B794" s="396"/>
      <c r="C794" s="397" t="str">
        <f>IF($B794="","",IFERROR(VLOOKUP($B794,SERVIÇOS!$A:$F,2,0),IFERROR(VLOOKUP($B794,'COMPOSIÇÕES COMPLEMENTARES '!$C:$K,2,0),"")))</f>
        <v/>
      </c>
      <c r="D794" s="398" t="str">
        <f>IF($B794="","",IFERROR(VLOOKUP($B794,SERVIÇOS!$A:$F,3,0),IFERROR(VLOOKUP($B794,'COMPOSIÇÕES COMPLEMENTARES '!$C:$K,3,0),"")))</f>
        <v/>
      </c>
      <c r="E794" s="399"/>
      <c r="F794" s="400" t="str">
        <f>IF($B794="","",IFERROR(VLOOKUP($B794,SERVIÇOS!$A:$F,4,0),IFERROR(VLOOKUP($B794,'COMPOSIÇÕES COMPLEMENTARES '!$C:$K,6,0),"")))</f>
        <v/>
      </c>
      <c r="G794" s="400" t="str">
        <f>IF($B794="","",IFERROR(VLOOKUP($B794,SERVIÇOS!$A:$F,5,0),IFERROR(VLOOKUP($B794,'COMPOSIÇÕES COMPLEMENTARES '!$C:$K,7,0),"")))</f>
        <v/>
      </c>
      <c r="H794" s="400" t="str">
        <f t="shared" si="183"/>
        <v/>
      </c>
      <c r="I794" s="400" t="str">
        <f t="shared" si="190"/>
        <v/>
      </c>
      <c r="J794" s="400" t="str">
        <f t="shared" si="191"/>
        <v/>
      </c>
      <c r="K794" s="400" t="str">
        <f t="shared" si="192"/>
        <v/>
      </c>
      <c r="L794" s="400"/>
      <c r="O794" s="469"/>
      <c r="P794" s="470" t="str">
        <f t="shared" si="185"/>
        <v/>
      </c>
      <c r="Q794" s="469"/>
      <c r="R794" s="471" t="str">
        <f t="shared" si="186"/>
        <v/>
      </c>
      <c r="S794" s="469"/>
      <c r="T794" s="472" t="str">
        <f t="shared" si="187"/>
        <v/>
      </c>
      <c r="U794" s="473">
        <f ca="1">SUMIF($O$8:T$9,"QUANT.",O794:T794)</f>
        <v>0</v>
      </c>
      <c r="V794" s="474">
        <f t="shared" ca="1" si="182"/>
        <v>0</v>
      </c>
      <c r="W794" s="486" t="str">
        <f t="shared" si="184"/>
        <v/>
      </c>
      <c r="X794" s="487">
        <f t="shared" ca="1" si="188"/>
        <v>0</v>
      </c>
      <c r="Y794" s="487" t="e">
        <f t="shared" ca="1" si="189"/>
        <v>#VALUE!</v>
      </c>
    </row>
    <row r="795" spans="1:25">
      <c r="A795" s="395"/>
      <c r="B795" s="396"/>
      <c r="C795" s="397" t="str">
        <f>IF($B795="","",IFERROR(VLOOKUP($B795,SERVIÇOS!$A:$F,2,0),IFERROR(VLOOKUP($B795,'COMPOSIÇÕES COMPLEMENTARES '!$C:$K,2,0),"")))</f>
        <v/>
      </c>
      <c r="D795" s="398" t="str">
        <f>IF($B795="","",IFERROR(VLOOKUP($B795,SERVIÇOS!$A:$F,3,0),IFERROR(VLOOKUP($B795,'COMPOSIÇÕES COMPLEMENTARES '!$C:$K,3,0),"")))</f>
        <v/>
      </c>
      <c r="E795" s="399"/>
      <c r="F795" s="400" t="str">
        <f>IF($B795="","",IFERROR(VLOOKUP($B795,SERVIÇOS!$A:$F,4,0),IFERROR(VLOOKUP($B795,'COMPOSIÇÕES COMPLEMENTARES '!$C:$K,6,0),"")))</f>
        <v/>
      </c>
      <c r="G795" s="400" t="str">
        <f>IF($B795="","",IFERROR(VLOOKUP($B795,SERVIÇOS!$A:$F,5,0),IFERROR(VLOOKUP($B795,'COMPOSIÇÕES COMPLEMENTARES '!$C:$K,7,0),"")))</f>
        <v/>
      </c>
      <c r="H795" s="400" t="str">
        <f t="shared" si="183"/>
        <v/>
      </c>
      <c r="I795" s="400" t="str">
        <f t="shared" si="190"/>
        <v/>
      </c>
      <c r="J795" s="400" t="str">
        <f t="shared" si="191"/>
        <v/>
      </c>
      <c r="K795" s="400" t="str">
        <f t="shared" si="192"/>
        <v/>
      </c>
      <c r="L795" s="400"/>
      <c r="O795" s="469"/>
      <c r="P795" s="470" t="str">
        <f t="shared" si="185"/>
        <v/>
      </c>
      <c r="Q795" s="469"/>
      <c r="R795" s="471" t="str">
        <f t="shared" si="186"/>
        <v/>
      </c>
      <c r="S795" s="469"/>
      <c r="T795" s="472" t="str">
        <f t="shared" si="187"/>
        <v/>
      </c>
      <c r="U795" s="473">
        <f ca="1">SUMIF($O$8:T$9,"QUANT.",O795:T795)</f>
        <v>0</v>
      </c>
      <c r="V795" s="474">
        <f t="shared" ca="1" si="182"/>
        <v>0</v>
      </c>
      <c r="W795" s="486" t="str">
        <f t="shared" si="184"/>
        <v/>
      </c>
      <c r="X795" s="487">
        <f t="shared" ca="1" si="188"/>
        <v>0</v>
      </c>
      <c r="Y795" s="487" t="e">
        <f t="shared" ca="1" si="189"/>
        <v>#VALUE!</v>
      </c>
    </row>
    <row r="796" spans="1:25">
      <c r="A796" s="395"/>
      <c r="B796" s="396"/>
      <c r="C796" s="397" t="str">
        <f>IF($B796="","",IFERROR(VLOOKUP($B796,SERVIÇOS!$A:$F,2,0),IFERROR(VLOOKUP($B796,'COMPOSIÇÕES COMPLEMENTARES '!$C:$K,2,0),"")))</f>
        <v/>
      </c>
      <c r="D796" s="398" t="str">
        <f>IF($B796="","",IFERROR(VLOOKUP($B796,SERVIÇOS!$A:$F,3,0),IFERROR(VLOOKUP($B796,'COMPOSIÇÕES COMPLEMENTARES '!$C:$K,3,0),"")))</f>
        <v/>
      </c>
      <c r="E796" s="399"/>
      <c r="F796" s="400" t="str">
        <f>IF($B796="","",IFERROR(VLOOKUP($B796,SERVIÇOS!$A:$F,4,0),IFERROR(VLOOKUP($B796,'COMPOSIÇÕES COMPLEMENTARES '!$C:$K,6,0),"")))</f>
        <v/>
      </c>
      <c r="G796" s="400" t="str">
        <f>IF($B796="","",IFERROR(VLOOKUP($B796,SERVIÇOS!$A:$F,5,0),IFERROR(VLOOKUP($B796,'COMPOSIÇÕES COMPLEMENTARES '!$C:$K,7,0),"")))</f>
        <v/>
      </c>
      <c r="H796" s="400" t="str">
        <f t="shared" si="183"/>
        <v/>
      </c>
      <c r="I796" s="400" t="str">
        <f t="shared" si="190"/>
        <v/>
      </c>
      <c r="J796" s="400" t="str">
        <f t="shared" si="191"/>
        <v/>
      </c>
      <c r="K796" s="400" t="str">
        <f t="shared" si="192"/>
        <v/>
      </c>
      <c r="L796" s="400"/>
      <c r="O796" s="469"/>
      <c r="P796" s="470" t="str">
        <f t="shared" si="185"/>
        <v/>
      </c>
      <c r="Q796" s="469"/>
      <c r="R796" s="471" t="str">
        <f t="shared" si="186"/>
        <v/>
      </c>
      <c r="S796" s="469"/>
      <c r="T796" s="472" t="str">
        <f t="shared" si="187"/>
        <v/>
      </c>
      <c r="U796" s="473">
        <f ca="1">SUMIF($O$8:T$9,"QUANT.",O796:T796)</f>
        <v>0</v>
      </c>
      <c r="V796" s="474">
        <f t="shared" ca="1" si="182"/>
        <v>0</v>
      </c>
      <c r="W796" s="486" t="str">
        <f t="shared" si="184"/>
        <v/>
      </c>
      <c r="X796" s="487">
        <f t="shared" ca="1" si="188"/>
        <v>0</v>
      </c>
      <c r="Y796" s="487" t="e">
        <f t="shared" ca="1" si="189"/>
        <v>#VALUE!</v>
      </c>
    </row>
    <row r="797" spans="1:25">
      <c r="A797" s="395"/>
      <c r="B797" s="396"/>
      <c r="C797" s="397" t="str">
        <f>IF($B797="","",IFERROR(VLOOKUP($B797,SERVIÇOS!$A:$F,2,0),IFERROR(VLOOKUP($B797,'COMPOSIÇÕES COMPLEMENTARES '!$C:$K,2,0),"")))</f>
        <v/>
      </c>
      <c r="D797" s="398" t="str">
        <f>IF($B797="","",IFERROR(VLOOKUP($B797,SERVIÇOS!$A:$F,3,0),IFERROR(VLOOKUP($B797,'COMPOSIÇÕES COMPLEMENTARES '!$C:$K,3,0),"")))</f>
        <v/>
      </c>
      <c r="E797" s="399"/>
      <c r="F797" s="400" t="str">
        <f>IF($B797="","",IFERROR(VLOOKUP($B797,SERVIÇOS!$A:$F,4,0),IFERROR(VLOOKUP($B797,'COMPOSIÇÕES COMPLEMENTARES '!$C:$K,6,0),"")))</f>
        <v/>
      </c>
      <c r="G797" s="400" t="str">
        <f>IF($B797="","",IFERROR(VLOOKUP($B797,SERVIÇOS!$A:$F,5,0),IFERROR(VLOOKUP($B797,'COMPOSIÇÕES COMPLEMENTARES '!$C:$K,7,0),"")))</f>
        <v/>
      </c>
      <c r="H797" s="400" t="str">
        <f t="shared" si="183"/>
        <v/>
      </c>
      <c r="I797" s="400" t="str">
        <f t="shared" si="190"/>
        <v/>
      </c>
      <c r="J797" s="400" t="str">
        <f t="shared" si="191"/>
        <v/>
      </c>
      <c r="K797" s="400" t="str">
        <f t="shared" si="192"/>
        <v/>
      </c>
      <c r="L797" s="400"/>
      <c r="O797" s="469"/>
      <c r="P797" s="470" t="str">
        <f t="shared" si="185"/>
        <v/>
      </c>
      <c r="Q797" s="469"/>
      <c r="R797" s="471" t="str">
        <f t="shared" si="186"/>
        <v/>
      </c>
      <c r="S797" s="469"/>
      <c r="T797" s="472" t="str">
        <f t="shared" si="187"/>
        <v/>
      </c>
      <c r="U797" s="473">
        <f ca="1">SUMIF($O$8:T$9,"QUANT.",O797:T797)</f>
        <v>0</v>
      </c>
      <c r="V797" s="474">
        <f t="shared" ca="1" si="182"/>
        <v>0</v>
      </c>
      <c r="W797" s="486" t="str">
        <f t="shared" si="184"/>
        <v/>
      </c>
      <c r="X797" s="487">
        <f t="shared" ca="1" si="188"/>
        <v>0</v>
      </c>
      <c r="Y797" s="487" t="e">
        <f t="shared" ca="1" si="189"/>
        <v>#VALUE!</v>
      </c>
    </row>
    <row r="798" spans="1:25">
      <c r="A798" s="395"/>
      <c r="B798" s="396"/>
      <c r="C798" s="397" t="str">
        <f>IF($B798="","",IFERROR(VLOOKUP($B798,SERVIÇOS!$A:$F,2,0),IFERROR(VLOOKUP($B798,'COMPOSIÇÕES COMPLEMENTARES '!$C:$K,2,0),"")))</f>
        <v/>
      </c>
      <c r="D798" s="398" t="str">
        <f>IF($B798="","",IFERROR(VLOOKUP($B798,SERVIÇOS!$A:$F,3,0),IFERROR(VLOOKUP($B798,'COMPOSIÇÕES COMPLEMENTARES '!$C:$K,3,0),"")))</f>
        <v/>
      </c>
      <c r="E798" s="399"/>
      <c r="F798" s="400" t="str">
        <f>IF($B798="","",IFERROR(VLOOKUP($B798,SERVIÇOS!$A:$F,4,0),IFERROR(VLOOKUP($B798,'COMPOSIÇÕES COMPLEMENTARES '!$C:$K,6,0),"")))</f>
        <v/>
      </c>
      <c r="G798" s="400" t="str">
        <f>IF($B798="","",IFERROR(VLOOKUP($B798,SERVIÇOS!$A:$F,5,0),IFERROR(VLOOKUP($B798,'COMPOSIÇÕES COMPLEMENTARES '!$C:$K,7,0),"")))</f>
        <v/>
      </c>
      <c r="H798" s="400" t="str">
        <f t="shared" si="183"/>
        <v/>
      </c>
      <c r="I798" s="400" t="str">
        <f t="shared" si="190"/>
        <v/>
      </c>
      <c r="J798" s="400" t="str">
        <f t="shared" si="191"/>
        <v/>
      </c>
      <c r="K798" s="400" t="str">
        <f t="shared" si="192"/>
        <v/>
      </c>
      <c r="L798" s="400"/>
      <c r="O798" s="469"/>
      <c r="P798" s="470" t="str">
        <f t="shared" si="185"/>
        <v/>
      </c>
      <c r="Q798" s="469"/>
      <c r="R798" s="471" t="str">
        <f t="shared" si="186"/>
        <v/>
      </c>
      <c r="S798" s="469"/>
      <c r="T798" s="472" t="str">
        <f t="shared" si="187"/>
        <v/>
      </c>
      <c r="U798" s="473">
        <f ca="1">SUMIF($O$8:T$9,"QUANT.",O798:T798)</f>
        <v>0</v>
      </c>
      <c r="V798" s="474">
        <f t="shared" ca="1" si="182"/>
        <v>0</v>
      </c>
      <c r="W798" s="486" t="str">
        <f t="shared" si="184"/>
        <v/>
      </c>
      <c r="X798" s="487">
        <f t="shared" ca="1" si="188"/>
        <v>0</v>
      </c>
      <c r="Y798" s="487" t="e">
        <f t="shared" ca="1" si="189"/>
        <v>#VALUE!</v>
      </c>
    </row>
    <row r="799" spans="1:25">
      <c r="A799" s="395"/>
      <c r="B799" s="396"/>
      <c r="C799" s="397" t="str">
        <f>IF($B799="","",IFERROR(VLOOKUP($B799,SERVIÇOS!$A:$F,2,0),IFERROR(VLOOKUP($B799,'COMPOSIÇÕES COMPLEMENTARES '!$C:$K,2,0),"")))</f>
        <v/>
      </c>
      <c r="D799" s="398" t="str">
        <f>IF($B799="","",IFERROR(VLOOKUP($B799,SERVIÇOS!$A:$F,3,0),IFERROR(VLOOKUP($B799,'COMPOSIÇÕES COMPLEMENTARES '!$C:$K,3,0),"")))</f>
        <v/>
      </c>
      <c r="E799" s="399"/>
      <c r="F799" s="400" t="str">
        <f>IF($B799="","",IFERROR(VLOOKUP($B799,SERVIÇOS!$A:$F,4,0),IFERROR(VLOOKUP($B799,'COMPOSIÇÕES COMPLEMENTARES '!$C:$K,6,0),"")))</f>
        <v/>
      </c>
      <c r="G799" s="400" t="str">
        <f>IF($B799="","",IFERROR(VLOOKUP($B799,SERVIÇOS!$A:$F,5,0),IFERROR(VLOOKUP($B799,'COMPOSIÇÕES COMPLEMENTARES '!$C:$K,7,0),"")))</f>
        <v/>
      </c>
      <c r="H799" s="400" t="str">
        <f t="shared" si="183"/>
        <v/>
      </c>
      <c r="I799" s="400" t="str">
        <f t="shared" si="190"/>
        <v/>
      </c>
      <c r="J799" s="400" t="str">
        <f t="shared" si="191"/>
        <v/>
      </c>
      <c r="K799" s="400" t="str">
        <f t="shared" si="192"/>
        <v/>
      </c>
      <c r="L799" s="400"/>
      <c r="O799" s="469"/>
      <c r="P799" s="470" t="str">
        <f t="shared" si="185"/>
        <v/>
      </c>
      <c r="Q799" s="469"/>
      <c r="R799" s="471" t="str">
        <f t="shared" si="186"/>
        <v/>
      </c>
      <c r="S799" s="469"/>
      <c r="T799" s="472" t="str">
        <f t="shared" si="187"/>
        <v/>
      </c>
      <c r="U799" s="473">
        <f ca="1">SUMIF($O$8:T$9,"QUANT.",O799:T799)</f>
        <v>0</v>
      </c>
      <c r="V799" s="474">
        <f t="shared" ca="1" si="182"/>
        <v>0</v>
      </c>
      <c r="W799" s="486" t="str">
        <f t="shared" si="184"/>
        <v/>
      </c>
      <c r="X799" s="487">
        <f t="shared" ca="1" si="188"/>
        <v>0</v>
      </c>
      <c r="Y799" s="487" t="e">
        <f t="shared" ca="1" si="189"/>
        <v>#VALUE!</v>
      </c>
    </row>
    <row r="800" spans="1:25">
      <c r="A800" s="395"/>
      <c r="B800" s="396"/>
      <c r="C800" s="397" t="str">
        <f>IF($B800="","",IFERROR(VLOOKUP($B800,SERVIÇOS!$A:$F,2,0),IFERROR(VLOOKUP($B800,'COMPOSIÇÕES COMPLEMENTARES '!$C:$K,2,0),"")))</f>
        <v/>
      </c>
      <c r="D800" s="398" t="str">
        <f>IF($B800="","",IFERROR(VLOOKUP($B800,SERVIÇOS!$A:$F,3,0),IFERROR(VLOOKUP($B800,'COMPOSIÇÕES COMPLEMENTARES '!$C:$K,3,0),"")))</f>
        <v/>
      </c>
      <c r="E800" s="399"/>
      <c r="F800" s="400" t="str">
        <f>IF($B800="","",IFERROR(VLOOKUP($B800,SERVIÇOS!$A:$F,4,0),IFERROR(VLOOKUP($B800,'COMPOSIÇÕES COMPLEMENTARES '!$C:$K,6,0),"")))</f>
        <v/>
      </c>
      <c r="G800" s="400" t="str">
        <f>IF($B800="","",IFERROR(VLOOKUP($B800,SERVIÇOS!$A:$F,5,0),IFERROR(VLOOKUP($B800,'COMPOSIÇÕES COMPLEMENTARES '!$C:$K,7,0),"")))</f>
        <v/>
      </c>
      <c r="H800" s="400" t="str">
        <f t="shared" si="183"/>
        <v/>
      </c>
      <c r="I800" s="400" t="str">
        <f t="shared" si="190"/>
        <v/>
      </c>
      <c r="J800" s="400" t="str">
        <f t="shared" si="191"/>
        <v/>
      </c>
      <c r="K800" s="400" t="str">
        <f t="shared" si="192"/>
        <v/>
      </c>
      <c r="L800" s="400"/>
      <c r="O800" s="469"/>
      <c r="P800" s="470" t="str">
        <f t="shared" si="185"/>
        <v/>
      </c>
      <c r="Q800" s="469"/>
      <c r="R800" s="471" t="str">
        <f t="shared" si="186"/>
        <v/>
      </c>
      <c r="S800" s="469"/>
      <c r="T800" s="472" t="str">
        <f t="shared" si="187"/>
        <v/>
      </c>
      <c r="U800" s="473">
        <f ca="1">SUMIF($O$8:T$9,"QUANT.",O800:T800)</f>
        <v>0</v>
      </c>
      <c r="V800" s="474">
        <f t="shared" ca="1" si="182"/>
        <v>0</v>
      </c>
      <c r="W800" s="486" t="str">
        <f t="shared" si="184"/>
        <v/>
      </c>
      <c r="X800" s="487">
        <f t="shared" ca="1" si="188"/>
        <v>0</v>
      </c>
      <c r="Y800" s="487" t="e">
        <f t="shared" ca="1" si="189"/>
        <v>#VALUE!</v>
      </c>
    </row>
    <row r="801" spans="1:25">
      <c r="A801" s="395"/>
      <c r="B801" s="396"/>
      <c r="C801" s="397" t="str">
        <f>IF($B801="","",IFERROR(VLOOKUP($B801,SERVIÇOS!$A:$F,2,0),IFERROR(VLOOKUP($B801,'COMPOSIÇÕES COMPLEMENTARES '!$C:$K,2,0),"")))</f>
        <v/>
      </c>
      <c r="D801" s="398" t="str">
        <f>IF($B801="","",IFERROR(VLOOKUP($B801,SERVIÇOS!$A:$F,3,0),IFERROR(VLOOKUP($B801,'COMPOSIÇÕES COMPLEMENTARES '!$C:$K,3,0),"")))</f>
        <v/>
      </c>
      <c r="E801" s="399"/>
      <c r="F801" s="400" t="str">
        <f>IF($B801="","",IFERROR(VLOOKUP($B801,SERVIÇOS!$A:$F,4,0),IFERROR(VLOOKUP($B801,'COMPOSIÇÕES COMPLEMENTARES '!$C:$K,6,0),"")))</f>
        <v/>
      </c>
      <c r="G801" s="400" t="str">
        <f>IF($B801="","",IFERROR(VLOOKUP($B801,SERVIÇOS!$A:$F,5,0),IFERROR(VLOOKUP($B801,'COMPOSIÇÕES COMPLEMENTARES '!$C:$K,7,0),"")))</f>
        <v/>
      </c>
      <c r="H801" s="400" t="str">
        <f t="shared" si="183"/>
        <v/>
      </c>
      <c r="I801" s="400" t="str">
        <f t="shared" si="190"/>
        <v/>
      </c>
      <c r="J801" s="400" t="str">
        <f t="shared" si="191"/>
        <v/>
      </c>
      <c r="K801" s="400" t="str">
        <f t="shared" si="192"/>
        <v/>
      </c>
      <c r="L801" s="400"/>
      <c r="O801" s="469"/>
      <c r="P801" s="470" t="str">
        <f t="shared" si="185"/>
        <v/>
      </c>
      <c r="Q801" s="469"/>
      <c r="R801" s="471" t="str">
        <f t="shared" si="186"/>
        <v/>
      </c>
      <c r="S801" s="469"/>
      <c r="T801" s="472" t="str">
        <f t="shared" si="187"/>
        <v/>
      </c>
      <c r="U801" s="473">
        <f ca="1">SUMIF($O$8:T$9,"QUANT.",O801:T801)</f>
        <v>0</v>
      </c>
      <c r="V801" s="474">
        <f t="shared" ca="1" si="182"/>
        <v>0</v>
      </c>
      <c r="W801" s="486" t="str">
        <f t="shared" si="184"/>
        <v/>
      </c>
      <c r="X801" s="487">
        <f t="shared" ca="1" si="188"/>
        <v>0</v>
      </c>
      <c r="Y801" s="487" t="e">
        <f t="shared" ca="1" si="189"/>
        <v>#VALUE!</v>
      </c>
    </row>
    <row r="802" spans="1:25">
      <c r="A802" s="395"/>
      <c r="B802" s="396"/>
      <c r="C802" s="397" t="str">
        <f>IF($B802="","",IFERROR(VLOOKUP($B802,SERVIÇOS!$A:$F,2,0),IFERROR(VLOOKUP($B802,'COMPOSIÇÕES COMPLEMENTARES '!$C:$K,2,0),"")))</f>
        <v/>
      </c>
      <c r="D802" s="398" t="str">
        <f>IF($B802="","",IFERROR(VLOOKUP($B802,SERVIÇOS!$A:$F,3,0),IFERROR(VLOOKUP($B802,'COMPOSIÇÕES COMPLEMENTARES '!$C:$K,3,0),"")))</f>
        <v/>
      </c>
      <c r="E802" s="399"/>
      <c r="F802" s="400" t="str">
        <f>IF($B802="","",IFERROR(VLOOKUP($B802,SERVIÇOS!$A:$F,4,0),IFERROR(VLOOKUP($B802,'COMPOSIÇÕES COMPLEMENTARES '!$C:$K,6,0),"")))</f>
        <v/>
      </c>
      <c r="G802" s="400" t="str">
        <f>IF($B802="","",IFERROR(VLOOKUP($B802,SERVIÇOS!$A:$F,5,0),IFERROR(VLOOKUP($B802,'COMPOSIÇÕES COMPLEMENTARES '!$C:$K,7,0),"")))</f>
        <v/>
      </c>
      <c r="H802" s="400" t="str">
        <f t="shared" si="183"/>
        <v/>
      </c>
      <c r="I802" s="400" t="str">
        <f t="shared" si="190"/>
        <v/>
      </c>
      <c r="J802" s="400" t="str">
        <f t="shared" si="191"/>
        <v/>
      </c>
      <c r="K802" s="400" t="str">
        <f t="shared" si="192"/>
        <v/>
      </c>
      <c r="L802" s="400"/>
      <c r="O802" s="469"/>
      <c r="P802" s="470" t="str">
        <f t="shared" si="185"/>
        <v/>
      </c>
      <c r="Q802" s="469"/>
      <c r="R802" s="471" t="str">
        <f t="shared" si="186"/>
        <v/>
      </c>
      <c r="S802" s="469"/>
      <c r="T802" s="472" t="str">
        <f t="shared" si="187"/>
        <v/>
      </c>
      <c r="U802" s="473">
        <f ca="1">SUMIF($O$8:T$9,"QUANT.",O802:T802)</f>
        <v>0</v>
      </c>
      <c r="V802" s="474">
        <f t="shared" ca="1" si="182"/>
        <v>0</v>
      </c>
      <c r="W802" s="486" t="str">
        <f t="shared" si="184"/>
        <v/>
      </c>
      <c r="X802" s="487">
        <f t="shared" ca="1" si="188"/>
        <v>0</v>
      </c>
      <c r="Y802" s="487" t="e">
        <f t="shared" ca="1" si="189"/>
        <v>#VALUE!</v>
      </c>
    </row>
    <row r="803" spans="1:25">
      <c r="A803" s="395"/>
      <c r="B803" s="396"/>
      <c r="C803" s="397" t="str">
        <f>IF($B803="","",IFERROR(VLOOKUP($B803,SERVIÇOS!$A:$F,2,0),IFERROR(VLOOKUP($B803,'COMPOSIÇÕES COMPLEMENTARES '!$C:$K,2,0),"")))</f>
        <v/>
      </c>
      <c r="D803" s="398" t="str">
        <f>IF($B803="","",IFERROR(VLOOKUP($B803,SERVIÇOS!$A:$F,3,0),IFERROR(VLOOKUP($B803,'COMPOSIÇÕES COMPLEMENTARES '!$C:$K,3,0),"")))</f>
        <v/>
      </c>
      <c r="E803" s="399"/>
      <c r="F803" s="400" t="str">
        <f>IF($B803="","",IFERROR(VLOOKUP($B803,SERVIÇOS!$A:$F,4,0),IFERROR(VLOOKUP($B803,'COMPOSIÇÕES COMPLEMENTARES '!$C:$K,6,0),"")))</f>
        <v/>
      </c>
      <c r="G803" s="400" t="str">
        <f>IF($B803="","",IFERROR(VLOOKUP($B803,SERVIÇOS!$A:$F,5,0),IFERROR(VLOOKUP($B803,'COMPOSIÇÕES COMPLEMENTARES '!$C:$K,7,0),"")))</f>
        <v/>
      </c>
      <c r="H803" s="400" t="str">
        <f t="shared" si="183"/>
        <v/>
      </c>
      <c r="I803" s="400" t="str">
        <f t="shared" si="190"/>
        <v/>
      </c>
      <c r="J803" s="400" t="str">
        <f t="shared" si="191"/>
        <v/>
      </c>
      <c r="K803" s="400" t="str">
        <f t="shared" si="192"/>
        <v/>
      </c>
      <c r="L803" s="400"/>
      <c r="O803" s="469"/>
      <c r="P803" s="470" t="str">
        <f t="shared" si="185"/>
        <v/>
      </c>
      <c r="Q803" s="469"/>
      <c r="R803" s="471" t="str">
        <f t="shared" si="186"/>
        <v/>
      </c>
      <c r="S803" s="469"/>
      <c r="T803" s="472" t="str">
        <f t="shared" si="187"/>
        <v/>
      </c>
      <c r="U803" s="473">
        <f ca="1">SUMIF($O$8:T$9,"QUANT.",O803:T803)</f>
        <v>0</v>
      </c>
      <c r="V803" s="474">
        <f t="shared" ca="1" si="182"/>
        <v>0</v>
      </c>
      <c r="W803" s="486" t="str">
        <f t="shared" si="184"/>
        <v/>
      </c>
      <c r="X803" s="487">
        <f t="shared" ca="1" si="188"/>
        <v>0</v>
      </c>
      <c r="Y803" s="487" t="e">
        <f t="shared" ca="1" si="189"/>
        <v>#VALUE!</v>
      </c>
    </row>
    <row r="804" spans="1:25">
      <c r="A804" s="395"/>
      <c r="B804" s="396"/>
      <c r="C804" s="397" t="str">
        <f>IF($B804="","",IFERROR(VLOOKUP($B804,SERVIÇOS!$A:$F,2,0),IFERROR(VLOOKUP($B804,'COMPOSIÇÕES COMPLEMENTARES '!$C:$K,2,0),"")))</f>
        <v/>
      </c>
      <c r="D804" s="398" t="str">
        <f>IF($B804="","",IFERROR(VLOOKUP($B804,SERVIÇOS!$A:$F,3,0),IFERROR(VLOOKUP($B804,'COMPOSIÇÕES COMPLEMENTARES '!$C:$K,3,0),"")))</f>
        <v/>
      </c>
      <c r="E804" s="399"/>
      <c r="F804" s="400" t="str">
        <f>IF($B804="","",IFERROR(VLOOKUP($B804,SERVIÇOS!$A:$F,4,0),IFERROR(VLOOKUP($B804,'COMPOSIÇÕES COMPLEMENTARES '!$C:$K,6,0),"")))</f>
        <v/>
      </c>
      <c r="G804" s="400" t="str">
        <f>IF($B804="","",IFERROR(VLOOKUP($B804,SERVIÇOS!$A:$F,5,0),IFERROR(VLOOKUP($B804,'COMPOSIÇÕES COMPLEMENTARES '!$C:$K,7,0),"")))</f>
        <v/>
      </c>
      <c r="H804" s="400" t="str">
        <f t="shared" si="183"/>
        <v/>
      </c>
      <c r="I804" s="400" t="str">
        <f t="shared" si="190"/>
        <v/>
      </c>
      <c r="J804" s="400" t="str">
        <f t="shared" si="191"/>
        <v/>
      </c>
      <c r="K804" s="400" t="str">
        <f t="shared" si="192"/>
        <v/>
      </c>
      <c r="L804" s="400"/>
      <c r="O804" s="469"/>
      <c r="P804" s="470" t="str">
        <f t="shared" si="185"/>
        <v/>
      </c>
      <c r="Q804" s="469"/>
      <c r="R804" s="471" t="str">
        <f t="shared" si="186"/>
        <v/>
      </c>
      <c r="S804" s="469"/>
      <c r="T804" s="472" t="str">
        <f t="shared" si="187"/>
        <v/>
      </c>
      <c r="U804" s="473">
        <f ca="1">SUMIF($O$8:T$9,"QUANT.",O804:T804)</f>
        <v>0</v>
      </c>
      <c r="V804" s="474">
        <f t="shared" ca="1" si="182"/>
        <v>0</v>
      </c>
      <c r="W804" s="486" t="str">
        <f t="shared" si="184"/>
        <v/>
      </c>
      <c r="X804" s="487">
        <f t="shared" ca="1" si="188"/>
        <v>0</v>
      </c>
      <c r="Y804" s="487" t="e">
        <f t="shared" ca="1" si="189"/>
        <v>#VALUE!</v>
      </c>
    </row>
    <row r="805" spans="1:25">
      <c r="A805" s="395"/>
      <c r="B805" s="396"/>
      <c r="C805" s="397" t="str">
        <f>IF($B805="","",IFERROR(VLOOKUP($B805,SERVIÇOS!$A:$F,2,0),IFERROR(VLOOKUP($B805,'COMPOSIÇÕES COMPLEMENTARES '!$C:$K,2,0),"")))</f>
        <v/>
      </c>
      <c r="D805" s="398" t="str">
        <f>IF($B805="","",IFERROR(VLOOKUP($B805,SERVIÇOS!$A:$F,3,0),IFERROR(VLOOKUP($B805,'COMPOSIÇÕES COMPLEMENTARES '!$C:$K,3,0),"")))</f>
        <v/>
      </c>
      <c r="E805" s="399"/>
      <c r="F805" s="400" t="str">
        <f>IF($B805="","",IFERROR(VLOOKUP($B805,SERVIÇOS!$A:$F,4,0),IFERROR(VLOOKUP($B805,'COMPOSIÇÕES COMPLEMENTARES '!$C:$K,6,0),"")))</f>
        <v/>
      </c>
      <c r="G805" s="400" t="str">
        <f>IF($B805="","",IFERROR(VLOOKUP($B805,SERVIÇOS!$A:$F,5,0),IFERROR(VLOOKUP($B805,'COMPOSIÇÕES COMPLEMENTARES '!$C:$K,7,0),"")))</f>
        <v/>
      </c>
      <c r="H805" s="400" t="str">
        <f t="shared" si="183"/>
        <v/>
      </c>
      <c r="I805" s="400" t="str">
        <f t="shared" si="190"/>
        <v/>
      </c>
      <c r="J805" s="400" t="str">
        <f t="shared" si="191"/>
        <v/>
      </c>
      <c r="K805" s="400" t="str">
        <f t="shared" si="192"/>
        <v/>
      </c>
      <c r="L805" s="400"/>
      <c r="O805" s="469"/>
      <c r="P805" s="470" t="str">
        <f t="shared" si="185"/>
        <v/>
      </c>
      <c r="Q805" s="469"/>
      <c r="R805" s="471" t="str">
        <f t="shared" si="186"/>
        <v/>
      </c>
      <c r="S805" s="469"/>
      <c r="T805" s="472" t="str">
        <f t="shared" si="187"/>
        <v/>
      </c>
      <c r="U805" s="473">
        <f ca="1">SUMIF($O$8:T$9,"QUANT.",O805:T805)</f>
        <v>0</v>
      </c>
      <c r="V805" s="474">
        <f t="shared" ca="1" si="182"/>
        <v>0</v>
      </c>
      <c r="W805" s="486" t="str">
        <f t="shared" si="184"/>
        <v/>
      </c>
      <c r="X805" s="487">
        <f t="shared" ca="1" si="188"/>
        <v>0</v>
      </c>
      <c r="Y805" s="487" t="e">
        <f t="shared" ca="1" si="189"/>
        <v>#VALUE!</v>
      </c>
    </row>
    <row r="806" spans="1:25">
      <c r="A806" s="395"/>
      <c r="B806" s="396"/>
      <c r="C806" s="397" t="str">
        <f>IF($B806="","",IFERROR(VLOOKUP($B806,SERVIÇOS!$A:$F,2,0),IFERROR(VLOOKUP($B806,'COMPOSIÇÕES COMPLEMENTARES '!$C:$K,2,0),"")))</f>
        <v/>
      </c>
      <c r="D806" s="398" t="str">
        <f>IF($B806="","",IFERROR(VLOOKUP($B806,SERVIÇOS!$A:$F,3,0),IFERROR(VLOOKUP($B806,'COMPOSIÇÕES COMPLEMENTARES '!$C:$K,3,0),"")))</f>
        <v/>
      </c>
      <c r="E806" s="399"/>
      <c r="F806" s="400" t="str">
        <f>IF($B806="","",IFERROR(VLOOKUP($B806,SERVIÇOS!$A:$F,4,0),IFERROR(VLOOKUP($B806,'COMPOSIÇÕES COMPLEMENTARES '!$C:$K,6,0),"")))</f>
        <v/>
      </c>
      <c r="G806" s="400" t="str">
        <f>IF($B806="","",IFERROR(VLOOKUP($B806,SERVIÇOS!$A:$F,5,0),IFERROR(VLOOKUP($B806,'COMPOSIÇÕES COMPLEMENTARES '!$C:$K,7,0),"")))</f>
        <v/>
      </c>
      <c r="H806" s="400" t="str">
        <f t="shared" si="183"/>
        <v/>
      </c>
      <c r="I806" s="400" t="str">
        <f t="shared" si="190"/>
        <v/>
      </c>
      <c r="J806" s="400" t="str">
        <f t="shared" si="191"/>
        <v/>
      </c>
      <c r="K806" s="400" t="str">
        <f t="shared" si="192"/>
        <v/>
      </c>
      <c r="L806" s="400"/>
      <c r="O806" s="469"/>
      <c r="P806" s="470" t="str">
        <f t="shared" si="185"/>
        <v/>
      </c>
      <c r="Q806" s="469"/>
      <c r="R806" s="471" t="str">
        <f t="shared" si="186"/>
        <v/>
      </c>
      <c r="S806" s="469"/>
      <c r="T806" s="472" t="str">
        <f t="shared" si="187"/>
        <v/>
      </c>
      <c r="U806" s="473">
        <f ca="1">SUMIF($O$8:T$9,"QUANT.",O806:T806)</f>
        <v>0</v>
      </c>
      <c r="V806" s="474">
        <f t="shared" ca="1" si="182"/>
        <v>0</v>
      </c>
      <c r="W806" s="486" t="str">
        <f t="shared" si="184"/>
        <v/>
      </c>
      <c r="X806" s="487">
        <f t="shared" ca="1" si="188"/>
        <v>0</v>
      </c>
      <c r="Y806" s="487" t="e">
        <f t="shared" ca="1" si="189"/>
        <v>#VALUE!</v>
      </c>
    </row>
    <row r="807" spans="1:25">
      <c r="A807" s="395"/>
      <c r="B807" s="396"/>
      <c r="C807" s="397" t="str">
        <f>IF($B807="","",IFERROR(VLOOKUP($B807,SERVIÇOS!$A:$F,2,0),IFERROR(VLOOKUP($B807,'COMPOSIÇÕES COMPLEMENTARES '!$C:$K,2,0),"")))</f>
        <v/>
      </c>
      <c r="D807" s="398" t="str">
        <f>IF($B807="","",IFERROR(VLOOKUP($B807,SERVIÇOS!$A:$F,3,0),IFERROR(VLOOKUP($B807,'COMPOSIÇÕES COMPLEMENTARES '!$C:$K,3,0),"")))</f>
        <v/>
      </c>
      <c r="E807" s="399"/>
      <c r="F807" s="400" t="str">
        <f>IF($B807="","",IFERROR(VLOOKUP($B807,SERVIÇOS!$A:$F,4,0),IFERROR(VLOOKUP($B807,'COMPOSIÇÕES COMPLEMENTARES '!$C:$K,6,0),"")))</f>
        <v/>
      </c>
      <c r="G807" s="400" t="str">
        <f>IF($B807="","",IFERROR(VLOOKUP($B807,SERVIÇOS!$A:$F,5,0),IFERROR(VLOOKUP($B807,'COMPOSIÇÕES COMPLEMENTARES '!$C:$K,7,0),"")))</f>
        <v/>
      </c>
      <c r="H807" s="400" t="str">
        <f t="shared" si="183"/>
        <v/>
      </c>
      <c r="I807" s="400" t="str">
        <f t="shared" si="190"/>
        <v/>
      </c>
      <c r="J807" s="400" t="str">
        <f t="shared" si="191"/>
        <v/>
      </c>
      <c r="K807" s="400" t="str">
        <f t="shared" si="192"/>
        <v/>
      </c>
      <c r="L807" s="400"/>
      <c r="O807" s="469"/>
      <c r="P807" s="470" t="str">
        <f t="shared" si="185"/>
        <v/>
      </c>
      <c r="Q807" s="469"/>
      <c r="R807" s="471" t="str">
        <f t="shared" si="186"/>
        <v/>
      </c>
      <c r="S807" s="469"/>
      <c r="T807" s="472" t="str">
        <f t="shared" si="187"/>
        <v/>
      </c>
      <c r="U807" s="473">
        <f ca="1">SUMIF($O$8:T$9,"QUANT.",O807:T807)</f>
        <v>0</v>
      </c>
      <c r="V807" s="474">
        <f t="shared" ca="1" si="182"/>
        <v>0</v>
      </c>
      <c r="W807" s="486" t="str">
        <f t="shared" si="184"/>
        <v/>
      </c>
      <c r="X807" s="487">
        <f t="shared" ca="1" si="188"/>
        <v>0</v>
      </c>
      <c r="Y807" s="487" t="e">
        <f t="shared" ca="1" si="189"/>
        <v>#VALUE!</v>
      </c>
    </row>
    <row r="808" spans="1:25">
      <c r="A808" s="395"/>
      <c r="B808" s="396"/>
      <c r="C808" s="397" t="str">
        <f>IF($B808="","",IFERROR(VLOOKUP($B808,SERVIÇOS!$A:$F,2,0),IFERROR(VLOOKUP($B808,'COMPOSIÇÕES COMPLEMENTARES '!$C:$K,2,0),"")))</f>
        <v/>
      </c>
      <c r="D808" s="398" t="str">
        <f>IF($B808="","",IFERROR(VLOOKUP($B808,SERVIÇOS!$A:$F,3,0),IFERROR(VLOOKUP($B808,'COMPOSIÇÕES COMPLEMENTARES '!$C:$K,3,0),"")))</f>
        <v/>
      </c>
      <c r="E808" s="399"/>
      <c r="F808" s="400" t="str">
        <f>IF($B808="","",IFERROR(VLOOKUP($B808,SERVIÇOS!$A:$F,4,0),IFERROR(VLOOKUP($B808,'COMPOSIÇÕES COMPLEMENTARES '!$C:$K,6,0),"")))</f>
        <v/>
      </c>
      <c r="G808" s="400" t="str">
        <f>IF($B808="","",IFERROR(VLOOKUP($B808,SERVIÇOS!$A:$F,5,0),IFERROR(VLOOKUP($B808,'COMPOSIÇÕES COMPLEMENTARES '!$C:$K,7,0),"")))</f>
        <v/>
      </c>
      <c r="H808" s="400" t="str">
        <f t="shared" si="183"/>
        <v/>
      </c>
      <c r="I808" s="400" t="str">
        <f t="shared" si="190"/>
        <v/>
      </c>
      <c r="J808" s="400" t="str">
        <f t="shared" si="191"/>
        <v/>
      </c>
      <c r="K808" s="400" t="str">
        <f t="shared" si="192"/>
        <v/>
      </c>
      <c r="L808" s="400"/>
      <c r="O808" s="469"/>
      <c r="P808" s="470" t="str">
        <f t="shared" si="185"/>
        <v/>
      </c>
      <c r="Q808" s="469"/>
      <c r="R808" s="471" t="str">
        <f t="shared" si="186"/>
        <v/>
      </c>
      <c r="S808" s="469"/>
      <c r="T808" s="472" t="str">
        <f t="shared" si="187"/>
        <v/>
      </c>
      <c r="U808" s="473">
        <f ca="1">SUMIF($O$8:T$9,"QUANT.",O808:T808)</f>
        <v>0</v>
      </c>
      <c r="V808" s="474">
        <f t="shared" ca="1" si="182"/>
        <v>0</v>
      </c>
      <c r="W808" s="486" t="str">
        <f t="shared" si="184"/>
        <v/>
      </c>
      <c r="X808" s="487">
        <f t="shared" ca="1" si="188"/>
        <v>0</v>
      </c>
      <c r="Y808" s="487" t="e">
        <f t="shared" ca="1" si="189"/>
        <v>#VALUE!</v>
      </c>
    </row>
    <row r="809" spans="1:25">
      <c r="A809" s="395"/>
      <c r="B809" s="396"/>
      <c r="C809" s="397" t="str">
        <f>IF($B809="","",IFERROR(VLOOKUP($B809,SERVIÇOS!$A:$F,2,0),IFERROR(VLOOKUP($B809,'COMPOSIÇÕES COMPLEMENTARES '!$C:$K,2,0),"")))</f>
        <v/>
      </c>
      <c r="D809" s="398" t="str">
        <f>IF($B809="","",IFERROR(VLOOKUP($B809,SERVIÇOS!$A:$F,3,0),IFERROR(VLOOKUP($B809,'COMPOSIÇÕES COMPLEMENTARES '!$C:$K,3,0),"")))</f>
        <v/>
      </c>
      <c r="E809" s="399"/>
      <c r="F809" s="400" t="str">
        <f>IF($B809="","",IFERROR(VLOOKUP($B809,SERVIÇOS!$A:$F,4,0),IFERROR(VLOOKUP($B809,'COMPOSIÇÕES COMPLEMENTARES '!$C:$K,6,0),"")))</f>
        <v/>
      </c>
      <c r="G809" s="400" t="str">
        <f>IF($B809="","",IFERROR(VLOOKUP($B809,SERVIÇOS!$A:$F,5,0),IFERROR(VLOOKUP($B809,'COMPOSIÇÕES COMPLEMENTARES '!$C:$K,7,0),"")))</f>
        <v/>
      </c>
      <c r="H809" s="400" t="str">
        <f t="shared" si="183"/>
        <v/>
      </c>
      <c r="I809" s="400" t="str">
        <f t="shared" si="190"/>
        <v/>
      </c>
      <c r="J809" s="400" t="str">
        <f t="shared" si="191"/>
        <v/>
      </c>
      <c r="K809" s="400" t="str">
        <f t="shared" si="192"/>
        <v/>
      </c>
      <c r="L809" s="400"/>
      <c r="O809" s="469"/>
      <c r="P809" s="470" t="str">
        <f t="shared" si="185"/>
        <v/>
      </c>
      <c r="Q809" s="469"/>
      <c r="R809" s="471" t="str">
        <f t="shared" si="186"/>
        <v/>
      </c>
      <c r="S809" s="469"/>
      <c r="T809" s="472" t="str">
        <f t="shared" si="187"/>
        <v/>
      </c>
      <c r="U809" s="473">
        <f ca="1">SUMIF($O$8:T$9,"QUANT.",O809:T809)</f>
        <v>0</v>
      </c>
      <c r="V809" s="474">
        <f t="shared" ca="1" si="182"/>
        <v>0</v>
      </c>
      <c r="W809" s="486" t="str">
        <f t="shared" si="184"/>
        <v/>
      </c>
      <c r="X809" s="487">
        <f t="shared" ca="1" si="188"/>
        <v>0</v>
      </c>
      <c r="Y809" s="487" t="e">
        <f t="shared" ca="1" si="189"/>
        <v>#VALUE!</v>
      </c>
    </row>
    <row r="810" spans="1:25">
      <c r="A810" s="395"/>
      <c r="B810" s="396"/>
      <c r="C810" s="397" t="str">
        <f>IF($B810="","",IFERROR(VLOOKUP($B810,SERVIÇOS!$A:$F,2,0),IFERROR(VLOOKUP($B810,'COMPOSIÇÕES COMPLEMENTARES '!$C:$K,2,0),"")))</f>
        <v/>
      </c>
      <c r="D810" s="398" t="str">
        <f>IF($B810="","",IFERROR(VLOOKUP($B810,SERVIÇOS!$A:$F,3,0),IFERROR(VLOOKUP($B810,'COMPOSIÇÕES COMPLEMENTARES '!$C:$K,3,0),"")))</f>
        <v/>
      </c>
      <c r="E810" s="399"/>
      <c r="F810" s="400" t="str">
        <f>IF($B810="","",IFERROR(VLOOKUP($B810,SERVIÇOS!$A:$F,4,0),IFERROR(VLOOKUP($B810,'COMPOSIÇÕES COMPLEMENTARES '!$C:$K,6,0),"")))</f>
        <v/>
      </c>
      <c r="G810" s="400" t="str">
        <f>IF($B810="","",IFERROR(VLOOKUP($B810,SERVIÇOS!$A:$F,5,0),IFERROR(VLOOKUP($B810,'COMPOSIÇÕES COMPLEMENTARES '!$C:$K,7,0),"")))</f>
        <v/>
      </c>
      <c r="H810" s="400" t="str">
        <f t="shared" si="183"/>
        <v/>
      </c>
      <c r="I810" s="400" t="str">
        <f t="shared" si="190"/>
        <v/>
      </c>
      <c r="J810" s="400" t="str">
        <f t="shared" si="191"/>
        <v/>
      </c>
      <c r="K810" s="400" t="str">
        <f t="shared" si="192"/>
        <v/>
      </c>
      <c r="L810" s="400"/>
      <c r="O810" s="469"/>
      <c r="P810" s="470" t="str">
        <f t="shared" si="185"/>
        <v/>
      </c>
      <c r="Q810" s="469"/>
      <c r="R810" s="471" t="str">
        <f t="shared" si="186"/>
        <v/>
      </c>
      <c r="S810" s="469"/>
      <c r="T810" s="472" t="str">
        <f t="shared" si="187"/>
        <v/>
      </c>
      <c r="U810" s="473">
        <f ca="1">SUMIF($O$8:T$9,"QUANT.",O810:T810)</f>
        <v>0</v>
      </c>
      <c r="V810" s="474">
        <f t="shared" ca="1" si="182"/>
        <v>0</v>
      </c>
      <c r="W810" s="486" t="str">
        <f t="shared" si="184"/>
        <v/>
      </c>
      <c r="X810" s="487">
        <f t="shared" ca="1" si="188"/>
        <v>0</v>
      </c>
      <c r="Y810" s="487" t="e">
        <f t="shared" ca="1" si="189"/>
        <v>#VALUE!</v>
      </c>
    </row>
    <row r="811" spans="1:25">
      <c r="A811" s="395"/>
      <c r="B811" s="396"/>
      <c r="C811" s="397" t="str">
        <f>IF($B811="","",IFERROR(VLOOKUP($B811,SERVIÇOS!$A:$F,2,0),IFERROR(VLOOKUP($B811,'COMPOSIÇÕES COMPLEMENTARES '!$C:$K,2,0),"")))</f>
        <v/>
      </c>
      <c r="D811" s="398" t="str">
        <f>IF($B811="","",IFERROR(VLOOKUP($B811,SERVIÇOS!$A:$F,3,0),IFERROR(VLOOKUP($B811,'COMPOSIÇÕES COMPLEMENTARES '!$C:$K,3,0),"")))</f>
        <v/>
      </c>
      <c r="E811" s="399"/>
      <c r="F811" s="400" t="str">
        <f>IF($B811="","",IFERROR(VLOOKUP($B811,SERVIÇOS!$A:$F,4,0),IFERROR(VLOOKUP($B811,'COMPOSIÇÕES COMPLEMENTARES '!$C:$K,6,0),"")))</f>
        <v/>
      </c>
      <c r="G811" s="400" t="str">
        <f>IF($B811="","",IFERROR(VLOOKUP($B811,SERVIÇOS!$A:$F,5,0),IFERROR(VLOOKUP($B811,'COMPOSIÇÕES COMPLEMENTARES '!$C:$K,7,0),"")))</f>
        <v/>
      </c>
      <c r="H811" s="400" t="str">
        <f t="shared" si="183"/>
        <v/>
      </c>
      <c r="I811" s="400" t="str">
        <f t="shared" si="190"/>
        <v/>
      </c>
      <c r="J811" s="400" t="str">
        <f t="shared" si="191"/>
        <v/>
      </c>
      <c r="K811" s="400" t="str">
        <f t="shared" si="192"/>
        <v/>
      </c>
      <c r="L811" s="400"/>
      <c r="O811" s="469"/>
      <c r="P811" s="470" t="str">
        <f t="shared" si="185"/>
        <v/>
      </c>
      <c r="Q811" s="469"/>
      <c r="R811" s="471" t="str">
        <f t="shared" si="186"/>
        <v/>
      </c>
      <c r="S811" s="469"/>
      <c r="T811" s="472" t="str">
        <f t="shared" si="187"/>
        <v/>
      </c>
      <c r="U811" s="473">
        <f ca="1">SUMIF($O$8:T$9,"QUANT.",O811:T811)</f>
        <v>0</v>
      </c>
      <c r="V811" s="474">
        <f t="shared" ref="V811:V874" ca="1" si="193">SUMIF($O$8:$T$9,"CUSTO",O811:T811)</f>
        <v>0</v>
      </c>
      <c r="W811" s="486" t="str">
        <f t="shared" si="184"/>
        <v/>
      </c>
      <c r="X811" s="487">
        <f t="shared" ca="1" si="188"/>
        <v>0</v>
      </c>
      <c r="Y811" s="487" t="e">
        <f t="shared" ca="1" si="189"/>
        <v>#VALUE!</v>
      </c>
    </row>
    <row r="812" spans="1:25">
      <c r="A812" s="395"/>
      <c r="B812" s="396"/>
      <c r="C812" s="397" t="str">
        <f>IF($B812="","",IFERROR(VLOOKUP($B812,SERVIÇOS!$A:$F,2,0),IFERROR(VLOOKUP($B812,'COMPOSIÇÕES COMPLEMENTARES '!$C:$K,2,0),"")))</f>
        <v/>
      </c>
      <c r="D812" s="398" t="str">
        <f>IF($B812="","",IFERROR(VLOOKUP($B812,SERVIÇOS!$A:$F,3,0),IFERROR(VLOOKUP($B812,'COMPOSIÇÕES COMPLEMENTARES '!$C:$K,3,0),"")))</f>
        <v/>
      </c>
      <c r="E812" s="399"/>
      <c r="F812" s="400" t="str">
        <f>IF($B812="","",IFERROR(VLOOKUP($B812,SERVIÇOS!$A:$F,4,0),IFERROR(VLOOKUP($B812,'COMPOSIÇÕES COMPLEMENTARES '!$C:$K,6,0),"")))</f>
        <v/>
      </c>
      <c r="G812" s="400" t="str">
        <f>IF($B812="","",IFERROR(VLOOKUP($B812,SERVIÇOS!$A:$F,5,0),IFERROR(VLOOKUP($B812,'COMPOSIÇÕES COMPLEMENTARES '!$C:$K,7,0),"")))</f>
        <v/>
      </c>
      <c r="H812" s="400" t="str">
        <f t="shared" ref="H812:H875" si="194">IF(E812="","",F812+G812)</f>
        <v/>
      </c>
      <c r="I812" s="400" t="str">
        <f t="shared" si="190"/>
        <v/>
      </c>
      <c r="J812" s="400" t="str">
        <f t="shared" si="191"/>
        <v/>
      </c>
      <c r="K812" s="400" t="str">
        <f t="shared" si="192"/>
        <v/>
      </c>
      <c r="L812" s="400"/>
      <c r="O812" s="469"/>
      <c r="P812" s="470" t="str">
        <f t="shared" si="185"/>
        <v/>
      </c>
      <c r="Q812" s="469"/>
      <c r="R812" s="471" t="str">
        <f t="shared" si="186"/>
        <v/>
      </c>
      <c r="S812" s="469"/>
      <c r="T812" s="472" t="str">
        <f t="shared" si="187"/>
        <v/>
      </c>
      <c r="U812" s="473">
        <f ca="1">SUMIF($O$8:T$9,"QUANT.",O812:T812)</f>
        <v>0</v>
      </c>
      <c r="V812" s="474">
        <f t="shared" ca="1" si="193"/>
        <v>0</v>
      </c>
      <c r="W812" s="486" t="str">
        <f t="shared" ref="W812:W875" si="195">IF(B812&lt;&gt;"",IF(V812=0,"MEDIR",IF(K812-V812=0,"OK",IF(K812-V812&gt;0,"MEDIR","ALERTA!"))),"")</f>
        <v/>
      </c>
      <c r="X812" s="487">
        <f t="shared" ca="1" si="188"/>
        <v>0</v>
      </c>
      <c r="Y812" s="487" t="e">
        <f t="shared" ca="1" si="189"/>
        <v>#VALUE!</v>
      </c>
    </row>
    <row r="813" spans="1:25">
      <c r="A813" s="395"/>
      <c r="B813" s="396"/>
      <c r="C813" s="397" t="str">
        <f>IF($B813="","",IFERROR(VLOOKUP($B813,SERVIÇOS!$A:$F,2,0),IFERROR(VLOOKUP($B813,'COMPOSIÇÕES COMPLEMENTARES '!$C:$K,2,0),"")))</f>
        <v/>
      </c>
      <c r="D813" s="398" t="str">
        <f>IF($B813="","",IFERROR(VLOOKUP($B813,SERVIÇOS!$A:$F,3,0),IFERROR(VLOOKUP($B813,'COMPOSIÇÕES COMPLEMENTARES '!$C:$K,3,0),"")))</f>
        <v/>
      </c>
      <c r="E813" s="399"/>
      <c r="F813" s="400" t="str">
        <f>IF($B813="","",IFERROR(VLOOKUP($B813,SERVIÇOS!$A:$F,4,0),IFERROR(VLOOKUP($B813,'COMPOSIÇÕES COMPLEMENTARES '!$C:$K,6,0),"")))</f>
        <v/>
      </c>
      <c r="G813" s="400" t="str">
        <f>IF($B813="","",IFERROR(VLOOKUP($B813,SERVIÇOS!$A:$F,5,0),IFERROR(VLOOKUP($B813,'COMPOSIÇÕES COMPLEMENTARES '!$C:$K,7,0),"")))</f>
        <v/>
      </c>
      <c r="H813" s="400" t="str">
        <f t="shared" si="194"/>
        <v/>
      </c>
      <c r="I813" s="400" t="str">
        <f t="shared" si="190"/>
        <v/>
      </c>
      <c r="J813" s="400" t="str">
        <f t="shared" si="191"/>
        <v/>
      </c>
      <c r="K813" s="400" t="str">
        <f t="shared" si="192"/>
        <v/>
      </c>
      <c r="L813" s="400"/>
      <c r="O813" s="469"/>
      <c r="P813" s="470" t="str">
        <f t="shared" ref="P813:P876" si="196">IF(OR(O813="",$K813=""),"",(O813/$E813)*$K813)</f>
        <v/>
      </c>
      <c r="Q813" s="469"/>
      <c r="R813" s="471" t="str">
        <f t="shared" ref="R813:R876" si="197">IF(OR(Q813="",$K813=""),"",(Q813/$E813)*$K813)</f>
        <v/>
      </c>
      <c r="S813" s="469"/>
      <c r="T813" s="472" t="str">
        <f t="shared" ref="T813:T876" si="198">IF(OR(S813="",$K813=""),"",(S813/$E813)*$K813)</f>
        <v/>
      </c>
      <c r="U813" s="473">
        <f ca="1">SUMIF($O$8:T$9,"QUANT.",O813:T813)</f>
        <v>0</v>
      </c>
      <c r="V813" s="474">
        <f t="shared" ca="1" si="193"/>
        <v>0</v>
      </c>
      <c r="W813" s="486" t="str">
        <f t="shared" si="195"/>
        <v/>
      </c>
      <c r="X813" s="487">
        <f t="shared" ref="X813:X876" ca="1" si="199">IF(U813="",0,E813-U813)</f>
        <v>0</v>
      </c>
      <c r="Y813" s="487" t="e">
        <f t="shared" ref="Y813:Y876" ca="1" si="200">IF(V813="",0,K813-V813)</f>
        <v>#VALUE!</v>
      </c>
    </row>
    <row r="814" spans="1:25">
      <c r="A814" s="395"/>
      <c r="B814" s="396"/>
      <c r="C814" s="397" t="str">
        <f>IF($B814="","",IFERROR(VLOOKUP($B814,SERVIÇOS!$A:$F,2,0),IFERROR(VLOOKUP($B814,'COMPOSIÇÕES COMPLEMENTARES '!$C:$K,2,0),"")))</f>
        <v/>
      </c>
      <c r="D814" s="398" t="str">
        <f>IF($B814="","",IFERROR(VLOOKUP($B814,SERVIÇOS!$A:$F,3,0),IFERROR(VLOOKUP($B814,'COMPOSIÇÕES COMPLEMENTARES '!$C:$K,3,0),"")))</f>
        <v/>
      </c>
      <c r="E814" s="399"/>
      <c r="F814" s="400" t="str">
        <f>IF($B814="","",IFERROR(VLOOKUP($B814,SERVIÇOS!$A:$F,4,0),IFERROR(VLOOKUP($B814,'COMPOSIÇÕES COMPLEMENTARES '!$C:$K,6,0),"")))</f>
        <v/>
      </c>
      <c r="G814" s="400" t="str">
        <f>IF($B814="","",IFERROR(VLOOKUP($B814,SERVIÇOS!$A:$F,5,0),IFERROR(VLOOKUP($B814,'COMPOSIÇÕES COMPLEMENTARES '!$C:$K,7,0),"")))</f>
        <v/>
      </c>
      <c r="H814" s="400" t="str">
        <f t="shared" si="194"/>
        <v/>
      </c>
      <c r="I814" s="400" t="str">
        <f t="shared" si="190"/>
        <v/>
      </c>
      <c r="J814" s="400" t="str">
        <f t="shared" si="191"/>
        <v/>
      </c>
      <c r="K814" s="400" t="str">
        <f t="shared" si="192"/>
        <v/>
      </c>
      <c r="L814" s="400"/>
      <c r="O814" s="469"/>
      <c r="P814" s="470" t="str">
        <f t="shared" si="196"/>
        <v/>
      </c>
      <c r="Q814" s="469"/>
      <c r="R814" s="471" t="str">
        <f t="shared" si="197"/>
        <v/>
      </c>
      <c r="S814" s="469"/>
      <c r="T814" s="472" t="str">
        <f t="shared" si="198"/>
        <v/>
      </c>
      <c r="U814" s="473">
        <f ca="1">SUMIF($O$8:T$9,"QUANT.",O814:T814)</f>
        <v>0</v>
      </c>
      <c r="V814" s="474">
        <f t="shared" ca="1" si="193"/>
        <v>0</v>
      </c>
      <c r="W814" s="486" t="str">
        <f t="shared" si="195"/>
        <v/>
      </c>
      <c r="X814" s="487">
        <f t="shared" ca="1" si="199"/>
        <v>0</v>
      </c>
      <c r="Y814" s="487" t="e">
        <f t="shared" ca="1" si="200"/>
        <v>#VALUE!</v>
      </c>
    </row>
    <row r="815" spans="1:25">
      <c r="A815" s="395"/>
      <c r="B815" s="396"/>
      <c r="C815" s="397" t="str">
        <f>IF($B815="","",IFERROR(VLOOKUP($B815,SERVIÇOS!$A:$F,2,0),IFERROR(VLOOKUP($B815,'COMPOSIÇÕES COMPLEMENTARES '!$C:$K,2,0),"")))</f>
        <v/>
      </c>
      <c r="D815" s="398" t="str">
        <f>IF($B815="","",IFERROR(VLOOKUP($B815,SERVIÇOS!$A:$F,3,0),IFERROR(VLOOKUP($B815,'COMPOSIÇÕES COMPLEMENTARES '!$C:$K,3,0),"")))</f>
        <v/>
      </c>
      <c r="E815" s="399"/>
      <c r="F815" s="400" t="str">
        <f>IF($B815="","",IFERROR(VLOOKUP($B815,SERVIÇOS!$A:$F,4,0),IFERROR(VLOOKUP($B815,'COMPOSIÇÕES COMPLEMENTARES '!$C:$K,6,0),"")))</f>
        <v/>
      </c>
      <c r="G815" s="400" t="str">
        <f>IF($B815="","",IFERROR(VLOOKUP($B815,SERVIÇOS!$A:$F,5,0),IFERROR(VLOOKUP($B815,'COMPOSIÇÕES COMPLEMENTARES '!$C:$K,7,0),"")))</f>
        <v/>
      </c>
      <c r="H815" s="400" t="str">
        <f t="shared" si="194"/>
        <v/>
      </c>
      <c r="I815" s="400" t="str">
        <f t="shared" si="190"/>
        <v/>
      </c>
      <c r="J815" s="400" t="str">
        <f t="shared" si="191"/>
        <v/>
      </c>
      <c r="K815" s="400" t="str">
        <f t="shared" si="192"/>
        <v/>
      </c>
      <c r="L815" s="400"/>
      <c r="O815" s="469"/>
      <c r="P815" s="470" t="str">
        <f t="shared" si="196"/>
        <v/>
      </c>
      <c r="Q815" s="469"/>
      <c r="R815" s="471" t="str">
        <f t="shared" si="197"/>
        <v/>
      </c>
      <c r="S815" s="469"/>
      <c r="T815" s="472" t="str">
        <f t="shared" si="198"/>
        <v/>
      </c>
      <c r="U815" s="473">
        <f ca="1">SUMIF($O$8:T$9,"QUANT.",O815:T815)</f>
        <v>0</v>
      </c>
      <c r="V815" s="474">
        <f t="shared" ca="1" si="193"/>
        <v>0</v>
      </c>
      <c r="W815" s="486" t="str">
        <f t="shared" si="195"/>
        <v/>
      </c>
      <c r="X815" s="487">
        <f t="shared" ca="1" si="199"/>
        <v>0</v>
      </c>
      <c r="Y815" s="487" t="e">
        <f t="shared" ca="1" si="200"/>
        <v>#VALUE!</v>
      </c>
    </row>
    <row r="816" spans="1:25">
      <c r="A816" s="395"/>
      <c r="B816" s="396"/>
      <c r="C816" s="397" t="str">
        <f>IF($B816="","",IFERROR(VLOOKUP($B816,SERVIÇOS!$A:$F,2,0),IFERROR(VLOOKUP($B816,'COMPOSIÇÕES COMPLEMENTARES '!$C:$K,2,0),"")))</f>
        <v/>
      </c>
      <c r="D816" s="398" t="str">
        <f>IF($B816="","",IFERROR(VLOOKUP($B816,SERVIÇOS!$A:$F,3,0),IFERROR(VLOOKUP($B816,'COMPOSIÇÕES COMPLEMENTARES '!$C:$K,3,0),"")))</f>
        <v/>
      </c>
      <c r="E816" s="399"/>
      <c r="F816" s="400" t="str">
        <f>IF($B816="","",IFERROR(VLOOKUP($B816,SERVIÇOS!$A:$F,4,0),IFERROR(VLOOKUP($B816,'COMPOSIÇÕES COMPLEMENTARES '!$C:$K,6,0),"")))</f>
        <v/>
      </c>
      <c r="G816" s="400" t="str">
        <f>IF($B816="","",IFERROR(VLOOKUP($B816,SERVIÇOS!$A:$F,5,0),IFERROR(VLOOKUP($B816,'COMPOSIÇÕES COMPLEMENTARES '!$C:$K,7,0),"")))</f>
        <v/>
      </c>
      <c r="H816" s="400" t="str">
        <f t="shared" si="194"/>
        <v/>
      </c>
      <c r="I816" s="400" t="str">
        <f t="shared" si="190"/>
        <v/>
      </c>
      <c r="J816" s="400" t="str">
        <f t="shared" si="191"/>
        <v/>
      </c>
      <c r="K816" s="400" t="str">
        <f t="shared" si="192"/>
        <v/>
      </c>
      <c r="L816" s="400"/>
      <c r="O816" s="469"/>
      <c r="P816" s="470" t="str">
        <f t="shared" si="196"/>
        <v/>
      </c>
      <c r="Q816" s="469"/>
      <c r="R816" s="471" t="str">
        <f t="shared" si="197"/>
        <v/>
      </c>
      <c r="S816" s="469"/>
      <c r="T816" s="472" t="str">
        <f t="shared" si="198"/>
        <v/>
      </c>
      <c r="U816" s="473">
        <f ca="1">SUMIF($O$8:T$9,"QUANT.",O816:T816)</f>
        <v>0</v>
      </c>
      <c r="V816" s="474">
        <f t="shared" ca="1" si="193"/>
        <v>0</v>
      </c>
      <c r="W816" s="486" t="str">
        <f t="shared" si="195"/>
        <v/>
      </c>
      <c r="X816" s="487">
        <f t="shared" ca="1" si="199"/>
        <v>0</v>
      </c>
      <c r="Y816" s="487" t="e">
        <f t="shared" ca="1" si="200"/>
        <v>#VALUE!</v>
      </c>
    </row>
    <row r="817" spans="1:25">
      <c r="A817" s="395"/>
      <c r="B817" s="396"/>
      <c r="C817" s="397" t="str">
        <f>IF($B817="","",IFERROR(VLOOKUP($B817,SERVIÇOS!$A:$F,2,0),IFERROR(VLOOKUP($B817,'COMPOSIÇÕES COMPLEMENTARES '!$C:$K,2,0),"")))</f>
        <v/>
      </c>
      <c r="D817" s="398" t="str">
        <f>IF($B817="","",IFERROR(VLOOKUP($B817,SERVIÇOS!$A:$F,3,0),IFERROR(VLOOKUP($B817,'COMPOSIÇÕES COMPLEMENTARES '!$C:$K,3,0),"")))</f>
        <v/>
      </c>
      <c r="E817" s="399"/>
      <c r="F817" s="400" t="str">
        <f>IF($B817="","",IFERROR(VLOOKUP($B817,SERVIÇOS!$A:$F,4,0),IFERROR(VLOOKUP($B817,'COMPOSIÇÕES COMPLEMENTARES '!$C:$K,6,0),"")))</f>
        <v/>
      </c>
      <c r="G817" s="400" t="str">
        <f>IF($B817="","",IFERROR(VLOOKUP($B817,SERVIÇOS!$A:$F,5,0),IFERROR(VLOOKUP($B817,'COMPOSIÇÕES COMPLEMENTARES '!$C:$K,7,0),"")))</f>
        <v/>
      </c>
      <c r="H817" s="400" t="str">
        <f t="shared" si="194"/>
        <v/>
      </c>
      <c r="I817" s="400" t="str">
        <f t="shared" si="190"/>
        <v/>
      </c>
      <c r="J817" s="400" t="str">
        <f t="shared" si="191"/>
        <v/>
      </c>
      <c r="K817" s="400" t="str">
        <f t="shared" si="192"/>
        <v/>
      </c>
      <c r="L817" s="400"/>
      <c r="O817" s="469"/>
      <c r="P817" s="470" t="str">
        <f t="shared" si="196"/>
        <v/>
      </c>
      <c r="Q817" s="469"/>
      <c r="R817" s="471" t="str">
        <f t="shared" si="197"/>
        <v/>
      </c>
      <c r="S817" s="469"/>
      <c r="T817" s="472" t="str">
        <f t="shared" si="198"/>
        <v/>
      </c>
      <c r="U817" s="473">
        <f ca="1">SUMIF($O$8:T$9,"QUANT.",O817:T817)</f>
        <v>0</v>
      </c>
      <c r="V817" s="474">
        <f t="shared" ca="1" si="193"/>
        <v>0</v>
      </c>
      <c r="W817" s="486" t="str">
        <f t="shared" si="195"/>
        <v/>
      </c>
      <c r="X817" s="487">
        <f t="shared" ca="1" si="199"/>
        <v>0</v>
      </c>
      <c r="Y817" s="487" t="e">
        <f t="shared" ca="1" si="200"/>
        <v>#VALUE!</v>
      </c>
    </row>
    <row r="818" spans="1:25">
      <c r="A818" s="395"/>
      <c r="B818" s="396"/>
      <c r="C818" s="397" t="str">
        <f>IF($B818="","",IFERROR(VLOOKUP($B818,SERVIÇOS!$A:$F,2,0),IFERROR(VLOOKUP($B818,'COMPOSIÇÕES COMPLEMENTARES '!$C:$K,2,0),"")))</f>
        <v/>
      </c>
      <c r="D818" s="398" t="str">
        <f>IF($B818="","",IFERROR(VLOOKUP($B818,SERVIÇOS!$A:$F,3,0),IFERROR(VLOOKUP($B818,'COMPOSIÇÕES COMPLEMENTARES '!$C:$K,3,0),"")))</f>
        <v/>
      </c>
      <c r="E818" s="399"/>
      <c r="F818" s="400" t="str">
        <f>IF($B818="","",IFERROR(VLOOKUP($B818,SERVIÇOS!$A:$F,4,0),IFERROR(VLOOKUP($B818,'COMPOSIÇÕES COMPLEMENTARES '!$C:$K,6,0),"")))</f>
        <v/>
      </c>
      <c r="G818" s="400" t="str">
        <f>IF($B818="","",IFERROR(VLOOKUP($B818,SERVIÇOS!$A:$F,5,0),IFERROR(VLOOKUP($B818,'COMPOSIÇÕES COMPLEMENTARES '!$C:$K,7,0),"")))</f>
        <v/>
      </c>
      <c r="H818" s="400" t="str">
        <f t="shared" si="194"/>
        <v/>
      </c>
      <c r="I818" s="400" t="str">
        <f t="shared" si="190"/>
        <v/>
      </c>
      <c r="J818" s="400" t="str">
        <f t="shared" si="191"/>
        <v/>
      </c>
      <c r="K818" s="400" t="str">
        <f t="shared" si="192"/>
        <v/>
      </c>
      <c r="L818" s="400"/>
      <c r="O818" s="469"/>
      <c r="P818" s="470" t="str">
        <f t="shared" si="196"/>
        <v/>
      </c>
      <c r="Q818" s="469"/>
      <c r="R818" s="471" t="str">
        <f t="shared" si="197"/>
        <v/>
      </c>
      <c r="S818" s="469"/>
      <c r="T818" s="472" t="str">
        <f t="shared" si="198"/>
        <v/>
      </c>
      <c r="U818" s="473">
        <f ca="1">SUMIF($O$8:T$9,"QUANT.",O818:T818)</f>
        <v>0</v>
      </c>
      <c r="V818" s="474">
        <f t="shared" ca="1" si="193"/>
        <v>0</v>
      </c>
      <c r="W818" s="486" t="str">
        <f t="shared" si="195"/>
        <v/>
      </c>
      <c r="X818" s="487">
        <f t="shared" ca="1" si="199"/>
        <v>0</v>
      </c>
      <c r="Y818" s="487" t="e">
        <f t="shared" ca="1" si="200"/>
        <v>#VALUE!</v>
      </c>
    </row>
    <row r="819" spans="1:25">
      <c r="A819" s="395"/>
      <c r="B819" s="396"/>
      <c r="C819" s="397" t="str">
        <f>IF($B819="","",IFERROR(VLOOKUP($B819,SERVIÇOS!$A:$F,2,0),IFERROR(VLOOKUP($B819,'COMPOSIÇÕES COMPLEMENTARES '!$C:$K,2,0),"")))</f>
        <v/>
      </c>
      <c r="D819" s="398" t="str">
        <f>IF($B819="","",IFERROR(VLOOKUP($B819,SERVIÇOS!$A:$F,3,0),IFERROR(VLOOKUP($B819,'COMPOSIÇÕES COMPLEMENTARES '!$C:$K,3,0),"")))</f>
        <v/>
      </c>
      <c r="E819" s="399"/>
      <c r="F819" s="400" t="str">
        <f>IF($B819="","",IFERROR(VLOOKUP($B819,SERVIÇOS!$A:$F,4,0),IFERROR(VLOOKUP($B819,'COMPOSIÇÕES COMPLEMENTARES '!$C:$K,6,0),"")))</f>
        <v/>
      </c>
      <c r="G819" s="400" t="str">
        <f>IF($B819="","",IFERROR(VLOOKUP($B819,SERVIÇOS!$A:$F,5,0),IFERROR(VLOOKUP($B819,'COMPOSIÇÕES COMPLEMENTARES '!$C:$K,7,0),"")))</f>
        <v/>
      </c>
      <c r="H819" s="400" t="str">
        <f t="shared" si="194"/>
        <v/>
      </c>
      <c r="I819" s="400" t="str">
        <f t="shared" si="190"/>
        <v/>
      </c>
      <c r="J819" s="400" t="str">
        <f t="shared" si="191"/>
        <v/>
      </c>
      <c r="K819" s="400" t="str">
        <f t="shared" si="192"/>
        <v/>
      </c>
      <c r="L819" s="400"/>
      <c r="O819" s="469"/>
      <c r="P819" s="470" t="str">
        <f t="shared" si="196"/>
        <v/>
      </c>
      <c r="Q819" s="469"/>
      <c r="R819" s="471" t="str">
        <f t="shared" si="197"/>
        <v/>
      </c>
      <c r="S819" s="469"/>
      <c r="T819" s="472" t="str">
        <f t="shared" si="198"/>
        <v/>
      </c>
      <c r="U819" s="473">
        <f ca="1">SUMIF($O$8:T$9,"QUANT.",O819:T819)</f>
        <v>0</v>
      </c>
      <c r="V819" s="474">
        <f t="shared" ca="1" si="193"/>
        <v>0</v>
      </c>
      <c r="W819" s="486" t="str">
        <f t="shared" si="195"/>
        <v/>
      </c>
      <c r="X819" s="487">
        <f t="shared" ca="1" si="199"/>
        <v>0</v>
      </c>
      <c r="Y819" s="487" t="e">
        <f t="shared" ca="1" si="200"/>
        <v>#VALUE!</v>
      </c>
    </row>
    <row r="820" spans="1:25">
      <c r="A820" s="395"/>
      <c r="B820" s="396"/>
      <c r="C820" s="397" t="str">
        <f>IF($B820="","",IFERROR(VLOOKUP($B820,SERVIÇOS!$A:$F,2,0),IFERROR(VLOOKUP($B820,'COMPOSIÇÕES COMPLEMENTARES '!$C:$K,2,0),"")))</f>
        <v/>
      </c>
      <c r="D820" s="398" t="str">
        <f>IF($B820="","",IFERROR(VLOOKUP($B820,SERVIÇOS!$A:$F,3,0),IFERROR(VLOOKUP($B820,'COMPOSIÇÕES COMPLEMENTARES '!$C:$K,3,0),"")))</f>
        <v/>
      </c>
      <c r="E820" s="399"/>
      <c r="F820" s="400" t="str">
        <f>IF($B820="","",IFERROR(VLOOKUP($B820,SERVIÇOS!$A:$F,4,0),IFERROR(VLOOKUP($B820,'COMPOSIÇÕES COMPLEMENTARES '!$C:$K,6,0),"")))</f>
        <v/>
      </c>
      <c r="G820" s="400" t="str">
        <f>IF($B820="","",IFERROR(VLOOKUP($B820,SERVIÇOS!$A:$F,5,0),IFERROR(VLOOKUP($B820,'COMPOSIÇÕES COMPLEMENTARES '!$C:$K,7,0),"")))</f>
        <v/>
      </c>
      <c r="H820" s="400" t="str">
        <f t="shared" si="194"/>
        <v/>
      </c>
      <c r="I820" s="400" t="str">
        <f t="shared" si="190"/>
        <v/>
      </c>
      <c r="J820" s="400" t="str">
        <f t="shared" si="191"/>
        <v/>
      </c>
      <c r="K820" s="400" t="str">
        <f t="shared" si="192"/>
        <v/>
      </c>
      <c r="L820" s="400"/>
      <c r="O820" s="469"/>
      <c r="P820" s="470" t="str">
        <f t="shared" si="196"/>
        <v/>
      </c>
      <c r="Q820" s="469"/>
      <c r="R820" s="471" t="str">
        <f t="shared" si="197"/>
        <v/>
      </c>
      <c r="S820" s="469"/>
      <c r="T820" s="472" t="str">
        <f t="shared" si="198"/>
        <v/>
      </c>
      <c r="U820" s="473">
        <f ca="1">SUMIF($O$8:T$9,"QUANT.",O820:T820)</f>
        <v>0</v>
      </c>
      <c r="V820" s="474">
        <f t="shared" ca="1" si="193"/>
        <v>0</v>
      </c>
      <c r="W820" s="486" t="str">
        <f t="shared" si="195"/>
        <v/>
      </c>
      <c r="X820" s="487">
        <f t="shared" ca="1" si="199"/>
        <v>0</v>
      </c>
      <c r="Y820" s="487" t="e">
        <f t="shared" ca="1" si="200"/>
        <v>#VALUE!</v>
      </c>
    </row>
    <row r="821" spans="1:25">
      <c r="A821" s="395"/>
      <c r="B821" s="396"/>
      <c r="C821" s="397" t="str">
        <f>IF($B821="","",IFERROR(VLOOKUP($B821,SERVIÇOS!$A:$F,2,0),IFERROR(VLOOKUP($B821,'COMPOSIÇÕES COMPLEMENTARES '!$C:$K,2,0),"")))</f>
        <v/>
      </c>
      <c r="D821" s="398" t="str">
        <f>IF($B821="","",IFERROR(VLOOKUP($B821,SERVIÇOS!$A:$F,3,0),IFERROR(VLOOKUP($B821,'COMPOSIÇÕES COMPLEMENTARES '!$C:$K,3,0),"")))</f>
        <v/>
      </c>
      <c r="E821" s="399"/>
      <c r="F821" s="400" t="str">
        <f>IF($B821="","",IFERROR(VLOOKUP($B821,SERVIÇOS!$A:$F,4,0),IFERROR(VLOOKUP($B821,'COMPOSIÇÕES COMPLEMENTARES '!$C:$K,6,0),"")))</f>
        <v/>
      </c>
      <c r="G821" s="400" t="str">
        <f>IF($B821="","",IFERROR(VLOOKUP($B821,SERVIÇOS!$A:$F,5,0),IFERROR(VLOOKUP($B821,'COMPOSIÇÕES COMPLEMENTARES '!$C:$K,7,0),"")))</f>
        <v/>
      </c>
      <c r="H821" s="400" t="str">
        <f t="shared" si="194"/>
        <v/>
      </c>
      <c r="I821" s="400" t="str">
        <f t="shared" ref="I821:I884" si="201">IF(E821="","",TRUNC((E821*F821),2))</f>
        <v/>
      </c>
      <c r="J821" s="400" t="str">
        <f t="shared" ref="J821:J884" si="202">IF(E821="","",TRUNC((E821*G821),2))</f>
        <v/>
      </c>
      <c r="K821" s="400" t="str">
        <f t="shared" ref="K821:K884" si="203">IF(E821="","",TRUNC((E821*H821),2))</f>
        <v/>
      </c>
      <c r="L821" s="400"/>
      <c r="O821" s="469"/>
      <c r="P821" s="470" t="str">
        <f t="shared" si="196"/>
        <v/>
      </c>
      <c r="Q821" s="469"/>
      <c r="R821" s="471" t="str">
        <f t="shared" si="197"/>
        <v/>
      </c>
      <c r="S821" s="469"/>
      <c r="T821" s="472" t="str">
        <f t="shared" si="198"/>
        <v/>
      </c>
      <c r="U821" s="473">
        <f ca="1">SUMIF($O$8:T$9,"QUANT.",O821:T821)</f>
        <v>0</v>
      </c>
      <c r="V821" s="474">
        <f t="shared" ca="1" si="193"/>
        <v>0</v>
      </c>
      <c r="W821" s="486" t="str">
        <f t="shared" si="195"/>
        <v/>
      </c>
      <c r="X821" s="487">
        <f t="shared" ca="1" si="199"/>
        <v>0</v>
      </c>
      <c r="Y821" s="487" t="e">
        <f t="shared" ca="1" si="200"/>
        <v>#VALUE!</v>
      </c>
    </row>
    <row r="822" spans="1:25">
      <c r="A822" s="395"/>
      <c r="B822" s="396"/>
      <c r="C822" s="397" t="str">
        <f>IF($B822="","",IFERROR(VLOOKUP($B822,SERVIÇOS!$A:$F,2,0),IFERROR(VLOOKUP($B822,'COMPOSIÇÕES COMPLEMENTARES '!$C:$K,2,0),"")))</f>
        <v/>
      </c>
      <c r="D822" s="398" t="str">
        <f>IF($B822="","",IFERROR(VLOOKUP($B822,SERVIÇOS!$A:$F,3,0),IFERROR(VLOOKUP($B822,'COMPOSIÇÕES COMPLEMENTARES '!$C:$K,3,0),"")))</f>
        <v/>
      </c>
      <c r="E822" s="399"/>
      <c r="F822" s="400" t="str">
        <f>IF($B822="","",IFERROR(VLOOKUP($B822,SERVIÇOS!$A:$F,4,0),IFERROR(VLOOKUP($B822,'COMPOSIÇÕES COMPLEMENTARES '!$C:$K,6,0),"")))</f>
        <v/>
      </c>
      <c r="G822" s="400" t="str">
        <f>IF($B822="","",IFERROR(VLOOKUP($B822,SERVIÇOS!$A:$F,5,0),IFERROR(VLOOKUP($B822,'COMPOSIÇÕES COMPLEMENTARES '!$C:$K,7,0),"")))</f>
        <v/>
      </c>
      <c r="H822" s="400" t="str">
        <f t="shared" si="194"/>
        <v/>
      </c>
      <c r="I822" s="400" t="str">
        <f t="shared" si="201"/>
        <v/>
      </c>
      <c r="J822" s="400" t="str">
        <f t="shared" si="202"/>
        <v/>
      </c>
      <c r="K822" s="400" t="str">
        <f t="shared" si="203"/>
        <v/>
      </c>
      <c r="L822" s="400"/>
      <c r="O822" s="469"/>
      <c r="P822" s="470" t="str">
        <f t="shared" si="196"/>
        <v/>
      </c>
      <c r="Q822" s="469"/>
      <c r="R822" s="471" t="str">
        <f t="shared" si="197"/>
        <v/>
      </c>
      <c r="S822" s="469"/>
      <c r="T822" s="472" t="str">
        <f t="shared" si="198"/>
        <v/>
      </c>
      <c r="U822" s="473">
        <f ca="1">SUMIF($O$8:T$9,"QUANT.",O822:T822)</f>
        <v>0</v>
      </c>
      <c r="V822" s="474">
        <f t="shared" ca="1" si="193"/>
        <v>0</v>
      </c>
      <c r="W822" s="486" t="str">
        <f t="shared" si="195"/>
        <v/>
      </c>
      <c r="X822" s="487">
        <f t="shared" ca="1" si="199"/>
        <v>0</v>
      </c>
      <c r="Y822" s="487" t="e">
        <f t="shared" ca="1" si="200"/>
        <v>#VALUE!</v>
      </c>
    </row>
    <row r="823" spans="1:25">
      <c r="A823" s="395"/>
      <c r="B823" s="396"/>
      <c r="C823" s="397" t="str">
        <f>IF($B823="","",IFERROR(VLOOKUP($B823,SERVIÇOS!$A:$F,2,0),IFERROR(VLOOKUP($B823,'COMPOSIÇÕES COMPLEMENTARES '!$C:$K,2,0),"")))</f>
        <v/>
      </c>
      <c r="D823" s="398" t="str">
        <f>IF($B823="","",IFERROR(VLOOKUP($B823,SERVIÇOS!$A:$F,3,0),IFERROR(VLOOKUP($B823,'COMPOSIÇÕES COMPLEMENTARES '!$C:$K,3,0),"")))</f>
        <v/>
      </c>
      <c r="E823" s="399"/>
      <c r="F823" s="400" t="str">
        <f>IF($B823="","",IFERROR(VLOOKUP($B823,SERVIÇOS!$A:$F,4,0),IFERROR(VLOOKUP($B823,'COMPOSIÇÕES COMPLEMENTARES '!$C:$K,6,0),"")))</f>
        <v/>
      </c>
      <c r="G823" s="400" t="str">
        <f>IF($B823="","",IFERROR(VLOOKUP($B823,SERVIÇOS!$A:$F,5,0),IFERROR(VLOOKUP($B823,'COMPOSIÇÕES COMPLEMENTARES '!$C:$K,7,0),"")))</f>
        <v/>
      </c>
      <c r="H823" s="400" t="str">
        <f t="shared" si="194"/>
        <v/>
      </c>
      <c r="I823" s="400" t="str">
        <f t="shared" si="201"/>
        <v/>
      </c>
      <c r="J823" s="400" t="str">
        <f t="shared" si="202"/>
        <v/>
      </c>
      <c r="K823" s="400" t="str">
        <f t="shared" si="203"/>
        <v/>
      </c>
      <c r="L823" s="400"/>
      <c r="O823" s="469"/>
      <c r="P823" s="470" t="str">
        <f t="shared" si="196"/>
        <v/>
      </c>
      <c r="Q823" s="469"/>
      <c r="R823" s="471" t="str">
        <f t="shared" si="197"/>
        <v/>
      </c>
      <c r="S823" s="469"/>
      <c r="T823" s="472" t="str">
        <f t="shared" si="198"/>
        <v/>
      </c>
      <c r="U823" s="473">
        <f ca="1">SUMIF($O$8:T$9,"QUANT.",O823:T823)</f>
        <v>0</v>
      </c>
      <c r="V823" s="474">
        <f t="shared" ca="1" si="193"/>
        <v>0</v>
      </c>
      <c r="W823" s="486" t="str">
        <f t="shared" si="195"/>
        <v/>
      </c>
      <c r="X823" s="487">
        <f t="shared" ca="1" si="199"/>
        <v>0</v>
      </c>
      <c r="Y823" s="487" t="e">
        <f t="shared" ca="1" si="200"/>
        <v>#VALUE!</v>
      </c>
    </row>
    <row r="824" spans="1:25">
      <c r="A824" s="395"/>
      <c r="B824" s="396"/>
      <c r="C824" s="397" t="str">
        <f>IF($B824="","",IFERROR(VLOOKUP($B824,SERVIÇOS!$A:$F,2,0),IFERROR(VLOOKUP($B824,'COMPOSIÇÕES COMPLEMENTARES '!$C:$K,2,0),"")))</f>
        <v/>
      </c>
      <c r="D824" s="398" t="str">
        <f>IF($B824="","",IFERROR(VLOOKUP($B824,SERVIÇOS!$A:$F,3,0),IFERROR(VLOOKUP($B824,'COMPOSIÇÕES COMPLEMENTARES '!$C:$K,3,0),"")))</f>
        <v/>
      </c>
      <c r="E824" s="399"/>
      <c r="F824" s="400" t="str">
        <f>IF($B824="","",IFERROR(VLOOKUP($B824,SERVIÇOS!$A:$F,4,0),IFERROR(VLOOKUP($B824,'COMPOSIÇÕES COMPLEMENTARES '!$C:$K,6,0),"")))</f>
        <v/>
      </c>
      <c r="G824" s="400" t="str">
        <f>IF($B824="","",IFERROR(VLOOKUP($B824,SERVIÇOS!$A:$F,5,0),IFERROR(VLOOKUP($B824,'COMPOSIÇÕES COMPLEMENTARES '!$C:$K,7,0),"")))</f>
        <v/>
      </c>
      <c r="H824" s="400" t="str">
        <f t="shared" si="194"/>
        <v/>
      </c>
      <c r="I824" s="400" t="str">
        <f t="shared" si="201"/>
        <v/>
      </c>
      <c r="J824" s="400" t="str">
        <f t="shared" si="202"/>
        <v/>
      </c>
      <c r="K824" s="400" t="str">
        <f t="shared" si="203"/>
        <v/>
      </c>
      <c r="L824" s="400"/>
      <c r="O824" s="469"/>
      <c r="P824" s="470" t="str">
        <f t="shared" si="196"/>
        <v/>
      </c>
      <c r="Q824" s="469"/>
      <c r="R824" s="471" t="str">
        <f t="shared" si="197"/>
        <v/>
      </c>
      <c r="S824" s="469"/>
      <c r="T824" s="472" t="str">
        <f t="shared" si="198"/>
        <v/>
      </c>
      <c r="U824" s="473">
        <f ca="1">SUMIF($O$8:T$9,"QUANT.",O824:T824)</f>
        <v>0</v>
      </c>
      <c r="V824" s="474">
        <f t="shared" ca="1" si="193"/>
        <v>0</v>
      </c>
      <c r="W824" s="486" t="str">
        <f t="shared" si="195"/>
        <v/>
      </c>
      <c r="X824" s="487">
        <f t="shared" ca="1" si="199"/>
        <v>0</v>
      </c>
      <c r="Y824" s="487" t="e">
        <f t="shared" ca="1" si="200"/>
        <v>#VALUE!</v>
      </c>
    </row>
    <row r="825" spans="1:25">
      <c r="A825" s="395"/>
      <c r="B825" s="396"/>
      <c r="C825" s="397" t="str">
        <f>IF($B825="","",IFERROR(VLOOKUP($B825,SERVIÇOS!$A:$F,2,0),IFERROR(VLOOKUP($B825,'COMPOSIÇÕES COMPLEMENTARES '!$C:$K,2,0),"")))</f>
        <v/>
      </c>
      <c r="D825" s="398" t="str">
        <f>IF($B825="","",IFERROR(VLOOKUP($B825,SERVIÇOS!$A:$F,3,0),IFERROR(VLOOKUP($B825,'COMPOSIÇÕES COMPLEMENTARES '!$C:$K,3,0),"")))</f>
        <v/>
      </c>
      <c r="E825" s="399"/>
      <c r="F825" s="400" t="str">
        <f>IF($B825="","",IFERROR(VLOOKUP($B825,SERVIÇOS!$A:$F,4,0),IFERROR(VLOOKUP($B825,'COMPOSIÇÕES COMPLEMENTARES '!$C:$K,6,0),"")))</f>
        <v/>
      </c>
      <c r="G825" s="400" t="str">
        <f>IF($B825="","",IFERROR(VLOOKUP($B825,SERVIÇOS!$A:$F,5,0),IFERROR(VLOOKUP($B825,'COMPOSIÇÕES COMPLEMENTARES '!$C:$K,7,0),"")))</f>
        <v/>
      </c>
      <c r="H825" s="400" t="str">
        <f t="shared" si="194"/>
        <v/>
      </c>
      <c r="I825" s="400" t="str">
        <f t="shared" si="201"/>
        <v/>
      </c>
      <c r="J825" s="400" t="str">
        <f t="shared" si="202"/>
        <v/>
      </c>
      <c r="K825" s="400" t="str">
        <f t="shared" si="203"/>
        <v/>
      </c>
      <c r="L825" s="400"/>
      <c r="O825" s="469"/>
      <c r="P825" s="470" t="str">
        <f t="shared" si="196"/>
        <v/>
      </c>
      <c r="Q825" s="469"/>
      <c r="R825" s="471" t="str">
        <f t="shared" si="197"/>
        <v/>
      </c>
      <c r="S825" s="469"/>
      <c r="T825" s="472" t="str">
        <f t="shared" si="198"/>
        <v/>
      </c>
      <c r="U825" s="473">
        <f ca="1">SUMIF($O$8:T$9,"QUANT.",O825:T825)</f>
        <v>0</v>
      </c>
      <c r="V825" s="474">
        <f t="shared" ca="1" si="193"/>
        <v>0</v>
      </c>
      <c r="W825" s="486" t="str">
        <f t="shared" si="195"/>
        <v/>
      </c>
      <c r="X825" s="487">
        <f t="shared" ca="1" si="199"/>
        <v>0</v>
      </c>
      <c r="Y825" s="487" t="e">
        <f t="shared" ca="1" si="200"/>
        <v>#VALUE!</v>
      </c>
    </row>
    <row r="826" spans="1:25">
      <c r="A826" s="395"/>
      <c r="B826" s="396"/>
      <c r="C826" s="397" t="str">
        <f>IF($B826="","",IFERROR(VLOOKUP($B826,SERVIÇOS!$A:$F,2,0),IFERROR(VLOOKUP($B826,'COMPOSIÇÕES COMPLEMENTARES '!$C:$K,2,0),"")))</f>
        <v/>
      </c>
      <c r="D826" s="398" t="str">
        <f>IF($B826="","",IFERROR(VLOOKUP($B826,SERVIÇOS!$A:$F,3,0),IFERROR(VLOOKUP($B826,'COMPOSIÇÕES COMPLEMENTARES '!$C:$K,3,0),"")))</f>
        <v/>
      </c>
      <c r="E826" s="399"/>
      <c r="F826" s="400" t="str">
        <f>IF($B826="","",IFERROR(VLOOKUP($B826,SERVIÇOS!$A:$F,4,0),IFERROR(VLOOKUP($B826,'COMPOSIÇÕES COMPLEMENTARES '!$C:$K,6,0),"")))</f>
        <v/>
      </c>
      <c r="G826" s="400" t="str">
        <f>IF($B826="","",IFERROR(VLOOKUP($B826,SERVIÇOS!$A:$F,5,0),IFERROR(VLOOKUP($B826,'COMPOSIÇÕES COMPLEMENTARES '!$C:$K,7,0),"")))</f>
        <v/>
      </c>
      <c r="H826" s="400" t="str">
        <f t="shared" si="194"/>
        <v/>
      </c>
      <c r="I826" s="400" t="str">
        <f t="shared" si="201"/>
        <v/>
      </c>
      <c r="J826" s="400" t="str">
        <f t="shared" si="202"/>
        <v/>
      </c>
      <c r="K826" s="400" t="str">
        <f t="shared" si="203"/>
        <v/>
      </c>
      <c r="L826" s="400"/>
      <c r="O826" s="469"/>
      <c r="P826" s="470" t="str">
        <f t="shared" si="196"/>
        <v/>
      </c>
      <c r="Q826" s="469"/>
      <c r="R826" s="471" t="str">
        <f t="shared" si="197"/>
        <v/>
      </c>
      <c r="S826" s="469"/>
      <c r="T826" s="472" t="str">
        <f t="shared" si="198"/>
        <v/>
      </c>
      <c r="U826" s="473">
        <f ca="1">SUMIF($O$8:T$9,"QUANT.",O826:T826)</f>
        <v>0</v>
      </c>
      <c r="V826" s="474">
        <f t="shared" ca="1" si="193"/>
        <v>0</v>
      </c>
      <c r="W826" s="486" t="str">
        <f t="shared" si="195"/>
        <v/>
      </c>
      <c r="X826" s="487">
        <f t="shared" ca="1" si="199"/>
        <v>0</v>
      </c>
      <c r="Y826" s="487" t="e">
        <f t="shared" ca="1" si="200"/>
        <v>#VALUE!</v>
      </c>
    </row>
    <row r="827" spans="1:25">
      <c r="A827" s="395"/>
      <c r="B827" s="396"/>
      <c r="C827" s="397" t="str">
        <f>IF($B827="","",IFERROR(VLOOKUP($B827,SERVIÇOS!$A:$F,2,0),IFERROR(VLOOKUP($B827,'COMPOSIÇÕES COMPLEMENTARES '!$C:$K,2,0),"")))</f>
        <v/>
      </c>
      <c r="D827" s="398" t="str">
        <f>IF($B827="","",IFERROR(VLOOKUP($B827,SERVIÇOS!$A:$F,3,0),IFERROR(VLOOKUP($B827,'COMPOSIÇÕES COMPLEMENTARES '!$C:$K,3,0),"")))</f>
        <v/>
      </c>
      <c r="E827" s="399"/>
      <c r="F827" s="400" t="str">
        <f>IF($B827="","",IFERROR(VLOOKUP($B827,SERVIÇOS!$A:$F,4,0),IFERROR(VLOOKUP($B827,'COMPOSIÇÕES COMPLEMENTARES '!$C:$K,6,0),"")))</f>
        <v/>
      </c>
      <c r="G827" s="400" t="str">
        <f>IF($B827="","",IFERROR(VLOOKUP($B827,SERVIÇOS!$A:$F,5,0),IFERROR(VLOOKUP($B827,'COMPOSIÇÕES COMPLEMENTARES '!$C:$K,7,0),"")))</f>
        <v/>
      </c>
      <c r="H827" s="400" t="str">
        <f t="shared" si="194"/>
        <v/>
      </c>
      <c r="I827" s="400" t="str">
        <f t="shared" si="201"/>
        <v/>
      </c>
      <c r="J827" s="400" t="str">
        <f t="shared" si="202"/>
        <v/>
      </c>
      <c r="K827" s="400" t="str">
        <f t="shared" si="203"/>
        <v/>
      </c>
      <c r="L827" s="400"/>
      <c r="O827" s="469"/>
      <c r="P827" s="470" t="str">
        <f t="shared" si="196"/>
        <v/>
      </c>
      <c r="Q827" s="469"/>
      <c r="R827" s="471" t="str">
        <f t="shared" si="197"/>
        <v/>
      </c>
      <c r="S827" s="469"/>
      <c r="T827" s="472" t="str">
        <f t="shared" si="198"/>
        <v/>
      </c>
      <c r="U827" s="473">
        <f ca="1">SUMIF($O$8:T$9,"QUANT.",O827:T827)</f>
        <v>0</v>
      </c>
      <c r="V827" s="474">
        <f t="shared" ca="1" si="193"/>
        <v>0</v>
      </c>
      <c r="W827" s="486" t="str">
        <f t="shared" si="195"/>
        <v/>
      </c>
      <c r="X827" s="487">
        <f t="shared" ca="1" si="199"/>
        <v>0</v>
      </c>
      <c r="Y827" s="487" t="e">
        <f t="shared" ca="1" si="200"/>
        <v>#VALUE!</v>
      </c>
    </row>
    <row r="828" spans="1:25">
      <c r="A828" s="395"/>
      <c r="B828" s="396"/>
      <c r="C828" s="397" t="str">
        <f>IF($B828="","",IFERROR(VLOOKUP($B828,SERVIÇOS!$A:$F,2,0),IFERROR(VLOOKUP($B828,'COMPOSIÇÕES COMPLEMENTARES '!$C:$K,2,0),"")))</f>
        <v/>
      </c>
      <c r="D828" s="398" t="str">
        <f>IF($B828="","",IFERROR(VLOOKUP($B828,SERVIÇOS!$A:$F,3,0),IFERROR(VLOOKUP($B828,'COMPOSIÇÕES COMPLEMENTARES '!$C:$K,3,0),"")))</f>
        <v/>
      </c>
      <c r="E828" s="399"/>
      <c r="F828" s="400" t="str">
        <f>IF($B828="","",IFERROR(VLOOKUP($B828,SERVIÇOS!$A:$F,4,0),IFERROR(VLOOKUP($B828,'COMPOSIÇÕES COMPLEMENTARES '!$C:$K,6,0),"")))</f>
        <v/>
      </c>
      <c r="G828" s="400" t="str">
        <f>IF($B828="","",IFERROR(VLOOKUP($B828,SERVIÇOS!$A:$F,5,0),IFERROR(VLOOKUP($B828,'COMPOSIÇÕES COMPLEMENTARES '!$C:$K,7,0),"")))</f>
        <v/>
      </c>
      <c r="H828" s="400" t="str">
        <f t="shared" si="194"/>
        <v/>
      </c>
      <c r="I828" s="400" t="str">
        <f t="shared" si="201"/>
        <v/>
      </c>
      <c r="J828" s="400" t="str">
        <f t="shared" si="202"/>
        <v/>
      </c>
      <c r="K828" s="400" t="str">
        <f t="shared" si="203"/>
        <v/>
      </c>
      <c r="L828" s="400"/>
      <c r="O828" s="469"/>
      <c r="P828" s="470" t="str">
        <f t="shared" si="196"/>
        <v/>
      </c>
      <c r="Q828" s="469"/>
      <c r="R828" s="471" t="str">
        <f t="shared" si="197"/>
        <v/>
      </c>
      <c r="S828" s="469"/>
      <c r="T828" s="472" t="str">
        <f t="shared" si="198"/>
        <v/>
      </c>
      <c r="U828" s="473">
        <f ca="1">SUMIF($O$8:T$9,"QUANT.",O828:T828)</f>
        <v>0</v>
      </c>
      <c r="V828" s="474">
        <f t="shared" ca="1" si="193"/>
        <v>0</v>
      </c>
      <c r="W828" s="486" t="str">
        <f t="shared" si="195"/>
        <v/>
      </c>
      <c r="X828" s="487">
        <f t="shared" ca="1" si="199"/>
        <v>0</v>
      </c>
      <c r="Y828" s="487" t="e">
        <f t="shared" ca="1" si="200"/>
        <v>#VALUE!</v>
      </c>
    </row>
    <row r="829" spans="1:25">
      <c r="A829" s="395"/>
      <c r="B829" s="396"/>
      <c r="C829" s="397" t="str">
        <f>IF($B829="","",IFERROR(VLOOKUP($B829,SERVIÇOS!$A:$F,2,0),IFERROR(VLOOKUP($B829,'COMPOSIÇÕES COMPLEMENTARES '!$C:$K,2,0),"")))</f>
        <v/>
      </c>
      <c r="D829" s="398" t="str">
        <f>IF($B829="","",IFERROR(VLOOKUP($B829,SERVIÇOS!$A:$F,3,0),IFERROR(VLOOKUP($B829,'COMPOSIÇÕES COMPLEMENTARES '!$C:$K,3,0),"")))</f>
        <v/>
      </c>
      <c r="E829" s="399"/>
      <c r="F829" s="400" t="str">
        <f>IF($B829="","",IFERROR(VLOOKUP($B829,SERVIÇOS!$A:$F,4,0),IFERROR(VLOOKUP($B829,'COMPOSIÇÕES COMPLEMENTARES '!$C:$K,6,0),"")))</f>
        <v/>
      </c>
      <c r="G829" s="400" t="str">
        <f>IF($B829="","",IFERROR(VLOOKUP($B829,SERVIÇOS!$A:$F,5,0),IFERROR(VLOOKUP($B829,'COMPOSIÇÕES COMPLEMENTARES '!$C:$K,7,0),"")))</f>
        <v/>
      </c>
      <c r="H829" s="400" t="str">
        <f t="shared" si="194"/>
        <v/>
      </c>
      <c r="I829" s="400" t="str">
        <f t="shared" si="201"/>
        <v/>
      </c>
      <c r="J829" s="400" t="str">
        <f t="shared" si="202"/>
        <v/>
      </c>
      <c r="K829" s="400" t="str">
        <f t="shared" si="203"/>
        <v/>
      </c>
      <c r="L829" s="400"/>
      <c r="O829" s="469"/>
      <c r="P829" s="470" t="str">
        <f t="shared" si="196"/>
        <v/>
      </c>
      <c r="Q829" s="469"/>
      <c r="R829" s="471" t="str">
        <f t="shared" si="197"/>
        <v/>
      </c>
      <c r="S829" s="469"/>
      <c r="T829" s="472" t="str">
        <f t="shared" si="198"/>
        <v/>
      </c>
      <c r="U829" s="473">
        <f ca="1">SUMIF($O$8:T$9,"QUANT.",O829:T829)</f>
        <v>0</v>
      </c>
      <c r="V829" s="474">
        <f t="shared" ca="1" si="193"/>
        <v>0</v>
      </c>
      <c r="W829" s="486" t="str">
        <f t="shared" si="195"/>
        <v/>
      </c>
      <c r="X829" s="487">
        <f t="shared" ca="1" si="199"/>
        <v>0</v>
      </c>
      <c r="Y829" s="487" t="e">
        <f t="shared" ca="1" si="200"/>
        <v>#VALUE!</v>
      </c>
    </row>
    <row r="830" spans="1:25">
      <c r="A830" s="395"/>
      <c r="B830" s="396"/>
      <c r="C830" s="397" t="str">
        <f>IF($B830="","",IFERROR(VLOOKUP($B830,SERVIÇOS!$A:$F,2,0),IFERROR(VLOOKUP($B830,'COMPOSIÇÕES COMPLEMENTARES '!$C:$K,2,0),"")))</f>
        <v/>
      </c>
      <c r="D830" s="398" t="str">
        <f>IF($B830="","",IFERROR(VLOOKUP($B830,SERVIÇOS!$A:$F,3,0),IFERROR(VLOOKUP($B830,'COMPOSIÇÕES COMPLEMENTARES '!$C:$K,3,0),"")))</f>
        <v/>
      </c>
      <c r="E830" s="399"/>
      <c r="F830" s="400" t="str">
        <f>IF($B830="","",IFERROR(VLOOKUP($B830,SERVIÇOS!$A:$F,4,0),IFERROR(VLOOKUP($B830,'COMPOSIÇÕES COMPLEMENTARES '!$C:$K,6,0),"")))</f>
        <v/>
      </c>
      <c r="G830" s="400" t="str">
        <f>IF($B830="","",IFERROR(VLOOKUP($B830,SERVIÇOS!$A:$F,5,0),IFERROR(VLOOKUP($B830,'COMPOSIÇÕES COMPLEMENTARES '!$C:$K,7,0),"")))</f>
        <v/>
      </c>
      <c r="H830" s="400" t="str">
        <f t="shared" si="194"/>
        <v/>
      </c>
      <c r="I830" s="400" t="str">
        <f t="shared" si="201"/>
        <v/>
      </c>
      <c r="J830" s="400" t="str">
        <f t="shared" si="202"/>
        <v/>
      </c>
      <c r="K830" s="400" t="str">
        <f t="shared" si="203"/>
        <v/>
      </c>
      <c r="L830" s="400"/>
      <c r="O830" s="469"/>
      <c r="P830" s="470" t="str">
        <f t="shared" si="196"/>
        <v/>
      </c>
      <c r="Q830" s="469"/>
      <c r="R830" s="471" t="str">
        <f t="shared" si="197"/>
        <v/>
      </c>
      <c r="S830" s="469"/>
      <c r="T830" s="472" t="str">
        <f t="shared" si="198"/>
        <v/>
      </c>
      <c r="U830" s="473">
        <f ca="1">SUMIF($O$8:T$9,"QUANT.",O830:T830)</f>
        <v>0</v>
      </c>
      <c r="V830" s="474">
        <f t="shared" ca="1" si="193"/>
        <v>0</v>
      </c>
      <c r="W830" s="486" t="str">
        <f t="shared" si="195"/>
        <v/>
      </c>
      <c r="X830" s="487">
        <f t="shared" ca="1" si="199"/>
        <v>0</v>
      </c>
      <c r="Y830" s="487" t="e">
        <f t="shared" ca="1" si="200"/>
        <v>#VALUE!</v>
      </c>
    </row>
    <row r="831" spans="1:25">
      <c r="A831" s="395"/>
      <c r="B831" s="396"/>
      <c r="C831" s="397" t="str">
        <f>IF($B831="","",IFERROR(VLOOKUP($B831,SERVIÇOS!$A:$F,2,0),IFERROR(VLOOKUP($B831,'COMPOSIÇÕES COMPLEMENTARES '!$C:$K,2,0),"")))</f>
        <v/>
      </c>
      <c r="D831" s="398" t="str">
        <f>IF($B831="","",IFERROR(VLOOKUP($B831,SERVIÇOS!$A:$F,3,0),IFERROR(VLOOKUP($B831,'COMPOSIÇÕES COMPLEMENTARES '!$C:$K,3,0),"")))</f>
        <v/>
      </c>
      <c r="E831" s="399"/>
      <c r="F831" s="400" t="str">
        <f>IF($B831="","",IFERROR(VLOOKUP($B831,SERVIÇOS!$A:$F,4,0),IFERROR(VLOOKUP($B831,'COMPOSIÇÕES COMPLEMENTARES '!$C:$K,6,0),"")))</f>
        <v/>
      </c>
      <c r="G831" s="400" t="str">
        <f>IF($B831="","",IFERROR(VLOOKUP($B831,SERVIÇOS!$A:$F,5,0),IFERROR(VLOOKUP($B831,'COMPOSIÇÕES COMPLEMENTARES '!$C:$K,7,0),"")))</f>
        <v/>
      </c>
      <c r="H831" s="400" t="str">
        <f t="shared" si="194"/>
        <v/>
      </c>
      <c r="I831" s="400" t="str">
        <f t="shared" si="201"/>
        <v/>
      </c>
      <c r="J831" s="400" t="str">
        <f t="shared" si="202"/>
        <v/>
      </c>
      <c r="K831" s="400" t="str">
        <f t="shared" si="203"/>
        <v/>
      </c>
      <c r="L831" s="400"/>
      <c r="O831" s="469"/>
      <c r="P831" s="470" t="str">
        <f t="shared" si="196"/>
        <v/>
      </c>
      <c r="Q831" s="469"/>
      <c r="R831" s="471" t="str">
        <f t="shared" si="197"/>
        <v/>
      </c>
      <c r="S831" s="469"/>
      <c r="T831" s="472" t="str">
        <f t="shared" si="198"/>
        <v/>
      </c>
      <c r="U831" s="473">
        <f ca="1">SUMIF($O$8:T$9,"QUANT.",O831:T831)</f>
        <v>0</v>
      </c>
      <c r="V831" s="474">
        <f t="shared" ca="1" si="193"/>
        <v>0</v>
      </c>
      <c r="W831" s="486" t="str">
        <f t="shared" si="195"/>
        <v/>
      </c>
      <c r="X831" s="487">
        <f t="shared" ca="1" si="199"/>
        <v>0</v>
      </c>
      <c r="Y831" s="487" t="e">
        <f t="shared" ca="1" si="200"/>
        <v>#VALUE!</v>
      </c>
    </row>
    <row r="832" spans="1:25">
      <c r="A832" s="395"/>
      <c r="B832" s="396"/>
      <c r="C832" s="397" t="str">
        <f>IF($B832="","",IFERROR(VLOOKUP($B832,SERVIÇOS!$A:$F,2,0),IFERROR(VLOOKUP($B832,'COMPOSIÇÕES COMPLEMENTARES '!$C:$K,2,0),"")))</f>
        <v/>
      </c>
      <c r="D832" s="398" t="str">
        <f>IF($B832="","",IFERROR(VLOOKUP($B832,SERVIÇOS!$A:$F,3,0),IFERROR(VLOOKUP($B832,'COMPOSIÇÕES COMPLEMENTARES '!$C:$K,3,0),"")))</f>
        <v/>
      </c>
      <c r="E832" s="399"/>
      <c r="F832" s="400" t="str">
        <f>IF($B832="","",IFERROR(VLOOKUP($B832,SERVIÇOS!$A:$F,4,0),IFERROR(VLOOKUP($B832,'COMPOSIÇÕES COMPLEMENTARES '!$C:$K,6,0),"")))</f>
        <v/>
      </c>
      <c r="G832" s="400" t="str">
        <f>IF($B832="","",IFERROR(VLOOKUP($B832,SERVIÇOS!$A:$F,5,0),IFERROR(VLOOKUP($B832,'COMPOSIÇÕES COMPLEMENTARES '!$C:$K,7,0),"")))</f>
        <v/>
      </c>
      <c r="H832" s="400" t="str">
        <f t="shared" si="194"/>
        <v/>
      </c>
      <c r="I832" s="400" t="str">
        <f t="shared" si="201"/>
        <v/>
      </c>
      <c r="J832" s="400" t="str">
        <f t="shared" si="202"/>
        <v/>
      </c>
      <c r="K832" s="400" t="str">
        <f t="shared" si="203"/>
        <v/>
      </c>
      <c r="L832" s="400"/>
      <c r="O832" s="469"/>
      <c r="P832" s="470" t="str">
        <f t="shared" si="196"/>
        <v/>
      </c>
      <c r="Q832" s="469"/>
      <c r="R832" s="471" t="str">
        <f t="shared" si="197"/>
        <v/>
      </c>
      <c r="S832" s="469"/>
      <c r="T832" s="472" t="str">
        <f t="shared" si="198"/>
        <v/>
      </c>
      <c r="U832" s="473">
        <f ca="1">SUMIF($O$8:T$9,"QUANT.",O832:T832)</f>
        <v>0</v>
      </c>
      <c r="V832" s="474">
        <f t="shared" ca="1" si="193"/>
        <v>0</v>
      </c>
      <c r="W832" s="486" t="str">
        <f t="shared" si="195"/>
        <v/>
      </c>
      <c r="X832" s="487">
        <f t="shared" ca="1" si="199"/>
        <v>0</v>
      </c>
      <c r="Y832" s="487" t="e">
        <f t="shared" ca="1" si="200"/>
        <v>#VALUE!</v>
      </c>
    </row>
    <row r="833" spans="1:25">
      <c r="A833" s="395"/>
      <c r="B833" s="396"/>
      <c r="C833" s="397" t="str">
        <f>IF($B833="","",IFERROR(VLOOKUP($B833,SERVIÇOS!$A:$F,2,0),IFERROR(VLOOKUP($B833,'COMPOSIÇÕES COMPLEMENTARES '!$C:$K,2,0),"")))</f>
        <v/>
      </c>
      <c r="D833" s="398" t="str">
        <f>IF($B833="","",IFERROR(VLOOKUP($B833,SERVIÇOS!$A:$F,3,0),IFERROR(VLOOKUP($B833,'COMPOSIÇÕES COMPLEMENTARES '!$C:$K,3,0),"")))</f>
        <v/>
      </c>
      <c r="E833" s="399"/>
      <c r="F833" s="400" t="str">
        <f>IF($B833="","",IFERROR(VLOOKUP($B833,SERVIÇOS!$A:$F,4,0),IFERROR(VLOOKUP($B833,'COMPOSIÇÕES COMPLEMENTARES '!$C:$K,6,0),"")))</f>
        <v/>
      </c>
      <c r="G833" s="400" t="str">
        <f>IF($B833="","",IFERROR(VLOOKUP($B833,SERVIÇOS!$A:$F,5,0),IFERROR(VLOOKUP($B833,'COMPOSIÇÕES COMPLEMENTARES '!$C:$K,7,0),"")))</f>
        <v/>
      </c>
      <c r="H833" s="400" t="str">
        <f t="shared" si="194"/>
        <v/>
      </c>
      <c r="I833" s="400" t="str">
        <f t="shared" si="201"/>
        <v/>
      </c>
      <c r="J833" s="400" t="str">
        <f t="shared" si="202"/>
        <v/>
      </c>
      <c r="K833" s="400" t="str">
        <f t="shared" si="203"/>
        <v/>
      </c>
      <c r="L833" s="400"/>
      <c r="O833" s="469"/>
      <c r="P833" s="470" t="str">
        <f t="shared" si="196"/>
        <v/>
      </c>
      <c r="Q833" s="469"/>
      <c r="R833" s="471" t="str">
        <f t="shared" si="197"/>
        <v/>
      </c>
      <c r="S833" s="469"/>
      <c r="T833" s="472" t="str">
        <f t="shared" si="198"/>
        <v/>
      </c>
      <c r="U833" s="473">
        <f ca="1">SUMIF($O$8:T$9,"QUANT.",O833:T833)</f>
        <v>0</v>
      </c>
      <c r="V833" s="474">
        <f t="shared" ca="1" si="193"/>
        <v>0</v>
      </c>
      <c r="W833" s="486" t="str">
        <f t="shared" si="195"/>
        <v/>
      </c>
      <c r="X833" s="487">
        <f t="shared" ca="1" si="199"/>
        <v>0</v>
      </c>
      <c r="Y833" s="487" t="e">
        <f t="shared" ca="1" si="200"/>
        <v>#VALUE!</v>
      </c>
    </row>
    <row r="834" spans="1:25">
      <c r="A834" s="395"/>
      <c r="B834" s="396"/>
      <c r="C834" s="397" t="str">
        <f>IF($B834="","",IFERROR(VLOOKUP($B834,SERVIÇOS!$A:$F,2,0),IFERROR(VLOOKUP($B834,'COMPOSIÇÕES COMPLEMENTARES '!$C:$K,2,0),"")))</f>
        <v/>
      </c>
      <c r="D834" s="398" t="str">
        <f>IF($B834="","",IFERROR(VLOOKUP($B834,SERVIÇOS!$A:$F,3,0),IFERROR(VLOOKUP($B834,'COMPOSIÇÕES COMPLEMENTARES '!$C:$K,3,0),"")))</f>
        <v/>
      </c>
      <c r="E834" s="399"/>
      <c r="F834" s="400" t="str">
        <f>IF($B834="","",IFERROR(VLOOKUP($B834,SERVIÇOS!$A:$F,4,0),IFERROR(VLOOKUP($B834,'COMPOSIÇÕES COMPLEMENTARES '!$C:$K,6,0),"")))</f>
        <v/>
      </c>
      <c r="G834" s="400" t="str">
        <f>IF($B834="","",IFERROR(VLOOKUP($B834,SERVIÇOS!$A:$F,5,0),IFERROR(VLOOKUP($B834,'COMPOSIÇÕES COMPLEMENTARES '!$C:$K,7,0),"")))</f>
        <v/>
      </c>
      <c r="H834" s="400" t="str">
        <f t="shared" si="194"/>
        <v/>
      </c>
      <c r="I834" s="400" t="str">
        <f t="shared" si="201"/>
        <v/>
      </c>
      <c r="J834" s="400" t="str">
        <f t="shared" si="202"/>
        <v/>
      </c>
      <c r="K834" s="400" t="str">
        <f t="shared" si="203"/>
        <v/>
      </c>
      <c r="L834" s="400"/>
      <c r="O834" s="469"/>
      <c r="P834" s="470" t="str">
        <f t="shared" si="196"/>
        <v/>
      </c>
      <c r="Q834" s="469"/>
      <c r="R834" s="471" t="str">
        <f t="shared" si="197"/>
        <v/>
      </c>
      <c r="S834" s="469"/>
      <c r="T834" s="472" t="str">
        <f t="shared" si="198"/>
        <v/>
      </c>
      <c r="U834" s="473">
        <f ca="1">SUMIF($O$8:T$9,"QUANT.",O834:T834)</f>
        <v>0</v>
      </c>
      <c r="V834" s="474">
        <f t="shared" ca="1" si="193"/>
        <v>0</v>
      </c>
      <c r="W834" s="486" t="str">
        <f t="shared" si="195"/>
        <v/>
      </c>
      <c r="X834" s="487">
        <f t="shared" ca="1" si="199"/>
        <v>0</v>
      </c>
      <c r="Y834" s="487" t="e">
        <f t="shared" ca="1" si="200"/>
        <v>#VALUE!</v>
      </c>
    </row>
    <row r="835" spans="1:25">
      <c r="A835" s="395"/>
      <c r="B835" s="396"/>
      <c r="C835" s="397" t="str">
        <f>IF($B835="","",IFERROR(VLOOKUP($B835,SERVIÇOS!$A:$F,2,0),IFERROR(VLOOKUP($B835,'COMPOSIÇÕES COMPLEMENTARES '!$C:$K,2,0),"")))</f>
        <v/>
      </c>
      <c r="D835" s="398" t="str">
        <f>IF($B835="","",IFERROR(VLOOKUP($B835,SERVIÇOS!$A:$F,3,0),IFERROR(VLOOKUP($B835,'COMPOSIÇÕES COMPLEMENTARES '!$C:$K,3,0),"")))</f>
        <v/>
      </c>
      <c r="E835" s="399"/>
      <c r="F835" s="400" t="str">
        <f>IF($B835="","",IFERROR(VLOOKUP($B835,SERVIÇOS!$A:$F,4,0),IFERROR(VLOOKUP($B835,'COMPOSIÇÕES COMPLEMENTARES '!$C:$K,6,0),"")))</f>
        <v/>
      </c>
      <c r="G835" s="400" t="str">
        <f>IF($B835="","",IFERROR(VLOOKUP($B835,SERVIÇOS!$A:$F,5,0),IFERROR(VLOOKUP($B835,'COMPOSIÇÕES COMPLEMENTARES '!$C:$K,7,0),"")))</f>
        <v/>
      </c>
      <c r="H835" s="400" t="str">
        <f t="shared" si="194"/>
        <v/>
      </c>
      <c r="I835" s="400" t="str">
        <f t="shared" si="201"/>
        <v/>
      </c>
      <c r="J835" s="400" t="str">
        <f t="shared" si="202"/>
        <v/>
      </c>
      <c r="K835" s="400" t="str">
        <f t="shared" si="203"/>
        <v/>
      </c>
      <c r="L835" s="400"/>
      <c r="O835" s="469"/>
      <c r="P835" s="470" t="str">
        <f t="shared" si="196"/>
        <v/>
      </c>
      <c r="Q835" s="469"/>
      <c r="R835" s="471" t="str">
        <f t="shared" si="197"/>
        <v/>
      </c>
      <c r="S835" s="469"/>
      <c r="T835" s="472" t="str">
        <f t="shared" si="198"/>
        <v/>
      </c>
      <c r="U835" s="473">
        <f ca="1">SUMIF($O$8:T$9,"QUANT.",O835:T835)</f>
        <v>0</v>
      </c>
      <c r="V835" s="474">
        <f t="shared" ca="1" si="193"/>
        <v>0</v>
      </c>
      <c r="W835" s="486" t="str">
        <f t="shared" si="195"/>
        <v/>
      </c>
      <c r="X835" s="487">
        <f t="shared" ca="1" si="199"/>
        <v>0</v>
      </c>
      <c r="Y835" s="487" t="e">
        <f t="shared" ca="1" si="200"/>
        <v>#VALUE!</v>
      </c>
    </row>
    <row r="836" spans="1:25">
      <c r="A836" s="395"/>
      <c r="B836" s="396"/>
      <c r="C836" s="397" t="str">
        <f>IF($B836="","",IFERROR(VLOOKUP($B836,SERVIÇOS!$A:$F,2,0),IFERROR(VLOOKUP($B836,'COMPOSIÇÕES COMPLEMENTARES '!$C:$K,2,0),"")))</f>
        <v/>
      </c>
      <c r="D836" s="398" t="str">
        <f>IF($B836="","",IFERROR(VLOOKUP($B836,SERVIÇOS!$A:$F,3,0),IFERROR(VLOOKUP($B836,'COMPOSIÇÕES COMPLEMENTARES '!$C:$K,3,0),"")))</f>
        <v/>
      </c>
      <c r="E836" s="399"/>
      <c r="F836" s="400" t="str">
        <f>IF($B836="","",IFERROR(VLOOKUP($B836,SERVIÇOS!$A:$F,4,0),IFERROR(VLOOKUP($B836,'COMPOSIÇÕES COMPLEMENTARES '!$C:$K,6,0),"")))</f>
        <v/>
      </c>
      <c r="G836" s="400" t="str">
        <f>IF($B836="","",IFERROR(VLOOKUP($B836,SERVIÇOS!$A:$F,5,0),IFERROR(VLOOKUP($B836,'COMPOSIÇÕES COMPLEMENTARES '!$C:$K,7,0),"")))</f>
        <v/>
      </c>
      <c r="H836" s="400" t="str">
        <f t="shared" si="194"/>
        <v/>
      </c>
      <c r="I836" s="400" t="str">
        <f t="shared" si="201"/>
        <v/>
      </c>
      <c r="J836" s="400" t="str">
        <f t="shared" si="202"/>
        <v/>
      </c>
      <c r="K836" s="400" t="str">
        <f t="shared" si="203"/>
        <v/>
      </c>
      <c r="L836" s="400"/>
      <c r="O836" s="469"/>
      <c r="P836" s="470" t="str">
        <f t="shared" si="196"/>
        <v/>
      </c>
      <c r="Q836" s="469"/>
      <c r="R836" s="471" t="str">
        <f t="shared" si="197"/>
        <v/>
      </c>
      <c r="S836" s="469"/>
      <c r="T836" s="472" t="str">
        <f t="shared" si="198"/>
        <v/>
      </c>
      <c r="U836" s="473">
        <f ca="1">SUMIF($O$8:T$9,"QUANT.",O836:T836)</f>
        <v>0</v>
      </c>
      <c r="V836" s="474">
        <f t="shared" ca="1" si="193"/>
        <v>0</v>
      </c>
      <c r="W836" s="486" t="str">
        <f t="shared" si="195"/>
        <v/>
      </c>
      <c r="X836" s="487">
        <f t="shared" ca="1" si="199"/>
        <v>0</v>
      </c>
      <c r="Y836" s="487" t="e">
        <f t="shared" ca="1" si="200"/>
        <v>#VALUE!</v>
      </c>
    </row>
    <row r="837" spans="1:25">
      <c r="A837" s="395"/>
      <c r="B837" s="396"/>
      <c r="C837" s="397" t="str">
        <f>IF($B837="","",IFERROR(VLOOKUP($B837,SERVIÇOS!$A:$F,2,0),IFERROR(VLOOKUP($B837,'COMPOSIÇÕES COMPLEMENTARES '!$C:$K,2,0),"")))</f>
        <v/>
      </c>
      <c r="D837" s="398" t="str">
        <f>IF($B837="","",IFERROR(VLOOKUP($B837,SERVIÇOS!$A:$F,3,0),IFERROR(VLOOKUP($B837,'COMPOSIÇÕES COMPLEMENTARES '!$C:$K,3,0),"")))</f>
        <v/>
      </c>
      <c r="E837" s="399"/>
      <c r="F837" s="400" t="str">
        <f>IF($B837="","",IFERROR(VLOOKUP($B837,SERVIÇOS!$A:$F,4,0),IFERROR(VLOOKUP($B837,'COMPOSIÇÕES COMPLEMENTARES '!$C:$K,6,0),"")))</f>
        <v/>
      </c>
      <c r="G837" s="400" t="str">
        <f>IF($B837="","",IFERROR(VLOOKUP($B837,SERVIÇOS!$A:$F,5,0),IFERROR(VLOOKUP($B837,'COMPOSIÇÕES COMPLEMENTARES '!$C:$K,7,0),"")))</f>
        <v/>
      </c>
      <c r="H837" s="400" t="str">
        <f t="shared" si="194"/>
        <v/>
      </c>
      <c r="I837" s="400" t="str">
        <f t="shared" si="201"/>
        <v/>
      </c>
      <c r="J837" s="400" t="str">
        <f t="shared" si="202"/>
        <v/>
      </c>
      <c r="K837" s="400" t="str">
        <f t="shared" si="203"/>
        <v/>
      </c>
      <c r="L837" s="400"/>
      <c r="O837" s="469"/>
      <c r="P837" s="470" t="str">
        <f t="shared" si="196"/>
        <v/>
      </c>
      <c r="Q837" s="469"/>
      <c r="R837" s="471" t="str">
        <f t="shared" si="197"/>
        <v/>
      </c>
      <c r="S837" s="469"/>
      <c r="T837" s="472" t="str">
        <f t="shared" si="198"/>
        <v/>
      </c>
      <c r="U837" s="473">
        <f ca="1">SUMIF($O$8:T$9,"QUANT.",O837:T837)</f>
        <v>0</v>
      </c>
      <c r="V837" s="474">
        <f t="shared" ca="1" si="193"/>
        <v>0</v>
      </c>
      <c r="W837" s="486" t="str">
        <f t="shared" si="195"/>
        <v/>
      </c>
      <c r="X837" s="487">
        <f t="shared" ca="1" si="199"/>
        <v>0</v>
      </c>
      <c r="Y837" s="487" t="e">
        <f t="shared" ca="1" si="200"/>
        <v>#VALUE!</v>
      </c>
    </row>
    <row r="838" spans="1:25">
      <c r="A838" s="395"/>
      <c r="B838" s="396"/>
      <c r="C838" s="397" t="str">
        <f>IF($B838="","",IFERROR(VLOOKUP($B838,SERVIÇOS!$A:$F,2,0),IFERROR(VLOOKUP($B838,'COMPOSIÇÕES COMPLEMENTARES '!$C:$K,2,0),"")))</f>
        <v/>
      </c>
      <c r="D838" s="398" t="str">
        <f>IF($B838="","",IFERROR(VLOOKUP($B838,SERVIÇOS!$A:$F,3,0),IFERROR(VLOOKUP($B838,'COMPOSIÇÕES COMPLEMENTARES '!$C:$K,3,0),"")))</f>
        <v/>
      </c>
      <c r="E838" s="399"/>
      <c r="F838" s="400" t="str">
        <f>IF($B838="","",IFERROR(VLOOKUP($B838,SERVIÇOS!$A:$F,4,0),IFERROR(VLOOKUP($B838,'COMPOSIÇÕES COMPLEMENTARES '!$C:$K,6,0),"")))</f>
        <v/>
      </c>
      <c r="G838" s="400" t="str">
        <f>IF($B838="","",IFERROR(VLOOKUP($B838,SERVIÇOS!$A:$F,5,0),IFERROR(VLOOKUP($B838,'COMPOSIÇÕES COMPLEMENTARES '!$C:$K,7,0),"")))</f>
        <v/>
      </c>
      <c r="H838" s="400" t="str">
        <f t="shared" si="194"/>
        <v/>
      </c>
      <c r="I838" s="400" t="str">
        <f t="shared" si="201"/>
        <v/>
      </c>
      <c r="J838" s="400" t="str">
        <f t="shared" si="202"/>
        <v/>
      </c>
      <c r="K838" s="400" t="str">
        <f t="shared" si="203"/>
        <v/>
      </c>
      <c r="L838" s="400"/>
      <c r="O838" s="469"/>
      <c r="P838" s="470" t="str">
        <f t="shared" si="196"/>
        <v/>
      </c>
      <c r="Q838" s="469"/>
      <c r="R838" s="471" t="str">
        <f t="shared" si="197"/>
        <v/>
      </c>
      <c r="S838" s="469"/>
      <c r="T838" s="472" t="str">
        <f t="shared" si="198"/>
        <v/>
      </c>
      <c r="U838" s="473">
        <f ca="1">SUMIF($O$8:T$9,"QUANT.",O838:T838)</f>
        <v>0</v>
      </c>
      <c r="V838" s="474">
        <f t="shared" ca="1" si="193"/>
        <v>0</v>
      </c>
      <c r="W838" s="486" t="str">
        <f t="shared" si="195"/>
        <v/>
      </c>
      <c r="X838" s="487">
        <f t="shared" ca="1" si="199"/>
        <v>0</v>
      </c>
      <c r="Y838" s="487" t="e">
        <f t="shared" ca="1" si="200"/>
        <v>#VALUE!</v>
      </c>
    </row>
    <row r="839" spans="1:25">
      <c r="A839" s="395"/>
      <c r="B839" s="396"/>
      <c r="C839" s="397" t="str">
        <f>IF($B839="","",IFERROR(VLOOKUP($B839,SERVIÇOS!$A:$F,2,0),IFERROR(VLOOKUP($B839,'COMPOSIÇÕES COMPLEMENTARES '!$C:$K,2,0),"")))</f>
        <v/>
      </c>
      <c r="D839" s="398" t="str">
        <f>IF($B839="","",IFERROR(VLOOKUP($B839,SERVIÇOS!$A:$F,3,0),IFERROR(VLOOKUP($B839,'COMPOSIÇÕES COMPLEMENTARES '!$C:$K,3,0),"")))</f>
        <v/>
      </c>
      <c r="E839" s="399"/>
      <c r="F839" s="400" t="str">
        <f>IF($B839="","",IFERROR(VLOOKUP($B839,SERVIÇOS!$A:$F,4,0),IFERROR(VLOOKUP($B839,'COMPOSIÇÕES COMPLEMENTARES '!$C:$K,6,0),"")))</f>
        <v/>
      </c>
      <c r="G839" s="400" t="str">
        <f>IF($B839="","",IFERROR(VLOOKUP($B839,SERVIÇOS!$A:$F,5,0),IFERROR(VLOOKUP($B839,'COMPOSIÇÕES COMPLEMENTARES '!$C:$K,7,0),"")))</f>
        <v/>
      </c>
      <c r="H839" s="400" t="str">
        <f t="shared" si="194"/>
        <v/>
      </c>
      <c r="I839" s="400" t="str">
        <f t="shared" si="201"/>
        <v/>
      </c>
      <c r="J839" s="400" t="str">
        <f t="shared" si="202"/>
        <v/>
      </c>
      <c r="K839" s="400" t="str">
        <f t="shared" si="203"/>
        <v/>
      </c>
      <c r="L839" s="400"/>
      <c r="O839" s="469"/>
      <c r="P839" s="470" t="str">
        <f t="shared" si="196"/>
        <v/>
      </c>
      <c r="Q839" s="469"/>
      <c r="R839" s="471" t="str">
        <f t="shared" si="197"/>
        <v/>
      </c>
      <c r="S839" s="469"/>
      <c r="T839" s="472" t="str">
        <f t="shared" si="198"/>
        <v/>
      </c>
      <c r="U839" s="473">
        <f ca="1">SUMIF($O$8:T$9,"QUANT.",O839:T839)</f>
        <v>0</v>
      </c>
      <c r="V839" s="474">
        <f t="shared" ca="1" si="193"/>
        <v>0</v>
      </c>
      <c r="W839" s="486" t="str">
        <f t="shared" si="195"/>
        <v/>
      </c>
      <c r="X839" s="487">
        <f t="shared" ca="1" si="199"/>
        <v>0</v>
      </c>
      <c r="Y839" s="487" t="e">
        <f t="shared" ca="1" si="200"/>
        <v>#VALUE!</v>
      </c>
    </row>
    <row r="840" spans="1:25">
      <c r="A840" s="395"/>
      <c r="B840" s="396"/>
      <c r="C840" s="397" t="str">
        <f>IF($B840="","",IFERROR(VLOOKUP($B840,SERVIÇOS!$A:$F,2,0),IFERROR(VLOOKUP($B840,'COMPOSIÇÕES COMPLEMENTARES '!$C:$K,2,0),"")))</f>
        <v/>
      </c>
      <c r="D840" s="398" t="str">
        <f>IF($B840="","",IFERROR(VLOOKUP($B840,SERVIÇOS!$A:$F,3,0),IFERROR(VLOOKUP($B840,'COMPOSIÇÕES COMPLEMENTARES '!$C:$K,3,0),"")))</f>
        <v/>
      </c>
      <c r="E840" s="399"/>
      <c r="F840" s="400" t="str">
        <f>IF($B840="","",IFERROR(VLOOKUP($B840,SERVIÇOS!$A:$F,4,0),IFERROR(VLOOKUP($B840,'COMPOSIÇÕES COMPLEMENTARES '!$C:$K,6,0),"")))</f>
        <v/>
      </c>
      <c r="G840" s="400" t="str">
        <f>IF($B840="","",IFERROR(VLOOKUP($B840,SERVIÇOS!$A:$F,5,0),IFERROR(VLOOKUP($B840,'COMPOSIÇÕES COMPLEMENTARES '!$C:$K,7,0),"")))</f>
        <v/>
      </c>
      <c r="H840" s="400" t="str">
        <f t="shared" si="194"/>
        <v/>
      </c>
      <c r="I840" s="400" t="str">
        <f t="shared" si="201"/>
        <v/>
      </c>
      <c r="J840" s="400" t="str">
        <f t="shared" si="202"/>
        <v/>
      </c>
      <c r="K840" s="400" t="str">
        <f t="shared" si="203"/>
        <v/>
      </c>
      <c r="L840" s="400"/>
      <c r="O840" s="469"/>
      <c r="P840" s="470" t="str">
        <f t="shared" si="196"/>
        <v/>
      </c>
      <c r="Q840" s="469"/>
      <c r="R840" s="471" t="str">
        <f t="shared" si="197"/>
        <v/>
      </c>
      <c r="S840" s="469"/>
      <c r="T840" s="472" t="str">
        <f t="shared" si="198"/>
        <v/>
      </c>
      <c r="U840" s="473">
        <f ca="1">SUMIF($O$8:T$9,"QUANT.",O840:T840)</f>
        <v>0</v>
      </c>
      <c r="V840" s="474">
        <f t="shared" ca="1" si="193"/>
        <v>0</v>
      </c>
      <c r="W840" s="486" t="str">
        <f t="shared" si="195"/>
        <v/>
      </c>
      <c r="X840" s="487">
        <f t="shared" ca="1" si="199"/>
        <v>0</v>
      </c>
      <c r="Y840" s="487" t="e">
        <f t="shared" ca="1" si="200"/>
        <v>#VALUE!</v>
      </c>
    </row>
    <row r="841" spans="1:25">
      <c r="A841" s="395"/>
      <c r="B841" s="396"/>
      <c r="C841" s="397" t="str">
        <f>IF($B841="","",IFERROR(VLOOKUP($B841,SERVIÇOS!$A:$F,2,0),IFERROR(VLOOKUP($B841,'COMPOSIÇÕES COMPLEMENTARES '!$C:$K,2,0),"")))</f>
        <v/>
      </c>
      <c r="D841" s="398" t="str">
        <f>IF($B841="","",IFERROR(VLOOKUP($B841,SERVIÇOS!$A:$F,3,0),IFERROR(VLOOKUP($B841,'COMPOSIÇÕES COMPLEMENTARES '!$C:$K,3,0),"")))</f>
        <v/>
      </c>
      <c r="E841" s="399"/>
      <c r="F841" s="400" t="str">
        <f>IF($B841="","",IFERROR(VLOOKUP($B841,SERVIÇOS!$A:$F,4,0),IFERROR(VLOOKUP($B841,'COMPOSIÇÕES COMPLEMENTARES '!$C:$K,6,0),"")))</f>
        <v/>
      </c>
      <c r="G841" s="400" t="str">
        <f>IF($B841="","",IFERROR(VLOOKUP($B841,SERVIÇOS!$A:$F,5,0),IFERROR(VLOOKUP($B841,'COMPOSIÇÕES COMPLEMENTARES '!$C:$K,7,0),"")))</f>
        <v/>
      </c>
      <c r="H841" s="400" t="str">
        <f t="shared" si="194"/>
        <v/>
      </c>
      <c r="I841" s="400" t="str">
        <f t="shared" si="201"/>
        <v/>
      </c>
      <c r="J841" s="400" t="str">
        <f t="shared" si="202"/>
        <v/>
      </c>
      <c r="K841" s="400" t="str">
        <f t="shared" si="203"/>
        <v/>
      </c>
      <c r="L841" s="400"/>
      <c r="O841" s="469"/>
      <c r="P841" s="470" t="str">
        <f t="shared" si="196"/>
        <v/>
      </c>
      <c r="Q841" s="469"/>
      <c r="R841" s="471" t="str">
        <f t="shared" si="197"/>
        <v/>
      </c>
      <c r="S841" s="469"/>
      <c r="T841" s="472" t="str">
        <f t="shared" si="198"/>
        <v/>
      </c>
      <c r="U841" s="473">
        <f ca="1">SUMIF($O$8:T$9,"QUANT.",O841:T841)</f>
        <v>0</v>
      </c>
      <c r="V841" s="474">
        <f t="shared" ca="1" si="193"/>
        <v>0</v>
      </c>
      <c r="W841" s="486" t="str">
        <f t="shared" si="195"/>
        <v/>
      </c>
      <c r="X841" s="487">
        <f t="shared" ca="1" si="199"/>
        <v>0</v>
      </c>
      <c r="Y841" s="487" t="e">
        <f t="shared" ca="1" si="200"/>
        <v>#VALUE!</v>
      </c>
    </row>
    <row r="842" spans="1:25">
      <c r="A842" s="395"/>
      <c r="B842" s="396"/>
      <c r="C842" s="397" t="str">
        <f>IF($B842="","",IFERROR(VLOOKUP($B842,SERVIÇOS!$A:$F,2,0),IFERROR(VLOOKUP($B842,'COMPOSIÇÕES COMPLEMENTARES '!$C:$K,2,0),"")))</f>
        <v/>
      </c>
      <c r="D842" s="398" t="str">
        <f>IF($B842="","",IFERROR(VLOOKUP($B842,SERVIÇOS!$A:$F,3,0),IFERROR(VLOOKUP($B842,'COMPOSIÇÕES COMPLEMENTARES '!$C:$K,3,0),"")))</f>
        <v/>
      </c>
      <c r="E842" s="399"/>
      <c r="F842" s="400" t="str">
        <f>IF($B842="","",IFERROR(VLOOKUP($B842,SERVIÇOS!$A:$F,4,0),IFERROR(VLOOKUP($B842,'COMPOSIÇÕES COMPLEMENTARES '!$C:$K,6,0),"")))</f>
        <v/>
      </c>
      <c r="G842" s="400" t="str">
        <f>IF($B842="","",IFERROR(VLOOKUP($B842,SERVIÇOS!$A:$F,5,0),IFERROR(VLOOKUP($B842,'COMPOSIÇÕES COMPLEMENTARES '!$C:$K,7,0),"")))</f>
        <v/>
      </c>
      <c r="H842" s="400" t="str">
        <f t="shared" si="194"/>
        <v/>
      </c>
      <c r="I842" s="400" t="str">
        <f t="shared" si="201"/>
        <v/>
      </c>
      <c r="J842" s="400" t="str">
        <f t="shared" si="202"/>
        <v/>
      </c>
      <c r="K842" s="400" t="str">
        <f t="shared" si="203"/>
        <v/>
      </c>
      <c r="L842" s="400"/>
      <c r="O842" s="469"/>
      <c r="P842" s="470" t="str">
        <f t="shared" si="196"/>
        <v/>
      </c>
      <c r="Q842" s="469"/>
      <c r="R842" s="471" t="str">
        <f t="shared" si="197"/>
        <v/>
      </c>
      <c r="S842" s="469"/>
      <c r="T842" s="472" t="str">
        <f t="shared" si="198"/>
        <v/>
      </c>
      <c r="U842" s="473">
        <f ca="1">SUMIF($O$8:T$9,"QUANT.",O842:T842)</f>
        <v>0</v>
      </c>
      <c r="V842" s="474">
        <f t="shared" ca="1" si="193"/>
        <v>0</v>
      </c>
      <c r="W842" s="486" t="str">
        <f t="shared" si="195"/>
        <v/>
      </c>
      <c r="X842" s="487">
        <f t="shared" ca="1" si="199"/>
        <v>0</v>
      </c>
      <c r="Y842" s="487" t="e">
        <f t="shared" ca="1" si="200"/>
        <v>#VALUE!</v>
      </c>
    </row>
    <row r="843" spans="1:25">
      <c r="A843" s="395"/>
      <c r="B843" s="396"/>
      <c r="C843" s="397" t="str">
        <f>IF($B843="","",IFERROR(VLOOKUP($B843,SERVIÇOS!$A:$F,2,0),IFERROR(VLOOKUP($B843,'COMPOSIÇÕES COMPLEMENTARES '!$C:$K,2,0),"")))</f>
        <v/>
      </c>
      <c r="D843" s="398" t="str">
        <f>IF($B843="","",IFERROR(VLOOKUP($B843,SERVIÇOS!$A:$F,3,0),IFERROR(VLOOKUP($B843,'COMPOSIÇÕES COMPLEMENTARES '!$C:$K,3,0),"")))</f>
        <v/>
      </c>
      <c r="E843" s="399"/>
      <c r="F843" s="400" t="str">
        <f>IF($B843="","",IFERROR(VLOOKUP($B843,SERVIÇOS!$A:$F,4,0),IFERROR(VLOOKUP($B843,'COMPOSIÇÕES COMPLEMENTARES '!$C:$K,6,0),"")))</f>
        <v/>
      </c>
      <c r="G843" s="400" t="str">
        <f>IF($B843="","",IFERROR(VLOOKUP($B843,SERVIÇOS!$A:$F,5,0),IFERROR(VLOOKUP($B843,'COMPOSIÇÕES COMPLEMENTARES '!$C:$K,7,0),"")))</f>
        <v/>
      </c>
      <c r="H843" s="400" t="str">
        <f t="shared" si="194"/>
        <v/>
      </c>
      <c r="I843" s="400" t="str">
        <f t="shared" si="201"/>
        <v/>
      </c>
      <c r="J843" s="400" t="str">
        <f t="shared" si="202"/>
        <v/>
      </c>
      <c r="K843" s="400" t="str">
        <f t="shared" si="203"/>
        <v/>
      </c>
      <c r="L843" s="400"/>
      <c r="O843" s="469"/>
      <c r="P843" s="470" t="str">
        <f t="shared" si="196"/>
        <v/>
      </c>
      <c r="Q843" s="469"/>
      <c r="R843" s="471" t="str">
        <f t="shared" si="197"/>
        <v/>
      </c>
      <c r="S843" s="469"/>
      <c r="T843" s="472" t="str">
        <f t="shared" si="198"/>
        <v/>
      </c>
      <c r="U843" s="473">
        <f ca="1">SUMIF($O$8:T$9,"QUANT.",O843:T843)</f>
        <v>0</v>
      </c>
      <c r="V843" s="474">
        <f t="shared" ca="1" si="193"/>
        <v>0</v>
      </c>
      <c r="W843" s="486" t="str">
        <f t="shared" si="195"/>
        <v/>
      </c>
      <c r="X843" s="487">
        <f t="shared" ca="1" si="199"/>
        <v>0</v>
      </c>
      <c r="Y843" s="487" t="e">
        <f t="shared" ca="1" si="200"/>
        <v>#VALUE!</v>
      </c>
    </row>
    <row r="844" spans="1:25">
      <c r="A844" s="395"/>
      <c r="B844" s="396"/>
      <c r="C844" s="397" t="str">
        <f>IF($B844="","",IFERROR(VLOOKUP($B844,SERVIÇOS!$A:$F,2,0),IFERROR(VLOOKUP($B844,'COMPOSIÇÕES COMPLEMENTARES '!$C:$K,2,0),"")))</f>
        <v/>
      </c>
      <c r="D844" s="398" t="str">
        <f>IF($B844="","",IFERROR(VLOOKUP($B844,SERVIÇOS!$A:$F,3,0),IFERROR(VLOOKUP($B844,'COMPOSIÇÕES COMPLEMENTARES '!$C:$K,3,0),"")))</f>
        <v/>
      </c>
      <c r="E844" s="399"/>
      <c r="F844" s="400" t="str">
        <f>IF($B844="","",IFERROR(VLOOKUP($B844,SERVIÇOS!$A:$F,4,0),IFERROR(VLOOKUP($B844,'COMPOSIÇÕES COMPLEMENTARES '!$C:$K,6,0),"")))</f>
        <v/>
      </c>
      <c r="G844" s="400" t="str">
        <f>IF($B844="","",IFERROR(VLOOKUP($B844,SERVIÇOS!$A:$F,5,0),IFERROR(VLOOKUP($B844,'COMPOSIÇÕES COMPLEMENTARES '!$C:$K,7,0),"")))</f>
        <v/>
      </c>
      <c r="H844" s="400" t="str">
        <f t="shared" si="194"/>
        <v/>
      </c>
      <c r="I844" s="400" t="str">
        <f t="shared" si="201"/>
        <v/>
      </c>
      <c r="J844" s="400" t="str">
        <f t="shared" si="202"/>
        <v/>
      </c>
      <c r="K844" s="400" t="str">
        <f t="shared" si="203"/>
        <v/>
      </c>
      <c r="L844" s="400"/>
      <c r="O844" s="469"/>
      <c r="P844" s="470" t="str">
        <f t="shared" si="196"/>
        <v/>
      </c>
      <c r="Q844" s="469"/>
      <c r="R844" s="471" t="str">
        <f t="shared" si="197"/>
        <v/>
      </c>
      <c r="S844" s="469"/>
      <c r="T844" s="472" t="str">
        <f t="shared" si="198"/>
        <v/>
      </c>
      <c r="U844" s="473">
        <f ca="1">SUMIF($O$8:T$9,"QUANT.",O844:T844)</f>
        <v>0</v>
      </c>
      <c r="V844" s="474">
        <f t="shared" ca="1" si="193"/>
        <v>0</v>
      </c>
      <c r="W844" s="486" t="str">
        <f t="shared" si="195"/>
        <v/>
      </c>
      <c r="X844" s="487">
        <f t="shared" ca="1" si="199"/>
        <v>0</v>
      </c>
      <c r="Y844" s="487" t="e">
        <f t="shared" ca="1" si="200"/>
        <v>#VALUE!</v>
      </c>
    </row>
    <row r="845" spans="1:25">
      <c r="A845" s="395"/>
      <c r="B845" s="396"/>
      <c r="C845" s="397" t="str">
        <f>IF($B845="","",IFERROR(VLOOKUP($B845,SERVIÇOS!$A:$F,2,0),IFERROR(VLOOKUP($B845,'COMPOSIÇÕES COMPLEMENTARES '!$C:$K,2,0),"")))</f>
        <v/>
      </c>
      <c r="D845" s="398" t="str">
        <f>IF($B845="","",IFERROR(VLOOKUP($B845,SERVIÇOS!$A:$F,3,0),IFERROR(VLOOKUP($B845,'COMPOSIÇÕES COMPLEMENTARES '!$C:$K,3,0),"")))</f>
        <v/>
      </c>
      <c r="E845" s="399"/>
      <c r="F845" s="400" t="str">
        <f>IF($B845="","",IFERROR(VLOOKUP($B845,SERVIÇOS!$A:$F,4,0),IFERROR(VLOOKUP($B845,'COMPOSIÇÕES COMPLEMENTARES '!$C:$K,6,0),"")))</f>
        <v/>
      </c>
      <c r="G845" s="400" t="str">
        <f>IF($B845="","",IFERROR(VLOOKUP($B845,SERVIÇOS!$A:$F,5,0),IFERROR(VLOOKUP($B845,'COMPOSIÇÕES COMPLEMENTARES '!$C:$K,7,0),"")))</f>
        <v/>
      </c>
      <c r="H845" s="400" t="str">
        <f t="shared" si="194"/>
        <v/>
      </c>
      <c r="I845" s="400" t="str">
        <f t="shared" si="201"/>
        <v/>
      </c>
      <c r="J845" s="400" t="str">
        <f t="shared" si="202"/>
        <v/>
      </c>
      <c r="K845" s="400" t="str">
        <f t="shared" si="203"/>
        <v/>
      </c>
      <c r="L845" s="400"/>
      <c r="O845" s="469"/>
      <c r="P845" s="470" t="str">
        <f t="shared" si="196"/>
        <v/>
      </c>
      <c r="Q845" s="469"/>
      <c r="R845" s="471" t="str">
        <f t="shared" si="197"/>
        <v/>
      </c>
      <c r="S845" s="469"/>
      <c r="T845" s="472" t="str">
        <f t="shared" si="198"/>
        <v/>
      </c>
      <c r="U845" s="473">
        <f ca="1">SUMIF($O$8:T$9,"QUANT.",O845:T845)</f>
        <v>0</v>
      </c>
      <c r="V845" s="474">
        <f t="shared" ca="1" si="193"/>
        <v>0</v>
      </c>
      <c r="W845" s="486" t="str">
        <f t="shared" si="195"/>
        <v/>
      </c>
      <c r="X845" s="487">
        <f t="shared" ca="1" si="199"/>
        <v>0</v>
      </c>
      <c r="Y845" s="487" t="e">
        <f t="shared" ca="1" si="200"/>
        <v>#VALUE!</v>
      </c>
    </row>
    <row r="846" spans="1:25">
      <c r="A846" s="395"/>
      <c r="B846" s="396"/>
      <c r="C846" s="397" t="str">
        <f>IF($B846="","",IFERROR(VLOOKUP($B846,SERVIÇOS!$A:$F,2,0),IFERROR(VLOOKUP($B846,'COMPOSIÇÕES COMPLEMENTARES '!$C:$K,2,0),"")))</f>
        <v/>
      </c>
      <c r="D846" s="398" t="str">
        <f>IF($B846="","",IFERROR(VLOOKUP($B846,SERVIÇOS!$A:$F,3,0),IFERROR(VLOOKUP($B846,'COMPOSIÇÕES COMPLEMENTARES '!$C:$K,3,0),"")))</f>
        <v/>
      </c>
      <c r="E846" s="399"/>
      <c r="F846" s="400" t="str">
        <f>IF($B846="","",IFERROR(VLOOKUP($B846,SERVIÇOS!$A:$F,4,0),IFERROR(VLOOKUP($B846,'COMPOSIÇÕES COMPLEMENTARES '!$C:$K,6,0),"")))</f>
        <v/>
      </c>
      <c r="G846" s="400" t="str">
        <f>IF($B846="","",IFERROR(VLOOKUP($B846,SERVIÇOS!$A:$F,5,0),IFERROR(VLOOKUP($B846,'COMPOSIÇÕES COMPLEMENTARES '!$C:$K,7,0),"")))</f>
        <v/>
      </c>
      <c r="H846" s="400" t="str">
        <f t="shared" si="194"/>
        <v/>
      </c>
      <c r="I846" s="400" t="str">
        <f t="shared" si="201"/>
        <v/>
      </c>
      <c r="J846" s="400" t="str">
        <f t="shared" si="202"/>
        <v/>
      </c>
      <c r="K846" s="400" t="str">
        <f t="shared" si="203"/>
        <v/>
      </c>
      <c r="L846" s="400"/>
      <c r="O846" s="469"/>
      <c r="P846" s="470" t="str">
        <f t="shared" si="196"/>
        <v/>
      </c>
      <c r="Q846" s="469"/>
      <c r="R846" s="471" t="str">
        <f t="shared" si="197"/>
        <v/>
      </c>
      <c r="S846" s="469"/>
      <c r="T846" s="472" t="str">
        <f t="shared" si="198"/>
        <v/>
      </c>
      <c r="U846" s="473">
        <f ca="1">SUMIF($O$8:T$9,"QUANT.",O846:T846)</f>
        <v>0</v>
      </c>
      <c r="V846" s="474">
        <f t="shared" ca="1" si="193"/>
        <v>0</v>
      </c>
      <c r="W846" s="486" t="str">
        <f t="shared" si="195"/>
        <v/>
      </c>
      <c r="X846" s="487">
        <f t="shared" ca="1" si="199"/>
        <v>0</v>
      </c>
      <c r="Y846" s="487" t="e">
        <f t="shared" ca="1" si="200"/>
        <v>#VALUE!</v>
      </c>
    </row>
    <row r="847" spans="1:25">
      <c r="A847" s="395"/>
      <c r="B847" s="396"/>
      <c r="C847" s="397" t="str">
        <f>IF($B847="","",IFERROR(VLOOKUP($B847,SERVIÇOS!$A:$F,2,0),IFERROR(VLOOKUP($B847,'COMPOSIÇÕES COMPLEMENTARES '!$C:$K,2,0),"")))</f>
        <v/>
      </c>
      <c r="D847" s="398" t="str">
        <f>IF($B847="","",IFERROR(VLOOKUP($B847,SERVIÇOS!$A:$F,3,0),IFERROR(VLOOKUP($B847,'COMPOSIÇÕES COMPLEMENTARES '!$C:$K,3,0),"")))</f>
        <v/>
      </c>
      <c r="E847" s="399"/>
      <c r="F847" s="400" t="str">
        <f>IF($B847="","",IFERROR(VLOOKUP($B847,SERVIÇOS!$A:$F,4,0),IFERROR(VLOOKUP($B847,'COMPOSIÇÕES COMPLEMENTARES '!$C:$K,6,0),"")))</f>
        <v/>
      </c>
      <c r="G847" s="400" t="str">
        <f>IF($B847="","",IFERROR(VLOOKUP($B847,SERVIÇOS!$A:$F,5,0),IFERROR(VLOOKUP($B847,'COMPOSIÇÕES COMPLEMENTARES '!$C:$K,7,0),"")))</f>
        <v/>
      </c>
      <c r="H847" s="400" t="str">
        <f t="shared" si="194"/>
        <v/>
      </c>
      <c r="I847" s="400" t="str">
        <f t="shared" si="201"/>
        <v/>
      </c>
      <c r="J847" s="400" t="str">
        <f t="shared" si="202"/>
        <v/>
      </c>
      <c r="K847" s="400" t="str">
        <f t="shared" si="203"/>
        <v/>
      </c>
      <c r="L847" s="400"/>
      <c r="O847" s="469"/>
      <c r="P847" s="470" t="str">
        <f t="shared" si="196"/>
        <v/>
      </c>
      <c r="Q847" s="469"/>
      <c r="R847" s="471" t="str">
        <f t="shared" si="197"/>
        <v/>
      </c>
      <c r="S847" s="469"/>
      <c r="T847" s="472" t="str">
        <f t="shared" si="198"/>
        <v/>
      </c>
      <c r="U847" s="473">
        <f ca="1">SUMIF($O$8:T$9,"QUANT.",O847:T847)</f>
        <v>0</v>
      </c>
      <c r="V847" s="474">
        <f t="shared" ca="1" si="193"/>
        <v>0</v>
      </c>
      <c r="W847" s="486" t="str">
        <f t="shared" si="195"/>
        <v/>
      </c>
      <c r="X847" s="487">
        <f t="shared" ca="1" si="199"/>
        <v>0</v>
      </c>
      <c r="Y847" s="487" t="e">
        <f t="shared" ca="1" si="200"/>
        <v>#VALUE!</v>
      </c>
    </row>
    <row r="848" spans="1:25">
      <c r="A848" s="395"/>
      <c r="B848" s="396"/>
      <c r="C848" s="397" t="str">
        <f>IF($B848="","",IFERROR(VLOOKUP($B848,SERVIÇOS!$A:$F,2,0),IFERROR(VLOOKUP($B848,'COMPOSIÇÕES COMPLEMENTARES '!$C:$K,2,0),"")))</f>
        <v/>
      </c>
      <c r="D848" s="398" t="str">
        <f>IF($B848="","",IFERROR(VLOOKUP($B848,SERVIÇOS!$A:$F,3,0),IFERROR(VLOOKUP($B848,'COMPOSIÇÕES COMPLEMENTARES '!$C:$K,3,0),"")))</f>
        <v/>
      </c>
      <c r="E848" s="399"/>
      <c r="F848" s="400" t="str">
        <f>IF($B848="","",IFERROR(VLOOKUP($B848,SERVIÇOS!$A:$F,4,0),IFERROR(VLOOKUP($B848,'COMPOSIÇÕES COMPLEMENTARES '!$C:$K,6,0),"")))</f>
        <v/>
      </c>
      <c r="G848" s="400" t="str">
        <f>IF($B848="","",IFERROR(VLOOKUP($B848,SERVIÇOS!$A:$F,5,0),IFERROR(VLOOKUP($B848,'COMPOSIÇÕES COMPLEMENTARES '!$C:$K,7,0),"")))</f>
        <v/>
      </c>
      <c r="H848" s="400" t="str">
        <f t="shared" si="194"/>
        <v/>
      </c>
      <c r="I848" s="400" t="str">
        <f t="shared" si="201"/>
        <v/>
      </c>
      <c r="J848" s="400" t="str">
        <f t="shared" si="202"/>
        <v/>
      </c>
      <c r="K848" s="400" t="str">
        <f t="shared" si="203"/>
        <v/>
      </c>
      <c r="L848" s="400"/>
      <c r="O848" s="469"/>
      <c r="P848" s="470" t="str">
        <f t="shared" si="196"/>
        <v/>
      </c>
      <c r="Q848" s="469"/>
      <c r="R848" s="471" t="str">
        <f t="shared" si="197"/>
        <v/>
      </c>
      <c r="S848" s="469"/>
      <c r="T848" s="472" t="str">
        <f t="shared" si="198"/>
        <v/>
      </c>
      <c r="U848" s="473">
        <f ca="1">SUMIF($O$8:T$9,"QUANT.",O848:T848)</f>
        <v>0</v>
      </c>
      <c r="V848" s="474">
        <f t="shared" ca="1" si="193"/>
        <v>0</v>
      </c>
      <c r="W848" s="486" t="str">
        <f t="shared" si="195"/>
        <v/>
      </c>
      <c r="X848" s="487">
        <f t="shared" ca="1" si="199"/>
        <v>0</v>
      </c>
      <c r="Y848" s="487" t="e">
        <f t="shared" ca="1" si="200"/>
        <v>#VALUE!</v>
      </c>
    </row>
    <row r="849" spans="1:25">
      <c r="A849" s="395"/>
      <c r="B849" s="396"/>
      <c r="C849" s="397" t="str">
        <f>IF($B849="","",IFERROR(VLOOKUP($B849,SERVIÇOS!$A:$F,2,0),IFERROR(VLOOKUP($B849,'COMPOSIÇÕES COMPLEMENTARES '!$C:$K,2,0),"")))</f>
        <v/>
      </c>
      <c r="D849" s="398" t="str">
        <f>IF($B849="","",IFERROR(VLOOKUP($B849,SERVIÇOS!$A:$F,3,0),IFERROR(VLOOKUP($B849,'COMPOSIÇÕES COMPLEMENTARES '!$C:$K,3,0),"")))</f>
        <v/>
      </c>
      <c r="E849" s="399"/>
      <c r="F849" s="400" t="str">
        <f>IF($B849="","",IFERROR(VLOOKUP($B849,SERVIÇOS!$A:$F,4,0),IFERROR(VLOOKUP($B849,'COMPOSIÇÕES COMPLEMENTARES '!$C:$K,6,0),"")))</f>
        <v/>
      </c>
      <c r="G849" s="400" t="str">
        <f>IF($B849="","",IFERROR(VLOOKUP($B849,SERVIÇOS!$A:$F,5,0),IFERROR(VLOOKUP($B849,'COMPOSIÇÕES COMPLEMENTARES '!$C:$K,7,0),"")))</f>
        <v/>
      </c>
      <c r="H849" s="400" t="str">
        <f t="shared" si="194"/>
        <v/>
      </c>
      <c r="I849" s="400" t="str">
        <f t="shared" si="201"/>
        <v/>
      </c>
      <c r="J849" s="400" t="str">
        <f t="shared" si="202"/>
        <v/>
      </c>
      <c r="K849" s="400" t="str">
        <f t="shared" si="203"/>
        <v/>
      </c>
      <c r="L849" s="400"/>
      <c r="O849" s="469"/>
      <c r="P849" s="470" t="str">
        <f t="shared" si="196"/>
        <v/>
      </c>
      <c r="Q849" s="469"/>
      <c r="R849" s="471" t="str">
        <f t="shared" si="197"/>
        <v/>
      </c>
      <c r="S849" s="469"/>
      <c r="T849" s="472" t="str">
        <f t="shared" si="198"/>
        <v/>
      </c>
      <c r="U849" s="473">
        <f ca="1">SUMIF($O$8:T$9,"QUANT.",O849:T849)</f>
        <v>0</v>
      </c>
      <c r="V849" s="474">
        <f t="shared" ca="1" si="193"/>
        <v>0</v>
      </c>
      <c r="W849" s="486" t="str">
        <f t="shared" si="195"/>
        <v/>
      </c>
      <c r="X849" s="487">
        <f t="shared" ca="1" si="199"/>
        <v>0</v>
      </c>
      <c r="Y849" s="487" t="e">
        <f t="shared" ca="1" si="200"/>
        <v>#VALUE!</v>
      </c>
    </row>
    <row r="850" spans="1:25">
      <c r="A850" s="395"/>
      <c r="B850" s="396"/>
      <c r="C850" s="397" t="str">
        <f>IF($B850="","",IFERROR(VLOOKUP($B850,SERVIÇOS!$A:$F,2,0),IFERROR(VLOOKUP($B850,'COMPOSIÇÕES COMPLEMENTARES '!$C:$K,2,0),"")))</f>
        <v/>
      </c>
      <c r="D850" s="398" t="str">
        <f>IF($B850="","",IFERROR(VLOOKUP($B850,SERVIÇOS!$A:$F,3,0),IFERROR(VLOOKUP($B850,'COMPOSIÇÕES COMPLEMENTARES '!$C:$K,3,0),"")))</f>
        <v/>
      </c>
      <c r="E850" s="399"/>
      <c r="F850" s="400" t="str">
        <f>IF($B850="","",IFERROR(VLOOKUP($B850,SERVIÇOS!$A:$F,4,0),IFERROR(VLOOKUP($B850,'COMPOSIÇÕES COMPLEMENTARES '!$C:$K,6,0),"")))</f>
        <v/>
      </c>
      <c r="G850" s="400" t="str">
        <f>IF($B850="","",IFERROR(VLOOKUP($B850,SERVIÇOS!$A:$F,5,0),IFERROR(VLOOKUP($B850,'COMPOSIÇÕES COMPLEMENTARES '!$C:$K,7,0),"")))</f>
        <v/>
      </c>
      <c r="H850" s="400" t="str">
        <f t="shared" si="194"/>
        <v/>
      </c>
      <c r="I850" s="400" t="str">
        <f t="shared" si="201"/>
        <v/>
      </c>
      <c r="J850" s="400" t="str">
        <f t="shared" si="202"/>
        <v/>
      </c>
      <c r="K850" s="400" t="str">
        <f t="shared" si="203"/>
        <v/>
      </c>
      <c r="L850" s="400"/>
      <c r="O850" s="469"/>
      <c r="P850" s="470" t="str">
        <f t="shared" si="196"/>
        <v/>
      </c>
      <c r="Q850" s="469"/>
      <c r="R850" s="471" t="str">
        <f t="shared" si="197"/>
        <v/>
      </c>
      <c r="S850" s="469"/>
      <c r="T850" s="472" t="str">
        <f t="shared" si="198"/>
        <v/>
      </c>
      <c r="U850" s="473">
        <f ca="1">SUMIF($O$8:T$9,"QUANT.",O850:T850)</f>
        <v>0</v>
      </c>
      <c r="V850" s="474">
        <f t="shared" ca="1" si="193"/>
        <v>0</v>
      </c>
      <c r="W850" s="486" t="str">
        <f t="shared" si="195"/>
        <v/>
      </c>
      <c r="X850" s="487">
        <f t="shared" ca="1" si="199"/>
        <v>0</v>
      </c>
      <c r="Y850" s="487" t="e">
        <f t="shared" ca="1" si="200"/>
        <v>#VALUE!</v>
      </c>
    </row>
    <row r="851" spans="1:25">
      <c r="A851" s="395"/>
      <c r="B851" s="396"/>
      <c r="C851" s="397" t="str">
        <f>IF($B851="","",IFERROR(VLOOKUP($B851,SERVIÇOS!$A:$F,2,0),IFERROR(VLOOKUP($B851,'COMPOSIÇÕES COMPLEMENTARES '!$C:$K,2,0),"")))</f>
        <v/>
      </c>
      <c r="D851" s="398" t="str">
        <f>IF($B851="","",IFERROR(VLOOKUP($B851,SERVIÇOS!$A:$F,3,0),IFERROR(VLOOKUP($B851,'COMPOSIÇÕES COMPLEMENTARES '!$C:$K,3,0),"")))</f>
        <v/>
      </c>
      <c r="E851" s="399"/>
      <c r="F851" s="400" t="str">
        <f>IF($B851="","",IFERROR(VLOOKUP($B851,SERVIÇOS!$A:$F,4,0),IFERROR(VLOOKUP($B851,'COMPOSIÇÕES COMPLEMENTARES '!$C:$K,6,0),"")))</f>
        <v/>
      </c>
      <c r="G851" s="400" t="str">
        <f>IF($B851="","",IFERROR(VLOOKUP($B851,SERVIÇOS!$A:$F,5,0),IFERROR(VLOOKUP($B851,'COMPOSIÇÕES COMPLEMENTARES '!$C:$K,7,0),"")))</f>
        <v/>
      </c>
      <c r="H851" s="400" t="str">
        <f t="shared" si="194"/>
        <v/>
      </c>
      <c r="I851" s="400" t="str">
        <f t="shared" si="201"/>
        <v/>
      </c>
      <c r="J851" s="400" t="str">
        <f t="shared" si="202"/>
        <v/>
      </c>
      <c r="K851" s="400" t="str">
        <f t="shared" si="203"/>
        <v/>
      </c>
      <c r="L851" s="400"/>
      <c r="O851" s="469"/>
      <c r="P851" s="470" t="str">
        <f t="shared" si="196"/>
        <v/>
      </c>
      <c r="Q851" s="469"/>
      <c r="R851" s="471" t="str">
        <f t="shared" si="197"/>
        <v/>
      </c>
      <c r="S851" s="469"/>
      <c r="T851" s="472" t="str">
        <f t="shared" si="198"/>
        <v/>
      </c>
      <c r="U851" s="473">
        <f ca="1">SUMIF($O$8:T$9,"QUANT.",O851:T851)</f>
        <v>0</v>
      </c>
      <c r="V851" s="474">
        <f t="shared" ca="1" si="193"/>
        <v>0</v>
      </c>
      <c r="W851" s="486" t="str">
        <f t="shared" si="195"/>
        <v/>
      </c>
      <c r="X851" s="487">
        <f t="shared" ca="1" si="199"/>
        <v>0</v>
      </c>
      <c r="Y851" s="487" t="e">
        <f t="shared" ca="1" si="200"/>
        <v>#VALUE!</v>
      </c>
    </row>
    <row r="852" spans="1:25">
      <c r="A852" s="395"/>
      <c r="B852" s="396"/>
      <c r="C852" s="397" t="str">
        <f>IF($B852="","",IFERROR(VLOOKUP($B852,SERVIÇOS!$A:$F,2,0),IFERROR(VLOOKUP($B852,'COMPOSIÇÕES COMPLEMENTARES '!$C:$K,2,0),"")))</f>
        <v/>
      </c>
      <c r="D852" s="398" t="str">
        <f>IF($B852="","",IFERROR(VLOOKUP($B852,SERVIÇOS!$A:$F,3,0),IFERROR(VLOOKUP($B852,'COMPOSIÇÕES COMPLEMENTARES '!$C:$K,3,0),"")))</f>
        <v/>
      </c>
      <c r="E852" s="399"/>
      <c r="F852" s="400" t="str">
        <f>IF($B852="","",IFERROR(VLOOKUP($B852,SERVIÇOS!$A:$F,4,0),IFERROR(VLOOKUP($B852,'COMPOSIÇÕES COMPLEMENTARES '!$C:$K,6,0),"")))</f>
        <v/>
      </c>
      <c r="G852" s="400" t="str">
        <f>IF($B852="","",IFERROR(VLOOKUP($B852,SERVIÇOS!$A:$F,5,0),IFERROR(VLOOKUP($B852,'COMPOSIÇÕES COMPLEMENTARES '!$C:$K,7,0),"")))</f>
        <v/>
      </c>
      <c r="H852" s="400" t="str">
        <f t="shared" si="194"/>
        <v/>
      </c>
      <c r="I852" s="400" t="str">
        <f t="shared" si="201"/>
        <v/>
      </c>
      <c r="J852" s="400" t="str">
        <f t="shared" si="202"/>
        <v/>
      </c>
      <c r="K852" s="400" t="str">
        <f t="shared" si="203"/>
        <v/>
      </c>
      <c r="L852" s="400"/>
      <c r="O852" s="469"/>
      <c r="P852" s="470" t="str">
        <f t="shared" si="196"/>
        <v/>
      </c>
      <c r="Q852" s="469"/>
      <c r="R852" s="471" t="str">
        <f t="shared" si="197"/>
        <v/>
      </c>
      <c r="S852" s="469"/>
      <c r="T852" s="472" t="str">
        <f t="shared" si="198"/>
        <v/>
      </c>
      <c r="U852" s="473">
        <f ca="1">SUMIF($O$8:T$9,"QUANT.",O852:T852)</f>
        <v>0</v>
      </c>
      <c r="V852" s="474">
        <f t="shared" ca="1" si="193"/>
        <v>0</v>
      </c>
      <c r="W852" s="486" t="str">
        <f t="shared" si="195"/>
        <v/>
      </c>
      <c r="X852" s="487">
        <f t="shared" ca="1" si="199"/>
        <v>0</v>
      </c>
      <c r="Y852" s="487" t="e">
        <f t="shared" ca="1" si="200"/>
        <v>#VALUE!</v>
      </c>
    </row>
    <row r="853" spans="1:25">
      <c r="A853" s="395"/>
      <c r="B853" s="396"/>
      <c r="C853" s="397" t="str">
        <f>IF($B853="","",IFERROR(VLOOKUP($B853,SERVIÇOS!$A:$F,2,0),IFERROR(VLOOKUP($B853,'COMPOSIÇÕES COMPLEMENTARES '!$C:$K,2,0),"")))</f>
        <v/>
      </c>
      <c r="D853" s="398" t="str">
        <f>IF($B853="","",IFERROR(VLOOKUP($B853,SERVIÇOS!$A:$F,3,0),IFERROR(VLOOKUP($B853,'COMPOSIÇÕES COMPLEMENTARES '!$C:$K,3,0),"")))</f>
        <v/>
      </c>
      <c r="E853" s="399"/>
      <c r="F853" s="400" t="str">
        <f>IF($B853="","",IFERROR(VLOOKUP($B853,SERVIÇOS!$A:$F,4,0),IFERROR(VLOOKUP($B853,'COMPOSIÇÕES COMPLEMENTARES '!$C:$K,6,0),"")))</f>
        <v/>
      </c>
      <c r="G853" s="400" t="str">
        <f>IF($B853="","",IFERROR(VLOOKUP($B853,SERVIÇOS!$A:$F,5,0),IFERROR(VLOOKUP($B853,'COMPOSIÇÕES COMPLEMENTARES '!$C:$K,7,0),"")))</f>
        <v/>
      </c>
      <c r="H853" s="400" t="str">
        <f t="shared" si="194"/>
        <v/>
      </c>
      <c r="I853" s="400" t="str">
        <f t="shared" si="201"/>
        <v/>
      </c>
      <c r="J853" s="400" t="str">
        <f t="shared" si="202"/>
        <v/>
      </c>
      <c r="K853" s="400" t="str">
        <f t="shared" si="203"/>
        <v/>
      </c>
      <c r="L853" s="400"/>
      <c r="O853" s="469"/>
      <c r="P853" s="470" t="str">
        <f t="shared" si="196"/>
        <v/>
      </c>
      <c r="Q853" s="469"/>
      <c r="R853" s="471" t="str">
        <f t="shared" si="197"/>
        <v/>
      </c>
      <c r="S853" s="469"/>
      <c r="T853" s="472" t="str">
        <f t="shared" si="198"/>
        <v/>
      </c>
      <c r="U853" s="473">
        <f ca="1">SUMIF($O$8:T$9,"QUANT.",O853:T853)</f>
        <v>0</v>
      </c>
      <c r="V853" s="474">
        <f t="shared" ca="1" si="193"/>
        <v>0</v>
      </c>
      <c r="W853" s="486" t="str">
        <f t="shared" si="195"/>
        <v/>
      </c>
      <c r="X853" s="487">
        <f t="shared" ca="1" si="199"/>
        <v>0</v>
      </c>
      <c r="Y853" s="487" t="e">
        <f t="shared" ca="1" si="200"/>
        <v>#VALUE!</v>
      </c>
    </row>
    <row r="854" spans="1:25">
      <c r="A854" s="395"/>
      <c r="B854" s="396"/>
      <c r="C854" s="397" t="str">
        <f>IF($B854="","",IFERROR(VLOOKUP($B854,SERVIÇOS!$A:$F,2,0),IFERROR(VLOOKUP($B854,'COMPOSIÇÕES COMPLEMENTARES '!$C:$K,2,0),"")))</f>
        <v/>
      </c>
      <c r="D854" s="398" t="str">
        <f>IF($B854="","",IFERROR(VLOOKUP($B854,SERVIÇOS!$A:$F,3,0),IFERROR(VLOOKUP($B854,'COMPOSIÇÕES COMPLEMENTARES '!$C:$K,3,0),"")))</f>
        <v/>
      </c>
      <c r="E854" s="399"/>
      <c r="F854" s="400" t="str">
        <f>IF($B854="","",IFERROR(VLOOKUP($B854,SERVIÇOS!$A:$F,4,0),IFERROR(VLOOKUP($B854,'COMPOSIÇÕES COMPLEMENTARES '!$C:$K,6,0),"")))</f>
        <v/>
      </c>
      <c r="G854" s="400" t="str">
        <f>IF($B854="","",IFERROR(VLOOKUP($B854,SERVIÇOS!$A:$F,5,0),IFERROR(VLOOKUP($B854,'COMPOSIÇÕES COMPLEMENTARES '!$C:$K,7,0),"")))</f>
        <v/>
      </c>
      <c r="H854" s="400" t="str">
        <f t="shared" si="194"/>
        <v/>
      </c>
      <c r="I854" s="400" t="str">
        <f t="shared" si="201"/>
        <v/>
      </c>
      <c r="J854" s="400" t="str">
        <f t="shared" si="202"/>
        <v/>
      </c>
      <c r="K854" s="400" t="str">
        <f t="shared" si="203"/>
        <v/>
      </c>
      <c r="L854" s="400"/>
      <c r="O854" s="469"/>
      <c r="P854" s="470" t="str">
        <f t="shared" si="196"/>
        <v/>
      </c>
      <c r="Q854" s="469"/>
      <c r="R854" s="471" t="str">
        <f t="shared" si="197"/>
        <v/>
      </c>
      <c r="S854" s="469"/>
      <c r="T854" s="472" t="str">
        <f t="shared" si="198"/>
        <v/>
      </c>
      <c r="U854" s="473">
        <f ca="1">SUMIF($O$8:T$9,"QUANT.",O854:T854)</f>
        <v>0</v>
      </c>
      <c r="V854" s="474">
        <f t="shared" ca="1" si="193"/>
        <v>0</v>
      </c>
      <c r="W854" s="486" t="str">
        <f t="shared" si="195"/>
        <v/>
      </c>
      <c r="X854" s="487">
        <f t="shared" ca="1" si="199"/>
        <v>0</v>
      </c>
      <c r="Y854" s="487" t="e">
        <f t="shared" ca="1" si="200"/>
        <v>#VALUE!</v>
      </c>
    </row>
    <row r="855" spans="1:25">
      <c r="A855" s="395"/>
      <c r="B855" s="396"/>
      <c r="C855" s="397" t="str">
        <f>IF($B855="","",IFERROR(VLOOKUP($B855,SERVIÇOS!$A:$F,2,0),IFERROR(VLOOKUP($B855,'COMPOSIÇÕES COMPLEMENTARES '!$C:$K,2,0),"")))</f>
        <v/>
      </c>
      <c r="D855" s="398" t="str">
        <f>IF($B855="","",IFERROR(VLOOKUP($B855,SERVIÇOS!$A:$F,3,0),IFERROR(VLOOKUP($B855,'COMPOSIÇÕES COMPLEMENTARES '!$C:$K,3,0),"")))</f>
        <v/>
      </c>
      <c r="E855" s="399"/>
      <c r="F855" s="400" t="str">
        <f>IF($B855="","",IFERROR(VLOOKUP($B855,SERVIÇOS!$A:$F,4,0),IFERROR(VLOOKUP($B855,'COMPOSIÇÕES COMPLEMENTARES '!$C:$K,6,0),"")))</f>
        <v/>
      </c>
      <c r="G855" s="400" t="str">
        <f>IF($B855="","",IFERROR(VLOOKUP($B855,SERVIÇOS!$A:$F,5,0),IFERROR(VLOOKUP($B855,'COMPOSIÇÕES COMPLEMENTARES '!$C:$K,7,0),"")))</f>
        <v/>
      </c>
      <c r="H855" s="400" t="str">
        <f t="shared" si="194"/>
        <v/>
      </c>
      <c r="I855" s="400" t="str">
        <f t="shared" si="201"/>
        <v/>
      </c>
      <c r="J855" s="400" t="str">
        <f t="shared" si="202"/>
        <v/>
      </c>
      <c r="K855" s="400" t="str">
        <f t="shared" si="203"/>
        <v/>
      </c>
      <c r="L855" s="400"/>
      <c r="O855" s="469"/>
      <c r="P855" s="470" t="str">
        <f t="shared" si="196"/>
        <v/>
      </c>
      <c r="Q855" s="469"/>
      <c r="R855" s="471" t="str">
        <f t="shared" si="197"/>
        <v/>
      </c>
      <c r="S855" s="469"/>
      <c r="T855" s="472" t="str">
        <f t="shared" si="198"/>
        <v/>
      </c>
      <c r="U855" s="473">
        <f ca="1">SUMIF($O$8:T$9,"QUANT.",O855:T855)</f>
        <v>0</v>
      </c>
      <c r="V855" s="474">
        <f t="shared" ca="1" si="193"/>
        <v>0</v>
      </c>
      <c r="W855" s="486" t="str">
        <f t="shared" si="195"/>
        <v/>
      </c>
      <c r="X855" s="487">
        <f t="shared" ca="1" si="199"/>
        <v>0</v>
      </c>
      <c r="Y855" s="487" t="e">
        <f t="shared" ca="1" si="200"/>
        <v>#VALUE!</v>
      </c>
    </row>
    <row r="856" spans="1:25">
      <c r="A856" s="395"/>
      <c r="B856" s="396"/>
      <c r="C856" s="397" t="str">
        <f>IF($B856="","",IFERROR(VLOOKUP($B856,SERVIÇOS!$A:$F,2,0),IFERROR(VLOOKUP($B856,'COMPOSIÇÕES COMPLEMENTARES '!$C:$K,2,0),"")))</f>
        <v/>
      </c>
      <c r="D856" s="398" t="str">
        <f>IF($B856="","",IFERROR(VLOOKUP($B856,SERVIÇOS!$A:$F,3,0),IFERROR(VLOOKUP($B856,'COMPOSIÇÕES COMPLEMENTARES '!$C:$K,3,0),"")))</f>
        <v/>
      </c>
      <c r="E856" s="399"/>
      <c r="F856" s="400" t="str">
        <f>IF($B856="","",IFERROR(VLOOKUP($B856,SERVIÇOS!$A:$F,4,0),IFERROR(VLOOKUP($B856,'COMPOSIÇÕES COMPLEMENTARES '!$C:$K,6,0),"")))</f>
        <v/>
      </c>
      <c r="G856" s="400" t="str">
        <f>IF($B856="","",IFERROR(VLOOKUP($B856,SERVIÇOS!$A:$F,5,0),IFERROR(VLOOKUP($B856,'COMPOSIÇÕES COMPLEMENTARES '!$C:$K,7,0),"")))</f>
        <v/>
      </c>
      <c r="H856" s="400" t="str">
        <f t="shared" si="194"/>
        <v/>
      </c>
      <c r="I856" s="400" t="str">
        <f t="shared" si="201"/>
        <v/>
      </c>
      <c r="J856" s="400" t="str">
        <f t="shared" si="202"/>
        <v/>
      </c>
      <c r="K856" s="400" t="str">
        <f t="shared" si="203"/>
        <v/>
      </c>
      <c r="L856" s="400"/>
      <c r="O856" s="469"/>
      <c r="P856" s="470" t="str">
        <f t="shared" si="196"/>
        <v/>
      </c>
      <c r="Q856" s="469"/>
      <c r="R856" s="471" t="str">
        <f t="shared" si="197"/>
        <v/>
      </c>
      <c r="S856" s="469"/>
      <c r="T856" s="472" t="str">
        <f t="shared" si="198"/>
        <v/>
      </c>
      <c r="U856" s="473">
        <f ca="1">SUMIF($O$8:T$9,"QUANT.",O856:T856)</f>
        <v>0</v>
      </c>
      <c r="V856" s="474">
        <f t="shared" ca="1" si="193"/>
        <v>0</v>
      </c>
      <c r="W856" s="486" t="str">
        <f t="shared" si="195"/>
        <v/>
      </c>
      <c r="X856" s="487">
        <f t="shared" ca="1" si="199"/>
        <v>0</v>
      </c>
      <c r="Y856" s="487" t="e">
        <f t="shared" ca="1" si="200"/>
        <v>#VALUE!</v>
      </c>
    </row>
    <row r="857" spans="1:25">
      <c r="A857" s="395"/>
      <c r="B857" s="396"/>
      <c r="C857" s="397" t="str">
        <f>IF($B857="","",IFERROR(VLOOKUP($B857,SERVIÇOS!$A:$F,2,0),IFERROR(VLOOKUP($B857,'COMPOSIÇÕES COMPLEMENTARES '!$C:$K,2,0),"")))</f>
        <v/>
      </c>
      <c r="D857" s="398" t="str">
        <f>IF($B857="","",IFERROR(VLOOKUP($B857,SERVIÇOS!$A:$F,3,0),IFERROR(VLOOKUP($B857,'COMPOSIÇÕES COMPLEMENTARES '!$C:$K,3,0),"")))</f>
        <v/>
      </c>
      <c r="E857" s="399"/>
      <c r="F857" s="400" t="str">
        <f>IF($B857="","",IFERROR(VLOOKUP($B857,SERVIÇOS!$A:$F,4,0),IFERROR(VLOOKUP($B857,'COMPOSIÇÕES COMPLEMENTARES '!$C:$K,6,0),"")))</f>
        <v/>
      </c>
      <c r="G857" s="400" t="str">
        <f>IF($B857="","",IFERROR(VLOOKUP($B857,SERVIÇOS!$A:$F,5,0),IFERROR(VLOOKUP($B857,'COMPOSIÇÕES COMPLEMENTARES '!$C:$K,7,0),"")))</f>
        <v/>
      </c>
      <c r="H857" s="400" t="str">
        <f t="shared" si="194"/>
        <v/>
      </c>
      <c r="I857" s="400" t="str">
        <f t="shared" si="201"/>
        <v/>
      </c>
      <c r="J857" s="400" t="str">
        <f t="shared" si="202"/>
        <v/>
      </c>
      <c r="K857" s="400" t="str">
        <f t="shared" si="203"/>
        <v/>
      </c>
      <c r="L857" s="400"/>
      <c r="O857" s="469"/>
      <c r="P857" s="470" t="str">
        <f t="shared" si="196"/>
        <v/>
      </c>
      <c r="Q857" s="469"/>
      <c r="R857" s="471" t="str">
        <f t="shared" si="197"/>
        <v/>
      </c>
      <c r="S857" s="469"/>
      <c r="T857" s="472" t="str">
        <f t="shared" si="198"/>
        <v/>
      </c>
      <c r="U857" s="473">
        <f ca="1">SUMIF($O$8:T$9,"QUANT.",O857:T857)</f>
        <v>0</v>
      </c>
      <c r="V857" s="474">
        <f t="shared" ca="1" si="193"/>
        <v>0</v>
      </c>
      <c r="W857" s="486" t="str">
        <f t="shared" si="195"/>
        <v/>
      </c>
      <c r="X857" s="487">
        <f t="shared" ca="1" si="199"/>
        <v>0</v>
      </c>
      <c r="Y857" s="487" t="e">
        <f t="shared" ca="1" si="200"/>
        <v>#VALUE!</v>
      </c>
    </row>
    <row r="858" spans="1:25">
      <c r="A858" s="395"/>
      <c r="B858" s="396"/>
      <c r="C858" s="397" t="str">
        <f>IF($B858="","",IFERROR(VLOOKUP($B858,SERVIÇOS!$A:$F,2,0),IFERROR(VLOOKUP($B858,'COMPOSIÇÕES COMPLEMENTARES '!$C:$K,2,0),"")))</f>
        <v/>
      </c>
      <c r="D858" s="398" t="str">
        <f>IF($B858="","",IFERROR(VLOOKUP($B858,SERVIÇOS!$A:$F,3,0),IFERROR(VLOOKUP($B858,'COMPOSIÇÕES COMPLEMENTARES '!$C:$K,3,0),"")))</f>
        <v/>
      </c>
      <c r="E858" s="399"/>
      <c r="F858" s="400" t="str">
        <f>IF($B858="","",IFERROR(VLOOKUP($B858,SERVIÇOS!$A:$F,4,0),IFERROR(VLOOKUP($B858,'COMPOSIÇÕES COMPLEMENTARES '!$C:$K,6,0),"")))</f>
        <v/>
      </c>
      <c r="G858" s="400" t="str">
        <f>IF($B858="","",IFERROR(VLOOKUP($B858,SERVIÇOS!$A:$F,5,0),IFERROR(VLOOKUP($B858,'COMPOSIÇÕES COMPLEMENTARES '!$C:$K,7,0),"")))</f>
        <v/>
      </c>
      <c r="H858" s="400" t="str">
        <f t="shared" si="194"/>
        <v/>
      </c>
      <c r="I858" s="400" t="str">
        <f t="shared" si="201"/>
        <v/>
      </c>
      <c r="J858" s="400" t="str">
        <f t="shared" si="202"/>
        <v/>
      </c>
      <c r="K858" s="400" t="str">
        <f t="shared" si="203"/>
        <v/>
      </c>
      <c r="L858" s="400"/>
      <c r="O858" s="469"/>
      <c r="P858" s="470" t="str">
        <f t="shared" si="196"/>
        <v/>
      </c>
      <c r="Q858" s="469"/>
      <c r="R858" s="471" t="str">
        <f t="shared" si="197"/>
        <v/>
      </c>
      <c r="S858" s="469"/>
      <c r="T858" s="472" t="str">
        <f t="shared" si="198"/>
        <v/>
      </c>
      <c r="U858" s="473">
        <f ca="1">SUMIF($O$8:T$9,"QUANT.",O858:T858)</f>
        <v>0</v>
      </c>
      <c r="V858" s="474">
        <f t="shared" ca="1" si="193"/>
        <v>0</v>
      </c>
      <c r="W858" s="486" t="str">
        <f t="shared" si="195"/>
        <v/>
      </c>
      <c r="X858" s="487">
        <f t="shared" ca="1" si="199"/>
        <v>0</v>
      </c>
      <c r="Y858" s="487" t="e">
        <f t="shared" ca="1" si="200"/>
        <v>#VALUE!</v>
      </c>
    </row>
    <row r="859" spans="1:25">
      <c r="A859" s="395"/>
      <c r="B859" s="396"/>
      <c r="C859" s="397" t="str">
        <f>IF($B859="","",IFERROR(VLOOKUP($B859,SERVIÇOS!$A:$F,2,0),IFERROR(VLOOKUP($B859,'COMPOSIÇÕES COMPLEMENTARES '!$C:$K,2,0),"")))</f>
        <v/>
      </c>
      <c r="D859" s="398" t="str">
        <f>IF($B859="","",IFERROR(VLOOKUP($B859,SERVIÇOS!$A:$F,3,0),IFERROR(VLOOKUP($B859,'COMPOSIÇÕES COMPLEMENTARES '!$C:$K,3,0),"")))</f>
        <v/>
      </c>
      <c r="E859" s="399"/>
      <c r="F859" s="400" t="str">
        <f>IF($B859="","",IFERROR(VLOOKUP($B859,SERVIÇOS!$A:$F,4,0),IFERROR(VLOOKUP($B859,'COMPOSIÇÕES COMPLEMENTARES '!$C:$K,6,0),"")))</f>
        <v/>
      </c>
      <c r="G859" s="400" t="str">
        <f>IF($B859="","",IFERROR(VLOOKUP($B859,SERVIÇOS!$A:$F,5,0),IFERROR(VLOOKUP($B859,'COMPOSIÇÕES COMPLEMENTARES '!$C:$K,7,0),"")))</f>
        <v/>
      </c>
      <c r="H859" s="400" t="str">
        <f t="shared" si="194"/>
        <v/>
      </c>
      <c r="I859" s="400" t="str">
        <f t="shared" si="201"/>
        <v/>
      </c>
      <c r="J859" s="400" t="str">
        <f t="shared" si="202"/>
        <v/>
      </c>
      <c r="K859" s="400" t="str">
        <f t="shared" si="203"/>
        <v/>
      </c>
      <c r="L859" s="400"/>
      <c r="O859" s="469"/>
      <c r="P859" s="470" t="str">
        <f t="shared" si="196"/>
        <v/>
      </c>
      <c r="Q859" s="469"/>
      <c r="R859" s="471" t="str">
        <f t="shared" si="197"/>
        <v/>
      </c>
      <c r="S859" s="469"/>
      <c r="T859" s="472" t="str">
        <f t="shared" si="198"/>
        <v/>
      </c>
      <c r="U859" s="473">
        <f ca="1">SUMIF($O$8:T$9,"QUANT.",O859:T859)</f>
        <v>0</v>
      </c>
      <c r="V859" s="474">
        <f t="shared" ca="1" si="193"/>
        <v>0</v>
      </c>
      <c r="W859" s="486" t="str">
        <f t="shared" si="195"/>
        <v/>
      </c>
      <c r="X859" s="487">
        <f t="shared" ca="1" si="199"/>
        <v>0</v>
      </c>
      <c r="Y859" s="487" t="e">
        <f t="shared" ca="1" si="200"/>
        <v>#VALUE!</v>
      </c>
    </row>
    <row r="860" spans="1:25">
      <c r="A860" s="395"/>
      <c r="B860" s="396"/>
      <c r="C860" s="397" t="str">
        <f>IF($B860="","",IFERROR(VLOOKUP($B860,SERVIÇOS!$A:$F,2,0),IFERROR(VLOOKUP($B860,'COMPOSIÇÕES COMPLEMENTARES '!$C:$K,2,0),"")))</f>
        <v/>
      </c>
      <c r="D860" s="398" t="str">
        <f>IF($B860="","",IFERROR(VLOOKUP($B860,SERVIÇOS!$A:$F,3,0),IFERROR(VLOOKUP($B860,'COMPOSIÇÕES COMPLEMENTARES '!$C:$K,3,0),"")))</f>
        <v/>
      </c>
      <c r="E860" s="399"/>
      <c r="F860" s="400" t="str">
        <f>IF($B860="","",IFERROR(VLOOKUP($B860,SERVIÇOS!$A:$F,4,0),IFERROR(VLOOKUP($B860,'COMPOSIÇÕES COMPLEMENTARES '!$C:$K,6,0),"")))</f>
        <v/>
      </c>
      <c r="G860" s="400" t="str">
        <f>IF($B860="","",IFERROR(VLOOKUP($B860,SERVIÇOS!$A:$F,5,0),IFERROR(VLOOKUP($B860,'COMPOSIÇÕES COMPLEMENTARES '!$C:$K,7,0),"")))</f>
        <v/>
      </c>
      <c r="H860" s="400" t="str">
        <f t="shared" si="194"/>
        <v/>
      </c>
      <c r="I860" s="400" t="str">
        <f t="shared" si="201"/>
        <v/>
      </c>
      <c r="J860" s="400" t="str">
        <f t="shared" si="202"/>
        <v/>
      </c>
      <c r="K860" s="400" t="str">
        <f t="shared" si="203"/>
        <v/>
      </c>
      <c r="L860" s="400"/>
      <c r="O860" s="469"/>
      <c r="P860" s="470" t="str">
        <f t="shared" si="196"/>
        <v/>
      </c>
      <c r="Q860" s="469"/>
      <c r="R860" s="471" t="str">
        <f t="shared" si="197"/>
        <v/>
      </c>
      <c r="S860" s="469"/>
      <c r="T860" s="472" t="str">
        <f t="shared" si="198"/>
        <v/>
      </c>
      <c r="U860" s="473">
        <f ca="1">SUMIF($O$8:T$9,"QUANT.",O860:T860)</f>
        <v>0</v>
      </c>
      <c r="V860" s="474">
        <f t="shared" ca="1" si="193"/>
        <v>0</v>
      </c>
      <c r="W860" s="486" t="str">
        <f t="shared" si="195"/>
        <v/>
      </c>
      <c r="X860" s="487">
        <f t="shared" ca="1" si="199"/>
        <v>0</v>
      </c>
      <c r="Y860" s="487" t="e">
        <f t="shared" ca="1" si="200"/>
        <v>#VALUE!</v>
      </c>
    </row>
    <row r="861" spans="1:25">
      <c r="A861" s="395"/>
      <c r="B861" s="396"/>
      <c r="C861" s="397" t="str">
        <f>IF($B861="","",IFERROR(VLOOKUP($B861,SERVIÇOS!$A:$F,2,0),IFERROR(VLOOKUP($B861,'COMPOSIÇÕES COMPLEMENTARES '!$C:$K,2,0),"")))</f>
        <v/>
      </c>
      <c r="D861" s="398" t="str">
        <f>IF($B861="","",IFERROR(VLOOKUP($B861,SERVIÇOS!$A:$F,3,0),IFERROR(VLOOKUP($B861,'COMPOSIÇÕES COMPLEMENTARES '!$C:$K,3,0),"")))</f>
        <v/>
      </c>
      <c r="E861" s="399"/>
      <c r="F861" s="400" t="str">
        <f>IF($B861="","",IFERROR(VLOOKUP($B861,SERVIÇOS!$A:$F,4,0),IFERROR(VLOOKUP($B861,'COMPOSIÇÕES COMPLEMENTARES '!$C:$K,6,0),"")))</f>
        <v/>
      </c>
      <c r="G861" s="400" t="str">
        <f>IF($B861="","",IFERROR(VLOOKUP($B861,SERVIÇOS!$A:$F,5,0),IFERROR(VLOOKUP($B861,'COMPOSIÇÕES COMPLEMENTARES '!$C:$K,7,0),"")))</f>
        <v/>
      </c>
      <c r="H861" s="400" t="str">
        <f t="shared" si="194"/>
        <v/>
      </c>
      <c r="I861" s="400" t="str">
        <f t="shared" si="201"/>
        <v/>
      </c>
      <c r="J861" s="400" t="str">
        <f t="shared" si="202"/>
        <v/>
      </c>
      <c r="K861" s="400" t="str">
        <f t="shared" si="203"/>
        <v/>
      </c>
      <c r="L861" s="400"/>
      <c r="O861" s="469"/>
      <c r="P861" s="470" t="str">
        <f t="shared" si="196"/>
        <v/>
      </c>
      <c r="Q861" s="469"/>
      <c r="R861" s="471" t="str">
        <f t="shared" si="197"/>
        <v/>
      </c>
      <c r="S861" s="469"/>
      <c r="T861" s="472" t="str">
        <f t="shared" si="198"/>
        <v/>
      </c>
      <c r="U861" s="473">
        <f ca="1">SUMIF($O$8:T$9,"QUANT.",O861:T861)</f>
        <v>0</v>
      </c>
      <c r="V861" s="474">
        <f t="shared" ca="1" si="193"/>
        <v>0</v>
      </c>
      <c r="W861" s="486" t="str">
        <f t="shared" si="195"/>
        <v/>
      </c>
      <c r="X861" s="487">
        <f t="shared" ca="1" si="199"/>
        <v>0</v>
      </c>
      <c r="Y861" s="487" t="e">
        <f t="shared" ca="1" si="200"/>
        <v>#VALUE!</v>
      </c>
    </row>
    <row r="862" spans="1:25">
      <c r="A862" s="395"/>
      <c r="B862" s="396"/>
      <c r="C862" s="397" t="str">
        <f>IF($B862="","",IFERROR(VLOOKUP($B862,SERVIÇOS!$A:$F,2,0),IFERROR(VLOOKUP($B862,'COMPOSIÇÕES COMPLEMENTARES '!$C:$K,2,0),"")))</f>
        <v/>
      </c>
      <c r="D862" s="398" t="str">
        <f>IF($B862="","",IFERROR(VLOOKUP($B862,SERVIÇOS!$A:$F,3,0),IFERROR(VLOOKUP($B862,'COMPOSIÇÕES COMPLEMENTARES '!$C:$K,3,0),"")))</f>
        <v/>
      </c>
      <c r="E862" s="399"/>
      <c r="F862" s="400" t="str">
        <f>IF($B862="","",IFERROR(VLOOKUP($B862,SERVIÇOS!$A:$F,4,0),IFERROR(VLOOKUP($B862,'COMPOSIÇÕES COMPLEMENTARES '!$C:$K,6,0),"")))</f>
        <v/>
      </c>
      <c r="G862" s="400" t="str">
        <f>IF($B862="","",IFERROR(VLOOKUP($B862,SERVIÇOS!$A:$F,5,0),IFERROR(VLOOKUP($B862,'COMPOSIÇÕES COMPLEMENTARES '!$C:$K,7,0),"")))</f>
        <v/>
      </c>
      <c r="H862" s="400" t="str">
        <f t="shared" si="194"/>
        <v/>
      </c>
      <c r="I862" s="400" t="str">
        <f t="shared" si="201"/>
        <v/>
      </c>
      <c r="J862" s="400" t="str">
        <f t="shared" si="202"/>
        <v/>
      </c>
      <c r="K862" s="400" t="str">
        <f t="shared" si="203"/>
        <v/>
      </c>
      <c r="L862" s="400"/>
      <c r="O862" s="469"/>
      <c r="P862" s="470" t="str">
        <f t="shared" si="196"/>
        <v/>
      </c>
      <c r="Q862" s="469"/>
      <c r="R862" s="471" t="str">
        <f t="shared" si="197"/>
        <v/>
      </c>
      <c r="S862" s="469"/>
      <c r="T862" s="472" t="str">
        <f t="shared" si="198"/>
        <v/>
      </c>
      <c r="U862" s="473">
        <f ca="1">SUMIF($O$8:T$9,"QUANT.",O862:T862)</f>
        <v>0</v>
      </c>
      <c r="V862" s="474">
        <f t="shared" ca="1" si="193"/>
        <v>0</v>
      </c>
      <c r="W862" s="486" t="str">
        <f t="shared" si="195"/>
        <v/>
      </c>
      <c r="X862" s="487">
        <f t="shared" ca="1" si="199"/>
        <v>0</v>
      </c>
      <c r="Y862" s="487" t="e">
        <f t="shared" ca="1" si="200"/>
        <v>#VALUE!</v>
      </c>
    </row>
    <row r="863" spans="1:25">
      <c r="A863" s="395"/>
      <c r="B863" s="396"/>
      <c r="C863" s="397" t="str">
        <f>IF($B863="","",IFERROR(VLOOKUP($B863,SERVIÇOS!$A:$F,2,0),IFERROR(VLOOKUP($B863,'COMPOSIÇÕES COMPLEMENTARES '!$C:$K,2,0),"")))</f>
        <v/>
      </c>
      <c r="D863" s="398" t="str">
        <f>IF($B863="","",IFERROR(VLOOKUP($B863,SERVIÇOS!$A:$F,3,0),IFERROR(VLOOKUP($B863,'COMPOSIÇÕES COMPLEMENTARES '!$C:$K,3,0),"")))</f>
        <v/>
      </c>
      <c r="E863" s="399"/>
      <c r="F863" s="400" t="str">
        <f>IF($B863="","",IFERROR(VLOOKUP($B863,SERVIÇOS!$A:$F,4,0),IFERROR(VLOOKUP($B863,'COMPOSIÇÕES COMPLEMENTARES '!$C:$K,6,0),"")))</f>
        <v/>
      </c>
      <c r="G863" s="400" t="str">
        <f>IF($B863="","",IFERROR(VLOOKUP($B863,SERVIÇOS!$A:$F,5,0),IFERROR(VLOOKUP($B863,'COMPOSIÇÕES COMPLEMENTARES '!$C:$K,7,0),"")))</f>
        <v/>
      </c>
      <c r="H863" s="400" t="str">
        <f t="shared" si="194"/>
        <v/>
      </c>
      <c r="I863" s="400" t="str">
        <f t="shared" si="201"/>
        <v/>
      </c>
      <c r="J863" s="400" t="str">
        <f t="shared" si="202"/>
        <v/>
      </c>
      <c r="K863" s="400" t="str">
        <f t="shared" si="203"/>
        <v/>
      </c>
      <c r="L863" s="400"/>
      <c r="O863" s="469"/>
      <c r="P863" s="470" t="str">
        <f t="shared" si="196"/>
        <v/>
      </c>
      <c r="Q863" s="469"/>
      <c r="R863" s="471" t="str">
        <f t="shared" si="197"/>
        <v/>
      </c>
      <c r="S863" s="469"/>
      <c r="T863" s="472" t="str">
        <f t="shared" si="198"/>
        <v/>
      </c>
      <c r="U863" s="473">
        <f ca="1">SUMIF($O$8:T$9,"QUANT.",O863:T863)</f>
        <v>0</v>
      </c>
      <c r="V863" s="474">
        <f t="shared" ca="1" si="193"/>
        <v>0</v>
      </c>
      <c r="W863" s="486" t="str">
        <f t="shared" si="195"/>
        <v/>
      </c>
      <c r="X863" s="487">
        <f t="shared" ca="1" si="199"/>
        <v>0</v>
      </c>
      <c r="Y863" s="487" t="e">
        <f t="shared" ca="1" si="200"/>
        <v>#VALUE!</v>
      </c>
    </row>
    <row r="864" spans="1:25">
      <c r="A864" s="395"/>
      <c r="B864" s="396"/>
      <c r="C864" s="397" t="str">
        <f>IF($B864="","",IFERROR(VLOOKUP($B864,SERVIÇOS!$A:$F,2,0),IFERROR(VLOOKUP($B864,'COMPOSIÇÕES COMPLEMENTARES '!$C:$K,2,0),"")))</f>
        <v/>
      </c>
      <c r="D864" s="398" t="str">
        <f>IF($B864="","",IFERROR(VLOOKUP($B864,SERVIÇOS!$A:$F,3,0),IFERROR(VLOOKUP($B864,'COMPOSIÇÕES COMPLEMENTARES '!$C:$K,3,0),"")))</f>
        <v/>
      </c>
      <c r="E864" s="399"/>
      <c r="F864" s="400" t="str">
        <f>IF($B864="","",IFERROR(VLOOKUP($B864,SERVIÇOS!$A:$F,4,0),IFERROR(VLOOKUP($B864,'COMPOSIÇÕES COMPLEMENTARES '!$C:$K,6,0),"")))</f>
        <v/>
      </c>
      <c r="G864" s="400" t="str">
        <f>IF($B864="","",IFERROR(VLOOKUP($B864,SERVIÇOS!$A:$F,5,0),IFERROR(VLOOKUP($B864,'COMPOSIÇÕES COMPLEMENTARES '!$C:$K,7,0),"")))</f>
        <v/>
      </c>
      <c r="H864" s="400" t="str">
        <f t="shared" si="194"/>
        <v/>
      </c>
      <c r="I864" s="400" t="str">
        <f t="shared" si="201"/>
        <v/>
      </c>
      <c r="J864" s="400" t="str">
        <f t="shared" si="202"/>
        <v/>
      </c>
      <c r="K864" s="400" t="str">
        <f t="shared" si="203"/>
        <v/>
      </c>
      <c r="L864" s="400"/>
      <c r="O864" s="469"/>
      <c r="P864" s="470" t="str">
        <f t="shared" si="196"/>
        <v/>
      </c>
      <c r="Q864" s="469"/>
      <c r="R864" s="471" t="str">
        <f t="shared" si="197"/>
        <v/>
      </c>
      <c r="S864" s="469"/>
      <c r="T864" s="472" t="str">
        <f t="shared" si="198"/>
        <v/>
      </c>
      <c r="U864" s="473">
        <f ca="1">SUMIF($O$8:T$9,"QUANT.",O864:T864)</f>
        <v>0</v>
      </c>
      <c r="V864" s="474">
        <f t="shared" ca="1" si="193"/>
        <v>0</v>
      </c>
      <c r="W864" s="486" t="str">
        <f t="shared" si="195"/>
        <v/>
      </c>
      <c r="X864" s="487">
        <f t="shared" ca="1" si="199"/>
        <v>0</v>
      </c>
      <c r="Y864" s="487" t="e">
        <f t="shared" ca="1" si="200"/>
        <v>#VALUE!</v>
      </c>
    </row>
    <row r="865" spans="1:25">
      <c r="A865" s="395"/>
      <c r="B865" s="396"/>
      <c r="C865" s="397" t="str">
        <f>IF($B865="","",IFERROR(VLOOKUP($B865,SERVIÇOS!$A:$F,2,0),IFERROR(VLOOKUP($B865,'COMPOSIÇÕES COMPLEMENTARES '!$C:$K,2,0),"")))</f>
        <v/>
      </c>
      <c r="D865" s="398" t="str">
        <f>IF($B865="","",IFERROR(VLOOKUP($B865,SERVIÇOS!$A:$F,3,0),IFERROR(VLOOKUP($B865,'COMPOSIÇÕES COMPLEMENTARES '!$C:$K,3,0),"")))</f>
        <v/>
      </c>
      <c r="E865" s="399"/>
      <c r="F865" s="400" t="str">
        <f>IF($B865="","",IFERROR(VLOOKUP($B865,SERVIÇOS!$A:$F,4,0),IFERROR(VLOOKUP($B865,'COMPOSIÇÕES COMPLEMENTARES '!$C:$K,6,0),"")))</f>
        <v/>
      </c>
      <c r="G865" s="400" t="str">
        <f>IF($B865="","",IFERROR(VLOOKUP($B865,SERVIÇOS!$A:$F,5,0),IFERROR(VLOOKUP($B865,'COMPOSIÇÕES COMPLEMENTARES '!$C:$K,7,0),"")))</f>
        <v/>
      </c>
      <c r="H865" s="400" t="str">
        <f t="shared" si="194"/>
        <v/>
      </c>
      <c r="I865" s="400" t="str">
        <f t="shared" si="201"/>
        <v/>
      </c>
      <c r="J865" s="400" t="str">
        <f t="shared" si="202"/>
        <v/>
      </c>
      <c r="K865" s="400" t="str">
        <f t="shared" si="203"/>
        <v/>
      </c>
      <c r="L865" s="400"/>
      <c r="O865" s="469"/>
      <c r="P865" s="470" t="str">
        <f t="shared" si="196"/>
        <v/>
      </c>
      <c r="Q865" s="469"/>
      <c r="R865" s="471" t="str">
        <f t="shared" si="197"/>
        <v/>
      </c>
      <c r="S865" s="469"/>
      <c r="T865" s="472" t="str">
        <f t="shared" si="198"/>
        <v/>
      </c>
      <c r="U865" s="473">
        <f ca="1">SUMIF($O$8:T$9,"QUANT.",O865:T865)</f>
        <v>0</v>
      </c>
      <c r="V865" s="474">
        <f t="shared" ca="1" si="193"/>
        <v>0</v>
      </c>
      <c r="W865" s="486" t="str">
        <f t="shared" si="195"/>
        <v/>
      </c>
      <c r="X865" s="487">
        <f t="shared" ca="1" si="199"/>
        <v>0</v>
      </c>
      <c r="Y865" s="487" t="e">
        <f t="shared" ca="1" si="200"/>
        <v>#VALUE!</v>
      </c>
    </row>
    <row r="866" spans="1:25">
      <c r="A866" s="395"/>
      <c r="B866" s="396"/>
      <c r="C866" s="397" t="str">
        <f>IF($B866="","",IFERROR(VLOOKUP($B866,SERVIÇOS!$A:$F,2,0),IFERROR(VLOOKUP($B866,'COMPOSIÇÕES COMPLEMENTARES '!$C:$K,2,0),"")))</f>
        <v/>
      </c>
      <c r="D866" s="398" t="str">
        <f>IF($B866="","",IFERROR(VLOOKUP($B866,SERVIÇOS!$A:$F,3,0),IFERROR(VLOOKUP($B866,'COMPOSIÇÕES COMPLEMENTARES '!$C:$K,3,0),"")))</f>
        <v/>
      </c>
      <c r="E866" s="399"/>
      <c r="F866" s="400" t="str">
        <f>IF($B866="","",IFERROR(VLOOKUP($B866,SERVIÇOS!$A:$F,4,0),IFERROR(VLOOKUP($B866,'COMPOSIÇÕES COMPLEMENTARES '!$C:$K,6,0),"")))</f>
        <v/>
      </c>
      <c r="G866" s="400" t="str">
        <f>IF($B866="","",IFERROR(VLOOKUP($B866,SERVIÇOS!$A:$F,5,0),IFERROR(VLOOKUP($B866,'COMPOSIÇÕES COMPLEMENTARES '!$C:$K,7,0),"")))</f>
        <v/>
      </c>
      <c r="H866" s="400" t="str">
        <f t="shared" si="194"/>
        <v/>
      </c>
      <c r="I866" s="400" t="str">
        <f t="shared" si="201"/>
        <v/>
      </c>
      <c r="J866" s="400" t="str">
        <f t="shared" si="202"/>
        <v/>
      </c>
      <c r="K866" s="400" t="str">
        <f t="shared" si="203"/>
        <v/>
      </c>
      <c r="L866" s="400"/>
      <c r="O866" s="469"/>
      <c r="P866" s="470" t="str">
        <f t="shared" si="196"/>
        <v/>
      </c>
      <c r="Q866" s="469"/>
      <c r="R866" s="471" t="str">
        <f t="shared" si="197"/>
        <v/>
      </c>
      <c r="S866" s="469"/>
      <c r="T866" s="472" t="str">
        <f t="shared" si="198"/>
        <v/>
      </c>
      <c r="U866" s="473">
        <f ca="1">SUMIF($O$8:T$9,"QUANT.",O866:T866)</f>
        <v>0</v>
      </c>
      <c r="V866" s="474">
        <f t="shared" ca="1" si="193"/>
        <v>0</v>
      </c>
      <c r="W866" s="486" t="str">
        <f t="shared" si="195"/>
        <v/>
      </c>
      <c r="X866" s="487">
        <f t="shared" ca="1" si="199"/>
        <v>0</v>
      </c>
      <c r="Y866" s="487" t="e">
        <f t="shared" ca="1" si="200"/>
        <v>#VALUE!</v>
      </c>
    </row>
    <row r="867" spans="1:25">
      <c r="A867" s="395"/>
      <c r="B867" s="396"/>
      <c r="C867" s="397" t="str">
        <f>IF($B867="","",IFERROR(VLOOKUP($B867,SERVIÇOS!$A:$F,2,0),IFERROR(VLOOKUP($B867,'COMPOSIÇÕES COMPLEMENTARES '!$C:$K,2,0),"")))</f>
        <v/>
      </c>
      <c r="D867" s="398" t="str">
        <f>IF($B867="","",IFERROR(VLOOKUP($B867,SERVIÇOS!$A:$F,3,0),IFERROR(VLOOKUP($B867,'COMPOSIÇÕES COMPLEMENTARES '!$C:$K,3,0),"")))</f>
        <v/>
      </c>
      <c r="E867" s="399"/>
      <c r="F867" s="400" t="str">
        <f>IF($B867="","",IFERROR(VLOOKUP($B867,SERVIÇOS!$A:$F,4,0),IFERROR(VLOOKUP($B867,'COMPOSIÇÕES COMPLEMENTARES '!$C:$K,6,0),"")))</f>
        <v/>
      </c>
      <c r="G867" s="400" t="str">
        <f>IF($B867="","",IFERROR(VLOOKUP($B867,SERVIÇOS!$A:$F,5,0),IFERROR(VLOOKUP($B867,'COMPOSIÇÕES COMPLEMENTARES '!$C:$K,7,0),"")))</f>
        <v/>
      </c>
      <c r="H867" s="400" t="str">
        <f t="shared" si="194"/>
        <v/>
      </c>
      <c r="I867" s="400" t="str">
        <f t="shared" si="201"/>
        <v/>
      </c>
      <c r="J867" s="400" t="str">
        <f t="shared" si="202"/>
        <v/>
      </c>
      <c r="K867" s="400" t="str">
        <f t="shared" si="203"/>
        <v/>
      </c>
      <c r="L867" s="400"/>
      <c r="O867" s="469"/>
      <c r="P867" s="470" t="str">
        <f t="shared" si="196"/>
        <v/>
      </c>
      <c r="Q867" s="469"/>
      <c r="R867" s="471" t="str">
        <f t="shared" si="197"/>
        <v/>
      </c>
      <c r="S867" s="469"/>
      <c r="T867" s="472" t="str">
        <f t="shared" si="198"/>
        <v/>
      </c>
      <c r="U867" s="473">
        <f ca="1">SUMIF($O$8:T$9,"QUANT.",O867:T867)</f>
        <v>0</v>
      </c>
      <c r="V867" s="474">
        <f t="shared" ca="1" si="193"/>
        <v>0</v>
      </c>
      <c r="W867" s="486" t="str">
        <f t="shared" si="195"/>
        <v/>
      </c>
      <c r="X867" s="487">
        <f t="shared" ca="1" si="199"/>
        <v>0</v>
      </c>
      <c r="Y867" s="487" t="e">
        <f t="shared" ca="1" si="200"/>
        <v>#VALUE!</v>
      </c>
    </row>
    <row r="868" spans="1:25">
      <c r="A868" s="395"/>
      <c r="B868" s="396"/>
      <c r="C868" s="397" t="str">
        <f>IF($B868="","",IFERROR(VLOOKUP($B868,SERVIÇOS!$A:$F,2,0),IFERROR(VLOOKUP($B868,'COMPOSIÇÕES COMPLEMENTARES '!$C:$K,2,0),"")))</f>
        <v/>
      </c>
      <c r="D868" s="398" t="str">
        <f>IF($B868="","",IFERROR(VLOOKUP($B868,SERVIÇOS!$A:$F,3,0),IFERROR(VLOOKUP($B868,'COMPOSIÇÕES COMPLEMENTARES '!$C:$K,3,0),"")))</f>
        <v/>
      </c>
      <c r="E868" s="399"/>
      <c r="F868" s="400" t="str">
        <f>IF($B868="","",IFERROR(VLOOKUP($B868,SERVIÇOS!$A:$F,4,0),IFERROR(VLOOKUP($B868,'COMPOSIÇÕES COMPLEMENTARES '!$C:$K,6,0),"")))</f>
        <v/>
      </c>
      <c r="G868" s="400" t="str">
        <f>IF($B868="","",IFERROR(VLOOKUP($B868,SERVIÇOS!$A:$F,5,0),IFERROR(VLOOKUP($B868,'COMPOSIÇÕES COMPLEMENTARES '!$C:$K,7,0),"")))</f>
        <v/>
      </c>
      <c r="H868" s="400" t="str">
        <f t="shared" si="194"/>
        <v/>
      </c>
      <c r="I868" s="400" t="str">
        <f t="shared" si="201"/>
        <v/>
      </c>
      <c r="J868" s="400" t="str">
        <f t="shared" si="202"/>
        <v/>
      </c>
      <c r="K868" s="400" t="str">
        <f t="shared" si="203"/>
        <v/>
      </c>
      <c r="L868" s="400"/>
      <c r="O868" s="469"/>
      <c r="P868" s="470" t="str">
        <f t="shared" si="196"/>
        <v/>
      </c>
      <c r="Q868" s="469"/>
      <c r="R868" s="471" t="str">
        <f t="shared" si="197"/>
        <v/>
      </c>
      <c r="S868" s="469"/>
      <c r="T868" s="472" t="str">
        <f t="shared" si="198"/>
        <v/>
      </c>
      <c r="U868" s="473">
        <f ca="1">SUMIF($O$8:T$9,"QUANT.",O868:T868)</f>
        <v>0</v>
      </c>
      <c r="V868" s="474">
        <f t="shared" ca="1" si="193"/>
        <v>0</v>
      </c>
      <c r="W868" s="486" t="str">
        <f t="shared" si="195"/>
        <v/>
      </c>
      <c r="X868" s="487">
        <f t="shared" ca="1" si="199"/>
        <v>0</v>
      </c>
      <c r="Y868" s="487" t="e">
        <f t="shared" ca="1" si="200"/>
        <v>#VALUE!</v>
      </c>
    </row>
    <row r="869" spans="1:25">
      <c r="A869" s="395"/>
      <c r="B869" s="396"/>
      <c r="C869" s="397" t="str">
        <f>IF($B869="","",IFERROR(VLOOKUP($B869,SERVIÇOS!$A:$F,2,0),IFERROR(VLOOKUP($B869,'COMPOSIÇÕES COMPLEMENTARES '!$C:$K,2,0),"")))</f>
        <v/>
      </c>
      <c r="D869" s="398" t="str">
        <f>IF($B869="","",IFERROR(VLOOKUP($B869,SERVIÇOS!$A:$F,3,0),IFERROR(VLOOKUP($B869,'COMPOSIÇÕES COMPLEMENTARES '!$C:$K,3,0),"")))</f>
        <v/>
      </c>
      <c r="E869" s="399"/>
      <c r="F869" s="400" t="str">
        <f>IF($B869="","",IFERROR(VLOOKUP($B869,SERVIÇOS!$A:$F,4,0),IFERROR(VLOOKUP($B869,'COMPOSIÇÕES COMPLEMENTARES '!$C:$K,6,0),"")))</f>
        <v/>
      </c>
      <c r="G869" s="400" t="str">
        <f>IF($B869="","",IFERROR(VLOOKUP($B869,SERVIÇOS!$A:$F,5,0),IFERROR(VLOOKUP($B869,'COMPOSIÇÕES COMPLEMENTARES '!$C:$K,7,0),"")))</f>
        <v/>
      </c>
      <c r="H869" s="400" t="str">
        <f t="shared" si="194"/>
        <v/>
      </c>
      <c r="I869" s="400" t="str">
        <f t="shared" si="201"/>
        <v/>
      </c>
      <c r="J869" s="400" t="str">
        <f t="shared" si="202"/>
        <v/>
      </c>
      <c r="K869" s="400" t="str">
        <f t="shared" si="203"/>
        <v/>
      </c>
      <c r="L869" s="400"/>
      <c r="O869" s="469"/>
      <c r="P869" s="470" t="str">
        <f t="shared" si="196"/>
        <v/>
      </c>
      <c r="Q869" s="469"/>
      <c r="R869" s="471" t="str">
        <f t="shared" si="197"/>
        <v/>
      </c>
      <c r="S869" s="469"/>
      <c r="T869" s="472" t="str">
        <f t="shared" si="198"/>
        <v/>
      </c>
      <c r="U869" s="473">
        <f ca="1">SUMIF($O$8:T$9,"QUANT.",O869:T869)</f>
        <v>0</v>
      </c>
      <c r="V869" s="474">
        <f t="shared" ca="1" si="193"/>
        <v>0</v>
      </c>
      <c r="W869" s="486" t="str">
        <f t="shared" si="195"/>
        <v/>
      </c>
      <c r="X869" s="487">
        <f t="shared" ca="1" si="199"/>
        <v>0</v>
      </c>
      <c r="Y869" s="487" t="e">
        <f t="shared" ca="1" si="200"/>
        <v>#VALUE!</v>
      </c>
    </row>
    <row r="870" spans="1:25">
      <c r="A870" s="395"/>
      <c r="B870" s="396"/>
      <c r="C870" s="397" t="str">
        <f>IF($B870="","",IFERROR(VLOOKUP($B870,SERVIÇOS!$A:$F,2,0),IFERROR(VLOOKUP($B870,'COMPOSIÇÕES COMPLEMENTARES '!$C:$K,2,0),"")))</f>
        <v/>
      </c>
      <c r="D870" s="398" t="str">
        <f>IF($B870="","",IFERROR(VLOOKUP($B870,SERVIÇOS!$A:$F,3,0),IFERROR(VLOOKUP($B870,'COMPOSIÇÕES COMPLEMENTARES '!$C:$K,3,0),"")))</f>
        <v/>
      </c>
      <c r="E870" s="399"/>
      <c r="F870" s="400" t="str">
        <f>IF($B870="","",IFERROR(VLOOKUP($B870,SERVIÇOS!$A:$F,4,0),IFERROR(VLOOKUP($B870,'COMPOSIÇÕES COMPLEMENTARES '!$C:$K,6,0),"")))</f>
        <v/>
      </c>
      <c r="G870" s="400" t="str">
        <f>IF($B870="","",IFERROR(VLOOKUP($B870,SERVIÇOS!$A:$F,5,0),IFERROR(VLOOKUP($B870,'COMPOSIÇÕES COMPLEMENTARES '!$C:$K,7,0),"")))</f>
        <v/>
      </c>
      <c r="H870" s="400" t="str">
        <f t="shared" si="194"/>
        <v/>
      </c>
      <c r="I870" s="400" t="str">
        <f t="shared" si="201"/>
        <v/>
      </c>
      <c r="J870" s="400" t="str">
        <f t="shared" si="202"/>
        <v/>
      </c>
      <c r="K870" s="400" t="str">
        <f t="shared" si="203"/>
        <v/>
      </c>
      <c r="L870" s="400"/>
      <c r="O870" s="469"/>
      <c r="P870" s="470" t="str">
        <f t="shared" si="196"/>
        <v/>
      </c>
      <c r="Q870" s="469"/>
      <c r="R870" s="471" t="str">
        <f t="shared" si="197"/>
        <v/>
      </c>
      <c r="S870" s="469"/>
      <c r="T870" s="472" t="str">
        <f t="shared" si="198"/>
        <v/>
      </c>
      <c r="U870" s="473">
        <f ca="1">SUMIF($O$8:T$9,"QUANT.",O870:T870)</f>
        <v>0</v>
      </c>
      <c r="V870" s="474">
        <f t="shared" ca="1" si="193"/>
        <v>0</v>
      </c>
      <c r="W870" s="486" t="str">
        <f t="shared" si="195"/>
        <v/>
      </c>
      <c r="X870" s="487">
        <f t="shared" ca="1" si="199"/>
        <v>0</v>
      </c>
      <c r="Y870" s="487" t="e">
        <f t="shared" ca="1" si="200"/>
        <v>#VALUE!</v>
      </c>
    </row>
    <row r="871" spans="1:25">
      <c r="A871" s="395"/>
      <c r="B871" s="396"/>
      <c r="C871" s="397" t="str">
        <f>IF($B871="","",IFERROR(VLOOKUP($B871,SERVIÇOS!$A:$F,2,0),IFERROR(VLOOKUP($B871,'COMPOSIÇÕES COMPLEMENTARES '!$C:$K,2,0),"")))</f>
        <v/>
      </c>
      <c r="D871" s="398" t="str">
        <f>IF($B871="","",IFERROR(VLOOKUP($B871,SERVIÇOS!$A:$F,3,0),IFERROR(VLOOKUP($B871,'COMPOSIÇÕES COMPLEMENTARES '!$C:$K,3,0),"")))</f>
        <v/>
      </c>
      <c r="E871" s="399"/>
      <c r="F871" s="400" t="str">
        <f>IF($B871="","",IFERROR(VLOOKUP($B871,SERVIÇOS!$A:$F,4,0),IFERROR(VLOOKUP($B871,'COMPOSIÇÕES COMPLEMENTARES '!$C:$K,6,0),"")))</f>
        <v/>
      </c>
      <c r="G871" s="400" t="str">
        <f>IF($B871="","",IFERROR(VLOOKUP($B871,SERVIÇOS!$A:$F,5,0),IFERROR(VLOOKUP($B871,'COMPOSIÇÕES COMPLEMENTARES '!$C:$K,7,0),"")))</f>
        <v/>
      </c>
      <c r="H871" s="400" t="str">
        <f t="shared" si="194"/>
        <v/>
      </c>
      <c r="I871" s="400" t="str">
        <f t="shared" si="201"/>
        <v/>
      </c>
      <c r="J871" s="400" t="str">
        <f t="shared" si="202"/>
        <v/>
      </c>
      <c r="K871" s="400" t="str">
        <f t="shared" si="203"/>
        <v/>
      </c>
      <c r="L871" s="400"/>
      <c r="O871" s="469"/>
      <c r="P871" s="470" t="str">
        <f t="shared" si="196"/>
        <v/>
      </c>
      <c r="Q871" s="469"/>
      <c r="R871" s="471" t="str">
        <f t="shared" si="197"/>
        <v/>
      </c>
      <c r="S871" s="469"/>
      <c r="T871" s="472" t="str">
        <f t="shared" si="198"/>
        <v/>
      </c>
      <c r="U871" s="473">
        <f ca="1">SUMIF($O$8:T$9,"QUANT.",O871:T871)</f>
        <v>0</v>
      </c>
      <c r="V871" s="474">
        <f t="shared" ca="1" si="193"/>
        <v>0</v>
      </c>
      <c r="W871" s="486" t="str">
        <f t="shared" si="195"/>
        <v/>
      </c>
      <c r="X871" s="487">
        <f t="shared" ca="1" si="199"/>
        <v>0</v>
      </c>
      <c r="Y871" s="487" t="e">
        <f t="shared" ca="1" si="200"/>
        <v>#VALUE!</v>
      </c>
    </row>
    <row r="872" spans="1:25">
      <c r="A872" s="395"/>
      <c r="B872" s="396"/>
      <c r="C872" s="397" t="str">
        <f>IF($B872="","",IFERROR(VLOOKUP($B872,SERVIÇOS!$A:$F,2,0),IFERROR(VLOOKUP($B872,'COMPOSIÇÕES COMPLEMENTARES '!$C:$K,2,0),"")))</f>
        <v/>
      </c>
      <c r="D872" s="398" t="str">
        <f>IF($B872="","",IFERROR(VLOOKUP($B872,SERVIÇOS!$A:$F,3,0),IFERROR(VLOOKUP($B872,'COMPOSIÇÕES COMPLEMENTARES '!$C:$K,3,0),"")))</f>
        <v/>
      </c>
      <c r="E872" s="399"/>
      <c r="F872" s="400" t="str">
        <f>IF($B872="","",IFERROR(VLOOKUP($B872,SERVIÇOS!$A:$F,4,0),IFERROR(VLOOKUP($B872,'COMPOSIÇÕES COMPLEMENTARES '!$C:$K,6,0),"")))</f>
        <v/>
      </c>
      <c r="G872" s="400" t="str">
        <f>IF($B872="","",IFERROR(VLOOKUP($B872,SERVIÇOS!$A:$F,5,0),IFERROR(VLOOKUP($B872,'COMPOSIÇÕES COMPLEMENTARES '!$C:$K,7,0),"")))</f>
        <v/>
      </c>
      <c r="H872" s="400" t="str">
        <f t="shared" si="194"/>
        <v/>
      </c>
      <c r="I872" s="400" t="str">
        <f t="shared" si="201"/>
        <v/>
      </c>
      <c r="J872" s="400" t="str">
        <f t="shared" si="202"/>
        <v/>
      </c>
      <c r="K872" s="400" t="str">
        <f t="shared" si="203"/>
        <v/>
      </c>
      <c r="L872" s="400"/>
      <c r="O872" s="469"/>
      <c r="P872" s="470" t="str">
        <f t="shared" si="196"/>
        <v/>
      </c>
      <c r="Q872" s="469"/>
      <c r="R872" s="471" t="str">
        <f t="shared" si="197"/>
        <v/>
      </c>
      <c r="S872" s="469"/>
      <c r="T872" s="472" t="str">
        <f t="shared" si="198"/>
        <v/>
      </c>
      <c r="U872" s="473">
        <f ca="1">SUMIF($O$8:T$9,"QUANT.",O872:T872)</f>
        <v>0</v>
      </c>
      <c r="V872" s="474">
        <f t="shared" ca="1" si="193"/>
        <v>0</v>
      </c>
      <c r="W872" s="486" t="str">
        <f t="shared" si="195"/>
        <v/>
      </c>
      <c r="X872" s="487">
        <f t="shared" ca="1" si="199"/>
        <v>0</v>
      </c>
      <c r="Y872" s="487" t="e">
        <f t="shared" ca="1" si="200"/>
        <v>#VALUE!</v>
      </c>
    </row>
    <row r="873" spans="1:25">
      <c r="A873" s="395"/>
      <c r="B873" s="396"/>
      <c r="C873" s="397" t="str">
        <f>IF($B873="","",IFERROR(VLOOKUP($B873,SERVIÇOS!$A:$F,2,0),IFERROR(VLOOKUP($B873,'COMPOSIÇÕES COMPLEMENTARES '!$C:$K,2,0),"")))</f>
        <v/>
      </c>
      <c r="D873" s="398" t="str">
        <f>IF($B873="","",IFERROR(VLOOKUP($B873,SERVIÇOS!$A:$F,3,0),IFERROR(VLOOKUP($B873,'COMPOSIÇÕES COMPLEMENTARES '!$C:$K,3,0),"")))</f>
        <v/>
      </c>
      <c r="E873" s="399"/>
      <c r="F873" s="400" t="str">
        <f>IF($B873="","",IFERROR(VLOOKUP($B873,SERVIÇOS!$A:$F,4,0),IFERROR(VLOOKUP($B873,'COMPOSIÇÕES COMPLEMENTARES '!$C:$K,6,0),"")))</f>
        <v/>
      </c>
      <c r="G873" s="400" t="str">
        <f>IF($B873="","",IFERROR(VLOOKUP($B873,SERVIÇOS!$A:$F,5,0),IFERROR(VLOOKUP($B873,'COMPOSIÇÕES COMPLEMENTARES '!$C:$K,7,0),"")))</f>
        <v/>
      </c>
      <c r="H873" s="400" t="str">
        <f t="shared" si="194"/>
        <v/>
      </c>
      <c r="I873" s="400" t="str">
        <f t="shared" si="201"/>
        <v/>
      </c>
      <c r="J873" s="400" t="str">
        <f t="shared" si="202"/>
        <v/>
      </c>
      <c r="K873" s="400" t="str">
        <f t="shared" si="203"/>
        <v/>
      </c>
      <c r="L873" s="400"/>
      <c r="O873" s="469"/>
      <c r="P873" s="470" t="str">
        <f t="shared" si="196"/>
        <v/>
      </c>
      <c r="Q873" s="469"/>
      <c r="R873" s="471" t="str">
        <f t="shared" si="197"/>
        <v/>
      </c>
      <c r="S873" s="469"/>
      <c r="T873" s="472" t="str">
        <f t="shared" si="198"/>
        <v/>
      </c>
      <c r="U873" s="473">
        <f ca="1">SUMIF($O$8:T$9,"QUANT.",O873:T873)</f>
        <v>0</v>
      </c>
      <c r="V873" s="474">
        <f t="shared" ca="1" si="193"/>
        <v>0</v>
      </c>
      <c r="W873" s="486" t="str">
        <f t="shared" si="195"/>
        <v/>
      </c>
      <c r="X873" s="487">
        <f t="shared" ca="1" si="199"/>
        <v>0</v>
      </c>
      <c r="Y873" s="487" t="e">
        <f t="shared" ca="1" si="200"/>
        <v>#VALUE!</v>
      </c>
    </row>
    <row r="874" spans="1:25">
      <c r="A874" s="395"/>
      <c r="B874" s="396"/>
      <c r="C874" s="397" t="str">
        <f>IF($B874="","",IFERROR(VLOOKUP($B874,SERVIÇOS!$A:$F,2,0),IFERROR(VLOOKUP($B874,'COMPOSIÇÕES COMPLEMENTARES '!$C:$K,2,0),"")))</f>
        <v/>
      </c>
      <c r="D874" s="398" t="str">
        <f>IF($B874="","",IFERROR(VLOOKUP($B874,SERVIÇOS!$A:$F,3,0),IFERROR(VLOOKUP($B874,'COMPOSIÇÕES COMPLEMENTARES '!$C:$K,3,0),"")))</f>
        <v/>
      </c>
      <c r="E874" s="399"/>
      <c r="F874" s="400" t="str">
        <f>IF($B874="","",IFERROR(VLOOKUP($B874,SERVIÇOS!$A:$F,4,0),IFERROR(VLOOKUP($B874,'COMPOSIÇÕES COMPLEMENTARES '!$C:$K,6,0),"")))</f>
        <v/>
      </c>
      <c r="G874" s="400" t="str">
        <f>IF($B874="","",IFERROR(VLOOKUP($B874,SERVIÇOS!$A:$F,5,0),IFERROR(VLOOKUP($B874,'COMPOSIÇÕES COMPLEMENTARES '!$C:$K,7,0),"")))</f>
        <v/>
      </c>
      <c r="H874" s="400" t="str">
        <f t="shared" si="194"/>
        <v/>
      </c>
      <c r="I874" s="400" t="str">
        <f t="shared" si="201"/>
        <v/>
      </c>
      <c r="J874" s="400" t="str">
        <f t="shared" si="202"/>
        <v/>
      </c>
      <c r="K874" s="400" t="str">
        <f t="shared" si="203"/>
        <v/>
      </c>
      <c r="L874" s="400"/>
      <c r="O874" s="469"/>
      <c r="P874" s="470" t="str">
        <f t="shared" si="196"/>
        <v/>
      </c>
      <c r="Q874" s="469"/>
      <c r="R874" s="471" t="str">
        <f t="shared" si="197"/>
        <v/>
      </c>
      <c r="S874" s="469"/>
      <c r="T874" s="472" t="str">
        <f t="shared" si="198"/>
        <v/>
      </c>
      <c r="U874" s="473">
        <f ca="1">SUMIF($O$8:T$9,"QUANT.",O874:T874)</f>
        <v>0</v>
      </c>
      <c r="V874" s="474">
        <f t="shared" ca="1" si="193"/>
        <v>0</v>
      </c>
      <c r="W874" s="486" t="str">
        <f t="shared" si="195"/>
        <v/>
      </c>
      <c r="X874" s="487">
        <f t="shared" ca="1" si="199"/>
        <v>0</v>
      </c>
      <c r="Y874" s="487" t="e">
        <f t="shared" ca="1" si="200"/>
        <v>#VALUE!</v>
      </c>
    </row>
    <row r="875" spans="1:25">
      <c r="A875" s="395"/>
      <c r="B875" s="396"/>
      <c r="C875" s="397" t="str">
        <f>IF($B875="","",IFERROR(VLOOKUP($B875,SERVIÇOS!$A:$F,2,0),IFERROR(VLOOKUP($B875,'COMPOSIÇÕES COMPLEMENTARES '!$C:$K,2,0),"")))</f>
        <v/>
      </c>
      <c r="D875" s="398" t="str">
        <f>IF($B875="","",IFERROR(VLOOKUP($B875,SERVIÇOS!$A:$F,3,0),IFERROR(VLOOKUP($B875,'COMPOSIÇÕES COMPLEMENTARES '!$C:$K,3,0),"")))</f>
        <v/>
      </c>
      <c r="E875" s="399"/>
      <c r="F875" s="400" t="str">
        <f>IF($B875="","",IFERROR(VLOOKUP($B875,SERVIÇOS!$A:$F,4,0),IFERROR(VLOOKUP($B875,'COMPOSIÇÕES COMPLEMENTARES '!$C:$K,6,0),"")))</f>
        <v/>
      </c>
      <c r="G875" s="400" t="str">
        <f>IF($B875="","",IFERROR(VLOOKUP($B875,SERVIÇOS!$A:$F,5,0),IFERROR(VLOOKUP($B875,'COMPOSIÇÕES COMPLEMENTARES '!$C:$K,7,0),"")))</f>
        <v/>
      </c>
      <c r="H875" s="400" t="str">
        <f t="shared" si="194"/>
        <v/>
      </c>
      <c r="I875" s="400" t="str">
        <f t="shared" si="201"/>
        <v/>
      </c>
      <c r="J875" s="400" t="str">
        <f t="shared" si="202"/>
        <v/>
      </c>
      <c r="K875" s="400" t="str">
        <f t="shared" si="203"/>
        <v/>
      </c>
      <c r="L875" s="400"/>
      <c r="O875" s="469"/>
      <c r="P875" s="470" t="str">
        <f t="shared" si="196"/>
        <v/>
      </c>
      <c r="Q875" s="469"/>
      <c r="R875" s="471" t="str">
        <f t="shared" si="197"/>
        <v/>
      </c>
      <c r="S875" s="469"/>
      <c r="T875" s="472" t="str">
        <f t="shared" si="198"/>
        <v/>
      </c>
      <c r="U875" s="473">
        <f ca="1">SUMIF($O$8:T$9,"QUANT.",O875:T875)</f>
        <v>0</v>
      </c>
      <c r="V875" s="474">
        <f t="shared" ref="V875:V938" ca="1" si="204">SUMIF($O$8:$T$9,"CUSTO",O875:T875)</f>
        <v>0</v>
      </c>
      <c r="W875" s="486" t="str">
        <f t="shared" si="195"/>
        <v/>
      </c>
      <c r="X875" s="487">
        <f t="shared" ca="1" si="199"/>
        <v>0</v>
      </c>
      <c r="Y875" s="487" t="e">
        <f t="shared" ca="1" si="200"/>
        <v>#VALUE!</v>
      </c>
    </row>
    <row r="876" spans="1:25">
      <c r="A876" s="395"/>
      <c r="B876" s="396"/>
      <c r="C876" s="397" t="str">
        <f>IF($B876="","",IFERROR(VLOOKUP($B876,SERVIÇOS!$A:$F,2,0),IFERROR(VLOOKUP($B876,'COMPOSIÇÕES COMPLEMENTARES '!$C:$K,2,0),"")))</f>
        <v/>
      </c>
      <c r="D876" s="398" t="str">
        <f>IF($B876="","",IFERROR(VLOOKUP($B876,SERVIÇOS!$A:$F,3,0),IFERROR(VLOOKUP($B876,'COMPOSIÇÕES COMPLEMENTARES '!$C:$K,3,0),"")))</f>
        <v/>
      </c>
      <c r="E876" s="399"/>
      <c r="F876" s="400" t="str">
        <f>IF($B876="","",IFERROR(VLOOKUP($B876,SERVIÇOS!$A:$F,4,0),IFERROR(VLOOKUP($B876,'COMPOSIÇÕES COMPLEMENTARES '!$C:$K,6,0),"")))</f>
        <v/>
      </c>
      <c r="G876" s="400" t="str">
        <f>IF($B876="","",IFERROR(VLOOKUP($B876,SERVIÇOS!$A:$F,5,0),IFERROR(VLOOKUP($B876,'COMPOSIÇÕES COMPLEMENTARES '!$C:$K,7,0),"")))</f>
        <v/>
      </c>
      <c r="H876" s="400" t="str">
        <f t="shared" ref="H876:H939" si="205">IF(E876="","",F876+G876)</f>
        <v/>
      </c>
      <c r="I876" s="400" t="str">
        <f t="shared" si="201"/>
        <v/>
      </c>
      <c r="J876" s="400" t="str">
        <f t="shared" si="202"/>
        <v/>
      </c>
      <c r="K876" s="400" t="str">
        <f t="shared" si="203"/>
        <v/>
      </c>
      <c r="L876" s="400"/>
      <c r="O876" s="469"/>
      <c r="P876" s="470" t="str">
        <f t="shared" si="196"/>
        <v/>
      </c>
      <c r="Q876" s="469"/>
      <c r="R876" s="471" t="str">
        <f t="shared" si="197"/>
        <v/>
      </c>
      <c r="S876" s="469"/>
      <c r="T876" s="472" t="str">
        <f t="shared" si="198"/>
        <v/>
      </c>
      <c r="U876" s="473">
        <f ca="1">SUMIF($O$8:T$9,"QUANT.",O876:T876)</f>
        <v>0</v>
      </c>
      <c r="V876" s="474">
        <f t="shared" ca="1" si="204"/>
        <v>0</v>
      </c>
      <c r="W876" s="486" t="str">
        <f t="shared" ref="W876:W939" si="206">IF(B876&lt;&gt;"",IF(V876=0,"MEDIR",IF(K876-V876=0,"OK",IF(K876-V876&gt;0,"MEDIR","ALERTA!"))),"")</f>
        <v/>
      </c>
      <c r="X876" s="487">
        <f t="shared" ca="1" si="199"/>
        <v>0</v>
      </c>
      <c r="Y876" s="487" t="e">
        <f t="shared" ca="1" si="200"/>
        <v>#VALUE!</v>
      </c>
    </row>
    <row r="877" spans="1:25">
      <c r="A877" s="395"/>
      <c r="B877" s="396"/>
      <c r="C877" s="397" t="str">
        <f>IF($B877="","",IFERROR(VLOOKUP($B877,SERVIÇOS!$A:$F,2,0),IFERROR(VLOOKUP($B877,'COMPOSIÇÕES COMPLEMENTARES '!$C:$K,2,0),"")))</f>
        <v/>
      </c>
      <c r="D877" s="398" t="str">
        <f>IF($B877="","",IFERROR(VLOOKUP($B877,SERVIÇOS!$A:$F,3,0),IFERROR(VLOOKUP($B877,'COMPOSIÇÕES COMPLEMENTARES '!$C:$K,3,0),"")))</f>
        <v/>
      </c>
      <c r="E877" s="399"/>
      <c r="F877" s="400" t="str">
        <f>IF($B877="","",IFERROR(VLOOKUP($B877,SERVIÇOS!$A:$F,4,0),IFERROR(VLOOKUP($B877,'COMPOSIÇÕES COMPLEMENTARES '!$C:$K,6,0),"")))</f>
        <v/>
      </c>
      <c r="G877" s="400" t="str">
        <f>IF($B877="","",IFERROR(VLOOKUP($B877,SERVIÇOS!$A:$F,5,0),IFERROR(VLOOKUP($B877,'COMPOSIÇÕES COMPLEMENTARES '!$C:$K,7,0),"")))</f>
        <v/>
      </c>
      <c r="H877" s="400" t="str">
        <f t="shared" si="205"/>
        <v/>
      </c>
      <c r="I877" s="400" t="str">
        <f t="shared" si="201"/>
        <v/>
      </c>
      <c r="J877" s="400" t="str">
        <f t="shared" si="202"/>
        <v/>
      </c>
      <c r="K877" s="400" t="str">
        <f t="shared" si="203"/>
        <v/>
      </c>
      <c r="L877" s="400"/>
      <c r="O877" s="469"/>
      <c r="P877" s="470" t="str">
        <f t="shared" ref="P877:P940" si="207">IF(OR(O877="",$K877=""),"",(O877/$E877)*$K877)</f>
        <v/>
      </c>
      <c r="Q877" s="469"/>
      <c r="R877" s="471" t="str">
        <f t="shared" ref="R877:R940" si="208">IF(OR(Q877="",$K877=""),"",(Q877/$E877)*$K877)</f>
        <v/>
      </c>
      <c r="S877" s="469"/>
      <c r="T877" s="472" t="str">
        <f t="shared" ref="T877:T940" si="209">IF(OR(S877="",$K877=""),"",(S877/$E877)*$K877)</f>
        <v/>
      </c>
      <c r="U877" s="473">
        <f ca="1">SUMIF($O$8:T$9,"QUANT.",O877:T877)</f>
        <v>0</v>
      </c>
      <c r="V877" s="474">
        <f t="shared" ca="1" si="204"/>
        <v>0</v>
      </c>
      <c r="W877" s="486" t="str">
        <f t="shared" si="206"/>
        <v/>
      </c>
      <c r="X877" s="487">
        <f t="shared" ref="X877:X940" ca="1" si="210">IF(U877="",0,E877-U877)</f>
        <v>0</v>
      </c>
      <c r="Y877" s="487" t="e">
        <f t="shared" ref="Y877:Y940" ca="1" si="211">IF(V877="",0,K877-V877)</f>
        <v>#VALUE!</v>
      </c>
    </row>
    <row r="878" spans="1:25">
      <c r="A878" s="395"/>
      <c r="B878" s="396"/>
      <c r="C878" s="397" t="str">
        <f>IF($B878="","",IFERROR(VLOOKUP($B878,SERVIÇOS!$A:$F,2,0),IFERROR(VLOOKUP($B878,'COMPOSIÇÕES COMPLEMENTARES '!$C:$K,2,0),"")))</f>
        <v/>
      </c>
      <c r="D878" s="398" t="str">
        <f>IF($B878="","",IFERROR(VLOOKUP($B878,SERVIÇOS!$A:$F,3,0),IFERROR(VLOOKUP($B878,'COMPOSIÇÕES COMPLEMENTARES '!$C:$K,3,0),"")))</f>
        <v/>
      </c>
      <c r="E878" s="399"/>
      <c r="F878" s="400" t="str">
        <f>IF($B878="","",IFERROR(VLOOKUP($B878,SERVIÇOS!$A:$F,4,0),IFERROR(VLOOKUP($B878,'COMPOSIÇÕES COMPLEMENTARES '!$C:$K,6,0),"")))</f>
        <v/>
      </c>
      <c r="G878" s="400" t="str">
        <f>IF($B878="","",IFERROR(VLOOKUP($B878,SERVIÇOS!$A:$F,5,0),IFERROR(VLOOKUP($B878,'COMPOSIÇÕES COMPLEMENTARES '!$C:$K,7,0),"")))</f>
        <v/>
      </c>
      <c r="H878" s="400" t="str">
        <f t="shared" si="205"/>
        <v/>
      </c>
      <c r="I878" s="400" t="str">
        <f t="shared" si="201"/>
        <v/>
      </c>
      <c r="J878" s="400" t="str">
        <f t="shared" si="202"/>
        <v/>
      </c>
      <c r="K878" s="400" t="str">
        <f t="shared" si="203"/>
        <v/>
      </c>
      <c r="L878" s="400"/>
      <c r="O878" s="469"/>
      <c r="P878" s="470" t="str">
        <f t="shared" si="207"/>
        <v/>
      </c>
      <c r="Q878" s="469"/>
      <c r="R878" s="471" t="str">
        <f t="shared" si="208"/>
        <v/>
      </c>
      <c r="S878" s="469"/>
      <c r="T878" s="472" t="str">
        <f t="shared" si="209"/>
        <v/>
      </c>
      <c r="U878" s="473">
        <f ca="1">SUMIF($O$8:T$9,"QUANT.",O878:T878)</f>
        <v>0</v>
      </c>
      <c r="V878" s="474">
        <f t="shared" ca="1" si="204"/>
        <v>0</v>
      </c>
      <c r="W878" s="486" t="str">
        <f t="shared" si="206"/>
        <v/>
      </c>
      <c r="X878" s="487">
        <f t="shared" ca="1" si="210"/>
        <v>0</v>
      </c>
      <c r="Y878" s="487" t="e">
        <f t="shared" ca="1" si="211"/>
        <v>#VALUE!</v>
      </c>
    </row>
    <row r="879" spans="1:25">
      <c r="A879" s="395"/>
      <c r="B879" s="396"/>
      <c r="C879" s="397" t="str">
        <f>IF($B879="","",IFERROR(VLOOKUP($B879,SERVIÇOS!$A:$F,2,0),IFERROR(VLOOKUP($B879,'COMPOSIÇÕES COMPLEMENTARES '!$C:$K,2,0),"")))</f>
        <v/>
      </c>
      <c r="D879" s="398" t="str">
        <f>IF($B879="","",IFERROR(VLOOKUP($B879,SERVIÇOS!$A:$F,3,0),IFERROR(VLOOKUP($B879,'COMPOSIÇÕES COMPLEMENTARES '!$C:$K,3,0),"")))</f>
        <v/>
      </c>
      <c r="E879" s="399"/>
      <c r="F879" s="400" t="str">
        <f>IF($B879="","",IFERROR(VLOOKUP($B879,SERVIÇOS!$A:$F,4,0),IFERROR(VLOOKUP($B879,'COMPOSIÇÕES COMPLEMENTARES '!$C:$K,6,0),"")))</f>
        <v/>
      </c>
      <c r="G879" s="400" t="str">
        <f>IF($B879="","",IFERROR(VLOOKUP($B879,SERVIÇOS!$A:$F,5,0),IFERROR(VLOOKUP($B879,'COMPOSIÇÕES COMPLEMENTARES '!$C:$K,7,0),"")))</f>
        <v/>
      </c>
      <c r="H879" s="400" t="str">
        <f t="shared" si="205"/>
        <v/>
      </c>
      <c r="I879" s="400" t="str">
        <f t="shared" si="201"/>
        <v/>
      </c>
      <c r="J879" s="400" t="str">
        <f t="shared" si="202"/>
        <v/>
      </c>
      <c r="K879" s="400" t="str">
        <f t="shared" si="203"/>
        <v/>
      </c>
      <c r="L879" s="400"/>
      <c r="O879" s="469"/>
      <c r="P879" s="470" t="str">
        <f t="shared" si="207"/>
        <v/>
      </c>
      <c r="Q879" s="469"/>
      <c r="R879" s="471" t="str">
        <f t="shared" si="208"/>
        <v/>
      </c>
      <c r="S879" s="469"/>
      <c r="T879" s="472" t="str">
        <f t="shared" si="209"/>
        <v/>
      </c>
      <c r="U879" s="473">
        <f ca="1">SUMIF($O$8:T$9,"QUANT.",O879:T879)</f>
        <v>0</v>
      </c>
      <c r="V879" s="474">
        <f t="shared" ca="1" si="204"/>
        <v>0</v>
      </c>
      <c r="W879" s="486" t="str">
        <f t="shared" si="206"/>
        <v/>
      </c>
      <c r="X879" s="487">
        <f t="shared" ca="1" si="210"/>
        <v>0</v>
      </c>
      <c r="Y879" s="487" t="e">
        <f t="shared" ca="1" si="211"/>
        <v>#VALUE!</v>
      </c>
    </row>
    <row r="880" spans="1:25">
      <c r="A880" s="395"/>
      <c r="B880" s="396"/>
      <c r="C880" s="397" t="str">
        <f>IF($B880="","",IFERROR(VLOOKUP($B880,SERVIÇOS!$A:$F,2,0),IFERROR(VLOOKUP($B880,'COMPOSIÇÕES COMPLEMENTARES '!$C:$K,2,0),"")))</f>
        <v/>
      </c>
      <c r="D880" s="398" t="str">
        <f>IF($B880="","",IFERROR(VLOOKUP($B880,SERVIÇOS!$A:$F,3,0),IFERROR(VLOOKUP($B880,'COMPOSIÇÕES COMPLEMENTARES '!$C:$K,3,0),"")))</f>
        <v/>
      </c>
      <c r="E880" s="399"/>
      <c r="F880" s="400" t="str">
        <f>IF($B880="","",IFERROR(VLOOKUP($B880,SERVIÇOS!$A:$F,4,0),IFERROR(VLOOKUP($B880,'COMPOSIÇÕES COMPLEMENTARES '!$C:$K,6,0),"")))</f>
        <v/>
      </c>
      <c r="G880" s="400" t="str">
        <f>IF($B880="","",IFERROR(VLOOKUP($B880,SERVIÇOS!$A:$F,5,0),IFERROR(VLOOKUP($B880,'COMPOSIÇÕES COMPLEMENTARES '!$C:$K,7,0),"")))</f>
        <v/>
      </c>
      <c r="H880" s="400" t="str">
        <f t="shared" si="205"/>
        <v/>
      </c>
      <c r="I880" s="400" t="str">
        <f t="shared" si="201"/>
        <v/>
      </c>
      <c r="J880" s="400" t="str">
        <f t="shared" si="202"/>
        <v/>
      </c>
      <c r="K880" s="400" t="str">
        <f t="shared" si="203"/>
        <v/>
      </c>
      <c r="L880" s="400"/>
      <c r="O880" s="469"/>
      <c r="P880" s="470" t="str">
        <f t="shared" si="207"/>
        <v/>
      </c>
      <c r="Q880" s="469"/>
      <c r="R880" s="471" t="str">
        <f t="shared" si="208"/>
        <v/>
      </c>
      <c r="S880" s="469"/>
      <c r="T880" s="472" t="str">
        <f t="shared" si="209"/>
        <v/>
      </c>
      <c r="U880" s="473">
        <f ca="1">SUMIF($O$8:T$9,"QUANT.",O880:T880)</f>
        <v>0</v>
      </c>
      <c r="V880" s="474">
        <f t="shared" ca="1" si="204"/>
        <v>0</v>
      </c>
      <c r="W880" s="486" t="str">
        <f t="shared" si="206"/>
        <v/>
      </c>
      <c r="X880" s="487">
        <f t="shared" ca="1" si="210"/>
        <v>0</v>
      </c>
      <c r="Y880" s="487" t="e">
        <f t="shared" ca="1" si="211"/>
        <v>#VALUE!</v>
      </c>
    </row>
    <row r="881" spans="1:25">
      <c r="A881" s="395"/>
      <c r="B881" s="396"/>
      <c r="C881" s="397" t="str">
        <f>IF($B881="","",IFERROR(VLOOKUP($B881,SERVIÇOS!$A:$F,2,0),IFERROR(VLOOKUP($B881,'COMPOSIÇÕES COMPLEMENTARES '!$C:$K,2,0),"")))</f>
        <v/>
      </c>
      <c r="D881" s="398" t="str">
        <f>IF($B881="","",IFERROR(VLOOKUP($B881,SERVIÇOS!$A:$F,3,0),IFERROR(VLOOKUP($B881,'COMPOSIÇÕES COMPLEMENTARES '!$C:$K,3,0),"")))</f>
        <v/>
      </c>
      <c r="E881" s="399"/>
      <c r="F881" s="400" t="str">
        <f>IF($B881="","",IFERROR(VLOOKUP($B881,SERVIÇOS!$A:$F,4,0),IFERROR(VLOOKUP($B881,'COMPOSIÇÕES COMPLEMENTARES '!$C:$K,6,0),"")))</f>
        <v/>
      </c>
      <c r="G881" s="400" t="str">
        <f>IF($B881="","",IFERROR(VLOOKUP($B881,SERVIÇOS!$A:$F,5,0),IFERROR(VLOOKUP($B881,'COMPOSIÇÕES COMPLEMENTARES '!$C:$K,7,0),"")))</f>
        <v/>
      </c>
      <c r="H881" s="400" t="str">
        <f t="shared" si="205"/>
        <v/>
      </c>
      <c r="I881" s="400" t="str">
        <f t="shared" si="201"/>
        <v/>
      </c>
      <c r="J881" s="400" t="str">
        <f t="shared" si="202"/>
        <v/>
      </c>
      <c r="K881" s="400" t="str">
        <f t="shared" si="203"/>
        <v/>
      </c>
      <c r="L881" s="400"/>
      <c r="O881" s="469"/>
      <c r="P881" s="470" t="str">
        <f t="shared" si="207"/>
        <v/>
      </c>
      <c r="Q881" s="469"/>
      <c r="R881" s="471" t="str">
        <f t="shared" si="208"/>
        <v/>
      </c>
      <c r="S881" s="469"/>
      <c r="T881" s="472" t="str">
        <f t="shared" si="209"/>
        <v/>
      </c>
      <c r="U881" s="473">
        <f ca="1">SUMIF($O$8:T$9,"QUANT.",O881:T881)</f>
        <v>0</v>
      </c>
      <c r="V881" s="474">
        <f t="shared" ca="1" si="204"/>
        <v>0</v>
      </c>
      <c r="W881" s="486" t="str">
        <f t="shared" si="206"/>
        <v/>
      </c>
      <c r="X881" s="487">
        <f t="shared" ca="1" si="210"/>
        <v>0</v>
      </c>
      <c r="Y881" s="487" t="e">
        <f t="shared" ca="1" si="211"/>
        <v>#VALUE!</v>
      </c>
    </row>
    <row r="882" spans="1:25">
      <c r="A882" s="395"/>
      <c r="B882" s="396"/>
      <c r="C882" s="397" t="str">
        <f>IF($B882="","",IFERROR(VLOOKUP($B882,SERVIÇOS!$A:$F,2,0),IFERROR(VLOOKUP($B882,'COMPOSIÇÕES COMPLEMENTARES '!$C:$K,2,0),"")))</f>
        <v/>
      </c>
      <c r="D882" s="398" t="str">
        <f>IF($B882="","",IFERROR(VLOOKUP($B882,SERVIÇOS!$A:$F,3,0),IFERROR(VLOOKUP($B882,'COMPOSIÇÕES COMPLEMENTARES '!$C:$K,3,0),"")))</f>
        <v/>
      </c>
      <c r="E882" s="399"/>
      <c r="F882" s="400" t="str">
        <f>IF($B882="","",IFERROR(VLOOKUP($B882,SERVIÇOS!$A:$F,4,0),IFERROR(VLOOKUP($B882,'COMPOSIÇÕES COMPLEMENTARES '!$C:$K,6,0),"")))</f>
        <v/>
      </c>
      <c r="G882" s="400" t="str">
        <f>IF($B882="","",IFERROR(VLOOKUP($B882,SERVIÇOS!$A:$F,5,0),IFERROR(VLOOKUP($B882,'COMPOSIÇÕES COMPLEMENTARES '!$C:$K,7,0),"")))</f>
        <v/>
      </c>
      <c r="H882" s="400" t="str">
        <f t="shared" si="205"/>
        <v/>
      </c>
      <c r="I882" s="400" t="str">
        <f t="shared" si="201"/>
        <v/>
      </c>
      <c r="J882" s="400" t="str">
        <f t="shared" si="202"/>
        <v/>
      </c>
      <c r="K882" s="400" t="str">
        <f t="shared" si="203"/>
        <v/>
      </c>
      <c r="L882" s="400"/>
      <c r="O882" s="469"/>
      <c r="P882" s="470" t="str">
        <f t="shared" si="207"/>
        <v/>
      </c>
      <c r="Q882" s="469"/>
      <c r="R882" s="471" t="str">
        <f t="shared" si="208"/>
        <v/>
      </c>
      <c r="S882" s="469"/>
      <c r="T882" s="472" t="str">
        <f t="shared" si="209"/>
        <v/>
      </c>
      <c r="U882" s="473">
        <f ca="1">SUMIF($O$8:T$9,"QUANT.",O882:T882)</f>
        <v>0</v>
      </c>
      <c r="V882" s="474">
        <f t="shared" ca="1" si="204"/>
        <v>0</v>
      </c>
      <c r="W882" s="486" t="str">
        <f t="shared" si="206"/>
        <v/>
      </c>
      <c r="X882" s="487">
        <f t="shared" ca="1" si="210"/>
        <v>0</v>
      </c>
      <c r="Y882" s="487" t="e">
        <f t="shared" ca="1" si="211"/>
        <v>#VALUE!</v>
      </c>
    </row>
    <row r="883" spans="1:25">
      <c r="A883" s="395"/>
      <c r="B883" s="396"/>
      <c r="C883" s="397" t="str">
        <f>IF($B883="","",IFERROR(VLOOKUP($B883,SERVIÇOS!$A:$F,2,0),IFERROR(VLOOKUP($B883,'COMPOSIÇÕES COMPLEMENTARES '!$C:$K,2,0),"")))</f>
        <v/>
      </c>
      <c r="D883" s="398" t="str">
        <f>IF($B883="","",IFERROR(VLOOKUP($B883,SERVIÇOS!$A:$F,3,0),IFERROR(VLOOKUP($B883,'COMPOSIÇÕES COMPLEMENTARES '!$C:$K,3,0),"")))</f>
        <v/>
      </c>
      <c r="E883" s="399"/>
      <c r="F883" s="400" t="str">
        <f>IF($B883="","",IFERROR(VLOOKUP($B883,SERVIÇOS!$A:$F,4,0),IFERROR(VLOOKUP($B883,'COMPOSIÇÕES COMPLEMENTARES '!$C:$K,6,0),"")))</f>
        <v/>
      </c>
      <c r="G883" s="400" t="str">
        <f>IF($B883="","",IFERROR(VLOOKUP($B883,SERVIÇOS!$A:$F,5,0),IFERROR(VLOOKUP($B883,'COMPOSIÇÕES COMPLEMENTARES '!$C:$K,7,0),"")))</f>
        <v/>
      </c>
      <c r="H883" s="400" t="str">
        <f t="shared" si="205"/>
        <v/>
      </c>
      <c r="I883" s="400" t="str">
        <f t="shared" si="201"/>
        <v/>
      </c>
      <c r="J883" s="400" t="str">
        <f t="shared" si="202"/>
        <v/>
      </c>
      <c r="K883" s="400" t="str">
        <f t="shared" si="203"/>
        <v/>
      </c>
      <c r="L883" s="400"/>
      <c r="O883" s="469"/>
      <c r="P883" s="470" t="str">
        <f t="shared" si="207"/>
        <v/>
      </c>
      <c r="Q883" s="469"/>
      <c r="R883" s="471" t="str">
        <f t="shared" si="208"/>
        <v/>
      </c>
      <c r="S883" s="469"/>
      <c r="T883" s="472" t="str">
        <f t="shared" si="209"/>
        <v/>
      </c>
      <c r="U883" s="473">
        <f ca="1">SUMIF($O$8:T$9,"QUANT.",O883:T883)</f>
        <v>0</v>
      </c>
      <c r="V883" s="474">
        <f t="shared" ca="1" si="204"/>
        <v>0</v>
      </c>
      <c r="W883" s="486" t="str">
        <f t="shared" si="206"/>
        <v/>
      </c>
      <c r="X883" s="487">
        <f t="shared" ca="1" si="210"/>
        <v>0</v>
      </c>
      <c r="Y883" s="487" t="e">
        <f t="shared" ca="1" si="211"/>
        <v>#VALUE!</v>
      </c>
    </row>
    <row r="884" spans="1:25">
      <c r="A884" s="395"/>
      <c r="B884" s="396"/>
      <c r="C884" s="397" t="str">
        <f>IF($B884="","",IFERROR(VLOOKUP($B884,SERVIÇOS!$A:$F,2,0),IFERROR(VLOOKUP($B884,'COMPOSIÇÕES COMPLEMENTARES '!$C:$K,2,0),"")))</f>
        <v/>
      </c>
      <c r="D884" s="398" t="str">
        <f>IF($B884="","",IFERROR(VLOOKUP($B884,SERVIÇOS!$A:$F,3,0),IFERROR(VLOOKUP($B884,'COMPOSIÇÕES COMPLEMENTARES '!$C:$K,3,0),"")))</f>
        <v/>
      </c>
      <c r="E884" s="399"/>
      <c r="F884" s="400" t="str">
        <f>IF($B884="","",IFERROR(VLOOKUP($B884,SERVIÇOS!$A:$F,4,0),IFERROR(VLOOKUP($B884,'COMPOSIÇÕES COMPLEMENTARES '!$C:$K,6,0),"")))</f>
        <v/>
      </c>
      <c r="G884" s="400" t="str">
        <f>IF($B884="","",IFERROR(VLOOKUP($B884,SERVIÇOS!$A:$F,5,0),IFERROR(VLOOKUP($B884,'COMPOSIÇÕES COMPLEMENTARES '!$C:$K,7,0),"")))</f>
        <v/>
      </c>
      <c r="H884" s="400" t="str">
        <f t="shared" si="205"/>
        <v/>
      </c>
      <c r="I884" s="400" t="str">
        <f t="shared" si="201"/>
        <v/>
      </c>
      <c r="J884" s="400" t="str">
        <f t="shared" si="202"/>
        <v/>
      </c>
      <c r="K884" s="400" t="str">
        <f t="shared" si="203"/>
        <v/>
      </c>
      <c r="L884" s="400"/>
      <c r="O884" s="469"/>
      <c r="P884" s="470" t="str">
        <f t="shared" si="207"/>
        <v/>
      </c>
      <c r="Q884" s="469"/>
      <c r="R884" s="471" t="str">
        <f t="shared" si="208"/>
        <v/>
      </c>
      <c r="S884" s="469"/>
      <c r="T884" s="472" t="str">
        <f t="shared" si="209"/>
        <v/>
      </c>
      <c r="U884" s="473">
        <f ca="1">SUMIF($O$8:T$9,"QUANT.",O884:T884)</f>
        <v>0</v>
      </c>
      <c r="V884" s="474">
        <f t="shared" ca="1" si="204"/>
        <v>0</v>
      </c>
      <c r="W884" s="486" t="str">
        <f t="shared" si="206"/>
        <v/>
      </c>
      <c r="X884" s="487">
        <f t="shared" ca="1" si="210"/>
        <v>0</v>
      </c>
      <c r="Y884" s="487" t="e">
        <f t="shared" ca="1" si="211"/>
        <v>#VALUE!</v>
      </c>
    </row>
    <row r="885" spans="1:25">
      <c r="A885" s="395"/>
      <c r="B885" s="396"/>
      <c r="C885" s="397" t="str">
        <f>IF($B885="","",IFERROR(VLOOKUP($B885,SERVIÇOS!$A:$F,2,0),IFERROR(VLOOKUP($B885,'COMPOSIÇÕES COMPLEMENTARES '!$C:$K,2,0),"")))</f>
        <v/>
      </c>
      <c r="D885" s="398" t="str">
        <f>IF($B885="","",IFERROR(VLOOKUP($B885,SERVIÇOS!$A:$F,3,0),IFERROR(VLOOKUP($B885,'COMPOSIÇÕES COMPLEMENTARES '!$C:$K,3,0),"")))</f>
        <v/>
      </c>
      <c r="E885" s="399"/>
      <c r="F885" s="400" t="str">
        <f>IF($B885="","",IFERROR(VLOOKUP($B885,SERVIÇOS!$A:$F,4,0),IFERROR(VLOOKUP($B885,'COMPOSIÇÕES COMPLEMENTARES '!$C:$K,6,0),"")))</f>
        <v/>
      </c>
      <c r="G885" s="400" t="str">
        <f>IF($B885="","",IFERROR(VLOOKUP($B885,SERVIÇOS!$A:$F,5,0),IFERROR(VLOOKUP($B885,'COMPOSIÇÕES COMPLEMENTARES '!$C:$K,7,0),"")))</f>
        <v/>
      </c>
      <c r="H885" s="400" t="str">
        <f t="shared" si="205"/>
        <v/>
      </c>
      <c r="I885" s="400" t="str">
        <f t="shared" ref="I885:I948" si="212">IF(E885="","",TRUNC((E885*F885),2))</f>
        <v/>
      </c>
      <c r="J885" s="400" t="str">
        <f t="shared" ref="J885:J948" si="213">IF(E885="","",TRUNC((E885*G885),2))</f>
        <v/>
      </c>
      <c r="K885" s="400" t="str">
        <f t="shared" ref="K885:K948" si="214">IF(E885="","",TRUNC((E885*H885),2))</f>
        <v/>
      </c>
      <c r="L885" s="400"/>
      <c r="O885" s="469"/>
      <c r="P885" s="470" t="str">
        <f t="shared" si="207"/>
        <v/>
      </c>
      <c r="Q885" s="469"/>
      <c r="R885" s="471" t="str">
        <f t="shared" si="208"/>
        <v/>
      </c>
      <c r="S885" s="469"/>
      <c r="T885" s="472" t="str">
        <f t="shared" si="209"/>
        <v/>
      </c>
      <c r="U885" s="473">
        <f ca="1">SUMIF($O$8:T$9,"QUANT.",O885:T885)</f>
        <v>0</v>
      </c>
      <c r="V885" s="474">
        <f t="shared" ca="1" si="204"/>
        <v>0</v>
      </c>
      <c r="W885" s="486" t="str">
        <f t="shared" si="206"/>
        <v/>
      </c>
      <c r="X885" s="487">
        <f t="shared" ca="1" si="210"/>
        <v>0</v>
      </c>
      <c r="Y885" s="487" t="e">
        <f t="shared" ca="1" si="211"/>
        <v>#VALUE!</v>
      </c>
    </row>
    <row r="886" spans="1:25">
      <c r="A886" s="395"/>
      <c r="B886" s="396"/>
      <c r="C886" s="397" t="str">
        <f>IF($B886="","",IFERROR(VLOOKUP($B886,SERVIÇOS!$A:$F,2,0),IFERROR(VLOOKUP($B886,'COMPOSIÇÕES COMPLEMENTARES '!$C:$K,2,0),"")))</f>
        <v/>
      </c>
      <c r="D886" s="398" t="str">
        <f>IF($B886="","",IFERROR(VLOOKUP($B886,SERVIÇOS!$A:$F,3,0),IFERROR(VLOOKUP($B886,'COMPOSIÇÕES COMPLEMENTARES '!$C:$K,3,0),"")))</f>
        <v/>
      </c>
      <c r="E886" s="399"/>
      <c r="F886" s="400" t="str">
        <f>IF($B886="","",IFERROR(VLOOKUP($B886,SERVIÇOS!$A:$F,4,0),IFERROR(VLOOKUP($B886,'COMPOSIÇÕES COMPLEMENTARES '!$C:$K,6,0),"")))</f>
        <v/>
      </c>
      <c r="G886" s="400" t="str">
        <f>IF($B886="","",IFERROR(VLOOKUP($B886,SERVIÇOS!$A:$F,5,0),IFERROR(VLOOKUP($B886,'COMPOSIÇÕES COMPLEMENTARES '!$C:$K,7,0),"")))</f>
        <v/>
      </c>
      <c r="H886" s="400" t="str">
        <f t="shared" si="205"/>
        <v/>
      </c>
      <c r="I886" s="400" t="str">
        <f t="shared" si="212"/>
        <v/>
      </c>
      <c r="J886" s="400" t="str">
        <f t="shared" si="213"/>
        <v/>
      </c>
      <c r="K886" s="400" t="str">
        <f t="shared" si="214"/>
        <v/>
      </c>
      <c r="L886" s="400"/>
      <c r="O886" s="469"/>
      <c r="P886" s="470" t="str">
        <f t="shared" si="207"/>
        <v/>
      </c>
      <c r="Q886" s="469"/>
      <c r="R886" s="471" t="str">
        <f t="shared" si="208"/>
        <v/>
      </c>
      <c r="S886" s="469"/>
      <c r="T886" s="472" t="str">
        <f t="shared" si="209"/>
        <v/>
      </c>
      <c r="U886" s="473">
        <f ca="1">SUMIF($O$8:T$9,"QUANT.",O886:T886)</f>
        <v>0</v>
      </c>
      <c r="V886" s="474">
        <f t="shared" ca="1" si="204"/>
        <v>0</v>
      </c>
      <c r="W886" s="486" t="str">
        <f t="shared" si="206"/>
        <v/>
      </c>
      <c r="X886" s="487">
        <f t="shared" ca="1" si="210"/>
        <v>0</v>
      </c>
      <c r="Y886" s="487" t="e">
        <f t="shared" ca="1" si="211"/>
        <v>#VALUE!</v>
      </c>
    </row>
    <row r="887" spans="1:25">
      <c r="A887" s="395"/>
      <c r="B887" s="396"/>
      <c r="C887" s="397" t="str">
        <f>IF($B887="","",IFERROR(VLOOKUP($B887,SERVIÇOS!$A:$F,2,0),IFERROR(VLOOKUP($B887,'COMPOSIÇÕES COMPLEMENTARES '!$C:$K,2,0),"")))</f>
        <v/>
      </c>
      <c r="D887" s="398" t="str">
        <f>IF($B887="","",IFERROR(VLOOKUP($B887,SERVIÇOS!$A:$F,3,0),IFERROR(VLOOKUP($B887,'COMPOSIÇÕES COMPLEMENTARES '!$C:$K,3,0),"")))</f>
        <v/>
      </c>
      <c r="E887" s="399"/>
      <c r="F887" s="400" t="str">
        <f>IF($B887="","",IFERROR(VLOOKUP($B887,SERVIÇOS!$A:$F,4,0),IFERROR(VLOOKUP($B887,'COMPOSIÇÕES COMPLEMENTARES '!$C:$K,6,0),"")))</f>
        <v/>
      </c>
      <c r="G887" s="400" t="str">
        <f>IF($B887="","",IFERROR(VLOOKUP($B887,SERVIÇOS!$A:$F,5,0),IFERROR(VLOOKUP($B887,'COMPOSIÇÕES COMPLEMENTARES '!$C:$K,7,0),"")))</f>
        <v/>
      </c>
      <c r="H887" s="400" t="str">
        <f t="shared" si="205"/>
        <v/>
      </c>
      <c r="I887" s="400" t="str">
        <f t="shared" si="212"/>
        <v/>
      </c>
      <c r="J887" s="400" t="str">
        <f t="shared" si="213"/>
        <v/>
      </c>
      <c r="K887" s="400" t="str">
        <f t="shared" si="214"/>
        <v/>
      </c>
      <c r="L887" s="400"/>
      <c r="O887" s="469"/>
      <c r="P887" s="470" t="str">
        <f t="shared" si="207"/>
        <v/>
      </c>
      <c r="Q887" s="469"/>
      <c r="R887" s="471" t="str">
        <f t="shared" si="208"/>
        <v/>
      </c>
      <c r="S887" s="469"/>
      <c r="T887" s="472" t="str">
        <f t="shared" si="209"/>
        <v/>
      </c>
      <c r="U887" s="473">
        <f ca="1">SUMIF($O$8:T$9,"QUANT.",O887:T887)</f>
        <v>0</v>
      </c>
      <c r="V887" s="474">
        <f t="shared" ca="1" si="204"/>
        <v>0</v>
      </c>
      <c r="W887" s="486" t="str">
        <f t="shared" si="206"/>
        <v/>
      </c>
      <c r="X887" s="487">
        <f t="shared" ca="1" si="210"/>
        <v>0</v>
      </c>
      <c r="Y887" s="487" t="e">
        <f t="shared" ca="1" si="211"/>
        <v>#VALUE!</v>
      </c>
    </row>
    <row r="888" spans="1:25">
      <c r="A888" s="395"/>
      <c r="B888" s="396"/>
      <c r="C888" s="397" t="str">
        <f>IF($B888="","",IFERROR(VLOOKUP($B888,SERVIÇOS!$A:$F,2,0),IFERROR(VLOOKUP($B888,'COMPOSIÇÕES COMPLEMENTARES '!$C:$K,2,0),"")))</f>
        <v/>
      </c>
      <c r="D888" s="398" t="str">
        <f>IF($B888="","",IFERROR(VLOOKUP($B888,SERVIÇOS!$A:$F,3,0),IFERROR(VLOOKUP($B888,'COMPOSIÇÕES COMPLEMENTARES '!$C:$K,3,0),"")))</f>
        <v/>
      </c>
      <c r="E888" s="399"/>
      <c r="F888" s="400" t="str">
        <f>IF($B888="","",IFERROR(VLOOKUP($B888,SERVIÇOS!$A:$F,4,0),IFERROR(VLOOKUP($B888,'COMPOSIÇÕES COMPLEMENTARES '!$C:$K,6,0),"")))</f>
        <v/>
      </c>
      <c r="G888" s="400" t="str">
        <f>IF($B888="","",IFERROR(VLOOKUP($B888,SERVIÇOS!$A:$F,5,0),IFERROR(VLOOKUP($B888,'COMPOSIÇÕES COMPLEMENTARES '!$C:$K,7,0),"")))</f>
        <v/>
      </c>
      <c r="H888" s="400" t="str">
        <f t="shared" si="205"/>
        <v/>
      </c>
      <c r="I888" s="400" t="str">
        <f t="shared" si="212"/>
        <v/>
      </c>
      <c r="J888" s="400" t="str">
        <f t="shared" si="213"/>
        <v/>
      </c>
      <c r="K888" s="400" t="str">
        <f t="shared" si="214"/>
        <v/>
      </c>
      <c r="L888" s="400"/>
      <c r="O888" s="469"/>
      <c r="P888" s="470" t="str">
        <f t="shared" si="207"/>
        <v/>
      </c>
      <c r="Q888" s="469"/>
      <c r="R888" s="471" t="str">
        <f t="shared" si="208"/>
        <v/>
      </c>
      <c r="S888" s="469"/>
      <c r="T888" s="472" t="str">
        <f t="shared" si="209"/>
        <v/>
      </c>
      <c r="U888" s="473">
        <f ca="1">SUMIF($O$8:T$9,"QUANT.",O888:T888)</f>
        <v>0</v>
      </c>
      <c r="V888" s="474">
        <f t="shared" ca="1" si="204"/>
        <v>0</v>
      </c>
      <c r="W888" s="486" t="str">
        <f t="shared" si="206"/>
        <v/>
      </c>
      <c r="X888" s="487">
        <f t="shared" ca="1" si="210"/>
        <v>0</v>
      </c>
      <c r="Y888" s="487" t="e">
        <f t="shared" ca="1" si="211"/>
        <v>#VALUE!</v>
      </c>
    </row>
    <row r="889" spans="1:25">
      <c r="A889" s="395"/>
      <c r="B889" s="396"/>
      <c r="C889" s="397" t="str">
        <f>IF($B889="","",IFERROR(VLOOKUP($B889,SERVIÇOS!$A:$F,2,0),IFERROR(VLOOKUP($B889,'COMPOSIÇÕES COMPLEMENTARES '!$C:$K,2,0),"")))</f>
        <v/>
      </c>
      <c r="D889" s="398" t="str">
        <f>IF($B889="","",IFERROR(VLOOKUP($B889,SERVIÇOS!$A:$F,3,0),IFERROR(VLOOKUP($B889,'COMPOSIÇÕES COMPLEMENTARES '!$C:$K,3,0),"")))</f>
        <v/>
      </c>
      <c r="E889" s="399"/>
      <c r="F889" s="400" t="str">
        <f>IF($B889="","",IFERROR(VLOOKUP($B889,SERVIÇOS!$A:$F,4,0),IFERROR(VLOOKUP($B889,'COMPOSIÇÕES COMPLEMENTARES '!$C:$K,6,0),"")))</f>
        <v/>
      </c>
      <c r="G889" s="400" t="str">
        <f>IF($B889="","",IFERROR(VLOOKUP($B889,SERVIÇOS!$A:$F,5,0),IFERROR(VLOOKUP($B889,'COMPOSIÇÕES COMPLEMENTARES '!$C:$K,7,0),"")))</f>
        <v/>
      </c>
      <c r="H889" s="400" t="str">
        <f t="shared" si="205"/>
        <v/>
      </c>
      <c r="I889" s="400" t="str">
        <f t="shared" si="212"/>
        <v/>
      </c>
      <c r="J889" s="400" t="str">
        <f t="shared" si="213"/>
        <v/>
      </c>
      <c r="K889" s="400" t="str">
        <f t="shared" si="214"/>
        <v/>
      </c>
      <c r="L889" s="400"/>
      <c r="O889" s="469"/>
      <c r="P889" s="470" t="str">
        <f t="shared" si="207"/>
        <v/>
      </c>
      <c r="Q889" s="469"/>
      <c r="R889" s="471" t="str">
        <f t="shared" si="208"/>
        <v/>
      </c>
      <c r="S889" s="469"/>
      <c r="T889" s="472" t="str">
        <f t="shared" si="209"/>
        <v/>
      </c>
      <c r="U889" s="473">
        <f ca="1">SUMIF($O$8:T$9,"QUANT.",O889:T889)</f>
        <v>0</v>
      </c>
      <c r="V889" s="474">
        <f t="shared" ca="1" si="204"/>
        <v>0</v>
      </c>
      <c r="W889" s="486" t="str">
        <f t="shared" si="206"/>
        <v/>
      </c>
      <c r="X889" s="487">
        <f t="shared" ca="1" si="210"/>
        <v>0</v>
      </c>
      <c r="Y889" s="487" t="e">
        <f t="shared" ca="1" si="211"/>
        <v>#VALUE!</v>
      </c>
    </row>
    <row r="890" spans="1:25">
      <c r="A890" s="395"/>
      <c r="B890" s="396"/>
      <c r="C890" s="397" t="str">
        <f>IF($B890="","",IFERROR(VLOOKUP($B890,SERVIÇOS!$A:$F,2,0),IFERROR(VLOOKUP($B890,'COMPOSIÇÕES COMPLEMENTARES '!$C:$K,2,0),"")))</f>
        <v/>
      </c>
      <c r="D890" s="398" t="str">
        <f>IF($B890="","",IFERROR(VLOOKUP($B890,SERVIÇOS!$A:$F,3,0),IFERROR(VLOOKUP($B890,'COMPOSIÇÕES COMPLEMENTARES '!$C:$K,3,0),"")))</f>
        <v/>
      </c>
      <c r="E890" s="399"/>
      <c r="F890" s="400" t="str">
        <f>IF($B890="","",IFERROR(VLOOKUP($B890,SERVIÇOS!$A:$F,4,0),IFERROR(VLOOKUP($B890,'COMPOSIÇÕES COMPLEMENTARES '!$C:$K,6,0),"")))</f>
        <v/>
      </c>
      <c r="G890" s="400" t="str">
        <f>IF($B890="","",IFERROR(VLOOKUP($B890,SERVIÇOS!$A:$F,5,0),IFERROR(VLOOKUP($B890,'COMPOSIÇÕES COMPLEMENTARES '!$C:$K,7,0),"")))</f>
        <v/>
      </c>
      <c r="H890" s="400" t="str">
        <f t="shared" si="205"/>
        <v/>
      </c>
      <c r="I890" s="400" t="str">
        <f t="shared" si="212"/>
        <v/>
      </c>
      <c r="J890" s="400" t="str">
        <f t="shared" si="213"/>
        <v/>
      </c>
      <c r="K890" s="400" t="str">
        <f t="shared" si="214"/>
        <v/>
      </c>
      <c r="L890" s="400"/>
      <c r="O890" s="469"/>
      <c r="P890" s="470" t="str">
        <f t="shared" si="207"/>
        <v/>
      </c>
      <c r="Q890" s="469"/>
      <c r="R890" s="471" t="str">
        <f t="shared" si="208"/>
        <v/>
      </c>
      <c r="S890" s="469"/>
      <c r="T890" s="472" t="str">
        <f t="shared" si="209"/>
        <v/>
      </c>
      <c r="U890" s="473">
        <f ca="1">SUMIF($O$8:T$9,"QUANT.",O890:T890)</f>
        <v>0</v>
      </c>
      <c r="V890" s="474">
        <f t="shared" ca="1" si="204"/>
        <v>0</v>
      </c>
      <c r="W890" s="486" t="str">
        <f t="shared" si="206"/>
        <v/>
      </c>
      <c r="X890" s="487">
        <f t="shared" ca="1" si="210"/>
        <v>0</v>
      </c>
      <c r="Y890" s="487" t="e">
        <f t="shared" ca="1" si="211"/>
        <v>#VALUE!</v>
      </c>
    </row>
    <row r="891" spans="1:25">
      <c r="A891" s="395"/>
      <c r="B891" s="396"/>
      <c r="C891" s="397" t="str">
        <f>IF($B891="","",IFERROR(VLOOKUP($B891,SERVIÇOS!$A:$F,2,0),IFERROR(VLOOKUP($B891,'COMPOSIÇÕES COMPLEMENTARES '!$C:$K,2,0),"")))</f>
        <v/>
      </c>
      <c r="D891" s="398" t="str">
        <f>IF($B891="","",IFERROR(VLOOKUP($B891,SERVIÇOS!$A:$F,3,0),IFERROR(VLOOKUP($B891,'COMPOSIÇÕES COMPLEMENTARES '!$C:$K,3,0),"")))</f>
        <v/>
      </c>
      <c r="E891" s="399"/>
      <c r="F891" s="400" t="str">
        <f>IF($B891="","",IFERROR(VLOOKUP($B891,SERVIÇOS!$A:$F,4,0),IFERROR(VLOOKUP($B891,'COMPOSIÇÕES COMPLEMENTARES '!$C:$K,6,0),"")))</f>
        <v/>
      </c>
      <c r="G891" s="400" t="str">
        <f>IF($B891="","",IFERROR(VLOOKUP($B891,SERVIÇOS!$A:$F,5,0),IFERROR(VLOOKUP($B891,'COMPOSIÇÕES COMPLEMENTARES '!$C:$K,7,0),"")))</f>
        <v/>
      </c>
      <c r="H891" s="400" t="str">
        <f t="shared" si="205"/>
        <v/>
      </c>
      <c r="I891" s="400" t="str">
        <f t="shared" si="212"/>
        <v/>
      </c>
      <c r="J891" s="400" t="str">
        <f t="shared" si="213"/>
        <v/>
      </c>
      <c r="K891" s="400" t="str">
        <f t="shared" si="214"/>
        <v/>
      </c>
      <c r="L891" s="400"/>
      <c r="O891" s="469"/>
      <c r="P891" s="470" t="str">
        <f t="shared" si="207"/>
        <v/>
      </c>
      <c r="Q891" s="469"/>
      <c r="R891" s="471" t="str">
        <f t="shared" si="208"/>
        <v/>
      </c>
      <c r="S891" s="469"/>
      <c r="T891" s="472" t="str">
        <f t="shared" si="209"/>
        <v/>
      </c>
      <c r="U891" s="473">
        <f ca="1">SUMIF($O$8:T$9,"QUANT.",O891:T891)</f>
        <v>0</v>
      </c>
      <c r="V891" s="474">
        <f t="shared" ca="1" si="204"/>
        <v>0</v>
      </c>
      <c r="W891" s="486" t="str">
        <f t="shared" si="206"/>
        <v/>
      </c>
      <c r="X891" s="487">
        <f t="shared" ca="1" si="210"/>
        <v>0</v>
      </c>
      <c r="Y891" s="487" t="e">
        <f t="shared" ca="1" si="211"/>
        <v>#VALUE!</v>
      </c>
    </row>
    <row r="892" spans="1:25">
      <c r="A892" s="395"/>
      <c r="B892" s="396"/>
      <c r="C892" s="397" t="str">
        <f>IF($B892="","",IFERROR(VLOOKUP($B892,SERVIÇOS!$A:$F,2,0),IFERROR(VLOOKUP($B892,'COMPOSIÇÕES COMPLEMENTARES '!$C:$K,2,0),"")))</f>
        <v/>
      </c>
      <c r="D892" s="398" t="str">
        <f>IF($B892="","",IFERROR(VLOOKUP($B892,SERVIÇOS!$A:$F,3,0),IFERROR(VLOOKUP($B892,'COMPOSIÇÕES COMPLEMENTARES '!$C:$K,3,0),"")))</f>
        <v/>
      </c>
      <c r="E892" s="399"/>
      <c r="F892" s="400" t="str">
        <f>IF($B892="","",IFERROR(VLOOKUP($B892,SERVIÇOS!$A:$F,4,0),IFERROR(VLOOKUP($B892,'COMPOSIÇÕES COMPLEMENTARES '!$C:$K,6,0),"")))</f>
        <v/>
      </c>
      <c r="G892" s="400" t="str">
        <f>IF($B892="","",IFERROR(VLOOKUP($B892,SERVIÇOS!$A:$F,5,0),IFERROR(VLOOKUP($B892,'COMPOSIÇÕES COMPLEMENTARES '!$C:$K,7,0),"")))</f>
        <v/>
      </c>
      <c r="H892" s="400" t="str">
        <f t="shared" si="205"/>
        <v/>
      </c>
      <c r="I892" s="400" t="str">
        <f t="shared" si="212"/>
        <v/>
      </c>
      <c r="J892" s="400" t="str">
        <f t="shared" si="213"/>
        <v/>
      </c>
      <c r="K892" s="400" t="str">
        <f t="shared" si="214"/>
        <v/>
      </c>
      <c r="L892" s="400"/>
      <c r="O892" s="469"/>
      <c r="P892" s="470" t="str">
        <f t="shared" si="207"/>
        <v/>
      </c>
      <c r="Q892" s="469"/>
      <c r="R892" s="471" t="str">
        <f t="shared" si="208"/>
        <v/>
      </c>
      <c r="S892" s="469"/>
      <c r="T892" s="472" t="str">
        <f t="shared" si="209"/>
        <v/>
      </c>
      <c r="U892" s="473">
        <f ca="1">SUMIF($O$8:T$9,"QUANT.",O892:T892)</f>
        <v>0</v>
      </c>
      <c r="V892" s="474">
        <f t="shared" ca="1" si="204"/>
        <v>0</v>
      </c>
      <c r="W892" s="486" t="str">
        <f t="shared" si="206"/>
        <v/>
      </c>
      <c r="X892" s="487">
        <f t="shared" ca="1" si="210"/>
        <v>0</v>
      </c>
      <c r="Y892" s="487" t="e">
        <f t="shared" ca="1" si="211"/>
        <v>#VALUE!</v>
      </c>
    </row>
    <row r="893" spans="1:25">
      <c r="A893" s="395"/>
      <c r="B893" s="396"/>
      <c r="C893" s="397" t="str">
        <f>IF($B893="","",IFERROR(VLOOKUP($B893,SERVIÇOS!$A:$F,2,0),IFERROR(VLOOKUP($B893,'COMPOSIÇÕES COMPLEMENTARES '!$C:$K,2,0),"")))</f>
        <v/>
      </c>
      <c r="D893" s="398" t="str">
        <f>IF($B893="","",IFERROR(VLOOKUP($B893,SERVIÇOS!$A:$F,3,0),IFERROR(VLOOKUP($B893,'COMPOSIÇÕES COMPLEMENTARES '!$C:$K,3,0),"")))</f>
        <v/>
      </c>
      <c r="E893" s="399"/>
      <c r="F893" s="400" t="str">
        <f>IF($B893="","",IFERROR(VLOOKUP($B893,SERVIÇOS!$A:$F,4,0),IFERROR(VLOOKUP($B893,'COMPOSIÇÕES COMPLEMENTARES '!$C:$K,6,0),"")))</f>
        <v/>
      </c>
      <c r="G893" s="400" t="str">
        <f>IF($B893="","",IFERROR(VLOOKUP($B893,SERVIÇOS!$A:$F,5,0),IFERROR(VLOOKUP($B893,'COMPOSIÇÕES COMPLEMENTARES '!$C:$K,7,0),"")))</f>
        <v/>
      </c>
      <c r="H893" s="400" t="str">
        <f t="shared" si="205"/>
        <v/>
      </c>
      <c r="I893" s="400" t="str">
        <f t="shared" si="212"/>
        <v/>
      </c>
      <c r="J893" s="400" t="str">
        <f t="shared" si="213"/>
        <v/>
      </c>
      <c r="K893" s="400" t="str">
        <f t="shared" si="214"/>
        <v/>
      </c>
      <c r="L893" s="400"/>
      <c r="O893" s="469"/>
      <c r="P893" s="470" t="str">
        <f t="shared" si="207"/>
        <v/>
      </c>
      <c r="Q893" s="469"/>
      <c r="R893" s="471" t="str">
        <f t="shared" si="208"/>
        <v/>
      </c>
      <c r="S893" s="469"/>
      <c r="T893" s="472" t="str">
        <f t="shared" si="209"/>
        <v/>
      </c>
      <c r="U893" s="473">
        <f ca="1">SUMIF($O$8:T$9,"QUANT.",O893:T893)</f>
        <v>0</v>
      </c>
      <c r="V893" s="474">
        <f t="shared" ca="1" si="204"/>
        <v>0</v>
      </c>
      <c r="W893" s="486" t="str">
        <f t="shared" si="206"/>
        <v/>
      </c>
      <c r="X893" s="487">
        <f t="shared" ca="1" si="210"/>
        <v>0</v>
      </c>
      <c r="Y893" s="487" t="e">
        <f t="shared" ca="1" si="211"/>
        <v>#VALUE!</v>
      </c>
    </row>
    <row r="894" spans="1:25">
      <c r="A894" s="395"/>
      <c r="B894" s="396"/>
      <c r="C894" s="397" t="str">
        <f>IF($B894="","",IFERROR(VLOOKUP($B894,SERVIÇOS!$A:$F,2,0),IFERROR(VLOOKUP($B894,'COMPOSIÇÕES COMPLEMENTARES '!$C:$K,2,0),"")))</f>
        <v/>
      </c>
      <c r="D894" s="398" t="str">
        <f>IF($B894="","",IFERROR(VLOOKUP($B894,SERVIÇOS!$A:$F,3,0),IFERROR(VLOOKUP($B894,'COMPOSIÇÕES COMPLEMENTARES '!$C:$K,3,0),"")))</f>
        <v/>
      </c>
      <c r="E894" s="399"/>
      <c r="F894" s="400" t="str">
        <f>IF($B894="","",IFERROR(VLOOKUP($B894,SERVIÇOS!$A:$F,4,0),IFERROR(VLOOKUP($B894,'COMPOSIÇÕES COMPLEMENTARES '!$C:$K,6,0),"")))</f>
        <v/>
      </c>
      <c r="G894" s="400" t="str">
        <f>IF($B894="","",IFERROR(VLOOKUP($B894,SERVIÇOS!$A:$F,5,0),IFERROR(VLOOKUP($B894,'COMPOSIÇÕES COMPLEMENTARES '!$C:$K,7,0),"")))</f>
        <v/>
      </c>
      <c r="H894" s="400" t="str">
        <f t="shared" si="205"/>
        <v/>
      </c>
      <c r="I894" s="400" t="str">
        <f t="shared" si="212"/>
        <v/>
      </c>
      <c r="J894" s="400" t="str">
        <f t="shared" si="213"/>
        <v/>
      </c>
      <c r="K894" s="400" t="str">
        <f t="shared" si="214"/>
        <v/>
      </c>
      <c r="L894" s="400"/>
      <c r="O894" s="469"/>
      <c r="P894" s="470" t="str">
        <f t="shared" si="207"/>
        <v/>
      </c>
      <c r="Q894" s="469"/>
      <c r="R894" s="471" t="str">
        <f t="shared" si="208"/>
        <v/>
      </c>
      <c r="S894" s="469"/>
      <c r="T894" s="472" t="str">
        <f t="shared" si="209"/>
        <v/>
      </c>
      <c r="U894" s="473">
        <f ca="1">SUMIF($O$8:T$9,"QUANT.",O894:T894)</f>
        <v>0</v>
      </c>
      <c r="V894" s="474">
        <f t="shared" ca="1" si="204"/>
        <v>0</v>
      </c>
      <c r="W894" s="486" t="str">
        <f t="shared" si="206"/>
        <v/>
      </c>
      <c r="X894" s="487">
        <f t="shared" ca="1" si="210"/>
        <v>0</v>
      </c>
      <c r="Y894" s="487" t="e">
        <f t="shared" ca="1" si="211"/>
        <v>#VALUE!</v>
      </c>
    </row>
    <row r="895" spans="1:25">
      <c r="A895" s="395"/>
      <c r="B895" s="396"/>
      <c r="C895" s="397" t="str">
        <f>IF($B895="","",IFERROR(VLOOKUP($B895,SERVIÇOS!$A:$F,2,0),IFERROR(VLOOKUP($B895,'COMPOSIÇÕES COMPLEMENTARES '!$C:$K,2,0),"")))</f>
        <v/>
      </c>
      <c r="D895" s="398" t="str">
        <f>IF($B895="","",IFERROR(VLOOKUP($B895,SERVIÇOS!$A:$F,3,0),IFERROR(VLOOKUP($B895,'COMPOSIÇÕES COMPLEMENTARES '!$C:$K,3,0),"")))</f>
        <v/>
      </c>
      <c r="E895" s="399"/>
      <c r="F895" s="400" t="str">
        <f>IF($B895="","",IFERROR(VLOOKUP($B895,SERVIÇOS!$A:$F,4,0),IFERROR(VLOOKUP($B895,'COMPOSIÇÕES COMPLEMENTARES '!$C:$K,6,0),"")))</f>
        <v/>
      </c>
      <c r="G895" s="400" t="str">
        <f>IF($B895="","",IFERROR(VLOOKUP($B895,SERVIÇOS!$A:$F,5,0),IFERROR(VLOOKUP($B895,'COMPOSIÇÕES COMPLEMENTARES '!$C:$K,7,0),"")))</f>
        <v/>
      </c>
      <c r="H895" s="400" t="str">
        <f t="shared" si="205"/>
        <v/>
      </c>
      <c r="I895" s="400" t="str">
        <f t="shared" si="212"/>
        <v/>
      </c>
      <c r="J895" s="400" t="str">
        <f t="shared" si="213"/>
        <v/>
      </c>
      <c r="K895" s="400" t="str">
        <f t="shared" si="214"/>
        <v/>
      </c>
      <c r="L895" s="400"/>
      <c r="O895" s="469"/>
      <c r="P895" s="470" t="str">
        <f t="shared" si="207"/>
        <v/>
      </c>
      <c r="Q895" s="469"/>
      <c r="R895" s="471" t="str">
        <f t="shared" si="208"/>
        <v/>
      </c>
      <c r="S895" s="469"/>
      <c r="T895" s="472" t="str">
        <f t="shared" si="209"/>
        <v/>
      </c>
      <c r="U895" s="473">
        <f ca="1">SUMIF($O$8:T$9,"QUANT.",O895:T895)</f>
        <v>0</v>
      </c>
      <c r="V895" s="474">
        <f t="shared" ca="1" si="204"/>
        <v>0</v>
      </c>
      <c r="W895" s="486" t="str">
        <f t="shared" si="206"/>
        <v/>
      </c>
      <c r="X895" s="487">
        <f t="shared" ca="1" si="210"/>
        <v>0</v>
      </c>
      <c r="Y895" s="487" t="e">
        <f t="shared" ca="1" si="211"/>
        <v>#VALUE!</v>
      </c>
    </row>
    <row r="896" spans="1:25">
      <c r="A896" s="395"/>
      <c r="B896" s="396"/>
      <c r="C896" s="397" t="str">
        <f>IF($B896="","",IFERROR(VLOOKUP($B896,SERVIÇOS!$A:$F,2,0),IFERROR(VLOOKUP($B896,'COMPOSIÇÕES COMPLEMENTARES '!$C:$K,2,0),"")))</f>
        <v/>
      </c>
      <c r="D896" s="398" t="str">
        <f>IF($B896="","",IFERROR(VLOOKUP($B896,SERVIÇOS!$A:$F,3,0),IFERROR(VLOOKUP($B896,'COMPOSIÇÕES COMPLEMENTARES '!$C:$K,3,0),"")))</f>
        <v/>
      </c>
      <c r="E896" s="399"/>
      <c r="F896" s="400" t="str">
        <f>IF($B896="","",IFERROR(VLOOKUP($B896,SERVIÇOS!$A:$F,4,0),IFERROR(VLOOKUP($B896,'COMPOSIÇÕES COMPLEMENTARES '!$C:$K,6,0),"")))</f>
        <v/>
      </c>
      <c r="G896" s="400" t="str">
        <f>IF($B896="","",IFERROR(VLOOKUP($B896,SERVIÇOS!$A:$F,5,0),IFERROR(VLOOKUP($B896,'COMPOSIÇÕES COMPLEMENTARES '!$C:$K,7,0),"")))</f>
        <v/>
      </c>
      <c r="H896" s="400" t="str">
        <f t="shared" si="205"/>
        <v/>
      </c>
      <c r="I896" s="400" t="str">
        <f t="shared" si="212"/>
        <v/>
      </c>
      <c r="J896" s="400" t="str">
        <f t="shared" si="213"/>
        <v/>
      </c>
      <c r="K896" s="400" t="str">
        <f t="shared" si="214"/>
        <v/>
      </c>
      <c r="L896" s="400"/>
      <c r="O896" s="469"/>
      <c r="P896" s="470" t="str">
        <f t="shared" si="207"/>
        <v/>
      </c>
      <c r="Q896" s="469"/>
      <c r="R896" s="471" t="str">
        <f t="shared" si="208"/>
        <v/>
      </c>
      <c r="S896" s="469"/>
      <c r="T896" s="472" t="str">
        <f t="shared" si="209"/>
        <v/>
      </c>
      <c r="U896" s="473">
        <f ca="1">SUMIF($O$8:T$9,"QUANT.",O896:T896)</f>
        <v>0</v>
      </c>
      <c r="V896" s="474">
        <f t="shared" ca="1" si="204"/>
        <v>0</v>
      </c>
      <c r="W896" s="486" t="str">
        <f t="shared" si="206"/>
        <v/>
      </c>
      <c r="X896" s="487">
        <f t="shared" ca="1" si="210"/>
        <v>0</v>
      </c>
      <c r="Y896" s="487" t="e">
        <f t="shared" ca="1" si="211"/>
        <v>#VALUE!</v>
      </c>
    </row>
    <row r="897" spans="1:25">
      <c r="A897" s="395"/>
      <c r="B897" s="396"/>
      <c r="C897" s="397" t="str">
        <f>IF($B897="","",IFERROR(VLOOKUP($B897,SERVIÇOS!$A:$F,2,0),IFERROR(VLOOKUP($B897,'COMPOSIÇÕES COMPLEMENTARES '!$C:$K,2,0),"")))</f>
        <v/>
      </c>
      <c r="D897" s="398" t="str">
        <f>IF($B897="","",IFERROR(VLOOKUP($B897,SERVIÇOS!$A:$F,3,0),IFERROR(VLOOKUP($B897,'COMPOSIÇÕES COMPLEMENTARES '!$C:$K,3,0),"")))</f>
        <v/>
      </c>
      <c r="E897" s="399"/>
      <c r="F897" s="400" t="str">
        <f>IF($B897="","",IFERROR(VLOOKUP($B897,SERVIÇOS!$A:$F,4,0),IFERROR(VLOOKUP($B897,'COMPOSIÇÕES COMPLEMENTARES '!$C:$K,6,0),"")))</f>
        <v/>
      </c>
      <c r="G897" s="400" t="str">
        <f>IF($B897="","",IFERROR(VLOOKUP($B897,SERVIÇOS!$A:$F,5,0),IFERROR(VLOOKUP($B897,'COMPOSIÇÕES COMPLEMENTARES '!$C:$K,7,0),"")))</f>
        <v/>
      </c>
      <c r="H897" s="400" t="str">
        <f t="shared" si="205"/>
        <v/>
      </c>
      <c r="I897" s="400" t="str">
        <f t="shared" si="212"/>
        <v/>
      </c>
      <c r="J897" s="400" t="str">
        <f t="shared" si="213"/>
        <v/>
      </c>
      <c r="K897" s="400" t="str">
        <f t="shared" si="214"/>
        <v/>
      </c>
      <c r="L897" s="400"/>
      <c r="O897" s="469"/>
      <c r="P897" s="470" t="str">
        <f t="shared" si="207"/>
        <v/>
      </c>
      <c r="Q897" s="469"/>
      <c r="R897" s="471" t="str">
        <f t="shared" si="208"/>
        <v/>
      </c>
      <c r="S897" s="469"/>
      <c r="T897" s="472" t="str">
        <f t="shared" si="209"/>
        <v/>
      </c>
      <c r="U897" s="473">
        <f ca="1">SUMIF($O$8:T$9,"QUANT.",O897:T897)</f>
        <v>0</v>
      </c>
      <c r="V897" s="474">
        <f t="shared" ca="1" si="204"/>
        <v>0</v>
      </c>
      <c r="W897" s="486" t="str">
        <f t="shared" si="206"/>
        <v/>
      </c>
      <c r="X897" s="487">
        <f t="shared" ca="1" si="210"/>
        <v>0</v>
      </c>
      <c r="Y897" s="487" t="e">
        <f t="shared" ca="1" si="211"/>
        <v>#VALUE!</v>
      </c>
    </row>
    <row r="898" spans="1:25">
      <c r="A898" s="395"/>
      <c r="B898" s="396"/>
      <c r="C898" s="397" t="str">
        <f>IF($B898="","",IFERROR(VLOOKUP($B898,SERVIÇOS!$A:$F,2,0),IFERROR(VLOOKUP($B898,'COMPOSIÇÕES COMPLEMENTARES '!$C:$K,2,0),"")))</f>
        <v/>
      </c>
      <c r="D898" s="398" t="str">
        <f>IF($B898="","",IFERROR(VLOOKUP($B898,SERVIÇOS!$A:$F,3,0),IFERROR(VLOOKUP($B898,'COMPOSIÇÕES COMPLEMENTARES '!$C:$K,3,0),"")))</f>
        <v/>
      </c>
      <c r="E898" s="399"/>
      <c r="F898" s="400" t="str">
        <f>IF($B898="","",IFERROR(VLOOKUP($B898,SERVIÇOS!$A:$F,4,0),IFERROR(VLOOKUP($B898,'COMPOSIÇÕES COMPLEMENTARES '!$C:$K,6,0),"")))</f>
        <v/>
      </c>
      <c r="G898" s="400" t="str">
        <f>IF($B898="","",IFERROR(VLOOKUP($B898,SERVIÇOS!$A:$F,5,0),IFERROR(VLOOKUP($B898,'COMPOSIÇÕES COMPLEMENTARES '!$C:$K,7,0),"")))</f>
        <v/>
      </c>
      <c r="H898" s="400" t="str">
        <f t="shared" si="205"/>
        <v/>
      </c>
      <c r="I898" s="400" t="str">
        <f t="shared" si="212"/>
        <v/>
      </c>
      <c r="J898" s="400" t="str">
        <f t="shared" si="213"/>
        <v/>
      </c>
      <c r="K898" s="400" t="str">
        <f t="shared" si="214"/>
        <v/>
      </c>
      <c r="L898" s="400"/>
      <c r="O898" s="469"/>
      <c r="P898" s="470" t="str">
        <f t="shared" si="207"/>
        <v/>
      </c>
      <c r="Q898" s="469"/>
      <c r="R898" s="471" t="str">
        <f t="shared" si="208"/>
        <v/>
      </c>
      <c r="S898" s="469"/>
      <c r="T898" s="472" t="str">
        <f t="shared" si="209"/>
        <v/>
      </c>
      <c r="U898" s="473">
        <f ca="1">SUMIF($O$8:T$9,"QUANT.",O898:T898)</f>
        <v>0</v>
      </c>
      <c r="V898" s="474">
        <f t="shared" ca="1" si="204"/>
        <v>0</v>
      </c>
      <c r="W898" s="486" t="str">
        <f t="shared" si="206"/>
        <v/>
      </c>
      <c r="X898" s="487">
        <f t="shared" ca="1" si="210"/>
        <v>0</v>
      </c>
      <c r="Y898" s="487" t="e">
        <f t="shared" ca="1" si="211"/>
        <v>#VALUE!</v>
      </c>
    </row>
    <row r="899" spans="1:25">
      <c r="A899" s="395"/>
      <c r="B899" s="396"/>
      <c r="C899" s="397" t="str">
        <f>IF($B899="","",IFERROR(VLOOKUP($B899,SERVIÇOS!$A:$F,2,0),IFERROR(VLOOKUP($B899,'COMPOSIÇÕES COMPLEMENTARES '!$C:$K,2,0),"")))</f>
        <v/>
      </c>
      <c r="D899" s="398" t="str">
        <f>IF($B899="","",IFERROR(VLOOKUP($B899,SERVIÇOS!$A:$F,3,0),IFERROR(VLOOKUP($B899,'COMPOSIÇÕES COMPLEMENTARES '!$C:$K,3,0),"")))</f>
        <v/>
      </c>
      <c r="E899" s="399"/>
      <c r="F899" s="400" t="str">
        <f>IF($B899="","",IFERROR(VLOOKUP($B899,SERVIÇOS!$A:$F,4,0),IFERROR(VLOOKUP($B899,'COMPOSIÇÕES COMPLEMENTARES '!$C:$K,6,0),"")))</f>
        <v/>
      </c>
      <c r="G899" s="400" t="str">
        <f>IF($B899="","",IFERROR(VLOOKUP($B899,SERVIÇOS!$A:$F,5,0),IFERROR(VLOOKUP($B899,'COMPOSIÇÕES COMPLEMENTARES '!$C:$K,7,0),"")))</f>
        <v/>
      </c>
      <c r="H899" s="400" t="str">
        <f t="shared" si="205"/>
        <v/>
      </c>
      <c r="I899" s="400" t="str">
        <f t="shared" si="212"/>
        <v/>
      </c>
      <c r="J899" s="400" t="str">
        <f t="shared" si="213"/>
        <v/>
      </c>
      <c r="K899" s="400" t="str">
        <f t="shared" si="214"/>
        <v/>
      </c>
      <c r="L899" s="400"/>
      <c r="O899" s="469"/>
      <c r="P899" s="470" t="str">
        <f t="shared" si="207"/>
        <v/>
      </c>
      <c r="Q899" s="469"/>
      <c r="R899" s="471" t="str">
        <f t="shared" si="208"/>
        <v/>
      </c>
      <c r="S899" s="469"/>
      <c r="T899" s="472" t="str">
        <f t="shared" si="209"/>
        <v/>
      </c>
      <c r="U899" s="473">
        <f ca="1">SUMIF($O$8:T$9,"QUANT.",O899:T899)</f>
        <v>0</v>
      </c>
      <c r="V899" s="474">
        <f t="shared" ca="1" si="204"/>
        <v>0</v>
      </c>
      <c r="W899" s="486" t="str">
        <f t="shared" si="206"/>
        <v/>
      </c>
      <c r="X899" s="487">
        <f t="shared" ca="1" si="210"/>
        <v>0</v>
      </c>
      <c r="Y899" s="487" t="e">
        <f t="shared" ca="1" si="211"/>
        <v>#VALUE!</v>
      </c>
    </row>
    <row r="900" spans="1:25">
      <c r="A900" s="395"/>
      <c r="B900" s="396"/>
      <c r="C900" s="397" t="str">
        <f>IF($B900="","",IFERROR(VLOOKUP($B900,SERVIÇOS!$A:$F,2,0),IFERROR(VLOOKUP($B900,'COMPOSIÇÕES COMPLEMENTARES '!$C:$K,2,0),"")))</f>
        <v/>
      </c>
      <c r="D900" s="398" t="str">
        <f>IF($B900="","",IFERROR(VLOOKUP($B900,SERVIÇOS!$A:$F,3,0),IFERROR(VLOOKUP($B900,'COMPOSIÇÕES COMPLEMENTARES '!$C:$K,3,0),"")))</f>
        <v/>
      </c>
      <c r="E900" s="399"/>
      <c r="F900" s="400" t="str">
        <f>IF($B900="","",IFERROR(VLOOKUP($B900,SERVIÇOS!$A:$F,4,0),IFERROR(VLOOKUP($B900,'COMPOSIÇÕES COMPLEMENTARES '!$C:$K,6,0),"")))</f>
        <v/>
      </c>
      <c r="G900" s="400" t="str">
        <f>IF($B900="","",IFERROR(VLOOKUP($B900,SERVIÇOS!$A:$F,5,0),IFERROR(VLOOKUP($B900,'COMPOSIÇÕES COMPLEMENTARES '!$C:$K,7,0),"")))</f>
        <v/>
      </c>
      <c r="H900" s="400" t="str">
        <f t="shared" si="205"/>
        <v/>
      </c>
      <c r="I900" s="400" t="str">
        <f t="shared" si="212"/>
        <v/>
      </c>
      <c r="J900" s="400" t="str">
        <f t="shared" si="213"/>
        <v/>
      </c>
      <c r="K900" s="400" t="str">
        <f t="shared" si="214"/>
        <v/>
      </c>
      <c r="L900" s="400"/>
      <c r="O900" s="469"/>
      <c r="P900" s="470" t="str">
        <f t="shared" si="207"/>
        <v/>
      </c>
      <c r="Q900" s="469"/>
      <c r="R900" s="471" t="str">
        <f t="shared" si="208"/>
        <v/>
      </c>
      <c r="S900" s="469"/>
      <c r="T900" s="472" t="str">
        <f t="shared" si="209"/>
        <v/>
      </c>
      <c r="U900" s="473">
        <f ca="1">SUMIF($O$8:T$9,"QUANT.",O900:T900)</f>
        <v>0</v>
      </c>
      <c r="V900" s="474">
        <f t="shared" ca="1" si="204"/>
        <v>0</v>
      </c>
      <c r="W900" s="486" t="str">
        <f t="shared" si="206"/>
        <v/>
      </c>
      <c r="X900" s="487">
        <f t="shared" ca="1" si="210"/>
        <v>0</v>
      </c>
      <c r="Y900" s="487" t="e">
        <f t="shared" ca="1" si="211"/>
        <v>#VALUE!</v>
      </c>
    </row>
    <row r="901" spans="1:25">
      <c r="A901" s="395"/>
      <c r="B901" s="396"/>
      <c r="C901" s="397" t="str">
        <f>IF($B901="","",IFERROR(VLOOKUP($B901,SERVIÇOS!$A:$F,2,0),IFERROR(VLOOKUP($B901,'COMPOSIÇÕES COMPLEMENTARES '!$C:$K,2,0),"")))</f>
        <v/>
      </c>
      <c r="D901" s="398" t="str">
        <f>IF($B901="","",IFERROR(VLOOKUP($B901,SERVIÇOS!$A:$F,3,0),IFERROR(VLOOKUP($B901,'COMPOSIÇÕES COMPLEMENTARES '!$C:$K,3,0),"")))</f>
        <v/>
      </c>
      <c r="E901" s="399"/>
      <c r="F901" s="400" t="str">
        <f>IF($B901="","",IFERROR(VLOOKUP($B901,SERVIÇOS!$A:$F,4,0),IFERROR(VLOOKUP($B901,'COMPOSIÇÕES COMPLEMENTARES '!$C:$K,6,0),"")))</f>
        <v/>
      </c>
      <c r="G901" s="400" t="str">
        <f>IF($B901="","",IFERROR(VLOOKUP($B901,SERVIÇOS!$A:$F,5,0),IFERROR(VLOOKUP($B901,'COMPOSIÇÕES COMPLEMENTARES '!$C:$K,7,0),"")))</f>
        <v/>
      </c>
      <c r="H901" s="400" t="str">
        <f t="shared" si="205"/>
        <v/>
      </c>
      <c r="I901" s="400" t="str">
        <f t="shared" si="212"/>
        <v/>
      </c>
      <c r="J901" s="400" t="str">
        <f t="shared" si="213"/>
        <v/>
      </c>
      <c r="K901" s="400" t="str">
        <f t="shared" si="214"/>
        <v/>
      </c>
      <c r="L901" s="400"/>
      <c r="O901" s="469"/>
      <c r="P901" s="470" t="str">
        <f t="shared" si="207"/>
        <v/>
      </c>
      <c r="Q901" s="469"/>
      <c r="R901" s="471" t="str">
        <f t="shared" si="208"/>
        <v/>
      </c>
      <c r="S901" s="469"/>
      <c r="T901" s="472" t="str">
        <f t="shared" si="209"/>
        <v/>
      </c>
      <c r="U901" s="473">
        <f ca="1">SUMIF($O$8:T$9,"QUANT.",O901:T901)</f>
        <v>0</v>
      </c>
      <c r="V901" s="474">
        <f t="shared" ca="1" si="204"/>
        <v>0</v>
      </c>
      <c r="W901" s="486" t="str">
        <f t="shared" si="206"/>
        <v/>
      </c>
      <c r="X901" s="487">
        <f t="shared" ca="1" si="210"/>
        <v>0</v>
      </c>
      <c r="Y901" s="487" t="e">
        <f t="shared" ca="1" si="211"/>
        <v>#VALUE!</v>
      </c>
    </row>
    <row r="902" spans="1:25">
      <c r="A902" s="395"/>
      <c r="B902" s="396"/>
      <c r="C902" s="397" t="str">
        <f>IF($B902="","",IFERROR(VLOOKUP($B902,SERVIÇOS!$A:$F,2,0),IFERROR(VLOOKUP($B902,'COMPOSIÇÕES COMPLEMENTARES '!$C:$K,2,0),"")))</f>
        <v/>
      </c>
      <c r="D902" s="398" t="str">
        <f>IF($B902="","",IFERROR(VLOOKUP($B902,SERVIÇOS!$A:$F,3,0),IFERROR(VLOOKUP($B902,'COMPOSIÇÕES COMPLEMENTARES '!$C:$K,3,0),"")))</f>
        <v/>
      </c>
      <c r="E902" s="399"/>
      <c r="F902" s="400" t="str">
        <f>IF($B902="","",IFERROR(VLOOKUP($B902,SERVIÇOS!$A:$F,4,0),IFERROR(VLOOKUP($B902,'COMPOSIÇÕES COMPLEMENTARES '!$C:$K,6,0),"")))</f>
        <v/>
      </c>
      <c r="G902" s="400" t="str">
        <f>IF($B902="","",IFERROR(VLOOKUP($B902,SERVIÇOS!$A:$F,5,0),IFERROR(VLOOKUP($B902,'COMPOSIÇÕES COMPLEMENTARES '!$C:$K,7,0),"")))</f>
        <v/>
      </c>
      <c r="H902" s="400" t="str">
        <f t="shared" si="205"/>
        <v/>
      </c>
      <c r="I902" s="400" t="str">
        <f t="shared" si="212"/>
        <v/>
      </c>
      <c r="J902" s="400" t="str">
        <f t="shared" si="213"/>
        <v/>
      </c>
      <c r="K902" s="400" t="str">
        <f t="shared" si="214"/>
        <v/>
      </c>
      <c r="L902" s="400"/>
      <c r="O902" s="469"/>
      <c r="P902" s="470" t="str">
        <f t="shared" si="207"/>
        <v/>
      </c>
      <c r="Q902" s="469"/>
      <c r="R902" s="471" t="str">
        <f t="shared" si="208"/>
        <v/>
      </c>
      <c r="S902" s="469"/>
      <c r="T902" s="472" t="str">
        <f t="shared" si="209"/>
        <v/>
      </c>
      <c r="U902" s="473">
        <f ca="1">SUMIF($O$8:T$9,"QUANT.",O902:T902)</f>
        <v>0</v>
      </c>
      <c r="V902" s="474">
        <f t="shared" ca="1" si="204"/>
        <v>0</v>
      </c>
      <c r="W902" s="486" t="str">
        <f t="shared" si="206"/>
        <v/>
      </c>
      <c r="X902" s="487">
        <f t="shared" ca="1" si="210"/>
        <v>0</v>
      </c>
      <c r="Y902" s="487" t="e">
        <f t="shared" ca="1" si="211"/>
        <v>#VALUE!</v>
      </c>
    </row>
    <row r="903" spans="1:25">
      <c r="A903" s="395"/>
      <c r="B903" s="396"/>
      <c r="C903" s="397" t="str">
        <f>IF($B903="","",IFERROR(VLOOKUP($B903,SERVIÇOS!$A:$F,2,0),IFERROR(VLOOKUP($B903,'COMPOSIÇÕES COMPLEMENTARES '!$C:$K,2,0),"")))</f>
        <v/>
      </c>
      <c r="D903" s="398" t="str">
        <f>IF($B903="","",IFERROR(VLOOKUP($B903,SERVIÇOS!$A:$F,3,0),IFERROR(VLOOKUP($B903,'COMPOSIÇÕES COMPLEMENTARES '!$C:$K,3,0),"")))</f>
        <v/>
      </c>
      <c r="E903" s="399"/>
      <c r="F903" s="400" t="str">
        <f>IF($B903="","",IFERROR(VLOOKUP($B903,SERVIÇOS!$A:$F,4,0),IFERROR(VLOOKUP($B903,'COMPOSIÇÕES COMPLEMENTARES '!$C:$K,6,0),"")))</f>
        <v/>
      </c>
      <c r="G903" s="400" t="str">
        <f>IF($B903="","",IFERROR(VLOOKUP($B903,SERVIÇOS!$A:$F,5,0),IFERROR(VLOOKUP($B903,'COMPOSIÇÕES COMPLEMENTARES '!$C:$K,7,0),"")))</f>
        <v/>
      </c>
      <c r="H903" s="400" t="str">
        <f t="shared" si="205"/>
        <v/>
      </c>
      <c r="I903" s="400" t="str">
        <f t="shared" si="212"/>
        <v/>
      </c>
      <c r="J903" s="400" t="str">
        <f t="shared" si="213"/>
        <v/>
      </c>
      <c r="K903" s="400" t="str">
        <f t="shared" si="214"/>
        <v/>
      </c>
      <c r="L903" s="400"/>
      <c r="O903" s="469"/>
      <c r="P903" s="470" t="str">
        <f t="shared" si="207"/>
        <v/>
      </c>
      <c r="Q903" s="469"/>
      <c r="R903" s="471" t="str">
        <f t="shared" si="208"/>
        <v/>
      </c>
      <c r="S903" s="469"/>
      <c r="T903" s="472" t="str">
        <f t="shared" si="209"/>
        <v/>
      </c>
      <c r="U903" s="473">
        <f ca="1">SUMIF($O$8:T$9,"QUANT.",O903:T903)</f>
        <v>0</v>
      </c>
      <c r="V903" s="474">
        <f t="shared" ca="1" si="204"/>
        <v>0</v>
      </c>
      <c r="W903" s="486" t="str">
        <f t="shared" si="206"/>
        <v/>
      </c>
      <c r="X903" s="487">
        <f t="shared" ca="1" si="210"/>
        <v>0</v>
      </c>
      <c r="Y903" s="487" t="e">
        <f t="shared" ca="1" si="211"/>
        <v>#VALUE!</v>
      </c>
    </row>
    <row r="904" spans="1:25">
      <c r="A904" s="395"/>
      <c r="B904" s="396"/>
      <c r="C904" s="397" t="str">
        <f>IF($B904="","",IFERROR(VLOOKUP($B904,SERVIÇOS!$A:$F,2,0),IFERROR(VLOOKUP($B904,'COMPOSIÇÕES COMPLEMENTARES '!$C:$K,2,0),"")))</f>
        <v/>
      </c>
      <c r="D904" s="398" t="str">
        <f>IF($B904="","",IFERROR(VLOOKUP($B904,SERVIÇOS!$A:$F,3,0),IFERROR(VLOOKUP($B904,'COMPOSIÇÕES COMPLEMENTARES '!$C:$K,3,0),"")))</f>
        <v/>
      </c>
      <c r="E904" s="399"/>
      <c r="F904" s="400" t="str">
        <f>IF($B904="","",IFERROR(VLOOKUP($B904,SERVIÇOS!$A:$F,4,0),IFERROR(VLOOKUP($B904,'COMPOSIÇÕES COMPLEMENTARES '!$C:$K,6,0),"")))</f>
        <v/>
      </c>
      <c r="G904" s="400" t="str">
        <f>IF($B904="","",IFERROR(VLOOKUP($B904,SERVIÇOS!$A:$F,5,0),IFERROR(VLOOKUP($B904,'COMPOSIÇÕES COMPLEMENTARES '!$C:$K,7,0),"")))</f>
        <v/>
      </c>
      <c r="H904" s="400" t="str">
        <f t="shared" si="205"/>
        <v/>
      </c>
      <c r="I904" s="400" t="str">
        <f t="shared" si="212"/>
        <v/>
      </c>
      <c r="J904" s="400" t="str">
        <f t="shared" si="213"/>
        <v/>
      </c>
      <c r="K904" s="400" t="str">
        <f t="shared" si="214"/>
        <v/>
      </c>
      <c r="L904" s="400"/>
      <c r="O904" s="469"/>
      <c r="P904" s="470" t="str">
        <f t="shared" si="207"/>
        <v/>
      </c>
      <c r="Q904" s="469"/>
      <c r="R904" s="471" t="str">
        <f t="shared" si="208"/>
        <v/>
      </c>
      <c r="S904" s="469"/>
      <c r="T904" s="472" t="str">
        <f t="shared" si="209"/>
        <v/>
      </c>
      <c r="U904" s="473">
        <f ca="1">SUMIF($O$8:T$9,"QUANT.",O904:T904)</f>
        <v>0</v>
      </c>
      <c r="V904" s="474">
        <f t="shared" ca="1" si="204"/>
        <v>0</v>
      </c>
      <c r="W904" s="486" t="str">
        <f t="shared" si="206"/>
        <v/>
      </c>
      <c r="X904" s="487">
        <f t="shared" ca="1" si="210"/>
        <v>0</v>
      </c>
      <c r="Y904" s="487" t="e">
        <f t="shared" ca="1" si="211"/>
        <v>#VALUE!</v>
      </c>
    </row>
    <row r="905" spans="1:25">
      <c r="A905" s="395"/>
      <c r="B905" s="396"/>
      <c r="C905" s="397" t="str">
        <f>IF($B905="","",IFERROR(VLOOKUP($B905,SERVIÇOS!$A:$F,2,0),IFERROR(VLOOKUP($B905,'COMPOSIÇÕES COMPLEMENTARES '!$C:$K,2,0),"")))</f>
        <v/>
      </c>
      <c r="D905" s="398" t="str">
        <f>IF($B905="","",IFERROR(VLOOKUP($B905,SERVIÇOS!$A:$F,3,0),IFERROR(VLOOKUP($B905,'COMPOSIÇÕES COMPLEMENTARES '!$C:$K,3,0),"")))</f>
        <v/>
      </c>
      <c r="E905" s="399"/>
      <c r="F905" s="400" t="str">
        <f>IF($B905="","",IFERROR(VLOOKUP($B905,SERVIÇOS!$A:$F,4,0),IFERROR(VLOOKUP($B905,'COMPOSIÇÕES COMPLEMENTARES '!$C:$K,6,0),"")))</f>
        <v/>
      </c>
      <c r="G905" s="400" t="str">
        <f>IF($B905="","",IFERROR(VLOOKUP($B905,SERVIÇOS!$A:$F,5,0),IFERROR(VLOOKUP($B905,'COMPOSIÇÕES COMPLEMENTARES '!$C:$K,7,0),"")))</f>
        <v/>
      </c>
      <c r="H905" s="400" t="str">
        <f t="shared" si="205"/>
        <v/>
      </c>
      <c r="I905" s="400" t="str">
        <f t="shared" si="212"/>
        <v/>
      </c>
      <c r="J905" s="400" t="str">
        <f t="shared" si="213"/>
        <v/>
      </c>
      <c r="K905" s="400" t="str">
        <f t="shared" si="214"/>
        <v/>
      </c>
      <c r="L905" s="400"/>
      <c r="O905" s="469"/>
      <c r="P905" s="470" t="str">
        <f t="shared" si="207"/>
        <v/>
      </c>
      <c r="Q905" s="469"/>
      <c r="R905" s="471" t="str">
        <f t="shared" si="208"/>
        <v/>
      </c>
      <c r="S905" s="469"/>
      <c r="T905" s="472" t="str">
        <f t="shared" si="209"/>
        <v/>
      </c>
      <c r="U905" s="473">
        <f ca="1">SUMIF($O$8:T$9,"QUANT.",O905:T905)</f>
        <v>0</v>
      </c>
      <c r="V905" s="474">
        <f t="shared" ca="1" si="204"/>
        <v>0</v>
      </c>
      <c r="W905" s="486" t="str">
        <f t="shared" si="206"/>
        <v/>
      </c>
      <c r="X905" s="487">
        <f t="shared" ca="1" si="210"/>
        <v>0</v>
      </c>
      <c r="Y905" s="487" t="e">
        <f t="shared" ca="1" si="211"/>
        <v>#VALUE!</v>
      </c>
    </row>
    <row r="906" spans="1:25">
      <c r="A906" s="395"/>
      <c r="B906" s="396"/>
      <c r="C906" s="397" t="str">
        <f>IF($B906="","",IFERROR(VLOOKUP($B906,SERVIÇOS!$A:$F,2,0),IFERROR(VLOOKUP($B906,'COMPOSIÇÕES COMPLEMENTARES '!$C:$K,2,0),"")))</f>
        <v/>
      </c>
      <c r="D906" s="398" t="str">
        <f>IF($B906="","",IFERROR(VLOOKUP($B906,SERVIÇOS!$A:$F,3,0),IFERROR(VLOOKUP($B906,'COMPOSIÇÕES COMPLEMENTARES '!$C:$K,3,0),"")))</f>
        <v/>
      </c>
      <c r="E906" s="399"/>
      <c r="F906" s="400" t="str">
        <f>IF($B906="","",IFERROR(VLOOKUP($B906,SERVIÇOS!$A:$F,4,0),IFERROR(VLOOKUP($B906,'COMPOSIÇÕES COMPLEMENTARES '!$C:$K,6,0),"")))</f>
        <v/>
      </c>
      <c r="G906" s="400" t="str">
        <f>IF($B906="","",IFERROR(VLOOKUP($B906,SERVIÇOS!$A:$F,5,0),IFERROR(VLOOKUP($B906,'COMPOSIÇÕES COMPLEMENTARES '!$C:$K,7,0),"")))</f>
        <v/>
      </c>
      <c r="H906" s="400" t="str">
        <f t="shared" si="205"/>
        <v/>
      </c>
      <c r="I906" s="400" t="str">
        <f t="shared" si="212"/>
        <v/>
      </c>
      <c r="J906" s="400" t="str">
        <f t="shared" si="213"/>
        <v/>
      </c>
      <c r="K906" s="400" t="str">
        <f t="shared" si="214"/>
        <v/>
      </c>
      <c r="L906" s="400"/>
      <c r="O906" s="469"/>
      <c r="P906" s="470" t="str">
        <f t="shared" si="207"/>
        <v/>
      </c>
      <c r="Q906" s="469"/>
      <c r="R906" s="471" t="str">
        <f t="shared" si="208"/>
        <v/>
      </c>
      <c r="S906" s="469"/>
      <c r="T906" s="472" t="str">
        <f t="shared" si="209"/>
        <v/>
      </c>
      <c r="U906" s="473">
        <f ca="1">SUMIF($O$8:T$9,"QUANT.",O906:T906)</f>
        <v>0</v>
      </c>
      <c r="V906" s="474">
        <f t="shared" ca="1" si="204"/>
        <v>0</v>
      </c>
      <c r="W906" s="486" t="str">
        <f t="shared" si="206"/>
        <v/>
      </c>
      <c r="X906" s="487">
        <f t="shared" ca="1" si="210"/>
        <v>0</v>
      </c>
      <c r="Y906" s="487" t="e">
        <f t="shared" ca="1" si="211"/>
        <v>#VALUE!</v>
      </c>
    </row>
    <row r="907" spans="1:25">
      <c r="A907" s="395"/>
      <c r="B907" s="396"/>
      <c r="C907" s="397" t="str">
        <f>IF($B907="","",IFERROR(VLOOKUP($B907,SERVIÇOS!$A:$F,2,0),IFERROR(VLOOKUP($B907,'COMPOSIÇÕES COMPLEMENTARES '!$C:$K,2,0),"")))</f>
        <v/>
      </c>
      <c r="D907" s="398" t="str">
        <f>IF($B907="","",IFERROR(VLOOKUP($B907,SERVIÇOS!$A:$F,3,0),IFERROR(VLOOKUP($B907,'COMPOSIÇÕES COMPLEMENTARES '!$C:$K,3,0),"")))</f>
        <v/>
      </c>
      <c r="E907" s="399"/>
      <c r="F907" s="400" t="str">
        <f>IF($B907="","",IFERROR(VLOOKUP($B907,SERVIÇOS!$A:$F,4,0),IFERROR(VLOOKUP($B907,'COMPOSIÇÕES COMPLEMENTARES '!$C:$K,6,0),"")))</f>
        <v/>
      </c>
      <c r="G907" s="400" t="str">
        <f>IF($B907="","",IFERROR(VLOOKUP($B907,SERVIÇOS!$A:$F,5,0),IFERROR(VLOOKUP($B907,'COMPOSIÇÕES COMPLEMENTARES '!$C:$K,7,0),"")))</f>
        <v/>
      </c>
      <c r="H907" s="400" t="str">
        <f t="shared" si="205"/>
        <v/>
      </c>
      <c r="I907" s="400" t="str">
        <f t="shared" si="212"/>
        <v/>
      </c>
      <c r="J907" s="400" t="str">
        <f t="shared" si="213"/>
        <v/>
      </c>
      <c r="K907" s="400" t="str">
        <f t="shared" si="214"/>
        <v/>
      </c>
      <c r="L907" s="400"/>
      <c r="O907" s="469"/>
      <c r="P907" s="470" t="str">
        <f t="shared" si="207"/>
        <v/>
      </c>
      <c r="Q907" s="469"/>
      <c r="R907" s="471" t="str">
        <f t="shared" si="208"/>
        <v/>
      </c>
      <c r="S907" s="469"/>
      <c r="T907" s="472" t="str">
        <f t="shared" si="209"/>
        <v/>
      </c>
      <c r="U907" s="473">
        <f ca="1">SUMIF($O$8:T$9,"QUANT.",O907:T907)</f>
        <v>0</v>
      </c>
      <c r="V907" s="474">
        <f t="shared" ca="1" si="204"/>
        <v>0</v>
      </c>
      <c r="W907" s="486" t="str">
        <f t="shared" si="206"/>
        <v/>
      </c>
      <c r="X907" s="487">
        <f t="shared" ca="1" si="210"/>
        <v>0</v>
      </c>
      <c r="Y907" s="487" t="e">
        <f t="shared" ca="1" si="211"/>
        <v>#VALUE!</v>
      </c>
    </row>
    <row r="908" spans="1:25">
      <c r="A908" s="395"/>
      <c r="B908" s="396"/>
      <c r="C908" s="397" t="str">
        <f>IF($B908="","",IFERROR(VLOOKUP($B908,SERVIÇOS!$A:$F,2,0),IFERROR(VLOOKUP($B908,'COMPOSIÇÕES COMPLEMENTARES '!$C:$K,2,0),"")))</f>
        <v/>
      </c>
      <c r="D908" s="398" t="str">
        <f>IF($B908="","",IFERROR(VLOOKUP($B908,SERVIÇOS!$A:$F,3,0),IFERROR(VLOOKUP($B908,'COMPOSIÇÕES COMPLEMENTARES '!$C:$K,3,0),"")))</f>
        <v/>
      </c>
      <c r="E908" s="399"/>
      <c r="F908" s="400" t="str">
        <f>IF($B908="","",IFERROR(VLOOKUP($B908,SERVIÇOS!$A:$F,4,0),IFERROR(VLOOKUP($B908,'COMPOSIÇÕES COMPLEMENTARES '!$C:$K,6,0),"")))</f>
        <v/>
      </c>
      <c r="G908" s="400" t="str">
        <f>IF($B908="","",IFERROR(VLOOKUP($B908,SERVIÇOS!$A:$F,5,0),IFERROR(VLOOKUP($B908,'COMPOSIÇÕES COMPLEMENTARES '!$C:$K,7,0),"")))</f>
        <v/>
      </c>
      <c r="H908" s="400" t="str">
        <f t="shared" si="205"/>
        <v/>
      </c>
      <c r="I908" s="400" t="str">
        <f t="shared" si="212"/>
        <v/>
      </c>
      <c r="J908" s="400" t="str">
        <f t="shared" si="213"/>
        <v/>
      </c>
      <c r="K908" s="400" t="str">
        <f t="shared" si="214"/>
        <v/>
      </c>
      <c r="L908" s="400"/>
      <c r="O908" s="469"/>
      <c r="P908" s="470" t="str">
        <f t="shared" si="207"/>
        <v/>
      </c>
      <c r="Q908" s="469"/>
      <c r="R908" s="471" t="str">
        <f t="shared" si="208"/>
        <v/>
      </c>
      <c r="S908" s="469"/>
      <c r="T908" s="472" t="str">
        <f t="shared" si="209"/>
        <v/>
      </c>
      <c r="U908" s="473">
        <f ca="1">SUMIF($O$8:T$9,"QUANT.",O908:T908)</f>
        <v>0</v>
      </c>
      <c r="V908" s="474">
        <f t="shared" ca="1" si="204"/>
        <v>0</v>
      </c>
      <c r="W908" s="486" t="str">
        <f t="shared" si="206"/>
        <v/>
      </c>
      <c r="X908" s="487">
        <f t="shared" ca="1" si="210"/>
        <v>0</v>
      </c>
      <c r="Y908" s="487" t="e">
        <f t="shared" ca="1" si="211"/>
        <v>#VALUE!</v>
      </c>
    </row>
    <row r="909" spans="1:25">
      <c r="A909" s="395"/>
      <c r="B909" s="396"/>
      <c r="C909" s="397" t="str">
        <f>IF($B909="","",IFERROR(VLOOKUP($B909,SERVIÇOS!$A:$F,2,0),IFERROR(VLOOKUP($B909,'COMPOSIÇÕES COMPLEMENTARES '!$C:$K,2,0),"")))</f>
        <v/>
      </c>
      <c r="D909" s="398" t="str">
        <f>IF($B909="","",IFERROR(VLOOKUP($B909,SERVIÇOS!$A:$F,3,0),IFERROR(VLOOKUP($B909,'COMPOSIÇÕES COMPLEMENTARES '!$C:$K,3,0),"")))</f>
        <v/>
      </c>
      <c r="E909" s="399"/>
      <c r="F909" s="400" t="str">
        <f>IF($B909="","",IFERROR(VLOOKUP($B909,SERVIÇOS!$A:$F,4,0),IFERROR(VLOOKUP($B909,'COMPOSIÇÕES COMPLEMENTARES '!$C:$K,6,0),"")))</f>
        <v/>
      </c>
      <c r="G909" s="400" t="str">
        <f>IF($B909="","",IFERROR(VLOOKUP($B909,SERVIÇOS!$A:$F,5,0),IFERROR(VLOOKUP($B909,'COMPOSIÇÕES COMPLEMENTARES '!$C:$K,7,0),"")))</f>
        <v/>
      </c>
      <c r="H909" s="400" t="str">
        <f t="shared" si="205"/>
        <v/>
      </c>
      <c r="I909" s="400" t="str">
        <f t="shared" si="212"/>
        <v/>
      </c>
      <c r="J909" s="400" t="str">
        <f t="shared" si="213"/>
        <v/>
      </c>
      <c r="K909" s="400" t="str">
        <f t="shared" si="214"/>
        <v/>
      </c>
      <c r="L909" s="400"/>
      <c r="O909" s="469"/>
      <c r="P909" s="470" t="str">
        <f t="shared" si="207"/>
        <v/>
      </c>
      <c r="Q909" s="469"/>
      <c r="R909" s="471" t="str">
        <f t="shared" si="208"/>
        <v/>
      </c>
      <c r="S909" s="469"/>
      <c r="T909" s="472" t="str">
        <f t="shared" si="209"/>
        <v/>
      </c>
      <c r="U909" s="473">
        <f ca="1">SUMIF($O$8:T$9,"QUANT.",O909:T909)</f>
        <v>0</v>
      </c>
      <c r="V909" s="474">
        <f t="shared" ca="1" si="204"/>
        <v>0</v>
      </c>
      <c r="W909" s="486" t="str">
        <f t="shared" si="206"/>
        <v/>
      </c>
      <c r="X909" s="487">
        <f t="shared" ca="1" si="210"/>
        <v>0</v>
      </c>
      <c r="Y909" s="487" t="e">
        <f t="shared" ca="1" si="211"/>
        <v>#VALUE!</v>
      </c>
    </row>
    <row r="910" spans="1:25">
      <c r="A910" s="395"/>
      <c r="B910" s="396"/>
      <c r="C910" s="397" t="str">
        <f>IF($B910="","",IFERROR(VLOOKUP($B910,SERVIÇOS!$A:$F,2,0),IFERROR(VLOOKUP($B910,'COMPOSIÇÕES COMPLEMENTARES '!$C:$K,2,0),"")))</f>
        <v/>
      </c>
      <c r="D910" s="398" t="str">
        <f>IF($B910="","",IFERROR(VLOOKUP($B910,SERVIÇOS!$A:$F,3,0),IFERROR(VLOOKUP($B910,'COMPOSIÇÕES COMPLEMENTARES '!$C:$K,3,0),"")))</f>
        <v/>
      </c>
      <c r="E910" s="399"/>
      <c r="F910" s="400" t="str">
        <f>IF($B910="","",IFERROR(VLOOKUP($B910,SERVIÇOS!$A:$F,4,0),IFERROR(VLOOKUP($B910,'COMPOSIÇÕES COMPLEMENTARES '!$C:$K,6,0),"")))</f>
        <v/>
      </c>
      <c r="G910" s="400" t="str">
        <f>IF($B910="","",IFERROR(VLOOKUP($B910,SERVIÇOS!$A:$F,5,0),IFERROR(VLOOKUP($B910,'COMPOSIÇÕES COMPLEMENTARES '!$C:$K,7,0),"")))</f>
        <v/>
      </c>
      <c r="H910" s="400" t="str">
        <f t="shared" si="205"/>
        <v/>
      </c>
      <c r="I910" s="400" t="str">
        <f t="shared" si="212"/>
        <v/>
      </c>
      <c r="J910" s="400" t="str">
        <f t="shared" si="213"/>
        <v/>
      </c>
      <c r="K910" s="400" t="str">
        <f t="shared" si="214"/>
        <v/>
      </c>
      <c r="L910" s="400"/>
      <c r="O910" s="469"/>
      <c r="P910" s="470" t="str">
        <f t="shared" si="207"/>
        <v/>
      </c>
      <c r="Q910" s="469"/>
      <c r="R910" s="471" t="str">
        <f t="shared" si="208"/>
        <v/>
      </c>
      <c r="S910" s="469"/>
      <c r="T910" s="472" t="str">
        <f t="shared" si="209"/>
        <v/>
      </c>
      <c r="U910" s="473">
        <f ca="1">SUMIF($O$8:T$9,"QUANT.",O910:T910)</f>
        <v>0</v>
      </c>
      <c r="V910" s="474">
        <f t="shared" ca="1" si="204"/>
        <v>0</v>
      </c>
      <c r="W910" s="486" t="str">
        <f t="shared" si="206"/>
        <v/>
      </c>
      <c r="X910" s="487">
        <f t="shared" ca="1" si="210"/>
        <v>0</v>
      </c>
      <c r="Y910" s="487" t="e">
        <f t="shared" ca="1" si="211"/>
        <v>#VALUE!</v>
      </c>
    </row>
    <row r="911" spans="1:25">
      <c r="A911" s="395"/>
      <c r="B911" s="396"/>
      <c r="C911" s="397" t="str">
        <f>IF($B911="","",IFERROR(VLOOKUP($B911,SERVIÇOS!$A:$F,2,0),IFERROR(VLOOKUP($B911,'COMPOSIÇÕES COMPLEMENTARES '!$C:$K,2,0),"")))</f>
        <v/>
      </c>
      <c r="D911" s="398" t="str">
        <f>IF($B911="","",IFERROR(VLOOKUP($B911,SERVIÇOS!$A:$F,3,0),IFERROR(VLOOKUP($B911,'COMPOSIÇÕES COMPLEMENTARES '!$C:$K,3,0),"")))</f>
        <v/>
      </c>
      <c r="E911" s="399"/>
      <c r="F911" s="400" t="str">
        <f>IF($B911="","",IFERROR(VLOOKUP($B911,SERVIÇOS!$A:$F,4,0),IFERROR(VLOOKUP($B911,'COMPOSIÇÕES COMPLEMENTARES '!$C:$K,6,0),"")))</f>
        <v/>
      </c>
      <c r="G911" s="400" t="str">
        <f>IF($B911="","",IFERROR(VLOOKUP($B911,SERVIÇOS!$A:$F,5,0),IFERROR(VLOOKUP($B911,'COMPOSIÇÕES COMPLEMENTARES '!$C:$K,7,0),"")))</f>
        <v/>
      </c>
      <c r="H911" s="400" t="str">
        <f t="shared" si="205"/>
        <v/>
      </c>
      <c r="I911" s="400" t="str">
        <f t="shared" si="212"/>
        <v/>
      </c>
      <c r="J911" s="400" t="str">
        <f t="shared" si="213"/>
        <v/>
      </c>
      <c r="K911" s="400" t="str">
        <f t="shared" si="214"/>
        <v/>
      </c>
      <c r="L911" s="400"/>
      <c r="O911" s="469"/>
      <c r="P911" s="470" t="str">
        <f t="shared" si="207"/>
        <v/>
      </c>
      <c r="Q911" s="469"/>
      <c r="R911" s="471" t="str">
        <f t="shared" si="208"/>
        <v/>
      </c>
      <c r="S911" s="469"/>
      <c r="T911" s="472" t="str">
        <f t="shared" si="209"/>
        <v/>
      </c>
      <c r="U911" s="473">
        <f ca="1">SUMIF($O$8:T$9,"QUANT.",O911:T911)</f>
        <v>0</v>
      </c>
      <c r="V911" s="474">
        <f t="shared" ca="1" si="204"/>
        <v>0</v>
      </c>
      <c r="W911" s="486" t="str">
        <f t="shared" si="206"/>
        <v/>
      </c>
      <c r="X911" s="487">
        <f t="shared" ca="1" si="210"/>
        <v>0</v>
      </c>
      <c r="Y911" s="487" t="e">
        <f t="shared" ca="1" si="211"/>
        <v>#VALUE!</v>
      </c>
    </row>
    <row r="912" spans="1:25">
      <c r="A912" s="395"/>
      <c r="B912" s="396"/>
      <c r="C912" s="397" t="str">
        <f>IF($B912="","",IFERROR(VLOOKUP($B912,SERVIÇOS!$A:$F,2,0),IFERROR(VLOOKUP($B912,'COMPOSIÇÕES COMPLEMENTARES '!$C:$K,2,0),"")))</f>
        <v/>
      </c>
      <c r="D912" s="398" t="str">
        <f>IF($B912="","",IFERROR(VLOOKUP($B912,SERVIÇOS!$A:$F,3,0),IFERROR(VLOOKUP($B912,'COMPOSIÇÕES COMPLEMENTARES '!$C:$K,3,0),"")))</f>
        <v/>
      </c>
      <c r="E912" s="399"/>
      <c r="F912" s="400" t="str">
        <f>IF($B912="","",IFERROR(VLOOKUP($B912,SERVIÇOS!$A:$F,4,0),IFERROR(VLOOKUP($B912,'COMPOSIÇÕES COMPLEMENTARES '!$C:$K,6,0),"")))</f>
        <v/>
      </c>
      <c r="G912" s="400" t="str">
        <f>IF($B912="","",IFERROR(VLOOKUP($B912,SERVIÇOS!$A:$F,5,0),IFERROR(VLOOKUP($B912,'COMPOSIÇÕES COMPLEMENTARES '!$C:$K,7,0),"")))</f>
        <v/>
      </c>
      <c r="H912" s="400" t="str">
        <f t="shared" si="205"/>
        <v/>
      </c>
      <c r="I912" s="400" t="str">
        <f t="shared" si="212"/>
        <v/>
      </c>
      <c r="J912" s="400" t="str">
        <f t="shared" si="213"/>
        <v/>
      </c>
      <c r="K912" s="400" t="str">
        <f t="shared" si="214"/>
        <v/>
      </c>
      <c r="L912" s="400"/>
      <c r="O912" s="469"/>
      <c r="P912" s="470" t="str">
        <f t="shared" si="207"/>
        <v/>
      </c>
      <c r="Q912" s="469"/>
      <c r="R912" s="471" t="str">
        <f t="shared" si="208"/>
        <v/>
      </c>
      <c r="S912" s="469"/>
      <c r="T912" s="472" t="str">
        <f t="shared" si="209"/>
        <v/>
      </c>
      <c r="U912" s="473">
        <f ca="1">SUMIF($O$8:T$9,"QUANT.",O912:T912)</f>
        <v>0</v>
      </c>
      <c r="V912" s="474">
        <f t="shared" ca="1" si="204"/>
        <v>0</v>
      </c>
      <c r="W912" s="486" t="str">
        <f t="shared" si="206"/>
        <v/>
      </c>
      <c r="X912" s="487">
        <f t="shared" ca="1" si="210"/>
        <v>0</v>
      </c>
      <c r="Y912" s="487" t="e">
        <f t="shared" ca="1" si="211"/>
        <v>#VALUE!</v>
      </c>
    </row>
    <row r="913" spans="1:25">
      <c r="A913" s="395"/>
      <c r="B913" s="396"/>
      <c r="C913" s="397" t="str">
        <f>IF($B913="","",IFERROR(VLOOKUP($B913,SERVIÇOS!$A:$F,2,0),IFERROR(VLOOKUP($B913,'COMPOSIÇÕES COMPLEMENTARES '!$C:$K,2,0),"")))</f>
        <v/>
      </c>
      <c r="D913" s="398" t="str">
        <f>IF($B913="","",IFERROR(VLOOKUP($B913,SERVIÇOS!$A:$F,3,0),IFERROR(VLOOKUP($B913,'COMPOSIÇÕES COMPLEMENTARES '!$C:$K,3,0),"")))</f>
        <v/>
      </c>
      <c r="E913" s="399"/>
      <c r="F913" s="400" t="str">
        <f>IF($B913="","",IFERROR(VLOOKUP($B913,SERVIÇOS!$A:$F,4,0),IFERROR(VLOOKUP($B913,'COMPOSIÇÕES COMPLEMENTARES '!$C:$K,6,0),"")))</f>
        <v/>
      </c>
      <c r="G913" s="400" t="str">
        <f>IF($B913="","",IFERROR(VLOOKUP($B913,SERVIÇOS!$A:$F,5,0),IFERROR(VLOOKUP($B913,'COMPOSIÇÕES COMPLEMENTARES '!$C:$K,7,0),"")))</f>
        <v/>
      </c>
      <c r="H913" s="400" t="str">
        <f t="shared" si="205"/>
        <v/>
      </c>
      <c r="I913" s="400" t="str">
        <f t="shared" si="212"/>
        <v/>
      </c>
      <c r="J913" s="400" t="str">
        <f t="shared" si="213"/>
        <v/>
      </c>
      <c r="K913" s="400" t="str">
        <f t="shared" si="214"/>
        <v/>
      </c>
      <c r="L913" s="400"/>
      <c r="O913" s="469"/>
      <c r="P913" s="470" t="str">
        <f t="shared" si="207"/>
        <v/>
      </c>
      <c r="Q913" s="469"/>
      <c r="R913" s="471" t="str">
        <f t="shared" si="208"/>
        <v/>
      </c>
      <c r="S913" s="469"/>
      <c r="T913" s="472" t="str">
        <f t="shared" si="209"/>
        <v/>
      </c>
      <c r="U913" s="473">
        <f ca="1">SUMIF($O$8:T$9,"QUANT.",O913:T913)</f>
        <v>0</v>
      </c>
      <c r="V913" s="474">
        <f t="shared" ca="1" si="204"/>
        <v>0</v>
      </c>
      <c r="W913" s="486" t="str">
        <f t="shared" si="206"/>
        <v/>
      </c>
      <c r="X913" s="487">
        <f t="shared" ca="1" si="210"/>
        <v>0</v>
      </c>
      <c r="Y913" s="487" t="e">
        <f t="shared" ca="1" si="211"/>
        <v>#VALUE!</v>
      </c>
    </row>
    <row r="914" spans="1:25">
      <c r="A914" s="395"/>
      <c r="B914" s="396"/>
      <c r="C914" s="397" t="str">
        <f>IF($B914="","",IFERROR(VLOOKUP($B914,SERVIÇOS!$A:$F,2,0),IFERROR(VLOOKUP($B914,'COMPOSIÇÕES COMPLEMENTARES '!$C:$K,2,0),"")))</f>
        <v/>
      </c>
      <c r="D914" s="398" t="str">
        <f>IF($B914="","",IFERROR(VLOOKUP($B914,SERVIÇOS!$A:$F,3,0),IFERROR(VLOOKUP($B914,'COMPOSIÇÕES COMPLEMENTARES '!$C:$K,3,0),"")))</f>
        <v/>
      </c>
      <c r="E914" s="399"/>
      <c r="F914" s="400" t="str">
        <f>IF($B914="","",IFERROR(VLOOKUP($B914,SERVIÇOS!$A:$F,4,0),IFERROR(VLOOKUP($B914,'COMPOSIÇÕES COMPLEMENTARES '!$C:$K,6,0),"")))</f>
        <v/>
      </c>
      <c r="G914" s="400" t="str">
        <f>IF($B914="","",IFERROR(VLOOKUP($B914,SERVIÇOS!$A:$F,5,0),IFERROR(VLOOKUP($B914,'COMPOSIÇÕES COMPLEMENTARES '!$C:$K,7,0),"")))</f>
        <v/>
      </c>
      <c r="H914" s="400" t="str">
        <f t="shared" si="205"/>
        <v/>
      </c>
      <c r="I914" s="400" t="str">
        <f t="shared" si="212"/>
        <v/>
      </c>
      <c r="J914" s="400" t="str">
        <f t="shared" si="213"/>
        <v/>
      </c>
      <c r="K914" s="400" t="str">
        <f t="shared" si="214"/>
        <v/>
      </c>
      <c r="L914" s="400"/>
      <c r="O914" s="469"/>
      <c r="P914" s="470" t="str">
        <f t="shared" si="207"/>
        <v/>
      </c>
      <c r="Q914" s="469"/>
      <c r="R914" s="471" t="str">
        <f t="shared" si="208"/>
        <v/>
      </c>
      <c r="S914" s="469"/>
      <c r="T914" s="472" t="str">
        <f t="shared" si="209"/>
        <v/>
      </c>
      <c r="U914" s="473">
        <f ca="1">SUMIF($O$8:T$9,"QUANT.",O914:T914)</f>
        <v>0</v>
      </c>
      <c r="V914" s="474">
        <f t="shared" ca="1" si="204"/>
        <v>0</v>
      </c>
      <c r="W914" s="486" t="str">
        <f t="shared" si="206"/>
        <v/>
      </c>
      <c r="X914" s="487">
        <f t="shared" ca="1" si="210"/>
        <v>0</v>
      </c>
      <c r="Y914" s="487" t="e">
        <f t="shared" ca="1" si="211"/>
        <v>#VALUE!</v>
      </c>
    </row>
    <row r="915" spans="1:25">
      <c r="A915" s="395"/>
      <c r="B915" s="396"/>
      <c r="C915" s="397" t="str">
        <f>IF($B915="","",IFERROR(VLOOKUP($B915,SERVIÇOS!$A:$F,2,0),IFERROR(VLOOKUP($B915,'COMPOSIÇÕES COMPLEMENTARES '!$C:$K,2,0),"")))</f>
        <v/>
      </c>
      <c r="D915" s="398" t="str">
        <f>IF($B915="","",IFERROR(VLOOKUP($B915,SERVIÇOS!$A:$F,3,0),IFERROR(VLOOKUP($B915,'COMPOSIÇÕES COMPLEMENTARES '!$C:$K,3,0),"")))</f>
        <v/>
      </c>
      <c r="E915" s="399"/>
      <c r="F915" s="400" t="str">
        <f>IF($B915="","",IFERROR(VLOOKUP($B915,SERVIÇOS!$A:$F,4,0),IFERROR(VLOOKUP($B915,'COMPOSIÇÕES COMPLEMENTARES '!$C:$K,6,0),"")))</f>
        <v/>
      </c>
      <c r="G915" s="400" t="str">
        <f>IF($B915="","",IFERROR(VLOOKUP($B915,SERVIÇOS!$A:$F,5,0),IFERROR(VLOOKUP($B915,'COMPOSIÇÕES COMPLEMENTARES '!$C:$K,7,0),"")))</f>
        <v/>
      </c>
      <c r="H915" s="400" t="str">
        <f t="shared" si="205"/>
        <v/>
      </c>
      <c r="I915" s="400" t="str">
        <f t="shared" si="212"/>
        <v/>
      </c>
      <c r="J915" s="400" t="str">
        <f t="shared" si="213"/>
        <v/>
      </c>
      <c r="K915" s="400" t="str">
        <f t="shared" si="214"/>
        <v/>
      </c>
      <c r="L915" s="400"/>
      <c r="O915" s="469"/>
      <c r="P915" s="470" t="str">
        <f t="shared" si="207"/>
        <v/>
      </c>
      <c r="Q915" s="469"/>
      <c r="R915" s="471" t="str">
        <f t="shared" si="208"/>
        <v/>
      </c>
      <c r="S915" s="469"/>
      <c r="T915" s="472" t="str">
        <f t="shared" si="209"/>
        <v/>
      </c>
      <c r="U915" s="473">
        <f ca="1">SUMIF($O$8:T$9,"QUANT.",O915:T915)</f>
        <v>0</v>
      </c>
      <c r="V915" s="474">
        <f t="shared" ca="1" si="204"/>
        <v>0</v>
      </c>
      <c r="W915" s="486" t="str">
        <f t="shared" si="206"/>
        <v/>
      </c>
      <c r="X915" s="487">
        <f t="shared" ca="1" si="210"/>
        <v>0</v>
      </c>
      <c r="Y915" s="487" t="e">
        <f t="shared" ca="1" si="211"/>
        <v>#VALUE!</v>
      </c>
    </row>
    <row r="916" spans="1:25">
      <c r="A916" s="395"/>
      <c r="B916" s="396"/>
      <c r="C916" s="397" t="str">
        <f>IF($B916="","",IFERROR(VLOOKUP($B916,SERVIÇOS!$A:$F,2,0),IFERROR(VLOOKUP($B916,'COMPOSIÇÕES COMPLEMENTARES '!$C:$K,2,0),"")))</f>
        <v/>
      </c>
      <c r="D916" s="398" t="str">
        <f>IF($B916="","",IFERROR(VLOOKUP($B916,SERVIÇOS!$A:$F,3,0),IFERROR(VLOOKUP($B916,'COMPOSIÇÕES COMPLEMENTARES '!$C:$K,3,0),"")))</f>
        <v/>
      </c>
      <c r="E916" s="399"/>
      <c r="F916" s="400" t="str">
        <f>IF($B916="","",IFERROR(VLOOKUP($B916,SERVIÇOS!$A:$F,4,0),IFERROR(VLOOKUP($B916,'COMPOSIÇÕES COMPLEMENTARES '!$C:$K,6,0),"")))</f>
        <v/>
      </c>
      <c r="G916" s="400" t="str">
        <f>IF($B916="","",IFERROR(VLOOKUP($B916,SERVIÇOS!$A:$F,5,0),IFERROR(VLOOKUP($B916,'COMPOSIÇÕES COMPLEMENTARES '!$C:$K,7,0),"")))</f>
        <v/>
      </c>
      <c r="H916" s="400" t="str">
        <f t="shared" si="205"/>
        <v/>
      </c>
      <c r="I916" s="400" t="str">
        <f t="shared" si="212"/>
        <v/>
      </c>
      <c r="J916" s="400" t="str">
        <f t="shared" si="213"/>
        <v/>
      </c>
      <c r="K916" s="400" t="str">
        <f t="shared" si="214"/>
        <v/>
      </c>
      <c r="L916" s="400"/>
      <c r="O916" s="469"/>
      <c r="P916" s="470" t="str">
        <f t="shared" si="207"/>
        <v/>
      </c>
      <c r="Q916" s="469"/>
      <c r="R916" s="471" t="str">
        <f t="shared" si="208"/>
        <v/>
      </c>
      <c r="S916" s="469"/>
      <c r="T916" s="472" t="str">
        <f t="shared" si="209"/>
        <v/>
      </c>
      <c r="U916" s="473">
        <f ca="1">SUMIF($O$8:T$9,"QUANT.",O916:T916)</f>
        <v>0</v>
      </c>
      <c r="V916" s="474">
        <f t="shared" ca="1" si="204"/>
        <v>0</v>
      </c>
      <c r="W916" s="486" t="str">
        <f t="shared" si="206"/>
        <v/>
      </c>
      <c r="X916" s="487">
        <f t="shared" ca="1" si="210"/>
        <v>0</v>
      </c>
      <c r="Y916" s="487" t="e">
        <f t="shared" ca="1" si="211"/>
        <v>#VALUE!</v>
      </c>
    </row>
    <row r="917" spans="1:25">
      <c r="A917" s="395"/>
      <c r="B917" s="396"/>
      <c r="C917" s="397" t="str">
        <f>IF($B917="","",IFERROR(VLOOKUP($B917,SERVIÇOS!$A:$F,2,0),IFERROR(VLOOKUP($B917,'COMPOSIÇÕES COMPLEMENTARES '!$C:$K,2,0),"")))</f>
        <v/>
      </c>
      <c r="D917" s="398" t="str">
        <f>IF($B917="","",IFERROR(VLOOKUP($B917,SERVIÇOS!$A:$F,3,0),IFERROR(VLOOKUP($B917,'COMPOSIÇÕES COMPLEMENTARES '!$C:$K,3,0),"")))</f>
        <v/>
      </c>
      <c r="E917" s="399"/>
      <c r="F917" s="400" t="str">
        <f>IF($B917="","",IFERROR(VLOOKUP($B917,SERVIÇOS!$A:$F,4,0),IFERROR(VLOOKUP($B917,'COMPOSIÇÕES COMPLEMENTARES '!$C:$K,6,0),"")))</f>
        <v/>
      </c>
      <c r="G917" s="400" t="str">
        <f>IF($B917="","",IFERROR(VLOOKUP($B917,SERVIÇOS!$A:$F,5,0),IFERROR(VLOOKUP($B917,'COMPOSIÇÕES COMPLEMENTARES '!$C:$K,7,0),"")))</f>
        <v/>
      </c>
      <c r="H917" s="400" t="str">
        <f t="shared" si="205"/>
        <v/>
      </c>
      <c r="I917" s="400" t="str">
        <f t="shared" si="212"/>
        <v/>
      </c>
      <c r="J917" s="400" t="str">
        <f t="shared" si="213"/>
        <v/>
      </c>
      <c r="K917" s="400" t="str">
        <f t="shared" si="214"/>
        <v/>
      </c>
      <c r="L917" s="400"/>
      <c r="O917" s="469"/>
      <c r="P917" s="470" t="str">
        <f t="shared" si="207"/>
        <v/>
      </c>
      <c r="Q917" s="469"/>
      <c r="R917" s="471" t="str">
        <f t="shared" si="208"/>
        <v/>
      </c>
      <c r="S917" s="469"/>
      <c r="T917" s="472" t="str">
        <f t="shared" si="209"/>
        <v/>
      </c>
      <c r="U917" s="473">
        <f ca="1">SUMIF($O$8:T$9,"QUANT.",O917:T917)</f>
        <v>0</v>
      </c>
      <c r="V917" s="474">
        <f t="shared" ca="1" si="204"/>
        <v>0</v>
      </c>
      <c r="W917" s="486" t="str">
        <f t="shared" si="206"/>
        <v/>
      </c>
      <c r="X917" s="487">
        <f t="shared" ca="1" si="210"/>
        <v>0</v>
      </c>
      <c r="Y917" s="487" t="e">
        <f t="shared" ca="1" si="211"/>
        <v>#VALUE!</v>
      </c>
    </row>
    <row r="918" spans="1:25">
      <c r="A918" s="395"/>
      <c r="B918" s="396"/>
      <c r="C918" s="397" t="str">
        <f>IF($B918="","",IFERROR(VLOOKUP($B918,SERVIÇOS!$A:$F,2,0),IFERROR(VLOOKUP($B918,'COMPOSIÇÕES COMPLEMENTARES '!$C:$K,2,0),"")))</f>
        <v/>
      </c>
      <c r="D918" s="398" t="str">
        <f>IF($B918="","",IFERROR(VLOOKUP($B918,SERVIÇOS!$A:$F,3,0),IFERROR(VLOOKUP($B918,'COMPOSIÇÕES COMPLEMENTARES '!$C:$K,3,0),"")))</f>
        <v/>
      </c>
      <c r="E918" s="399"/>
      <c r="F918" s="400" t="str">
        <f>IF($B918="","",IFERROR(VLOOKUP($B918,SERVIÇOS!$A:$F,4,0),IFERROR(VLOOKUP($B918,'COMPOSIÇÕES COMPLEMENTARES '!$C:$K,6,0),"")))</f>
        <v/>
      </c>
      <c r="G918" s="400" t="str">
        <f>IF($B918="","",IFERROR(VLOOKUP($B918,SERVIÇOS!$A:$F,5,0),IFERROR(VLOOKUP($B918,'COMPOSIÇÕES COMPLEMENTARES '!$C:$K,7,0),"")))</f>
        <v/>
      </c>
      <c r="H918" s="400" t="str">
        <f t="shared" si="205"/>
        <v/>
      </c>
      <c r="I918" s="400" t="str">
        <f t="shared" si="212"/>
        <v/>
      </c>
      <c r="J918" s="400" t="str">
        <f t="shared" si="213"/>
        <v/>
      </c>
      <c r="K918" s="400" t="str">
        <f t="shared" si="214"/>
        <v/>
      </c>
      <c r="L918" s="400"/>
      <c r="O918" s="469"/>
      <c r="P918" s="470" t="str">
        <f t="shared" si="207"/>
        <v/>
      </c>
      <c r="Q918" s="469"/>
      <c r="R918" s="471" t="str">
        <f t="shared" si="208"/>
        <v/>
      </c>
      <c r="S918" s="469"/>
      <c r="T918" s="472" t="str">
        <f t="shared" si="209"/>
        <v/>
      </c>
      <c r="U918" s="473">
        <f ca="1">SUMIF($O$8:T$9,"QUANT.",O918:T918)</f>
        <v>0</v>
      </c>
      <c r="V918" s="474">
        <f t="shared" ca="1" si="204"/>
        <v>0</v>
      </c>
      <c r="W918" s="486" t="str">
        <f t="shared" si="206"/>
        <v/>
      </c>
      <c r="X918" s="487">
        <f t="shared" ca="1" si="210"/>
        <v>0</v>
      </c>
      <c r="Y918" s="487" t="e">
        <f t="shared" ca="1" si="211"/>
        <v>#VALUE!</v>
      </c>
    </row>
    <row r="919" spans="1:25">
      <c r="A919" s="395"/>
      <c r="B919" s="396"/>
      <c r="C919" s="397" t="str">
        <f>IF($B919="","",IFERROR(VLOOKUP($B919,SERVIÇOS!$A:$F,2,0),IFERROR(VLOOKUP($B919,'COMPOSIÇÕES COMPLEMENTARES '!$C:$K,2,0),"")))</f>
        <v/>
      </c>
      <c r="D919" s="398" t="str">
        <f>IF($B919="","",IFERROR(VLOOKUP($B919,SERVIÇOS!$A:$F,3,0),IFERROR(VLOOKUP($B919,'COMPOSIÇÕES COMPLEMENTARES '!$C:$K,3,0),"")))</f>
        <v/>
      </c>
      <c r="E919" s="399"/>
      <c r="F919" s="400" t="str">
        <f>IF($B919="","",IFERROR(VLOOKUP($B919,SERVIÇOS!$A:$F,4,0),IFERROR(VLOOKUP($B919,'COMPOSIÇÕES COMPLEMENTARES '!$C:$K,6,0),"")))</f>
        <v/>
      </c>
      <c r="G919" s="400" t="str">
        <f>IF($B919="","",IFERROR(VLOOKUP($B919,SERVIÇOS!$A:$F,5,0),IFERROR(VLOOKUP($B919,'COMPOSIÇÕES COMPLEMENTARES '!$C:$K,7,0),"")))</f>
        <v/>
      </c>
      <c r="H919" s="400" t="str">
        <f t="shared" si="205"/>
        <v/>
      </c>
      <c r="I919" s="400" t="str">
        <f t="shared" si="212"/>
        <v/>
      </c>
      <c r="J919" s="400" t="str">
        <f t="shared" si="213"/>
        <v/>
      </c>
      <c r="K919" s="400" t="str">
        <f t="shared" si="214"/>
        <v/>
      </c>
      <c r="L919" s="400"/>
      <c r="O919" s="469"/>
      <c r="P919" s="470" t="str">
        <f t="shared" si="207"/>
        <v/>
      </c>
      <c r="Q919" s="469"/>
      <c r="R919" s="471" t="str">
        <f t="shared" si="208"/>
        <v/>
      </c>
      <c r="S919" s="469"/>
      <c r="T919" s="472" t="str">
        <f t="shared" si="209"/>
        <v/>
      </c>
      <c r="U919" s="473">
        <f ca="1">SUMIF($O$8:T$9,"QUANT.",O919:T919)</f>
        <v>0</v>
      </c>
      <c r="V919" s="474">
        <f t="shared" ca="1" si="204"/>
        <v>0</v>
      </c>
      <c r="W919" s="486" t="str">
        <f t="shared" si="206"/>
        <v/>
      </c>
      <c r="X919" s="487">
        <f t="shared" ca="1" si="210"/>
        <v>0</v>
      </c>
      <c r="Y919" s="487" t="e">
        <f t="shared" ca="1" si="211"/>
        <v>#VALUE!</v>
      </c>
    </row>
    <row r="920" spans="1:25">
      <c r="A920" s="395"/>
      <c r="B920" s="396"/>
      <c r="C920" s="397" t="str">
        <f>IF($B920="","",IFERROR(VLOOKUP($B920,SERVIÇOS!$A:$F,2,0),IFERROR(VLOOKUP($B920,'COMPOSIÇÕES COMPLEMENTARES '!$C:$K,2,0),"")))</f>
        <v/>
      </c>
      <c r="D920" s="398" t="str">
        <f>IF($B920="","",IFERROR(VLOOKUP($B920,SERVIÇOS!$A:$F,3,0),IFERROR(VLOOKUP($B920,'COMPOSIÇÕES COMPLEMENTARES '!$C:$K,3,0),"")))</f>
        <v/>
      </c>
      <c r="E920" s="399"/>
      <c r="F920" s="400" t="str">
        <f>IF($B920="","",IFERROR(VLOOKUP($B920,SERVIÇOS!$A:$F,4,0),IFERROR(VLOOKUP($B920,'COMPOSIÇÕES COMPLEMENTARES '!$C:$K,6,0),"")))</f>
        <v/>
      </c>
      <c r="G920" s="400" t="str">
        <f>IF($B920="","",IFERROR(VLOOKUP($B920,SERVIÇOS!$A:$F,5,0),IFERROR(VLOOKUP($B920,'COMPOSIÇÕES COMPLEMENTARES '!$C:$K,7,0),"")))</f>
        <v/>
      </c>
      <c r="H920" s="400" t="str">
        <f t="shared" si="205"/>
        <v/>
      </c>
      <c r="I920" s="400" t="str">
        <f t="shared" si="212"/>
        <v/>
      </c>
      <c r="J920" s="400" t="str">
        <f t="shared" si="213"/>
        <v/>
      </c>
      <c r="K920" s="400" t="str">
        <f t="shared" si="214"/>
        <v/>
      </c>
      <c r="L920" s="400"/>
      <c r="O920" s="469"/>
      <c r="P920" s="470" t="str">
        <f t="shared" si="207"/>
        <v/>
      </c>
      <c r="Q920" s="469"/>
      <c r="R920" s="471" t="str">
        <f t="shared" si="208"/>
        <v/>
      </c>
      <c r="S920" s="469"/>
      <c r="T920" s="472" t="str">
        <f t="shared" si="209"/>
        <v/>
      </c>
      <c r="U920" s="473">
        <f ca="1">SUMIF($O$8:T$9,"QUANT.",O920:T920)</f>
        <v>0</v>
      </c>
      <c r="V920" s="474">
        <f t="shared" ca="1" si="204"/>
        <v>0</v>
      </c>
      <c r="W920" s="486" t="str">
        <f t="shared" si="206"/>
        <v/>
      </c>
      <c r="X920" s="487">
        <f t="shared" ca="1" si="210"/>
        <v>0</v>
      </c>
      <c r="Y920" s="487" t="e">
        <f t="shared" ca="1" si="211"/>
        <v>#VALUE!</v>
      </c>
    </row>
    <row r="921" spans="1:25">
      <c r="A921" s="395"/>
      <c r="B921" s="396"/>
      <c r="C921" s="397" t="str">
        <f>IF($B921="","",IFERROR(VLOOKUP($B921,SERVIÇOS!$A:$F,2,0),IFERROR(VLOOKUP($B921,'COMPOSIÇÕES COMPLEMENTARES '!$C:$K,2,0),"")))</f>
        <v/>
      </c>
      <c r="D921" s="398" t="str">
        <f>IF($B921="","",IFERROR(VLOOKUP($B921,SERVIÇOS!$A:$F,3,0),IFERROR(VLOOKUP($B921,'COMPOSIÇÕES COMPLEMENTARES '!$C:$K,3,0),"")))</f>
        <v/>
      </c>
      <c r="E921" s="399"/>
      <c r="F921" s="400" t="str">
        <f>IF($B921="","",IFERROR(VLOOKUP($B921,SERVIÇOS!$A:$F,4,0),IFERROR(VLOOKUP($B921,'COMPOSIÇÕES COMPLEMENTARES '!$C:$K,6,0),"")))</f>
        <v/>
      </c>
      <c r="G921" s="400" t="str">
        <f>IF($B921="","",IFERROR(VLOOKUP($B921,SERVIÇOS!$A:$F,5,0),IFERROR(VLOOKUP($B921,'COMPOSIÇÕES COMPLEMENTARES '!$C:$K,7,0),"")))</f>
        <v/>
      </c>
      <c r="H921" s="400" t="str">
        <f t="shared" si="205"/>
        <v/>
      </c>
      <c r="I921" s="400" t="str">
        <f t="shared" si="212"/>
        <v/>
      </c>
      <c r="J921" s="400" t="str">
        <f t="shared" si="213"/>
        <v/>
      </c>
      <c r="K921" s="400" t="str">
        <f t="shared" si="214"/>
        <v/>
      </c>
      <c r="L921" s="400"/>
      <c r="O921" s="469"/>
      <c r="P921" s="470" t="str">
        <f t="shared" si="207"/>
        <v/>
      </c>
      <c r="Q921" s="469"/>
      <c r="R921" s="471" t="str">
        <f t="shared" si="208"/>
        <v/>
      </c>
      <c r="S921" s="469"/>
      <c r="T921" s="472" t="str">
        <f t="shared" si="209"/>
        <v/>
      </c>
      <c r="U921" s="473">
        <f ca="1">SUMIF($O$8:T$9,"QUANT.",O921:T921)</f>
        <v>0</v>
      </c>
      <c r="V921" s="474">
        <f t="shared" ca="1" si="204"/>
        <v>0</v>
      </c>
      <c r="W921" s="486" t="str">
        <f t="shared" si="206"/>
        <v/>
      </c>
      <c r="X921" s="487">
        <f t="shared" ca="1" si="210"/>
        <v>0</v>
      </c>
      <c r="Y921" s="487" t="e">
        <f t="shared" ca="1" si="211"/>
        <v>#VALUE!</v>
      </c>
    </row>
    <row r="922" spans="1:25">
      <c r="A922" s="395"/>
      <c r="B922" s="396"/>
      <c r="C922" s="397" t="str">
        <f>IF($B922="","",IFERROR(VLOOKUP($B922,SERVIÇOS!$A:$F,2,0),IFERROR(VLOOKUP($B922,'COMPOSIÇÕES COMPLEMENTARES '!$C:$K,2,0),"")))</f>
        <v/>
      </c>
      <c r="D922" s="398" t="str">
        <f>IF($B922="","",IFERROR(VLOOKUP($B922,SERVIÇOS!$A:$F,3,0),IFERROR(VLOOKUP($B922,'COMPOSIÇÕES COMPLEMENTARES '!$C:$K,3,0),"")))</f>
        <v/>
      </c>
      <c r="E922" s="399"/>
      <c r="F922" s="400" t="str">
        <f>IF($B922="","",IFERROR(VLOOKUP($B922,SERVIÇOS!$A:$F,4,0),IFERROR(VLOOKUP($B922,'COMPOSIÇÕES COMPLEMENTARES '!$C:$K,6,0),"")))</f>
        <v/>
      </c>
      <c r="G922" s="400" t="str">
        <f>IF($B922="","",IFERROR(VLOOKUP($B922,SERVIÇOS!$A:$F,5,0),IFERROR(VLOOKUP($B922,'COMPOSIÇÕES COMPLEMENTARES '!$C:$K,7,0),"")))</f>
        <v/>
      </c>
      <c r="H922" s="400" t="str">
        <f t="shared" si="205"/>
        <v/>
      </c>
      <c r="I922" s="400" t="str">
        <f t="shared" si="212"/>
        <v/>
      </c>
      <c r="J922" s="400" t="str">
        <f t="shared" si="213"/>
        <v/>
      </c>
      <c r="K922" s="400" t="str">
        <f t="shared" si="214"/>
        <v/>
      </c>
      <c r="L922" s="400"/>
      <c r="O922" s="469"/>
      <c r="P922" s="470" t="str">
        <f t="shared" si="207"/>
        <v/>
      </c>
      <c r="Q922" s="469"/>
      <c r="R922" s="471" t="str">
        <f t="shared" si="208"/>
        <v/>
      </c>
      <c r="S922" s="469"/>
      <c r="T922" s="472" t="str">
        <f t="shared" si="209"/>
        <v/>
      </c>
      <c r="U922" s="473">
        <f ca="1">SUMIF($O$8:T$9,"QUANT.",O922:T922)</f>
        <v>0</v>
      </c>
      <c r="V922" s="474">
        <f t="shared" ca="1" si="204"/>
        <v>0</v>
      </c>
      <c r="W922" s="486" t="str">
        <f t="shared" si="206"/>
        <v/>
      </c>
      <c r="X922" s="487">
        <f t="shared" ca="1" si="210"/>
        <v>0</v>
      </c>
      <c r="Y922" s="487" t="e">
        <f t="shared" ca="1" si="211"/>
        <v>#VALUE!</v>
      </c>
    </row>
    <row r="923" spans="1:25">
      <c r="A923" s="395"/>
      <c r="B923" s="396"/>
      <c r="C923" s="397" t="str">
        <f>IF($B923="","",IFERROR(VLOOKUP($B923,SERVIÇOS!$A:$F,2,0),IFERROR(VLOOKUP($B923,'COMPOSIÇÕES COMPLEMENTARES '!$C:$K,2,0),"")))</f>
        <v/>
      </c>
      <c r="D923" s="398" t="str">
        <f>IF($B923="","",IFERROR(VLOOKUP($B923,SERVIÇOS!$A:$F,3,0),IFERROR(VLOOKUP($B923,'COMPOSIÇÕES COMPLEMENTARES '!$C:$K,3,0),"")))</f>
        <v/>
      </c>
      <c r="E923" s="399"/>
      <c r="F923" s="400" t="str">
        <f>IF($B923="","",IFERROR(VLOOKUP($B923,SERVIÇOS!$A:$F,4,0),IFERROR(VLOOKUP($B923,'COMPOSIÇÕES COMPLEMENTARES '!$C:$K,6,0),"")))</f>
        <v/>
      </c>
      <c r="G923" s="400" t="str">
        <f>IF($B923="","",IFERROR(VLOOKUP($B923,SERVIÇOS!$A:$F,5,0),IFERROR(VLOOKUP($B923,'COMPOSIÇÕES COMPLEMENTARES '!$C:$K,7,0),"")))</f>
        <v/>
      </c>
      <c r="H923" s="400" t="str">
        <f t="shared" si="205"/>
        <v/>
      </c>
      <c r="I923" s="400" t="str">
        <f t="shared" si="212"/>
        <v/>
      </c>
      <c r="J923" s="400" t="str">
        <f t="shared" si="213"/>
        <v/>
      </c>
      <c r="K923" s="400" t="str">
        <f t="shared" si="214"/>
        <v/>
      </c>
      <c r="L923" s="400"/>
      <c r="O923" s="469"/>
      <c r="P923" s="470" t="str">
        <f t="shared" si="207"/>
        <v/>
      </c>
      <c r="Q923" s="469"/>
      <c r="R923" s="471" t="str">
        <f t="shared" si="208"/>
        <v/>
      </c>
      <c r="S923" s="469"/>
      <c r="T923" s="472" t="str">
        <f t="shared" si="209"/>
        <v/>
      </c>
      <c r="U923" s="473">
        <f ca="1">SUMIF($O$8:T$9,"QUANT.",O923:T923)</f>
        <v>0</v>
      </c>
      <c r="V923" s="474">
        <f t="shared" ca="1" si="204"/>
        <v>0</v>
      </c>
      <c r="W923" s="486" t="str">
        <f t="shared" si="206"/>
        <v/>
      </c>
      <c r="X923" s="487">
        <f t="shared" ca="1" si="210"/>
        <v>0</v>
      </c>
      <c r="Y923" s="487" t="e">
        <f t="shared" ca="1" si="211"/>
        <v>#VALUE!</v>
      </c>
    </row>
    <row r="924" spans="1:25">
      <c r="A924" s="395"/>
      <c r="B924" s="396"/>
      <c r="C924" s="397" t="str">
        <f>IF($B924="","",IFERROR(VLOOKUP($B924,SERVIÇOS!$A:$F,2,0),IFERROR(VLOOKUP($B924,'COMPOSIÇÕES COMPLEMENTARES '!$C:$K,2,0),"")))</f>
        <v/>
      </c>
      <c r="D924" s="398" t="str">
        <f>IF($B924="","",IFERROR(VLOOKUP($B924,SERVIÇOS!$A:$F,3,0),IFERROR(VLOOKUP($B924,'COMPOSIÇÕES COMPLEMENTARES '!$C:$K,3,0),"")))</f>
        <v/>
      </c>
      <c r="E924" s="399"/>
      <c r="F924" s="400" t="str">
        <f>IF($B924="","",IFERROR(VLOOKUP($B924,SERVIÇOS!$A:$F,4,0),IFERROR(VLOOKUP($B924,'COMPOSIÇÕES COMPLEMENTARES '!$C:$K,6,0),"")))</f>
        <v/>
      </c>
      <c r="G924" s="400" t="str">
        <f>IF($B924="","",IFERROR(VLOOKUP($B924,SERVIÇOS!$A:$F,5,0),IFERROR(VLOOKUP($B924,'COMPOSIÇÕES COMPLEMENTARES '!$C:$K,7,0),"")))</f>
        <v/>
      </c>
      <c r="H924" s="400" t="str">
        <f t="shared" si="205"/>
        <v/>
      </c>
      <c r="I924" s="400" t="str">
        <f t="shared" si="212"/>
        <v/>
      </c>
      <c r="J924" s="400" t="str">
        <f t="shared" si="213"/>
        <v/>
      </c>
      <c r="K924" s="400" t="str">
        <f t="shared" si="214"/>
        <v/>
      </c>
      <c r="L924" s="400"/>
      <c r="O924" s="469"/>
      <c r="P924" s="470" t="str">
        <f t="shared" si="207"/>
        <v/>
      </c>
      <c r="Q924" s="469"/>
      <c r="R924" s="471" t="str">
        <f t="shared" si="208"/>
        <v/>
      </c>
      <c r="S924" s="469"/>
      <c r="T924" s="472" t="str">
        <f t="shared" si="209"/>
        <v/>
      </c>
      <c r="U924" s="473">
        <f ca="1">SUMIF($O$8:T$9,"QUANT.",O924:T924)</f>
        <v>0</v>
      </c>
      <c r="V924" s="474">
        <f t="shared" ca="1" si="204"/>
        <v>0</v>
      </c>
      <c r="W924" s="486" t="str">
        <f t="shared" si="206"/>
        <v/>
      </c>
      <c r="X924" s="487">
        <f t="shared" ca="1" si="210"/>
        <v>0</v>
      </c>
      <c r="Y924" s="487" t="e">
        <f t="shared" ca="1" si="211"/>
        <v>#VALUE!</v>
      </c>
    </row>
    <row r="925" spans="1:25">
      <c r="A925" s="395"/>
      <c r="B925" s="396"/>
      <c r="C925" s="397" t="str">
        <f>IF($B925="","",IFERROR(VLOOKUP($B925,SERVIÇOS!$A:$F,2,0),IFERROR(VLOOKUP($B925,'COMPOSIÇÕES COMPLEMENTARES '!$C:$K,2,0),"")))</f>
        <v/>
      </c>
      <c r="D925" s="398" t="str">
        <f>IF($B925="","",IFERROR(VLOOKUP($B925,SERVIÇOS!$A:$F,3,0),IFERROR(VLOOKUP($B925,'COMPOSIÇÕES COMPLEMENTARES '!$C:$K,3,0),"")))</f>
        <v/>
      </c>
      <c r="E925" s="399"/>
      <c r="F925" s="400" t="str">
        <f>IF($B925="","",IFERROR(VLOOKUP($B925,SERVIÇOS!$A:$F,4,0),IFERROR(VLOOKUP($B925,'COMPOSIÇÕES COMPLEMENTARES '!$C:$K,6,0),"")))</f>
        <v/>
      </c>
      <c r="G925" s="400" t="str">
        <f>IF($B925="","",IFERROR(VLOOKUP($B925,SERVIÇOS!$A:$F,5,0),IFERROR(VLOOKUP($B925,'COMPOSIÇÕES COMPLEMENTARES '!$C:$K,7,0),"")))</f>
        <v/>
      </c>
      <c r="H925" s="400" t="str">
        <f t="shared" si="205"/>
        <v/>
      </c>
      <c r="I925" s="400" t="str">
        <f t="shared" si="212"/>
        <v/>
      </c>
      <c r="J925" s="400" t="str">
        <f t="shared" si="213"/>
        <v/>
      </c>
      <c r="K925" s="400" t="str">
        <f t="shared" si="214"/>
        <v/>
      </c>
      <c r="L925" s="400"/>
      <c r="O925" s="469"/>
      <c r="P925" s="470" t="str">
        <f t="shared" si="207"/>
        <v/>
      </c>
      <c r="Q925" s="469"/>
      <c r="R925" s="471" t="str">
        <f t="shared" si="208"/>
        <v/>
      </c>
      <c r="S925" s="469"/>
      <c r="T925" s="472" t="str">
        <f t="shared" si="209"/>
        <v/>
      </c>
      <c r="U925" s="473">
        <f ca="1">SUMIF($O$8:T$9,"QUANT.",O925:T925)</f>
        <v>0</v>
      </c>
      <c r="V925" s="474">
        <f t="shared" ca="1" si="204"/>
        <v>0</v>
      </c>
      <c r="W925" s="486" t="str">
        <f t="shared" si="206"/>
        <v/>
      </c>
      <c r="X925" s="487">
        <f t="shared" ca="1" si="210"/>
        <v>0</v>
      </c>
      <c r="Y925" s="487" t="e">
        <f t="shared" ca="1" si="211"/>
        <v>#VALUE!</v>
      </c>
    </row>
    <row r="926" spans="1:25">
      <c r="A926" s="395"/>
      <c r="B926" s="396"/>
      <c r="C926" s="397" t="str">
        <f>IF($B926="","",IFERROR(VLOOKUP($B926,SERVIÇOS!$A:$F,2,0),IFERROR(VLOOKUP($B926,'COMPOSIÇÕES COMPLEMENTARES '!$C:$K,2,0),"")))</f>
        <v/>
      </c>
      <c r="D926" s="398" t="str">
        <f>IF($B926="","",IFERROR(VLOOKUP($B926,SERVIÇOS!$A:$F,3,0),IFERROR(VLOOKUP($B926,'COMPOSIÇÕES COMPLEMENTARES '!$C:$K,3,0),"")))</f>
        <v/>
      </c>
      <c r="E926" s="399"/>
      <c r="F926" s="400" t="str">
        <f>IF($B926="","",IFERROR(VLOOKUP($B926,SERVIÇOS!$A:$F,4,0),IFERROR(VLOOKUP($B926,'COMPOSIÇÕES COMPLEMENTARES '!$C:$K,6,0),"")))</f>
        <v/>
      </c>
      <c r="G926" s="400" t="str">
        <f>IF($B926="","",IFERROR(VLOOKUP($B926,SERVIÇOS!$A:$F,5,0),IFERROR(VLOOKUP($B926,'COMPOSIÇÕES COMPLEMENTARES '!$C:$K,7,0),"")))</f>
        <v/>
      </c>
      <c r="H926" s="400" t="str">
        <f t="shared" si="205"/>
        <v/>
      </c>
      <c r="I926" s="400" t="str">
        <f t="shared" si="212"/>
        <v/>
      </c>
      <c r="J926" s="400" t="str">
        <f t="shared" si="213"/>
        <v/>
      </c>
      <c r="K926" s="400" t="str">
        <f t="shared" si="214"/>
        <v/>
      </c>
      <c r="L926" s="400"/>
      <c r="O926" s="469"/>
      <c r="P926" s="470" t="str">
        <f t="shared" si="207"/>
        <v/>
      </c>
      <c r="Q926" s="469"/>
      <c r="R926" s="471" t="str">
        <f t="shared" si="208"/>
        <v/>
      </c>
      <c r="S926" s="469"/>
      <c r="T926" s="472" t="str">
        <f t="shared" si="209"/>
        <v/>
      </c>
      <c r="U926" s="473">
        <f ca="1">SUMIF($O$8:T$9,"QUANT.",O926:T926)</f>
        <v>0</v>
      </c>
      <c r="V926" s="474">
        <f t="shared" ca="1" si="204"/>
        <v>0</v>
      </c>
      <c r="W926" s="486" t="str">
        <f t="shared" si="206"/>
        <v/>
      </c>
      <c r="X926" s="487">
        <f t="shared" ca="1" si="210"/>
        <v>0</v>
      </c>
      <c r="Y926" s="487" t="e">
        <f t="shared" ca="1" si="211"/>
        <v>#VALUE!</v>
      </c>
    </row>
    <row r="927" spans="1:25">
      <c r="A927" s="395"/>
      <c r="B927" s="396"/>
      <c r="C927" s="397" t="str">
        <f>IF($B927="","",IFERROR(VLOOKUP($B927,SERVIÇOS!$A:$F,2,0),IFERROR(VLOOKUP($B927,'COMPOSIÇÕES COMPLEMENTARES '!$C:$K,2,0),"")))</f>
        <v/>
      </c>
      <c r="D927" s="398" t="str">
        <f>IF($B927="","",IFERROR(VLOOKUP($B927,SERVIÇOS!$A:$F,3,0),IFERROR(VLOOKUP($B927,'COMPOSIÇÕES COMPLEMENTARES '!$C:$K,3,0),"")))</f>
        <v/>
      </c>
      <c r="E927" s="399"/>
      <c r="F927" s="400" t="str">
        <f>IF($B927="","",IFERROR(VLOOKUP($B927,SERVIÇOS!$A:$F,4,0),IFERROR(VLOOKUP($B927,'COMPOSIÇÕES COMPLEMENTARES '!$C:$K,6,0),"")))</f>
        <v/>
      </c>
      <c r="G927" s="400" t="str">
        <f>IF($B927="","",IFERROR(VLOOKUP($B927,SERVIÇOS!$A:$F,5,0),IFERROR(VLOOKUP($B927,'COMPOSIÇÕES COMPLEMENTARES '!$C:$K,7,0),"")))</f>
        <v/>
      </c>
      <c r="H927" s="400" t="str">
        <f t="shared" si="205"/>
        <v/>
      </c>
      <c r="I927" s="400" t="str">
        <f t="shared" si="212"/>
        <v/>
      </c>
      <c r="J927" s="400" t="str">
        <f t="shared" si="213"/>
        <v/>
      </c>
      <c r="K927" s="400" t="str">
        <f t="shared" si="214"/>
        <v/>
      </c>
      <c r="L927" s="400"/>
      <c r="O927" s="469"/>
      <c r="P927" s="470" t="str">
        <f t="shared" si="207"/>
        <v/>
      </c>
      <c r="Q927" s="469"/>
      <c r="R927" s="471" t="str">
        <f t="shared" si="208"/>
        <v/>
      </c>
      <c r="S927" s="469"/>
      <c r="T927" s="472" t="str">
        <f t="shared" si="209"/>
        <v/>
      </c>
      <c r="U927" s="473">
        <f ca="1">SUMIF($O$8:T$9,"QUANT.",O927:T927)</f>
        <v>0</v>
      </c>
      <c r="V927" s="474">
        <f t="shared" ca="1" si="204"/>
        <v>0</v>
      </c>
      <c r="W927" s="486" t="str">
        <f t="shared" si="206"/>
        <v/>
      </c>
      <c r="X927" s="487">
        <f t="shared" ca="1" si="210"/>
        <v>0</v>
      </c>
      <c r="Y927" s="487" t="e">
        <f t="shared" ca="1" si="211"/>
        <v>#VALUE!</v>
      </c>
    </row>
    <row r="928" spans="1:25">
      <c r="A928" s="395"/>
      <c r="B928" s="396"/>
      <c r="C928" s="397" t="str">
        <f>IF($B928="","",IFERROR(VLOOKUP($B928,SERVIÇOS!$A:$F,2,0),IFERROR(VLOOKUP($B928,'COMPOSIÇÕES COMPLEMENTARES '!$C:$K,2,0),"")))</f>
        <v/>
      </c>
      <c r="D928" s="398" t="str">
        <f>IF($B928="","",IFERROR(VLOOKUP($B928,SERVIÇOS!$A:$F,3,0),IFERROR(VLOOKUP($B928,'COMPOSIÇÕES COMPLEMENTARES '!$C:$K,3,0),"")))</f>
        <v/>
      </c>
      <c r="E928" s="399"/>
      <c r="F928" s="400" t="str">
        <f>IF($B928="","",IFERROR(VLOOKUP($B928,SERVIÇOS!$A:$F,4,0),IFERROR(VLOOKUP($B928,'COMPOSIÇÕES COMPLEMENTARES '!$C:$K,6,0),"")))</f>
        <v/>
      </c>
      <c r="G928" s="400" t="str">
        <f>IF($B928="","",IFERROR(VLOOKUP($B928,SERVIÇOS!$A:$F,5,0),IFERROR(VLOOKUP($B928,'COMPOSIÇÕES COMPLEMENTARES '!$C:$K,7,0),"")))</f>
        <v/>
      </c>
      <c r="H928" s="400" t="str">
        <f t="shared" si="205"/>
        <v/>
      </c>
      <c r="I928" s="400" t="str">
        <f t="shared" si="212"/>
        <v/>
      </c>
      <c r="J928" s="400" t="str">
        <f t="shared" si="213"/>
        <v/>
      </c>
      <c r="K928" s="400" t="str">
        <f t="shared" si="214"/>
        <v/>
      </c>
      <c r="L928" s="400"/>
      <c r="O928" s="469"/>
      <c r="P928" s="470" t="str">
        <f t="shared" si="207"/>
        <v/>
      </c>
      <c r="Q928" s="469"/>
      <c r="R928" s="471" t="str">
        <f t="shared" si="208"/>
        <v/>
      </c>
      <c r="S928" s="469"/>
      <c r="T928" s="472" t="str">
        <f t="shared" si="209"/>
        <v/>
      </c>
      <c r="U928" s="473">
        <f ca="1">SUMIF($O$8:T$9,"QUANT.",O928:T928)</f>
        <v>0</v>
      </c>
      <c r="V928" s="474">
        <f t="shared" ca="1" si="204"/>
        <v>0</v>
      </c>
      <c r="W928" s="486" t="str">
        <f t="shared" si="206"/>
        <v/>
      </c>
      <c r="X928" s="487">
        <f t="shared" ca="1" si="210"/>
        <v>0</v>
      </c>
      <c r="Y928" s="487" t="e">
        <f t="shared" ca="1" si="211"/>
        <v>#VALUE!</v>
      </c>
    </row>
    <row r="929" spans="1:25">
      <c r="A929" s="395"/>
      <c r="B929" s="396"/>
      <c r="C929" s="397" t="str">
        <f>IF($B929="","",IFERROR(VLOOKUP($B929,SERVIÇOS!$A:$F,2,0),IFERROR(VLOOKUP($B929,'COMPOSIÇÕES COMPLEMENTARES '!$C:$K,2,0),"")))</f>
        <v/>
      </c>
      <c r="D929" s="398" t="str">
        <f>IF($B929="","",IFERROR(VLOOKUP($B929,SERVIÇOS!$A:$F,3,0),IFERROR(VLOOKUP($B929,'COMPOSIÇÕES COMPLEMENTARES '!$C:$K,3,0),"")))</f>
        <v/>
      </c>
      <c r="E929" s="399"/>
      <c r="F929" s="400" t="str">
        <f>IF($B929="","",IFERROR(VLOOKUP($B929,SERVIÇOS!$A:$F,4,0),IFERROR(VLOOKUP($B929,'COMPOSIÇÕES COMPLEMENTARES '!$C:$K,6,0),"")))</f>
        <v/>
      </c>
      <c r="G929" s="400" t="str">
        <f>IF($B929="","",IFERROR(VLOOKUP($B929,SERVIÇOS!$A:$F,5,0),IFERROR(VLOOKUP($B929,'COMPOSIÇÕES COMPLEMENTARES '!$C:$K,7,0),"")))</f>
        <v/>
      </c>
      <c r="H929" s="400" t="str">
        <f t="shared" si="205"/>
        <v/>
      </c>
      <c r="I929" s="400" t="str">
        <f t="shared" si="212"/>
        <v/>
      </c>
      <c r="J929" s="400" t="str">
        <f t="shared" si="213"/>
        <v/>
      </c>
      <c r="K929" s="400" t="str">
        <f t="shared" si="214"/>
        <v/>
      </c>
      <c r="L929" s="400"/>
      <c r="O929" s="469"/>
      <c r="P929" s="470" t="str">
        <f t="shared" si="207"/>
        <v/>
      </c>
      <c r="Q929" s="469"/>
      <c r="R929" s="471" t="str">
        <f t="shared" si="208"/>
        <v/>
      </c>
      <c r="S929" s="469"/>
      <c r="T929" s="472" t="str">
        <f t="shared" si="209"/>
        <v/>
      </c>
      <c r="U929" s="473">
        <f ca="1">SUMIF($O$8:T$9,"QUANT.",O929:T929)</f>
        <v>0</v>
      </c>
      <c r="V929" s="474">
        <f t="shared" ca="1" si="204"/>
        <v>0</v>
      </c>
      <c r="W929" s="486" t="str">
        <f t="shared" si="206"/>
        <v/>
      </c>
      <c r="X929" s="487">
        <f t="shared" ca="1" si="210"/>
        <v>0</v>
      </c>
      <c r="Y929" s="487" t="e">
        <f t="shared" ca="1" si="211"/>
        <v>#VALUE!</v>
      </c>
    </row>
    <row r="930" spans="1:25">
      <c r="A930" s="395"/>
      <c r="B930" s="396"/>
      <c r="C930" s="397" t="str">
        <f>IF($B930="","",IFERROR(VLOOKUP($B930,SERVIÇOS!$A:$F,2,0),IFERROR(VLOOKUP($B930,'COMPOSIÇÕES COMPLEMENTARES '!$C:$K,2,0),"")))</f>
        <v/>
      </c>
      <c r="D930" s="398" t="str">
        <f>IF($B930="","",IFERROR(VLOOKUP($B930,SERVIÇOS!$A:$F,3,0),IFERROR(VLOOKUP($B930,'COMPOSIÇÕES COMPLEMENTARES '!$C:$K,3,0),"")))</f>
        <v/>
      </c>
      <c r="E930" s="399"/>
      <c r="F930" s="400" t="str">
        <f>IF($B930="","",IFERROR(VLOOKUP($B930,SERVIÇOS!$A:$F,4,0),IFERROR(VLOOKUP($B930,'COMPOSIÇÕES COMPLEMENTARES '!$C:$K,6,0),"")))</f>
        <v/>
      </c>
      <c r="G930" s="400" t="str">
        <f>IF($B930="","",IFERROR(VLOOKUP($B930,SERVIÇOS!$A:$F,5,0),IFERROR(VLOOKUP($B930,'COMPOSIÇÕES COMPLEMENTARES '!$C:$K,7,0),"")))</f>
        <v/>
      </c>
      <c r="H930" s="400" t="str">
        <f t="shared" si="205"/>
        <v/>
      </c>
      <c r="I930" s="400" t="str">
        <f t="shared" si="212"/>
        <v/>
      </c>
      <c r="J930" s="400" t="str">
        <f t="shared" si="213"/>
        <v/>
      </c>
      <c r="K930" s="400" t="str">
        <f t="shared" si="214"/>
        <v/>
      </c>
      <c r="L930" s="400"/>
      <c r="O930" s="469"/>
      <c r="P930" s="470" t="str">
        <f t="shared" si="207"/>
        <v/>
      </c>
      <c r="Q930" s="469"/>
      <c r="R930" s="471" t="str">
        <f t="shared" si="208"/>
        <v/>
      </c>
      <c r="S930" s="469"/>
      <c r="T930" s="472" t="str">
        <f t="shared" si="209"/>
        <v/>
      </c>
      <c r="U930" s="473">
        <f ca="1">SUMIF($O$8:T$9,"QUANT.",O930:T930)</f>
        <v>0</v>
      </c>
      <c r="V930" s="474">
        <f t="shared" ca="1" si="204"/>
        <v>0</v>
      </c>
      <c r="W930" s="486" t="str">
        <f t="shared" si="206"/>
        <v/>
      </c>
      <c r="X930" s="487">
        <f t="shared" ca="1" si="210"/>
        <v>0</v>
      </c>
      <c r="Y930" s="487" t="e">
        <f t="shared" ca="1" si="211"/>
        <v>#VALUE!</v>
      </c>
    </row>
    <row r="931" spans="1:25">
      <c r="A931" s="395"/>
      <c r="B931" s="396"/>
      <c r="C931" s="397" t="str">
        <f>IF($B931="","",IFERROR(VLOOKUP($B931,SERVIÇOS!$A:$F,2,0),IFERROR(VLOOKUP($B931,'COMPOSIÇÕES COMPLEMENTARES '!$C:$K,2,0),"")))</f>
        <v/>
      </c>
      <c r="D931" s="398" t="str">
        <f>IF($B931="","",IFERROR(VLOOKUP($B931,SERVIÇOS!$A:$F,3,0),IFERROR(VLOOKUP($B931,'COMPOSIÇÕES COMPLEMENTARES '!$C:$K,3,0),"")))</f>
        <v/>
      </c>
      <c r="E931" s="399"/>
      <c r="F931" s="400" t="str">
        <f>IF($B931="","",IFERROR(VLOOKUP($B931,SERVIÇOS!$A:$F,4,0),IFERROR(VLOOKUP($B931,'COMPOSIÇÕES COMPLEMENTARES '!$C:$K,6,0),"")))</f>
        <v/>
      </c>
      <c r="G931" s="400" t="str">
        <f>IF($B931="","",IFERROR(VLOOKUP($B931,SERVIÇOS!$A:$F,5,0),IFERROR(VLOOKUP($B931,'COMPOSIÇÕES COMPLEMENTARES '!$C:$K,7,0),"")))</f>
        <v/>
      </c>
      <c r="H931" s="400" t="str">
        <f t="shared" si="205"/>
        <v/>
      </c>
      <c r="I931" s="400" t="str">
        <f t="shared" si="212"/>
        <v/>
      </c>
      <c r="J931" s="400" t="str">
        <f t="shared" si="213"/>
        <v/>
      </c>
      <c r="K931" s="400" t="str">
        <f t="shared" si="214"/>
        <v/>
      </c>
      <c r="L931" s="400"/>
      <c r="O931" s="469"/>
      <c r="P931" s="470" t="str">
        <f t="shared" si="207"/>
        <v/>
      </c>
      <c r="Q931" s="469"/>
      <c r="R931" s="471" t="str">
        <f t="shared" si="208"/>
        <v/>
      </c>
      <c r="S931" s="469"/>
      <c r="T931" s="472" t="str">
        <f t="shared" si="209"/>
        <v/>
      </c>
      <c r="U931" s="473">
        <f ca="1">SUMIF($O$8:T$9,"QUANT.",O931:T931)</f>
        <v>0</v>
      </c>
      <c r="V931" s="474">
        <f t="shared" ca="1" si="204"/>
        <v>0</v>
      </c>
      <c r="W931" s="486" t="str">
        <f t="shared" si="206"/>
        <v/>
      </c>
      <c r="X931" s="487">
        <f t="shared" ca="1" si="210"/>
        <v>0</v>
      </c>
      <c r="Y931" s="487" t="e">
        <f t="shared" ca="1" si="211"/>
        <v>#VALUE!</v>
      </c>
    </row>
    <row r="932" spans="1:25">
      <c r="A932" s="395"/>
      <c r="B932" s="396"/>
      <c r="C932" s="397" t="str">
        <f>IF($B932="","",IFERROR(VLOOKUP($B932,SERVIÇOS!$A:$F,2,0),IFERROR(VLOOKUP($B932,'COMPOSIÇÕES COMPLEMENTARES '!$C:$K,2,0),"")))</f>
        <v/>
      </c>
      <c r="D932" s="398" t="str">
        <f>IF($B932="","",IFERROR(VLOOKUP($B932,SERVIÇOS!$A:$F,3,0),IFERROR(VLOOKUP($B932,'COMPOSIÇÕES COMPLEMENTARES '!$C:$K,3,0),"")))</f>
        <v/>
      </c>
      <c r="E932" s="399"/>
      <c r="F932" s="400" t="str">
        <f>IF($B932="","",IFERROR(VLOOKUP($B932,SERVIÇOS!$A:$F,4,0),IFERROR(VLOOKUP($B932,'COMPOSIÇÕES COMPLEMENTARES '!$C:$K,6,0),"")))</f>
        <v/>
      </c>
      <c r="G932" s="400" t="str">
        <f>IF($B932="","",IFERROR(VLOOKUP($B932,SERVIÇOS!$A:$F,5,0),IFERROR(VLOOKUP($B932,'COMPOSIÇÕES COMPLEMENTARES '!$C:$K,7,0),"")))</f>
        <v/>
      </c>
      <c r="H932" s="400" t="str">
        <f t="shared" si="205"/>
        <v/>
      </c>
      <c r="I932" s="400" t="str">
        <f t="shared" si="212"/>
        <v/>
      </c>
      <c r="J932" s="400" t="str">
        <f t="shared" si="213"/>
        <v/>
      </c>
      <c r="K932" s="400" t="str">
        <f t="shared" si="214"/>
        <v/>
      </c>
      <c r="L932" s="400"/>
      <c r="O932" s="469"/>
      <c r="P932" s="470" t="str">
        <f t="shared" si="207"/>
        <v/>
      </c>
      <c r="Q932" s="469"/>
      <c r="R932" s="471" t="str">
        <f t="shared" si="208"/>
        <v/>
      </c>
      <c r="S932" s="469"/>
      <c r="T932" s="472" t="str">
        <f t="shared" si="209"/>
        <v/>
      </c>
      <c r="U932" s="473">
        <f ca="1">SUMIF($O$8:T$9,"QUANT.",O932:T932)</f>
        <v>0</v>
      </c>
      <c r="V932" s="474">
        <f t="shared" ca="1" si="204"/>
        <v>0</v>
      </c>
      <c r="W932" s="486" t="str">
        <f t="shared" si="206"/>
        <v/>
      </c>
      <c r="X932" s="487">
        <f t="shared" ca="1" si="210"/>
        <v>0</v>
      </c>
      <c r="Y932" s="487" t="e">
        <f t="shared" ca="1" si="211"/>
        <v>#VALUE!</v>
      </c>
    </row>
    <row r="933" spans="1:25">
      <c r="A933" s="395"/>
      <c r="B933" s="396"/>
      <c r="C933" s="397" t="str">
        <f>IF($B933="","",IFERROR(VLOOKUP($B933,SERVIÇOS!$A:$F,2,0),IFERROR(VLOOKUP($B933,'COMPOSIÇÕES COMPLEMENTARES '!$C:$K,2,0),"")))</f>
        <v/>
      </c>
      <c r="D933" s="398" t="str">
        <f>IF($B933="","",IFERROR(VLOOKUP($B933,SERVIÇOS!$A:$F,3,0),IFERROR(VLOOKUP($B933,'COMPOSIÇÕES COMPLEMENTARES '!$C:$K,3,0),"")))</f>
        <v/>
      </c>
      <c r="E933" s="399"/>
      <c r="F933" s="400" t="str">
        <f>IF($B933="","",IFERROR(VLOOKUP($B933,SERVIÇOS!$A:$F,4,0),IFERROR(VLOOKUP($B933,'COMPOSIÇÕES COMPLEMENTARES '!$C:$K,6,0),"")))</f>
        <v/>
      </c>
      <c r="G933" s="400" t="str">
        <f>IF($B933="","",IFERROR(VLOOKUP($B933,SERVIÇOS!$A:$F,5,0),IFERROR(VLOOKUP($B933,'COMPOSIÇÕES COMPLEMENTARES '!$C:$K,7,0),"")))</f>
        <v/>
      </c>
      <c r="H933" s="400" t="str">
        <f t="shared" si="205"/>
        <v/>
      </c>
      <c r="I933" s="400" t="str">
        <f t="shared" si="212"/>
        <v/>
      </c>
      <c r="J933" s="400" t="str">
        <f t="shared" si="213"/>
        <v/>
      </c>
      <c r="K933" s="400" t="str">
        <f t="shared" si="214"/>
        <v/>
      </c>
      <c r="L933" s="400"/>
      <c r="O933" s="469"/>
      <c r="P933" s="470" t="str">
        <f t="shared" si="207"/>
        <v/>
      </c>
      <c r="Q933" s="469"/>
      <c r="R933" s="471" t="str">
        <f t="shared" si="208"/>
        <v/>
      </c>
      <c r="S933" s="469"/>
      <c r="T933" s="472" t="str">
        <f t="shared" si="209"/>
        <v/>
      </c>
      <c r="U933" s="473">
        <f ca="1">SUMIF($O$8:T$9,"QUANT.",O933:T933)</f>
        <v>0</v>
      </c>
      <c r="V933" s="474">
        <f t="shared" ca="1" si="204"/>
        <v>0</v>
      </c>
      <c r="W933" s="486" t="str">
        <f t="shared" si="206"/>
        <v/>
      </c>
      <c r="X933" s="487">
        <f t="shared" ca="1" si="210"/>
        <v>0</v>
      </c>
      <c r="Y933" s="487" t="e">
        <f t="shared" ca="1" si="211"/>
        <v>#VALUE!</v>
      </c>
    </row>
    <row r="934" spans="1:25">
      <c r="A934" s="395"/>
      <c r="B934" s="396"/>
      <c r="C934" s="397" t="str">
        <f>IF($B934="","",IFERROR(VLOOKUP($B934,SERVIÇOS!$A:$F,2,0),IFERROR(VLOOKUP($B934,'COMPOSIÇÕES COMPLEMENTARES '!$C:$K,2,0),"")))</f>
        <v/>
      </c>
      <c r="D934" s="398" t="str">
        <f>IF($B934="","",IFERROR(VLOOKUP($B934,SERVIÇOS!$A:$F,3,0),IFERROR(VLOOKUP($B934,'COMPOSIÇÕES COMPLEMENTARES '!$C:$K,3,0),"")))</f>
        <v/>
      </c>
      <c r="E934" s="399"/>
      <c r="F934" s="400" t="str">
        <f>IF($B934="","",IFERROR(VLOOKUP($B934,SERVIÇOS!$A:$F,4,0),IFERROR(VLOOKUP($B934,'COMPOSIÇÕES COMPLEMENTARES '!$C:$K,6,0),"")))</f>
        <v/>
      </c>
      <c r="G934" s="400" t="str">
        <f>IF($B934="","",IFERROR(VLOOKUP($B934,SERVIÇOS!$A:$F,5,0),IFERROR(VLOOKUP($B934,'COMPOSIÇÕES COMPLEMENTARES '!$C:$K,7,0),"")))</f>
        <v/>
      </c>
      <c r="H934" s="400" t="str">
        <f t="shared" si="205"/>
        <v/>
      </c>
      <c r="I934" s="400" t="str">
        <f t="shared" si="212"/>
        <v/>
      </c>
      <c r="J934" s="400" t="str">
        <f t="shared" si="213"/>
        <v/>
      </c>
      <c r="K934" s="400" t="str">
        <f t="shared" si="214"/>
        <v/>
      </c>
      <c r="L934" s="400"/>
      <c r="O934" s="469"/>
      <c r="P934" s="470" t="str">
        <f t="shared" si="207"/>
        <v/>
      </c>
      <c r="Q934" s="469"/>
      <c r="R934" s="471" t="str">
        <f t="shared" si="208"/>
        <v/>
      </c>
      <c r="S934" s="469"/>
      <c r="T934" s="472" t="str">
        <f t="shared" si="209"/>
        <v/>
      </c>
      <c r="U934" s="473">
        <f ca="1">SUMIF($O$8:T$9,"QUANT.",O934:T934)</f>
        <v>0</v>
      </c>
      <c r="V934" s="474">
        <f t="shared" ca="1" si="204"/>
        <v>0</v>
      </c>
      <c r="W934" s="486" t="str">
        <f t="shared" si="206"/>
        <v/>
      </c>
      <c r="X934" s="487">
        <f t="shared" ca="1" si="210"/>
        <v>0</v>
      </c>
      <c r="Y934" s="487" t="e">
        <f t="shared" ca="1" si="211"/>
        <v>#VALUE!</v>
      </c>
    </row>
    <row r="935" spans="1:25">
      <c r="A935" s="395"/>
      <c r="B935" s="396"/>
      <c r="C935" s="397" t="str">
        <f>IF($B935="","",IFERROR(VLOOKUP($B935,SERVIÇOS!$A:$F,2,0),IFERROR(VLOOKUP($B935,'COMPOSIÇÕES COMPLEMENTARES '!$C:$K,2,0),"")))</f>
        <v/>
      </c>
      <c r="D935" s="398" t="str">
        <f>IF($B935="","",IFERROR(VLOOKUP($B935,SERVIÇOS!$A:$F,3,0),IFERROR(VLOOKUP($B935,'COMPOSIÇÕES COMPLEMENTARES '!$C:$K,3,0),"")))</f>
        <v/>
      </c>
      <c r="E935" s="399"/>
      <c r="F935" s="400" t="str">
        <f>IF($B935="","",IFERROR(VLOOKUP($B935,SERVIÇOS!$A:$F,4,0),IFERROR(VLOOKUP($B935,'COMPOSIÇÕES COMPLEMENTARES '!$C:$K,6,0),"")))</f>
        <v/>
      </c>
      <c r="G935" s="400" t="str">
        <f>IF($B935="","",IFERROR(VLOOKUP($B935,SERVIÇOS!$A:$F,5,0),IFERROR(VLOOKUP($B935,'COMPOSIÇÕES COMPLEMENTARES '!$C:$K,7,0),"")))</f>
        <v/>
      </c>
      <c r="H935" s="400" t="str">
        <f t="shared" si="205"/>
        <v/>
      </c>
      <c r="I935" s="400" t="str">
        <f t="shared" si="212"/>
        <v/>
      </c>
      <c r="J935" s="400" t="str">
        <f t="shared" si="213"/>
        <v/>
      </c>
      <c r="K935" s="400" t="str">
        <f t="shared" si="214"/>
        <v/>
      </c>
      <c r="L935" s="400"/>
      <c r="O935" s="469"/>
      <c r="P935" s="470" t="str">
        <f t="shared" si="207"/>
        <v/>
      </c>
      <c r="Q935" s="469"/>
      <c r="R935" s="471" t="str">
        <f t="shared" si="208"/>
        <v/>
      </c>
      <c r="S935" s="469"/>
      <c r="T935" s="472" t="str">
        <f t="shared" si="209"/>
        <v/>
      </c>
      <c r="U935" s="473">
        <f ca="1">SUMIF($O$8:T$9,"QUANT.",O935:T935)</f>
        <v>0</v>
      </c>
      <c r="V935" s="474">
        <f t="shared" ca="1" si="204"/>
        <v>0</v>
      </c>
      <c r="W935" s="486" t="str">
        <f t="shared" si="206"/>
        <v/>
      </c>
      <c r="X935" s="487">
        <f t="shared" ca="1" si="210"/>
        <v>0</v>
      </c>
      <c r="Y935" s="487" t="e">
        <f t="shared" ca="1" si="211"/>
        <v>#VALUE!</v>
      </c>
    </row>
    <row r="936" spans="1:25">
      <c r="A936" s="395"/>
      <c r="B936" s="396"/>
      <c r="C936" s="397" t="str">
        <f>IF($B936="","",IFERROR(VLOOKUP($B936,SERVIÇOS!$A:$F,2,0),IFERROR(VLOOKUP($B936,'COMPOSIÇÕES COMPLEMENTARES '!$C:$K,2,0),"")))</f>
        <v/>
      </c>
      <c r="D936" s="398" t="str">
        <f>IF($B936="","",IFERROR(VLOOKUP($B936,SERVIÇOS!$A:$F,3,0),IFERROR(VLOOKUP($B936,'COMPOSIÇÕES COMPLEMENTARES '!$C:$K,3,0),"")))</f>
        <v/>
      </c>
      <c r="E936" s="399"/>
      <c r="F936" s="400" t="str">
        <f>IF($B936="","",IFERROR(VLOOKUP($B936,SERVIÇOS!$A:$F,4,0),IFERROR(VLOOKUP($B936,'COMPOSIÇÕES COMPLEMENTARES '!$C:$K,6,0),"")))</f>
        <v/>
      </c>
      <c r="G936" s="400" t="str">
        <f>IF($B936="","",IFERROR(VLOOKUP($B936,SERVIÇOS!$A:$F,5,0),IFERROR(VLOOKUP($B936,'COMPOSIÇÕES COMPLEMENTARES '!$C:$K,7,0),"")))</f>
        <v/>
      </c>
      <c r="H936" s="400" t="str">
        <f t="shared" si="205"/>
        <v/>
      </c>
      <c r="I936" s="400" t="str">
        <f t="shared" si="212"/>
        <v/>
      </c>
      <c r="J936" s="400" t="str">
        <f t="shared" si="213"/>
        <v/>
      </c>
      <c r="K936" s="400" t="str">
        <f t="shared" si="214"/>
        <v/>
      </c>
      <c r="L936" s="400"/>
      <c r="O936" s="469"/>
      <c r="P936" s="470" t="str">
        <f t="shared" si="207"/>
        <v/>
      </c>
      <c r="Q936" s="469"/>
      <c r="R936" s="471" t="str">
        <f t="shared" si="208"/>
        <v/>
      </c>
      <c r="S936" s="469"/>
      <c r="T936" s="472" t="str">
        <f t="shared" si="209"/>
        <v/>
      </c>
      <c r="U936" s="473">
        <f ca="1">SUMIF($O$8:T$9,"QUANT.",O936:T936)</f>
        <v>0</v>
      </c>
      <c r="V936" s="474">
        <f t="shared" ca="1" si="204"/>
        <v>0</v>
      </c>
      <c r="W936" s="486" t="str">
        <f t="shared" si="206"/>
        <v/>
      </c>
      <c r="X936" s="487">
        <f t="shared" ca="1" si="210"/>
        <v>0</v>
      </c>
      <c r="Y936" s="487" t="e">
        <f t="shared" ca="1" si="211"/>
        <v>#VALUE!</v>
      </c>
    </row>
    <row r="937" spans="1:25">
      <c r="A937" s="395"/>
      <c r="B937" s="396"/>
      <c r="C937" s="397" t="str">
        <f>IF($B937="","",IFERROR(VLOOKUP($B937,SERVIÇOS!$A:$F,2,0),IFERROR(VLOOKUP($B937,'COMPOSIÇÕES COMPLEMENTARES '!$C:$K,2,0),"")))</f>
        <v/>
      </c>
      <c r="D937" s="398" t="str">
        <f>IF($B937="","",IFERROR(VLOOKUP($B937,SERVIÇOS!$A:$F,3,0),IFERROR(VLOOKUP($B937,'COMPOSIÇÕES COMPLEMENTARES '!$C:$K,3,0),"")))</f>
        <v/>
      </c>
      <c r="E937" s="399"/>
      <c r="F937" s="400" t="str">
        <f>IF($B937="","",IFERROR(VLOOKUP($B937,SERVIÇOS!$A:$F,4,0),IFERROR(VLOOKUP($B937,'COMPOSIÇÕES COMPLEMENTARES '!$C:$K,6,0),"")))</f>
        <v/>
      </c>
      <c r="G937" s="400" t="str">
        <f>IF($B937="","",IFERROR(VLOOKUP($B937,SERVIÇOS!$A:$F,5,0),IFERROR(VLOOKUP($B937,'COMPOSIÇÕES COMPLEMENTARES '!$C:$K,7,0),"")))</f>
        <v/>
      </c>
      <c r="H937" s="400" t="str">
        <f t="shared" si="205"/>
        <v/>
      </c>
      <c r="I937" s="400" t="str">
        <f t="shared" si="212"/>
        <v/>
      </c>
      <c r="J937" s="400" t="str">
        <f t="shared" si="213"/>
        <v/>
      </c>
      <c r="K937" s="400" t="str">
        <f t="shared" si="214"/>
        <v/>
      </c>
      <c r="L937" s="400"/>
      <c r="O937" s="469"/>
      <c r="P937" s="470" t="str">
        <f t="shared" si="207"/>
        <v/>
      </c>
      <c r="Q937" s="469"/>
      <c r="R937" s="471" t="str">
        <f t="shared" si="208"/>
        <v/>
      </c>
      <c r="S937" s="469"/>
      <c r="T937" s="472" t="str">
        <f t="shared" si="209"/>
        <v/>
      </c>
      <c r="U937" s="473">
        <f ca="1">SUMIF($O$8:T$9,"QUANT.",O937:T937)</f>
        <v>0</v>
      </c>
      <c r="V937" s="474">
        <f t="shared" ca="1" si="204"/>
        <v>0</v>
      </c>
      <c r="W937" s="486" t="str">
        <f t="shared" si="206"/>
        <v/>
      </c>
      <c r="X937" s="487">
        <f t="shared" ca="1" si="210"/>
        <v>0</v>
      </c>
      <c r="Y937" s="487" t="e">
        <f t="shared" ca="1" si="211"/>
        <v>#VALUE!</v>
      </c>
    </row>
    <row r="938" spans="1:25">
      <c r="A938" s="395"/>
      <c r="B938" s="396"/>
      <c r="C938" s="397" t="str">
        <f>IF($B938="","",IFERROR(VLOOKUP($B938,SERVIÇOS!$A:$F,2,0),IFERROR(VLOOKUP($B938,'COMPOSIÇÕES COMPLEMENTARES '!$C:$K,2,0),"")))</f>
        <v/>
      </c>
      <c r="D938" s="398" t="str">
        <f>IF($B938="","",IFERROR(VLOOKUP($B938,SERVIÇOS!$A:$F,3,0),IFERROR(VLOOKUP($B938,'COMPOSIÇÕES COMPLEMENTARES '!$C:$K,3,0),"")))</f>
        <v/>
      </c>
      <c r="E938" s="399"/>
      <c r="F938" s="400" t="str">
        <f>IF($B938="","",IFERROR(VLOOKUP($B938,SERVIÇOS!$A:$F,4,0),IFERROR(VLOOKUP($B938,'COMPOSIÇÕES COMPLEMENTARES '!$C:$K,6,0),"")))</f>
        <v/>
      </c>
      <c r="G938" s="400" t="str">
        <f>IF($B938="","",IFERROR(VLOOKUP($B938,SERVIÇOS!$A:$F,5,0),IFERROR(VLOOKUP($B938,'COMPOSIÇÕES COMPLEMENTARES '!$C:$K,7,0),"")))</f>
        <v/>
      </c>
      <c r="H938" s="400" t="str">
        <f t="shared" si="205"/>
        <v/>
      </c>
      <c r="I938" s="400" t="str">
        <f t="shared" si="212"/>
        <v/>
      </c>
      <c r="J938" s="400" t="str">
        <f t="shared" si="213"/>
        <v/>
      </c>
      <c r="K938" s="400" t="str">
        <f t="shared" si="214"/>
        <v/>
      </c>
      <c r="L938" s="400"/>
      <c r="O938" s="469"/>
      <c r="P938" s="470" t="str">
        <f t="shared" si="207"/>
        <v/>
      </c>
      <c r="Q938" s="469"/>
      <c r="R938" s="471" t="str">
        <f t="shared" si="208"/>
        <v/>
      </c>
      <c r="S938" s="469"/>
      <c r="T938" s="472" t="str">
        <f t="shared" si="209"/>
        <v/>
      </c>
      <c r="U938" s="473">
        <f ca="1">SUMIF($O$8:T$9,"QUANT.",O938:T938)</f>
        <v>0</v>
      </c>
      <c r="V938" s="474">
        <f t="shared" ca="1" si="204"/>
        <v>0</v>
      </c>
      <c r="W938" s="486" t="str">
        <f t="shared" si="206"/>
        <v/>
      </c>
      <c r="X938" s="487">
        <f t="shared" ca="1" si="210"/>
        <v>0</v>
      </c>
      <c r="Y938" s="487" t="e">
        <f t="shared" ca="1" si="211"/>
        <v>#VALUE!</v>
      </c>
    </row>
    <row r="939" spans="1:25">
      <c r="A939" s="395"/>
      <c r="B939" s="396"/>
      <c r="C939" s="397" t="str">
        <f>IF($B939="","",IFERROR(VLOOKUP($B939,SERVIÇOS!$A:$F,2,0),IFERROR(VLOOKUP($B939,'COMPOSIÇÕES COMPLEMENTARES '!$C:$K,2,0),"")))</f>
        <v/>
      </c>
      <c r="D939" s="398" t="str">
        <f>IF($B939="","",IFERROR(VLOOKUP($B939,SERVIÇOS!$A:$F,3,0),IFERROR(VLOOKUP($B939,'COMPOSIÇÕES COMPLEMENTARES '!$C:$K,3,0),"")))</f>
        <v/>
      </c>
      <c r="E939" s="399"/>
      <c r="F939" s="400" t="str">
        <f>IF($B939="","",IFERROR(VLOOKUP($B939,SERVIÇOS!$A:$F,4,0),IFERROR(VLOOKUP($B939,'COMPOSIÇÕES COMPLEMENTARES '!$C:$K,6,0),"")))</f>
        <v/>
      </c>
      <c r="G939" s="400" t="str">
        <f>IF($B939="","",IFERROR(VLOOKUP($B939,SERVIÇOS!$A:$F,5,0),IFERROR(VLOOKUP($B939,'COMPOSIÇÕES COMPLEMENTARES '!$C:$K,7,0),"")))</f>
        <v/>
      </c>
      <c r="H939" s="400" t="str">
        <f t="shared" si="205"/>
        <v/>
      </c>
      <c r="I939" s="400" t="str">
        <f t="shared" si="212"/>
        <v/>
      </c>
      <c r="J939" s="400" t="str">
        <f t="shared" si="213"/>
        <v/>
      </c>
      <c r="K939" s="400" t="str">
        <f t="shared" si="214"/>
        <v/>
      </c>
      <c r="L939" s="400"/>
      <c r="O939" s="469"/>
      <c r="P939" s="470" t="str">
        <f t="shared" si="207"/>
        <v/>
      </c>
      <c r="Q939" s="469"/>
      <c r="R939" s="471" t="str">
        <f t="shared" si="208"/>
        <v/>
      </c>
      <c r="S939" s="469"/>
      <c r="T939" s="472" t="str">
        <f t="shared" si="209"/>
        <v/>
      </c>
      <c r="U939" s="473">
        <f ca="1">SUMIF($O$8:T$9,"QUANT.",O939:T939)</f>
        <v>0</v>
      </c>
      <c r="V939" s="474">
        <f t="shared" ref="V939:V966" ca="1" si="215">SUMIF($O$8:$T$9,"CUSTO",O939:T939)</f>
        <v>0</v>
      </c>
      <c r="W939" s="486" t="str">
        <f t="shared" si="206"/>
        <v/>
      </c>
      <c r="X939" s="487">
        <f t="shared" ca="1" si="210"/>
        <v>0</v>
      </c>
      <c r="Y939" s="487" t="e">
        <f t="shared" ca="1" si="211"/>
        <v>#VALUE!</v>
      </c>
    </row>
    <row r="940" spans="1:25">
      <c r="A940" s="395"/>
      <c r="B940" s="396"/>
      <c r="C940" s="397" t="str">
        <f>IF($B940="","",IFERROR(VLOOKUP($B940,SERVIÇOS!$A:$F,2,0),IFERROR(VLOOKUP($B940,'COMPOSIÇÕES COMPLEMENTARES '!$C:$K,2,0),"")))</f>
        <v/>
      </c>
      <c r="D940" s="398" t="str">
        <f>IF($B940="","",IFERROR(VLOOKUP($B940,SERVIÇOS!$A:$F,3,0),IFERROR(VLOOKUP($B940,'COMPOSIÇÕES COMPLEMENTARES '!$C:$K,3,0),"")))</f>
        <v/>
      </c>
      <c r="E940" s="399"/>
      <c r="F940" s="400" t="str">
        <f>IF($B940="","",IFERROR(VLOOKUP($B940,SERVIÇOS!$A:$F,4,0),IFERROR(VLOOKUP($B940,'COMPOSIÇÕES COMPLEMENTARES '!$C:$K,6,0),"")))</f>
        <v/>
      </c>
      <c r="G940" s="400" t="str">
        <f>IF($B940="","",IFERROR(VLOOKUP($B940,SERVIÇOS!$A:$F,5,0),IFERROR(VLOOKUP($B940,'COMPOSIÇÕES COMPLEMENTARES '!$C:$K,7,0),"")))</f>
        <v/>
      </c>
      <c r="H940" s="400" t="str">
        <f t="shared" ref="H940:H966" si="216">IF(E940="","",F940+G940)</f>
        <v/>
      </c>
      <c r="I940" s="400" t="str">
        <f t="shared" si="212"/>
        <v/>
      </c>
      <c r="J940" s="400" t="str">
        <f t="shared" si="213"/>
        <v/>
      </c>
      <c r="K940" s="400" t="str">
        <f t="shared" si="214"/>
        <v/>
      </c>
      <c r="L940" s="400"/>
      <c r="O940" s="469"/>
      <c r="P940" s="470" t="str">
        <f t="shared" si="207"/>
        <v/>
      </c>
      <c r="Q940" s="469"/>
      <c r="R940" s="471" t="str">
        <f t="shared" si="208"/>
        <v/>
      </c>
      <c r="S940" s="469"/>
      <c r="T940" s="472" t="str">
        <f t="shared" si="209"/>
        <v/>
      </c>
      <c r="U940" s="473">
        <f ca="1">SUMIF($O$8:T$9,"QUANT.",O940:T940)</f>
        <v>0</v>
      </c>
      <c r="V940" s="474">
        <f t="shared" ca="1" si="215"/>
        <v>0</v>
      </c>
      <c r="W940" s="486" t="str">
        <f t="shared" ref="W940:W966" si="217">IF(B940&lt;&gt;"",IF(V940=0,"MEDIR",IF(K940-V940=0,"OK",IF(K940-V940&gt;0,"MEDIR","ALERTA!"))),"")</f>
        <v/>
      </c>
      <c r="X940" s="487">
        <f t="shared" ca="1" si="210"/>
        <v>0</v>
      </c>
      <c r="Y940" s="487" t="e">
        <f t="shared" ca="1" si="211"/>
        <v>#VALUE!</v>
      </c>
    </row>
    <row r="941" spans="1:25">
      <c r="A941" s="395"/>
      <c r="B941" s="396"/>
      <c r="C941" s="397" t="str">
        <f>IF($B941="","",IFERROR(VLOOKUP($B941,SERVIÇOS!$A:$F,2,0),IFERROR(VLOOKUP($B941,'COMPOSIÇÕES COMPLEMENTARES '!$C:$K,2,0),"")))</f>
        <v/>
      </c>
      <c r="D941" s="398" t="str">
        <f>IF($B941="","",IFERROR(VLOOKUP($B941,SERVIÇOS!$A:$F,3,0),IFERROR(VLOOKUP($B941,'COMPOSIÇÕES COMPLEMENTARES '!$C:$K,3,0),"")))</f>
        <v/>
      </c>
      <c r="E941" s="399"/>
      <c r="F941" s="400" t="str">
        <f>IF($B941="","",IFERROR(VLOOKUP($B941,SERVIÇOS!$A:$F,4,0),IFERROR(VLOOKUP($B941,'COMPOSIÇÕES COMPLEMENTARES '!$C:$K,6,0),"")))</f>
        <v/>
      </c>
      <c r="G941" s="400" t="str">
        <f>IF($B941="","",IFERROR(VLOOKUP($B941,SERVIÇOS!$A:$F,5,0),IFERROR(VLOOKUP($B941,'COMPOSIÇÕES COMPLEMENTARES '!$C:$K,7,0),"")))</f>
        <v/>
      </c>
      <c r="H941" s="400" t="str">
        <f t="shared" si="216"/>
        <v/>
      </c>
      <c r="I941" s="400" t="str">
        <f t="shared" si="212"/>
        <v/>
      </c>
      <c r="J941" s="400" t="str">
        <f t="shared" si="213"/>
        <v/>
      </c>
      <c r="K941" s="400" t="str">
        <f t="shared" si="214"/>
        <v/>
      </c>
      <c r="L941" s="400"/>
      <c r="O941" s="469"/>
      <c r="P941" s="470" t="str">
        <f t="shared" ref="P941:P966" si="218">IF(OR(O941="",$K941=""),"",(O941/$E941)*$K941)</f>
        <v/>
      </c>
      <c r="Q941" s="469"/>
      <c r="R941" s="471" t="str">
        <f t="shared" ref="R941:R966" si="219">IF(OR(Q941="",$K941=""),"",(Q941/$E941)*$K941)</f>
        <v/>
      </c>
      <c r="S941" s="469"/>
      <c r="T941" s="472" t="str">
        <f t="shared" ref="T941:T966" si="220">IF(OR(S941="",$K941=""),"",(S941/$E941)*$K941)</f>
        <v/>
      </c>
      <c r="U941" s="473">
        <f ca="1">SUMIF($O$8:T$9,"QUANT.",O941:T941)</f>
        <v>0</v>
      </c>
      <c r="V941" s="474">
        <f t="shared" ca="1" si="215"/>
        <v>0</v>
      </c>
      <c r="W941" s="486" t="str">
        <f t="shared" si="217"/>
        <v/>
      </c>
      <c r="X941" s="487">
        <f t="shared" ref="X941:X966" ca="1" si="221">IF(U941="",0,E941-U941)</f>
        <v>0</v>
      </c>
      <c r="Y941" s="487" t="e">
        <f t="shared" ref="Y941:Y966" ca="1" si="222">IF(V941="",0,K941-V941)</f>
        <v>#VALUE!</v>
      </c>
    </row>
    <row r="942" spans="1:25">
      <c r="A942" s="395"/>
      <c r="B942" s="396"/>
      <c r="C942" s="397" t="str">
        <f>IF($B942="","",IFERROR(VLOOKUP($B942,SERVIÇOS!$A:$F,2,0),IFERROR(VLOOKUP($B942,'COMPOSIÇÕES COMPLEMENTARES '!$C:$K,2,0),"")))</f>
        <v/>
      </c>
      <c r="D942" s="398" t="str">
        <f>IF($B942="","",IFERROR(VLOOKUP($B942,SERVIÇOS!$A:$F,3,0),IFERROR(VLOOKUP($B942,'COMPOSIÇÕES COMPLEMENTARES '!$C:$K,3,0),"")))</f>
        <v/>
      </c>
      <c r="E942" s="399"/>
      <c r="F942" s="400" t="str">
        <f>IF($B942="","",IFERROR(VLOOKUP($B942,SERVIÇOS!$A:$F,4,0),IFERROR(VLOOKUP($B942,'COMPOSIÇÕES COMPLEMENTARES '!$C:$K,6,0),"")))</f>
        <v/>
      </c>
      <c r="G942" s="400" t="str">
        <f>IF($B942="","",IFERROR(VLOOKUP($B942,SERVIÇOS!$A:$F,5,0),IFERROR(VLOOKUP($B942,'COMPOSIÇÕES COMPLEMENTARES '!$C:$K,7,0),"")))</f>
        <v/>
      </c>
      <c r="H942" s="400" t="str">
        <f t="shared" si="216"/>
        <v/>
      </c>
      <c r="I942" s="400" t="str">
        <f t="shared" si="212"/>
        <v/>
      </c>
      <c r="J942" s="400" t="str">
        <f t="shared" si="213"/>
        <v/>
      </c>
      <c r="K942" s="400" t="str">
        <f t="shared" si="214"/>
        <v/>
      </c>
      <c r="L942" s="400"/>
      <c r="O942" s="469"/>
      <c r="P942" s="470" t="str">
        <f t="shared" si="218"/>
        <v/>
      </c>
      <c r="Q942" s="469"/>
      <c r="R942" s="471" t="str">
        <f t="shared" si="219"/>
        <v/>
      </c>
      <c r="S942" s="469"/>
      <c r="T942" s="472" t="str">
        <f t="shared" si="220"/>
        <v/>
      </c>
      <c r="U942" s="473">
        <f ca="1">SUMIF($O$8:T$9,"QUANT.",O942:T942)</f>
        <v>0</v>
      </c>
      <c r="V942" s="474">
        <f t="shared" ca="1" si="215"/>
        <v>0</v>
      </c>
      <c r="W942" s="486" t="str">
        <f t="shared" si="217"/>
        <v/>
      </c>
      <c r="X942" s="487">
        <f t="shared" ca="1" si="221"/>
        <v>0</v>
      </c>
      <c r="Y942" s="487" t="e">
        <f t="shared" ca="1" si="222"/>
        <v>#VALUE!</v>
      </c>
    </row>
    <row r="943" spans="1:25">
      <c r="A943" s="395"/>
      <c r="B943" s="396"/>
      <c r="C943" s="397" t="str">
        <f>IF($B943="","",IFERROR(VLOOKUP($B943,SERVIÇOS!$A:$F,2,0),IFERROR(VLOOKUP($B943,'COMPOSIÇÕES COMPLEMENTARES '!$C:$K,2,0),"")))</f>
        <v/>
      </c>
      <c r="D943" s="398" t="str">
        <f>IF($B943="","",IFERROR(VLOOKUP($B943,SERVIÇOS!$A:$F,3,0),IFERROR(VLOOKUP($B943,'COMPOSIÇÕES COMPLEMENTARES '!$C:$K,3,0),"")))</f>
        <v/>
      </c>
      <c r="E943" s="399"/>
      <c r="F943" s="400" t="str">
        <f>IF($B943="","",IFERROR(VLOOKUP($B943,SERVIÇOS!$A:$F,4,0),IFERROR(VLOOKUP($B943,'COMPOSIÇÕES COMPLEMENTARES '!$C:$K,6,0),"")))</f>
        <v/>
      </c>
      <c r="G943" s="400" t="str">
        <f>IF($B943="","",IFERROR(VLOOKUP($B943,SERVIÇOS!$A:$F,5,0),IFERROR(VLOOKUP($B943,'COMPOSIÇÕES COMPLEMENTARES '!$C:$K,7,0),"")))</f>
        <v/>
      </c>
      <c r="H943" s="400" t="str">
        <f t="shared" si="216"/>
        <v/>
      </c>
      <c r="I943" s="400" t="str">
        <f t="shared" si="212"/>
        <v/>
      </c>
      <c r="J943" s="400" t="str">
        <f t="shared" si="213"/>
        <v/>
      </c>
      <c r="K943" s="400" t="str">
        <f t="shared" si="214"/>
        <v/>
      </c>
      <c r="L943" s="400"/>
      <c r="O943" s="469"/>
      <c r="P943" s="470" t="str">
        <f t="shared" si="218"/>
        <v/>
      </c>
      <c r="Q943" s="469"/>
      <c r="R943" s="471" t="str">
        <f t="shared" si="219"/>
        <v/>
      </c>
      <c r="S943" s="469"/>
      <c r="T943" s="472" t="str">
        <f t="shared" si="220"/>
        <v/>
      </c>
      <c r="U943" s="473">
        <f ca="1">SUMIF($O$8:T$9,"QUANT.",O943:T943)</f>
        <v>0</v>
      </c>
      <c r="V943" s="474">
        <f t="shared" ca="1" si="215"/>
        <v>0</v>
      </c>
      <c r="W943" s="486" t="str">
        <f t="shared" si="217"/>
        <v/>
      </c>
      <c r="X943" s="487">
        <f t="shared" ca="1" si="221"/>
        <v>0</v>
      </c>
      <c r="Y943" s="487" t="e">
        <f t="shared" ca="1" si="222"/>
        <v>#VALUE!</v>
      </c>
    </row>
    <row r="944" spans="1:25">
      <c r="A944" s="395"/>
      <c r="B944" s="396"/>
      <c r="C944" s="397" t="str">
        <f>IF($B944="","",IFERROR(VLOOKUP($B944,SERVIÇOS!$A:$F,2,0),IFERROR(VLOOKUP($B944,'COMPOSIÇÕES COMPLEMENTARES '!$C:$K,2,0),"")))</f>
        <v/>
      </c>
      <c r="D944" s="398" t="str">
        <f>IF($B944="","",IFERROR(VLOOKUP($B944,SERVIÇOS!$A:$F,3,0),IFERROR(VLOOKUP($B944,'COMPOSIÇÕES COMPLEMENTARES '!$C:$K,3,0),"")))</f>
        <v/>
      </c>
      <c r="E944" s="399"/>
      <c r="F944" s="400" t="str">
        <f>IF($B944="","",IFERROR(VLOOKUP($B944,SERVIÇOS!$A:$F,4,0),IFERROR(VLOOKUP($B944,'COMPOSIÇÕES COMPLEMENTARES '!$C:$K,6,0),"")))</f>
        <v/>
      </c>
      <c r="G944" s="400" t="str">
        <f>IF($B944="","",IFERROR(VLOOKUP($B944,SERVIÇOS!$A:$F,5,0),IFERROR(VLOOKUP($B944,'COMPOSIÇÕES COMPLEMENTARES '!$C:$K,7,0),"")))</f>
        <v/>
      </c>
      <c r="H944" s="400" t="str">
        <f t="shared" si="216"/>
        <v/>
      </c>
      <c r="I944" s="400" t="str">
        <f t="shared" si="212"/>
        <v/>
      </c>
      <c r="J944" s="400" t="str">
        <f t="shared" si="213"/>
        <v/>
      </c>
      <c r="K944" s="400" t="str">
        <f t="shared" si="214"/>
        <v/>
      </c>
      <c r="L944" s="400"/>
      <c r="O944" s="469"/>
      <c r="P944" s="470" t="str">
        <f t="shared" si="218"/>
        <v/>
      </c>
      <c r="Q944" s="469"/>
      <c r="R944" s="471" t="str">
        <f t="shared" si="219"/>
        <v/>
      </c>
      <c r="S944" s="469"/>
      <c r="T944" s="472" t="str">
        <f t="shared" si="220"/>
        <v/>
      </c>
      <c r="U944" s="473">
        <f ca="1">SUMIF($O$8:T$9,"QUANT.",O944:T944)</f>
        <v>0</v>
      </c>
      <c r="V944" s="474">
        <f t="shared" ca="1" si="215"/>
        <v>0</v>
      </c>
      <c r="W944" s="486" t="str">
        <f t="shared" si="217"/>
        <v/>
      </c>
      <c r="X944" s="487">
        <f t="shared" ca="1" si="221"/>
        <v>0</v>
      </c>
      <c r="Y944" s="487" t="e">
        <f t="shared" ca="1" si="222"/>
        <v>#VALUE!</v>
      </c>
    </row>
    <row r="945" spans="1:25">
      <c r="A945" s="395"/>
      <c r="B945" s="396"/>
      <c r="C945" s="397" t="str">
        <f>IF($B945="","",IFERROR(VLOOKUP($B945,SERVIÇOS!$A:$F,2,0),IFERROR(VLOOKUP($B945,'COMPOSIÇÕES COMPLEMENTARES '!$C:$K,2,0),"")))</f>
        <v/>
      </c>
      <c r="D945" s="398" t="str">
        <f>IF($B945="","",IFERROR(VLOOKUP($B945,SERVIÇOS!$A:$F,3,0),IFERROR(VLOOKUP($B945,'COMPOSIÇÕES COMPLEMENTARES '!$C:$K,3,0),"")))</f>
        <v/>
      </c>
      <c r="E945" s="399"/>
      <c r="F945" s="400" t="str">
        <f>IF($B945="","",IFERROR(VLOOKUP($B945,SERVIÇOS!$A:$F,4,0),IFERROR(VLOOKUP($B945,'COMPOSIÇÕES COMPLEMENTARES '!$C:$K,6,0),"")))</f>
        <v/>
      </c>
      <c r="G945" s="400" t="str">
        <f>IF($B945="","",IFERROR(VLOOKUP($B945,SERVIÇOS!$A:$F,5,0),IFERROR(VLOOKUP($B945,'COMPOSIÇÕES COMPLEMENTARES '!$C:$K,7,0),"")))</f>
        <v/>
      </c>
      <c r="H945" s="400" t="str">
        <f t="shared" si="216"/>
        <v/>
      </c>
      <c r="I945" s="400" t="str">
        <f t="shared" si="212"/>
        <v/>
      </c>
      <c r="J945" s="400" t="str">
        <f t="shared" si="213"/>
        <v/>
      </c>
      <c r="K945" s="400" t="str">
        <f t="shared" si="214"/>
        <v/>
      </c>
      <c r="L945" s="400"/>
      <c r="O945" s="469"/>
      <c r="P945" s="470" t="str">
        <f t="shared" si="218"/>
        <v/>
      </c>
      <c r="Q945" s="469"/>
      <c r="R945" s="471" t="str">
        <f t="shared" si="219"/>
        <v/>
      </c>
      <c r="S945" s="469"/>
      <c r="T945" s="472" t="str">
        <f t="shared" si="220"/>
        <v/>
      </c>
      <c r="U945" s="473">
        <f ca="1">SUMIF($O$8:T$9,"QUANT.",O945:T945)</f>
        <v>0</v>
      </c>
      <c r="V945" s="474">
        <f t="shared" ca="1" si="215"/>
        <v>0</v>
      </c>
      <c r="W945" s="486" t="str">
        <f t="shared" si="217"/>
        <v/>
      </c>
      <c r="X945" s="487">
        <f t="shared" ca="1" si="221"/>
        <v>0</v>
      </c>
      <c r="Y945" s="487" t="e">
        <f t="shared" ca="1" si="222"/>
        <v>#VALUE!</v>
      </c>
    </row>
    <row r="946" spans="1:25">
      <c r="A946" s="395"/>
      <c r="B946" s="396"/>
      <c r="C946" s="397" t="str">
        <f>IF($B946="","",IFERROR(VLOOKUP($B946,SERVIÇOS!$A:$F,2,0),IFERROR(VLOOKUP($B946,'COMPOSIÇÕES COMPLEMENTARES '!$C:$K,2,0),"")))</f>
        <v/>
      </c>
      <c r="D946" s="398" t="str">
        <f>IF($B946="","",IFERROR(VLOOKUP($B946,SERVIÇOS!$A:$F,3,0),IFERROR(VLOOKUP($B946,'COMPOSIÇÕES COMPLEMENTARES '!$C:$K,3,0),"")))</f>
        <v/>
      </c>
      <c r="E946" s="399"/>
      <c r="F946" s="400" t="str">
        <f>IF($B946="","",IFERROR(VLOOKUP($B946,SERVIÇOS!$A:$F,4,0),IFERROR(VLOOKUP($B946,'COMPOSIÇÕES COMPLEMENTARES '!$C:$K,6,0),"")))</f>
        <v/>
      </c>
      <c r="G946" s="400" t="str">
        <f>IF($B946="","",IFERROR(VLOOKUP($B946,SERVIÇOS!$A:$F,5,0),IFERROR(VLOOKUP($B946,'COMPOSIÇÕES COMPLEMENTARES '!$C:$K,7,0),"")))</f>
        <v/>
      </c>
      <c r="H946" s="400" t="str">
        <f t="shared" si="216"/>
        <v/>
      </c>
      <c r="I946" s="400" t="str">
        <f t="shared" si="212"/>
        <v/>
      </c>
      <c r="J946" s="400" t="str">
        <f t="shared" si="213"/>
        <v/>
      </c>
      <c r="K946" s="400" t="str">
        <f t="shared" si="214"/>
        <v/>
      </c>
      <c r="L946" s="400"/>
      <c r="O946" s="469"/>
      <c r="P946" s="470" t="str">
        <f t="shared" si="218"/>
        <v/>
      </c>
      <c r="Q946" s="469"/>
      <c r="R946" s="471" t="str">
        <f t="shared" si="219"/>
        <v/>
      </c>
      <c r="S946" s="469"/>
      <c r="T946" s="472" t="str">
        <f t="shared" si="220"/>
        <v/>
      </c>
      <c r="U946" s="473">
        <f ca="1">SUMIF($O$8:T$9,"QUANT.",O946:T946)</f>
        <v>0</v>
      </c>
      <c r="V946" s="474">
        <f t="shared" ca="1" si="215"/>
        <v>0</v>
      </c>
      <c r="W946" s="486" t="str">
        <f t="shared" si="217"/>
        <v/>
      </c>
      <c r="X946" s="487">
        <f t="shared" ca="1" si="221"/>
        <v>0</v>
      </c>
      <c r="Y946" s="487" t="e">
        <f t="shared" ca="1" si="222"/>
        <v>#VALUE!</v>
      </c>
    </row>
    <row r="947" spans="1:25">
      <c r="A947" s="395"/>
      <c r="B947" s="396"/>
      <c r="C947" s="397" t="str">
        <f>IF($B947="","",IFERROR(VLOOKUP($B947,SERVIÇOS!$A:$F,2,0),IFERROR(VLOOKUP($B947,'COMPOSIÇÕES COMPLEMENTARES '!$C:$K,2,0),"")))</f>
        <v/>
      </c>
      <c r="D947" s="398" t="str">
        <f>IF($B947="","",IFERROR(VLOOKUP($B947,SERVIÇOS!$A:$F,3,0),IFERROR(VLOOKUP($B947,'COMPOSIÇÕES COMPLEMENTARES '!$C:$K,3,0),"")))</f>
        <v/>
      </c>
      <c r="E947" s="399"/>
      <c r="F947" s="400" t="str">
        <f>IF($B947="","",IFERROR(VLOOKUP($B947,SERVIÇOS!$A:$F,4,0),IFERROR(VLOOKUP($B947,'COMPOSIÇÕES COMPLEMENTARES '!$C:$K,6,0),"")))</f>
        <v/>
      </c>
      <c r="G947" s="400" t="str">
        <f>IF($B947="","",IFERROR(VLOOKUP($B947,SERVIÇOS!$A:$F,5,0),IFERROR(VLOOKUP($B947,'COMPOSIÇÕES COMPLEMENTARES '!$C:$K,7,0),"")))</f>
        <v/>
      </c>
      <c r="H947" s="400" t="str">
        <f t="shared" si="216"/>
        <v/>
      </c>
      <c r="I947" s="400" t="str">
        <f t="shared" si="212"/>
        <v/>
      </c>
      <c r="J947" s="400" t="str">
        <f t="shared" si="213"/>
        <v/>
      </c>
      <c r="K947" s="400" t="str">
        <f t="shared" si="214"/>
        <v/>
      </c>
      <c r="L947" s="400"/>
      <c r="O947" s="469"/>
      <c r="P947" s="470" t="str">
        <f t="shared" si="218"/>
        <v/>
      </c>
      <c r="Q947" s="469"/>
      <c r="R947" s="471" t="str">
        <f t="shared" si="219"/>
        <v/>
      </c>
      <c r="S947" s="469"/>
      <c r="T947" s="472" t="str">
        <f t="shared" si="220"/>
        <v/>
      </c>
      <c r="U947" s="473">
        <f ca="1">SUMIF($O$8:T$9,"QUANT.",O947:T947)</f>
        <v>0</v>
      </c>
      <c r="V947" s="474">
        <f t="shared" ca="1" si="215"/>
        <v>0</v>
      </c>
      <c r="W947" s="486" t="str">
        <f t="shared" si="217"/>
        <v/>
      </c>
      <c r="X947" s="487">
        <f t="shared" ca="1" si="221"/>
        <v>0</v>
      </c>
      <c r="Y947" s="487" t="e">
        <f t="shared" ca="1" si="222"/>
        <v>#VALUE!</v>
      </c>
    </row>
    <row r="948" spans="1:25">
      <c r="A948" s="395"/>
      <c r="B948" s="396"/>
      <c r="C948" s="397" t="str">
        <f>IF($B948="","",IFERROR(VLOOKUP($B948,SERVIÇOS!$A:$F,2,0),IFERROR(VLOOKUP($B948,'COMPOSIÇÕES COMPLEMENTARES '!$C:$K,2,0),"")))</f>
        <v/>
      </c>
      <c r="D948" s="398" t="str">
        <f>IF($B948="","",IFERROR(VLOOKUP($B948,SERVIÇOS!$A:$F,3,0),IFERROR(VLOOKUP($B948,'COMPOSIÇÕES COMPLEMENTARES '!$C:$K,3,0),"")))</f>
        <v/>
      </c>
      <c r="E948" s="399"/>
      <c r="F948" s="400" t="str">
        <f>IF($B948="","",IFERROR(VLOOKUP($B948,SERVIÇOS!$A:$F,4,0),IFERROR(VLOOKUP($B948,'COMPOSIÇÕES COMPLEMENTARES '!$C:$K,6,0),"")))</f>
        <v/>
      </c>
      <c r="G948" s="400" t="str">
        <f>IF($B948="","",IFERROR(VLOOKUP($B948,SERVIÇOS!$A:$F,5,0),IFERROR(VLOOKUP($B948,'COMPOSIÇÕES COMPLEMENTARES '!$C:$K,7,0),"")))</f>
        <v/>
      </c>
      <c r="H948" s="400" t="str">
        <f t="shared" si="216"/>
        <v/>
      </c>
      <c r="I948" s="400" t="str">
        <f t="shared" si="212"/>
        <v/>
      </c>
      <c r="J948" s="400" t="str">
        <f t="shared" si="213"/>
        <v/>
      </c>
      <c r="K948" s="400" t="str">
        <f t="shared" si="214"/>
        <v/>
      </c>
      <c r="L948" s="400"/>
      <c r="O948" s="469"/>
      <c r="P948" s="470" t="str">
        <f t="shared" si="218"/>
        <v/>
      </c>
      <c r="Q948" s="469"/>
      <c r="R948" s="471" t="str">
        <f t="shared" si="219"/>
        <v/>
      </c>
      <c r="S948" s="469"/>
      <c r="T948" s="472" t="str">
        <f t="shared" si="220"/>
        <v/>
      </c>
      <c r="U948" s="473">
        <f ca="1">SUMIF($O$8:T$9,"QUANT.",O948:T948)</f>
        <v>0</v>
      </c>
      <c r="V948" s="474">
        <f t="shared" ca="1" si="215"/>
        <v>0</v>
      </c>
      <c r="W948" s="486" t="str">
        <f t="shared" si="217"/>
        <v/>
      </c>
      <c r="X948" s="487">
        <f t="shared" ca="1" si="221"/>
        <v>0</v>
      </c>
      <c r="Y948" s="487" t="e">
        <f t="shared" ca="1" si="222"/>
        <v>#VALUE!</v>
      </c>
    </row>
    <row r="949" spans="1:25">
      <c r="A949" s="395"/>
      <c r="B949" s="396"/>
      <c r="C949" s="397" t="str">
        <f>IF($B949="","",IFERROR(VLOOKUP($B949,SERVIÇOS!$A:$F,2,0),IFERROR(VLOOKUP($B949,'COMPOSIÇÕES COMPLEMENTARES '!$C:$K,2,0),"")))</f>
        <v/>
      </c>
      <c r="D949" s="398" t="str">
        <f>IF($B949="","",IFERROR(VLOOKUP($B949,SERVIÇOS!$A:$F,3,0),IFERROR(VLOOKUP($B949,'COMPOSIÇÕES COMPLEMENTARES '!$C:$K,3,0),"")))</f>
        <v/>
      </c>
      <c r="E949" s="399"/>
      <c r="F949" s="400" t="str">
        <f>IF($B949="","",IFERROR(VLOOKUP($B949,SERVIÇOS!$A:$F,4,0),IFERROR(VLOOKUP($B949,'COMPOSIÇÕES COMPLEMENTARES '!$C:$K,6,0),"")))</f>
        <v/>
      </c>
      <c r="G949" s="400" t="str">
        <f>IF($B949="","",IFERROR(VLOOKUP($B949,SERVIÇOS!$A:$F,5,0),IFERROR(VLOOKUP($B949,'COMPOSIÇÕES COMPLEMENTARES '!$C:$K,7,0),"")))</f>
        <v/>
      </c>
      <c r="H949" s="400" t="str">
        <f t="shared" si="216"/>
        <v/>
      </c>
      <c r="I949" s="400" t="str">
        <f t="shared" ref="I949:I966" si="223">IF(E949="","",TRUNC((E949*F949),2))</f>
        <v/>
      </c>
      <c r="J949" s="400" t="str">
        <f t="shared" ref="J949:J966" si="224">IF(E949="","",TRUNC((E949*G949),2))</f>
        <v/>
      </c>
      <c r="K949" s="400" t="str">
        <f t="shared" ref="K949:K966" si="225">IF(E949="","",TRUNC((E949*H949),2))</f>
        <v/>
      </c>
      <c r="L949" s="400"/>
      <c r="O949" s="469"/>
      <c r="P949" s="470" t="str">
        <f t="shared" si="218"/>
        <v/>
      </c>
      <c r="Q949" s="469"/>
      <c r="R949" s="471" t="str">
        <f t="shared" si="219"/>
        <v/>
      </c>
      <c r="S949" s="469"/>
      <c r="T949" s="472" t="str">
        <f t="shared" si="220"/>
        <v/>
      </c>
      <c r="U949" s="473">
        <f ca="1">SUMIF($O$8:T$9,"QUANT.",O949:T949)</f>
        <v>0</v>
      </c>
      <c r="V949" s="474">
        <f t="shared" ca="1" si="215"/>
        <v>0</v>
      </c>
      <c r="W949" s="486" t="str">
        <f t="shared" si="217"/>
        <v/>
      </c>
      <c r="X949" s="487">
        <f t="shared" ca="1" si="221"/>
        <v>0</v>
      </c>
      <c r="Y949" s="487" t="e">
        <f t="shared" ca="1" si="222"/>
        <v>#VALUE!</v>
      </c>
    </row>
    <row r="950" spans="1:25">
      <c r="A950" s="395"/>
      <c r="B950" s="396"/>
      <c r="C950" s="397" t="str">
        <f>IF($B950="","",IFERROR(VLOOKUP($B950,SERVIÇOS!$A:$F,2,0),IFERROR(VLOOKUP($B950,'COMPOSIÇÕES COMPLEMENTARES '!$C:$K,2,0),"")))</f>
        <v/>
      </c>
      <c r="D950" s="398" t="str">
        <f>IF($B950="","",IFERROR(VLOOKUP($B950,SERVIÇOS!$A:$F,3,0),IFERROR(VLOOKUP($B950,'COMPOSIÇÕES COMPLEMENTARES '!$C:$K,3,0),"")))</f>
        <v/>
      </c>
      <c r="E950" s="399"/>
      <c r="F950" s="400" t="str">
        <f>IF($B950="","",IFERROR(VLOOKUP($B950,SERVIÇOS!$A:$F,4,0),IFERROR(VLOOKUP($B950,'COMPOSIÇÕES COMPLEMENTARES '!$C:$K,6,0),"")))</f>
        <v/>
      </c>
      <c r="G950" s="400" t="str">
        <f>IF($B950="","",IFERROR(VLOOKUP($B950,SERVIÇOS!$A:$F,5,0),IFERROR(VLOOKUP($B950,'COMPOSIÇÕES COMPLEMENTARES '!$C:$K,7,0),"")))</f>
        <v/>
      </c>
      <c r="H950" s="400" t="str">
        <f t="shared" si="216"/>
        <v/>
      </c>
      <c r="I950" s="400" t="str">
        <f t="shared" si="223"/>
        <v/>
      </c>
      <c r="J950" s="400" t="str">
        <f t="shared" si="224"/>
        <v/>
      </c>
      <c r="K950" s="400" t="str">
        <f t="shared" si="225"/>
        <v/>
      </c>
      <c r="L950" s="400"/>
      <c r="O950" s="469"/>
      <c r="P950" s="470" t="str">
        <f t="shared" si="218"/>
        <v/>
      </c>
      <c r="Q950" s="469"/>
      <c r="R950" s="471" t="str">
        <f t="shared" si="219"/>
        <v/>
      </c>
      <c r="S950" s="469"/>
      <c r="T950" s="472" t="str">
        <f t="shared" si="220"/>
        <v/>
      </c>
      <c r="U950" s="473">
        <f ca="1">SUMIF($O$8:T$9,"QUANT.",O950:T950)</f>
        <v>0</v>
      </c>
      <c r="V950" s="474">
        <f t="shared" ca="1" si="215"/>
        <v>0</v>
      </c>
      <c r="W950" s="486" t="str">
        <f t="shared" si="217"/>
        <v/>
      </c>
      <c r="X950" s="487">
        <f t="shared" ca="1" si="221"/>
        <v>0</v>
      </c>
      <c r="Y950" s="487" t="e">
        <f t="shared" ca="1" si="222"/>
        <v>#VALUE!</v>
      </c>
    </row>
    <row r="951" spans="1:25">
      <c r="A951" s="395"/>
      <c r="B951" s="396"/>
      <c r="C951" s="397" t="str">
        <f>IF($B951="","",IFERROR(VLOOKUP($B951,SERVIÇOS!$A:$F,2,0),IFERROR(VLOOKUP($B951,'COMPOSIÇÕES COMPLEMENTARES '!$C:$K,2,0),"")))</f>
        <v/>
      </c>
      <c r="D951" s="398" t="str">
        <f>IF($B951="","",IFERROR(VLOOKUP($B951,SERVIÇOS!$A:$F,3,0),IFERROR(VLOOKUP($B951,'COMPOSIÇÕES COMPLEMENTARES '!$C:$K,3,0),"")))</f>
        <v/>
      </c>
      <c r="E951" s="399"/>
      <c r="F951" s="400" t="str">
        <f>IF($B951="","",IFERROR(VLOOKUP($B951,SERVIÇOS!$A:$F,4,0),IFERROR(VLOOKUP($B951,'COMPOSIÇÕES COMPLEMENTARES '!$C:$K,6,0),"")))</f>
        <v/>
      </c>
      <c r="G951" s="400" t="str">
        <f>IF($B951="","",IFERROR(VLOOKUP($B951,SERVIÇOS!$A:$F,5,0),IFERROR(VLOOKUP($B951,'COMPOSIÇÕES COMPLEMENTARES '!$C:$K,7,0),"")))</f>
        <v/>
      </c>
      <c r="H951" s="400" t="str">
        <f t="shared" si="216"/>
        <v/>
      </c>
      <c r="I951" s="400" t="str">
        <f t="shared" si="223"/>
        <v/>
      </c>
      <c r="J951" s="400" t="str">
        <f t="shared" si="224"/>
        <v/>
      </c>
      <c r="K951" s="400" t="str">
        <f t="shared" si="225"/>
        <v/>
      </c>
      <c r="L951" s="400"/>
      <c r="O951" s="469"/>
      <c r="P951" s="470" t="str">
        <f t="shared" si="218"/>
        <v/>
      </c>
      <c r="Q951" s="469"/>
      <c r="R951" s="471" t="str">
        <f t="shared" si="219"/>
        <v/>
      </c>
      <c r="S951" s="469"/>
      <c r="T951" s="472" t="str">
        <f t="shared" si="220"/>
        <v/>
      </c>
      <c r="U951" s="473">
        <f ca="1">SUMIF($O$8:T$9,"QUANT.",O951:T951)</f>
        <v>0</v>
      </c>
      <c r="V951" s="474">
        <f t="shared" ca="1" si="215"/>
        <v>0</v>
      </c>
      <c r="W951" s="486" t="str">
        <f t="shared" si="217"/>
        <v/>
      </c>
      <c r="X951" s="487">
        <f t="shared" ca="1" si="221"/>
        <v>0</v>
      </c>
      <c r="Y951" s="487" t="e">
        <f t="shared" ca="1" si="222"/>
        <v>#VALUE!</v>
      </c>
    </row>
    <row r="952" spans="1:25">
      <c r="A952" s="395"/>
      <c r="B952" s="396"/>
      <c r="C952" s="397" t="str">
        <f>IF($B952="","",IFERROR(VLOOKUP($B952,SERVIÇOS!$A:$F,2,0),IFERROR(VLOOKUP($B952,'COMPOSIÇÕES COMPLEMENTARES '!$C:$K,2,0),"")))</f>
        <v/>
      </c>
      <c r="D952" s="398" t="str">
        <f>IF($B952="","",IFERROR(VLOOKUP($B952,SERVIÇOS!$A:$F,3,0),IFERROR(VLOOKUP($B952,'COMPOSIÇÕES COMPLEMENTARES '!$C:$K,3,0),"")))</f>
        <v/>
      </c>
      <c r="E952" s="399"/>
      <c r="F952" s="400" t="str">
        <f>IF($B952="","",IFERROR(VLOOKUP($B952,SERVIÇOS!$A:$F,4,0),IFERROR(VLOOKUP($B952,'COMPOSIÇÕES COMPLEMENTARES '!$C:$K,6,0),"")))</f>
        <v/>
      </c>
      <c r="G952" s="400" t="str">
        <f>IF($B952="","",IFERROR(VLOOKUP($B952,SERVIÇOS!$A:$F,5,0),IFERROR(VLOOKUP($B952,'COMPOSIÇÕES COMPLEMENTARES '!$C:$K,7,0),"")))</f>
        <v/>
      </c>
      <c r="H952" s="400" t="str">
        <f t="shared" si="216"/>
        <v/>
      </c>
      <c r="I952" s="400" t="str">
        <f t="shared" si="223"/>
        <v/>
      </c>
      <c r="J952" s="400" t="str">
        <f t="shared" si="224"/>
        <v/>
      </c>
      <c r="K952" s="400" t="str">
        <f t="shared" si="225"/>
        <v/>
      </c>
      <c r="L952" s="400"/>
      <c r="O952" s="469"/>
      <c r="P952" s="470" t="str">
        <f t="shared" si="218"/>
        <v/>
      </c>
      <c r="Q952" s="469"/>
      <c r="R952" s="471" t="str">
        <f t="shared" si="219"/>
        <v/>
      </c>
      <c r="S952" s="469"/>
      <c r="T952" s="472" t="str">
        <f t="shared" si="220"/>
        <v/>
      </c>
      <c r="U952" s="473">
        <f ca="1">SUMIF($O$8:T$9,"QUANT.",O952:T952)</f>
        <v>0</v>
      </c>
      <c r="V952" s="474">
        <f t="shared" ca="1" si="215"/>
        <v>0</v>
      </c>
      <c r="W952" s="486" t="str">
        <f t="shared" si="217"/>
        <v/>
      </c>
      <c r="X952" s="487">
        <f t="shared" ca="1" si="221"/>
        <v>0</v>
      </c>
      <c r="Y952" s="487" t="e">
        <f t="shared" ca="1" si="222"/>
        <v>#VALUE!</v>
      </c>
    </row>
    <row r="953" spans="1:25">
      <c r="A953" s="395"/>
      <c r="B953" s="396"/>
      <c r="C953" s="397" t="str">
        <f>IF($B953="","",IFERROR(VLOOKUP($B953,SERVIÇOS!$A:$F,2,0),IFERROR(VLOOKUP($B953,'COMPOSIÇÕES COMPLEMENTARES '!$C:$K,2,0),"")))</f>
        <v/>
      </c>
      <c r="D953" s="398" t="str">
        <f>IF($B953="","",IFERROR(VLOOKUP($B953,SERVIÇOS!$A:$F,3,0),IFERROR(VLOOKUP($B953,'COMPOSIÇÕES COMPLEMENTARES '!$C:$K,3,0),"")))</f>
        <v/>
      </c>
      <c r="E953" s="399"/>
      <c r="F953" s="400" t="str">
        <f>IF($B953="","",IFERROR(VLOOKUP($B953,SERVIÇOS!$A:$F,4,0),IFERROR(VLOOKUP($B953,'COMPOSIÇÕES COMPLEMENTARES '!$C:$K,6,0),"")))</f>
        <v/>
      </c>
      <c r="G953" s="400" t="str">
        <f>IF($B953="","",IFERROR(VLOOKUP($B953,SERVIÇOS!$A:$F,5,0),IFERROR(VLOOKUP($B953,'COMPOSIÇÕES COMPLEMENTARES '!$C:$K,7,0),"")))</f>
        <v/>
      </c>
      <c r="H953" s="400" t="str">
        <f t="shared" si="216"/>
        <v/>
      </c>
      <c r="I953" s="400" t="str">
        <f t="shared" si="223"/>
        <v/>
      </c>
      <c r="J953" s="400" t="str">
        <f t="shared" si="224"/>
        <v/>
      </c>
      <c r="K953" s="400" t="str">
        <f t="shared" si="225"/>
        <v/>
      </c>
      <c r="L953" s="400"/>
      <c r="O953" s="469"/>
      <c r="P953" s="470" t="str">
        <f t="shared" si="218"/>
        <v/>
      </c>
      <c r="Q953" s="469"/>
      <c r="R953" s="471" t="str">
        <f t="shared" si="219"/>
        <v/>
      </c>
      <c r="S953" s="469"/>
      <c r="T953" s="472" t="str">
        <f t="shared" si="220"/>
        <v/>
      </c>
      <c r="U953" s="473">
        <f ca="1">SUMIF($O$8:T$9,"QUANT.",O953:T953)</f>
        <v>0</v>
      </c>
      <c r="V953" s="474">
        <f t="shared" ca="1" si="215"/>
        <v>0</v>
      </c>
      <c r="W953" s="486" t="str">
        <f t="shared" si="217"/>
        <v/>
      </c>
      <c r="X953" s="487">
        <f t="shared" ca="1" si="221"/>
        <v>0</v>
      </c>
      <c r="Y953" s="487" t="e">
        <f t="shared" ca="1" si="222"/>
        <v>#VALUE!</v>
      </c>
    </row>
    <row r="954" spans="1:25">
      <c r="A954" s="395"/>
      <c r="B954" s="396"/>
      <c r="C954" s="397" t="str">
        <f>IF($B954="","",IFERROR(VLOOKUP($B954,SERVIÇOS!$A:$F,2,0),IFERROR(VLOOKUP($B954,'COMPOSIÇÕES COMPLEMENTARES '!$C:$K,2,0),"")))</f>
        <v/>
      </c>
      <c r="D954" s="398" t="str">
        <f>IF($B954="","",IFERROR(VLOOKUP($B954,SERVIÇOS!$A:$F,3,0),IFERROR(VLOOKUP($B954,'COMPOSIÇÕES COMPLEMENTARES '!$C:$K,3,0),"")))</f>
        <v/>
      </c>
      <c r="E954" s="399"/>
      <c r="F954" s="400" t="str">
        <f>IF($B954="","",IFERROR(VLOOKUP($B954,SERVIÇOS!$A:$F,4,0),IFERROR(VLOOKUP($B954,'COMPOSIÇÕES COMPLEMENTARES '!$C:$K,6,0),"")))</f>
        <v/>
      </c>
      <c r="G954" s="400" t="str">
        <f>IF($B954="","",IFERROR(VLOOKUP($B954,SERVIÇOS!$A:$F,5,0),IFERROR(VLOOKUP($B954,'COMPOSIÇÕES COMPLEMENTARES '!$C:$K,7,0),"")))</f>
        <v/>
      </c>
      <c r="H954" s="400" t="str">
        <f t="shared" si="216"/>
        <v/>
      </c>
      <c r="I954" s="400" t="str">
        <f t="shared" si="223"/>
        <v/>
      </c>
      <c r="J954" s="400" t="str">
        <f t="shared" si="224"/>
        <v/>
      </c>
      <c r="K954" s="400" t="str">
        <f t="shared" si="225"/>
        <v/>
      </c>
      <c r="L954" s="400"/>
      <c r="O954" s="469"/>
      <c r="P954" s="470" t="str">
        <f t="shared" si="218"/>
        <v/>
      </c>
      <c r="Q954" s="469"/>
      <c r="R954" s="471" t="str">
        <f t="shared" si="219"/>
        <v/>
      </c>
      <c r="S954" s="469"/>
      <c r="T954" s="472" t="str">
        <f t="shared" si="220"/>
        <v/>
      </c>
      <c r="U954" s="473">
        <f ca="1">SUMIF($O$8:T$9,"QUANT.",O954:T954)</f>
        <v>0</v>
      </c>
      <c r="V954" s="474">
        <f t="shared" ca="1" si="215"/>
        <v>0</v>
      </c>
      <c r="W954" s="486" t="str">
        <f t="shared" si="217"/>
        <v/>
      </c>
      <c r="X954" s="487">
        <f t="shared" ca="1" si="221"/>
        <v>0</v>
      </c>
      <c r="Y954" s="487" t="e">
        <f t="shared" ca="1" si="222"/>
        <v>#VALUE!</v>
      </c>
    </row>
    <row r="955" spans="1:25">
      <c r="A955" s="395"/>
      <c r="B955" s="396"/>
      <c r="C955" s="397" t="str">
        <f>IF($B955="","",IFERROR(VLOOKUP($B955,SERVIÇOS!$A:$F,2,0),IFERROR(VLOOKUP($B955,'COMPOSIÇÕES COMPLEMENTARES '!$C:$K,2,0),"")))</f>
        <v/>
      </c>
      <c r="D955" s="398" t="str">
        <f>IF($B955="","",IFERROR(VLOOKUP($B955,SERVIÇOS!$A:$F,3,0),IFERROR(VLOOKUP($B955,'COMPOSIÇÕES COMPLEMENTARES '!$C:$K,3,0),"")))</f>
        <v/>
      </c>
      <c r="E955" s="399"/>
      <c r="F955" s="400" t="str">
        <f>IF($B955="","",IFERROR(VLOOKUP($B955,SERVIÇOS!$A:$F,4,0),IFERROR(VLOOKUP($B955,'COMPOSIÇÕES COMPLEMENTARES '!$C:$K,6,0),"")))</f>
        <v/>
      </c>
      <c r="G955" s="400" t="str">
        <f>IF($B955="","",IFERROR(VLOOKUP($B955,SERVIÇOS!$A:$F,5,0),IFERROR(VLOOKUP($B955,'COMPOSIÇÕES COMPLEMENTARES '!$C:$K,7,0),"")))</f>
        <v/>
      </c>
      <c r="H955" s="400" t="str">
        <f t="shared" si="216"/>
        <v/>
      </c>
      <c r="I955" s="400" t="str">
        <f t="shared" si="223"/>
        <v/>
      </c>
      <c r="J955" s="400" t="str">
        <f t="shared" si="224"/>
        <v/>
      </c>
      <c r="K955" s="400" t="str">
        <f t="shared" si="225"/>
        <v/>
      </c>
      <c r="L955" s="400"/>
      <c r="O955" s="469"/>
      <c r="P955" s="470" t="str">
        <f t="shared" si="218"/>
        <v/>
      </c>
      <c r="Q955" s="469"/>
      <c r="R955" s="471" t="str">
        <f t="shared" si="219"/>
        <v/>
      </c>
      <c r="S955" s="469"/>
      <c r="T955" s="472" t="str">
        <f t="shared" si="220"/>
        <v/>
      </c>
      <c r="U955" s="473">
        <f ca="1">SUMIF($O$8:T$9,"QUANT.",O955:T955)</f>
        <v>0</v>
      </c>
      <c r="V955" s="474">
        <f t="shared" ca="1" si="215"/>
        <v>0</v>
      </c>
      <c r="W955" s="486" t="str">
        <f t="shared" si="217"/>
        <v/>
      </c>
      <c r="X955" s="487">
        <f t="shared" ca="1" si="221"/>
        <v>0</v>
      </c>
      <c r="Y955" s="487" t="e">
        <f t="shared" ca="1" si="222"/>
        <v>#VALUE!</v>
      </c>
    </row>
    <row r="956" spans="1:25">
      <c r="A956" s="395"/>
      <c r="B956" s="396"/>
      <c r="C956" s="397" t="str">
        <f>IF($B956="","",IFERROR(VLOOKUP($B956,SERVIÇOS!$A:$F,2,0),IFERROR(VLOOKUP($B956,'COMPOSIÇÕES COMPLEMENTARES '!$C:$K,2,0),"")))</f>
        <v/>
      </c>
      <c r="D956" s="398" t="str">
        <f>IF($B956="","",IFERROR(VLOOKUP($B956,SERVIÇOS!$A:$F,3,0),IFERROR(VLOOKUP($B956,'COMPOSIÇÕES COMPLEMENTARES '!$C:$K,3,0),"")))</f>
        <v/>
      </c>
      <c r="E956" s="399"/>
      <c r="F956" s="400" t="str">
        <f>IF($B956="","",IFERROR(VLOOKUP($B956,SERVIÇOS!$A:$F,4,0),IFERROR(VLOOKUP($B956,'COMPOSIÇÕES COMPLEMENTARES '!$C:$K,6,0),"")))</f>
        <v/>
      </c>
      <c r="G956" s="400" t="str">
        <f>IF($B956="","",IFERROR(VLOOKUP($B956,SERVIÇOS!$A:$F,5,0),IFERROR(VLOOKUP($B956,'COMPOSIÇÕES COMPLEMENTARES '!$C:$K,7,0),"")))</f>
        <v/>
      </c>
      <c r="H956" s="400" t="str">
        <f t="shared" si="216"/>
        <v/>
      </c>
      <c r="I956" s="400" t="str">
        <f t="shared" si="223"/>
        <v/>
      </c>
      <c r="J956" s="400" t="str">
        <f t="shared" si="224"/>
        <v/>
      </c>
      <c r="K956" s="400" t="str">
        <f t="shared" si="225"/>
        <v/>
      </c>
      <c r="L956" s="400"/>
      <c r="O956" s="469"/>
      <c r="P956" s="470" t="str">
        <f t="shared" si="218"/>
        <v/>
      </c>
      <c r="Q956" s="469"/>
      <c r="R956" s="471" t="str">
        <f t="shared" si="219"/>
        <v/>
      </c>
      <c r="S956" s="469"/>
      <c r="T956" s="472" t="str">
        <f t="shared" si="220"/>
        <v/>
      </c>
      <c r="U956" s="473">
        <f ca="1">SUMIF($O$8:T$9,"QUANT.",O956:T956)</f>
        <v>0</v>
      </c>
      <c r="V956" s="474">
        <f t="shared" ca="1" si="215"/>
        <v>0</v>
      </c>
      <c r="W956" s="486" t="str">
        <f t="shared" si="217"/>
        <v/>
      </c>
      <c r="X956" s="487">
        <f t="shared" ca="1" si="221"/>
        <v>0</v>
      </c>
      <c r="Y956" s="487" t="e">
        <f t="shared" ca="1" si="222"/>
        <v>#VALUE!</v>
      </c>
    </row>
    <row r="957" spans="1:25">
      <c r="A957" s="395"/>
      <c r="B957" s="396"/>
      <c r="C957" s="397" t="str">
        <f>IF($B957="","",IFERROR(VLOOKUP($B957,SERVIÇOS!$A:$F,2,0),IFERROR(VLOOKUP($B957,'COMPOSIÇÕES COMPLEMENTARES '!$C:$K,2,0),"")))</f>
        <v/>
      </c>
      <c r="D957" s="398" t="str">
        <f>IF($B957="","",IFERROR(VLOOKUP($B957,SERVIÇOS!$A:$F,3,0),IFERROR(VLOOKUP($B957,'COMPOSIÇÕES COMPLEMENTARES '!$C:$K,3,0),"")))</f>
        <v/>
      </c>
      <c r="E957" s="399"/>
      <c r="F957" s="400" t="str">
        <f>IF($B957="","",IFERROR(VLOOKUP($B957,SERVIÇOS!$A:$F,4,0),IFERROR(VLOOKUP($B957,'COMPOSIÇÕES COMPLEMENTARES '!$C:$K,6,0),"")))</f>
        <v/>
      </c>
      <c r="G957" s="400" t="str">
        <f>IF($B957="","",IFERROR(VLOOKUP($B957,SERVIÇOS!$A:$F,5,0),IFERROR(VLOOKUP($B957,'COMPOSIÇÕES COMPLEMENTARES '!$C:$K,7,0),"")))</f>
        <v/>
      </c>
      <c r="H957" s="400" t="str">
        <f t="shared" si="216"/>
        <v/>
      </c>
      <c r="I957" s="400" t="str">
        <f t="shared" si="223"/>
        <v/>
      </c>
      <c r="J957" s="400" t="str">
        <f t="shared" si="224"/>
        <v/>
      </c>
      <c r="K957" s="400" t="str">
        <f t="shared" si="225"/>
        <v/>
      </c>
      <c r="L957" s="400"/>
      <c r="O957" s="469"/>
      <c r="P957" s="470" t="str">
        <f t="shared" si="218"/>
        <v/>
      </c>
      <c r="Q957" s="469"/>
      <c r="R957" s="471" t="str">
        <f t="shared" si="219"/>
        <v/>
      </c>
      <c r="S957" s="469"/>
      <c r="T957" s="472" t="str">
        <f t="shared" si="220"/>
        <v/>
      </c>
      <c r="U957" s="473">
        <f ca="1">SUMIF($O$8:T$9,"QUANT.",O957:T957)</f>
        <v>0</v>
      </c>
      <c r="V957" s="474">
        <f t="shared" ca="1" si="215"/>
        <v>0</v>
      </c>
      <c r="W957" s="486" t="str">
        <f t="shared" si="217"/>
        <v/>
      </c>
      <c r="X957" s="487">
        <f t="shared" ca="1" si="221"/>
        <v>0</v>
      </c>
      <c r="Y957" s="487" t="e">
        <f t="shared" ca="1" si="222"/>
        <v>#VALUE!</v>
      </c>
    </row>
    <row r="958" spans="1:25">
      <c r="A958" s="395"/>
      <c r="B958" s="396"/>
      <c r="C958" s="397" t="str">
        <f>IF($B958="","",IFERROR(VLOOKUP($B958,SERVIÇOS!$A:$F,2,0),IFERROR(VLOOKUP($B958,'COMPOSIÇÕES COMPLEMENTARES '!$C:$K,2,0),"")))</f>
        <v/>
      </c>
      <c r="D958" s="398" t="str">
        <f>IF($B958="","",IFERROR(VLOOKUP($B958,SERVIÇOS!$A:$F,3,0),IFERROR(VLOOKUP($B958,'COMPOSIÇÕES COMPLEMENTARES '!$C:$K,3,0),"")))</f>
        <v/>
      </c>
      <c r="E958" s="399"/>
      <c r="F958" s="400" t="str">
        <f>IF($B958="","",IFERROR(VLOOKUP($B958,SERVIÇOS!$A:$F,4,0),IFERROR(VLOOKUP($B958,'COMPOSIÇÕES COMPLEMENTARES '!$C:$K,6,0),"")))</f>
        <v/>
      </c>
      <c r="G958" s="400" t="str">
        <f>IF($B958="","",IFERROR(VLOOKUP($B958,SERVIÇOS!$A:$F,5,0),IFERROR(VLOOKUP($B958,'COMPOSIÇÕES COMPLEMENTARES '!$C:$K,7,0),"")))</f>
        <v/>
      </c>
      <c r="H958" s="400" t="str">
        <f t="shared" si="216"/>
        <v/>
      </c>
      <c r="I958" s="400" t="str">
        <f t="shared" si="223"/>
        <v/>
      </c>
      <c r="J958" s="400" t="str">
        <f t="shared" si="224"/>
        <v/>
      </c>
      <c r="K958" s="400" t="str">
        <f t="shared" si="225"/>
        <v/>
      </c>
      <c r="L958" s="400"/>
      <c r="O958" s="469"/>
      <c r="P958" s="470" t="str">
        <f t="shared" si="218"/>
        <v/>
      </c>
      <c r="Q958" s="469"/>
      <c r="R958" s="471" t="str">
        <f t="shared" si="219"/>
        <v/>
      </c>
      <c r="S958" s="469"/>
      <c r="T958" s="472" t="str">
        <f t="shared" si="220"/>
        <v/>
      </c>
      <c r="U958" s="473">
        <f ca="1">SUMIF($O$8:T$9,"QUANT.",O958:T958)</f>
        <v>0</v>
      </c>
      <c r="V958" s="474">
        <f t="shared" ca="1" si="215"/>
        <v>0</v>
      </c>
      <c r="W958" s="486" t="str">
        <f t="shared" si="217"/>
        <v/>
      </c>
      <c r="X958" s="487">
        <f t="shared" ca="1" si="221"/>
        <v>0</v>
      </c>
      <c r="Y958" s="487" t="e">
        <f t="shared" ca="1" si="222"/>
        <v>#VALUE!</v>
      </c>
    </row>
    <row r="959" spans="1:25">
      <c r="A959" s="395"/>
      <c r="B959" s="396"/>
      <c r="C959" s="397" t="str">
        <f>IF($B959="","",IFERROR(VLOOKUP($B959,SERVIÇOS!$A:$F,2,0),IFERROR(VLOOKUP($B959,'COMPOSIÇÕES COMPLEMENTARES '!$C:$K,2,0),"")))</f>
        <v/>
      </c>
      <c r="D959" s="398" t="str">
        <f>IF($B959="","",IFERROR(VLOOKUP($B959,SERVIÇOS!$A:$F,3,0),IFERROR(VLOOKUP($B959,'COMPOSIÇÕES COMPLEMENTARES '!$C:$K,3,0),"")))</f>
        <v/>
      </c>
      <c r="E959" s="399"/>
      <c r="F959" s="400" t="str">
        <f>IF($B959="","",IFERROR(VLOOKUP($B959,SERVIÇOS!$A:$F,4,0),IFERROR(VLOOKUP($B959,'COMPOSIÇÕES COMPLEMENTARES '!$C:$K,6,0),"")))</f>
        <v/>
      </c>
      <c r="G959" s="400" t="str">
        <f>IF($B959="","",IFERROR(VLOOKUP($B959,SERVIÇOS!$A:$F,5,0),IFERROR(VLOOKUP($B959,'COMPOSIÇÕES COMPLEMENTARES '!$C:$K,7,0),"")))</f>
        <v/>
      </c>
      <c r="H959" s="400" t="str">
        <f t="shared" si="216"/>
        <v/>
      </c>
      <c r="I959" s="400" t="str">
        <f t="shared" si="223"/>
        <v/>
      </c>
      <c r="J959" s="400" t="str">
        <f t="shared" si="224"/>
        <v/>
      </c>
      <c r="K959" s="400" t="str">
        <f t="shared" si="225"/>
        <v/>
      </c>
      <c r="L959" s="400"/>
      <c r="O959" s="469"/>
      <c r="P959" s="470" t="str">
        <f t="shared" si="218"/>
        <v/>
      </c>
      <c r="Q959" s="469"/>
      <c r="R959" s="471" t="str">
        <f t="shared" si="219"/>
        <v/>
      </c>
      <c r="S959" s="469"/>
      <c r="T959" s="472" t="str">
        <f t="shared" si="220"/>
        <v/>
      </c>
      <c r="U959" s="473">
        <f ca="1">SUMIF($O$8:T$9,"QUANT.",O959:T959)</f>
        <v>0</v>
      </c>
      <c r="V959" s="474">
        <f t="shared" ca="1" si="215"/>
        <v>0</v>
      </c>
      <c r="W959" s="486" t="str">
        <f t="shared" si="217"/>
        <v/>
      </c>
      <c r="X959" s="487">
        <f t="shared" ca="1" si="221"/>
        <v>0</v>
      </c>
      <c r="Y959" s="487" t="e">
        <f t="shared" ca="1" si="222"/>
        <v>#VALUE!</v>
      </c>
    </row>
    <row r="960" spans="1:25">
      <c r="A960" s="395"/>
      <c r="B960" s="396"/>
      <c r="C960" s="397" t="str">
        <f>IF($B960="","",IFERROR(VLOOKUP($B960,SERVIÇOS!$A:$F,2,0),IFERROR(VLOOKUP($B960,'COMPOSIÇÕES COMPLEMENTARES '!$C:$K,2,0),"")))</f>
        <v/>
      </c>
      <c r="D960" s="398" t="str">
        <f>IF($B960="","",IFERROR(VLOOKUP($B960,SERVIÇOS!$A:$F,3,0),IFERROR(VLOOKUP($B960,'COMPOSIÇÕES COMPLEMENTARES '!$C:$K,3,0),"")))</f>
        <v/>
      </c>
      <c r="E960" s="399"/>
      <c r="F960" s="400" t="str">
        <f>IF($B960="","",IFERROR(VLOOKUP($B960,SERVIÇOS!$A:$F,4,0),IFERROR(VLOOKUP($B960,'COMPOSIÇÕES COMPLEMENTARES '!$C:$K,6,0),"")))</f>
        <v/>
      </c>
      <c r="G960" s="400" t="str">
        <f>IF($B960="","",IFERROR(VLOOKUP($B960,SERVIÇOS!$A:$F,5,0),IFERROR(VLOOKUP($B960,'COMPOSIÇÕES COMPLEMENTARES '!$C:$K,7,0),"")))</f>
        <v/>
      </c>
      <c r="H960" s="400" t="str">
        <f t="shared" si="216"/>
        <v/>
      </c>
      <c r="I960" s="400" t="str">
        <f t="shared" si="223"/>
        <v/>
      </c>
      <c r="J960" s="400" t="str">
        <f t="shared" si="224"/>
        <v/>
      </c>
      <c r="K960" s="400" t="str">
        <f t="shared" si="225"/>
        <v/>
      </c>
      <c r="L960" s="400"/>
      <c r="O960" s="469"/>
      <c r="P960" s="470" t="str">
        <f t="shared" si="218"/>
        <v/>
      </c>
      <c r="Q960" s="469"/>
      <c r="R960" s="471" t="str">
        <f t="shared" si="219"/>
        <v/>
      </c>
      <c r="S960" s="469"/>
      <c r="T960" s="472" t="str">
        <f t="shared" si="220"/>
        <v/>
      </c>
      <c r="U960" s="473">
        <f ca="1">SUMIF($O$8:T$9,"QUANT.",O960:T960)</f>
        <v>0</v>
      </c>
      <c r="V960" s="474">
        <f t="shared" ca="1" si="215"/>
        <v>0</v>
      </c>
      <c r="W960" s="486" t="str">
        <f t="shared" si="217"/>
        <v/>
      </c>
      <c r="X960" s="487">
        <f t="shared" ca="1" si="221"/>
        <v>0</v>
      </c>
      <c r="Y960" s="487" t="e">
        <f t="shared" ca="1" si="222"/>
        <v>#VALUE!</v>
      </c>
    </row>
    <row r="961" spans="1:25">
      <c r="A961" s="395"/>
      <c r="B961" s="396"/>
      <c r="C961" s="397" t="str">
        <f>IF($B961="","",IFERROR(VLOOKUP($B961,SERVIÇOS!$A:$F,2,0),IFERROR(VLOOKUP($B961,'COMPOSIÇÕES COMPLEMENTARES '!$C:$K,2,0),"")))</f>
        <v/>
      </c>
      <c r="D961" s="398" t="str">
        <f>IF($B961="","",IFERROR(VLOOKUP($B961,SERVIÇOS!$A:$F,3,0),IFERROR(VLOOKUP($B961,'COMPOSIÇÕES COMPLEMENTARES '!$C:$K,3,0),"")))</f>
        <v/>
      </c>
      <c r="E961" s="399"/>
      <c r="F961" s="400" t="str">
        <f>IF($B961="","",IFERROR(VLOOKUP($B961,SERVIÇOS!$A:$F,4,0),IFERROR(VLOOKUP($B961,'COMPOSIÇÕES COMPLEMENTARES '!$C:$K,6,0),"")))</f>
        <v/>
      </c>
      <c r="G961" s="400" t="str">
        <f>IF($B961="","",IFERROR(VLOOKUP($B961,SERVIÇOS!$A:$F,5,0),IFERROR(VLOOKUP($B961,'COMPOSIÇÕES COMPLEMENTARES '!$C:$K,7,0),"")))</f>
        <v/>
      </c>
      <c r="H961" s="400" t="str">
        <f t="shared" si="216"/>
        <v/>
      </c>
      <c r="I961" s="400" t="str">
        <f t="shared" si="223"/>
        <v/>
      </c>
      <c r="J961" s="400" t="str">
        <f t="shared" si="224"/>
        <v/>
      </c>
      <c r="K961" s="400" t="str">
        <f t="shared" si="225"/>
        <v/>
      </c>
      <c r="L961" s="400"/>
      <c r="O961" s="469"/>
      <c r="P961" s="470" t="str">
        <f t="shared" si="218"/>
        <v/>
      </c>
      <c r="Q961" s="469"/>
      <c r="R961" s="471" t="str">
        <f t="shared" si="219"/>
        <v/>
      </c>
      <c r="S961" s="469"/>
      <c r="T961" s="472" t="str">
        <f t="shared" si="220"/>
        <v/>
      </c>
      <c r="U961" s="473">
        <f ca="1">SUMIF($O$8:T$9,"QUANT.",O961:T961)</f>
        <v>0</v>
      </c>
      <c r="V961" s="474">
        <f t="shared" ca="1" si="215"/>
        <v>0</v>
      </c>
      <c r="W961" s="486" t="str">
        <f t="shared" si="217"/>
        <v/>
      </c>
      <c r="X961" s="487">
        <f t="shared" ca="1" si="221"/>
        <v>0</v>
      </c>
      <c r="Y961" s="487" t="e">
        <f t="shared" ca="1" si="222"/>
        <v>#VALUE!</v>
      </c>
    </row>
    <row r="962" spans="1:25">
      <c r="A962" s="395"/>
      <c r="B962" s="396"/>
      <c r="C962" s="397" t="str">
        <f>IF($B962="","",IFERROR(VLOOKUP($B962,SERVIÇOS!$A:$F,2,0),IFERROR(VLOOKUP($B962,'COMPOSIÇÕES COMPLEMENTARES '!$C:$K,2,0),"")))</f>
        <v/>
      </c>
      <c r="D962" s="398" t="str">
        <f>IF($B962="","",IFERROR(VLOOKUP($B962,SERVIÇOS!$A:$F,3,0),IFERROR(VLOOKUP($B962,'COMPOSIÇÕES COMPLEMENTARES '!$C:$K,3,0),"")))</f>
        <v/>
      </c>
      <c r="E962" s="399"/>
      <c r="F962" s="400" t="str">
        <f>IF($B962="","",IFERROR(VLOOKUP($B962,SERVIÇOS!$A:$F,4,0),IFERROR(VLOOKUP($B962,'COMPOSIÇÕES COMPLEMENTARES '!$C:$K,6,0),"")))</f>
        <v/>
      </c>
      <c r="G962" s="400" t="str">
        <f>IF($B962="","",IFERROR(VLOOKUP($B962,SERVIÇOS!$A:$F,5,0),IFERROR(VLOOKUP($B962,'COMPOSIÇÕES COMPLEMENTARES '!$C:$K,7,0),"")))</f>
        <v/>
      </c>
      <c r="H962" s="400" t="str">
        <f t="shared" si="216"/>
        <v/>
      </c>
      <c r="I962" s="400" t="str">
        <f t="shared" si="223"/>
        <v/>
      </c>
      <c r="J962" s="400" t="str">
        <f t="shared" si="224"/>
        <v/>
      </c>
      <c r="K962" s="400" t="str">
        <f t="shared" si="225"/>
        <v/>
      </c>
      <c r="L962" s="400"/>
      <c r="O962" s="469"/>
      <c r="P962" s="470" t="str">
        <f t="shared" si="218"/>
        <v/>
      </c>
      <c r="Q962" s="469"/>
      <c r="R962" s="471" t="str">
        <f t="shared" si="219"/>
        <v/>
      </c>
      <c r="S962" s="469"/>
      <c r="T962" s="472" t="str">
        <f t="shared" si="220"/>
        <v/>
      </c>
      <c r="U962" s="473">
        <f ca="1">SUMIF($O$8:T$9,"QUANT.",O962:T962)</f>
        <v>0</v>
      </c>
      <c r="V962" s="474">
        <f t="shared" ca="1" si="215"/>
        <v>0</v>
      </c>
      <c r="W962" s="486" t="str">
        <f t="shared" si="217"/>
        <v/>
      </c>
      <c r="X962" s="487">
        <f t="shared" ca="1" si="221"/>
        <v>0</v>
      </c>
      <c r="Y962" s="487" t="e">
        <f t="shared" ca="1" si="222"/>
        <v>#VALUE!</v>
      </c>
    </row>
    <row r="963" spans="1:25">
      <c r="A963" s="395"/>
      <c r="B963" s="396"/>
      <c r="C963" s="397" t="str">
        <f>IF($B963="","",IFERROR(VLOOKUP($B963,SERVIÇOS!$A:$F,2,0),IFERROR(VLOOKUP($B963,'COMPOSIÇÕES COMPLEMENTARES '!$C:$K,2,0),"")))</f>
        <v/>
      </c>
      <c r="D963" s="398" t="str">
        <f>IF($B963="","",IFERROR(VLOOKUP($B963,SERVIÇOS!$A:$F,3,0),IFERROR(VLOOKUP($B963,'COMPOSIÇÕES COMPLEMENTARES '!$C:$K,3,0),"")))</f>
        <v/>
      </c>
      <c r="E963" s="399"/>
      <c r="F963" s="400" t="str">
        <f>IF($B963="","",IFERROR(VLOOKUP($B963,SERVIÇOS!$A:$F,4,0),IFERROR(VLOOKUP($B963,'COMPOSIÇÕES COMPLEMENTARES '!$C:$K,6,0),"")))</f>
        <v/>
      </c>
      <c r="G963" s="400" t="str">
        <f>IF($B963="","",IFERROR(VLOOKUP($B963,SERVIÇOS!$A:$F,5,0),IFERROR(VLOOKUP($B963,'COMPOSIÇÕES COMPLEMENTARES '!$C:$K,7,0),"")))</f>
        <v/>
      </c>
      <c r="H963" s="400" t="str">
        <f t="shared" si="216"/>
        <v/>
      </c>
      <c r="I963" s="400" t="str">
        <f t="shared" si="223"/>
        <v/>
      </c>
      <c r="J963" s="400" t="str">
        <f t="shared" si="224"/>
        <v/>
      </c>
      <c r="K963" s="400" t="str">
        <f t="shared" si="225"/>
        <v/>
      </c>
      <c r="L963" s="400"/>
      <c r="O963" s="469"/>
      <c r="P963" s="470" t="str">
        <f t="shared" si="218"/>
        <v/>
      </c>
      <c r="Q963" s="469"/>
      <c r="R963" s="471" t="str">
        <f t="shared" si="219"/>
        <v/>
      </c>
      <c r="S963" s="469"/>
      <c r="T963" s="472" t="str">
        <f t="shared" si="220"/>
        <v/>
      </c>
      <c r="U963" s="473">
        <f ca="1">SUMIF($O$8:T$9,"QUANT.",O963:T963)</f>
        <v>0</v>
      </c>
      <c r="V963" s="474">
        <f t="shared" ca="1" si="215"/>
        <v>0</v>
      </c>
      <c r="W963" s="486" t="str">
        <f t="shared" si="217"/>
        <v/>
      </c>
      <c r="X963" s="487">
        <f t="shared" ca="1" si="221"/>
        <v>0</v>
      </c>
      <c r="Y963" s="487" t="e">
        <f t="shared" ca="1" si="222"/>
        <v>#VALUE!</v>
      </c>
    </row>
    <row r="964" spans="1:25">
      <c r="A964" s="395"/>
      <c r="B964" s="396"/>
      <c r="C964" s="397" t="str">
        <f>IF($B964="","",IFERROR(VLOOKUP($B964,SERVIÇOS!$A:$F,2,0),IFERROR(VLOOKUP($B964,'COMPOSIÇÕES COMPLEMENTARES '!$C:$K,2,0),"")))</f>
        <v/>
      </c>
      <c r="D964" s="398" t="str">
        <f>IF($B964="","",IFERROR(VLOOKUP($B964,SERVIÇOS!$A:$F,3,0),IFERROR(VLOOKUP($B964,'COMPOSIÇÕES COMPLEMENTARES '!$C:$K,3,0),"")))</f>
        <v/>
      </c>
      <c r="E964" s="399"/>
      <c r="F964" s="400" t="str">
        <f>IF($B964="","",IFERROR(VLOOKUP($B964,SERVIÇOS!$A:$F,4,0),IFERROR(VLOOKUP($B964,'COMPOSIÇÕES COMPLEMENTARES '!$C:$K,6,0),"")))</f>
        <v/>
      </c>
      <c r="G964" s="400" t="str">
        <f>IF($B964="","",IFERROR(VLOOKUP($B964,SERVIÇOS!$A:$F,5,0),IFERROR(VLOOKUP($B964,'COMPOSIÇÕES COMPLEMENTARES '!$C:$K,7,0),"")))</f>
        <v/>
      </c>
      <c r="H964" s="400" t="str">
        <f t="shared" si="216"/>
        <v/>
      </c>
      <c r="I964" s="400" t="str">
        <f t="shared" si="223"/>
        <v/>
      </c>
      <c r="J964" s="400" t="str">
        <f t="shared" si="224"/>
        <v/>
      </c>
      <c r="K964" s="400" t="str">
        <f t="shared" si="225"/>
        <v/>
      </c>
      <c r="L964" s="400"/>
      <c r="O964" s="469"/>
      <c r="P964" s="470" t="str">
        <f t="shared" si="218"/>
        <v/>
      </c>
      <c r="Q964" s="469"/>
      <c r="R964" s="471" t="str">
        <f t="shared" si="219"/>
        <v/>
      </c>
      <c r="S964" s="469"/>
      <c r="T964" s="472" t="str">
        <f t="shared" si="220"/>
        <v/>
      </c>
      <c r="U964" s="473">
        <f ca="1">SUMIF($O$8:T$9,"QUANT.",O964:T964)</f>
        <v>0</v>
      </c>
      <c r="V964" s="474">
        <f t="shared" ca="1" si="215"/>
        <v>0</v>
      </c>
      <c r="W964" s="486" t="str">
        <f t="shared" si="217"/>
        <v/>
      </c>
      <c r="X964" s="487">
        <f t="shared" ca="1" si="221"/>
        <v>0</v>
      </c>
      <c r="Y964" s="487" t="e">
        <f t="shared" ca="1" si="222"/>
        <v>#VALUE!</v>
      </c>
    </row>
    <row r="965" spans="1:25">
      <c r="A965" s="395"/>
      <c r="B965" s="396"/>
      <c r="C965" s="397" t="str">
        <f>IF($B965="","",IFERROR(VLOOKUP($B965,SERVIÇOS!$A:$F,2,0),IFERROR(VLOOKUP($B965,'COMPOSIÇÕES COMPLEMENTARES '!$C:$K,2,0),"")))</f>
        <v/>
      </c>
      <c r="D965" s="398" t="str">
        <f>IF($B965="","",IFERROR(VLOOKUP($B965,SERVIÇOS!$A:$F,3,0),IFERROR(VLOOKUP($B965,'COMPOSIÇÕES COMPLEMENTARES '!$C:$K,3,0),"")))</f>
        <v/>
      </c>
      <c r="E965" s="399"/>
      <c r="F965" s="400" t="str">
        <f>IF($B965="","",IFERROR(VLOOKUP($B965,SERVIÇOS!$A:$F,4,0),IFERROR(VLOOKUP($B965,'COMPOSIÇÕES COMPLEMENTARES '!$C:$K,6,0),"")))</f>
        <v/>
      </c>
      <c r="G965" s="400" t="str">
        <f>IF($B965="","",IFERROR(VLOOKUP($B965,SERVIÇOS!$A:$F,5,0),IFERROR(VLOOKUP($B965,'COMPOSIÇÕES COMPLEMENTARES '!$C:$K,7,0),"")))</f>
        <v/>
      </c>
      <c r="H965" s="400" t="str">
        <f t="shared" si="216"/>
        <v/>
      </c>
      <c r="I965" s="400" t="str">
        <f t="shared" si="223"/>
        <v/>
      </c>
      <c r="J965" s="400" t="str">
        <f t="shared" si="224"/>
        <v/>
      </c>
      <c r="K965" s="400" t="str">
        <f t="shared" si="225"/>
        <v/>
      </c>
      <c r="L965" s="400"/>
      <c r="O965" s="469"/>
      <c r="P965" s="470" t="str">
        <f t="shared" si="218"/>
        <v/>
      </c>
      <c r="Q965" s="469"/>
      <c r="R965" s="471" t="str">
        <f t="shared" si="219"/>
        <v/>
      </c>
      <c r="S965" s="469"/>
      <c r="T965" s="472" t="str">
        <f t="shared" si="220"/>
        <v/>
      </c>
      <c r="U965" s="473">
        <f ca="1">SUMIF($O$8:T$9,"QUANT.",O965:T965)</f>
        <v>0</v>
      </c>
      <c r="V965" s="474">
        <f t="shared" ca="1" si="215"/>
        <v>0</v>
      </c>
      <c r="W965" s="486" t="str">
        <f t="shared" si="217"/>
        <v/>
      </c>
      <c r="X965" s="487">
        <f t="shared" ca="1" si="221"/>
        <v>0</v>
      </c>
      <c r="Y965" s="487" t="e">
        <f t="shared" ca="1" si="222"/>
        <v>#VALUE!</v>
      </c>
    </row>
    <row r="966" spans="1:25">
      <c r="A966" s="395"/>
      <c r="B966" s="396"/>
      <c r="C966" s="397" t="str">
        <f>IF($B966="","",IFERROR(VLOOKUP($B966,SERVIÇOS!$A:$F,2,0),IFERROR(VLOOKUP($B966,'COMPOSIÇÕES COMPLEMENTARES '!$C:$K,2,0),"")))</f>
        <v/>
      </c>
      <c r="D966" s="398" t="str">
        <f>IF($B966="","",IFERROR(VLOOKUP($B966,SERVIÇOS!$A:$F,3,0),IFERROR(VLOOKUP($B966,'COMPOSIÇÕES COMPLEMENTARES '!$C:$K,3,0),"")))</f>
        <v/>
      </c>
      <c r="E966" s="399"/>
      <c r="F966" s="400" t="str">
        <f>IF($B966="","",IFERROR(VLOOKUP($B966,SERVIÇOS!$A:$F,4,0),IFERROR(VLOOKUP($B966,'COMPOSIÇÕES COMPLEMENTARES '!$C:$K,6,0),"")))</f>
        <v/>
      </c>
      <c r="G966" s="400" t="str">
        <f>IF($B966="","",IFERROR(VLOOKUP($B966,SERVIÇOS!$A:$F,5,0),IFERROR(VLOOKUP($B966,'COMPOSIÇÕES COMPLEMENTARES '!$C:$K,7,0),"")))</f>
        <v/>
      </c>
      <c r="H966" s="400" t="str">
        <f t="shared" si="216"/>
        <v/>
      </c>
      <c r="I966" s="400" t="str">
        <f t="shared" si="223"/>
        <v/>
      </c>
      <c r="J966" s="400" t="str">
        <f t="shared" si="224"/>
        <v/>
      </c>
      <c r="K966" s="400" t="str">
        <f t="shared" si="225"/>
        <v/>
      </c>
      <c r="L966" s="400"/>
      <c r="O966" s="469"/>
      <c r="P966" s="470" t="str">
        <f t="shared" si="218"/>
        <v/>
      </c>
      <c r="Q966" s="469"/>
      <c r="R966" s="471" t="str">
        <f t="shared" si="219"/>
        <v/>
      </c>
      <c r="S966" s="469"/>
      <c r="T966" s="472" t="str">
        <f t="shared" si="220"/>
        <v/>
      </c>
      <c r="U966" s="473">
        <f ca="1">SUMIF($O$8:T$9,"QUANT.",O966:T966)</f>
        <v>0</v>
      </c>
      <c r="V966" s="474">
        <f t="shared" ca="1" si="215"/>
        <v>0</v>
      </c>
      <c r="W966" s="486" t="str">
        <f t="shared" si="217"/>
        <v/>
      </c>
      <c r="X966" s="487">
        <f t="shared" ca="1" si="221"/>
        <v>0</v>
      </c>
      <c r="Y966" s="487" t="e">
        <f t="shared" ca="1" si="222"/>
        <v>#VALUE!</v>
      </c>
    </row>
    <row r="967" spans="1:25">
      <c r="B967" s="357"/>
    </row>
    <row r="968" spans="1:25">
      <c r="B968" s="357"/>
    </row>
    <row r="969" spans="1:25">
      <c r="B969" s="357"/>
    </row>
    <row r="970" spans="1:25">
      <c r="B970" s="357"/>
    </row>
    <row r="971" spans="1:25">
      <c r="B971" s="357"/>
    </row>
    <row r="972" spans="1:25">
      <c r="B972" s="357"/>
    </row>
    <row r="973" spans="1:25">
      <c r="B973" s="357"/>
    </row>
    <row r="974" spans="1:25">
      <c r="B974" s="357"/>
    </row>
    <row r="975" spans="1:25">
      <c r="B975" s="357"/>
    </row>
    <row r="976" spans="1:25">
      <c r="B976" s="357"/>
    </row>
    <row r="977" spans="2:2">
      <c r="B977" s="357"/>
    </row>
    <row r="978" spans="2:2">
      <c r="B978" s="357"/>
    </row>
    <row r="979" spans="2:2">
      <c r="B979" s="357"/>
    </row>
    <row r="980" spans="2:2">
      <c r="B980" s="357"/>
    </row>
    <row r="981" spans="2:2">
      <c r="B981" s="357"/>
    </row>
    <row r="982" spans="2:2">
      <c r="B982" s="357"/>
    </row>
    <row r="983" spans="2:2">
      <c r="B983" s="357"/>
    </row>
    <row r="984" spans="2:2">
      <c r="B984" s="357"/>
    </row>
    <row r="985" spans="2:2">
      <c r="B985" s="357"/>
    </row>
    <row r="986" spans="2:2">
      <c r="B986" s="357"/>
    </row>
    <row r="987" spans="2:2">
      <c r="B987" s="357"/>
    </row>
    <row r="988" spans="2:2">
      <c r="B988" s="357"/>
    </row>
    <row r="989" spans="2:2">
      <c r="B989" s="357"/>
    </row>
    <row r="990" spans="2:2">
      <c r="B990" s="357"/>
    </row>
    <row r="991" spans="2:2">
      <c r="B991" s="357"/>
    </row>
    <row r="992" spans="2:2">
      <c r="B992" s="357"/>
    </row>
    <row r="993" spans="2:2">
      <c r="B993" s="357"/>
    </row>
    <row r="994" spans="2:2">
      <c r="B994" s="357"/>
    </row>
    <row r="995" spans="2:2">
      <c r="B995" s="357"/>
    </row>
    <row r="996" spans="2:2">
      <c r="B996" s="357"/>
    </row>
    <row r="997" spans="2:2">
      <c r="B997" s="357"/>
    </row>
    <row r="998" spans="2:2">
      <c r="B998" s="357"/>
    </row>
    <row r="999" spans="2:2">
      <c r="B999" s="357"/>
    </row>
    <row r="1000" spans="2:2">
      <c r="B1000" s="357"/>
    </row>
    <row r="1001" spans="2:2">
      <c r="B1001" s="357"/>
    </row>
    <row r="1002" spans="2:2">
      <c r="B1002" s="357"/>
    </row>
    <row r="1003" spans="2:2">
      <c r="B1003" s="357"/>
    </row>
    <row r="1004" spans="2:2">
      <c r="B1004" s="357"/>
    </row>
    <row r="1005" spans="2:2">
      <c r="B1005" s="357"/>
    </row>
    <row r="1006" spans="2:2">
      <c r="B1006" s="357"/>
    </row>
    <row r="1007" spans="2:2">
      <c r="B1007" s="357"/>
    </row>
    <row r="1008" spans="2:2">
      <c r="B1008" s="357"/>
    </row>
    <row r="1009" spans="2:2">
      <c r="B1009" s="357"/>
    </row>
    <row r="1010" spans="2:2">
      <c r="B1010" s="357"/>
    </row>
    <row r="1011" spans="2:2">
      <c r="B1011" s="357"/>
    </row>
    <row r="1012" spans="2:2">
      <c r="B1012" s="357"/>
    </row>
    <row r="1013" spans="2:2">
      <c r="B1013" s="357"/>
    </row>
    <row r="1014" spans="2:2">
      <c r="B1014" s="357"/>
    </row>
    <row r="1015" spans="2:2">
      <c r="B1015" s="357"/>
    </row>
    <row r="1016" spans="2:2">
      <c r="B1016" s="357"/>
    </row>
    <row r="1017" spans="2:2">
      <c r="B1017" s="357"/>
    </row>
    <row r="1018" spans="2:2">
      <c r="B1018" s="357"/>
    </row>
    <row r="1019" spans="2:2">
      <c r="B1019" s="357"/>
    </row>
    <row r="1020" spans="2:2">
      <c r="B1020" s="357"/>
    </row>
    <row r="1021" spans="2:2">
      <c r="B1021" s="357"/>
    </row>
    <row r="1022" spans="2:2">
      <c r="B1022" s="357"/>
    </row>
    <row r="1023" spans="2:2">
      <c r="B1023" s="357"/>
    </row>
    <row r="1024" spans="2:2">
      <c r="B1024" s="357"/>
    </row>
    <row r="1025" spans="2:2">
      <c r="B1025" s="357"/>
    </row>
    <row r="1026" spans="2:2">
      <c r="B1026" s="357"/>
    </row>
    <row r="1027" spans="2:2">
      <c r="B1027" s="357"/>
    </row>
    <row r="1028" spans="2:2">
      <c r="B1028" s="357"/>
    </row>
    <row r="1029" spans="2:2">
      <c r="B1029" s="357"/>
    </row>
    <row r="1030" spans="2:2">
      <c r="B1030" s="357"/>
    </row>
    <row r="1031" spans="2:2">
      <c r="B1031" s="357"/>
    </row>
    <row r="1032" spans="2:2">
      <c r="B1032" s="357"/>
    </row>
    <row r="1033" spans="2:2">
      <c r="B1033" s="357"/>
    </row>
    <row r="1034" spans="2:2">
      <c r="B1034" s="357"/>
    </row>
    <row r="1035" spans="2:2">
      <c r="B1035" s="357"/>
    </row>
    <row r="1036" spans="2:2">
      <c r="B1036" s="357"/>
    </row>
    <row r="1037" spans="2:2">
      <c r="B1037" s="357"/>
    </row>
    <row r="1038" spans="2:2">
      <c r="B1038" s="357"/>
    </row>
    <row r="1039" spans="2:2">
      <c r="B1039" s="357"/>
    </row>
    <row r="1040" spans="2:2">
      <c r="B1040" s="357"/>
    </row>
    <row r="1041" spans="2:2">
      <c r="B1041" s="357"/>
    </row>
    <row r="1042" spans="2:2">
      <c r="B1042" s="357"/>
    </row>
    <row r="1043" spans="2:2">
      <c r="B1043" s="357"/>
    </row>
    <row r="1044" spans="2:2">
      <c r="B1044" s="357"/>
    </row>
    <row r="1045" spans="2:2">
      <c r="B1045" s="357"/>
    </row>
    <row r="1046" spans="2:2">
      <c r="B1046" s="357"/>
    </row>
    <row r="1047" spans="2:2">
      <c r="B1047" s="357"/>
    </row>
    <row r="1048" spans="2:2">
      <c r="B1048" s="357"/>
    </row>
    <row r="1049" spans="2:2">
      <c r="B1049" s="357"/>
    </row>
    <row r="1050" spans="2:2">
      <c r="B1050" s="357"/>
    </row>
    <row r="1051" spans="2:2">
      <c r="B1051" s="357"/>
    </row>
    <row r="1052" spans="2:2">
      <c r="B1052" s="357"/>
    </row>
    <row r="1053" spans="2:2">
      <c r="B1053" s="357"/>
    </row>
    <row r="1054" spans="2:2">
      <c r="B1054" s="357"/>
    </row>
    <row r="1055" spans="2:2">
      <c r="B1055" s="357"/>
    </row>
    <row r="1056" spans="2:2">
      <c r="B1056" s="357"/>
    </row>
    <row r="1057" spans="2:2">
      <c r="B1057" s="357"/>
    </row>
    <row r="1058" spans="2:2">
      <c r="B1058" s="357"/>
    </row>
    <row r="1059" spans="2:2">
      <c r="B1059" s="357"/>
    </row>
    <row r="1060" spans="2:2">
      <c r="B1060" s="357"/>
    </row>
    <row r="1061" spans="2:2">
      <c r="B1061" s="357"/>
    </row>
    <row r="1062" spans="2:2">
      <c r="B1062" s="357"/>
    </row>
    <row r="1063" spans="2:2">
      <c r="B1063" s="357"/>
    </row>
    <row r="1064" spans="2:2">
      <c r="B1064" s="357"/>
    </row>
    <row r="1065" spans="2:2">
      <c r="B1065" s="357"/>
    </row>
    <row r="1066" spans="2:2">
      <c r="B1066" s="357"/>
    </row>
    <row r="1067" spans="2:2">
      <c r="B1067" s="357"/>
    </row>
    <row r="1068" spans="2:2">
      <c r="B1068" s="357"/>
    </row>
    <row r="1069" spans="2:2">
      <c r="B1069" s="357"/>
    </row>
    <row r="1070" spans="2:2">
      <c r="B1070" s="357"/>
    </row>
    <row r="1071" spans="2:2">
      <c r="B1071" s="357"/>
    </row>
    <row r="1072" spans="2:2">
      <c r="B1072" s="357"/>
    </row>
    <row r="1073" spans="2:2">
      <c r="B1073" s="357"/>
    </row>
    <row r="1074" spans="2:2">
      <c r="B1074" s="357"/>
    </row>
    <row r="1075" spans="2:2">
      <c r="B1075" s="357"/>
    </row>
    <row r="1076" spans="2:2">
      <c r="B1076" s="357"/>
    </row>
    <row r="1077" spans="2:2">
      <c r="B1077" s="357"/>
    </row>
    <row r="1078" spans="2:2">
      <c r="B1078" s="357"/>
    </row>
    <row r="1079" spans="2:2">
      <c r="B1079" s="357"/>
    </row>
    <row r="1080" spans="2:2">
      <c r="B1080" s="357"/>
    </row>
    <row r="1081" spans="2:2">
      <c r="B1081" s="357"/>
    </row>
    <row r="1082" spans="2:2">
      <c r="B1082" s="357"/>
    </row>
    <row r="1083" spans="2:2">
      <c r="B1083" s="357"/>
    </row>
    <row r="1084" spans="2:2">
      <c r="B1084" s="357"/>
    </row>
    <row r="1085" spans="2:2">
      <c r="B1085" s="357"/>
    </row>
    <row r="1086" spans="2:2">
      <c r="B1086" s="357"/>
    </row>
    <row r="1087" spans="2:2">
      <c r="B1087" s="357"/>
    </row>
    <row r="1088" spans="2:2">
      <c r="B1088" s="357"/>
    </row>
    <row r="1089" spans="2:2">
      <c r="B1089" s="357"/>
    </row>
    <row r="1090" spans="2:2">
      <c r="B1090" s="357"/>
    </row>
    <row r="1091" spans="2:2">
      <c r="B1091" s="357"/>
    </row>
    <row r="1092" spans="2:2">
      <c r="B1092" s="357"/>
    </row>
    <row r="1093" spans="2:2">
      <c r="B1093" s="357"/>
    </row>
    <row r="1094" spans="2:2">
      <c r="B1094" s="357"/>
    </row>
  </sheetData>
  <mergeCells count="18">
    <mergeCell ref="U4:V4"/>
    <mergeCell ref="Y7:Y8"/>
    <mergeCell ref="X3:X4"/>
    <mergeCell ref="U5:V5"/>
    <mergeCell ref="O6:P6"/>
    <mergeCell ref="Q6:R6"/>
    <mergeCell ref="S6:T6"/>
    <mergeCell ref="E3:H3"/>
    <mergeCell ref="D5:E5"/>
    <mergeCell ref="E4:G4"/>
    <mergeCell ref="D6:E6"/>
    <mergeCell ref="F6:H6"/>
    <mergeCell ref="F5:H5"/>
    <mergeCell ref="K2:L2"/>
    <mergeCell ref="K3:L3"/>
    <mergeCell ref="K4:L4"/>
    <mergeCell ref="K5:L5"/>
    <mergeCell ref="K6:L6"/>
  </mergeCells>
  <conditionalFormatting sqref="O10 O115:O122 Q115:Q122 S115:S122 O96:O100 O68:O72 Q68:Q72 S68:S72 O37:O41 Q37:Q41 S37:S41 O30:O35 Q30:Q35 S30:S35 O43:O49 Q43:Q49 S43:S49 O51:O59 Q51:Q59 S51:S59 O61:O65 Q61:Q65 S61:S65 O74:O93 Q74:Q93 S74:S93 O102:O108 O110:O113 Q110:Q113 S110:S113 O14:O18 O20:O28 O124:O966 Q14:Q18 Q20:Q28 Q124:Q966 S14:S18 S20:S28 S124:S966 Q96:Q108 S96:S108">
    <cfRule type="expression" dxfId="82" priority="61">
      <formula>$Z10="OK"</formula>
    </cfRule>
  </conditionalFormatting>
  <conditionalFormatting sqref="Q10">
    <cfRule type="expression" dxfId="81" priority="60">
      <formula>$Z10="OK"</formula>
    </cfRule>
  </conditionalFormatting>
  <conditionalFormatting sqref="S10">
    <cfRule type="expression" dxfId="80" priority="59">
      <formula>$Z10="OK"</formula>
    </cfRule>
  </conditionalFormatting>
  <conditionalFormatting sqref="O11:O12">
    <cfRule type="expression" dxfId="79" priority="58">
      <formula>$Z11="OK"</formula>
    </cfRule>
  </conditionalFormatting>
  <conditionalFormatting sqref="Q11:Q12">
    <cfRule type="expression" dxfId="78" priority="57">
      <formula>$Z11="OK"</formula>
    </cfRule>
  </conditionalFormatting>
  <conditionalFormatting sqref="S11:S12">
    <cfRule type="expression" dxfId="77" priority="56">
      <formula>$Z11="OK"</formula>
    </cfRule>
  </conditionalFormatting>
  <conditionalFormatting sqref="W10:W12 W14:W18 W20:W28 W30:W35 W37:W41 W43:W49 W51:W59 W61:W65 W74:W93 W115:W122 W124:W966 W96:W100 W102:W108 W68:W72 W110:W113">
    <cfRule type="cellIs" dxfId="76" priority="48" operator="equal">
      <formula>"MEDIR"</formula>
    </cfRule>
    <cfRule type="cellIs" dxfId="75" priority="49" operator="equal">
      <formula>"OK"</formula>
    </cfRule>
    <cfRule type="cellIs" dxfId="74" priority="50" operator="equal">
      <formula>"ALERTA!"</formula>
    </cfRule>
    <cfRule type="cellIs" dxfId="73" priority="51" operator="equal">
      <formula>"MEDIR"</formula>
    </cfRule>
    <cfRule type="cellIs" dxfId="72" priority="52" operator="equal">
      <formula>"OK"</formula>
    </cfRule>
    <cfRule type="cellIs" dxfId="71" priority="53" operator="equal">
      <formula>"""OK"""</formula>
    </cfRule>
    <cfRule type="cellIs" dxfId="70" priority="54" operator="equal">
      <formula>"OK"</formula>
    </cfRule>
    <cfRule type="cellIs" dxfId="69" priority="55" operator="equal">
      <formula>0</formula>
    </cfRule>
  </conditionalFormatting>
  <conditionalFormatting sqref="W10:W12 W14:W18 W20:W28 W30:W35 W37:W41 W43:W49 W51:W59 W61:W65 W74:W93 W115:W122 W124:W966 W96:W100 W102:W108 W68:W72 W110:W113">
    <cfRule type="cellIs" dxfId="68" priority="44" operator="equal">
      <formula>"ALERTA!"</formula>
    </cfRule>
    <cfRule type="cellIs" dxfId="67" priority="45" operator="equal">
      <formula>"ALERTA!"</formula>
    </cfRule>
    <cfRule type="cellIs" dxfId="66" priority="46" operator="equal">
      <formula>"ALERTA!"</formula>
    </cfRule>
    <cfRule type="cellIs" dxfId="65" priority="47" operator="equal">
      <formula>"ALERTA!"</formula>
    </cfRule>
  </conditionalFormatting>
  <conditionalFormatting sqref="O101">
    <cfRule type="expression" dxfId="64" priority="43">
      <formula>$Z101="OK"</formula>
    </cfRule>
  </conditionalFormatting>
  <conditionalFormatting sqref="W101">
    <cfRule type="cellIs" dxfId="63" priority="35" operator="equal">
      <formula>"MEDIR"</formula>
    </cfRule>
    <cfRule type="cellIs" dxfId="62" priority="36" operator="equal">
      <formula>"OK"</formula>
    </cfRule>
    <cfRule type="cellIs" dxfId="61" priority="37" operator="equal">
      <formula>"ALERTA!"</formula>
    </cfRule>
    <cfRule type="cellIs" dxfId="60" priority="38" operator="equal">
      <formula>"MEDIR"</formula>
    </cfRule>
    <cfRule type="cellIs" dxfId="59" priority="39" operator="equal">
      <formula>"OK"</formula>
    </cfRule>
    <cfRule type="cellIs" dxfId="58" priority="40" operator="equal">
      <formula>"""OK"""</formula>
    </cfRule>
    <cfRule type="cellIs" dxfId="57" priority="41" operator="equal">
      <formula>"OK"</formula>
    </cfRule>
    <cfRule type="cellIs" dxfId="56" priority="42" operator="equal">
      <formula>0</formula>
    </cfRule>
  </conditionalFormatting>
  <conditionalFormatting sqref="W101">
    <cfRule type="cellIs" dxfId="55" priority="31" operator="equal">
      <formula>"ALERTA!"</formula>
    </cfRule>
    <cfRule type="cellIs" dxfId="54" priority="32" operator="equal">
      <formula>"ALERTA!"</formula>
    </cfRule>
    <cfRule type="cellIs" dxfId="53" priority="33" operator="equal">
      <formula>"ALERTA!"</formula>
    </cfRule>
    <cfRule type="cellIs" dxfId="52" priority="34" operator="equal">
      <formula>"ALERTA!"</formula>
    </cfRule>
  </conditionalFormatting>
  <conditionalFormatting sqref="O114">
    <cfRule type="expression" dxfId="51" priority="30">
      <formula>$Z114="OK"</formula>
    </cfRule>
  </conditionalFormatting>
  <conditionalFormatting sqref="Q114">
    <cfRule type="expression" dxfId="50" priority="29">
      <formula>$Z114="OK"</formula>
    </cfRule>
  </conditionalFormatting>
  <conditionalFormatting sqref="S114">
    <cfRule type="expression" dxfId="49" priority="28">
      <formula>$Z114="OK"</formula>
    </cfRule>
  </conditionalFormatting>
  <conditionalFormatting sqref="W114">
    <cfRule type="cellIs" dxfId="48" priority="20" operator="equal">
      <formula>"MEDIR"</formula>
    </cfRule>
    <cfRule type="cellIs" dxfId="47" priority="21" operator="equal">
      <formula>"OK"</formula>
    </cfRule>
    <cfRule type="cellIs" dxfId="46" priority="22" operator="equal">
      <formula>"ALERTA!"</formula>
    </cfRule>
    <cfRule type="cellIs" dxfId="45" priority="23" operator="equal">
      <formula>"MEDIR"</formula>
    </cfRule>
    <cfRule type="cellIs" dxfId="44" priority="24" operator="equal">
      <formula>"OK"</formula>
    </cfRule>
    <cfRule type="cellIs" dxfId="43" priority="25" operator="equal">
      <formula>"""OK"""</formula>
    </cfRule>
    <cfRule type="cellIs" dxfId="42" priority="26" operator="equal">
      <formula>"OK"</formula>
    </cfRule>
    <cfRule type="cellIs" dxfId="41" priority="27" operator="equal">
      <formula>0</formula>
    </cfRule>
  </conditionalFormatting>
  <conditionalFormatting sqref="W114">
    <cfRule type="cellIs" dxfId="40" priority="16" operator="equal">
      <formula>"ALERTA!"</formula>
    </cfRule>
    <cfRule type="cellIs" dxfId="39" priority="17" operator="equal">
      <formula>"ALERTA!"</formula>
    </cfRule>
    <cfRule type="cellIs" dxfId="38" priority="18" operator="equal">
      <formula>"ALERTA!"</formula>
    </cfRule>
    <cfRule type="cellIs" dxfId="37" priority="19" operator="equal">
      <formula>"ALERTA!"</formula>
    </cfRule>
  </conditionalFormatting>
  <conditionalFormatting sqref="O123">
    <cfRule type="expression" dxfId="36" priority="15">
      <formula>$Z123="OK"</formula>
    </cfRule>
  </conditionalFormatting>
  <conditionalFormatting sqref="Q123">
    <cfRule type="expression" dxfId="35" priority="14">
      <formula>$Z123="OK"</formula>
    </cfRule>
  </conditionalFormatting>
  <conditionalFormatting sqref="S123">
    <cfRule type="expression" dxfId="34" priority="13">
      <formula>$Z123="OK"</formula>
    </cfRule>
  </conditionalFormatting>
  <conditionalFormatting sqref="W123">
    <cfRule type="cellIs" dxfId="33" priority="5" operator="equal">
      <formula>"MEDIR"</formula>
    </cfRule>
    <cfRule type="cellIs" dxfId="32" priority="6" operator="equal">
      <formula>"OK"</formula>
    </cfRule>
    <cfRule type="cellIs" dxfId="31" priority="7" operator="equal">
      <formula>"ALERTA!"</formula>
    </cfRule>
    <cfRule type="cellIs" dxfId="30" priority="8" operator="equal">
      <formula>"MEDIR"</formula>
    </cfRule>
    <cfRule type="cellIs" dxfId="29" priority="9" operator="equal">
      <formula>"OK"</formula>
    </cfRule>
    <cfRule type="cellIs" dxfId="28" priority="10" operator="equal">
      <formula>"""OK"""</formula>
    </cfRule>
    <cfRule type="cellIs" dxfId="27" priority="11" operator="equal">
      <formula>"OK"</formula>
    </cfRule>
    <cfRule type="cellIs" dxfId="26" priority="12" operator="equal">
      <formula>0</formula>
    </cfRule>
  </conditionalFormatting>
  <conditionalFormatting sqref="W123">
    <cfRule type="cellIs" dxfId="25" priority="1" operator="equal">
      <formula>"ALERTA!"</formula>
    </cfRule>
    <cfRule type="cellIs" dxfId="24" priority="2" operator="equal">
      <formula>"ALERTA!"</formula>
    </cfRule>
    <cfRule type="cellIs" dxfId="23" priority="3" operator="equal">
      <formula>"ALERTA!"</formula>
    </cfRule>
    <cfRule type="cellIs" dxfId="22" priority="4" operator="equal">
      <formula>"ALERTA!"</formula>
    </cfRule>
  </conditionalFormatting>
  <printOptions horizontalCentered="1" gridLines="1"/>
  <pageMargins left="0.19685039370078741" right="0.19685039370078741" top="1.1811023622047245" bottom="0.98425196850393704" header="0.98425196850393704" footer="0"/>
  <pageSetup paperSize="9" scale="67"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rowBreaks count="2" manualBreakCount="2">
    <brk id="33" max="11" man="1"/>
    <brk id="52" max="11" man="1"/>
  </rowBreaks>
  <ignoredErrors>
    <ignoredError sqref="C10" unlockedFormula="1"/>
  </ignoredError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00718-1C82-4485-AC5C-877F5A833F10}">
  <dimension ref="B1:AB653"/>
  <sheetViews>
    <sheetView view="pageBreakPreview" topLeftCell="C629" zoomScaleNormal="100" zoomScaleSheetLayoutView="100" workbookViewId="0">
      <selection activeCell="D360" sqref="D360"/>
    </sheetView>
  </sheetViews>
  <sheetFormatPr defaultRowHeight="15"/>
  <cols>
    <col min="3" max="3" width="27.7109375" bestFit="1" customWidth="1"/>
    <col min="4" max="4" width="12.28515625" bestFit="1" customWidth="1"/>
    <col min="5" max="5" width="11.42578125" bestFit="1" customWidth="1"/>
    <col min="8" max="8" width="10.28515625" bestFit="1" customWidth="1"/>
    <col min="14" max="14" width="9.140625" style="673"/>
    <col min="17" max="17" width="15" customWidth="1"/>
    <col min="19" max="19" width="21.7109375" bestFit="1" customWidth="1"/>
    <col min="20" max="22" width="9.140625" style="673"/>
    <col min="23" max="23" width="10.85546875" bestFit="1" customWidth="1"/>
    <col min="27" max="27" width="10.85546875" bestFit="1" customWidth="1"/>
  </cols>
  <sheetData>
    <row r="1" spans="2:15" ht="15.75" thickBot="1"/>
    <row r="2" spans="2:15" ht="21.75" thickBot="1">
      <c r="B2" s="913" t="s">
        <v>13304</v>
      </c>
      <c r="C2" s="914"/>
      <c r="D2" s="914"/>
      <c r="E2" s="914"/>
      <c r="F2" s="914"/>
      <c r="G2" s="914"/>
      <c r="H2" s="914"/>
      <c r="I2" s="914"/>
      <c r="J2" s="914"/>
      <c r="K2" s="914"/>
      <c r="L2" s="914"/>
      <c r="M2" s="914"/>
      <c r="N2" s="914"/>
      <c r="O2" s="915"/>
    </row>
    <row r="4" spans="2:15">
      <c r="B4" s="674" t="s">
        <v>13305</v>
      </c>
      <c r="C4" s="911" t="str">
        <f>[3]PLANILHA_SINTÉTICA!C9</f>
        <v>ADMINISTRAÇÃO LOCAL</v>
      </c>
      <c r="D4" s="911"/>
      <c r="E4" s="911"/>
      <c r="F4" s="911"/>
      <c r="G4" s="911"/>
      <c r="H4" s="911"/>
      <c r="I4" s="911"/>
      <c r="J4" s="911"/>
      <c r="K4" s="911"/>
      <c r="L4" s="911"/>
      <c r="M4" s="911"/>
      <c r="N4" s="911"/>
      <c r="O4" s="911"/>
    </row>
    <row r="6" spans="2:15">
      <c r="B6" s="673" t="s">
        <v>285</v>
      </c>
      <c r="C6" s="909" t="str">
        <f>VLOOKUP(B6,PLANILHA_SINTÉTICA!A:L,3,FALSE)</f>
        <v>ADMINISTRAÇÃO LOCAL DE OBRA - COMPOSTA DE ENGENHEIRO CIVIL JUNIOR E MESTRE DE OBRAS EM TEMPO INTEGRAL</v>
      </c>
      <c r="D6" s="910"/>
      <c r="E6" s="910"/>
      <c r="F6" s="910"/>
      <c r="G6" s="910"/>
      <c r="H6" s="910"/>
      <c r="I6" s="910"/>
      <c r="J6" s="910"/>
      <c r="K6" s="910"/>
      <c r="L6" s="910"/>
      <c r="M6" s="910"/>
      <c r="N6" s="910"/>
      <c r="O6" s="910"/>
    </row>
    <row r="8" spans="2:15">
      <c r="C8" s="916" t="s">
        <v>13306</v>
      </c>
      <c r="D8" s="916"/>
      <c r="E8" s="916"/>
      <c r="F8" s="916"/>
      <c r="G8" s="916"/>
      <c r="H8" s="916"/>
      <c r="I8" s="916"/>
      <c r="J8" s="916"/>
      <c r="K8" s="916"/>
      <c r="L8" s="916"/>
      <c r="M8" s="916"/>
      <c r="N8" s="916"/>
      <c r="O8" s="916"/>
    </row>
    <row r="10" spans="2:15">
      <c r="B10" s="674" t="s">
        <v>13307</v>
      </c>
      <c r="C10" s="911" t="str">
        <f>[3]PLANILHA_SINTÉTICA!C13</f>
        <v>SERVIÇOS PRELIMINARES</v>
      </c>
      <c r="D10" s="911"/>
      <c r="E10" s="911"/>
      <c r="F10" s="911"/>
      <c r="G10" s="911"/>
      <c r="H10" s="911"/>
      <c r="I10" s="911"/>
      <c r="J10" s="911"/>
      <c r="K10" s="911"/>
      <c r="L10" s="911"/>
      <c r="M10" s="911"/>
      <c r="N10" s="911"/>
      <c r="O10" s="911"/>
    </row>
    <row r="12" spans="2:15">
      <c r="B12" s="675" t="str">
        <f>[3]PLANILHA_SINTÉTICA!A14</f>
        <v>2.1</v>
      </c>
      <c r="C12" s="909" t="str">
        <f>VLOOKUP(B12,PLANILHA_SINTÉTICA!A:L,3,FALSE)</f>
        <v>PLACA DE OBRA EM CHAPA DE AÇO GALVANIZADO, INSTALADA</v>
      </c>
      <c r="D12" s="910"/>
      <c r="E12" s="910"/>
      <c r="F12" s="910"/>
      <c r="G12" s="910"/>
      <c r="H12" s="910"/>
      <c r="I12" s="910"/>
      <c r="J12" s="910"/>
      <c r="K12" s="910"/>
      <c r="L12" s="910"/>
      <c r="M12" s="910"/>
      <c r="N12" s="910"/>
      <c r="O12" s="910"/>
    </row>
    <row r="14" spans="2:15">
      <c r="C14" s="920" t="s">
        <v>13308</v>
      </c>
      <c r="D14" s="920"/>
      <c r="E14" s="920"/>
      <c r="F14" s="676"/>
      <c r="G14" s="676"/>
      <c r="H14" s="676"/>
      <c r="I14" s="676"/>
      <c r="J14" s="676"/>
      <c r="K14" s="676"/>
      <c r="L14" s="676"/>
      <c r="M14" s="676"/>
      <c r="N14" s="676"/>
      <c r="O14" s="676"/>
    </row>
    <row r="16" spans="2:15">
      <c r="B16" s="675" t="s">
        <v>7138</v>
      </c>
      <c r="C16" s="909" t="str">
        <f>VLOOKUP(B16,PLANILHA_SINTÉTICA!A:L,3,FALSE)</f>
        <v>ANDAIME METÁLICO DE ENCAIXE PARA TRABALHO EM FACHADA DE EDIFÍCIO - LOCAÇÃO E MONTAGEM</v>
      </c>
      <c r="D16" s="910"/>
      <c r="E16" s="910"/>
      <c r="F16" s="910"/>
      <c r="G16" s="910"/>
      <c r="H16" s="910"/>
      <c r="I16" s="910"/>
      <c r="J16" s="910"/>
      <c r="K16" s="910"/>
      <c r="L16" s="910"/>
      <c r="M16" s="910"/>
      <c r="N16" s="910"/>
      <c r="O16" s="910"/>
    </row>
    <row r="18" spans="2:22">
      <c r="C18" s="747" t="s">
        <v>13440</v>
      </c>
      <c r="D18" s="677">
        <f>69.01*1.5*2</f>
        <v>207.03000000000003</v>
      </c>
      <c r="E18" s="677" t="s">
        <v>98</v>
      </c>
    </row>
    <row r="20" spans="2:22">
      <c r="B20" s="675" t="s">
        <v>7139</v>
      </c>
      <c r="C20" s="909" t="str">
        <f>VLOOKUP(B20,PLANILHA_SINTÉTICA!A:L,3,FALSE)</f>
        <v>TAPUME COM TELHA METÁLICA. AF_05/2018</v>
      </c>
      <c r="D20" s="910"/>
      <c r="E20" s="910"/>
      <c r="F20" s="910"/>
      <c r="G20" s="910"/>
      <c r="H20" s="910"/>
      <c r="I20" s="910"/>
      <c r="J20" s="910"/>
      <c r="K20" s="910"/>
      <c r="L20" s="910"/>
      <c r="M20" s="910"/>
      <c r="N20" s="910"/>
      <c r="O20" s="910"/>
      <c r="T20" s="700"/>
      <c r="U20" s="700"/>
      <c r="V20" s="700"/>
    </row>
    <row r="21" spans="2:22">
      <c r="N21" s="700"/>
      <c r="T21" s="700"/>
      <c r="U21" s="700"/>
      <c r="V21" s="700"/>
    </row>
    <row r="22" spans="2:22">
      <c r="C22" s="747" t="s">
        <v>13440</v>
      </c>
      <c r="D22" s="748">
        <f>82*2.2</f>
        <v>180.4</v>
      </c>
      <c r="E22" s="677" t="s">
        <v>98</v>
      </c>
      <c r="G22" t="s">
        <v>13535</v>
      </c>
      <c r="N22" s="700"/>
      <c r="T22" s="700"/>
      <c r="U22" s="700"/>
      <c r="V22" s="700"/>
    </row>
    <row r="23" spans="2:22">
      <c r="N23" s="700"/>
      <c r="T23" s="700"/>
      <c r="U23" s="700"/>
      <c r="V23" s="700"/>
    </row>
    <row r="24" spans="2:22">
      <c r="B24" s="674" t="s">
        <v>13309</v>
      </c>
      <c r="C24" s="911" t="str">
        <f>[3]PLANILHA_SINTÉTICA!C18</f>
        <v>DEMOLIÇÕES E RETIRADAS</v>
      </c>
      <c r="D24" s="911"/>
      <c r="E24" s="911"/>
      <c r="F24" s="911"/>
      <c r="G24" s="911"/>
      <c r="H24" s="911"/>
      <c r="I24" s="911"/>
      <c r="J24" s="911"/>
      <c r="K24" s="911"/>
      <c r="L24" s="911"/>
      <c r="M24" s="911"/>
      <c r="N24" s="911"/>
      <c r="O24" s="911"/>
    </row>
    <row r="26" spans="2:22">
      <c r="B26" s="675" t="str">
        <f>[3]PLANILHA_SINTÉTICA!A19</f>
        <v>3.1</v>
      </c>
      <c r="C26" s="909" t="str">
        <f>VLOOKUP(B26,PLANILHA_SINTÉTICA!A:L,3,FALSE)</f>
        <v>DEMOLIÇÃO DE ALVENARIA DE BLOCO FURADO, DE FORMA MANUAL, COM REAPROVEITAMENTO. AF_09/2023</v>
      </c>
      <c r="D26" s="910"/>
      <c r="E26" s="910"/>
      <c r="F26" s="910"/>
      <c r="G26" s="910"/>
      <c r="H26" s="910"/>
      <c r="I26" s="910"/>
      <c r="J26" s="910"/>
      <c r="K26" s="910"/>
      <c r="L26" s="910"/>
      <c r="M26" s="910"/>
      <c r="N26" s="910"/>
      <c r="O26" s="910"/>
    </row>
    <row r="28" spans="2:22">
      <c r="C28" s="916" t="s">
        <v>13310</v>
      </c>
      <c r="D28" s="916"/>
      <c r="E28" s="916"/>
      <c r="F28" s="919">
        <f>((0.45*2.1)*0.15)</f>
        <v>0.14175000000000001</v>
      </c>
      <c r="G28" s="919"/>
      <c r="H28" s="676"/>
      <c r="I28" s="676"/>
      <c r="J28" s="676"/>
      <c r="K28" s="676"/>
      <c r="L28" s="676"/>
      <c r="M28" s="676"/>
      <c r="N28" s="676"/>
      <c r="O28" s="676"/>
    </row>
    <row r="29" spans="2:22">
      <c r="C29" s="916" t="s">
        <v>13311</v>
      </c>
      <c r="D29" s="916"/>
      <c r="E29" s="916"/>
      <c r="F29" s="919">
        <f>(1.74*2.7)*0.15</f>
        <v>0.70469999999999999</v>
      </c>
      <c r="G29" s="919"/>
    </row>
    <row r="30" spans="2:22">
      <c r="C30" s="916" t="s">
        <v>13312</v>
      </c>
      <c r="D30" s="916"/>
      <c r="E30" s="916"/>
      <c r="F30" s="919">
        <f>0.55*2.4</f>
        <v>1.32</v>
      </c>
      <c r="G30" s="919"/>
    </row>
    <row r="31" spans="2:22">
      <c r="C31" s="916" t="s">
        <v>13536</v>
      </c>
      <c r="D31" s="916"/>
      <c r="E31" s="916"/>
      <c r="F31" s="919">
        <f>1.11*2.1</f>
        <v>2.3310000000000004</v>
      </c>
      <c r="G31" s="919"/>
      <c r="N31" s="749"/>
      <c r="T31" s="749"/>
      <c r="U31" s="749"/>
      <c r="V31" s="749"/>
    </row>
    <row r="33" spans="2:28">
      <c r="C33" s="920" t="s">
        <v>132</v>
      </c>
      <c r="D33" s="920"/>
      <c r="E33" s="920"/>
      <c r="F33" s="921">
        <f>SUM(F28:G31)</f>
        <v>4.4974500000000006</v>
      </c>
      <c r="G33" s="921"/>
      <c r="H33" s="677" t="s">
        <v>98</v>
      </c>
    </row>
    <row r="35" spans="2:28">
      <c r="B35" s="675" t="str">
        <f>[3]PLANILHA_SINTÉTICA!A20</f>
        <v>3.2</v>
      </c>
      <c r="C35" s="909" t="str">
        <f>VLOOKUP(B35,PLANILHA_SINTÉTICA!A:L,3,FALSE)</f>
        <v>REMOÇÃO DE JANELAS, DE FORMA MANUAL, SEM REAPROVEITAMENTO. AF_09/2023</v>
      </c>
      <c r="D35" s="910"/>
      <c r="E35" s="910"/>
      <c r="F35" s="910"/>
      <c r="G35" s="910"/>
      <c r="H35" s="910"/>
      <c r="I35" s="910"/>
      <c r="J35" s="910"/>
      <c r="K35" s="910"/>
      <c r="L35" s="910"/>
      <c r="M35" s="910"/>
      <c r="N35" s="910"/>
      <c r="O35" s="910"/>
      <c r="AB35" t="s">
        <v>13313</v>
      </c>
    </row>
    <row r="37" spans="2:28">
      <c r="C37" s="916" t="s">
        <v>13314</v>
      </c>
      <c r="D37" s="916"/>
      <c r="E37" s="916"/>
      <c r="F37" s="919">
        <f>0.6*0.6*2</f>
        <v>0.72</v>
      </c>
      <c r="G37" s="919"/>
    </row>
    <row r="38" spans="2:28">
      <c r="C38" s="916" t="s">
        <v>13315</v>
      </c>
      <c r="D38" s="916"/>
      <c r="E38" s="916"/>
      <c r="F38" s="923">
        <f>1*1.2*5</f>
        <v>6</v>
      </c>
      <c r="G38" s="923"/>
    </row>
    <row r="39" spans="2:28">
      <c r="C39" s="916" t="s">
        <v>13331</v>
      </c>
      <c r="D39" s="916"/>
      <c r="E39" s="916"/>
      <c r="F39" s="919">
        <f>1*1.2</f>
        <v>1.2</v>
      </c>
      <c r="G39" s="919"/>
      <c r="N39" s="749"/>
      <c r="T39" s="749"/>
      <c r="U39" s="749"/>
      <c r="V39" s="749"/>
    </row>
    <row r="40" spans="2:28">
      <c r="C40" s="916" t="s">
        <v>13332</v>
      </c>
      <c r="D40" s="916"/>
      <c r="E40" s="916"/>
      <c r="F40" s="919">
        <f>1*1.2*2</f>
        <v>2.4</v>
      </c>
      <c r="G40" s="919"/>
      <c r="N40" s="749"/>
      <c r="T40" s="749"/>
      <c r="U40" s="749"/>
      <c r="V40" s="749"/>
    </row>
    <row r="42" spans="2:28">
      <c r="C42" s="920" t="s">
        <v>132</v>
      </c>
      <c r="D42" s="920"/>
      <c r="E42" s="920"/>
      <c r="F42" s="920">
        <f>SUM(F37:G40)</f>
        <v>10.32</v>
      </c>
      <c r="G42" s="920"/>
      <c r="H42" s="677" t="s">
        <v>98</v>
      </c>
    </row>
    <row r="44" spans="2:28">
      <c r="B44" s="675" t="str">
        <f>[3]PLANILHA_SINTÉTICA!A21</f>
        <v>3.3</v>
      </c>
      <c r="C44" s="909" t="str">
        <f>VLOOKUP(B44,PLANILHA_SINTÉTICA!A:L,3,FALSE)</f>
        <v>DEMOLIÇÃO DE REVESTIMENTO CERÂMICO, DE FORMA MECANIZADA COM MARTELETE, SEM REAPROVEITAMENTO. AF_09/2023</v>
      </c>
      <c r="D44" s="910"/>
      <c r="E44" s="910"/>
      <c r="F44" s="910"/>
      <c r="G44" s="910"/>
      <c r="H44" s="910"/>
      <c r="I44" s="910"/>
      <c r="J44" s="910"/>
      <c r="K44" s="910"/>
      <c r="L44" s="910"/>
      <c r="M44" s="910"/>
      <c r="N44" s="910"/>
      <c r="O44" s="910"/>
      <c r="AB44" t="s">
        <v>13313</v>
      </c>
    </row>
    <row r="46" spans="2:28">
      <c r="C46" s="916" t="s">
        <v>13316</v>
      </c>
      <c r="D46" s="916"/>
      <c r="E46" s="916"/>
      <c r="F46" s="919">
        <f>(7.06*2.7)-(0.6*0.6*2)-(0.9*2.1*2)+(5.4*2.7)</f>
        <v>29.142000000000003</v>
      </c>
      <c r="G46" s="919"/>
    </row>
    <row r="47" spans="2:28">
      <c r="C47" s="916" t="s">
        <v>13451</v>
      </c>
      <c r="D47" s="916"/>
      <c r="E47" s="916"/>
      <c r="F47" s="919">
        <f>3.12+3.1+149.39</f>
        <v>155.60999999999999</v>
      </c>
      <c r="G47" s="919"/>
    </row>
    <row r="49" spans="2:22">
      <c r="C49" s="920" t="s">
        <v>132</v>
      </c>
      <c r="D49" s="920"/>
      <c r="E49" s="920"/>
      <c r="F49" s="921">
        <f>SUM(F46:G47)</f>
        <v>184.75199999999998</v>
      </c>
      <c r="G49" s="921"/>
      <c r="H49" s="677" t="s">
        <v>98</v>
      </c>
    </row>
    <row r="51" spans="2:22">
      <c r="B51" s="675" t="str">
        <f>[3]PLANILHA_SINTÉTICA!A22</f>
        <v>3.4</v>
      </c>
      <c r="C51" s="909" t="str">
        <f>VLOOKUP(B51,PLANILHA_SINTÉTICA!A:L,3,FALSE)</f>
        <v>DEMOLIÇÃO DE PISO DE CONCRETO SIMPLES, DE FORMA MECANIZADA COM MARTELETE, SEM REAPROVEITAMENTO. AF_09/2023</v>
      </c>
      <c r="D51" s="910"/>
      <c r="E51" s="910"/>
      <c r="F51" s="910"/>
      <c r="G51" s="910"/>
      <c r="H51" s="910"/>
      <c r="I51" s="910"/>
      <c r="J51" s="910"/>
      <c r="K51" s="910"/>
      <c r="L51" s="910"/>
      <c r="M51" s="910"/>
      <c r="N51" s="910"/>
      <c r="O51" s="910"/>
    </row>
    <row r="53" spans="2:22">
      <c r="C53" s="922" t="s">
        <v>13537</v>
      </c>
      <c r="D53" s="922"/>
      <c r="E53" s="922"/>
      <c r="F53" s="920">
        <f>1*0.15</f>
        <v>0.15</v>
      </c>
      <c r="G53" s="920"/>
      <c r="H53" s="677" t="s">
        <v>926</v>
      </c>
    </row>
    <row r="54" spans="2:22">
      <c r="C54" s="916"/>
      <c r="D54" s="916"/>
      <c r="E54" s="916"/>
      <c r="F54" s="919"/>
      <c r="G54" s="919"/>
    </row>
    <row r="56" spans="2:22">
      <c r="B56" s="675" t="str">
        <f>[3]PLANILHA_SINTÉTICA!A23</f>
        <v>3.5</v>
      </c>
      <c r="C56" s="909" t="str">
        <f>VLOOKUP(B56,PLANILHA_SINTÉTICA!A:L,3,FALSE)</f>
        <v>REMOÇÃO DE TUBULAÇÕES (TUBOS E CONEXÕES) DE ÁGUA FRIA, DE FORMA MANUAL, SEM REAPROVEITAMENTO. AF_09/2023</v>
      </c>
      <c r="D56" s="910"/>
      <c r="E56" s="910"/>
      <c r="F56" s="910"/>
      <c r="G56" s="910"/>
      <c r="H56" s="910"/>
      <c r="I56" s="910"/>
      <c r="J56" s="910"/>
      <c r="K56" s="910"/>
      <c r="L56" s="910"/>
      <c r="M56" s="910"/>
      <c r="N56" s="910"/>
      <c r="O56" s="910"/>
    </row>
    <row r="58" spans="2:22">
      <c r="C58" s="916" t="s">
        <v>13317</v>
      </c>
      <c r="D58" s="916"/>
      <c r="E58" s="916"/>
      <c r="F58" s="923">
        <v>6</v>
      </c>
      <c r="G58" s="923"/>
    </row>
    <row r="59" spans="2:22">
      <c r="C59" s="916" t="s">
        <v>13318</v>
      </c>
      <c r="D59" s="916"/>
      <c r="E59" s="916"/>
      <c r="F59" s="923">
        <v>6</v>
      </c>
      <c r="G59" s="923"/>
    </row>
    <row r="60" spans="2:22">
      <c r="C60" s="750" t="s">
        <v>13314</v>
      </c>
      <c r="D60" s="750"/>
      <c r="E60" s="750"/>
      <c r="F60" s="923">
        <v>12</v>
      </c>
      <c r="G60" s="923"/>
      <c r="N60" s="749"/>
      <c r="T60" s="749"/>
      <c r="U60" s="749"/>
      <c r="V60" s="749"/>
    </row>
    <row r="62" spans="2:22">
      <c r="C62" s="920" t="s">
        <v>132</v>
      </c>
      <c r="D62" s="920"/>
      <c r="E62" s="920"/>
      <c r="F62" s="921">
        <f>SUM(F58:G60)</f>
        <v>24</v>
      </c>
      <c r="G62" s="921"/>
      <c r="H62" s="677" t="s">
        <v>13319</v>
      </c>
    </row>
    <row r="64" spans="2:22">
      <c r="B64" s="675" t="str">
        <f>[3]PLANILHA_SINTÉTICA!A24</f>
        <v>3.6</v>
      </c>
      <c r="C64" s="909" t="str">
        <f>VLOOKUP(B64,PLANILHA_SINTÉTICA!A:L,3,FALSE)</f>
        <v>REMOÇÃO DE LOUÇAS, DE FORMA MANUAL, SEM REAPROVEITAMENTO. AF_09/2023</v>
      </c>
      <c r="D64" s="910"/>
      <c r="E64" s="910"/>
      <c r="F64" s="910"/>
      <c r="G64" s="910"/>
      <c r="H64" s="910"/>
      <c r="I64" s="910"/>
      <c r="J64" s="910"/>
      <c r="K64" s="910"/>
      <c r="L64" s="910"/>
      <c r="M64" s="910"/>
      <c r="N64" s="910"/>
      <c r="O64" s="910"/>
    </row>
    <row r="66" spans="2:22">
      <c r="C66" s="916" t="s">
        <v>13320</v>
      </c>
      <c r="D66" s="916"/>
      <c r="E66" s="916"/>
      <c r="F66" s="923">
        <v>2</v>
      </c>
      <c r="G66" s="923"/>
    </row>
    <row r="67" spans="2:22">
      <c r="C67" s="916" t="s">
        <v>13321</v>
      </c>
      <c r="D67" s="916"/>
      <c r="E67" s="916"/>
      <c r="F67" s="923">
        <v>2</v>
      </c>
      <c r="G67" s="923"/>
    </row>
    <row r="69" spans="2:22">
      <c r="C69" s="920" t="s">
        <v>132</v>
      </c>
      <c r="D69" s="920"/>
      <c r="E69" s="920"/>
      <c r="F69" s="921">
        <f>SUM(F66:G67)</f>
        <v>4</v>
      </c>
      <c r="G69" s="921"/>
      <c r="H69" s="677" t="s">
        <v>13319</v>
      </c>
    </row>
    <row r="71" spans="2:22">
      <c r="B71" s="675" t="s">
        <v>13231</v>
      </c>
      <c r="C71" s="909" t="str">
        <f>VLOOKUP(B71,PLANILHA_SINTÉTICA!A:L,3,FALSE)</f>
        <v>DEMOLIÇÃO DE RODAPÉ CERÂMICO, DE FORMA MANUAL, SEM REAPROVEITAMENTO. AF_09/2023</v>
      </c>
      <c r="D71" s="910"/>
      <c r="E71" s="910"/>
      <c r="F71" s="910"/>
      <c r="G71" s="910"/>
      <c r="H71" s="910"/>
      <c r="I71" s="910"/>
      <c r="J71" s="910"/>
      <c r="K71" s="910"/>
      <c r="L71" s="910"/>
      <c r="M71" s="910"/>
      <c r="N71" s="910"/>
      <c r="O71" s="910"/>
    </row>
    <row r="73" spans="2:22">
      <c r="C73" s="677" t="s">
        <v>13459</v>
      </c>
      <c r="D73" s="748">
        <f>F194</f>
        <v>110.84999999999998</v>
      </c>
      <c r="E73" s="677" t="s">
        <v>914</v>
      </c>
    </row>
    <row r="75" spans="2:22">
      <c r="N75" s="734"/>
      <c r="T75" s="734"/>
      <c r="U75" s="734"/>
      <c r="V75" s="734"/>
    </row>
    <row r="76" spans="2:22">
      <c r="B76" s="675" t="s">
        <v>13516</v>
      </c>
      <c r="C76" s="909" t="str">
        <f>VLOOKUP(B76,PLANILHA_SINTÉTICA!A:L,3,FALSE)</f>
        <v>REMOÇÃO DE TELHAS EM FIBROCIMENTO, DE FORMA MANUAL, COM REAPROVEITAMENTO</v>
      </c>
      <c r="D76" s="910"/>
      <c r="E76" s="910"/>
      <c r="F76" s="910"/>
      <c r="G76" s="910"/>
      <c r="H76" s="910"/>
      <c r="I76" s="910"/>
      <c r="J76" s="910"/>
      <c r="K76" s="910"/>
      <c r="L76" s="910"/>
      <c r="M76" s="910"/>
      <c r="N76" s="910"/>
      <c r="O76" s="910"/>
      <c r="T76" s="734"/>
      <c r="U76" s="734"/>
      <c r="V76" s="734"/>
    </row>
    <row r="77" spans="2:22">
      <c r="N77" s="734"/>
      <c r="T77" s="734"/>
      <c r="U77" s="734"/>
      <c r="V77" s="734"/>
    </row>
    <row r="78" spans="2:22">
      <c r="C78" s="677" t="s">
        <v>13440</v>
      </c>
      <c r="D78" s="758">
        <f>PLANILHA_SINTÉTICA!E71</f>
        <v>198.54</v>
      </c>
      <c r="E78" s="677" t="s">
        <v>98</v>
      </c>
      <c r="N78" s="734"/>
      <c r="T78" s="734"/>
      <c r="U78" s="734"/>
      <c r="V78" s="734"/>
    </row>
    <row r="79" spans="2:22">
      <c r="N79" s="734"/>
      <c r="T79" s="734"/>
      <c r="U79" s="734"/>
      <c r="V79" s="734"/>
    </row>
    <row r="80" spans="2:22">
      <c r="N80" s="749"/>
      <c r="T80" s="749"/>
      <c r="U80" s="749"/>
      <c r="V80" s="749"/>
    </row>
    <row r="81" spans="2:22">
      <c r="B81" s="675" t="s">
        <v>13539</v>
      </c>
      <c r="C81" s="909" t="str">
        <f>VLOOKUP(B81,PLANILHA_SINTÉTICA!A:L,3,FALSE)</f>
        <v>REMOÇÃO DE PORTAS, DE FORMA MANUAL, SEM REAPROVEITAMENTO. AF_09/2023</v>
      </c>
      <c r="D81" s="910"/>
      <c r="E81" s="910"/>
      <c r="F81" s="910"/>
      <c r="G81" s="910"/>
      <c r="H81" s="910"/>
      <c r="I81" s="910"/>
      <c r="J81" s="910"/>
      <c r="K81" s="910"/>
      <c r="L81" s="910"/>
      <c r="M81" s="910"/>
      <c r="N81" s="910"/>
      <c r="O81" s="910"/>
      <c r="T81" s="749"/>
      <c r="U81" s="749"/>
      <c r="V81" s="749"/>
    </row>
    <row r="82" spans="2:22">
      <c r="N82" s="749"/>
      <c r="T82" s="749"/>
      <c r="U82" s="749"/>
      <c r="V82" s="749"/>
    </row>
    <row r="83" spans="2:22">
      <c r="C83" s="916" t="s">
        <v>13386</v>
      </c>
      <c r="D83" s="916"/>
      <c r="E83" s="916"/>
      <c r="F83" s="923">
        <f>0.8*2.1</f>
        <v>1.6800000000000002</v>
      </c>
      <c r="G83" s="923"/>
      <c r="N83" s="749"/>
      <c r="T83" s="749"/>
      <c r="U83" s="749"/>
      <c r="V83" s="749"/>
    </row>
    <row r="84" spans="2:22">
      <c r="C84" s="916" t="s">
        <v>13456</v>
      </c>
      <c r="D84" s="916"/>
      <c r="E84" s="916"/>
      <c r="F84" s="923">
        <f>0.9*2.1</f>
        <v>1.8900000000000001</v>
      </c>
      <c r="G84" s="923"/>
      <c r="N84" s="749"/>
      <c r="T84" s="749"/>
      <c r="U84" s="749"/>
      <c r="V84" s="749"/>
    </row>
    <row r="85" spans="2:22">
      <c r="N85" s="749"/>
      <c r="T85" s="749"/>
      <c r="U85" s="749"/>
      <c r="V85" s="749"/>
    </row>
    <row r="86" spans="2:22">
      <c r="C86" s="920" t="s">
        <v>132</v>
      </c>
      <c r="D86" s="920"/>
      <c r="E86" s="920"/>
      <c r="F86" s="921">
        <f>SUM(F83:G84)</f>
        <v>3.5700000000000003</v>
      </c>
      <c r="G86" s="921"/>
      <c r="H86" s="677" t="s">
        <v>13319</v>
      </c>
      <c r="N86" s="734"/>
      <c r="T86" s="734"/>
      <c r="U86" s="734"/>
      <c r="V86" s="734"/>
    </row>
    <row r="87" spans="2:22">
      <c r="N87" s="749"/>
      <c r="T87" s="749"/>
      <c r="U87" s="749"/>
      <c r="V87" s="749"/>
    </row>
    <row r="88" spans="2:22">
      <c r="N88" s="749"/>
      <c r="T88" s="749"/>
      <c r="U88" s="749"/>
      <c r="V88" s="749"/>
    </row>
    <row r="89" spans="2:22">
      <c r="B89" s="674" t="s">
        <v>13322</v>
      </c>
      <c r="C89" s="911" t="str">
        <f>[3]PLANILHA_SINTÉTICA!C32</f>
        <v>READEQUAÇÕES HIDROSSANITÁRIAS</v>
      </c>
      <c r="D89" s="911"/>
      <c r="E89" s="911"/>
      <c r="F89" s="911"/>
      <c r="G89" s="911"/>
      <c r="H89" s="911"/>
      <c r="I89" s="911"/>
      <c r="J89" s="911"/>
      <c r="K89" s="911"/>
      <c r="L89" s="911"/>
      <c r="M89" s="911"/>
      <c r="N89" s="911"/>
      <c r="O89" s="911"/>
    </row>
    <row r="91" spans="2:22" ht="29.25" customHeight="1">
      <c r="B91" s="675" t="s">
        <v>13233</v>
      </c>
      <c r="C91" s="909" t="str">
        <f>VLOOKUP(B91,PLANILHA_SINTÉTICA!A:L,3,FALSE)</f>
        <v>PONTO DE CONSUMO TERMINAL DE ÁGUA FRIA (SUBRAMAL) COM TUBULAÇÃO DE PVC, DN 25 MM, INSTALADO EM RAMAL DE ÁGUA, INCLUSOS RASGO E CHUMBAMENTO EM ALVENARIA. AF_12/2014</v>
      </c>
      <c r="D91" s="910"/>
      <c r="E91" s="910"/>
      <c r="F91" s="910"/>
      <c r="G91" s="910"/>
      <c r="H91" s="910"/>
      <c r="I91" s="910"/>
      <c r="J91" s="910"/>
      <c r="K91" s="910"/>
      <c r="L91" s="910"/>
      <c r="M91" s="910"/>
      <c r="N91" s="910"/>
      <c r="O91" s="910"/>
    </row>
    <row r="93" spans="2:22">
      <c r="C93" s="916" t="s">
        <v>13317</v>
      </c>
      <c r="D93" s="916"/>
      <c r="E93" s="916"/>
      <c r="F93" s="923">
        <v>1</v>
      </c>
      <c r="G93" s="923"/>
    </row>
    <row r="94" spans="2:22">
      <c r="C94" s="916" t="s">
        <v>13318</v>
      </c>
      <c r="D94" s="916"/>
      <c r="E94" s="916"/>
      <c r="F94" s="923">
        <v>1</v>
      </c>
      <c r="G94" s="923"/>
    </row>
    <row r="95" spans="2:22">
      <c r="C95" s="916" t="s">
        <v>13314</v>
      </c>
      <c r="D95" s="916"/>
      <c r="E95" s="916"/>
      <c r="F95" s="923">
        <v>4</v>
      </c>
      <c r="G95" s="923"/>
    </row>
    <row r="97" spans="2:22">
      <c r="C97" s="920" t="s">
        <v>132</v>
      </c>
      <c r="D97" s="920"/>
      <c r="E97" s="920"/>
      <c r="F97" s="921">
        <f>SUM(F93:G95)</f>
        <v>6</v>
      </c>
      <c r="G97" s="921"/>
      <c r="H97" s="677" t="s">
        <v>13319</v>
      </c>
    </row>
    <row r="99" spans="2:22">
      <c r="B99" s="675" t="s">
        <v>13323</v>
      </c>
      <c r="C99" s="909" t="str">
        <f>VLOOKUP(B99,PLANILHA_SINTÉTICA!A:L,3,FALSE)</f>
        <v>FORNECIMENTO E INSTALAÇÃO DE RALO ESCAMOTEÁVEL</v>
      </c>
      <c r="D99" s="910"/>
      <c r="E99" s="910"/>
      <c r="F99" s="910"/>
      <c r="G99" s="910"/>
      <c r="H99" s="910"/>
      <c r="I99" s="910"/>
      <c r="J99" s="910"/>
      <c r="K99" s="910"/>
      <c r="L99" s="910"/>
      <c r="M99" s="910"/>
      <c r="N99" s="910"/>
      <c r="O99" s="910"/>
    </row>
    <row r="100" spans="2:22">
      <c r="B100" s="675"/>
      <c r="C100" s="732"/>
      <c r="D100" s="733"/>
      <c r="E100" s="733"/>
      <c r="F100" s="733"/>
      <c r="G100" s="733"/>
      <c r="H100" s="733"/>
      <c r="I100" s="733"/>
      <c r="J100" s="733"/>
      <c r="K100" s="733"/>
      <c r="L100" s="733"/>
      <c r="M100" s="733"/>
      <c r="N100" s="733"/>
      <c r="O100" s="733"/>
      <c r="T100" s="734"/>
      <c r="U100" s="734"/>
      <c r="V100" s="734"/>
    </row>
    <row r="101" spans="2:22">
      <c r="B101" s="675"/>
      <c r="C101" s="759" t="s">
        <v>13538</v>
      </c>
      <c r="D101" s="767">
        <v>5</v>
      </c>
      <c r="E101" s="760" t="s">
        <v>13337</v>
      </c>
      <c r="F101" s="733"/>
      <c r="G101" s="733"/>
      <c r="H101" s="733"/>
      <c r="I101" s="733"/>
      <c r="J101" s="733"/>
      <c r="K101" s="733"/>
      <c r="L101" s="733"/>
      <c r="M101" s="733"/>
      <c r="N101" s="733"/>
      <c r="O101" s="733"/>
      <c r="T101" s="734"/>
      <c r="U101" s="734"/>
      <c r="V101" s="734"/>
    </row>
    <row r="102" spans="2:22">
      <c r="B102" s="675"/>
      <c r="C102" s="732"/>
      <c r="D102" s="733"/>
      <c r="E102" s="733"/>
      <c r="F102" s="733"/>
      <c r="G102" s="733"/>
      <c r="H102" s="733"/>
      <c r="I102" s="733"/>
      <c r="J102" s="733"/>
      <c r="K102" s="733"/>
      <c r="L102" s="733"/>
      <c r="M102" s="733"/>
      <c r="N102" s="733"/>
      <c r="O102" s="733"/>
      <c r="T102" s="734"/>
      <c r="U102" s="734"/>
      <c r="V102" s="734"/>
    </row>
    <row r="103" spans="2:22">
      <c r="B103" s="675"/>
      <c r="C103" s="732"/>
      <c r="D103" s="733"/>
      <c r="E103" s="733"/>
      <c r="F103" s="733"/>
      <c r="G103" s="733"/>
      <c r="H103" s="733"/>
      <c r="I103" s="733"/>
      <c r="J103" s="733"/>
      <c r="K103" s="733"/>
      <c r="L103" s="733"/>
      <c r="M103" s="733"/>
      <c r="N103" s="733"/>
      <c r="O103" s="733"/>
      <c r="T103" s="734"/>
      <c r="U103" s="734"/>
      <c r="V103" s="734"/>
    </row>
    <row r="104" spans="2:22">
      <c r="B104" s="675" t="s">
        <v>13452</v>
      </c>
      <c r="C104" s="909" t="str">
        <f>VLOOKUP(B104,PLANILHA_SINTÉTICA!A:L,3,FALSE)</f>
        <v>TUBO PVC, SERIE NORMAL, ESGOTO PREDIAL, DN 40 MM, FORNECIDO E INSTALADO EM RAMAL DE DESCARGA OU RAMAL DE ESGOTO SANITÁRIO. AF_08/2022</v>
      </c>
      <c r="D104" s="910"/>
      <c r="E104" s="910"/>
      <c r="F104" s="910"/>
      <c r="G104" s="910"/>
      <c r="H104" s="910"/>
      <c r="I104" s="910"/>
      <c r="J104" s="910"/>
      <c r="K104" s="910"/>
      <c r="L104" s="910"/>
      <c r="M104" s="910"/>
      <c r="N104" s="910"/>
      <c r="O104" s="910"/>
      <c r="T104" s="734"/>
      <c r="U104" s="734"/>
      <c r="V104" s="734"/>
    </row>
    <row r="105" spans="2:22">
      <c r="B105" s="675"/>
      <c r="C105" s="732"/>
      <c r="D105" s="733"/>
      <c r="E105" s="733"/>
      <c r="F105" s="733"/>
      <c r="G105" s="733"/>
      <c r="H105" s="733"/>
      <c r="I105" s="733"/>
      <c r="J105" s="733"/>
      <c r="K105" s="733"/>
      <c r="L105" s="733"/>
      <c r="M105" s="733"/>
      <c r="N105" s="733"/>
      <c r="O105" s="733"/>
      <c r="T105" s="734"/>
      <c r="U105" s="734"/>
      <c r="V105" s="734"/>
    </row>
    <row r="106" spans="2:22">
      <c r="B106" s="675"/>
      <c r="C106" s="759" t="s">
        <v>13517</v>
      </c>
      <c r="D106" s="761">
        <v>6</v>
      </c>
      <c r="E106" s="760" t="s">
        <v>914</v>
      </c>
      <c r="F106" s="733"/>
      <c r="G106" s="733"/>
      <c r="H106" s="733"/>
      <c r="I106" s="733"/>
      <c r="J106" s="733"/>
      <c r="K106" s="733"/>
      <c r="L106" s="733"/>
      <c r="M106" s="733"/>
      <c r="N106" s="733"/>
      <c r="O106" s="733"/>
      <c r="T106" s="734"/>
      <c r="U106" s="734"/>
      <c r="V106" s="734"/>
    </row>
    <row r="107" spans="2:22">
      <c r="B107" s="675"/>
      <c r="C107" s="732"/>
      <c r="D107" s="733"/>
      <c r="E107" s="733"/>
      <c r="F107" s="733"/>
      <c r="G107" s="733"/>
      <c r="H107" s="733"/>
      <c r="I107" s="733"/>
      <c r="J107" s="733"/>
      <c r="K107" s="733"/>
      <c r="L107" s="733"/>
      <c r="M107" s="733"/>
      <c r="N107" s="733"/>
      <c r="O107" s="733"/>
      <c r="T107" s="734"/>
      <c r="U107" s="734"/>
      <c r="V107" s="734"/>
    </row>
    <row r="108" spans="2:22">
      <c r="B108" s="675"/>
      <c r="C108" s="732"/>
      <c r="D108" s="733"/>
      <c r="E108" s="733"/>
      <c r="F108" s="733"/>
      <c r="G108" s="733"/>
      <c r="H108" s="733"/>
      <c r="I108" s="733"/>
      <c r="J108" s="733"/>
      <c r="K108" s="733"/>
      <c r="L108" s="733"/>
      <c r="M108" s="733"/>
      <c r="N108" s="733"/>
      <c r="O108" s="733"/>
      <c r="T108" s="734"/>
      <c r="U108" s="734"/>
      <c r="V108" s="734"/>
    </row>
    <row r="109" spans="2:22">
      <c r="B109" s="675" t="s">
        <v>13453</v>
      </c>
      <c r="C109" s="909" t="str">
        <f>VLOOKUP(B109,PLANILHA_SINTÉTICA!A:L,3,FALSE)</f>
        <v>TUBO PVC, SERIE NORMAL, ESGOTO PREDIAL, DN 50 MM, FORNECIDO E INSTALADO EM RAMAL DE DESCARGA OU RAMAL DE ESGOTO SANITÁRIO. AF_08/2022</v>
      </c>
      <c r="D109" s="910"/>
      <c r="E109" s="910"/>
      <c r="F109" s="910"/>
      <c r="G109" s="910"/>
      <c r="H109" s="910"/>
      <c r="I109" s="910"/>
      <c r="J109" s="910"/>
      <c r="K109" s="910"/>
      <c r="L109" s="910"/>
      <c r="M109" s="910"/>
      <c r="N109" s="910"/>
      <c r="O109" s="910"/>
      <c r="T109" s="734"/>
      <c r="U109" s="734"/>
      <c r="V109" s="734"/>
    </row>
    <row r="110" spans="2:22">
      <c r="B110" s="675"/>
      <c r="C110" s="732"/>
      <c r="D110" s="733"/>
      <c r="E110" s="733"/>
      <c r="F110" s="733"/>
      <c r="G110" s="733"/>
      <c r="H110" s="733"/>
      <c r="I110" s="733"/>
      <c r="J110" s="733"/>
      <c r="K110" s="733"/>
      <c r="L110" s="733"/>
      <c r="M110" s="733"/>
      <c r="N110" s="733"/>
      <c r="O110" s="733"/>
      <c r="T110" s="734"/>
      <c r="U110" s="734"/>
      <c r="V110" s="734"/>
    </row>
    <row r="111" spans="2:22">
      <c r="B111" s="675"/>
      <c r="C111" s="759" t="s">
        <v>13517</v>
      </c>
      <c r="D111" s="761">
        <v>6</v>
      </c>
      <c r="E111" s="760" t="s">
        <v>914</v>
      </c>
      <c r="F111" s="733"/>
      <c r="G111" s="733"/>
      <c r="H111" s="733"/>
      <c r="I111" s="733"/>
      <c r="J111" s="733"/>
      <c r="K111" s="733"/>
      <c r="L111" s="733"/>
      <c r="M111" s="733"/>
      <c r="N111" s="733"/>
      <c r="O111" s="733"/>
      <c r="T111" s="734"/>
      <c r="U111" s="734"/>
      <c r="V111" s="734"/>
    </row>
    <row r="112" spans="2:22">
      <c r="B112" s="675"/>
      <c r="C112" s="732"/>
      <c r="D112" s="733"/>
      <c r="E112" s="733"/>
      <c r="F112" s="733"/>
      <c r="G112" s="733"/>
      <c r="H112" s="733"/>
      <c r="I112" s="733"/>
      <c r="J112" s="733"/>
      <c r="K112" s="733"/>
      <c r="L112" s="733"/>
      <c r="M112" s="733"/>
      <c r="N112" s="733"/>
      <c r="O112" s="733"/>
      <c r="T112" s="734"/>
      <c r="U112" s="734"/>
      <c r="V112" s="734"/>
    </row>
    <row r="113" spans="2:22">
      <c r="B113" s="675"/>
      <c r="C113" s="732"/>
      <c r="D113" s="733"/>
      <c r="E113" s="733"/>
      <c r="F113" s="733"/>
      <c r="G113" s="733"/>
      <c r="H113" s="733"/>
      <c r="I113" s="733"/>
      <c r="J113" s="733"/>
      <c r="K113" s="733"/>
      <c r="L113" s="733"/>
      <c r="M113" s="733"/>
      <c r="N113" s="733"/>
      <c r="O113" s="733"/>
      <c r="T113" s="734"/>
      <c r="U113" s="734"/>
      <c r="V113" s="734"/>
    </row>
    <row r="114" spans="2:22">
      <c r="B114" s="675" t="s">
        <v>13454</v>
      </c>
      <c r="C114" s="909" t="str">
        <f>VLOOKUP(B114,PLANILHA_SINTÉTICA!A:L,3,FALSE)</f>
        <v>TUBO PVC, SERIE NORMAL, ESGOTO PREDIAL, DN 100 MM, FORNECIDO E INSTALADO EM RAMAL DE DESCARGA OU RAMAL DE ESGOTO SANITÁRIO. AF_08/2022</v>
      </c>
      <c r="D114" s="910"/>
      <c r="E114" s="910"/>
      <c r="F114" s="910"/>
      <c r="G114" s="910"/>
      <c r="H114" s="910"/>
      <c r="I114" s="910"/>
      <c r="J114" s="910"/>
      <c r="K114" s="910"/>
      <c r="L114" s="910"/>
      <c r="M114" s="910"/>
      <c r="N114" s="910"/>
      <c r="O114" s="910"/>
      <c r="T114" s="734"/>
      <c r="U114" s="734"/>
      <c r="V114" s="734"/>
    </row>
    <row r="115" spans="2:22">
      <c r="B115" s="675"/>
      <c r="C115" s="732"/>
      <c r="D115" s="733"/>
      <c r="E115" s="733"/>
      <c r="F115" s="733"/>
      <c r="G115" s="733"/>
      <c r="H115" s="733"/>
      <c r="I115" s="733"/>
      <c r="J115" s="733"/>
      <c r="K115" s="733"/>
      <c r="L115" s="733"/>
      <c r="M115" s="733"/>
      <c r="N115" s="733"/>
      <c r="O115" s="733"/>
      <c r="T115" s="734"/>
      <c r="U115" s="734"/>
      <c r="V115" s="734"/>
    </row>
    <row r="116" spans="2:22">
      <c r="B116" s="675"/>
      <c r="C116" s="759" t="s">
        <v>13517</v>
      </c>
      <c r="D116" s="761">
        <v>6</v>
      </c>
      <c r="E116" s="760" t="s">
        <v>914</v>
      </c>
      <c r="F116" s="733"/>
      <c r="G116" s="733"/>
      <c r="H116" s="733"/>
      <c r="I116" s="733"/>
      <c r="J116" s="733"/>
      <c r="K116" s="733"/>
      <c r="L116" s="733"/>
      <c r="M116" s="733"/>
      <c r="N116" s="733"/>
      <c r="O116" s="733"/>
      <c r="T116" s="734"/>
      <c r="U116" s="734"/>
      <c r="V116" s="734"/>
    </row>
    <row r="117" spans="2:22">
      <c r="B117" s="675"/>
      <c r="C117" s="732"/>
      <c r="D117" s="733"/>
      <c r="E117" s="733"/>
      <c r="F117" s="733"/>
      <c r="G117" s="733"/>
      <c r="H117" s="733"/>
      <c r="I117" s="733"/>
      <c r="J117" s="733"/>
      <c r="K117" s="733"/>
      <c r="L117" s="733"/>
      <c r="M117" s="733"/>
      <c r="N117" s="733"/>
      <c r="O117" s="733"/>
      <c r="T117" s="734"/>
      <c r="U117" s="734"/>
      <c r="V117" s="734"/>
    </row>
    <row r="118" spans="2:22">
      <c r="N118" s="734"/>
      <c r="T118" s="734"/>
      <c r="U118" s="734"/>
      <c r="V118" s="734"/>
    </row>
    <row r="119" spans="2:22">
      <c r="B119" s="674" t="s">
        <v>13324</v>
      </c>
      <c r="C119" s="911" t="str">
        <f>[3]PLANILHA_SINTÉTICA!C39</f>
        <v xml:space="preserve">PAREDES </v>
      </c>
      <c r="D119" s="911"/>
      <c r="E119" s="911"/>
      <c r="F119" s="911"/>
      <c r="G119" s="911"/>
      <c r="H119" s="911"/>
      <c r="I119" s="911"/>
      <c r="J119" s="911"/>
      <c r="K119" s="911"/>
      <c r="L119" s="911"/>
      <c r="M119" s="911"/>
      <c r="N119" s="911"/>
      <c r="O119" s="911"/>
    </row>
    <row r="120" spans="2:22">
      <c r="C120" s="916"/>
      <c r="D120" s="916"/>
      <c r="E120" s="916"/>
      <c r="F120" s="923"/>
      <c r="G120" s="923"/>
    </row>
    <row r="121" spans="2:22" ht="31.5" customHeight="1">
      <c r="B121" s="675" t="s">
        <v>13325</v>
      </c>
      <c r="C121" s="909" t="str">
        <f>VLOOKUP(B121,PLANILHA_SINTÉTICA!A:L,3,FALSE)</f>
        <v>ALVENARIA DE VEDAÇÃO DE BLOCOS CERÂMICOS FURADOS NA HORIZONTAL DE 9X14X19 CM (ESPESSURA 9 CM) E ARGAMASSA DE ASSENTAMENTO COM PREPARO EM BETONEIRA. AF_12/2021</v>
      </c>
      <c r="D121" s="910"/>
      <c r="E121" s="910"/>
      <c r="F121" s="910"/>
      <c r="G121" s="910"/>
      <c r="H121" s="910"/>
      <c r="I121" s="910"/>
      <c r="J121" s="910"/>
      <c r="K121" s="910"/>
      <c r="L121" s="910"/>
      <c r="M121" s="910"/>
      <c r="N121" s="910"/>
      <c r="O121" s="910"/>
    </row>
    <row r="123" spans="2:22">
      <c r="C123" s="916" t="s">
        <v>13314</v>
      </c>
      <c r="D123" s="916"/>
      <c r="E123" s="916"/>
      <c r="F123" s="923">
        <f>(0.64*2.1)+(0.67*2.7)+(1.69*0.06)+(0.64*0.6)</f>
        <v>3.6384000000000003</v>
      </c>
      <c r="G123" s="923"/>
      <c r="H123" t="s">
        <v>98</v>
      </c>
    </row>
    <row r="124" spans="2:22">
      <c r="C124" s="916" t="s">
        <v>13456</v>
      </c>
      <c r="D124" s="916"/>
      <c r="E124" s="916"/>
      <c r="F124" s="923">
        <f>0.9*1.2</f>
        <v>1.08</v>
      </c>
      <c r="G124" s="923"/>
      <c r="H124" t="s">
        <v>98</v>
      </c>
    </row>
    <row r="125" spans="2:22">
      <c r="C125" s="704" t="s">
        <v>13386</v>
      </c>
      <c r="D125" s="704"/>
      <c r="E125" s="704"/>
      <c r="F125" s="923">
        <f>0.8*2.1</f>
        <v>1.6800000000000002</v>
      </c>
      <c r="G125" s="923"/>
      <c r="H125" t="s">
        <v>98</v>
      </c>
    </row>
    <row r="126" spans="2:22">
      <c r="C126" s="916"/>
      <c r="D126" s="916"/>
      <c r="E126" s="916"/>
      <c r="F126" s="923"/>
      <c r="G126" s="923"/>
    </row>
    <row r="127" spans="2:22">
      <c r="C127" s="924" t="s">
        <v>132</v>
      </c>
      <c r="D127" s="924"/>
      <c r="E127" s="924"/>
      <c r="F127" s="925">
        <f>SUM(F123:G126)</f>
        <v>6.3984000000000005</v>
      </c>
      <c r="G127" s="925"/>
      <c r="H127" s="678" t="s">
        <v>98</v>
      </c>
    </row>
    <row r="129" spans="2:15" ht="15" customHeight="1">
      <c r="B129" s="675" t="s">
        <v>13326</v>
      </c>
      <c r="C129" s="909" t="str">
        <f>VLOOKUP(B129,PLANILHA_SINTÉTICA!A:L,3,FALSE)</f>
        <v>CHAPISCO APLICADO EM ALVENARIA (COM PRESENÇA DE VÃOS) E ESTRUTURAS DE CONCRETO DE FACHADA, COM COLHER DE PEDREIRO.  ARGAMASSA TRAÇO 1:3 COM PREPARO EM BETONEIRA 400L. AF_10/2022</v>
      </c>
      <c r="D129" s="910"/>
      <c r="E129" s="910"/>
      <c r="F129" s="910"/>
      <c r="G129" s="910"/>
      <c r="H129" s="910"/>
      <c r="I129" s="910"/>
      <c r="J129" s="910"/>
      <c r="K129" s="910"/>
      <c r="L129" s="910"/>
      <c r="M129" s="910"/>
      <c r="N129" s="910"/>
      <c r="O129" s="910"/>
    </row>
    <row r="131" spans="2:15">
      <c r="C131" s="922" t="s">
        <v>13327</v>
      </c>
      <c r="D131" s="922"/>
      <c r="E131" s="922"/>
      <c r="F131" s="921">
        <f>F127*2</f>
        <v>12.796800000000001</v>
      </c>
      <c r="G131" s="921"/>
      <c r="H131" s="677" t="s">
        <v>98</v>
      </c>
    </row>
    <row r="133" spans="2:15" ht="30.75" customHeight="1">
      <c r="B133" s="675" t="s">
        <v>13328</v>
      </c>
      <c r="C133" s="909" t="str">
        <f>VLOOKUP(B133,PLANILHA_SINTÉTICA!A:L,3,FALSE)</f>
        <v>EMBOÇO OU MASSA ÚNICA EM ARGAMASSA TRAÇO 1:2:8, PREPARO MECÂNICO COM BETONEIRA 400 L, APLICADA MANUALMENTE EM PANOS DE FACHADA COM PRESENÇA DE VÃOS, ESPESSURA DE 25 MM. AF_08/2022</v>
      </c>
      <c r="D133" s="910"/>
      <c r="E133" s="910"/>
      <c r="F133" s="910"/>
      <c r="G133" s="910"/>
      <c r="H133" s="910"/>
      <c r="I133" s="910"/>
      <c r="J133" s="910"/>
      <c r="K133" s="910"/>
      <c r="L133" s="910"/>
      <c r="M133" s="910"/>
      <c r="N133" s="910"/>
      <c r="O133" s="910"/>
    </row>
    <row r="135" spans="2:15">
      <c r="C135" s="922" t="s">
        <v>13327</v>
      </c>
      <c r="D135" s="922"/>
      <c r="E135" s="922"/>
      <c r="F135" s="921">
        <f>F127*2</f>
        <v>12.796800000000001</v>
      </c>
      <c r="G135" s="921"/>
      <c r="H135" s="677" t="s">
        <v>98</v>
      </c>
    </row>
    <row r="137" spans="2:15" ht="30.75" customHeight="1">
      <c r="B137" s="675" t="s">
        <v>13294</v>
      </c>
      <c r="C137" s="909" t="str">
        <f>VLOOKUP(B137,PLANILHA_SINTÉTICA!A:L,3,FALSE)</f>
        <v>REVESTIMENTO CERÂMICO PARA PAREDES INTERNAS COM PLACAS TIPO ESMALTADA EXTRA  DE DIMENSÕES 33X45 CM APLICADAS NA ALTURA INTEIRA DAS PAREDES. AF_02/2023_PE</v>
      </c>
      <c r="D137" s="910"/>
      <c r="E137" s="910"/>
      <c r="F137" s="910"/>
      <c r="G137" s="910"/>
      <c r="H137" s="910"/>
      <c r="I137" s="910"/>
      <c r="J137" s="910"/>
      <c r="K137" s="910"/>
      <c r="L137" s="910"/>
      <c r="M137" s="910"/>
      <c r="N137" s="910"/>
      <c r="O137" s="910"/>
    </row>
    <row r="139" spans="2:15">
      <c r="C139" s="916" t="s">
        <v>13329</v>
      </c>
      <c r="D139" s="916"/>
      <c r="E139" s="916"/>
      <c r="F139" s="923">
        <f>(7.04*2.7)-(0.6*0.6)-(0.9*2.1)</f>
        <v>16.758000000000003</v>
      </c>
      <c r="G139" s="923"/>
      <c r="H139" t="s">
        <v>98</v>
      </c>
    </row>
    <row r="140" spans="2:15">
      <c r="C140" s="916" t="s">
        <v>13330</v>
      </c>
      <c r="D140" s="916"/>
      <c r="E140" s="916"/>
      <c r="F140" s="923">
        <f>(7.06*2.7)-(0.6*0.6)-(0.9*2.1)</f>
        <v>16.812000000000001</v>
      </c>
      <c r="G140" s="923"/>
      <c r="H140" t="s">
        <v>98</v>
      </c>
    </row>
    <row r="141" spans="2:15">
      <c r="C141" s="916" t="s">
        <v>13331</v>
      </c>
      <c r="D141" s="916"/>
      <c r="E141" s="916"/>
      <c r="F141" s="923">
        <f>(11.62*2.7)-(0.8*2.1)-(1*1.2)</f>
        <v>28.494</v>
      </c>
      <c r="G141" s="923"/>
      <c r="H141" t="s">
        <v>98</v>
      </c>
    </row>
    <row r="142" spans="2:15">
      <c r="C142" s="916" t="s">
        <v>13332</v>
      </c>
      <c r="D142" s="916"/>
      <c r="E142" s="916"/>
      <c r="F142" s="923">
        <f>(11.62*2.7)-(0.8*2.1)-(1*1.2*2)</f>
        <v>27.294</v>
      </c>
      <c r="G142" s="923"/>
      <c r="H142" t="s">
        <v>98</v>
      </c>
    </row>
    <row r="144" spans="2:15">
      <c r="C144" s="927" t="s">
        <v>132</v>
      </c>
      <c r="D144" s="927"/>
      <c r="E144" s="927"/>
      <c r="F144" s="928">
        <f>SUM(F139:G142)</f>
        <v>89.358000000000004</v>
      </c>
      <c r="G144" s="928"/>
      <c r="H144" s="679" t="s">
        <v>98</v>
      </c>
    </row>
    <row r="146" spans="2:22">
      <c r="B146" s="674" t="s">
        <v>13333</v>
      </c>
      <c r="C146" s="911" t="str">
        <f>[3]PLANILHA_SINTÉTICA!C51</f>
        <v>SISTEMA DE PISOS</v>
      </c>
      <c r="D146" s="911"/>
      <c r="E146" s="911"/>
      <c r="F146" s="911"/>
      <c r="G146" s="911"/>
      <c r="H146" s="911"/>
      <c r="I146" s="911"/>
      <c r="J146" s="911"/>
      <c r="K146" s="911"/>
      <c r="L146" s="911"/>
      <c r="M146" s="911"/>
      <c r="N146" s="911"/>
      <c r="O146" s="911"/>
    </row>
    <row r="148" spans="2:22" ht="15" customHeight="1">
      <c r="B148" s="675" t="s">
        <v>244</v>
      </c>
      <c r="C148" s="909" t="str">
        <f>VLOOKUP(B148,PLANILHA_SINTÉTICA!A:L,3,FALSE)</f>
        <v>LASTRO COM MATERIAL GRANULAR, APLICADO EM PISOS OU LAJES SOBRE SOLO, ESPESSURA DE *5 CM*. AF_01/2024</v>
      </c>
      <c r="D148" s="910"/>
      <c r="E148" s="910"/>
      <c r="F148" s="910"/>
      <c r="G148" s="910"/>
      <c r="H148" s="910"/>
      <c r="I148" s="910"/>
      <c r="J148" s="910"/>
      <c r="K148" s="910"/>
      <c r="L148" s="910"/>
      <c r="M148" s="910"/>
      <c r="N148" s="910"/>
      <c r="O148" s="910"/>
    </row>
    <row r="150" spans="2:22">
      <c r="C150" s="916" t="s">
        <v>13329</v>
      </c>
      <c r="D150" s="916"/>
      <c r="E150" s="916"/>
      <c r="F150" s="921">
        <f>1.23*0.05</f>
        <v>6.1499999999999999E-2</v>
      </c>
      <c r="G150" s="921"/>
      <c r="H150" s="677" t="s">
        <v>98</v>
      </c>
    </row>
    <row r="152" spans="2:22" ht="29.25" customHeight="1">
      <c r="B152" s="675" t="s">
        <v>246</v>
      </c>
      <c r="C152" s="909" t="str">
        <f>VLOOKUP(B152,PLANILHA_SINTÉTICA!A:L,3,FALSE)</f>
        <v>EXECUÇÃO DE PASSEIO (CALÇADA) OU PISO DE CONCRETO COM CONCRETO MOLDADO IN LOCO, FEITO EM OBRA, ACABAMENTO CONVENCIONAL, NÃO ARMADO. AF_08/2022</v>
      </c>
      <c r="D152" s="910"/>
      <c r="E152" s="910"/>
      <c r="F152" s="910"/>
      <c r="G152" s="910"/>
      <c r="H152" s="910"/>
      <c r="I152" s="910"/>
      <c r="J152" s="910"/>
      <c r="K152" s="910"/>
      <c r="L152" s="910"/>
      <c r="M152" s="910"/>
      <c r="N152" s="910"/>
      <c r="O152" s="910"/>
    </row>
    <row r="154" spans="2:22">
      <c r="C154" s="916" t="s">
        <v>13329</v>
      </c>
      <c r="D154" s="916"/>
      <c r="E154" s="916"/>
      <c r="F154" s="926">
        <f>1.23*0.08</f>
        <v>9.8400000000000001E-2</v>
      </c>
      <c r="G154" s="926"/>
      <c r="H154" s="768" t="s">
        <v>926</v>
      </c>
    </row>
    <row r="155" spans="2:22">
      <c r="C155" s="916" t="s">
        <v>13540</v>
      </c>
      <c r="D155" s="916"/>
      <c r="E155" s="916"/>
      <c r="F155" s="926">
        <f>0.18+4.58+1.37</f>
        <v>6.13</v>
      </c>
      <c r="G155" s="926"/>
      <c r="H155" s="768" t="s">
        <v>926</v>
      </c>
      <c r="N155" s="749"/>
      <c r="T155" s="749"/>
      <c r="U155" s="749"/>
      <c r="V155" s="749"/>
    </row>
    <row r="157" spans="2:22">
      <c r="C157" s="924" t="s">
        <v>132</v>
      </c>
      <c r="D157" s="924"/>
      <c r="E157" s="924"/>
      <c r="F157" s="925">
        <f>SUM(F154:G155)</f>
        <v>6.2283999999999997</v>
      </c>
      <c r="G157" s="925"/>
      <c r="H157" s="678" t="s">
        <v>926</v>
      </c>
      <c r="N157" s="749"/>
      <c r="T157" s="749"/>
      <c r="U157" s="749"/>
      <c r="V157" s="749"/>
    </row>
    <row r="158" spans="2:22">
      <c r="N158" s="749"/>
      <c r="T158" s="749"/>
      <c r="U158" s="749"/>
      <c r="V158" s="749"/>
    </row>
    <row r="159" spans="2:22" ht="30.75" customHeight="1">
      <c r="B159" s="675" t="s">
        <v>248</v>
      </c>
      <c r="C159" s="909" t="str">
        <f>VLOOKUP(B159,PLANILHA_SINTÉTICA!A:L,3,FALSE)</f>
        <v>CONTRAPISO EM ARGAMASSA TRAÇO 1:4 (CIMENTO E AREIA), PREPARO MECÂNICO COM BETONEIRA 400 L, APLICADO EM ÁREAS SECAS SOBRE LAJE, ADERIDO, ACABAMENTO NÃO REFORÇADO, ESPESSURA 2CM. AF_07/2021</v>
      </c>
      <c r="D159" s="910"/>
      <c r="E159" s="910"/>
      <c r="F159" s="910"/>
      <c r="G159" s="910"/>
      <c r="H159" s="910"/>
      <c r="I159" s="910"/>
      <c r="J159" s="910"/>
      <c r="K159" s="910"/>
      <c r="L159" s="910"/>
      <c r="M159" s="910"/>
      <c r="N159" s="910"/>
      <c r="O159" s="910"/>
    </row>
    <row r="161" spans="2:15">
      <c r="C161" s="916" t="s">
        <v>13329</v>
      </c>
      <c r="D161" s="916"/>
      <c r="E161" s="916"/>
      <c r="F161" s="921">
        <f>1.23</f>
        <v>1.23</v>
      </c>
      <c r="G161" s="921"/>
      <c r="H161" s="677" t="s">
        <v>98</v>
      </c>
    </row>
    <row r="163" spans="2:15" ht="30.75" customHeight="1">
      <c r="B163" s="675" t="s">
        <v>250</v>
      </c>
      <c r="C163" s="909" t="str">
        <f>VLOOKUP(B163,PLANILHA_SINTÉTICA!A:L,3,FALSE)</f>
        <v>REVESTIMENTO CERÂMICO PARA PISO COM PLACAS TIPO PORCELANATO DE DIMENSÕES 60X60 CM APLICADA EM AMBIENTES DE ÁREA MAIOR QUE 10 M² C/ APLICAÇÃO DE REJUNTE EPÓXI</v>
      </c>
      <c r="D163" s="910"/>
      <c r="E163" s="910"/>
      <c r="F163" s="910"/>
      <c r="G163" s="910"/>
      <c r="H163" s="910"/>
      <c r="I163" s="910"/>
      <c r="J163" s="910"/>
      <c r="K163" s="910"/>
      <c r="L163" s="910"/>
      <c r="M163" s="910"/>
      <c r="N163" s="910"/>
      <c r="O163" s="910"/>
    </row>
    <row r="165" spans="2:15">
      <c r="C165" s="916" t="s">
        <v>13455</v>
      </c>
      <c r="D165" s="916"/>
      <c r="E165" s="916"/>
      <c r="F165" s="923">
        <v>149.38999999999999</v>
      </c>
      <c r="G165" s="923"/>
      <c r="H165" t="s">
        <v>98</v>
      </c>
    </row>
    <row r="167" spans="2:15">
      <c r="C167" s="924" t="s">
        <v>132</v>
      </c>
      <c r="D167" s="924"/>
      <c r="E167" s="924"/>
      <c r="F167" s="925">
        <f>SUM(F165:G165)</f>
        <v>149.38999999999999</v>
      </c>
      <c r="G167" s="925"/>
      <c r="H167" s="678" t="s">
        <v>98</v>
      </c>
    </row>
    <row r="169" spans="2:15" ht="15" customHeight="1">
      <c r="B169" s="675" t="s">
        <v>13334</v>
      </c>
      <c r="C169" s="909" t="str">
        <f>VLOOKUP(B169,PLANILHA_SINTÉTICA!A:L,3,FALSE)</f>
        <v>RODAPÉ EM PORCELANATO ALTURA 7 CM</v>
      </c>
      <c r="D169" s="910"/>
      <c r="E169" s="910"/>
      <c r="F169" s="910"/>
      <c r="G169" s="910"/>
      <c r="H169" s="910"/>
      <c r="I169" s="910"/>
      <c r="J169" s="910"/>
      <c r="K169" s="910"/>
      <c r="L169" s="910"/>
      <c r="M169" s="910"/>
      <c r="N169" s="910"/>
      <c r="O169" s="910"/>
    </row>
    <row r="171" spans="2:15">
      <c r="B171" s="58"/>
      <c r="C171" s="681" t="s">
        <v>13353</v>
      </c>
      <c r="D171" s="682" t="s">
        <v>13459</v>
      </c>
      <c r="E171" s="682" t="s">
        <v>13460</v>
      </c>
      <c r="F171" s="682" t="s">
        <v>132</v>
      </c>
      <c r="G171" s="683"/>
      <c r="H171" s="683"/>
      <c r="I171" s="683"/>
    </row>
    <row r="172" spans="2:15">
      <c r="B172" s="58"/>
      <c r="C172" s="681"/>
      <c r="D172" s="682"/>
      <c r="E172" s="682"/>
      <c r="F172" s="682"/>
      <c r="G172" s="683"/>
      <c r="H172" s="683"/>
      <c r="I172" s="683"/>
    </row>
    <row r="173" spans="2:15">
      <c r="B173" s="681" t="s">
        <v>285</v>
      </c>
      <c r="C173" s="58" t="s">
        <v>13315</v>
      </c>
      <c r="D173" s="706">
        <v>17.36</v>
      </c>
      <c r="E173" s="706">
        <f>(0.9*2)+(3*0.8)+2.45</f>
        <v>6.65</v>
      </c>
      <c r="F173" s="706">
        <f t="shared" ref="F173:F191" si="0">D173-E173</f>
        <v>10.709999999999999</v>
      </c>
      <c r="G173" s="673"/>
      <c r="H173" s="685"/>
      <c r="I173" s="686"/>
    </row>
    <row r="174" spans="2:15">
      <c r="B174" s="681" t="s">
        <v>287</v>
      </c>
      <c r="C174" s="58" t="s">
        <v>13359</v>
      </c>
      <c r="D174" s="706"/>
      <c r="E174" s="706"/>
      <c r="F174" s="706">
        <f t="shared" si="0"/>
        <v>0</v>
      </c>
      <c r="G174" s="673"/>
      <c r="H174" s="685"/>
      <c r="I174" s="686"/>
    </row>
    <row r="175" spans="2:15">
      <c r="B175" s="681" t="s">
        <v>13360</v>
      </c>
      <c r="C175" s="58" t="s">
        <v>13361</v>
      </c>
      <c r="D175" s="706"/>
      <c r="E175" s="706"/>
      <c r="F175" s="706">
        <f t="shared" si="0"/>
        <v>0</v>
      </c>
      <c r="G175" s="673"/>
      <c r="H175" s="685"/>
      <c r="I175" s="686"/>
    </row>
    <row r="176" spans="2:15">
      <c r="B176" s="681" t="s">
        <v>13291</v>
      </c>
      <c r="C176" s="58" t="s">
        <v>13362</v>
      </c>
      <c r="D176" s="706">
        <v>10.08</v>
      </c>
      <c r="E176" s="706">
        <v>0.8</v>
      </c>
      <c r="F176" s="706">
        <f t="shared" si="0"/>
        <v>9.2799999999999994</v>
      </c>
      <c r="G176" s="673"/>
      <c r="H176" s="685"/>
      <c r="I176" s="686"/>
    </row>
    <row r="177" spans="2:9">
      <c r="B177" s="681" t="s">
        <v>13363</v>
      </c>
      <c r="C177" s="58" t="s">
        <v>13332</v>
      </c>
      <c r="D177" s="706"/>
      <c r="E177" s="706"/>
      <c r="F177" s="706">
        <f t="shared" si="0"/>
        <v>0</v>
      </c>
      <c r="G177" s="673"/>
      <c r="H177" s="685"/>
      <c r="I177" s="686"/>
    </row>
    <row r="178" spans="2:9">
      <c r="B178" s="681" t="s">
        <v>13364</v>
      </c>
      <c r="C178" s="58" t="s">
        <v>13331</v>
      </c>
      <c r="D178" s="706"/>
      <c r="E178" s="706"/>
      <c r="F178" s="706">
        <f t="shared" si="0"/>
        <v>0</v>
      </c>
      <c r="G178" s="673"/>
      <c r="H178" s="685"/>
      <c r="I178" s="686"/>
    </row>
    <row r="179" spans="2:9">
      <c r="B179" s="681" t="s">
        <v>13365</v>
      </c>
      <c r="C179" s="58" t="s">
        <v>13366</v>
      </c>
      <c r="D179" s="706"/>
      <c r="E179" s="706"/>
      <c r="F179" s="706">
        <f t="shared" si="0"/>
        <v>0</v>
      </c>
      <c r="G179" s="673"/>
      <c r="H179" s="685"/>
      <c r="I179" s="685"/>
    </row>
    <row r="180" spans="2:9">
      <c r="B180" s="681" t="s">
        <v>13367</v>
      </c>
      <c r="C180" s="687" t="s">
        <v>13446</v>
      </c>
      <c r="D180" s="706">
        <v>14.14</v>
      </c>
      <c r="E180" s="706">
        <f>6*0.8</f>
        <v>4.8000000000000007</v>
      </c>
      <c r="F180" s="706">
        <f t="shared" si="0"/>
        <v>9.34</v>
      </c>
      <c r="G180" s="673"/>
      <c r="H180" s="685"/>
      <c r="I180" s="686"/>
    </row>
    <row r="181" spans="2:9">
      <c r="B181" s="681" t="s">
        <v>13369</v>
      </c>
      <c r="C181" s="687" t="s">
        <v>13368</v>
      </c>
      <c r="D181" s="706">
        <v>28.16</v>
      </c>
      <c r="E181" s="706">
        <f>7*0.8</f>
        <v>5.6000000000000005</v>
      </c>
      <c r="F181" s="706">
        <f t="shared" si="0"/>
        <v>22.56</v>
      </c>
      <c r="G181" s="673"/>
      <c r="H181" s="685"/>
      <c r="I181" s="686"/>
    </row>
    <row r="182" spans="2:9">
      <c r="B182" s="681" t="s">
        <v>13371</v>
      </c>
      <c r="C182" s="687" t="s">
        <v>13370</v>
      </c>
      <c r="D182" s="706">
        <v>12.1</v>
      </c>
      <c r="E182" s="706">
        <v>0.8</v>
      </c>
      <c r="F182" s="706">
        <f t="shared" si="0"/>
        <v>11.299999999999999</v>
      </c>
      <c r="G182" s="673"/>
      <c r="H182" s="685"/>
      <c r="I182" s="686"/>
    </row>
    <row r="183" spans="2:9">
      <c r="B183" s="681" t="s">
        <v>13373</v>
      </c>
      <c r="C183" s="687" t="s">
        <v>13372</v>
      </c>
      <c r="D183" s="706">
        <v>10.1</v>
      </c>
      <c r="E183" s="706">
        <v>0.8</v>
      </c>
      <c r="F183" s="706">
        <f t="shared" si="0"/>
        <v>9.2999999999999989</v>
      </c>
      <c r="G183" s="673"/>
      <c r="H183" s="685"/>
      <c r="I183" s="686"/>
    </row>
    <row r="184" spans="2:9">
      <c r="B184" s="681" t="s">
        <v>13374</v>
      </c>
      <c r="C184" s="687" t="s">
        <v>13370</v>
      </c>
      <c r="D184" s="706">
        <v>12.48</v>
      </c>
      <c r="E184" s="706">
        <v>0.8</v>
      </c>
      <c r="F184" s="706">
        <f t="shared" si="0"/>
        <v>11.68</v>
      </c>
      <c r="G184" s="673"/>
      <c r="H184" s="685"/>
      <c r="I184" s="686"/>
    </row>
    <row r="185" spans="2:9">
      <c r="B185" s="681" t="s">
        <v>13376</v>
      </c>
      <c r="C185" s="687" t="s">
        <v>13375</v>
      </c>
      <c r="D185" s="706"/>
      <c r="E185" s="706"/>
      <c r="F185" s="706">
        <f t="shared" si="0"/>
        <v>0</v>
      </c>
      <c r="G185" s="673"/>
      <c r="H185" s="685"/>
      <c r="I185" s="686"/>
    </row>
    <row r="186" spans="2:9">
      <c r="B186" s="681" t="s">
        <v>13378</v>
      </c>
      <c r="C186" s="687" t="s">
        <v>13377</v>
      </c>
      <c r="D186" s="706">
        <f>18.54</f>
        <v>18.54</v>
      </c>
      <c r="E186" s="706">
        <v>0.8</v>
      </c>
      <c r="F186" s="706">
        <f t="shared" si="0"/>
        <v>17.739999999999998</v>
      </c>
      <c r="G186" s="673"/>
      <c r="H186" s="685"/>
      <c r="I186" s="686"/>
    </row>
    <row r="187" spans="2:9">
      <c r="B187" s="681" t="s">
        <v>13380</v>
      </c>
      <c r="C187" s="687" t="s">
        <v>13379</v>
      </c>
      <c r="D187" s="706"/>
      <c r="E187" s="706"/>
      <c r="F187" s="706">
        <f t="shared" si="0"/>
        <v>0</v>
      </c>
      <c r="G187" s="673"/>
      <c r="H187" s="685"/>
      <c r="I187" s="686"/>
    </row>
    <row r="188" spans="2:9">
      <c r="B188" s="681" t="s">
        <v>13382</v>
      </c>
      <c r="C188" s="687" t="s">
        <v>13381</v>
      </c>
      <c r="D188" s="706"/>
      <c r="E188" s="706"/>
      <c r="F188" s="706">
        <f t="shared" si="0"/>
        <v>0</v>
      </c>
      <c r="G188" s="673"/>
      <c r="H188" s="685"/>
      <c r="I188" s="686"/>
    </row>
    <row r="189" spans="2:9">
      <c r="B189" s="681" t="s">
        <v>13384</v>
      </c>
      <c r="C189" s="687" t="s">
        <v>13383</v>
      </c>
      <c r="D189" s="706"/>
      <c r="E189" s="706"/>
      <c r="F189" s="706">
        <f t="shared" si="0"/>
        <v>0</v>
      </c>
      <c r="G189" s="673"/>
      <c r="H189" s="685"/>
      <c r="I189" s="686"/>
    </row>
    <row r="190" spans="2:9">
      <c r="B190" s="681" t="s">
        <v>13385</v>
      </c>
      <c r="C190" s="687" t="s">
        <v>13383</v>
      </c>
      <c r="D190" s="706"/>
      <c r="E190" s="706"/>
      <c r="F190" s="706">
        <f t="shared" si="0"/>
        <v>0</v>
      </c>
      <c r="G190" s="673"/>
      <c r="H190" s="685"/>
      <c r="I190" s="686"/>
    </row>
    <row r="191" spans="2:9">
      <c r="B191" s="681" t="s">
        <v>13387</v>
      </c>
      <c r="C191" s="687" t="s">
        <v>13386</v>
      </c>
      <c r="D191" s="706"/>
      <c r="E191" s="706"/>
      <c r="F191" s="706">
        <f t="shared" si="0"/>
        <v>0</v>
      </c>
      <c r="G191" s="673"/>
      <c r="H191" s="685"/>
      <c r="I191" s="686"/>
    </row>
    <row r="192" spans="2:9">
      <c r="B192" s="681" t="s">
        <v>13461</v>
      </c>
      <c r="C192" s="687" t="s">
        <v>13388</v>
      </c>
      <c r="D192" s="706">
        <v>10.039999999999999</v>
      </c>
      <c r="E192" s="706">
        <v>1.1000000000000001</v>
      </c>
      <c r="F192" s="706">
        <f>D192-E192</f>
        <v>8.94</v>
      </c>
      <c r="G192" s="673"/>
      <c r="H192" s="685"/>
      <c r="I192" s="686"/>
    </row>
    <row r="193" spans="2:15">
      <c r="B193" s="684"/>
      <c r="C193" s="687"/>
      <c r="D193" s="693"/>
      <c r="E193" s="693"/>
      <c r="F193" s="693"/>
      <c r="G193" s="673"/>
      <c r="H193" s="685"/>
      <c r="I193" s="686"/>
    </row>
    <row r="194" spans="2:15">
      <c r="D194" s="936" t="s">
        <v>13459</v>
      </c>
      <c r="E194" s="936"/>
      <c r="F194" s="715">
        <f>SUM(F173:F192)</f>
        <v>110.84999999999998</v>
      </c>
      <c r="G194" s="695" t="s">
        <v>914</v>
      </c>
    </row>
    <row r="197" spans="2:15" ht="15" customHeight="1">
      <c r="B197" s="675" t="s">
        <v>13458</v>
      </c>
      <c r="C197" s="909" t="str">
        <f>VLOOKUP(B197,PLANILHA_SINTÉTICA!A:L,3,FALSE)</f>
        <v>SOLEIRA EM GRANITO, LARGURA 15 CM, ESPESSURA 2,0 CM. AF_09/2020</v>
      </c>
      <c r="D197" s="910"/>
      <c r="E197" s="910"/>
      <c r="F197" s="910"/>
      <c r="G197" s="910"/>
      <c r="H197" s="910"/>
      <c r="I197" s="910"/>
      <c r="J197" s="910"/>
      <c r="K197" s="910"/>
      <c r="L197" s="910"/>
      <c r="M197" s="910"/>
      <c r="N197" s="910"/>
      <c r="O197" s="910"/>
    </row>
    <row r="199" spans="2:15">
      <c r="C199" s="916" t="s">
        <v>13456</v>
      </c>
      <c r="D199" s="916"/>
      <c r="E199" s="916"/>
      <c r="F199" s="923">
        <v>2.4500000000000002</v>
      </c>
      <c r="G199" s="923"/>
      <c r="H199" t="s">
        <v>914</v>
      </c>
    </row>
    <row r="200" spans="2:15">
      <c r="C200" s="916" t="s">
        <v>13457</v>
      </c>
      <c r="D200" s="916"/>
      <c r="E200" s="916"/>
      <c r="F200" s="923">
        <v>0.8</v>
      </c>
      <c r="G200" s="923"/>
      <c r="H200" t="s">
        <v>914</v>
      </c>
    </row>
    <row r="202" spans="2:15">
      <c r="C202" s="924" t="s">
        <v>132</v>
      </c>
      <c r="D202" s="924"/>
      <c r="E202" s="924"/>
      <c r="F202" s="925">
        <f>SUM(F199:G200)</f>
        <v>3.25</v>
      </c>
      <c r="G202" s="925"/>
      <c r="H202" s="678" t="s">
        <v>914</v>
      </c>
    </row>
    <row r="204" spans="2:15">
      <c r="B204" s="674" t="s">
        <v>13335</v>
      </c>
      <c r="C204" s="911" t="str">
        <f>[3]PLANILHA_SINTÉTICA!C63</f>
        <v>LOUÇAS E METAIS</v>
      </c>
      <c r="D204" s="911"/>
      <c r="E204" s="911"/>
      <c r="F204" s="911"/>
      <c r="G204" s="911"/>
      <c r="H204" s="911"/>
      <c r="I204" s="911"/>
      <c r="J204" s="911"/>
      <c r="K204" s="911"/>
      <c r="L204" s="911"/>
      <c r="M204" s="911"/>
      <c r="N204" s="911"/>
      <c r="O204" s="911"/>
    </row>
    <row r="206" spans="2:15" ht="30.75" customHeight="1">
      <c r="B206" s="675" t="s">
        <v>13336</v>
      </c>
      <c r="C206" s="909" t="str">
        <f>VLOOKUP(B206,PLANILHA_SINTÉTICA!A:L,3,FALSE)</f>
        <v>VASO SANITARIO SIFONADO CONVENCIONAL PARA PCD SEM FURO FRONTAL COM LOUÇA BRANCA SEM ASSENTO, INCLUSO CONJUNTO DE LIGAÇÃO PARA BACIA SANITÁRIA AJUSTÁVEL - FORNECIMENTO E INSTALAÇÃO. AF_01/2020</v>
      </c>
      <c r="D206" s="910"/>
      <c r="E206" s="910"/>
      <c r="F206" s="910"/>
      <c r="G206" s="910"/>
      <c r="H206" s="910"/>
      <c r="I206" s="910"/>
      <c r="J206" s="910"/>
      <c r="K206" s="910"/>
      <c r="L206" s="910"/>
      <c r="M206" s="910"/>
      <c r="N206" s="910"/>
      <c r="O206" s="910"/>
    </row>
    <row r="208" spans="2:15">
      <c r="C208" s="916" t="s">
        <v>13329</v>
      </c>
      <c r="D208" s="916"/>
      <c r="E208" s="916"/>
      <c r="F208" s="923">
        <v>1</v>
      </c>
      <c r="G208" s="923"/>
      <c r="H208" t="s">
        <v>13337</v>
      </c>
    </row>
    <row r="209" spans="2:15">
      <c r="C209" s="916" t="s">
        <v>13330</v>
      </c>
      <c r="D209" s="916"/>
      <c r="E209" s="916"/>
      <c r="F209" s="923">
        <v>1</v>
      </c>
      <c r="G209" s="923"/>
      <c r="H209" t="s">
        <v>13337</v>
      </c>
    </row>
    <row r="211" spans="2:15">
      <c r="C211" s="924" t="s">
        <v>132</v>
      </c>
      <c r="D211" s="924"/>
      <c r="E211" s="924"/>
      <c r="F211" s="925">
        <f>SUM(F208:G209)</f>
        <v>2</v>
      </c>
      <c r="G211" s="925"/>
      <c r="H211" s="678" t="s">
        <v>13337</v>
      </c>
    </row>
    <row r="213" spans="2:15" ht="28.5" customHeight="1">
      <c r="B213" s="675" t="s">
        <v>13338</v>
      </c>
      <c r="C213" s="909" t="str">
        <f>VLOOKUP(B213,PLANILHA_SINTÉTICA!A:L,3,FALSE)</f>
        <v>LAVATÓRIO LOUÇA BRANCA SUSPENSO, 29,5 X 39CM OU EQUIVALENTE, PADRÃO POPULAR, INCLUSO SIFÃO TIPO GARRAFA EM PVC, VÁLVULA E ENGATE FLEXÍVEL 30CM EM PLÁSTICO - FORNECIMENTO E INSTALAÇÃO. AF_01/2020</v>
      </c>
      <c r="D213" s="910"/>
      <c r="E213" s="910"/>
      <c r="F213" s="910"/>
      <c r="G213" s="910"/>
      <c r="H213" s="910"/>
      <c r="I213" s="910"/>
      <c r="J213" s="910"/>
      <c r="K213" s="910"/>
      <c r="L213" s="910"/>
      <c r="M213" s="910"/>
      <c r="N213" s="910"/>
      <c r="O213" s="910"/>
    </row>
    <row r="215" spans="2:15">
      <c r="C215" s="916" t="s">
        <v>13329</v>
      </c>
      <c r="D215" s="916"/>
      <c r="E215" s="916"/>
      <c r="F215" s="923">
        <v>1</v>
      </c>
      <c r="G215" s="923"/>
      <c r="H215" t="s">
        <v>13337</v>
      </c>
    </row>
    <row r="216" spans="2:15">
      <c r="C216" s="916" t="s">
        <v>13330</v>
      </c>
      <c r="D216" s="916"/>
      <c r="E216" s="916"/>
      <c r="F216" s="923">
        <v>1</v>
      </c>
      <c r="G216" s="923"/>
      <c r="H216" t="s">
        <v>13337</v>
      </c>
    </row>
    <row r="218" spans="2:15">
      <c r="C218" s="924" t="s">
        <v>132</v>
      </c>
      <c r="D218" s="924"/>
      <c r="E218" s="924"/>
      <c r="F218" s="925">
        <f>SUM(F215:G216)</f>
        <v>2</v>
      </c>
      <c r="G218" s="925"/>
      <c r="H218" s="678" t="s">
        <v>13337</v>
      </c>
    </row>
    <row r="220" spans="2:15" ht="15" customHeight="1">
      <c r="B220" s="675" t="s">
        <v>13339</v>
      </c>
      <c r="C220" s="909" t="str">
        <f>VLOOKUP(B220,PLANILHA_SINTÉTICA!A:L,3,FALSE)</f>
        <v>BARRA DE APOIO RETA, EM ACO INOX POLIDO, COMPRIMENTO 60CM, FIXADA NA PAREDE - FORNECIMENTO E INSTALAÇÃO. AF_01/2020</v>
      </c>
      <c r="D220" s="910"/>
      <c r="E220" s="910"/>
      <c r="F220" s="910"/>
      <c r="G220" s="910"/>
      <c r="H220" s="910"/>
      <c r="I220" s="910"/>
      <c r="J220" s="910"/>
      <c r="K220" s="910"/>
      <c r="L220" s="910"/>
      <c r="M220" s="910"/>
      <c r="N220" s="910"/>
      <c r="O220" s="910"/>
    </row>
    <row r="222" spans="2:15">
      <c r="C222" s="916" t="s">
        <v>13329</v>
      </c>
      <c r="D222" s="916"/>
      <c r="E222" s="916"/>
      <c r="F222" s="923">
        <v>2</v>
      </c>
      <c r="G222" s="923"/>
      <c r="H222" t="s">
        <v>13337</v>
      </c>
    </row>
    <row r="223" spans="2:15">
      <c r="C223" s="916" t="s">
        <v>13330</v>
      </c>
      <c r="D223" s="916"/>
      <c r="E223" s="916"/>
      <c r="F223" s="923">
        <v>2</v>
      </c>
      <c r="G223" s="923"/>
      <c r="H223" t="s">
        <v>13337</v>
      </c>
    </row>
    <row r="225" spans="2:15">
      <c r="C225" s="924" t="s">
        <v>132</v>
      </c>
      <c r="D225" s="924"/>
      <c r="E225" s="924"/>
      <c r="F225" s="925">
        <f>SUM(F222:G223)</f>
        <v>4</v>
      </c>
      <c r="G225" s="925"/>
      <c r="H225" s="678" t="s">
        <v>13337</v>
      </c>
    </row>
    <row r="227" spans="2:15" ht="15" customHeight="1">
      <c r="B227" s="675" t="s">
        <v>13340</v>
      </c>
      <c r="C227" s="909" t="str">
        <f>VLOOKUP(B227,PLANILHA_SINTÉTICA!A:L,3,FALSE)</f>
        <v>BARRA DE APOIO RETA, EM ACO INOX POLIDO, COMPRIMENTO 70 CM,  FIXADA NA PAREDE - FORNECIMENTO E INSTALAÇÃO. AF_01/2020</v>
      </c>
      <c r="D227" s="910"/>
      <c r="E227" s="910"/>
      <c r="F227" s="910"/>
      <c r="G227" s="910"/>
      <c r="H227" s="910"/>
      <c r="I227" s="910"/>
      <c r="J227" s="910"/>
      <c r="K227" s="910"/>
      <c r="L227" s="910"/>
      <c r="M227" s="910"/>
      <c r="N227" s="910"/>
      <c r="O227" s="910"/>
    </row>
    <row r="229" spans="2:15">
      <c r="C229" s="916" t="s">
        <v>13329</v>
      </c>
      <c r="D229" s="916"/>
      <c r="E229" s="916"/>
      <c r="F229" s="923">
        <v>1</v>
      </c>
      <c r="G229" s="923"/>
      <c r="H229" t="s">
        <v>13337</v>
      </c>
    </row>
    <row r="230" spans="2:15">
      <c r="C230" s="916" t="s">
        <v>13330</v>
      </c>
      <c r="D230" s="916"/>
      <c r="E230" s="916"/>
      <c r="F230" s="923">
        <v>1</v>
      </c>
      <c r="G230" s="923"/>
      <c r="H230" t="s">
        <v>13337</v>
      </c>
    </row>
    <row r="232" spans="2:15">
      <c r="C232" s="924" t="s">
        <v>132</v>
      </c>
      <c r="D232" s="924"/>
      <c r="E232" s="924"/>
      <c r="F232" s="925">
        <f>SUM(F229:G230)</f>
        <v>2</v>
      </c>
      <c r="G232" s="925"/>
      <c r="H232" s="678" t="s">
        <v>13337</v>
      </c>
    </row>
    <row r="234" spans="2:15" ht="15" customHeight="1">
      <c r="B234" s="675" t="s">
        <v>13341</v>
      </c>
      <c r="C234" s="909" t="str">
        <f>VLOOKUP(B234,PLANILHA_SINTÉTICA!A:L,3,FALSE)</f>
        <v>BARRA DE APOIO RETA, EM ACO INOX POLIDO, COMPRIMENTO 80 CM,  FIXADA NA PAREDE - FORNECIMENTO E INSTALAÇÃO. AF_01/2020</v>
      </c>
      <c r="D234" s="910"/>
      <c r="E234" s="910"/>
      <c r="F234" s="910"/>
      <c r="G234" s="910"/>
      <c r="H234" s="910"/>
      <c r="I234" s="910"/>
      <c r="J234" s="910"/>
      <c r="K234" s="910"/>
      <c r="L234" s="910"/>
      <c r="M234" s="910"/>
      <c r="N234" s="910"/>
      <c r="O234" s="910"/>
    </row>
    <row r="236" spans="2:15">
      <c r="C236" s="916" t="s">
        <v>13329</v>
      </c>
      <c r="D236" s="916"/>
      <c r="E236" s="916"/>
      <c r="F236" s="923">
        <v>2</v>
      </c>
      <c r="G236" s="923"/>
      <c r="H236" t="s">
        <v>13337</v>
      </c>
    </row>
    <row r="237" spans="2:15">
      <c r="C237" s="916" t="s">
        <v>13330</v>
      </c>
      <c r="D237" s="916"/>
      <c r="E237" s="916"/>
      <c r="F237" s="923">
        <v>2</v>
      </c>
      <c r="G237" s="923"/>
      <c r="H237" t="s">
        <v>13337</v>
      </c>
    </row>
    <row r="239" spans="2:15">
      <c r="C239" s="924" t="s">
        <v>132</v>
      </c>
      <c r="D239" s="924"/>
      <c r="E239" s="924"/>
      <c r="F239" s="925">
        <f>SUM(F236:G237)</f>
        <v>4</v>
      </c>
      <c r="G239" s="925"/>
      <c r="H239" s="678" t="s">
        <v>13337</v>
      </c>
    </row>
    <row r="241" spans="2:15" ht="15" customHeight="1">
      <c r="B241" s="675" t="s">
        <v>13342</v>
      </c>
      <c r="C241" s="909" t="str">
        <f>VLOOKUP(B241,PLANILHA_SINTÉTICA!A:L,3,FALSE)</f>
        <v>PUXADOR PARA PCD, FIXADO NA PORTA - FORNECIMENTO E INSTALAÇÃO. AF_01/2020</v>
      </c>
      <c r="D241" s="910"/>
      <c r="E241" s="910"/>
      <c r="F241" s="910"/>
      <c r="G241" s="910"/>
      <c r="H241" s="910"/>
      <c r="I241" s="910"/>
      <c r="J241" s="910"/>
      <c r="K241" s="910"/>
      <c r="L241" s="910"/>
      <c r="M241" s="910"/>
      <c r="N241" s="910"/>
      <c r="O241" s="910"/>
    </row>
    <row r="243" spans="2:15">
      <c r="C243" s="916" t="s">
        <v>13329</v>
      </c>
      <c r="D243" s="916"/>
      <c r="E243" s="916"/>
      <c r="F243" s="923">
        <v>1</v>
      </c>
      <c r="G243" s="923"/>
      <c r="H243" t="s">
        <v>13337</v>
      </c>
    </row>
    <row r="244" spans="2:15">
      <c r="C244" s="916" t="s">
        <v>13330</v>
      </c>
      <c r="D244" s="916"/>
      <c r="E244" s="916"/>
      <c r="F244" s="923">
        <v>2</v>
      </c>
      <c r="G244" s="923"/>
      <c r="H244" t="s">
        <v>13337</v>
      </c>
    </row>
    <row r="246" spans="2:15">
      <c r="C246" s="924" t="s">
        <v>132</v>
      </c>
      <c r="D246" s="924"/>
      <c r="E246" s="924"/>
      <c r="F246" s="925">
        <f>SUM(F243:G244)</f>
        <v>3</v>
      </c>
      <c r="G246" s="925"/>
      <c r="H246" s="678" t="s">
        <v>13337</v>
      </c>
    </row>
    <row r="248" spans="2:15" ht="15" customHeight="1">
      <c r="B248" s="675" t="s">
        <v>13343</v>
      </c>
      <c r="C248" s="909" t="str">
        <f>VLOOKUP(B248,PLANILHA_SINTÉTICA!A:L,3,FALSE)</f>
        <v>TORNEIRA PRESSMATIC BENEFIT DOCOL, OU SIMILAR (PCD)</v>
      </c>
      <c r="D248" s="910"/>
      <c r="E248" s="910"/>
      <c r="F248" s="910"/>
      <c r="G248" s="910"/>
      <c r="H248" s="910"/>
      <c r="I248" s="910"/>
      <c r="J248" s="910"/>
      <c r="K248" s="910"/>
      <c r="L248" s="910"/>
      <c r="M248" s="910"/>
      <c r="N248" s="910"/>
      <c r="O248" s="910"/>
    </row>
    <row r="250" spans="2:15">
      <c r="C250" s="916" t="s">
        <v>13329</v>
      </c>
      <c r="D250" s="916"/>
      <c r="E250" s="916"/>
      <c r="F250" s="923">
        <v>1</v>
      </c>
      <c r="G250" s="923"/>
      <c r="H250" t="s">
        <v>13337</v>
      </c>
    </row>
    <row r="251" spans="2:15">
      <c r="C251" s="916" t="s">
        <v>13330</v>
      </c>
      <c r="D251" s="916"/>
      <c r="E251" s="916"/>
      <c r="F251" s="923">
        <v>1</v>
      </c>
      <c r="G251" s="923"/>
      <c r="H251" t="s">
        <v>13337</v>
      </c>
    </row>
    <row r="253" spans="2:15">
      <c r="C253" s="924" t="s">
        <v>132</v>
      </c>
      <c r="D253" s="924"/>
      <c r="E253" s="924"/>
      <c r="F253" s="925">
        <f>SUM(F250:G251)</f>
        <v>2</v>
      </c>
      <c r="G253" s="925"/>
      <c r="H253" s="678" t="s">
        <v>13337</v>
      </c>
    </row>
    <row r="255" spans="2:15" ht="15" customHeight="1">
      <c r="B255" s="675" t="s">
        <v>13344</v>
      </c>
      <c r="C255" s="909" t="str">
        <f>VLOOKUP(B255,PLANILHA_SINTÉTICA!A:L,3,FALSE)</f>
        <v>TORNEIRA CROMADA LONGA, DE PAREDE, 1/2 OU 3/4, PARA PIA DE COZINHA, PADRÃO POPULAR - FORNECIMENTO E INSTALAÇÃO. AF_01/2020</v>
      </c>
      <c r="D255" s="910"/>
      <c r="E255" s="910"/>
      <c r="F255" s="910"/>
      <c r="G255" s="910"/>
      <c r="H255" s="910"/>
      <c r="I255" s="910"/>
      <c r="J255" s="910"/>
      <c r="K255" s="910"/>
      <c r="L255" s="910"/>
      <c r="M255" s="910"/>
      <c r="N255" s="910"/>
      <c r="O255" s="910"/>
    </row>
    <row r="257" spans="2:22">
      <c r="C257" s="916" t="s">
        <v>13332</v>
      </c>
      <c r="D257" s="916"/>
      <c r="E257" s="916"/>
      <c r="F257" s="923">
        <v>1</v>
      </c>
      <c r="G257" s="923"/>
      <c r="H257" t="s">
        <v>13337</v>
      </c>
    </row>
    <row r="259" spans="2:22">
      <c r="C259" s="924" t="s">
        <v>132</v>
      </c>
      <c r="D259" s="924"/>
      <c r="E259" s="924"/>
      <c r="F259" s="925">
        <f>SUM(F257:G257)</f>
        <v>1</v>
      </c>
      <c r="G259" s="925"/>
      <c r="H259" s="678" t="s">
        <v>13337</v>
      </c>
    </row>
    <row r="261" spans="2:22">
      <c r="B261" s="674" t="s">
        <v>13345</v>
      </c>
      <c r="C261" s="911" t="str">
        <f>[3]PLANILHA_SINTÉTICA!C74</f>
        <v>ESQUADRIAS</v>
      </c>
      <c r="D261" s="911"/>
      <c r="E261" s="911"/>
      <c r="F261" s="911"/>
      <c r="G261" s="911"/>
      <c r="H261" s="911"/>
      <c r="I261" s="911"/>
      <c r="J261" s="911"/>
      <c r="K261" s="911"/>
      <c r="L261" s="911"/>
      <c r="M261" s="911"/>
      <c r="N261" s="911"/>
      <c r="O261" s="911"/>
    </row>
    <row r="263" spans="2:22" ht="15" customHeight="1">
      <c r="B263" s="675" t="s">
        <v>13346</v>
      </c>
      <c r="C263" s="909" t="str">
        <f>VLOOKUP(B263,PLANILHA_SINTÉTICA!A:L,3,FALSE)</f>
        <v>JANELA DE ALUMÍNIO TIPO MAXIM-AR, COM VIDROS, BATENTE E FERRAGENS. EXCLUSIVE ALIZAR, ACABAMENTO E CONTRAMARCO. FORNECIMENTO E INSTALAÇÃO. AF_12/2019</v>
      </c>
      <c r="D263" s="910"/>
      <c r="E263" s="910"/>
      <c r="F263" s="910"/>
      <c r="G263" s="910"/>
      <c r="H263" s="910"/>
      <c r="I263" s="910"/>
      <c r="J263" s="910"/>
      <c r="K263" s="910"/>
      <c r="L263" s="910"/>
      <c r="M263" s="910"/>
      <c r="N263" s="910"/>
      <c r="O263" s="910"/>
    </row>
    <row r="265" spans="2:22">
      <c r="C265" s="916" t="s">
        <v>13314</v>
      </c>
      <c r="D265" s="916"/>
      <c r="E265" s="916"/>
      <c r="F265" s="923">
        <f>2*0.6*0.6</f>
        <v>0.72</v>
      </c>
      <c r="G265" s="923"/>
      <c r="H265" t="s">
        <v>98</v>
      </c>
    </row>
    <row r="266" spans="2:22">
      <c r="C266" s="916" t="s">
        <v>13315</v>
      </c>
      <c r="D266" s="916"/>
      <c r="E266" s="916"/>
      <c r="F266" s="923">
        <f>3*1*1.2</f>
        <v>3.5999999999999996</v>
      </c>
      <c r="G266" s="923"/>
      <c r="H266" t="s">
        <v>98</v>
      </c>
    </row>
    <row r="267" spans="2:22">
      <c r="C267" s="916" t="s">
        <v>13331</v>
      </c>
      <c r="D267" s="916"/>
      <c r="E267" s="916"/>
      <c r="F267" s="923">
        <f>1*1.2</f>
        <v>1.2</v>
      </c>
      <c r="G267" s="923"/>
      <c r="H267" t="s">
        <v>98</v>
      </c>
      <c r="N267" s="729"/>
      <c r="T267" s="729"/>
      <c r="U267" s="729"/>
      <c r="V267" s="729"/>
    </row>
    <row r="268" spans="2:22">
      <c r="C268" s="916" t="s">
        <v>13332</v>
      </c>
      <c r="D268" s="916"/>
      <c r="E268" s="916"/>
      <c r="F268" s="923">
        <f>1*1.2*2</f>
        <v>2.4</v>
      </c>
      <c r="G268" s="923"/>
      <c r="H268" t="s">
        <v>98</v>
      </c>
    </row>
    <row r="269" spans="2:22">
      <c r="N269" s="729"/>
      <c r="T269" s="729"/>
      <c r="U269" s="729"/>
      <c r="V269" s="729"/>
    </row>
    <row r="270" spans="2:22">
      <c r="C270" s="924" t="s">
        <v>132</v>
      </c>
      <c r="D270" s="924"/>
      <c r="E270" s="924"/>
      <c r="F270" s="925">
        <f>SUM(F265:G268)</f>
        <v>7.92</v>
      </c>
      <c r="G270" s="925"/>
      <c r="H270" s="678" t="s">
        <v>98</v>
      </c>
    </row>
    <row r="272" spans="2:22">
      <c r="B272" s="675" t="s">
        <v>13347</v>
      </c>
      <c r="C272" s="929" t="str">
        <f>VLOOKUP(B272,PLANILHA_SINTÉTICA!A:L,3,FALSE)</f>
        <v>PORTA DE CORRER DE ALUMÍNIO, COM DUAS FOLHAS PARA VIDRO, INCLUSO VIDRO LISO INCOLOR, FECHADURA E PUXADOR, SEM ALIZAR. AF_12/2019</v>
      </c>
      <c r="D272" s="930"/>
      <c r="E272" s="930"/>
      <c r="F272" s="930"/>
      <c r="G272" s="930"/>
      <c r="H272" s="930"/>
      <c r="I272" s="930"/>
      <c r="J272" s="930"/>
      <c r="K272" s="930"/>
      <c r="L272" s="930"/>
      <c r="M272" s="930"/>
      <c r="N272" s="930"/>
      <c r="O272" s="930"/>
    </row>
    <row r="274" spans="2:22">
      <c r="C274" s="916" t="s">
        <v>13315</v>
      </c>
      <c r="D274" s="916"/>
      <c r="E274" s="916"/>
      <c r="F274" s="923">
        <f>2.45*2.4</f>
        <v>5.88</v>
      </c>
      <c r="G274" s="923"/>
      <c r="H274" t="s">
        <v>98</v>
      </c>
    </row>
    <row r="276" spans="2:22">
      <c r="C276" s="924" t="s">
        <v>132</v>
      </c>
      <c r="D276" s="924"/>
      <c r="E276" s="924"/>
      <c r="F276" s="925">
        <f>SUM(F274:G274)</f>
        <v>5.88</v>
      </c>
      <c r="G276" s="925"/>
      <c r="H276" s="678" t="s">
        <v>98</v>
      </c>
    </row>
    <row r="278" spans="2:22" ht="32.25" customHeight="1">
      <c r="B278" s="675" t="s">
        <v>13348</v>
      </c>
      <c r="C278" s="909" t="str">
        <f>VLOOKUP(B278,PLANILHA_SINTÉTICA!A:L,3,FALSE)</f>
        <v>KIT DE PORTA-PRONTA DE MADEIRA EM ACABAMENTO MELAMÍNICO BRANCO, FOLHA PESADA OU SUPERPESADA, 90X210CM, FIXAÇÃO COM PREENCHIMENTO TOTAL DE ESPUMA EXPANSIVA - FORNECIMENTO E INSTALAÇÃO. AF_12/2019</v>
      </c>
      <c r="D278" s="910"/>
      <c r="E278" s="910"/>
      <c r="F278" s="910"/>
      <c r="G278" s="910"/>
      <c r="H278" s="910"/>
      <c r="I278" s="910"/>
      <c r="J278" s="910"/>
      <c r="K278" s="910"/>
      <c r="L278" s="910"/>
      <c r="M278" s="910"/>
      <c r="N278" s="910"/>
      <c r="O278" s="910"/>
    </row>
    <row r="280" spans="2:22">
      <c r="C280" s="916" t="s">
        <v>13329</v>
      </c>
      <c r="D280" s="916"/>
      <c r="E280" s="916"/>
      <c r="F280" s="923">
        <v>1</v>
      </c>
      <c r="G280" s="923"/>
      <c r="H280" t="s">
        <v>13337</v>
      </c>
    </row>
    <row r="282" spans="2:22">
      <c r="C282" s="924" t="s">
        <v>132</v>
      </c>
      <c r="D282" s="924"/>
      <c r="E282" s="924"/>
      <c r="F282" s="925">
        <f>SUM(F280:G280)</f>
        <v>1</v>
      </c>
      <c r="G282" s="925"/>
      <c r="H282" s="678" t="s">
        <v>13337</v>
      </c>
    </row>
    <row r="284" spans="2:22">
      <c r="B284" s="675" t="s">
        <v>13471</v>
      </c>
      <c r="C284" s="909" t="str">
        <f>VLOOKUP(B284,PLANILHA_SINTÉTICA!A:L,3,FALSE)</f>
        <v>PORTA DE MADEIRA COMPENSADA DE CORRER PARA CERA OU VERNIZ, 0,90X2,10M, 1 FOLHA - COMPLETA</v>
      </c>
      <c r="D284" s="910"/>
      <c r="E284" s="910"/>
      <c r="F284" s="910"/>
      <c r="G284" s="910"/>
      <c r="H284" s="910"/>
      <c r="I284" s="910"/>
      <c r="J284" s="910"/>
      <c r="K284" s="910"/>
      <c r="L284" s="910"/>
      <c r="M284" s="910"/>
      <c r="N284" s="910"/>
      <c r="O284" s="910"/>
      <c r="T284" s="734"/>
      <c r="U284" s="734"/>
      <c r="V284" s="734"/>
    </row>
    <row r="285" spans="2:22">
      <c r="N285" s="734"/>
      <c r="T285" s="734"/>
      <c r="U285" s="734"/>
      <c r="V285" s="734"/>
    </row>
    <row r="286" spans="2:22">
      <c r="C286" s="916" t="s">
        <v>13330</v>
      </c>
      <c r="D286" s="916"/>
      <c r="E286" s="916"/>
      <c r="F286" s="923">
        <v>1</v>
      </c>
      <c r="G286" s="923"/>
      <c r="H286" t="s">
        <v>13337</v>
      </c>
      <c r="N286" s="734"/>
      <c r="T286" s="734"/>
      <c r="U286" s="734"/>
      <c r="V286" s="734"/>
    </row>
    <row r="287" spans="2:22">
      <c r="C287" s="916" t="s">
        <v>13386</v>
      </c>
      <c r="D287" s="916"/>
      <c r="E287" s="916"/>
      <c r="F287" s="923">
        <v>1</v>
      </c>
      <c r="G287" s="923"/>
      <c r="H287" t="s">
        <v>13337</v>
      </c>
      <c r="N287" s="734"/>
      <c r="T287" s="734"/>
      <c r="U287" s="734"/>
      <c r="V287" s="734"/>
    </row>
    <row r="288" spans="2:22">
      <c r="N288" s="749"/>
      <c r="T288" s="749"/>
      <c r="U288" s="749"/>
      <c r="V288" s="749"/>
    </row>
    <row r="289" spans="2:22">
      <c r="C289" s="924" t="s">
        <v>132</v>
      </c>
      <c r="D289" s="924"/>
      <c r="E289" s="924"/>
      <c r="F289" s="925">
        <f>SUM(F286:G287)</f>
        <v>2</v>
      </c>
      <c r="G289" s="925"/>
      <c r="H289" s="678" t="s">
        <v>13337</v>
      </c>
      <c r="N289" s="734"/>
      <c r="T289" s="734"/>
      <c r="U289" s="734"/>
      <c r="V289" s="734"/>
    </row>
    <row r="290" spans="2:22">
      <c r="N290" s="734"/>
      <c r="T290" s="734"/>
      <c r="U290" s="734"/>
      <c r="V290" s="734"/>
    </row>
    <row r="291" spans="2:22">
      <c r="B291" s="674" t="s">
        <v>13292</v>
      </c>
      <c r="C291" s="911" t="str">
        <f>[3]PLANILHA_SINTÉTICA!C85</f>
        <v>COBERTURA</v>
      </c>
      <c r="D291" s="911"/>
      <c r="E291" s="911"/>
      <c r="F291" s="911"/>
      <c r="G291" s="911"/>
      <c r="H291" s="911"/>
      <c r="I291" s="911"/>
      <c r="J291" s="911"/>
      <c r="K291" s="911"/>
      <c r="L291" s="911"/>
      <c r="M291" s="911"/>
      <c r="N291" s="911"/>
      <c r="O291" s="911"/>
    </row>
    <row r="293" spans="2:22" ht="15" customHeight="1">
      <c r="B293" s="675" t="s">
        <v>13288</v>
      </c>
      <c r="C293" s="909" t="str">
        <f>VLOOKUP(B293,PLANILHA_SINTÉTICA!A:L,3,FALSE)</f>
        <v>COBERTURA TIPO MARQUISE EM POLICARBONATO COM ESTRUTURA DE FIXAÇÃO METÁLICA</v>
      </c>
      <c r="D293" s="910"/>
      <c r="E293" s="910"/>
      <c r="F293" s="910"/>
      <c r="G293" s="910"/>
      <c r="H293" s="910"/>
      <c r="I293" s="910"/>
      <c r="J293" s="910"/>
      <c r="K293" s="910"/>
      <c r="L293" s="910"/>
      <c r="M293" s="910"/>
      <c r="N293" s="910"/>
      <c r="O293" s="910"/>
    </row>
    <row r="295" spans="2:22">
      <c r="C295" s="916" t="s">
        <v>13349</v>
      </c>
      <c r="D295" s="916"/>
      <c r="E295" s="916"/>
      <c r="F295" s="923">
        <v>9.18</v>
      </c>
      <c r="G295" s="923"/>
      <c r="H295" t="s">
        <v>13350</v>
      </c>
    </row>
    <row r="297" spans="2:22">
      <c r="C297" s="924" t="s">
        <v>132</v>
      </c>
      <c r="D297" s="924"/>
      <c r="E297" s="924"/>
      <c r="F297" s="925">
        <f>SUM(F295:G295)</f>
        <v>9.18</v>
      </c>
      <c r="G297" s="925"/>
      <c r="H297" s="678" t="s">
        <v>914</v>
      </c>
    </row>
    <row r="299" spans="2:22" ht="15" customHeight="1">
      <c r="B299" s="675" t="s">
        <v>13289</v>
      </c>
      <c r="C299" s="909" t="str">
        <f>VLOOKUP(B299,PLANILHA_SINTÉTICA!A:L,3,FALSE)</f>
        <v>PINTURA COM TINTA EPOXÍDICA DE ACABAMENTO APLICADA A ROLO OU PINCEL SOBRE PERFIL METÁLICO EXECUTADO EM FÁBRICA (02 DEMÃOS). AF_01/2020</v>
      </c>
      <c r="D299" s="910"/>
      <c r="E299" s="910"/>
      <c r="F299" s="910"/>
      <c r="G299" s="910"/>
      <c r="H299" s="910"/>
      <c r="I299" s="910"/>
      <c r="J299" s="910"/>
      <c r="K299" s="910"/>
      <c r="L299" s="910"/>
      <c r="M299" s="910"/>
      <c r="N299" s="910"/>
      <c r="O299" s="910"/>
    </row>
    <row r="301" spans="2:22">
      <c r="C301" s="916" t="s">
        <v>13542</v>
      </c>
      <c r="D301" s="916"/>
      <c r="E301" s="916"/>
      <c r="F301" s="923">
        <f>((1.1*0.02*2)+(1.1*0.03*2))*17+(20.76*0.15*2*2)+(1.03*2)</f>
        <v>16.386000000000003</v>
      </c>
      <c r="G301" s="923"/>
      <c r="H301" t="s">
        <v>98</v>
      </c>
    </row>
    <row r="303" spans="2:22">
      <c r="C303" s="924" t="s">
        <v>132</v>
      </c>
      <c r="D303" s="924"/>
      <c r="E303" s="924"/>
      <c r="F303" s="925">
        <f>SUM(F301:G301)</f>
        <v>16.386000000000003</v>
      </c>
      <c r="G303" s="925"/>
      <c r="H303" s="678" t="s">
        <v>98</v>
      </c>
    </row>
    <row r="305" spans="2:22" ht="15" customHeight="1">
      <c r="B305" s="675" t="s">
        <v>13290</v>
      </c>
      <c r="C305" s="909" t="str">
        <f>VLOOKUP(B305,PLANILHA_SINTÉTICA!A:L,3,FALSE)</f>
        <v>FORNECIMENTO E INSTALAÇÃO DE TOTEM DE SINALIZAÇÃO COM ESTRUTURA EM CHAPA GALVANIZADA, HASTES COM SEÇÃO 14X8CM E H.TOTAL=3,00M, COM APLICAÇÃO DE ADESIVO EM RECORT SOBREPOSTO EM DUPLA FACE, COM BASE EM CONCRETO ARMADO, PINTADO</v>
      </c>
      <c r="D305" s="910"/>
      <c r="E305" s="910"/>
      <c r="F305" s="910"/>
      <c r="G305" s="910"/>
      <c r="H305" s="910"/>
      <c r="I305" s="910"/>
      <c r="J305" s="910"/>
      <c r="K305" s="910"/>
      <c r="L305" s="910"/>
      <c r="M305" s="910"/>
      <c r="N305" s="910"/>
      <c r="O305" s="910"/>
    </row>
    <row r="307" spans="2:22">
      <c r="C307" s="916" t="s">
        <v>13541</v>
      </c>
      <c r="D307" s="916"/>
      <c r="E307" s="916"/>
      <c r="F307" s="923">
        <v>1</v>
      </c>
      <c r="G307" s="923"/>
      <c r="H307" t="s">
        <v>13337</v>
      </c>
    </row>
    <row r="309" spans="2:22">
      <c r="C309" s="924" t="s">
        <v>132</v>
      </c>
      <c r="D309" s="924"/>
      <c r="E309" s="924"/>
      <c r="F309" s="925">
        <f>SUM(F307:G307)</f>
        <v>1</v>
      </c>
      <c r="G309" s="925"/>
      <c r="H309" s="678" t="s">
        <v>13337</v>
      </c>
    </row>
    <row r="311" spans="2:22" ht="15" customHeight="1">
      <c r="B311" s="675" t="s">
        <v>13293</v>
      </c>
      <c r="C311" s="909" t="str">
        <f>VLOOKUP(B311,PLANILHA_SINTÉTICA!A:L,3,FALSE)</f>
        <v>APLICAÇÃO DE PRIMER EPOXI EM ESTRUTURA METÁLICA</v>
      </c>
      <c r="D311" s="910"/>
      <c r="E311" s="910"/>
      <c r="F311" s="910"/>
      <c r="G311" s="910"/>
      <c r="H311" s="910"/>
      <c r="I311" s="910"/>
      <c r="J311" s="910"/>
      <c r="K311" s="910"/>
      <c r="L311" s="910"/>
      <c r="M311" s="910"/>
      <c r="N311" s="910"/>
      <c r="O311" s="910"/>
    </row>
    <row r="313" spans="2:22">
      <c r="C313" s="916" t="s">
        <v>13542</v>
      </c>
      <c r="D313" s="916"/>
      <c r="E313" s="916"/>
      <c r="F313" s="923">
        <f>F301</f>
        <v>16.386000000000003</v>
      </c>
      <c r="G313" s="923"/>
      <c r="H313" t="str">
        <f>H301</f>
        <v>M2</v>
      </c>
    </row>
    <row r="315" spans="2:22">
      <c r="C315" s="924" t="s">
        <v>132</v>
      </c>
      <c r="D315" s="924"/>
      <c r="E315" s="924"/>
      <c r="F315" s="925">
        <f>F313</f>
        <v>16.386000000000003</v>
      </c>
      <c r="G315" s="925"/>
      <c r="H315" s="678" t="s">
        <v>98</v>
      </c>
    </row>
    <row r="317" spans="2:22">
      <c r="B317" s="675" t="s">
        <v>13500</v>
      </c>
      <c r="C317" s="909" t="str">
        <f>VLOOKUP(B317,PLANILHA_SINTÉTICA!A:L,3,FALSE)</f>
        <v>TELHAMENTO COM TELHA METÁLICA TERMOACÚSTICA E = 30 MM, COM ATÉ 2 ÁGUAS, INCLUSO IÇAMENTO. AF_07/2019</v>
      </c>
      <c r="D317" s="910"/>
      <c r="E317" s="910"/>
      <c r="F317" s="910"/>
      <c r="G317" s="910"/>
      <c r="H317" s="910"/>
      <c r="I317" s="910"/>
      <c r="J317" s="910"/>
      <c r="K317" s="910"/>
      <c r="L317" s="910"/>
      <c r="M317" s="910"/>
      <c r="N317" s="910"/>
      <c r="O317" s="910"/>
      <c r="T317" s="734"/>
      <c r="U317" s="734"/>
      <c r="V317" s="734"/>
    </row>
    <row r="318" spans="2:22">
      <c r="N318" s="734"/>
      <c r="T318" s="734"/>
      <c r="U318" s="734"/>
      <c r="V318" s="734"/>
    </row>
    <row r="319" spans="2:22">
      <c r="C319" s="677" t="s">
        <v>13518</v>
      </c>
      <c r="D319" s="677">
        <v>198.54</v>
      </c>
      <c r="E319" s="677" t="s">
        <v>98</v>
      </c>
      <c r="N319" s="734"/>
      <c r="T319" s="734"/>
      <c r="U319" s="734"/>
      <c r="V319" s="734"/>
    </row>
    <row r="320" spans="2:22">
      <c r="N320" s="734"/>
      <c r="T320" s="734"/>
      <c r="U320" s="734"/>
      <c r="V320" s="734"/>
    </row>
    <row r="321" spans="2:22">
      <c r="N321" s="734"/>
      <c r="T321" s="734"/>
      <c r="U321" s="734"/>
      <c r="V321" s="734"/>
    </row>
    <row r="322" spans="2:22">
      <c r="B322" s="675" t="s">
        <v>13510</v>
      </c>
      <c r="C322" s="909" t="str">
        <f>VLOOKUP(B322,PLANILHA_SINTÉTICA!A:L,3,FALSE)</f>
        <v>CUMEEIRA EM GALVALUME PARA TELHA TERMOACUSTICA, COM 40CM DE CADA LADO</v>
      </c>
      <c r="D322" s="910"/>
      <c r="E322" s="910"/>
      <c r="F322" s="910"/>
      <c r="G322" s="910"/>
      <c r="H322" s="910"/>
      <c r="I322" s="910"/>
      <c r="J322" s="910"/>
      <c r="K322" s="910"/>
      <c r="L322" s="910"/>
      <c r="M322" s="910"/>
      <c r="N322" s="910"/>
      <c r="O322" s="910"/>
      <c r="T322" s="734"/>
      <c r="U322" s="734"/>
      <c r="V322" s="734"/>
    </row>
    <row r="323" spans="2:22">
      <c r="N323" s="734"/>
      <c r="T323" s="734"/>
      <c r="U323" s="734"/>
      <c r="V323" s="734"/>
    </row>
    <row r="324" spans="2:22">
      <c r="C324" s="677" t="s">
        <v>13519</v>
      </c>
      <c r="D324" s="677">
        <v>31.03</v>
      </c>
      <c r="E324" s="677" t="s">
        <v>914</v>
      </c>
      <c r="N324" s="734"/>
      <c r="T324" s="734"/>
      <c r="U324" s="734"/>
      <c r="V324" s="734"/>
    </row>
    <row r="325" spans="2:22">
      <c r="N325" s="734"/>
      <c r="T325" s="734"/>
      <c r="U325" s="734"/>
      <c r="V325" s="734"/>
    </row>
    <row r="326" spans="2:22">
      <c r="N326" s="734"/>
      <c r="T326" s="734"/>
      <c r="U326" s="734"/>
      <c r="V326" s="734"/>
    </row>
    <row r="327" spans="2:22">
      <c r="B327" s="674" t="s">
        <v>13351</v>
      </c>
      <c r="C327" s="911" t="str">
        <f>[3]PLANILHA_SINTÉTICA!C95</f>
        <v>INSTALAÇÕES ELÉTRICAS</v>
      </c>
      <c r="D327" s="911"/>
      <c r="E327" s="911"/>
      <c r="F327" s="911"/>
      <c r="G327" s="911"/>
      <c r="H327" s="911"/>
      <c r="I327" s="911"/>
      <c r="J327" s="911"/>
      <c r="K327" s="911"/>
      <c r="L327" s="911"/>
      <c r="M327" s="911"/>
      <c r="N327" s="911"/>
      <c r="O327" s="911"/>
    </row>
    <row r="329" spans="2:22" ht="15" customHeight="1">
      <c r="B329" s="680" t="s">
        <v>13305</v>
      </c>
      <c r="C329" s="932" t="s">
        <v>13352</v>
      </c>
      <c r="D329" s="932"/>
      <c r="E329" s="932"/>
      <c r="F329" s="932"/>
      <c r="G329" s="932"/>
      <c r="H329" s="932"/>
      <c r="I329" s="932"/>
      <c r="J329" s="454"/>
      <c r="K329" s="454"/>
      <c r="L329" s="454"/>
      <c r="M329" s="454"/>
      <c r="N329" s="454"/>
      <c r="O329" s="454"/>
      <c r="R329" s="673"/>
      <c r="S329" s="673"/>
    </row>
    <row r="330" spans="2:22" ht="30">
      <c r="B330" s="58"/>
      <c r="C330" s="681" t="s">
        <v>13353</v>
      </c>
      <c r="D330" s="682" t="s">
        <v>13354</v>
      </c>
      <c r="E330" s="682" t="s">
        <v>13355</v>
      </c>
      <c r="F330" s="682" t="s">
        <v>13356</v>
      </c>
      <c r="G330" s="683" t="s">
        <v>132</v>
      </c>
      <c r="H330" s="683" t="s">
        <v>13357</v>
      </c>
      <c r="I330" s="683" t="s">
        <v>13358</v>
      </c>
      <c r="R330" s="673"/>
      <c r="S330" s="673"/>
    </row>
    <row r="331" spans="2:22">
      <c r="B331" s="684" t="s">
        <v>285</v>
      </c>
      <c r="C331" s="58" t="s">
        <v>13315</v>
      </c>
      <c r="D331" s="673">
        <v>3</v>
      </c>
      <c r="E331" s="673"/>
      <c r="F331" s="673">
        <v>2</v>
      </c>
      <c r="G331" s="673">
        <f>SUM(D331:F331)</f>
        <v>5</v>
      </c>
      <c r="H331" s="685">
        <f>500</f>
        <v>500</v>
      </c>
      <c r="I331" s="686"/>
      <c r="R331" s="673"/>
      <c r="S331" s="673"/>
    </row>
    <row r="332" spans="2:22">
      <c r="B332" s="684" t="s">
        <v>287</v>
      </c>
      <c r="C332" s="58" t="s">
        <v>13359</v>
      </c>
      <c r="D332" s="673"/>
      <c r="E332" s="673"/>
      <c r="F332" s="673">
        <v>1</v>
      </c>
      <c r="G332" s="673">
        <f t="shared" ref="G332:G349" si="1">SUM(D332:F332)</f>
        <v>1</v>
      </c>
      <c r="H332" s="685">
        <v>100</v>
      </c>
      <c r="I332" s="686"/>
      <c r="R332" s="673"/>
      <c r="S332" s="673"/>
    </row>
    <row r="333" spans="2:22" ht="15" customHeight="1">
      <c r="B333" s="684" t="s">
        <v>13360</v>
      </c>
      <c r="C333" s="58" t="s">
        <v>13361</v>
      </c>
      <c r="D333" s="673"/>
      <c r="E333" s="673"/>
      <c r="F333" s="673">
        <v>1</v>
      </c>
      <c r="G333" s="673">
        <f t="shared" si="1"/>
        <v>1</v>
      </c>
      <c r="H333" s="685">
        <v>100</v>
      </c>
      <c r="I333" s="686"/>
      <c r="K333" s="454"/>
      <c r="L333" s="454"/>
      <c r="M333" s="454"/>
      <c r="N333" s="454"/>
      <c r="O333" s="454"/>
      <c r="R333" s="673"/>
      <c r="S333" s="673"/>
    </row>
    <row r="334" spans="2:22">
      <c r="B334" s="684" t="s">
        <v>13291</v>
      </c>
      <c r="C334" s="58" t="s">
        <v>13362</v>
      </c>
      <c r="D334" s="673">
        <v>2</v>
      </c>
      <c r="E334" s="673">
        <v>1</v>
      </c>
      <c r="F334" s="673">
        <v>1</v>
      </c>
      <c r="G334" s="673">
        <f t="shared" si="1"/>
        <v>4</v>
      </c>
      <c r="H334" s="685">
        <v>400</v>
      </c>
      <c r="I334" s="686"/>
      <c r="R334" s="673"/>
      <c r="S334" s="673"/>
    </row>
    <row r="335" spans="2:22">
      <c r="B335" s="684" t="s">
        <v>13363</v>
      </c>
      <c r="C335" s="58" t="s">
        <v>13332</v>
      </c>
      <c r="D335" s="673">
        <v>1</v>
      </c>
      <c r="E335" s="673">
        <v>2</v>
      </c>
      <c r="F335" s="673">
        <v>1</v>
      </c>
      <c r="G335" s="673">
        <f t="shared" si="1"/>
        <v>4</v>
      </c>
      <c r="H335" s="685">
        <v>400</v>
      </c>
      <c r="I335" s="686"/>
      <c r="R335" s="673"/>
      <c r="S335" s="673"/>
    </row>
    <row r="336" spans="2:22">
      <c r="B336" s="684" t="s">
        <v>13364</v>
      </c>
      <c r="C336" s="58" t="s">
        <v>13331</v>
      </c>
      <c r="D336" s="673">
        <v>1</v>
      </c>
      <c r="E336" s="673">
        <v>2</v>
      </c>
      <c r="F336" s="673">
        <v>1</v>
      </c>
      <c r="G336" s="673">
        <f t="shared" si="1"/>
        <v>4</v>
      </c>
      <c r="H336" s="685">
        <v>400</v>
      </c>
      <c r="I336" s="686"/>
      <c r="R336" s="673"/>
    </row>
    <row r="337" spans="2:22">
      <c r="B337" s="684" t="s">
        <v>13365</v>
      </c>
      <c r="C337" s="58" t="s">
        <v>13366</v>
      </c>
      <c r="D337" s="673">
        <v>1</v>
      </c>
      <c r="E337" s="673">
        <v>1</v>
      </c>
      <c r="F337" s="673">
        <v>2</v>
      </c>
      <c r="G337" s="673">
        <f t="shared" si="1"/>
        <v>4</v>
      </c>
      <c r="H337" s="685">
        <v>300</v>
      </c>
      <c r="I337" s="685">
        <v>1000</v>
      </c>
    </row>
    <row r="338" spans="2:22">
      <c r="B338" s="684" t="s">
        <v>13367</v>
      </c>
      <c r="C338" s="687" t="s">
        <v>13368</v>
      </c>
      <c r="D338" s="673">
        <v>5</v>
      </c>
      <c r="E338" s="673"/>
      <c r="F338" s="673">
        <v>4</v>
      </c>
      <c r="G338" s="673">
        <f t="shared" si="1"/>
        <v>9</v>
      </c>
      <c r="H338" s="685">
        <v>800</v>
      </c>
      <c r="I338" s="686"/>
    </row>
    <row r="339" spans="2:22">
      <c r="B339" s="684" t="s">
        <v>13369</v>
      </c>
      <c r="C339" s="687" t="s">
        <v>13370</v>
      </c>
      <c r="D339" s="673">
        <v>4</v>
      </c>
      <c r="E339" s="673"/>
      <c r="F339" s="673">
        <v>1</v>
      </c>
      <c r="G339" s="673">
        <f t="shared" si="1"/>
        <v>5</v>
      </c>
      <c r="H339" s="685">
        <v>500</v>
      </c>
      <c r="I339" s="686"/>
    </row>
    <row r="340" spans="2:22">
      <c r="B340" s="684" t="s">
        <v>13371</v>
      </c>
      <c r="C340" s="687" t="s">
        <v>13372</v>
      </c>
      <c r="D340" s="673">
        <v>3</v>
      </c>
      <c r="E340" s="673"/>
      <c r="F340" s="673">
        <v>1</v>
      </c>
      <c r="G340" s="673">
        <f t="shared" si="1"/>
        <v>4</v>
      </c>
      <c r="H340" s="685">
        <v>300</v>
      </c>
      <c r="I340" s="686"/>
      <c r="V340" s="688"/>
    </row>
    <row r="341" spans="2:22">
      <c r="B341" s="684" t="s">
        <v>13373</v>
      </c>
      <c r="C341" s="687" t="s">
        <v>13370</v>
      </c>
      <c r="D341" s="673">
        <v>2</v>
      </c>
      <c r="E341" s="673"/>
      <c r="F341" s="673">
        <v>1</v>
      </c>
      <c r="G341" s="673">
        <f t="shared" si="1"/>
        <v>3</v>
      </c>
      <c r="H341" s="685">
        <v>200</v>
      </c>
      <c r="I341" s="686"/>
      <c r="V341" s="688"/>
    </row>
    <row r="342" spans="2:22">
      <c r="B342" s="684" t="s">
        <v>13374</v>
      </c>
      <c r="C342" s="687" t="s">
        <v>13375</v>
      </c>
      <c r="D342" s="673"/>
      <c r="E342" s="673">
        <v>1</v>
      </c>
      <c r="F342" s="673"/>
      <c r="G342" s="673">
        <f t="shared" si="1"/>
        <v>1</v>
      </c>
      <c r="H342" s="685">
        <v>100</v>
      </c>
      <c r="I342" s="686"/>
      <c r="V342" s="689"/>
    </row>
    <row r="343" spans="2:22">
      <c r="B343" s="684" t="s">
        <v>13376</v>
      </c>
      <c r="C343" s="687" t="s">
        <v>13377</v>
      </c>
      <c r="D343" s="673">
        <v>2</v>
      </c>
      <c r="E343" s="673"/>
      <c r="F343" s="673">
        <v>1</v>
      </c>
      <c r="G343" s="673">
        <f t="shared" si="1"/>
        <v>3</v>
      </c>
      <c r="H343" s="685">
        <v>300</v>
      </c>
      <c r="I343" s="686"/>
      <c r="V343" s="689"/>
    </row>
    <row r="344" spans="2:22">
      <c r="B344" s="684" t="s">
        <v>13378</v>
      </c>
      <c r="C344" s="687" t="s">
        <v>13379</v>
      </c>
      <c r="D344" s="673">
        <v>1</v>
      </c>
      <c r="E344" s="673"/>
      <c r="F344" s="673">
        <v>1</v>
      </c>
      <c r="G344" s="673">
        <f t="shared" si="1"/>
        <v>2</v>
      </c>
      <c r="H344" s="685">
        <f>600+100</f>
        <v>700</v>
      </c>
      <c r="I344" s="686"/>
      <c r="V344" s="688"/>
    </row>
    <row r="345" spans="2:22">
      <c r="B345" s="684" t="s">
        <v>13380</v>
      </c>
      <c r="C345" s="687" t="s">
        <v>13381</v>
      </c>
      <c r="D345" s="673">
        <v>1</v>
      </c>
      <c r="E345" s="673">
        <v>2</v>
      </c>
      <c r="F345" s="673">
        <v>1</v>
      </c>
      <c r="G345" s="673">
        <f t="shared" si="1"/>
        <v>4</v>
      </c>
      <c r="H345" s="685">
        <f>600+300</f>
        <v>900</v>
      </c>
      <c r="I345" s="686"/>
      <c r="V345" s="688"/>
    </row>
    <row r="346" spans="2:22">
      <c r="B346" s="684" t="s">
        <v>13382</v>
      </c>
      <c r="C346" s="687" t="s">
        <v>13383</v>
      </c>
      <c r="D346" s="673"/>
      <c r="E346" s="673">
        <v>1</v>
      </c>
      <c r="F346" s="673"/>
      <c r="G346" s="673">
        <f t="shared" si="1"/>
        <v>1</v>
      </c>
      <c r="H346" s="685">
        <v>100</v>
      </c>
      <c r="I346" s="686"/>
      <c r="U346" s="690"/>
      <c r="V346" s="691"/>
    </row>
    <row r="347" spans="2:22">
      <c r="B347" s="684" t="s">
        <v>13384</v>
      </c>
      <c r="C347" s="687" t="s">
        <v>13383</v>
      </c>
      <c r="D347" s="673"/>
      <c r="E347" s="673">
        <v>1</v>
      </c>
      <c r="F347" s="673"/>
      <c r="G347" s="673">
        <f t="shared" si="1"/>
        <v>1</v>
      </c>
      <c r="H347" s="685">
        <v>100</v>
      </c>
      <c r="I347" s="686"/>
      <c r="V347" s="691"/>
    </row>
    <row r="348" spans="2:22">
      <c r="B348" s="684" t="s">
        <v>13385</v>
      </c>
      <c r="C348" s="687" t="s">
        <v>13386</v>
      </c>
      <c r="D348" s="673"/>
      <c r="E348" s="673">
        <v>4</v>
      </c>
      <c r="F348" s="673">
        <v>1</v>
      </c>
      <c r="G348" s="673">
        <f t="shared" si="1"/>
        <v>5</v>
      </c>
      <c r="H348" s="685">
        <v>400</v>
      </c>
      <c r="I348" s="686">
        <v>1000</v>
      </c>
      <c r="V348" s="692"/>
    </row>
    <row r="349" spans="2:22">
      <c r="B349" s="684" t="s">
        <v>13387</v>
      </c>
      <c r="C349" s="687" t="s">
        <v>13388</v>
      </c>
      <c r="D349" s="673">
        <v>2</v>
      </c>
      <c r="E349" s="673">
        <v>2</v>
      </c>
      <c r="F349" s="673"/>
      <c r="G349" s="673">
        <f t="shared" si="1"/>
        <v>4</v>
      </c>
      <c r="H349" s="685">
        <f>600+300</f>
        <v>900</v>
      </c>
      <c r="I349" s="686"/>
      <c r="V349" s="692"/>
    </row>
    <row r="350" spans="2:22">
      <c r="B350" s="684"/>
      <c r="C350" s="687"/>
      <c r="D350" s="693">
        <f>SUM(D331:D349)</f>
        <v>28</v>
      </c>
      <c r="E350" s="693">
        <f t="shared" ref="E350" si="2">SUM(E331:E349)</f>
        <v>17</v>
      </c>
      <c r="F350" s="693">
        <f>SUM(F331:F349)</f>
        <v>20</v>
      </c>
      <c r="G350" s="673"/>
      <c r="H350" s="685"/>
      <c r="I350" s="686"/>
      <c r="V350" s="692"/>
    </row>
    <row r="351" spans="2:22">
      <c r="V351" s="694"/>
    </row>
    <row r="352" spans="2:22">
      <c r="F352" s="935" t="s">
        <v>13389</v>
      </c>
      <c r="G352" s="935"/>
      <c r="H352" s="695">
        <f>SUM(H331:H349,I337,I348)</f>
        <v>9500</v>
      </c>
      <c r="I352" s="695" t="s">
        <v>13390</v>
      </c>
      <c r="V352" s="696"/>
    </row>
    <row r="353" spans="2:23">
      <c r="V353" s="696"/>
    </row>
    <row r="354" spans="2:23">
      <c r="B354" s="680" t="s">
        <v>13307</v>
      </c>
      <c r="C354" s="932" t="s">
        <v>13391</v>
      </c>
      <c r="D354" s="932"/>
      <c r="E354" s="932"/>
      <c r="F354" s="932"/>
      <c r="G354" s="932"/>
      <c r="H354" s="932"/>
      <c r="I354" s="932"/>
      <c r="V354" s="696"/>
    </row>
    <row r="355" spans="2:23">
      <c r="B355" s="697">
        <v>1</v>
      </c>
      <c r="C355" t="s">
        <v>13392</v>
      </c>
      <c r="D355">
        <f>I337</f>
        <v>1000</v>
      </c>
      <c r="V355" s="696"/>
    </row>
    <row r="356" spans="2:23">
      <c r="B356" s="697">
        <v>2</v>
      </c>
      <c r="C356" t="s">
        <v>13393</v>
      </c>
      <c r="D356">
        <f>SUM(H346:H349)</f>
        <v>1500</v>
      </c>
      <c r="V356" s="694"/>
    </row>
    <row r="357" spans="2:23">
      <c r="B357" s="697">
        <v>3</v>
      </c>
      <c r="C357" t="s">
        <v>13393</v>
      </c>
      <c r="D357">
        <f>H341+H342+H343+H336+H335</f>
        <v>1400</v>
      </c>
      <c r="H357" s="698"/>
      <c r="V357" s="689"/>
    </row>
    <row r="358" spans="2:23">
      <c r="B358" s="697">
        <v>4</v>
      </c>
      <c r="C358" t="s">
        <v>13393</v>
      </c>
      <c r="D358">
        <f>SUM(H331:H334,H337)</f>
        <v>1400</v>
      </c>
      <c r="V358" s="689"/>
    </row>
    <row r="359" spans="2:23">
      <c r="B359" s="697">
        <v>5</v>
      </c>
      <c r="C359" t="s">
        <v>13393</v>
      </c>
      <c r="D359">
        <f>H345+H344+H340</f>
        <v>1900</v>
      </c>
      <c r="V359" s="689"/>
    </row>
    <row r="360" spans="2:23">
      <c r="B360" s="697">
        <v>6</v>
      </c>
      <c r="C360" t="s">
        <v>13393</v>
      </c>
      <c r="D360">
        <f>H338+H339</f>
        <v>1300</v>
      </c>
    </row>
    <row r="361" spans="2:23">
      <c r="B361" s="697">
        <v>7</v>
      </c>
      <c r="C361" t="s">
        <v>13394</v>
      </c>
      <c r="D361">
        <f>I348</f>
        <v>1000</v>
      </c>
    </row>
    <row r="362" spans="2:23">
      <c r="B362" s="697"/>
    </row>
    <row r="363" spans="2:23">
      <c r="C363" s="699" t="s">
        <v>132</v>
      </c>
      <c r="D363" s="695">
        <f>SUM(D355:D361)</f>
        <v>9500</v>
      </c>
      <c r="E363" s="695" t="s">
        <v>13390</v>
      </c>
    </row>
    <row r="364" spans="2:23">
      <c r="T364" s="931"/>
      <c r="U364" s="931"/>
      <c r="V364" s="931"/>
    </row>
    <row r="365" spans="2:23">
      <c r="B365" s="680" t="s">
        <v>13309</v>
      </c>
      <c r="C365" s="932" t="s">
        <v>13395</v>
      </c>
      <c r="D365" s="932"/>
      <c r="E365" s="932"/>
      <c r="F365" s="932"/>
      <c r="G365" s="932"/>
      <c r="H365" s="932"/>
      <c r="I365" s="932"/>
      <c r="Q365" s="68"/>
      <c r="S365" s="686"/>
      <c r="T365" s="690"/>
      <c r="V365" s="701"/>
      <c r="W365" s="673"/>
    </row>
    <row r="366" spans="2:23">
      <c r="C366" s="698" t="s">
        <v>13396</v>
      </c>
      <c r="T366" s="696"/>
      <c r="V366" s="701"/>
      <c r="W366" s="673"/>
    </row>
    <row r="367" spans="2:23">
      <c r="C367" s="702">
        <f>D363/220</f>
        <v>43.18181818181818</v>
      </c>
      <c r="T367" s="689"/>
      <c r="V367" s="701"/>
      <c r="W367" s="673"/>
    </row>
    <row r="368" spans="2:23">
      <c r="C368" s="933" t="s">
        <v>13397</v>
      </c>
      <c r="D368" s="934"/>
      <c r="T368" s="688"/>
      <c r="V368" s="701"/>
      <c r="W368" s="673"/>
    </row>
    <row r="369" spans="2:23">
      <c r="T369" s="691"/>
      <c r="V369" s="701"/>
      <c r="W369" s="673"/>
    </row>
    <row r="370" spans="2:23">
      <c r="B370" s="680" t="s">
        <v>13322</v>
      </c>
      <c r="C370" s="932" t="s">
        <v>13398</v>
      </c>
      <c r="D370" s="932"/>
      <c r="E370" s="932"/>
      <c r="F370" s="932"/>
      <c r="G370" s="932"/>
      <c r="H370" s="932"/>
      <c r="I370" s="932"/>
      <c r="T370" s="692"/>
      <c r="V370" s="701"/>
      <c r="W370" s="673"/>
    </row>
    <row r="371" spans="2:23">
      <c r="C371" t="s">
        <v>13399</v>
      </c>
      <c r="D371">
        <f>D355/220</f>
        <v>4.5454545454545459</v>
      </c>
      <c r="E371" s="703">
        <v>10</v>
      </c>
      <c r="F371" s="695" t="s">
        <v>48</v>
      </c>
      <c r="G371" t="s">
        <v>13400</v>
      </c>
      <c r="T371" s="694"/>
      <c r="V371" s="701"/>
      <c r="W371" s="673"/>
    </row>
    <row r="372" spans="2:23">
      <c r="C372" s="704" t="s">
        <v>13401</v>
      </c>
      <c r="D372">
        <f>D356/127</f>
        <v>11.811023622047244</v>
      </c>
      <c r="E372" s="695">
        <v>16</v>
      </c>
      <c r="F372" s="695" t="s">
        <v>48</v>
      </c>
      <c r="V372" s="701"/>
      <c r="W372" s="673"/>
    </row>
    <row r="373" spans="2:23">
      <c r="C373" s="676" t="s">
        <v>13402</v>
      </c>
      <c r="D373">
        <f>D357/127</f>
        <v>11.023622047244094</v>
      </c>
      <c r="E373" s="695">
        <v>16</v>
      </c>
      <c r="F373" s="695" t="s">
        <v>48</v>
      </c>
    </row>
    <row r="374" spans="2:23">
      <c r="C374" t="s">
        <v>13403</v>
      </c>
      <c r="D374">
        <f>D358/127</f>
        <v>11.023622047244094</v>
      </c>
      <c r="E374" s="695">
        <v>16</v>
      </c>
      <c r="F374" s="695" t="s">
        <v>48</v>
      </c>
    </row>
    <row r="375" spans="2:23">
      <c r="C375" t="s">
        <v>13404</v>
      </c>
      <c r="D375">
        <f>D359/127</f>
        <v>14.960629921259843</v>
      </c>
      <c r="E375" s="695">
        <v>16</v>
      </c>
      <c r="F375" s="695" t="s">
        <v>48</v>
      </c>
    </row>
    <row r="376" spans="2:23">
      <c r="C376" t="s">
        <v>13405</v>
      </c>
      <c r="D376">
        <f>D360/127</f>
        <v>10.236220472440944</v>
      </c>
      <c r="E376" s="695">
        <v>16</v>
      </c>
      <c r="F376" s="695" t="s">
        <v>48</v>
      </c>
    </row>
    <row r="377" spans="2:23">
      <c r="C377" t="s">
        <v>13406</v>
      </c>
      <c r="D377">
        <f>D361/220</f>
        <v>4.5454545454545459</v>
      </c>
      <c r="E377" s="695">
        <v>10</v>
      </c>
      <c r="F377" s="695" t="s">
        <v>48</v>
      </c>
      <c r="G377" t="s">
        <v>13400</v>
      </c>
    </row>
    <row r="379" spans="2:23">
      <c r="B379" s="680" t="s">
        <v>13324</v>
      </c>
      <c r="C379" s="932" t="s">
        <v>13407</v>
      </c>
      <c r="D379" s="932"/>
      <c r="E379" s="932"/>
      <c r="F379" s="932"/>
      <c r="G379" s="932"/>
      <c r="H379" s="932"/>
      <c r="I379" s="932"/>
    </row>
    <row r="380" spans="2:23">
      <c r="C380" t="s">
        <v>13399</v>
      </c>
      <c r="D380" s="705">
        <v>6</v>
      </c>
      <c r="E380" s="695" t="s">
        <v>13408</v>
      </c>
      <c r="G380" s="68">
        <f>(14.7+(2*1.4))*4</f>
        <v>70</v>
      </c>
      <c r="H380" t="s">
        <v>914</v>
      </c>
    </row>
    <row r="381" spans="2:23">
      <c r="C381" s="704" t="s">
        <v>13401</v>
      </c>
      <c r="D381" s="705">
        <v>4</v>
      </c>
      <c r="E381" s="695" t="s">
        <v>13408</v>
      </c>
      <c r="G381" s="68">
        <f>(16.24*3)+(12*2.3)*3</f>
        <v>131.51999999999998</v>
      </c>
      <c r="H381" t="s">
        <v>914</v>
      </c>
      <c r="I381" s="673" t="s">
        <v>13409</v>
      </c>
    </row>
    <row r="382" spans="2:23">
      <c r="C382" s="676" t="s">
        <v>13402</v>
      </c>
      <c r="D382" s="705">
        <v>4</v>
      </c>
      <c r="E382" s="695" t="s">
        <v>13408</v>
      </c>
      <c r="G382" s="68">
        <f>(32.52*3)+(15*2.3*3)</f>
        <v>201.06</v>
      </c>
      <c r="H382" t="s">
        <v>914</v>
      </c>
      <c r="I382" s="706">
        <f>G380+G386</f>
        <v>101.64</v>
      </c>
    </row>
    <row r="383" spans="2:23">
      <c r="C383" t="s">
        <v>13403</v>
      </c>
      <c r="D383" s="705">
        <v>4</v>
      </c>
      <c r="E383" s="695" t="s">
        <v>13408</v>
      </c>
      <c r="G383" s="68">
        <f>(31.38*3)+(13*2.3*3)</f>
        <v>183.83999999999997</v>
      </c>
      <c r="H383" t="s">
        <v>914</v>
      </c>
      <c r="I383" s="673"/>
      <c r="T383"/>
      <c r="V383" s="68"/>
    </row>
    <row r="384" spans="2:23">
      <c r="C384" t="s">
        <v>13404</v>
      </c>
      <c r="D384" s="705">
        <v>4</v>
      </c>
      <c r="E384" s="695" t="s">
        <v>13408</v>
      </c>
      <c r="G384" s="68">
        <f>(28.23*3)+(2.3*15*3)</f>
        <v>188.19</v>
      </c>
      <c r="H384" t="s">
        <v>914</v>
      </c>
      <c r="I384" s="673" t="s">
        <v>13410</v>
      </c>
      <c r="T384"/>
      <c r="V384"/>
    </row>
    <row r="385" spans="2:22">
      <c r="C385" t="s">
        <v>13405</v>
      </c>
      <c r="D385" s="705">
        <v>4</v>
      </c>
      <c r="E385" s="695" t="s">
        <v>13408</v>
      </c>
      <c r="G385">
        <f>(13.1*3)+(9*3*2.3)</f>
        <v>101.39999999999999</v>
      </c>
      <c r="H385" t="s">
        <v>914</v>
      </c>
      <c r="I385" s="706">
        <f>SUM(G381:G385)</f>
        <v>806.00999999999988</v>
      </c>
      <c r="T385"/>
      <c r="V385"/>
    </row>
    <row r="386" spans="2:22">
      <c r="C386" t="s">
        <v>13406</v>
      </c>
      <c r="D386" s="705">
        <v>6</v>
      </c>
      <c r="E386" s="695" t="s">
        <v>13408</v>
      </c>
      <c r="G386" s="68">
        <f>(6.51+1.4)*4</f>
        <v>31.64</v>
      </c>
      <c r="H386" t="s">
        <v>914</v>
      </c>
      <c r="T386"/>
      <c r="V386"/>
    </row>
    <row r="387" spans="2:22">
      <c r="T387"/>
      <c r="V387"/>
    </row>
    <row r="388" spans="2:22">
      <c r="B388" s="680" t="s">
        <v>13333</v>
      </c>
      <c r="C388" s="932" t="s">
        <v>13411</v>
      </c>
      <c r="D388" s="932"/>
      <c r="E388" s="932"/>
      <c r="F388" s="932"/>
      <c r="G388" s="932"/>
      <c r="H388" s="932"/>
      <c r="I388" s="932"/>
      <c r="T388"/>
      <c r="V388"/>
    </row>
    <row r="389" spans="2:22">
      <c r="C389" s="695" t="s">
        <v>13412</v>
      </c>
      <c r="G389" s="707">
        <f>30*4</f>
        <v>120</v>
      </c>
      <c r="H389" t="s">
        <v>914</v>
      </c>
    </row>
    <row r="391" spans="2:22">
      <c r="B391" s="680" t="s">
        <v>13335</v>
      </c>
      <c r="C391" s="932" t="s">
        <v>13413</v>
      </c>
      <c r="D391" s="932"/>
      <c r="E391" s="932"/>
      <c r="F391" s="932"/>
      <c r="G391" s="932"/>
      <c r="H391" s="932"/>
      <c r="I391" s="932"/>
    </row>
    <row r="392" spans="2:22">
      <c r="C392" t="s">
        <v>13399</v>
      </c>
      <c r="D392" s="708" t="s">
        <v>13414</v>
      </c>
      <c r="G392" s="68">
        <f>G380/3</f>
        <v>23.333333333333332</v>
      </c>
      <c r="H392" t="s">
        <v>914</v>
      </c>
    </row>
    <row r="393" spans="2:22">
      <c r="C393" s="704" t="s">
        <v>13401</v>
      </c>
      <c r="D393" s="708" t="s">
        <v>13415</v>
      </c>
      <c r="G393" s="68">
        <f>G381/3</f>
        <v>43.839999999999996</v>
      </c>
      <c r="H393" t="s">
        <v>914</v>
      </c>
      <c r="I393" s="68"/>
    </row>
    <row r="394" spans="2:22">
      <c r="C394" s="676" t="s">
        <v>13402</v>
      </c>
      <c r="D394" s="708" t="s">
        <v>13415</v>
      </c>
      <c r="G394" s="68">
        <f>G382/3</f>
        <v>67.02</v>
      </c>
      <c r="H394" t="s">
        <v>914</v>
      </c>
    </row>
    <row r="395" spans="2:22">
      <c r="C395" t="s">
        <v>13403</v>
      </c>
      <c r="D395" s="708" t="s">
        <v>13415</v>
      </c>
      <c r="G395" s="68">
        <f>G383/3</f>
        <v>61.279999999999994</v>
      </c>
      <c r="H395" t="s">
        <v>914</v>
      </c>
      <c r="I395" s="68">
        <f>G392+G397</f>
        <v>33.879999999999995</v>
      </c>
    </row>
    <row r="396" spans="2:22">
      <c r="C396" t="s">
        <v>13404</v>
      </c>
      <c r="D396" s="708" t="s">
        <v>13415</v>
      </c>
      <c r="G396" s="68">
        <f>G384/3</f>
        <v>62.73</v>
      </c>
      <c r="H396" t="s">
        <v>914</v>
      </c>
      <c r="I396" s="68">
        <f>SUM(G393:G397)</f>
        <v>245.41666666666663</v>
      </c>
    </row>
    <row r="397" spans="2:22">
      <c r="C397" t="s">
        <v>13405</v>
      </c>
      <c r="D397" s="708" t="s">
        <v>13414</v>
      </c>
      <c r="G397" s="68">
        <f>G386/3</f>
        <v>10.546666666666667</v>
      </c>
      <c r="H397" t="s">
        <v>914</v>
      </c>
    </row>
    <row r="398" spans="2:22">
      <c r="C398" t="s">
        <v>13416</v>
      </c>
      <c r="D398" s="709" t="s">
        <v>13417</v>
      </c>
      <c r="G398" s="707">
        <f>G389/4</f>
        <v>30</v>
      </c>
      <c r="H398" t="s">
        <v>914</v>
      </c>
    </row>
    <row r="400" spans="2:22" ht="15" customHeight="1">
      <c r="B400" s="675" t="s">
        <v>13418</v>
      </c>
      <c r="C400" s="909" t="str">
        <f>VLOOKUP(B400,PLANILHA_SINTÉTICA!A:L,3,FALSE)</f>
        <v>PADRAO DE ENTRADA TRIFÁSICO 80A AÉREO, CONFORME ESPECIFICAÇÕES, LISTA DE MATERIAL E PROJETO</v>
      </c>
      <c r="D400" s="910"/>
      <c r="E400" s="910"/>
      <c r="F400" s="910"/>
      <c r="G400" s="910"/>
      <c r="H400" s="910"/>
      <c r="I400" s="910"/>
      <c r="J400" s="910"/>
      <c r="K400" s="910"/>
      <c r="L400" s="910"/>
      <c r="M400" s="910"/>
      <c r="N400" s="910"/>
      <c r="O400" s="910"/>
    </row>
    <row r="402" spans="2:15">
      <c r="C402" s="924" t="s">
        <v>13419</v>
      </c>
      <c r="D402" s="924"/>
      <c r="E402" s="924"/>
      <c r="F402" s="925">
        <v>1</v>
      </c>
      <c r="G402" s="925"/>
      <c r="H402" s="678" t="s">
        <v>13337</v>
      </c>
    </row>
    <row r="404" spans="2:15" ht="15" customHeight="1">
      <c r="B404" s="675" t="s">
        <v>13420</v>
      </c>
      <c r="C404" s="909" t="str">
        <f>VLOOKUP(B404,PLANILHA_SINTÉTICA!A:L,3,FALSE)</f>
        <v>CABO DE COBRE FLEXÍVEL ISOLADO, 4 MM², ANTI-CHAMA 450/750 V, PARA CIRCUITOS TERMINAIS - FORNECIMENTO E INSTALAÇÃO. AF_03/2023</v>
      </c>
      <c r="D404" s="910"/>
      <c r="E404" s="910"/>
      <c r="F404" s="910"/>
      <c r="G404" s="910"/>
      <c r="H404" s="910"/>
      <c r="I404" s="910"/>
      <c r="J404" s="910"/>
      <c r="K404" s="910"/>
      <c r="L404" s="910"/>
      <c r="M404" s="910"/>
      <c r="N404" s="910"/>
      <c r="O404" s="910"/>
    </row>
    <row r="406" spans="2:15">
      <c r="C406" s="924" t="s">
        <v>13419</v>
      </c>
      <c r="D406" s="924"/>
      <c r="E406" s="924"/>
      <c r="F406" s="925">
        <f>I385</f>
        <v>806.00999999999988</v>
      </c>
      <c r="G406" s="925"/>
      <c r="H406" s="678" t="s">
        <v>914</v>
      </c>
    </row>
    <row r="408" spans="2:15" ht="15" customHeight="1">
      <c r="B408" s="675" t="s">
        <v>13421</v>
      </c>
      <c r="C408" s="909" t="str">
        <f>VLOOKUP(B408,PLANILHA_SINTÉTICA!A:L,3,FALSE)</f>
        <v>CABO DE COBRE FLEXÍVEL ISOLADO, 6 MM², ANTI-CHAMA 450/750 V, PARA CIRCUITOS TERMINAIS - FORNECIMENTO E INSTALAÇÃO. AF_03/2023</v>
      </c>
      <c r="D408" s="910"/>
      <c r="E408" s="910"/>
      <c r="F408" s="910"/>
      <c r="G408" s="910"/>
      <c r="H408" s="910"/>
      <c r="I408" s="910"/>
      <c r="J408" s="910"/>
      <c r="K408" s="910"/>
      <c r="L408" s="910"/>
      <c r="M408" s="910"/>
      <c r="N408" s="910"/>
      <c r="O408" s="910"/>
    </row>
    <row r="410" spans="2:15">
      <c r="C410" s="924" t="s">
        <v>13419</v>
      </c>
      <c r="D410" s="924"/>
      <c r="E410" s="924"/>
      <c r="F410" s="925">
        <f>I382</f>
        <v>101.64</v>
      </c>
      <c r="G410" s="925"/>
      <c r="H410" s="678" t="s">
        <v>914</v>
      </c>
    </row>
    <row r="412" spans="2:15" ht="15" customHeight="1">
      <c r="B412" s="675" t="s">
        <v>13422</v>
      </c>
      <c r="C412" s="909" t="str">
        <f>VLOOKUP(B412,PLANILHA_SINTÉTICA!A:L,3,FALSE)</f>
        <v>INTERRUPTOR SIMPLES (1 MÓDULO), 10A/250V, INCLUINDO SUPORTE E PLACA - FORNECIMENTO E INSTALAÇÃO. AF_03/2023</v>
      </c>
      <c r="D412" s="910"/>
      <c r="E412" s="910"/>
      <c r="F412" s="910"/>
      <c r="G412" s="910"/>
      <c r="H412" s="910"/>
      <c r="I412" s="910"/>
      <c r="J412" s="910"/>
      <c r="K412" s="910"/>
      <c r="L412" s="910"/>
      <c r="M412" s="910"/>
      <c r="N412" s="910"/>
      <c r="O412" s="910"/>
    </row>
    <row r="414" spans="2:15">
      <c r="C414" s="924" t="s">
        <v>13419</v>
      </c>
      <c r="D414" s="924"/>
      <c r="E414" s="924"/>
      <c r="F414" s="925">
        <v>2</v>
      </c>
      <c r="G414" s="925"/>
      <c r="H414" s="678" t="s">
        <v>13337</v>
      </c>
    </row>
    <row r="416" spans="2:15" ht="15" customHeight="1">
      <c r="B416" s="675" t="s">
        <v>13423</v>
      </c>
      <c r="C416" s="909" t="str">
        <f>VLOOKUP(B416,PLANILHA_SINTÉTICA!A:L,3,FALSE)</f>
        <v>TOMADA ALTA DE EMBUTIR (1 MÓDULO), 2P+T 10 A, INCLUINDO SUPORTE E PLACA - FORNECIMENTO E INSTALAÇÃO. AF_03/2023</v>
      </c>
      <c r="D416" s="910"/>
      <c r="E416" s="910"/>
      <c r="F416" s="910"/>
      <c r="G416" s="910"/>
      <c r="H416" s="910"/>
      <c r="I416" s="910"/>
      <c r="J416" s="910"/>
      <c r="K416" s="910"/>
      <c r="L416" s="910"/>
      <c r="M416" s="910"/>
      <c r="N416" s="910"/>
      <c r="O416" s="910"/>
    </row>
    <row r="418" spans="2:15">
      <c r="C418" s="924" t="s">
        <v>13419</v>
      </c>
      <c r="D418" s="924"/>
      <c r="E418" s="924"/>
      <c r="F418" s="925">
        <v>19</v>
      </c>
      <c r="G418" s="925"/>
      <c r="H418" s="678" t="s">
        <v>13337</v>
      </c>
    </row>
    <row r="420" spans="2:15" ht="15" customHeight="1">
      <c r="B420" s="675" t="s">
        <v>13424</v>
      </c>
      <c r="C420" s="909" t="str">
        <f>VLOOKUP(B420,PLANILHA_SINTÉTICA!A:L,3,FALSE)</f>
        <v>TOMADA ALTA DE EMBUTIR (1 MÓDULO), 2P+T 20 A, INCLUINDO SUPORTE E PLACA - FORNECIMENTO E INSTALAÇÃO. AF_03/2023</v>
      </c>
      <c r="D420" s="910"/>
      <c r="E420" s="910"/>
      <c r="F420" s="910"/>
      <c r="G420" s="910"/>
      <c r="H420" s="910"/>
      <c r="I420" s="910"/>
      <c r="J420" s="910"/>
      <c r="K420" s="910"/>
      <c r="L420" s="910"/>
      <c r="M420" s="910"/>
      <c r="N420" s="910"/>
      <c r="O420" s="910"/>
    </row>
    <row r="422" spans="2:15">
      <c r="C422" s="924" t="s">
        <v>13419</v>
      </c>
      <c r="D422" s="924"/>
      <c r="E422" s="924"/>
      <c r="F422" s="925">
        <v>1</v>
      </c>
      <c r="G422" s="925"/>
      <c r="H422" s="678" t="s">
        <v>13337</v>
      </c>
    </row>
    <row r="424" spans="2:15" ht="15" customHeight="1">
      <c r="B424" s="675" t="s">
        <v>13425</v>
      </c>
      <c r="C424" s="909" t="str">
        <f>VLOOKUP(B424,PLANILHA_SINTÉTICA!A:L,3,FALSE)</f>
        <v>TOMADA MÉDIA DE EMBUTIR (1 MÓDULO), 2P+T 20 A, INCLUINDO SUPORTE E PLACA - FORNECIMENTO E INSTALAÇÃO. AF_03/2023</v>
      </c>
      <c r="D424" s="910"/>
      <c r="E424" s="910"/>
      <c r="F424" s="910"/>
      <c r="G424" s="910"/>
      <c r="H424" s="910"/>
      <c r="I424" s="910"/>
      <c r="J424" s="910"/>
      <c r="K424" s="910"/>
      <c r="L424" s="910"/>
      <c r="M424" s="910"/>
      <c r="N424" s="910"/>
      <c r="O424" s="910"/>
    </row>
    <row r="426" spans="2:15">
      <c r="C426" s="924" t="s">
        <v>13419</v>
      </c>
      <c r="D426" s="924"/>
      <c r="E426" s="924"/>
      <c r="F426" s="925">
        <v>1</v>
      </c>
      <c r="G426" s="925"/>
      <c r="H426" s="678" t="s">
        <v>13337</v>
      </c>
    </row>
    <row r="428" spans="2:15" ht="15" customHeight="1">
      <c r="B428" s="675" t="s">
        <v>13426</v>
      </c>
      <c r="C428" s="909" t="str">
        <f>VLOOKUP(B428,PLANILHA_SINTÉTICA!A:L,3,FALSE)</f>
        <v>TOMADA MÉDIA DE EMBUTIR (2 MÓDULOS), 2P+T 10 A, INCLUINDO SUPORTE E PLACA - FORNECIMENTO E INSTALAÇÃO. AF_03/2023</v>
      </c>
      <c r="D428" s="910"/>
      <c r="E428" s="910"/>
      <c r="F428" s="910"/>
      <c r="G428" s="910"/>
      <c r="H428" s="910"/>
      <c r="I428" s="910"/>
      <c r="J428" s="910"/>
      <c r="K428" s="910"/>
      <c r="L428" s="910"/>
      <c r="M428" s="910"/>
      <c r="N428" s="910"/>
      <c r="O428" s="910"/>
    </row>
    <row r="430" spans="2:15">
      <c r="C430" s="924" t="s">
        <v>13419</v>
      </c>
      <c r="D430" s="924"/>
      <c r="E430" s="924"/>
      <c r="F430" s="925">
        <v>10</v>
      </c>
      <c r="G430" s="925"/>
      <c r="H430" s="678" t="s">
        <v>13337</v>
      </c>
    </row>
    <row r="432" spans="2:15" ht="15" customHeight="1">
      <c r="B432" s="675" t="s">
        <v>13427</v>
      </c>
      <c r="C432" s="909" t="str">
        <f>VLOOKUP(B432,PLANILHA_SINTÉTICA!A:L,3,FALSE)</f>
        <v>TOMADA BAIXA DE EMBUTIR (2 MÓDULOS), 2P+T 10 A, INCLUINDO SUPORTE E PLACA - FORNECIMENTO E INSTALAÇÃO. AF_03/2023</v>
      </c>
      <c r="D432" s="910"/>
      <c r="E432" s="910"/>
      <c r="F432" s="910"/>
      <c r="G432" s="910"/>
      <c r="H432" s="910"/>
      <c r="I432" s="910"/>
      <c r="J432" s="910"/>
      <c r="K432" s="910"/>
      <c r="L432" s="910"/>
      <c r="M432" s="910"/>
      <c r="N432" s="910"/>
      <c r="O432" s="910"/>
    </row>
    <row r="434" spans="2:15">
      <c r="C434" s="924" t="s">
        <v>13419</v>
      </c>
      <c r="D434" s="924"/>
      <c r="E434" s="924"/>
      <c r="F434" s="925">
        <v>28</v>
      </c>
      <c r="G434" s="925"/>
      <c r="H434" s="678" t="s">
        <v>13337</v>
      </c>
    </row>
    <row r="436" spans="2:15" ht="15" customHeight="1">
      <c r="B436" s="675" t="s">
        <v>13428</v>
      </c>
      <c r="C436" s="909" t="str">
        <f>VLOOKUP(B436,PLANILHA_SINTÉTICA!A:L,3,FALSE)</f>
        <v>INTERRUPTOR SIMPLES (1 MÓDULO) COM 1 TOMADA DE EMBUTIR 2P+T 10 A, INCLUINDO SUPORTE E PLACA - FORNECIMENTO E INSTALAÇÃO. AF_03/2023</v>
      </c>
      <c r="D436" s="910"/>
      <c r="E436" s="910"/>
      <c r="F436" s="910"/>
      <c r="G436" s="910"/>
      <c r="H436" s="910"/>
      <c r="I436" s="910"/>
      <c r="J436" s="910"/>
      <c r="K436" s="910"/>
      <c r="L436" s="910"/>
      <c r="M436" s="910"/>
      <c r="N436" s="910"/>
      <c r="O436" s="910"/>
    </row>
    <row r="438" spans="2:15">
      <c r="C438" s="924" t="s">
        <v>13419</v>
      </c>
      <c r="D438" s="924"/>
      <c r="E438" s="924"/>
      <c r="F438" s="925">
        <v>6</v>
      </c>
      <c r="G438" s="925"/>
      <c r="H438" s="678" t="s">
        <v>13337</v>
      </c>
    </row>
    <row r="440" spans="2:15" ht="15" customHeight="1">
      <c r="B440" s="675" t="s">
        <v>13429</v>
      </c>
      <c r="C440" s="909" t="str">
        <f>VLOOKUP(B440,PLANILHA_SINTÉTICA!A:L,3,FALSE)</f>
        <v>QUADRO DE DISTRIBUIÇÃO DE ENERGIA EM CHAPA DE AÇO GALVANIZADO, DE SOBREPOR, COM BARRAMENTO TRIFÁSICO, PARA 18 DISJUNTORES DIN 100A - FORNECIMENTO E INSTALAÇÃO. AF_10/2020</v>
      </c>
      <c r="D440" s="910"/>
      <c r="E440" s="910"/>
      <c r="F440" s="910"/>
      <c r="G440" s="910"/>
      <c r="H440" s="910"/>
      <c r="I440" s="910"/>
      <c r="J440" s="910"/>
      <c r="K440" s="910"/>
      <c r="L440" s="910"/>
      <c r="M440" s="910"/>
      <c r="N440" s="910"/>
      <c r="O440" s="910"/>
    </row>
    <row r="442" spans="2:15">
      <c r="C442" s="924" t="s">
        <v>13419</v>
      </c>
      <c r="D442" s="924"/>
      <c r="E442" s="924"/>
      <c r="F442" s="925">
        <v>1</v>
      </c>
      <c r="G442" s="925"/>
      <c r="H442" s="678" t="s">
        <v>13337</v>
      </c>
    </row>
    <row r="444" spans="2:15" ht="15" customHeight="1">
      <c r="B444" s="675" t="s">
        <v>13430</v>
      </c>
      <c r="C444" s="909" t="str">
        <f>VLOOKUP(B444,PLANILHA_SINTÉTICA!A:L,3,FALSE)</f>
        <v>LUMINÁRIA DE EMERGÊNCIA, COM 30 LÂMPADAS LED DE 2 W, SEM REATOR - FORNECIMENTO E INSTALAÇÃO. AF_02/2020</v>
      </c>
      <c r="D444" s="910"/>
      <c r="E444" s="910"/>
      <c r="F444" s="910"/>
      <c r="G444" s="910"/>
      <c r="H444" s="910"/>
      <c r="I444" s="910"/>
      <c r="J444" s="910"/>
      <c r="K444" s="910"/>
      <c r="L444" s="910"/>
      <c r="M444" s="910"/>
      <c r="N444" s="910"/>
      <c r="O444" s="910"/>
    </row>
    <row r="446" spans="2:15">
      <c r="C446" s="924" t="s">
        <v>13419</v>
      </c>
      <c r="D446" s="924"/>
      <c r="E446" s="924"/>
      <c r="F446" s="925">
        <v>15</v>
      </c>
      <c r="G446" s="925"/>
      <c r="H446" s="678" t="s">
        <v>13337</v>
      </c>
    </row>
    <row r="448" spans="2:15" ht="15" customHeight="1">
      <c r="B448" s="675" t="s">
        <v>13431</v>
      </c>
      <c r="C448" s="909" t="str">
        <f>VLOOKUP(B448,PLANILHA_SINTÉTICA!A:L,3,FALSE)</f>
        <v>DISJUNTOR BIPOLAR TIPO DIN, CORRENTE NOMINAL DE 10A - FORNECIMENTO E INSTALAÇÃO. AF_10/2020</v>
      </c>
      <c r="D448" s="910"/>
      <c r="E448" s="910"/>
      <c r="F448" s="910"/>
      <c r="G448" s="910"/>
      <c r="H448" s="910"/>
      <c r="I448" s="910"/>
      <c r="J448" s="910"/>
      <c r="K448" s="910"/>
      <c r="L448" s="910"/>
      <c r="M448" s="910"/>
      <c r="N448" s="910"/>
      <c r="O448" s="910"/>
    </row>
    <row r="450" spans="2:15">
      <c r="C450" s="924" t="s">
        <v>13419</v>
      </c>
      <c r="D450" s="924"/>
      <c r="E450" s="924"/>
      <c r="F450" s="925">
        <v>2</v>
      </c>
      <c r="G450" s="925"/>
      <c r="H450" s="678" t="s">
        <v>13337</v>
      </c>
    </row>
    <row r="452" spans="2:15" ht="15" customHeight="1">
      <c r="B452" s="675" t="s">
        <v>13432</v>
      </c>
      <c r="C452" s="909" t="str">
        <f>VLOOKUP(B452,PLANILHA_SINTÉTICA!A:L,3,FALSE)</f>
        <v>DISJUNTOR MONOPOLAR TIPO DIN, CORRENTE NOMINAL DE 16A - FORNECIMENTO E INSTALAÇÃO. AF_10/2020</v>
      </c>
      <c r="D452" s="910"/>
      <c r="E452" s="910"/>
      <c r="F452" s="910"/>
      <c r="G452" s="910"/>
      <c r="H452" s="910"/>
      <c r="I452" s="910"/>
      <c r="J452" s="910"/>
      <c r="K452" s="910"/>
      <c r="L452" s="910"/>
      <c r="M452" s="910"/>
      <c r="N452" s="910"/>
      <c r="O452" s="910"/>
    </row>
    <row r="454" spans="2:15">
      <c r="C454" s="924" t="s">
        <v>13419</v>
      </c>
      <c r="D454" s="924"/>
      <c r="E454" s="924"/>
      <c r="F454" s="925">
        <v>5</v>
      </c>
      <c r="G454" s="925"/>
      <c r="H454" s="678" t="s">
        <v>13337</v>
      </c>
    </row>
    <row r="456" spans="2:15" ht="15" customHeight="1">
      <c r="B456" s="675" t="s">
        <v>13433</v>
      </c>
      <c r="C456" s="909" t="str">
        <f>VLOOKUP(B456,PLANILHA_SINTÉTICA!A:L,3,FALSE)</f>
        <v>DISJUNTOR BIPOLAR TIPO DIN, CORRENTE NOMINAL DE 50A - FORNECIMENTO E INSTALAÇÃO. AF_10/2020</v>
      </c>
      <c r="D456" s="910"/>
      <c r="E456" s="910"/>
      <c r="F456" s="910"/>
      <c r="G456" s="910"/>
      <c r="H456" s="910"/>
      <c r="I456" s="910"/>
      <c r="J456" s="910"/>
      <c r="K456" s="910"/>
      <c r="L456" s="910"/>
      <c r="M456" s="910"/>
      <c r="N456" s="910"/>
      <c r="O456" s="910"/>
    </row>
    <row r="458" spans="2:15">
      <c r="C458" s="924" t="s">
        <v>13419</v>
      </c>
      <c r="D458" s="924"/>
      <c r="E458" s="924"/>
      <c r="F458" s="925">
        <v>1</v>
      </c>
      <c r="G458" s="925"/>
      <c r="H458" s="678" t="s">
        <v>13337</v>
      </c>
    </row>
    <row r="460" spans="2:15" ht="15" customHeight="1">
      <c r="B460" s="675" t="s">
        <v>13434</v>
      </c>
      <c r="C460" s="909" t="str">
        <f>VLOOKUP(B460,PLANILHA_SINTÉTICA!A:L,3,FALSE)</f>
        <v>ELETRODUTO FLEXÍVEL CORRUGADO, PEAD, DN 50 (1 1/2"), PARA REDE ENTERRADA DE DISTRIBUIÇÃO DE ENERGIA ELÉTRICA - FORNECIMENTO E INSTALAÇÃO. AF_12/2021</v>
      </c>
      <c r="D460" s="910"/>
      <c r="E460" s="910"/>
      <c r="F460" s="910"/>
      <c r="G460" s="910"/>
      <c r="H460" s="910"/>
      <c r="I460" s="910"/>
      <c r="J460" s="910"/>
      <c r="K460" s="910"/>
      <c r="L460" s="910"/>
      <c r="M460" s="910"/>
      <c r="N460" s="910"/>
      <c r="O460" s="910"/>
    </row>
    <row r="462" spans="2:15">
      <c r="C462" s="924" t="s">
        <v>13419</v>
      </c>
      <c r="D462" s="924"/>
      <c r="E462" s="924"/>
      <c r="F462" s="925">
        <v>30</v>
      </c>
      <c r="G462" s="925"/>
      <c r="H462" s="678" t="s">
        <v>914</v>
      </c>
    </row>
    <row r="464" spans="2:15" ht="15" customHeight="1">
      <c r="B464" s="675" t="s">
        <v>13435</v>
      </c>
      <c r="C464" s="909" t="str">
        <f>VLOOKUP(B464,PLANILHA_SINTÉTICA!A:L,3,FALSE)</f>
        <v>ELETRODUTO FLEXÍVEL CORRUGADO, PEAD, DN 40 MM (1 1/4"), PARA CIRCUITOS TERMINAIS, INSTALADO EM PAREDE - FORNECIMENTO E INSTALAÇÃO. AF_03/2023</v>
      </c>
      <c r="D464" s="910"/>
      <c r="E464" s="910"/>
      <c r="F464" s="910"/>
      <c r="G464" s="910"/>
      <c r="H464" s="910"/>
      <c r="I464" s="910"/>
      <c r="J464" s="910"/>
      <c r="K464" s="910"/>
      <c r="L464" s="910"/>
      <c r="M464" s="910"/>
      <c r="N464" s="910"/>
      <c r="O464" s="910"/>
    </row>
    <row r="466" spans="2:22">
      <c r="C466" s="924" t="s">
        <v>13419</v>
      </c>
      <c r="D466" s="924"/>
      <c r="E466" s="924"/>
      <c r="F466" s="925">
        <v>33.880000000000003</v>
      </c>
      <c r="G466" s="925"/>
      <c r="H466" s="678" t="s">
        <v>914</v>
      </c>
    </row>
    <row r="468" spans="2:22" ht="15" customHeight="1">
      <c r="B468" s="675" t="s">
        <v>13436</v>
      </c>
      <c r="C468" s="909" t="str">
        <f>VLOOKUP(B468,PLANILHA_SINTÉTICA!A:L,3,FALSE)</f>
        <v>ELETRODUTO FLEXÍVEL CORRUGADO, PVC, DN 25 MM (3/4"), PARA CIRCUITOS TERMINAIS, INSTALADO EM PAREDE - FORNECIMENTO E INSTALAÇÃO. AF_03/2023</v>
      </c>
      <c r="D468" s="910"/>
      <c r="E468" s="910"/>
      <c r="F468" s="910"/>
      <c r="G468" s="910"/>
      <c r="H468" s="910"/>
      <c r="I468" s="910"/>
      <c r="J468" s="910"/>
      <c r="K468" s="910"/>
      <c r="L468" s="910"/>
      <c r="M468" s="910"/>
      <c r="N468" s="910"/>
      <c r="O468" s="910"/>
    </row>
    <row r="470" spans="2:22">
      <c r="C470" s="924" t="s">
        <v>13419</v>
      </c>
      <c r="D470" s="924"/>
      <c r="E470" s="924"/>
      <c r="F470" s="925">
        <v>245.42</v>
      </c>
      <c r="G470" s="925"/>
      <c r="H470" s="678" t="s">
        <v>914</v>
      </c>
    </row>
    <row r="472" spans="2:22" ht="15" customHeight="1">
      <c r="B472" s="675" t="s">
        <v>13437</v>
      </c>
      <c r="C472" s="909" t="str">
        <f>VLOOKUP(B472,PLANILHA_SINTÉTICA!A:L,3,FALSE)</f>
        <v>RASGO LINEAR MECANIZADO EM ALVENARIA, PARA ELETRODUTOS, DIÂMETROS MENORES OU IGUAIS A 40 MM. AF_09/2023</v>
      </c>
      <c r="D472" s="910"/>
      <c r="E472" s="910"/>
      <c r="F472" s="910"/>
      <c r="G472" s="910"/>
      <c r="H472" s="910"/>
      <c r="I472" s="910"/>
      <c r="J472" s="910"/>
      <c r="K472" s="910"/>
      <c r="L472" s="910"/>
      <c r="M472" s="910"/>
      <c r="N472" s="910"/>
      <c r="O472" s="910"/>
    </row>
    <row r="474" spans="2:22">
      <c r="C474" s="924" t="s">
        <v>13419</v>
      </c>
      <c r="D474" s="924"/>
      <c r="E474" s="924"/>
      <c r="F474" s="925">
        <f>(D350*2.3)+(E350*1.6)+(F350*0.7)</f>
        <v>105.6</v>
      </c>
      <c r="G474" s="925"/>
      <c r="H474" s="678" t="s">
        <v>914</v>
      </c>
    </row>
    <row r="476" spans="2:22">
      <c r="B476" s="674" t="s">
        <v>13438</v>
      </c>
      <c r="C476" s="911" t="str">
        <f>[3]PLANILHA_SINTÉTICA!C124</f>
        <v>PINTURA INTERNA</v>
      </c>
      <c r="D476" s="911"/>
      <c r="E476" s="911"/>
      <c r="F476" s="911"/>
      <c r="G476" s="911"/>
      <c r="H476" s="911"/>
      <c r="I476" s="911"/>
      <c r="J476" s="911"/>
      <c r="K476" s="911"/>
      <c r="L476" s="911"/>
      <c r="M476" s="911"/>
      <c r="N476" s="911"/>
      <c r="O476" s="911"/>
    </row>
    <row r="478" spans="2:22">
      <c r="B478" s="710" t="s">
        <v>13244</v>
      </c>
      <c r="C478" s="917" t="s">
        <v>13439</v>
      </c>
      <c r="D478" s="918"/>
      <c r="E478" s="918"/>
      <c r="F478" s="918"/>
      <c r="G478" s="918"/>
      <c r="H478" s="918"/>
      <c r="I478" s="918"/>
      <c r="J478" s="918"/>
      <c r="K478" s="918"/>
      <c r="L478" s="918"/>
      <c r="M478" s="918"/>
      <c r="N478" s="918"/>
      <c r="O478" s="918"/>
    </row>
    <row r="480" spans="2:22" s="741" customFormat="1" ht="15" customHeight="1">
      <c r="B480" s="675" t="s">
        <v>13245</v>
      </c>
      <c r="C480" s="909" t="str">
        <f>VLOOKUP(B480,PLANILHA_SINTÉTICA!A:L,3,FALSE)</f>
        <v>APLICAÇÃO MANUAL DE FUNDO SELADOR ACRÍLICO EM PAREDES EXTERNAS DE CASAS. AF_06/2014</v>
      </c>
      <c r="D480" s="910"/>
      <c r="E480" s="910"/>
      <c r="F480" s="910"/>
      <c r="G480" s="910"/>
      <c r="H480" s="910"/>
      <c r="I480" s="910"/>
      <c r="J480" s="910"/>
      <c r="K480" s="910"/>
      <c r="L480" s="910"/>
      <c r="M480" s="910"/>
      <c r="N480" s="910"/>
      <c r="O480" s="910"/>
      <c r="T480" s="729"/>
      <c r="U480" s="729"/>
      <c r="V480" s="729"/>
    </row>
    <row r="482" spans="3:8">
      <c r="D482" t="s">
        <v>13440</v>
      </c>
      <c r="E482" t="s">
        <v>13441</v>
      </c>
      <c r="F482" t="s">
        <v>132</v>
      </c>
    </row>
    <row r="484" spans="3:8">
      <c r="C484" t="s">
        <v>13315</v>
      </c>
      <c r="D484" s="711">
        <f>17.36*2.7</f>
        <v>46.872</v>
      </c>
      <c r="E484" s="697">
        <f>(0.9*2.1)+(2.45*2.4)+(1.2*1*2)+(3*0.8*2.1)</f>
        <v>15.21</v>
      </c>
      <c r="F484" s="711">
        <f t="shared" ref="F484:F488" si="3">D484-E484</f>
        <v>31.661999999999999</v>
      </c>
    </row>
    <row r="485" spans="3:8">
      <c r="C485" s="742" t="s">
        <v>13442</v>
      </c>
      <c r="D485" s="743">
        <f>10.08*2.7</f>
        <v>27.216000000000001</v>
      </c>
      <c r="E485" s="744">
        <f>(0.8*2.1)+(1.2*1)</f>
        <v>2.88</v>
      </c>
      <c r="F485" s="743">
        <f t="shared" si="3"/>
        <v>24.336000000000002</v>
      </c>
    </row>
    <row r="486" spans="3:8">
      <c r="C486" s="742" t="s">
        <v>13366</v>
      </c>
      <c r="D486" s="743">
        <f>(2.7-(3*0.45))*11.96</f>
        <v>16.146000000000001</v>
      </c>
      <c r="E486" s="743">
        <f>(1.2*1*2)+(0.8*0.75)</f>
        <v>3</v>
      </c>
      <c r="F486" s="743">
        <f t="shared" si="3"/>
        <v>13.146000000000001</v>
      </c>
    </row>
    <row r="487" spans="3:8">
      <c r="C487" t="s">
        <v>13444</v>
      </c>
      <c r="D487" s="706">
        <f>10.1*2.7</f>
        <v>27.27</v>
      </c>
      <c r="E487" s="706">
        <f>(0.8*2.1)+(1*1.2)</f>
        <v>2.88</v>
      </c>
      <c r="F487" s="711">
        <f t="shared" si="3"/>
        <v>24.39</v>
      </c>
    </row>
    <row r="488" spans="3:8">
      <c r="C488" t="s">
        <v>13379</v>
      </c>
      <c r="D488" s="711">
        <f>(2.7-(3*0.45))*9.08</f>
        <v>12.258000000000001</v>
      </c>
      <c r="E488" s="697">
        <f>(1.2*1)+(0.8*0.75)</f>
        <v>1.8</v>
      </c>
      <c r="F488" s="711">
        <f t="shared" si="3"/>
        <v>10.458</v>
      </c>
    </row>
    <row r="489" spans="3:8">
      <c r="C489" t="s">
        <v>13381</v>
      </c>
      <c r="D489" s="711">
        <f>(2.7-(3*0.45))*7.8</f>
        <v>10.530000000000001</v>
      </c>
      <c r="E489" s="711">
        <f>(1.2*1)+(0.8*0.75)</f>
        <v>1.8</v>
      </c>
      <c r="F489" s="711">
        <f>D489-E489</f>
        <v>8.73</v>
      </c>
      <c r="H489" s="68"/>
    </row>
    <row r="490" spans="3:8">
      <c r="C490" t="s">
        <v>13383</v>
      </c>
      <c r="D490" s="711">
        <f>(2.7-(3*0.45))*6.08</f>
        <v>8.2080000000000002</v>
      </c>
      <c r="E490" s="697">
        <f>(0.6*0.6)+(0.8*0.75)</f>
        <v>0.96000000000000008</v>
      </c>
      <c r="F490" s="711">
        <f>D490-E490</f>
        <v>7.2480000000000002</v>
      </c>
    </row>
    <row r="491" spans="3:8">
      <c r="C491" t="s">
        <v>13445</v>
      </c>
      <c r="D491" s="711">
        <f>(2.7-(3*0.45))*6.08</f>
        <v>8.2080000000000002</v>
      </c>
      <c r="E491" s="697">
        <f>(0.6*0.6)+(0.8*0.75)</f>
        <v>0.96000000000000008</v>
      </c>
      <c r="F491" s="711">
        <f t="shared" ref="F491:F496" si="4">D491-E491</f>
        <v>7.2480000000000002</v>
      </c>
    </row>
    <row r="492" spans="3:8">
      <c r="C492" t="s">
        <v>13386</v>
      </c>
      <c r="D492" s="711">
        <f>(2.7-(3*0.45))*7.68</f>
        <v>10.368</v>
      </c>
      <c r="E492" s="711">
        <f>(1.1*0.75)+(0.8*0.75)</f>
        <v>1.4250000000000003</v>
      </c>
      <c r="F492" s="711">
        <f t="shared" si="4"/>
        <v>8.9429999999999996</v>
      </c>
    </row>
    <row r="493" spans="3:8">
      <c r="C493" t="s">
        <v>13388</v>
      </c>
      <c r="D493" s="711">
        <f>(2.7*10.04)</f>
        <v>27.108000000000001</v>
      </c>
      <c r="E493" s="711">
        <f>(1.1*2.1)+(1*1.2)</f>
        <v>3.5100000000000007</v>
      </c>
      <c r="F493" s="711">
        <f t="shared" si="4"/>
        <v>23.597999999999999</v>
      </c>
    </row>
    <row r="494" spans="3:8">
      <c r="C494" t="s">
        <v>13368</v>
      </c>
      <c r="D494" s="706">
        <f>28.16*2.7</f>
        <v>76.032000000000011</v>
      </c>
      <c r="E494" s="706">
        <f>(7*0.8*2.1)+(1.5*1.2)</f>
        <v>13.560000000000002</v>
      </c>
      <c r="F494" s="711">
        <f t="shared" si="4"/>
        <v>62.472000000000008</v>
      </c>
    </row>
    <row r="495" spans="3:8">
      <c r="C495" t="s">
        <v>13446</v>
      </c>
      <c r="D495" s="711">
        <f>2.7*14.14</f>
        <v>38.178000000000004</v>
      </c>
      <c r="E495" s="711">
        <f>6*0.8*2.1</f>
        <v>10.080000000000002</v>
      </c>
      <c r="F495" s="711">
        <f t="shared" si="4"/>
        <v>28.098000000000003</v>
      </c>
    </row>
    <row r="496" spans="3:8">
      <c r="C496" t="s">
        <v>13448</v>
      </c>
      <c r="D496" s="711">
        <f>(2.7-(3*0.45))*5.83</f>
        <v>7.8705000000000007</v>
      </c>
      <c r="E496" s="711">
        <f>(0.7*2.1)+(0.6*0.6)</f>
        <v>1.83</v>
      </c>
      <c r="F496" s="725">
        <f t="shared" si="4"/>
        <v>6.0405000000000006</v>
      </c>
    </row>
    <row r="497" spans="2:22">
      <c r="N497" s="726"/>
      <c r="T497" s="726"/>
      <c r="U497" s="726"/>
      <c r="V497" s="726"/>
    </row>
    <row r="498" spans="2:22">
      <c r="C498" s="912" t="s">
        <v>13511</v>
      </c>
      <c r="D498" s="912"/>
      <c r="E498" s="912"/>
      <c r="F498" s="762">
        <f>F484+F485+F486+F487+F488+F489+F490+F491+F492+F493+F494+F495+F496</f>
        <v>256.36950000000002</v>
      </c>
      <c r="G498" s="677" t="s">
        <v>98</v>
      </c>
    </row>
    <row r="499" spans="2:22">
      <c r="C499" s="745"/>
      <c r="D499" s="745"/>
      <c r="E499" s="745"/>
      <c r="F499" s="706"/>
      <c r="N499" s="734"/>
      <c r="T499" s="734"/>
      <c r="U499" s="734"/>
      <c r="V499" s="734"/>
    </row>
    <row r="500" spans="2:22">
      <c r="B500" s="675" t="s">
        <v>13501</v>
      </c>
      <c r="C500" s="909" t="str">
        <f>VLOOKUP(B500,PLANILHA_SINTÉTICA!A:L,3,FALSE)</f>
        <v>APLICAÇÃO MANUAL DE MASSA ACRÍLICA EM PAREDES EXTERNAS DE CASAS, UMA DEMÃO. AF_05/2017</v>
      </c>
      <c r="D500" s="910"/>
      <c r="E500" s="910"/>
      <c r="F500" s="910"/>
      <c r="G500" s="910"/>
      <c r="H500" s="910"/>
      <c r="I500" s="910"/>
      <c r="J500" s="910"/>
      <c r="K500" s="910"/>
      <c r="L500" s="910"/>
      <c r="M500" s="910"/>
      <c r="N500" s="910"/>
      <c r="O500" s="910"/>
      <c r="T500" s="734"/>
      <c r="U500" s="734"/>
      <c r="V500" s="734"/>
    </row>
    <row r="501" spans="2:22">
      <c r="C501" s="745"/>
      <c r="D501" s="745"/>
      <c r="E501" s="745"/>
      <c r="F501" s="706"/>
      <c r="N501" s="734"/>
      <c r="T501" s="734"/>
      <c r="U501" s="734"/>
      <c r="V501" s="734"/>
    </row>
    <row r="502" spans="2:22">
      <c r="C502" s="745" t="s">
        <v>13520</v>
      </c>
      <c r="D502" s="763">
        <f>F498*0.3</f>
        <v>76.910849999999996</v>
      </c>
      <c r="E502" s="764" t="s">
        <v>98</v>
      </c>
      <c r="F502" s="706"/>
      <c r="N502" s="734"/>
      <c r="T502" s="734"/>
      <c r="U502" s="734"/>
      <c r="V502" s="734"/>
    </row>
    <row r="503" spans="2:22">
      <c r="C503" s="745"/>
      <c r="D503" s="745"/>
      <c r="E503" s="745"/>
      <c r="F503" s="706"/>
      <c r="N503" s="734"/>
      <c r="T503" s="734"/>
      <c r="U503" s="734"/>
      <c r="V503" s="734"/>
    </row>
    <row r="504" spans="2:22">
      <c r="B504" s="675" t="s">
        <v>13502</v>
      </c>
      <c r="C504" s="909" t="str">
        <f>VLOOKUP(B504,PLANILHA_SINTÉTICA!A:L,3,FALSE)</f>
        <v>PINTURA LÁTEX ACRÍLICA PREMIUM, APLICAÇÃO MANUAL EM PAREDES, DUAS DEMÃOS. AF_04/2023</v>
      </c>
      <c r="D504" s="910"/>
      <c r="E504" s="910"/>
      <c r="F504" s="910"/>
      <c r="G504" s="910"/>
      <c r="H504" s="910"/>
      <c r="I504" s="910"/>
      <c r="J504" s="910"/>
      <c r="K504" s="910"/>
      <c r="L504" s="910"/>
      <c r="M504" s="910"/>
      <c r="N504" s="910"/>
      <c r="O504" s="910"/>
      <c r="T504" s="734"/>
      <c r="U504" s="734"/>
      <c r="V504" s="734"/>
    </row>
    <row r="505" spans="2:22">
      <c r="C505" s="745"/>
      <c r="D505" s="745"/>
      <c r="E505" s="745"/>
      <c r="F505" s="706"/>
      <c r="N505" s="734"/>
      <c r="T505" s="734"/>
      <c r="U505" s="734"/>
      <c r="V505" s="734"/>
    </row>
    <row r="506" spans="2:22">
      <c r="D506" t="s">
        <v>13440</v>
      </c>
      <c r="E506" t="s">
        <v>13441</v>
      </c>
      <c r="F506" t="s">
        <v>132</v>
      </c>
      <c r="N506" s="734"/>
      <c r="T506" s="734"/>
      <c r="U506" s="734"/>
      <c r="V506" s="734"/>
    </row>
    <row r="507" spans="2:22">
      <c r="N507" s="734"/>
      <c r="T507" s="734"/>
      <c r="U507" s="734"/>
      <c r="V507" s="734"/>
    </row>
    <row r="508" spans="2:22">
      <c r="C508" t="s">
        <v>13315</v>
      </c>
      <c r="D508" s="731">
        <f>17.36*2.7</f>
        <v>46.872</v>
      </c>
      <c r="E508" s="730">
        <f>(0.9*2.1)+(2.45*2.4)+(1.2*1*2)+(3*0.8*2.1)</f>
        <v>15.21</v>
      </c>
      <c r="F508" s="731">
        <f t="shared" ref="F508:F509" si="5">D508-E508</f>
        <v>31.661999999999999</v>
      </c>
      <c r="N508" s="734"/>
      <c r="T508" s="734"/>
      <c r="U508" s="734"/>
      <c r="V508" s="734"/>
    </row>
    <row r="509" spans="2:22">
      <c r="C509" s="742" t="s">
        <v>13442</v>
      </c>
      <c r="D509" s="743">
        <f>10.08*2.7</f>
        <v>27.216000000000001</v>
      </c>
      <c r="E509" s="744">
        <f>(0.8*2.1)+(1.2*1)</f>
        <v>2.88</v>
      </c>
      <c r="F509" s="743">
        <f t="shared" si="5"/>
        <v>24.336000000000002</v>
      </c>
      <c r="N509" s="734"/>
      <c r="T509" s="734"/>
      <c r="U509" s="734"/>
      <c r="V509" s="734"/>
    </row>
    <row r="510" spans="2:22">
      <c r="C510" s="742" t="s">
        <v>13366</v>
      </c>
      <c r="D510" s="743">
        <f>(2.7-(3*0.45))*11.96</f>
        <v>16.146000000000001</v>
      </c>
      <c r="E510" s="743">
        <f>(1.2*1*2)+(0.8*0.75)</f>
        <v>3</v>
      </c>
      <c r="F510" s="743">
        <f t="shared" ref="F510:F512" si="6">D510-E510</f>
        <v>13.146000000000001</v>
      </c>
      <c r="N510" s="734"/>
      <c r="T510" s="734"/>
      <c r="U510" s="734"/>
      <c r="V510" s="734"/>
    </row>
    <row r="511" spans="2:22">
      <c r="C511" t="s">
        <v>13444</v>
      </c>
      <c r="D511" s="706">
        <f>10.1*2.7</f>
        <v>27.27</v>
      </c>
      <c r="E511" s="706">
        <f>(0.8*2.1)+(1*1.2)</f>
        <v>2.88</v>
      </c>
      <c r="F511" s="731">
        <f t="shared" si="6"/>
        <v>24.39</v>
      </c>
      <c r="N511" s="734"/>
      <c r="T511" s="734"/>
      <c r="U511" s="734"/>
      <c r="V511" s="734"/>
    </row>
    <row r="512" spans="2:22">
      <c r="C512" t="s">
        <v>13379</v>
      </c>
      <c r="D512" s="731">
        <f>(2.7-(3*0.45))*9.08</f>
        <v>12.258000000000001</v>
      </c>
      <c r="E512" s="730">
        <f>(1.2*1)+(0.8*0.75)</f>
        <v>1.8</v>
      </c>
      <c r="F512" s="731">
        <f t="shared" si="6"/>
        <v>10.458</v>
      </c>
      <c r="N512" s="734"/>
      <c r="T512" s="734"/>
      <c r="U512" s="734"/>
      <c r="V512" s="734"/>
    </row>
    <row r="513" spans="2:22">
      <c r="C513" t="s">
        <v>13381</v>
      </c>
      <c r="D513" s="731">
        <f>(2.7-(3*0.45))*7.8</f>
        <v>10.530000000000001</v>
      </c>
      <c r="E513" s="731">
        <f>(1.2*1)+(0.8*0.75)</f>
        <v>1.8</v>
      </c>
      <c r="F513" s="731">
        <f>D513-E513</f>
        <v>8.73</v>
      </c>
      <c r="N513" s="734"/>
      <c r="T513" s="734"/>
      <c r="U513" s="734"/>
      <c r="V513" s="734"/>
    </row>
    <row r="514" spans="2:22">
      <c r="C514" t="s">
        <v>13383</v>
      </c>
      <c r="D514" s="731">
        <f>(2.7-(3*0.45))*6.08</f>
        <v>8.2080000000000002</v>
      </c>
      <c r="E514" s="730">
        <f>(0.6*0.6)+(0.8*0.75)</f>
        <v>0.96000000000000008</v>
      </c>
      <c r="F514" s="731">
        <f>D514-E514</f>
        <v>7.2480000000000002</v>
      </c>
      <c r="N514" s="734"/>
      <c r="T514" s="734"/>
      <c r="U514" s="734"/>
      <c r="V514" s="734"/>
    </row>
    <row r="515" spans="2:22">
      <c r="C515" t="s">
        <v>13445</v>
      </c>
      <c r="D515" s="731">
        <f>(2.7-(3*0.45))*6.08</f>
        <v>8.2080000000000002</v>
      </c>
      <c r="E515" s="730">
        <f>(0.6*0.6)+(0.8*0.75)</f>
        <v>0.96000000000000008</v>
      </c>
      <c r="F515" s="731">
        <f t="shared" ref="F515:F520" si="7">D515-E515</f>
        <v>7.2480000000000002</v>
      </c>
      <c r="N515" s="734"/>
      <c r="T515" s="734"/>
      <c r="U515" s="734"/>
      <c r="V515" s="734"/>
    </row>
    <row r="516" spans="2:22">
      <c r="C516" t="s">
        <v>13386</v>
      </c>
      <c r="D516" s="731">
        <f>(2.7-(3*0.45))*7.68</f>
        <v>10.368</v>
      </c>
      <c r="E516" s="731">
        <f>(1.1*0.75)+(0.8*0.75)</f>
        <v>1.4250000000000003</v>
      </c>
      <c r="F516" s="731">
        <f t="shared" si="7"/>
        <v>8.9429999999999996</v>
      </c>
      <c r="N516" s="734"/>
      <c r="T516" s="734"/>
      <c r="U516" s="734"/>
      <c r="V516" s="734"/>
    </row>
    <row r="517" spans="2:22">
      <c r="C517" t="s">
        <v>13388</v>
      </c>
      <c r="D517" s="731">
        <f>(2.7*10.04)</f>
        <v>27.108000000000001</v>
      </c>
      <c r="E517" s="731">
        <f>(1.1*2.1)+(1*1.2)</f>
        <v>3.5100000000000007</v>
      </c>
      <c r="F517" s="731">
        <f t="shared" si="7"/>
        <v>23.597999999999999</v>
      </c>
      <c r="N517" s="734"/>
      <c r="T517" s="734"/>
      <c r="U517" s="734"/>
      <c r="V517" s="734"/>
    </row>
    <row r="518" spans="2:22">
      <c r="C518" t="s">
        <v>13368</v>
      </c>
      <c r="D518" s="706">
        <f>28.16*2.7</f>
        <v>76.032000000000011</v>
      </c>
      <c r="E518" s="706">
        <f>(7*0.8*2.1)+(1.5*1.2)</f>
        <v>13.560000000000002</v>
      </c>
      <c r="F518" s="731">
        <f t="shared" si="7"/>
        <v>62.472000000000008</v>
      </c>
      <c r="N518" s="734"/>
      <c r="T518" s="734"/>
      <c r="U518" s="734"/>
      <c r="V518" s="734"/>
    </row>
    <row r="519" spans="2:22">
      <c r="C519" t="s">
        <v>13446</v>
      </c>
      <c r="D519" s="731">
        <f>2.7*14.14</f>
        <v>38.178000000000004</v>
      </c>
      <c r="E519" s="731">
        <f>6*0.8*2.1</f>
        <v>10.080000000000002</v>
      </c>
      <c r="F519" s="731">
        <f t="shared" si="7"/>
        <v>28.098000000000003</v>
      </c>
      <c r="N519" s="734"/>
      <c r="T519" s="734"/>
      <c r="U519" s="734"/>
      <c r="V519" s="734"/>
    </row>
    <row r="520" spans="2:22">
      <c r="C520" t="s">
        <v>13448</v>
      </c>
      <c r="D520" s="731">
        <f>(2.7-(3*0.45))*5.83</f>
        <v>7.8705000000000007</v>
      </c>
      <c r="E520" s="731">
        <f>(0.7*2.1)+(0.6*0.6)</f>
        <v>1.83</v>
      </c>
      <c r="F520" s="731">
        <f t="shared" si="7"/>
        <v>6.0405000000000006</v>
      </c>
      <c r="N520" s="734"/>
      <c r="T520" s="734"/>
      <c r="U520" s="734"/>
      <c r="V520" s="734"/>
    </row>
    <row r="521" spans="2:22">
      <c r="N521" s="734"/>
      <c r="T521" s="734"/>
      <c r="U521" s="734"/>
      <c r="V521" s="734"/>
    </row>
    <row r="522" spans="2:22">
      <c r="C522" s="912" t="s">
        <v>13511</v>
      </c>
      <c r="D522" s="912"/>
      <c r="E522" s="912"/>
      <c r="F522" s="762">
        <f>F508+F509+F510+F511+F512+F513+F514+F515+F516+F517+F518+F519+F520</f>
        <v>256.36950000000002</v>
      </c>
      <c r="G522" s="677" t="s">
        <v>98</v>
      </c>
      <c r="N522" s="734"/>
      <c r="T522" s="734"/>
      <c r="U522" s="734"/>
      <c r="V522" s="734"/>
    </row>
    <row r="523" spans="2:22">
      <c r="C523" s="745"/>
      <c r="D523" s="745"/>
      <c r="E523" s="745"/>
      <c r="F523" s="706"/>
      <c r="N523" s="734"/>
      <c r="T523" s="734"/>
      <c r="U523" s="734"/>
      <c r="V523" s="734"/>
    </row>
    <row r="524" spans="2:22">
      <c r="B524" s="675" t="s">
        <v>13503</v>
      </c>
      <c r="C524" s="909" t="str">
        <f>VLOOKUP(B524,PLANILHA_SINTÉTICA!A:L,3,FALSE)</f>
        <v>PINTURA DE ACABAMENTO COM APLICAÇÃO DE FUNDO PREPARADOR EPOXI, 01 DEMÃO DE MASSA EPOXI E 02 DEMÃOS DE TINTA ESMALTE EPOXI BRANCO, E= 35 MICRA POR DEMÃO</v>
      </c>
      <c r="D524" s="910"/>
      <c r="E524" s="910"/>
      <c r="F524" s="910"/>
      <c r="G524" s="910"/>
      <c r="H524" s="910"/>
      <c r="I524" s="910"/>
      <c r="J524" s="910"/>
      <c r="K524" s="910"/>
      <c r="L524" s="910"/>
      <c r="M524" s="910"/>
      <c r="N524" s="910"/>
      <c r="O524" s="910"/>
      <c r="T524" s="734"/>
      <c r="U524" s="734"/>
      <c r="V524" s="734"/>
    </row>
    <row r="525" spans="2:22">
      <c r="C525" s="745"/>
      <c r="D525" s="745"/>
      <c r="E525" s="745"/>
      <c r="F525" s="706"/>
      <c r="N525" s="734"/>
      <c r="T525" s="734"/>
      <c r="U525" s="734"/>
      <c r="V525" s="734"/>
    </row>
    <row r="526" spans="2:22">
      <c r="D526" t="s">
        <v>13440</v>
      </c>
      <c r="E526" t="s">
        <v>13441</v>
      </c>
      <c r="F526" t="s">
        <v>132</v>
      </c>
      <c r="N526" s="734"/>
      <c r="T526" s="734"/>
      <c r="U526" s="734"/>
      <c r="V526" s="734"/>
    </row>
    <row r="527" spans="2:22">
      <c r="N527" s="734"/>
      <c r="T527" s="734"/>
      <c r="U527" s="734"/>
      <c r="V527" s="734"/>
    </row>
    <row r="528" spans="2:22">
      <c r="C528" s="686" t="s">
        <v>13443</v>
      </c>
      <c r="D528" s="765">
        <f>12.1*2.7</f>
        <v>32.67</v>
      </c>
      <c r="E528" s="765">
        <f>(0.8*2.1)+(1.2*1)</f>
        <v>2.88</v>
      </c>
      <c r="F528" s="766">
        <f t="shared" ref="F528" si="8">D528-E528</f>
        <v>29.790000000000003</v>
      </c>
      <c r="N528" s="734"/>
      <c r="T528" s="734"/>
      <c r="U528" s="734"/>
      <c r="V528" s="734"/>
    </row>
    <row r="529" spans="2:22">
      <c r="C529" s="686" t="s">
        <v>13447</v>
      </c>
      <c r="D529" s="766">
        <f>(2.7-(3*0.45))*18.54</f>
        <v>25.029</v>
      </c>
      <c r="E529" s="766">
        <f>(1.2*1*4)+(0.8*0.75)</f>
        <v>5.4</v>
      </c>
      <c r="F529" s="766">
        <f t="shared" ref="F529:F530" si="9">D529-E529</f>
        <v>19.628999999999998</v>
      </c>
      <c r="N529" s="734"/>
      <c r="T529" s="734"/>
      <c r="U529" s="734"/>
      <c r="V529" s="734"/>
    </row>
    <row r="530" spans="2:22">
      <c r="C530" s="686" t="s">
        <v>13370</v>
      </c>
      <c r="D530" s="766">
        <f>12.48*2.7</f>
        <v>33.696000000000005</v>
      </c>
      <c r="E530" s="766">
        <f>(2*0.8*2.1)+(1.2*2*1)</f>
        <v>5.76</v>
      </c>
      <c r="F530" s="766">
        <f t="shared" si="9"/>
        <v>27.936000000000007</v>
      </c>
      <c r="N530" s="734"/>
      <c r="T530" s="734"/>
      <c r="U530" s="734"/>
      <c r="V530" s="734"/>
    </row>
    <row r="531" spans="2:22">
      <c r="N531" s="734"/>
      <c r="T531" s="734"/>
      <c r="U531" s="734"/>
      <c r="V531" s="734"/>
    </row>
    <row r="532" spans="2:22">
      <c r="C532" s="912" t="s">
        <v>13512</v>
      </c>
      <c r="D532" s="912"/>
      <c r="E532" s="912"/>
      <c r="F532" s="762">
        <f>F528+F530+F529</f>
        <v>77.355000000000018</v>
      </c>
      <c r="G532" s="677" t="s">
        <v>98</v>
      </c>
      <c r="N532" s="734"/>
      <c r="T532" s="734"/>
      <c r="U532" s="734"/>
      <c r="V532" s="734"/>
    </row>
    <row r="535" spans="2:22">
      <c r="B535" s="710" t="s">
        <v>13246</v>
      </c>
      <c r="C535" s="917" t="s">
        <v>13247</v>
      </c>
      <c r="D535" s="918"/>
      <c r="E535" s="918"/>
      <c r="F535" s="918"/>
      <c r="G535" s="918"/>
      <c r="H535" s="918"/>
      <c r="I535" s="918"/>
      <c r="J535" s="918"/>
      <c r="K535" s="918"/>
      <c r="L535" s="918"/>
      <c r="M535" s="918"/>
      <c r="N535" s="918"/>
      <c r="O535" s="918"/>
    </row>
    <row r="536" spans="2:22">
      <c r="B536" s="710"/>
      <c r="C536" s="712"/>
      <c r="D536" s="713"/>
      <c r="E536" s="713"/>
      <c r="F536" s="713"/>
      <c r="G536" s="713"/>
      <c r="H536" s="713"/>
      <c r="I536" s="713"/>
      <c r="J536" s="713"/>
      <c r="K536" s="713"/>
      <c r="L536" s="713"/>
      <c r="M536" s="713"/>
      <c r="N536" s="713"/>
      <c r="O536" s="713"/>
    </row>
    <row r="537" spans="2:22" ht="15" customHeight="1">
      <c r="B537" s="675" t="s">
        <v>13248</v>
      </c>
      <c r="C537" s="909" t="str">
        <f>VLOOKUP(B537,PLANILHA_SINTÉTICA!A:L,3,FALSE)</f>
        <v>PINTURA FUNDO NIVELADOR ALQUÍDICO BRANCO EM MADEIRA. AF_01/2021</v>
      </c>
      <c r="D537" s="910"/>
      <c r="E537" s="910"/>
      <c r="F537" s="910"/>
      <c r="G537" s="910"/>
      <c r="H537" s="910"/>
      <c r="I537" s="910"/>
      <c r="J537" s="910"/>
      <c r="K537" s="910"/>
      <c r="L537" s="910"/>
      <c r="M537" s="910"/>
      <c r="N537" s="910"/>
      <c r="O537" s="910"/>
    </row>
    <row r="538" spans="2:22" ht="15" customHeight="1">
      <c r="B538" s="675" t="s">
        <v>13249</v>
      </c>
      <c r="C538" s="909" t="str">
        <f>VLOOKUP(B538,PLANILHA_SINTÉTICA!A:L,3,FALSE)</f>
        <v>LIXAMENTO DE MADEIRA PARA APLICAÇÃO DE FUNDO OU PINTURA. AF_01/2021</v>
      </c>
      <c r="D538" s="910"/>
      <c r="E538" s="910"/>
      <c r="F538" s="910"/>
      <c r="G538" s="910"/>
      <c r="H538" s="910"/>
      <c r="I538" s="910"/>
      <c r="J538" s="910"/>
      <c r="K538" s="910"/>
      <c r="L538" s="910"/>
      <c r="M538" s="910"/>
      <c r="N538" s="910"/>
      <c r="O538" s="910"/>
    </row>
    <row r="539" spans="2:22" ht="15" customHeight="1">
      <c r="B539" s="675" t="s">
        <v>13250</v>
      </c>
      <c r="C539" s="909" t="str">
        <f>VLOOKUP(B539,PLANILHA_SINTÉTICA!A:L,3,FALSE)</f>
        <v>PINTURA TINTA DE ACABAMENTO (PIGMENTADA) ESMALTE SINTÉTICO BRILHANTE EM MADEIRA, 3 DEMÃOS. AF_01/2021</v>
      </c>
      <c r="D539" s="910"/>
      <c r="E539" s="910"/>
      <c r="F539" s="910"/>
      <c r="G539" s="910"/>
      <c r="H539" s="910"/>
      <c r="I539" s="910"/>
      <c r="J539" s="910"/>
      <c r="K539" s="910"/>
      <c r="L539" s="910"/>
      <c r="M539" s="910"/>
      <c r="N539" s="910"/>
      <c r="O539" s="910"/>
    </row>
    <row r="541" spans="2:22">
      <c r="D541" s="673" t="s">
        <v>13440</v>
      </c>
    </row>
    <row r="543" spans="2:22">
      <c r="C543" t="s">
        <v>13315</v>
      </c>
      <c r="D543" s="711"/>
      <c r="E543" s="697"/>
      <c r="F543" s="711"/>
    </row>
    <row r="544" spans="2:22">
      <c r="C544" t="s">
        <v>13442</v>
      </c>
      <c r="D544" s="711">
        <f>(0.8*2*2.1)+(0.035*0.8*2)+(0.035*2.1*2)</f>
        <v>3.5630000000000006</v>
      </c>
      <c r="E544" s="697"/>
      <c r="F544" s="711"/>
    </row>
    <row r="545" spans="3:6">
      <c r="C545" t="s">
        <v>13332</v>
      </c>
      <c r="D545" s="711">
        <f>(0.8*2*2.1)+(0.035*0.8*2)+(0.035*2.1*2)</f>
        <v>3.5630000000000006</v>
      </c>
      <c r="E545" s="697"/>
      <c r="F545" s="711"/>
    </row>
    <row r="546" spans="3:6">
      <c r="C546" t="s">
        <v>13331</v>
      </c>
      <c r="D546" s="711">
        <f>(0.8*2*2.1)+(0.035*0.8*2)+(0.035*2.1*2)</f>
        <v>3.5630000000000006</v>
      </c>
      <c r="E546" s="697"/>
      <c r="F546" s="711"/>
    </row>
    <row r="547" spans="3:6">
      <c r="C547" t="s">
        <v>13359</v>
      </c>
      <c r="D547" s="711">
        <f>(0.9*2*2.1)+(0.035*0.9*2)+(0.035*2.1*2)</f>
        <v>3.99</v>
      </c>
      <c r="E547" s="697"/>
      <c r="F547" s="711"/>
    </row>
    <row r="548" spans="3:6">
      <c r="C548" t="s">
        <v>13361</v>
      </c>
      <c r="D548" s="711">
        <f>(0.9*2*2.1)+(0.035*0.9*2)+(0.035*2.1*2)</f>
        <v>3.99</v>
      </c>
      <c r="E548" s="697"/>
      <c r="F548" s="711"/>
    </row>
    <row r="549" spans="3:6">
      <c r="C549" t="s">
        <v>13366</v>
      </c>
      <c r="D549" s="711">
        <f>(0.8*2*2.1)+(0.035*0.8*2)+(0.035*2.1*2)</f>
        <v>3.5630000000000006</v>
      </c>
      <c r="E549" s="711"/>
      <c r="F549" s="711"/>
    </row>
    <row r="550" spans="3:6">
      <c r="C550" t="s">
        <v>13443</v>
      </c>
      <c r="D550" s="711">
        <f>(0.8*2*2.1)+(0.035*0.8*2)+(0.035*2.1*2)</f>
        <v>3.5630000000000006</v>
      </c>
      <c r="E550" s="697"/>
      <c r="F550" s="711"/>
    </row>
    <row r="551" spans="3:6">
      <c r="C551" t="s">
        <v>13444</v>
      </c>
      <c r="D551" s="711">
        <f>(0.8*2*2.1)+(0.035*0.8*2)+(0.035*2.1*2)</f>
        <v>3.5630000000000006</v>
      </c>
      <c r="E551" s="706"/>
      <c r="F551" s="711"/>
    </row>
    <row r="552" spans="3:6">
      <c r="C552" t="s">
        <v>13379</v>
      </c>
      <c r="D552" s="711">
        <f>(0.8*2*2.1)+(0.035*0.8*2)+(0.035*2.1*2)</f>
        <v>3.5630000000000006</v>
      </c>
      <c r="E552" s="697"/>
      <c r="F552" s="711"/>
    </row>
    <row r="553" spans="3:6">
      <c r="D553" s="697"/>
      <c r="E553" s="697"/>
      <c r="F553" s="711"/>
    </row>
    <row r="554" spans="3:6">
      <c r="C554" t="s">
        <v>13381</v>
      </c>
      <c r="D554" s="711">
        <f t="shared" ref="D554:D563" si="10">(0.8*2*2.1)+(0.035*0.8*2)+(0.035*2.1*2)</f>
        <v>3.5630000000000006</v>
      </c>
      <c r="E554" s="711"/>
      <c r="F554" s="711"/>
    </row>
    <row r="555" spans="3:6">
      <c r="C555" t="s">
        <v>13383</v>
      </c>
      <c r="D555" s="711">
        <f t="shared" si="10"/>
        <v>3.5630000000000006</v>
      </c>
      <c r="E555" s="697"/>
      <c r="F555" s="711"/>
    </row>
    <row r="556" spans="3:6">
      <c r="C556" t="s">
        <v>13445</v>
      </c>
      <c r="D556" s="711">
        <f t="shared" si="10"/>
        <v>3.5630000000000006</v>
      </c>
      <c r="E556" s="697"/>
      <c r="F556" s="711"/>
    </row>
    <row r="557" spans="3:6">
      <c r="C557" t="s">
        <v>13386</v>
      </c>
      <c r="D557" s="711">
        <f t="shared" si="10"/>
        <v>3.5630000000000006</v>
      </c>
      <c r="E557" s="711"/>
      <c r="F557" s="711"/>
    </row>
    <row r="558" spans="3:6">
      <c r="C558" t="s">
        <v>13388</v>
      </c>
      <c r="D558" s="711">
        <f t="shared" si="10"/>
        <v>3.5630000000000006</v>
      </c>
      <c r="E558" s="711"/>
      <c r="F558" s="711"/>
    </row>
    <row r="559" spans="3:6">
      <c r="C559" t="s">
        <v>13368</v>
      </c>
      <c r="D559" s="711">
        <f t="shared" si="10"/>
        <v>3.5630000000000006</v>
      </c>
      <c r="E559" s="706"/>
      <c r="F559" s="711"/>
    </row>
    <row r="560" spans="3:6">
      <c r="C560" t="s">
        <v>13446</v>
      </c>
      <c r="D560" s="711">
        <f t="shared" si="10"/>
        <v>3.5630000000000006</v>
      </c>
      <c r="E560" s="711"/>
      <c r="F560" s="711"/>
    </row>
    <row r="561" spans="2:22">
      <c r="C561" t="s">
        <v>13447</v>
      </c>
      <c r="D561" s="711">
        <f t="shared" si="10"/>
        <v>3.5630000000000006</v>
      </c>
      <c r="E561" s="711"/>
      <c r="F561" s="711"/>
    </row>
    <row r="562" spans="2:22">
      <c r="C562" t="s">
        <v>13370</v>
      </c>
      <c r="D562" s="711">
        <f t="shared" si="10"/>
        <v>3.5630000000000006</v>
      </c>
      <c r="E562" s="711"/>
      <c r="F562" s="711"/>
    </row>
    <row r="563" spans="2:22">
      <c r="C563" t="s">
        <v>13448</v>
      </c>
      <c r="D563" s="711">
        <f t="shared" si="10"/>
        <v>3.5630000000000006</v>
      </c>
      <c r="E563" s="711"/>
      <c r="F563" s="711"/>
    </row>
    <row r="565" spans="2:22">
      <c r="C565" t="s">
        <v>132</v>
      </c>
      <c r="D565" s="706">
        <f>SUM(D543:D563)</f>
        <v>68.55100000000003</v>
      </c>
      <c r="E565" t="s">
        <v>98</v>
      </c>
    </row>
    <row r="566" spans="2:22">
      <c r="D566" s="706"/>
      <c r="N566" s="700"/>
      <c r="T566" s="700"/>
      <c r="U566" s="700"/>
      <c r="V566" s="700"/>
    </row>
    <row r="567" spans="2:22">
      <c r="D567" s="706"/>
      <c r="N567" s="700"/>
      <c r="T567" s="700"/>
      <c r="U567" s="700"/>
      <c r="V567" s="700"/>
    </row>
    <row r="568" spans="2:22">
      <c r="B568" s="710" t="s">
        <v>13257</v>
      </c>
      <c r="C568" s="917" t="str">
        <f>PLANILHA_SINTÉTICA!C106</f>
        <v>PINTURA DA LAJE</v>
      </c>
      <c r="D568" s="918"/>
      <c r="E568" s="918"/>
      <c r="F568" s="918"/>
      <c r="G568" s="918"/>
      <c r="H568" s="918"/>
      <c r="I568" s="918"/>
      <c r="J568" s="918"/>
      <c r="K568" s="918"/>
      <c r="L568" s="918"/>
      <c r="M568" s="918"/>
      <c r="N568" s="918"/>
      <c r="O568" s="918"/>
      <c r="T568" s="700"/>
      <c r="U568" s="700"/>
      <c r="V568" s="700"/>
    </row>
    <row r="569" spans="2:22">
      <c r="D569" s="706"/>
      <c r="N569" s="700"/>
      <c r="T569" s="700"/>
      <c r="U569" s="700"/>
      <c r="V569" s="700"/>
    </row>
    <row r="570" spans="2:22">
      <c r="B570" s="675" t="s">
        <v>13470</v>
      </c>
      <c r="C570" s="909" t="str">
        <f>VLOOKUP(B570,PLANILHA_SINTÉTICA!A:L,3,FALSE)</f>
        <v>PINTURA DE ACABAMENTO COM APLICAÇÃO DE FUNDO PREPARADOR EPOXI, 01 DEMÃO DE MASSA EPOXI E 02 DEMÃOS DE TINTA ESMALTE EPOXI BRANCO, E= 35 MICRA POR DEMÃO</v>
      </c>
      <c r="D570" s="910"/>
      <c r="E570" s="910"/>
      <c r="F570" s="910"/>
      <c r="G570" s="910"/>
      <c r="H570" s="910"/>
      <c r="I570" s="910"/>
      <c r="J570" s="910"/>
      <c r="K570" s="910"/>
      <c r="L570" s="910"/>
      <c r="M570" s="910"/>
      <c r="N570" s="910"/>
      <c r="O570" s="910"/>
      <c r="T570" s="749"/>
      <c r="U570" s="749"/>
      <c r="V570" s="749"/>
    </row>
    <row r="571" spans="2:22">
      <c r="N571" s="700"/>
      <c r="T571" s="700"/>
      <c r="U571" s="700"/>
      <c r="V571" s="700"/>
    </row>
    <row r="572" spans="2:22">
      <c r="C572" t="s">
        <v>13315</v>
      </c>
      <c r="D572" s="711">
        <v>20.29</v>
      </c>
      <c r="E572" s="697"/>
      <c r="N572" s="700"/>
      <c r="T572" s="700"/>
      <c r="U572" s="700"/>
      <c r="V572" s="700"/>
    </row>
    <row r="573" spans="2:22">
      <c r="C573" t="s">
        <v>13442</v>
      </c>
      <c r="D573" s="711">
        <v>5.03</v>
      </c>
      <c r="E573" s="697"/>
      <c r="N573" s="700"/>
      <c r="T573" s="700"/>
      <c r="U573" s="700"/>
      <c r="V573" s="700"/>
    </row>
    <row r="574" spans="2:22">
      <c r="C574" t="s">
        <v>13332</v>
      </c>
      <c r="D574" s="711">
        <v>8.44</v>
      </c>
      <c r="E574" s="697"/>
      <c r="N574" s="700"/>
      <c r="T574" s="700"/>
      <c r="U574" s="700"/>
      <c r="V574" s="700"/>
    </row>
    <row r="575" spans="2:22">
      <c r="C575" t="s">
        <v>13331</v>
      </c>
      <c r="D575" s="711">
        <v>8.44</v>
      </c>
      <c r="E575" s="697"/>
      <c r="N575" s="700"/>
      <c r="T575" s="700"/>
      <c r="U575" s="700"/>
      <c r="V575" s="700"/>
    </row>
    <row r="576" spans="2:22">
      <c r="C576" t="s">
        <v>13359</v>
      </c>
      <c r="D576" s="711">
        <v>3.12</v>
      </c>
      <c r="E576" s="697"/>
      <c r="N576" s="700"/>
      <c r="T576" s="700"/>
      <c r="U576" s="700"/>
      <c r="V576" s="700"/>
    </row>
    <row r="577" spans="2:22">
      <c r="C577" t="s">
        <v>13361</v>
      </c>
      <c r="D577" s="711">
        <v>3.1</v>
      </c>
      <c r="E577" s="697"/>
      <c r="N577" s="700"/>
      <c r="T577" s="700"/>
      <c r="U577" s="700"/>
      <c r="V577" s="700"/>
    </row>
    <row r="578" spans="2:22">
      <c r="C578" t="s">
        <v>13366</v>
      </c>
      <c r="D578" s="711">
        <v>5.65</v>
      </c>
      <c r="E578" s="711"/>
      <c r="N578" s="700"/>
      <c r="T578" s="700"/>
      <c r="U578" s="700"/>
      <c r="V578" s="700"/>
    </row>
    <row r="579" spans="2:22">
      <c r="C579" t="s">
        <v>13368</v>
      </c>
      <c r="D579" s="711">
        <v>3.33</v>
      </c>
      <c r="E579" s="706"/>
      <c r="N579" s="700"/>
      <c r="T579" s="700"/>
      <c r="U579" s="700"/>
      <c r="V579" s="700"/>
    </row>
    <row r="580" spans="2:22">
      <c r="N580" s="700"/>
      <c r="T580" s="700"/>
      <c r="U580" s="700"/>
      <c r="V580" s="700"/>
    </row>
    <row r="581" spans="2:22">
      <c r="C581" t="s">
        <v>132</v>
      </c>
      <c r="D581" s="706">
        <f>SUM(D572:D579)</f>
        <v>57.399999999999991</v>
      </c>
      <c r="E581" t="s">
        <v>98</v>
      </c>
      <c r="N581" s="700"/>
      <c r="T581" s="700"/>
      <c r="U581" s="700"/>
      <c r="V581" s="700"/>
    </row>
    <row r="582" spans="2:22">
      <c r="D582" s="706"/>
      <c r="N582" s="734"/>
      <c r="T582" s="734"/>
      <c r="U582" s="734"/>
      <c r="V582" s="734"/>
    </row>
    <row r="584" spans="2:22">
      <c r="B584" s="674" t="s">
        <v>13449</v>
      </c>
      <c r="C584" s="911" t="str">
        <f>[3]PLANILHA_SINTÉTICA!C135</f>
        <v>PINTURA EXTERNA</v>
      </c>
      <c r="D584" s="911"/>
      <c r="E584" s="911"/>
      <c r="F584" s="911"/>
      <c r="G584" s="911"/>
      <c r="H584" s="911"/>
      <c r="I584" s="911"/>
      <c r="J584" s="911"/>
      <c r="K584" s="911"/>
      <c r="L584" s="911"/>
      <c r="M584" s="911"/>
      <c r="N584" s="911"/>
      <c r="O584" s="911"/>
    </row>
    <row r="586" spans="2:22" ht="15" customHeight="1">
      <c r="B586" s="675" t="s">
        <v>13252</v>
      </c>
      <c r="C586" s="909" t="str">
        <f>VLOOKUP(B586,PLANILHA_SINTÉTICA!A:L,3,FALSE)</f>
        <v>APLICAÇÃO MANUAL DE FUNDO SELADOR ACRÍLICO EM PAREDES EXTERNAS DE CASAS. AF_06/2014</v>
      </c>
      <c r="D586" s="910"/>
      <c r="E586" s="910"/>
      <c r="F586" s="910"/>
      <c r="G586" s="910"/>
      <c r="H586" s="910"/>
      <c r="I586" s="910"/>
      <c r="J586" s="910"/>
      <c r="K586" s="910"/>
      <c r="L586" s="910"/>
      <c r="M586" s="910"/>
      <c r="N586" s="910"/>
      <c r="O586" s="910"/>
    </row>
    <row r="587" spans="2:22">
      <c r="B587" s="675"/>
    </row>
    <row r="588" spans="2:22">
      <c r="C588" s="673" t="s">
        <v>13440</v>
      </c>
      <c r="D588" s="673" t="s">
        <v>13441</v>
      </c>
      <c r="E588" s="673" t="s">
        <v>13450</v>
      </c>
    </row>
    <row r="589" spans="2:22">
      <c r="C589" s="673">
        <f>(69.01*3)+(1.4+0.38+1.1+1.1)+(0.36+0.36+1.14+1.33)</f>
        <v>214.20000000000002</v>
      </c>
      <c r="D589" s="673">
        <f>(0.6*0.6*5)+(21*1.2*1)+(1.5*1.2)+(2.45*2.4)+(0.8*2.1)</f>
        <v>36.36</v>
      </c>
      <c r="E589" s="673">
        <f>C589-D589</f>
        <v>177.84000000000003</v>
      </c>
      <c r="F589" t="s">
        <v>98</v>
      </c>
    </row>
    <row r="591" spans="2:22">
      <c r="C591" t="s">
        <v>13481</v>
      </c>
      <c r="D591">
        <f>1.4+0.38+1.1+1.1</f>
        <v>3.98</v>
      </c>
    </row>
    <row r="592" spans="2:22">
      <c r="C592" t="s">
        <v>13255</v>
      </c>
      <c r="D592">
        <f>0.36+0.36+1.14+1.33</f>
        <v>3.19</v>
      </c>
      <c r="N592" s="726"/>
      <c r="T592" s="726"/>
      <c r="U592" s="726"/>
      <c r="V592" s="726"/>
    </row>
    <row r="594" spans="2:15">
      <c r="C594" s="677" t="s">
        <v>132</v>
      </c>
      <c r="D594" s="677">
        <f>E589+D591+D592</f>
        <v>185.01000000000002</v>
      </c>
      <c r="E594" s="677" t="s">
        <v>98</v>
      </c>
    </row>
    <row r="597" spans="2:15">
      <c r="B597" s="675" t="s">
        <v>13253</v>
      </c>
      <c r="C597" s="909" t="str">
        <f>VLOOKUP(B597,PLANILHA_SINTÉTICA!A:L,3,FALSE)</f>
        <v>APLICAÇÃO MANUAL DE MASSA ACRÍLICA EM PAREDES EXTERNAS DE CASAS, UMA DEMÃO. AF_05/2017</v>
      </c>
      <c r="D597" s="910"/>
      <c r="E597" s="910"/>
      <c r="F597" s="910"/>
      <c r="G597" s="910"/>
      <c r="H597" s="910"/>
      <c r="I597" s="910"/>
      <c r="J597" s="910"/>
      <c r="K597" s="910"/>
      <c r="L597" s="910"/>
      <c r="M597" s="910"/>
      <c r="N597" s="910"/>
      <c r="O597" s="910"/>
    </row>
    <row r="599" spans="2:15">
      <c r="C599" s="764" t="s">
        <v>13520</v>
      </c>
      <c r="D599" s="763">
        <f>D594*0.3</f>
        <v>55.503000000000007</v>
      </c>
      <c r="E599" s="764" t="s">
        <v>98</v>
      </c>
    </row>
    <row r="602" spans="2:15">
      <c r="B602" s="675" t="s">
        <v>13254</v>
      </c>
      <c r="C602" s="909" t="str">
        <f>VLOOKUP(B602,PLANILHA_SINTÉTICA!A:L,3,FALSE)</f>
        <v>PINTURA LÁTEX ACRÍLICA PREMIUM, APLICAÇÃO MANUAL EM PAREDES, DUAS DEMÃOS. AF_04/2023</v>
      </c>
      <c r="D602" s="910"/>
      <c r="E602" s="910"/>
      <c r="F602" s="910"/>
      <c r="G602" s="910"/>
      <c r="H602" s="910"/>
      <c r="I602" s="910"/>
      <c r="J602" s="910"/>
      <c r="K602" s="910"/>
      <c r="L602" s="910"/>
      <c r="M602" s="910"/>
      <c r="N602" s="910"/>
      <c r="O602" s="910"/>
    </row>
    <row r="604" spans="2:15">
      <c r="C604" s="677" t="s">
        <v>132</v>
      </c>
      <c r="D604" s="677">
        <f>D594</f>
        <v>185.01000000000002</v>
      </c>
      <c r="E604" s="677" t="s">
        <v>98</v>
      </c>
    </row>
    <row r="607" spans="2:15">
      <c r="B607" s="674" t="s">
        <v>13521</v>
      </c>
      <c r="C607" s="911" t="str">
        <f>PLANILHA_SINTÉTICA!C114</f>
        <v>ABRIGO DE GÁS</v>
      </c>
      <c r="D607" s="911"/>
      <c r="E607" s="911"/>
      <c r="F607" s="911"/>
      <c r="G607" s="911"/>
      <c r="H607" s="911"/>
      <c r="I607" s="911"/>
      <c r="J607" s="911"/>
      <c r="K607" s="911"/>
      <c r="L607" s="911"/>
      <c r="M607" s="911"/>
      <c r="N607" s="911"/>
      <c r="O607" s="911"/>
    </row>
    <row r="609" spans="2:22">
      <c r="B609" s="675" t="s">
        <v>13472</v>
      </c>
      <c r="C609" s="909" t="str">
        <f>VLOOKUP(B609,PLANILHA_SINTÉTICA!A:L,3,FALSE)</f>
        <v>FURO MECANIZADO EM CONCRETO, COM MARTELO DEMOLIDOR, PARA INSTALAÇÕES HIDRÁULICAS, DIÂMETROS MENORES OU IGUAIS A 40 MM. AF_09/2023</v>
      </c>
      <c r="D609" s="910"/>
      <c r="E609" s="910"/>
      <c r="F609" s="910"/>
      <c r="G609" s="910"/>
      <c r="H609" s="910"/>
      <c r="I609" s="910"/>
      <c r="J609" s="910"/>
      <c r="K609" s="910"/>
      <c r="L609" s="910"/>
      <c r="M609" s="910"/>
      <c r="N609" s="910"/>
      <c r="O609" s="910"/>
      <c r="T609" s="749"/>
      <c r="U609" s="749"/>
      <c r="V609" s="749"/>
    </row>
    <row r="610" spans="2:22">
      <c r="N610" s="749"/>
      <c r="T610" s="749"/>
      <c r="U610" s="749"/>
      <c r="V610" s="749"/>
    </row>
    <row r="611" spans="2:22">
      <c r="C611" s="677" t="s">
        <v>132</v>
      </c>
      <c r="D611" s="677">
        <v>1</v>
      </c>
      <c r="E611" s="677" t="s">
        <v>13337</v>
      </c>
      <c r="N611" s="749"/>
      <c r="T611" s="749"/>
      <c r="U611" s="749"/>
      <c r="V611" s="749"/>
    </row>
    <row r="612" spans="2:22">
      <c r="N612" s="749"/>
      <c r="T612" s="749"/>
      <c r="U612" s="749"/>
      <c r="V612" s="749"/>
    </row>
    <row r="613" spans="2:22">
      <c r="N613" s="749"/>
      <c r="T613" s="749"/>
      <c r="U613" s="749"/>
      <c r="V613" s="749"/>
    </row>
    <row r="614" spans="2:22">
      <c r="B614" s="675" t="s">
        <v>13482</v>
      </c>
      <c r="C614" s="909" t="str">
        <f>VLOOKUP(B614,PLANILHA_SINTÉTICA!A:L,3,FALSE)</f>
        <v>ARMAÇÃO DO SISTEMA DE PAREDES DE CONCRETO, EXECUTADA EM PAREDES DE EDIFICAÇÕES TÉRREAS OU DE MÚLTIPLOS PAVIMENTOS, TELA Q-92. AF_06/2019</v>
      </c>
      <c r="D614" s="910"/>
      <c r="E614" s="910"/>
      <c r="F614" s="910"/>
      <c r="G614" s="910"/>
      <c r="H614" s="910"/>
      <c r="I614" s="910"/>
      <c r="J614" s="910"/>
      <c r="K614" s="910"/>
      <c r="L614" s="910"/>
      <c r="M614" s="910"/>
      <c r="N614" s="910"/>
      <c r="O614" s="910"/>
      <c r="T614" s="749"/>
      <c r="U614" s="749"/>
      <c r="V614" s="749"/>
    </row>
    <row r="615" spans="2:22">
      <c r="N615" s="749"/>
      <c r="T615" s="749"/>
      <c r="U615" s="749"/>
      <c r="V615" s="749"/>
    </row>
    <row r="616" spans="2:22">
      <c r="C616" t="s">
        <v>13522</v>
      </c>
      <c r="D616" t="s">
        <v>13523</v>
      </c>
      <c r="N616" s="749"/>
      <c r="T616" s="749"/>
      <c r="U616" s="749"/>
      <c r="V616" s="749"/>
    </row>
    <row r="617" spans="2:22">
      <c r="C617" s="748">
        <v>9.1167999999999996</v>
      </c>
      <c r="D617" s="677" t="s">
        <v>1175</v>
      </c>
      <c r="E617" t="s">
        <v>13524</v>
      </c>
      <c r="N617" s="749"/>
      <c r="T617" s="749"/>
      <c r="U617" s="749"/>
      <c r="V617" s="749"/>
    </row>
    <row r="618" spans="2:22">
      <c r="N618" s="749"/>
      <c r="T618" s="749"/>
      <c r="U618" s="749"/>
      <c r="V618" s="749"/>
    </row>
    <row r="619" spans="2:22">
      <c r="N619" s="749"/>
      <c r="T619" s="749"/>
      <c r="U619" s="749"/>
      <c r="V619" s="749"/>
    </row>
    <row r="620" spans="2:22" ht="29.25" customHeight="1">
      <c r="B620" s="675" t="s">
        <v>13483</v>
      </c>
      <c r="C620" s="909" t="str">
        <f>VLOOKUP(B620,PLANILHA_SINTÉTICA!A:L,3,FALSE)</f>
        <v>CONCRETAGEM DE EDIFICAÇÕES (PAREDES E LAJES) FEITAS COM SISTEMA DE FÔRMAS MANUSEÁVEIS, COM CONCRETO USINADO AUTOADENSÁVEL FCK 25 MPA - LANÇAMENTO E ACABAMENTO. AF_10/2021</v>
      </c>
      <c r="D620" s="910"/>
      <c r="E620" s="910"/>
      <c r="F620" s="910"/>
      <c r="G620" s="910"/>
      <c r="H620" s="910"/>
      <c r="I620" s="910"/>
      <c r="J620" s="910"/>
      <c r="K620" s="910"/>
      <c r="L620" s="910"/>
      <c r="M620" s="910"/>
      <c r="N620" s="910"/>
      <c r="O620" s="910"/>
      <c r="T620" s="749"/>
      <c r="U620" s="749"/>
      <c r="V620" s="749"/>
    </row>
    <row r="621" spans="2:22">
      <c r="N621" s="749"/>
      <c r="T621" s="749"/>
      <c r="U621" s="749"/>
      <c r="V621" s="749"/>
    </row>
    <row r="622" spans="2:22">
      <c r="G622" t="s">
        <v>13525</v>
      </c>
      <c r="H622" t="s">
        <v>13526</v>
      </c>
      <c r="I622" t="s">
        <v>13527</v>
      </c>
      <c r="N622" s="749"/>
      <c r="T622" s="749"/>
      <c r="U622" s="749"/>
      <c r="V622" s="749"/>
    </row>
    <row r="623" spans="2:22">
      <c r="C623" s="748">
        <v>0.59325600000000001</v>
      </c>
      <c r="D623" s="677" t="s">
        <v>13528</v>
      </c>
      <c r="G623">
        <v>0.27657599999999999</v>
      </c>
      <c r="H623">
        <v>0.10788</v>
      </c>
      <c r="I623">
        <v>0.20879999999999999</v>
      </c>
      <c r="J623">
        <v>0.59325600000000001</v>
      </c>
      <c r="K623" t="s">
        <v>13528</v>
      </c>
      <c r="N623" s="749"/>
      <c r="T623" s="749"/>
      <c r="U623" s="749"/>
      <c r="V623" s="749"/>
    </row>
    <row r="624" spans="2:22">
      <c r="N624" s="749"/>
      <c r="T624" s="749"/>
      <c r="U624" s="749"/>
      <c r="V624" s="749"/>
    </row>
    <row r="625" spans="2:22">
      <c r="N625" s="749"/>
      <c r="T625" s="749"/>
      <c r="U625" s="749"/>
      <c r="V625" s="749"/>
    </row>
    <row r="626" spans="2:22">
      <c r="B626" s="675" t="s">
        <v>13484</v>
      </c>
      <c r="C626" s="909" t="str">
        <f>VLOOKUP(B626,PLANILHA_SINTÉTICA!A:L,3,FALSE)</f>
        <v>MONTAGEM E DESMONTAGEM DE FÔRMA DE PILARES RETANGULARES E ESTRUTURAS SIMILARES, PÉ-DIREITO SIMPLES, EM MADEIRA SERRADA, 1 UTILIZAÇÃO. AF_09/2020</v>
      </c>
      <c r="D626" s="910"/>
      <c r="E626" s="910"/>
      <c r="F626" s="910"/>
      <c r="G626" s="910"/>
      <c r="H626" s="910"/>
      <c r="I626" s="910"/>
      <c r="J626" s="910"/>
      <c r="K626" s="910"/>
      <c r="L626" s="910"/>
      <c r="M626" s="910"/>
      <c r="N626" s="910"/>
      <c r="O626" s="910"/>
      <c r="T626" s="749"/>
      <c r="U626" s="749"/>
      <c r="V626" s="749"/>
    </row>
    <row r="627" spans="2:22">
      <c r="N627" s="749"/>
      <c r="T627" s="749"/>
      <c r="U627" s="749"/>
      <c r="V627" s="749"/>
    </row>
    <row r="628" spans="2:22">
      <c r="C628" s="748">
        <v>9.8211999999999993</v>
      </c>
      <c r="D628" s="677" t="s">
        <v>13529</v>
      </c>
      <c r="N628" s="749"/>
      <c r="T628" s="749"/>
      <c r="U628" s="749"/>
      <c r="V628" s="749"/>
    </row>
    <row r="629" spans="2:22">
      <c r="N629" s="749"/>
      <c r="T629" s="749"/>
      <c r="U629" s="749"/>
      <c r="V629" s="749"/>
    </row>
    <row r="630" spans="2:22">
      <c r="N630" s="749"/>
      <c r="T630" s="749"/>
      <c r="U630" s="749"/>
      <c r="V630" s="749"/>
    </row>
    <row r="631" spans="2:22">
      <c r="B631" s="675" t="s">
        <v>13485</v>
      </c>
      <c r="C631" s="909" t="str">
        <f>VLOOKUP(B631,PLANILHA_SINTÉTICA!A:L,3,FALSE)</f>
        <v>EXECUÇÃO DE RADIER, ESPESSURA DE 10 CM, FCK = 30 MPA, COM USO DE FORMAS EM MADEIRA SERRADA. AF_09/2021</v>
      </c>
      <c r="D631" s="910"/>
      <c r="E631" s="910"/>
      <c r="F631" s="910"/>
      <c r="G631" s="910"/>
      <c r="H631" s="910"/>
      <c r="I631" s="910"/>
      <c r="J631" s="910"/>
      <c r="K631" s="910"/>
      <c r="L631" s="910"/>
      <c r="M631" s="910"/>
      <c r="N631" s="910"/>
      <c r="O631" s="910"/>
      <c r="T631" s="749"/>
      <c r="U631" s="749"/>
      <c r="V631" s="749"/>
    </row>
    <row r="633" spans="2:22">
      <c r="C633" s="677">
        <v>1.1200000000000001</v>
      </c>
      <c r="D633" s="677" t="s">
        <v>13529</v>
      </c>
    </row>
    <row r="636" spans="2:22">
      <c r="B636" s="675" t="s">
        <v>13486</v>
      </c>
      <c r="C636" s="909" t="str">
        <f>VLOOKUP(B636,PLANILHA_SINTÉTICA!A:L,3,FALSE)</f>
        <v>PORTA DE FERRO, DE ABRIR, TIPO GRADE COM CHAPA, COM GUARNIÇÕES. AF_12/2019</v>
      </c>
      <c r="D636" s="910"/>
      <c r="E636" s="910"/>
      <c r="F636" s="910"/>
      <c r="G636" s="910"/>
      <c r="H636" s="910"/>
      <c r="I636" s="910"/>
      <c r="J636" s="910"/>
      <c r="K636" s="910"/>
      <c r="L636" s="910"/>
      <c r="M636" s="910"/>
      <c r="N636" s="910"/>
      <c r="O636" s="910"/>
    </row>
    <row r="639" spans="2:22">
      <c r="C639" t="s">
        <v>13530</v>
      </c>
      <c r="D639" s="748">
        <v>1</v>
      </c>
      <c r="E639" s="677" t="s">
        <v>13529</v>
      </c>
    </row>
    <row r="640" spans="2:22">
      <c r="C640" t="s">
        <v>13531</v>
      </c>
    </row>
    <row r="643" spans="2:15">
      <c r="B643" s="675" t="s">
        <v>13487</v>
      </c>
      <c r="C643" s="909" t="str">
        <f>VLOOKUP(B643,PLANILHA_SINTÉTICA!A:L,3,FALSE)</f>
        <v>ESTACA BROCA DE CONCRETO, DIÂMETRO DE 20CM, ESCAVAÇÃO MANUAL COM TRADO CONCHA, COM ARMADURA DE ARRANQUE. AF_05/2020</v>
      </c>
      <c r="D643" s="910"/>
      <c r="E643" s="910"/>
      <c r="F643" s="910"/>
      <c r="G643" s="910"/>
      <c r="H643" s="910"/>
      <c r="I643" s="910"/>
      <c r="J643" s="910"/>
      <c r="K643" s="910"/>
      <c r="L643" s="910"/>
      <c r="M643" s="910"/>
      <c r="N643" s="910"/>
      <c r="O643" s="910"/>
    </row>
    <row r="645" spans="2:15">
      <c r="C645" t="s">
        <v>13532</v>
      </c>
      <c r="E645" s="748">
        <v>1</v>
      </c>
      <c r="F645" s="677" t="s">
        <v>914</v>
      </c>
    </row>
    <row r="648" spans="2:15">
      <c r="B648" s="674" t="s">
        <v>13533</v>
      </c>
      <c r="C648" s="911" t="str">
        <f>PLANILHA_SINTÉTICA!C123</f>
        <v>SERVIÇOS FINAIS</v>
      </c>
      <c r="D648" s="911"/>
      <c r="E648" s="911"/>
      <c r="F648" s="911"/>
      <c r="G648" s="911"/>
      <c r="H648" s="911"/>
      <c r="I648" s="911"/>
      <c r="J648" s="911"/>
      <c r="K648" s="911"/>
      <c r="L648" s="911"/>
      <c r="M648" s="911"/>
      <c r="N648" s="911"/>
      <c r="O648" s="911"/>
    </row>
    <row r="650" spans="2:15">
      <c r="B650" s="675" t="s">
        <v>13488</v>
      </c>
      <c r="C650" s="909" t="str">
        <f>VLOOKUP(B650,PLANILHA_SINTÉTICA!A:L,3,FALSE)</f>
        <v>LIMPEZA DE SUPERFÍCIE COM JATO DE ALTA PRESSÃO. AF_04/2019</v>
      </c>
      <c r="D650" s="910"/>
      <c r="E650" s="910"/>
      <c r="F650" s="910"/>
      <c r="G650" s="910"/>
      <c r="H650" s="910"/>
      <c r="I650" s="910"/>
      <c r="J650" s="910"/>
      <c r="K650" s="910"/>
      <c r="L650" s="910"/>
      <c r="M650" s="910"/>
      <c r="N650" s="910"/>
      <c r="O650" s="910"/>
    </row>
    <row r="651" spans="2:15">
      <c r="B651" s="675" t="s">
        <v>13489</v>
      </c>
      <c r="C651" s="909" t="str">
        <f>VLOOKUP(B651,PLANILHA_SINTÉTICA!A:L,3,FALSE)</f>
        <v>LIMPEZA GERAL</v>
      </c>
      <c r="D651" s="910"/>
      <c r="E651" s="910"/>
      <c r="F651" s="910"/>
      <c r="G651" s="910"/>
      <c r="H651" s="910"/>
      <c r="I651" s="910"/>
      <c r="J651" s="910"/>
      <c r="K651" s="910"/>
      <c r="L651" s="910"/>
      <c r="M651" s="910"/>
      <c r="N651" s="910"/>
      <c r="O651" s="910"/>
    </row>
    <row r="653" spans="2:15">
      <c r="C653" t="s">
        <v>13534</v>
      </c>
      <c r="D653" s="677">
        <v>168.05</v>
      </c>
      <c r="E653" s="677" t="s">
        <v>98</v>
      </c>
    </row>
  </sheetData>
  <mergeCells count="345">
    <mergeCell ref="C31:E31"/>
    <mergeCell ref="F31:G31"/>
    <mergeCell ref="C39:E39"/>
    <mergeCell ref="F39:G39"/>
    <mergeCell ref="C40:E40"/>
    <mergeCell ref="F40:G40"/>
    <mergeCell ref="C81:O81"/>
    <mergeCell ref="C83:E83"/>
    <mergeCell ref="F83:G83"/>
    <mergeCell ref="F60:G60"/>
    <mergeCell ref="C62:E62"/>
    <mergeCell ref="F62:G62"/>
    <mergeCell ref="C64:O64"/>
    <mergeCell ref="C66:E66"/>
    <mergeCell ref="F66:G66"/>
    <mergeCell ref="C67:E67"/>
    <mergeCell ref="F67:G67"/>
    <mergeCell ref="C54:E54"/>
    <mergeCell ref="F54:G54"/>
    <mergeCell ref="C56:O56"/>
    <mergeCell ref="C58:E58"/>
    <mergeCell ref="F58:G58"/>
    <mergeCell ref="C59:E59"/>
    <mergeCell ref="F59:G59"/>
    <mergeCell ref="C498:E498"/>
    <mergeCell ref="C584:O584"/>
    <mergeCell ref="C586:O586"/>
    <mergeCell ref="C16:O16"/>
    <mergeCell ref="C169:O169"/>
    <mergeCell ref="F125:G125"/>
    <mergeCell ref="D194:E194"/>
    <mergeCell ref="C71:O71"/>
    <mergeCell ref="C535:O535"/>
    <mergeCell ref="C537:O537"/>
    <mergeCell ref="C538:O538"/>
    <mergeCell ref="C539:O539"/>
    <mergeCell ref="C472:O472"/>
    <mergeCell ref="C474:E474"/>
    <mergeCell ref="F474:G474"/>
    <mergeCell ref="C476:O476"/>
    <mergeCell ref="C478:O478"/>
    <mergeCell ref="C480:O480"/>
    <mergeCell ref="C464:O464"/>
    <mergeCell ref="C466:E466"/>
    <mergeCell ref="F466:G466"/>
    <mergeCell ref="C468:O468"/>
    <mergeCell ref="C470:E470"/>
    <mergeCell ref="C570:O570"/>
    <mergeCell ref="F470:G470"/>
    <mergeCell ref="C456:O456"/>
    <mergeCell ref="C458:E458"/>
    <mergeCell ref="F458:G458"/>
    <mergeCell ref="C460:O460"/>
    <mergeCell ref="C462:E462"/>
    <mergeCell ref="F462:G462"/>
    <mergeCell ref="C448:O448"/>
    <mergeCell ref="C450:E450"/>
    <mergeCell ref="F450:G450"/>
    <mergeCell ref="C452:O452"/>
    <mergeCell ref="C454:E454"/>
    <mergeCell ref="F454:G454"/>
    <mergeCell ref="C440:O440"/>
    <mergeCell ref="C442:E442"/>
    <mergeCell ref="F442:G442"/>
    <mergeCell ref="C444:O444"/>
    <mergeCell ref="C446:E446"/>
    <mergeCell ref="F446:G446"/>
    <mergeCell ref="C432:O432"/>
    <mergeCell ref="C434:E434"/>
    <mergeCell ref="F434:G434"/>
    <mergeCell ref="C436:O436"/>
    <mergeCell ref="C438:E438"/>
    <mergeCell ref="F438:G438"/>
    <mergeCell ref="C424:O424"/>
    <mergeCell ref="C426:E426"/>
    <mergeCell ref="F426:G426"/>
    <mergeCell ref="C428:O428"/>
    <mergeCell ref="C430:E430"/>
    <mergeCell ref="F430:G430"/>
    <mergeCell ref="C416:O416"/>
    <mergeCell ref="C418:E418"/>
    <mergeCell ref="F418:G418"/>
    <mergeCell ref="C420:O420"/>
    <mergeCell ref="C422:E422"/>
    <mergeCell ref="F422:G422"/>
    <mergeCell ref="C408:O408"/>
    <mergeCell ref="C410:E410"/>
    <mergeCell ref="F410:G410"/>
    <mergeCell ref="C412:O412"/>
    <mergeCell ref="C414:E414"/>
    <mergeCell ref="F414:G414"/>
    <mergeCell ref="C391:I391"/>
    <mergeCell ref="C400:O400"/>
    <mergeCell ref="C402:E402"/>
    <mergeCell ref="F402:G402"/>
    <mergeCell ref="C404:O404"/>
    <mergeCell ref="C406:E406"/>
    <mergeCell ref="F406:G406"/>
    <mergeCell ref="T364:V364"/>
    <mergeCell ref="C365:I365"/>
    <mergeCell ref="C368:D368"/>
    <mergeCell ref="C370:I370"/>
    <mergeCell ref="C379:I379"/>
    <mergeCell ref="C388:I388"/>
    <mergeCell ref="C315:E315"/>
    <mergeCell ref="F315:G315"/>
    <mergeCell ref="C327:O327"/>
    <mergeCell ref="C329:I329"/>
    <mergeCell ref="F352:G352"/>
    <mergeCell ref="C354:I354"/>
    <mergeCell ref="C317:O317"/>
    <mergeCell ref="C322:O322"/>
    <mergeCell ref="C307:E307"/>
    <mergeCell ref="F307:G307"/>
    <mergeCell ref="C309:E309"/>
    <mergeCell ref="F309:G309"/>
    <mergeCell ref="C311:O311"/>
    <mergeCell ref="C313:E313"/>
    <mergeCell ref="F313:G313"/>
    <mergeCell ref="C299:O299"/>
    <mergeCell ref="C301:E301"/>
    <mergeCell ref="F301:G301"/>
    <mergeCell ref="C303:E303"/>
    <mergeCell ref="F303:G303"/>
    <mergeCell ref="C305:O305"/>
    <mergeCell ref="C291:O291"/>
    <mergeCell ref="C293:O293"/>
    <mergeCell ref="C295:E295"/>
    <mergeCell ref="F295:G295"/>
    <mergeCell ref="C297:E297"/>
    <mergeCell ref="F297:G297"/>
    <mergeCell ref="C276:E276"/>
    <mergeCell ref="F276:G276"/>
    <mergeCell ref="C278:O278"/>
    <mergeCell ref="C280:E280"/>
    <mergeCell ref="F280:G280"/>
    <mergeCell ref="C282:E282"/>
    <mergeCell ref="F282:G282"/>
    <mergeCell ref="C284:O284"/>
    <mergeCell ref="C286:E286"/>
    <mergeCell ref="F286:G286"/>
    <mergeCell ref="C289:E289"/>
    <mergeCell ref="F289:G289"/>
    <mergeCell ref="C287:E287"/>
    <mergeCell ref="F287:G287"/>
    <mergeCell ref="C266:E266"/>
    <mergeCell ref="F266:G266"/>
    <mergeCell ref="C270:E270"/>
    <mergeCell ref="F270:G270"/>
    <mergeCell ref="C272:O272"/>
    <mergeCell ref="C274:E274"/>
    <mergeCell ref="F274:G274"/>
    <mergeCell ref="C259:E259"/>
    <mergeCell ref="F259:G259"/>
    <mergeCell ref="C261:O261"/>
    <mergeCell ref="C263:O263"/>
    <mergeCell ref="C265:E265"/>
    <mergeCell ref="F265:G265"/>
    <mergeCell ref="F267:G267"/>
    <mergeCell ref="F268:G268"/>
    <mergeCell ref="C267:E267"/>
    <mergeCell ref="C268:E268"/>
    <mergeCell ref="C251:E251"/>
    <mergeCell ref="F251:G251"/>
    <mergeCell ref="C253:E253"/>
    <mergeCell ref="F253:G253"/>
    <mergeCell ref="C255:O255"/>
    <mergeCell ref="C257:E257"/>
    <mergeCell ref="F257:G257"/>
    <mergeCell ref="C244:E244"/>
    <mergeCell ref="F244:G244"/>
    <mergeCell ref="C246:E246"/>
    <mergeCell ref="F246:G246"/>
    <mergeCell ref="C248:O248"/>
    <mergeCell ref="C250:E250"/>
    <mergeCell ref="F250:G250"/>
    <mergeCell ref="C237:E237"/>
    <mergeCell ref="F237:G237"/>
    <mergeCell ref="C239:E239"/>
    <mergeCell ref="F239:G239"/>
    <mergeCell ref="C241:O241"/>
    <mergeCell ref="C243:E243"/>
    <mergeCell ref="F243:G243"/>
    <mergeCell ref="C230:E230"/>
    <mergeCell ref="F230:G230"/>
    <mergeCell ref="C232:E232"/>
    <mergeCell ref="F232:G232"/>
    <mergeCell ref="C234:O234"/>
    <mergeCell ref="C236:E236"/>
    <mergeCell ref="F236:G236"/>
    <mergeCell ref="C223:E223"/>
    <mergeCell ref="F223:G223"/>
    <mergeCell ref="C225:E225"/>
    <mergeCell ref="F225:G225"/>
    <mergeCell ref="C227:O227"/>
    <mergeCell ref="C229:E229"/>
    <mergeCell ref="F229:G229"/>
    <mergeCell ref="C216:E216"/>
    <mergeCell ref="F216:G216"/>
    <mergeCell ref="C218:E218"/>
    <mergeCell ref="F218:G218"/>
    <mergeCell ref="C220:O220"/>
    <mergeCell ref="C222:E222"/>
    <mergeCell ref="F222:G222"/>
    <mergeCell ref="C209:E209"/>
    <mergeCell ref="F209:G209"/>
    <mergeCell ref="C211:E211"/>
    <mergeCell ref="F211:G211"/>
    <mergeCell ref="C213:O213"/>
    <mergeCell ref="C215:E215"/>
    <mergeCell ref="F215:G215"/>
    <mergeCell ref="C202:E202"/>
    <mergeCell ref="F202:G202"/>
    <mergeCell ref="C204:O204"/>
    <mergeCell ref="C206:O206"/>
    <mergeCell ref="C208:E208"/>
    <mergeCell ref="F208:G208"/>
    <mergeCell ref="C167:E167"/>
    <mergeCell ref="F167:G167"/>
    <mergeCell ref="C197:O197"/>
    <mergeCell ref="C199:E199"/>
    <mergeCell ref="F199:G199"/>
    <mergeCell ref="C200:E200"/>
    <mergeCell ref="F200:G200"/>
    <mergeCell ref="C161:E161"/>
    <mergeCell ref="F161:G161"/>
    <mergeCell ref="C163:O163"/>
    <mergeCell ref="C165:E165"/>
    <mergeCell ref="F165:G165"/>
    <mergeCell ref="C150:E150"/>
    <mergeCell ref="F150:G150"/>
    <mergeCell ref="C152:O152"/>
    <mergeCell ref="C154:E154"/>
    <mergeCell ref="F154:G154"/>
    <mergeCell ref="C159:O159"/>
    <mergeCell ref="C142:E142"/>
    <mergeCell ref="F142:G142"/>
    <mergeCell ref="C144:E144"/>
    <mergeCell ref="F144:G144"/>
    <mergeCell ref="C146:O146"/>
    <mergeCell ref="C148:O148"/>
    <mergeCell ref="C155:E155"/>
    <mergeCell ref="F155:G155"/>
    <mergeCell ref="C157:E157"/>
    <mergeCell ref="F157:G157"/>
    <mergeCell ref="C137:O137"/>
    <mergeCell ref="C139:E139"/>
    <mergeCell ref="F139:G139"/>
    <mergeCell ref="C140:E140"/>
    <mergeCell ref="F140:G140"/>
    <mergeCell ref="C141:E141"/>
    <mergeCell ref="F141:G141"/>
    <mergeCell ref="C129:O129"/>
    <mergeCell ref="C131:E131"/>
    <mergeCell ref="F131:G131"/>
    <mergeCell ref="C133:O133"/>
    <mergeCell ref="C135:E135"/>
    <mergeCell ref="F135:G135"/>
    <mergeCell ref="C124:E124"/>
    <mergeCell ref="F124:G124"/>
    <mergeCell ref="C126:E126"/>
    <mergeCell ref="F126:G126"/>
    <mergeCell ref="C127:E127"/>
    <mergeCell ref="F127:G127"/>
    <mergeCell ref="C99:O99"/>
    <mergeCell ref="C119:O119"/>
    <mergeCell ref="C120:E120"/>
    <mergeCell ref="F120:G120"/>
    <mergeCell ref="C121:O121"/>
    <mergeCell ref="C123:E123"/>
    <mergeCell ref="F123:G123"/>
    <mergeCell ref="C104:O104"/>
    <mergeCell ref="C109:O109"/>
    <mergeCell ref="C114:O114"/>
    <mergeCell ref="C94:E94"/>
    <mergeCell ref="F94:G94"/>
    <mergeCell ref="C95:E95"/>
    <mergeCell ref="F95:G95"/>
    <mergeCell ref="C97:E97"/>
    <mergeCell ref="F97:G97"/>
    <mergeCell ref="C69:E69"/>
    <mergeCell ref="F69:G69"/>
    <mergeCell ref="C89:O89"/>
    <mergeCell ref="C91:O91"/>
    <mergeCell ref="C93:E93"/>
    <mergeCell ref="F93:G93"/>
    <mergeCell ref="C76:O76"/>
    <mergeCell ref="C84:E84"/>
    <mergeCell ref="F84:G84"/>
    <mergeCell ref="C86:E86"/>
    <mergeCell ref="F86:G86"/>
    <mergeCell ref="C49:E49"/>
    <mergeCell ref="F49:G49"/>
    <mergeCell ref="C51:O51"/>
    <mergeCell ref="C53:E53"/>
    <mergeCell ref="F53:G53"/>
    <mergeCell ref="C38:E38"/>
    <mergeCell ref="F38:G38"/>
    <mergeCell ref="C42:E42"/>
    <mergeCell ref="F42:G42"/>
    <mergeCell ref="C44:O44"/>
    <mergeCell ref="C46:E46"/>
    <mergeCell ref="F46:G46"/>
    <mergeCell ref="B2:O2"/>
    <mergeCell ref="C4:O4"/>
    <mergeCell ref="C6:O6"/>
    <mergeCell ref="C8:O8"/>
    <mergeCell ref="C10:O10"/>
    <mergeCell ref="C12:O12"/>
    <mergeCell ref="C20:O20"/>
    <mergeCell ref="C568:O568"/>
    <mergeCell ref="C30:E30"/>
    <mergeCell ref="F30:G30"/>
    <mergeCell ref="C33:E33"/>
    <mergeCell ref="F33:G33"/>
    <mergeCell ref="C35:O35"/>
    <mergeCell ref="C37:E37"/>
    <mergeCell ref="F37:G37"/>
    <mergeCell ref="C14:E14"/>
    <mergeCell ref="C24:O24"/>
    <mergeCell ref="C26:O26"/>
    <mergeCell ref="C28:E28"/>
    <mergeCell ref="F28:G28"/>
    <mergeCell ref="C29:E29"/>
    <mergeCell ref="F29:G29"/>
    <mergeCell ref="C47:E47"/>
    <mergeCell ref="F47:G47"/>
    <mergeCell ref="C602:O602"/>
    <mergeCell ref="C607:O607"/>
    <mergeCell ref="C648:O648"/>
    <mergeCell ref="C650:O650"/>
    <mergeCell ref="C651:O651"/>
    <mergeCell ref="C500:O500"/>
    <mergeCell ref="C504:O504"/>
    <mergeCell ref="C522:E522"/>
    <mergeCell ref="C524:O524"/>
    <mergeCell ref="C532:E532"/>
    <mergeCell ref="C597:O597"/>
    <mergeCell ref="C609:O609"/>
    <mergeCell ref="C614:O614"/>
    <mergeCell ref="C620:O620"/>
    <mergeCell ref="C626:O626"/>
    <mergeCell ref="C631:O631"/>
    <mergeCell ref="C636:O636"/>
    <mergeCell ref="C643:O643"/>
  </mergeCells>
  <pageMargins left="0.25" right="0.25" top="0.75" bottom="0.75" header="0.3" footer="0.3"/>
  <pageSetup paperSize="9" scale="54"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8"/>
  <dimension ref="A1:G7567"/>
  <sheetViews>
    <sheetView view="pageBreakPreview" zoomScaleNormal="100" zoomScaleSheetLayoutView="100" workbookViewId="0">
      <pane xSplit="6" ySplit="4" topLeftCell="G3002" activePane="bottomRight" state="frozen"/>
      <selection pane="topRight" activeCell="G1" sqref="G1"/>
      <selection pane="bottomLeft" activeCell="A5" sqref="A5"/>
      <selection pane="bottomRight" activeCell="B3013" sqref="B3013"/>
    </sheetView>
  </sheetViews>
  <sheetFormatPr defaultRowHeight="15"/>
  <cols>
    <col min="1" max="1" width="8.85546875" style="105" customWidth="1"/>
    <col min="2" max="2" width="87.85546875" style="23" customWidth="1"/>
    <col min="3" max="3" width="8.7109375" style="24" customWidth="1"/>
    <col min="4" max="4" width="13.28515625" style="457" customWidth="1"/>
    <col min="5" max="6" width="13.28515625" style="441" customWidth="1"/>
    <col min="7" max="16384" width="9.140625" style="106"/>
  </cols>
  <sheetData>
    <row r="1" spans="1:7" s="580" customFormat="1" ht="61.5" customHeight="1" thickBot="1">
      <c r="A1" s="265"/>
      <c r="B1" s="578"/>
      <c r="C1" s="266"/>
      <c r="D1" s="579"/>
      <c r="E1" s="579"/>
      <c r="F1" s="579"/>
    </row>
    <row r="2" spans="1:7" ht="15" customHeight="1" thickBot="1">
      <c r="A2" s="937" t="s">
        <v>89</v>
      </c>
      <c r="B2" s="939" t="s">
        <v>143</v>
      </c>
      <c r="C2" s="941" t="s">
        <v>92</v>
      </c>
      <c r="D2" s="942" t="s">
        <v>90</v>
      </c>
      <c r="E2" s="943"/>
      <c r="F2" s="943"/>
    </row>
    <row r="3" spans="1:7" ht="15" customHeight="1" thickBot="1">
      <c r="A3" s="938"/>
      <c r="B3" s="940"/>
      <c r="C3" s="940"/>
      <c r="D3" s="458" t="s">
        <v>146</v>
      </c>
      <c r="E3" s="458" t="s">
        <v>147</v>
      </c>
      <c r="F3" s="459" t="s">
        <v>132</v>
      </c>
    </row>
    <row r="4" spans="1:7">
      <c r="A4" s="458"/>
      <c r="B4" s="458"/>
      <c r="C4" s="459"/>
      <c r="D4" s="458"/>
      <c r="E4" s="458"/>
      <c r="F4" s="459"/>
    </row>
    <row r="5" spans="1:7" ht="45">
      <c r="A5" s="460">
        <v>97141</v>
      </c>
      <c r="B5" s="461" t="s">
        <v>3423</v>
      </c>
      <c r="C5" s="462" t="s">
        <v>914</v>
      </c>
      <c r="D5" s="463">
        <v>4.9599999999999991</v>
      </c>
      <c r="E5" s="463">
        <v>4.4800000000000004</v>
      </c>
      <c r="F5" s="463">
        <v>9.44</v>
      </c>
    </row>
    <row r="6" spans="1:7" ht="45">
      <c r="A6" s="460">
        <v>97142</v>
      </c>
      <c r="B6" s="461" t="s">
        <v>3424</v>
      </c>
      <c r="C6" s="462" t="s">
        <v>914</v>
      </c>
      <c r="D6" s="463">
        <v>5.4300000000000006</v>
      </c>
      <c r="E6" s="463">
        <v>5.04</v>
      </c>
      <c r="F6" s="463">
        <v>10.47</v>
      </c>
      <c r="G6" s="464"/>
    </row>
    <row r="7" spans="1:7" ht="45">
      <c r="A7" s="460">
        <v>97143</v>
      </c>
      <c r="B7" s="461" t="s">
        <v>3425</v>
      </c>
      <c r="C7" s="462" t="s">
        <v>914</v>
      </c>
      <c r="D7" s="463">
        <v>6.64</v>
      </c>
      <c r="E7" s="463">
        <v>6.45</v>
      </c>
      <c r="F7" s="463">
        <v>13.09</v>
      </c>
    </row>
    <row r="8" spans="1:7" ht="45">
      <c r="A8" s="460">
        <v>97144</v>
      </c>
      <c r="B8" s="461" t="s">
        <v>3426</v>
      </c>
      <c r="C8" s="462" t="s">
        <v>914</v>
      </c>
      <c r="D8" s="463">
        <v>7.84</v>
      </c>
      <c r="E8" s="463">
        <v>7.84</v>
      </c>
      <c r="F8" s="463">
        <v>15.68</v>
      </c>
    </row>
    <row r="9" spans="1:7" ht="45">
      <c r="A9" s="460">
        <v>97145</v>
      </c>
      <c r="B9" s="461" t="s">
        <v>3427</v>
      </c>
      <c r="C9" s="462" t="s">
        <v>914</v>
      </c>
      <c r="D9" s="463">
        <v>9.0799999999999983</v>
      </c>
      <c r="E9" s="463">
        <v>9.25</v>
      </c>
      <c r="F9" s="463">
        <v>18.329999999999998</v>
      </c>
    </row>
    <row r="10" spans="1:7" ht="45">
      <c r="A10" s="460">
        <v>97146</v>
      </c>
      <c r="B10" s="461" t="s">
        <v>3428</v>
      </c>
      <c r="C10" s="462" t="s">
        <v>914</v>
      </c>
      <c r="D10" s="463">
        <v>10.309999999999999</v>
      </c>
      <c r="E10" s="463">
        <v>10.64</v>
      </c>
      <c r="F10" s="463">
        <v>20.95</v>
      </c>
    </row>
    <row r="11" spans="1:7" ht="45">
      <c r="A11" s="460">
        <v>97147</v>
      </c>
      <c r="B11" s="461" t="s">
        <v>3429</v>
      </c>
      <c r="C11" s="462" t="s">
        <v>914</v>
      </c>
      <c r="D11" s="463">
        <v>11.55</v>
      </c>
      <c r="E11" s="463">
        <v>12.05</v>
      </c>
      <c r="F11" s="463">
        <v>23.6</v>
      </c>
    </row>
    <row r="12" spans="1:7" ht="45">
      <c r="A12" s="460">
        <v>97148</v>
      </c>
      <c r="B12" s="461" t="s">
        <v>3430</v>
      </c>
      <c r="C12" s="462" t="s">
        <v>914</v>
      </c>
      <c r="D12" s="463">
        <v>12.79</v>
      </c>
      <c r="E12" s="463">
        <v>13.43</v>
      </c>
      <c r="F12" s="463">
        <v>26.22</v>
      </c>
    </row>
    <row r="13" spans="1:7" ht="45">
      <c r="A13" s="460">
        <v>97149</v>
      </c>
      <c r="B13" s="461" t="s">
        <v>3431</v>
      </c>
      <c r="C13" s="462" t="s">
        <v>914</v>
      </c>
      <c r="D13" s="463">
        <v>14.04</v>
      </c>
      <c r="E13" s="463">
        <v>14.84</v>
      </c>
      <c r="F13" s="463">
        <v>28.88</v>
      </c>
    </row>
    <row r="14" spans="1:7" ht="45">
      <c r="A14" s="460">
        <v>97150</v>
      </c>
      <c r="B14" s="461" t="s">
        <v>3432</v>
      </c>
      <c r="C14" s="462" t="s">
        <v>914</v>
      </c>
      <c r="D14" s="463">
        <v>19.319999999999997</v>
      </c>
      <c r="E14" s="463">
        <v>16.23</v>
      </c>
      <c r="F14" s="463">
        <v>35.549999999999997</v>
      </c>
    </row>
    <row r="15" spans="1:7" ht="45">
      <c r="A15" s="460">
        <v>97151</v>
      </c>
      <c r="B15" s="461" t="s">
        <v>3433</v>
      </c>
      <c r="C15" s="462" t="s">
        <v>914</v>
      </c>
      <c r="D15" s="463">
        <v>22.39</v>
      </c>
      <c r="E15" s="463">
        <v>19.04</v>
      </c>
      <c r="F15" s="463">
        <v>41.43</v>
      </c>
    </row>
    <row r="16" spans="1:7" ht="45">
      <c r="A16" s="460">
        <v>97152</v>
      </c>
      <c r="B16" s="461" t="s">
        <v>3434</v>
      </c>
      <c r="C16" s="462" t="s">
        <v>914</v>
      </c>
      <c r="D16" s="463">
        <v>25.200000000000003</v>
      </c>
      <c r="E16" s="463">
        <v>21.82</v>
      </c>
      <c r="F16" s="463">
        <v>47.02</v>
      </c>
    </row>
    <row r="17" spans="1:6" ht="45">
      <c r="A17" s="460">
        <v>97153</v>
      </c>
      <c r="B17" s="461" t="s">
        <v>3435</v>
      </c>
      <c r="C17" s="462" t="s">
        <v>914</v>
      </c>
      <c r="D17" s="463">
        <v>28.169999999999998</v>
      </c>
      <c r="E17" s="463">
        <v>24.62</v>
      </c>
      <c r="F17" s="463">
        <v>52.79</v>
      </c>
    </row>
    <row r="18" spans="1:6" ht="45">
      <c r="A18" s="460">
        <v>97154</v>
      </c>
      <c r="B18" s="461" t="s">
        <v>3436</v>
      </c>
      <c r="C18" s="462" t="s">
        <v>914</v>
      </c>
      <c r="D18" s="463">
        <v>31.16</v>
      </c>
      <c r="E18" s="463">
        <v>27.44</v>
      </c>
      <c r="F18" s="463">
        <v>58.6</v>
      </c>
    </row>
    <row r="19" spans="1:6" ht="45">
      <c r="A19" s="460">
        <v>97155</v>
      </c>
      <c r="B19" s="461" t="s">
        <v>3437</v>
      </c>
      <c r="C19" s="462" t="s">
        <v>914</v>
      </c>
      <c r="D19" s="463">
        <v>34.19</v>
      </c>
      <c r="E19" s="463">
        <v>30.23</v>
      </c>
      <c r="F19" s="463">
        <v>64.42</v>
      </c>
    </row>
    <row r="20" spans="1:6" ht="45">
      <c r="A20" s="460">
        <v>97156</v>
      </c>
      <c r="B20" s="461" t="s">
        <v>3438</v>
      </c>
      <c r="C20" s="462" t="s">
        <v>914</v>
      </c>
      <c r="D20" s="463">
        <v>40.71</v>
      </c>
      <c r="E20" s="463">
        <v>35.82</v>
      </c>
      <c r="F20" s="463">
        <v>76.53</v>
      </c>
    </row>
    <row r="21" spans="1:6" ht="45">
      <c r="A21" s="460">
        <v>97157</v>
      </c>
      <c r="B21" s="461" t="s">
        <v>3439</v>
      </c>
      <c r="C21" s="462" t="s">
        <v>914</v>
      </c>
      <c r="D21" s="463">
        <v>3.0900000000000003</v>
      </c>
      <c r="E21" s="463">
        <v>2.57</v>
      </c>
      <c r="F21" s="463">
        <v>5.66</v>
      </c>
    </row>
    <row r="22" spans="1:6" ht="45">
      <c r="A22" s="460">
        <v>97158</v>
      </c>
      <c r="B22" s="461" t="s">
        <v>3440</v>
      </c>
      <c r="C22" s="462" t="s">
        <v>914</v>
      </c>
      <c r="D22" s="463">
        <v>3.4099999999999997</v>
      </c>
      <c r="E22" s="463">
        <v>2.89</v>
      </c>
      <c r="F22" s="463">
        <v>6.3</v>
      </c>
    </row>
    <row r="23" spans="1:6" ht="45">
      <c r="A23" s="460">
        <v>97159</v>
      </c>
      <c r="B23" s="461" t="s">
        <v>3441</v>
      </c>
      <c r="C23" s="462" t="s">
        <v>914</v>
      </c>
      <c r="D23" s="463">
        <v>4.1999999999999993</v>
      </c>
      <c r="E23" s="463">
        <v>3.69</v>
      </c>
      <c r="F23" s="463">
        <v>7.89</v>
      </c>
    </row>
    <row r="24" spans="1:6" ht="45">
      <c r="A24" s="460">
        <v>97160</v>
      </c>
      <c r="B24" s="461" t="s">
        <v>3442</v>
      </c>
      <c r="C24" s="462" t="s">
        <v>914</v>
      </c>
      <c r="D24" s="463">
        <v>4.9300000000000006</v>
      </c>
      <c r="E24" s="463">
        <v>4.53</v>
      </c>
      <c r="F24" s="463">
        <v>9.4600000000000009</v>
      </c>
    </row>
    <row r="25" spans="1:6" ht="45">
      <c r="A25" s="460">
        <v>97161</v>
      </c>
      <c r="B25" s="461" t="s">
        <v>3443</v>
      </c>
      <c r="C25" s="462" t="s">
        <v>914</v>
      </c>
      <c r="D25" s="463">
        <v>5.72</v>
      </c>
      <c r="E25" s="463">
        <v>5.36</v>
      </c>
      <c r="F25" s="463">
        <v>11.08</v>
      </c>
    </row>
    <row r="26" spans="1:6" ht="45">
      <c r="A26" s="460">
        <v>97162</v>
      </c>
      <c r="B26" s="461" t="s">
        <v>3444</v>
      </c>
      <c r="C26" s="462" t="s">
        <v>914</v>
      </c>
      <c r="D26" s="463">
        <v>6.5</v>
      </c>
      <c r="E26" s="463">
        <v>6.18</v>
      </c>
      <c r="F26" s="463">
        <v>12.68</v>
      </c>
    </row>
    <row r="27" spans="1:6" ht="45">
      <c r="A27" s="460">
        <v>97163</v>
      </c>
      <c r="B27" s="461" t="s">
        <v>3445</v>
      </c>
      <c r="C27" s="462" t="s">
        <v>914</v>
      </c>
      <c r="D27" s="463">
        <v>7.3000000000000007</v>
      </c>
      <c r="E27" s="463">
        <v>7</v>
      </c>
      <c r="F27" s="463">
        <v>14.3</v>
      </c>
    </row>
    <row r="28" spans="1:6" ht="45">
      <c r="A28" s="460">
        <v>97164</v>
      </c>
      <c r="B28" s="461" t="s">
        <v>3446</v>
      </c>
      <c r="C28" s="462" t="s">
        <v>914</v>
      </c>
      <c r="D28" s="463">
        <v>8.09</v>
      </c>
      <c r="E28" s="463">
        <v>7.8</v>
      </c>
      <c r="F28" s="463">
        <v>15.89</v>
      </c>
    </row>
    <row r="29" spans="1:6" ht="45">
      <c r="A29" s="460">
        <v>97165</v>
      </c>
      <c r="B29" s="461" t="s">
        <v>3447</v>
      </c>
      <c r="C29" s="462" t="s">
        <v>914</v>
      </c>
      <c r="D29" s="463">
        <v>8.9099999999999984</v>
      </c>
      <c r="E29" s="463">
        <v>8.6300000000000008</v>
      </c>
      <c r="F29" s="463">
        <v>17.54</v>
      </c>
    </row>
    <row r="30" spans="1:6" ht="45">
      <c r="A30" s="460">
        <v>97166</v>
      </c>
      <c r="B30" s="461" t="s">
        <v>3448</v>
      </c>
      <c r="C30" s="462" t="s">
        <v>914</v>
      </c>
      <c r="D30" s="463">
        <v>12.180000000000001</v>
      </c>
      <c r="E30" s="463">
        <v>9.42</v>
      </c>
      <c r="F30" s="463">
        <v>21.6</v>
      </c>
    </row>
    <row r="31" spans="1:6" ht="45">
      <c r="A31" s="460">
        <v>97167</v>
      </c>
      <c r="B31" s="461" t="s">
        <v>3449</v>
      </c>
      <c r="C31" s="462" t="s">
        <v>914</v>
      </c>
      <c r="D31" s="463">
        <v>14.13</v>
      </c>
      <c r="E31" s="463">
        <v>11.08</v>
      </c>
      <c r="F31" s="463">
        <v>25.21</v>
      </c>
    </row>
    <row r="32" spans="1:6" ht="45">
      <c r="A32" s="460">
        <v>97168</v>
      </c>
      <c r="B32" s="461" t="s">
        <v>3450</v>
      </c>
      <c r="C32" s="462" t="s">
        <v>914</v>
      </c>
      <c r="D32" s="463">
        <v>15.809999999999999</v>
      </c>
      <c r="E32" s="463">
        <v>12.71</v>
      </c>
      <c r="F32" s="463">
        <v>28.52</v>
      </c>
    </row>
    <row r="33" spans="1:6" ht="45">
      <c r="A33" s="460">
        <v>97169</v>
      </c>
      <c r="B33" s="461" t="s">
        <v>3451</v>
      </c>
      <c r="C33" s="462" t="s">
        <v>914</v>
      </c>
      <c r="D33" s="463">
        <v>17.670000000000002</v>
      </c>
      <c r="E33" s="463">
        <v>14.35</v>
      </c>
      <c r="F33" s="463">
        <v>32.020000000000003</v>
      </c>
    </row>
    <row r="34" spans="1:6" ht="45">
      <c r="A34" s="460">
        <v>97170</v>
      </c>
      <c r="B34" s="461" t="s">
        <v>3452</v>
      </c>
      <c r="C34" s="462" t="s">
        <v>914</v>
      </c>
      <c r="D34" s="463">
        <v>19.57</v>
      </c>
      <c r="E34" s="463">
        <v>16</v>
      </c>
      <c r="F34" s="463">
        <v>35.57</v>
      </c>
    </row>
    <row r="35" spans="1:6" ht="45">
      <c r="A35" s="460">
        <v>97171</v>
      </c>
      <c r="B35" s="461" t="s">
        <v>3453</v>
      </c>
      <c r="C35" s="462" t="s">
        <v>914</v>
      </c>
      <c r="D35" s="463">
        <v>21.480000000000004</v>
      </c>
      <c r="E35" s="463">
        <v>17.649999999999999</v>
      </c>
      <c r="F35" s="463">
        <v>39.130000000000003</v>
      </c>
    </row>
    <row r="36" spans="1:6" ht="45">
      <c r="A36" s="460">
        <v>97172</v>
      </c>
      <c r="B36" s="461" t="s">
        <v>3454</v>
      </c>
      <c r="C36" s="462" t="s">
        <v>914</v>
      </c>
      <c r="D36" s="463">
        <v>25.790000000000003</v>
      </c>
      <c r="E36" s="463">
        <v>20.91</v>
      </c>
      <c r="F36" s="463">
        <v>46.7</v>
      </c>
    </row>
    <row r="37" spans="1:6" ht="45">
      <c r="A37" s="460">
        <v>97173</v>
      </c>
      <c r="B37" s="461" t="s">
        <v>3455</v>
      </c>
      <c r="C37" s="462" t="s">
        <v>914</v>
      </c>
      <c r="D37" s="463">
        <v>24.020000000000003</v>
      </c>
      <c r="E37" s="463">
        <v>19.43</v>
      </c>
      <c r="F37" s="463">
        <v>43.45</v>
      </c>
    </row>
    <row r="38" spans="1:6" ht="45">
      <c r="A38" s="460">
        <v>97174</v>
      </c>
      <c r="B38" s="461" t="s">
        <v>3456</v>
      </c>
      <c r="C38" s="462" t="s">
        <v>914</v>
      </c>
      <c r="D38" s="463">
        <v>27.909999999999997</v>
      </c>
      <c r="E38" s="463">
        <v>22.42</v>
      </c>
      <c r="F38" s="463">
        <v>50.33</v>
      </c>
    </row>
    <row r="39" spans="1:6" ht="45">
      <c r="A39" s="460">
        <v>97175</v>
      </c>
      <c r="B39" s="461" t="s">
        <v>3457</v>
      </c>
      <c r="C39" s="462" t="s">
        <v>914</v>
      </c>
      <c r="D39" s="463">
        <v>31.800000000000004</v>
      </c>
      <c r="E39" s="463">
        <v>25.4</v>
      </c>
      <c r="F39" s="463">
        <v>57.2</v>
      </c>
    </row>
    <row r="40" spans="1:6" ht="45">
      <c r="A40" s="460">
        <v>97176</v>
      </c>
      <c r="B40" s="461" t="s">
        <v>3458</v>
      </c>
      <c r="C40" s="462" t="s">
        <v>914</v>
      </c>
      <c r="D40" s="463">
        <v>35.679999999999993</v>
      </c>
      <c r="E40" s="463">
        <v>28.39</v>
      </c>
      <c r="F40" s="463">
        <v>64.069999999999993</v>
      </c>
    </row>
    <row r="41" spans="1:6" ht="45">
      <c r="A41" s="460">
        <v>97177</v>
      </c>
      <c r="B41" s="461" t="s">
        <v>3459</v>
      </c>
      <c r="C41" s="462" t="s">
        <v>914</v>
      </c>
      <c r="D41" s="463">
        <v>43.45</v>
      </c>
      <c r="E41" s="463">
        <v>34.39</v>
      </c>
      <c r="F41" s="463">
        <v>77.84</v>
      </c>
    </row>
    <row r="42" spans="1:6" ht="45">
      <c r="A42" s="460">
        <v>97178</v>
      </c>
      <c r="B42" s="461" t="s">
        <v>3460</v>
      </c>
      <c r="C42" s="462" t="s">
        <v>914</v>
      </c>
      <c r="D42" s="463">
        <v>51.23</v>
      </c>
      <c r="E42" s="463">
        <v>40.369999999999997</v>
      </c>
      <c r="F42" s="463">
        <v>91.6</v>
      </c>
    </row>
    <row r="43" spans="1:6" ht="45">
      <c r="A43" s="460">
        <v>97179</v>
      </c>
      <c r="B43" s="461" t="s">
        <v>3461</v>
      </c>
      <c r="C43" s="462" t="s">
        <v>914</v>
      </c>
      <c r="D43" s="463">
        <v>59.04</v>
      </c>
      <c r="E43" s="463">
        <v>46.32</v>
      </c>
      <c r="F43" s="463">
        <v>105.36</v>
      </c>
    </row>
    <row r="44" spans="1:6" ht="45">
      <c r="A44" s="460">
        <v>97180</v>
      </c>
      <c r="B44" s="461" t="s">
        <v>3462</v>
      </c>
      <c r="C44" s="462" t="s">
        <v>914</v>
      </c>
      <c r="D44" s="463">
        <v>66.800000000000011</v>
      </c>
      <c r="E44" s="463">
        <v>52.32</v>
      </c>
      <c r="F44" s="463">
        <v>119.12</v>
      </c>
    </row>
    <row r="45" spans="1:6" ht="45">
      <c r="A45" s="460">
        <v>97181</v>
      </c>
      <c r="B45" s="461" t="s">
        <v>3463</v>
      </c>
      <c r="C45" s="462" t="s">
        <v>914</v>
      </c>
      <c r="D45" s="463">
        <v>79.25</v>
      </c>
      <c r="E45" s="463">
        <v>58.31</v>
      </c>
      <c r="F45" s="463">
        <v>137.56</v>
      </c>
    </row>
    <row r="46" spans="1:6" ht="45">
      <c r="A46" s="460">
        <v>97182</v>
      </c>
      <c r="B46" s="461" t="s">
        <v>3464</v>
      </c>
      <c r="C46" s="462" t="s">
        <v>914</v>
      </c>
      <c r="D46" s="463">
        <v>87.52000000000001</v>
      </c>
      <c r="E46" s="463">
        <v>64.28</v>
      </c>
      <c r="F46" s="463">
        <v>151.80000000000001</v>
      </c>
    </row>
    <row r="47" spans="1:6" ht="45">
      <c r="A47" s="460">
        <v>97183</v>
      </c>
      <c r="B47" s="461" t="s">
        <v>3465</v>
      </c>
      <c r="C47" s="462" t="s">
        <v>914</v>
      </c>
      <c r="D47" s="463">
        <v>19.25</v>
      </c>
      <c r="E47" s="463">
        <v>16.43</v>
      </c>
      <c r="F47" s="463">
        <v>35.68</v>
      </c>
    </row>
    <row r="48" spans="1:6" ht="45">
      <c r="A48" s="460">
        <v>97184</v>
      </c>
      <c r="B48" s="461" t="s">
        <v>3466</v>
      </c>
      <c r="C48" s="462" t="s">
        <v>914</v>
      </c>
      <c r="D48" s="463">
        <v>22.399999999999995</v>
      </c>
      <c r="E48" s="463">
        <v>19.010000000000002</v>
      </c>
      <c r="F48" s="463">
        <v>41.41</v>
      </c>
    </row>
    <row r="49" spans="1:6" ht="45">
      <c r="A49" s="460">
        <v>97185</v>
      </c>
      <c r="B49" s="461" t="s">
        <v>3467</v>
      </c>
      <c r="C49" s="462" t="s">
        <v>914</v>
      </c>
      <c r="D49" s="463">
        <v>25.53</v>
      </c>
      <c r="E49" s="463">
        <v>21.6</v>
      </c>
      <c r="F49" s="463">
        <v>47.13</v>
      </c>
    </row>
    <row r="50" spans="1:6" ht="45">
      <c r="A50" s="460">
        <v>97186</v>
      </c>
      <c r="B50" s="461" t="s">
        <v>3468</v>
      </c>
      <c r="C50" s="462" t="s">
        <v>914</v>
      </c>
      <c r="D50" s="463">
        <v>28.689999999999998</v>
      </c>
      <c r="E50" s="463">
        <v>24.18</v>
      </c>
      <c r="F50" s="463">
        <v>52.87</v>
      </c>
    </row>
    <row r="51" spans="1:6" ht="45">
      <c r="A51" s="460">
        <v>97187</v>
      </c>
      <c r="B51" s="461" t="s">
        <v>3469</v>
      </c>
      <c r="C51" s="462" t="s">
        <v>914</v>
      </c>
      <c r="D51" s="463">
        <v>34.97</v>
      </c>
      <c r="E51" s="463">
        <v>29.36</v>
      </c>
      <c r="F51" s="463">
        <v>64.33</v>
      </c>
    </row>
    <row r="52" spans="1:6" ht="45">
      <c r="A52" s="460">
        <v>97188</v>
      </c>
      <c r="B52" s="461" t="s">
        <v>3470</v>
      </c>
      <c r="C52" s="462" t="s">
        <v>914</v>
      </c>
      <c r="D52" s="463">
        <v>41.250000000000007</v>
      </c>
      <c r="E52" s="463">
        <v>34.54</v>
      </c>
      <c r="F52" s="463">
        <v>75.790000000000006</v>
      </c>
    </row>
    <row r="53" spans="1:6" ht="45">
      <c r="A53" s="460">
        <v>97189</v>
      </c>
      <c r="B53" s="461" t="s">
        <v>3471</v>
      </c>
      <c r="C53" s="462" t="s">
        <v>914</v>
      </c>
      <c r="D53" s="463">
        <v>47.55</v>
      </c>
      <c r="E53" s="463">
        <v>39.700000000000003</v>
      </c>
      <c r="F53" s="463">
        <v>87.25</v>
      </c>
    </row>
    <row r="54" spans="1:6" ht="45">
      <c r="A54" s="460">
        <v>97190</v>
      </c>
      <c r="B54" s="461" t="s">
        <v>3472</v>
      </c>
      <c r="C54" s="462" t="s">
        <v>914</v>
      </c>
      <c r="D54" s="463">
        <v>53.839999999999996</v>
      </c>
      <c r="E54" s="463">
        <v>44.87</v>
      </c>
      <c r="F54" s="463">
        <v>98.71</v>
      </c>
    </row>
    <row r="55" spans="1:6" ht="45">
      <c r="A55" s="460">
        <v>97191</v>
      </c>
      <c r="B55" s="461" t="s">
        <v>3473</v>
      </c>
      <c r="C55" s="462" t="s">
        <v>914</v>
      </c>
      <c r="D55" s="463">
        <v>63.51</v>
      </c>
      <c r="E55" s="463">
        <v>50.04</v>
      </c>
      <c r="F55" s="463">
        <v>113.55</v>
      </c>
    </row>
    <row r="56" spans="1:6" ht="45">
      <c r="A56" s="460">
        <v>97192</v>
      </c>
      <c r="B56" s="461" t="s">
        <v>3474</v>
      </c>
      <c r="C56" s="462" t="s">
        <v>914</v>
      </c>
      <c r="D56" s="463">
        <v>70.13</v>
      </c>
      <c r="E56" s="463">
        <v>55.23</v>
      </c>
      <c r="F56" s="463">
        <v>125.36</v>
      </c>
    </row>
    <row r="57" spans="1:6" ht="30">
      <c r="A57" s="460">
        <v>90694</v>
      </c>
      <c r="B57" s="461" t="s">
        <v>2748</v>
      </c>
      <c r="C57" s="462" t="s">
        <v>914</v>
      </c>
      <c r="D57" s="463">
        <v>45.54</v>
      </c>
      <c r="E57" s="463">
        <v>2.4</v>
      </c>
      <c r="F57" s="463">
        <v>47.94</v>
      </c>
    </row>
    <row r="58" spans="1:6" ht="30">
      <c r="A58" s="460">
        <v>90695</v>
      </c>
      <c r="B58" s="461" t="s">
        <v>2749</v>
      </c>
      <c r="C58" s="462" t="s">
        <v>914</v>
      </c>
      <c r="D58" s="463">
        <v>88.25</v>
      </c>
      <c r="E58" s="463">
        <v>2.83</v>
      </c>
      <c r="F58" s="463">
        <v>91.08</v>
      </c>
    </row>
    <row r="59" spans="1:6" ht="30">
      <c r="A59" s="460">
        <v>90696</v>
      </c>
      <c r="B59" s="461" t="s">
        <v>2750</v>
      </c>
      <c r="C59" s="462" t="s">
        <v>914</v>
      </c>
      <c r="D59" s="463">
        <v>148.86000000000001</v>
      </c>
      <c r="E59" s="463">
        <v>3.29</v>
      </c>
      <c r="F59" s="463">
        <v>152.15</v>
      </c>
    </row>
    <row r="60" spans="1:6" ht="30">
      <c r="A60" s="460">
        <v>90697</v>
      </c>
      <c r="B60" s="461" t="s">
        <v>2751</v>
      </c>
      <c r="C60" s="462" t="s">
        <v>914</v>
      </c>
      <c r="D60" s="463">
        <v>232.29</v>
      </c>
      <c r="E60" s="463">
        <v>3.74</v>
      </c>
      <c r="F60" s="463">
        <v>236.03</v>
      </c>
    </row>
    <row r="61" spans="1:6" ht="30">
      <c r="A61" s="460">
        <v>90698</v>
      </c>
      <c r="B61" s="461" t="s">
        <v>2752</v>
      </c>
      <c r="C61" s="462" t="s">
        <v>914</v>
      </c>
      <c r="D61" s="463">
        <v>356.56</v>
      </c>
      <c r="E61" s="463">
        <v>4.18</v>
      </c>
      <c r="F61" s="463">
        <v>360.74</v>
      </c>
    </row>
    <row r="62" spans="1:6" ht="30">
      <c r="A62" s="460">
        <v>90699</v>
      </c>
      <c r="B62" s="461" t="s">
        <v>2753</v>
      </c>
      <c r="C62" s="462" t="s">
        <v>914</v>
      </c>
      <c r="D62" s="463">
        <v>503.08</v>
      </c>
      <c r="E62" s="463">
        <v>4.63</v>
      </c>
      <c r="F62" s="463">
        <v>507.71</v>
      </c>
    </row>
    <row r="63" spans="1:6" ht="30">
      <c r="A63" s="460">
        <v>90700</v>
      </c>
      <c r="B63" s="461" t="s">
        <v>2754</v>
      </c>
      <c r="C63" s="462" t="s">
        <v>914</v>
      </c>
      <c r="D63" s="463">
        <v>589.16</v>
      </c>
      <c r="E63" s="463">
        <v>3.98</v>
      </c>
      <c r="F63" s="463">
        <v>593.14</v>
      </c>
    </row>
    <row r="64" spans="1:6" ht="30">
      <c r="A64" s="460">
        <v>90701</v>
      </c>
      <c r="B64" s="461" t="s">
        <v>2755</v>
      </c>
      <c r="C64" s="462" t="s">
        <v>914</v>
      </c>
      <c r="D64" s="463">
        <v>68.13</v>
      </c>
      <c r="E64" s="463">
        <v>3.18</v>
      </c>
      <c r="F64" s="463">
        <v>71.31</v>
      </c>
    </row>
    <row r="65" spans="1:6" ht="30">
      <c r="A65" s="460">
        <v>90702</v>
      </c>
      <c r="B65" s="461" t="s">
        <v>2756</v>
      </c>
      <c r="C65" s="462" t="s">
        <v>914</v>
      </c>
      <c r="D65" s="463">
        <v>114.46</v>
      </c>
      <c r="E65" s="463">
        <v>3.61</v>
      </c>
      <c r="F65" s="463">
        <v>118.07</v>
      </c>
    </row>
    <row r="66" spans="1:6" ht="30">
      <c r="A66" s="460">
        <v>90703</v>
      </c>
      <c r="B66" s="461" t="s">
        <v>2757</v>
      </c>
      <c r="C66" s="462" t="s">
        <v>914</v>
      </c>
      <c r="D66" s="463">
        <v>180.46</v>
      </c>
      <c r="E66" s="463">
        <v>4.0599999999999996</v>
      </c>
      <c r="F66" s="463">
        <v>184.52</v>
      </c>
    </row>
    <row r="67" spans="1:6" ht="30">
      <c r="A67" s="460">
        <v>90704</v>
      </c>
      <c r="B67" s="461" t="s">
        <v>2758</v>
      </c>
      <c r="C67" s="462" t="s">
        <v>914</v>
      </c>
      <c r="D67" s="463">
        <v>268.96000000000004</v>
      </c>
      <c r="E67" s="463">
        <v>4.51</v>
      </c>
      <c r="F67" s="463">
        <v>273.47000000000003</v>
      </c>
    </row>
    <row r="68" spans="1:6" ht="30">
      <c r="A68" s="460">
        <v>90705</v>
      </c>
      <c r="B68" s="461" t="s">
        <v>2759</v>
      </c>
      <c r="C68" s="462" t="s">
        <v>914</v>
      </c>
      <c r="D68" s="463">
        <v>353.73</v>
      </c>
      <c r="E68" s="463">
        <v>4.95</v>
      </c>
      <c r="F68" s="463">
        <v>358.68</v>
      </c>
    </row>
    <row r="69" spans="1:6" ht="30">
      <c r="A69" s="460">
        <v>90706</v>
      </c>
      <c r="B69" s="461" t="s">
        <v>2760</v>
      </c>
      <c r="C69" s="462" t="s">
        <v>914</v>
      </c>
      <c r="D69" s="463">
        <v>471.06</v>
      </c>
      <c r="E69" s="463">
        <v>4.46</v>
      </c>
      <c r="F69" s="463">
        <v>475.52</v>
      </c>
    </row>
    <row r="70" spans="1:6" ht="30">
      <c r="A70" s="460">
        <v>90708</v>
      </c>
      <c r="B70" s="461" t="s">
        <v>2763</v>
      </c>
      <c r="C70" s="462" t="s">
        <v>914</v>
      </c>
      <c r="D70" s="463">
        <v>842.23</v>
      </c>
      <c r="E70" s="463">
        <v>5.97</v>
      </c>
      <c r="F70" s="463">
        <v>848.2</v>
      </c>
    </row>
    <row r="71" spans="1:6" ht="30">
      <c r="A71" s="460">
        <v>90724</v>
      </c>
      <c r="B71" s="461" t="s">
        <v>2765</v>
      </c>
      <c r="C71" s="462" t="s">
        <v>896</v>
      </c>
      <c r="D71" s="463">
        <v>8.82</v>
      </c>
      <c r="E71" s="463">
        <v>16.649999999999999</v>
      </c>
      <c r="F71" s="463">
        <v>25.47</v>
      </c>
    </row>
    <row r="72" spans="1:6" ht="30">
      <c r="A72" s="460">
        <v>90725</v>
      </c>
      <c r="B72" s="461" t="s">
        <v>2766</v>
      </c>
      <c r="C72" s="462" t="s">
        <v>896</v>
      </c>
      <c r="D72" s="463">
        <v>10.93</v>
      </c>
      <c r="E72" s="463">
        <v>20.420000000000002</v>
      </c>
      <c r="F72" s="463">
        <v>31.35</v>
      </c>
    </row>
    <row r="73" spans="1:6" ht="30">
      <c r="A73" s="460">
        <v>90726</v>
      </c>
      <c r="B73" s="461" t="s">
        <v>2767</v>
      </c>
      <c r="C73" s="462" t="s">
        <v>896</v>
      </c>
      <c r="D73" s="463">
        <v>13.079999999999998</v>
      </c>
      <c r="E73" s="463">
        <v>24.21</v>
      </c>
      <c r="F73" s="463">
        <v>37.29</v>
      </c>
    </row>
    <row r="74" spans="1:6" ht="30">
      <c r="A74" s="460">
        <v>90727</v>
      </c>
      <c r="B74" s="461" t="s">
        <v>2768</v>
      </c>
      <c r="C74" s="462" t="s">
        <v>896</v>
      </c>
      <c r="D74" s="463">
        <v>15.219999999999995</v>
      </c>
      <c r="E74" s="463">
        <v>27.94</v>
      </c>
      <c r="F74" s="463">
        <v>43.16</v>
      </c>
    </row>
    <row r="75" spans="1:6" ht="30">
      <c r="A75" s="460">
        <v>90728</v>
      </c>
      <c r="B75" s="461" t="s">
        <v>2769</v>
      </c>
      <c r="C75" s="462" t="s">
        <v>896</v>
      </c>
      <c r="D75" s="463">
        <v>17.350000000000001</v>
      </c>
      <c r="E75" s="463">
        <v>31.68</v>
      </c>
      <c r="F75" s="463">
        <v>49.03</v>
      </c>
    </row>
    <row r="76" spans="1:6" ht="30">
      <c r="A76" s="460">
        <v>90729</v>
      </c>
      <c r="B76" s="461" t="s">
        <v>2770</v>
      </c>
      <c r="C76" s="462" t="s">
        <v>896</v>
      </c>
      <c r="D76" s="463">
        <v>19.489999999999995</v>
      </c>
      <c r="E76" s="463">
        <v>35.42</v>
      </c>
      <c r="F76" s="463">
        <v>54.91</v>
      </c>
    </row>
    <row r="77" spans="1:6" ht="30">
      <c r="A77" s="460">
        <v>90730</v>
      </c>
      <c r="B77" s="461" t="s">
        <v>2771</v>
      </c>
      <c r="C77" s="462" t="s">
        <v>896</v>
      </c>
      <c r="D77" s="463">
        <v>21.620000000000005</v>
      </c>
      <c r="E77" s="463">
        <v>39.159999999999997</v>
      </c>
      <c r="F77" s="463">
        <v>60.78</v>
      </c>
    </row>
    <row r="78" spans="1:6" ht="30">
      <c r="A78" s="460">
        <v>90731</v>
      </c>
      <c r="B78" s="461" t="s">
        <v>2772</v>
      </c>
      <c r="C78" s="462" t="s">
        <v>896</v>
      </c>
      <c r="D78" s="463">
        <v>23.740000000000009</v>
      </c>
      <c r="E78" s="463">
        <v>42.91</v>
      </c>
      <c r="F78" s="463">
        <v>66.650000000000006</v>
      </c>
    </row>
    <row r="79" spans="1:6" ht="30">
      <c r="A79" s="460">
        <v>90732</v>
      </c>
      <c r="B79" s="461" t="s">
        <v>2773</v>
      </c>
      <c r="C79" s="462" t="s">
        <v>896</v>
      </c>
      <c r="D79" s="463">
        <v>30.129999999999995</v>
      </c>
      <c r="E79" s="463">
        <v>54.14</v>
      </c>
      <c r="F79" s="463">
        <v>84.27</v>
      </c>
    </row>
    <row r="80" spans="1:6" ht="30">
      <c r="A80" s="460">
        <v>90733</v>
      </c>
      <c r="B80" s="461" t="s">
        <v>2713</v>
      </c>
      <c r="C80" s="462" t="s">
        <v>914</v>
      </c>
      <c r="D80" s="463">
        <v>1.1499999999999999</v>
      </c>
      <c r="E80" s="463">
        <v>2.4300000000000002</v>
      </c>
      <c r="F80" s="463">
        <v>3.58</v>
      </c>
    </row>
    <row r="81" spans="1:6" ht="30">
      <c r="A81" s="460">
        <v>90734</v>
      </c>
      <c r="B81" s="461" t="s">
        <v>2714</v>
      </c>
      <c r="C81" s="462" t="s">
        <v>914</v>
      </c>
      <c r="D81" s="463">
        <v>1.35</v>
      </c>
      <c r="E81" s="463">
        <v>2.89</v>
      </c>
      <c r="F81" s="463">
        <v>4.24</v>
      </c>
    </row>
    <row r="82" spans="1:6" ht="30">
      <c r="A82" s="460">
        <v>90735</v>
      </c>
      <c r="B82" s="461" t="s">
        <v>2715</v>
      </c>
      <c r="C82" s="462" t="s">
        <v>914</v>
      </c>
      <c r="D82" s="463">
        <v>1.5500000000000003</v>
      </c>
      <c r="E82" s="463">
        <v>3.36</v>
      </c>
      <c r="F82" s="463">
        <v>4.91</v>
      </c>
    </row>
    <row r="83" spans="1:6" ht="30">
      <c r="A83" s="460">
        <v>90736</v>
      </c>
      <c r="B83" s="461" t="s">
        <v>2716</v>
      </c>
      <c r="C83" s="462" t="s">
        <v>914</v>
      </c>
      <c r="D83" s="463">
        <v>1.7900000000000005</v>
      </c>
      <c r="E83" s="463">
        <v>3.78</v>
      </c>
      <c r="F83" s="463">
        <v>5.57</v>
      </c>
    </row>
    <row r="84" spans="1:6" ht="30">
      <c r="A84" s="460">
        <v>90737</v>
      </c>
      <c r="B84" s="461" t="s">
        <v>2717</v>
      </c>
      <c r="C84" s="462" t="s">
        <v>914</v>
      </c>
      <c r="D84" s="463">
        <v>1.9900000000000002</v>
      </c>
      <c r="E84" s="463">
        <v>4.24</v>
      </c>
      <c r="F84" s="463">
        <v>6.23</v>
      </c>
    </row>
    <row r="85" spans="1:6" ht="30">
      <c r="A85" s="460">
        <v>90738</v>
      </c>
      <c r="B85" s="461" t="s">
        <v>2718</v>
      </c>
      <c r="C85" s="462" t="s">
        <v>914</v>
      </c>
      <c r="D85" s="463">
        <v>2.21</v>
      </c>
      <c r="E85" s="463">
        <v>4.68</v>
      </c>
      <c r="F85" s="463">
        <v>6.89</v>
      </c>
    </row>
    <row r="86" spans="1:6" ht="30">
      <c r="A86" s="460">
        <v>90739</v>
      </c>
      <c r="B86" s="461" t="s">
        <v>2719</v>
      </c>
      <c r="C86" s="462" t="s">
        <v>914</v>
      </c>
      <c r="D86" s="463">
        <v>5.8400000000000007</v>
      </c>
      <c r="E86" s="463">
        <v>4.05</v>
      </c>
      <c r="F86" s="463">
        <v>9.89</v>
      </c>
    </row>
    <row r="87" spans="1:6" ht="30">
      <c r="A87" s="460">
        <v>90740</v>
      </c>
      <c r="B87" s="461" t="s">
        <v>2720</v>
      </c>
      <c r="C87" s="462" t="s">
        <v>914</v>
      </c>
      <c r="D87" s="463">
        <v>1.5200000000000005</v>
      </c>
      <c r="E87" s="463">
        <v>3.21</v>
      </c>
      <c r="F87" s="463">
        <v>4.7300000000000004</v>
      </c>
    </row>
    <row r="88" spans="1:6" ht="30">
      <c r="A88" s="460">
        <v>90741</v>
      </c>
      <c r="B88" s="461" t="s">
        <v>2721</v>
      </c>
      <c r="C88" s="462" t="s">
        <v>914</v>
      </c>
      <c r="D88" s="463">
        <v>1.7199999999999998</v>
      </c>
      <c r="E88" s="463">
        <v>3.67</v>
      </c>
      <c r="F88" s="463">
        <v>5.39</v>
      </c>
    </row>
    <row r="89" spans="1:6" ht="30">
      <c r="A89" s="460">
        <v>90742</v>
      </c>
      <c r="B89" s="461" t="s">
        <v>2722</v>
      </c>
      <c r="C89" s="462" t="s">
        <v>914</v>
      </c>
      <c r="D89" s="463">
        <v>1.9399999999999995</v>
      </c>
      <c r="E89" s="463">
        <v>4.1100000000000003</v>
      </c>
      <c r="F89" s="463">
        <v>6.05</v>
      </c>
    </row>
    <row r="90" spans="1:6" ht="30">
      <c r="A90" s="460">
        <v>90743</v>
      </c>
      <c r="B90" s="461" t="s">
        <v>2723</v>
      </c>
      <c r="C90" s="462" t="s">
        <v>914</v>
      </c>
      <c r="D90" s="463">
        <v>2.1399999999999997</v>
      </c>
      <c r="E90" s="463">
        <v>4.58</v>
      </c>
      <c r="F90" s="463">
        <v>6.72</v>
      </c>
    </row>
    <row r="91" spans="1:6" ht="30">
      <c r="A91" s="460">
        <v>90744</v>
      </c>
      <c r="B91" s="461" t="s">
        <v>2724</v>
      </c>
      <c r="C91" s="462" t="s">
        <v>914</v>
      </c>
      <c r="D91" s="463">
        <v>2.3600000000000003</v>
      </c>
      <c r="E91" s="463">
        <v>5.0199999999999996</v>
      </c>
      <c r="F91" s="463">
        <v>7.38</v>
      </c>
    </row>
    <row r="92" spans="1:6" ht="30">
      <c r="A92" s="460">
        <v>90745</v>
      </c>
      <c r="B92" s="461" t="s">
        <v>2725</v>
      </c>
      <c r="C92" s="462" t="s">
        <v>914</v>
      </c>
      <c r="D92" s="463">
        <v>6.5100000000000007</v>
      </c>
      <c r="E92" s="463">
        <v>4.54</v>
      </c>
      <c r="F92" s="463">
        <v>11.05</v>
      </c>
    </row>
    <row r="93" spans="1:6" ht="30">
      <c r="A93" s="460">
        <v>90746</v>
      </c>
      <c r="B93" s="461" t="s">
        <v>2726</v>
      </c>
      <c r="C93" s="462" t="s">
        <v>914</v>
      </c>
      <c r="D93" s="463">
        <v>1.21</v>
      </c>
      <c r="E93" s="463">
        <v>2.66</v>
      </c>
      <c r="F93" s="463">
        <v>3.87</v>
      </c>
    </row>
    <row r="94" spans="1:6" ht="30">
      <c r="A94" s="460">
        <v>90747</v>
      </c>
      <c r="B94" s="461" t="s">
        <v>2727</v>
      </c>
      <c r="C94" s="462" t="s">
        <v>914</v>
      </c>
      <c r="D94" s="463">
        <v>11.729999999999999</v>
      </c>
      <c r="E94" s="463">
        <v>6.01</v>
      </c>
      <c r="F94" s="463">
        <v>17.739999999999998</v>
      </c>
    </row>
    <row r="95" spans="1:6" ht="30">
      <c r="A95" s="460">
        <v>94869</v>
      </c>
      <c r="B95" s="461" t="s">
        <v>2761</v>
      </c>
      <c r="C95" s="462" t="s">
        <v>914</v>
      </c>
      <c r="D95" s="463">
        <v>149.07</v>
      </c>
      <c r="E95" s="463">
        <v>0.62</v>
      </c>
      <c r="F95" s="463">
        <v>149.69</v>
      </c>
    </row>
    <row r="96" spans="1:6" ht="30">
      <c r="A96" s="460">
        <v>94870</v>
      </c>
      <c r="B96" s="461" t="s">
        <v>2728</v>
      </c>
      <c r="C96" s="462" t="s">
        <v>914</v>
      </c>
      <c r="D96" s="463">
        <v>1.4700000000000002</v>
      </c>
      <c r="E96" s="463">
        <v>0.63</v>
      </c>
      <c r="F96" s="463">
        <v>2.1</v>
      </c>
    </row>
    <row r="97" spans="1:6" ht="30">
      <c r="A97" s="460">
        <v>94871</v>
      </c>
      <c r="B97" s="461" t="s">
        <v>2762</v>
      </c>
      <c r="C97" s="462" t="s">
        <v>914</v>
      </c>
      <c r="D97" s="463">
        <v>233.06</v>
      </c>
      <c r="E97" s="463">
        <v>1.1000000000000001</v>
      </c>
      <c r="F97" s="463">
        <v>234.16</v>
      </c>
    </row>
    <row r="98" spans="1:6" ht="30">
      <c r="A98" s="460">
        <v>94872</v>
      </c>
      <c r="B98" s="461" t="s">
        <v>2729</v>
      </c>
      <c r="C98" s="462" t="s">
        <v>914</v>
      </c>
      <c r="D98" s="463">
        <v>1.82</v>
      </c>
      <c r="E98" s="463">
        <v>1.1100000000000001</v>
      </c>
      <c r="F98" s="463">
        <v>2.93</v>
      </c>
    </row>
    <row r="99" spans="1:6" ht="30">
      <c r="A99" s="460">
        <v>94875</v>
      </c>
      <c r="B99" s="461" t="s">
        <v>2764</v>
      </c>
      <c r="C99" s="462" t="s">
        <v>914</v>
      </c>
      <c r="D99" s="463">
        <v>1368.29</v>
      </c>
      <c r="E99" s="463">
        <v>9.06</v>
      </c>
      <c r="F99" s="463">
        <v>1377.35</v>
      </c>
    </row>
    <row r="100" spans="1:6" ht="30">
      <c r="A100" s="460">
        <v>94876</v>
      </c>
      <c r="B100" s="461" t="s">
        <v>2730</v>
      </c>
      <c r="C100" s="462" t="s">
        <v>914</v>
      </c>
      <c r="D100" s="463">
        <v>20.950000000000003</v>
      </c>
      <c r="E100" s="463">
        <v>9.1</v>
      </c>
      <c r="F100" s="463">
        <v>30.05</v>
      </c>
    </row>
    <row r="101" spans="1:6" ht="30">
      <c r="A101" s="460">
        <v>94878</v>
      </c>
      <c r="B101" s="461" t="s">
        <v>4578</v>
      </c>
      <c r="C101" s="462" t="s">
        <v>914</v>
      </c>
      <c r="D101" s="463">
        <v>24.04</v>
      </c>
      <c r="E101" s="463">
        <v>10.68</v>
      </c>
      <c r="F101" s="463">
        <v>34.72</v>
      </c>
    </row>
    <row r="102" spans="1:6" ht="30">
      <c r="A102" s="460">
        <v>94879</v>
      </c>
      <c r="B102" s="461" t="s">
        <v>4579</v>
      </c>
      <c r="C102" s="462" t="s">
        <v>914</v>
      </c>
      <c r="D102" s="463">
        <v>2107.4699999999998</v>
      </c>
      <c r="E102" s="463">
        <v>13.03</v>
      </c>
      <c r="F102" s="463">
        <v>2120.5</v>
      </c>
    </row>
    <row r="103" spans="1:6" ht="30">
      <c r="A103" s="460">
        <v>94880</v>
      </c>
      <c r="B103" s="461" t="s">
        <v>4580</v>
      </c>
      <c r="C103" s="462" t="s">
        <v>914</v>
      </c>
      <c r="D103" s="463">
        <v>31.93</v>
      </c>
      <c r="E103" s="463">
        <v>13.07</v>
      </c>
      <c r="F103" s="463">
        <v>45</v>
      </c>
    </row>
    <row r="104" spans="1:6" ht="30">
      <c r="A104" s="460">
        <v>94881</v>
      </c>
      <c r="B104" s="461" t="s">
        <v>4581</v>
      </c>
      <c r="C104" s="462" t="s">
        <v>914</v>
      </c>
      <c r="D104" s="463">
        <v>2905.2</v>
      </c>
      <c r="E104" s="463">
        <v>15.46</v>
      </c>
      <c r="F104" s="463">
        <v>2920.66</v>
      </c>
    </row>
    <row r="105" spans="1:6" ht="30">
      <c r="A105" s="460">
        <v>94882</v>
      </c>
      <c r="B105" s="461" t="s">
        <v>4582</v>
      </c>
      <c r="C105" s="462" t="s">
        <v>914</v>
      </c>
      <c r="D105" s="463">
        <v>36.69</v>
      </c>
      <c r="E105" s="463">
        <v>15.5</v>
      </c>
      <c r="F105" s="463">
        <v>52.19</v>
      </c>
    </row>
    <row r="106" spans="1:6" ht="30">
      <c r="A106" s="460">
        <v>94884</v>
      </c>
      <c r="B106" s="461" t="s">
        <v>4583</v>
      </c>
      <c r="C106" s="462" t="s">
        <v>914</v>
      </c>
      <c r="D106" s="463">
        <v>46.33</v>
      </c>
      <c r="E106" s="463">
        <v>20.45</v>
      </c>
      <c r="F106" s="463">
        <v>66.78</v>
      </c>
    </row>
    <row r="107" spans="1:6" ht="45">
      <c r="A107" s="460">
        <v>97121</v>
      </c>
      <c r="B107" s="461" t="s">
        <v>3403</v>
      </c>
      <c r="C107" s="462" t="s">
        <v>914</v>
      </c>
      <c r="D107" s="463">
        <v>0.77</v>
      </c>
      <c r="E107" s="463">
        <v>1.38</v>
      </c>
      <c r="F107" s="463">
        <v>2.15</v>
      </c>
    </row>
    <row r="108" spans="1:6" ht="45">
      <c r="A108" s="460">
        <v>97122</v>
      </c>
      <c r="B108" s="461" t="s">
        <v>3404</v>
      </c>
      <c r="C108" s="462" t="s">
        <v>914</v>
      </c>
      <c r="D108" s="463">
        <v>1.1000000000000001</v>
      </c>
      <c r="E108" s="463">
        <v>1.9</v>
      </c>
      <c r="F108" s="463">
        <v>3</v>
      </c>
    </row>
    <row r="109" spans="1:6" ht="45">
      <c r="A109" s="460">
        <v>97123</v>
      </c>
      <c r="B109" s="461" t="s">
        <v>3405</v>
      </c>
      <c r="C109" s="462" t="s">
        <v>914</v>
      </c>
      <c r="D109" s="463">
        <v>1.4</v>
      </c>
      <c r="E109" s="463">
        <v>2.4</v>
      </c>
      <c r="F109" s="463">
        <v>3.8</v>
      </c>
    </row>
    <row r="110" spans="1:6" ht="45">
      <c r="A110" s="460">
        <v>97124</v>
      </c>
      <c r="B110" s="461" t="s">
        <v>3406</v>
      </c>
      <c r="C110" s="462" t="s">
        <v>914</v>
      </c>
      <c r="D110" s="463">
        <v>0.39</v>
      </c>
      <c r="E110" s="463">
        <v>0.56999999999999995</v>
      </c>
      <c r="F110" s="463">
        <v>0.96</v>
      </c>
    </row>
    <row r="111" spans="1:6" ht="45">
      <c r="A111" s="460">
        <v>97125</v>
      </c>
      <c r="B111" s="461" t="s">
        <v>3407</v>
      </c>
      <c r="C111" s="462" t="s">
        <v>914</v>
      </c>
      <c r="D111" s="463">
        <v>0.58000000000000007</v>
      </c>
      <c r="E111" s="463">
        <v>0.79</v>
      </c>
      <c r="F111" s="463">
        <v>1.37</v>
      </c>
    </row>
    <row r="112" spans="1:6" ht="45">
      <c r="A112" s="460">
        <v>97126</v>
      </c>
      <c r="B112" s="461" t="s">
        <v>3408</v>
      </c>
      <c r="C112" s="462" t="s">
        <v>914</v>
      </c>
      <c r="D112" s="463">
        <v>0.74</v>
      </c>
      <c r="E112" s="463">
        <v>1</v>
      </c>
      <c r="F112" s="463">
        <v>1.74</v>
      </c>
    </row>
    <row r="113" spans="1:6" ht="30">
      <c r="A113" s="460">
        <v>102264</v>
      </c>
      <c r="B113" s="461" t="s">
        <v>2747</v>
      </c>
      <c r="C113" s="462" t="s">
        <v>914</v>
      </c>
      <c r="D113" s="463">
        <v>18.330000000000002</v>
      </c>
      <c r="E113" s="463">
        <v>2.4</v>
      </c>
      <c r="F113" s="463">
        <v>20.73</v>
      </c>
    </row>
    <row r="114" spans="1:6" ht="30">
      <c r="A114" s="460">
        <v>102265</v>
      </c>
      <c r="B114" s="461" t="s">
        <v>2774</v>
      </c>
      <c r="C114" s="462" t="s">
        <v>896</v>
      </c>
      <c r="D114" s="463">
        <v>38.64</v>
      </c>
      <c r="E114" s="463">
        <v>69.12</v>
      </c>
      <c r="F114" s="463">
        <v>107.76</v>
      </c>
    </row>
    <row r="115" spans="1:6" ht="30">
      <c r="A115" s="460">
        <v>102266</v>
      </c>
      <c r="B115" s="461" t="s">
        <v>2775</v>
      </c>
      <c r="C115" s="462" t="s">
        <v>896</v>
      </c>
      <c r="D115" s="463">
        <v>42.879999999999995</v>
      </c>
      <c r="E115" s="463">
        <v>76.62</v>
      </c>
      <c r="F115" s="463">
        <v>119.5</v>
      </c>
    </row>
    <row r="116" spans="1:6" ht="30">
      <c r="A116" s="460">
        <v>102267</v>
      </c>
      <c r="B116" s="461" t="s">
        <v>2776</v>
      </c>
      <c r="C116" s="462" t="s">
        <v>896</v>
      </c>
      <c r="D116" s="463">
        <v>49.33</v>
      </c>
      <c r="E116" s="463">
        <v>87.86</v>
      </c>
      <c r="F116" s="463">
        <v>137.19</v>
      </c>
    </row>
    <row r="117" spans="1:6" ht="30">
      <c r="A117" s="460">
        <v>102268</v>
      </c>
      <c r="B117" s="461" t="s">
        <v>2777</v>
      </c>
      <c r="C117" s="462" t="s">
        <v>896</v>
      </c>
      <c r="D117" s="463">
        <v>55.69</v>
      </c>
      <c r="E117" s="463">
        <v>99.12</v>
      </c>
      <c r="F117" s="463">
        <v>154.81</v>
      </c>
    </row>
    <row r="118" spans="1:6" ht="30">
      <c r="A118" s="460">
        <v>102269</v>
      </c>
      <c r="B118" s="461" t="s">
        <v>2778</v>
      </c>
      <c r="C118" s="462" t="s">
        <v>896</v>
      </c>
      <c r="D118" s="463">
        <v>68.449999999999989</v>
      </c>
      <c r="E118" s="463">
        <v>121.59</v>
      </c>
      <c r="F118" s="463">
        <v>190.04</v>
      </c>
    </row>
    <row r="119" spans="1:6" ht="45">
      <c r="A119" s="460">
        <v>92833</v>
      </c>
      <c r="B119" s="461" t="s">
        <v>2731</v>
      </c>
      <c r="C119" s="462" t="s">
        <v>914</v>
      </c>
      <c r="D119" s="463">
        <v>141.95000000000002</v>
      </c>
      <c r="E119" s="463">
        <v>4.17</v>
      </c>
      <c r="F119" s="463">
        <v>146.12</v>
      </c>
    </row>
    <row r="120" spans="1:6" ht="45">
      <c r="A120" s="460">
        <v>92834</v>
      </c>
      <c r="B120" s="461" t="s">
        <v>2697</v>
      </c>
      <c r="C120" s="462" t="s">
        <v>914</v>
      </c>
      <c r="D120" s="463">
        <v>5.76</v>
      </c>
      <c r="E120" s="463">
        <v>4.2300000000000004</v>
      </c>
      <c r="F120" s="463">
        <v>9.99</v>
      </c>
    </row>
    <row r="121" spans="1:6" ht="45">
      <c r="A121" s="460">
        <v>92835</v>
      </c>
      <c r="B121" s="461" t="s">
        <v>2732</v>
      </c>
      <c r="C121" s="462" t="s">
        <v>914</v>
      </c>
      <c r="D121" s="463">
        <v>148.71</v>
      </c>
      <c r="E121" s="463">
        <v>5.29</v>
      </c>
      <c r="F121" s="463">
        <v>154</v>
      </c>
    </row>
    <row r="122" spans="1:6" ht="45">
      <c r="A122" s="460">
        <v>92836</v>
      </c>
      <c r="B122" s="461" t="s">
        <v>2698</v>
      </c>
      <c r="C122" s="462" t="s">
        <v>914</v>
      </c>
      <c r="D122" s="463">
        <v>7.3999999999999995</v>
      </c>
      <c r="E122" s="463">
        <v>5.36</v>
      </c>
      <c r="F122" s="463">
        <v>12.76</v>
      </c>
    </row>
    <row r="123" spans="1:6" ht="45">
      <c r="A123" s="460">
        <v>92837</v>
      </c>
      <c r="B123" s="461" t="s">
        <v>2733</v>
      </c>
      <c r="C123" s="462" t="s">
        <v>914</v>
      </c>
      <c r="D123" s="463">
        <v>262.67999999999995</v>
      </c>
      <c r="E123" s="463">
        <v>6.41</v>
      </c>
      <c r="F123" s="463">
        <v>269.08999999999997</v>
      </c>
    </row>
    <row r="124" spans="1:6" ht="45">
      <c r="A124" s="460">
        <v>92838</v>
      </c>
      <c r="B124" s="461" t="s">
        <v>2699</v>
      </c>
      <c r="C124" s="462" t="s">
        <v>914</v>
      </c>
      <c r="D124" s="463">
        <v>8.82</v>
      </c>
      <c r="E124" s="463">
        <v>6.48</v>
      </c>
      <c r="F124" s="463">
        <v>15.3</v>
      </c>
    </row>
    <row r="125" spans="1:6" ht="45">
      <c r="A125" s="460">
        <v>92839</v>
      </c>
      <c r="B125" s="461" t="s">
        <v>2734</v>
      </c>
      <c r="C125" s="462" t="s">
        <v>914</v>
      </c>
      <c r="D125" s="463">
        <v>321.44</v>
      </c>
      <c r="E125" s="463">
        <v>7.55</v>
      </c>
      <c r="F125" s="463">
        <v>328.99</v>
      </c>
    </row>
    <row r="126" spans="1:6" ht="45">
      <c r="A126" s="460">
        <v>92840</v>
      </c>
      <c r="B126" s="461" t="s">
        <v>2700</v>
      </c>
      <c r="C126" s="462" t="s">
        <v>914</v>
      </c>
      <c r="D126" s="463">
        <v>10.510000000000002</v>
      </c>
      <c r="E126" s="463">
        <v>7.63</v>
      </c>
      <c r="F126" s="463">
        <v>18.14</v>
      </c>
    </row>
    <row r="127" spans="1:6" ht="45">
      <c r="A127" s="460">
        <v>92841</v>
      </c>
      <c r="B127" s="461" t="s">
        <v>2735</v>
      </c>
      <c r="C127" s="462" t="s">
        <v>914</v>
      </c>
      <c r="D127" s="463">
        <v>418.97</v>
      </c>
      <c r="E127" s="463">
        <v>8.69</v>
      </c>
      <c r="F127" s="463">
        <v>427.66</v>
      </c>
    </row>
    <row r="128" spans="1:6" ht="45">
      <c r="A128" s="460">
        <v>92842</v>
      </c>
      <c r="B128" s="461" t="s">
        <v>2701</v>
      </c>
      <c r="C128" s="462" t="s">
        <v>914</v>
      </c>
      <c r="D128" s="463">
        <v>11.940000000000001</v>
      </c>
      <c r="E128" s="463">
        <v>8.77</v>
      </c>
      <c r="F128" s="463">
        <v>20.71</v>
      </c>
    </row>
    <row r="129" spans="1:6" ht="45">
      <c r="A129" s="460">
        <v>92843</v>
      </c>
      <c r="B129" s="461" t="s">
        <v>2736</v>
      </c>
      <c r="C129" s="462" t="s">
        <v>914</v>
      </c>
      <c r="D129" s="463">
        <v>434.26</v>
      </c>
      <c r="E129" s="463">
        <v>9.85</v>
      </c>
      <c r="F129" s="463">
        <v>444.11</v>
      </c>
    </row>
    <row r="130" spans="1:6" ht="45">
      <c r="A130" s="460">
        <v>92844</v>
      </c>
      <c r="B130" s="461" t="s">
        <v>2702</v>
      </c>
      <c r="C130" s="462" t="s">
        <v>914</v>
      </c>
      <c r="D130" s="463">
        <v>13.63</v>
      </c>
      <c r="E130" s="463">
        <v>9.92</v>
      </c>
      <c r="F130" s="463">
        <v>23.55</v>
      </c>
    </row>
    <row r="131" spans="1:6" ht="45">
      <c r="A131" s="460">
        <v>92845</v>
      </c>
      <c r="B131" s="461" t="s">
        <v>2737</v>
      </c>
      <c r="C131" s="462" t="s">
        <v>914</v>
      </c>
      <c r="D131" s="463">
        <v>643.16</v>
      </c>
      <c r="E131" s="463">
        <v>10.97</v>
      </c>
      <c r="F131" s="463">
        <v>654.13</v>
      </c>
    </row>
    <row r="132" spans="1:6" ht="45">
      <c r="A132" s="460">
        <v>92846</v>
      </c>
      <c r="B132" s="461" t="s">
        <v>2703</v>
      </c>
      <c r="C132" s="462" t="s">
        <v>914</v>
      </c>
      <c r="D132" s="463">
        <v>15.05</v>
      </c>
      <c r="E132" s="463">
        <v>11.05</v>
      </c>
      <c r="F132" s="463">
        <v>26.1</v>
      </c>
    </row>
    <row r="133" spans="1:6" ht="45">
      <c r="A133" s="460">
        <v>92847</v>
      </c>
      <c r="B133" s="461" t="s">
        <v>2738</v>
      </c>
      <c r="C133" s="462" t="s">
        <v>914</v>
      </c>
      <c r="D133" s="463">
        <v>661.36</v>
      </c>
      <c r="E133" s="463">
        <v>12.12</v>
      </c>
      <c r="F133" s="463">
        <v>673.48</v>
      </c>
    </row>
    <row r="134" spans="1:6" ht="45">
      <c r="A134" s="460">
        <v>92848</v>
      </c>
      <c r="B134" s="461" t="s">
        <v>2704</v>
      </c>
      <c r="C134" s="462" t="s">
        <v>914</v>
      </c>
      <c r="D134" s="463">
        <v>16.759999999999998</v>
      </c>
      <c r="E134" s="463">
        <v>12.19</v>
      </c>
      <c r="F134" s="463">
        <v>28.95</v>
      </c>
    </row>
    <row r="135" spans="1:6" ht="45">
      <c r="A135" s="460">
        <v>92849</v>
      </c>
      <c r="B135" s="461" t="s">
        <v>2739</v>
      </c>
      <c r="C135" s="462" t="s">
        <v>914</v>
      </c>
      <c r="D135" s="463">
        <v>147.14000000000001</v>
      </c>
      <c r="E135" s="463">
        <v>7.88</v>
      </c>
      <c r="F135" s="463">
        <v>155.02000000000001</v>
      </c>
    </row>
    <row r="136" spans="1:6" ht="45">
      <c r="A136" s="460">
        <v>92850</v>
      </c>
      <c r="B136" s="461" t="s">
        <v>2705</v>
      </c>
      <c r="C136" s="462" t="s">
        <v>914</v>
      </c>
      <c r="D136" s="463">
        <v>10.93</v>
      </c>
      <c r="E136" s="463">
        <v>7.96</v>
      </c>
      <c r="F136" s="463">
        <v>18.89</v>
      </c>
    </row>
    <row r="137" spans="1:6" ht="45">
      <c r="A137" s="460">
        <v>92851</v>
      </c>
      <c r="B137" s="461" t="s">
        <v>2740</v>
      </c>
      <c r="C137" s="462" t="s">
        <v>914</v>
      </c>
      <c r="D137" s="463">
        <v>155.07</v>
      </c>
      <c r="E137" s="463">
        <v>10.029999999999999</v>
      </c>
      <c r="F137" s="463">
        <v>165.1</v>
      </c>
    </row>
    <row r="138" spans="1:6" ht="45">
      <c r="A138" s="460">
        <v>92852</v>
      </c>
      <c r="B138" s="461" t="s">
        <v>2706</v>
      </c>
      <c r="C138" s="462" t="s">
        <v>914</v>
      </c>
      <c r="D138" s="463">
        <v>13.76</v>
      </c>
      <c r="E138" s="463">
        <v>10.1</v>
      </c>
      <c r="F138" s="463">
        <v>23.86</v>
      </c>
    </row>
    <row r="139" spans="1:6" ht="45">
      <c r="A139" s="460">
        <v>92853</v>
      </c>
      <c r="B139" s="461" t="s">
        <v>2741</v>
      </c>
      <c r="C139" s="462" t="s">
        <v>914</v>
      </c>
      <c r="D139" s="463">
        <v>270.66000000000003</v>
      </c>
      <c r="E139" s="463">
        <v>12.19</v>
      </c>
      <c r="F139" s="463">
        <v>282.85000000000002</v>
      </c>
    </row>
    <row r="140" spans="1:6" ht="45">
      <c r="A140" s="460">
        <v>92854</v>
      </c>
      <c r="B140" s="461" t="s">
        <v>2707</v>
      </c>
      <c r="C140" s="462" t="s">
        <v>914</v>
      </c>
      <c r="D140" s="463">
        <v>16.78</v>
      </c>
      <c r="E140" s="463">
        <v>12.28</v>
      </c>
      <c r="F140" s="463">
        <v>29.06</v>
      </c>
    </row>
    <row r="141" spans="1:6" ht="45">
      <c r="A141" s="460">
        <v>92855</v>
      </c>
      <c r="B141" s="461" t="s">
        <v>2742</v>
      </c>
      <c r="C141" s="462" t="s">
        <v>914</v>
      </c>
      <c r="D141" s="463">
        <v>330.72999999999996</v>
      </c>
      <c r="E141" s="463">
        <v>14.36</v>
      </c>
      <c r="F141" s="463">
        <v>345.09</v>
      </c>
    </row>
    <row r="142" spans="1:6" ht="45">
      <c r="A142" s="460">
        <v>92856</v>
      </c>
      <c r="B142" s="461" t="s">
        <v>2708</v>
      </c>
      <c r="C142" s="462" t="s">
        <v>914</v>
      </c>
      <c r="D142" s="463">
        <v>19.82</v>
      </c>
      <c r="E142" s="463">
        <v>14.42</v>
      </c>
      <c r="F142" s="463">
        <v>34.24</v>
      </c>
    </row>
    <row r="143" spans="1:6" ht="45">
      <c r="A143" s="460">
        <v>92857</v>
      </c>
      <c r="B143" s="461" t="s">
        <v>2743</v>
      </c>
      <c r="C143" s="462" t="s">
        <v>914</v>
      </c>
      <c r="D143" s="463">
        <v>429.65999999999997</v>
      </c>
      <c r="E143" s="463">
        <v>16.48</v>
      </c>
      <c r="F143" s="463">
        <v>446.14</v>
      </c>
    </row>
    <row r="144" spans="1:6" ht="45">
      <c r="A144" s="460">
        <v>92858</v>
      </c>
      <c r="B144" s="461" t="s">
        <v>2709</v>
      </c>
      <c r="C144" s="462" t="s">
        <v>914</v>
      </c>
      <c r="D144" s="463">
        <v>22.63</v>
      </c>
      <c r="E144" s="463">
        <v>16.559999999999999</v>
      </c>
      <c r="F144" s="463">
        <v>39.19</v>
      </c>
    </row>
    <row r="145" spans="1:6" ht="45">
      <c r="A145" s="460">
        <v>92859</v>
      </c>
      <c r="B145" s="461" t="s">
        <v>2744</v>
      </c>
      <c r="C145" s="462" t="s">
        <v>914</v>
      </c>
      <c r="D145" s="463">
        <v>446.34000000000003</v>
      </c>
      <c r="E145" s="463">
        <v>18.72</v>
      </c>
      <c r="F145" s="463">
        <v>465.06</v>
      </c>
    </row>
    <row r="146" spans="1:6" ht="45">
      <c r="A146" s="460">
        <v>92860</v>
      </c>
      <c r="B146" s="461" t="s">
        <v>2710</v>
      </c>
      <c r="C146" s="462" t="s">
        <v>914</v>
      </c>
      <c r="D146" s="463">
        <v>25.71</v>
      </c>
      <c r="E146" s="463">
        <v>18.79</v>
      </c>
      <c r="F146" s="463">
        <v>44.5</v>
      </c>
    </row>
    <row r="147" spans="1:6" ht="45">
      <c r="A147" s="460">
        <v>92861</v>
      </c>
      <c r="B147" s="461" t="s">
        <v>2745</v>
      </c>
      <c r="C147" s="462" t="s">
        <v>914</v>
      </c>
      <c r="D147" s="463">
        <v>656.86</v>
      </c>
      <c r="E147" s="463">
        <v>20.84</v>
      </c>
      <c r="F147" s="463">
        <v>677.7</v>
      </c>
    </row>
    <row r="148" spans="1:6" ht="45">
      <c r="A148" s="460">
        <v>92862</v>
      </c>
      <c r="B148" s="461" t="s">
        <v>2711</v>
      </c>
      <c r="C148" s="462" t="s">
        <v>914</v>
      </c>
      <c r="D148" s="463">
        <v>28.76</v>
      </c>
      <c r="E148" s="463">
        <v>20.91</v>
      </c>
      <c r="F148" s="463">
        <v>49.67</v>
      </c>
    </row>
    <row r="149" spans="1:6" ht="45">
      <c r="A149" s="460">
        <v>92863</v>
      </c>
      <c r="B149" s="461" t="s">
        <v>2746</v>
      </c>
      <c r="C149" s="462" t="s">
        <v>914</v>
      </c>
      <c r="D149" s="463">
        <v>676.36</v>
      </c>
      <c r="E149" s="463">
        <v>23.02</v>
      </c>
      <c r="F149" s="463">
        <v>699.38</v>
      </c>
    </row>
    <row r="150" spans="1:6" ht="45">
      <c r="A150" s="460">
        <v>92864</v>
      </c>
      <c r="B150" s="461" t="s">
        <v>2712</v>
      </c>
      <c r="C150" s="462" t="s">
        <v>914</v>
      </c>
      <c r="D150" s="463">
        <v>31.76</v>
      </c>
      <c r="E150" s="463">
        <v>23.09</v>
      </c>
      <c r="F150" s="463">
        <v>54.85</v>
      </c>
    </row>
    <row r="151" spans="1:6" ht="45">
      <c r="A151" s="460">
        <v>92210</v>
      </c>
      <c r="B151" s="461" t="s">
        <v>2941</v>
      </c>
      <c r="C151" s="462" t="s">
        <v>914</v>
      </c>
      <c r="D151" s="463">
        <v>113.55</v>
      </c>
      <c r="E151" s="463">
        <v>23.98</v>
      </c>
      <c r="F151" s="463">
        <v>137.53</v>
      </c>
    </row>
    <row r="152" spans="1:6" ht="45">
      <c r="A152" s="460">
        <v>92211</v>
      </c>
      <c r="B152" s="461" t="s">
        <v>2942</v>
      </c>
      <c r="C152" s="462" t="s">
        <v>914</v>
      </c>
      <c r="D152" s="463">
        <v>136.47000000000003</v>
      </c>
      <c r="E152" s="463">
        <v>29.14</v>
      </c>
      <c r="F152" s="463">
        <v>165.61</v>
      </c>
    </row>
    <row r="153" spans="1:6" ht="45">
      <c r="A153" s="460">
        <v>92212</v>
      </c>
      <c r="B153" s="461" t="s">
        <v>2943</v>
      </c>
      <c r="C153" s="462" t="s">
        <v>914</v>
      </c>
      <c r="D153" s="463">
        <v>203.63000000000002</v>
      </c>
      <c r="E153" s="463">
        <v>34.479999999999997</v>
      </c>
      <c r="F153" s="463">
        <v>238.11</v>
      </c>
    </row>
    <row r="154" spans="1:6" ht="45">
      <c r="A154" s="460">
        <v>92213</v>
      </c>
      <c r="B154" s="461" t="s">
        <v>2944</v>
      </c>
      <c r="C154" s="462" t="s">
        <v>914</v>
      </c>
      <c r="D154" s="463">
        <v>267.56</v>
      </c>
      <c r="E154" s="463">
        <v>39.81</v>
      </c>
      <c r="F154" s="463">
        <v>307.37</v>
      </c>
    </row>
    <row r="155" spans="1:6" ht="45">
      <c r="A155" s="460">
        <v>92214</v>
      </c>
      <c r="B155" s="461" t="s">
        <v>2945</v>
      </c>
      <c r="C155" s="462" t="s">
        <v>914</v>
      </c>
      <c r="D155" s="463">
        <v>323.65000000000003</v>
      </c>
      <c r="E155" s="463">
        <v>45.65</v>
      </c>
      <c r="F155" s="463">
        <v>369.3</v>
      </c>
    </row>
    <row r="156" spans="1:6" ht="45">
      <c r="A156" s="460">
        <v>92215</v>
      </c>
      <c r="B156" s="461" t="s">
        <v>2946</v>
      </c>
      <c r="C156" s="462" t="s">
        <v>914</v>
      </c>
      <c r="D156" s="463">
        <v>372.11</v>
      </c>
      <c r="E156" s="463">
        <v>51.64</v>
      </c>
      <c r="F156" s="463">
        <v>423.75</v>
      </c>
    </row>
    <row r="157" spans="1:6" ht="45">
      <c r="A157" s="460">
        <v>92216</v>
      </c>
      <c r="B157" s="461" t="s">
        <v>2947</v>
      </c>
      <c r="C157" s="462" t="s">
        <v>914</v>
      </c>
      <c r="D157" s="463">
        <v>389.90999999999997</v>
      </c>
      <c r="E157" s="463">
        <v>58.22</v>
      </c>
      <c r="F157" s="463">
        <v>448.13</v>
      </c>
    </row>
    <row r="158" spans="1:6" ht="45">
      <c r="A158" s="460">
        <v>92219</v>
      </c>
      <c r="B158" s="461" t="s">
        <v>2951</v>
      </c>
      <c r="C158" s="462" t="s">
        <v>914</v>
      </c>
      <c r="D158" s="463">
        <v>119.94</v>
      </c>
      <c r="E158" s="463">
        <v>28.71</v>
      </c>
      <c r="F158" s="463">
        <v>148.65</v>
      </c>
    </row>
    <row r="159" spans="1:6" ht="45">
      <c r="A159" s="460">
        <v>92220</v>
      </c>
      <c r="B159" s="461" t="s">
        <v>2952</v>
      </c>
      <c r="C159" s="462" t="s">
        <v>914</v>
      </c>
      <c r="D159" s="463">
        <v>144.44999999999999</v>
      </c>
      <c r="E159" s="463">
        <v>34.92</v>
      </c>
      <c r="F159" s="463">
        <v>179.37</v>
      </c>
    </row>
    <row r="160" spans="1:6" ht="45">
      <c r="A160" s="460">
        <v>92221</v>
      </c>
      <c r="B160" s="461" t="s">
        <v>2953</v>
      </c>
      <c r="C160" s="462" t="s">
        <v>914</v>
      </c>
      <c r="D160" s="463">
        <v>212.92000000000002</v>
      </c>
      <c r="E160" s="463">
        <v>41.29</v>
      </c>
      <c r="F160" s="463">
        <v>254.21</v>
      </c>
    </row>
    <row r="161" spans="1:6" ht="45">
      <c r="A161" s="460">
        <v>92222</v>
      </c>
      <c r="B161" s="461" t="s">
        <v>2954</v>
      </c>
      <c r="C161" s="462" t="s">
        <v>914</v>
      </c>
      <c r="D161" s="463">
        <v>278.46000000000004</v>
      </c>
      <c r="E161" s="463">
        <v>47.64</v>
      </c>
      <c r="F161" s="463">
        <v>326.10000000000002</v>
      </c>
    </row>
    <row r="162" spans="1:6" ht="45">
      <c r="A162" s="460">
        <v>92223</v>
      </c>
      <c r="B162" s="461" t="s">
        <v>2955</v>
      </c>
      <c r="C162" s="462" t="s">
        <v>914</v>
      </c>
      <c r="D162" s="463">
        <v>335.75</v>
      </c>
      <c r="E162" s="463">
        <v>54.49</v>
      </c>
      <c r="F162" s="463">
        <v>390.24</v>
      </c>
    </row>
    <row r="163" spans="1:6" ht="45">
      <c r="A163" s="460">
        <v>92224</v>
      </c>
      <c r="B163" s="461" t="s">
        <v>2956</v>
      </c>
      <c r="C163" s="462" t="s">
        <v>914</v>
      </c>
      <c r="D163" s="463">
        <v>385.53</v>
      </c>
      <c r="E163" s="463">
        <v>61.48</v>
      </c>
      <c r="F163" s="463">
        <v>447.01</v>
      </c>
    </row>
    <row r="164" spans="1:6" ht="45">
      <c r="A164" s="460">
        <v>92226</v>
      </c>
      <c r="B164" s="461" t="s">
        <v>2957</v>
      </c>
      <c r="C164" s="462" t="s">
        <v>914</v>
      </c>
      <c r="D164" s="463">
        <v>405</v>
      </c>
      <c r="E164" s="463">
        <v>69.150000000000006</v>
      </c>
      <c r="F164" s="463">
        <v>474.15</v>
      </c>
    </row>
    <row r="165" spans="1:6" ht="45">
      <c r="A165" s="460">
        <v>92808</v>
      </c>
      <c r="B165" s="461" t="s">
        <v>3383</v>
      </c>
      <c r="C165" s="462" t="s">
        <v>914</v>
      </c>
      <c r="D165" s="463">
        <v>26.15</v>
      </c>
      <c r="E165" s="463">
        <v>18.829999999999998</v>
      </c>
      <c r="F165" s="463">
        <v>44.98</v>
      </c>
    </row>
    <row r="166" spans="1:6" ht="45">
      <c r="A166" s="460">
        <v>92809</v>
      </c>
      <c r="B166" s="461" t="s">
        <v>3384</v>
      </c>
      <c r="C166" s="462" t="s">
        <v>914</v>
      </c>
      <c r="D166" s="463">
        <v>33.659999999999997</v>
      </c>
      <c r="E166" s="463">
        <v>24.03</v>
      </c>
      <c r="F166" s="463">
        <v>57.69</v>
      </c>
    </row>
    <row r="167" spans="1:6" ht="45">
      <c r="A167" s="460">
        <v>92810</v>
      </c>
      <c r="B167" s="461" t="s">
        <v>3385</v>
      </c>
      <c r="C167" s="462" t="s">
        <v>914</v>
      </c>
      <c r="D167" s="463">
        <v>41</v>
      </c>
      <c r="E167" s="463">
        <v>29.2</v>
      </c>
      <c r="F167" s="463">
        <v>70.2</v>
      </c>
    </row>
    <row r="168" spans="1:6" ht="45">
      <c r="A168" s="460">
        <v>92811</v>
      </c>
      <c r="B168" s="461" t="s">
        <v>3386</v>
      </c>
      <c r="C168" s="462" t="s">
        <v>914</v>
      </c>
      <c r="D168" s="463">
        <v>49.06</v>
      </c>
      <c r="E168" s="463">
        <v>34.549999999999997</v>
      </c>
      <c r="F168" s="463">
        <v>83.61</v>
      </c>
    </row>
    <row r="169" spans="1:6" ht="45">
      <c r="A169" s="460">
        <v>92812</v>
      </c>
      <c r="B169" s="461" t="s">
        <v>3387</v>
      </c>
      <c r="C169" s="462" t="s">
        <v>914</v>
      </c>
      <c r="D169" s="463">
        <v>56.910000000000004</v>
      </c>
      <c r="E169" s="463">
        <v>39.880000000000003</v>
      </c>
      <c r="F169" s="463">
        <v>96.79</v>
      </c>
    </row>
    <row r="170" spans="1:6" ht="45">
      <c r="A170" s="460">
        <v>92813</v>
      </c>
      <c r="B170" s="461" t="s">
        <v>3388</v>
      </c>
      <c r="C170" s="462" t="s">
        <v>914</v>
      </c>
      <c r="D170" s="463">
        <v>66.53</v>
      </c>
      <c r="E170" s="463">
        <v>45.72</v>
      </c>
      <c r="F170" s="463">
        <v>112.25</v>
      </c>
    </row>
    <row r="171" spans="1:6" ht="45">
      <c r="A171" s="460">
        <v>92814</v>
      </c>
      <c r="B171" s="461" t="s">
        <v>3389</v>
      </c>
      <c r="C171" s="462" t="s">
        <v>914</v>
      </c>
      <c r="D171" s="463">
        <v>76.669999999999987</v>
      </c>
      <c r="E171" s="463">
        <v>51.72</v>
      </c>
      <c r="F171" s="463">
        <v>128.38999999999999</v>
      </c>
    </row>
    <row r="172" spans="1:6" ht="45">
      <c r="A172" s="460">
        <v>92815</v>
      </c>
      <c r="B172" s="461" t="s">
        <v>3390</v>
      </c>
      <c r="C172" s="462" t="s">
        <v>914</v>
      </c>
      <c r="D172" s="463">
        <v>88.640000000000015</v>
      </c>
      <c r="E172" s="463">
        <v>58.29</v>
      </c>
      <c r="F172" s="463">
        <v>146.93</v>
      </c>
    </row>
    <row r="173" spans="1:6" ht="45">
      <c r="A173" s="460">
        <v>92816</v>
      </c>
      <c r="B173" s="461" t="s">
        <v>2948</v>
      </c>
      <c r="C173" s="462" t="s">
        <v>914</v>
      </c>
      <c r="D173" s="463">
        <v>560.85</v>
      </c>
      <c r="E173" s="463">
        <v>72.86</v>
      </c>
      <c r="F173" s="463">
        <v>633.71</v>
      </c>
    </row>
    <row r="174" spans="1:6" ht="45">
      <c r="A174" s="460">
        <v>92817</v>
      </c>
      <c r="B174" s="461" t="s">
        <v>3391</v>
      </c>
      <c r="C174" s="462" t="s">
        <v>914</v>
      </c>
      <c r="D174" s="463">
        <v>110.89999999999999</v>
      </c>
      <c r="E174" s="463">
        <v>72.95</v>
      </c>
      <c r="F174" s="463">
        <v>183.85</v>
      </c>
    </row>
    <row r="175" spans="1:6" ht="45">
      <c r="A175" s="460">
        <v>92818</v>
      </c>
      <c r="B175" s="461" t="s">
        <v>2949</v>
      </c>
      <c r="C175" s="462" t="s">
        <v>914</v>
      </c>
      <c r="D175" s="463">
        <v>801.17000000000007</v>
      </c>
      <c r="E175" s="463">
        <v>98.06</v>
      </c>
      <c r="F175" s="463">
        <v>899.23</v>
      </c>
    </row>
    <row r="176" spans="1:6" ht="45">
      <c r="A176" s="460">
        <v>92819</v>
      </c>
      <c r="B176" s="461" t="s">
        <v>3392</v>
      </c>
      <c r="C176" s="462" t="s">
        <v>914</v>
      </c>
      <c r="D176" s="463">
        <v>149.33999999999997</v>
      </c>
      <c r="E176" s="463">
        <v>98.14</v>
      </c>
      <c r="F176" s="463">
        <v>247.48</v>
      </c>
    </row>
    <row r="177" spans="1:6" ht="45">
      <c r="A177" s="460">
        <v>92820</v>
      </c>
      <c r="B177" s="461" t="s">
        <v>3393</v>
      </c>
      <c r="C177" s="462" t="s">
        <v>914</v>
      </c>
      <c r="D177" s="463">
        <v>31.12</v>
      </c>
      <c r="E177" s="463">
        <v>22.55</v>
      </c>
      <c r="F177" s="463">
        <v>53.67</v>
      </c>
    </row>
    <row r="178" spans="1:6" ht="45">
      <c r="A178" s="460">
        <v>92821</v>
      </c>
      <c r="B178" s="461" t="s">
        <v>3394</v>
      </c>
      <c r="C178" s="462" t="s">
        <v>914</v>
      </c>
      <c r="D178" s="463">
        <v>40.03</v>
      </c>
      <c r="E178" s="463">
        <v>28.78</v>
      </c>
      <c r="F178" s="463">
        <v>68.81</v>
      </c>
    </row>
    <row r="179" spans="1:6" ht="45">
      <c r="A179" s="460">
        <v>92822</v>
      </c>
      <c r="B179" s="461" t="s">
        <v>3395</v>
      </c>
      <c r="C179" s="462" t="s">
        <v>914</v>
      </c>
      <c r="D179" s="463">
        <v>48.989999999999995</v>
      </c>
      <c r="E179" s="463">
        <v>34.97</v>
      </c>
      <c r="F179" s="463">
        <v>83.96</v>
      </c>
    </row>
    <row r="180" spans="1:6" ht="45">
      <c r="A180" s="460">
        <v>92824</v>
      </c>
      <c r="B180" s="461" t="s">
        <v>3396</v>
      </c>
      <c r="C180" s="462" t="s">
        <v>914</v>
      </c>
      <c r="D180" s="463">
        <v>58.349999999999994</v>
      </c>
      <c r="E180" s="463">
        <v>41.36</v>
      </c>
      <c r="F180" s="463">
        <v>99.71</v>
      </c>
    </row>
    <row r="181" spans="1:6" ht="45">
      <c r="A181" s="460">
        <v>92825</v>
      </c>
      <c r="B181" s="461" t="s">
        <v>3397</v>
      </c>
      <c r="C181" s="462" t="s">
        <v>914</v>
      </c>
      <c r="D181" s="463">
        <v>67.81</v>
      </c>
      <c r="E181" s="463">
        <v>47.71</v>
      </c>
      <c r="F181" s="463">
        <v>115.52</v>
      </c>
    </row>
    <row r="182" spans="1:6" ht="45">
      <c r="A182" s="460">
        <v>92826</v>
      </c>
      <c r="B182" s="461" t="s">
        <v>3398</v>
      </c>
      <c r="C182" s="462" t="s">
        <v>914</v>
      </c>
      <c r="D182" s="463">
        <v>78.63</v>
      </c>
      <c r="E182" s="463">
        <v>54.56</v>
      </c>
      <c r="F182" s="463">
        <v>133.19</v>
      </c>
    </row>
    <row r="183" spans="1:6" ht="45">
      <c r="A183" s="460">
        <v>92827</v>
      </c>
      <c r="B183" s="461" t="s">
        <v>3399</v>
      </c>
      <c r="C183" s="462" t="s">
        <v>914</v>
      </c>
      <c r="D183" s="463">
        <v>90.09</v>
      </c>
      <c r="E183" s="463">
        <v>61.56</v>
      </c>
      <c r="F183" s="463">
        <v>151.65</v>
      </c>
    </row>
    <row r="184" spans="1:6" ht="45">
      <c r="A184" s="460">
        <v>92828</v>
      </c>
      <c r="B184" s="461" t="s">
        <v>3400</v>
      </c>
      <c r="C184" s="462" t="s">
        <v>914</v>
      </c>
      <c r="D184" s="463">
        <v>103.71999999999998</v>
      </c>
      <c r="E184" s="463">
        <v>69.23</v>
      </c>
      <c r="F184" s="463">
        <v>172.95</v>
      </c>
    </row>
    <row r="185" spans="1:6" ht="45">
      <c r="A185" s="460">
        <v>92829</v>
      </c>
      <c r="B185" s="461" t="s">
        <v>2958</v>
      </c>
      <c r="C185" s="462" t="s">
        <v>914</v>
      </c>
      <c r="D185" s="463">
        <v>578.62</v>
      </c>
      <c r="E185" s="463">
        <v>85.79</v>
      </c>
      <c r="F185" s="463">
        <v>664.41</v>
      </c>
    </row>
    <row r="186" spans="1:6" ht="45">
      <c r="A186" s="460">
        <v>92830</v>
      </c>
      <c r="B186" s="461" t="s">
        <v>3401</v>
      </c>
      <c r="C186" s="462" t="s">
        <v>914</v>
      </c>
      <c r="D186" s="463">
        <v>128.68</v>
      </c>
      <c r="E186" s="463">
        <v>85.87</v>
      </c>
      <c r="F186" s="463">
        <v>214.55</v>
      </c>
    </row>
    <row r="187" spans="1:6" ht="45">
      <c r="A187" s="460">
        <v>92831</v>
      </c>
      <c r="B187" s="461" t="s">
        <v>2959</v>
      </c>
      <c r="C187" s="462" t="s">
        <v>914</v>
      </c>
      <c r="D187" s="463">
        <v>822.91000000000008</v>
      </c>
      <c r="E187" s="463">
        <v>114.04</v>
      </c>
      <c r="F187" s="463">
        <v>936.95</v>
      </c>
    </row>
    <row r="188" spans="1:6" ht="45">
      <c r="A188" s="460">
        <v>92832</v>
      </c>
      <c r="B188" s="461" t="s">
        <v>3402</v>
      </c>
      <c r="C188" s="462" t="s">
        <v>914</v>
      </c>
      <c r="D188" s="463">
        <v>171.07999999999998</v>
      </c>
      <c r="E188" s="463">
        <v>114.12</v>
      </c>
      <c r="F188" s="463">
        <v>285.2</v>
      </c>
    </row>
    <row r="189" spans="1:6" ht="45">
      <c r="A189" s="460">
        <v>95565</v>
      </c>
      <c r="B189" s="461" t="s">
        <v>2940</v>
      </c>
      <c r="C189" s="462" t="s">
        <v>914</v>
      </c>
      <c r="D189" s="463">
        <v>96.960000000000008</v>
      </c>
      <c r="E189" s="463">
        <v>18.77</v>
      </c>
      <c r="F189" s="463">
        <v>115.73</v>
      </c>
    </row>
    <row r="190" spans="1:6" ht="45">
      <c r="A190" s="460">
        <v>95566</v>
      </c>
      <c r="B190" s="461" t="s">
        <v>2950</v>
      </c>
      <c r="C190" s="462" t="s">
        <v>914</v>
      </c>
      <c r="D190" s="463">
        <v>101.94</v>
      </c>
      <c r="E190" s="463">
        <v>22.48</v>
      </c>
      <c r="F190" s="463">
        <v>124.42</v>
      </c>
    </row>
    <row r="191" spans="1:6" ht="45">
      <c r="A191" s="460">
        <v>95567</v>
      </c>
      <c r="B191" s="461" t="s">
        <v>2934</v>
      </c>
      <c r="C191" s="462" t="s">
        <v>914</v>
      </c>
      <c r="D191" s="463">
        <v>56.57</v>
      </c>
      <c r="E191" s="463">
        <v>18.79</v>
      </c>
      <c r="F191" s="463">
        <v>75.36</v>
      </c>
    </row>
    <row r="192" spans="1:6" ht="45">
      <c r="A192" s="460">
        <v>95568</v>
      </c>
      <c r="B192" s="461" t="s">
        <v>2935</v>
      </c>
      <c r="C192" s="462" t="s">
        <v>914</v>
      </c>
      <c r="D192" s="463">
        <v>69.600000000000009</v>
      </c>
      <c r="E192" s="463">
        <v>23.99</v>
      </c>
      <c r="F192" s="463">
        <v>93.59</v>
      </c>
    </row>
    <row r="193" spans="1:6" ht="45">
      <c r="A193" s="460">
        <v>95569</v>
      </c>
      <c r="B193" s="461" t="s">
        <v>2936</v>
      </c>
      <c r="C193" s="462" t="s">
        <v>914</v>
      </c>
      <c r="D193" s="463">
        <v>94.47999999999999</v>
      </c>
      <c r="E193" s="463">
        <v>29.15</v>
      </c>
      <c r="F193" s="463">
        <v>123.63</v>
      </c>
    </row>
    <row r="194" spans="1:6" ht="45">
      <c r="A194" s="460">
        <v>95570</v>
      </c>
      <c r="B194" s="461" t="s">
        <v>2937</v>
      </c>
      <c r="C194" s="462" t="s">
        <v>914</v>
      </c>
      <c r="D194" s="463">
        <v>61.55</v>
      </c>
      <c r="E194" s="463">
        <v>22.5</v>
      </c>
      <c r="F194" s="463">
        <v>84.05</v>
      </c>
    </row>
    <row r="195" spans="1:6" ht="45">
      <c r="A195" s="460">
        <v>95571</v>
      </c>
      <c r="B195" s="461" t="s">
        <v>2938</v>
      </c>
      <c r="C195" s="462" t="s">
        <v>914</v>
      </c>
      <c r="D195" s="463">
        <v>75.97999999999999</v>
      </c>
      <c r="E195" s="463">
        <v>28.73</v>
      </c>
      <c r="F195" s="463">
        <v>104.71</v>
      </c>
    </row>
    <row r="196" spans="1:6" ht="45">
      <c r="A196" s="460">
        <v>95572</v>
      </c>
      <c r="B196" s="461" t="s">
        <v>2939</v>
      </c>
      <c r="C196" s="462" t="s">
        <v>914</v>
      </c>
      <c r="D196" s="463">
        <v>102.45999999999998</v>
      </c>
      <c r="E196" s="463">
        <v>34.93</v>
      </c>
      <c r="F196" s="463">
        <v>137.38999999999999</v>
      </c>
    </row>
    <row r="197" spans="1:6" ht="45">
      <c r="A197" s="460">
        <v>97127</v>
      </c>
      <c r="B197" s="461" t="s">
        <v>3409</v>
      </c>
      <c r="C197" s="462" t="s">
        <v>914</v>
      </c>
      <c r="D197" s="463">
        <v>2.0700000000000003</v>
      </c>
      <c r="E197" s="463">
        <v>3.37</v>
      </c>
      <c r="F197" s="463">
        <v>5.44</v>
      </c>
    </row>
    <row r="198" spans="1:6" ht="45">
      <c r="A198" s="460">
        <v>97128</v>
      </c>
      <c r="B198" s="461" t="s">
        <v>3410</v>
      </c>
      <c r="C198" s="462" t="s">
        <v>914</v>
      </c>
      <c r="D198" s="463">
        <v>5.6400000000000006</v>
      </c>
      <c r="E198" s="463">
        <v>5.75</v>
      </c>
      <c r="F198" s="463">
        <v>11.39</v>
      </c>
    </row>
    <row r="199" spans="1:6" ht="45">
      <c r="A199" s="460">
        <v>97129</v>
      </c>
      <c r="B199" s="461" t="s">
        <v>3411</v>
      </c>
      <c r="C199" s="462" t="s">
        <v>914</v>
      </c>
      <c r="D199" s="463">
        <v>6.97</v>
      </c>
      <c r="E199" s="463">
        <v>7.05</v>
      </c>
      <c r="F199" s="463">
        <v>14.02</v>
      </c>
    </row>
    <row r="200" spans="1:6" ht="45">
      <c r="A200" s="460">
        <v>97130</v>
      </c>
      <c r="B200" s="461" t="s">
        <v>3412</v>
      </c>
      <c r="C200" s="462" t="s">
        <v>914</v>
      </c>
      <c r="D200" s="463">
        <v>8.2900000000000009</v>
      </c>
      <c r="E200" s="463">
        <v>8.35</v>
      </c>
      <c r="F200" s="463">
        <v>16.64</v>
      </c>
    </row>
    <row r="201" spans="1:6" ht="45">
      <c r="A201" s="460">
        <v>97131</v>
      </c>
      <c r="B201" s="461" t="s">
        <v>3413</v>
      </c>
      <c r="C201" s="462" t="s">
        <v>914</v>
      </c>
      <c r="D201" s="463">
        <v>9.5700000000000021</v>
      </c>
      <c r="E201" s="463">
        <v>9.69</v>
      </c>
      <c r="F201" s="463">
        <v>19.260000000000002</v>
      </c>
    </row>
    <row r="202" spans="1:6" ht="45">
      <c r="A202" s="460">
        <v>97132</v>
      </c>
      <c r="B202" s="461" t="s">
        <v>3414</v>
      </c>
      <c r="C202" s="462" t="s">
        <v>914</v>
      </c>
      <c r="D202" s="463">
        <v>10.88</v>
      </c>
      <c r="E202" s="463">
        <v>10.97</v>
      </c>
      <c r="F202" s="463">
        <v>21.85</v>
      </c>
    </row>
    <row r="203" spans="1:6" ht="45">
      <c r="A203" s="460">
        <v>97133</v>
      </c>
      <c r="B203" s="461" t="s">
        <v>3415</v>
      </c>
      <c r="C203" s="462" t="s">
        <v>914</v>
      </c>
      <c r="D203" s="463">
        <v>13.510000000000002</v>
      </c>
      <c r="E203" s="463">
        <v>13.59</v>
      </c>
      <c r="F203" s="463">
        <v>27.1</v>
      </c>
    </row>
    <row r="204" spans="1:6" ht="45">
      <c r="A204" s="460">
        <v>97134</v>
      </c>
      <c r="B204" s="461" t="s">
        <v>3416</v>
      </c>
      <c r="C204" s="462" t="s">
        <v>914</v>
      </c>
      <c r="D204" s="463">
        <v>1.1100000000000001</v>
      </c>
      <c r="E204" s="463">
        <v>1.41</v>
      </c>
      <c r="F204" s="463">
        <v>2.52</v>
      </c>
    </row>
    <row r="205" spans="1:6" ht="45">
      <c r="A205" s="460">
        <v>97135</v>
      </c>
      <c r="B205" s="461" t="s">
        <v>3417</v>
      </c>
      <c r="C205" s="462" t="s">
        <v>914</v>
      </c>
      <c r="D205" s="463">
        <v>3.3</v>
      </c>
      <c r="E205" s="463">
        <v>2.5</v>
      </c>
      <c r="F205" s="463">
        <v>5.8</v>
      </c>
    </row>
    <row r="206" spans="1:6" ht="45">
      <c r="A206" s="460">
        <v>97136</v>
      </c>
      <c r="B206" s="461" t="s">
        <v>3418</v>
      </c>
      <c r="C206" s="462" t="s">
        <v>914</v>
      </c>
      <c r="D206" s="463">
        <v>4.0599999999999996</v>
      </c>
      <c r="E206" s="463">
        <v>3.08</v>
      </c>
      <c r="F206" s="463">
        <v>7.14</v>
      </c>
    </row>
    <row r="207" spans="1:6" ht="45">
      <c r="A207" s="460">
        <v>97137</v>
      </c>
      <c r="B207" s="461" t="s">
        <v>3419</v>
      </c>
      <c r="C207" s="462" t="s">
        <v>914</v>
      </c>
      <c r="D207" s="463">
        <v>4.8499999999999996</v>
      </c>
      <c r="E207" s="463">
        <v>3.64</v>
      </c>
      <c r="F207" s="463">
        <v>8.49</v>
      </c>
    </row>
    <row r="208" spans="1:6" ht="45">
      <c r="A208" s="460">
        <v>97138</v>
      </c>
      <c r="B208" s="461" t="s">
        <v>3420</v>
      </c>
      <c r="C208" s="462" t="s">
        <v>914</v>
      </c>
      <c r="D208" s="463">
        <v>5.61</v>
      </c>
      <c r="E208" s="463">
        <v>4.21</v>
      </c>
      <c r="F208" s="463">
        <v>9.82</v>
      </c>
    </row>
    <row r="209" spans="1:6" ht="45">
      <c r="A209" s="460">
        <v>97139</v>
      </c>
      <c r="B209" s="461" t="s">
        <v>3421</v>
      </c>
      <c r="C209" s="462" t="s">
        <v>914</v>
      </c>
      <c r="D209" s="463">
        <v>6.36</v>
      </c>
      <c r="E209" s="463">
        <v>4.78</v>
      </c>
      <c r="F209" s="463">
        <v>11.14</v>
      </c>
    </row>
    <row r="210" spans="1:6" ht="45">
      <c r="A210" s="460">
        <v>97140</v>
      </c>
      <c r="B210" s="461" t="s">
        <v>3422</v>
      </c>
      <c r="C210" s="462" t="s">
        <v>914</v>
      </c>
      <c r="D210" s="463">
        <v>7.91</v>
      </c>
      <c r="E210" s="463">
        <v>5.92</v>
      </c>
      <c r="F210" s="463">
        <v>13.83</v>
      </c>
    </row>
    <row r="211" spans="1:6" ht="30">
      <c r="A211" s="460">
        <v>103089</v>
      </c>
      <c r="B211" s="461" t="s">
        <v>4584</v>
      </c>
      <c r="C211" s="462" t="s">
        <v>914</v>
      </c>
      <c r="D211" s="463">
        <v>7.26</v>
      </c>
      <c r="E211" s="463">
        <v>5.6</v>
      </c>
      <c r="F211" s="463">
        <v>12.86</v>
      </c>
    </row>
    <row r="212" spans="1:6" ht="30">
      <c r="A212" s="460">
        <v>103090</v>
      </c>
      <c r="B212" s="461" t="s">
        <v>4585</v>
      </c>
      <c r="C212" s="462" t="s">
        <v>914</v>
      </c>
      <c r="D212" s="463">
        <v>8.61</v>
      </c>
      <c r="E212" s="463">
        <v>6.79</v>
      </c>
      <c r="F212" s="463">
        <v>15.4</v>
      </c>
    </row>
    <row r="213" spans="1:6" ht="30">
      <c r="A213" s="460">
        <v>103091</v>
      </c>
      <c r="B213" s="461" t="s">
        <v>4586</v>
      </c>
      <c r="C213" s="462" t="s">
        <v>914</v>
      </c>
      <c r="D213" s="463">
        <v>11.95</v>
      </c>
      <c r="E213" s="463">
        <v>9.75</v>
      </c>
      <c r="F213" s="463">
        <v>21.7</v>
      </c>
    </row>
    <row r="214" spans="1:6" ht="30">
      <c r="A214" s="460">
        <v>103092</v>
      </c>
      <c r="B214" s="461" t="s">
        <v>4587</v>
      </c>
      <c r="C214" s="462" t="s">
        <v>914</v>
      </c>
      <c r="D214" s="463">
        <v>15.330000000000002</v>
      </c>
      <c r="E214" s="463">
        <v>12.7</v>
      </c>
      <c r="F214" s="463">
        <v>28.03</v>
      </c>
    </row>
    <row r="215" spans="1:6" ht="30">
      <c r="A215" s="460">
        <v>103093</v>
      </c>
      <c r="B215" s="461" t="s">
        <v>4588</v>
      </c>
      <c r="C215" s="462" t="s">
        <v>914</v>
      </c>
      <c r="D215" s="463">
        <v>23.450000000000003</v>
      </c>
      <c r="E215" s="463">
        <v>19.43</v>
      </c>
      <c r="F215" s="463">
        <v>42.88</v>
      </c>
    </row>
    <row r="216" spans="1:6" ht="30">
      <c r="A216" s="460">
        <v>103094</v>
      </c>
      <c r="B216" s="461" t="s">
        <v>4589</v>
      </c>
      <c r="C216" s="462" t="s">
        <v>914</v>
      </c>
      <c r="D216" s="463">
        <v>26.859999999999996</v>
      </c>
      <c r="E216" s="463">
        <v>22.37</v>
      </c>
      <c r="F216" s="463">
        <v>49.23</v>
      </c>
    </row>
    <row r="217" spans="1:6" ht="30">
      <c r="A217" s="460">
        <v>103095</v>
      </c>
      <c r="B217" s="461" t="s">
        <v>4590</v>
      </c>
      <c r="C217" s="462" t="s">
        <v>914</v>
      </c>
      <c r="D217" s="463">
        <v>34.92</v>
      </c>
      <c r="E217" s="463">
        <v>29.12</v>
      </c>
      <c r="F217" s="463">
        <v>64.040000000000006</v>
      </c>
    </row>
    <row r="218" spans="1:6" ht="30">
      <c r="A218" s="460">
        <v>103096</v>
      </c>
      <c r="B218" s="461" t="s">
        <v>4591</v>
      </c>
      <c r="C218" s="462" t="s">
        <v>914</v>
      </c>
      <c r="D218" s="463">
        <v>38.33</v>
      </c>
      <c r="E218" s="463">
        <v>32.06</v>
      </c>
      <c r="F218" s="463">
        <v>70.39</v>
      </c>
    </row>
    <row r="219" spans="1:6" ht="30">
      <c r="A219" s="460">
        <v>103097</v>
      </c>
      <c r="B219" s="461" t="s">
        <v>4592</v>
      </c>
      <c r="C219" s="462" t="s">
        <v>914</v>
      </c>
      <c r="D219" s="463">
        <v>46.419999999999995</v>
      </c>
      <c r="E219" s="463">
        <v>38.79</v>
      </c>
      <c r="F219" s="463">
        <v>85.21</v>
      </c>
    </row>
    <row r="220" spans="1:6" ht="30">
      <c r="A220" s="460">
        <v>103098</v>
      </c>
      <c r="B220" s="461" t="s">
        <v>4593</v>
      </c>
      <c r="C220" s="462" t="s">
        <v>914</v>
      </c>
      <c r="D220" s="463">
        <v>49.809999999999995</v>
      </c>
      <c r="E220" s="463">
        <v>41.74</v>
      </c>
      <c r="F220" s="463">
        <v>91.55</v>
      </c>
    </row>
    <row r="221" spans="1:6" ht="30">
      <c r="A221" s="460">
        <v>103099</v>
      </c>
      <c r="B221" s="461" t="s">
        <v>4594</v>
      </c>
      <c r="C221" s="462" t="s">
        <v>914</v>
      </c>
      <c r="D221" s="463">
        <v>56.540000000000006</v>
      </c>
      <c r="E221" s="463">
        <v>47.66</v>
      </c>
      <c r="F221" s="463">
        <v>104.2</v>
      </c>
    </row>
    <row r="222" spans="1:6" ht="30">
      <c r="A222" s="460">
        <v>103100</v>
      </c>
      <c r="B222" s="461" t="s">
        <v>4595</v>
      </c>
      <c r="C222" s="462" t="s">
        <v>914</v>
      </c>
      <c r="D222" s="463">
        <v>60.17</v>
      </c>
      <c r="E222" s="463">
        <v>51.09</v>
      </c>
      <c r="F222" s="463">
        <v>111.26</v>
      </c>
    </row>
    <row r="223" spans="1:6" ht="30">
      <c r="A223" s="460">
        <v>103101</v>
      </c>
      <c r="B223" s="461" t="s">
        <v>4596</v>
      </c>
      <c r="C223" s="462" t="s">
        <v>914</v>
      </c>
      <c r="D223" s="463">
        <v>66.17</v>
      </c>
      <c r="E223" s="463">
        <v>56.42</v>
      </c>
      <c r="F223" s="463">
        <v>122.59</v>
      </c>
    </row>
    <row r="224" spans="1:6" ht="30">
      <c r="A224" s="460">
        <v>103102</v>
      </c>
      <c r="B224" s="461" t="s">
        <v>4597</v>
      </c>
      <c r="C224" s="462" t="s">
        <v>914</v>
      </c>
      <c r="D224" s="463">
        <v>76.23</v>
      </c>
      <c r="E224" s="463">
        <v>64.959999999999994</v>
      </c>
      <c r="F224" s="463">
        <v>141.19</v>
      </c>
    </row>
    <row r="225" spans="1:6" ht="30">
      <c r="A225" s="460">
        <v>103103</v>
      </c>
      <c r="B225" s="461" t="s">
        <v>4598</v>
      </c>
      <c r="C225" s="462" t="s">
        <v>914</v>
      </c>
      <c r="D225" s="463">
        <v>82.23</v>
      </c>
      <c r="E225" s="463">
        <v>70.27</v>
      </c>
      <c r="F225" s="463">
        <v>152.5</v>
      </c>
    </row>
    <row r="226" spans="1:6" ht="30">
      <c r="A226" s="460">
        <v>103104</v>
      </c>
      <c r="B226" s="461" t="s">
        <v>4599</v>
      </c>
      <c r="C226" s="462" t="s">
        <v>914</v>
      </c>
      <c r="D226" s="463">
        <v>98.25</v>
      </c>
      <c r="E226" s="463">
        <v>84.16</v>
      </c>
      <c r="F226" s="463">
        <v>182.41</v>
      </c>
    </row>
    <row r="227" spans="1:6" ht="30">
      <c r="A227" s="460">
        <v>103105</v>
      </c>
      <c r="B227" s="461" t="s">
        <v>4600</v>
      </c>
      <c r="C227" s="462" t="s">
        <v>896</v>
      </c>
      <c r="D227" s="463">
        <v>33.799999999999997</v>
      </c>
      <c r="E227" s="463">
        <v>18.98</v>
      </c>
      <c r="F227" s="463">
        <v>52.78</v>
      </c>
    </row>
    <row r="228" spans="1:6" ht="30">
      <c r="A228" s="460">
        <v>103106</v>
      </c>
      <c r="B228" s="461" t="s">
        <v>4601</v>
      </c>
      <c r="C228" s="462" t="s">
        <v>896</v>
      </c>
      <c r="D228" s="463">
        <v>39.65</v>
      </c>
      <c r="E228" s="463">
        <v>23.64</v>
      </c>
      <c r="F228" s="463">
        <v>63.29</v>
      </c>
    </row>
    <row r="229" spans="1:6" ht="30">
      <c r="A229" s="460">
        <v>103107</v>
      </c>
      <c r="B229" s="461" t="s">
        <v>4602</v>
      </c>
      <c r="C229" s="462" t="s">
        <v>896</v>
      </c>
      <c r="D229" s="463">
        <v>54.279999999999994</v>
      </c>
      <c r="E229" s="463">
        <v>35.29</v>
      </c>
      <c r="F229" s="463">
        <v>89.57</v>
      </c>
    </row>
    <row r="230" spans="1:6" ht="30">
      <c r="A230" s="460">
        <v>103108</v>
      </c>
      <c r="B230" s="461" t="s">
        <v>4603</v>
      </c>
      <c r="C230" s="462" t="s">
        <v>896</v>
      </c>
      <c r="D230" s="463">
        <v>68.91</v>
      </c>
      <c r="E230" s="463">
        <v>46.91</v>
      </c>
      <c r="F230" s="463">
        <v>115.82</v>
      </c>
    </row>
    <row r="231" spans="1:6" ht="30">
      <c r="A231" s="460">
        <v>103109</v>
      </c>
      <c r="B231" s="461" t="s">
        <v>4604</v>
      </c>
      <c r="C231" s="462" t="s">
        <v>896</v>
      </c>
      <c r="D231" s="463">
        <v>111.03</v>
      </c>
      <c r="E231" s="463">
        <v>80.400000000000006</v>
      </c>
      <c r="F231" s="463">
        <v>191.43</v>
      </c>
    </row>
    <row r="232" spans="1:6" ht="30">
      <c r="A232" s="460">
        <v>103110</v>
      </c>
      <c r="B232" s="461" t="s">
        <v>4605</v>
      </c>
      <c r="C232" s="462" t="s">
        <v>896</v>
      </c>
      <c r="D232" s="463">
        <v>125.63999999999999</v>
      </c>
      <c r="E232" s="463">
        <v>92.03</v>
      </c>
      <c r="F232" s="463">
        <v>217.67</v>
      </c>
    </row>
    <row r="233" spans="1:6" ht="30">
      <c r="A233" s="460">
        <v>103111</v>
      </c>
      <c r="B233" s="461" t="s">
        <v>4606</v>
      </c>
      <c r="C233" s="462" t="s">
        <v>896</v>
      </c>
      <c r="D233" s="463">
        <v>167.74</v>
      </c>
      <c r="E233" s="463">
        <v>125.55</v>
      </c>
      <c r="F233" s="463">
        <v>293.29000000000002</v>
      </c>
    </row>
    <row r="234" spans="1:6" ht="30">
      <c r="A234" s="460">
        <v>103112</v>
      </c>
      <c r="B234" s="461" t="s">
        <v>4607</v>
      </c>
      <c r="C234" s="462" t="s">
        <v>896</v>
      </c>
      <c r="D234" s="463">
        <v>182.37</v>
      </c>
      <c r="E234" s="463">
        <v>137.19</v>
      </c>
      <c r="F234" s="463">
        <v>319.56</v>
      </c>
    </row>
    <row r="235" spans="1:6" ht="30">
      <c r="A235" s="460">
        <v>103113</v>
      </c>
      <c r="B235" s="461" t="s">
        <v>4608</v>
      </c>
      <c r="C235" s="462" t="s">
        <v>896</v>
      </c>
      <c r="D235" s="463">
        <v>224.49000000000004</v>
      </c>
      <c r="E235" s="463">
        <v>170.67</v>
      </c>
      <c r="F235" s="463">
        <v>395.16</v>
      </c>
    </row>
    <row r="236" spans="1:6" ht="30">
      <c r="A236" s="460">
        <v>103114</v>
      </c>
      <c r="B236" s="461" t="s">
        <v>4609</v>
      </c>
      <c r="C236" s="462" t="s">
        <v>896</v>
      </c>
      <c r="D236" s="463">
        <v>239.11</v>
      </c>
      <c r="E236" s="463">
        <v>182.31</v>
      </c>
      <c r="F236" s="463">
        <v>421.42</v>
      </c>
    </row>
    <row r="237" spans="1:6" ht="30">
      <c r="A237" s="460">
        <v>103115</v>
      </c>
      <c r="B237" s="461" t="s">
        <v>4610</v>
      </c>
      <c r="C237" s="462" t="s">
        <v>896</v>
      </c>
      <c r="D237" s="463">
        <v>268.36</v>
      </c>
      <c r="E237" s="463">
        <v>205.59</v>
      </c>
      <c r="F237" s="463">
        <v>473.95</v>
      </c>
    </row>
    <row r="238" spans="1:6" ht="30">
      <c r="A238" s="460">
        <v>103116</v>
      </c>
      <c r="B238" s="461" t="s">
        <v>4611</v>
      </c>
      <c r="C238" s="462" t="s">
        <v>896</v>
      </c>
      <c r="D238" s="463">
        <v>325.09999999999991</v>
      </c>
      <c r="E238" s="463">
        <v>250.71</v>
      </c>
      <c r="F238" s="463">
        <v>575.80999999999995</v>
      </c>
    </row>
    <row r="239" spans="1:6" ht="30">
      <c r="A239" s="460">
        <v>103117</v>
      </c>
      <c r="B239" s="461" t="s">
        <v>4612</v>
      </c>
      <c r="C239" s="462" t="s">
        <v>896</v>
      </c>
      <c r="D239" s="463">
        <v>354.34000000000003</v>
      </c>
      <c r="E239" s="463">
        <v>274</v>
      </c>
      <c r="F239" s="463">
        <v>628.34</v>
      </c>
    </row>
    <row r="240" spans="1:6" ht="30">
      <c r="A240" s="460">
        <v>103118</v>
      </c>
      <c r="B240" s="461" t="s">
        <v>4613</v>
      </c>
      <c r="C240" s="462" t="s">
        <v>896</v>
      </c>
      <c r="D240" s="463">
        <v>411.07000000000005</v>
      </c>
      <c r="E240" s="463">
        <v>319.13</v>
      </c>
      <c r="F240" s="463">
        <v>730.2</v>
      </c>
    </row>
    <row r="241" spans="1:6" ht="30">
      <c r="A241" s="460">
        <v>103119</v>
      </c>
      <c r="B241" s="461" t="s">
        <v>4614</v>
      </c>
      <c r="C241" s="462" t="s">
        <v>896</v>
      </c>
      <c r="D241" s="463">
        <v>440.37</v>
      </c>
      <c r="E241" s="463">
        <v>342.36</v>
      </c>
      <c r="F241" s="463">
        <v>782.73</v>
      </c>
    </row>
    <row r="242" spans="1:6" ht="30">
      <c r="A242" s="460">
        <v>103120</v>
      </c>
      <c r="B242" s="461" t="s">
        <v>4615</v>
      </c>
      <c r="C242" s="462" t="s">
        <v>896</v>
      </c>
      <c r="D242" s="463">
        <v>526.31999999999994</v>
      </c>
      <c r="E242" s="463">
        <v>410.79</v>
      </c>
      <c r="F242" s="463">
        <v>937.11</v>
      </c>
    </row>
    <row r="243" spans="1:6" ht="30">
      <c r="A243" s="460">
        <v>103121</v>
      </c>
      <c r="B243" s="461" t="s">
        <v>4616</v>
      </c>
      <c r="C243" s="462" t="s">
        <v>896</v>
      </c>
      <c r="D243" s="463">
        <v>43.28</v>
      </c>
      <c r="E243" s="463">
        <v>26.52</v>
      </c>
      <c r="F243" s="463">
        <v>69.8</v>
      </c>
    </row>
    <row r="244" spans="1:6" ht="30">
      <c r="A244" s="460">
        <v>103122</v>
      </c>
      <c r="B244" s="461" t="s">
        <v>4617</v>
      </c>
      <c r="C244" s="462" t="s">
        <v>896</v>
      </c>
      <c r="D244" s="463">
        <v>52.040000000000006</v>
      </c>
      <c r="E244" s="463">
        <v>33.5</v>
      </c>
      <c r="F244" s="463">
        <v>85.54</v>
      </c>
    </row>
    <row r="245" spans="1:6" ht="30">
      <c r="A245" s="460">
        <v>103123</v>
      </c>
      <c r="B245" s="461" t="s">
        <v>4618</v>
      </c>
      <c r="C245" s="462" t="s">
        <v>896</v>
      </c>
      <c r="D245" s="463">
        <v>74</v>
      </c>
      <c r="E245" s="463">
        <v>50.95</v>
      </c>
      <c r="F245" s="463">
        <v>124.95</v>
      </c>
    </row>
    <row r="246" spans="1:6" ht="30">
      <c r="A246" s="460">
        <v>103124</v>
      </c>
      <c r="B246" s="461" t="s">
        <v>4619</v>
      </c>
      <c r="C246" s="462" t="s">
        <v>896</v>
      </c>
      <c r="D246" s="463">
        <v>95.919999999999987</v>
      </c>
      <c r="E246" s="463">
        <v>68.400000000000006</v>
      </c>
      <c r="F246" s="463">
        <v>164.32</v>
      </c>
    </row>
    <row r="247" spans="1:6" ht="30">
      <c r="A247" s="460">
        <v>103125</v>
      </c>
      <c r="B247" s="461" t="s">
        <v>4620</v>
      </c>
      <c r="C247" s="462" t="s">
        <v>896</v>
      </c>
      <c r="D247" s="463">
        <v>159.07999999999998</v>
      </c>
      <c r="E247" s="463">
        <v>118.67</v>
      </c>
      <c r="F247" s="463">
        <v>277.75</v>
      </c>
    </row>
    <row r="248" spans="1:6" ht="30">
      <c r="A248" s="460">
        <v>103126</v>
      </c>
      <c r="B248" s="461" t="s">
        <v>4621</v>
      </c>
      <c r="C248" s="462" t="s">
        <v>896</v>
      </c>
      <c r="D248" s="463">
        <v>181.01999999999998</v>
      </c>
      <c r="E248" s="463">
        <v>136.11000000000001</v>
      </c>
      <c r="F248" s="463">
        <v>317.13</v>
      </c>
    </row>
    <row r="249" spans="1:6" ht="30">
      <c r="A249" s="460">
        <v>103127</v>
      </c>
      <c r="B249" s="461" t="s">
        <v>4622</v>
      </c>
      <c r="C249" s="462" t="s">
        <v>896</v>
      </c>
      <c r="D249" s="463">
        <v>244.19</v>
      </c>
      <c r="E249" s="463">
        <v>186.37</v>
      </c>
      <c r="F249" s="463">
        <v>430.56</v>
      </c>
    </row>
    <row r="250" spans="1:6" ht="30">
      <c r="A250" s="460">
        <v>103128</v>
      </c>
      <c r="B250" s="461" t="s">
        <v>4623</v>
      </c>
      <c r="C250" s="462" t="s">
        <v>896</v>
      </c>
      <c r="D250" s="463">
        <v>266.13</v>
      </c>
      <c r="E250" s="463">
        <v>203.81</v>
      </c>
      <c r="F250" s="463">
        <v>469.94</v>
      </c>
    </row>
    <row r="251" spans="1:6" ht="30">
      <c r="A251" s="460">
        <v>103129</v>
      </c>
      <c r="B251" s="461" t="s">
        <v>4624</v>
      </c>
      <c r="C251" s="462" t="s">
        <v>896</v>
      </c>
      <c r="D251" s="463">
        <v>329.29</v>
      </c>
      <c r="E251" s="463">
        <v>254.07</v>
      </c>
      <c r="F251" s="463">
        <v>583.36</v>
      </c>
    </row>
    <row r="252" spans="1:6" ht="30">
      <c r="A252" s="460">
        <v>103130</v>
      </c>
      <c r="B252" s="461" t="s">
        <v>4625</v>
      </c>
      <c r="C252" s="462" t="s">
        <v>896</v>
      </c>
      <c r="D252" s="463">
        <v>351.21000000000004</v>
      </c>
      <c r="E252" s="463">
        <v>271.52999999999997</v>
      </c>
      <c r="F252" s="463">
        <v>622.74</v>
      </c>
    </row>
    <row r="253" spans="1:6" ht="30">
      <c r="A253" s="460">
        <v>103131</v>
      </c>
      <c r="B253" s="461" t="s">
        <v>4626</v>
      </c>
      <c r="C253" s="462" t="s">
        <v>896</v>
      </c>
      <c r="D253" s="463">
        <v>395.12</v>
      </c>
      <c r="E253" s="463">
        <v>306.39999999999998</v>
      </c>
      <c r="F253" s="463">
        <v>701.52</v>
      </c>
    </row>
    <row r="254" spans="1:6" ht="30">
      <c r="A254" s="460">
        <v>103132</v>
      </c>
      <c r="B254" s="461" t="s">
        <v>4627</v>
      </c>
      <c r="C254" s="462" t="s">
        <v>896</v>
      </c>
      <c r="D254" s="463">
        <v>480.22</v>
      </c>
      <c r="E254" s="463">
        <v>374.11</v>
      </c>
      <c r="F254" s="463">
        <v>854.33</v>
      </c>
    </row>
    <row r="255" spans="1:6" ht="30">
      <c r="A255" s="460">
        <v>103133</v>
      </c>
      <c r="B255" s="461" t="s">
        <v>4628</v>
      </c>
      <c r="C255" s="462" t="s">
        <v>896</v>
      </c>
      <c r="D255" s="463">
        <v>524.1</v>
      </c>
      <c r="E255" s="463">
        <v>409.01</v>
      </c>
      <c r="F255" s="463">
        <v>933.11</v>
      </c>
    </row>
    <row r="256" spans="1:6" ht="30">
      <c r="A256" s="460">
        <v>103134</v>
      </c>
      <c r="B256" s="461" t="s">
        <v>4629</v>
      </c>
      <c r="C256" s="462" t="s">
        <v>896</v>
      </c>
      <c r="D256" s="463">
        <v>609.19000000000005</v>
      </c>
      <c r="E256" s="463">
        <v>476.72</v>
      </c>
      <c r="F256" s="463">
        <v>1085.9100000000001</v>
      </c>
    </row>
    <row r="257" spans="1:6" ht="30">
      <c r="A257" s="460">
        <v>103135</v>
      </c>
      <c r="B257" s="461" t="s">
        <v>4630</v>
      </c>
      <c r="C257" s="462" t="s">
        <v>896</v>
      </c>
      <c r="D257" s="463">
        <v>653.09</v>
      </c>
      <c r="E257" s="463">
        <v>511.6</v>
      </c>
      <c r="F257" s="463">
        <v>1164.69</v>
      </c>
    </row>
    <row r="258" spans="1:6" ht="30">
      <c r="A258" s="460">
        <v>103136</v>
      </c>
      <c r="B258" s="461" t="s">
        <v>4631</v>
      </c>
      <c r="C258" s="462" t="s">
        <v>896</v>
      </c>
      <c r="D258" s="463">
        <v>782.07999999999993</v>
      </c>
      <c r="E258" s="463">
        <v>614.20000000000005</v>
      </c>
      <c r="F258" s="463">
        <v>1396.28</v>
      </c>
    </row>
    <row r="259" spans="1:6" ht="30">
      <c r="A259" s="460">
        <v>103137</v>
      </c>
      <c r="B259" s="461" t="s">
        <v>4632</v>
      </c>
      <c r="C259" s="462" t="s">
        <v>896</v>
      </c>
      <c r="D259" s="463">
        <v>24.39</v>
      </c>
      <c r="E259" s="463">
        <v>11.42</v>
      </c>
      <c r="F259" s="463">
        <v>35.81</v>
      </c>
    </row>
    <row r="260" spans="1:6" ht="30">
      <c r="A260" s="460">
        <v>103138</v>
      </c>
      <c r="B260" s="461" t="s">
        <v>4633</v>
      </c>
      <c r="C260" s="462" t="s">
        <v>896</v>
      </c>
      <c r="D260" s="463">
        <v>27.269999999999996</v>
      </c>
      <c r="E260" s="463">
        <v>13.78</v>
      </c>
      <c r="F260" s="463">
        <v>41.05</v>
      </c>
    </row>
    <row r="261" spans="1:6" ht="30">
      <c r="A261" s="460">
        <v>103139</v>
      </c>
      <c r="B261" s="461" t="s">
        <v>4634</v>
      </c>
      <c r="C261" s="462" t="s">
        <v>896</v>
      </c>
      <c r="D261" s="463">
        <v>34.61</v>
      </c>
      <c r="E261" s="463">
        <v>19.579999999999998</v>
      </c>
      <c r="F261" s="463">
        <v>54.19</v>
      </c>
    </row>
    <row r="262" spans="1:6" ht="30">
      <c r="A262" s="460">
        <v>103140</v>
      </c>
      <c r="B262" s="461" t="s">
        <v>4635</v>
      </c>
      <c r="C262" s="462" t="s">
        <v>896</v>
      </c>
      <c r="D262" s="463">
        <v>41.900000000000006</v>
      </c>
      <c r="E262" s="463">
        <v>25.41</v>
      </c>
      <c r="F262" s="463">
        <v>67.31</v>
      </c>
    </row>
    <row r="263" spans="1:6" ht="30">
      <c r="A263" s="460">
        <v>103141</v>
      </c>
      <c r="B263" s="461" t="s">
        <v>4636</v>
      </c>
      <c r="C263" s="462" t="s">
        <v>896</v>
      </c>
      <c r="D263" s="463">
        <v>62.96</v>
      </c>
      <c r="E263" s="463">
        <v>42.15</v>
      </c>
      <c r="F263" s="463">
        <v>105.11</v>
      </c>
    </row>
    <row r="264" spans="1:6" ht="30">
      <c r="A264" s="460">
        <v>103142</v>
      </c>
      <c r="B264" s="461" t="s">
        <v>4637</v>
      </c>
      <c r="C264" s="462" t="s">
        <v>896</v>
      </c>
      <c r="D264" s="463">
        <v>70.25</v>
      </c>
      <c r="E264" s="463">
        <v>47.99</v>
      </c>
      <c r="F264" s="463">
        <v>118.24</v>
      </c>
    </row>
    <row r="265" spans="1:6" ht="30">
      <c r="A265" s="460">
        <v>103143</v>
      </c>
      <c r="B265" s="461" t="s">
        <v>4638</v>
      </c>
      <c r="C265" s="462" t="s">
        <v>896</v>
      </c>
      <c r="D265" s="463">
        <v>91.300000000000011</v>
      </c>
      <c r="E265" s="463">
        <v>64.75</v>
      </c>
      <c r="F265" s="463">
        <v>156.05000000000001</v>
      </c>
    </row>
    <row r="266" spans="1:6" ht="30">
      <c r="A266" s="460">
        <v>103144</v>
      </c>
      <c r="B266" s="461" t="s">
        <v>4639</v>
      </c>
      <c r="C266" s="462" t="s">
        <v>896</v>
      </c>
      <c r="D266" s="463">
        <v>98.609999999999985</v>
      </c>
      <c r="E266" s="463">
        <v>70.56</v>
      </c>
      <c r="F266" s="463">
        <v>169.17</v>
      </c>
    </row>
    <row r="267" spans="1:6" ht="30">
      <c r="A267" s="460">
        <v>103145</v>
      </c>
      <c r="B267" s="461" t="s">
        <v>4640</v>
      </c>
      <c r="C267" s="462" t="s">
        <v>896</v>
      </c>
      <c r="D267" s="463">
        <v>119.68</v>
      </c>
      <c r="E267" s="463">
        <v>87.32</v>
      </c>
      <c r="F267" s="463">
        <v>207</v>
      </c>
    </row>
    <row r="268" spans="1:6" ht="30">
      <c r="A268" s="460">
        <v>103146</v>
      </c>
      <c r="B268" s="461" t="s">
        <v>4641</v>
      </c>
      <c r="C268" s="462" t="s">
        <v>896</v>
      </c>
      <c r="D268" s="463">
        <v>126.96000000000001</v>
      </c>
      <c r="E268" s="463">
        <v>93.15</v>
      </c>
      <c r="F268" s="463">
        <v>220.11</v>
      </c>
    </row>
    <row r="269" spans="1:6" ht="30">
      <c r="A269" s="460">
        <v>103147</v>
      </c>
      <c r="B269" s="461" t="s">
        <v>4642</v>
      </c>
      <c r="C269" s="462" t="s">
        <v>896</v>
      </c>
      <c r="D269" s="463">
        <v>141.63</v>
      </c>
      <c r="E269" s="463">
        <v>104.74</v>
      </c>
      <c r="F269" s="463">
        <v>246.37</v>
      </c>
    </row>
    <row r="270" spans="1:6" ht="30">
      <c r="A270" s="460">
        <v>103148</v>
      </c>
      <c r="B270" s="461" t="s">
        <v>4643</v>
      </c>
      <c r="C270" s="462" t="s">
        <v>896</v>
      </c>
      <c r="D270" s="463">
        <v>169.97</v>
      </c>
      <c r="E270" s="463">
        <v>127.34</v>
      </c>
      <c r="F270" s="463">
        <v>297.31</v>
      </c>
    </row>
    <row r="271" spans="1:6" ht="30">
      <c r="A271" s="460">
        <v>103149</v>
      </c>
      <c r="B271" s="461" t="s">
        <v>4644</v>
      </c>
      <c r="C271" s="462" t="s">
        <v>896</v>
      </c>
      <c r="D271" s="463">
        <v>184.59</v>
      </c>
      <c r="E271" s="463">
        <v>138.97</v>
      </c>
      <c r="F271" s="463">
        <v>323.56</v>
      </c>
    </row>
    <row r="272" spans="1:6" ht="30">
      <c r="A272" s="460">
        <v>103150</v>
      </c>
      <c r="B272" s="461" t="s">
        <v>4645</v>
      </c>
      <c r="C272" s="462" t="s">
        <v>896</v>
      </c>
      <c r="D272" s="463">
        <v>212.92999999999998</v>
      </c>
      <c r="E272" s="463">
        <v>161.52000000000001</v>
      </c>
      <c r="F272" s="463">
        <v>374.45</v>
      </c>
    </row>
    <row r="273" spans="1:6" ht="30">
      <c r="A273" s="460">
        <v>103151</v>
      </c>
      <c r="B273" s="461" t="s">
        <v>4646</v>
      </c>
      <c r="C273" s="462" t="s">
        <v>896</v>
      </c>
      <c r="D273" s="463">
        <v>227.6</v>
      </c>
      <c r="E273" s="463">
        <v>173.16</v>
      </c>
      <c r="F273" s="463">
        <v>400.76</v>
      </c>
    </row>
    <row r="274" spans="1:6" ht="30">
      <c r="A274" s="460">
        <v>103152</v>
      </c>
      <c r="B274" s="461" t="s">
        <v>4647</v>
      </c>
      <c r="C274" s="462" t="s">
        <v>896</v>
      </c>
      <c r="D274" s="463">
        <v>270.59000000000003</v>
      </c>
      <c r="E274" s="463">
        <v>207.35</v>
      </c>
      <c r="F274" s="463">
        <v>477.94</v>
      </c>
    </row>
    <row r="275" spans="1:6" ht="30">
      <c r="A275" s="460">
        <v>103372</v>
      </c>
      <c r="B275" s="461" t="s">
        <v>4648</v>
      </c>
      <c r="C275" s="462" t="s">
        <v>914</v>
      </c>
      <c r="D275" s="463">
        <v>5.29</v>
      </c>
      <c r="E275" s="463">
        <v>0.16</v>
      </c>
      <c r="F275" s="463">
        <v>5.45</v>
      </c>
    </row>
    <row r="276" spans="1:6" ht="30">
      <c r="A276" s="460">
        <v>103373</v>
      </c>
      <c r="B276" s="461" t="s">
        <v>4649</v>
      </c>
      <c r="C276" s="462" t="s">
        <v>914</v>
      </c>
      <c r="D276" s="463">
        <v>10.41</v>
      </c>
      <c r="E276" s="463">
        <v>0.26</v>
      </c>
      <c r="F276" s="463">
        <v>10.67</v>
      </c>
    </row>
    <row r="277" spans="1:6" ht="30">
      <c r="A277" s="460">
        <v>103376</v>
      </c>
      <c r="B277" s="461" t="s">
        <v>4650</v>
      </c>
      <c r="C277" s="462" t="s">
        <v>914</v>
      </c>
      <c r="D277" s="463">
        <v>125.67999999999999</v>
      </c>
      <c r="E277" s="463">
        <v>0.92</v>
      </c>
      <c r="F277" s="463">
        <v>126.6</v>
      </c>
    </row>
    <row r="278" spans="1:6" ht="30">
      <c r="A278" s="460">
        <v>103377</v>
      </c>
      <c r="B278" s="461" t="s">
        <v>4651</v>
      </c>
      <c r="C278" s="462" t="s">
        <v>914</v>
      </c>
      <c r="D278" s="463">
        <v>269.49</v>
      </c>
      <c r="E278" s="463">
        <v>1.34</v>
      </c>
      <c r="F278" s="463">
        <v>270.83</v>
      </c>
    </row>
    <row r="279" spans="1:6" ht="30">
      <c r="A279" s="460">
        <v>103379</v>
      </c>
      <c r="B279" s="461" t="s">
        <v>4652</v>
      </c>
      <c r="C279" s="462" t="s">
        <v>914</v>
      </c>
      <c r="D279" s="463">
        <v>419.87</v>
      </c>
      <c r="E279" s="463">
        <v>1.69</v>
      </c>
      <c r="F279" s="463">
        <v>421.56</v>
      </c>
    </row>
    <row r="280" spans="1:6" ht="30">
      <c r="A280" s="460">
        <v>103383</v>
      </c>
      <c r="B280" s="461" t="s">
        <v>4653</v>
      </c>
      <c r="C280" s="462" t="s">
        <v>914</v>
      </c>
      <c r="D280" s="463">
        <v>1031.3700000000001</v>
      </c>
      <c r="E280" s="463">
        <v>1.87</v>
      </c>
      <c r="F280" s="463">
        <v>1033.24</v>
      </c>
    </row>
    <row r="281" spans="1:6" ht="30">
      <c r="A281" s="460">
        <v>103385</v>
      </c>
      <c r="B281" s="461" t="s">
        <v>4654</v>
      </c>
      <c r="C281" s="462" t="s">
        <v>914</v>
      </c>
      <c r="D281" s="463">
        <v>1662.51</v>
      </c>
      <c r="E281" s="463">
        <v>3.6</v>
      </c>
      <c r="F281" s="463">
        <v>1666.11</v>
      </c>
    </row>
    <row r="282" spans="1:6" ht="30">
      <c r="A282" s="460">
        <v>103387</v>
      </c>
      <c r="B282" s="461" t="s">
        <v>4655</v>
      </c>
      <c r="C282" s="462" t="s">
        <v>914</v>
      </c>
      <c r="D282" s="463">
        <v>2917.08</v>
      </c>
      <c r="E282" s="463">
        <v>5.64</v>
      </c>
      <c r="F282" s="463">
        <v>2922.72</v>
      </c>
    </row>
    <row r="283" spans="1:6" ht="30">
      <c r="A283" s="460">
        <v>103389</v>
      </c>
      <c r="B283" s="461" t="s">
        <v>4656</v>
      </c>
      <c r="C283" s="462" t="s">
        <v>914</v>
      </c>
      <c r="D283" s="463">
        <v>4338.2299999999996</v>
      </c>
      <c r="E283" s="463">
        <v>8.3000000000000007</v>
      </c>
      <c r="F283" s="463">
        <v>4346.53</v>
      </c>
    </row>
    <row r="284" spans="1:6" ht="30">
      <c r="A284" s="460">
        <v>103391</v>
      </c>
      <c r="B284" s="461" t="s">
        <v>4657</v>
      </c>
      <c r="C284" s="462" t="s">
        <v>914</v>
      </c>
      <c r="D284" s="463">
        <v>2853.56</v>
      </c>
      <c r="E284" s="463">
        <v>11.76</v>
      </c>
      <c r="F284" s="463">
        <v>2865.32</v>
      </c>
    </row>
    <row r="285" spans="1:6" ht="30">
      <c r="A285" s="460">
        <v>103392</v>
      </c>
      <c r="B285" s="461" t="s">
        <v>4658</v>
      </c>
      <c r="C285" s="462" t="s">
        <v>914</v>
      </c>
      <c r="D285" s="463">
        <v>4667.78</v>
      </c>
      <c r="E285" s="463">
        <v>13.83</v>
      </c>
      <c r="F285" s="463">
        <v>4681.6099999999997</v>
      </c>
    </row>
    <row r="286" spans="1:6" ht="30">
      <c r="A286" s="460">
        <v>103393</v>
      </c>
      <c r="B286" s="461" t="s">
        <v>4659</v>
      </c>
      <c r="C286" s="462" t="s">
        <v>914</v>
      </c>
      <c r="D286" s="463">
        <v>5147.9400000000005</v>
      </c>
      <c r="E286" s="463">
        <v>15.86</v>
      </c>
      <c r="F286" s="463">
        <v>5163.8</v>
      </c>
    </row>
    <row r="287" spans="1:6" ht="45">
      <c r="A287" s="460">
        <v>103397</v>
      </c>
      <c r="B287" s="461" t="s">
        <v>4660</v>
      </c>
      <c r="C287" s="462" t="s">
        <v>896</v>
      </c>
      <c r="D287" s="463">
        <v>1.3399999999999999</v>
      </c>
      <c r="E287" s="463">
        <v>2.96</v>
      </c>
      <c r="F287" s="463">
        <v>4.3</v>
      </c>
    </row>
    <row r="288" spans="1:6" ht="45">
      <c r="A288" s="460">
        <v>103398</v>
      </c>
      <c r="B288" s="461" t="s">
        <v>4661</v>
      </c>
      <c r="C288" s="462" t="s">
        <v>896</v>
      </c>
      <c r="D288" s="463">
        <v>2.1599999999999993</v>
      </c>
      <c r="E288" s="463">
        <v>4.7300000000000004</v>
      </c>
      <c r="F288" s="463">
        <v>6.89</v>
      </c>
    </row>
    <row r="289" spans="1:6" ht="45">
      <c r="A289" s="460">
        <v>103399</v>
      </c>
      <c r="B289" s="461" t="s">
        <v>4662</v>
      </c>
      <c r="C289" s="462" t="s">
        <v>896</v>
      </c>
      <c r="D289" s="463">
        <v>4.3000000000000007</v>
      </c>
      <c r="E289" s="463">
        <v>9.26</v>
      </c>
      <c r="F289" s="463">
        <v>13.56</v>
      </c>
    </row>
    <row r="290" spans="1:6" ht="45">
      <c r="A290" s="460">
        <v>103400</v>
      </c>
      <c r="B290" s="461" t="s">
        <v>4663</v>
      </c>
      <c r="C290" s="462" t="s">
        <v>896</v>
      </c>
      <c r="D290" s="463">
        <v>6.16</v>
      </c>
      <c r="E290" s="463">
        <v>13.21</v>
      </c>
      <c r="F290" s="463">
        <v>19.37</v>
      </c>
    </row>
    <row r="291" spans="1:6" ht="45">
      <c r="A291" s="460">
        <v>103401</v>
      </c>
      <c r="B291" s="461" t="s">
        <v>4664</v>
      </c>
      <c r="C291" s="462" t="s">
        <v>896</v>
      </c>
      <c r="D291" s="463">
        <v>7.5500000000000007</v>
      </c>
      <c r="E291" s="463">
        <v>16.13</v>
      </c>
      <c r="F291" s="463">
        <v>23.68</v>
      </c>
    </row>
    <row r="292" spans="1:6" ht="45">
      <c r="A292" s="460">
        <v>103402</v>
      </c>
      <c r="B292" s="461" t="s">
        <v>4665</v>
      </c>
      <c r="C292" s="462" t="s">
        <v>896</v>
      </c>
      <c r="D292" s="463">
        <v>10.980000000000004</v>
      </c>
      <c r="E292" s="463">
        <v>23.47</v>
      </c>
      <c r="F292" s="463">
        <v>34.450000000000003</v>
      </c>
    </row>
    <row r="293" spans="1:6" ht="45">
      <c r="A293" s="460">
        <v>103403</v>
      </c>
      <c r="B293" s="461" t="s">
        <v>4666</v>
      </c>
      <c r="C293" s="462" t="s">
        <v>896</v>
      </c>
      <c r="D293" s="463">
        <v>12.370000000000001</v>
      </c>
      <c r="E293" s="463">
        <v>26.38</v>
      </c>
      <c r="F293" s="463">
        <v>38.75</v>
      </c>
    </row>
    <row r="294" spans="1:6" ht="45">
      <c r="A294" s="460">
        <v>103404</v>
      </c>
      <c r="B294" s="461" t="s">
        <v>4667</v>
      </c>
      <c r="C294" s="462" t="s">
        <v>896</v>
      </c>
      <c r="D294" s="463">
        <v>13.750000000000004</v>
      </c>
      <c r="E294" s="463">
        <v>29.31</v>
      </c>
      <c r="F294" s="463">
        <v>43.06</v>
      </c>
    </row>
    <row r="295" spans="1:6" ht="45">
      <c r="A295" s="460">
        <v>103405</v>
      </c>
      <c r="B295" s="461" t="s">
        <v>4668</v>
      </c>
      <c r="C295" s="462" t="s">
        <v>896</v>
      </c>
      <c r="D295" s="463">
        <v>15.469999999999999</v>
      </c>
      <c r="E295" s="463">
        <v>32.97</v>
      </c>
      <c r="F295" s="463">
        <v>48.44</v>
      </c>
    </row>
    <row r="296" spans="1:6" ht="45">
      <c r="A296" s="460">
        <v>103406</v>
      </c>
      <c r="B296" s="461" t="s">
        <v>4669</v>
      </c>
      <c r="C296" s="462" t="s">
        <v>896</v>
      </c>
      <c r="D296" s="463">
        <v>17.199999999999996</v>
      </c>
      <c r="E296" s="463">
        <v>36.630000000000003</v>
      </c>
      <c r="F296" s="463">
        <v>53.83</v>
      </c>
    </row>
    <row r="297" spans="1:6" ht="45">
      <c r="A297" s="460">
        <v>103407</v>
      </c>
      <c r="B297" s="461" t="s">
        <v>4670</v>
      </c>
      <c r="C297" s="462" t="s">
        <v>896</v>
      </c>
      <c r="D297" s="463">
        <v>19.269999999999996</v>
      </c>
      <c r="E297" s="463">
        <v>41.02</v>
      </c>
      <c r="F297" s="463">
        <v>60.29</v>
      </c>
    </row>
    <row r="298" spans="1:6" ht="45">
      <c r="A298" s="460">
        <v>103408</v>
      </c>
      <c r="B298" s="461" t="s">
        <v>4671</v>
      </c>
      <c r="C298" s="462" t="s">
        <v>896</v>
      </c>
      <c r="D298" s="463">
        <v>21.67</v>
      </c>
      <c r="E298" s="463">
        <v>46.16</v>
      </c>
      <c r="F298" s="463">
        <v>67.83</v>
      </c>
    </row>
    <row r="299" spans="1:6" ht="45">
      <c r="A299" s="460">
        <v>103409</v>
      </c>
      <c r="B299" s="461" t="s">
        <v>4672</v>
      </c>
      <c r="C299" s="462" t="s">
        <v>896</v>
      </c>
      <c r="D299" s="463">
        <v>24.449999999999996</v>
      </c>
      <c r="E299" s="463">
        <v>51.99</v>
      </c>
      <c r="F299" s="463">
        <v>76.44</v>
      </c>
    </row>
    <row r="300" spans="1:6" ht="45">
      <c r="A300" s="460">
        <v>103410</v>
      </c>
      <c r="B300" s="461" t="s">
        <v>4673</v>
      </c>
      <c r="C300" s="462" t="s">
        <v>896</v>
      </c>
      <c r="D300" s="463">
        <v>27.539999999999992</v>
      </c>
      <c r="E300" s="463">
        <v>58.59</v>
      </c>
      <c r="F300" s="463">
        <v>86.13</v>
      </c>
    </row>
    <row r="301" spans="1:6" ht="45">
      <c r="A301" s="460">
        <v>103411</v>
      </c>
      <c r="B301" s="461" t="s">
        <v>4674</v>
      </c>
      <c r="C301" s="462" t="s">
        <v>896</v>
      </c>
      <c r="D301" s="463">
        <v>2.7199999999999998</v>
      </c>
      <c r="E301" s="463">
        <v>5.89</v>
      </c>
      <c r="F301" s="463">
        <v>8.61</v>
      </c>
    </row>
    <row r="302" spans="1:6" ht="45">
      <c r="A302" s="460">
        <v>103412</v>
      </c>
      <c r="B302" s="461" t="s">
        <v>4675</v>
      </c>
      <c r="C302" s="462" t="s">
        <v>896</v>
      </c>
      <c r="D302" s="463">
        <v>4.3599999999999994</v>
      </c>
      <c r="E302" s="463">
        <v>9.41</v>
      </c>
      <c r="F302" s="463">
        <v>13.77</v>
      </c>
    </row>
    <row r="303" spans="1:6" ht="45">
      <c r="A303" s="460">
        <v>103413</v>
      </c>
      <c r="B303" s="461" t="s">
        <v>4676</v>
      </c>
      <c r="C303" s="462" t="s">
        <v>896</v>
      </c>
      <c r="D303" s="463">
        <v>8.6300000000000026</v>
      </c>
      <c r="E303" s="463">
        <v>18.489999999999998</v>
      </c>
      <c r="F303" s="463">
        <v>27.12</v>
      </c>
    </row>
    <row r="304" spans="1:6" ht="45">
      <c r="A304" s="460">
        <v>103414</v>
      </c>
      <c r="B304" s="461" t="s">
        <v>4677</v>
      </c>
      <c r="C304" s="462" t="s">
        <v>896</v>
      </c>
      <c r="D304" s="463">
        <v>12.370000000000001</v>
      </c>
      <c r="E304" s="463">
        <v>26.38</v>
      </c>
      <c r="F304" s="463">
        <v>38.75</v>
      </c>
    </row>
    <row r="305" spans="1:6" ht="45">
      <c r="A305" s="460">
        <v>103415</v>
      </c>
      <c r="B305" s="461" t="s">
        <v>4678</v>
      </c>
      <c r="C305" s="462" t="s">
        <v>896</v>
      </c>
      <c r="D305" s="463">
        <v>15.129999999999995</v>
      </c>
      <c r="E305" s="463">
        <v>32.24</v>
      </c>
      <c r="F305" s="463">
        <v>47.37</v>
      </c>
    </row>
    <row r="306" spans="1:6" ht="45">
      <c r="A306" s="460">
        <v>103416</v>
      </c>
      <c r="B306" s="461" t="s">
        <v>4679</v>
      </c>
      <c r="C306" s="462" t="s">
        <v>896</v>
      </c>
      <c r="D306" s="463">
        <v>22.019999999999996</v>
      </c>
      <c r="E306" s="463">
        <v>46.89</v>
      </c>
      <c r="F306" s="463">
        <v>68.91</v>
      </c>
    </row>
    <row r="307" spans="1:6" ht="45">
      <c r="A307" s="460">
        <v>103417</v>
      </c>
      <c r="B307" s="461" t="s">
        <v>4680</v>
      </c>
      <c r="C307" s="462" t="s">
        <v>896</v>
      </c>
      <c r="D307" s="463">
        <v>24.79</v>
      </c>
      <c r="E307" s="463">
        <v>52.73</v>
      </c>
      <c r="F307" s="463">
        <v>77.52</v>
      </c>
    </row>
    <row r="308" spans="1:6" ht="45">
      <c r="A308" s="460">
        <v>103418</v>
      </c>
      <c r="B308" s="461" t="s">
        <v>4681</v>
      </c>
      <c r="C308" s="462" t="s">
        <v>896</v>
      </c>
      <c r="D308" s="463">
        <v>27.539999999999992</v>
      </c>
      <c r="E308" s="463">
        <v>58.59</v>
      </c>
      <c r="F308" s="463">
        <v>86.13</v>
      </c>
    </row>
    <row r="309" spans="1:6" ht="45">
      <c r="A309" s="460">
        <v>103419</v>
      </c>
      <c r="B309" s="461" t="s">
        <v>4682</v>
      </c>
      <c r="C309" s="462" t="s">
        <v>896</v>
      </c>
      <c r="D309" s="463">
        <v>31</v>
      </c>
      <c r="E309" s="463">
        <v>65.91</v>
      </c>
      <c r="F309" s="463">
        <v>96.91</v>
      </c>
    </row>
    <row r="310" spans="1:6" ht="45">
      <c r="A310" s="460">
        <v>103420</v>
      </c>
      <c r="B310" s="461" t="s">
        <v>4683</v>
      </c>
      <c r="C310" s="462" t="s">
        <v>896</v>
      </c>
      <c r="D310" s="463">
        <v>34.44</v>
      </c>
      <c r="E310" s="463">
        <v>73.23</v>
      </c>
      <c r="F310" s="463">
        <v>107.67</v>
      </c>
    </row>
    <row r="311" spans="1:6" ht="45">
      <c r="A311" s="460">
        <v>103421</v>
      </c>
      <c r="B311" s="461" t="s">
        <v>4684</v>
      </c>
      <c r="C311" s="462" t="s">
        <v>896</v>
      </c>
      <c r="D311" s="463">
        <v>38.590000000000003</v>
      </c>
      <c r="E311" s="463">
        <v>82</v>
      </c>
      <c r="F311" s="463">
        <v>120.59</v>
      </c>
    </row>
    <row r="312" spans="1:6" ht="45">
      <c r="A312" s="460">
        <v>103422</v>
      </c>
      <c r="B312" s="461" t="s">
        <v>4685</v>
      </c>
      <c r="C312" s="462" t="s">
        <v>896</v>
      </c>
      <c r="D312" s="463">
        <v>43.39</v>
      </c>
      <c r="E312" s="463">
        <v>92.27</v>
      </c>
      <c r="F312" s="463">
        <v>135.66</v>
      </c>
    </row>
    <row r="313" spans="1:6" ht="45">
      <c r="A313" s="460">
        <v>103423</v>
      </c>
      <c r="B313" s="461" t="s">
        <v>4686</v>
      </c>
      <c r="C313" s="462" t="s">
        <v>896</v>
      </c>
      <c r="D313" s="463">
        <v>48.940000000000012</v>
      </c>
      <c r="E313" s="463">
        <v>103.96</v>
      </c>
      <c r="F313" s="463">
        <v>152.9</v>
      </c>
    </row>
    <row r="314" spans="1:6" ht="45">
      <c r="A314" s="460">
        <v>103424</v>
      </c>
      <c r="B314" s="461" t="s">
        <v>4687</v>
      </c>
      <c r="C314" s="462" t="s">
        <v>896</v>
      </c>
      <c r="D314" s="463">
        <v>55.13000000000001</v>
      </c>
      <c r="E314" s="463">
        <v>117.14</v>
      </c>
      <c r="F314" s="463">
        <v>172.27</v>
      </c>
    </row>
    <row r="315" spans="1:6" ht="30">
      <c r="A315" s="460">
        <v>103425</v>
      </c>
      <c r="B315" s="461" t="s">
        <v>4688</v>
      </c>
      <c r="C315" s="462" t="s">
        <v>896</v>
      </c>
      <c r="D315" s="463">
        <v>13.159999999999998</v>
      </c>
      <c r="E315" s="463">
        <v>2.92</v>
      </c>
      <c r="F315" s="463">
        <v>16.079999999999998</v>
      </c>
    </row>
    <row r="316" spans="1:6" ht="30">
      <c r="A316" s="460">
        <v>103426</v>
      </c>
      <c r="B316" s="461" t="s">
        <v>4689</v>
      </c>
      <c r="C316" s="462" t="s">
        <v>896</v>
      </c>
      <c r="D316" s="463">
        <v>14.899999999999999</v>
      </c>
      <c r="E316" s="463">
        <v>4.6900000000000004</v>
      </c>
      <c r="F316" s="463">
        <v>19.59</v>
      </c>
    </row>
    <row r="317" spans="1:6" ht="30">
      <c r="A317" s="460">
        <v>103427</v>
      </c>
      <c r="B317" s="461" t="s">
        <v>4690</v>
      </c>
      <c r="C317" s="462" t="s">
        <v>896</v>
      </c>
      <c r="D317" s="463">
        <v>29.980000000000004</v>
      </c>
      <c r="E317" s="463">
        <v>9.2200000000000006</v>
      </c>
      <c r="F317" s="463">
        <v>39.200000000000003</v>
      </c>
    </row>
    <row r="318" spans="1:6" ht="30">
      <c r="A318" s="460">
        <v>103428</v>
      </c>
      <c r="B318" s="461" t="s">
        <v>4691</v>
      </c>
      <c r="C318" s="462" t="s">
        <v>896</v>
      </c>
      <c r="D318" s="463">
        <v>224.63</v>
      </c>
      <c r="E318" s="463">
        <v>29.25</v>
      </c>
      <c r="F318" s="463">
        <v>253.88</v>
      </c>
    </row>
    <row r="319" spans="1:6" ht="30">
      <c r="A319" s="460">
        <v>103429</v>
      </c>
      <c r="B319" s="461" t="s">
        <v>4692</v>
      </c>
      <c r="C319" s="462" t="s">
        <v>896</v>
      </c>
      <c r="D319" s="463">
        <v>2693.55</v>
      </c>
      <c r="E319" s="463">
        <v>58.54</v>
      </c>
      <c r="F319" s="463">
        <v>2752.09</v>
      </c>
    </row>
    <row r="320" spans="1:6" ht="30">
      <c r="A320" s="460">
        <v>103430</v>
      </c>
      <c r="B320" s="461" t="s">
        <v>4693</v>
      </c>
      <c r="C320" s="462" t="s">
        <v>896</v>
      </c>
      <c r="D320" s="463">
        <v>29.5</v>
      </c>
      <c r="E320" s="463">
        <v>4.68</v>
      </c>
      <c r="F320" s="463">
        <v>34.18</v>
      </c>
    </row>
    <row r="321" spans="1:6" ht="30">
      <c r="A321" s="460">
        <v>103431</v>
      </c>
      <c r="B321" s="461" t="s">
        <v>4694</v>
      </c>
      <c r="C321" s="462" t="s">
        <v>896</v>
      </c>
      <c r="D321" s="463">
        <v>50.92</v>
      </c>
      <c r="E321" s="463">
        <v>9.2200000000000006</v>
      </c>
      <c r="F321" s="463">
        <v>60.14</v>
      </c>
    </row>
    <row r="322" spans="1:6" ht="30">
      <c r="A322" s="460">
        <v>103432</v>
      </c>
      <c r="B322" s="461" t="s">
        <v>4695</v>
      </c>
      <c r="C322" s="462" t="s">
        <v>896</v>
      </c>
      <c r="D322" s="463">
        <v>1532.13</v>
      </c>
      <c r="E322" s="463">
        <v>29.25</v>
      </c>
      <c r="F322" s="463">
        <v>1561.38</v>
      </c>
    </row>
    <row r="323" spans="1:6" ht="30">
      <c r="A323" s="460">
        <v>103433</v>
      </c>
      <c r="B323" s="461" t="s">
        <v>4696</v>
      </c>
      <c r="C323" s="462" t="s">
        <v>896</v>
      </c>
      <c r="D323" s="463">
        <v>30.49</v>
      </c>
      <c r="E323" s="463">
        <v>2.91</v>
      </c>
      <c r="F323" s="463">
        <v>33.4</v>
      </c>
    </row>
    <row r="324" spans="1:6" ht="30">
      <c r="A324" s="460">
        <v>103434</v>
      </c>
      <c r="B324" s="461" t="s">
        <v>4697</v>
      </c>
      <c r="C324" s="462" t="s">
        <v>896</v>
      </c>
      <c r="D324" s="463">
        <v>41.69</v>
      </c>
      <c r="E324" s="463">
        <v>4.68</v>
      </c>
      <c r="F324" s="463">
        <v>46.37</v>
      </c>
    </row>
    <row r="325" spans="1:6" ht="30">
      <c r="A325" s="460">
        <v>103435</v>
      </c>
      <c r="B325" s="461" t="s">
        <v>4698</v>
      </c>
      <c r="C325" s="462" t="s">
        <v>896</v>
      </c>
      <c r="D325" s="463">
        <v>77.169999999999987</v>
      </c>
      <c r="E325" s="463">
        <v>9.2100000000000009</v>
      </c>
      <c r="F325" s="463">
        <v>86.38</v>
      </c>
    </row>
    <row r="326" spans="1:6" ht="45">
      <c r="A326" s="460">
        <v>103436</v>
      </c>
      <c r="B326" s="461" t="s">
        <v>4699</v>
      </c>
      <c r="C326" s="462" t="s">
        <v>896</v>
      </c>
      <c r="D326" s="463">
        <v>2179.15</v>
      </c>
      <c r="E326" s="463">
        <v>29.25</v>
      </c>
      <c r="F326" s="463">
        <v>2208.4</v>
      </c>
    </row>
    <row r="327" spans="1:6" ht="30">
      <c r="A327" s="460">
        <v>103437</v>
      </c>
      <c r="B327" s="461" t="s">
        <v>4700</v>
      </c>
      <c r="C327" s="462" t="s">
        <v>896</v>
      </c>
      <c r="D327" s="463">
        <v>160.60999999999999</v>
      </c>
      <c r="E327" s="463">
        <v>18.43</v>
      </c>
      <c r="F327" s="463">
        <v>179.04</v>
      </c>
    </row>
    <row r="328" spans="1:6" ht="30">
      <c r="A328" s="460">
        <v>103438</v>
      </c>
      <c r="B328" s="461" t="s">
        <v>4701</v>
      </c>
      <c r="C328" s="462" t="s">
        <v>896</v>
      </c>
      <c r="D328" s="463">
        <v>160.60999999999999</v>
      </c>
      <c r="E328" s="463">
        <v>18.43</v>
      </c>
      <c r="F328" s="463">
        <v>179.04</v>
      </c>
    </row>
    <row r="329" spans="1:6" ht="30">
      <c r="A329" s="460">
        <v>103439</v>
      </c>
      <c r="B329" s="461" t="s">
        <v>4702</v>
      </c>
      <c r="C329" s="462" t="s">
        <v>896</v>
      </c>
      <c r="D329" s="463">
        <v>191.67</v>
      </c>
      <c r="E329" s="463">
        <v>18.43</v>
      </c>
      <c r="F329" s="463">
        <v>210.1</v>
      </c>
    </row>
    <row r="330" spans="1:6" ht="30">
      <c r="A330" s="460">
        <v>103440</v>
      </c>
      <c r="B330" s="461" t="s">
        <v>4703</v>
      </c>
      <c r="C330" s="462" t="s">
        <v>896</v>
      </c>
      <c r="D330" s="463">
        <v>349.22999999999996</v>
      </c>
      <c r="E330" s="463">
        <v>58.54</v>
      </c>
      <c r="F330" s="463">
        <v>407.77</v>
      </c>
    </row>
    <row r="331" spans="1:6" ht="30">
      <c r="A331" s="460">
        <v>103441</v>
      </c>
      <c r="B331" s="461" t="s">
        <v>4704</v>
      </c>
      <c r="C331" s="462" t="s">
        <v>896</v>
      </c>
      <c r="D331" s="463">
        <v>354.27</v>
      </c>
      <c r="E331" s="463">
        <v>58.54</v>
      </c>
      <c r="F331" s="463">
        <v>412.81</v>
      </c>
    </row>
    <row r="332" spans="1:6" ht="30">
      <c r="A332" s="460">
        <v>103442</v>
      </c>
      <c r="B332" s="461" t="s">
        <v>4705</v>
      </c>
      <c r="C332" s="462" t="s">
        <v>896</v>
      </c>
      <c r="D332" s="463">
        <v>475.68</v>
      </c>
      <c r="E332" s="463">
        <v>58.54</v>
      </c>
      <c r="F332" s="463">
        <v>534.22</v>
      </c>
    </row>
    <row r="333" spans="1:6" ht="30">
      <c r="A333" s="460">
        <v>98441</v>
      </c>
      <c r="B333" s="461" t="s">
        <v>897</v>
      </c>
      <c r="C333" s="462" t="s">
        <v>98</v>
      </c>
      <c r="D333" s="463">
        <v>131.4</v>
      </c>
      <c r="E333" s="463">
        <v>25.9</v>
      </c>
      <c r="F333" s="463">
        <v>157.30000000000001</v>
      </c>
    </row>
    <row r="334" spans="1:6" ht="30">
      <c r="A334" s="460">
        <v>98442</v>
      </c>
      <c r="B334" s="461" t="s">
        <v>898</v>
      </c>
      <c r="C334" s="462" t="s">
        <v>98</v>
      </c>
      <c r="D334" s="463">
        <v>132.46</v>
      </c>
      <c r="E334" s="463">
        <v>29.09</v>
      </c>
      <c r="F334" s="463">
        <v>161.55000000000001</v>
      </c>
    </row>
    <row r="335" spans="1:6" ht="30">
      <c r="A335" s="460">
        <v>98443</v>
      </c>
      <c r="B335" s="461" t="s">
        <v>899</v>
      </c>
      <c r="C335" s="462" t="s">
        <v>98</v>
      </c>
      <c r="D335" s="463">
        <v>120.32999999999998</v>
      </c>
      <c r="E335" s="463">
        <v>13.93</v>
      </c>
      <c r="F335" s="463">
        <v>134.26</v>
      </c>
    </row>
    <row r="336" spans="1:6" ht="30">
      <c r="A336" s="460">
        <v>98444</v>
      </c>
      <c r="B336" s="461" t="s">
        <v>900</v>
      </c>
      <c r="C336" s="462" t="s">
        <v>98</v>
      </c>
      <c r="D336" s="463">
        <v>121.08</v>
      </c>
      <c r="E336" s="463">
        <v>16.2</v>
      </c>
      <c r="F336" s="463">
        <v>137.28</v>
      </c>
    </row>
    <row r="337" spans="1:6" ht="30">
      <c r="A337" s="460">
        <v>98445</v>
      </c>
      <c r="B337" s="461" t="s">
        <v>901</v>
      </c>
      <c r="C337" s="462" t="s">
        <v>98</v>
      </c>
      <c r="D337" s="463">
        <v>155.76999999999998</v>
      </c>
      <c r="E337" s="463">
        <v>37.61</v>
      </c>
      <c r="F337" s="463">
        <v>193.38</v>
      </c>
    </row>
    <row r="338" spans="1:6" ht="30">
      <c r="A338" s="460">
        <v>98446</v>
      </c>
      <c r="B338" s="461" t="s">
        <v>902</v>
      </c>
      <c r="C338" s="462" t="s">
        <v>98</v>
      </c>
      <c r="D338" s="463">
        <v>192.85000000000002</v>
      </c>
      <c r="E338" s="463">
        <v>61.67</v>
      </c>
      <c r="F338" s="463">
        <v>254.52</v>
      </c>
    </row>
    <row r="339" spans="1:6" ht="30">
      <c r="A339" s="460">
        <v>98447</v>
      </c>
      <c r="B339" s="461" t="s">
        <v>903</v>
      </c>
      <c r="C339" s="462" t="s">
        <v>98</v>
      </c>
      <c r="D339" s="463">
        <v>140.02000000000001</v>
      </c>
      <c r="E339" s="463">
        <v>21.34</v>
      </c>
      <c r="F339" s="463">
        <v>161.36000000000001</v>
      </c>
    </row>
    <row r="340" spans="1:6" ht="30">
      <c r="A340" s="460">
        <v>98448</v>
      </c>
      <c r="B340" s="461" t="s">
        <v>904</v>
      </c>
      <c r="C340" s="462" t="s">
        <v>98</v>
      </c>
      <c r="D340" s="463">
        <v>170.07999999999998</v>
      </c>
      <c r="E340" s="463">
        <v>38.42</v>
      </c>
      <c r="F340" s="463">
        <v>208.5</v>
      </c>
    </row>
    <row r="341" spans="1:6" ht="30">
      <c r="A341" s="460">
        <v>98449</v>
      </c>
      <c r="B341" s="461" t="s">
        <v>905</v>
      </c>
      <c r="C341" s="462" t="s">
        <v>98</v>
      </c>
      <c r="D341" s="463">
        <v>162.80000000000001</v>
      </c>
      <c r="E341" s="463">
        <v>30.54</v>
      </c>
      <c r="F341" s="463">
        <v>193.34</v>
      </c>
    </row>
    <row r="342" spans="1:6" ht="30">
      <c r="A342" s="460">
        <v>98450</v>
      </c>
      <c r="B342" s="461" t="s">
        <v>906</v>
      </c>
      <c r="C342" s="462" t="s">
        <v>98</v>
      </c>
      <c r="D342" s="463">
        <v>164.37</v>
      </c>
      <c r="E342" s="463">
        <v>35.17</v>
      </c>
      <c r="F342" s="463">
        <v>199.54</v>
      </c>
    </row>
    <row r="343" spans="1:6" ht="30">
      <c r="A343" s="460">
        <v>98451</v>
      </c>
      <c r="B343" s="461" t="s">
        <v>907</v>
      </c>
      <c r="C343" s="462" t="s">
        <v>98</v>
      </c>
      <c r="D343" s="463">
        <v>150.80999999999997</v>
      </c>
      <c r="E343" s="463">
        <v>15.83</v>
      </c>
      <c r="F343" s="463">
        <v>166.64</v>
      </c>
    </row>
    <row r="344" spans="1:6" ht="30">
      <c r="A344" s="460">
        <v>98452</v>
      </c>
      <c r="B344" s="461" t="s">
        <v>908</v>
      </c>
      <c r="C344" s="462" t="s">
        <v>98</v>
      </c>
      <c r="D344" s="463">
        <v>151.76</v>
      </c>
      <c r="E344" s="463">
        <v>18.64</v>
      </c>
      <c r="F344" s="463">
        <v>170.4</v>
      </c>
    </row>
    <row r="345" spans="1:6" ht="30">
      <c r="A345" s="460">
        <v>98453</v>
      </c>
      <c r="B345" s="461" t="s">
        <v>909</v>
      </c>
      <c r="C345" s="462" t="s">
        <v>98</v>
      </c>
      <c r="D345" s="463">
        <v>189.13</v>
      </c>
      <c r="E345" s="463">
        <v>47.49</v>
      </c>
      <c r="F345" s="463">
        <v>236.62</v>
      </c>
    </row>
    <row r="346" spans="1:6" ht="30">
      <c r="A346" s="460">
        <v>98454</v>
      </c>
      <c r="B346" s="461" t="s">
        <v>910</v>
      </c>
      <c r="C346" s="462" t="s">
        <v>98</v>
      </c>
      <c r="D346" s="463">
        <v>230.80999999999997</v>
      </c>
      <c r="E346" s="463">
        <v>84.53</v>
      </c>
      <c r="F346" s="463">
        <v>315.33999999999997</v>
      </c>
    </row>
    <row r="347" spans="1:6" ht="30">
      <c r="A347" s="460">
        <v>98455</v>
      </c>
      <c r="B347" s="461" t="s">
        <v>911</v>
      </c>
      <c r="C347" s="462" t="s">
        <v>98</v>
      </c>
      <c r="D347" s="463">
        <v>172.45</v>
      </c>
      <c r="E347" s="463">
        <v>28.49</v>
      </c>
      <c r="F347" s="463">
        <v>200.94</v>
      </c>
    </row>
    <row r="348" spans="1:6" ht="30">
      <c r="A348" s="460">
        <v>98456</v>
      </c>
      <c r="B348" s="461" t="s">
        <v>912</v>
      </c>
      <c r="C348" s="462" t="s">
        <v>98</v>
      </c>
      <c r="D348" s="463">
        <v>206.81</v>
      </c>
      <c r="E348" s="463">
        <v>57.64</v>
      </c>
      <c r="F348" s="463">
        <v>264.45</v>
      </c>
    </row>
    <row r="349" spans="1:6">
      <c r="A349" s="460">
        <v>98458</v>
      </c>
      <c r="B349" s="461" t="s">
        <v>894</v>
      </c>
      <c r="C349" s="462" t="s">
        <v>98</v>
      </c>
      <c r="D349" s="463">
        <v>129.44999999999999</v>
      </c>
      <c r="E349" s="463">
        <v>20.77</v>
      </c>
      <c r="F349" s="463">
        <v>150.22</v>
      </c>
    </row>
    <row r="350" spans="1:6">
      <c r="A350" s="460">
        <v>98459</v>
      </c>
      <c r="B350" s="461" t="s">
        <v>895</v>
      </c>
      <c r="C350" s="462" t="s">
        <v>98</v>
      </c>
      <c r="D350" s="463">
        <v>105.37</v>
      </c>
      <c r="E350" s="463">
        <v>19.309999999999999</v>
      </c>
      <c r="F350" s="463">
        <v>124.68</v>
      </c>
    </row>
    <row r="351" spans="1:6">
      <c r="A351" s="460">
        <v>98460</v>
      </c>
      <c r="B351" s="461" t="s">
        <v>913</v>
      </c>
      <c r="C351" s="462" t="s">
        <v>98</v>
      </c>
      <c r="D351" s="463">
        <v>164.95</v>
      </c>
      <c r="E351" s="463">
        <v>8.8699999999999992</v>
      </c>
      <c r="F351" s="463">
        <v>173.82</v>
      </c>
    </row>
    <row r="352" spans="1:6" ht="30">
      <c r="A352" s="460">
        <v>98461</v>
      </c>
      <c r="B352" s="461" t="s">
        <v>5424</v>
      </c>
      <c r="C352" s="462" t="s">
        <v>896</v>
      </c>
      <c r="D352" s="463">
        <v>5496.33</v>
      </c>
      <c r="E352" s="463">
        <v>253.34</v>
      </c>
      <c r="F352" s="463">
        <v>5749.67</v>
      </c>
    </row>
    <row r="353" spans="1:6" ht="30">
      <c r="A353" s="460">
        <v>98462</v>
      </c>
      <c r="B353" s="461" t="s">
        <v>5425</v>
      </c>
      <c r="C353" s="462" t="s">
        <v>896</v>
      </c>
      <c r="D353" s="463">
        <v>8235.41</v>
      </c>
      <c r="E353" s="463">
        <v>384.99</v>
      </c>
      <c r="F353" s="463">
        <v>8620.4</v>
      </c>
    </row>
    <row r="354" spans="1:6" ht="45">
      <c r="A354" s="460">
        <v>104893</v>
      </c>
      <c r="B354" s="461" t="s">
        <v>7159</v>
      </c>
      <c r="C354" s="462" t="s">
        <v>98</v>
      </c>
      <c r="D354" s="463">
        <v>953.02</v>
      </c>
      <c r="E354" s="463">
        <v>317.23</v>
      </c>
      <c r="F354" s="463">
        <v>1270.25</v>
      </c>
    </row>
    <row r="355" spans="1:6" ht="45">
      <c r="A355" s="460">
        <v>104894</v>
      </c>
      <c r="B355" s="461" t="s">
        <v>7160</v>
      </c>
      <c r="C355" s="462" t="s">
        <v>98</v>
      </c>
      <c r="D355" s="463">
        <v>1001.2</v>
      </c>
      <c r="E355" s="463">
        <v>300.24</v>
      </c>
      <c r="F355" s="463">
        <v>1301.44</v>
      </c>
    </row>
    <row r="356" spans="1:6" ht="45">
      <c r="A356" s="460">
        <v>104895</v>
      </c>
      <c r="B356" s="461" t="s">
        <v>7161</v>
      </c>
      <c r="C356" s="462" t="s">
        <v>98</v>
      </c>
      <c r="D356" s="463">
        <v>675.56</v>
      </c>
      <c r="E356" s="463">
        <v>181.82</v>
      </c>
      <c r="F356" s="463">
        <v>857.38</v>
      </c>
    </row>
    <row r="357" spans="1:6" ht="45">
      <c r="A357" s="460">
        <v>104896</v>
      </c>
      <c r="B357" s="461" t="s">
        <v>7162</v>
      </c>
      <c r="C357" s="462" t="s">
        <v>98</v>
      </c>
      <c r="D357" s="463">
        <v>643.43000000000006</v>
      </c>
      <c r="E357" s="463">
        <v>194.55</v>
      </c>
      <c r="F357" s="463">
        <v>837.98</v>
      </c>
    </row>
    <row r="358" spans="1:6" ht="45">
      <c r="A358" s="460">
        <v>104897</v>
      </c>
      <c r="B358" s="461" t="s">
        <v>7163</v>
      </c>
      <c r="C358" s="462" t="s">
        <v>98</v>
      </c>
      <c r="D358" s="463">
        <v>889.76</v>
      </c>
      <c r="E358" s="463">
        <v>280.16000000000003</v>
      </c>
      <c r="F358" s="463">
        <v>1169.92</v>
      </c>
    </row>
    <row r="359" spans="1:6" ht="30">
      <c r="A359" s="460">
        <v>104898</v>
      </c>
      <c r="B359" s="461" t="s">
        <v>7164</v>
      </c>
      <c r="C359" s="462" t="s">
        <v>98</v>
      </c>
      <c r="D359" s="463">
        <v>1357.23</v>
      </c>
      <c r="E359" s="463">
        <v>363.27</v>
      </c>
      <c r="F359" s="463">
        <v>1720.5</v>
      </c>
    </row>
    <row r="360" spans="1:6" ht="30">
      <c r="A360" s="460">
        <v>104899</v>
      </c>
      <c r="B360" s="461" t="s">
        <v>7165</v>
      </c>
      <c r="C360" s="462" t="s">
        <v>896</v>
      </c>
      <c r="D360" s="463">
        <v>4816.9800000000005</v>
      </c>
      <c r="E360" s="463">
        <v>319.57</v>
      </c>
      <c r="F360" s="463">
        <v>5136.55</v>
      </c>
    </row>
    <row r="361" spans="1:6" ht="30">
      <c r="A361" s="460">
        <v>104900</v>
      </c>
      <c r="B361" s="461" t="s">
        <v>7166</v>
      </c>
      <c r="C361" s="462" t="s">
        <v>896</v>
      </c>
      <c r="D361" s="463">
        <v>9883.7900000000009</v>
      </c>
      <c r="E361" s="463">
        <v>520.89</v>
      </c>
      <c r="F361" s="463">
        <v>10404.68</v>
      </c>
    </row>
    <row r="362" spans="1:6" ht="30">
      <c r="A362" s="460">
        <v>104901</v>
      </c>
      <c r="B362" s="461" t="s">
        <v>7167</v>
      </c>
      <c r="C362" s="462" t="s">
        <v>98</v>
      </c>
      <c r="D362" s="463">
        <v>705.54</v>
      </c>
      <c r="E362" s="463">
        <v>204.69</v>
      </c>
      <c r="F362" s="463">
        <v>910.23</v>
      </c>
    </row>
    <row r="363" spans="1:6" ht="45">
      <c r="A363" s="460">
        <v>104902</v>
      </c>
      <c r="B363" s="461" t="s">
        <v>7168</v>
      </c>
      <c r="C363" s="462" t="s">
        <v>98</v>
      </c>
      <c r="D363" s="463">
        <v>684.33</v>
      </c>
      <c r="E363" s="463">
        <v>208.62</v>
      </c>
      <c r="F363" s="463">
        <v>892.95</v>
      </c>
    </row>
    <row r="364" spans="1:6" ht="30">
      <c r="A364" s="460">
        <v>5631</v>
      </c>
      <c r="B364" s="461" t="s">
        <v>4058</v>
      </c>
      <c r="C364" s="462" t="s">
        <v>3622</v>
      </c>
      <c r="D364" s="463">
        <v>188.73999999999998</v>
      </c>
      <c r="E364" s="463">
        <v>26.74</v>
      </c>
      <c r="F364" s="463">
        <v>215.48</v>
      </c>
    </row>
    <row r="365" spans="1:6" ht="45">
      <c r="A365" s="460">
        <v>5678</v>
      </c>
      <c r="B365" s="461" t="s">
        <v>4038</v>
      </c>
      <c r="C365" s="462" t="s">
        <v>3622</v>
      </c>
      <c r="D365" s="463">
        <v>131.72999999999999</v>
      </c>
      <c r="E365" s="463">
        <v>26.74</v>
      </c>
      <c r="F365" s="463">
        <v>158.47</v>
      </c>
    </row>
    <row r="366" spans="1:6" ht="45">
      <c r="A366" s="460">
        <v>5680</v>
      </c>
      <c r="B366" s="461" t="s">
        <v>4040</v>
      </c>
      <c r="C366" s="462" t="s">
        <v>3622</v>
      </c>
      <c r="D366" s="463">
        <v>118.37000000000002</v>
      </c>
      <c r="E366" s="463">
        <v>26.74</v>
      </c>
      <c r="F366" s="463">
        <v>145.11000000000001</v>
      </c>
    </row>
    <row r="367" spans="1:6" ht="45">
      <c r="A367" s="460">
        <v>5684</v>
      </c>
      <c r="B367" s="461" t="s">
        <v>4173</v>
      </c>
      <c r="C367" s="462" t="s">
        <v>3622</v>
      </c>
      <c r="D367" s="463">
        <v>142.82000000000002</v>
      </c>
      <c r="E367" s="463">
        <v>20.98</v>
      </c>
      <c r="F367" s="463">
        <v>163.80000000000001</v>
      </c>
    </row>
    <row r="368" spans="1:6" ht="30">
      <c r="A368" s="460">
        <v>5689</v>
      </c>
      <c r="B368" s="461" t="s">
        <v>4229</v>
      </c>
      <c r="C368" s="462" t="s">
        <v>3622</v>
      </c>
      <c r="D368" s="463">
        <v>6.57</v>
      </c>
      <c r="E368" s="463">
        <v>0</v>
      </c>
      <c r="F368" s="463">
        <v>6.57</v>
      </c>
    </row>
    <row r="369" spans="1:6" ht="30">
      <c r="A369" s="460">
        <v>5795</v>
      </c>
      <c r="B369" s="461" t="s">
        <v>3687</v>
      </c>
      <c r="C369" s="462" t="s">
        <v>3622</v>
      </c>
      <c r="D369" s="463">
        <v>10.920000000000002</v>
      </c>
      <c r="E369" s="463">
        <v>22.61</v>
      </c>
      <c r="F369" s="463">
        <v>33.53</v>
      </c>
    </row>
    <row r="370" spans="1:6" ht="45">
      <c r="A370" s="460">
        <v>5811</v>
      </c>
      <c r="B370" s="461" t="s">
        <v>3904</v>
      </c>
      <c r="C370" s="462" t="s">
        <v>3622</v>
      </c>
      <c r="D370" s="463">
        <v>178.31</v>
      </c>
      <c r="E370" s="463">
        <v>27.32</v>
      </c>
      <c r="F370" s="463">
        <v>205.63</v>
      </c>
    </row>
    <row r="371" spans="1:6" ht="30">
      <c r="A371" s="460">
        <v>5823</v>
      </c>
      <c r="B371" s="461" t="s">
        <v>4359</v>
      </c>
      <c r="C371" s="462" t="s">
        <v>3622</v>
      </c>
      <c r="D371" s="463">
        <v>135.4</v>
      </c>
      <c r="E371" s="463">
        <v>106.84</v>
      </c>
      <c r="F371" s="463">
        <v>242.24</v>
      </c>
    </row>
    <row r="372" spans="1:6" ht="45">
      <c r="A372" s="460">
        <v>5824</v>
      </c>
      <c r="B372" s="461" t="s">
        <v>3942</v>
      </c>
      <c r="C372" s="462" t="s">
        <v>3622</v>
      </c>
      <c r="D372" s="463">
        <v>191.01999999999998</v>
      </c>
      <c r="E372" s="463">
        <v>26.3</v>
      </c>
      <c r="F372" s="463">
        <v>217.32</v>
      </c>
    </row>
    <row r="373" spans="1:6" ht="30">
      <c r="A373" s="460">
        <v>5835</v>
      </c>
      <c r="B373" s="461" t="s">
        <v>4254</v>
      </c>
      <c r="C373" s="462" t="s">
        <v>3622</v>
      </c>
      <c r="D373" s="463">
        <v>319.60000000000002</v>
      </c>
      <c r="E373" s="463">
        <v>25.25</v>
      </c>
      <c r="F373" s="463">
        <v>344.85</v>
      </c>
    </row>
    <row r="374" spans="1:6" ht="30">
      <c r="A374" s="460">
        <v>5839</v>
      </c>
      <c r="B374" s="461" t="s">
        <v>4333</v>
      </c>
      <c r="C374" s="462" t="s">
        <v>3622</v>
      </c>
      <c r="D374" s="463">
        <v>9.6999999999999993</v>
      </c>
      <c r="E374" s="463">
        <v>0</v>
      </c>
      <c r="F374" s="463">
        <v>9.6999999999999993</v>
      </c>
    </row>
    <row r="375" spans="1:6" ht="30">
      <c r="A375" s="460">
        <v>5843</v>
      </c>
      <c r="B375" s="461" t="s">
        <v>4111</v>
      </c>
      <c r="C375" s="462" t="s">
        <v>3622</v>
      </c>
      <c r="D375" s="463">
        <v>144.10999999999999</v>
      </c>
      <c r="E375" s="463">
        <v>25.56</v>
      </c>
      <c r="F375" s="463">
        <v>169.67</v>
      </c>
    </row>
    <row r="376" spans="1:6" ht="30">
      <c r="A376" s="460">
        <v>5847</v>
      </c>
      <c r="B376" s="461" t="s">
        <v>4145</v>
      </c>
      <c r="C376" s="462" t="s">
        <v>3622</v>
      </c>
      <c r="D376" s="463">
        <v>247.88</v>
      </c>
      <c r="E376" s="463">
        <v>25.56</v>
      </c>
      <c r="F376" s="463">
        <v>273.44</v>
      </c>
    </row>
    <row r="377" spans="1:6" ht="30">
      <c r="A377" s="460">
        <v>5851</v>
      </c>
      <c r="B377" s="461" t="s">
        <v>4139</v>
      </c>
      <c r="C377" s="462" t="s">
        <v>3622</v>
      </c>
      <c r="D377" s="463">
        <v>236.73000000000002</v>
      </c>
      <c r="E377" s="463">
        <v>25.56</v>
      </c>
      <c r="F377" s="463">
        <v>262.29000000000002</v>
      </c>
    </row>
    <row r="378" spans="1:6" ht="30">
      <c r="A378" s="460">
        <v>5855</v>
      </c>
      <c r="B378" s="461" t="s">
        <v>4134</v>
      </c>
      <c r="C378" s="462" t="s">
        <v>3622</v>
      </c>
      <c r="D378" s="463">
        <v>672.36</v>
      </c>
      <c r="E378" s="463">
        <v>25.56</v>
      </c>
      <c r="F378" s="463">
        <v>697.92</v>
      </c>
    </row>
    <row r="379" spans="1:6" ht="45">
      <c r="A379" s="460">
        <v>5863</v>
      </c>
      <c r="B379" s="461" t="s">
        <v>4178</v>
      </c>
      <c r="C379" s="462" t="s">
        <v>3622</v>
      </c>
      <c r="D379" s="463">
        <v>24.36</v>
      </c>
      <c r="E379" s="463">
        <v>0</v>
      </c>
      <c r="F379" s="463">
        <v>24.36</v>
      </c>
    </row>
    <row r="380" spans="1:6" ht="30">
      <c r="A380" s="460">
        <v>5867</v>
      </c>
      <c r="B380" s="461" t="s">
        <v>4180</v>
      </c>
      <c r="C380" s="462" t="s">
        <v>3622</v>
      </c>
      <c r="D380" s="463">
        <v>145.63000000000002</v>
      </c>
      <c r="E380" s="463">
        <v>20.98</v>
      </c>
      <c r="F380" s="463">
        <v>166.61</v>
      </c>
    </row>
    <row r="381" spans="1:6" ht="45">
      <c r="A381" s="460">
        <v>5875</v>
      </c>
      <c r="B381" s="461" t="s">
        <v>4044</v>
      </c>
      <c r="C381" s="462" t="s">
        <v>3622</v>
      </c>
      <c r="D381" s="463">
        <v>120.16000000000001</v>
      </c>
      <c r="E381" s="463">
        <v>26.74</v>
      </c>
      <c r="F381" s="463">
        <v>146.9</v>
      </c>
    </row>
    <row r="382" spans="1:6" ht="45">
      <c r="A382" s="460">
        <v>5879</v>
      </c>
      <c r="B382" s="461" t="s">
        <v>4184</v>
      </c>
      <c r="C382" s="462" t="s">
        <v>3622</v>
      </c>
      <c r="D382" s="463">
        <v>129.09</v>
      </c>
      <c r="E382" s="463">
        <v>20.98</v>
      </c>
      <c r="F382" s="463">
        <v>150.07</v>
      </c>
    </row>
    <row r="383" spans="1:6" ht="45">
      <c r="A383" s="460">
        <v>5882</v>
      </c>
      <c r="B383" s="461" t="s">
        <v>4352</v>
      </c>
      <c r="C383" s="462" t="s">
        <v>3622</v>
      </c>
      <c r="D383" s="463">
        <v>109.76</v>
      </c>
      <c r="E383" s="463">
        <v>18.579999999999998</v>
      </c>
      <c r="F383" s="463">
        <v>128.34</v>
      </c>
    </row>
    <row r="384" spans="1:6" ht="30">
      <c r="A384" s="460">
        <v>5890</v>
      </c>
      <c r="B384" s="461" t="s">
        <v>3955</v>
      </c>
      <c r="C384" s="462" t="s">
        <v>3622</v>
      </c>
      <c r="D384" s="463">
        <v>178.7</v>
      </c>
      <c r="E384" s="463">
        <v>26.3</v>
      </c>
      <c r="F384" s="463">
        <v>205</v>
      </c>
    </row>
    <row r="385" spans="1:6" ht="30">
      <c r="A385" s="460">
        <v>5894</v>
      </c>
      <c r="B385" s="461" t="s">
        <v>3952</v>
      </c>
      <c r="C385" s="462" t="s">
        <v>3622</v>
      </c>
      <c r="D385" s="463">
        <v>187.14</v>
      </c>
      <c r="E385" s="463">
        <v>26.3</v>
      </c>
      <c r="F385" s="463">
        <v>213.44</v>
      </c>
    </row>
    <row r="386" spans="1:6" ht="45">
      <c r="A386" s="460">
        <v>5901</v>
      </c>
      <c r="B386" s="461" t="s">
        <v>3972</v>
      </c>
      <c r="C386" s="462" t="s">
        <v>3622</v>
      </c>
      <c r="D386" s="463">
        <v>289.71999999999997</v>
      </c>
      <c r="E386" s="463">
        <v>26.3</v>
      </c>
      <c r="F386" s="463">
        <v>316.02</v>
      </c>
    </row>
    <row r="387" spans="1:6" ht="30">
      <c r="A387" s="460">
        <v>5909</v>
      </c>
      <c r="B387" s="461" t="s">
        <v>4317</v>
      </c>
      <c r="C387" s="462" t="s">
        <v>3622</v>
      </c>
      <c r="D387" s="463">
        <v>20.96</v>
      </c>
      <c r="E387" s="463">
        <v>18.579999999999998</v>
      </c>
      <c r="F387" s="463">
        <v>39.54</v>
      </c>
    </row>
    <row r="388" spans="1:6" ht="30">
      <c r="A388" s="460">
        <v>5921</v>
      </c>
      <c r="B388" s="461" t="s">
        <v>4231</v>
      </c>
      <c r="C388" s="462" t="s">
        <v>3622</v>
      </c>
      <c r="D388" s="463">
        <v>5.15</v>
      </c>
      <c r="E388" s="463">
        <v>0</v>
      </c>
      <c r="F388" s="463">
        <v>5.15</v>
      </c>
    </row>
    <row r="389" spans="1:6" ht="45">
      <c r="A389" s="460">
        <v>5928</v>
      </c>
      <c r="B389" s="461" t="s">
        <v>3863</v>
      </c>
      <c r="C389" s="462" t="s">
        <v>3622</v>
      </c>
      <c r="D389" s="463">
        <v>247.21</v>
      </c>
      <c r="E389" s="463">
        <v>29.85</v>
      </c>
      <c r="F389" s="463">
        <v>277.06</v>
      </c>
    </row>
    <row r="390" spans="1:6" ht="30">
      <c r="A390" s="460">
        <v>5932</v>
      </c>
      <c r="B390" s="461" t="s">
        <v>4239</v>
      </c>
      <c r="C390" s="462" t="s">
        <v>3622</v>
      </c>
      <c r="D390" s="463">
        <v>265.15000000000003</v>
      </c>
      <c r="E390" s="463">
        <v>32.520000000000003</v>
      </c>
      <c r="F390" s="463">
        <v>297.67</v>
      </c>
    </row>
    <row r="391" spans="1:6" ht="30">
      <c r="A391" s="460">
        <v>5940</v>
      </c>
      <c r="B391" s="461" t="s">
        <v>4022</v>
      </c>
      <c r="C391" s="462" t="s">
        <v>3622</v>
      </c>
      <c r="D391" s="463">
        <v>191.15</v>
      </c>
      <c r="E391" s="463">
        <v>25.25</v>
      </c>
      <c r="F391" s="463">
        <v>216.4</v>
      </c>
    </row>
    <row r="392" spans="1:6" ht="30">
      <c r="A392" s="460">
        <v>5944</v>
      </c>
      <c r="B392" s="461" t="s">
        <v>4024</v>
      </c>
      <c r="C392" s="462" t="s">
        <v>3622</v>
      </c>
      <c r="D392" s="463">
        <v>234.82999999999998</v>
      </c>
      <c r="E392" s="463">
        <v>25.25</v>
      </c>
      <c r="F392" s="463">
        <v>260.08</v>
      </c>
    </row>
    <row r="393" spans="1:6" ht="30">
      <c r="A393" s="460">
        <v>5953</v>
      </c>
      <c r="B393" s="461" t="s">
        <v>3773</v>
      </c>
      <c r="C393" s="462" t="s">
        <v>3622</v>
      </c>
      <c r="D393" s="463">
        <v>58.25</v>
      </c>
      <c r="E393" s="463">
        <v>0</v>
      </c>
      <c r="F393" s="463">
        <v>58.25</v>
      </c>
    </row>
    <row r="394" spans="1:6" ht="45">
      <c r="A394" s="460">
        <v>6259</v>
      </c>
      <c r="B394" s="461" t="s">
        <v>3976</v>
      </c>
      <c r="C394" s="462" t="s">
        <v>3622</v>
      </c>
      <c r="D394" s="463">
        <v>228.98999999999998</v>
      </c>
      <c r="E394" s="463">
        <v>26.3</v>
      </c>
      <c r="F394" s="463">
        <v>255.29</v>
      </c>
    </row>
    <row r="395" spans="1:6" ht="30">
      <c r="A395" s="460">
        <v>6879</v>
      </c>
      <c r="B395" s="461" t="s">
        <v>4200</v>
      </c>
      <c r="C395" s="462" t="s">
        <v>3622</v>
      </c>
      <c r="D395" s="463">
        <v>195.29000000000002</v>
      </c>
      <c r="E395" s="463">
        <v>20.98</v>
      </c>
      <c r="F395" s="463">
        <v>216.27</v>
      </c>
    </row>
    <row r="396" spans="1:6" ht="30">
      <c r="A396" s="460">
        <v>7030</v>
      </c>
      <c r="B396" s="461" t="s">
        <v>7169</v>
      </c>
      <c r="C396" s="462" t="s">
        <v>3622</v>
      </c>
      <c r="D396" s="463">
        <v>257.58999999999997</v>
      </c>
      <c r="E396" s="463">
        <v>0</v>
      </c>
      <c r="F396" s="463">
        <v>257.58999999999997</v>
      </c>
    </row>
    <row r="397" spans="1:6" ht="45">
      <c r="A397" s="460">
        <v>7042</v>
      </c>
      <c r="B397" s="461" t="s">
        <v>3735</v>
      </c>
      <c r="C397" s="462" t="s">
        <v>3622</v>
      </c>
      <c r="D397" s="463">
        <v>24.04</v>
      </c>
      <c r="E397" s="463">
        <v>0</v>
      </c>
      <c r="F397" s="463">
        <v>24.04</v>
      </c>
    </row>
    <row r="398" spans="1:6" ht="45">
      <c r="A398" s="460">
        <v>7049</v>
      </c>
      <c r="B398" s="461" t="s">
        <v>4189</v>
      </c>
      <c r="C398" s="462" t="s">
        <v>3622</v>
      </c>
      <c r="D398" s="463">
        <v>204.93</v>
      </c>
      <c r="E398" s="463">
        <v>20.98</v>
      </c>
      <c r="F398" s="463">
        <v>225.91</v>
      </c>
    </row>
    <row r="399" spans="1:6" ht="45">
      <c r="A399" s="460">
        <v>67826</v>
      </c>
      <c r="B399" s="461" t="s">
        <v>3912</v>
      </c>
      <c r="C399" s="462" t="s">
        <v>3622</v>
      </c>
      <c r="D399" s="463">
        <v>161.95000000000002</v>
      </c>
      <c r="E399" s="463">
        <v>27.32</v>
      </c>
      <c r="F399" s="463">
        <v>189.27</v>
      </c>
    </row>
    <row r="400" spans="1:6">
      <c r="A400" s="460">
        <v>73417</v>
      </c>
      <c r="B400" s="461" t="s">
        <v>3811</v>
      </c>
      <c r="C400" s="462" t="s">
        <v>3622</v>
      </c>
      <c r="D400" s="463">
        <v>181.52</v>
      </c>
      <c r="E400" s="463">
        <v>0</v>
      </c>
      <c r="F400" s="463">
        <v>181.52</v>
      </c>
    </row>
    <row r="401" spans="1:6" ht="45">
      <c r="A401" s="460">
        <v>73436</v>
      </c>
      <c r="B401" s="461" t="s">
        <v>4170</v>
      </c>
      <c r="C401" s="462" t="s">
        <v>3622</v>
      </c>
      <c r="D401" s="463">
        <v>146.10000000000002</v>
      </c>
      <c r="E401" s="463">
        <v>20.98</v>
      </c>
      <c r="F401" s="463">
        <v>167.08</v>
      </c>
    </row>
    <row r="402" spans="1:6" ht="45">
      <c r="A402" s="460">
        <v>73467</v>
      </c>
      <c r="B402" s="461" t="s">
        <v>3948</v>
      </c>
      <c r="C402" s="462" t="s">
        <v>3622</v>
      </c>
      <c r="D402" s="463">
        <v>221.42</v>
      </c>
      <c r="E402" s="463">
        <v>26.3</v>
      </c>
      <c r="F402" s="463">
        <v>247.72</v>
      </c>
    </row>
    <row r="403" spans="1:6" ht="45">
      <c r="A403" s="460">
        <v>73536</v>
      </c>
      <c r="B403" s="461" t="s">
        <v>3743</v>
      </c>
      <c r="C403" s="462" t="s">
        <v>3622</v>
      </c>
      <c r="D403" s="463">
        <v>20.350000000000001</v>
      </c>
      <c r="E403" s="463">
        <v>0</v>
      </c>
      <c r="F403" s="463">
        <v>20.350000000000001</v>
      </c>
    </row>
    <row r="404" spans="1:6" ht="45">
      <c r="A404" s="460">
        <v>83362</v>
      </c>
      <c r="B404" s="461" t="s">
        <v>7170</v>
      </c>
      <c r="C404" s="462" t="s">
        <v>3622</v>
      </c>
      <c r="D404" s="463">
        <v>248.19</v>
      </c>
      <c r="E404" s="463">
        <v>26.3</v>
      </c>
      <c r="F404" s="463">
        <v>274.49</v>
      </c>
    </row>
    <row r="405" spans="1:6" ht="30">
      <c r="A405" s="460">
        <v>83765</v>
      </c>
      <c r="B405" s="461" t="s">
        <v>3699</v>
      </c>
      <c r="C405" s="462" t="s">
        <v>3622</v>
      </c>
      <c r="D405" s="463">
        <v>74.38000000000001</v>
      </c>
      <c r="E405" s="463">
        <v>26.38</v>
      </c>
      <c r="F405" s="463">
        <v>100.76</v>
      </c>
    </row>
    <row r="406" spans="1:6" ht="30">
      <c r="A406" s="460">
        <v>87445</v>
      </c>
      <c r="B406" s="461" t="s">
        <v>7171</v>
      </c>
      <c r="C406" s="462" t="s">
        <v>3622</v>
      </c>
      <c r="D406" s="463">
        <v>5.0599999999999996</v>
      </c>
      <c r="E406" s="463">
        <v>0</v>
      </c>
      <c r="F406" s="463">
        <v>5.0599999999999996</v>
      </c>
    </row>
    <row r="407" spans="1:6" ht="30">
      <c r="A407" s="460">
        <v>88386</v>
      </c>
      <c r="B407" s="461" t="s">
        <v>7172</v>
      </c>
      <c r="C407" s="462" t="s">
        <v>3622</v>
      </c>
      <c r="D407" s="463">
        <v>4.03</v>
      </c>
      <c r="E407" s="463">
        <v>0</v>
      </c>
      <c r="F407" s="463">
        <v>4.03</v>
      </c>
    </row>
    <row r="408" spans="1:6" ht="30">
      <c r="A408" s="460">
        <v>88393</v>
      </c>
      <c r="B408" s="461" t="s">
        <v>7173</v>
      </c>
      <c r="C408" s="462" t="s">
        <v>3622</v>
      </c>
      <c r="D408" s="463">
        <v>5.48</v>
      </c>
      <c r="E408" s="463">
        <v>0</v>
      </c>
      <c r="F408" s="463">
        <v>5.48</v>
      </c>
    </row>
    <row r="409" spans="1:6" ht="30">
      <c r="A409" s="460">
        <v>88399</v>
      </c>
      <c r="B409" s="461" t="s">
        <v>7174</v>
      </c>
      <c r="C409" s="462" t="s">
        <v>3622</v>
      </c>
      <c r="D409" s="463">
        <v>3.05</v>
      </c>
      <c r="E409" s="463">
        <v>0</v>
      </c>
      <c r="F409" s="463">
        <v>3.05</v>
      </c>
    </row>
    <row r="410" spans="1:6" ht="30">
      <c r="A410" s="460">
        <v>88418</v>
      </c>
      <c r="B410" s="461" t="s">
        <v>3632</v>
      </c>
      <c r="C410" s="462" t="s">
        <v>3622</v>
      </c>
      <c r="D410" s="463">
        <v>13.29</v>
      </c>
      <c r="E410" s="463">
        <v>0</v>
      </c>
      <c r="F410" s="463">
        <v>13.29</v>
      </c>
    </row>
    <row r="411" spans="1:6" ht="30">
      <c r="A411" s="460">
        <v>88433</v>
      </c>
      <c r="B411" s="461" t="s">
        <v>3638</v>
      </c>
      <c r="C411" s="462" t="s">
        <v>3622</v>
      </c>
      <c r="D411" s="463">
        <v>17.37</v>
      </c>
      <c r="E411" s="463">
        <v>0</v>
      </c>
      <c r="F411" s="463">
        <v>17.37</v>
      </c>
    </row>
    <row r="412" spans="1:6" ht="30">
      <c r="A412" s="460">
        <v>88830</v>
      </c>
      <c r="B412" s="461" t="s">
        <v>7175</v>
      </c>
      <c r="C412" s="462" t="s">
        <v>3622</v>
      </c>
      <c r="D412" s="463">
        <v>1.56</v>
      </c>
      <c r="E412" s="463">
        <v>0</v>
      </c>
      <c r="F412" s="463">
        <v>1.56</v>
      </c>
    </row>
    <row r="413" spans="1:6" ht="30">
      <c r="A413" s="460">
        <v>88843</v>
      </c>
      <c r="B413" s="461" t="s">
        <v>4127</v>
      </c>
      <c r="C413" s="462" t="s">
        <v>3622</v>
      </c>
      <c r="D413" s="463">
        <v>194.87</v>
      </c>
      <c r="E413" s="463">
        <v>25.56</v>
      </c>
      <c r="F413" s="463">
        <v>220.43</v>
      </c>
    </row>
    <row r="414" spans="1:6" ht="30">
      <c r="A414" s="460">
        <v>88907</v>
      </c>
      <c r="B414" s="461" t="s">
        <v>4060</v>
      </c>
      <c r="C414" s="462" t="s">
        <v>3622</v>
      </c>
      <c r="D414" s="463">
        <v>226.64999999999998</v>
      </c>
      <c r="E414" s="463">
        <v>26.74</v>
      </c>
      <c r="F414" s="463">
        <v>253.39</v>
      </c>
    </row>
    <row r="415" spans="1:6" ht="30">
      <c r="A415" s="460">
        <v>89021</v>
      </c>
      <c r="B415" s="461" t="s">
        <v>3733</v>
      </c>
      <c r="C415" s="462" t="s">
        <v>3622</v>
      </c>
      <c r="D415" s="463">
        <v>2.3199999999999998</v>
      </c>
      <c r="E415" s="463">
        <v>0</v>
      </c>
      <c r="F415" s="463">
        <v>2.3199999999999998</v>
      </c>
    </row>
    <row r="416" spans="1:6" ht="30">
      <c r="A416" s="460">
        <v>89028</v>
      </c>
      <c r="B416" s="461" t="s">
        <v>7176</v>
      </c>
      <c r="C416" s="462" t="s">
        <v>3622</v>
      </c>
      <c r="D416" s="463">
        <v>173.41</v>
      </c>
      <c r="E416" s="463">
        <v>0</v>
      </c>
      <c r="F416" s="463">
        <v>173.41</v>
      </c>
    </row>
    <row r="417" spans="1:6" ht="30">
      <c r="A417" s="460">
        <v>89032</v>
      </c>
      <c r="B417" s="461" t="s">
        <v>4121</v>
      </c>
      <c r="C417" s="462" t="s">
        <v>3622</v>
      </c>
      <c r="D417" s="463">
        <v>174.8</v>
      </c>
      <c r="E417" s="463">
        <v>25.56</v>
      </c>
      <c r="F417" s="463">
        <v>200.36</v>
      </c>
    </row>
    <row r="418" spans="1:6" ht="30">
      <c r="A418" s="460">
        <v>89035</v>
      </c>
      <c r="B418" s="461" t="s">
        <v>4117</v>
      </c>
      <c r="C418" s="462" t="s">
        <v>3622</v>
      </c>
      <c r="D418" s="463">
        <v>104.16</v>
      </c>
      <c r="E418" s="463">
        <v>25.56</v>
      </c>
      <c r="F418" s="463">
        <v>129.72</v>
      </c>
    </row>
    <row r="419" spans="1:6" ht="30">
      <c r="A419" s="460">
        <v>89225</v>
      </c>
      <c r="B419" s="461" t="s">
        <v>7177</v>
      </c>
      <c r="C419" s="462" t="s">
        <v>3622</v>
      </c>
      <c r="D419" s="463">
        <v>4.5999999999999996</v>
      </c>
      <c r="E419" s="463">
        <v>0</v>
      </c>
      <c r="F419" s="463">
        <v>4.5999999999999996</v>
      </c>
    </row>
    <row r="420" spans="1:6" ht="30">
      <c r="A420" s="460">
        <v>89234</v>
      </c>
      <c r="B420" s="461" t="s">
        <v>4244</v>
      </c>
      <c r="C420" s="462" t="s">
        <v>3622</v>
      </c>
      <c r="D420" s="463">
        <v>498.02</v>
      </c>
      <c r="E420" s="463">
        <v>25.25</v>
      </c>
      <c r="F420" s="463">
        <v>523.27</v>
      </c>
    </row>
    <row r="421" spans="1:6" ht="30">
      <c r="A421" s="460">
        <v>89242</v>
      </c>
      <c r="B421" s="461" t="s">
        <v>4245</v>
      </c>
      <c r="C421" s="462" t="s">
        <v>3622</v>
      </c>
      <c r="D421" s="463">
        <v>1203.17</v>
      </c>
      <c r="E421" s="463">
        <v>25.25</v>
      </c>
      <c r="F421" s="463">
        <v>1228.42</v>
      </c>
    </row>
    <row r="422" spans="1:6" ht="30">
      <c r="A422" s="460">
        <v>89250</v>
      </c>
      <c r="B422" s="461" t="s">
        <v>4248</v>
      </c>
      <c r="C422" s="462" t="s">
        <v>3622</v>
      </c>
      <c r="D422" s="463">
        <v>1039.43</v>
      </c>
      <c r="E422" s="463">
        <v>25.25</v>
      </c>
      <c r="F422" s="463">
        <v>1064.68</v>
      </c>
    </row>
    <row r="423" spans="1:6" ht="30">
      <c r="A423" s="460">
        <v>89257</v>
      </c>
      <c r="B423" s="461" t="s">
        <v>4258</v>
      </c>
      <c r="C423" s="462" t="s">
        <v>3622</v>
      </c>
      <c r="D423" s="463">
        <v>274.55</v>
      </c>
      <c r="E423" s="463">
        <v>25.25</v>
      </c>
      <c r="F423" s="463">
        <v>299.8</v>
      </c>
    </row>
    <row r="424" spans="1:6" ht="30">
      <c r="A424" s="460">
        <v>89272</v>
      </c>
      <c r="B424" s="461" t="s">
        <v>3872</v>
      </c>
      <c r="C424" s="462" t="s">
        <v>3622</v>
      </c>
      <c r="D424" s="463">
        <v>191.21</v>
      </c>
      <c r="E424" s="463">
        <v>34.729999999999997</v>
      </c>
      <c r="F424" s="463">
        <v>225.94</v>
      </c>
    </row>
    <row r="425" spans="1:6" ht="30">
      <c r="A425" s="460">
        <v>89278</v>
      </c>
      <c r="B425" s="461" t="s">
        <v>7178</v>
      </c>
      <c r="C425" s="462" t="s">
        <v>3622</v>
      </c>
      <c r="D425" s="463">
        <v>11.82</v>
      </c>
      <c r="E425" s="463">
        <v>0</v>
      </c>
      <c r="F425" s="463">
        <v>11.82</v>
      </c>
    </row>
    <row r="426" spans="1:6" ht="30">
      <c r="A426" s="460">
        <v>89843</v>
      </c>
      <c r="B426" s="461" t="s">
        <v>3842</v>
      </c>
      <c r="C426" s="462" t="s">
        <v>3622</v>
      </c>
      <c r="D426" s="463">
        <v>168.54999999999998</v>
      </c>
      <c r="E426" s="463">
        <v>52.12</v>
      </c>
      <c r="F426" s="463">
        <v>220.67</v>
      </c>
    </row>
    <row r="427" spans="1:6" ht="45">
      <c r="A427" s="460">
        <v>89876</v>
      </c>
      <c r="B427" s="461" t="s">
        <v>3933</v>
      </c>
      <c r="C427" s="462" t="s">
        <v>3622</v>
      </c>
      <c r="D427" s="463">
        <v>286.54000000000002</v>
      </c>
      <c r="E427" s="463">
        <v>27.32</v>
      </c>
      <c r="F427" s="463">
        <v>313.86</v>
      </c>
    </row>
    <row r="428" spans="1:6" ht="45">
      <c r="A428" s="460">
        <v>89883</v>
      </c>
      <c r="B428" s="461" t="s">
        <v>3940</v>
      </c>
      <c r="C428" s="462" t="s">
        <v>3622</v>
      </c>
      <c r="D428" s="463">
        <v>319.3</v>
      </c>
      <c r="E428" s="463">
        <v>27.32</v>
      </c>
      <c r="F428" s="463">
        <v>346.62</v>
      </c>
    </row>
    <row r="429" spans="1:6" ht="30">
      <c r="A429" s="460">
        <v>90586</v>
      </c>
      <c r="B429" s="461" t="s">
        <v>3648</v>
      </c>
      <c r="C429" s="462" t="s">
        <v>3622</v>
      </c>
      <c r="D429" s="463">
        <v>1.17</v>
      </c>
      <c r="E429" s="463">
        <v>0</v>
      </c>
      <c r="F429" s="463">
        <v>1.17</v>
      </c>
    </row>
    <row r="430" spans="1:6" ht="30">
      <c r="A430" s="460">
        <v>90625</v>
      </c>
      <c r="B430" s="461" t="s">
        <v>4267</v>
      </c>
      <c r="C430" s="462" t="s">
        <v>3622</v>
      </c>
      <c r="D430" s="463">
        <v>7.08</v>
      </c>
      <c r="E430" s="463">
        <v>0</v>
      </c>
      <c r="F430" s="463">
        <v>7.08</v>
      </c>
    </row>
    <row r="431" spans="1:6" ht="30">
      <c r="A431" s="460">
        <v>90631</v>
      </c>
      <c r="B431" s="461" t="s">
        <v>4268</v>
      </c>
      <c r="C431" s="462" t="s">
        <v>3622</v>
      </c>
      <c r="D431" s="463">
        <v>130.35999999999999</v>
      </c>
      <c r="E431" s="463">
        <v>25.56</v>
      </c>
      <c r="F431" s="463">
        <v>155.91999999999999</v>
      </c>
    </row>
    <row r="432" spans="1:6" ht="45">
      <c r="A432" s="460">
        <v>90637</v>
      </c>
      <c r="B432" s="461" t="s">
        <v>3630</v>
      </c>
      <c r="C432" s="462" t="s">
        <v>3622</v>
      </c>
      <c r="D432" s="463">
        <v>13.42</v>
      </c>
      <c r="E432" s="463">
        <v>0</v>
      </c>
      <c r="F432" s="463">
        <v>13.42</v>
      </c>
    </row>
    <row r="433" spans="1:6" ht="30">
      <c r="A433" s="460">
        <v>90643</v>
      </c>
      <c r="B433" s="461" t="s">
        <v>3750</v>
      </c>
      <c r="C433" s="462" t="s">
        <v>3622</v>
      </c>
      <c r="D433" s="463">
        <v>25.55</v>
      </c>
      <c r="E433" s="463">
        <v>0</v>
      </c>
      <c r="F433" s="463">
        <v>25.55</v>
      </c>
    </row>
    <row r="434" spans="1:6" ht="45">
      <c r="A434" s="460">
        <v>90650</v>
      </c>
      <c r="B434" s="461" t="s">
        <v>3727</v>
      </c>
      <c r="C434" s="462" t="s">
        <v>3622</v>
      </c>
      <c r="D434" s="463">
        <v>8.6199999999999992</v>
      </c>
      <c r="E434" s="463">
        <v>0</v>
      </c>
      <c r="F434" s="463">
        <v>8.6199999999999992</v>
      </c>
    </row>
    <row r="435" spans="1:6" ht="30">
      <c r="A435" s="460">
        <v>90656</v>
      </c>
      <c r="B435" s="461" t="s">
        <v>3764</v>
      </c>
      <c r="C435" s="462" t="s">
        <v>3622</v>
      </c>
      <c r="D435" s="463">
        <v>13.28</v>
      </c>
      <c r="E435" s="463">
        <v>0</v>
      </c>
      <c r="F435" s="463">
        <v>13.28</v>
      </c>
    </row>
    <row r="436" spans="1:6" ht="30">
      <c r="A436" s="460">
        <v>90662</v>
      </c>
      <c r="B436" s="461" t="s">
        <v>3766</v>
      </c>
      <c r="C436" s="462" t="s">
        <v>3622</v>
      </c>
      <c r="D436" s="463">
        <v>13.91</v>
      </c>
      <c r="E436" s="463">
        <v>0</v>
      </c>
      <c r="F436" s="463">
        <v>13.91</v>
      </c>
    </row>
    <row r="437" spans="1:6" ht="45">
      <c r="A437" s="460">
        <v>90668</v>
      </c>
      <c r="B437" s="461" t="s">
        <v>7179</v>
      </c>
      <c r="C437" s="462" t="s">
        <v>3622</v>
      </c>
      <c r="D437" s="463">
        <v>32.28</v>
      </c>
      <c r="E437" s="463">
        <v>0</v>
      </c>
      <c r="F437" s="463">
        <v>32.28</v>
      </c>
    </row>
    <row r="438" spans="1:6" ht="45">
      <c r="A438" s="460">
        <v>90674</v>
      </c>
      <c r="B438" s="461" t="s">
        <v>4269</v>
      </c>
      <c r="C438" s="462" t="s">
        <v>3622</v>
      </c>
      <c r="D438" s="463">
        <v>682.24</v>
      </c>
      <c r="E438" s="463">
        <v>25.56</v>
      </c>
      <c r="F438" s="463">
        <v>707.8</v>
      </c>
    </row>
    <row r="439" spans="1:6" ht="45">
      <c r="A439" s="460">
        <v>90680</v>
      </c>
      <c r="B439" s="461" t="s">
        <v>4270</v>
      </c>
      <c r="C439" s="462" t="s">
        <v>3622</v>
      </c>
      <c r="D439" s="463">
        <v>399.03</v>
      </c>
      <c r="E439" s="463">
        <v>25.56</v>
      </c>
      <c r="F439" s="463">
        <v>424.59</v>
      </c>
    </row>
    <row r="440" spans="1:6" ht="30">
      <c r="A440" s="460">
        <v>90686</v>
      </c>
      <c r="B440" s="461" t="s">
        <v>7180</v>
      </c>
      <c r="C440" s="462" t="s">
        <v>3622</v>
      </c>
      <c r="D440" s="463">
        <v>136.41</v>
      </c>
      <c r="E440" s="463">
        <v>25.25</v>
      </c>
      <c r="F440" s="463">
        <v>161.66</v>
      </c>
    </row>
    <row r="441" spans="1:6" ht="30">
      <c r="A441" s="460">
        <v>90692</v>
      </c>
      <c r="B441" s="461" t="s">
        <v>4015</v>
      </c>
      <c r="C441" s="462" t="s">
        <v>3622</v>
      </c>
      <c r="D441" s="463">
        <v>108.12</v>
      </c>
      <c r="E441" s="463">
        <v>25.25</v>
      </c>
      <c r="F441" s="463">
        <v>133.37</v>
      </c>
    </row>
    <row r="442" spans="1:6" ht="30">
      <c r="A442" s="460">
        <v>90964</v>
      </c>
      <c r="B442" s="461" t="s">
        <v>3782</v>
      </c>
      <c r="C442" s="462" t="s">
        <v>3622</v>
      </c>
      <c r="D442" s="463">
        <v>31.75</v>
      </c>
      <c r="E442" s="463">
        <v>0</v>
      </c>
      <c r="F442" s="463">
        <v>31.75</v>
      </c>
    </row>
    <row r="443" spans="1:6" ht="30">
      <c r="A443" s="460">
        <v>90972</v>
      </c>
      <c r="B443" s="461" t="s">
        <v>3788</v>
      </c>
      <c r="C443" s="462" t="s">
        <v>3622</v>
      </c>
      <c r="D443" s="463">
        <v>75.59</v>
      </c>
      <c r="E443" s="463">
        <v>0</v>
      </c>
      <c r="F443" s="463">
        <v>75.59</v>
      </c>
    </row>
    <row r="444" spans="1:6" ht="30">
      <c r="A444" s="460">
        <v>90979</v>
      </c>
      <c r="B444" s="461" t="s">
        <v>3794</v>
      </c>
      <c r="C444" s="462" t="s">
        <v>3622</v>
      </c>
      <c r="D444" s="463">
        <v>195.17</v>
      </c>
      <c r="E444" s="463">
        <v>0</v>
      </c>
      <c r="F444" s="463">
        <v>195.17</v>
      </c>
    </row>
    <row r="445" spans="1:6" ht="30">
      <c r="A445" s="460">
        <v>90991</v>
      </c>
      <c r="B445" s="461" t="s">
        <v>4061</v>
      </c>
      <c r="C445" s="462" t="s">
        <v>3622</v>
      </c>
      <c r="D445" s="463">
        <v>182.67</v>
      </c>
      <c r="E445" s="463">
        <v>26.74</v>
      </c>
      <c r="F445" s="463">
        <v>209.41</v>
      </c>
    </row>
    <row r="446" spans="1:6" ht="30">
      <c r="A446" s="460">
        <v>90999</v>
      </c>
      <c r="B446" s="461" t="s">
        <v>3800</v>
      </c>
      <c r="C446" s="462" t="s">
        <v>3622</v>
      </c>
      <c r="D446" s="463">
        <v>99.67</v>
      </c>
      <c r="E446" s="463">
        <v>0</v>
      </c>
      <c r="F446" s="463">
        <v>99.67</v>
      </c>
    </row>
    <row r="447" spans="1:6" ht="45">
      <c r="A447" s="460">
        <v>91031</v>
      </c>
      <c r="B447" s="461" t="s">
        <v>3998</v>
      </c>
      <c r="C447" s="462" t="s">
        <v>3622</v>
      </c>
      <c r="D447" s="463">
        <v>233.06</v>
      </c>
      <c r="E447" s="463">
        <v>26.3</v>
      </c>
      <c r="F447" s="463">
        <v>259.36</v>
      </c>
    </row>
    <row r="448" spans="1:6" ht="30">
      <c r="A448" s="460">
        <v>91277</v>
      </c>
      <c r="B448" s="461" t="s">
        <v>4222</v>
      </c>
      <c r="C448" s="462" t="s">
        <v>3622</v>
      </c>
      <c r="D448" s="463">
        <v>9.58</v>
      </c>
      <c r="E448" s="463">
        <v>0</v>
      </c>
      <c r="F448" s="463">
        <v>9.58</v>
      </c>
    </row>
    <row r="449" spans="1:6" ht="45">
      <c r="A449" s="460">
        <v>91283</v>
      </c>
      <c r="B449" s="461" t="s">
        <v>4373</v>
      </c>
      <c r="C449" s="462" t="s">
        <v>3622</v>
      </c>
      <c r="D449" s="463">
        <v>10.34</v>
      </c>
      <c r="E449" s="463">
        <v>0</v>
      </c>
      <c r="F449" s="463">
        <v>10.34</v>
      </c>
    </row>
    <row r="450" spans="1:6" ht="45">
      <c r="A450" s="460">
        <v>91386</v>
      </c>
      <c r="B450" s="461" t="s">
        <v>3919</v>
      </c>
      <c r="C450" s="462" t="s">
        <v>3622</v>
      </c>
      <c r="D450" s="463">
        <v>240.35000000000002</v>
      </c>
      <c r="E450" s="463">
        <v>27.32</v>
      </c>
      <c r="F450" s="463">
        <v>267.67</v>
      </c>
    </row>
    <row r="451" spans="1:6" ht="30">
      <c r="A451" s="460">
        <v>91533</v>
      </c>
      <c r="B451" s="461" t="s">
        <v>4157</v>
      </c>
      <c r="C451" s="462" t="s">
        <v>3622</v>
      </c>
      <c r="D451" s="463">
        <v>15.080000000000002</v>
      </c>
      <c r="E451" s="463">
        <v>25.56</v>
      </c>
      <c r="F451" s="463">
        <v>40.64</v>
      </c>
    </row>
    <row r="452" spans="1:6" ht="45">
      <c r="A452" s="460">
        <v>91634</v>
      </c>
      <c r="B452" s="461" t="s">
        <v>3851</v>
      </c>
      <c r="C452" s="462" t="s">
        <v>3622</v>
      </c>
      <c r="D452" s="463">
        <v>206.15</v>
      </c>
      <c r="E452" s="463">
        <v>29.85</v>
      </c>
      <c r="F452" s="463">
        <v>236</v>
      </c>
    </row>
    <row r="453" spans="1:6" ht="45">
      <c r="A453" s="460">
        <v>91645</v>
      </c>
      <c r="B453" s="461" t="s">
        <v>3989</v>
      </c>
      <c r="C453" s="462" t="s">
        <v>3622</v>
      </c>
      <c r="D453" s="463">
        <v>417.63</v>
      </c>
      <c r="E453" s="463">
        <v>32.71</v>
      </c>
      <c r="F453" s="463">
        <v>450.34</v>
      </c>
    </row>
    <row r="454" spans="1:6" ht="30">
      <c r="A454" s="460">
        <v>91692</v>
      </c>
      <c r="B454" s="461" t="s">
        <v>3650</v>
      </c>
      <c r="C454" s="462" t="s">
        <v>3622</v>
      </c>
      <c r="D454" s="463">
        <v>8.360000000000003</v>
      </c>
      <c r="E454" s="463">
        <v>25.56</v>
      </c>
      <c r="F454" s="463">
        <v>33.92</v>
      </c>
    </row>
    <row r="455" spans="1:6" ht="30">
      <c r="A455" s="460">
        <v>92043</v>
      </c>
      <c r="B455" s="461" t="s">
        <v>4322</v>
      </c>
      <c r="C455" s="462" t="s">
        <v>3622</v>
      </c>
      <c r="D455" s="463">
        <v>13.19</v>
      </c>
      <c r="E455" s="463">
        <v>0</v>
      </c>
      <c r="F455" s="463">
        <v>13.19</v>
      </c>
    </row>
    <row r="456" spans="1:6" ht="60">
      <c r="A456" s="460">
        <v>92106</v>
      </c>
      <c r="B456" s="461" t="s">
        <v>7181</v>
      </c>
      <c r="C456" s="462" t="s">
        <v>3622</v>
      </c>
      <c r="D456" s="463">
        <v>310.95999999999998</v>
      </c>
      <c r="E456" s="463">
        <v>26.3</v>
      </c>
      <c r="F456" s="463">
        <v>337.26</v>
      </c>
    </row>
    <row r="457" spans="1:6" ht="30">
      <c r="A457" s="460">
        <v>92112</v>
      </c>
      <c r="B457" s="461" t="s">
        <v>7182</v>
      </c>
      <c r="C457" s="462" t="s">
        <v>3622</v>
      </c>
      <c r="D457" s="463">
        <v>3.06</v>
      </c>
      <c r="E457" s="463">
        <v>0</v>
      </c>
      <c r="F457" s="463">
        <v>3.06</v>
      </c>
    </row>
    <row r="458" spans="1:6">
      <c r="A458" s="460">
        <v>92118</v>
      </c>
      <c r="B458" s="461" t="s">
        <v>7183</v>
      </c>
      <c r="C458" s="462" t="s">
        <v>3622</v>
      </c>
      <c r="D458" s="463">
        <v>0.42</v>
      </c>
      <c r="E458" s="463">
        <v>0</v>
      </c>
      <c r="F458" s="463">
        <v>0.42</v>
      </c>
    </row>
    <row r="459" spans="1:6" ht="30">
      <c r="A459" s="460">
        <v>92138</v>
      </c>
      <c r="B459" s="461" t="s">
        <v>3886</v>
      </c>
      <c r="C459" s="462" t="s">
        <v>3622</v>
      </c>
      <c r="D459" s="463">
        <v>76.319999999999993</v>
      </c>
      <c r="E459" s="463">
        <v>23.34</v>
      </c>
      <c r="F459" s="463">
        <v>99.66</v>
      </c>
    </row>
    <row r="460" spans="1:6" ht="30">
      <c r="A460" s="460">
        <v>92145</v>
      </c>
      <c r="B460" s="461" t="s">
        <v>3888</v>
      </c>
      <c r="C460" s="462" t="s">
        <v>3622</v>
      </c>
      <c r="D460" s="463">
        <v>58.759999999999991</v>
      </c>
      <c r="E460" s="463">
        <v>23.34</v>
      </c>
      <c r="F460" s="463">
        <v>82.1</v>
      </c>
    </row>
    <row r="461" spans="1:6" ht="45">
      <c r="A461" s="460">
        <v>92242</v>
      </c>
      <c r="B461" s="461" t="s">
        <v>3996</v>
      </c>
      <c r="C461" s="462" t="s">
        <v>3622</v>
      </c>
      <c r="D461" s="463">
        <v>360.44</v>
      </c>
      <c r="E461" s="463">
        <v>32.71</v>
      </c>
      <c r="F461" s="463">
        <v>393.15</v>
      </c>
    </row>
    <row r="462" spans="1:6" ht="30">
      <c r="A462" s="460">
        <v>92716</v>
      </c>
      <c r="B462" s="461" t="s">
        <v>7184</v>
      </c>
      <c r="C462" s="462" t="s">
        <v>3622</v>
      </c>
      <c r="D462" s="463">
        <v>104.74</v>
      </c>
      <c r="E462" s="463">
        <v>0</v>
      </c>
      <c r="F462" s="463">
        <v>104.74</v>
      </c>
    </row>
    <row r="463" spans="1:6" ht="30">
      <c r="A463" s="460">
        <v>92960</v>
      </c>
      <c r="B463" s="461" t="s">
        <v>3707</v>
      </c>
      <c r="C463" s="462" t="s">
        <v>3622</v>
      </c>
      <c r="D463" s="463">
        <v>18.89</v>
      </c>
      <c r="E463" s="463">
        <v>0</v>
      </c>
      <c r="F463" s="463">
        <v>18.89</v>
      </c>
    </row>
    <row r="464" spans="1:6" ht="30">
      <c r="A464" s="460">
        <v>92966</v>
      </c>
      <c r="B464" s="461" t="s">
        <v>3671</v>
      </c>
      <c r="C464" s="462" t="s">
        <v>3622</v>
      </c>
      <c r="D464" s="463">
        <v>11.020000000000003</v>
      </c>
      <c r="E464" s="463">
        <v>22.61</v>
      </c>
      <c r="F464" s="463">
        <v>33.630000000000003</v>
      </c>
    </row>
    <row r="465" spans="1:6" ht="45">
      <c r="A465" s="460">
        <v>93224</v>
      </c>
      <c r="B465" s="461" t="s">
        <v>4292</v>
      </c>
      <c r="C465" s="462" t="s">
        <v>3622</v>
      </c>
      <c r="D465" s="463">
        <v>1028.29</v>
      </c>
      <c r="E465" s="463">
        <v>25.56</v>
      </c>
      <c r="F465" s="463">
        <v>1053.8499999999999</v>
      </c>
    </row>
    <row r="466" spans="1:6" ht="30">
      <c r="A466" s="460">
        <v>93233</v>
      </c>
      <c r="B466" s="461" t="s">
        <v>3624</v>
      </c>
      <c r="C466" s="462" t="s">
        <v>3622</v>
      </c>
      <c r="D466" s="463">
        <v>5.38</v>
      </c>
      <c r="E466" s="463">
        <v>0</v>
      </c>
      <c r="F466" s="463">
        <v>5.38</v>
      </c>
    </row>
    <row r="467" spans="1:6" ht="30">
      <c r="A467" s="460">
        <v>93272</v>
      </c>
      <c r="B467" s="461" t="s">
        <v>7185</v>
      </c>
      <c r="C467" s="462" t="s">
        <v>3622</v>
      </c>
      <c r="D467" s="463">
        <v>81.06</v>
      </c>
      <c r="E467" s="463">
        <v>34.729999999999997</v>
      </c>
      <c r="F467" s="463">
        <v>115.79</v>
      </c>
    </row>
    <row r="468" spans="1:6" ht="30">
      <c r="A468" s="460">
        <v>93281</v>
      </c>
      <c r="B468" s="461" t="s">
        <v>3656</v>
      </c>
      <c r="C468" s="462" t="s">
        <v>3622</v>
      </c>
      <c r="D468" s="463">
        <v>8.43</v>
      </c>
      <c r="E468" s="463">
        <v>25</v>
      </c>
      <c r="F468" s="463">
        <v>33.43</v>
      </c>
    </row>
    <row r="469" spans="1:6" ht="30">
      <c r="A469" s="460">
        <v>93287</v>
      </c>
      <c r="B469" s="461" t="s">
        <v>3879</v>
      </c>
      <c r="C469" s="462" t="s">
        <v>3622</v>
      </c>
      <c r="D469" s="463">
        <v>316.59999999999997</v>
      </c>
      <c r="E469" s="463">
        <v>34.729999999999997</v>
      </c>
      <c r="F469" s="463">
        <v>351.33</v>
      </c>
    </row>
    <row r="470" spans="1:6" ht="45">
      <c r="A470" s="460">
        <v>93402</v>
      </c>
      <c r="B470" s="461" t="s">
        <v>3870</v>
      </c>
      <c r="C470" s="462" t="s">
        <v>3622</v>
      </c>
      <c r="D470" s="463">
        <v>241.37000000000003</v>
      </c>
      <c r="E470" s="463">
        <v>29.85</v>
      </c>
      <c r="F470" s="463">
        <v>271.22000000000003</v>
      </c>
    </row>
    <row r="471" spans="1:6" ht="45">
      <c r="A471" s="460">
        <v>93408</v>
      </c>
      <c r="B471" s="461" t="s">
        <v>7186</v>
      </c>
      <c r="C471" s="462" t="s">
        <v>3622</v>
      </c>
      <c r="D471" s="463">
        <v>71.050000000000011</v>
      </c>
      <c r="E471" s="463">
        <v>23.1</v>
      </c>
      <c r="F471" s="463">
        <v>94.15</v>
      </c>
    </row>
    <row r="472" spans="1:6" ht="30">
      <c r="A472" s="460">
        <v>93415</v>
      </c>
      <c r="B472" s="461" t="s">
        <v>3812</v>
      </c>
      <c r="C472" s="462" t="s">
        <v>3622</v>
      </c>
      <c r="D472" s="463">
        <v>14.96</v>
      </c>
      <c r="E472" s="463">
        <v>0</v>
      </c>
      <c r="F472" s="463">
        <v>14.96</v>
      </c>
    </row>
    <row r="473" spans="1:6">
      <c r="A473" s="460">
        <v>93421</v>
      </c>
      <c r="B473" s="461" t="s">
        <v>3813</v>
      </c>
      <c r="C473" s="462" t="s">
        <v>3622</v>
      </c>
      <c r="D473" s="463">
        <v>72.28</v>
      </c>
      <c r="E473" s="463">
        <v>0</v>
      </c>
      <c r="F473" s="463">
        <v>72.28</v>
      </c>
    </row>
    <row r="474" spans="1:6" ht="30">
      <c r="A474" s="460">
        <v>93427</v>
      </c>
      <c r="B474" s="461" t="s">
        <v>3814</v>
      </c>
      <c r="C474" s="462" t="s">
        <v>3622</v>
      </c>
      <c r="D474" s="463">
        <v>165.01</v>
      </c>
      <c r="E474" s="463">
        <v>0</v>
      </c>
      <c r="F474" s="463">
        <v>165.01</v>
      </c>
    </row>
    <row r="475" spans="1:6" ht="30">
      <c r="A475" s="460">
        <v>93433</v>
      </c>
      <c r="B475" s="461" t="s">
        <v>7187</v>
      </c>
      <c r="C475" s="462" t="s">
        <v>3622</v>
      </c>
      <c r="D475" s="463">
        <v>2479.52</v>
      </c>
      <c r="E475" s="463">
        <v>106.84</v>
      </c>
      <c r="F475" s="463">
        <v>2586.36</v>
      </c>
    </row>
    <row r="476" spans="1:6" ht="30">
      <c r="A476" s="460">
        <v>93439</v>
      </c>
      <c r="B476" s="461" t="s">
        <v>7188</v>
      </c>
      <c r="C476" s="462" t="s">
        <v>3622</v>
      </c>
      <c r="D476" s="463">
        <v>169.59</v>
      </c>
      <c r="E476" s="463">
        <v>106.84</v>
      </c>
      <c r="F476" s="463">
        <v>276.43</v>
      </c>
    </row>
    <row r="477" spans="1:6" ht="30">
      <c r="A477" s="460">
        <v>95121</v>
      </c>
      <c r="B477" s="461" t="s">
        <v>4363</v>
      </c>
      <c r="C477" s="462" t="s">
        <v>3622</v>
      </c>
      <c r="D477" s="463">
        <v>252.9</v>
      </c>
      <c r="E477" s="463">
        <v>106.84</v>
      </c>
      <c r="F477" s="463">
        <v>359.74</v>
      </c>
    </row>
    <row r="478" spans="1:6" ht="30">
      <c r="A478" s="460">
        <v>95127</v>
      </c>
      <c r="B478" s="461" t="s">
        <v>4323</v>
      </c>
      <c r="C478" s="462" t="s">
        <v>3622</v>
      </c>
      <c r="D478" s="463">
        <v>191.45</v>
      </c>
      <c r="E478" s="463">
        <v>25.56</v>
      </c>
      <c r="F478" s="463">
        <v>217.01</v>
      </c>
    </row>
    <row r="479" spans="1:6" ht="30">
      <c r="A479" s="460">
        <v>95133</v>
      </c>
      <c r="B479" s="461" t="s">
        <v>3666</v>
      </c>
      <c r="C479" s="462" t="s">
        <v>3622</v>
      </c>
      <c r="D479" s="463">
        <v>159.82</v>
      </c>
      <c r="E479" s="463">
        <v>25.25</v>
      </c>
      <c r="F479" s="463">
        <v>185.07</v>
      </c>
    </row>
    <row r="480" spans="1:6" ht="30">
      <c r="A480" s="460">
        <v>95139</v>
      </c>
      <c r="B480" s="461" t="s">
        <v>3832</v>
      </c>
      <c r="C480" s="462" t="s">
        <v>3622</v>
      </c>
      <c r="D480" s="463">
        <v>0.06</v>
      </c>
      <c r="E480" s="463">
        <v>0</v>
      </c>
      <c r="F480" s="463">
        <v>0.06</v>
      </c>
    </row>
    <row r="481" spans="1:6" ht="30">
      <c r="A481" s="460">
        <v>95212</v>
      </c>
      <c r="B481" s="461" t="s">
        <v>7189</v>
      </c>
      <c r="C481" s="462" t="s">
        <v>3622</v>
      </c>
      <c r="D481" s="463">
        <v>91.050000000000011</v>
      </c>
      <c r="E481" s="463">
        <v>34.729999999999997</v>
      </c>
      <c r="F481" s="463">
        <v>125.78</v>
      </c>
    </row>
    <row r="482" spans="1:6">
      <c r="A482" s="460">
        <v>95258</v>
      </c>
      <c r="B482" s="461" t="s">
        <v>3682</v>
      </c>
      <c r="C482" s="462" t="s">
        <v>3622</v>
      </c>
      <c r="D482" s="463">
        <v>10.5</v>
      </c>
      <c r="E482" s="463">
        <v>22.61</v>
      </c>
      <c r="F482" s="463">
        <v>33.11</v>
      </c>
    </row>
    <row r="483" spans="1:6" ht="30">
      <c r="A483" s="460">
        <v>95264</v>
      </c>
      <c r="B483" s="461" t="s">
        <v>4151</v>
      </c>
      <c r="C483" s="462" t="s">
        <v>3622</v>
      </c>
      <c r="D483" s="463">
        <v>6.03</v>
      </c>
      <c r="E483" s="463">
        <v>0</v>
      </c>
      <c r="F483" s="463">
        <v>6.03</v>
      </c>
    </row>
    <row r="484" spans="1:6" ht="30">
      <c r="A484" s="460">
        <v>95270</v>
      </c>
      <c r="B484" s="461" t="s">
        <v>4216</v>
      </c>
      <c r="C484" s="462" t="s">
        <v>3622</v>
      </c>
      <c r="D484" s="463">
        <v>9.26</v>
      </c>
      <c r="E484" s="463">
        <v>0</v>
      </c>
      <c r="F484" s="463">
        <v>9.26</v>
      </c>
    </row>
    <row r="485" spans="1:6" ht="30">
      <c r="A485" s="460">
        <v>95276</v>
      </c>
      <c r="B485" s="461" t="s">
        <v>7190</v>
      </c>
      <c r="C485" s="462" t="s">
        <v>3622</v>
      </c>
      <c r="D485" s="463">
        <v>2.6</v>
      </c>
      <c r="E485" s="463">
        <v>0</v>
      </c>
      <c r="F485" s="463">
        <v>2.6</v>
      </c>
    </row>
    <row r="486" spans="1:6" ht="30">
      <c r="A486" s="460">
        <v>95282</v>
      </c>
      <c r="B486" s="461" t="s">
        <v>7191</v>
      </c>
      <c r="C486" s="462" t="s">
        <v>3622</v>
      </c>
      <c r="D486" s="463">
        <v>9.4</v>
      </c>
      <c r="E486" s="463">
        <v>0</v>
      </c>
      <c r="F486" s="463">
        <v>9.4</v>
      </c>
    </row>
    <row r="487" spans="1:6" ht="30">
      <c r="A487" s="460">
        <v>95620</v>
      </c>
      <c r="B487" s="461" t="s">
        <v>4293</v>
      </c>
      <c r="C487" s="462" t="s">
        <v>3622</v>
      </c>
      <c r="D487" s="463">
        <v>9.93</v>
      </c>
      <c r="E487" s="463">
        <v>22.61</v>
      </c>
      <c r="F487" s="463">
        <v>32.54</v>
      </c>
    </row>
    <row r="488" spans="1:6" ht="30">
      <c r="A488" s="460">
        <v>95631</v>
      </c>
      <c r="B488" s="461" t="s">
        <v>4206</v>
      </c>
      <c r="C488" s="462" t="s">
        <v>3622</v>
      </c>
      <c r="D488" s="463">
        <v>213.71</v>
      </c>
      <c r="E488" s="463">
        <v>20.98</v>
      </c>
      <c r="F488" s="463">
        <v>234.69</v>
      </c>
    </row>
    <row r="489" spans="1:6" ht="30">
      <c r="A489" s="460">
        <v>95702</v>
      </c>
      <c r="B489" s="461" t="s">
        <v>4294</v>
      </c>
      <c r="C489" s="462" t="s">
        <v>3622</v>
      </c>
      <c r="D489" s="463">
        <v>20.309999999999999</v>
      </c>
      <c r="E489" s="463">
        <v>25.56</v>
      </c>
      <c r="F489" s="463">
        <v>45.87</v>
      </c>
    </row>
    <row r="490" spans="1:6" ht="30">
      <c r="A490" s="460">
        <v>95708</v>
      </c>
      <c r="B490" s="461" t="s">
        <v>4295</v>
      </c>
      <c r="C490" s="462" t="s">
        <v>3622</v>
      </c>
      <c r="D490" s="463">
        <v>127.10999999999999</v>
      </c>
      <c r="E490" s="463">
        <v>25.56</v>
      </c>
      <c r="F490" s="463">
        <v>152.66999999999999</v>
      </c>
    </row>
    <row r="491" spans="1:6" ht="45">
      <c r="A491" s="460">
        <v>95714</v>
      </c>
      <c r="B491" s="461" t="s">
        <v>4073</v>
      </c>
      <c r="C491" s="462" t="s">
        <v>3622</v>
      </c>
      <c r="D491" s="463">
        <v>233.83999999999997</v>
      </c>
      <c r="E491" s="463">
        <v>26.74</v>
      </c>
      <c r="F491" s="463">
        <v>260.58</v>
      </c>
    </row>
    <row r="492" spans="1:6" ht="45">
      <c r="A492" s="460">
        <v>95720</v>
      </c>
      <c r="B492" s="461" t="s">
        <v>4074</v>
      </c>
      <c r="C492" s="462" t="s">
        <v>3622</v>
      </c>
      <c r="D492" s="463">
        <v>228.6</v>
      </c>
      <c r="E492" s="463">
        <v>26.74</v>
      </c>
      <c r="F492" s="463">
        <v>255.34</v>
      </c>
    </row>
    <row r="493" spans="1:6" ht="30">
      <c r="A493" s="460">
        <v>95872</v>
      </c>
      <c r="B493" s="461" t="s">
        <v>3829</v>
      </c>
      <c r="C493" s="462" t="s">
        <v>3622</v>
      </c>
      <c r="D493" s="463">
        <v>279.95</v>
      </c>
      <c r="E493" s="463">
        <v>0</v>
      </c>
      <c r="F493" s="463">
        <v>279.95</v>
      </c>
    </row>
    <row r="494" spans="1:6" ht="30">
      <c r="A494" s="460">
        <v>96013</v>
      </c>
      <c r="B494" s="461" t="s">
        <v>4097</v>
      </c>
      <c r="C494" s="462" t="s">
        <v>3622</v>
      </c>
      <c r="D494" s="463">
        <v>152.74</v>
      </c>
      <c r="E494" s="463">
        <v>25.56</v>
      </c>
      <c r="F494" s="463">
        <v>178.3</v>
      </c>
    </row>
    <row r="495" spans="1:6" ht="30">
      <c r="A495" s="460">
        <v>96020</v>
      </c>
      <c r="B495" s="461" t="s">
        <v>4089</v>
      </c>
      <c r="C495" s="462" t="s">
        <v>3622</v>
      </c>
      <c r="D495" s="463">
        <v>152.25</v>
      </c>
      <c r="E495" s="463">
        <v>25.56</v>
      </c>
      <c r="F495" s="463">
        <v>177.81</v>
      </c>
    </row>
    <row r="496" spans="1:6" ht="30">
      <c r="A496" s="460">
        <v>96028</v>
      </c>
      <c r="B496" s="461" t="s">
        <v>4095</v>
      </c>
      <c r="C496" s="462" t="s">
        <v>3622</v>
      </c>
      <c r="D496" s="463">
        <v>112.34</v>
      </c>
      <c r="E496" s="463">
        <v>25.56</v>
      </c>
      <c r="F496" s="463">
        <v>137.9</v>
      </c>
    </row>
    <row r="497" spans="1:6" ht="30">
      <c r="A497" s="460">
        <v>96035</v>
      </c>
      <c r="B497" s="461" t="s">
        <v>3926</v>
      </c>
      <c r="C497" s="462" t="s">
        <v>3622</v>
      </c>
      <c r="D497" s="463">
        <v>250.79000000000002</v>
      </c>
      <c r="E497" s="463">
        <v>27.32</v>
      </c>
      <c r="F497" s="463">
        <v>278.11</v>
      </c>
    </row>
    <row r="498" spans="1:6" ht="30">
      <c r="A498" s="460">
        <v>96157</v>
      </c>
      <c r="B498" s="461" t="s">
        <v>4098</v>
      </c>
      <c r="C498" s="462" t="s">
        <v>3622</v>
      </c>
      <c r="D498" s="463">
        <v>112.82999999999998</v>
      </c>
      <c r="E498" s="463">
        <v>25.56</v>
      </c>
      <c r="F498" s="463">
        <v>138.38999999999999</v>
      </c>
    </row>
    <row r="499" spans="1:6" ht="30">
      <c r="A499" s="460">
        <v>96158</v>
      </c>
      <c r="B499" s="461" t="s">
        <v>4009</v>
      </c>
      <c r="C499" s="462" t="s">
        <v>3622</v>
      </c>
      <c r="D499" s="463">
        <v>121.53999999999999</v>
      </c>
      <c r="E499" s="463">
        <v>25.25</v>
      </c>
      <c r="F499" s="463">
        <v>146.79</v>
      </c>
    </row>
    <row r="500" spans="1:6" ht="30">
      <c r="A500" s="460">
        <v>96245</v>
      </c>
      <c r="B500" s="461" t="s">
        <v>4033</v>
      </c>
      <c r="C500" s="462" t="s">
        <v>3622</v>
      </c>
      <c r="D500" s="463">
        <v>92.33</v>
      </c>
      <c r="E500" s="463">
        <v>26.74</v>
      </c>
      <c r="F500" s="463">
        <v>119.07</v>
      </c>
    </row>
    <row r="501" spans="1:6" ht="30">
      <c r="A501" s="460">
        <v>96463</v>
      </c>
      <c r="B501" s="461" t="s">
        <v>4163</v>
      </c>
      <c r="C501" s="462" t="s">
        <v>3622</v>
      </c>
      <c r="D501" s="463">
        <v>202.48000000000002</v>
      </c>
      <c r="E501" s="463">
        <v>20.98</v>
      </c>
      <c r="F501" s="463">
        <v>223.46</v>
      </c>
    </row>
    <row r="502" spans="1:6" ht="30">
      <c r="A502" s="460">
        <v>98764</v>
      </c>
      <c r="B502" s="461" t="s">
        <v>3705</v>
      </c>
      <c r="C502" s="462" t="s">
        <v>3622</v>
      </c>
      <c r="D502" s="463">
        <v>3.37</v>
      </c>
      <c r="E502" s="463">
        <v>0</v>
      </c>
      <c r="F502" s="463">
        <v>3.37</v>
      </c>
    </row>
    <row r="503" spans="1:6" ht="30">
      <c r="A503" s="460">
        <v>99833</v>
      </c>
      <c r="B503" s="461" t="s">
        <v>7192</v>
      </c>
      <c r="C503" s="462" t="s">
        <v>3622</v>
      </c>
      <c r="D503" s="463">
        <v>1.65</v>
      </c>
      <c r="E503" s="463">
        <v>0</v>
      </c>
      <c r="F503" s="463">
        <v>1.65</v>
      </c>
    </row>
    <row r="504" spans="1:6" ht="30">
      <c r="A504" s="460">
        <v>100641</v>
      </c>
      <c r="B504" s="461" t="s">
        <v>4344</v>
      </c>
      <c r="C504" s="462" t="s">
        <v>3622</v>
      </c>
      <c r="D504" s="463">
        <v>4618.4599999999991</v>
      </c>
      <c r="E504" s="463">
        <v>32.520000000000003</v>
      </c>
      <c r="F504" s="463">
        <v>4650.9799999999996</v>
      </c>
    </row>
    <row r="505" spans="1:6">
      <c r="A505" s="460">
        <v>100647</v>
      </c>
      <c r="B505" s="461" t="s">
        <v>4338</v>
      </c>
      <c r="C505" s="462" t="s">
        <v>3622</v>
      </c>
      <c r="D505" s="463">
        <v>6307.4199999999992</v>
      </c>
      <c r="E505" s="463">
        <v>32.520000000000003</v>
      </c>
      <c r="F505" s="463">
        <v>6339.94</v>
      </c>
    </row>
    <row r="506" spans="1:6" ht="30">
      <c r="A506" s="460">
        <v>102275</v>
      </c>
      <c r="B506" s="461" t="s">
        <v>3673</v>
      </c>
      <c r="C506" s="462" t="s">
        <v>3622</v>
      </c>
      <c r="D506" s="463">
        <v>10.049999999999997</v>
      </c>
      <c r="E506" s="463">
        <v>22.61</v>
      </c>
      <c r="F506" s="463">
        <v>32.659999999999997</v>
      </c>
    </row>
    <row r="507" spans="1:6" ht="30">
      <c r="A507" s="460">
        <v>104091</v>
      </c>
      <c r="B507" s="461" t="s">
        <v>5426</v>
      </c>
      <c r="C507" s="462" t="s">
        <v>3622</v>
      </c>
      <c r="D507" s="463">
        <v>0.61</v>
      </c>
      <c r="E507" s="463">
        <v>0</v>
      </c>
      <c r="F507" s="463">
        <v>0.61</v>
      </c>
    </row>
    <row r="508" spans="1:6" ht="30">
      <c r="A508" s="460">
        <v>104097</v>
      </c>
      <c r="B508" s="461" t="s">
        <v>5427</v>
      </c>
      <c r="C508" s="462" t="s">
        <v>3622</v>
      </c>
      <c r="D508" s="463">
        <v>0.86</v>
      </c>
      <c r="E508" s="463">
        <v>0</v>
      </c>
      <c r="F508" s="463">
        <v>0.86</v>
      </c>
    </row>
    <row r="509" spans="1:6" ht="30">
      <c r="A509" s="460">
        <v>5632</v>
      </c>
      <c r="B509" s="461" t="s">
        <v>4059</v>
      </c>
      <c r="C509" s="462" t="s">
        <v>3623</v>
      </c>
      <c r="D509" s="463">
        <v>67.430000000000007</v>
      </c>
      <c r="E509" s="463">
        <v>26.74</v>
      </c>
      <c r="F509" s="463">
        <v>94.17</v>
      </c>
    </row>
    <row r="510" spans="1:6" ht="45">
      <c r="A510" s="460">
        <v>5679</v>
      </c>
      <c r="B510" s="461" t="s">
        <v>4039</v>
      </c>
      <c r="C510" s="462" t="s">
        <v>3623</v>
      </c>
      <c r="D510" s="463">
        <v>45.22</v>
      </c>
      <c r="E510" s="463">
        <v>26.74</v>
      </c>
      <c r="F510" s="463">
        <v>71.959999999999994</v>
      </c>
    </row>
    <row r="511" spans="1:6" ht="45">
      <c r="A511" s="460">
        <v>5681</v>
      </c>
      <c r="B511" s="461" t="s">
        <v>4041</v>
      </c>
      <c r="C511" s="462" t="s">
        <v>3623</v>
      </c>
      <c r="D511" s="463">
        <v>41.02000000000001</v>
      </c>
      <c r="E511" s="463">
        <v>26.74</v>
      </c>
      <c r="F511" s="463">
        <v>67.760000000000005</v>
      </c>
    </row>
    <row r="512" spans="1:6" ht="45">
      <c r="A512" s="460">
        <v>5685</v>
      </c>
      <c r="B512" s="461" t="s">
        <v>4174</v>
      </c>
      <c r="C512" s="462" t="s">
        <v>3623</v>
      </c>
      <c r="D512" s="463">
        <v>47.899999999999991</v>
      </c>
      <c r="E512" s="463">
        <v>20.98</v>
      </c>
      <c r="F512" s="463">
        <v>68.88</v>
      </c>
    </row>
    <row r="513" spans="1:6" ht="30">
      <c r="A513" s="460">
        <v>5690</v>
      </c>
      <c r="B513" s="461" t="s">
        <v>4230</v>
      </c>
      <c r="C513" s="462" t="s">
        <v>3623</v>
      </c>
      <c r="D513" s="463">
        <v>4.25</v>
      </c>
      <c r="E513" s="463">
        <v>0</v>
      </c>
      <c r="F513" s="463">
        <v>4.25</v>
      </c>
    </row>
    <row r="514" spans="1:6" ht="45">
      <c r="A514" s="460">
        <v>5806</v>
      </c>
      <c r="B514" s="461" t="s">
        <v>3742</v>
      </c>
      <c r="C514" s="462" t="s">
        <v>3623</v>
      </c>
      <c r="D514" s="463">
        <v>0.27</v>
      </c>
      <c r="E514" s="463">
        <v>0</v>
      </c>
      <c r="F514" s="463">
        <v>0.27</v>
      </c>
    </row>
    <row r="515" spans="1:6" ht="45">
      <c r="A515" s="460">
        <v>5826</v>
      </c>
      <c r="B515" s="461" t="s">
        <v>3943</v>
      </c>
      <c r="C515" s="462" t="s">
        <v>3623</v>
      </c>
      <c r="D515" s="463">
        <v>40.400000000000006</v>
      </c>
      <c r="E515" s="463">
        <v>26.3</v>
      </c>
      <c r="F515" s="463">
        <v>66.7</v>
      </c>
    </row>
    <row r="516" spans="1:6" ht="30">
      <c r="A516" s="460">
        <v>5829</v>
      </c>
      <c r="B516" s="461" t="s">
        <v>4360</v>
      </c>
      <c r="C516" s="462" t="s">
        <v>3623</v>
      </c>
      <c r="D516" s="463">
        <v>83.12</v>
      </c>
      <c r="E516" s="463">
        <v>106.84</v>
      </c>
      <c r="F516" s="463">
        <v>189.96</v>
      </c>
    </row>
    <row r="517" spans="1:6" ht="30">
      <c r="A517" s="460">
        <v>5837</v>
      </c>
      <c r="B517" s="461" t="s">
        <v>4255</v>
      </c>
      <c r="C517" s="462" t="s">
        <v>3623</v>
      </c>
      <c r="D517" s="463">
        <v>110.94</v>
      </c>
      <c r="E517" s="463">
        <v>25.25</v>
      </c>
      <c r="F517" s="463">
        <v>136.19</v>
      </c>
    </row>
    <row r="518" spans="1:6" ht="30">
      <c r="A518" s="460">
        <v>5841</v>
      </c>
      <c r="B518" s="461" t="s">
        <v>4334</v>
      </c>
      <c r="C518" s="462" t="s">
        <v>3623</v>
      </c>
      <c r="D518" s="463">
        <v>4.88</v>
      </c>
      <c r="E518" s="463">
        <v>0</v>
      </c>
      <c r="F518" s="463">
        <v>4.88</v>
      </c>
    </row>
    <row r="519" spans="1:6" ht="30">
      <c r="A519" s="460">
        <v>5845</v>
      </c>
      <c r="B519" s="461" t="s">
        <v>4112</v>
      </c>
      <c r="C519" s="462" t="s">
        <v>3623</v>
      </c>
      <c r="D519" s="463">
        <v>30.95</v>
      </c>
      <c r="E519" s="463">
        <v>25.56</v>
      </c>
      <c r="F519" s="463">
        <v>56.51</v>
      </c>
    </row>
    <row r="520" spans="1:6" ht="30">
      <c r="A520" s="460">
        <v>5849</v>
      </c>
      <c r="B520" s="461" t="s">
        <v>4146</v>
      </c>
      <c r="C520" s="462" t="s">
        <v>3623</v>
      </c>
      <c r="D520" s="463">
        <v>69.13</v>
      </c>
      <c r="E520" s="463">
        <v>25.56</v>
      </c>
      <c r="F520" s="463">
        <v>94.69</v>
      </c>
    </row>
    <row r="521" spans="1:6" ht="30">
      <c r="A521" s="460">
        <v>5853</v>
      </c>
      <c r="B521" s="461" t="s">
        <v>4140</v>
      </c>
      <c r="C521" s="462" t="s">
        <v>3623</v>
      </c>
      <c r="D521" s="463">
        <v>69.509999999999991</v>
      </c>
      <c r="E521" s="463">
        <v>25.56</v>
      </c>
      <c r="F521" s="463">
        <v>95.07</v>
      </c>
    </row>
    <row r="522" spans="1:6" ht="30">
      <c r="A522" s="460">
        <v>5857</v>
      </c>
      <c r="B522" s="461" t="s">
        <v>4135</v>
      </c>
      <c r="C522" s="462" t="s">
        <v>3623</v>
      </c>
      <c r="D522" s="463">
        <v>211.21</v>
      </c>
      <c r="E522" s="463">
        <v>25.56</v>
      </c>
      <c r="F522" s="463">
        <v>236.77</v>
      </c>
    </row>
    <row r="523" spans="1:6" ht="45">
      <c r="A523" s="460">
        <v>5865</v>
      </c>
      <c r="B523" s="461" t="s">
        <v>4179</v>
      </c>
      <c r="C523" s="462" t="s">
        <v>3623</v>
      </c>
      <c r="D523" s="463">
        <v>12.26</v>
      </c>
      <c r="E523" s="463">
        <v>0</v>
      </c>
      <c r="F523" s="463">
        <v>12.26</v>
      </c>
    </row>
    <row r="524" spans="1:6" ht="30">
      <c r="A524" s="460">
        <v>5869</v>
      </c>
      <c r="B524" s="461" t="s">
        <v>4181</v>
      </c>
      <c r="C524" s="462" t="s">
        <v>3623</v>
      </c>
      <c r="D524" s="463">
        <v>57.17</v>
      </c>
      <c r="E524" s="463">
        <v>20.98</v>
      </c>
      <c r="F524" s="463">
        <v>78.150000000000006</v>
      </c>
    </row>
    <row r="525" spans="1:6" ht="45">
      <c r="A525" s="460">
        <v>5877</v>
      </c>
      <c r="B525" s="461" t="s">
        <v>4045</v>
      </c>
      <c r="C525" s="462" t="s">
        <v>3623</v>
      </c>
      <c r="D525" s="463">
        <v>43.88000000000001</v>
      </c>
      <c r="E525" s="463">
        <v>26.74</v>
      </c>
      <c r="F525" s="463">
        <v>70.62</v>
      </c>
    </row>
    <row r="526" spans="1:6" ht="45">
      <c r="A526" s="460">
        <v>5881</v>
      </c>
      <c r="B526" s="461" t="s">
        <v>4185</v>
      </c>
      <c r="C526" s="462" t="s">
        <v>3623</v>
      </c>
      <c r="D526" s="463">
        <v>62.8</v>
      </c>
      <c r="E526" s="463">
        <v>20.98</v>
      </c>
      <c r="F526" s="463">
        <v>83.78</v>
      </c>
    </row>
    <row r="527" spans="1:6" ht="45">
      <c r="A527" s="460">
        <v>5884</v>
      </c>
      <c r="B527" s="461" t="s">
        <v>4353</v>
      </c>
      <c r="C527" s="462" t="s">
        <v>3623</v>
      </c>
      <c r="D527" s="463">
        <v>40.520000000000003</v>
      </c>
      <c r="E527" s="463">
        <v>18.579999999999998</v>
      </c>
      <c r="F527" s="463">
        <v>59.1</v>
      </c>
    </row>
    <row r="528" spans="1:6" ht="30">
      <c r="A528" s="460">
        <v>5892</v>
      </c>
      <c r="B528" s="461" t="s">
        <v>3956</v>
      </c>
      <c r="C528" s="462" t="s">
        <v>3623</v>
      </c>
      <c r="D528" s="463">
        <v>35.599999999999994</v>
      </c>
      <c r="E528" s="463">
        <v>26.3</v>
      </c>
      <c r="F528" s="463">
        <v>61.9</v>
      </c>
    </row>
    <row r="529" spans="1:6" ht="30">
      <c r="A529" s="460">
        <v>5896</v>
      </c>
      <c r="B529" s="461" t="s">
        <v>3953</v>
      </c>
      <c r="C529" s="462" t="s">
        <v>3623</v>
      </c>
      <c r="D529" s="463">
        <v>38.38000000000001</v>
      </c>
      <c r="E529" s="463">
        <v>26.3</v>
      </c>
      <c r="F529" s="463">
        <v>64.680000000000007</v>
      </c>
    </row>
    <row r="530" spans="1:6" ht="45">
      <c r="A530" s="460">
        <v>5903</v>
      </c>
      <c r="B530" s="461" t="s">
        <v>3973</v>
      </c>
      <c r="C530" s="462" t="s">
        <v>3623</v>
      </c>
      <c r="D530" s="463">
        <v>52.75</v>
      </c>
      <c r="E530" s="463">
        <v>26.3</v>
      </c>
      <c r="F530" s="463">
        <v>79.05</v>
      </c>
    </row>
    <row r="531" spans="1:6" ht="30">
      <c r="A531" s="460">
        <v>5911</v>
      </c>
      <c r="B531" s="461" t="s">
        <v>4318</v>
      </c>
      <c r="C531" s="462" t="s">
        <v>3623</v>
      </c>
      <c r="D531" s="463">
        <v>13.560000000000002</v>
      </c>
      <c r="E531" s="463">
        <v>18.579999999999998</v>
      </c>
      <c r="F531" s="463">
        <v>32.14</v>
      </c>
    </row>
    <row r="532" spans="1:6" ht="30">
      <c r="A532" s="460">
        <v>5923</v>
      </c>
      <c r="B532" s="461" t="s">
        <v>4232</v>
      </c>
      <c r="C532" s="462" t="s">
        <v>3623</v>
      </c>
      <c r="D532" s="463">
        <v>3.33</v>
      </c>
      <c r="E532" s="463">
        <v>0</v>
      </c>
      <c r="F532" s="463">
        <v>3.33</v>
      </c>
    </row>
    <row r="533" spans="1:6" ht="45">
      <c r="A533" s="460">
        <v>5930</v>
      </c>
      <c r="B533" s="461" t="s">
        <v>3864</v>
      </c>
      <c r="C533" s="462" t="s">
        <v>3623</v>
      </c>
      <c r="D533" s="463">
        <v>48.88</v>
      </c>
      <c r="E533" s="463">
        <v>29.85</v>
      </c>
      <c r="F533" s="463">
        <v>78.73</v>
      </c>
    </row>
    <row r="534" spans="1:6" ht="30">
      <c r="A534" s="460">
        <v>5934</v>
      </c>
      <c r="B534" s="461" t="s">
        <v>4240</v>
      </c>
      <c r="C534" s="462" t="s">
        <v>3623</v>
      </c>
      <c r="D534" s="463">
        <v>88.4</v>
      </c>
      <c r="E534" s="463">
        <v>32.520000000000003</v>
      </c>
      <c r="F534" s="463">
        <v>120.92</v>
      </c>
    </row>
    <row r="535" spans="1:6" ht="30">
      <c r="A535" s="460">
        <v>5942</v>
      </c>
      <c r="B535" s="461" t="s">
        <v>4023</v>
      </c>
      <c r="C535" s="462" t="s">
        <v>3623</v>
      </c>
      <c r="D535" s="463">
        <v>65.3</v>
      </c>
      <c r="E535" s="463">
        <v>25.25</v>
      </c>
      <c r="F535" s="463">
        <v>90.55</v>
      </c>
    </row>
    <row r="536" spans="1:6" ht="30">
      <c r="A536" s="460">
        <v>5946</v>
      </c>
      <c r="B536" s="461" t="s">
        <v>4025</v>
      </c>
      <c r="C536" s="462" t="s">
        <v>3623</v>
      </c>
      <c r="D536" s="463">
        <v>87.74</v>
      </c>
      <c r="E536" s="463">
        <v>25.25</v>
      </c>
      <c r="F536" s="463">
        <v>112.99</v>
      </c>
    </row>
    <row r="537" spans="1:6" ht="30">
      <c r="A537" s="460">
        <v>5952</v>
      </c>
      <c r="B537" s="461" t="s">
        <v>3686</v>
      </c>
      <c r="C537" s="462" t="s">
        <v>3623</v>
      </c>
      <c r="D537" s="463">
        <v>9.07</v>
      </c>
      <c r="E537" s="463">
        <v>22.61</v>
      </c>
      <c r="F537" s="463">
        <v>31.68</v>
      </c>
    </row>
    <row r="538" spans="1:6" ht="30">
      <c r="A538" s="460">
        <v>5954</v>
      </c>
      <c r="B538" s="461" t="s">
        <v>3774</v>
      </c>
      <c r="C538" s="462" t="s">
        <v>3623</v>
      </c>
      <c r="D538" s="463">
        <v>6.55</v>
      </c>
      <c r="E538" s="463">
        <v>0</v>
      </c>
      <c r="F538" s="463">
        <v>6.55</v>
      </c>
    </row>
    <row r="539" spans="1:6" ht="45">
      <c r="A539" s="460">
        <v>5961</v>
      </c>
      <c r="B539" s="461" t="s">
        <v>3905</v>
      </c>
      <c r="C539" s="462" t="s">
        <v>3623</v>
      </c>
      <c r="D539" s="463">
        <v>41.24</v>
      </c>
      <c r="E539" s="463">
        <v>27.32</v>
      </c>
      <c r="F539" s="463">
        <v>68.56</v>
      </c>
    </row>
    <row r="540" spans="1:6" ht="45">
      <c r="A540" s="460">
        <v>6260</v>
      </c>
      <c r="B540" s="461" t="s">
        <v>3983</v>
      </c>
      <c r="C540" s="462" t="s">
        <v>3623</v>
      </c>
      <c r="D540" s="463">
        <v>39.900000000000006</v>
      </c>
      <c r="E540" s="463">
        <v>26.3</v>
      </c>
      <c r="F540" s="463">
        <v>66.2</v>
      </c>
    </row>
    <row r="541" spans="1:6" ht="30">
      <c r="A541" s="460">
        <v>6880</v>
      </c>
      <c r="B541" s="461" t="s">
        <v>4201</v>
      </c>
      <c r="C541" s="462" t="s">
        <v>3623</v>
      </c>
      <c r="D541" s="463">
        <v>70.789999999999992</v>
      </c>
      <c r="E541" s="463">
        <v>20.98</v>
      </c>
      <c r="F541" s="463">
        <v>91.77</v>
      </c>
    </row>
    <row r="542" spans="1:6" ht="30">
      <c r="A542" s="460">
        <v>7031</v>
      </c>
      <c r="B542" s="461" t="s">
        <v>7193</v>
      </c>
      <c r="C542" s="462" t="s">
        <v>3623</v>
      </c>
      <c r="D542" s="463">
        <v>5.86</v>
      </c>
      <c r="E542" s="463">
        <v>0</v>
      </c>
      <c r="F542" s="463">
        <v>5.86</v>
      </c>
    </row>
    <row r="543" spans="1:6" ht="45">
      <c r="A543" s="460">
        <v>7043</v>
      </c>
      <c r="B543" s="461" t="s">
        <v>3736</v>
      </c>
      <c r="C543" s="462" t="s">
        <v>3623</v>
      </c>
      <c r="D543" s="463">
        <v>0.33</v>
      </c>
      <c r="E543" s="463">
        <v>0</v>
      </c>
      <c r="F543" s="463">
        <v>0.33</v>
      </c>
    </row>
    <row r="544" spans="1:6" ht="45">
      <c r="A544" s="460">
        <v>7050</v>
      </c>
      <c r="B544" s="461" t="s">
        <v>4190</v>
      </c>
      <c r="C544" s="462" t="s">
        <v>3623</v>
      </c>
      <c r="D544" s="463">
        <v>63.679999999999993</v>
      </c>
      <c r="E544" s="463">
        <v>20.98</v>
      </c>
      <c r="F544" s="463">
        <v>84.66</v>
      </c>
    </row>
    <row r="545" spans="1:6" ht="45">
      <c r="A545" s="460">
        <v>67827</v>
      </c>
      <c r="B545" s="461" t="s">
        <v>3913</v>
      </c>
      <c r="C545" s="462" t="s">
        <v>3623</v>
      </c>
      <c r="D545" s="463">
        <v>42.470000000000006</v>
      </c>
      <c r="E545" s="463">
        <v>27.32</v>
      </c>
      <c r="F545" s="463">
        <v>69.790000000000006</v>
      </c>
    </row>
    <row r="546" spans="1:6">
      <c r="A546" s="460">
        <v>73395</v>
      </c>
      <c r="B546" s="461" t="s">
        <v>3810</v>
      </c>
      <c r="C546" s="462" t="s">
        <v>3623</v>
      </c>
      <c r="D546" s="463">
        <v>7.61</v>
      </c>
      <c r="E546" s="463">
        <v>0</v>
      </c>
      <c r="F546" s="463">
        <v>7.61</v>
      </c>
    </row>
    <row r="547" spans="1:6" ht="30">
      <c r="A547" s="460">
        <v>83766</v>
      </c>
      <c r="B547" s="461" t="s">
        <v>3700</v>
      </c>
      <c r="C547" s="462" t="s">
        <v>3623</v>
      </c>
      <c r="D547" s="463">
        <v>19.540000000000003</v>
      </c>
      <c r="E547" s="463">
        <v>26.38</v>
      </c>
      <c r="F547" s="463">
        <v>45.92</v>
      </c>
    </row>
    <row r="548" spans="1:6" ht="30">
      <c r="A548" s="460">
        <v>84013</v>
      </c>
      <c r="B548" s="461" t="s">
        <v>4053</v>
      </c>
      <c r="C548" s="462" t="s">
        <v>3623</v>
      </c>
      <c r="D548" s="463">
        <v>64.660000000000011</v>
      </c>
      <c r="E548" s="463">
        <v>26.74</v>
      </c>
      <c r="F548" s="463">
        <v>91.4</v>
      </c>
    </row>
    <row r="549" spans="1:6" ht="30">
      <c r="A549" s="460">
        <v>87446</v>
      </c>
      <c r="B549" s="461" t="s">
        <v>7194</v>
      </c>
      <c r="C549" s="462" t="s">
        <v>3623</v>
      </c>
      <c r="D549" s="463">
        <v>0.48</v>
      </c>
      <c r="E549" s="463">
        <v>0</v>
      </c>
      <c r="F549" s="463">
        <v>0.48</v>
      </c>
    </row>
    <row r="550" spans="1:6" ht="30">
      <c r="A550" s="460">
        <v>88392</v>
      </c>
      <c r="B550" s="461" t="s">
        <v>7195</v>
      </c>
      <c r="C550" s="462" t="s">
        <v>3623</v>
      </c>
      <c r="D550" s="463">
        <v>0.96</v>
      </c>
      <c r="E550" s="463">
        <v>0</v>
      </c>
      <c r="F550" s="463">
        <v>0.96</v>
      </c>
    </row>
    <row r="551" spans="1:6" ht="30">
      <c r="A551" s="460">
        <v>88398</v>
      </c>
      <c r="B551" s="461" t="s">
        <v>7196</v>
      </c>
      <c r="C551" s="462" t="s">
        <v>3623</v>
      </c>
      <c r="D551" s="463">
        <v>1.1299999999999999</v>
      </c>
      <c r="E551" s="463">
        <v>0</v>
      </c>
      <c r="F551" s="463">
        <v>1.1299999999999999</v>
      </c>
    </row>
    <row r="552" spans="1:6" ht="30">
      <c r="A552" s="460">
        <v>88404</v>
      </c>
      <c r="B552" s="461" t="s">
        <v>7197</v>
      </c>
      <c r="C552" s="462" t="s">
        <v>3623</v>
      </c>
      <c r="D552" s="463">
        <v>0.89</v>
      </c>
      <c r="E552" s="463">
        <v>0</v>
      </c>
      <c r="F552" s="463">
        <v>0.89</v>
      </c>
    </row>
    <row r="553" spans="1:6" ht="30">
      <c r="A553" s="460">
        <v>88430</v>
      </c>
      <c r="B553" s="461" t="s">
        <v>3637</v>
      </c>
      <c r="C553" s="462" t="s">
        <v>3623</v>
      </c>
      <c r="D553" s="463">
        <v>6.23</v>
      </c>
      <c r="E553" s="463">
        <v>0</v>
      </c>
      <c r="F553" s="463">
        <v>6.23</v>
      </c>
    </row>
    <row r="554" spans="1:6" ht="30">
      <c r="A554" s="460">
        <v>88438</v>
      </c>
      <c r="B554" s="461" t="s">
        <v>3643</v>
      </c>
      <c r="C554" s="462" t="s">
        <v>3623</v>
      </c>
      <c r="D554" s="463">
        <v>8.25</v>
      </c>
      <c r="E554" s="463">
        <v>0</v>
      </c>
      <c r="F554" s="463">
        <v>8.25</v>
      </c>
    </row>
    <row r="555" spans="1:6" ht="30">
      <c r="A555" s="460">
        <v>88831</v>
      </c>
      <c r="B555" s="461" t="s">
        <v>7198</v>
      </c>
      <c r="C555" s="462" t="s">
        <v>3623</v>
      </c>
      <c r="D555" s="463">
        <v>0.36</v>
      </c>
      <c r="E555" s="463">
        <v>0</v>
      </c>
      <c r="F555" s="463">
        <v>0.36</v>
      </c>
    </row>
    <row r="556" spans="1:6" ht="30">
      <c r="A556" s="460">
        <v>88844</v>
      </c>
      <c r="B556" s="461" t="s">
        <v>4128</v>
      </c>
      <c r="C556" s="462" t="s">
        <v>3623</v>
      </c>
      <c r="D556" s="463">
        <v>57.519999999999996</v>
      </c>
      <c r="E556" s="463">
        <v>25.56</v>
      </c>
      <c r="F556" s="463">
        <v>83.08</v>
      </c>
    </row>
    <row r="557" spans="1:6" ht="30">
      <c r="A557" s="460">
        <v>88908</v>
      </c>
      <c r="B557" s="461" t="s">
        <v>4062</v>
      </c>
      <c r="C557" s="462" t="s">
        <v>3623</v>
      </c>
      <c r="D557" s="463">
        <v>74.190000000000012</v>
      </c>
      <c r="E557" s="463">
        <v>26.74</v>
      </c>
      <c r="F557" s="463">
        <v>100.93</v>
      </c>
    </row>
    <row r="558" spans="1:6" ht="30">
      <c r="A558" s="460">
        <v>89022</v>
      </c>
      <c r="B558" s="461" t="s">
        <v>3726</v>
      </c>
      <c r="C558" s="462" t="s">
        <v>3623</v>
      </c>
      <c r="D558" s="463">
        <v>0.51</v>
      </c>
      <c r="E558" s="463">
        <v>0</v>
      </c>
      <c r="F558" s="463">
        <v>0.51</v>
      </c>
    </row>
    <row r="559" spans="1:6" ht="30">
      <c r="A559" s="460">
        <v>89027</v>
      </c>
      <c r="B559" s="461" t="s">
        <v>7199</v>
      </c>
      <c r="C559" s="462" t="s">
        <v>3623</v>
      </c>
      <c r="D559" s="463">
        <v>4.76</v>
      </c>
      <c r="E559" s="463">
        <v>0</v>
      </c>
      <c r="F559" s="463">
        <v>4.76</v>
      </c>
    </row>
    <row r="560" spans="1:6" ht="30">
      <c r="A560" s="460">
        <v>89031</v>
      </c>
      <c r="B560" s="461" t="s">
        <v>4122</v>
      </c>
      <c r="C560" s="462" t="s">
        <v>3623</v>
      </c>
      <c r="D560" s="463">
        <v>55.269999999999996</v>
      </c>
      <c r="E560" s="463">
        <v>25.56</v>
      </c>
      <c r="F560" s="463">
        <v>80.83</v>
      </c>
    </row>
    <row r="561" spans="1:6" ht="30">
      <c r="A561" s="460">
        <v>89036</v>
      </c>
      <c r="B561" s="461" t="s">
        <v>4118</v>
      </c>
      <c r="C561" s="462" t="s">
        <v>3623</v>
      </c>
      <c r="D561" s="463">
        <v>24.580000000000002</v>
      </c>
      <c r="E561" s="463">
        <v>25.56</v>
      </c>
      <c r="F561" s="463">
        <v>50.14</v>
      </c>
    </row>
    <row r="562" spans="1:6" ht="30">
      <c r="A562" s="460">
        <v>89218</v>
      </c>
      <c r="B562" s="461" t="s">
        <v>3841</v>
      </c>
      <c r="C562" s="462" t="s">
        <v>3623</v>
      </c>
      <c r="D562" s="463">
        <v>52.330000000000005</v>
      </c>
      <c r="E562" s="463">
        <v>52.12</v>
      </c>
      <c r="F562" s="463">
        <v>104.45</v>
      </c>
    </row>
    <row r="563" spans="1:6" ht="30">
      <c r="A563" s="460">
        <v>89226</v>
      </c>
      <c r="B563" s="461" t="s">
        <v>7200</v>
      </c>
      <c r="C563" s="462" t="s">
        <v>3623</v>
      </c>
      <c r="D563" s="463">
        <v>1.47</v>
      </c>
      <c r="E563" s="463">
        <v>0</v>
      </c>
      <c r="F563" s="463">
        <v>1.47</v>
      </c>
    </row>
    <row r="564" spans="1:6" ht="30">
      <c r="A564" s="460">
        <v>89235</v>
      </c>
      <c r="B564" s="461" t="s">
        <v>4246</v>
      </c>
      <c r="C564" s="462" t="s">
        <v>3623</v>
      </c>
      <c r="D564" s="463">
        <v>146.94</v>
      </c>
      <c r="E564" s="463">
        <v>25.25</v>
      </c>
      <c r="F564" s="463">
        <v>172.19</v>
      </c>
    </row>
    <row r="565" spans="1:6" ht="30">
      <c r="A565" s="460">
        <v>89243</v>
      </c>
      <c r="B565" s="461" t="s">
        <v>4247</v>
      </c>
      <c r="C565" s="462" t="s">
        <v>3623</v>
      </c>
      <c r="D565" s="463">
        <v>333.58</v>
      </c>
      <c r="E565" s="463">
        <v>25.25</v>
      </c>
      <c r="F565" s="463">
        <v>358.83</v>
      </c>
    </row>
    <row r="566" spans="1:6" ht="30">
      <c r="A566" s="460">
        <v>89251</v>
      </c>
      <c r="B566" s="461" t="s">
        <v>4249</v>
      </c>
      <c r="C566" s="462" t="s">
        <v>3623</v>
      </c>
      <c r="D566" s="463">
        <v>290.81</v>
      </c>
      <c r="E566" s="463">
        <v>25.25</v>
      </c>
      <c r="F566" s="463">
        <v>316.06</v>
      </c>
    </row>
    <row r="567" spans="1:6" ht="30">
      <c r="A567" s="460">
        <v>89258</v>
      </c>
      <c r="B567" s="461" t="s">
        <v>4259</v>
      </c>
      <c r="C567" s="462" t="s">
        <v>3623</v>
      </c>
      <c r="D567" s="463">
        <v>92.22</v>
      </c>
      <c r="E567" s="463">
        <v>25.25</v>
      </c>
      <c r="F567" s="463">
        <v>117.47</v>
      </c>
    </row>
    <row r="568" spans="1:6" ht="30">
      <c r="A568" s="460">
        <v>89273</v>
      </c>
      <c r="B568" s="461" t="s">
        <v>3873</v>
      </c>
      <c r="C568" s="462" t="s">
        <v>3623</v>
      </c>
      <c r="D568" s="463">
        <v>82.47999999999999</v>
      </c>
      <c r="E568" s="463">
        <v>34.729999999999997</v>
      </c>
      <c r="F568" s="463">
        <v>117.21</v>
      </c>
    </row>
    <row r="569" spans="1:6" ht="30">
      <c r="A569" s="460">
        <v>89279</v>
      </c>
      <c r="B569" s="461" t="s">
        <v>7201</v>
      </c>
      <c r="C569" s="462" t="s">
        <v>3623</v>
      </c>
      <c r="D569" s="463">
        <v>1.78</v>
      </c>
      <c r="E569" s="463">
        <v>0</v>
      </c>
      <c r="F569" s="463">
        <v>1.78</v>
      </c>
    </row>
    <row r="570" spans="1:6" ht="45">
      <c r="A570" s="460">
        <v>89877</v>
      </c>
      <c r="B570" s="461" t="s">
        <v>3934</v>
      </c>
      <c r="C570" s="462" t="s">
        <v>3623</v>
      </c>
      <c r="D570" s="463">
        <v>58.57</v>
      </c>
      <c r="E570" s="463">
        <v>27.32</v>
      </c>
      <c r="F570" s="463">
        <v>85.89</v>
      </c>
    </row>
    <row r="571" spans="1:6" ht="45">
      <c r="A571" s="460">
        <v>89884</v>
      </c>
      <c r="B571" s="461" t="s">
        <v>3941</v>
      </c>
      <c r="C571" s="462" t="s">
        <v>3623</v>
      </c>
      <c r="D571" s="463">
        <v>61.830000000000005</v>
      </c>
      <c r="E571" s="463">
        <v>27.32</v>
      </c>
      <c r="F571" s="463">
        <v>89.15</v>
      </c>
    </row>
    <row r="572" spans="1:6" ht="30">
      <c r="A572" s="460">
        <v>90587</v>
      </c>
      <c r="B572" s="461" t="s">
        <v>3649</v>
      </c>
      <c r="C572" s="462" t="s">
        <v>3623</v>
      </c>
      <c r="D572" s="463">
        <v>0.49</v>
      </c>
      <c r="E572" s="463">
        <v>0</v>
      </c>
      <c r="F572" s="463">
        <v>0.49</v>
      </c>
    </row>
    <row r="573" spans="1:6" ht="30">
      <c r="A573" s="460">
        <v>90626</v>
      </c>
      <c r="B573" s="461" t="s">
        <v>4271</v>
      </c>
      <c r="C573" s="462" t="s">
        <v>3623</v>
      </c>
      <c r="D573" s="463">
        <v>2.42</v>
      </c>
      <c r="E573" s="463">
        <v>0</v>
      </c>
      <c r="F573" s="463">
        <v>2.42</v>
      </c>
    </row>
    <row r="574" spans="1:6" ht="30">
      <c r="A574" s="460">
        <v>90632</v>
      </c>
      <c r="B574" s="461" t="s">
        <v>4272</v>
      </c>
      <c r="C574" s="462" t="s">
        <v>3623</v>
      </c>
      <c r="D574" s="463">
        <v>68.69</v>
      </c>
      <c r="E574" s="463">
        <v>25.56</v>
      </c>
      <c r="F574" s="463">
        <v>94.25</v>
      </c>
    </row>
    <row r="575" spans="1:6" ht="45">
      <c r="A575" s="460">
        <v>90638</v>
      </c>
      <c r="B575" s="461" t="s">
        <v>3631</v>
      </c>
      <c r="C575" s="462" t="s">
        <v>3623</v>
      </c>
      <c r="D575" s="463">
        <v>4.79</v>
      </c>
      <c r="E575" s="463">
        <v>0</v>
      </c>
      <c r="F575" s="463">
        <v>4.79</v>
      </c>
    </row>
    <row r="576" spans="1:6" ht="30">
      <c r="A576" s="460">
        <v>90644</v>
      </c>
      <c r="B576" s="461" t="s">
        <v>3751</v>
      </c>
      <c r="C576" s="462" t="s">
        <v>3623</v>
      </c>
      <c r="D576" s="463">
        <v>7.15</v>
      </c>
      <c r="E576" s="463">
        <v>0</v>
      </c>
      <c r="F576" s="463">
        <v>7.15</v>
      </c>
    </row>
    <row r="577" spans="1:6" ht="45">
      <c r="A577" s="460">
        <v>90651</v>
      </c>
      <c r="B577" s="461" t="s">
        <v>3728</v>
      </c>
      <c r="C577" s="462" t="s">
        <v>3623</v>
      </c>
      <c r="D577" s="463">
        <v>0.94</v>
      </c>
      <c r="E577" s="463">
        <v>0</v>
      </c>
      <c r="F577" s="463">
        <v>0.94</v>
      </c>
    </row>
    <row r="578" spans="1:6" ht="30">
      <c r="A578" s="460">
        <v>90657</v>
      </c>
      <c r="B578" s="461" t="s">
        <v>3765</v>
      </c>
      <c r="C578" s="462" t="s">
        <v>3623</v>
      </c>
      <c r="D578" s="463">
        <v>4.6500000000000004</v>
      </c>
      <c r="E578" s="463">
        <v>0</v>
      </c>
      <c r="F578" s="463">
        <v>4.6500000000000004</v>
      </c>
    </row>
    <row r="579" spans="1:6" ht="30">
      <c r="A579" s="460">
        <v>90663</v>
      </c>
      <c r="B579" s="461" t="s">
        <v>3767</v>
      </c>
      <c r="C579" s="462" t="s">
        <v>3623</v>
      </c>
      <c r="D579" s="463">
        <v>4.9800000000000004</v>
      </c>
      <c r="E579" s="463">
        <v>0</v>
      </c>
      <c r="F579" s="463">
        <v>4.9800000000000004</v>
      </c>
    </row>
    <row r="580" spans="1:6" ht="45">
      <c r="A580" s="460">
        <v>90669</v>
      </c>
      <c r="B580" s="461" t="s">
        <v>7202</v>
      </c>
      <c r="C580" s="462" t="s">
        <v>3623</v>
      </c>
      <c r="D580" s="463">
        <v>8.8000000000000007</v>
      </c>
      <c r="E580" s="463">
        <v>0</v>
      </c>
      <c r="F580" s="463">
        <v>8.8000000000000007</v>
      </c>
    </row>
    <row r="581" spans="1:6" ht="45">
      <c r="A581" s="460">
        <v>90675</v>
      </c>
      <c r="B581" s="461" t="s">
        <v>4273</v>
      </c>
      <c r="C581" s="462" t="s">
        <v>3623</v>
      </c>
      <c r="D581" s="463">
        <v>289.25</v>
      </c>
      <c r="E581" s="463">
        <v>25.56</v>
      </c>
      <c r="F581" s="463">
        <v>314.81</v>
      </c>
    </row>
    <row r="582" spans="1:6" ht="45">
      <c r="A582" s="460">
        <v>90681</v>
      </c>
      <c r="B582" s="461" t="s">
        <v>4274</v>
      </c>
      <c r="C582" s="462" t="s">
        <v>3623</v>
      </c>
      <c r="D582" s="463">
        <v>160.94999999999999</v>
      </c>
      <c r="E582" s="463">
        <v>25.56</v>
      </c>
      <c r="F582" s="463">
        <v>186.51</v>
      </c>
    </row>
    <row r="583" spans="1:6" ht="30">
      <c r="A583" s="460">
        <v>90687</v>
      </c>
      <c r="B583" s="461" t="s">
        <v>7203</v>
      </c>
      <c r="C583" s="462" t="s">
        <v>3623</v>
      </c>
      <c r="D583" s="463">
        <v>45.769999999999996</v>
      </c>
      <c r="E583" s="463">
        <v>25.25</v>
      </c>
      <c r="F583" s="463">
        <v>71.02</v>
      </c>
    </row>
    <row r="584" spans="1:6" ht="30">
      <c r="A584" s="460">
        <v>90693</v>
      </c>
      <c r="B584" s="461" t="s">
        <v>4016</v>
      </c>
      <c r="C584" s="462" t="s">
        <v>3623</v>
      </c>
      <c r="D584" s="463">
        <v>37.9</v>
      </c>
      <c r="E584" s="463">
        <v>25.25</v>
      </c>
      <c r="F584" s="463">
        <v>63.15</v>
      </c>
    </row>
    <row r="585" spans="1:6" ht="30">
      <c r="A585" s="460">
        <v>90965</v>
      </c>
      <c r="B585" s="461" t="s">
        <v>3783</v>
      </c>
      <c r="C585" s="462" t="s">
        <v>3623</v>
      </c>
      <c r="D585" s="463">
        <v>8.76</v>
      </c>
      <c r="E585" s="463">
        <v>0</v>
      </c>
      <c r="F585" s="463">
        <v>8.76</v>
      </c>
    </row>
    <row r="586" spans="1:6" ht="30">
      <c r="A586" s="460">
        <v>90973</v>
      </c>
      <c r="B586" s="461" t="s">
        <v>3789</v>
      </c>
      <c r="C586" s="462" t="s">
        <v>3623</v>
      </c>
      <c r="D586" s="463">
        <v>8.7799999999999994</v>
      </c>
      <c r="E586" s="463">
        <v>0</v>
      </c>
      <c r="F586" s="463">
        <v>8.7799999999999994</v>
      </c>
    </row>
    <row r="587" spans="1:6" ht="30">
      <c r="A587" s="460">
        <v>90982</v>
      </c>
      <c r="B587" s="461" t="s">
        <v>3795</v>
      </c>
      <c r="C587" s="462" t="s">
        <v>3623</v>
      </c>
      <c r="D587" s="463">
        <v>22.31</v>
      </c>
      <c r="E587" s="463">
        <v>0</v>
      </c>
      <c r="F587" s="463">
        <v>22.31</v>
      </c>
    </row>
    <row r="588" spans="1:6" ht="30">
      <c r="A588" s="460">
        <v>91001</v>
      </c>
      <c r="B588" s="461" t="s">
        <v>3801</v>
      </c>
      <c r="C588" s="462" t="s">
        <v>3623</v>
      </c>
      <c r="D588" s="463">
        <v>10.41</v>
      </c>
      <c r="E588" s="463">
        <v>0</v>
      </c>
      <c r="F588" s="463">
        <v>10.41</v>
      </c>
    </row>
    <row r="589" spans="1:6" ht="45">
      <c r="A589" s="460">
        <v>91032</v>
      </c>
      <c r="B589" s="461" t="s">
        <v>3999</v>
      </c>
      <c r="C589" s="462" t="s">
        <v>3623</v>
      </c>
      <c r="D589" s="463">
        <v>46.350000000000009</v>
      </c>
      <c r="E589" s="463">
        <v>26.3</v>
      </c>
      <c r="F589" s="463">
        <v>72.650000000000006</v>
      </c>
    </row>
    <row r="590" spans="1:6" ht="30">
      <c r="A590" s="460">
        <v>91278</v>
      </c>
      <c r="B590" s="461" t="s">
        <v>4223</v>
      </c>
      <c r="C590" s="462" t="s">
        <v>3623</v>
      </c>
      <c r="D590" s="463">
        <v>0.64</v>
      </c>
      <c r="E590" s="463">
        <v>0</v>
      </c>
      <c r="F590" s="463">
        <v>0.64</v>
      </c>
    </row>
    <row r="591" spans="1:6" ht="45">
      <c r="A591" s="460">
        <v>91285</v>
      </c>
      <c r="B591" s="461" t="s">
        <v>4368</v>
      </c>
      <c r="C591" s="462" t="s">
        <v>3623</v>
      </c>
      <c r="D591" s="463">
        <v>0.97</v>
      </c>
      <c r="E591" s="463">
        <v>0</v>
      </c>
      <c r="F591" s="463">
        <v>0.97</v>
      </c>
    </row>
    <row r="592" spans="1:6" ht="45">
      <c r="A592" s="460">
        <v>91387</v>
      </c>
      <c r="B592" s="461" t="s">
        <v>3920</v>
      </c>
      <c r="C592" s="462" t="s">
        <v>3623</v>
      </c>
      <c r="D592" s="463">
        <v>51.93</v>
      </c>
      <c r="E592" s="463">
        <v>27.32</v>
      </c>
      <c r="F592" s="463">
        <v>79.25</v>
      </c>
    </row>
    <row r="593" spans="1:6" ht="45">
      <c r="A593" s="460">
        <v>91395</v>
      </c>
      <c r="B593" s="461" t="s">
        <v>3957</v>
      </c>
      <c r="C593" s="462" t="s">
        <v>3623</v>
      </c>
      <c r="D593" s="463">
        <v>37.489999999999995</v>
      </c>
      <c r="E593" s="463">
        <v>26.3</v>
      </c>
      <c r="F593" s="463">
        <v>63.79</v>
      </c>
    </row>
    <row r="594" spans="1:6" ht="45">
      <c r="A594" s="460">
        <v>91486</v>
      </c>
      <c r="B594" s="461" t="s">
        <v>7204</v>
      </c>
      <c r="C594" s="462" t="s">
        <v>3623</v>
      </c>
      <c r="D594" s="463">
        <v>48.17</v>
      </c>
      <c r="E594" s="463">
        <v>26.3</v>
      </c>
      <c r="F594" s="463">
        <v>74.47</v>
      </c>
    </row>
    <row r="595" spans="1:6" ht="30">
      <c r="A595" s="460">
        <v>91534</v>
      </c>
      <c r="B595" s="461" t="s">
        <v>4158</v>
      </c>
      <c r="C595" s="462" t="s">
        <v>3623</v>
      </c>
      <c r="D595" s="463">
        <v>8.1999999999999993</v>
      </c>
      <c r="E595" s="463">
        <v>25.56</v>
      </c>
      <c r="F595" s="463">
        <v>33.76</v>
      </c>
    </row>
    <row r="596" spans="1:6" ht="45">
      <c r="A596" s="460">
        <v>91635</v>
      </c>
      <c r="B596" s="461" t="s">
        <v>3852</v>
      </c>
      <c r="C596" s="462" t="s">
        <v>3623</v>
      </c>
      <c r="D596" s="463">
        <v>40.380000000000003</v>
      </c>
      <c r="E596" s="463">
        <v>29.85</v>
      </c>
      <c r="F596" s="463">
        <v>70.23</v>
      </c>
    </row>
    <row r="597" spans="1:6" ht="45">
      <c r="A597" s="460">
        <v>91646</v>
      </c>
      <c r="B597" s="461" t="s">
        <v>3990</v>
      </c>
      <c r="C597" s="462" t="s">
        <v>3623</v>
      </c>
      <c r="D597" s="463">
        <v>63.800000000000004</v>
      </c>
      <c r="E597" s="463">
        <v>32.71</v>
      </c>
      <c r="F597" s="463">
        <v>96.51</v>
      </c>
    </row>
    <row r="598" spans="1:6" ht="30">
      <c r="A598" s="460">
        <v>91693</v>
      </c>
      <c r="B598" s="461" t="s">
        <v>3651</v>
      </c>
      <c r="C598" s="462" t="s">
        <v>3623</v>
      </c>
      <c r="D598" s="463">
        <v>7.3499999999999979</v>
      </c>
      <c r="E598" s="463">
        <v>25.56</v>
      </c>
      <c r="F598" s="463">
        <v>32.909999999999997</v>
      </c>
    </row>
    <row r="599" spans="1:6" ht="30">
      <c r="A599" s="460">
        <v>92044</v>
      </c>
      <c r="B599" s="461" t="s">
        <v>4324</v>
      </c>
      <c r="C599" s="462" t="s">
        <v>3623</v>
      </c>
      <c r="D599" s="463">
        <v>7.8</v>
      </c>
      <c r="E599" s="463">
        <v>0</v>
      </c>
      <c r="F599" s="463">
        <v>7.8</v>
      </c>
    </row>
    <row r="600" spans="1:6" ht="60">
      <c r="A600" s="460">
        <v>92107</v>
      </c>
      <c r="B600" s="461" t="s">
        <v>7205</v>
      </c>
      <c r="C600" s="462" t="s">
        <v>3623</v>
      </c>
      <c r="D600" s="463">
        <v>73.16</v>
      </c>
      <c r="E600" s="463">
        <v>26.3</v>
      </c>
      <c r="F600" s="463">
        <v>99.46</v>
      </c>
    </row>
    <row r="601" spans="1:6" ht="30">
      <c r="A601" s="460">
        <v>92113</v>
      </c>
      <c r="B601" s="461" t="s">
        <v>7206</v>
      </c>
      <c r="C601" s="462" t="s">
        <v>3623</v>
      </c>
      <c r="D601" s="463">
        <v>1.06</v>
      </c>
      <c r="E601" s="463">
        <v>0</v>
      </c>
      <c r="F601" s="463">
        <v>1.06</v>
      </c>
    </row>
    <row r="602" spans="1:6">
      <c r="A602" s="460">
        <v>92119</v>
      </c>
      <c r="B602" s="461" t="s">
        <v>7207</v>
      </c>
      <c r="C602" s="462" t="s">
        <v>3623</v>
      </c>
      <c r="D602" s="463">
        <v>0.26</v>
      </c>
      <c r="E602" s="463">
        <v>0</v>
      </c>
      <c r="F602" s="463">
        <v>0.26</v>
      </c>
    </row>
    <row r="603" spans="1:6" ht="30">
      <c r="A603" s="460">
        <v>92139</v>
      </c>
      <c r="B603" s="461" t="s">
        <v>3887</v>
      </c>
      <c r="C603" s="462" t="s">
        <v>3623</v>
      </c>
      <c r="D603" s="463">
        <v>26.09</v>
      </c>
      <c r="E603" s="463">
        <v>23.34</v>
      </c>
      <c r="F603" s="463">
        <v>49.43</v>
      </c>
    </row>
    <row r="604" spans="1:6" ht="30">
      <c r="A604" s="460">
        <v>92146</v>
      </c>
      <c r="B604" s="461" t="s">
        <v>3889</v>
      </c>
      <c r="C604" s="462" t="s">
        <v>3623</v>
      </c>
      <c r="D604" s="463">
        <v>14.139999999999997</v>
      </c>
      <c r="E604" s="463">
        <v>23.34</v>
      </c>
      <c r="F604" s="463">
        <v>37.479999999999997</v>
      </c>
    </row>
    <row r="605" spans="1:6" ht="45">
      <c r="A605" s="460">
        <v>92243</v>
      </c>
      <c r="B605" s="461" t="s">
        <v>3997</v>
      </c>
      <c r="C605" s="462" t="s">
        <v>3623</v>
      </c>
      <c r="D605" s="463">
        <v>48.46</v>
      </c>
      <c r="E605" s="463">
        <v>32.71</v>
      </c>
      <c r="F605" s="463">
        <v>81.17</v>
      </c>
    </row>
    <row r="606" spans="1:6" ht="30">
      <c r="A606" s="460">
        <v>92717</v>
      </c>
      <c r="B606" s="461" t="s">
        <v>7208</v>
      </c>
      <c r="C606" s="462" t="s">
        <v>3623</v>
      </c>
      <c r="D606" s="463">
        <v>0.21</v>
      </c>
      <c r="E606" s="463">
        <v>0</v>
      </c>
      <c r="F606" s="463">
        <v>0.21</v>
      </c>
    </row>
    <row r="607" spans="1:6" ht="30">
      <c r="A607" s="460">
        <v>92961</v>
      </c>
      <c r="B607" s="461" t="s">
        <v>3708</v>
      </c>
      <c r="C607" s="462" t="s">
        <v>3623</v>
      </c>
      <c r="D607" s="463">
        <v>5.29</v>
      </c>
      <c r="E607" s="463">
        <v>0</v>
      </c>
      <c r="F607" s="463">
        <v>5.29</v>
      </c>
    </row>
    <row r="608" spans="1:6" ht="30">
      <c r="A608" s="460">
        <v>92967</v>
      </c>
      <c r="B608" s="461" t="s">
        <v>3672</v>
      </c>
      <c r="C608" s="462" t="s">
        <v>3623</v>
      </c>
      <c r="D608" s="463">
        <v>9.120000000000001</v>
      </c>
      <c r="E608" s="463">
        <v>22.61</v>
      </c>
      <c r="F608" s="463">
        <v>31.73</v>
      </c>
    </row>
    <row r="609" spans="1:6" ht="45">
      <c r="A609" s="460">
        <v>93225</v>
      </c>
      <c r="B609" s="461" t="s">
        <v>4296</v>
      </c>
      <c r="C609" s="462" t="s">
        <v>3623</v>
      </c>
      <c r="D609" s="463">
        <v>445.75</v>
      </c>
      <c r="E609" s="463">
        <v>25.56</v>
      </c>
      <c r="F609" s="463">
        <v>471.31</v>
      </c>
    </row>
    <row r="610" spans="1:6" ht="30">
      <c r="A610" s="460">
        <v>93234</v>
      </c>
      <c r="B610" s="461" t="s">
        <v>3625</v>
      </c>
      <c r="C610" s="462" t="s">
        <v>3623</v>
      </c>
      <c r="D610" s="463">
        <v>0.46</v>
      </c>
      <c r="E610" s="463">
        <v>0</v>
      </c>
      <c r="F610" s="463">
        <v>0.46</v>
      </c>
    </row>
    <row r="611" spans="1:6" ht="45">
      <c r="A611" s="460">
        <v>93244</v>
      </c>
      <c r="B611" s="461" t="s">
        <v>4207</v>
      </c>
      <c r="C611" s="462" t="s">
        <v>3623</v>
      </c>
      <c r="D611" s="463">
        <v>49.58</v>
      </c>
      <c r="E611" s="463">
        <v>20.98</v>
      </c>
      <c r="F611" s="463">
        <v>70.56</v>
      </c>
    </row>
    <row r="612" spans="1:6" ht="30">
      <c r="A612" s="460">
        <v>93274</v>
      </c>
      <c r="B612" s="461" t="s">
        <v>7209</v>
      </c>
      <c r="C612" s="462" t="s">
        <v>3623</v>
      </c>
      <c r="D612" s="463">
        <v>45.74</v>
      </c>
      <c r="E612" s="463">
        <v>34.729999999999997</v>
      </c>
      <c r="F612" s="463">
        <v>80.47</v>
      </c>
    </row>
    <row r="613" spans="1:6" ht="30">
      <c r="A613" s="460">
        <v>93282</v>
      </c>
      <c r="B613" s="461" t="s">
        <v>3657</v>
      </c>
      <c r="C613" s="462" t="s">
        <v>3623</v>
      </c>
      <c r="D613" s="463">
        <v>7.6099999999999994</v>
      </c>
      <c r="E613" s="463">
        <v>25</v>
      </c>
      <c r="F613" s="463">
        <v>32.61</v>
      </c>
    </row>
    <row r="614" spans="1:6" ht="30">
      <c r="A614" s="460">
        <v>93288</v>
      </c>
      <c r="B614" s="461" t="s">
        <v>3880</v>
      </c>
      <c r="C614" s="462" t="s">
        <v>3623</v>
      </c>
      <c r="D614" s="463">
        <v>151.93</v>
      </c>
      <c r="E614" s="463">
        <v>34.729999999999997</v>
      </c>
      <c r="F614" s="463">
        <v>186.66</v>
      </c>
    </row>
    <row r="615" spans="1:6" ht="45">
      <c r="A615" s="460">
        <v>93403</v>
      </c>
      <c r="B615" s="461" t="s">
        <v>3871</v>
      </c>
      <c r="C615" s="462" t="s">
        <v>3623</v>
      </c>
      <c r="D615" s="463">
        <v>45.830000000000005</v>
      </c>
      <c r="E615" s="463">
        <v>29.85</v>
      </c>
      <c r="F615" s="463">
        <v>75.680000000000007</v>
      </c>
    </row>
    <row r="616" spans="1:6" ht="45">
      <c r="A616" s="460">
        <v>93409</v>
      </c>
      <c r="B616" s="461" t="s">
        <v>7210</v>
      </c>
      <c r="C616" s="462" t="s">
        <v>3623</v>
      </c>
      <c r="D616" s="463">
        <v>16.339999999999996</v>
      </c>
      <c r="E616" s="463">
        <v>23.1</v>
      </c>
      <c r="F616" s="463">
        <v>39.44</v>
      </c>
    </row>
    <row r="617" spans="1:6" ht="30">
      <c r="A617" s="460">
        <v>93416</v>
      </c>
      <c r="B617" s="461" t="s">
        <v>3805</v>
      </c>
      <c r="C617" s="462" t="s">
        <v>3623</v>
      </c>
      <c r="D617" s="463">
        <v>0.36</v>
      </c>
      <c r="E617" s="463">
        <v>0</v>
      </c>
      <c r="F617" s="463">
        <v>0.36</v>
      </c>
    </row>
    <row r="618" spans="1:6">
      <c r="A618" s="460">
        <v>93422</v>
      </c>
      <c r="B618" s="461" t="s">
        <v>3815</v>
      </c>
      <c r="C618" s="462" t="s">
        <v>3623</v>
      </c>
      <c r="D618" s="463">
        <v>4.78</v>
      </c>
      <c r="E618" s="463">
        <v>0</v>
      </c>
      <c r="F618" s="463">
        <v>4.78</v>
      </c>
    </row>
    <row r="619" spans="1:6" ht="30">
      <c r="A619" s="460">
        <v>93428</v>
      </c>
      <c r="B619" s="461" t="s">
        <v>3816</v>
      </c>
      <c r="C619" s="462" t="s">
        <v>3623</v>
      </c>
      <c r="D619" s="463">
        <v>6.77</v>
      </c>
      <c r="E619" s="463">
        <v>0</v>
      </c>
      <c r="F619" s="463">
        <v>6.77</v>
      </c>
    </row>
    <row r="620" spans="1:6" ht="30">
      <c r="A620" s="460">
        <v>93434</v>
      </c>
      <c r="B620" s="461" t="s">
        <v>7211</v>
      </c>
      <c r="C620" s="462" t="s">
        <v>3623</v>
      </c>
      <c r="D620" s="463">
        <v>235.41</v>
      </c>
      <c r="E620" s="463">
        <v>106.84</v>
      </c>
      <c r="F620" s="463">
        <v>342.25</v>
      </c>
    </row>
    <row r="621" spans="1:6" ht="30">
      <c r="A621" s="460">
        <v>93440</v>
      </c>
      <c r="B621" s="461" t="s">
        <v>7212</v>
      </c>
      <c r="C621" s="462" t="s">
        <v>3623</v>
      </c>
      <c r="D621" s="463">
        <v>52.509999999999991</v>
      </c>
      <c r="E621" s="463">
        <v>106.84</v>
      </c>
      <c r="F621" s="463">
        <v>159.35</v>
      </c>
    </row>
    <row r="622" spans="1:6" ht="30">
      <c r="A622" s="460">
        <v>95122</v>
      </c>
      <c r="B622" s="461" t="s">
        <v>4364</v>
      </c>
      <c r="C622" s="462" t="s">
        <v>3623</v>
      </c>
      <c r="D622" s="463">
        <v>131.88999999999999</v>
      </c>
      <c r="E622" s="463">
        <v>106.84</v>
      </c>
      <c r="F622" s="463">
        <v>238.73</v>
      </c>
    </row>
    <row r="623" spans="1:6" ht="30">
      <c r="A623" s="460">
        <v>95128</v>
      </c>
      <c r="B623" s="461" t="s">
        <v>4325</v>
      </c>
      <c r="C623" s="462" t="s">
        <v>3623</v>
      </c>
      <c r="D623" s="463">
        <v>30.63</v>
      </c>
      <c r="E623" s="463">
        <v>25.56</v>
      </c>
      <c r="F623" s="463">
        <v>56.19</v>
      </c>
    </row>
    <row r="624" spans="1:6" ht="30">
      <c r="A624" s="460">
        <v>95140</v>
      </c>
      <c r="B624" s="461" t="s">
        <v>3833</v>
      </c>
      <c r="C624" s="462" t="s">
        <v>3623</v>
      </c>
      <c r="D624" s="463">
        <v>0.04</v>
      </c>
      <c r="E624" s="463">
        <v>0</v>
      </c>
      <c r="F624" s="463">
        <v>0.04</v>
      </c>
    </row>
    <row r="625" spans="1:6" ht="30">
      <c r="A625" s="460">
        <v>95213</v>
      </c>
      <c r="B625" s="461" t="s">
        <v>7213</v>
      </c>
      <c r="C625" s="462" t="s">
        <v>3623</v>
      </c>
      <c r="D625" s="463">
        <v>51.910000000000004</v>
      </c>
      <c r="E625" s="463">
        <v>34.729999999999997</v>
      </c>
      <c r="F625" s="463">
        <v>86.64</v>
      </c>
    </row>
    <row r="626" spans="1:6">
      <c r="A626" s="460">
        <v>95259</v>
      </c>
      <c r="B626" s="461" t="s">
        <v>3683</v>
      </c>
      <c r="C626" s="462" t="s">
        <v>3623</v>
      </c>
      <c r="D626" s="463">
        <v>8.86</v>
      </c>
      <c r="E626" s="463">
        <v>22.61</v>
      </c>
      <c r="F626" s="463">
        <v>31.47</v>
      </c>
    </row>
    <row r="627" spans="1:6" ht="30">
      <c r="A627" s="460">
        <v>95265</v>
      </c>
      <c r="B627" s="461" t="s">
        <v>4152</v>
      </c>
      <c r="C627" s="462" t="s">
        <v>3623</v>
      </c>
      <c r="D627" s="463">
        <v>0.77</v>
      </c>
      <c r="E627" s="463">
        <v>0</v>
      </c>
      <c r="F627" s="463">
        <v>0.77</v>
      </c>
    </row>
    <row r="628" spans="1:6" ht="30">
      <c r="A628" s="460">
        <v>95271</v>
      </c>
      <c r="B628" s="461" t="s">
        <v>4217</v>
      </c>
      <c r="C628" s="462" t="s">
        <v>3623</v>
      </c>
      <c r="D628" s="463">
        <v>0.53</v>
      </c>
      <c r="E628" s="463">
        <v>0</v>
      </c>
      <c r="F628" s="463">
        <v>0.53</v>
      </c>
    </row>
    <row r="629" spans="1:6" ht="30">
      <c r="A629" s="460">
        <v>95277</v>
      </c>
      <c r="B629" s="461" t="s">
        <v>7214</v>
      </c>
      <c r="C629" s="462" t="s">
        <v>3623</v>
      </c>
      <c r="D629" s="463">
        <v>0.5</v>
      </c>
      <c r="E629" s="463">
        <v>0</v>
      </c>
      <c r="F629" s="463">
        <v>0.5</v>
      </c>
    </row>
    <row r="630" spans="1:6" ht="30">
      <c r="A630" s="460">
        <v>95283</v>
      </c>
      <c r="B630" s="461" t="s">
        <v>7215</v>
      </c>
      <c r="C630" s="462" t="s">
        <v>3623</v>
      </c>
      <c r="D630" s="463">
        <v>0.61</v>
      </c>
      <c r="E630" s="463">
        <v>0</v>
      </c>
      <c r="F630" s="463">
        <v>0.61</v>
      </c>
    </row>
    <row r="631" spans="1:6" ht="30">
      <c r="A631" s="460">
        <v>95621</v>
      </c>
      <c r="B631" s="461" t="s">
        <v>4297</v>
      </c>
      <c r="C631" s="462" t="s">
        <v>3623</v>
      </c>
      <c r="D631" s="463">
        <v>8.5800000000000018</v>
      </c>
      <c r="E631" s="463">
        <v>22.61</v>
      </c>
      <c r="F631" s="463">
        <v>31.19</v>
      </c>
    </row>
    <row r="632" spans="1:6" ht="30">
      <c r="A632" s="460">
        <v>95632</v>
      </c>
      <c r="B632" s="461" t="s">
        <v>4208</v>
      </c>
      <c r="C632" s="462" t="s">
        <v>3623</v>
      </c>
      <c r="D632" s="463">
        <v>68.06</v>
      </c>
      <c r="E632" s="463">
        <v>20.98</v>
      </c>
      <c r="F632" s="463">
        <v>89.04</v>
      </c>
    </row>
    <row r="633" spans="1:6" ht="30">
      <c r="A633" s="460">
        <v>95703</v>
      </c>
      <c r="B633" s="461" t="s">
        <v>4298</v>
      </c>
      <c r="C633" s="462" t="s">
        <v>3623</v>
      </c>
      <c r="D633" s="463">
        <v>12.640000000000004</v>
      </c>
      <c r="E633" s="463">
        <v>25.56</v>
      </c>
      <c r="F633" s="463">
        <v>38.200000000000003</v>
      </c>
    </row>
    <row r="634" spans="1:6" ht="30">
      <c r="A634" s="460">
        <v>95709</v>
      </c>
      <c r="B634" s="461" t="s">
        <v>4299</v>
      </c>
      <c r="C634" s="462" t="s">
        <v>3623</v>
      </c>
      <c r="D634" s="463">
        <v>66.13</v>
      </c>
      <c r="E634" s="463">
        <v>25.56</v>
      </c>
      <c r="F634" s="463">
        <v>91.69</v>
      </c>
    </row>
    <row r="635" spans="1:6" ht="45">
      <c r="A635" s="460">
        <v>95715</v>
      </c>
      <c r="B635" s="461" t="s">
        <v>4071</v>
      </c>
      <c r="C635" s="462" t="s">
        <v>3623</v>
      </c>
      <c r="D635" s="463">
        <v>77.81</v>
      </c>
      <c r="E635" s="463">
        <v>26.74</v>
      </c>
      <c r="F635" s="463">
        <v>104.55</v>
      </c>
    </row>
    <row r="636" spans="1:6" ht="45">
      <c r="A636" s="460">
        <v>95721</v>
      </c>
      <c r="B636" s="461" t="s">
        <v>4072</v>
      </c>
      <c r="C636" s="462" t="s">
        <v>3623</v>
      </c>
      <c r="D636" s="463">
        <v>75.17</v>
      </c>
      <c r="E636" s="463">
        <v>26.74</v>
      </c>
      <c r="F636" s="463">
        <v>101.91</v>
      </c>
    </row>
    <row r="637" spans="1:6" ht="30">
      <c r="A637" s="460">
        <v>95873</v>
      </c>
      <c r="B637" s="461" t="s">
        <v>3830</v>
      </c>
      <c r="C637" s="462" t="s">
        <v>3623</v>
      </c>
      <c r="D637" s="463">
        <v>10.83</v>
      </c>
      <c r="E637" s="463">
        <v>0</v>
      </c>
      <c r="F637" s="463">
        <v>10.83</v>
      </c>
    </row>
    <row r="638" spans="1:6" ht="30">
      <c r="A638" s="460">
        <v>96014</v>
      </c>
      <c r="B638" s="461" t="s">
        <v>4099</v>
      </c>
      <c r="C638" s="462" t="s">
        <v>3623</v>
      </c>
      <c r="D638" s="463">
        <v>35.56</v>
      </c>
      <c r="E638" s="463">
        <v>25.56</v>
      </c>
      <c r="F638" s="463">
        <v>61.12</v>
      </c>
    </row>
    <row r="639" spans="1:6" ht="30">
      <c r="A639" s="460">
        <v>96021</v>
      </c>
      <c r="B639" s="461" t="s">
        <v>4090</v>
      </c>
      <c r="C639" s="462" t="s">
        <v>3623</v>
      </c>
      <c r="D639" s="463">
        <v>35.299999999999997</v>
      </c>
      <c r="E639" s="463">
        <v>25.56</v>
      </c>
      <c r="F639" s="463">
        <v>60.86</v>
      </c>
    </row>
    <row r="640" spans="1:6" ht="30">
      <c r="A640" s="460">
        <v>96029</v>
      </c>
      <c r="B640" s="461" t="s">
        <v>4096</v>
      </c>
      <c r="C640" s="462" t="s">
        <v>3623</v>
      </c>
      <c r="D640" s="463">
        <v>28.970000000000002</v>
      </c>
      <c r="E640" s="463">
        <v>25.56</v>
      </c>
      <c r="F640" s="463">
        <v>54.53</v>
      </c>
    </row>
    <row r="641" spans="1:6" ht="30">
      <c r="A641" s="460">
        <v>96036</v>
      </c>
      <c r="B641" s="461" t="s">
        <v>3927</v>
      </c>
      <c r="C641" s="462" t="s">
        <v>3623</v>
      </c>
      <c r="D641" s="463">
        <v>57.88</v>
      </c>
      <c r="E641" s="463">
        <v>27.32</v>
      </c>
      <c r="F641" s="463">
        <v>85.2</v>
      </c>
    </row>
    <row r="642" spans="1:6" ht="30">
      <c r="A642" s="460">
        <v>96155</v>
      </c>
      <c r="B642" s="461" t="s">
        <v>4100</v>
      </c>
      <c r="C642" s="462" t="s">
        <v>3623</v>
      </c>
      <c r="D642" s="463">
        <v>29.23</v>
      </c>
      <c r="E642" s="463">
        <v>25.56</v>
      </c>
      <c r="F642" s="463">
        <v>54.79</v>
      </c>
    </row>
    <row r="643" spans="1:6" ht="30">
      <c r="A643" s="460">
        <v>96156</v>
      </c>
      <c r="B643" s="461" t="s">
        <v>4010</v>
      </c>
      <c r="C643" s="462" t="s">
        <v>3623</v>
      </c>
      <c r="D643" s="463">
        <v>44.430000000000007</v>
      </c>
      <c r="E643" s="463">
        <v>25.25</v>
      </c>
      <c r="F643" s="463">
        <v>69.680000000000007</v>
      </c>
    </row>
    <row r="644" spans="1:6" ht="30">
      <c r="A644" s="460">
        <v>96159</v>
      </c>
      <c r="B644" s="461" t="s">
        <v>3667</v>
      </c>
      <c r="C644" s="462" t="s">
        <v>3623</v>
      </c>
      <c r="D644" s="463">
        <v>72.510000000000005</v>
      </c>
      <c r="E644" s="463">
        <v>25.25</v>
      </c>
      <c r="F644" s="463">
        <v>97.76</v>
      </c>
    </row>
    <row r="645" spans="1:6" ht="30">
      <c r="A645" s="460">
        <v>96246</v>
      </c>
      <c r="B645" s="461" t="s">
        <v>4034</v>
      </c>
      <c r="C645" s="462" t="s">
        <v>3623</v>
      </c>
      <c r="D645" s="463">
        <v>41.63000000000001</v>
      </c>
      <c r="E645" s="463">
        <v>26.74</v>
      </c>
      <c r="F645" s="463">
        <v>68.37</v>
      </c>
    </row>
    <row r="646" spans="1:6" ht="30">
      <c r="A646" s="460">
        <v>96464</v>
      </c>
      <c r="B646" s="461" t="s">
        <v>4164</v>
      </c>
      <c r="C646" s="462" t="s">
        <v>3623</v>
      </c>
      <c r="D646" s="463">
        <v>74.69</v>
      </c>
      <c r="E646" s="463">
        <v>20.98</v>
      </c>
      <c r="F646" s="463">
        <v>95.67</v>
      </c>
    </row>
    <row r="647" spans="1:6" ht="30">
      <c r="A647" s="460">
        <v>98765</v>
      </c>
      <c r="B647" s="461" t="s">
        <v>3706</v>
      </c>
      <c r="C647" s="462" t="s">
        <v>3623</v>
      </c>
      <c r="D647" s="463">
        <v>0.08</v>
      </c>
      <c r="E647" s="463">
        <v>0</v>
      </c>
      <c r="F647" s="463">
        <v>0.08</v>
      </c>
    </row>
    <row r="648" spans="1:6" ht="30">
      <c r="A648" s="460">
        <v>99834</v>
      </c>
      <c r="B648" s="461" t="s">
        <v>7216</v>
      </c>
      <c r="C648" s="462" t="s">
        <v>3623</v>
      </c>
      <c r="D648" s="463">
        <v>0.21</v>
      </c>
      <c r="E648" s="463">
        <v>0</v>
      </c>
      <c r="F648" s="463">
        <v>0.21</v>
      </c>
    </row>
    <row r="649" spans="1:6" ht="30">
      <c r="A649" s="460">
        <v>100642</v>
      </c>
      <c r="B649" s="461" t="s">
        <v>4345</v>
      </c>
      <c r="C649" s="462" t="s">
        <v>3623</v>
      </c>
      <c r="D649" s="463">
        <v>251.73</v>
      </c>
      <c r="E649" s="463">
        <v>32.520000000000003</v>
      </c>
      <c r="F649" s="463">
        <v>284.25</v>
      </c>
    </row>
    <row r="650" spans="1:6">
      <c r="A650" s="460">
        <v>100648</v>
      </c>
      <c r="B650" s="461" t="s">
        <v>4339</v>
      </c>
      <c r="C650" s="462" t="s">
        <v>3623</v>
      </c>
      <c r="D650" s="463">
        <v>525.48</v>
      </c>
      <c r="E650" s="463">
        <v>32.520000000000003</v>
      </c>
      <c r="F650" s="463">
        <v>558</v>
      </c>
    </row>
    <row r="651" spans="1:6" ht="30">
      <c r="A651" s="460">
        <v>102274</v>
      </c>
      <c r="B651" s="461" t="s">
        <v>3674</v>
      </c>
      <c r="C651" s="462" t="s">
        <v>3623</v>
      </c>
      <c r="D651" s="463">
        <v>8.0500000000000007</v>
      </c>
      <c r="E651" s="463">
        <v>22.61</v>
      </c>
      <c r="F651" s="463">
        <v>30.66</v>
      </c>
    </row>
    <row r="652" spans="1:6" ht="30">
      <c r="A652" s="460">
        <v>104092</v>
      </c>
      <c r="B652" s="461" t="s">
        <v>5428</v>
      </c>
      <c r="C652" s="462" t="s">
        <v>3623</v>
      </c>
      <c r="D652" s="463">
        <v>7.0000000000000007E-2</v>
      </c>
      <c r="E652" s="463">
        <v>0</v>
      </c>
      <c r="F652" s="463">
        <v>7.0000000000000007E-2</v>
      </c>
    </row>
    <row r="653" spans="1:6" ht="30">
      <c r="A653" s="460">
        <v>104098</v>
      </c>
      <c r="B653" s="461" t="s">
        <v>5429</v>
      </c>
      <c r="C653" s="462" t="s">
        <v>3623</v>
      </c>
      <c r="D653" s="463">
        <v>0.1</v>
      </c>
      <c r="E653" s="463">
        <v>0</v>
      </c>
      <c r="F653" s="463">
        <v>0.1</v>
      </c>
    </row>
    <row r="654" spans="1:6" ht="45">
      <c r="A654" s="460">
        <v>5089</v>
      </c>
      <c r="B654" s="461" t="s">
        <v>4171</v>
      </c>
      <c r="C654" s="462" t="s">
        <v>848</v>
      </c>
      <c r="D654" s="463">
        <v>41.71</v>
      </c>
      <c r="E654" s="463">
        <v>0</v>
      </c>
      <c r="F654" s="463">
        <v>41.71</v>
      </c>
    </row>
    <row r="655" spans="1:6" ht="30">
      <c r="A655" s="460">
        <v>5627</v>
      </c>
      <c r="B655" s="461" t="s">
        <v>4054</v>
      </c>
      <c r="C655" s="462" t="s">
        <v>848</v>
      </c>
      <c r="D655" s="463">
        <v>47.6</v>
      </c>
      <c r="E655" s="463">
        <v>0</v>
      </c>
      <c r="F655" s="463">
        <v>47.6</v>
      </c>
    </row>
    <row r="656" spans="1:6" ht="30">
      <c r="A656" s="460">
        <v>5628</v>
      </c>
      <c r="B656" s="461" t="s">
        <v>4055</v>
      </c>
      <c r="C656" s="462" t="s">
        <v>848</v>
      </c>
      <c r="D656" s="463">
        <v>12.58</v>
      </c>
      <c r="E656" s="463">
        <v>0</v>
      </c>
      <c r="F656" s="463">
        <v>12.58</v>
      </c>
    </row>
    <row r="657" spans="1:6" ht="30">
      <c r="A657" s="460">
        <v>5629</v>
      </c>
      <c r="B657" s="461" t="s">
        <v>4056</v>
      </c>
      <c r="C657" s="462" t="s">
        <v>848</v>
      </c>
      <c r="D657" s="463">
        <v>59.5</v>
      </c>
      <c r="E657" s="463">
        <v>0</v>
      </c>
      <c r="F657" s="463">
        <v>59.5</v>
      </c>
    </row>
    <row r="658" spans="1:6" ht="30">
      <c r="A658" s="460">
        <v>5630</v>
      </c>
      <c r="B658" s="461" t="s">
        <v>4057</v>
      </c>
      <c r="C658" s="462" t="s">
        <v>848</v>
      </c>
      <c r="D658" s="463">
        <v>61.81</v>
      </c>
      <c r="E658" s="463">
        <v>0</v>
      </c>
      <c r="F658" s="463">
        <v>61.81</v>
      </c>
    </row>
    <row r="659" spans="1:6" ht="30">
      <c r="A659" s="460">
        <v>5658</v>
      </c>
      <c r="B659" s="461" t="s">
        <v>4228</v>
      </c>
      <c r="C659" s="462" t="s">
        <v>848</v>
      </c>
      <c r="D659" s="463">
        <v>2.3199999999999998</v>
      </c>
      <c r="E659" s="463">
        <v>0</v>
      </c>
      <c r="F659" s="463">
        <v>2.3199999999999998</v>
      </c>
    </row>
    <row r="660" spans="1:6" ht="45">
      <c r="A660" s="460">
        <v>5664</v>
      </c>
      <c r="B660" s="461" t="s">
        <v>4035</v>
      </c>
      <c r="C660" s="462" t="s">
        <v>848</v>
      </c>
      <c r="D660" s="463">
        <v>37.549999999999997</v>
      </c>
      <c r="E660" s="463">
        <v>0</v>
      </c>
      <c r="F660" s="463">
        <v>37.549999999999997</v>
      </c>
    </row>
    <row r="661" spans="1:6" ht="45">
      <c r="A661" s="460">
        <v>5667</v>
      </c>
      <c r="B661" s="461" t="s">
        <v>4036</v>
      </c>
      <c r="C661" s="462" t="s">
        <v>848</v>
      </c>
      <c r="D661" s="463">
        <v>33.39</v>
      </c>
      <c r="E661" s="463">
        <v>0</v>
      </c>
      <c r="F661" s="463">
        <v>33.39</v>
      </c>
    </row>
    <row r="662" spans="1:6" ht="45">
      <c r="A662" s="460">
        <v>5668</v>
      </c>
      <c r="B662" s="461" t="s">
        <v>4037</v>
      </c>
      <c r="C662" s="462" t="s">
        <v>848</v>
      </c>
      <c r="D662" s="463">
        <v>43.96</v>
      </c>
      <c r="E662" s="463">
        <v>0</v>
      </c>
      <c r="F662" s="463">
        <v>43.96</v>
      </c>
    </row>
    <row r="663" spans="1:6" ht="45">
      <c r="A663" s="460">
        <v>5674</v>
      </c>
      <c r="B663" s="461" t="s">
        <v>4172</v>
      </c>
      <c r="C663" s="462" t="s">
        <v>848</v>
      </c>
      <c r="D663" s="463">
        <v>40.11</v>
      </c>
      <c r="E663" s="463">
        <v>0</v>
      </c>
      <c r="F663" s="463">
        <v>40.11</v>
      </c>
    </row>
    <row r="664" spans="1:6" ht="45">
      <c r="A664" s="460">
        <v>5692</v>
      </c>
      <c r="B664" s="461" t="s">
        <v>3725</v>
      </c>
      <c r="C664" s="462" t="s">
        <v>848</v>
      </c>
      <c r="D664" s="463">
        <v>0.24</v>
      </c>
      <c r="E664" s="463">
        <v>0</v>
      </c>
      <c r="F664" s="463">
        <v>0.24</v>
      </c>
    </row>
    <row r="665" spans="1:6" ht="45">
      <c r="A665" s="460">
        <v>5693</v>
      </c>
      <c r="B665" s="461" t="s">
        <v>3741</v>
      </c>
      <c r="C665" s="462" t="s">
        <v>848</v>
      </c>
      <c r="D665" s="463">
        <v>19.84</v>
      </c>
      <c r="E665" s="463">
        <v>0</v>
      </c>
      <c r="F665" s="463">
        <v>19.84</v>
      </c>
    </row>
    <row r="666" spans="1:6" ht="45">
      <c r="A666" s="460">
        <v>5695</v>
      </c>
      <c r="B666" s="461" t="s">
        <v>3903</v>
      </c>
      <c r="C666" s="462" t="s">
        <v>848</v>
      </c>
      <c r="D666" s="463">
        <v>39.9</v>
      </c>
      <c r="E666" s="463">
        <v>0</v>
      </c>
      <c r="F666" s="463">
        <v>39.9</v>
      </c>
    </row>
    <row r="667" spans="1:6" ht="30">
      <c r="A667" s="460">
        <v>5703</v>
      </c>
      <c r="B667" s="461" t="s">
        <v>4356</v>
      </c>
      <c r="C667" s="462" t="s">
        <v>848</v>
      </c>
      <c r="D667" s="463">
        <v>16.66</v>
      </c>
      <c r="E667" s="463">
        <v>0</v>
      </c>
      <c r="F667" s="463">
        <v>16.66</v>
      </c>
    </row>
    <row r="668" spans="1:6" ht="45">
      <c r="A668" s="460">
        <v>5705</v>
      </c>
      <c r="B668" s="461" t="s">
        <v>3944</v>
      </c>
      <c r="C668" s="462" t="s">
        <v>848</v>
      </c>
      <c r="D668" s="463">
        <v>38.869999999999997</v>
      </c>
      <c r="E668" s="463">
        <v>0</v>
      </c>
      <c r="F668" s="463">
        <v>38.869999999999997</v>
      </c>
    </row>
    <row r="669" spans="1:6" ht="30">
      <c r="A669" s="460">
        <v>5707</v>
      </c>
      <c r="B669" s="461" t="s">
        <v>4362</v>
      </c>
      <c r="C669" s="462" t="s">
        <v>848</v>
      </c>
      <c r="D669" s="463">
        <v>76.39</v>
      </c>
      <c r="E669" s="463">
        <v>0</v>
      </c>
      <c r="F669" s="463">
        <v>76.39</v>
      </c>
    </row>
    <row r="670" spans="1:6" ht="30">
      <c r="A670" s="460">
        <v>5710</v>
      </c>
      <c r="B670" s="461" t="s">
        <v>4256</v>
      </c>
      <c r="C670" s="462" t="s">
        <v>848</v>
      </c>
      <c r="D670" s="463">
        <v>123.25</v>
      </c>
      <c r="E670" s="463">
        <v>0</v>
      </c>
      <c r="F670" s="463">
        <v>123.25</v>
      </c>
    </row>
    <row r="671" spans="1:6" ht="30">
      <c r="A671" s="460">
        <v>5711</v>
      </c>
      <c r="B671" s="461" t="s">
        <v>4257</v>
      </c>
      <c r="C671" s="462" t="s">
        <v>848</v>
      </c>
      <c r="D671" s="463">
        <v>85.41</v>
      </c>
      <c r="E671" s="463">
        <v>0</v>
      </c>
      <c r="F671" s="463">
        <v>85.41</v>
      </c>
    </row>
    <row r="672" spans="1:6" ht="30">
      <c r="A672" s="460">
        <v>5714</v>
      </c>
      <c r="B672" s="461" t="s">
        <v>4109</v>
      </c>
      <c r="C672" s="462" t="s">
        <v>848</v>
      </c>
      <c r="D672" s="463">
        <v>14.95</v>
      </c>
      <c r="E672" s="463">
        <v>0</v>
      </c>
      <c r="F672" s="463">
        <v>14.95</v>
      </c>
    </row>
    <row r="673" spans="1:6" ht="30">
      <c r="A673" s="460">
        <v>5715</v>
      </c>
      <c r="B673" s="461" t="s">
        <v>4110</v>
      </c>
      <c r="C673" s="462" t="s">
        <v>848</v>
      </c>
      <c r="D673" s="463">
        <v>64.63</v>
      </c>
      <c r="E673" s="463">
        <v>0</v>
      </c>
      <c r="F673" s="463">
        <v>64.63</v>
      </c>
    </row>
    <row r="674" spans="1:6" ht="30">
      <c r="A674" s="460">
        <v>5718</v>
      </c>
      <c r="B674" s="461" t="s">
        <v>4147</v>
      </c>
      <c r="C674" s="462" t="s">
        <v>848</v>
      </c>
      <c r="D674" s="463">
        <v>101.94</v>
      </c>
      <c r="E674" s="463">
        <v>0</v>
      </c>
      <c r="F674" s="463">
        <v>101.94</v>
      </c>
    </row>
    <row r="675" spans="1:6" ht="30">
      <c r="A675" s="460">
        <v>5721</v>
      </c>
      <c r="B675" s="461" t="s">
        <v>4144</v>
      </c>
      <c r="C675" s="462" t="s">
        <v>848</v>
      </c>
      <c r="D675" s="463">
        <v>89.94</v>
      </c>
      <c r="E675" s="463">
        <v>0</v>
      </c>
      <c r="F675" s="463">
        <v>89.94</v>
      </c>
    </row>
    <row r="676" spans="1:6" ht="30">
      <c r="A676" s="460">
        <v>5722</v>
      </c>
      <c r="B676" s="461" t="s">
        <v>4133</v>
      </c>
      <c r="C676" s="462" t="s">
        <v>848</v>
      </c>
      <c r="D676" s="463">
        <v>208.01</v>
      </c>
      <c r="E676" s="463">
        <v>0</v>
      </c>
      <c r="F676" s="463">
        <v>208.01</v>
      </c>
    </row>
    <row r="677" spans="1:6" ht="30">
      <c r="A677" s="460">
        <v>5724</v>
      </c>
      <c r="B677" s="461" t="s">
        <v>4123</v>
      </c>
      <c r="C677" s="462" t="s">
        <v>848</v>
      </c>
      <c r="D677" s="463">
        <v>59.61</v>
      </c>
      <c r="E677" s="463">
        <v>0</v>
      </c>
      <c r="F677" s="463">
        <v>59.61</v>
      </c>
    </row>
    <row r="678" spans="1:6" ht="45">
      <c r="A678" s="460">
        <v>5727</v>
      </c>
      <c r="B678" s="461" t="s">
        <v>4175</v>
      </c>
      <c r="C678" s="462" t="s">
        <v>848</v>
      </c>
      <c r="D678" s="463">
        <v>12.1</v>
      </c>
      <c r="E678" s="463">
        <v>0</v>
      </c>
      <c r="F678" s="463">
        <v>12.1</v>
      </c>
    </row>
    <row r="679" spans="1:6" ht="30">
      <c r="A679" s="460">
        <v>5729</v>
      </c>
      <c r="B679" s="461" t="s">
        <v>4176</v>
      </c>
      <c r="C679" s="462" t="s">
        <v>848</v>
      </c>
      <c r="D679" s="463">
        <v>49.26</v>
      </c>
      <c r="E679" s="463">
        <v>0</v>
      </c>
      <c r="F679" s="463">
        <v>49.26</v>
      </c>
    </row>
    <row r="680" spans="1:6" ht="30">
      <c r="A680" s="460">
        <v>5730</v>
      </c>
      <c r="B680" s="461" t="s">
        <v>4177</v>
      </c>
      <c r="C680" s="462" t="s">
        <v>848</v>
      </c>
      <c r="D680" s="463">
        <v>39.200000000000003</v>
      </c>
      <c r="E680" s="463">
        <v>0</v>
      </c>
      <c r="F680" s="463">
        <v>39.200000000000003</v>
      </c>
    </row>
    <row r="681" spans="1:6" ht="45">
      <c r="A681" s="460">
        <v>5735</v>
      </c>
      <c r="B681" s="461" t="s">
        <v>4042</v>
      </c>
      <c r="C681" s="462" t="s">
        <v>848</v>
      </c>
      <c r="D681" s="463">
        <v>36.22</v>
      </c>
      <c r="E681" s="463">
        <v>0</v>
      </c>
      <c r="F681" s="463">
        <v>36.22</v>
      </c>
    </row>
    <row r="682" spans="1:6" ht="60">
      <c r="A682" s="460">
        <v>5736</v>
      </c>
      <c r="B682" s="461" t="s">
        <v>4043</v>
      </c>
      <c r="C682" s="462" t="s">
        <v>848</v>
      </c>
      <c r="D682" s="463">
        <v>40.06</v>
      </c>
      <c r="E682" s="463">
        <v>0</v>
      </c>
      <c r="F682" s="463">
        <v>40.06</v>
      </c>
    </row>
    <row r="683" spans="1:6" ht="45">
      <c r="A683" s="460">
        <v>5738</v>
      </c>
      <c r="B683" s="461" t="s">
        <v>4182</v>
      </c>
      <c r="C683" s="462" t="s">
        <v>848</v>
      </c>
      <c r="D683" s="463">
        <v>43.8</v>
      </c>
      <c r="E683" s="463">
        <v>0</v>
      </c>
      <c r="F683" s="463">
        <v>43.8</v>
      </c>
    </row>
    <row r="684" spans="1:6" ht="45">
      <c r="A684" s="460">
        <v>5739</v>
      </c>
      <c r="B684" s="461" t="s">
        <v>4183</v>
      </c>
      <c r="C684" s="462" t="s">
        <v>848</v>
      </c>
      <c r="D684" s="463">
        <v>54.81</v>
      </c>
      <c r="E684" s="463">
        <v>0</v>
      </c>
      <c r="F684" s="463">
        <v>54.81</v>
      </c>
    </row>
    <row r="685" spans="1:6" ht="45">
      <c r="A685" s="460">
        <v>5741</v>
      </c>
      <c r="B685" s="461" t="s">
        <v>4350</v>
      </c>
      <c r="C685" s="462" t="s">
        <v>848</v>
      </c>
      <c r="D685" s="463">
        <v>42.78</v>
      </c>
      <c r="E685" s="463">
        <v>0</v>
      </c>
      <c r="F685" s="463">
        <v>42.78</v>
      </c>
    </row>
    <row r="686" spans="1:6" ht="45">
      <c r="A686" s="460">
        <v>5742</v>
      </c>
      <c r="B686" s="461" t="s">
        <v>4351</v>
      </c>
      <c r="C686" s="462" t="s">
        <v>848</v>
      </c>
      <c r="D686" s="463">
        <v>26.46</v>
      </c>
      <c r="E686" s="463">
        <v>0</v>
      </c>
      <c r="F686" s="463">
        <v>26.46</v>
      </c>
    </row>
    <row r="687" spans="1:6" ht="45">
      <c r="A687" s="460">
        <v>5747</v>
      </c>
      <c r="B687" s="461" t="s">
        <v>3970</v>
      </c>
      <c r="C687" s="462" t="s">
        <v>848</v>
      </c>
      <c r="D687" s="463">
        <v>151.69999999999999</v>
      </c>
      <c r="E687" s="463">
        <v>0</v>
      </c>
      <c r="F687" s="463">
        <v>151.69999999999999</v>
      </c>
    </row>
    <row r="688" spans="1:6" ht="30">
      <c r="A688" s="460">
        <v>5751</v>
      </c>
      <c r="B688" s="461" t="s">
        <v>3954</v>
      </c>
      <c r="C688" s="462" t="s">
        <v>848</v>
      </c>
      <c r="D688" s="463">
        <v>33.700000000000003</v>
      </c>
      <c r="E688" s="463">
        <v>0</v>
      </c>
      <c r="F688" s="463">
        <v>33.700000000000003</v>
      </c>
    </row>
    <row r="689" spans="1:6" ht="30">
      <c r="A689" s="460">
        <v>5754</v>
      </c>
      <c r="B689" s="461" t="s">
        <v>3951</v>
      </c>
      <c r="C689" s="462" t="s">
        <v>848</v>
      </c>
      <c r="D689" s="463">
        <v>37.01</v>
      </c>
      <c r="E689" s="463">
        <v>0</v>
      </c>
      <c r="F689" s="463">
        <v>37.01</v>
      </c>
    </row>
    <row r="690" spans="1:6" ht="45">
      <c r="A690" s="460">
        <v>5763</v>
      </c>
      <c r="B690" s="461" t="s">
        <v>3971</v>
      </c>
      <c r="C690" s="462" t="s">
        <v>848</v>
      </c>
      <c r="D690" s="463">
        <v>52.38</v>
      </c>
      <c r="E690" s="463">
        <v>0</v>
      </c>
      <c r="F690" s="463">
        <v>52.38</v>
      </c>
    </row>
    <row r="691" spans="1:6" ht="30">
      <c r="A691" s="460">
        <v>5765</v>
      </c>
      <c r="B691" s="461" t="s">
        <v>4315</v>
      </c>
      <c r="C691" s="462" t="s">
        <v>848</v>
      </c>
      <c r="D691" s="463">
        <v>4.6399999999999997</v>
      </c>
      <c r="E691" s="463">
        <v>0</v>
      </c>
      <c r="F691" s="463">
        <v>4.6399999999999997</v>
      </c>
    </row>
    <row r="692" spans="1:6" ht="30">
      <c r="A692" s="460">
        <v>5766</v>
      </c>
      <c r="B692" s="461" t="s">
        <v>4316</v>
      </c>
      <c r="C692" s="462" t="s">
        <v>848</v>
      </c>
      <c r="D692" s="463">
        <v>2.76</v>
      </c>
      <c r="E692" s="463">
        <v>0</v>
      </c>
      <c r="F692" s="463">
        <v>2.76</v>
      </c>
    </row>
    <row r="693" spans="1:6" ht="30">
      <c r="A693" s="460">
        <v>5779</v>
      </c>
      <c r="B693" s="461" t="s">
        <v>4238</v>
      </c>
      <c r="C693" s="462" t="s">
        <v>848</v>
      </c>
      <c r="D693" s="463">
        <v>96.45</v>
      </c>
      <c r="E693" s="463">
        <v>0</v>
      </c>
      <c r="F693" s="463">
        <v>96.45</v>
      </c>
    </row>
    <row r="694" spans="1:6" ht="30">
      <c r="A694" s="460">
        <v>5787</v>
      </c>
      <c r="B694" s="461" t="s">
        <v>4021</v>
      </c>
      <c r="C694" s="462" t="s">
        <v>848</v>
      </c>
      <c r="D694" s="463">
        <v>67.5</v>
      </c>
      <c r="E694" s="463">
        <v>0</v>
      </c>
      <c r="F694" s="463">
        <v>67.5</v>
      </c>
    </row>
    <row r="695" spans="1:6" ht="30">
      <c r="A695" s="460">
        <v>5797</v>
      </c>
      <c r="B695" s="461" t="s">
        <v>3772</v>
      </c>
      <c r="C695" s="462" t="s">
        <v>848</v>
      </c>
      <c r="D695" s="463">
        <v>6.47</v>
      </c>
      <c r="E695" s="463">
        <v>0</v>
      </c>
      <c r="F695" s="463">
        <v>6.47</v>
      </c>
    </row>
    <row r="696" spans="1:6" ht="45">
      <c r="A696" s="460">
        <v>5800</v>
      </c>
      <c r="B696" s="461" t="s">
        <v>3729</v>
      </c>
      <c r="C696" s="462" t="s">
        <v>848</v>
      </c>
      <c r="D696" s="463">
        <v>0.46</v>
      </c>
      <c r="E696" s="463">
        <v>0</v>
      </c>
      <c r="F696" s="463">
        <v>0.46</v>
      </c>
    </row>
    <row r="697" spans="1:6" ht="30">
      <c r="A697" s="460">
        <v>7032</v>
      </c>
      <c r="B697" s="461" t="s">
        <v>7217</v>
      </c>
      <c r="C697" s="462" t="s">
        <v>848</v>
      </c>
      <c r="D697" s="463">
        <v>4.28</v>
      </c>
      <c r="E697" s="463">
        <v>0</v>
      </c>
      <c r="F697" s="463">
        <v>4.28</v>
      </c>
    </row>
    <row r="698" spans="1:6" ht="30">
      <c r="A698" s="460">
        <v>7033</v>
      </c>
      <c r="B698" s="461" t="s">
        <v>7218</v>
      </c>
      <c r="C698" s="462" t="s">
        <v>848</v>
      </c>
      <c r="D698" s="463">
        <v>1.58</v>
      </c>
      <c r="E698" s="463">
        <v>0</v>
      </c>
      <c r="F698" s="463">
        <v>1.58</v>
      </c>
    </row>
    <row r="699" spans="1:6" ht="30">
      <c r="A699" s="460">
        <v>7034</v>
      </c>
      <c r="B699" s="461" t="s">
        <v>7219</v>
      </c>
      <c r="C699" s="462" t="s">
        <v>848</v>
      </c>
      <c r="D699" s="463">
        <v>5.71</v>
      </c>
      <c r="E699" s="463">
        <v>0</v>
      </c>
      <c r="F699" s="463">
        <v>5.71</v>
      </c>
    </row>
    <row r="700" spans="1:6" ht="30">
      <c r="A700" s="460">
        <v>7035</v>
      </c>
      <c r="B700" s="461" t="s">
        <v>7220</v>
      </c>
      <c r="C700" s="462" t="s">
        <v>848</v>
      </c>
      <c r="D700" s="463">
        <v>246.02</v>
      </c>
      <c r="E700" s="463">
        <v>0</v>
      </c>
      <c r="F700" s="463">
        <v>246.02</v>
      </c>
    </row>
    <row r="701" spans="1:6" ht="30">
      <c r="A701" s="460">
        <v>7038</v>
      </c>
      <c r="B701" s="461" t="s">
        <v>4186</v>
      </c>
      <c r="C701" s="462" t="s">
        <v>848</v>
      </c>
      <c r="D701" s="463">
        <v>50.1</v>
      </c>
      <c r="E701" s="463">
        <v>0</v>
      </c>
      <c r="F701" s="463">
        <v>50.1</v>
      </c>
    </row>
    <row r="702" spans="1:6" ht="30">
      <c r="A702" s="460">
        <v>7039</v>
      </c>
      <c r="B702" s="461" t="s">
        <v>4187</v>
      </c>
      <c r="C702" s="462" t="s">
        <v>848</v>
      </c>
      <c r="D702" s="463">
        <v>13.44</v>
      </c>
      <c r="E702" s="463">
        <v>0</v>
      </c>
      <c r="F702" s="463">
        <v>13.44</v>
      </c>
    </row>
    <row r="703" spans="1:6" ht="30">
      <c r="A703" s="460">
        <v>7040</v>
      </c>
      <c r="B703" s="461" t="s">
        <v>4188</v>
      </c>
      <c r="C703" s="462" t="s">
        <v>848</v>
      </c>
      <c r="D703" s="463">
        <v>62.69</v>
      </c>
      <c r="E703" s="463">
        <v>0</v>
      </c>
      <c r="F703" s="463">
        <v>62.69</v>
      </c>
    </row>
    <row r="704" spans="1:6" ht="45">
      <c r="A704" s="460">
        <v>7044</v>
      </c>
      <c r="B704" s="461" t="s">
        <v>3737</v>
      </c>
      <c r="C704" s="462" t="s">
        <v>848</v>
      </c>
      <c r="D704" s="463">
        <v>0.27</v>
      </c>
      <c r="E704" s="463">
        <v>0</v>
      </c>
      <c r="F704" s="463">
        <v>0.27</v>
      </c>
    </row>
    <row r="705" spans="1:6" ht="45">
      <c r="A705" s="460">
        <v>7045</v>
      </c>
      <c r="B705" s="461" t="s">
        <v>3738</v>
      </c>
      <c r="C705" s="462" t="s">
        <v>848</v>
      </c>
      <c r="D705" s="463">
        <v>0.06</v>
      </c>
      <c r="E705" s="463">
        <v>0</v>
      </c>
      <c r="F705" s="463">
        <v>0.06</v>
      </c>
    </row>
    <row r="706" spans="1:6" ht="45">
      <c r="A706" s="460">
        <v>7046</v>
      </c>
      <c r="B706" s="461" t="s">
        <v>3739</v>
      </c>
      <c r="C706" s="462" t="s">
        <v>848</v>
      </c>
      <c r="D706" s="463">
        <v>0.28999999999999998</v>
      </c>
      <c r="E706" s="463">
        <v>0</v>
      </c>
      <c r="F706" s="463">
        <v>0.28999999999999998</v>
      </c>
    </row>
    <row r="707" spans="1:6" ht="45">
      <c r="A707" s="460">
        <v>7047</v>
      </c>
      <c r="B707" s="461" t="s">
        <v>3740</v>
      </c>
      <c r="C707" s="462" t="s">
        <v>848</v>
      </c>
      <c r="D707" s="463">
        <v>23.42</v>
      </c>
      <c r="E707" s="463">
        <v>0</v>
      </c>
      <c r="F707" s="463">
        <v>23.42</v>
      </c>
    </row>
    <row r="708" spans="1:6" ht="45">
      <c r="A708" s="460">
        <v>7051</v>
      </c>
      <c r="B708" s="461" t="s">
        <v>4191</v>
      </c>
      <c r="C708" s="462" t="s">
        <v>848</v>
      </c>
      <c r="D708" s="463">
        <v>44.43</v>
      </c>
      <c r="E708" s="463">
        <v>0</v>
      </c>
      <c r="F708" s="463">
        <v>44.43</v>
      </c>
    </row>
    <row r="709" spans="1:6" ht="45">
      <c r="A709" s="460">
        <v>7052</v>
      </c>
      <c r="B709" s="461" t="s">
        <v>4192</v>
      </c>
      <c r="C709" s="462" t="s">
        <v>848</v>
      </c>
      <c r="D709" s="463">
        <v>12</v>
      </c>
      <c r="E709" s="463">
        <v>0</v>
      </c>
      <c r="F709" s="463">
        <v>12</v>
      </c>
    </row>
    <row r="710" spans="1:6" ht="45">
      <c r="A710" s="460">
        <v>7053</v>
      </c>
      <c r="B710" s="461" t="s">
        <v>4193</v>
      </c>
      <c r="C710" s="462" t="s">
        <v>848</v>
      </c>
      <c r="D710" s="463">
        <v>55.61</v>
      </c>
      <c r="E710" s="463">
        <v>0</v>
      </c>
      <c r="F710" s="463">
        <v>55.61</v>
      </c>
    </row>
    <row r="711" spans="1:6" ht="45">
      <c r="A711" s="460">
        <v>7054</v>
      </c>
      <c r="B711" s="461" t="s">
        <v>4194</v>
      </c>
      <c r="C711" s="462" t="s">
        <v>848</v>
      </c>
      <c r="D711" s="463">
        <v>85.64</v>
      </c>
      <c r="E711" s="463">
        <v>0</v>
      </c>
      <c r="F711" s="463">
        <v>85.64</v>
      </c>
    </row>
    <row r="712" spans="1:6" ht="45">
      <c r="A712" s="460">
        <v>7058</v>
      </c>
      <c r="B712" s="461" t="s">
        <v>3906</v>
      </c>
      <c r="C712" s="462" t="s">
        <v>848</v>
      </c>
      <c r="D712" s="463">
        <v>22.78</v>
      </c>
      <c r="E712" s="463">
        <v>0</v>
      </c>
      <c r="F712" s="463">
        <v>22.78</v>
      </c>
    </row>
    <row r="713" spans="1:6" ht="45">
      <c r="A713" s="460">
        <v>7059</v>
      </c>
      <c r="B713" s="461" t="s">
        <v>3907</v>
      </c>
      <c r="C713" s="462" t="s">
        <v>848</v>
      </c>
      <c r="D713" s="463">
        <v>8.86</v>
      </c>
      <c r="E713" s="463">
        <v>0</v>
      </c>
      <c r="F713" s="463">
        <v>8.86</v>
      </c>
    </row>
    <row r="714" spans="1:6" ht="45">
      <c r="A714" s="460">
        <v>7060</v>
      </c>
      <c r="B714" s="461" t="s">
        <v>3908</v>
      </c>
      <c r="C714" s="462" t="s">
        <v>848</v>
      </c>
      <c r="D714" s="463">
        <v>41.31</v>
      </c>
      <c r="E714" s="463">
        <v>0</v>
      </c>
      <c r="F714" s="463">
        <v>41.31</v>
      </c>
    </row>
    <row r="715" spans="1:6" ht="45">
      <c r="A715" s="460">
        <v>7061</v>
      </c>
      <c r="B715" s="461" t="s">
        <v>3909</v>
      </c>
      <c r="C715" s="462" t="s">
        <v>848</v>
      </c>
      <c r="D715" s="463">
        <v>78.17</v>
      </c>
      <c r="E715" s="463">
        <v>0</v>
      </c>
      <c r="F715" s="463">
        <v>78.17</v>
      </c>
    </row>
    <row r="716" spans="1:6" ht="30">
      <c r="A716" s="460">
        <v>7063</v>
      </c>
      <c r="B716" s="461" t="s">
        <v>4113</v>
      </c>
      <c r="C716" s="462" t="s">
        <v>848</v>
      </c>
      <c r="D716" s="463">
        <v>18.66</v>
      </c>
      <c r="E716" s="463">
        <v>0</v>
      </c>
      <c r="F716" s="463">
        <v>18.66</v>
      </c>
    </row>
    <row r="717" spans="1:6" ht="30">
      <c r="A717" s="460">
        <v>7064</v>
      </c>
      <c r="B717" s="461" t="s">
        <v>4114</v>
      </c>
      <c r="C717" s="462" t="s">
        <v>848</v>
      </c>
      <c r="D717" s="463">
        <v>5.04</v>
      </c>
      <c r="E717" s="463">
        <v>0</v>
      </c>
      <c r="F717" s="463">
        <v>5.04</v>
      </c>
    </row>
    <row r="718" spans="1:6" ht="30">
      <c r="A718" s="460">
        <v>7065</v>
      </c>
      <c r="B718" s="461" t="s">
        <v>4115</v>
      </c>
      <c r="C718" s="462" t="s">
        <v>848</v>
      </c>
      <c r="D718" s="463">
        <v>20.41</v>
      </c>
      <c r="E718" s="463">
        <v>0</v>
      </c>
      <c r="F718" s="463">
        <v>20.41</v>
      </c>
    </row>
    <row r="719" spans="1:6" ht="30">
      <c r="A719" s="460">
        <v>7066</v>
      </c>
      <c r="B719" s="461" t="s">
        <v>4116</v>
      </c>
      <c r="C719" s="462" t="s">
        <v>848</v>
      </c>
      <c r="D719" s="463">
        <v>92.75</v>
      </c>
      <c r="E719" s="463">
        <v>0</v>
      </c>
      <c r="F719" s="463">
        <v>92.75</v>
      </c>
    </row>
    <row r="720" spans="1:6" ht="45">
      <c r="A720" s="460">
        <v>53786</v>
      </c>
      <c r="B720" s="461" t="s">
        <v>4046</v>
      </c>
      <c r="C720" s="462" t="s">
        <v>848</v>
      </c>
      <c r="D720" s="463">
        <v>48.96</v>
      </c>
      <c r="E720" s="463">
        <v>0</v>
      </c>
      <c r="F720" s="463">
        <v>48.96</v>
      </c>
    </row>
    <row r="721" spans="1:6" ht="45">
      <c r="A721" s="460">
        <v>53788</v>
      </c>
      <c r="B721" s="461" t="s">
        <v>4195</v>
      </c>
      <c r="C721" s="462" t="s">
        <v>848</v>
      </c>
      <c r="D721" s="463">
        <v>54.81</v>
      </c>
      <c r="E721" s="463">
        <v>0</v>
      </c>
      <c r="F721" s="463">
        <v>54.81</v>
      </c>
    </row>
    <row r="722" spans="1:6" ht="45">
      <c r="A722" s="460">
        <v>53792</v>
      </c>
      <c r="B722" s="461" t="s">
        <v>3910</v>
      </c>
      <c r="C722" s="462" t="s">
        <v>848</v>
      </c>
      <c r="D722" s="463">
        <v>97.17</v>
      </c>
      <c r="E722" s="463">
        <v>0</v>
      </c>
      <c r="F722" s="463">
        <v>97.17</v>
      </c>
    </row>
    <row r="723" spans="1:6" ht="30">
      <c r="A723" s="460">
        <v>53794</v>
      </c>
      <c r="B723" s="461" t="s">
        <v>4361</v>
      </c>
      <c r="C723" s="462" t="s">
        <v>848</v>
      </c>
      <c r="D723" s="463">
        <v>35.619999999999997</v>
      </c>
      <c r="E723" s="463">
        <v>0</v>
      </c>
      <c r="F723" s="463">
        <v>35.619999999999997</v>
      </c>
    </row>
    <row r="724" spans="1:6" ht="45">
      <c r="A724" s="460">
        <v>53797</v>
      </c>
      <c r="B724" s="461" t="s">
        <v>3945</v>
      </c>
      <c r="C724" s="462" t="s">
        <v>848</v>
      </c>
      <c r="D724" s="463">
        <v>111.75</v>
      </c>
      <c r="E724" s="463">
        <v>0</v>
      </c>
      <c r="F724" s="463">
        <v>111.75</v>
      </c>
    </row>
    <row r="725" spans="1:6" ht="30">
      <c r="A725" s="460">
        <v>53804</v>
      </c>
      <c r="B725" s="461" t="s">
        <v>4335</v>
      </c>
      <c r="C725" s="462" t="s">
        <v>848</v>
      </c>
      <c r="D725" s="463">
        <v>4.82</v>
      </c>
      <c r="E725" s="463">
        <v>0</v>
      </c>
      <c r="F725" s="463">
        <v>4.82</v>
      </c>
    </row>
    <row r="726" spans="1:6" ht="30">
      <c r="A726" s="460">
        <v>53806</v>
      </c>
      <c r="B726" s="461" t="s">
        <v>4148</v>
      </c>
      <c r="C726" s="462" t="s">
        <v>848</v>
      </c>
      <c r="D726" s="463">
        <v>76.81</v>
      </c>
      <c r="E726" s="463">
        <v>0</v>
      </c>
      <c r="F726" s="463">
        <v>76.81</v>
      </c>
    </row>
    <row r="727" spans="1:6" ht="30">
      <c r="A727" s="460">
        <v>53810</v>
      </c>
      <c r="B727" s="461" t="s">
        <v>4141</v>
      </c>
      <c r="C727" s="462" t="s">
        <v>848</v>
      </c>
      <c r="D727" s="463">
        <v>77.28</v>
      </c>
      <c r="E727" s="463">
        <v>0</v>
      </c>
      <c r="F727" s="463">
        <v>77.28</v>
      </c>
    </row>
    <row r="728" spans="1:6" ht="30">
      <c r="A728" s="460">
        <v>53814</v>
      </c>
      <c r="B728" s="461" t="s">
        <v>4136</v>
      </c>
      <c r="C728" s="462" t="s">
        <v>848</v>
      </c>
      <c r="D728" s="463">
        <v>253.14</v>
      </c>
      <c r="E728" s="463">
        <v>0</v>
      </c>
      <c r="F728" s="463">
        <v>253.14</v>
      </c>
    </row>
    <row r="729" spans="1:6" ht="30">
      <c r="A729" s="460">
        <v>53817</v>
      </c>
      <c r="B729" s="461" t="s">
        <v>4124</v>
      </c>
      <c r="C729" s="462" t="s">
        <v>848</v>
      </c>
      <c r="D729" s="463">
        <v>59.92</v>
      </c>
      <c r="E729" s="463">
        <v>0</v>
      </c>
      <c r="F729" s="463">
        <v>59.92</v>
      </c>
    </row>
    <row r="730" spans="1:6" ht="45">
      <c r="A730" s="460">
        <v>53818</v>
      </c>
      <c r="B730" s="461" t="s">
        <v>4196</v>
      </c>
      <c r="C730" s="462" t="s">
        <v>848</v>
      </c>
      <c r="D730" s="463">
        <v>9.67</v>
      </c>
      <c r="E730" s="463">
        <v>0</v>
      </c>
      <c r="F730" s="463">
        <v>9.67</v>
      </c>
    </row>
    <row r="731" spans="1:6" ht="45">
      <c r="A731" s="460">
        <v>53827</v>
      </c>
      <c r="B731" s="461" t="s">
        <v>3949</v>
      </c>
      <c r="C731" s="462" t="s">
        <v>848</v>
      </c>
      <c r="D731" s="463">
        <v>109.4</v>
      </c>
      <c r="E731" s="463">
        <v>0</v>
      </c>
      <c r="F731" s="463">
        <v>109.4</v>
      </c>
    </row>
    <row r="732" spans="1:6" ht="45">
      <c r="A732" s="460">
        <v>53829</v>
      </c>
      <c r="B732" s="461" t="s">
        <v>3950</v>
      </c>
      <c r="C732" s="462" t="s">
        <v>848</v>
      </c>
      <c r="D732" s="463">
        <v>111.75</v>
      </c>
      <c r="E732" s="463">
        <v>0</v>
      </c>
      <c r="F732" s="463">
        <v>111.75</v>
      </c>
    </row>
    <row r="733" spans="1:6" ht="45">
      <c r="A733" s="460">
        <v>53831</v>
      </c>
      <c r="B733" s="461" t="s">
        <v>3974</v>
      </c>
      <c r="C733" s="462" t="s">
        <v>848</v>
      </c>
      <c r="D733" s="463">
        <v>184.59</v>
      </c>
      <c r="E733" s="463">
        <v>0</v>
      </c>
      <c r="F733" s="463">
        <v>184.59</v>
      </c>
    </row>
    <row r="734" spans="1:6" ht="30">
      <c r="A734" s="460">
        <v>53840</v>
      </c>
      <c r="B734" s="461" t="s">
        <v>4233</v>
      </c>
      <c r="C734" s="462" t="s">
        <v>848</v>
      </c>
      <c r="D734" s="463">
        <v>2.62</v>
      </c>
      <c r="E734" s="463">
        <v>0</v>
      </c>
      <c r="F734" s="463">
        <v>2.62</v>
      </c>
    </row>
    <row r="735" spans="1:6" ht="30">
      <c r="A735" s="460">
        <v>53841</v>
      </c>
      <c r="B735" s="461" t="s">
        <v>4234</v>
      </c>
      <c r="C735" s="462" t="s">
        <v>848</v>
      </c>
      <c r="D735" s="463">
        <v>1.82</v>
      </c>
      <c r="E735" s="463">
        <v>0</v>
      </c>
      <c r="F735" s="463">
        <v>1.82</v>
      </c>
    </row>
    <row r="736" spans="1:6" ht="30">
      <c r="A736" s="460">
        <v>53849</v>
      </c>
      <c r="B736" s="461" t="s">
        <v>4241</v>
      </c>
      <c r="C736" s="462" t="s">
        <v>848</v>
      </c>
      <c r="D736" s="463">
        <v>80.3</v>
      </c>
      <c r="E736" s="463">
        <v>0</v>
      </c>
      <c r="F736" s="463">
        <v>80.3</v>
      </c>
    </row>
    <row r="737" spans="1:6" ht="30">
      <c r="A737" s="460">
        <v>53857</v>
      </c>
      <c r="B737" s="461" t="s">
        <v>4026</v>
      </c>
      <c r="C737" s="462" t="s">
        <v>848</v>
      </c>
      <c r="D737" s="463">
        <v>82</v>
      </c>
      <c r="E737" s="463">
        <v>0</v>
      </c>
      <c r="F737" s="463">
        <v>82</v>
      </c>
    </row>
    <row r="738" spans="1:6" ht="30">
      <c r="A738" s="460">
        <v>53858</v>
      </c>
      <c r="B738" s="461" t="s">
        <v>4027</v>
      </c>
      <c r="C738" s="462" t="s">
        <v>848</v>
      </c>
      <c r="D738" s="463">
        <v>43.85</v>
      </c>
      <c r="E738" s="463">
        <v>0</v>
      </c>
      <c r="F738" s="463">
        <v>43.85</v>
      </c>
    </row>
    <row r="739" spans="1:6" ht="30">
      <c r="A739" s="460">
        <v>53861</v>
      </c>
      <c r="B739" s="461" t="s">
        <v>4028</v>
      </c>
      <c r="C739" s="462" t="s">
        <v>848</v>
      </c>
      <c r="D739" s="463">
        <v>79.59</v>
      </c>
      <c r="E739" s="463">
        <v>0</v>
      </c>
      <c r="F739" s="463">
        <v>79.59</v>
      </c>
    </row>
    <row r="740" spans="1:6" ht="30">
      <c r="A740" s="460">
        <v>53863</v>
      </c>
      <c r="B740" s="461" t="s">
        <v>3688</v>
      </c>
      <c r="C740" s="462" t="s">
        <v>848</v>
      </c>
      <c r="D740" s="463">
        <v>1.85</v>
      </c>
      <c r="E740" s="463">
        <v>0</v>
      </c>
      <c r="F740" s="463">
        <v>1.85</v>
      </c>
    </row>
    <row r="741" spans="1:6" ht="30">
      <c r="A741" s="460">
        <v>53865</v>
      </c>
      <c r="B741" s="461" t="s">
        <v>3775</v>
      </c>
      <c r="C741" s="462" t="s">
        <v>848</v>
      </c>
      <c r="D741" s="463">
        <v>45.23</v>
      </c>
      <c r="E741" s="463">
        <v>0</v>
      </c>
      <c r="F741" s="463">
        <v>45.23</v>
      </c>
    </row>
    <row r="742" spans="1:6" ht="45">
      <c r="A742" s="460">
        <v>53866</v>
      </c>
      <c r="B742" s="461" t="s">
        <v>3730</v>
      </c>
      <c r="C742" s="462" t="s">
        <v>848</v>
      </c>
      <c r="D742" s="463">
        <v>1.35</v>
      </c>
      <c r="E742" s="463">
        <v>0</v>
      </c>
      <c r="F742" s="463">
        <v>1.35</v>
      </c>
    </row>
    <row r="743" spans="1:6" ht="45">
      <c r="A743" s="460">
        <v>53882</v>
      </c>
      <c r="B743" s="461" t="s">
        <v>3975</v>
      </c>
      <c r="C743" s="462" t="s">
        <v>848</v>
      </c>
      <c r="D743" s="463">
        <v>37.39</v>
      </c>
      <c r="E743" s="463">
        <v>0</v>
      </c>
      <c r="F743" s="463">
        <v>37.39</v>
      </c>
    </row>
    <row r="744" spans="1:6" ht="45">
      <c r="A744" s="460">
        <v>55263</v>
      </c>
      <c r="B744" s="461" t="s">
        <v>4197</v>
      </c>
      <c r="C744" s="462" t="s">
        <v>848</v>
      </c>
      <c r="D744" s="463">
        <v>61.81</v>
      </c>
      <c r="E744" s="463">
        <v>0</v>
      </c>
      <c r="F744" s="463">
        <v>61.81</v>
      </c>
    </row>
    <row r="745" spans="1:6" ht="30">
      <c r="A745" s="460">
        <v>73303</v>
      </c>
      <c r="B745" s="461" t="s">
        <v>3802</v>
      </c>
      <c r="C745" s="462" t="s">
        <v>848</v>
      </c>
      <c r="D745" s="463">
        <v>5.63</v>
      </c>
      <c r="E745" s="463">
        <v>0</v>
      </c>
      <c r="F745" s="463">
        <v>5.63</v>
      </c>
    </row>
    <row r="746" spans="1:6" ht="30">
      <c r="A746" s="460">
        <v>73307</v>
      </c>
      <c r="B746" s="461" t="s">
        <v>3803</v>
      </c>
      <c r="C746" s="462" t="s">
        <v>848</v>
      </c>
      <c r="D746" s="463">
        <v>5.0199999999999996</v>
      </c>
      <c r="E746" s="463">
        <v>0</v>
      </c>
      <c r="F746" s="463">
        <v>5.0199999999999996</v>
      </c>
    </row>
    <row r="747" spans="1:6" ht="45">
      <c r="A747" s="460">
        <v>73309</v>
      </c>
      <c r="B747" s="461" t="s">
        <v>4198</v>
      </c>
      <c r="C747" s="462" t="s">
        <v>848</v>
      </c>
      <c r="D747" s="463">
        <v>33.33</v>
      </c>
      <c r="E747" s="463">
        <v>0</v>
      </c>
      <c r="F747" s="463">
        <v>33.33</v>
      </c>
    </row>
    <row r="748" spans="1:6" ht="30">
      <c r="A748" s="460">
        <v>73311</v>
      </c>
      <c r="B748" s="461" t="s">
        <v>3804</v>
      </c>
      <c r="C748" s="462" t="s">
        <v>848</v>
      </c>
      <c r="D748" s="463">
        <v>170.87</v>
      </c>
      <c r="E748" s="463">
        <v>0</v>
      </c>
      <c r="F748" s="463">
        <v>170.87</v>
      </c>
    </row>
    <row r="749" spans="1:6" ht="30">
      <c r="A749" s="460">
        <v>73313</v>
      </c>
      <c r="B749" s="461" t="s">
        <v>4199</v>
      </c>
      <c r="C749" s="462" t="s">
        <v>848</v>
      </c>
      <c r="D749" s="463">
        <v>9</v>
      </c>
      <c r="E749" s="463">
        <v>0</v>
      </c>
      <c r="F749" s="463">
        <v>9</v>
      </c>
    </row>
    <row r="750" spans="1:6" ht="45">
      <c r="A750" s="460">
        <v>73315</v>
      </c>
      <c r="B750" s="461" t="s">
        <v>4169</v>
      </c>
      <c r="C750" s="462" t="s">
        <v>848</v>
      </c>
      <c r="D750" s="463">
        <v>54.81</v>
      </c>
      <c r="E750" s="463">
        <v>0</v>
      </c>
      <c r="F750" s="463">
        <v>54.81</v>
      </c>
    </row>
    <row r="751" spans="1:6" ht="45">
      <c r="A751" s="460">
        <v>73335</v>
      </c>
      <c r="B751" s="461" t="s">
        <v>3946</v>
      </c>
      <c r="C751" s="462" t="s">
        <v>848</v>
      </c>
      <c r="D751" s="463">
        <v>35.44</v>
      </c>
      <c r="E751" s="463">
        <v>0</v>
      </c>
      <c r="F751" s="463">
        <v>35.44</v>
      </c>
    </row>
    <row r="752" spans="1:6" ht="45">
      <c r="A752" s="460">
        <v>73340</v>
      </c>
      <c r="B752" s="461" t="s">
        <v>3947</v>
      </c>
      <c r="C752" s="462" t="s">
        <v>848</v>
      </c>
      <c r="D752" s="463">
        <v>148.49</v>
      </c>
      <c r="E752" s="463">
        <v>0</v>
      </c>
      <c r="F752" s="463">
        <v>148.49</v>
      </c>
    </row>
    <row r="753" spans="1:6" ht="45">
      <c r="A753" s="460">
        <v>83361</v>
      </c>
      <c r="B753" s="461" t="s">
        <v>4321</v>
      </c>
      <c r="C753" s="462" t="s">
        <v>848</v>
      </c>
      <c r="D753" s="463">
        <v>43.49</v>
      </c>
      <c r="E753" s="463">
        <v>0</v>
      </c>
      <c r="F753" s="463">
        <v>43.49</v>
      </c>
    </row>
    <row r="754" spans="1:6" ht="30">
      <c r="A754" s="460">
        <v>83761</v>
      </c>
      <c r="B754" s="461" t="s">
        <v>3695</v>
      </c>
      <c r="C754" s="462" t="s">
        <v>848</v>
      </c>
      <c r="D754" s="463">
        <v>7.5</v>
      </c>
      <c r="E754" s="463">
        <v>0</v>
      </c>
      <c r="F754" s="463">
        <v>7.5</v>
      </c>
    </row>
    <row r="755" spans="1:6" ht="30">
      <c r="A755" s="460">
        <v>83762</v>
      </c>
      <c r="B755" s="461" t="s">
        <v>3696</v>
      </c>
      <c r="C755" s="462" t="s">
        <v>848</v>
      </c>
      <c r="D755" s="463">
        <v>6.69</v>
      </c>
      <c r="E755" s="463">
        <v>0</v>
      </c>
      <c r="F755" s="463">
        <v>6.69</v>
      </c>
    </row>
    <row r="756" spans="1:6" ht="30">
      <c r="A756" s="460">
        <v>83763</v>
      </c>
      <c r="B756" s="461" t="s">
        <v>3697</v>
      </c>
      <c r="C756" s="462" t="s">
        <v>848</v>
      </c>
      <c r="D756" s="463">
        <v>48.15</v>
      </c>
      <c r="E756" s="463">
        <v>0</v>
      </c>
      <c r="F756" s="463">
        <v>48.15</v>
      </c>
    </row>
    <row r="757" spans="1:6" ht="30">
      <c r="A757" s="460">
        <v>83764</v>
      </c>
      <c r="B757" s="461" t="s">
        <v>3698</v>
      </c>
      <c r="C757" s="462" t="s">
        <v>848</v>
      </c>
      <c r="D757" s="463">
        <v>2.64</v>
      </c>
      <c r="E757" s="463">
        <v>0</v>
      </c>
      <c r="F757" s="463">
        <v>2.64</v>
      </c>
    </row>
    <row r="758" spans="1:6" ht="30">
      <c r="A758" s="460">
        <v>87026</v>
      </c>
      <c r="B758" s="461" t="s">
        <v>4235</v>
      </c>
      <c r="C758" s="462" t="s">
        <v>848</v>
      </c>
      <c r="D758" s="463">
        <v>0.71</v>
      </c>
      <c r="E758" s="463">
        <v>0</v>
      </c>
      <c r="F758" s="463">
        <v>0.71</v>
      </c>
    </row>
    <row r="759" spans="1:6" ht="30">
      <c r="A759" s="460">
        <v>87441</v>
      </c>
      <c r="B759" s="461" t="s">
        <v>7221</v>
      </c>
      <c r="C759" s="462" t="s">
        <v>848</v>
      </c>
      <c r="D759" s="463">
        <v>0.39</v>
      </c>
      <c r="E759" s="463">
        <v>0</v>
      </c>
      <c r="F759" s="463">
        <v>0.39</v>
      </c>
    </row>
    <row r="760" spans="1:6" ht="30">
      <c r="A760" s="460">
        <v>87442</v>
      </c>
      <c r="B760" s="461" t="s">
        <v>7222</v>
      </c>
      <c r="C760" s="462" t="s">
        <v>848</v>
      </c>
      <c r="D760" s="463">
        <v>0.09</v>
      </c>
      <c r="E760" s="463">
        <v>0</v>
      </c>
      <c r="F760" s="463">
        <v>0.09</v>
      </c>
    </row>
    <row r="761" spans="1:6" ht="30">
      <c r="A761" s="460">
        <v>87443</v>
      </c>
      <c r="B761" s="461" t="s">
        <v>7223</v>
      </c>
      <c r="C761" s="462" t="s">
        <v>848</v>
      </c>
      <c r="D761" s="463">
        <v>0.52</v>
      </c>
      <c r="E761" s="463">
        <v>0</v>
      </c>
      <c r="F761" s="463">
        <v>0.52</v>
      </c>
    </row>
    <row r="762" spans="1:6" ht="30">
      <c r="A762" s="460">
        <v>87444</v>
      </c>
      <c r="B762" s="461" t="s">
        <v>7224</v>
      </c>
      <c r="C762" s="462" t="s">
        <v>848</v>
      </c>
      <c r="D762" s="463">
        <v>4.0599999999999996</v>
      </c>
      <c r="E762" s="463">
        <v>0</v>
      </c>
      <c r="F762" s="463">
        <v>4.0599999999999996</v>
      </c>
    </row>
    <row r="763" spans="1:6" ht="30">
      <c r="A763" s="460">
        <v>88387</v>
      </c>
      <c r="B763" s="461" t="s">
        <v>7225</v>
      </c>
      <c r="C763" s="462" t="s">
        <v>848</v>
      </c>
      <c r="D763" s="463">
        <v>0.77</v>
      </c>
      <c r="E763" s="463">
        <v>0</v>
      </c>
      <c r="F763" s="463">
        <v>0.77</v>
      </c>
    </row>
    <row r="764" spans="1:6" ht="30">
      <c r="A764" s="460">
        <v>88389</v>
      </c>
      <c r="B764" s="461" t="s">
        <v>7226</v>
      </c>
      <c r="C764" s="462" t="s">
        <v>848</v>
      </c>
      <c r="D764" s="463">
        <v>0.19</v>
      </c>
      <c r="E764" s="463">
        <v>0</v>
      </c>
      <c r="F764" s="463">
        <v>0.19</v>
      </c>
    </row>
    <row r="765" spans="1:6" ht="30">
      <c r="A765" s="460">
        <v>88390</v>
      </c>
      <c r="B765" s="461" t="s">
        <v>7227</v>
      </c>
      <c r="C765" s="462" t="s">
        <v>848</v>
      </c>
      <c r="D765" s="463">
        <v>0.89</v>
      </c>
      <c r="E765" s="463">
        <v>0</v>
      </c>
      <c r="F765" s="463">
        <v>0.89</v>
      </c>
    </row>
    <row r="766" spans="1:6" ht="30">
      <c r="A766" s="460">
        <v>88391</v>
      </c>
      <c r="B766" s="461" t="s">
        <v>7228</v>
      </c>
      <c r="C766" s="462" t="s">
        <v>848</v>
      </c>
      <c r="D766" s="463">
        <v>2.1800000000000002</v>
      </c>
      <c r="E766" s="463">
        <v>0</v>
      </c>
      <c r="F766" s="463">
        <v>2.1800000000000002</v>
      </c>
    </row>
    <row r="767" spans="1:6" ht="30">
      <c r="A767" s="460">
        <v>88394</v>
      </c>
      <c r="B767" s="461" t="s">
        <v>7229</v>
      </c>
      <c r="C767" s="462" t="s">
        <v>848</v>
      </c>
      <c r="D767" s="463">
        <v>0.91</v>
      </c>
      <c r="E767" s="463">
        <v>0</v>
      </c>
      <c r="F767" s="463">
        <v>0.91</v>
      </c>
    </row>
    <row r="768" spans="1:6" ht="30">
      <c r="A768" s="460">
        <v>88395</v>
      </c>
      <c r="B768" s="461" t="s">
        <v>7230</v>
      </c>
      <c r="C768" s="462" t="s">
        <v>848</v>
      </c>
      <c r="D768" s="463">
        <v>0.22</v>
      </c>
      <c r="E768" s="463">
        <v>0</v>
      </c>
      <c r="F768" s="463">
        <v>0.22</v>
      </c>
    </row>
    <row r="769" spans="1:6" ht="30">
      <c r="A769" s="460">
        <v>88396</v>
      </c>
      <c r="B769" s="461" t="s">
        <v>7231</v>
      </c>
      <c r="C769" s="462" t="s">
        <v>848</v>
      </c>
      <c r="D769" s="463">
        <v>1.07</v>
      </c>
      <c r="E769" s="463">
        <v>0</v>
      </c>
      <c r="F769" s="463">
        <v>1.07</v>
      </c>
    </row>
    <row r="770" spans="1:6" ht="30">
      <c r="A770" s="460">
        <v>88397</v>
      </c>
      <c r="B770" s="461" t="s">
        <v>7232</v>
      </c>
      <c r="C770" s="462" t="s">
        <v>848</v>
      </c>
      <c r="D770" s="463">
        <v>3.28</v>
      </c>
      <c r="E770" s="463">
        <v>0</v>
      </c>
      <c r="F770" s="463">
        <v>3.28</v>
      </c>
    </row>
    <row r="771" spans="1:6" ht="30">
      <c r="A771" s="460">
        <v>88400</v>
      </c>
      <c r="B771" s="461" t="s">
        <v>7233</v>
      </c>
      <c r="C771" s="462" t="s">
        <v>848</v>
      </c>
      <c r="D771" s="463">
        <v>0.72</v>
      </c>
      <c r="E771" s="463">
        <v>0</v>
      </c>
      <c r="F771" s="463">
        <v>0.72</v>
      </c>
    </row>
    <row r="772" spans="1:6" ht="30">
      <c r="A772" s="460">
        <v>88401</v>
      </c>
      <c r="B772" s="461" t="s">
        <v>7234</v>
      </c>
      <c r="C772" s="462" t="s">
        <v>848</v>
      </c>
      <c r="D772" s="463">
        <v>0.17</v>
      </c>
      <c r="E772" s="463">
        <v>0</v>
      </c>
      <c r="F772" s="463">
        <v>0.17</v>
      </c>
    </row>
    <row r="773" spans="1:6" ht="30">
      <c r="A773" s="460">
        <v>88402</v>
      </c>
      <c r="B773" s="461" t="s">
        <v>7235</v>
      </c>
      <c r="C773" s="462" t="s">
        <v>848</v>
      </c>
      <c r="D773" s="463">
        <v>0.85</v>
      </c>
      <c r="E773" s="463">
        <v>0</v>
      </c>
      <c r="F773" s="463">
        <v>0.85</v>
      </c>
    </row>
    <row r="774" spans="1:6" ht="30">
      <c r="A774" s="460">
        <v>88403</v>
      </c>
      <c r="B774" s="461" t="s">
        <v>7236</v>
      </c>
      <c r="C774" s="462" t="s">
        <v>848</v>
      </c>
      <c r="D774" s="463">
        <v>1.31</v>
      </c>
      <c r="E774" s="463">
        <v>0</v>
      </c>
      <c r="F774" s="463">
        <v>1.31</v>
      </c>
    </row>
    <row r="775" spans="1:6" ht="30">
      <c r="A775" s="460">
        <v>88419</v>
      </c>
      <c r="B775" s="461" t="s">
        <v>3633</v>
      </c>
      <c r="C775" s="462" t="s">
        <v>848</v>
      </c>
      <c r="D775" s="463">
        <v>5.0599999999999996</v>
      </c>
      <c r="E775" s="463">
        <v>0</v>
      </c>
      <c r="F775" s="463">
        <v>5.0599999999999996</v>
      </c>
    </row>
    <row r="776" spans="1:6" ht="30">
      <c r="A776" s="460">
        <v>88422</v>
      </c>
      <c r="B776" s="461" t="s">
        <v>3634</v>
      </c>
      <c r="C776" s="462" t="s">
        <v>848</v>
      </c>
      <c r="D776" s="463">
        <v>1.17</v>
      </c>
      <c r="E776" s="463">
        <v>0</v>
      </c>
      <c r="F776" s="463">
        <v>1.17</v>
      </c>
    </row>
    <row r="777" spans="1:6" ht="30">
      <c r="A777" s="460">
        <v>88425</v>
      </c>
      <c r="B777" s="461" t="s">
        <v>3635</v>
      </c>
      <c r="C777" s="462" t="s">
        <v>848</v>
      </c>
      <c r="D777" s="463">
        <v>6.32</v>
      </c>
      <c r="E777" s="463">
        <v>0</v>
      </c>
      <c r="F777" s="463">
        <v>6.32</v>
      </c>
    </row>
    <row r="778" spans="1:6" ht="30">
      <c r="A778" s="460">
        <v>88427</v>
      </c>
      <c r="B778" s="461" t="s">
        <v>3636</v>
      </c>
      <c r="C778" s="462" t="s">
        <v>848</v>
      </c>
      <c r="D778" s="463">
        <v>0.74</v>
      </c>
      <c r="E778" s="463">
        <v>0</v>
      </c>
      <c r="F778" s="463">
        <v>0.74</v>
      </c>
    </row>
    <row r="779" spans="1:6" ht="30">
      <c r="A779" s="460">
        <v>88434</v>
      </c>
      <c r="B779" s="461" t="s">
        <v>3639</v>
      </c>
      <c r="C779" s="462" t="s">
        <v>848</v>
      </c>
      <c r="D779" s="463">
        <v>6.7</v>
      </c>
      <c r="E779" s="463">
        <v>0</v>
      </c>
      <c r="F779" s="463">
        <v>6.7</v>
      </c>
    </row>
    <row r="780" spans="1:6" ht="30">
      <c r="A780" s="460">
        <v>88435</v>
      </c>
      <c r="B780" s="461" t="s">
        <v>3640</v>
      </c>
      <c r="C780" s="462" t="s">
        <v>848</v>
      </c>
      <c r="D780" s="463">
        <v>1.55</v>
      </c>
      <c r="E780" s="463">
        <v>0</v>
      </c>
      <c r="F780" s="463">
        <v>1.55</v>
      </c>
    </row>
    <row r="781" spans="1:6" ht="30">
      <c r="A781" s="460">
        <v>88436</v>
      </c>
      <c r="B781" s="461" t="s">
        <v>3641</v>
      </c>
      <c r="C781" s="462" t="s">
        <v>848</v>
      </c>
      <c r="D781" s="463">
        <v>8.3800000000000008</v>
      </c>
      <c r="E781" s="463">
        <v>0</v>
      </c>
      <c r="F781" s="463">
        <v>8.3800000000000008</v>
      </c>
    </row>
    <row r="782" spans="1:6" ht="30">
      <c r="A782" s="460">
        <v>88437</v>
      </c>
      <c r="B782" s="461" t="s">
        <v>3642</v>
      </c>
      <c r="C782" s="462" t="s">
        <v>848</v>
      </c>
      <c r="D782" s="463">
        <v>0.74</v>
      </c>
      <c r="E782" s="463">
        <v>0</v>
      </c>
      <c r="F782" s="463">
        <v>0.74</v>
      </c>
    </row>
    <row r="783" spans="1:6" ht="30">
      <c r="A783" s="460">
        <v>88569</v>
      </c>
      <c r="B783" s="461" t="s">
        <v>4319</v>
      </c>
      <c r="C783" s="462" t="s">
        <v>848</v>
      </c>
      <c r="D783" s="463">
        <v>3.96</v>
      </c>
      <c r="E783" s="463">
        <v>0</v>
      </c>
      <c r="F783" s="463">
        <v>3.96</v>
      </c>
    </row>
    <row r="784" spans="1:6" ht="30">
      <c r="A784" s="460">
        <v>88570</v>
      </c>
      <c r="B784" s="461" t="s">
        <v>4320</v>
      </c>
      <c r="C784" s="462" t="s">
        <v>848</v>
      </c>
      <c r="D784" s="463">
        <v>1.28</v>
      </c>
      <c r="E784" s="463">
        <v>0</v>
      </c>
      <c r="F784" s="463">
        <v>1.28</v>
      </c>
    </row>
    <row r="785" spans="1:6" ht="30">
      <c r="A785" s="460">
        <v>88826</v>
      </c>
      <c r="B785" s="461" t="s">
        <v>7237</v>
      </c>
      <c r="C785" s="462" t="s">
        <v>848</v>
      </c>
      <c r="D785" s="463">
        <v>0.28999999999999998</v>
      </c>
      <c r="E785" s="463">
        <v>0</v>
      </c>
      <c r="F785" s="463">
        <v>0.28999999999999998</v>
      </c>
    </row>
    <row r="786" spans="1:6" ht="30">
      <c r="A786" s="460">
        <v>88827</v>
      </c>
      <c r="B786" s="461" t="s">
        <v>7238</v>
      </c>
      <c r="C786" s="462" t="s">
        <v>848</v>
      </c>
      <c r="D786" s="463">
        <v>7.0000000000000007E-2</v>
      </c>
      <c r="E786" s="463">
        <v>0</v>
      </c>
      <c r="F786" s="463">
        <v>7.0000000000000007E-2</v>
      </c>
    </row>
    <row r="787" spans="1:6" ht="30">
      <c r="A787" s="460">
        <v>88828</v>
      </c>
      <c r="B787" s="461" t="s">
        <v>7239</v>
      </c>
      <c r="C787" s="462" t="s">
        <v>848</v>
      </c>
      <c r="D787" s="463">
        <v>0.33</v>
      </c>
      <c r="E787" s="463">
        <v>0</v>
      </c>
      <c r="F787" s="463">
        <v>0.33</v>
      </c>
    </row>
    <row r="788" spans="1:6" ht="30">
      <c r="A788" s="460">
        <v>88829</v>
      </c>
      <c r="B788" s="461" t="s">
        <v>7240</v>
      </c>
      <c r="C788" s="462" t="s">
        <v>848</v>
      </c>
      <c r="D788" s="463">
        <v>0.87</v>
      </c>
      <c r="E788" s="463">
        <v>0</v>
      </c>
      <c r="F788" s="463">
        <v>0.87</v>
      </c>
    </row>
    <row r="789" spans="1:6" ht="30">
      <c r="A789" s="460">
        <v>88832</v>
      </c>
      <c r="B789" s="461" t="s">
        <v>4063</v>
      </c>
      <c r="C789" s="462" t="s">
        <v>848</v>
      </c>
      <c r="D789" s="463">
        <v>45.41</v>
      </c>
      <c r="E789" s="463">
        <v>0</v>
      </c>
      <c r="F789" s="463">
        <v>45.41</v>
      </c>
    </row>
    <row r="790" spans="1:6" ht="30">
      <c r="A790" s="460">
        <v>88834</v>
      </c>
      <c r="B790" s="461" t="s">
        <v>4064</v>
      </c>
      <c r="C790" s="462" t="s">
        <v>848</v>
      </c>
      <c r="D790" s="463">
        <v>12</v>
      </c>
      <c r="E790" s="463">
        <v>0</v>
      </c>
      <c r="F790" s="463">
        <v>12</v>
      </c>
    </row>
    <row r="791" spans="1:6" ht="30">
      <c r="A791" s="460">
        <v>88835</v>
      </c>
      <c r="B791" s="461" t="s">
        <v>4065</v>
      </c>
      <c r="C791" s="462" t="s">
        <v>848</v>
      </c>
      <c r="D791" s="463">
        <v>56.77</v>
      </c>
      <c r="E791" s="463">
        <v>0</v>
      </c>
      <c r="F791" s="463">
        <v>56.77</v>
      </c>
    </row>
    <row r="792" spans="1:6" ht="30">
      <c r="A792" s="460">
        <v>88836</v>
      </c>
      <c r="B792" s="461" t="s">
        <v>4066</v>
      </c>
      <c r="C792" s="462" t="s">
        <v>848</v>
      </c>
      <c r="D792" s="463">
        <v>61.24</v>
      </c>
      <c r="E792" s="463">
        <v>0</v>
      </c>
      <c r="F792" s="463">
        <v>61.24</v>
      </c>
    </row>
    <row r="793" spans="1:6" ht="30">
      <c r="A793" s="460">
        <v>88839</v>
      </c>
      <c r="B793" s="461" t="s">
        <v>4129</v>
      </c>
      <c r="C793" s="462" t="s">
        <v>848</v>
      </c>
      <c r="D793" s="463">
        <v>34.9</v>
      </c>
      <c r="E793" s="463">
        <v>0</v>
      </c>
      <c r="F793" s="463">
        <v>34.9</v>
      </c>
    </row>
    <row r="794" spans="1:6" ht="30">
      <c r="A794" s="460">
        <v>88840</v>
      </c>
      <c r="B794" s="461" t="s">
        <v>4130</v>
      </c>
      <c r="C794" s="462" t="s">
        <v>848</v>
      </c>
      <c r="D794" s="463">
        <v>15.37</v>
      </c>
      <c r="E794" s="463">
        <v>0</v>
      </c>
      <c r="F794" s="463">
        <v>15.37</v>
      </c>
    </row>
    <row r="795" spans="1:6" ht="30">
      <c r="A795" s="460">
        <v>88841</v>
      </c>
      <c r="B795" s="461" t="s">
        <v>4131</v>
      </c>
      <c r="C795" s="462" t="s">
        <v>848</v>
      </c>
      <c r="D795" s="463">
        <v>62.39</v>
      </c>
      <c r="E795" s="463">
        <v>0</v>
      </c>
      <c r="F795" s="463">
        <v>62.39</v>
      </c>
    </row>
    <row r="796" spans="1:6" ht="30">
      <c r="A796" s="460">
        <v>88842</v>
      </c>
      <c r="B796" s="461" t="s">
        <v>4132</v>
      </c>
      <c r="C796" s="462" t="s">
        <v>848</v>
      </c>
      <c r="D796" s="463">
        <v>74.959999999999994</v>
      </c>
      <c r="E796" s="463">
        <v>0</v>
      </c>
      <c r="F796" s="463">
        <v>74.959999999999994</v>
      </c>
    </row>
    <row r="797" spans="1:6" ht="45">
      <c r="A797" s="460">
        <v>88847</v>
      </c>
      <c r="B797" s="461" t="s">
        <v>4354</v>
      </c>
      <c r="C797" s="462" t="s">
        <v>848</v>
      </c>
      <c r="D797" s="463">
        <v>22.82</v>
      </c>
      <c r="E797" s="463">
        <v>0</v>
      </c>
      <c r="F797" s="463">
        <v>22.82</v>
      </c>
    </row>
    <row r="798" spans="1:6" ht="45">
      <c r="A798" s="460">
        <v>88848</v>
      </c>
      <c r="B798" s="461" t="s">
        <v>4355</v>
      </c>
      <c r="C798" s="462" t="s">
        <v>848</v>
      </c>
      <c r="D798" s="463">
        <v>9.3800000000000008</v>
      </c>
      <c r="E798" s="463">
        <v>0</v>
      </c>
      <c r="F798" s="463">
        <v>9.3800000000000008</v>
      </c>
    </row>
    <row r="799" spans="1:6" ht="45">
      <c r="A799" s="460">
        <v>88853</v>
      </c>
      <c r="B799" s="461" t="s">
        <v>3744</v>
      </c>
      <c r="C799" s="462" t="s">
        <v>848</v>
      </c>
      <c r="D799" s="463">
        <v>0.22</v>
      </c>
      <c r="E799" s="463">
        <v>0</v>
      </c>
      <c r="F799" s="463">
        <v>0.22</v>
      </c>
    </row>
    <row r="800" spans="1:6" ht="30">
      <c r="A800" s="460">
        <v>88854</v>
      </c>
      <c r="B800" s="461" t="s">
        <v>3745</v>
      </c>
      <c r="C800" s="462" t="s">
        <v>848</v>
      </c>
      <c r="D800" s="463">
        <v>0.05</v>
      </c>
      <c r="E800" s="463">
        <v>0</v>
      </c>
      <c r="F800" s="463">
        <v>0.05</v>
      </c>
    </row>
    <row r="801" spans="1:6" ht="30">
      <c r="A801" s="460">
        <v>88855</v>
      </c>
      <c r="B801" s="461" t="s">
        <v>4236</v>
      </c>
      <c r="C801" s="462" t="s">
        <v>848</v>
      </c>
      <c r="D801" s="463">
        <v>3.34</v>
      </c>
      <c r="E801" s="463">
        <v>0</v>
      </c>
      <c r="F801" s="463">
        <v>3.34</v>
      </c>
    </row>
    <row r="802" spans="1:6" ht="30">
      <c r="A802" s="460">
        <v>88856</v>
      </c>
      <c r="B802" s="461" t="s">
        <v>4237</v>
      </c>
      <c r="C802" s="462" t="s">
        <v>848</v>
      </c>
      <c r="D802" s="463">
        <v>0.91</v>
      </c>
      <c r="E802" s="463">
        <v>0</v>
      </c>
      <c r="F802" s="463">
        <v>0.91</v>
      </c>
    </row>
    <row r="803" spans="1:6" ht="45">
      <c r="A803" s="460">
        <v>88857</v>
      </c>
      <c r="B803" s="461" t="s">
        <v>4047</v>
      </c>
      <c r="C803" s="462" t="s">
        <v>848</v>
      </c>
      <c r="D803" s="463">
        <v>30.04</v>
      </c>
      <c r="E803" s="463">
        <v>0</v>
      </c>
      <c r="F803" s="463">
        <v>30.04</v>
      </c>
    </row>
    <row r="804" spans="1:6" ht="45">
      <c r="A804" s="460">
        <v>88858</v>
      </c>
      <c r="B804" s="461" t="s">
        <v>4048</v>
      </c>
      <c r="C804" s="462" t="s">
        <v>848</v>
      </c>
      <c r="D804" s="463">
        <v>7.93</v>
      </c>
      <c r="E804" s="463">
        <v>0</v>
      </c>
      <c r="F804" s="463">
        <v>7.93</v>
      </c>
    </row>
    <row r="805" spans="1:6" ht="45">
      <c r="A805" s="460">
        <v>88859</v>
      </c>
      <c r="B805" s="461" t="s">
        <v>4049</v>
      </c>
      <c r="C805" s="462" t="s">
        <v>848</v>
      </c>
      <c r="D805" s="463">
        <v>26.71</v>
      </c>
      <c r="E805" s="463">
        <v>0</v>
      </c>
      <c r="F805" s="463">
        <v>26.71</v>
      </c>
    </row>
    <row r="806" spans="1:6" ht="45">
      <c r="A806" s="460">
        <v>88860</v>
      </c>
      <c r="B806" s="461" t="s">
        <v>4050</v>
      </c>
      <c r="C806" s="462" t="s">
        <v>848</v>
      </c>
      <c r="D806" s="463">
        <v>7.06</v>
      </c>
      <c r="E806" s="463">
        <v>0</v>
      </c>
      <c r="F806" s="463">
        <v>7.06</v>
      </c>
    </row>
    <row r="807" spans="1:6" ht="30">
      <c r="A807" s="460">
        <v>88900</v>
      </c>
      <c r="B807" s="461" t="s">
        <v>4067</v>
      </c>
      <c r="C807" s="462" t="s">
        <v>848</v>
      </c>
      <c r="D807" s="463">
        <v>52.95</v>
      </c>
      <c r="E807" s="463">
        <v>0</v>
      </c>
      <c r="F807" s="463">
        <v>52.95</v>
      </c>
    </row>
    <row r="808" spans="1:6" ht="30">
      <c r="A808" s="460">
        <v>88902</v>
      </c>
      <c r="B808" s="461" t="s">
        <v>4068</v>
      </c>
      <c r="C808" s="462" t="s">
        <v>848</v>
      </c>
      <c r="D808" s="463">
        <v>13.99</v>
      </c>
      <c r="E808" s="463">
        <v>0</v>
      </c>
      <c r="F808" s="463">
        <v>13.99</v>
      </c>
    </row>
    <row r="809" spans="1:6" ht="30">
      <c r="A809" s="460">
        <v>88903</v>
      </c>
      <c r="B809" s="461" t="s">
        <v>4069</v>
      </c>
      <c r="C809" s="462" t="s">
        <v>848</v>
      </c>
      <c r="D809" s="463">
        <v>66.19</v>
      </c>
      <c r="E809" s="463">
        <v>0</v>
      </c>
      <c r="F809" s="463">
        <v>66.19</v>
      </c>
    </row>
    <row r="810" spans="1:6" ht="30">
      <c r="A810" s="460">
        <v>88904</v>
      </c>
      <c r="B810" s="461" t="s">
        <v>4070</v>
      </c>
      <c r="C810" s="462" t="s">
        <v>848</v>
      </c>
      <c r="D810" s="463">
        <v>86.27</v>
      </c>
      <c r="E810" s="463">
        <v>0</v>
      </c>
      <c r="F810" s="463">
        <v>86.27</v>
      </c>
    </row>
    <row r="811" spans="1:6" ht="30">
      <c r="A811" s="460">
        <v>89009</v>
      </c>
      <c r="B811" s="461" t="s">
        <v>4142</v>
      </c>
      <c r="C811" s="462" t="s">
        <v>848</v>
      </c>
      <c r="D811" s="463">
        <v>43.22</v>
      </c>
      <c r="E811" s="463">
        <v>0</v>
      </c>
      <c r="F811" s="463">
        <v>43.22</v>
      </c>
    </row>
    <row r="812" spans="1:6" ht="30">
      <c r="A812" s="460">
        <v>89010</v>
      </c>
      <c r="B812" s="461" t="s">
        <v>4143</v>
      </c>
      <c r="C812" s="462" t="s">
        <v>848</v>
      </c>
      <c r="D812" s="463">
        <v>19.04</v>
      </c>
      <c r="E812" s="463">
        <v>0</v>
      </c>
      <c r="F812" s="463">
        <v>19.04</v>
      </c>
    </row>
    <row r="813" spans="1:6" ht="45">
      <c r="A813" s="460">
        <v>89011</v>
      </c>
      <c r="B813" s="461" t="s">
        <v>4051</v>
      </c>
      <c r="C813" s="462" t="s">
        <v>848</v>
      </c>
      <c r="D813" s="463">
        <v>28.98</v>
      </c>
      <c r="E813" s="463">
        <v>0</v>
      </c>
      <c r="F813" s="463">
        <v>28.98</v>
      </c>
    </row>
    <row r="814" spans="1:6" ht="45">
      <c r="A814" s="460">
        <v>89012</v>
      </c>
      <c r="B814" s="461" t="s">
        <v>4052</v>
      </c>
      <c r="C814" s="462" t="s">
        <v>848</v>
      </c>
      <c r="D814" s="463">
        <v>7.65</v>
      </c>
      <c r="E814" s="463">
        <v>0</v>
      </c>
      <c r="F814" s="463">
        <v>7.65</v>
      </c>
    </row>
    <row r="815" spans="1:6" ht="30">
      <c r="A815" s="460">
        <v>89013</v>
      </c>
      <c r="B815" s="461" t="s">
        <v>4137</v>
      </c>
      <c r="C815" s="462" t="s">
        <v>848</v>
      </c>
      <c r="D815" s="463">
        <v>141.59</v>
      </c>
      <c r="E815" s="463">
        <v>0</v>
      </c>
      <c r="F815" s="463">
        <v>141.59</v>
      </c>
    </row>
    <row r="816" spans="1:6" ht="30">
      <c r="A816" s="460">
        <v>89014</v>
      </c>
      <c r="B816" s="461" t="s">
        <v>4138</v>
      </c>
      <c r="C816" s="462" t="s">
        <v>848</v>
      </c>
      <c r="D816" s="463">
        <v>62.37</v>
      </c>
      <c r="E816" s="463">
        <v>0</v>
      </c>
      <c r="F816" s="463">
        <v>62.37</v>
      </c>
    </row>
    <row r="817" spans="1:6" ht="30">
      <c r="A817" s="460">
        <v>89015</v>
      </c>
      <c r="B817" s="461" t="s">
        <v>4336</v>
      </c>
      <c r="C817" s="462" t="s">
        <v>848</v>
      </c>
      <c r="D817" s="463">
        <v>3.86</v>
      </c>
      <c r="E817" s="463">
        <v>0</v>
      </c>
      <c r="F817" s="463">
        <v>3.86</v>
      </c>
    </row>
    <row r="818" spans="1:6" ht="30">
      <c r="A818" s="460">
        <v>89016</v>
      </c>
      <c r="B818" s="461" t="s">
        <v>4337</v>
      </c>
      <c r="C818" s="462" t="s">
        <v>848</v>
      </c>
      <c r="D818" s="463">
        <v>1.02</v>
      </c>
      <c r="E818" s="463">
        <v>0</v>
      </c>
      <c r="F818" s="463">
        <v>1.02</v>
      </c>
    </row>
    <row r="819" spans="1:6" ht="30">
      <c r="A819" s="460">
        <v>89017</v>
      </c>
      <c r="B819" s="461" t="s">
        <v>4149</v>
      </c>
      <c r="C819" s="462" t="s">
        <v>848</v>
      </c>
      <c r="D819" s="463">
        <v>42.96</v>
      </c>
      <c r="E819" s="463">
        <v>0</v>
      </c>
      <c r="F819" s="463">
        <v>42.96</v>
      </c>
    </row>
    <row r="820" spans="1:6" ht="30">
      <c r="A820" s="460">
        <v>89018</v>
      </c>
      <c r="B820" s="461" t="s">
        <v>4150</v>
      </c>
      <c r="C820" s="462" t="s">
        <v>848</v>
      </c>
      <c r="D820" s="463">
        <v>18.920000000000002</v>
      </c>
      <c r="E820" s="463">
        <v>0</v>
      </c>
      <c r="F820" s="463">
        <v>18.920000000000002</v>
      </c>
    </row>
    <row r="821" spans="1:6" ht="30">
      <c r="A821" s="460">
        <v>89019</v>
      </c>
      <c r="B821" s="461" t="s">
        <v>3731</v>
      </c>
      <c r="C821" s="462" t="s">
        <v>848</v>
      </c>
      <c r="D821" s="463">
        <v>0.42</v>
      </c>
      <c r="E821" s="463">
        <v>0</v>
      </c>
      <c r="F821" s="463">
        <v>0.42</v>
      </c>
    </row>
    <row r="822" spans="1:6" ht="30">
      <c r="A822" s="460">
        <v>89020</v>
      </c>
      <c r="B822" s="461" t="s">
        <v>3732</v>
      </c>
      <c r="C822" s="462" t="s">
        <v>848</v>
      </c>
      <c r="D822" s="463">
        <v>0.09</v>
      </c>
      <c r="E822" s="463">
        <v>0</v>
      </c>
      <c r="F822" s="463">
        <v>0.09</v>
      </c>
    </row>
    <row r="823" spans="1:6" ht="30">
      <c r="A823" s="460">
        <v>89023</v>
      </c>
      <c r="B823" s="461" t="s">
        <v>7241</v>
      </c>
      <c r="C823" s="462" t="s">
        <v>848</v>
      </c>
      <c r="D823" s="463">
        <v>3.48</v>
      </c>
      <c r="E823" s="463">
        <v>0</v>
      </c>
      <c r="F823" s="463">
        <v>3.48</v>
      </c>
    </row>
    <row r="824" spans="1:6" ht="30">
      <c r="A824" s="460">
        <v>89024</v>
      </c>
      <c r="B824" s="461" t="s">
        <v>7242</v>
      </c>
      <c r="C824" s="462" t="s">
        <v>848</v>
      </c>
      <c r="D824" s="463">
        <v>1.28</v>
      </c>
      <c r="E824" s="463">
        <v>0</v>
      </c>
      <c r="F824" s="463">
        <v>1.28</v>
      </c>
    </row>
    <row r="825" spans="1:6" ht="30">
      <c r="A825" s="460">
        <v>89025</v>
      </c>
      <c r="B825" s="461" t="s">
        <v>7243</v>
      </c>
      <c r="C825" s="462" t="s">
        <v>848</v>
      </c>
      <c r="D825" s="463">
        <v>4.6399999999999997</v>
      </c>
      <c r="E825" s="463">
        <v>0</v>
      </c>
      <c r="F825" s="463">
        <v>4.6399999999999997</v>
      </c>
    </row>
    <row r="826" spans="1:6" ht="30">
      <c r="A826" s="460">
        <v>89026</v>
      </c>
      <c r="B826" s="461" t="s">
        <v>7244</v>
      </c>
      <c r="C826" s="462" t="s">
        <v>848</v>
      </c>
      <c r="D826" s="463">
        <v>164.01</v>
      </c>
      <c r="E826" s="463">
        <v>0</v>
      </c>
      <c r="F826" s="463">
        <v>164.01</v>
      </c>
    </row>
    <row r="827" spans="1:6" ht="30">
      <c r="A827" s="460">
        <v>89029</v>
      </c>
      <c r="B827" s="461" t="s">
        <v>4125</v>
      </c>
      <c r="C827" s="462" t="s">
        <v>848</v>
      </c>
      <c r="D827" s="463">
        <v>33.340000000000003</v>
      </c>
      <c r="E827" s="463">
        <v>0</v>
      </c>
      <c r="F827" s="463">
        <v>33.340000000000003</v>
      </c>
    </row>
    <row r="828" spans="1:6" ht="30">
      <c r="A828" s="460">
        <v>89030</v>
      </c>
      <c r="B828" s="461" t="s">
        <v>4126</v>
      </c>
      <c r="C828" s="462" t="s">
        <v>848</v>
      </c>
      <c r="D828" s="463">
        <v>14.68</v>
      </c>
      <c r="E828" s="463">
        <v>0</v>
      </c>
      <c r="F828" s="463">
        <v>14.68</v>
      </c>
    </row>
    <row r="829" spans="1:6" ht="30">
      <c r="A829" s="460">
        <v>89033</v>
      </c>
      <c r="B829" s="461" t="s">
        <v>4119</v>
      </c>
      <c r="C829" s="462" t="s">
        <v>848</v>
      </c>
      <c r="D829" s="463">
        <v>13.67</v>
      </c>
      <c r="E829" s="463">
        <v>0</v>
      </c>
      <c r="F829" s="463">
        <v>13.67</v>
      </c>
    </row>
    <row r="830" spans="1:6" ht="30">
      <c r="A830" s="460">
        <v>89034</v>
      </c>
      <c r="B830" s="461" t="s">
        <v>4120</v>
      </c>
      <c r="C830" s="462" t="s">
        <v>848</v>
      </c>
      <c r="D830" s="463">
        <v>3.66</v>
      </c>
      <c r="E830" s="463">
        <v>0</v>
      </c>
      <c r="F830" s="463">
        <v>3.66</v>
      </c>
    </row>
    <row r="831" spans="1:6" ht="30">
      <c r="A831" s="460">
        <v>89128</v>
      </c>
      <c r="B831" s="461" t="s">
        <v>4017</v>
      </c>
      <c r="C831" s="462" t="s">
        <v>848</v>
      </c>
      <c r="D831" s="463">
        <v>45.92</v>
      </c>
      <c r="E831" s="463">
        <v>0</v>
      </c>
      <c r="F831" s="463">
        <v>45.92</v>
      </c>
    </row>
    <row r="832" spans="1:6" ht="30">
      <c r="A832" s="460">
        <v>89129</v>
      </c>
      <c r="B832" s="461" t="s">
        <v>4018</v>
      </c>
      <c r="C832" s="462" t="s">
        <v>848</v>
      </c>
      <c r="D832" s="463">
        <v>12.13</v>
      </c>
      <c r="E832" s="463">
        <v>0</v>
      </c>
      <c r="F832" s="463">
        <v>12.13</v>
      </c>
    </row>
    <row r="833" spans="1:6" ht="30">
      <c r="A833" s="460">
        <v>89130</v>
      </c>
      <c r="B833" s="461" t="s">
        <v>4019</v>
      </c>
      <c r="C833" s="462" t="s">
        <v>848</v>
      </c>
      <c r="D833" s="463">
        <v>63.67</v>
      </c>
      <c r="E833" s="463">
        <v>0</v>
      </c>
      <c r="F833" s="463">
        <v>63.67</v>
      </c>
    </row>
    <row r="834" spans="1:6" ht="30">
      <c r="A834" s="460">
        <v>89131</v>
      </c>
      <c r="B834" s="461" t="s">
        <v>4020</v>
      </c>
      <c r="C834" s="462" t="s">
        <v>848</v>
      </c>
      <c r="D834" s="463">
        <v>16.82</v>
      </c>
      <c r="E834" s="463">
        <v>0</v>
      </c>
      <c r="F834" s="463">
        <v>16.82</v>
      </c>
    </row>
    <row r="835" spans="1:6" ht="45">
      <c r="A835" s="460">
        <v>89210</v>
      </c>
      <c r="B835" s="461" t="s">
        <v>4204</v>
      </c>
      <c r="C835" s="462" t="s">
        <v>848</v>
      </c>
      <c r="D835" s="463">
        <v>32.049999999999997</v>
      </c>
      <c r="E835" s="463">
        <v>0</v>
      </c>
      <c r="F835" s="463">
        <v>32.049999999999997</v>
      </c>
    </row>
    <row r="836" spans="1:6" ht="45">
      <c r="A836" s="460">
        <v>89211</v>
      </c>
      <c r="B836" s="461" t="s">
        <v>4205</v>
      </c>
      <c r="C836" s="462" t="s">
        <v>848</v>
      </c>
      <c r="D836" s="463">
        <v>8.6</v>
      </c>
      <c r="E836" s="463">
        <v>0</v>
      </c>
      <c r="F836" s="463">
        <v>8.6</v>
      </c>
    </row>
    <row r="837" spans="1:6" ht="30">
      <c r="A837" s="460">
        <v>89212</v>
      </c>
      <c r="B837" s="461" t="s">
        <v>3837</v>
      </c>
      <c r="C837" s="462" t="s">
        <v>848</v>
      </c>
      <c r="D837" s="463">
        <v>28.91</v>
      </c>
      <c r="E837" s="463">
        <v>0</v>
      </c>
      <c r="F837" s="463">
        <v>28.91</v>
      </c>
    </row>
    <row r="838" spans="1:6" ht="30">
      <c r="A838" s="460">
        <v>89213</v>
      </c>
      <c r="B838" s="461" t="s">
        <v>3838</v>
      </c>
      <c r="C838" s="462" t="s">
        <v>848</v>
      </c>
      <c r="D838" s="463">
        <v>8.92</v>
      </c>
      <c r="E838" s="463">
        <v>0</v>
      </c>
      <c r="F838" s="463">
        <v>8.92</v>
      </c>
    </row>
    <row r="839" spans="1:6" ht="30">
      <c r="A839" s="460">
        <v>89214</v>
      </c>
      <c r="B839" s="461" t="s">
        <v>3839</v>
      </c>
      <c r="C839" s="462" t="s">
        <v>848</v>
      </c>
      <c r="D839" s="463">
        <v>27.14</v>
      </c>
      <c r="E839" s="463">
        <v>0</v>
      </c>
      <c r="F839" s="463">
        <v>27.14</v>
      </c>
    </row>
    <row r="840" spans="1:6" ht="30">
      <c r="A840" s="460">
        <v>89215</v>
      </c>
      <c r="B840" s="461" t="s">
        <v>3840</v>
      </c>
      <c r="C840" s="462" t="s">
        <v>848</v>
      </c>
      <c r="D840" s="463">
        <v>89.08</v>
      </c>
      <c r="E840" s="463">
        <v>0</v>
      </c>
      <c r="F840" s="463">
        <v>89.08</v>
      </c>
    </row>
    <row r="841" spans="1:6" ht="30">
      <c r="A841" s="460">
        <v>89221</v>
      </c>
      <c r="B841" s="461" t="s">
        <v>7245</v>
      </c>
      <c r="C841" s="462" t="s">
        <v>848</v>
      </c>
      <c r="D841" s="463">
        <v>1.18</v>
      </c>
      <c r="E841" s="463">
        <v>0</v>
      </c>
      <c r="F841" s="463">
        <v>1.18</v>
      </c>
    </row>
    <row r="842" spans="1:6" ht="30">
      <c r="A842" s="460">
        <v>89222</v>
      </c>
      <c r="B842" s="461" t="s">
        <v>7246</v>
      </c>
      <c r="C842" s="462" t="s">
        <v>848</v>
      </c>
      <c r="D842" s="463">
        <v>0.28999999999999998</v>
      </c>
      <c r="E842" s="463">
        <v>0</v>
      </c>
      <c r="F842" s="463">
        <v>0.28999999999999998</v>
      </c>
    </row>
    <row r="843" spans="1:6" ht="30">
      <c r="A843" s="460">
        <v>89223</v>
      </c>
      <c r="B843" s="461" t="s">
        <v>7247</v>
      </c>
      <c r="C843" s="462" t="s">
        <v>848</v>
      </c>
      <c r="D843" s="463">
        <v>1.38</v>
      </c>
      <c r="E843" s="463">
        <v>0</v>
      </c>
      <c r="F843" s="463">
        <v>1.38</v>
      </c>
    </row>
    <row r="844" spans="1:6" ht="30">
      <c r="A844" s="460">
        <v>89224</v>
      </c>
      <c r="B844" s="461" t="s">
        <v>7248</v>
      </c>
      <c r="C844" s="462" t="s">
        <v>848</v>
      </c>
      <c r="D844" s="463">
        <v>1.75</v>
      </c>
      <c r="E844" s="463">
        <v>0</v>
      </c>
      <c r="F844" s="463">
        <v>1.75</v>
      </c>
    </row>
    <row r="845" spans="1:6" ht="30">
      <c r="A845" s="460">
        <v>89228</v>
      </c>
      <c r="B845" s="461" t="s">
        <v>4242</v>
      </c>
      <c r="C845" s="462" t="s">
        <v>848</v>
      </c>
      <c r="D845" s="463">
        <v>60</v>
      </c>
      <c r="E845" s="463">
        <v>0</v>
      </c>
      <c r="F845" s="463">
        <v>60</v>
      </c>
    </row>
    <row r="846" spans="1:6" ht="30">
      <c r="A846" s="460">
        <v>89229</v>
      </c>
      <c r="B846" s="461" t="s">
        <v>4243</v>
      </c>
      <c r="C846" s="462" t="s">
        <v>848</v>
      </c>
      <c r="D846" s="463">
        <v>21.15</v>
      </c>
      <c r="E846" s="463">
        <v>0</v>
      </c>
      <c r="F846" s="463">
        <v>21.15</v>
      </c>
    </row>
    <row r="847" spans="1:6" ht="30">
      <c r="A847" s="460">
        <v>89230</v>
      </c>
      <c r="B847" s="461" t="s">
        <v>3843</v>
      </c>
      <c r="C847" s="462" t="s">
        <v>848</v>
      </c>
      <c r="D847" s="463">
        <v>106.95</v>
      </c>
      <c r="E847" s="463">
        <v>0</v>
      </c>
      <c r="F847" s="463">
        <v>106.95</v>
      </c>
    </row>
    <row r="848" spans="1:6" ht="30">
      <c r="A848" s="460">
        <v>89231</v>
      </c>
      <c r="B848" s="461" t="s">
        <v>3844</v>
      </c>
      <c r="C848" s="462" t="s">
        <v>848</v>
      </c>
      <c r="D848" s="463">
        <v>32.74</v>
      </c>
      <c r="E848" s="463">
        <v>0</v>
      </c>
      <c r="F848" s="463">
        <v>32.74</v>
      </c>
    </row>
    <row r="849" spans="1:6" ht="30">
      <c r="A849" s="460">
        <v>89232</v>
      </c>
      <c r="B849" s="461" t="s">
        <v>3845</v>
      </c>
      <c r="C849" s="462" t="s">
        <v>848</v>
      </c>
      <c r="D849" s="463">
        <v>190.77</v>
      </c>
      <c r="E849" s="463">
        <v>0</v>
      </c>
      <c r="F849" s="463">
        <v>190.77</v>
      </c>
    </row>
    <row r="850" spans="1:6" ht="30">
      <c r="A850" s="460">
        <v>89233</v>
      </c>
      <c r="B850" s="461" t="s">
        <v>3846</v>
      </c>
      <c r="C850" s="462" t="s">
        <v>848</v>
      </c>
      <c r="D850" s="463">
        <v>160.31</v>
      </c>
      <c r="E850" s="463">
        <v>0</v>
      </c>
      <c r="F850" s="463">
        <v>160.31</v>
      </c>
    </row>
    <row r="851" spans="1:6" ht="30">
      <c r="A851" s="460">
        <v>89236</v>
      </c>
      <c r="B851" s="461" t="s">
        <v>3847</v>
      </c>
      <c r="C851" s="462" t="s">
        <v>848</v>
      </c>
      <c r="D851" s="463">
        <v>249.83</v>
      </c>
      <c r="E851" s="463">
        <v>0</v>
      </c>
      <c r="F851" s="463">
        <v>249.83</v>
      </c>
    </row>
    <row r="852" spans="1:6" ht="30">
      <c r="A852" s="460">
        <v>89237</v>
      </c>
      <c r="B852" s="461" t="s">
        <v>3848</v>
      </c>
      <c r="C852" s="462" t="s">
        <v>848</v>
      </c>
      <c r="D852" s="463">
        <v>76.5</v>
      </c>
      <c r="E852" s="463">
        <v>0</v>
      </c>
      <c r="F852" s="463">
        <v>76.5</v>
      </c>
    </row>
    <row r="853" spans="1:6" ht="30">
      <c r="A853" s="460">
        <v>89238</v>
      </c>
      <c r="B853" s="461" t="s">
        <v>3849</v>
      </c>
      <c r="C853" s="462" t="s">
        <v>848</v>
      </c>
      <c r="D853" s="463">
        <v>445.64</v>
      </c>
      <c r="E853" s="463">
        <v>0</v>
      </c>
      <c r="F853" s="463">
        <v>445.64</v>
      </c>
    </row>
    <row r="854" spans="1:6" ht="30">
      <c r="A854" s="460">
        <v>89239</v>
      </c>
      <c r="B854" s="461" t="s">
        <v>3850</v>
      </c>
      <c r="C854" s="462" t="s">
        <v>848</v>
      </c>
      <c r="D854" s="463">
        <v>423.95</v>
      </c>
      <c r="E854" s="463">
        <v>0</v>
      </c>
      <c r="F854" s="463">
        <v>423.95</v>
      </c>
    </row>
    <row r="855" spans="1:6" ht="30">
      <c r="A855" s="460">
        <v>89240</v>
      </c>
      <c r="B855" s="461" t="s">
        <v>4260</v>
      </c>
      <c r="C855" s="462" t="s">
        <v>848</v>
      </c>
      <c r="D855" s="463">
        <v>76.67</v>
      </c>
      <c r="E855" s="463">
        <v>0</v>
      </c>
      <c r="F855" s="463">
        <v>76.67</v>
      </c>
    </row>
    <row r="856" spans="1:6" ht="30">
      <c r="A856" s="460">
        <v>89241</v>
      </c>
      <c r="B856" s="461" t="s">
        <v>4261</v>
      </c>
      <c r="C856" s="462" t="s">
        <v>848</v>
      </c>
      <c r="D856" s="463">
        <v>27.02</v>
      </c>
      <c r="E856" s="463">
        <v>0</v>
      </c>
      <c r="F856" s="463">
        <v>27.02</v>
      </c>
    </row>
    <row r="857" spans="1:6" ht="30">
      <c r="A857" s="460">
        <v>89246</v>
      </c>
      <c r="B857" s="461" t="s">
        <v>4250</v>
      </c>
      <c r="C857" s="462" t="s">
        <v>848</v>
      </c>
      <c r="D857" s="463">
        <v>217.09</v>
      </c>
      <c r="E857" s="463">
        <v>0</v>
      </c>
      <c r="F857" s="463">
        <v>217.09</v>
      </c>
    </row>
    <row r="858" spans="1:6" ht="30">
      <c r="A858" s="460">
        <v>89247</v>
      </c>
      <c r="B858" s="461" t="s">
        <v>4251</v>
      </c>
      <c r="C858" s="462" t="s">
        <v>848</v>
      </c>
      <c r="D858" s="463">
        <v>66.47</v>
      </c>
      <c r="E858" s="463">
        <v>0</v>
      </c>
      <c r="F858" s="463">
        <v>66.47</v>
      </c>
    </row>
    <row r="859" spans="1:6" ht="30">
      <c r="A859" s="460">
        <v>89248</v>
      </c>
      <c r="B859" s="461" t="s">
        <v>4252</v>
      </c>
      <c r="C859" s="462" t="s">
        <v>848</v>
      </c>
      <c r="D859" s="463">
        <v>387.23</v>
      </c>
      <c r="E859" s="463">
        <v>0</v>
      </c>
      <c r="F859" s="463">
        <v>387.23</v>
      </c>
    </row>
    <row r="860" spans="1:6" ht="30">
      <c r="A860" s="460">
        <v>89249</v>
      </c>
      <c r="B860" s="461" t="s">
        <v>4253</v>
      </c>
      <c r="C860" s="462" t="s">
        <v>848</v>
      </c>
      <c r="D860" s="463">
        <v>361.39</v>
      </c>
      <c r="E860" s="463">
        <v>0</v>
      </c>
      <c r="F860" s="463">
        <v>361.39</v>
      </c>
    </row>
    <row r="861" spans="1:6" ht="30">
      <c r="A861" s="460">
        <v>89253</v>
      </c>
      <c r="B861" s="461" t="s">
        <v>4262</v>
      </c>
      <c r="C861" s="462" t="s">
        <v>848</v>
      </c>
      <c r="D861" s="463">
        <v>62.83</v>
      </c>
      <c r="E861" s="463">
        <v>0</v>
      </c>
      <c r="F861" s="463">
        <v>62.83</v>
      </c>
    </row>
    <row r="862" spans="1:6" ht="30">
      <c r="A862" s="460">
        <v>89254</v>
      </c>
      <c r="B862" s="461" t="s">
        <v>4263</v>
      </c>
      <c r="C862" s="462" t="s">
        <v>848</v>
      </c>
      <c r="D862" s="463">
        <v>22.14</v>
      </c>
      <c r="E862" s="463">
        <v>0</v>
      </c>
      <c r="F862" s="463">
        <v>22.14</v>
      </c>
    </row>
    <row r="863" spans="1:6" ht="30">
      <c r="A863" s="460">
        <v>89255</v>
      </c>
      <c r="B863" s="461" t="s">
        <v>4264</v>
      </c>
      <c r="C863" s="462" t="s">
        <v>848</v>
      </c>
      <c r="D863" s="463">
        <v>101</v>
      </c>
      <c r="E863" s="463">
        <v>0</v>
      </c>
      <c r="F863" s="463">
        <v>101</v>
      </c>
    </row>
    <row r="864" spans="1:6" ht="30">
      <c r="A864" s="460">
        <v>89256</v>
      </c>
      <c r="B864" s="461" t="s">
        <v>4265</v>
      </c>
      <c r="C864" s="462" t="s">
        <v>848</v>
      </c>
      <c r="D864" s="463">
        <v>81.33</v>
      </c>
      <c r="E864" s="463">
        <v>0</v>
      </c>
      <c r="F864" s="463">
        <v>81.33</v>
      </c>
    </row>
    <row r="865" spans="1:6" ht="45">
      <c r="A865" s="460">
        <v>89259</v>
      </c>
      <c r="B865" s="461" t="s">
        <v>3853</v>
      </c>
      <c r="C865" s="462" t="s">
        <v>848</v>
      </c>
      <c r="D865" s="463">
        <v>27.43</v>
      </c>
      <c r="E865" s="463">
        <v>0</v>
      </c>
      <c r="F865" s="463">
        <v>27.43</v>
      </c>
    </row>
    <row r="866" spans="1:6" ht="45">
      <c r="A866" s="460">
        <v>89260</v>
      </c>
      <c r="B866" s="461" t="s">
        <v>3854</v>
      </c>
      <c r="C866" s="462" t="s">
        <v>848</v>
      </c>
      <c r="D866" s="463">
        <v>10.119999999999999</v>
      </c>
      <c r="E866" s="463">
        <v>0</v>
      </c>
      <c r="F866" s="463">
        <v>10.119999999999999</v>
      </c>
    </row>
    <row r="867" spans="1:6" ht="45">
      <c r="A867" s="460">
        <v>89262</v>
      </c>
      <c r="B867" s="461" t="s">
        <v>3855</v>
      </c>
      <c r="C867" s="462" t="s">
        <v>848</v>
      </c>
      <c r="D867" s="463">
        <v>46.63</v>
      </c>
      <c r="E867" s="463">
        <v>0</v>
      </c>
      <c r="F867" s="463">
        <v>46.63</v>
      </c>
    </row>
    <row r="868" spans="1:6" ht="45">
      <c r="A868" s="460">
        <v>89264</v>
      </c>
      <c r="B868" s="461" t="s">
        <v>3958</v>
      </c>
      <c r="C868" s="462" t="s">
        <v>848</v>
      </c>
      <c r="D868" s="463">
        <v>21.23</v>
      </c>
      <c r="E868" s="463">
        <v>0</v>
      </c>
      <c r="F868" s="463">
        <v>21.23</v>
      </c>
    </row>
    <row r="869" spans="1:6" ht="45">
      <c r="A869" s="460">
        <v>89265</v>
      </c>
      <c r="B869" s="461" t="s">
        <v>3959</v>
      </c>
      <c r="C869" s="462" t="s">
        <v>848</v>
      </c>
      <c r="D869" s="463">
        <v>8.49</v>
      </c>
      <c r="E869" s="463">
        <v>0</v>
      </c>
      <c r="F869" s="463">
        <v>8.49</v>
      </c>
    </row>
    <row r="870" spans="1:6" ht="45">
      <c r="A870" s="460">
        <v>89266</v>
      </c>
      <c r="B870" s="461" t="s">
        <v>3960</v>
      </c>
      <c r="C870" s="462" t="s">
        <v>848</v>
      </c>
      <c r="D870" s="463">
        <v>3.43</v>
      </c>
      <c r="E870" s="463">
        <v>0</v>
      </c>
      <c r="F870" s="463">
        <v>3.43</v>
      </c>
    </row>
    <row r="871" spans="1:6" ht="30">
      <c r="A871" s="460">
        <v>89267</v>
      </c>
      <c r="B871" s="461" t="s">
        <v>3874</v>
      </c>
      <c r="C871" s="462" t="s">
        <v>848</v>
      </c>
      <c r="D871" s="463">
        <v>50.32</v>
      </c>
      <c r="E871" s="463">
        <v>0</v>
      </c>
      <c r="F871" s="463">
        <v>50.32</v>
      </c>
    </row>
    <row r="872" spans="1:6" ht="30">
      <c r="A872" s="460">
        <v>89268</v>
      </c>
      <c r="B872" s="461" t="s">
        <v>3875</v>
      </c>
      <c r="C872" s="462" t="s">
        <v>848</v>
      </c>
      <c r="D872" s="463">
        <v>17.739999999999998</v>
      </c>
      <c r="E872" s="463">
        <v>0</v>
      </c>
      <c r="F872" s="463">
        <v>17.739999999999998</v>
      </c>
    </row>
    <row r="873" spans="1:6" ht="30">
      <c r="A873" s="460">
        <v>89269</v>
      </c>
      <c r="B873" s="461" t="s">
        <v>3876</v>
      </c>
      <c r="C873" s="462" t="s">
        <v>848</v>
      </c>
      <c r="D873" s="463">
        <v>7.17</v>
      </c>
      <c r="E873" s="463">
        <v>0</v>
      </c>
      <c r="F873" s="463">
        <v>7.17</v>
      </c>
    </row>
    <row r="874" spans="1:6" ht="30">
      <c r="A874" s="460">
        <v>89270</v>
      </c>
      <c r="B874" s="461" t="s">
        <v>3877</v>
      </c>
      <c r="C874" s="462" t="s">
        <v>848</v>
      </c>
      <c r="D874" s="463">
        <v>80.900000000000006</v>
      </c>
      <c r="E874" s="463">
        <v>0</v>
      </c>
      <c r="F874" s="463">
        <v>80.900000000000006</v>
      </c>
    </row>
    <row r="875" spans="1:6" ht="30">
      <c r="A875" s="460">
        <v>89271</v>
      </c>
      <c r="B875" s="461" t="s">
        <v>3878</v>
      </c>
      <c r="C875" s="462" t="s">
        <v>848</v>
      </c>
      <c r="D875" s="463">
        <v>27.83</v>
      </c>
      <c r="E875" s="463">
        <v>0</v>
      </c>
      <c r="F875" s="463">
        <v>27.83</v>
      </c>
    </row>
    <row r="876" spans="1:6" ht="30">
      <c r="A876" s="460">
        <v>89274</v>
      </c>
      <c r="B876" s="461" t="s">
        <v>7249</v>
      </c>
      <c r="C876" s="462" t="s">
        <v>848</v>
      </c>
      <c r="D876" s="463">
        <v>1.43</v>
      </c>
      <c r="E876" s="463">
        <v>0</v>
      </c>
      <c r="F876" s="463">
        <v>1.43</v>
      </c>
    </row>
    <row r="877" spans="1:6" ht="30">
      <c r="A877" s="460">
        <v>89275</v>
      </c>
      <c r="B877" s="461" t="s">
        <v>7250</v>
      </c>
      <c r="C877" s="462" t="s">
        <v>848</v>
      </c>
      <c r="D877" s="463">
        <v>0.35</v>
      </c>
      <c r="E877" s="463">
        <v>0</v>
      </c>
      <c r="F877" s="463">
        <v>0.35</v>
      </c>
    </row>
    <row r="878" spans="1:6" ht="30">
      <c r="A878" s="460">
        <v>89276</v>
      </c>
      <c r="B878" s="461" t="s">
        <v>7251</v>
      </c>
      <c r="C878" s="462" t="s">
        <v>848</v>
      </c>
      <c r="D878" s="463">
        <v>1.91</v>
      </c>
      <c r="E878" s="463">
        <v>0</v>
      </c>
      <c r="F878" s="463">
        <v>1.91</v>
      </c>
    </row>
    <row r="879" spans="1:6" ht="30">
      <c r="A879" s="460">
        <v>89277</v>
      </c>
      <c r="B879" s="461" t="s">
        <v>7252</v>
      </c>
      <c r="C879" s="462" t="s">
        <v>848</v>
      </c>
      <c r="D879" s="463">
        <v>8.1300000000000008</v>
      </c>
      <c r="E879" s="463">
        <v>0</v>
      </c>
      <c r="F879" s="463">
        <v>8.1300000000000008</v>
      </c>
    </row>
    <row r="880" spans="1:6" ht="30">
      <c r="A880" s="460">
        <v>89280</v>
      </c>
      <c r="B880" s="461" t="s">
        <v>4202</v>
      </c>
      <c r="C880" s="462" t="s">
        <v>848</v>
      </c>
      <c r="D880" s="463">
        <v>39.36</v>
      </c>
      <c r="E880" s="463">
        <v>0</v>
      </c>
      <c r="F880" s="463">
        <v>39.36</v>
      </c>
    </row>
    <row r="881" spans="1:6" ht="30">
      <c r="A881" s="460">
        <v>89281</v>
      </c>
      <c r="B881" s="461" t="s">
        <v>4203</v>
      </c>
      <c r="C881" s="462" t="s">
        <v>848</v>
      </c>
      <c r="D881" s="463">
        <v>10.56</v>
      </c>
      <c r="E881" s="463">
        <v>0</v>
      </c>
      <c r="F881" s="463">
        <v>10.56</v>
      </c>
    </row>
    <row r="882" spans="1:6" ht="45">
      <c r="A882" s="460">
        <v>89870</v>
      </c>
      <c r="B882" s="461" t="s">
        <v>3928</v>
      </c>
      <c r="C882" s="462" t="s">
        <v>848</v>
      </c>
      <c r="D882" s="463">
        <v>34.340000000000003</v>
      </c>
      <c r="E882" s="463">
        <v>0</v>
      </c>
      <c r="F882" s="463">
        <v>34.340000000000003</v>
      </c>
    </row>
    <row r="883" spans="1:6" ht="45">
      <c r="A883" s="460">
        <v>89871</v>
      </c>
      <c r="B883" s="461" t="s">
        <v>3929</v>
      </c>
      <c r="C883" s="462" t="s">
        <v>848</v>
      </c>
      <c r="D883" s="463">
        <v>12.1</v>
      </c>
      <c r="E883" s="463">
        <v>0</v>
      </c>
      <c r="F883" s="463">
        <v>12.1</v>
      </c>
    </row>
    <row r="884" spans="1:6" ht="45">
      <c r="A884" s="460">
        <v>89872</v>
      </c>
      <c r="B884" s="461" t="s">
        <v>3930</v>
      </c>
      <c r="C884" s="462" t="s">
        <v>848</v>
      </c>
      <c r="D884" s="463">
        <v>4.88</v>
      </c>
      <c r="E884" s="463">
        <v>0</v>
      </c>
      <c r="F884" s="463">
        <v>4.88</v>
      </c>
    </row>
    <row r="885" spans="1:6" ht="45">
      <c r="A885" s="460">
        <v>89873</v>
      </c>
      <c r="B885" s="461" t="s">
        <v>3931</v>
      </c>
      <c r="C885" s="462" t="s">
        <v>848</v>
      </c>
      <c r="D885" s="463">
        <v>58.82</v>
      </c>
      <c r="E885" s="463">
        <v>0</v>
      </c>
      <c r="F885" s="463">
        <v>58.82</v>
      </c>
    </row>
    <row r="886" spans="1:6" ht="45">
      <c r="A886" s="460">
        <v>89874</v>
      </c>
      <c r="B886" s="461" t="s">
        <v>3932</v>
      </c>
      <c r="C886" s="462" t="s">
        <v>848</v>
      </c>
      <c r="D886" s="463">
        <v>169.15</v>
      </c>
      <c r="E886" s="463">
        <v>0</v>
      </c>
      <c r="F886" s="463">
        <v>169.15</v>
      </c>
    </row>
    <row r="887" spans="1:6" ht="45">
      <c r="A887" s="460">
        <v>89878</v>
      </c>
      <c r="B887" s="461" t="s">
        <v>3935</v>
      </c>
      <c r="C887" s="462" t="s">
        <v>848</v>
      </c>
      <c r="D887" s="463">
        <v>36.72</v>
      </c>
      <c r="E887" s="463">
        <v>0</v>
      </c>
      <c r="F887" s="463">
        <v>36.72</v>
      </c>
    </row>
    <row r="888" spans="1:6" ht="45">
      <c r="A888" s="460">
        <v>89879</v>
      </c>
      <c r="B888" s="461" t="s">
        <v>3936</v>
      </c>
      <c r="C888" s="462" t="s">
        <v>848</v>
      </c>
      <c r="D888" s="463">
        <v>12.72</v>
      </c>
      <c r="E888" s="463">
        <v>0</v>
      </c>
      <c r="F888" s="463">
        <v>12.72</v>
      </c>
    </row>
    <row r="889" spans="1:6" ht="45">
      <c r="A889" s="460">
        <v>89880</v>
      </c>
      <c r="B889" s="461" t="s">
        <v>3937</v>
      </c>
      <c r="C889" s="462" t="s">
        <v>848</v>
      </c>
      <c r="D889" s="463">
        <v>5.14</v>
      </c>
      <c r="E889" s="463">
        <v>0</v>
      </c>
      <c r="F889" s="463">
        <v>5.14</v>
      </c>
    </row>
    <row r="890" spans="1:6" ht="45">
      <c r="A890" s="460">
        <v>89881</v>
      </c>
      <c r="B890" s="461" t="s">
        <v>3938</v>
      </c>
      <c r="C890" s="462" t="s">
        <v>848</v>
      </c>
      <c r="D890" s="463">
        <v>62.31</v>
      </c>
      <c r="E890" s="463">
        <v>0</v>
      </c>
      <c r="F890" s="463">
        <v>62.31</v>
      </c>
    </row>
    <row r="891" spans="1:6" ht="45">
      <c r="A891" s="460">
        <v>89882</v>
      </c>
      <c r="B891" s="461" t="s">
        <v>3939</v>
      </c>
      <c r="C891" s="462" t="s">
        <v>848</v>
      </c>
      <c r="D891" s="463">
        <v>195.16</v>
      </c>
      <c r="E891" s="463">
        <v>0</v>
      </c>
      <c r="F891" s="463">
        <v>195.16</v>
      </c>
    </row>
    <row r="892" spans="1:6" ht="30">
      <c r="A892" s="460">
        <v>90582</v>
      </c>
      <c r="B892" s="461" t="s">
        <v>3644</v>
      </c>
      <c r="C892" s="462" t="s">
        <v>848</v>
      </c>
      <c r="D892" s="463">
        <v>0.4</v>
      </c>
      <c r="E892" s="463">
        <v>0</v>
      </c>
      <c r="F892" s="463">
        <v>0.4</v>
      </c>
    </row>
    <row r="893" spans="1:6" ht="30">
      <c r="A893" s="460">
        <v>90583</v>
      </c>
      <c r="B893" s="461" t="s">
        <v>3645</v>
      </c>
      <c r="C893" s="462" t="s">
        <v>848</v>
      </c>
      <c r="D893" s="463">
        <v>0.09</v>
      </c>
      <c r="E893" s="463">
        <v>0</v>
      </c>
      <c r="F893" s="463">
        <v>0.09</v>
      </c>
    </row>
    <row r="894" spans="1:6" ht="30">
      <c r="A894" s="460">
        <v>90584</v>
      </c>
      <c r="B894" s="461" t="s">
        <v>3646</v>
      </c>
      <c r="C894" s="462" t="s">
        <v>848</v>
      </c>
      <c r="D894" s="463">
        <v>0.32</v>
      </c>
      <c r="E894" s="463">
        <v>0</v>
      </c>
      <c r="F894" s="463">
        <v>0.32</v>
      </c>
    </row>
    <row r="895" spans="1:6" ht="30">
      <c r="A895" s="460">
        <v>90585</v>
      </c>
      <c r="B895" s="461" t="s">
        <v>3647</v>
      </c>
      <c r="C895" s="462" t="s">
        <v>848</v>
      </c>
      <c r="D895" s="463">
        <v>0.36</v>
      </c>
      <c r="E895" s="463">
        <v>0</v>
      </c>
      <c r="F895" s="463">
        <v>0.36</v>
      </c>
    </row>
    <row r="896" spans="1:6" ht="30">
      <c r="A896" s="460">
        <v>90621</v>
      </c>
      <c r="B896" s="461" t="s">
        <v>4275</v>
      </c>
      <c r="C896" s="462" t="s">
        <v>848</v>
      </c>
      <c r="D896" s="463">
        <v>1.97</v>
      </c>
      <c r="E896" s="463">
        <v>0</v>
      </c>
      <c r="F896" s="463">
        <v>1.97</v>
      </c>
    </row>
    <row r="897" spans="1:6" ht="30">
      <c r="A897" s="460">
        <v>90622</v>
      </c>
      <c r="B897" s="461" t="s">
        <v>4276</v>
      </c>
      <c r="C897" s="462" t="s">
        <v>848</v>
      </c>
      <c r="D897" s="463">
        <v>0.45</v>
      </c>
      <c r="E897" s="463">
        <v>0</v>
      </c>
      <c r="F897" s="463">
        <v>0.45</v>
      </c>
    </row>
    <row r="898" spans="1:6" ht="30">
      <c r="A898" s="460">
        <v>90623</v>
      </c>
      <c r="B898" s="461" t="s">
        <v>4277</v>
      </c>
      <c r="C898" s="462" t="s">
        <v>848</v>
      </c>
      <c r="D898" s="463">
        <v>2.4700000000000002</v>
      </c>
      <c r="E898" s="463">
        <v>0</v>
      </c>
      <c r="F898" s="463">
        <v>2.4700000000000002</v>
      </c>
    </row>
    <row r="899" spans="1:6" ht="30">
      <c r="A899" s="460">
        <v>90624</v>
      </c>
      <c r="B899" s="461" t="s">
        <v>4278</v>
      </c>
      <c r="C899" s="462" t="s">
        <v>848</v>
      </c>
      <c r="D899" s="463">
        <v>2.19</v>
      </c>
      <c r="E899" s="463">
        <v>0</v>
      </c>
      <c r="F899" s="463">
        <v>2.19</v>
      </c>
    </row>
    <row r="900" spans="1:6" ht="30">
      <c r="A900" s="460">
        <v>90627</v>
      </c>
      <c r="B900" s="461" t="s">
        <v>4279</v>
      </c>
      <c r="C900" s="462" t="s">
        <v>848</v>
      </c>
      <c r="D900" s="463">
        <v>48.45</v>
      </c>
      <c r="E900" s="463">
        <v>0</v>
      </c>
      <c r="F900" s="463">
        <v>48.45</v>
      </c>
    </row>
    <row r="901" spans="1:6" ht="30">
      <c r="A901" s="460">
        <v>90628</v>
      </c>
      <c r="B901" s="461" t="s">
        <v>4280</v>
      </c>
      <c r="C901" s="462" t="s">
        <v>848</v>
      </c>
      <c r="D901" s="463">
        <v>12.99</v>
      </c>
      <c r="E901" s="463">
        <v>0</v>
      </c>
      <c r="F901" s="463">
        <v>12.99</v>
      </c>
    </row>
    <row r="902" spans="1:6" ht="30">
      <c r="A902" s="460">
        <v>90629</v>
      </c>
      <c r="B902" s="461" t="s">
        <v>4281</v>
      </c>
      <c r="C902" s="462" t="s">
        <v>848</v>
      </c>
      <c r="D902" s="463">
        <v>60.63</v>
      </c>
      <c r="E902" s="463">
        <v>0</v>
      </c>
      <c r="F902" s="463">
        <v>60.63</v>
      </c>
    </row>
    <row r="903" spans="1:6" ht="30">
      <c r="A903" s="460">
        <v>90630</v>
      </c>
      <c r="B903" s="461" t="s">
        <v>4282</v>
      </c>
      <c r="C903" s="462" t="s">
        <v>848</v>
      </c>
      <c r="D903" s="463">
        <v>1.04</v>
      </c>
      <c r="E903" s="463">
        <v>0</v>
      </c>
      <c r="F903" s="463">
        <v>1.04</v>
      </c>
    </row>
    <row r="904" spans="1:6" ht="45">
      <c r="A904" s="460">
        <v>90633</v>
      </c>
      <c r="B904" s="461" t="s">
        <v>3626</v>
      </c>
      <c r="C904" s="462" t="s">
        <v>848</v>
      </c>
      <c r="D904" s="463">
        <v>3.89</v>
      </c>
      <c r="E904" s="463">
        <v>0</v>
      </c>
      <c r="F904" s="463">
        <v>3.89</v>
      </c>
    </row>
    <row r="905" spans="1:6" ht="45">
      <c r="A905" s="460">
        <v>90634</v>
      </c>
      <c r="B905" s="461" t="s">
        <v>3627</v>
      </c>
      <c r="C905" s="462" t="s">
        <v>848</v>
      </c>
      <c r="D905" s="463">
        <v>0.9</v>
      </c>
      <c r="E905" s="463">
        <v>0</v>
      </c>
      <c r="F905" s="463">
        <v>0.9</v>
      </c>
    </row>
    <row r="906" spans="1:6" ht="45">
      <c r="A906" s="460">
        <v>90635</v>
      </c>
      <c r="B906" s="461" t="s">
        <v>3628</v>
      </c>
      <c r="C906" s="462" t="s">
        <v>848</v>
      </c>
      <c r="D906" s="463">
        <v>4.25</v>
      </c>
      <c r="E906" s="463">
        <v>0</v>
      </c>
      <c r="F906" s="463">
        <v>4.25</v>
      </c>
    </row>
    <row r="907" spans="1:6" ht="45">
      <c r="A907" s="460">
        <v>90636</v>
      </c>
      <c r="B907" s="461" t="s">
        <v>3629</v>
      </c>
      <c r="C907" s="462" t="s">
        <v>848</v>
      </c>
      <c r="D907" s="463">
        <v>4.38</v>
      </c>
      <c r="E907" s="463">
        <v>0</v>
      </c>
      <c r="F907" s="463">
        <v>4.38</v>
      </c>
    </row>
    <row r="908" spans="1:6" ht="30">
      <c r="A908" s="460">
        <v>90639</v>
      </c>
      <c r="B908" s="461" t="s">
        <v>3746</v>
      </c>
      <c r="C908" s="462" t="s">
        <v>848</v>
      </c>
      <c r="D908" s="463">
        <v>5.81</v>
      </c>
      <c r="E908" s="463">
        <v>0</v>
      </c>
      <c r="F908" s="463">
        <v>5.81</v>
      </c>
    </row>
    <row r="909" spans="1:6" ht="30">
      <c r="A909" s="460">
        <v>90640</v>
      </c>
      <c r="B909" s="461" t="s">
        <v>3747</v>
      </c>
      <c r="C909" s="462" t="s">
        <v>848</v>
      </c>
      <c r="D909" s="463">
        <v>1.34</v>
      </c>
      <c r="E909" s="463">
        <v>0</v>
      </c>
      <c r="F909" s="463">
        <v>1.34</v>
      </c>
    </row>
    <row r="910" spans="1:6" ht="30">
      <c r="A910" s="460">
        <v>90641</v>
      </c>
      <c r="B910" s="461" t="s">
        <v>3748</v>
      </c>
      <c r="C910" s="462" t="s">
        <v>848</v>
      </c>
      <c r="D910" s="463">
        <v>6.35</v>
      </c>
      <c r="E910" s="463">
        <v>0</v>
      </c>
      <c r="F910" s="463">
        <v>6.35</v>
      </c>
    </row>
    <row r="911" spans="1:6" ht="30">
      <c r="A911" s="460">
        <v>90642</v>
      </c>
      <c r="B911" s="461" t="s">
        <v>3749</v>
      </c>
      <c r="C911" s="462" t="s">
        <v>848</v>
      </c>
      <c r="D911" s="463">
        <v>12.05</v>
      </c>
      <c r="E911" s="463">
        <v>0</v>
      </c>
      <c r="F911" s="463">
        <v>12.05</v>
      </c>
    </row>
    <row r="912" spans="1:6" ht="45">
      <c r="A912" s="460">
        <v>90646</v>
      </c>
      <c r="B912" s="461" t="s">
        <v>3752</v>
      </c>
      <c r="C912" s="462" t="s">
        <v>848</v>
      </c>
      <c r="D912" s="463">
        <v>0.77</v>
      </c>
      <c r="E912" s="463">
        <v>0</v>
      </c>
      <c r="F912" s="463">
        <v>0.77</v>
      </c>
    </row>
    <row r="913" spans="1:6" ht="45">
      <c r="A913" s="460">
        <v>90647</v>
      </c>
      <c r="B913" s="461" t="s">
        <v>3753</v>
      </c>
      <c r="C913" s="462" t="s">
        <v>848</v>
      </c>
      <c r="D913" s="463">
        <v>0.17</v>
      </c>
      <c r="E913" s="463">
        <v>0</v>
      </c>
      <c r="F913" s="463">
        <v>0.17</v>
      </c>
    </row>
    <row r="914" spans="1:6" ht="45">
      <c r="A914" s="460">
        <v>90648</v>
      </c>
      <c r="B914" s="461" t="s">
        <v>3754</v>
      </c>
      <c r="C914" s="462" t="s">
        <v>848</v>
      </c>
      <c r="D914" s="463">
        <v>0.84</v>
      </c>
      <c r="E914" s="463">
        <v>0</v>
      </c>
      <c r="F914" s="463">
        <v>0.84</v>
      </c>
    </row>
    <row r="915" spans="1:6" ht="45">
      <c r="A915" s="460">
        <v>90649</v>
      </c>
      <c r="B915" s="461" t="s">
        <v>3755</v>
      </c>
      <c r="C915" s="462" t="s">
        <v>848</v>
      </c>
      <c r="D915" s="463">
        <v>6.84</v>
      </c>
      <c r="E915" s="463">
        <v>0</v>
      </c>
      <c r="F915" s="463">
        <v>6.84</v>
      </c>
    </row>
    <row r="916" spans="1:6" ht="30">
      <c r="A916" s="460">
        <v>90652</v>
      </c>
      <c r="B916" s="461" t="s">
        <v>3756</v>
      </c>
      <c r="C916" s="462" t="s">
        <v>848</v>
      </c>
      <c r="D916" s="463">
        <v>3.78</v>
      </c>
      <c r="E916" s="463">
        <v>0</v>
      </c>
      <c r="F916" s="463">
        <v>3.78</v>
      </c>
    </row>
    <row r="917" spans="1:6" ht="30">
      <c r="A917" s="460">
        <v>90653</v>
      </c>
      <c r="B917" s="461" t="s">
        <v>3757</v>
      </c>
      <c r="C917" s="462" t="s">
        <v>848</v>
      </c>
      <c r="D917" s="463">
        <v>0.87</v>
      </c>
      <c r="E917" s="463">
        <v>0</v>
      </c>
      <c r="F917" s="463">
        <v>0.87</v>
      </c>
    </row>
    <row r="918" spans="1:6" ht="30">
      <c r="A918" s="460">
        <v>90654</v>
      </c>
      <c r="B918" s="461" t="s">
        <v>3758</v>
      </c>
      <c r="C918" s="462" t="s">
        <v>848</v>
      </c>
      <c r="D918" s="463">
        <v>4.13</v>
      </c>
      <c r="E918" s="463">
        <v>0</v>
      </c>
      <c r="F918" s="463">
        <v>4.13</v>
      </c>
    </row>
    <row r="919" spans="1:6" ht="30">
      <c r="A919" s="460">
        <v>90655</v>
      </c>
      <c r="B919" s="461" t="s">
        <v>3759</v>
      </c>
      <c r="C919" s="462" t="s">
        <v>848</v>
      </c>
      <c r="D919" s="463">
        <v>4.5</v>
      </c>
      <c r="E919" s="463">
        <v>0</v>
      </c>
      <c r="F919" s="463">
        <v>4.5</v>
      </c>
    </row>
    <row r="920" spans="1:6" ht="30">
      <c r="A920" s="460">
        <v>90658</v>
      </c>
      <c r="B920" s="461" t="s">
        <v>3760</v>
      </c>
      <c r="C920" s="462" t="s">
        <v>848</v>
      </c>
      <c r="D920" s="463">
        <v>4.05</v>
      </c>
      <c r="E920" s="463">
        <v>0</v>
      </c>
      <c r="F920" s="463">
        <v>4.05</v>
      </c>
    </row>
    <row r="921" spans="1:6" ht="30">
      <c r="A921" s="460">
        <v>90659</v>
      </c>
      <c r="B921" s="461" t="s">
        <v>3761</v>
      </c>
      <c r="C921" s="462" t="s">
        <v>848</v>
      </c>
      <c r="D921" s="463">
        <v>0.93</v>
      </c>
      <c r="E921" s="463">
        <v>0</v>
      </c>
      <c r="F921" s="463">
        <v>0.93</v>
      </c>
    </row>
    <row r="922" spans="1:6" ht="30">
      <c r="A922" s="460">
        <v>90660</v>
      </c>
      <c r="B922" s="461" t="s">
        <v>3762</v>
      </c>
      <c r="C922" s="462" t="s">
        <v>848</v>
      </c>
      <c r="D922" s="463">
        <v>4.43</v>
      </c>
      <c r="E922" s="463">
        <v>0</v>
      </c>
      <c r="F922" s="463">
        <v>4.43</v>
      </c>
    </row>
    <row r="923" spans="1:6" ht="30">
      <c r="A923" s="460">
        <v>90661</v>
      </c>
      <c r="B923" s="461" t="s">
        <v>3763</v>
      </c>
      <c r="C923" s="462" t="s">
        <v>848</v>
      </c>
      <c r="D923" s="463">
        <v>4.5</v>
      </c>
      <c r="E923" s="463">
        <v>0</v>
      </c>
      <c r="F923" s="463">
        <v>4.5</v>
      </c>
    </row>
    <row r="924" spans="1:6" ht="45">
      <c r="A924" s="460">
        <v>90664</v>
      </c>
      <c r="B924" s="461" t="s">
        <v>7253</v>
      </c>
      <c r="C924" s="462" t="s">
        <v>848</v>
      </c>
      <c r="D924" s="463">
        <v>6.95</v>
      </c>
      <c r="E924" s="463">
        <v>0</v>
      </c>
      <c r="F924" s="463">
        <v>6.95</v>
      </c>
    </row>
    <row r="925" spans="1:6" ht="45">
      <c r="A925" s="460">
        <v>90665</v>
      </c>
      <c r="B925" s="461" t="s">
        <v>7254</v>
      </c>
      <c r="C925" s="462" t="s">
        <v>848</v>
      </c>
      <c r="D925" s="463">
        <v>1.85</v>
      </c>
      <c r="E925" s="463">
        <v>0</v>
      </c>
      <c r="F925" s="463">
        <v>1.85</v>
      </c>
    </row>
    <row r="926" spans="1:6" ht="45">
      <c r="A926" s="460">
        <v>90666</v>
      </c>
      <c r="B926" s="461" t="s">
        <v>7255</v>
      </c>
      <c r="C926" s="462" t="s">
        <v>848</v>
      </c>
      <c r="D926" s="463">
        <v>9.1199999999999992</v>
      </c>
      <c r="E926" s="463">
        <v>0</v>
      </c>
      <c r="F926" s="463">
        <v>9.1199999999999992</v>
      </c>
    </row>
    <row r="927" spans="1:6" ht="45">
      <c r="A927" s="460">
        <v>90667</v>
      </c>
      <c r="B927" s="461" t="s">
        <v>7256</v>
      </c>
      <c r="C927" s="462" t="s">
        <v>848</v>
      </c>
      <c r="D927" s="463">
        <v>14.36</v>
      </c>
      <c r="E927" s="463">
        <v>0</v>
      </c>
      <c r="F927" s="463">
        <v>14.36</v>
      </c>
    </row>
    <row r="928" spans="1:6" ht="45">
      <c r="A928" s="460">
        <v>90670</v>
      </c>
      <c r="B928" s="461" t="s">
        <v>4283</v>
      </c>
      <c r="C928" s="462" t="s">
        <v>848</v>
      </c>
      <c r="D928" s="463">
        <v>222.35</v>
      </c>
      <c r="E928" s="463">
        <v>0</v>
      </c>
      <c r="F928" s="463">
        <v>222.35</v>
      </c>
    </row>
    <row r="929" spans="1:6" ht="45">
      <c r="A929" s="460">
        <v>90671</v>
      </c>
      <c r="B929" s="461" t="s">
        <v>4284</v>
      </c>
      <c r="C929" s="462" t="s">
        <v>848</v>
      </c>
      <c r="D929" s="463">
        <v>59.65</v>
      </c>
      <c r="E929" s="463">
        <v>0</v>
      </c>
      <c r="F929" s="463">
        <v>59.65</v>
      </c>
    </row>
    <row r="930" spans="1:6" ht="45">
      <c r="A930" s="460">
        <v>90672</v>
      </c>
      <c r="B930" s="461" t="s">
        <v>4285</v>
      </c>
      <c r="C930" s="462" t="s">
        <v>848</v>
      </c>
      <c r="D930" s="463">
        <v>278.25</v>
      </c>
      <c r="E930" s="463">
        <v>0</v>
      </c>
      <c r="F930" s="463">
        <v>278.25</v>
      </c>
    </row>
    <row r="931" spans="1:6" ht="60">
      <c r="A931" s="460">
        <v>90673</v>
      </c>
      <c r="B931" s="461" t="s">
        <v>4286</v>
      </c>
      <c r="C931" s="462" t="s">
        <v>848</v>
      </c>
      <c r="D931" s="463">
        <v>114.74</v>
      </c>
      <c r="E931" s="463">
        <v>0</v>
      </c>
      <c r="F931" s="463">
        <v>114.74</v>
      </c>
    </row>
    <row r="932" spans="1:6" ht="45">
      <c r="A932" s="460">
        <v>90676</v>
      </c>
      <c r="B932" s="461" t="s">
        <v>4287</v>
      </c>
      <c r="C932" s="462" t="s">
        <v>848</v>
      </c>
      <c r="D932" s="463">
        <v>108.16</v>
      </c>
      <c r="E932" s="463">
        <v>0</v>
      </c>
      <c r="F932" s="463">
        <v>108.16</v>
      </c>
    </row>
    <row r="933" spans="1:6" ht="45">
      <c r="A933" s="460">
        <v>90677</v>
      </c>
      <c r="B933" s="461" t="s">
        <v>4288</v>
      </c>
      <c r="C933" s="462" t="s">
        <v>848</v>
      </c>
      <c r="D933" s="463">
        <v>32.409999999999997</v>
      </c>
      <c r="E933" s="463">
        <v>0</v>
      </c>
      <c r="F933" s="463">
        <v>32.409999999999997</v>
      </c>
    </row>
    <row r="934" spans="1:6" ht="45">
      <c r="A934" s="460">
        <v>90678</v>
      </c>
      <c r="B934" s="461" t="s">
        <v>4289</v>
      </c>
      <c r="C934" s="462" t="s">
        <v>848</v>
      </c>
      <c r="D934" s="463">
        <v>150.09</v>
      </c>
      <c r="E934" s="463">
        <v>0</v>
      </c>
      <c r="F934" s="463">
        <v>150.09</v>
      </c>
    </row>
    <row r="935" spans="1:6" ht="45">
      <c r="A935" s="460">
        <v>90679</v>
      </c>
      <c r="B935" s="461" t="s">
        <v>4290</v>
      </c>
      <c r="C935" s="462" t="s">
        <v>848</v>
      </c>
      <c r="D935" s="463">
        <v>87.99</v>
      </c>
      <c r="E935" s="463">
        <v>0</v>
      </c>
      <c r="F935" s="463">
        <v>87.99</v>
      </c>
    </row>
    <row r="936" spans="1:6" ht="30">
      <c r="A936" s="460">
        <v>90682</v>
      </c>
      <c r="B936" s="461" t="s">
        <v>7257</v>
      </c>
      <c r="C936" s="462" t="s">
        <v>848</v>
      </c>
      <c r="D936" s="463">
        <v>30.9</v>
      </c>
      <c r="E936" s="463">
        <v>0</v>
      </c>
      <c r="F936" s="463">
        <v>30.9</v>
      </c>
    </row>
    <row r="937" spans="1:6" ht="30">
      <c r="A937" s="460">
        <v>90683</v>
      </c>
      <c r="B937" s="461" t="s">
        <v>7258</v>
      </c>
      <c r="C937" s="462" t="s">
        <v>848</v>
      </c>
      <c r="D937" s="463">
        <v>7.62</v>
      </c>
      <c r="E937" s="463">
        <v>0</v>
      </c>
      <c r="F937" s="463">
        <v>7.62</v>
      </c>
    </row>
    <row r="938" spans="1:6" ht="30">
      <c r="A938" s="460">
        <v>90684</v>
      </c>
      <c r="B938" s="461" t="s">
        <v>7259</v>
      </c>
      <c r="C938" s="462" t="s">
        <v>848</v>
      </c>
      <c r="D938" s="463">
        <v>36.049999999999997</v>
      </c>
      <c r="E938" s="463">
        <v>0</v>
      </c>
      <c r="F938" s="463">
        <v>36.049999999999997</v>
      </c>
    </row>
    <row r="939" spans="1:6" ht="30">
      <c r="A939" s="460">
        <v>90685</v>
      </c>
      <c r="B939" s="461" t="s">
        <v>7260</v>
      </c>
      <c r="C939" s="462" t="s">
        <v>848</v>
      </c>
      <c r="D939" s="463">
        <v>54.59</v>
      </c>
      <c r="E939" s="463">
        <v>0</v>
      </c>
      <c r="F939" s="463">
        <v>54.59</v>
      </c>
    </row>
    <row r="940" spans="1:6" ht="30">
      <c r="A940" s="460">
        <v>90688</v>
      </c>
      <c r="B940" s="461" t="s">
        <v>4011</v>
      </c>
      <c r="C940" s="462" t="s">
        <v>848</v>
      </c>
      <c r="D940" s="463">
        <v>25.6</v>
      </c>
      <c r="E940" s="463">
        <v>0</v>
      </c>
      <c r="F940" s="463">
        <v>25.6</v>
      </c>
    </row>
    <row r="941" spans="1:6" ht="30">
      <c r="A941" s="460">
        <v>90689</v>
      </c>
      <c r="B941" s="461" t="s">
        <v>4012</v>
      </c>
      <c r="C941" s="462" t="s">
        <v>848</v>
      </c>
      <c r="D941" s="463">
        <v>5.05</v>
      </c>
      <c r="E941" s="463">
        <v>0</v>
      </c>
      <c r="F941" s="463">
        <v>5.05</v>
      </c>
    </row>
    <row r="942" spans="1:6" ht="30">
      <c r="A942" s="460">
        <v>90690</v>
      </c>
      <c r="B942" s="461" t="s">
        <v>4013</v>
      </c>
      <c r="C942" s="462" t="s">
        <v>848</v>
      </c>
      <c r="D942" s="463">
        <v>32</v>
      </c>
      <c r="E942" s="463">
        <v>0</v>
      </c>
      <c r="F942" s="463">
        <v>32</v>
      </c>
    </row>
    <row r="943" spans="1:6" ht="30">
      <c r="A943" s="460">
        <v>90691</v>
      </c>
      <c r="B943" s="461" t="s">
        <v>4014</v>
      </c>
      <c r="C943" s="462" t="s">
        <v>848</v>
      </c>
      <c r="D943" s="463">
        <v>38.22</v>
      </c>
      <c r="E943" s="463">
        <v>0</v>
      </c>
      <c r="F943" s="463">
        <v>38.22</v>
      </c>
    </row>
    <row r="944" spans="1:6" ht="30">
      <c r="A944" s="460">
        <v>90957</v>
      </c>
      <c r="B944" s="461" t="s">
        <v>3776</v>
      </c>
      <c r="C944" s="462" t="s">
        <v>848</v>
      </c>
      <c r="D944" s="463">
        <v>5.17</v>
      </c>
      <c r="E944" s="463">
        <v>0</v>
      </c>
      <c r="F944" s="463">
        <v>5.17</v>
      </c>
    </row>
    <row r="945" spans="1:6" ht="30">
      <c r="A945" s="460">
        <v>90958</v>
      </c>
      <c r="B945" s="461" t="s">
        <v>3777</v>
      </c>
      <c r="C945" s="462" t="s">
        <v>848</v>
      </c>
      <c r="D945" s="463">
        <v>1.38</v>
      </c>
      <c r="E945" s="463">
        <v>0</v>
      </c>
      <c r="F945" s="463">
        <v>1.38</v>
      </c>
    </row>
    <row r="946" spans="1:6" ht="30">
      <c r="A946" s="460">
        <v>90960</v>
      </c>
      <c r="B946" s="461" t="s">
        <v>3778</v>
      </c>
      <c r="C946" s="462" t="s">
        <v>848</v>
      </c>
      <c r="D946" s="463">
        <v>6.91</v>
      </c>
      <c r="E946" s="463">
        <v>0</v>
      </c>
      <c r="F946" s="463">
        <v>6.91</v>
      </c>
    </row>
    <row r="947" spans="1:6" ht="30">
      <c r="A947" s="460">
        <v>90961</v>
      </c>
      <c r="B947" s="461" t="s">
        <v>3779</v>
      </c>
      <c r="C947" s="462" t="s">
        <v>848</v>
      </c>
      <c r="D947" s="463">
        <v>1.85</v>
      </c>
      <c r="E947" s="463">
        <v>0</v>
      </c>
      <c r="F947" s="463">
        <v>1.85</v>
      </c>
    </row>
    <row r="948" spans="1:6" ht="30">
      <c r="A948" s="460">
        <v>90962</v>
      </c>
      <c r="B948" s="461" t="s">
        <v>3780</v>
      </c>
      <c r="C948" s="462" t="s">
        <v>848</v>
      </c>
      <c r="D948" s="463">
        <v>8.64</v>
      </c>
      <c r="E948" s="463">
        <v>0</v>
      </c>
      <c r="F948" s="463">
        <v>8.64</v>
      </c>
    </row>
    <row r="949" spans="1:6" ht="30">
      <c r="A949" s="460">
        <v>90963</v>
      </c>
      <c r="B949" s="461" t="s">
        <v>3781</v>
      </c>
      <c r="C949" s="462" t="s">
        <v>848</v>
      </c>
      <c r="D949" s="463">
        <v>14.35</v>
      </c>
      <c r="E949" s="463">
        <v>0</v>
      </c>
      <c r="F949" s="463">
        <v>14.35</v>
      </c>
    </row>
    <row r="950" spans="1:6" ht="30">
      <c r="A950" s="460">
        <v>90968</v>
      </c>
      <c r="B950" s="461" t="s">
        <v>3784</v>
      </c>
      <c r="C950" s="462" t="s">
        <v>848</v>
      </c>
      <c r="D950" s="463">
        <v>6.93</v>
      </c>
      <c r="E950" s="463">
        <v>0</v>
      </c>
      <c r="F950" s="463">
        <v>6.93</v>
      </c>
    </row>
    <row r="951" spans="1:6" ht="30">
      <c r="A951" s="460">
        <v>90969</v>
      </c>
      <c r="B951" s="461" t="s">
        <v>3785</v>
      </c>
      <c r="C951" s="462" t="s">
        <v>848</v>
      </c>
      <c r="D951" s="463">
        <v>1.85</v>
      </c>
      <c r="E951" s="463">
        <v>0</v>
      </c>
      <c r="F951" s="463">
        <v>1.85</v>
      </c>
    </row>
    <row r="952" spans="1:6" ht="30">
      <c r="A952" s="460">
        <v>90970</v>
      </c>
      <c r="B952" s="461" t="s">
        <v>3786</v>
      </c>
      <c r="C952" s="462" t="s">
        <v>848</v>
      </c>
      <c r="D952" s="463">
        <v>8.67</v>
      </c>
      <c r="E952" s="463">
        <v>0</v>
      </c>
      <c r="F952" s="463">
        <v>8.67</v>
      </c>
    </row>
    <row r="953" spans="1:6" ht="30">
      <c r="A953" s="460">
        <v>90971</v>
      </c>
      <c r="B953" s="461" t="s">
        <v>3787</v>
      </c>
      <c r="C953" s="462" t="s">
        <v>848</v>
      </c>
      <c r="D953" s="463">
        <v>58.14</v>
      </c>
      <c r="E953" s="463">
        <v>0</v>
      </c>
      <c r="F953" s="463">
        <v>58.14</v>
      </c>
    </row>
    <row r="954" spans="1:6" ht="30">
      <c r="A954" s="460">
        <v>90975</v>
      </c>
      <c r="B954" s="461" t="s">
        <v>3790</v>
      </c>
      <c r="C954" s="462" t="s">
        <v>848</v>
      </c>
      <c r="D954" s="463">
        <v>17.59</v>
      </c>
      <c r="E954" s="463">
        <v>0</v>
      </c>
      <c r="F954" s="463">
        <v>17.59</v>
      </c>
    </row>
    <row r="955" spans="1:6" ht="30">
      <c r="A955" s="460">
        <v>90976</v>
      </c>
      <c r="B955" s="461" t="s">
        <v>3791</v>
      </c>
      <c r="C955" s="462" t="s">
        <v>848</v>
      </c>
      <c r="D955" s="463">
        <v>4.72</v>
      </c>
      <c r="E955" s="463">
        <v>0</v>
      </c>
      <c r="F955" s="463">
        <v>4.72</v>
      </c>
    </row>
    <row r="956" spans="1:6" ht="30">
      <c r="A956" s="460">
        <v>90977</v>
      </c>
      <c r="B956" s="461" t="s">
        <v>3792</v>
      </c>
      <c r="C956" s="462" t="s">
        <v>848</v>
      </c>
      <c r="D956" s="463">
        <v>22.02</v>
      </c>
      <c r="E956" s="463">
        <v>0</v>
      </c>
      <c r="F956" s="463">
        <v>22.02</v>
      </c>
    </row>
    <row r="957" spans="1:6" ht="30">
      <c r="A957" s="460">
        <v>90978</v>
      </c>
      <c r="B957" s="461" t="s">
        <v>3793</v>
      </c>
      <c r="C957" s="462" t="s">
        <v>848</v>
      </c>
      <c r="D957" s="463">
        <v>150.84</v>
      </c>
      <c r="E957" s="463">
        <v>0</v>
      </c>
      <c r="F957" s="463">
        <v>150.84</v>
      </c>
    </row>
    <row r="958" spans="1:6" ht="30">
      <c r="A958" s="460">
        <v>90992</v>
      </c>
      <c r="B958" s="461" t="s">
        <v>3796</v>
      </c>
      <c r="C958" s="462" t="s">
        <v>848</v>
      </c>
      <c r="D958" s="463">
        <v>8.2100000000000009</v>
      </c>
      <c r="E958" s="463">
        <v>0</v>
      </c>
      <c r="F958" s="463">
        <v>8.2100000000000009</v>
      </c>
    </row>
    <row r="959" spans="1:6" ht="30">
      <c r="A959" s="460">
        <v>90993</v>
      </c>
      <c r="B959" s="461" t="s">
        <v>3797</v>
      </c>
      <c r="C959" s="462" t="s">
        <v>848</v>
      </c>
      <c r="D959" s="463">
        <v>2.2000000000000002</v>
      </c>
      <c r="E959" s="463">
        <v>0</v>
      </c>
      <c r="F959" s="463">
        <v>2.2000000000000002</v>
      </c>
    </row>
    <row r="960" spans="1:6" ht="30">
      <c r="A960" s="460">
        <v>90994</v>
      </c>
      <c r="B960" s="461" t="s">
        <v>3798</v>
      </c>
      <c r="C960" s="462" t="s">
        <v>848</v>
      </c>
      <c r="D960" s="463">
        <v>10.28</v>
      </c>
      <c r="E960" s="463">
        <v>0</v>
      </c>
      <c r="F960" s="463">
        <v>10.28</v>
      </c>
    </row>
    <row r="961" spans="1:6" ht="30">
      <c r="A961" s="460">
        <v>90995</v>
      </c>
      <c r="B961" s="461" t="s">
        <v>3799</v>
      </c>
      <c r="C961" s="462" t="s">
        <v>848</v>
      </c>
      <c r="D961" s="463">
        <v>78.98</v>
      </c>
      <c r="E961" s="463">
        <v>0</v>
      </c>
      <c r="F961" s="463">
        <v>78.98</v>
      </c>
    </row>
    <row r="962" spans="1:6" ht="45">
      <c r="A962" s="460">
        <v>91021</v>
      </c>
      <c r="B962" s="461" t="s">
        <v>4291</v>
      </c>
      <c r="C962" s="462" t="s">
        <v>848</v>
      </c>
      <c r="D962" s="463">
        <v>13.13</v>
      </c>
      <c r="E962" s="463">
        <v>0</v>
      </c>
      <c r="F962" s="463">
        <v>13.13</v>
      </c>
    </row>
    <row r="963" spans="1:6" ht="45">
      <c r="A963" s="460">
        <v>91026</v>
      </c>
      <c r="B963" s="461" t="s">
        <v>4000</v>
      </c>
      <c r="C963" s="462" t="s">
        <v>848</v>
      </c>
      <c r="D963" s="463">
        <v>24.98</v>
      </c>
      <c r="E963" s="463">
        <v>0</v>
      </c>
      <c r="F963" s="463">
        <v>24.98</v>
      </c>
    </row>
    <row r="964" spans="1:6" ht="45">
      <c r="A964" s="460">
        <v>91027</v>
      </c>
      <c r="B964" s="461" t="s">
        <v>4001</v>
      </c>
      <c r="C964" s="462" t="s">
        <v>848</v>
      </c>
      <c r="D964" s="463">
        <v>10.06</v>
      </c>
      <c r="E964" s="463">
        <v>0</v>
      </c>
      <c r="F964" s="463">
        <v>10.06</v>
      </c>
    </row>
    <row r="965" spans="1:6" ht="45">
      <c r="A965" s="460">
        <v>91028</v>
      </c>
      <c r="B965" s="461" t="s">
        <v>4002</v>
      </c>
      <c r="C965" s="462" t="s">
        <v>848</v>
      </c>
      <c r="D965" s="463">
        <v>4.0599999999999996</v>
      </c>
      <c r="E965" s="463">
        <v>0</v>
      </c>
      <c r="F965" s="463">
        <v>4.0599999999999996</v>
      </c>
    </row>
    <row r="966" spans="1:6" ht="45">
      <c r="A966" s="460">
        <v>91029</v>
      </c>
      <c r="B966" s="461" t="s">
        <v>4003</v>
      </c>
      <c r="C966" s="462" t="s">
        <v>848</v>
      </c>
      <c r="D966" s="463">
        <v>45.97</v>
      </c>
      <c r="E966" s="463">
        <v>0</v>
      </c>
      <c r="F966" s="463">
        <v>45.97</v>
      </c>
    </row>
    <row r="967" spans="1:6" ht="45">
      <c r="A967" s="460">
        <v>91030</v>
      </c>
      <c r="B967" s="461" t="s">
        <v>4004</v>
      </c>
      <c r="C967" s="462" t="s">
        <v>848</v>
      </c>
      <c r="D967" s="463">
        <v>140.74</v>
      </c>
      <c r="E967" s="463">
        <v>0</v>
      </c>
      <c r="F967" s="463">
        <v>140.74</v>
      </c>
    </row>
    <row r="968" spans="1:6" ht="30">
      <c r="A968" s="460">
        <v>91273</v>
      </c>
      <c r="B968" s="461" t="s">
        <v>4224</v>
      </c>
      <c r="C968" s="462" t="s">
        <v>848</v>
      </c>
      <c r="D968" s="463">
        <v>0.51</v>
      </c>
      <c r="E968" s="463">
        <v>0</v>
      </c>
      <c r="F968" s="463">
        <v>0.51</v>
      </c>
    </row>
    <row r="969" spans="1:6" ht="30">
      <c r="A969" s="460">
        <v>91274</v>
      </c>
      <c r="B969" s="461" t="s">
        <v>4225</v>
      </c>
      <c r="C969" s="462" t="s">
        <v>848</v>
      </c>
      <c r="D969" s="463">
        <v>0.13</v>
      </c>
      <c r="E969" s="463">
        <v>0</v>
      </c>
      <c r="F969" s="463">
        <v>0.13</v>
      </c>
    </row>
    <row r="970" spans="1:6" ht="30">
      <c r="A970" s="460">
        <v>91275</v>
      </c>
      <c r="B970" s="461" t="s">
        <v>4226</v>
      </c>
      <c r="C970" s="462" t="s">
        <v>848</v>
      </c>
      <c r="D970" s="463">
        <v>0.64</v>
      </c>
      <c r="E970" s="463">
        <v>0</v>
      </c>
      <c r="F970" s="463">
        <v>0.64</v>
      </c>
    </row>
    <row r="971" spans="1:6" ht="30">
      <c r="A971" s="460">
        <v>91276</v>
      </c>
      <c r="B971" s="461" t="s">
        <v>4227</v>
      </c>
      <c r="C971" s="462" t="s">
        <v>848</v>
      </c>
      <c r="D971" s="463">
        <v>8.3000000000000007</v>
      </c>
      <c r="E971" s="463">
        <v>0</v>
      </c>
      <c r="F971" s="463">
        <v>8.3000000000000007</v>
      </c>
    </row>
    <row r="972" spans="1:6" ht="45">
      <c r="A972" s="460">
        <v>91279</v>
      </c>
      <c r="B972" s="461" t="s">
        <v>4369</v>
      </c>
      <c r="C972" s="462" t="s">
        <v>848</v>
      </c>
      <c r="D972" s="463">
        <v>0.8</v>
      </c>
      <c r="E972" s="463">
        <v>0</v>
      </c>
      <c r="F972" s="463">
        <v>0.8</v>
      </c>
    </row>
    <row r="973" spans="1:6" ht="45">
      <c r="A973" s="460">
        <v>91280</v>
      </c>
      <c r="B973" s="461" t="s">
        <v>4370</v>
      </c>
      <c r="C973" s="462" t="s">
        <v>848</v>
      </c>
      <c r="D973" s="463">
        <v>0.17</v>
      </c>
      <c r="E973" s="463">
        <v>0</v>
      </c>
      <c r="F973" s="463">
        <v>0.17</v>
      </c>
    </row>
    <row r="974" spans="1:6" ht="45">
      <c r="A974" s="460">
        <v>91281</v>
      </c>
      <c r="B974" s="461" t="s">
        <v>4371</v>
      </c>
      <c r="C974" s="462" t="s">
        <v>848</v>
      </c>
      <c r="D974" s="463">
        <v>1.01</v>
      </c>
      <c r="E974" s="463">
        <v>0</v>
      </c>
      <c r="F974" s="463">
        <v>1.01</v>
      </c>
    </row>
    <row r="975" spans="1:6" ht="45">
      <c r="A975" s="460">
        <v>91282</v>
      </c>
      <c r="B975" s="461" t="s">
        <v>4372</v>
      </c>
      <c r="C975" s="462" t="s">
        <v>848</v>
      </c>
      <c r="D975" s="463">
        <v>8.36</v>
      </c>
      <c r="E975" s="463">
        <v>0</v>
      </c>
      <c r="F975" s="463">
        <v>8.36</v>
      </c>
    </row>
    <row r="976" spans="1:6" ht="30">
      <c r="A976" s="460">
        <v>91354</v>
      </c>
      <c r="B976" s="461" t="s">
        <v>3961</v>
      </c>
      <c r="C976" s="462" t="s">
        <v>848</v>
      </c>
      <c r="D976" s="463">
        <v>17.98</v>
      </c>
      <c r="E976" s="463">
        <v>0</v>
      </c>
      <c r="F976" s="463">
        <v>17.98</v>
      </c>
    </row>
    <row r="977" spans="1:6" ht="30">
      <c r="A977" s="460">
        <v>91355</v>
      </c>
      <c r="B977" s="461" t="s">
        <v>3962</v>
      </c>
      <c r="C977" s="462" t="s">
        <v>848</v>
      </c>
      <c r="D977" s="463">
        <v>7.39</v>
      </c>
      <c r="E977" s="463">
        <v>0</v>
      </c>
      <c r="F977" s="463">
        <v>7.39</v>
      </c>
    </row>
    <row r="978" spans="1:6" ht="45">
      <c r="A978" s="460">
        <v>91356</v>
      </c>
      <c r="B978" s="461" t="s">
        <v>3963</v>
      </c>
      <c r="C978" s="462" t="s">
        <v>848</v>
      </c>
      <c r="D978" s="463">
        <v>2.98</v>
      </c>
      <c r="E978" s="463">
        <v>0</v>
      </c>
      <c r="F978" s="463">
        <v>2.98</v>
      </c>
    </row>
    <row r="979" spans="1:6" ht="45">
      <c r="A979" s="460">
        <v>91359</v>
      </c>
      <c r="B979" s="461" t="s">
        <v>3977</v>
      </c>
      <c r="C979" s="462" t="s">
        <v>848</v>
      </c>
      <c r="D979" s="463">
        <v>21.22</v>
      </c>
      <c r="E979" s="463">
        <v>0</v>
      </c>
      <c r="F979" s="463">
        <v>21.22</v>
      </c>
    </row>
    <row r="980" spans="1:6" ht="45">
      <c r="A980" s="460">
        <v>91360</v>
      </c>
      <c r="B980" s="461" t="s">
        <v>3978</v>
      </c>
      <c r="C980" s="462" t="s">
        <v>848</v>
      </c>
      <c r="D980" s="463">
        <v>8.14</v>
      </c>
      <c r="E980" s="463">
        <v>0</v>
      </c>
      <c r="F980" s="463">
        <v>8.14</v>
      </c>
    </row>
    <row r="981" spans="1:6" ht="45">
      <c r="A981" s="460">
        <v>91361</v>
      </c>
      <c r="B981" s="461" t="s">
        <v>3979</v>
      </c>
      <c r="C981" s="462" t="s">
        <v>848</v>
      </c>
      <c r="D981" s="463">
        <v>3.29</v>
      </c>
      <c r="E981" s="463">
        <v>0</v>
      </c>
      <c r="F981" s="463">
        <v>3.29</v>
      </c>
    </row>
    <row r="982" spans="1:6" ht="45">
      <c r="A982" s="460">
        <v>91367</v>
      </c>
      <c r="B982" s="461" t="s">
        <v>3900</v>
      </c>
      <c r="C982" s="462" t="s">
        <v>848</v>
      </c>
      <c r="D982" s="463">
        <v>22</v>
      </c>
      <c r="E982" s="463">
        <v>0</v>
      </c>
      <c r="F982" s="463">
        <v>22</v>
      </c>
    </row>
    <row r="983" spans="1:6" ht="45">
      <c r="A983" s="460">
        <v>91368</v>
      </c>
      <c r="B983" s="461" t="s">
        <v>3901</v>
      </c>
      <c r="C983" s="462" t="s">
        <v>848</v>
      </c>
      <c r="D983" s="463">
        <v>8.5399999999999991</v>
      </c>
      <c r="E983" s="463">
        <v>0</v>
      </c>
      <c r="F983" s="463">
        <v>8.5399999999999991</v>
      </c>
    </row>
    <row r="984" spans="1:6" ht="45">
      <c r="A984" s="460">
        <v>91369</v>
      </c>
      <c r="B984" s="461" t="s">
        <v>3902</v>
      </c>
      <c r="C984" s="462" t="s">
        <v>848</v>
      </c>
      <c r="D984" s="463">
        <v>3.45</v>
      </c>
      <c r="E984" s="463">
        <v>0</v>
      </c>
      <c r="F984" s="463">
        <v>3.45</v>
      </c>
    </row>
    <row r="985" spans="1:6" ht="30">
      <c r="A985" s="460">
        <v>91375</v>
      </c>
      <c r="B985" s="461" t="s">
        <v>3964</v>
      </c>
      <c r="C985" s="462" t="s">
        <v>848</v>
      </c>
      <c r="D985" s="463">
        <v>19.739999999999998</v>
      </c>
      <c r="E985" s="463">
        <v>0</v>
      </c>
      <c r="F985" s="463">
        <v>19.739999999999998</v>
      </c>
    </row>
    <row r="986" spans="1:6" ht="30">
      <c r="A986" s="460">
        <v>91376</v>
      </c>
      <c r="B986" s="461" t="s">
        <v>3965</v>
      </c>
      <c r="C986" s="462" t="s">
        <v>848</v>
      </c>
      <c r="D986" s="463">
        <v>8.11</v>
      </c>
      <c r="E986" s="463">
        <v>0</v>
      </c>
      <c r="F986" s="463">
        <v>8.11</v>
      </c>
    </row>
    <row r="987" spans="1:6" ht="45">
      <c r="A987" s="460">
        <v>91377</v>
      </c>
      <c r="B987" s="461" t="s">
        <v>3966</v>
      </c>
      <c r="C987" s="462" t="s">
        <v>848</v>
      </c>
      <c r="D987" s="463">
        <v>3.28</v>
      </c>
      <c r="E987" s="463">
        <v>0</v>
      </c>
      <c r="F987" s="463">
        <v>3.28</v>
      </c>
    </row>
    <row r="988" spans="1:6" ht="45">
      <c r="A988" s="460">
        <v>91380</v>
      </c>
      <c r="B988" s="461" t="s">
        <v>3914</v>
      </c>
      <c r="C988" s="462" t="s">
        <v>848</v>
      </c>
      <c r="D988" s="463">
        <v>28.93</v>
      </c>
      <c r="E988" s="463">
        <v>0</v>
      </c>
      <c r="F988" s="463">
        <v>28.93</v>
      </c>
    </row>
    <row r="989" spans="1:6" ht="45">
      <c r="A989" s="460">
        <v>91381</v>
      </c>
      <c r="B989" s="461" t="s">
        <v>3915</v>
      </c>
      <c r="C989" s="462" t="s">
        <v>848</v>
      </c>
      <c r="D989" s="463">
        <v>11.22</v>
      </c>
      <c r="E989" s="463">
        <v>0</v>
      </c>
      <c r="F989" s="463">
        <v>11.22</v>
      </c>
    </row>
    <row r="990" spans="1:6" ht="45">
      <c r="A990" s="460">
        <v>91382</v>
      </c>
      <c r="B990" s="461" t="s">
        <v>3916</v>
      </c>
      <c r="C990" s="462" t="s">
        <v>848</v>
      </c>
      <c r="D990" s="463">
        <v>4.53</v>
      </c>
      <c r="E990" s="463">
        <v>0</v>
      </c>
      <c r="F990" s="463">
        <v>4.53</v>
      </c>
    </row>
    <row r="991" spans="1:6" ht="45">
      <c r="A991" s="460">
        <v>91383</v>
      </c>
      <c r="B991" s="461" t="s">
        <v>3917</v>
      </c>
      <c r="C991" s="462" t="s">
        <v>848</v>
      </c>
      <c r="D991" s="463">
        <v>52.39</v>
      </c>
      <c r="E991" s="463">
        <v>0</v>
      </c>
      <c r="F991" s="463">
        <v>52.39</v>
      </c>
    </row>
    <row r="992" spans="1:6" ht="45">
      <c r="A992" s="460">
        <v>91384</v>
      </c>
      <c r="B992" s="461" t="s">
        <v>3918</v>
      </c>
      <c r="C992" s="462" t="s">
        <v>848</v>
      </c>
      <c r="D992" s="463">
        <v>136.03</v>
      </c>
      <c r="E992" s="463">
        <v>0</v>
      </c>
      <c r="F992" s="463">
        <v>136.03</v>
      </c>
    </row>
    <row r="993" spans="1:6" ht="45">
      <c r="A993" s="460">
        <v>91390</v>
      </c>
      <c r="B993" s="461" t="s">
        <v>3967</v>
      </c>
      <c r="C993" s="462" t="s">
        <v>848</v>
      </c>
      <c r="D993" s="463">
        <v>19.37</v>
      </c>
      <c r="E993" s="463">
        <v>0</v>
      </c>
      <c r="F993" s="463">
        <v>19.37</v>
      </c>
    </row>
    <row r="994" spans="1:6" ht="45">
      <c r="A994" s="460">
        <v>91391</v>
      </c>
      <c r="B994" s="461" t="s">
        <v>3968</v>
      </c>
      <c r="C994" s="462" t="s">
        <v>848</v>
      </c>
      <c r="D994" s="463">
        <v>7.75</v>
      </c>
      <c r="E994" s="463">
        <v>0</v>
      </c>
      <c r="F994" s="463">
        <v>7.75</v>
      </c>
    </row>
    <row r="995" spans="1:6" ht="45">
      <c r="A995" s="460">
        <v>91392</v>
      </c>
      <c r="B995" s="461" t="s">
        <v>3969</v>
      </c>
      <c r="C995" s="462" t="s">
        <v>848</v>
      </c>
      <c r="D995" s="463">
        <v>3.12</v>
      </c>
      <c r="E995" s="463">
        <v>0</v>
      </c>
      <c r="F995" s="463">
        <v>3.12</v>
      </c>
    </row>
    <row r="996" spans="1:6" ht="45">
      <c r="A996" s="460">
        <v>91396</v>
      </c>
      <c r="B996" s="461" t="s">
        <v>3980</v>
      </c>
      <c r="C996" s="462" t="s">
        <v>848</v>
      </c>
      <c r="D996" s="463">
        <v>29.47</v>
      </c>
      <c r="E996" s="463">
        <v>0</v>
      </c>
      <c r="F996" s="463">
        <v>29.47</v>
      </c>
    </row>
    <row r="997" spans="1:6" ht="45">
      <c r="A997" s="460">
        <v>91397</v>
      </c>
      <c r="B997" s="461" t="s">
        <v>3981</v>
      </c>
      <c r="C997" s="462" t="s">
        <v>848</v>
      </c>
      <c r="D997" s="463">
        <v>11.42</v>
      </c>
      <c r="E997" s="463">
        <v>0</v>
      </c>
      <c r="F997" s="463">
        <v>11.42</v>
      </c>
    </row>
    <row r="998" spans="1:6" ht="45">
      <c r="A998" s="460">
        <v>91398</v>
      </c>
      <c r="B998" s="461" t="s">
        <v>3982</v>
      </c>
      <c r="C998" s="462" t="s">
        <v>848</v>
      </c>
      <c r="D998" s="463">
        <v>4.6100000000000003</v>
      </c>
      <c r="E998" s="463">
        <v>0</v>
      </c>
      <c r="F998" s="463">
        <v>4.6100000000000003</v>
      </c>
    </row>
    <row r="999" spans="1:6" ht="45">
      <c r="A999" s="460">
        <v>91402</v>
      </c>
      <c r="B999" s="461" t="s">
        <v>3911</v>
      </c>
      <c r="C999" s="462" t="s">
        <v>848</v>
      </c>
      <c r="D999" s="463">
        <v>3.58</v>
      </c>
      <c r="E999" s="463">
        <v>0</v>
      </c>
      <c r="F999" s="463">
        <v>3.58</v>
      </c>
    </row>
    <row r="1000" spans="1:6" ht="45">
      <c r="A1000" s="460">
        <v>91466</v>
      </c>
      <c r="B1000" s="461" t="s">
        <v>3856</v>
      </c>
      <c r="C1000" s="462" t="s">
        <v>848</v>
      </c>
      <c r="D1000" s="463">
        <v>4.08</v>
      </c>
      <c r="E1000" s="463">
        <v>0</v>
      </c>
      <c r="F1000" s="463">
        <v>4.08</v>
      </c>
    </row>
    <row r="1001" spans="1:6" ht="45">
      <c r="A1001" s="460">
        <v>91467</v>
      </c>
      <c r="B1001" s="461" t="s">
        <v>3857</v>
      </c>
      <c r="C1001" s="462" t="s">
        <v>848</v>
      </c>
      <c r="D1001" s="463">
        <v>151.69999999999999</v>
      </c>
      <c r="E1001" s="463">
        <v>0</v>
      </c>
      <c r="F1001" s="463">
        <v>151.69999999999999</v>
      </c>
    </row>
    <row r="1002" spans="1:6" ht="45">
      <c r="A1002" s="460">
        <v>91468</v>
      </c>
      <c r="B1002" s="461" t="s">
        <v>7261</v>
      </c>
      <c r="C1002" s="462" t="s">
        <v>848</v>
      </c>
      <c r="D1002" s="463">
        <v>23.1</v>
      </c>
      <c r="E1002" s="463">
        <v>0</v>
      </c>
      <c r="F1002" s="463">
        <v>23.1</v>
      </c>
    </row>
    <row r="1003" spans="1:6" ht="45">
      <c r="A1003" s="460">
        <v>91469</v>
      </c>
      <c r="B1003" s="461" t="s">
        <v>7262</v>
      </c>
      <c r="C1003" s="462" t="s">
        <v>848</v>
      </c>
      <c r="D1003" s="463">
        <v>10.119999999999999</v>
      </c>
      <c r="E1003" s="463">
        <v>0</v>
      </c>
      <c r="F1003" s="463">
        <v>10.119999999999999</v>
      </c>
    </row>
    <row r="1004" spans="1:6" ht="45">
      <c r="A1004" s="460">
        <v>91484</v>
      </c>
      <c r="B1004" s="461" t="s">
        <v>7263</v>
      </c>
      <c r="C1004" s="462" t="s">
        <v>848</v>
      </c>
      <c r="D1004" s="463">
        <v>7.7</v>
      </c>
      <c r="E1004" s="463">
        <v>0</v>
      </c>
      <c r="F1004" s="463">
        <v>7.7</v>
      </c>
    </row>
    <row r="1005" spans="1:6" ht="45">
      <c r="A1005" s="460">
        <v>91485</v>
      </c>
      <c r="B1005" s="461" t="s">
        <v>7264</v>
      </c>
      <c r="C1005" s="462" t="s">
        <v>848</v>
      </c>
      <c r="D1005" s="463">
        <v>156.53</v>
      </c>
      <c r="E1005" s="463">
        <v>0</v>
      </c>
      <c r="F1005" s="463">
        <v>156.53</v>
      </c>
    </row>
    <row r="1006" spans="1:6" ht="30">
      <c r="A1006" s="460">
        <v>91529</v>
      </c>
      <c r="B1006" s="461" t="s">
        <v>4159</v>
      </c>
      <c r="C1006" s="462" t="s">
        <v>848</v>
      </c>
      <c r="D1006" s="463">
        <v>0.75</v>
      </c>
      <c r="E1006" s="463">
        <v>0</v>
      </c>
      <c r="F1006" s="463">
        <v>0.75</v>
      </c>
    </row>
    <row r="1007" spans="1:6" ht="30">
      <c r="A1007" s="460">
        <v>91530</v>
      </c>
      <c r="B1007" s="461" t="s">
        <v>4160</v>
      </c>
      <c r="C1007" s="462" t="s">
        <v>848</v>
      </c>
      <c r="D1007" s="463">
        <v>0.2</v>
      </c>
      <c r="E1007" s="463">
        <v>0</v>
      </c>
      <c r="F1007" s="463">
        <v>0.2</v>
      </c>
    </row>
    <row r="1008" spans="1:6" ht="30">
      <c r="A1008" s="460">
        <v>91531</v>
      </c>
      <c r="B1008" s="461" t="s">
        <v>4161</v>
      </c>
      <c r="C1008" s="462" t="s">
        <v>848</v>
      </c>
      <c r="D1008" s="463">
        <v>0.94</v>
      </c>
      <c r="E1008" s="463">
        <v>0</v>
      </c>
      <c r="F1008" s="463">
        <v>0.94</v>
      </c>
    </row>
    <row r="1009" spans="1:6" ht="30">
      <c r="A1009" s="460">
        <v>91532</v>
      </c>
      <c r="B1009" s="461" t="s">
        <v>4162</v>
      </c>
      <c r="C1009" s="462" t="s">
        <v>848</v>
      </c>
      <c r="D1009" s="463">
        <v>5.94</v>
      </c>
      <c r="E1009" s="463">
        <v>0</v>
      </c>
      <c r="F1009" s="463">
        <v>5.94</v>
      </c>
    </row>
    <row r="1010" spans="1:6" ht="45">
      <c r="A1010" s="460">
        <v>91629</v>
      </c>
      <c r="B1010" s="461" t="s">
        <v>3858</v>
      </c>
      <c r="C1010" s="462" t="s">
        <v>848</v>
      </c>
      <c r="D1010" s="463">
        <v>21.75</v>
      </c>
      <c r="E1010" s="463">
        <v>0</v>
      </c>
      <c r="F1010" s="463">
        <v>21.75</v>
      </c>
    </row>
    <row r="1011" spans="1:6" ht="45">
      <c r="A1011" s="460">
        <v>91630</v>
      </c>
      <c r="B1011" s="461" t="s">
        <v>3859</v>
      </c>
      <c r="C1011" s="462" t="s">
        <v>848</v>
      </c>
      <c r="D1011" s="463">
        <v>8.11</v>
      </c>
      <c r="E1011" s="463">
        <v>0</v>
      </c>
      <c r="F1011" s="463">
        <v>8.11</v>
      </c>
    </row>
    <row r="1012" spans="1:6" ht="45">
      <c r="A1012" s="460">
        <v>91631</v>
      </c>
      <c r="B1012" s="461" t="s">
        <v>3860</v>
      </c>
      <c r="C1012" s="462" t="s">
        <v>848</v>
      </c>
      <c r="D1012" s="463">
        <v>3.27</v>
      </c>
      <c r="E1012" s="463">
        <v>0</v>
      </c>
      <c r="F1012" s="463">
        <v>3.27</v>
      </c>
    </row>
    <row r="1013" spans="1:6" ht="45">
      <c r="A1013" s="460">
        <v>91632</v>
      </c>
      <c r="B1013" s="461" t="s">
        <v>3861</v>
      </c>
      <c r="C1013" s="462" t="s">
        <v>848</v>
      </c>
      <c r="D1013" s="463">
        <v>37.369999999999997</v>
      </c>
      <c r="E1013" s="463">
        <v>0</v>
      </c>
      <c r="F1013" s="463">
        <v>37.369999999999997</v>
      </c>
    </row>
    <row r="1014" spans="1:6" ht="45">
      <c r="A1014" s="460">
        <v>91633</v>
      </c>
      <c r="B1014" s="461" t="s">
        <v>3862</v>
      </c>
      <c r="C1014" s="462" t="s">
        <v>848</v>
      </c>
      <c r="D1014" s="463">
        <v>128.4</v>
      </c>
      <c r="E1014" s="463">
        <v>0</v>
      </c>
      <c r="F1014" s="463">
        <v>128.4</v>
      </c>
    </row>
    <row r="1015" spans="1:6" ht="45">
      <c r="A1015" s="460">
        <v>91640</v>
      </c>
      <c r="B1015" s="461" t="s">
        <v>3984</v>
      </c>
      <c r="C1015" s="462" t="s">
        <v>848</v>
      </c>
      <c r="D1015" s="463">
        <v>36.119999999999997</v>
      </c>
      <c r="E1015" s="463">
        <v>0</v>
      </c>
      <c r="F1015" s="463">
        <v>36.119999999999997</v>
      </c>
    </row>
    <row r="1016" spans="1:6" ht="45">
      <c r="A1016" s="460">
        <v>91641</v>
      </c>
      <c r="B1016" s="461" t="s">
        <v>3985</v>
      </c>
      <c r="C1016" s="462" t="s">
        <v>848</v>
      </c>
      <c r="D1016" s="463">
        <v>14.55</v>
      </c>
      <c r="E1016" s="463">
        <v>0</v>
      </c>
      <c r="F1016" s="463">
        <v>14.55</v>
      </c>
    </row>
    <row r="1017" spans="1:6" ht="45">
      <c r="A1017" s="460">
        <v>91642</v>
      </c>
      <c r="B1017" s="461" t="s">
        <v>3986</v>
      </c>
      <c r="C1017" s="462" t="s">
        <v>848</v>
      </c>
      <c r="D1017" s="463">
        <v>5.88</v>
      </c>
      <c r="E1017" s="463">
        <v>0</v>
      </c>
      <c r="F1017" s="463">
        <v>5.88</v>
      </c>
    </row>
    <row r="1018" spans="1:6" ht="45">
      <c r="A1018" s="460">
        <v>91643</v>
      </c>
      <c r="B1018" s="461" t="s">
        <v>3987</v>
      </c>
      <c r="C1018" s="462" t="s">
        <v>848</v>
      </c>
      <c r="D1018" s="463">
        <v>64.88</v>
      </c>
      <c r="E1018" s="463">
        <v>0</v>
      </c>
      <c r="F1018" s="463">
        <v>64.88</v>
      </c>
    </row>
    <row r="1019" spans="1:6" ht="45">
      <c r="A1019" s="460">
        <v>91644</v>
      </c>
      <c r="B1019" s="461" t="s">
        <v>3988</v>
      </c>
      <c r="C1019" s="462" t="s">
        <v>848</v>
      </c>
      <c r="D1019" s="463">
        <v>288.95</v>
      </c>
      <c r="E1019" s="463">
        <v>0</v>
      </c>
      <c r="F1019" s="463">
        <v>288.95</v>
      </c>
    </row>
    <row r="1020" spans="1:6" ht="30">
      <c r="A1020" s="460">
        <v>91688</v>
      </c>
      <c r="B1020" s="461" t="s">
        <v>3652</v>
      </c>
      <c r="C1020" s="462" t="s">
        <v>848</v>
      </c>
      <c r="D1020" s="463">
        <v>0.09</v>
      </c>
      <c r="E1020" s="463">
        <v>0</v>
      </c>
      <c r="F1020" s="463">
        <v>0.09</v>
      </c>
    </row>
    <row r="1021" spans="1:6" ht="30">
      <c r="A1021" s="460">
        <v>91689</v>
      </c>
      <c r="B1021" s="461" t="s">
        <v>3653</v>
      </c>
      <c r="C1021" s="462" t="s">
        <v>848</v>
      </c>
      <c r="D1021" s="463">
        <v>0.01</v>
      </c>
      <c r="E1021" s="463">
        <v>0</v>
      </c>
      <c r="F1021" s="463">
        <v>0.01</v>
      </c>
    </row>
    <row r="1022" spans="1:6" ht="30">
      <c r="A1022" s="460">
        <v>91690</v>
      </c>
      <c r="B1022" s="461" t="s">
        <v>3654</v>
      </c>
      <c r="C1022" s="462" t="s">
        <v>848</v>
      </c>
      <c r="D1022" s="463">
        <v>0.06</v>
      </c>
      <c r="E1022" s="463">
        <v>0</v>
      </c>
      <c r="F1022" s="463">
        <v>0.06</v>
      </c>
    </row>
    <row r="1023" spans="1:6" ht="30">
      <c r="A1023" s="460">
        <v>91691</v>
      </c>
      <c r="B1023" s="461" t="s">
        <v>3655</v>
      </c>
      <c r="C1023" s="462" t="s">
        <v>848</v>
      </c>
      <c r="D1023" s="463">
        <v>0.95</v>
      </c>
      <c r="E1023" s="463">
        <v>0</v>
      </c>
      <c r="F1023" s="463">
        <v>0.95</v>
      </c>
    </row>
    <row r="1024" spans="1:6" ht="30">
      <c r="A1024" s="460">
        <v>92040</v>
      </c>
      <c r="B1024" s="461" t="s">
        <v>4326</v>
      </c>
      <c r="C1024" s="462" t="s">
        <v>848</v>
      </c>
      <c r="D1024" s="463">
        <v>6.47</v>
      </c>
      <c r="E1024" s="463">
        <v>0</v>
      </c>
      <c r="F1024" s="463">
        <v>6.47</v>
      </c>
    </row>
    <row r="1025" spans="1:6" ht="30">
      <c r="A1025" s="460">
        <v>92041</v>
      </c>
      <c r="B1025" s="461" t="s">
        <v>4327</v>
      </c>
      <c r="C1025" s="462" t="s">
        <v>848</v>
      </c>
      <c r="D1025" s="463">
        <v>1.33</v>
      </c>
      <c r="E1025" s="463">
        <v>0</v>
      </c>
      <c r="F1025" s="463">
        <v>1.33</v>
      </c>
    </row>
    <row r="1026" spans="1:6" ht="30">
      <c r="A1026" s="460">
        <v>92042</v>
      </c>
      <c r="B1026" s="461" t="s">
        <v>4328</v>
      </c>
      <c r="C1026" s="462" t="s">
        <v>848</v>
      </c>
      <c r="D1026" s="463">
        <v>5.39</v>
      </c>
      <c r="E1026" s="463">
        <v>0</v>
      </c>
      <c r="F1026" s="463">
        <v>5.39</v>
      </c>
    </row>
    <row r="1027" spans="1:6" ht="60">
      <c r="A1027" s="460">
        <v>92101</v>
      </c>
      <c r="B1027" s="461" t="s">
        <v>7265</v>
      </c>
      <c r="C1027" s="462" t="s">
        <v>848</v>
      </c>
      <c r="D1027" s="463">
        <v>41.7</v>
      </c>
      <c r="E1027" s="463">
        <v>0</v>
      </c>
      <c r="F1027" s="463">
        <v>41.7</v>
      </c>
    </row>
    <row r="1028" spans="1:6" ht="45">
      <c r="A1028" s="460">
        <v>92102</v>
      </c>
      <c r="B1028" s="461" t="s">
        <v>7266</v>
      </c>
      <c r="C1028" s="462" t="s">
        <v>848</v>
      </c>
      <c r="D1028" s="463">
        <v>14.25</v>
      </c>
      <c r="E1028" s="463">
        <v>0</v>
      </c>
      <c r="F1028" s="463">
        <v>14.25</v>
      </c>
    </row>
    <row r="1029" spans="1:6" ht="60">
      <c r="A1029" s="460">
        <v>92103</v>
      </c>
      <c r="B1029" s="461" t="s">
        <v>7267</v>
      </c>
      <c r="C1029" s="462" t="s">
        <v>848</v>
      </c>
      <c r="D1029" s="463">
        <v>9.9600000000000009</v>
      </c>
      <c r="E1029" s="463">
        <v>0</v>
      </c>
      <c r="F1029" s="463">
        <v>9.9600000000000009</v>
      </c>
    </row>
    <row r="1030" spans="1:6" ht="60">
      <c r="A1030" s="460">
        <v>92104</v>
      </c>
      <c r="B1030" s="461" t="s">
        <v>7268</v>
      </c>
      <c r="C1030" s="462" t="s">
        <v>848</v>
      </c>
      <c r="D1030" s="463">
        <v>68.650000000000006</v>
      </c>
      <c r="E1030" s="463">
        <v>0</v>
      </c>
      <c r="F1030" s="463">
        <v>68.650000000000006</v>
      </c>
    </row>
    <row r="1031" spans="1:6" ht="60">
      <c r="A1031" s="460">
        <v>92105</v>
      </c>
      <c r="B1031" s="461" t="s">
        <v>7269</v>
      </c>
      <c r="C1031" s="462" t="s">
        <v>848</v>
      </c>
      <c r="D1031" s="463">
        <v>169.15</v>
      </c>
      <c r="E1031" s="463">
        <v>0</v>
      </c>
      <c r="F1031" s="463">
        <v>169.15</v>
      </c>
    </row>
    <row r="1032" spans="1:6" ht="30">
      <c r="A1032" s="460">
        <v>92108</v>
      </c>
      <c r="B1032" s="461" t="s">
        <v>7270</v>
      </c>
      <c r="C1032" s="462" t="s">
        <v>848</v>
      </c>
      <c r="D1032" s="463">
        <v>0.85</v>
      </c>
      <c r="E1032" s="463">
        <v>0</v>
      </c>
      <c r="F1032" s="463">
        <v>0.85</v>
      </c>
    </row>
    <row r="1033" spans="1:6" ht="30">
      <c r="A1033" s="460">
        <v>92109</v>
      </c>
      <c r="B1033" s="461" t="s">
        <v>7271</v>
      </c>
      <c r="C1033" s="462" t="s">
        <v>848</v>
      </c>
      <c r="D1033" s="463">
        <v>0.21</v>
      </c>
      <c r="E1033" s="463">
        <v>0</v>
      </c>
      <c r="F1033" s="463">
        <v>0.21</v>
      </c>
    </row>
    <row r="1034" spans="1:6" ht="30">
      <c r="A1034" s="460">
        <v>92110</v>
      </c>
      <c r="B1034" s="461" t="s">
        <v>7272</v>
      </c>
      <c r="C1034" s="462" t="s">
        <v>848</v>
      </c>
      <c r="D1034" s="463">
        <v>1.1299999999999999</v>
      </c>
      <c r="E1034" s="463">
        <v>0</v>
      </c>
      <c r="F1034" s="463">
        <v>1.1299999999999999</v>
      </c>
    </row>
    <row r="1035" spans="1:6" ht="30">
      <c r="A1035" s="460">
        <v>92111</v>
      </c>
      <c r="B1035" s="461" t="s">
        <v>7273</v>
      </c>
      <c r="C1035" s="462" t="s">
        <v>848</v>
      </c>
      <c r="D1035" s="463">
        <v>0.87</v>
      </c>
      <c r="E1035" s="463">
        <v>0</v>
      </c>
      <c r="F1035" s="463">
        <v>0.87</v>
      </c>
    </row>
    <row r="1036" spans="1:6">
      <c r="A1036" s="460">
        <v>92114</v>
      </c>
      <c r="B1036" s="461" t="s">
        <v>7274</v>
      </c>
      <c r="C1036" s="462" t="s">
        <v>848</v>
      </c>
      <c r="D1036" s="463">
        <v>0.22</v>
      </c>
      <c r="E1036" s="463">
        <v>0</v>
      </c>
      <c r="F1036" s="463">
        <v>0.22</v>
      </c>
    </row>
    <row r="1037" spans="1:6">
      <c r="A1037" s="460">
        <v>92115</v>
      </c>
      <c r="B1037" s="461" t="s">
        <v>7275</v>
      </c>
      <c r="C1037" s="462" t="s">
        <v>848</v>
      </c>
      <c r="D1037" s="463">
        <v>0.04</v>
      </c>
      <c r="E1037" s="463">
        <v>0</v>
      </c>
      <c r="F1037" s="463">
        <v>0.04</v>
      </c>
    </row>
    <row r="1038" spans="1:6">
      <c r="A1038" s="460">
        <v>92116</v>
      </c>
      <c r="B1038" s="461" t="s">
        <v>7276</v>
      </c>
      <c r="C1038" s="462" t="s">
        <v>848</v>
      </c>
      <c r="D1038" s="463">
        <v>0.16</v>
      </c>
      <c r="E1038" s="463">
        <v>0</v>
      </c>
      <c r="F1038" s="463">
        <v>0.16</v>
      </c>
    </row>
    <row r="1039" spans="1:6" ht="30">
      <c r="A1039" s="460">
        <v>92133</v>
      </c>
      <c r="B1039" s="461" t="s">
        <v>3890</v>
      </c>
      <c r="C1039" s="462" t="s">
        <v>848</v>
      </c>
      <c r="D1039" s="463">
        <v>13.15</v>
      </c>
      <c r="E1039" s="463">
        <v>0</v>
      </c>
      <c r="F1039" s="463">
        <v>13.15</v>
      </c>
    </row>
    <row r="1040" spans="1:6" ht="30">
      <c r="A1040" s="460">
        <v>92134</v>
      </c>
      <c r="B1040" s="461" t="s">
        <v>3891</v>
      </c>
      <c r="C1040" s="462" t="s">
        <v>848</v>
      </c>
      <c r="D1040" s="463">
        <v>4.05</v>
      </c>
      <c r="E1040" s="463">
        <v>0</v>
      </c>
      <c r="F1040" s="463">
        <v>4.05</v>
      </c>
    </row>
    <row r="1041" spans="1:6" ht="30">
      <c r="A1041" s="460">
        <v>92135</v>
      </c>
      <c r="B1041" s="461" t="s">
        <v>3892</v>
      </c>
      <c r="C1041" s="462" t="s">
        <v>848</v>
      </c>
      <c r="D1041" s="463">
        <v>1.64</v>
      </c>
      <c r="E1041" s="463">
        <v>0</v>
      </c>
      <c r="F1041" s="463">
        <v>1.64</v>
      </c>
    </row>
    <row r="1042" spans="1:6" ht="30">
      <c r="A1042" s="460">
        <v>92136</v>
      </c>
      <c r="B1042" s="461" t="s">
        <v>3893</v>
      </c>
      <c r="C1042" s="462" t="s">
        <v>848</v>
      </c>
      <c r="D1042" s="463">
        <v>16.43</v>
      </c>
      <c r="E1042" s="463">
        <v>0</v>
      </c>
      <c r="F1042" s="463">
        <v>16.43</v>
      </c>
    </row>
    <row r="1043" spans="1:6" ht="30">
      <c r="A1043" s="460">
        <v>92137</v>
      </c>
      <c r="B1043" s="461" t="s">
        <v>3894</v>
      </c>
      <c r="C1043" s="462" t="s">
        <v>848</v>
      </c>
      <c r="D1043" s="463">
        <v>33.799999999999997</v>
      </c>
      <c r="E1043" s="463">
        <v>0</v>
      </c>
      <c r="F1043" s="463">
        <v>33.799999999999997</v>
      </c>
    </row>
    <row r="1044" spans="1:6" ht="30">
      <c r="A1044" s="460">
        <v>92140</v>
      </c>
      <c r="B1044" s="461" t="s">
        <v>3895</v>
      </c>
      <c r="C1044" s="462" t="s">
        <v>848</v>
      </c>
      <c r="D1044" s="463">
        <v>4.8099999999999996</v>
      </c>
      <c r="E1044" s="463">
        <v>0</v>
      </c>
      <c r="F1044" s="463">
        <v>4.8099999999999996</v>
      </c>
    </row>
    <row r="1045" spans="1:6" ht="30">
      <c r="A1045" s="460">
        <v>92141</v>
      </c>
      <c r="B1045" s="461" t="s">
        <v>3896</v>
      </c>
      <c r="C1045" s="462" t="s">
        <v>848</v>
      </c>
      <c r="D1045" s="463">
        <v>1.48</v>
      </c>
      <c r="E1045" s="463">
        <v>0</v>
      </c>
      <c r="F1045" s="463">
        <v>1.48</v>
      </c>
    </row>
    <row r="1046" spans="1:6" ht="30">
      <c r="A1046" s="460">
        <v>92142</v>
      </c>
      <c r="B1046" s="461" t="s">
        <v>3897</v>
      </c>
      <c r="C1046" s="462" t="s">
        <v>848</v>
      </c>
      <c r="D1046" s="463">
        <v>0.6</v>
      </c>
      <c r="E1046" s="463">
        <v>0</v>
      </c>
      <c r="F1046" s="463">
        <v>0.6</v>
      </c>
    </row>
    <row r="1047" spans="1:6" ht="30">
      <c r="A1047" s="460">
        <v>92143</v>
      </c>
      <c r="B1047" s="461" t="s">
        <v>3898</v>
      </c>
      <c r="C1047" s="462" t="s">
        <v>848</v>
      </c>
      <c r="D1047" s="463">
        <v>6.02</v>
      </c>
      <c r="E1047" s="463">
        <v>0</v>
      </c>
      <c r="F1047" s="463">
        <v>6.02</v>
      </c>
    </row>
    <row r="1048" spans="1:6" ht="30">
      <c r="A1048" s="460">
        <v>92144</v>
      </c>
      <c r="B1048" s="461" t="s">
        <v>3899</v>
      </c>
      <c r="C1048" s="462" t="s">
        <v>848</v>
      </c>
      <c r="D1048" s="463">
        <v>38.6</v>
      </c>
      <c r="E1048" s="463">
        <v>0</v>
      </c>
      <c r="F1048" s="463">
        <v>38.6</v>
      </c>
    </row>
    <row r="1049" spans="1:6" ht="45">
      <c r="A1049" s="460">
        <v>92237</v>
      </c>
      <c r="B1049" s="461" t="s">
        <v>3991</v>
      </c>
      <c r="C1049" s="462" t="s">
        <v>848</v>
      </c>
      <c r="D1049" s="463">
        <v>26.35</v>
      </c>
      <c r="E1049" s="463">
        <v>0</v>
      </c>
      <c r="F1049" s="463">
        <v>26.35</v>
      </c>
    </row>
    <row r="1050" spans="1:6" ht="45">
      <c r="A1050" s="460">
        <v>92238</v>
      </c>
      <c r="B1050" s="461" t="s">
        <v>3992</v>
      </c>
      <c r="C1050" s="462" t="s">
        <v>848</v>
      </c>
      <c r="D1050" s="463">
        <v>10.58</v>
      </c>
      <c r="E1050" s="463">
        <v>0</v>
      </c>
      <c r="F1050" s="463">
        <v>10.58</v>
      </c>
    </row>
    <row r="1051" spans="1:6" ht="45">
      <c r="A1051" s="460">
        <v>92239</v>
      </c>
      <c r="B1051" s="461" t="s">
        <v>3993</v>
      </c>
      <c r="C1051" s="462" t="s">
        <v>848</v>
      </c>
      <c r="D1051" s="463">
        <v>4.28</v>
      </c>
      <c r="E1051" s="463">
        <v>0</v>
      </c>
      <c r="F1051" s="463">
        <v>4.28</v>
      </c>
    </row>
    <row r="1052" spans="1:6" ht="45">
      <c r="A1052" s="460">
        <v>92240</v>
      </c>
      <c r="B1052" s="461" t="s">
        <v>3994</v>
      </c>
      <c r="C1052" s="462" t="s">
        <v>848</v>
      </c>
      <c r="D1052" s="463">
        <v>47.08</v>
      </c>
      <c r="E1052" s="463">
        <v>0</v>
      </c>
      <c r="F1052" s="463">
        <v>47.08</v>
      </c>
    </row>
    <row r="1053" spans="1:6" ht="45">
      <c r="A1053" s="460">
        <v>92241</v>
      </c>
      <c r="B1053" s="461" t="s">
        <v>3995</v>
      </c>
      <c r="C1053" s="462" t="s">
        <v>848</v>
      </c>
      <c r="D1053" s="463">
        <v>264.89999999999998</v>
      </c>
      <c r="E1053" s="463">
        <v>0</v>
      </c>
      <c r="F1053" s="463">
        <v>264.89999999999998</v>
      </c>
    </row>
    <row r="1054" spans="1:6" ht="30">
      <c r="A1054" s="460">
        <v>92712</v>
      </c>
      <c r="B1054" s="461" t="s">
        <v>7277</v>
      </c>
      <c r="C1054" s="462" t="s">
        <v>848</v>
      </c>
      <c r="D1054" s="463">
        <v>0.17</v>
      </c>
      <c r="E1054" s="463">
        <v>0</v>
      </c>
      <c r="F1054" s="463">
        <v>0.17</v>
      </c>
    </row>
    <row r="1055" spans="1:6" ht="30">
      <c r="A1055" s="460">
        <v>92713</v>
      </c>
      <c r="B1055" s="461" t="s">
        <v>7278</v>
      </c>
      <c r="C1055" s="462" t="s">
        <v>848</v>
      </c>
      <c r="D1055" s="463">
        <v>0.04</v>
      </c>
      <c r="E1055" s="463">
        <v>0</v>
      </c>
      <c r="F1055" s="463">
        <v>0.04</v>
      </c>
    </row>
    <row r="1056" spans="1:6" ht="30">
      <c r="A1056" s="460">
        <v>92714</v>
      </c>
      <c r="B1056" s="461" t="s">
        <v>7279</v>
      </c>
      <c r="C1056" s="462" t="s">
        <v>848</v>
      </c>
      <c r="D1056" s="463">
        <v>0.23</v>
      </c>
      <c r="E1056" s="463">
        <v>0</v>
      </c>
      <c r="F1056" s="463">
        <v>0.23</v>
      </c>
    </row>
    <row r="1057" spans="1:6" ht="30">
      <c r="A1057" s="460">
        <v>92715</v>
      </c>
      <c r="B1057" s="461" t="s">
        <v>7280</v>
      </c>
      <c r="C1057" s="462" t="s">
        <v>848</v>
      </c>
      <c r="D1057" s="463">
        <v>104.3</v>
      </c>
      <c r="E1057" s="463">
        <v>0</v>
      </c>
      <c r="F1057" s="463">
        <v>104.3</v>
      </c>
    </row>
    <row r="1058" spans="1:6" ht="30">
      <c r="A1058" s="460">
        <v>92956</v>
      </c>
      <c r="B1058" s="461" t="s">
        <v>3709</v>
      </c>
      <c r="C1058" s="462" t="s">
        <v>848</v>
      </c>
      <c r="D1058" s="463">
        <v>4.3</v>
      </c>
      <c r="E1058" s="463">
        <v>0</v>
      </c>
      <c r="F1058" s="463">
        <v>4.3</v>
      </c>
    </row>
    <row r="1059" spans="1:6" ht="30">
      <c r="A1059" s="460">
        <v>92957</v>
      </c>
      <c r="B1059" s="461" t="s">
        <v>3710</v>
      </c>
      <c r="C1059" s="462" t="s">
        <v>848</v>
      </c>
      <c r="D1059" s="463">
        <v>0.99</v>
      </c>
      <c r="E1059" s="463">
        <v>0</v>
      </c>
      <c r="F1059" s="463">
        <v>0.99</v>
      </c>
    </row>
    <row r="1060" spans="1:6" ht="30">
      <c r="A1060" s="460">
        <v>92958</v>
      </c>
      <c r="B1060" s="461" t="s">
        <v>3711</v>
      </c>
      <c r="C1060" s="462" t="s">
        <v>848</v>
      </c>
      <c r="D1060" s="463">
        <v>4.71</v>
      </c>
      <c r="E1060" s="463">
        <v>0</v>
      </c>
      <c r="F1060" s="463">
        <v>4.71</v>
      </c>
    </row>
    <row r="1061" spans="1:6" ht="30">
      <c r="A1061" s="460">
        <v>92959</v>
      </c>
      <c r="B1061" s="461" t="s">
        <v>3712</v>
      </c>
      <c r="C1061" s="462" t="s">
        <v>848</v>
      </c>
      <c r="D1061" s="463">
        <v>8.89</v>
      </c>
      <c r="E1061" s="463">
        <v>0</v>
      </c>
      <c r="F1061" s="463">
        <v>8.89</v>
      </c>
    </row>
    <row r="1062" spans="1:6" ht="30">
      <c r="A1062" s="460">
        <v>92963</v>
      </c>
      <c r="B1062" s="461" t="s">
        <v>3668</v>
      </c>
      <c r="C1062" s="462" t="s">
        <v>848</v>
      </c>
      <c r="D1062" s="463">
        <v>1.52</v>
      </c>
      <c r="E1062" s="463">
        <v>0</v>
      </c>
      <c r="F1062" s="463">
        <v>1.52</v>
      </c>
    </row>
    <row r="1063" spans="1:6">
      <c r="A1063" s="460">
        <v>92964</v>
      </c>
      <c r="B1063" s="461" t="s">
        <v>3669</v>
      </c>
      <c r="C1063" s="462" t="s">
        <v>848</v>
      </c>
      <c r="D1063" s="463">
        <v>0.35</v>
      </c>
      <c r="E1063" s="463">
        <v>0</v>
      </c>
      <c r="F1063" s="463">
        <v>0.35</v>
      </c>
    </row>
    <row r="1064" spans="1:6" ht="30">
      <c r="A1064" s="460">
        <v>92965</v>
      </c>
      <c r="B1064" s="461" t="s">
        <v>3670</v>
      </c>
      <c r="C1064" s="462" t="s">
        <v>848</v>
      </c>
      <c r="D1064" s="463">
        <v>1.9</v>
      </c>
      <c r="E1064" s="463">
        <v>0</v>
      </c>
      <c r="F1064" s="463">
        <v>1.9</v>
      </c>
    </row>
    <row r="1065" spans="1:6" ht="45">
      <c r="A1065" s="460">
        <v>93220</v>
      </c>
      <c r="B1065" s="461" t="s">
        <v>4300</v>
      </c>
      <c r="C1065" s="462" t="s">
        <v>848</v>
      </c>
      <c r="D1065" s="463">
        <v>345.74</v>
      </c>
      <c r="E1065" s="463">
        <v>0</v>
      </c>
      <c r="F1065" s="463">
        <v>345.74</v>
      </c>
    </row>
    <row r="1066" spans="1:6" ht="45">
      <c r="A1066" s="460">
        <v>93221</v>
      </c>
      <c r="B1066" s="461" t="s">
        <v>4301</v>
      </c>
      <c r="C1066" s="462" t="s">
        <v>848</v>
      </c>
      <c r="D1066" s="463">
        <v>92.76</v>
      </c>
      <c r="E1066" s="463">
        <v>0</v>
      </c>
      <c r="F1066" s="463">
        <v>92.76</v>
      </c>
    </row>
    <row r="1067" spans="1:6" ht="45">
      <c r="A1067" s="460">
        <v>93222</v>
      </c>
      <c r="B1067" s="461" t="s">
        <v>4302</v>
      </c>
      <c r="C1067" s="462" t="s">
        <v>848</v>
      </c>
      <c r="D1067" s="463">
        <v>432.67</v>
      </c>
      <c r="E1067" s="463">
        <v>0</v>
      </c>
      <c r="F1067" s="463">
        <v>432.67</v>
      </c>
    </row>
    <row r="1068" spans="1:6" ht="60">
      <c r="A1068" s="460">
        <v>93223</v>
      </c>
      <c r="B1068" s="461" t="s">
        <v>4303</v>
      </c>
      <c r="C1068" s="462" t="s">
        <v>848</v>
      </c>
      <c r="D1068" s="463">
        <v>149.87</v>
      </c>
      <c r="E1068" s="463">
        <v>0</v>
      </c>
      <c r="F1068" s="463">
        <v>149.87</v>
      </c>
    </row>
    <row r="1069" spans="1:6" ht="30">
      <c r="A1069" s="460">
        <v>93229</v>
      </c>
      <c r="B1069" s="461" t="s">
        <v>4706</v>
      </c>
      <c r="C1069" s="462" t="s">
        <v>848</v>
      </c>
      <c r="D1069" s="463">
        <v>0.38</v>
      </c>
      <c r="E1069" s="463">
        <v>0</v>
      </c>
      <c r="F1069" s="463">
        <v>0.38</v>
      </c>
    </row>
    <row r="1070" spans="1:6" ht="30">
      <c r="A1070" s="460">
        <v>93230</v>
      </c>
      <c r="B1070" s="461" t="s">
        <v>4707</v>
      </c>
      <c r="C1070" s="462" t="s">
        <v>848</v>
      </c>
      <c r="D1070" s="463">
        <v>0.08</v>
      </c>
      <c r="E1070" s="463">
        <v>0</v>
      </c>
      <c r="F1070" s="463">
        <v>0.08</v>
      </c>
    </row>
    <row r="1071" spans="1:6" ht="30">
      <c r="A1071" s="460">
        <v>93231</v>
      </c>
      <c r="B1071" s="461" t="s">
        <v>4708</v>
      </c>
      <c r="C1071" s="462" t="s">
        <v>848</v>
      </c>
      <c r="D1071" s="463">
        <v>0.48</v>
      </c>
      <c r="E1071" s="463">
        <v>0</v>
      </c>
      <c r="F1071" s="463">
        <v>0.48</v>
      </c>
    </row>
    <row r="1072" spans="1:6" ht="30">
      <c r="A1072" s="460">
        <v>93232</v>
      </c>
      <c r="B1072" s="461" t="s">
        <v>4709</v>
      </c>
      <c r="C1072" s="462" t="s">
        <v>848</v>
      </c>
      <c r="D1072" s="463">
        <v>4.4400000000000004</v>
      </c>
      <c r="E1072" s="463">
        <v>0</v>
      </c>
      <c r="F1072" s="463">
        <v>4.4400000000000004</v>
      </c>
    </row>
    <row r="1073" spans="1:6">
      <c r="A1073" s="460">
        <v>93235</v>
      </c>
      <c r="B1073" s="461" t="s">
        <v>3817</v>
      </c>
      <c r="C1073" s="462" t="s">
        <v>848</v>
      </c>
      <c r="D1073" s="463">
        <v>1.98</v>
      </c>
      <c r="E1073" s="463">
        <v>0</v>
      </c>
      <c r="F1073" s="463">
        <v>1.98</v>
      </c>
    </row>
    <row r="1074" spans="1:6" ht="45">
      <c r="A1074" s="460">
        <v>93238</v>
      </c>
      <c r="B1074" s="461" t="s">
        <v>4209</v>
      </c>
      <c r="C1074" s="462" t="s">
        <v>848</v>
      </c>
      <c r="D1074" s="463">
        <v>2.59</v>
      </c>
      <c r="E1074" s="463">
        <v>0</v>
      </c>
      <c r="F1074" s="463">
        <v>2.59</v>
      </c>
    </row>
    <row r="1075" spans="1:6" ht="45">
      <c r="A1075" s="460">
        <v>93239</v>
      </c>
      <c r="B1075" s="461" t="s">
        <v>4210</v>
      </c>
      <c r="C1075" s="462" t="s">
        <v>848</v>
      </c>
      <c r="D1075" s="463">
        <v>11.75</v>
      </c>
      <c r="E1075" s="463">
        <v>0</v>
      </c>
      <c r="F1075" s="463">
        <v>11.75</v>
      </c>
    </row>
    <row r="1076" spans="1:6" ht="45">
      <c r="A1076" s="460">
        <v>93240</v>
      </c>
      <c r="B1076" s="461" t="s">
        <v>4211</v>
      </c>
      <c r="C1076" s="462" t="s">
        <v>848</v>
      </c>
      <c r="D1076" s="463">
        <v>11.48</v>
      </c>
      <c r="E1076" s="463">
        <v>0</v>
      </c>
      <c r="F1076" s="463">
        <v>11.48</v>
      </c>
    </row>
    <row r="1077" spans="1:6" ht="30">
      <c r="A1077" s="460">
        <v>93267</v>
      </c>
      <c r="B1077" s="461" t="s">
        <v>7281</v>
      </c>
      <c r="C1077" s="462" t="s">
        <v>848</v>
      </c>
      <c r="D1077" s="463">
        <v>28.78</v>
      </c>
      <c r="E1077" s="463">
        <v>0</v>
      </c>
      <c r="F1077" s="463">
        <v>28.78</v>
      </c>
    </row>
    <row r="1078" spans="1:6" ht="30">
      <c r="A1078" s="460">
        <v>93269</v>
      </c>
      <c r="B1078" s="461" t="s">
        <v>7282</v>
      </c>
      <c r="C1078" s="462" t="s">
        <v>848</v>
      </c>
      <c r="D1078" s="463">
        <v>9.7100000000000009</v>
      </c>
      <c r="E1078" s="463">
        <v>0</v>
      </c>
      <c r="F1078" s="463">
        <v>9.7100000000000009</v>
      </c>
    </row>
    <row r="1079" spans="1:6" ht="30">
      <c r="A1079" s="460">
        <v>93270</v>
      </c>
      <c r="B1079" s="461" t="s">
        <v>7283</v>
      </c>
      <c r="C1079" s="462" t="s">
        <v>848</v>
      </c>
      <c r="D1079" s="463">
        <v>28.78</v>
      </c>
      <c r="E1079" s="463">
        <v>0</v>
      </c>
      <c r="F1079" s="463">
        <v>28.78</v>
      </c>
    </row>
    <row r="1080" spans="1:6" ht="30">
      <c r="A1080" s="460">
        <v>93271</v>
      </c>
      <c r="B1080" s="461" t="s">
        <v>7284</v>
      </c>
      <c r="C1080" s="462" t="s">
        <v>848</v>
      </c>
      <c r="D1080" s="463">
        <v>6.54</v>
      </c>
      <c r="E1080" s="463">
        <v>0</v>
      </c>
      <c r="F1080" s="463">
        <v>6.54</v>
      </c>
    </row>
    <row r="1081" spans="1:6" ht="30">
      <c r="A1081" s="460">
        <v>93277</v>
      </c>
      <c r="B1081" s="461" t="s">
        <v>3658</v>
      </c>
      <c r="C1081" s="462" t="s">
        <v>848</v>
      </c>
      <c r="D1081" s="463">
        <v>0.3</v>
      </c>
      <c r="E1081" s="463">
        <v>0</v>
      </c>
      <c r="F1081" s="463">
        <v>0.3</v>
      </c>
    </row>
    <row r="1082" spans="1:6" ht="30">
      <c r="A1082" s="460">
        <v>93278</v>
      </c>
      <c r="B1082" s="461" t="s">
        <v>3659</v>
      </c>
      <c r="C1082" s="462" t="s">
        <v>848</v>
      </c>
      <c r="D1082" s="463">
        <v>0.06</v>
      </c>
      <c r="E1082" s="463">
        <v>0</v>
      </c>
      <c r="F1082" s="463">
        <v>0.06</v>
      </c>
    </row>
    <row r="1083" spans="1:6" ht="30">
      <c r="A1083" s="460">
        <v>93279</v>
      </c>
      <c r="B1083" s="461" t="s">
        <v>3660</v>
      </c>
      <c r="C1083" s="462" t="s">
        <v>848</v>
      </c>
      <c r="D1083" s="463">
        <v>0.28000000000000003</v>
      </c>
      <c r="E1083" s="463">
        <v>0</v>
      </c>
      <c r="F1083" s="463">
        <v>0.28000000000000003</v>
      </c>
    </row>
    <row r="1084" spans="1:6" ht="30">
      <c r="A1084" s="460">
        <v>93280</v>
      </c>
      <c r="B1084" s="461" t="s">
        <v>3661</v>
      </c>
      <c r="C1084" s="462" t="s">
        <v>848</v>
      </c>
      <c r="D1084" s="463">
        <v>0.54</v>
      </c>
      <c r="E1084" s="463">
        <v>0</v>
      </c>
      <c r="F1084" s="463">
        <v>0.54</v>
      </c>
    </row>
    <row r="1085" spans="1:6" ht="30">
      <c r="A1085" s="460">
        <v>93283</v>
      </c>
      <c r="B1085" s="461" t="s">
        <v>3881</v>
      </c>
      <c r="C1085" s="462" t="s">
        <v>848</v>
      </c>
      <c r="D1085" s="463">
        <v>96.78</v>
      </c>
      <c r="E1085" s="463">
        <v>0</v>
      </c>
      <c r="F1085" s="463">
        <v>96.78</v>
      </c>
    </row>
    <row r="1086" spans="1:6" ht="30">
      <c r="A1086" s="460">
        <v>93284</v>
      </c>
      <c r="B1086" s="461" t="s">
        <v>3882</v>
      </c>
      <c r="C1086" s="462" t="s">
        <v>848</v>
      </c>
      <c r="D1086" s="463">
        <v>34.11</v>
      </c>
      <c r="E1086" s="463">
        <v>0</v>
      </c>
      <c r="F1086" s="463">
        <v>34.11</v>
      </c>
    </row>
    <row r="1087" spans="1:6" ht="30">
      <c r="A1087" s="460">
        <v>93285</v>
      </c>
      <c r="B1087" s="461" t="s">
        <v>3883</v>
      </c>
      <c r="C1087" s="462" t="s">
        <v>848</v>
      </c>
      <c r="D1087" s="463">
        <v>155.57</v>
      </c>
      <c r="E1087" s="463">
        <v>0</v>
      </c>
      <c r="F1087" s="463">
        <v>155.57</v>
      </c>
    </row>
    <row r="1088" spans="1:6" ht="30">
      <c r="A1088" s="460">
        <v>93286</v>
      </c>
      <c r="B1088" s="461" t="s">
        <v>3884</v>
      </c>
      <c r="C1088" s="462" t="s">
        <v>848</v>
      </c>
      <c r="D1088" s="463">
        <v>9.1</v>
      </c>
      <c r="E1088" s="463">
        <v>0</v>
      </c>
      <c r="F1088" s="463">
        <v>9.1</v>
      </c>
    </row>
    <row r="1089" spans="1:6" ht="30">
      <c r="A1089" s="460">
        <v>93296</v>
      </c>
      <c r="B1089" s="461" t="s">
        <v>3885</v>
      </c>
      <c r="C1089" s="462" t="s">
        <v>848</v>
      </c>
      <c r="D1089" s="463">
        <v>13.79</v>
      </c>
      <c r="E1089" s="463">
        <v>0</v>
      </c>
      <c r="F1089" s="463">
        <v>13.79</v>
      </c>
    </row>
    <row r="1090" spans="1:6" ht="45">
      <c r="A1090" s="460">
        <v>93397</v>
      </c>
      <c r="B1090" s="461" t="s">
        <v>3865</v>
      </c>
      <c r="C1090" s="462" t="s">
        <v>848</v>
      </c>
      <c r="D1090" s="463">
        <v>25.2</v>
      </c>
      <c r="E1090" s="463">
        <v>0</v>
      </c>
      <c r="F1090" s="463">
        <v>25.2</v>
      </c>
    </row>
    <row r="1091" spans="1:6" ht="45">
      <c r="A1091" s="460">
        <v>93398</v>
      </c>
      <c r="B1091" s="461" t="s">
        <v>3866</v>
      </c>
      <c r="C1091" s="462" t="s">
        <v>848</v>
      </c>
      <c r="D1091" s="463">
        <v>9.5299999999999994</v>
      </c>
      <c r="E1091" s="463">
        <v>0</v>
      </c>
      <c r="F1091" s="463">
        <v>9.5299999999999994</v>
      </c>
    </row>
    <row r="1092" spans="1:6" ht="45">
      <c r="A1092" s="460">
        <v>93399</v>
      </c>
      <c r="B1092" s="461" t="s">
        <v>3867</v>
      </c>
      <c r="C1092" s="462" t="s">
        <v>848</v>
      </c>
      <c r="D1092" s="463">
        <v>3.85</v>
      </c>
      <c r="E1092" s="463">
        <v>0</v>
      </c>
      <c r="F1092" s="463">
        <v>3.85</v>
      </c>
    </row>
    <row r="1093" spans="1:6" ht="45">
      <c r="A1093" s="460">
        <v>93400</v>
      </c>
      <c r="B1093" s="461" t="s">
        <v>3868</v>
      </c>
      <c r="C1093" s="462" t="s">
        <v>848</v>
      </c>
      <c r="D1093" s="463">
        <v>43.84</v>
      </c>
      <c r="E1093" s="463">
        <v>0</v>
      </c>
      <c r="F1093" s="463">
        <v>43.84</v>
      </c>
    </row>
    <row r="1094" spans="1:6" ht="45">
      <c r="A1094" s="460">
        <v>93401</v>
      </c>
      <c r="B1094" s="461" t="s">
        <v>3869</v>
      </c>
      <c r="C1094" s="462" t="s">
        <v>848</v>
      </c>
      <c r="D1094" s="463">
        <v>151.69999999999999</v>
      </c>
      <c r="E1094" s="463">
        <v>0</v>
      </c>
      <c r="F1094" s="463">
        <v>151.69999999999999</v>
      </c>
    </row>
    <row r="1095" spans="1:6" ht="45">
      <c r="A1095" s="460">
        <v>93404</v>
      </c>
      <c r="B1095" s="461" t="s">
        <v>7285</v>
      </c>
      <c r="C1095" s="462" t="s">
        <v>848</v>
      </c>
      <c r="D1095" s="463">
        <v>7.15</v>
      </c>
      <c r="E1095" s="463">
        <v>0</v>
      </c>
      <c r="F1095" s="463">
        <v>7.15</v>
      </c>
    </row>
    <row r="1096" spans="1:6" ht="45">
      <c r="A1096" s="460">
        <v>93405</v>
      </c>
      <c r="B1096" s="461" t="s">
        <v>7286</v>
      </c>
      <c r="C1096" s="462" t="s">
        <v>848</v>
      </c>
      <c r="D1096" s="463">
        <v>1.94</v>
      </c>
      <c r="E1096" s="463">
        <v>0</v>
      </c>
      <c r="F1096" s="463">
        <v>1.94</v>
      </c>
    </row>
    <row r="1097" spans="1:6" ht="45">
      <c r="A1097" s="460">
        <v>93406</v>
      </c>
      <c r="B1097" s="461" t="s">
        <v>7287</v>
      </c>
      <c r="C1097" s="462" t="s">
        <v>848</v>
      </c>
      <c r="D1097" s="463">
        <v>9.4700000000000006</v>
      </c>
      <c r="E1097" s="463">
        <v>0</v>
      </c>
      <c r="F1097" s="463">
        <v>9.4700000000000006</v>
      </c>
    </row>
    <row r="1098" spans="1:6" ht="45">
      <c r="A1098" s="460">
        <v>93407</v>
      </c>
      <c r="B1098" s="461" t="s">
        <v>7288</v>
      </c>
      <c r="C1098" s="462" t="s">
        <v>848</v>
      </c>
      <c r="D1098" s="463">
        <v>45.24</v>
      </c>
      <c r="E1098" s="463">
        <v>0</v>
      </c>
      <c r="F1098" s="463">
        <v>45.24</v>
      </c>
    </row>
    <row r="1099" spans="1:6" ht="30">
      <c r="A1099" s="460">
        <v>93411</v>
      </c>
      <c r="B1099" s="461" t="s">
        <v>3806</v>
      </c>
      <c r="C1099" s="462" t="s">
        <v>848</v>
      </c>
      <c r="D1099" s="463">
        <v>0.27</v>
      </c>
      <c r="E1099" s="463">
        <v>0</v>
      </c>
      <c r="F1099" s="463">
        <v>0.27</v>
      </c>
    </row>
    <row r="1100" spans="1:6" ht="30">
      <c r="A1100" s="460">
        <v>93412</v>
      </c>
      <c r="B1100" s="461" t="s">
        <v>3807</v>
      </c>
      <c r="C1100" s="462" t="s">
        <v>848</v>
      </c>
      <c r="D1100" s="463">
        <v>0.09</v>
      </c>
      <c r="E1100" s="463">
        <v>0</v>
      </c>
      <c r="F1100" s="463">
        <v>0.09</v>
      </c>
    </row>
    <row r="1101" spans="1:6" ht="30">
      <c r="A1101" s="460">
        <v>93413</v>
      </c>
      <c r="B1101" s="461" t="s">
        <v>3808</v>
      </c>
      <c r="C1101" s="462" t="s">
        <v>848</v>
      </c>
      <c r="D1101" s="463">
        <v>0.24</v>
      </c>
      <c r="E1101" s="463">
        <v>0</v>
      </c>
      <c r="F1101" s="463">
        <v>0.24</v>
      </c>
    </row>
    <row r="1102" spans="1:6" ht="30">
      <c r="A1102" s="460">
        <v>93414</v>
      </c>
      <c r="B1102" s="461" t="s">
        <v>3809</v>
      </c>
      <c r="C1102" s="462" t="s">
        <v>848</v>
      </c>
      <c r="D1102" s="463">
        <v>14.36</v>
      </c>
      <c r="E1102" s="463">
        <v>0</v>
      </c>
      <c r="F1102" s="463">
        <v>14.36</v>
      </c>
    </row>
    <row r="1103" spans="1:6">
      <c r="A1103" s="460">
        <v>93417</v>
      </c>
      <c r="B1103" s="461" t="s">
        <v>3818</v>
      </c>
      <c r="C1103" s="462" t="s">
        <v>848</v>
      </c>
      <c r="D1103" s="463">
        <v>3.54</v>
      </c>
      <c r="E1103" s="463">
        <v>0</v>
      </c>
      <c r="F1103" s="463">
        <v>3.54</v>
      </c>
    </row>
    <row r="1104" spans="1:6">
      <c r="A1104" s="460">
        <v>93418</v>
      </c>
      <c r="B1104" s="461" t="s">
        <v>3819</v>
      </c>
      <c r="C1104" s="462" t="s">
        <v>848</v>
      </c>
      <c r="D1104" s="463">
        <v>1.24</v>
      </c>
      <c r="E1104" s="463">
        <v>0</v>
      </c>
      <c r="F1104" s="463">
        <v>1.24</v>
      </c>
    </row>
    <row r="1105" spans="1:6">
      <c r="A1105" s="460">
        <v>93419</v>
      </c>
      <c r="B1105" s="461" t="s">
        <v>3820</v>
      </c>
      <c r="C1105" s="462" t="s">
        <v>848</v>
      </c>
      <c r="D1105" s="463">
        <v>3.16</v>
      </c>
      <c r="E1105" s="463">
        <v>0</v>
      </c>
      <c r="F1105" s="463">
        <v>3.16</v>
      </c>
    </row>
    <row r="1106" spans="1:6" ht="30">
      <c r="A1106" s="460">
        <v>93420</v>
      </c>
      <c r="B1106" s="461" t="s">
        <v>3821</v>
      </c>
      <c r="C1106" s="462" t="s">
        <v>848</v>
      </c>
      <c r="D1106" s="463">
        <v>64.34</v>
      </c>
      <c r="E1106" s="463">
        <v>0</v>
      </c>
      <c r="F1106" s="463">
        <v>64.34</v>
      </c>
    </row>
    <row r="1107" spans="1:6" ht="30">
      <c r="A1107" s="460">
        <v>93423</v>
      </c>
      <c r="B1107" s="461" t="s">
        <v>3822</v>
      </c>
      <c r="C1107" s="462" t="s">
        <v>848</v>
      </c>
      <c r="D1107" s="463">
        <v>5.01</v>
      </c>
      <c r="E1107" s="463">
        <v>0</v>
      </c>
      <c r="F1107" s="463">
        <v>5.01</v>
      </c>
    </row>
    <row r="1108" spans="1:6">
      <c r="A1108" s="460">
        <v>93424</v>
      </c>
      <c r="B1108" s="461" t="s">
        <v>3823</v>
      </c>
      <c r="C1108" s="462" t="s">
        <v>848</v>
      </c>
      <c r="D1108" s="463">
        <v>1.76</v>
      </c>
      <c r="E1108" s="463">
        <v>0</v>
      </c>
      <c r="F1108" s="463">
        <v>1.76</v>
      </c>
    </row>
    <row r="1109" spans="1:6" ht="30">
      <c r="A1109" s="460">
        <v>93425</v>
      </c>
      <c r="B1109" s="461" t="s">
        <v>3824</v>
      </c>
      <c r="C1109" s="462" t="s">
        <v>848</v>
      </c>
      <c r="D1109" s="463">
        <v>4.47</v>
      </c>
      <c r="E1109" s="463">
        <v>0</v>
      </c>
      <c r="F1109" s="463">
        <v>4.47</v>
      </c>
    </row>
    <row r="1110" spans="1:6" ht="30">
      <c r="A1110" s="460">
        <v>93426</v>
      </c>
      <c r="B1110" s="461" t="s">
        <v>3825</v>
      </c>
      <c r="C1110" s="462" t="s">
        <v>848</v>
      </c>
      <c r="D1110" s="463">
        <v>153.77000000000001</v>
      </c>
      <c r="E1110" s="463">
        <v>0</v>
      </c>
      <c r="F1110" s="463">
        <v>153.77000000000001</v>
      </c>
    </row>
    <row r="1111" spans="1:6" ht="30">
      <c r="A1111" s="460">
        <v>93429</v>
      </c>
      <c r="B1111" s="461" t="s">
        <v>7289</v>
      </c>
      <c r="C1111" s="462" t="s">
        <v>848</v>
      </c>
      <c r="D1111" s="463">
        <v>148.09</v>
      </c>
      <c r="E1111" s="463">
        <v>0</v>
      </c>
      <c r="F1111" s="463">
        <v>148.09</v>
      </c>
    </row>
    <row r="1112" spans="1:6" ht="30">
      <c r="A1112" s="460">
        <v>93430</v>
      </c>
      <c r="B1112" s="461" t="s">
        <v>7290</v>
      </c>
      <c r="C1112" s="462" t="s">
        <v>848</v>
      </c>
      <c r="D1112" s="463">
        <v>46.79</v>
      </c>
      <c r="E1112" s="463">
        <v>0</v>
      </c>
      <c r="F1112" s="463">
        <v>46.79</v>
      </c>
    </row>
    <row r="1113" spans="1:6" ht="30">
      <c r="A1113" s="460">
        <v>93431</v>
      </c>
      <c r="B1113" s="461" t="s">
        <v>7291</v>
      </c>
      <c r="C1113" s="462" t="s">
        <v>848</v>
      </c>
      <c r="D1113" s="463">
        <v>177.71</v>
      </c>
      <c r="E1113" s="463">
        <v>0</v>
      </c>
      <c r="F1113" s="463">
        <v>177.71</v>
      </c>
    </row>
    <row r="1114" spans="1:6" ht="30">
      <c r="A1114" s="460">
        <v>93432</v>
      </c>
      <c r="B1114" s="461" t="s">
        <v>7292</v>
      </c>
      <c r="C1114" s="462" t="s">
        <v>848</v>
      </c>
      <c r="D1114" s="463">
        <v>2066.4</v>
      </c>
      <c r="E1114" s="463">
        <v>0</v>
      </c>
      <c r="F1114" s="463">
        <v>2066.4</v>
      </c>
    </row>
    <row r="1115" spans="1:6" ht="30">
      <c r="A1115" s="460">
        <v>93435</v>
      </c>
      <c r="B1115" s="461" t="s">
        <v>7293</v>
      </c>
      <c r="C1115" s="462" t="s">
        <v>848</v>
      </c>
      <c r="D1115" s="463">
        <v>9.35</v>
      </c>
      <c r="E1115" s="463">
        <v>0</v>
      </c>
      <c r="F1115" s="463">
        <v>9.35</v>
      </c>
    </row>
    <row r="1116" spans="1:6" ht="30">
      <c r="A1116" s="460">
        <v>93436</v>
      </c>
      <c r="B1116" s="461" t="s">
        <v>7294</v>
      </c>
      <c r="C1116" s="462" t="s">
        <v>848</v>
      </c>
      <c r="D1116" s="463">
        <v>2.63</v>
      </c>
      <c r="E1116" s="463">
        <v>0</v>
      </c>
      <c r="F1116" s="463">
        <v>2.63</v>
      </c>
    </row>
    <row r="1117" spans="1:6" ht="30">
      <c r="A1117" s="460">
        <v>93437</v>
      </c>
      <c r="B1117" s="461" t="s">
        <v>7295</v>
      </c>
      <c r="C1117" s="462" t="s">
        <v>848</v>
      </c>
      <c r="D1117" s="463">
        <v>9.35</v>
      </c>
      <c r="E1117" s="463">
        <v>0</v>
      </c>
      <c r="F1117" s="463">
        <v>9.35</v>
      </c>
    </row>
    <row r="1118" spans="1:6" ht="30">
      <c r="A1118" s="460">
        <v>93438</v>
      </c>
      <c r="B1118" s="461" t="s">
        <v>7296</v>
      </c>
      <c r="C1118" s="462" t="s">
        <v>848</v>
      </c>
      <c r="D1118" s="463">
        <v>107.73</v>
      </c>
      <c r="E1118" s="463">
        <v>0</v>
      </c>
      <c r="F1118" s="463">
        <v>107.73</v>
      </c>
    </row>
    <row r="1119" spans="1:6" ht="30">
      <c r="A1119" s="460">
        <v>95114</v>
      </c>
      <c r="B1119" s="461" t="s">
        <v>3684</v>
      </c>
      <c r="C1119" s="462" t="s">
        <v>848</v>
      </c>
      <c r="D1119" s="463">
        <v>1.48</v>
      </c>
      <c r="E1119" s="463">
        <v>0</v>
      </c>
      <c r="F1119" s="463">
        <v>1.48</v>
      </c>
    </row>
    <row r="1120" spans="1:6" ht="30">
      <c r="A1120" s="460">
        <v>95115</v>
      </c>
      <c r="B1120" s="461" t="s">
        <v>3685</v>
      </c>
      <c r="C1120" s="462" t="s">
        <v>848</v>
      </c>
      <c r="D1120" s="463">
        <v>0.34</v>
      </c>
      <c r="E1120" s="463">
        <v>0</v>
      </c>
      <c r="F1120" s="463">
        <v>0.34</v>
      </c>
    </row>
    <row r="1121" spans="1:6" ht="30">
      <c r="A1121" s="460">
        <v>95116</v>
      </c>
      <c r="B1121" s="461" t="s">
        <v>4357</v>
      </c>
      <c r="C1121" s="462" t="s">
        <v>848</v>
      </c>
      <c r="D1121" s="463">
        <v>32.549999999999997</v>
      </c>
      <c r="E1121" s="463">
        <v>0</v>
      </c>
      <c r="F1121" s="463">
        <v>32.549999999999997</v>
      </c>
    </row>
    <row r="1122" spans="1:6" ht="30">
      <c r="A1122" s="460">
        <v>95117</v>
      </c>
      <c r="B1122" s="461" t="s">
        <v>4358</v>
      </c>
      <c r="C1122" s="462" t="s">
        <v>848</v>
      </c>
      <c r="D1122" s="463">
        <v>10.039999999999999</v>
      </c>
      <c r="E1122" s="463">
        <v>0</v>
      </c>
      <c r="F1122" s="463">
        <v>10.039999999999999</v>
      </c>
    </row>
    <row r="1123" spans="1:6" ht="30">
      <c r="A1123" s="460">
        <v>95118</v>
      </c>
      <c r="B1123" s="461" t="s">
        <v>4365</v>
      </c>
      <c r="C1123" s="462" t="s">
        <v>848</v>
      </c>
      <c r="D1123" s="463">
        <v>69.819999999999993</v>
      </c>
      <c r="E1123" s="463">
        <v>0</v>
      </c>
      <c r="F1123" s="463">
        <v>69.819999999999993</v>
      </c>
    </row>
    <row r="1124" spans="1:6" ht="30">
      <c r="A1124" s="460">
        <v>95119</v>
      </c>
      <c r="B1124" s="461" t="s">
        <v>4366</v>
      </c>
      <c r="C1124" s="462" t="s">
        <v>848</v>
      </c>
      <c r="D1124" s="463">
        <v>21.54</v>
      </c>
      <c r="E1124" s="463">
        <v>0</v>
      </c>
      <c r="F1124" s="463">
        <v>21.54</v>
      </c>
    </row>
    <row r="1125" spans="1:6" ht="30">
      <c r="A1125" s="460">
        <v>95120</v>
      </c>
      <c r="B1125" s="461" t="s">
        <v>4367</v>
      </c>
      <c r="C1125" s="462" t="s">
        <v>848</v>
      </c>
      <c r="D1125" s="463">
        <v>44.62</v>
      </c>
      <c r="E1125" s="463">
        <v>0</v>
      </c>
      <c r="F1125" s="463">
        <v>44.62</v>
      </c>
    </row>
    <row r="1126" spans="1:6" ht="30">
      <c r="A1126" s="460">
        <v>95123</v>
      </c>
      <c r="B1126" s="461" t="s">
        <v>4329</v>
      </c>
      <c r="C1126" s="462" t="s">
        <v>848</v>
      </c>
      <c r="D1126" s="463">
        <v>17.87</v>
      </c>
      <c r="E1126" s="463">
        <v>0</v>
      </c>
      <c r="F1126" s="463">
        <v>17.87</v>
      </c>
    </row>
    <row r="1127" spans="1:6" ht="30">
      <c r="A1127" s="460">
        <v>95124</v>
      </c>
      <c r="B1127" s="461" t="s">
        <v>4330</v>
      </c>
      <c r="C1127" s="462" t="s">
        <v>848</v>
      </c>
      <c r="D1127" s="463">
        <v>5.51</v>
      </c>
      <c r="E1127" s="463">
        <v>0</v>
      </c>
      <c r="F1127" s="463">
        <v>5.51</v>
      </c>
    </row>
    <row r="1128" spans="1:6" ht="30">
      <c r="A1128" s="460">
        <v>95125</v>
      </c>
      <c r="B1128" s="461" t="s">
        <v>4331</v>
      </c>
      <c r="C1128" s="462" t="s">
        <v>848</v>
      </c>
      <c r="D1128" s="463">
        <v>19.559999999999999</v>
      </c>
      <c r="E1128" s="463">
        <v>0</v>
      </c>
      <c r="F1128" s="463">
        <v>19.559999999999999</v>
      </c>
    </row>
    <row r="1129" spans="1:6" ht="30">
      <c r="A1129" s="460">
        <v>95126</v>
      </c>
      <c r="B1129" s="461" t="s">
        <v>4332</v>
      </c>
      <c r="C1129" s="462" t="s">
        <v>848</v>
      </c>
      <c r="D1129" s="463">
        <v>141.26</v>
      </c>
      <c r="E1129" s="463">
        <v>0</v>
      </c>
      <c r="F1129" s="463">
        <v>141.26</v>
      </c>
    </row>
    <row r="1130" spans="1:6" ht="30">
      <c r="A1130" s="460">
        <v>95129</v>
      </c>
      <c r="B1130" s="461" t="s">
        <v>3662</v>
      </c>
      <c r="C1130" s="462" t="s">
        <v>848</v>
      </c>
      <c r="D1130" s="463">
        <v>47.9</v>
      </c>
      <c r="E1130" s="463">
        <v>0</v>
      </c>
      <c r="F1130" s="463">
        <v>47.9</v>
      </c>
    </row>
    <row r="1131" spans="1:6" ht="30">
      <c r="A1131" s="460">
        <v>95130</v>
      </c>
      <c r="B1131" s="461" t="s">
        <v>3663</v>
      </c>
      <c r="C1131" s="462" t="s">
        <v>848</v>
      </c>
      <c r="D1131" s="463">
        <v>17.36</v>
      </c>
      <c r="E1131" s="463">
        <v>0</v>
      </c>
      <c r="F1131" s="463">
        <v>17.36</v>
      </c>
    </row>
    <row r="1132" spans="1:6" ht="30">
      <c r="A1132" s="460">
        <v>95131</v>
      </c>
      <c r="B1132" s="461" t="s">
        <v>3664</v>
      </c>
      <c r="C1132" s="462" t="s">
        <v>848</v>
      </c>
      <c r="D1132" s="463">
        <v>56.38</v>
      </c>
      <c r="E1132" s="463">
        <v>0</v>
      </c>
      <c r="F1132" s="463">
        <v>56.38</v>
      </c>
    </row>
    <row r="1133" spans="1:6" ht="30">
      <c r="A1133" s="460">
        <v>95132</v>
      </c>
      <c r="B1133" s="461" t="s">
        <v>3665</v>
      </c>
      <c r="C1133" s="462" t="s">
        <v>848</v>
      </c>
      <c r="D1133" s="463">
        <v>30.93</v>
      </c>
      <c r="E1133" s="463">
        <v>0</v>
      </c>
      <c r="F1133" s="463">
        <v>30.93</v>
      </c>
    </row>
    <row r="1134" spans="1:6" ht="30">
      <c r="A1134" s="460">
        <v>95136</v>
      </c>
      <c r="B1134" s="461" t="s">
        <v>3834</v>
      </c>
      <c r="C1134" s="462" t="s">
        <v>848</v>
      </c>
      <c r="D1134" s="463">
        <v>0.03</v>
      </c>
      <c r="E1134" s="463">
        <v>0</v>
      </c>
      <c r="F1134" s="463">
        <v>0.03</v>
      </c>
    </row>
    <row r="1135" spans="1:6" ht="30">
      <c r="A1135" s="460">
        <v>95137</v>
      </c>
      <c r="B1135" s="461" t="s">
        <v>3835</v>
      </c>
      <c r="C1135" s="462" t="s">
        <v>848</v>
      </c>
      <c r="D1135" s="463">
        <v>0.01</v>
      </c>
      <c r="E1135" s="463">
        <v>0</v>
      </c>
      <c r="F1135" s="463">
        <v>0.01</v>
      </c>
    </row>
    <row r="1136" spans="1:6" ht="30">
      <c r="A1136" s="460">
        <v>95138</v>
      </c>
      <c r="B1136" s="461" t="s">
        <v>3836</v>
      </c>
      <c r="C1136" s="462" t="s">
        <v>848</v>
      </c>
      <c r="D1136" s="463">
        <v>0.02</v>
      </c>
      <c r="E1136" s="463">
        <v>0</v>
      </c>
      <c r="F1136" s="463">
        <v>0.02</v>
      </c>
    </row>
    <row r="1137" spans="1:6" ht="30">
      <c r="A1137" s="460">
        <v>95208</v>
      </c>
      <c r="B1137" s="461" t="s">
        <v>7297</v>
      </c>
      <c r="C1137" s="462" t="s">
        <v>848</v>
      </c>
      <c r="D1137" s="463">
        <v>32.6</v>
      </c>
      <c r="E1137" s="463">
        <v>0</v>
      </c>
      <c r="F1137" s="463">
        <v>32.6</v>
      </c>
    </row>
    <row r="1138" spans="1:6" ht="30">
      <c r="A1138" s="460">
        <v>95209</v>
      </c>
      <c r="B1138" s="461" t="s">
        <v>7298</v>
      </c>
      <c r="C1138" s="462" t="s">
        <v>848</v>
      </c>
      <c r="D1138" s="463">
        <v>12.06</v>
      </c>
      <c r="E1138" s="463">
        <v>0</v>
      </c>
      <c r="F1138" s="463">
        <v>12.06</v>
      </c>
    </row>
    <row r="1139" spans="1:6" ht="30">
      <c r="A1139" s="460">
        <v>95210</v>
      </c>
      <c r="B1139" s="461" t="s">
        <v>7299</v>
      </c>
      <c r="C1139" s="462" t="s">
        <v>848</v>
      </c>
      <c r="D1139" s="463">
        <v>32.6</v>
      </c>
      <c r="E1139" s="463">
        <v>0</v>
      </c>
      <c r="F1139" s="463">
        <v>32.6</v>
      </c>
    </row>
    <row r="1140" spans="1:6" ht="30">
      <c r="A1140" s="460">
        <v>95211</v>
      </c>
      <c r="B1140" s="461" t="s">
        <v>7300</v>
      </c>
      <c r="C1140" s="462" t="s">
        <v>848</v>
      </c>
      <c r="D1140" s="463">
        <v>6.54</v>
      </c>
      <c r="E1140" s="463">
        <v>0</v>
      </c>
      <c r="F1140" s="463">
        <v>6.54</v>
      </c>
    </row>
    <row r="1141" spans="1:6" ht="30">
      <c r="A1141" s="460">
        <v>95217</v>
      </c>
      <c r="B1141" s="461" t="s">
        <v>7301</v>
      </c>
      <c r="C1141" s="462" t="s">
        <v>848</v>
      </c>
      <c r="D1141" s="463">
        <v>0.53</v>
      </c>
      <c r="E1141" s="463">
        <v>0</v>
      </c>
      <c r="F1141" s="463">
        <v>0.53</v>
      </c>
    </row>
    <row r="1142" spans="1:6">
      <c r="A1142" s="460">
        <v>95255</v>
      </c>
      <c r="B1142" s="461" t="s">
        <v>3679</v>
      </c>
      <c r="C1142" s="462" t="s">
        <v>848</v>
      </c>
      <c r="D1142" s="463">
        <v>1.31</v>
      </c>
      <c r="E1142" s="463">
        <v>0</v>
      </c>
      <c r="F1142" s="463">
        <v>1.31</v>
      </c>
    </row>
    <row r="1143" spans="1:6">
      <c r="A1143" s="460">
        <v>95256</v>
      </c>
      <c r="B1143" s="461" t="s">
        <v>3680</v>
      </c>
      <c r="C1143" s="462" t="s">
        <v>848</v>
      </c>
      <c r="D1143" s="463">
        <v>0.3</v>
      </c>
      <c r="E1143" s="463">
        <v>0</v>
      </c>
      <c r="F1143" s="463">
        <v>0.3</v>
      </c>
    </row>
    <row r="1144" spans="1:6">
      <c r="A1144" s="460">
        <v>95257</v>
      </c>
      <c r="B1144" s="461" t="s">
        <v>3681</v>
      </c>
      <c r="C1144" s="462" t="s">
        <v>848</v>
      </c>
      <c r="D1144" s="463">
        <v>1.64</v>
      </c>
      <c r="E1144" s="463">
        <v>0</v>
      </c>
      <c r="F1144" s="463">
        <v>1.64</v>
      </c>
    </row>
    <row r="1145" spans="1:6" ht="30">
      <c r="A1145" s="460">
        <v>95260</v>
      </c>
      <c r="B1145" s="461" t="s">
        <v>4153</v>
      </c>
      <c r="C1145" s="462" t="s">
        <v>848</v>
      </c>
      <c r="D1145" s="463">
        <v>0.61</v>
      </c>
      <c r="E1145" s="463">
        <v>0</v>
      </c>
      <c r="F1145" s="463">
        <v>0.61</v>
      </c>
    </row>
    <row r="1146" spans="1:6" ht="30">
      <c r="A1146" s="460">
        <v>95261</v>
      </c>
      <c r="B1146" s="461" t="s">
        <v>4154</v>
      </c>
      <c r="C1146" s="462" t="s">
        <v>848</v>
      </c>
      <c r="D1146" s="463">
        <v>0.16</v>
      </c>
      <c r="E1146" s="463">
        <v>0</v>
      </c>
      <c r="F1146" s="463">
        <v>0.16</v>
      </c>
    </row>
    <row r="1147" spans="1:6" ht="30">
      <c r="A1147" s="460">
        <v>95262</v>
      </c>
      <c r="B1147" s="461" t="s">
        <v>4155</v>
      </c>
      <c r="C1147" s="462" t="s">
        <v>848</v>
      </c>
      <c r="D1147" s="463">
        <v>0.76</v>
      </c>
      <c r="E1147" s="463">
        <v>0</v>
      </c>
      <c r="F1147" s="463">
        <v>0.76</v>
      </c>
    </row>
    <row r="1148" spans="1:6" ht="30">
      <c r="A1148" s="460">
        <v>95263</v>
      </c>
      <c r="B1148" s="461" t="s">
        <v>4156</v>
      </c>
      <c r="C1148" s="462" t="s">
        <v>848</v>
      </c>
      <c r="D1148" s="463">
        <v>4.5</v>
      </c>
      <c r="E1148" s="463">
        <v>0</v>
      </c>
      <c r="F1148" s="463">
        <v>4.5</v>
      </c>
    </row>
    <row r="1149" spans="1:6" ht="30">
      <c r="A1149" s="460">
        <v>95266</v>
      </c>
      <c r="B1149" s="461" t="s">
        <v>4218</v>
      </c>
      <c r="C1149" s="462" t="s">
        <v>848</v>
      </c>
      <c r="D1149" s="463">
        <v>0.44</v>
      </c>
      <c r="E1149" s="463">
        <v>0</v>
      </c>
      <c r="F1149" s="463">
        <v>0.44</v>
      </c>
    </row>
    <row r="1150" spans="1:6" ht="30">
      <c r="A1150" s="460">
        <v>95267</v>
      </c>
      <c r="B1150" s="461" t="s">
        <v>4219</v>
      </c>
      <c r="C1150" s="462" t="s">
        <v>848</v>
      </c>
      <c r="D1150" s="463">
        <v>0.09</v>
      </c>
      <c r="E1150" s="463">
        <v>0</v>
      </c>
      <c r="F1150" s="463">
        <v>0.09</v>
      </c>
    </row>
    <row r="1151" spans="1:6" ht="30">
      <c r="A1151" s="460">
        <v>95268</v>
      </c>
      <c r="B1151" s="461" t="s">
        <v>4220</v>
      </c>
      <c r="C1151" s="462" t="s">
        <v>848</v>
      </c>
      <c r="D1151" s="463">
        <v>0.43</v>
      </c>
      <c r="E1151" s="463">
        <v>0</v>
      </c>
      <c r="F1151" s="463">
        <v>0.43</v>
      </c>
    </row>
    <row r="1152" spans="1:6" ht="30">
      <c r="A1152" s="460">
        <v>95269</v>
      </c>
      <c r="B1152" s="461" t="s">
        <v>4221</v>
      </c>
      <c r="C1152" s="462" t="s">
        <v>848</v>
      </c>
      <c r="D1152" s="463">
        <v>8.3000000000000007</v>
      </c>
      <c r="E1152" s="463">
        <v>0</v>
      </c>
      <c r="F1152" s="463">
        <v>8.3000000000000007</v>
      </c>
    </row>
    <row r="1153" spans="1:6" ht="30">
      <c r="A1153" s="460">
        <v>95272</v>
      </c>
      <c r="B1153" s="461" t="s">
        <v>7302</v>
      </c>
      <c r="C1153" s="462" t="s">
        <v>848</v>
      </c>
      <c r="D1153" s="463">
        <v>0.4</v>
      </c>
      <c r="E1153" s="463">
        <v>0</v>
      </c>
      <c r="F1153" s="463">
        <v>0.4</v>
      </c>
    </row>
    <row r="1154" spans="1:6" ht="30">
      <c r="A1154" s="460">
        <v>95273</v>
      </c>
      <c r="B1154" s="461" t="s">
        <v>7303</v>
      </c>
      <c r="C1154" s="462" t="s">
        <v>848</v>
      </c>
      <c r="D1154" s="463">
        <v>0.1</v>
      </c>
      <c r="E1154" s="463">
        <v>0</v>
      </c>
      <c r="F1154" s="463">
        <v>0.1</v>
      </c>
    </row>
    <row r="1155" spans="1:6" ht="30">
      <c r="A1155" s="460">
        <v>95274</v>
      </c>
      <c r="B1155" s="461" t="s">
        <v>7304</v>
      </c>
      <c r="C1155" s="462" t="s">
        <v>848</v>
      </c>
      <c r="D1155" s="463">
        <v>0.33</v>
      </c>
      <c r="E1155" s="463">
        <v>0</v>
      </c>
      <c r="F1155" s="463">
        <v>0.33</v>
      </c>
    </row>
    <row r="1156" spans="1:6" ht="30">
      <c r="A1156" s="460">
        <v>95275</v>
      </c>
      <c r="B1156" s="461" t="s">
        <v>7305</v>
      </c>
      <c r="C1156" s="462" t="s">
        <v>848</v>
      </c>
      <c r="D1156" s="463">
        <v>1.77</v>
      </c>
      <c r="E1156" s="463">
        <v>0</v>
      </c>
      <c r="F1156" s="463">
        <v>1.77</v>
      </c>
    </row>
    <row r="1157" spans="1:6" ht="30">
      <c r="A1157" s="460">
        <v>95278</v>
      </c>
      <c r="B1157" s="461" t="s">
        <v>7306</v>
      </c>
      <c r="C1157" s="462" t="s">
        <v>848</v>
      </c>
      <c r="D1157" s="463">
        <v>0.51</v>
      </c>
      <c r="E1157" s="463">
        <v>0</v>
      </c>
      <c r="F1157" s="463">
        <v>0.51</v>
      </c>
    </row>
    <row r="1158" spans="1:6" ht="30">
      <c r="A1158" s="460">
        <v>95279</v>
      </c>
      <c r="B1158" s="461" t="s">
        <v>7307</v>
      </c>
      <c r="C1158" s="462" t="s">
        <v>848</v>
      </c>
      <c r="D1158" s="463">
        <v>0.1</v>
      </c>
      <c r="E1158" s="463">
        <v>0</v>
      </c>
      <c r="F1158" s="463">
        <v>0.1</v>
      </c>
    </row>
    <row r="1159" spans="1:6" ht="30">
      <c r="A1159" s="460">
        <v>95280</v>
      </c>
      <c r="B1159" s="461" t="s">
        <v>7308</v>
      </c>
      <c r="C1159" s="462" t="s">
        <v>848</v>
      </c>
      <c r="D1159" s="463">
        <v>0.51</v>
      </c>
      <c r="E1159" s="463">
        <v>0</v>
      </c>
      <c r="F1159" s="463">
        <v>0.51</v>
      </c>
    </row>
    <row r="1160" spans="1:6" ht="30">
      <c r="A1160" s="460">
        <v>95281</v>
      </c>
      <c r="B1160" s="461" t="s">
        <v>7309</v>
      </c>
      <c r="C1160" s="462" t="s">
        <v>848</v>
      </c>
      <c r="D1160" s="463">
        <v>8.2799999999999994</v>
      </c>
      <c r="E1160" s="463">
        <v>0</v>
      </c>
      <c r="F1160" s="463">
        <v>8.2799999999999994</v>
      </c>
    </row>
    <row r="1161" spans="1:6" ht="30">
      <c r="A1161" s="460">
        <v>95617</v>
      </c>
      <c r="B1161" s="461" t="s">
        <v>4304</v>
      </c>
      <c r="C1161" s="462" t="s">
        <v>848</v>
      </c>
      <c r="D1161" s="463">
        <v>1.08</v>
      </c>
      <c r="E1161" s="463">
        <v>0</v>
      </c>
      <c r="F1161" s="463">
        <v>1.08</v>
      </c>
    </row>
    <row r="1162" spans="1:6" ht="30">
      <c r="A1162" s="460">
        <v>95618</v>
      </c>
      <c r="B1162" s="461" t="s">
        <v>4305</v>
      </c>
      <c r="C1162" s="462" t="s">
        <v>848</v>
      </c>
      <c r="D1162" s="463">
        <v>0.25</v>
      </c>
      <c r="E1162" s="463">
        <v>0</v>
      </c>
      <c r="F1162" s="463">
        <v>0.25</v>
      </c>
    </row>
    <row r="1163" spans="1:6" ht="30">
      <c r="A1163" s="460">
        <v>95619</v>
      </c>
      <c r="B1163" s="461" t="s">
        <v>4306</v>
      </c>
      <c r="C1163" s="462" t="s">
        <v>848</v>
      </c>
      <c r="D1163" s="463">
        <v>1.35</v>
      </c>
      <c r="E1163" s="463">
        <v>0</v>
      </c>
      <c r="F1163" s="463">
        <v>1.35</v>
      </c>
    </row>
    <row r="1164" spans="1:6" ht="30">
      <c r="A1164" s="460">
        <v>95627</v>
      </c>
      <c r="B1164" s="461" t="s">
        <v>4212</v>
      </c>
      <c r="C1164" s="462" t="s">
        <v>848</v>
      </c>
      <c r="D1164" s="463">
        <v>47.95</v>
      </c>
      <c r="E1164" s="463">
        <v>0</v>
      </c>
      <c r="F1164" s="463">
        <v>47.95</v>
      </c>
    </row>
    <row r="1165" spans="1:6" ht="30">
      <c r="A1165" s="460">
        <v>95628</v>
      </c>
      <c r="B1165" s="461" t="s">
        <v>4213</v>
      </c>
      <c r="C1165" s="462" t="s">
        <v>848</v>
      </c>
      <c r="D1165" s="463">
        <v>12.86</v>
      </c>
      <c r="E1165" s="463">
        <v>0</v>
      </c>
      <c r="F1165" s="463">
        <v>12.86</v>
      </c>
    </row>
    <row r="1166" spans="1:6" ht="30">
      <c r="A1166" s="460">
        <v>95629</v>
      </c>
      <c r="B1166" s="461" t="s">
        <v>4214</v>
      </c>
      <c r="C1166" s="462" t="s">
        <v>848</v>
      </c>
      <c r="D1166" s="463">
        <v>60.01</v>
      </c>
      <c r="E1166" s="463">
        <v>0</v>
      </c>
      <c r="F1166" s="463">
        <v>60.01</v>
      </c>
    </row>
    <row r="1167" spans="1:6" ht="30">
      <c r="A1167" s="460">
        <v>95630</v>
      </c>
      <c r="B1167" s="461" t="s">
        <v>4215</v>
      </c>
      <c r="C1167" s="462" t="s">
        <v>848</v>
      </c>
      <c r="D1167" s="463">
        <v>85.64</v>
      </c>
      <c r="E1167" s="463">
        <v>0</v>
      </c>
      <c r="F1167" s="463">
        <v>85.64</v>
      </c>
    </row>
    <row r="1168" spans="1:6" ht="30">
      <c r="A1168" s="460">
        <v>95698</v>
      </c>
      <c r="B1168" s="461" t="s">
        <v>4307</v>
      </c>
      <c r="C1168" s="462" t="s">
        <v>848</v>
      </c>
      <c r="D1168" s="463">
        <v>4.38</v>
      </c>
      <c r="E1168" s="463">
        <v>0</v>
      </c>
      <c r="F1168" s="463">
        <v>4.38</v>
      </c>
    </row>
    <row r="1169" spans="1:6" ht="30">
      <c r="A1169" s="460">
        <v>95699</v>
      </c>
      <c r="B1169" s="461" t="s">
        <v>4308</v>
      </c>
      <c r="C1169" s="462" t="s">
        <v>848</v>
      </c>
      <c r="D1169" s="463">
        <v>1.01</v>
      </c>
      <c r="E1169" s="463">
        <v>0</v>
      </c>
      <c r="F1169" s="463">
        <v>1.01</v>
      </c>
    </row>
    <row r="1170" spans="1:6" ht="30">
      <c r="A1170" s="460">
        <v>95700</v>
      </c>
      <c r="B1170" s="461" t="s">
        <v>4309</v>
      </c>
      <c r="C1170" s="462" t="s">
        <v>848</v>
      </c>
      <c r="D1170" s="463">
        <v>5.48</v>
      </c>
      <c r="E1170" s="463">
        <v>0</v>
      </c>
      <c r="F1170" s="463">
        <v>5.48</v>
      </c>
    </row>
    <row r="1171" spans="1:6" ht="30">
      <c r="A1171" s="460">
        <v>95701</v>
      </c>
      <c r="B1171" s="461" t="s">
        <v>4310</v>
      </c>
      <c r="C1171" s="462" t="s">
        <v>848</v>
      </c>
      <c r="D1171" s="463">
        <v>2.19</v>
      </c>
      <c r="E1171" s="463">
        <v>0</v>
      </c>
      <c r="F1171" s="463">
        <v>2.19</v>
      </c>
    </row>
    <row r="1172" spans="1:6" ht="30">
      <c r="A1172" s="460">
        <v>95704</v>
      </c>
      <c r="B1172" s="461" t="s">
        <v>4311</v>
      </c>
      <c r="C1172" s="462" t="s">
        <v>848</v>
      </c>
      <c r="D1172" s="463">
        <v>46.43</v>
      </c>
      <c r="E1172" s="463">
        <v>0</v>
      </c>
      <c r="F1172" s="463">
        <v>46.43</v>
      </c>
    </row>
    <row r="1173" spans="1:6" ht="30">
      <c r="A1173" s="460">
        <v>95705</v>
      </c>
      <c r="B1173" s="461" t="s">
        <v>4312</v>
      </c>
      <c r="C1173" s="462" t="s">
        <v>848</v>
      </c>
      <c r="D1173" s="463">
        <v>12.45</v>
      </c>
      <c r="E1173" s="463">
        <v>0</v>
      </c>
      <c r="F1173" s="463">
        <v>12.45</v>
      </c>
    </row>
    <row r="1174" spans="1:6" ht="30">
      <c r="A1174" s="460">
        <v>95706</v>
      </c>
      <c r="B1174" s="461" t="s">
        <v>4313</v>
      </c>
      <c r="C1174" s="462" t="s">
        <v>848</v>
      </c>
      <c r="D1174" s="463">
        <v>58.11</v>
      </c>
      <c r="E1174" s="463">
        <v>0</v>
      </c>
      <c r="F1174" s="463">
        <v>58.11</v>
      </c>
    </row>
    <row r="1175" spans="1:6" ht="30">
      <c r="A1175" s="460">
        <v>95707</v>
      </c>
      <c r="B1175" s="461" t="s">
        <v>4314</v>
      </c>
      <c r="C1175" s="462" t="s">
        <v>848</v>
      </c>
      <c r="D1175" s="463">
        <v>2.87</v>
      </c>
      <c r="E1175" s="463">
        <v>0</v>
      </c>
      <c r="F1175" s="463">
        <v>2.87</v>
      </c>
    </row>
    <row r="1176" spans="1:6" ht="45">
      <c r="A1176" s="460">
        <v>95710</v>
      </c>
      <c r="B1176" s="461" t="s">
        <v>4075</v>
      </c>
      <c r="C1176" s="462" t="s">
        <v>848</v>
      </c>
      <c r="D1176" s="463">
        <v>55.81</v>
      </c>
      <c r="E1176" s="463">
        <v>0</v>
      </c>
      <c r="F1176" s="463">
        <v>55.81</v>
      </c>
    </row>
    <row r="1177" spans="1:6" ht="45">
      <c r="A1177" s="460">
        <v>95711</v>
      </c>
      <c r="B1177" s="461" t="s">
        <v>4076</v>
      </c>
      <c r="C1177" s="462" t="s">
        <v>848</v>
      </c>
      <c r="D1177" s="463">
        <v>14.75</v>
      </c>
      <c r="E1177" s="463">
        <v>0</v>
      </c>
      <c r="F1177" s="463">
        <v>14.75</v>
      </c>
    </row>
    <row r="1178" spans="1:6" ht="45">
      <c r="A1178" s="460">
        <v>95712</v>
      </c>
      <c r="B1178" s="461" t="s">
        <v>4077</v>
      </c>
      <c r="C1178" s="462" t="s">
        <v>848</v>
      </c>
      <c r="D1178" s="463">
        <v>69.760000000000005</v>
      </c>
      <c r="E1178" s="463">
        <v>0</v>
      </c>
      <c r="F1178" s="463">
        <v>69.760000000000005</v>
      </c>
    </row>
    <row r="1179" spans="1:6" ht="45">
      <c r="A1179" s="460">
        <v>95713</v>
      </c>
      <c r="B1179" s="461" t="s">
        <v>4078</v>
      </c>
      <c r="C1179" s="462" t="s">
        <v>848</v>
      </c>
      <c r="D1179" s="463">
        <v>86.27</v>
      </c>
      <c r="E1179" s="463">
        <v>0</v>
      </c>
      <c r="F1179" s="463">
        <v>86.27</v>
      </c>
    </row>
    <row r="1180" spans="1:6" ht="45">
      <c r="A1180" s="460">
        <v>95716</v>
      </c>
      <c r="B1180" s="461" t="s">
        <v>4079</v>
      </c>
      <c r="C1180" s="462" t="s">
        <v>848</v>
      </c>
      <c r="D1180" s="463">
        <v>53.72</v>
      </c>
      <c r="E1180" s="463">
        <v>0</v>
      </c>
      <c r="F1180" s="463">
        <v>53.72</v>
      </c>
    </row>
    <row r="1181" spans="1:6" ht="45">
      <c r="A1181" s="460">
        <v>95717</v>
      </c>
      <c r="B1181" s="461" t="s">
        <v>4080</v>
      </c>
      <c r="C1181" s="462" t="s">
        <v>848</v>
      </c>
      <c r="D1181" s="463">
        <v>14.2</v>
      </c>
      <c r="E1181" s="463">
        <v>0</v>
      </c>
      <c r="F1181" s="463">
        <v>14.2</v>
      </c>
    </row>
    <row r="1182" spans="1:6" ht="45">
      <c r="A1182" s="460">
        <v>95718</v>
      </c>
      <c r="B1182" s="461" t="s">
        <v>4081</v>
      </c>
      <c r="C1182" s="462" t="s">
        <v>848</v>
      </c>
      <c r="D1182" s="463">
        <v>67.16</v>
      </c>
      <c r="E1182" s="463">
        <v>0</v>
      </c>
      <c r="F1182" s="463">
        <v>67.16</v>
      </c>
    </row>
    <row r="1183" spans="1:6" ht="45">
      <c r="A1183" s="460">
        <v>95719</v>
      </c>
      <c r="B1183" s="461" t="s">
        <v>4082</v>
      </c>
      <c r="C1183" s="462" t="s">
        <v>848</v>
      </c>
      <c r="D1183" s="463">
        <v>86.27</v>
      </c>
      <c r="E1183" s="463">
        <v>0</v>
      </c>
      <c r="F1183" s="463">
        <v>86.27</v>
      </c>
    </row>
    <row r="1184" spans="1:6" ht="30">
      <c r="A1184" s="460">
        <v>95869</v>
      </c>
      <c r="B1184" s="461" t="s">
        <v>3826</v>
      </c>
      <c r="C1184" s="462" t="s">
        <v>848</v>
      </c>
      <c r="D1184" s="463">
        <v>2.82</v>
      </c>
      <c r="E1184" s="463">
        <v>0</v>
      </c>
      <c r="F1184" s="463">
        <v>2.82</v>
      </c>
    </row>
    <row r="1185" spans="1:6" ht="30">
      <c r="A1185" s="460">
        <v>95870</v>
      </c>
      <c r="B1185" s="461" t="s">
        <v>3827</v>
      </c>
      <c r="C1185" s="462" t="s">
        <v>848</v>
      </c>
      <c r="D1185" s="463">
        <v>7.15</v>
      </c>
      <c r="E1185" s="463">
        <v>0</v>
      </c>
      <c r="F1185" s="463">
        <v>7.15</v>
      </c>
    </row>
    <row r="1186" spans="1:6" ht="30">
      <c r="A1186" s="460">
        <v>95871</v>
      </c>
      <c r="B1186" s="461" t="s">
        <v>3828</v>
      </c>
      <c r="C1186" s="462" t="s">
        <v>848</v>
      </c>
      <c r="D1186" s="463">
        <v>261.97000000000003</v>
      </c>
      <c r="E1186" s="463">
        <v>0</v>
      </c>
      <c r="F1186" s="463">
        <v>261.97000000000003</v>
      </c>
    </row>
    <row r="1187" spans="1:6" ht="30">
      <c r="A1187" s="460">
        <v>95874</v>
      </c>
      <c r="B1187" s="461" t="s">
        <v>3831</v>
      </c>
      <c r="C1187" s="462" t="s">
        <v>848</v>
      </c>
      <c r="D1187" s="463">
        <v>8.01</v>
      </c>
      <c r="E1187" s="463">
        <v>0</v>
      </c>
      <c r="F1187" s="463">
        <v>8.01</v>
      </c>
    </row>
    <row r="1188" spans="1:6" ht="30">
      <c r="A1188" s="460">
        <v>96008</v>
      </c>
      <c r="B1188" s="461" t="s">
        <v>4101</v>
      </c>
      <c r="C1188" s="462" t="s">
        <v>848</v>
      </c>
      <c r="D1188" s="463">
        <v>22.33</v>
      </c>
      <c r="E1188" s="463">
        <v>0</v>
      </c>
      <c r="F1188" s="463">
        <v>22.33</v>
      </c>
    </row>
    <row r="1189" spans="1:6" ht="30">
      <c r="A1189" s="460">
        <v>96009</v>
      </c>
      <c r="B1189" s="461" t="s">
        <v>4102</v>
      </c>
      <c r="C1189" s="462" t="s">
        <v>848</v>
      </c>
      <c r="D1189" s="463">
        <v>5.98</v>
      </c>
      <c r="E1189" s="463">
        <v>0</v>
      </c>
      <c r="F1189" s="463">
        <v>5.98</v>
      </c>
    </row>
    <row r="1190" spans="1:6" ht="30">
      <c r="A1190" s="460">
        <v>96011</v>
      </c>
      <c r="B1190" s="461" t="s">
        <v>4103</v>
      </c>
      <c r="C1190" s="462" t="s">
        <v>848</v>
      </c>
      <c r="D1190" s="463">
        <v>24.43</v>
      </c>
      <c r="E1190" s="463">
        <v>0</v>
      </c>
      <c r="F1190" s="463">
        <v>24.43</v>
      </c>
    </row>
    <row r="1191" spans="1:6" ht="30">
      <c r="A1191" s="460">
        <v>96012</v>
      </c>
      <c r="B1191" s="461" t="s">
        <v>4104</v>
      </c>
      <c r="C1191" s="462" t="s">
        <v>848</v>
      </c>
      <c r="D1191" s="463">
        <v>92.75</v>
      </c>
      <c r="E1191" s="463">
        <v>0</v>
      </c>
      <c r="F1191" s="463">
        <v>92.75</v>
      </c>
    </row>
    <row r="1192" spans="1:6" ht="30">
      <c r="A1192" s="460">
        <v>96015</v>
      </c>
      <c r="B1192" s="461" t="s">
        <v>4085</v>
      </c>
      <c r="C1192" s="462" t="s">
        <v>848</v>
      </c>
      <c r="D1192" s="463">
        <v>22.12</v>
      </c>
      <c r="E1192" s="463">
        <v>0</v>
      </c>
      <c r="F1192" s="463">
        <v>22.12</v>
      </c>
    </row>
    <row r="1193" spans="1:6" ht="30">
      <c r="A1193" s="460">
        <v>96016</v>
      </c>
      <c r="B1193" s="461" t="s">
        <v>4086</v>
      </c>
      <c r="C1193" s="462" t="s">
        <v>848</v>
      </c>
      <c r="D1193" s="463">
        <v>5.93</v>
      </c>
      <c r="E1193" s="463">
        <v>0</v>
      </c>
      <c r="F1193" s="463">
        <v>5.93</v>
      </c>
    </row>
    <row r="1194" spans="1:6" ht="30">
      <c r="A1194" s="460">
        <v>96018</v>
      </c>
      <c r="B1194" s="461" t="s">
        <v>4087</v>
      </c>
      <c r="C1194" s="462" t="s">
        <v>848</v>
      </c>
      <c r="D1194" s="463">
        <v>24.2</v>
      </c>
      <c r="E1194" s="463">
        <v>0</v>
      </c>
      <c r="F1194" s="463">
        <v>24.2</v>
      </c>
    </row>
    <row r="1195" spans="1:6" ht="30">
      <c r="A1195" s="460">
        <v>96019</v>
      </c>
      <c r="B1195" s="461" t="s">
        <v>4088</v>
      </c>
      <c r="C1195" s="462" t="s">
        <v>848</v>
      </c>
      <c r="D1195" s="463">
        <v>92.75</v>
      </c>
      <c r="E1195" s="463">
        <v>0</v>
      </c>
      <c r="F1195" s="463">
        <v>92.75</v>
      </c>
    </row>
    <row r="1196" spans="1:6" ht="30">
      <c r="A1196" s="460">
        <v>96023</v>
      </c>
      <c r="B1196" s="461" t="s">
        <v>4091</v>
      </c>
      <c r="C1196" s="462" t="s">
        <v>848</v>
      </c>
      <c r="D1196" s="463">
        <v>17.13</v>
      </c>
      <c r="E1196" s="463">
        <v>0</v>
      </c>
      <c r="F1196" s="463">
        <v>17.13</v>
      </c>
    </row>
    <row r="1197" spans="1:6" ht="30">
      <c r="A1197" s="460">
        <v>96024</v>
      </c>
      <c r="B1197" s="461" t="s">
        <v>4092</v>
      </c>
      <c r="C1197" s="462" t="s">
        <v>848</v>
      </c>
      <c r="D1197" s="463">
        <v>4.59</v>
      </c>
      <c r="E1197" s="463">
        <v>0</v>
      </c>
      <c r="F1197" s="463">
        <v>4.59</v>
      </c>
    </row>
    <row r="1198" spans="1:6" ht="30">
      <c r="A1198" s="460">
        <v>96026</v>
      </c>
      <c r="B1198" s="461" t="s">
        <v>4093</v>
      </c>
      <c r="C1198" s="462" t="s">
        <v>848</v>
      </c>
      <c r="D1198" s="463">
        <v>18.739999999999998</v>
      </c>
      <c r="E1198" s="463">
        <v>0</v>
      </c>
      <c r="F1198" s="463">
        <v>18.739999999999998</v>
      </c>
    </row>
    <row r="1199" spans="1:6" ht="30">
      <c r="A1199" s="460">
        <v>96027</v>
      </c>
      <c r="B1199" s="461" t="s">
        <v>4094</v>
      </c>
      <c r="C1199" s="462" t="s">
        <v>848</v>
      </c>
      <c r="D1199" s="463">
        <v>64.63</v>
      </c>
      <c r="E1199" s="463">
        <v>0</v>
      </c>
      <c r="F1199" s="463">
        <v>64.63</v>
      </c>
    </row>
    <row r="1200" spans="1:6" ht="30">
      <c r="A1200" s="460">
        <v>96030</v>
      </c>
      <c r="B1200" s="461" t="s">
        <v>3921</v>
      </c>
      <c r="C1200" s="462" t="s">
        <v>848</v>
      </c>
      <c r="D1200" s="463">
        <v>33.04</v>
      </c>
      <c r="E1200" s="463">
        <v>0</v>
      </c>
      <c r="F1200" s="463">
        <v>33.04</v>
      </c>
    </row>
    <row r="1201" spans="1:6" ht="30">
      <c r="A1201" s="460">
        <v>96031</v>
      </c>
      <c r="B1201" s="461" t="s">
        <v>3922</v>
      </c>
      <c r="C1201" s="462" t="s">
        <v>848</v>
      </c>
      <c r="D1201" s="463">
        <v>12.55</v>
      </c>
      <c r="E1201" s="463">
        <v>0</v>
      </c>
      <c r="F1201" s="463">
        <v>12.55</v>
      </c>
    </row>
    <row r="1202" spans="1:6" ht="30">
      <c r="A1202" s="460">
        <v>96032</v>
      </c>
      <c r="B1202" s="461" t="s">
        <v>3923</v>
      </c>
      <c r="C1202" s="462" t="s">
        <v>848</v>
      </c>
      <c r="D1202" s="463">
        <v>5.04</v>
      </c>
      <c r="E1202" s="463">
        <v>0</v>
      </c>
      <c r="F1202" s="463">
        <v>5.04</v>
      </c>
    </row>
    <row r="1203" spans="1:6" ht="30">
      <c r="A1203" s="460">
        <v>96033</v>
      </c>
      <c r="B1203" s="461" t="s">
        <v>3924</v>
      </c>
      <c r="C1203" s="462" t="s">
        <v>848</v>
      </c>
      <c r="D1203" s="463">
        <v>56.88</v>
      </c>
      <c r="E1203" s="463">
        <v>0</v>
      </c>
      <c r="F1203" s="463">
        <v>56.88</v>
      </c>
    </row>
    <row r="1204" spans="1:6" ht="30">
      <c r="A1204" s="460">
        <v>96034</v>
      </c>
      <c r="B1204" s="461" t="s">
        <v>3925</v>
      </c>
      <c r="C1204" s="462" t="s">
        <v>848</v>
      </c>
      <c r="D1204" s="463">
        <v>136.03</v>
      </c>
      <c r="E1204" s="463">
        <v>0</v>
      </c>
      <c r="F1204" s="463">
        <v>136.03</v>
      </c>
    </row>
    <row r="1205" spans="1:6" ht="30">
      <c r="A1205" s="460">
        <v>96053</v>
      </c>
      <c r="B1205" s="461" t="s">
        <v>4105</v>
      </c>
      <c r="C1205" s="462" t="s">
        <v>848</v>
      </c>
      <c r="D1205" s="463">
        <v>17.34</v>
      </c>
      <c r="E1205" s="463">
        <v>0</v>
      </c>
      <c r="F1205" s="463">
        <v>17.34</v>
      </c>
    </row>
    <row r="1206" spans="1:6" ht="30">
      <c r="A1206" s="460">
        <v>96054</v>
      </c>
      <c r="B1206" s="461" t="s">
        <v>4005</v>
      </c>
      <c r="C1206" s="462" t="s">
        <v>848</v>
      </c>
      <c r="D1206" s="463">
        <v>31.11</v>
      </c>
      <c r="E1206" s="463">
        <v>0</v>
      </c>
      <c r="F1206" s="463">
        <v>31.11</v>
      </c>
    </row>
    <row r="1207" spans="1:6" ht="30">
      <c r="A1207" s="460">
        <v>96055</v>
      </c>
      <c r="B1207" s="461" t="s">
        <v>4106</v>
      </c>
      <c r="C1207" s="462" t="s">
        <v>848</v>
      </c>
      <c r="D1207" s="463">
        <v>4.6399999999999997</v>
      </c>
      <c r="E1207" s="463">
        <v>0</v>
      </c>
      <c r="F1207" s="463">
        <v>4.6399999999999997</v>
      </c>
    </row>
    <row r="1208" spans="1:6" ht="30">
      <c r="A1208" s="460">
        <v>96056</v>
      </c>
      <c r="B1208" s="461" t="s">
        <v>4107</v>
      </c>
      <c r="C1208" s="462" t="s">
        <v>848</v>
      </c>
      <c r="D1208" s="463">
        <v>18.97</v>
      </c>
      <c r="E1208" s="463">
        <v>0</v>
      </c>
      <c r="F1208" s="463">
        <v>18.97</v>
      </c>
    </row>
    <row r="1209" spans="1:6" ht="30">
      <c r="A1209" s="460">
        <v>96057</v>
      </c>
      <c r="B1209" s="461" t="s">
        <v>4108</v>
      </c>
      <c r="C1209" s="462" t="s">
        <v>848</v>
      </c>
      <c r="D1209" s="463">
        <v>64.63</v>
      </c>
      <c r="E1209" s="463">
        <v>0</v>
      </c>
      <c r="F1209" s="463">
        <v>64.63</v>
      </c>
    </row>
    <row r="1210" spans="1:6" ht="30">
      <c r="A1210" s="460">
        <v>96060</v>
      </c>
      <c r="B1210" s="461" t="s">
        <v>4006</v>
      </c>
      <c r="C1210" s="462" t="s">
        <v>848</v>
      </c>
      <c r="D1210" s="463">
        <v>6.07</v>
      </c>
      <c r="E1210" s="463">
        <v>0</v>
      </c>
      <c r="F1210" s="463">
        <v>6.07</v>
      </c>
    </row>
    <row r="1211" spans="1:6" ht="30">
      <c r="A1211" s="460">
        <v>96061</v>
      </c>
      <c r="B1211" s="461" t="s">
        <v>4007</v>
      </c>
      <c r="C1211" s="462" t="s">
        <v>848</v>
      </c>
      <c r="D1211" s="463">
        <v>38.89</v>
      </c>
      <c r="E1211" s="463">
        <v>0</v>
      </c>
      <c r="F1211" s="463">
        <v>38.89</v>
      </c>
    </row>
    <row r="1212" spans="1:6" ht="30">
      <c r="A1212" s="460">
        <v>96062</v>
      </c>
      <c r="B1212" s="461" t="s">
        <v>4008</v>
      </c>
      <c r="C1212" s="462" t="s">
        <v>848</v>
      </c>
      <c r="D1212" s="463">
        <v>38.22</v>
      </c>
      <c r="E1212" s="463">
        <v>0</v>
      </c>
      <c r="F1212" s="463">
        <v>38.22</v>
      </c>
    </row>
    <row r="1213" spans="1:6" ht="30">
      <c r="A1213" s="460">
        <v>96241</v>
      </c>
      <c r="B1213" s="461" t="s">
        <v>4029</v>
      </c>
      <c r="C1213" s="462" t="s">
        <v>848</v>
      </c>
      <c r="D1213" s="463">
        <v>27.2</v>
      </c>
      <c r="E1213" s="463">
        <v>0</v>
      </c>
      <c r="F1213" s="463">
        <v>27.2</v>
      </c>
    </row>
    <row r="1214" spans="1:6" ht="30">
      <c r="A1214" s="460">
        <v>96242</v>
      </c>
      <c r="B1214" s="461" t="s">
        <v>4030</v>
      </c>
      <c r="C1214" s="462" t="s">
        <v>848</v>
      </c>
      <c r="D1214" s="463">
        <v>7.18</v>
      </c>
      <c r="E1214" s="463">
        <v>0</v>
      </c>
      <c r="F1214" s="463">
        <v>7.18</v>
      </c>
    </row>
    <row r="1215" spans="1:6" ht="30">
      <c r="A1215" s="460">
        <v>96243</v>
      </c>
      <c r="B1215" s="461" t="s">
        <v>4031</v>
      </c>
      <c r="C1215" s="462" t="s">
        <v>848</v>
      </c>
      <c r="D1215" s="463">
        <v>34</v>
      </c>
      <c r="E1215" s="463">
        <v>0</v>
      </c>
      <c r="F1215" s="463">
        <v>34</v>
      </c>
    </row>
    <row r="1216" spans="1:6" ht="30">
      <c r="A1216" s="460">
        <v>96244</v>
      </c>
      <c r="B1216" s="461" t="s">
        <v>4032</v>
      </c>
      <c r="C1216" s="462" t="s">
        <v>848</v>
      </c>
      <c r="D1216" s="463">
        <v>16.7</v>
      </c>
      <c r="E1216" s="463">
        <v>0</v>
      </c>
      <c r="F1216" s="463">
        <v>16.7</v>
      </c>
    </row>
    <row r="1217" spans="1:6" ht="30">
      <c r="A1217" s="460">
        <v>96301</v>
      </c>
      <c r="B1217" s="461" t="s">
        <v>4266</v>
      </c>
      <c r="C1217" s="462" t="s">
        <v>848</v>
      </c>
      <c r="D1217" s="463">
        <v>47.12</v>
      </c>
      <c r="E1217" s="463">
        <v>0</v>
      </c>
      <c r="F1217" s="463">
        <v>47.12</v>
      </c>
    </row>
    <row r="1218" spans="1:6" ht="45">
      <c r="A1218" s="460">
        <v>96457</v>
      </c>
      <c r="B1218" s="461" t="s">
        <v>4165</v>
      </c>
      <c r="C1218" s="462" t="s">
        <v>848</v>
      </c>
      <c r="D1218" s="463">
        <v>61.24</v>
      </c>
      <c r="E1218" s="463">
        <v>0</v>
      </c>
      <c r="F1218" s="463">
        <v>61.24</v>
      </c>
    </row>
    <row r="1219" spans="1:6" ht="30">
      <c r="A1219" s="460">
        <v>96458</v>
      </c>
      <c r="B1219" s="461" t="s">
        <v>4166</v>
      </c>
      <c r="C1219" s="462" t="s">
        <v>848</v>
      </c>
      <c r="D1219" s="463">
        <v>66.55</v>
      </c>
      <c r="E1219" s="463">
        <v>0</v>
      </c>
      <c r="F1219" s="463">
        <v>66.55</v>
      </c>
    </row>
    <row r="1220" spans="1:6" ht="30">
      <c r="A1220" s="460">
        <v>96459</v>
      </c>
      <c r="B1220" s="461" t="s">
        <v>4167</v>
      </c>
      <c r="C1220" s="462" t="s">
        <v>848</v>
      </c>
      <c r="D1220" s="463">
        <v>14.26</v>
      </c>
      <c r="E1220" s="463">
        <v>0</v>
      </c>
      <c r="F1220" s="463">
        <v>14.26</v>
      </c>
    </row>
    <row r="1221" spans="1:6" ht="30">
      <c r="A1221" s="460">
        <v>96460</v>
      </c>
      <c r="B1221" s="461" t="s">
        <v>4168</v>
      </c>
      <c r="C1221" s="462" t="s">
        <v>848</v>
      </c>
      <c r="D1221" s="463">
        <v>53.18</v>
      </c>
      <c r="E1221" s="463">
        <v>0</v>
      </c>
      <c r="F1221" s="463">
        <v>53.18</v>
      </c>
    </row>
    <row r="1222" spans="1:6" ht="30">
      <c r="A1222" s="460">
        <v>98760</v>
      </c>
      <c r="B1222" s="461" t="s">
        <v>3701</v>
      </c>
      <c r="C1222" s="462" t="s">
        <v>848</v>
      </c>
      <c r="D1222" s="463">
        <v>7.0000000000000007E-2</v>
      </c>
      <c r="E1222" s="463">
        <v>0</v>
      </c>
      <c r="F1222" s="463">
        <v>7.0000000000000007E-2</v>
      </c>
    </row>
    <row r="1223" spans="1:6" ht="30">
      <c r="A1223" s="460">
        <v>98761</v>
      </c>
      <c r="B1223" s="461" t="s">
        <v>3702</v>
      </c>
      <c r="C1223" s="462" t="s">
        <v>848</v>
      </c>
      <c r="D1223" s="463">
        <v>0.01</v>
      </c>
      <c r="E1223" s="463">
        <v>0</v>
      </c>
      <c r="F1223" s="463">
        <v>0.01</v>
      </c>
    </row>
    <row r="1224" spans="1:6" ht="30">
      <c r="A1224" s="460">
        <v>98762</v>
      </c>
      <c r="B1224" s="461" t="s">
        <v>3703</v>
      </c>
      <c r="C1224" s="462" t="s">
        <v>848</v>
      </c>
      <c r="D1224" s="463">
        <v>0.08</v>
      </c>
      <c r="E1224" s="463">
        <v>0</v>
      </c>
      <c r="F1224" s="463">
        <v>0.08</v>
      </c>
    </row>
    <row r="1225" spans="1:6" ht="45">
      <c r="A1225" s="460">
        <v>98763</v>
      </c>
      <c r="B1225" s="461" t="s">
        <v>3704</v>
      </c>
      <c r="C1225" s="462" t="s">
        <v>848</v>
      </c>
      <c r="D1225" s="463">
        <v>3.21</v>
      </c>
      <c r="E1225" s="463">
        <v>0</v>
      </c>
      <c r="F1225" s="463">
        <v>3.21</v>
      </c>
    </row>
    <row r="1226" spans="1:6" ht="30">
      <c r="A1226" s="460">
        <v>99829</v>
      </c>
      <c r="B1226" s="461" t="s">
        <v>7310</v>
      </c>
      <c r="C1226" s="462" t="s">
        <v>848</v>
      </c>
      <c r="D1226" s="463">
        <v>0.18</v>
      </c>
      <c r="E1226" s="463">
        <v>0</v>
      </c>
      <c r="F1226" s="463">
        <v>0.18</v>
      </c>
    </row>
    <row r="1227" spans="1:6" ht="30">
      <c r="A1227" s="460">
        <v>99830</v>
      </c>
      <c r="B1227" s="461" t="s">
        <v>7311</v>
      </c>
      <c r="C1227" s="462" t="s">
        <v>848</v>
      </c>
      <c r="D1227" s="463">
        <v>0.03</v>
      </c>
      <c r="E1227" s="463">
        <v>0</v>
      </c>
      <c r="F1227" s="463">
        <v>0.03</v>
      </c>
    </row>
    <row r="1228" spans="1:6" ht="30">
      <c r="A1228" s="460">
        <v>99831</v>
      </c>
      <c r="B1228" s="461" t="s">
        <v>7312</v>
      </c>
      <c r="C1228" s="462" t="s">
        <v>848</v>
      </c>
      <c r="D1228" s="463">
        <v>0.13</v>
      </c>
      <c r="E1228" s="463">
        <v>0</v>
      </c>
      <c r="F1228" s="463">
        <v>0.13</v>
      </c>
    </row>
    <row r="1229" spans="1:6" ht="45">
      <c r="A1229" s="460">
        <v>99832</v>
      </c>
      <c r="B1229" s="461" t="s">
        <v>7313</v>
      </c>
      <c r="C1229" s="462" t="s">
        <v>848</v>
      </c>
      <c r="D1229" s="463">
        <v>1.31</v>
      </c>
      <c r="E1229" s="463">
        <v>0</v>
      </c>
      <c r="F1229" s="463">
        <v>1.31</v>
      </c>
    </row>
    <row r="1230" spans="1:6" ht="30">
      <c r="A1230" s="460">
        <v>100637</v>
      </c>
      <c r="B1230" s="461" t="s">
        <v>4346</v>
      </c>
      <c r="C1230" s="462" t="s">
        <v>848</v>
      </c>
      <c r="D1230" s="463">
        <v>187</v>
      </c>
      <c r="E1230" s="463">
        <v>0</v>
      </c>
      <c r="F1230" s="463">
        <v>187</v>
      </c>
    </row>
    <row r="1231" spans="1:6" ht="30">
      <c r="A1231" s="460">
        <v>100638</v>
      </c>
      <c r="B1231" s="461" t="s">
        <v>4347</v>
      </c>
      <c r="C1231" s="462" t="s">
        <v>848</v>
      </c>
      <c r="D1231" s="463">
        <v>57.48</v>
      </c>
      <c r="E1231" s="463">
        <v>0</v>
      </c>
      <c r="F1231" s="463">
        <v>57.48</v>
      </c>
    </row>
    <row r="1232" spans="1:6" ht="30">
      <c r="A1232" s="460">
        <v>100639</v>
      </c>
      <c r="B1232" s="461" t="s">
        <v>4348</v>
      </c>
      <c r="C1232" s="462" t="s">
        <v>848</v>
      </c>
      <c r="D1232" s="463">
        <v>233.93</v>
      </c>
      <c r="E1232" s="463">
        <v>0</v>
      </c>
      <c r="F1232" s="463">
        <v>233.93</v>
      </c>
    </row>
    <row r="1233" spans="1:6" ht="30">
      <c r="A1233" s="460">
        <v>100640</v>
      </c>
      <c r="B1233" s="461" t="s">
        <v>4349</v>
      </c>
      <c r="C1233" s="462" t="s">
        <v>848</v>
      </c>
      <c r="D1233" s="463">
        <v>4132.8</v>
      </c>
      <c r="E1233" s="463">
        <v>0</v>
      </c>
      <c r="F1233" s="463">
        <v>4132.8</v>
      </c>
    </row>
    <row r="1234" spans="1:6">
      <c r="A1234" s="460">
        <v>100643</v>
      </c>
      <c r="B1234" s="461" t="s">
        <v>4340</v>
      </c>
      <c r="C1234" s="462" t="s">
        <v>848</v>
      </c>
      <c r="D1234" s="463">
        <v>383.17</v>
      </c>
      <c r="E1234" s="463">
        <v>0</v>
      </c>
      <c r="F1234" s="463">
        <v>383.17</v>
      </c>
    </row>
    <row r="1235" spans="1:6">
      <c r="A1235" s="460">
        <v>100644</v>
      </c>
      <c r="B1235" s="461" t="s">
        <v>4341</v>
      </c>
      <c r="C1235" s="462" t="s">
        <v>848</v>
      </c>
      <c r="D1235" s="463">
        <v>135.06</v>
      </c>
      <c r="E1235" s="463">
        <v>0</v>
      </c>
      <c r="F1235" s="463">
        <v>135.06</v>
      </c>
    </row>
    <row r="1236" spans="1:6">
      <c r="A1236" s="460">
        <v>100645</v>
      </c>
      <c r="B1236" s="461" t="s">
        <v>4342</v>
      </c>
      <c r="C1236" s="462" t="s">
        <v>848</v>
      </c>
      <c r="D1236" s="463">
        <v>615.94000000000005</v>
      </c>
      <c r="E1236" s="463">
        <v>0</v>
      </c>
      <c r="F1236" s="463">
        <v>615.94000000000005</v>
      </c>
    </row>
    <row r="1237" spans="1:6" ht="30">
      <c r="A1237" s="460">
        <v>100646</v>
      </c>
      <c r="B1237" s="461" t="s">
        <v>4343</v>
      </c>
      <c r="C1237" s="462" t="s">
        <v>848</v>
      </c>
      <c r="D1237" s="463">
        <v>5166</v>
      </c>
      <c r="E1237" s="463">
        <v>0</v>
      </c>
      <c r="F1237" s="463">
        <v>5166</v>
      </c>
    </row>
    <row r="1238" spans="1:6" ht="30">
      <c r="A1238" s="460">
        <v>102270</v>
      </c>
      <c r="B1238" s="461" t="s">
        <v>3675</v>
      </c>
      <c r="C1238" s="462" t="s">
        <v>848</v>
      </c>
      <c r="D1238" s="463">
        <v>0.65</v>
      </c>
      <c r="E1238" s="463">
        <v>0</v>
      </c>
      <c r="F1238" s="463">
        <v>0.65</v>
      </c>
    </row>
    <row r="1239" spans="1:6" ht="30">
      <c r="A1239" s="460">
        <v>102271</v>
      </c>
      <c r="B1239" s="461" t="s">
        <v>3676</v>
      </c>
      <c r="C1239" s="462" t="s">
        <v>848</v>
      </c>
      <c r="D1239" s="463">
        <v>0.15</v>
      </c>
      <c r="E1239" s="463">
        <v>0</v>
      </c>
      <c r="F1239" s="463">
        <v>0.15</v>
      </c>
    </row>
    <row r="1240" spans="1:6" ht="30">
      <c r="A1240" s="460">
        <v>102272</v>
      </c>
      <c r="B1240" s="461" t="s">
        <v>3677</v>
      </c>
      <c r="C1240" s="462" t="s">
        <v>848</v>
      </c>
      <c r="D1240" s="463">
        <v>0.81</v>
      </c>
      <c r="E1240" s="463">
        <v>0</v>
      </c>
      <c r="F1240" s="463">
        <v>0.81</v>
      </c>
    </row>
    <row r="1241" spans="1:6" ht="30">
      <c r="A1241" s="460">
        <v>102273</v>
      </c>
      <c r="B1241" s="461" t="s">
        <v>3678</v>
      </c>
      <c r="C1241" s="462" t="s">
        <v>848</v>
      </c>
      <c r="D1241" s="463">
        <v>1.19</v>
      </c>
      <c r="E1241" s="463">
        <v>0</v>
      </c>
      <c r="F1241" s="463">
        <v>1.19</v>
      </c>
    </row>
    <row r="1242" spans="1:6" ht="30">
      <c r="A1242" s="460">
        <v>102809</v>
      </c>
      <c r="B1242" s="461" t="s">
        <v>7314</v>
      </c>
      <c r="C1242" s="462" t="s">
        <v>848</v>
      </c>
      <c r="D1242" s="463">
        <v>15.96</v>
      </c>
      <c r="E1242" s="463">
        <v>0</v>
      </c>
      <c r="F1242" s="463">
        <v>15.96</v>
      </c>
    </row>
    <row r="1243" spans="1:6" ht="45">
      <c r="A1243" s="460">
        <v>102815</v>
      </c>
      <c r="B1243" s="461" t="s">
        <v>5410</v>
      </c>
      <c r="C1243" s="462" t="s">
        <v>848</v>
      </c>
      <c r="D1243" s="463">
        <v>2.38</v>
      </c>
      <c r="E1243" s="463">
        <v>0</v>
      </c>
      <c r="F1243" s="463">
        <v>2.38</v>
      </c>
    </row>
    <row r="1244" spans="1:6" ht="30">
      <c r="A1244" s="460">
        <v>102826</v>
      </c>
      <c r="B1244" s="461" t="s">
        <v>7315</v>
      </c>
      <c r="C1244" s="462" t="s">
        <v>848</v>
      </c>
      <c r="D1244" s="463">
        <v>4.46</v>
      </c>
      <c r="E1244" s="463">
        <v>0</v>
      </c>
      <c r="F1244" s="463">
        <v>4.46</v>
      </c>
    </row>
    <row r="1245" spans="1:6" ht="30">
      <c r="A1245" s="460">
        <v>102832</v>
      </c>
      <c r="B1245" s="461" t="s">
        <v>7316</v>
      </c>
      <c r="C1245" s="462" t="s">
        <v>848</v>
      </c>
      <c r="D1245" s="463">
        <v>5.95</v>
      </c>
      <c r="E1245" s="463">
        <v>0</v>
      </c>
      <c r="F1245" s="463">
        <v>5.95</v>
      </c>
    </row>
    <row r="1246" spans="1:6" ht="30">
      <c r="A1246" s="460">
        <v>102843</v>
      </c>
      <c r="B1246" s="461" t="s">
        <v>4710</v>
      </c>
      <c r="C1246" s="462" t="s">
        <v>848</v>
      </c>
      <c r="D1246" s="463">
        <v>129.15</v>
      </c>
      <c r="E1246" s="463">
        <v>0</v>
      </c>
      <c r="F1246" s="463">
        <v>129.15</v>
      </c>
    </row>
    <row r="1247" spans="1:6" ht="30">
      <c r="A1247" s="460">
        <v>102849</v>
      </c>
      <c r="B1247" s="461" t="s">
        <v>4711</v>
      </c>
      <c r="C1247" s="462" t="s">
        <v>848</v>
      </c>
      <c r="D1247" s="463">
        <v>63.14</v>
      </c>
      <c r="E1247" s="463">
        <v>0</v>
      </c>
      <c r="F1247" s="463">
        <v>63.14</v>
      </c>
    </row>
    <row r="1248" spans="1:6" ht="30">
      <c r="A1248" s="460">
        <v>102855</v>
      </c>
      <c r="B1248" s="461" t="s">
        <v>4712</v>
      </c>
      <c r="C1248" s="462" t="s">
        <v>848</v>
      </c>
      <c r="D1248" s="463">
        <v>63.14</v>
      </c>
      <c r="E1248" s="463">
        <v>0</v>
      </c>
      <c r="F1248" s="463">
        <v>63.14</v>
      </c>
    </row>
    <row r="1249" spans="1:6" ht="30">
      <c r="A1249" s="460">
        <v>102861</v>
      </c>
      <c r="B1249" s="461" t="s">
        <v>7317</v>
      </c>
      <c r="C1249" s="462" t="s">
        <v>848</v>
      </c>
      <c r="D1249" s="463">
        <v>0.87</v>
      </c>
      <c r="E1249" s="463">
        <v>0</v>
      </c>
      <c r="F1249" s="463">
        <v>0.87</v>
      </c>
    </row>
    <row r="1250" spans="1:6" ht="30">
      <c r="A1250" s="460">
        <v>102867</v>
      </c>
      <c r="B1250" s="461" t="s">
        <v>7318</v>
      </c>
      <c r="C1250" s="462" t="s">
        <v>848</v>
      </c>
      <c r="D1250" s="463">
        <v>0.47</v>
      </c>
      <c r="E1250" s="463">
        <v>0</v>
      </c>
      <c r="F1250" s="463">
        <v>0.47</v>
      </c>
    </row>
    <row r="1251" spans="1:6" ht="45">
      <c r="A1251" s="460">
        <v>102873</v>
      </c>
      <c r="B1251" s="461" t="s">
        <v>4713</v>
      </c>
      <c r="C1251" s="462" t="s">
        <v>848</v>
      </c>
      <c r="D1251" s="463">
        <v>114.74</v>
      </c>
      <c r="E1251" s="463">
        <v>0</v>
      </c>
      <c r="F1251" s="463">
        <v>114.74</v>
      </c>
    </row>
    <row r="1252" spans="1:6" ht="30">
      <c r="A1252" s="460">
        <v>102879</v>
      </c>
      <c r="B1252" s="461" t="s">
        <v>4714</v>
      </c>
      <c r="C1252" s="462" t="s">
        <v>848</v>
      </c>
      <c r="D1252" s="463">
        <v>172.2</v>
      </c>
      <c r="E1252" s="463">
        <v>0</v>
      </c>
      <c r="F1252" s="463">
        <v>172.2</v>
      </c>
    </row>
    <row r="1253" spans="1:6">
      <c r="A1253" s="460">
        <v>102885</v>
      </c>
      <c r="B1253" s="461" t="s">
        <v>5411</v>
      </c>
      <c r="C1253" s="462" t="s">
        <v>848</v>
      </c>
      <c r="D1253" s="463">
        <v>0.89</v>
      </c>
      <c r="E1253" s="463">
        <v>0</v>
      </c>
      <c r="F1253" s="463">
        <v>0.89</v>
      </c>
    </row>
    <row r="1254" spans="1:6" ht="30">
      <c r="A1254" s="460">
        <v>102891</v>
      </c>
      <c r="B1254" s="461" t="s">
        <v>5412</v>
      </c>
      <c r="C1254" s="462" t="s">
        <v>848</v>
      </c>
      <c r="D1254" s="463">
        <v>0.89</v>
      </c>
      <c r="E1254" s="463">
        <v>0</v>
      </c>
      <c r="F1254" s="463">
        <v>0.89</v>
      </c>
    </row>
    <row r="1255" spans="1:6" ht="45">
      <c r="A1255" s="460">
        <v>102897</v>
      </c>
      <c r="B1255" s="461" t="s">
        <v>4715</v>
      </c>
      <c r="C1255" s="462" t="s">
        <v>848</v>
      </c>
      <c r="D1255" s="463">
        <v>86.27</v>
      </c>
      <c r="E1255" s="463">
        <v>0</v>
      </c>
      <c r="F1255" s="463">
        <v>86.27</v>
      </c>
    </row>
    <row r="1256" spans="1:6" ht="30">
      <c r="A1256" s="460">
        <v>102903</v>
      </c>
      <c r="B1256" s="461" t="s">
        <v>7319</v>
      </c>
      <c r="C1256" s="462" t="s">
        <v>848</v>
      </c>
      <c r="D1256" s="463">
        <v>11.19</v>
      </c>
      <c r="E1256" s="463">
        <v>0</v>
      </c>
      <c r="F1256" s="463">
        <v>11.19</v>
      </c>
    </row>
    <row r="1257" spans="1:6">
      <c r="A1257" s="460">
        <v>102909</v>
      </c>
      <c r="B1257" s="461" t="s">
        <v>7320</v>
      </c>
      <c r="C1257" s="462" t="s">
        <v>848</v>
      </c>
      <c r="D1257" s="463">
        <v>2.85</v>
      </c>
      <c r="E1257" s="463">
        <v>0</v>
      </c>
      <c r="F1257" s="463">
        <v>2.85</v>
      </c>
    </row>
    <row r="1258" spans="1:6">
      <c r="A1258" s="460">
        <v>102915</v>
      </c>
      <c r="B1258" s="461" t="s">
        <v>7321</v>
      </c>
      <c r="C1258" s="462" t="s">
        <v>848</v>
      </c>
      <c r="D1258" s="463">
        <v>0.44</v>
      </c>
      <c r="E1258" s="463">
        <v>0</v>
      </c>
      <c r="F1258" s="463">
        <v>0.44</v>
      </c>
    </row>
    <row r="1259" spans="1:6" ht="45">
      <c r="A1259" s="460">
        <v>102927</v>
      </c>
      <c r="B1259" s="461" t="s">
        <v>7322</v>
      </c>
      <c r="C1259" s="462" t="s">
        <v>848</v>
      </c>
      <c r="D1259" s="463">
        <v>0.65</v>
      </c>
      <c r="E1259" s="463">
        <v>0</v>
      </c>
      <c r="F1259" s="463">
        <v>0.65</v>
      </c>
    </row>
    <row r="1260" spans="1:6" ht="60">
      <c r="A1260" s="460">
        <v>102933</v>
      </c>
      <c r="B1260" s="461" t="s">
        <v>4716</v>
      </c>
      <c r="C1260" s="462" t="s">
        <v>848</v>
      </c>
      <c r="D1260" s="463">
        <v>0.65</v>
      </c>
      <c r="E1260" s="463">
        <v>0</v>
      </c>
      <c r="F1260" s="463">
        <v>0.65</v>
      </c>
    </row>
    <row r="1261" spans="1:6" ht="30">
      <c r="A1261" s="460">
        <v>102939</v>
      </c>
      <c r="B1261" s="461" t="s">
        <v>7323</v>
      </c>
      <c r="C1261" s="462" t="s">
        <v>848</v>
      </c>
      <c r="D1261" s="463">
        <v>6.54</v>
      </c>
      <c r="E1261" s="463">
        <v>0</v>
      </c>
      <c r="F1261" s="463">
        <v>6.54</v>
      </c>
    </row>
    <row r="1262" spans="1:6" ht="45">
      <c r="A1262" s="460">
        <v>102945</v>
      </c>
      <c r="B1262" s="461" t="s">
        <v>7324</v>
      </c>
      <c r="C1262" s="462" t="s">
        <v>848</v>
      </c>
      <c r="D1262" s="463">
        <v>0.02</v>
      </c>
      <c r="E1262" s="463">
        <v>0</v>
      </c>
      <c r="F1262" s="463">
        <v>0.02</v>
      </c>
    </row>
    <row r="1263" spans="1:6" ht="30">
      <c r="A1263" s="460">
        <v>102951</v>
      </c>
      <c r="B1263" s="461" t="s">
        <v>7325</v>
      </c>
      <c r="C1263" s="462" t="s">
        <v>848</v>
      </c>
      <c r="D1263" s="463">
        <v>0.43</v>
      </c>
      <c r="E1263" s="463">
        <v>0</v>
      </c>
      <c r="F1263" s="463">
        <v>0.43</v>
      </c>
    </row>
    <row r="1264" spans="1:6" ht="45">
      <c r="A1264" s="460">
        <v>102957</v>
      </c>
      <c r="B1264" s="461" t="s">
        <v>4717</v>
      </c>
      <c r="C1264" s="462" t="s">
        <v>848</v>
      </c>
      <c r="D1264" s="463">
        <v>48.96</v>
      </c>
      <c r="E1264" s="463">
        <v>0</v>
      </c>
      <c r="F1264" s="463">
        <v>48.96</v>
      </c>
    </row>
    <row r="1265" spans="1:6" ht="45">
      <c r="A1265" s="460">
        <v>102963</v>
      </c>
      <c r="B1265" s="461" t="s">
        <v>4718</v>
      </c>
      <c r="C1265" s="462" t="s">
        <v>848</v>
      </c>
      <c r="D1265" s="463">
        <v>81.33</v>
      </c>
      <c r="E1265" s="463">
        <v>0</v>
      </c>
      <c r="F1265" s="463">
        <v>81.33</v>
      </c>
    </row>
    <row r="1266" spans="1:6" ht="30">
      <c r="A1266" s="460">
        <v>102969</v>
      </c>
      <c r="B1266" s="461" t="s">
        <v>7326</v>
      </c>
      <c r="C1266" s="462" t="s">
        <v>848</v>
      </c>
      <c r="D1266" s="463">
        <v>0.88</v>
      </c>
      <c r="E1266" s="463">
        <v>0</v>
      </c>
      <c r="F1266" s="463">
        <v>0.88</v>
      </c>
    </row>
    <row r="1267" spans="1:6" ht="30">
      <c r="A1267" s="460">
        <v>102985</v>
      </c>
      <c r="B1267" s="461" t="s">
        <v>4719</v>
      </c>
      <c r="C1267" s="462" t="s">
        <v>848</v>
      </c>
      <c r="D1267" s="463">
        <v>2.87</v>
      </c>
      <c r="E1267" s="463">
        <v>0</v>
      </c>
      <c r="F1267" s="463">
        <v>2.87</v>
      </c>
    </row>
    <row r="1268" spans="1:6" ht="45">
      <c r="A1268" s="460">
        <v>103156</v>
      </c>
      <c r="B1268" s="461" t="s">
        <v>7327</v>
      </c>
      <c r="C1268" s="462" t="s">
        <v>848</v>
      </c>
      <c r="D1268" s="463">
        <v>1.71</v>
      </c>
      <c r="E1268" s="463">
        <v>0</v>
      </c>
      <c r="F1268" s="463">
        <v>1.71</v>
      </c>
    </row>
    <row r="1269" spans="1:6" ht="45">
      <c r="A1269" s="460">
        <v>103162</v>
      </c>
      <c r="B1269" s="461" t="s">
        <v>7328</v>
      </c>
      <c r="C1269" s="462" t="s">
        <v>848</v>
      </c>
      <c r="D1269" s="463">
        <v>2.08</v>
      </c>
      <c r="E1269" s="463">
        <v>0</v>
      </c>
      <c r="F1269" s="463">
        <v>2.08</v>
      </c>
    </row>
    <row r="1270" spans="1:6" ht="45">
      <c r="A1270" s="460">
        <v>103168</v>
      </c>
      <c r="B1270" s="461" t="s">
        <v>7329</v>
      </c>
      <c r="C1270" s="462" t="s">
        <v>848</v>
      </c>
      <c r="D1270" s="463">
        <v>2.33</v>
      </c>
      <c r="E1270" s="463">
        <v>0</v>
      </c>
      <c r="F1270" s="463">
        <v>2.33</v>
      </c>
    </row>
    <row r="1271" spans="1:6" ht="45">
      <c r="A1271" s="460">
        <v>103174</v>
      </c>
      <c r="B1271" s="461" t="s">
        <v>7330</v>
      </c>
      <c r="C1271" s="462" t="s">
        <v>848</v>
      </c>
      <c r="D1271" s="463">
        <v>6.05</v>
      </c>
      <c r="E1271" s="463">
        <v>0</v>
      </c>
      <c r="F1271" s="463">
        <v>6.05</v>
      </c>
    </row>
    <row r="1272" spans="1:6" ht="45">
      <c r="A1272" s="460">
        <v>103180</v>
      </c>
      <c r="B1272" s="461" t="s">
        <v>7331</v>
      </c>
      <c r="C1272" s="462" t="s">
        <v>848</v>
      </c>
      <c r="D1272" s="463">
        <v>13.53</v>
      </c>
      <c r="E1272" s="463">
        <v>0</v>
      </c>
      <c r="F1272" s="463">
        <v>13.53</v>
      </c>
    </row>
    <row r="1273" spans="1:6" ht="45">
      <c r="A1273" s="460">
        <v>103223</v>
      </c>
      <c r="B1273" s="461" t="s">
        <v>7332</v>
      </c>
      <c r="C1273" s="462" t="s">
        <v>848</v>
      </c>
      <c r="D1273" s="463">
        <v>33.65</v>
      </c>
      <c r="E1273" s="463">
        <v>0</v>
      </c>
      <c r="F1273" s="463">
        <v>33.65</v>
      </c>
    </row>
    <row r="1274" spans="1:6" ht="45">
      <c r="A1274" s="460">
        <v>103229</v>
      </c>
      <c r="B1274" s="461" t="s">
        <v>7333</v>
      </c>
      <c r="C1274" s="462" t="s">
        <v>848</v>
      </c>
      <c r="D1274" s="463">
        <v>93.13</v>
      </c>
      <c r="E1274" s="463">
        <v>0</v>
      </c>
      <c r="F1274" s="463">
        <v>93.13</v>
      </c>
    </row>
    <row r="1275" spans="1:6" ht="45">
      <c r="A1275" s="460">
        <v>103235</v>
      </c>
      <c r="B1275" s="461" t="s">
        <v>7334</v>
      </c>
      <c r="C1275" s="462" t="s">
        <v>848</v>
      </c>
      <c r="D1275" s="463">
        <v>98.48</v>
      </c>
      <c r="E1275" s="463">
        <v>0</v>
      </c>
      <c r="F1275" s="463">
        <v>98.48</v>
      </c>
    </row>
    <row r="1276" spans="1:6" ht="45">
      <c r="A1276" s="460">
        <v>103241</v>
      </c>
      <c r="B1276" s="461" t="s">
        <v>7335</v>
      </c>
      <c r="C1276" s="462" t="s">
        <v>848</v>
      </c>
      <c r="D1276" s="463">
        <v>6.34</v>
      </c>
      <c r="E1276" s="463">
        <v>0</v>
      </c>
      <c r="F1276" s="463">
        <v>6.34</v>
      </c>
    </row>
    <row r="1277" spans="1:6" ht="30">
      <c r="A1277" s="460">
        <v>103660</v>
      </c>
      <c r="B1277" s="461" t="s">
        <v>7336</v>
      </c>
      <c r="C1277" s="462" t="s">
        <v>848</v>
      </c>
      <c r="D1277" s="463">
        <v>11.21</v>
      </c>
      <c r="E1277" s="463">
        <v>0</v>
      </c>
      <c r="F1277" s="463">
        <v>11.21</v>
      </c>
    </row>
    <row r="1278" spans="1:6" ht="30">
      <c r="A1278" s="460">
        <v>103666</v>
      </c>
      <c r="B1278" s="461" t="s">
        <v>7337</v>
      </c>
      <c r="C1278" s="462" t="s">
        <v>848</v>
      </c>
      <c r="D1278" s="463">
        <v>154.51</v>
      </c>
      <c r="E1278" s="463">
        <v>0</v>
      </c>
      <c r="F1278" s="463">
        <v>154.51</v>
      </c>
    </row>
    <row r="1279" spans="1:6" ht="60">
      <c r="A1279" s="460">
        <v>103792</v>
      </c>
      <c r="B1279" s="461" t="s">
        <v>5430</v>
      </c>
      <c r="C1279" s="462" t="s">
        <v>848</v>
      </c>
      <c r="D1279" s="463">
        <v>0.19</v>
      </c>
      <c r="E1279" s="463">
        <v>0</v>
      </c>
      <c r="F1279" s="463">
        <v>0.19</v>
      </c>
    </row>
    <row r="1280" spans="1:6" ht="45">
      <c r="A1280" s="460">
        <v>103937</v>
      </c>
      <c r="B1280" s="461" t="s">
        <v>5431</v>
      </c>
      <c r="C1280" s="462" t="s">
        <v>848</v>
      </c>
      <c r="D1280" s="463">
        <v>1.07</v>
      </c>
      <c r="E1280" s="463">
        <v>0</v>
      </c>
      <c r="F1280" s="463">
        <v>1.07</v>
      </c>
    </row>
    <row r="1281" spans="1:6" ht="45">
      <c r="A1281" s="460">
        <v>103943</v>
      </c>
      <c r="B1281" s="461" t="s">
        <v>5432</v>
      </c>
      <c r="C1281" s="462" t="s">
        <v>848</v>
      </c>
      <c r="D1281" s="463">
        <v>1.07</v>
      </c>
      <c r="E1281" s="463">
        <v>0</v>
      </c>
      <c r="F1281" s="463">
        <v>1.07</v>
      </c>
    </row>
    <row r="1282" spans="1:6" ht="30">
      <c r="A1282" s="460">
        <v>104087</v>
      </c>
      <c r="B1282" s="461" t="s">
        <v>5433</v>
      </c>
      <c r="C1282" s="462" t="s">
        <v>848</v>
      </c>
      <c r="D1282" s="463">
        <v>0.06</v>
      </c>
      <c r="E1282" s="463">
        <v>0</v>
      </c>
      <c r="F1282" s="463">
        <v>0.06</v>
      </c>
    </row>
    <row r="1283" spans="1:6" ht="30">
      <c r="A1283" s="460">
        <v>104088</v>
      </c>
      <c r="B1283" s="461" t="s">
        <v>5434</v>
      </c>
      <c r="C1283" s="462" t="s">
        <v>848</v>
      </c>
      <c r="D1283" s="463">
        <v>0.01</v>
      </c>
      <c r="E1283" s="463">
        <v>0</v>
      </c>
      <c r="F1283" s="463">
        <v>0.01</v>
      </c>
    </row>
    <row r="1284" spans="1:6" ht="30">
      <c r="A1284" s="460">
        <v>104089</v>
      </c>
      <c r="B1284" s="461" t="s">
        <v>5435</v>
      </c>
      <c r="C1284" s="462" t="s">
        <v>848</v>
      </c>
      <c r="D1284" s="463">
        <v>7.0000000000000007E-2</v>
      </c>
      <c r="E1284" s="463">
        <v>0</v>
      </c>
      <c r="F1284" s="463">
        <v>7.0000000000000007E-2</v>
      </c>
    </row>
    <row r="1285" spans="1:6" ht="30">
      <c r="A1285" s="460">
        <v>104090</v>
      </c>
      <c r="B1285" s="461" t="s">
        <v>5436</v>
      </c>
      <c r="C1285" s="462" t="s">
        <v>848</v>
      </c>
      <c r="D1285" s="463">
        <v>0.47</v>
      </c>
      <c r="E1285" s="463">
        <v>0</v>
      </c>
      <c r="F1285" s="463">
        <v>0.47</v>
      </c>
    </row>
    <row r="1286" spans="1:6" ht="30">
      <c r="A1286" s="460">
        <v>104093</v>
      </c>
      <c r="B1286" s="461" t="s">
        <v>5437</v>
      </c>
      <c r="C1286" s="462" t="s">
        <v>848</v>
      </c>
      <c r="D1286" s="463">
        <v>0.08</v>
      </c>
      <c r="E1286" s="463">
        <v>0</v>
      </c>
      <c r="F1286" s="463">
        <v>0.08</v>
      </c>
    </row>
    <row r="1287" spans="1:6" ht="30">
      <c r="A1287" s="460">
        <v>104094</v>
      </c>
      <c r="B1287" s="461" t="s">
        <v>5438</v>
      </c>
      <c r="C1287" s="462" t="s">
        <v>848</v>
      </c>
      <c r="D1287" s="463">
        <v>0.02</v>
      </c>
      <c r="E1287" s="463">
        <v>0</v>
      </c>
      <c r="F1287" s="463">
        <v>0.02</v>
      </c>
    </row>
    <row r="1288" spans="1:6" ht="30">
      <c r="A1288" s="460">
        <v>104095</v>
      </c>
      <c r="B1288" s="461" t="s">
        <v>5439</v>
      </c>
      <c r="C1288" s="462" t="s">
        <v>848</v>
      </c>
      <c r="D1288" s="463">
        <v>0.11</v>
      </c>
      <c r="E1288" s="463">
        <v>0</v>
      </c>
      <c r="F1288" s="463">
        <v>0.11</v>
      </c>
    </row>
    <row r="1289" spans="1:6" ht="30">
      <c r="A1289" s="460">
        <v>104096</v>
      </c>
      <c r="B1289" s="461" t="s">
        <v>5440</v>
      </c>
      <c r="C1289" s="462" t="s">
        <v>848</v>
      </c>
      <c r="D1289" s="463">
        <v>0.65</v>
      </c>
      <c r="E1289" s="463">
        <v>0</v>
      </c>
      <c r="F1289" s="463">
        <v>0.65</v>
      </c>
    </row>
    <row r="1290" spans="1:6" ht="30">
      <c r="A1290" s="460">
        <v>104519</v>
      </c>
      <c r="B1290" s="461" t="s">
        <v>5441</v>
      </c>
      <c r="C1290" s="462" t="s">
        <v>848</v>
      </c>
      <c r="D1290" s="463">
        <v>0.44</v>
      </c>
      <c r="E1290" s="463">
        <v>0</v>
      </c>
      <c r="F1290" s="463">
        <v>0.44</v>
      </c>
    </row>
    <row r="1291" spans="1:6" ht="30">
      <c r="A1291" s="460">
        <v>104655</v>
      </c>
      <c r="B1291" s="461" t="s">
        <v>7338</v>
      </c>
      <c r="C1291" s="462" t="s">
        <v>848</v>
      </c>
      <c r="D1291" s="463">
        <v>0.47</v>
      </c>
      <c r="E1291" s="463">
        <v>0</v>
      </c>
      <c r="F1291" s="463">
        <v>0.47</v>
      </c>
    </row>
    <row r="1292" spans="1:6" ht="30">
      <c r="A1292" s="460">
        <v>104687</v>
      </c>
      <c r="B1292" s="461" t="s">
        <v>7339</v>
      </c>
      <c r="C1292" s="462" t="s">
        <v>848</v>
      </c>
      <c r="D1292" s="463">
        <v>431.18</v>
      </c>
      <c r="E1292" s="463">
        <v>0</v>
      </c>
      <c r="F1292" s="463">
        <v>431.18</v>
      </c>
    </row>
    <row r="1293" spans="1:6" ht="30">
      <c r="A1293" s="460">
        <v>104694</v>
      </c>
      <c r="B1293" s="461" t="s">
        <v>7340</v>
      </c>
      <c r="C1293" s="462" t="s">
        <v>848</v>
      </c>
      <c r="D1293" s="463">
        <v>1.49</v>
      </c>
      <c r="E1293" s="463">
        <v>0</v>
      </c>
      <c r="F1293" s="463">
        <v>1.49</v>
      </c>
    </row>
    <row r="1294" spans="1:6" ht="45">
      <c r="A1294" s="460">
        <v>104703</v>
      </c>
      <c r="B1294" s="461" t="s">
        <v>7341</v>
      </c>
      <c r="C1294" s="462" t="s">
        <v>848</v>
      </c>
      <c r="D1294" s="463">
        <v>88.74</v>
      </c>
      <c r="E1294" s="463">
        <v>0</v>
      </c>
      <c r="F1294" s="463">
        <v>88.74</v>
      </c>
    </row>
    <row r="1295" spans="1:6" ht="45">
      <c r="A1295" s="460">
        <v>104709</v>
      </c>
      <c r="B1295" s="461" t="s">
        <v>7342</v>
      </c>
      <c r="C1295" s="462" t="s">
        <v>848</v>
      </c>
      <c r="D1295" s="463">
        <v>1122.17</v>
      </c>
      <c r="E1295" s="463">
        <v>0</v>
      </c>
      <c r="F1295" s="463">
        <v>1122.17</v>
      </c>
    </row>
    <row r="1296" spans="1:6" ht="45">
      <c r="A1296" s="460">
        <v>104715</v>
      </c>
      <c r="B1296" s="461" t="s">
        <v>7343</v>
      </c>
      <c r="C1296" s="462" t="s">
        <v>848</v>
      </c>
      <c r="D1296" s="463">
        <v>86.27</v>
      </c>
      <c r="E1296" s="463">
        <v>0</v>
      </c>
      <c r="F1296" s="463">
        <v>86.27</v>
      </c>
    </row>
    <row r="1297" spans="1:6" ht="45">
      <c r="A1297" s="460">
        <v>104906</v>
      </c>
      <c r="B1297" s="461" t="s">
        <v>7344</v>
      </c>
      <c r="C1297" s="462" t="s">
        <v>848</v>
      </c>
      <c r="D1297" s="463">
        <v>94.71</v>
      </c>
      <c r="E1297" s="463">
        <v>0</v>
      </c>
      <c r="F1297" s="463">
        <v>94.71</v>
      </c>
    </row>
    <row r="1298" spans="1:6" ht="30">
      <c r="A1298" s="460">
        <v>104912</v>
      </c>
      <c r="B1298" s="461" t="s">
        <v>7345</v>
      </c>
      <c r="C1298" s="462" t="s">
        <v>848</v>
      </c>
      <c r="D1298" s="463">
        <v>26.77</v>
      </c>
      <c r="E1298" s="463">
        <v>0</v>
      </c>
      <c r="F1298" s="463">
        <v>26.77</v>
      </c>
    </row>
    <row r="1299" spans="1:6" ht="45">
      <c r="A1299" s="460">
        <v>92259</v>
      </c>
      <c r="B1299" s="461" t="s">
        <v>1594</v>
      </c>
      <c r="C1299" s="462" t="s">
        <v>896</v>
      </c>
      <c r="D1299" s="463">
        <v>397.01</v>
      </c>
      <c r="E1299" s="463">
        <v>128.02000000000001</v>
      </c>
      <c r="F1299" s="463">
        <v>525.03</v>
      </c>
    </row>
    <row r="1300" spans="1:6" ht="45">
      <c r="A1300" s="460">
        <v>92260</v>
      </c>
      <c r="B1300" s="461" t="s">
        <v>1595</v>
      </c>
      <c r="C1300" s="462" t="s">
        <v>896</v>
      </c>
      <c r="D1300" s="463">
        <v>417.41999999999996</v>
      </c>
      <c r="E1300" s="463">
        <v>189.23</v>
      </c>
      <c r="F1300" s="463">
        <v>606.65</v>
      </c>
    </row>
    <row r="1301" spans="1:6" ht="45">
      <c r="A1301" s="460">
        <v>92261</v>
      </c>
      <c r="B1301" s="461" t="s">
        <v>1596</v>
      </c>
      <c r="C1301" s="462" t="s">
        <v>896</v>
      </c>
      <c r="D1301" s="463">
        <v>437.20999999999992</v>
      </c>
      <c r="E1301" s="463">
        <v>248.59</v>
      </c>
      <c r="F1301" s="463">
        <v>685.8</v>
      </c>
    </row>
    <row r="1302" spans="1:6" ht="45">
      <c r="A1302" s="460">
        <v>92262</v>
      </c>
      <c r="B1302" s="461" t="s">
        <v>1597</v>
      </c>
      <c r="C1302" s="462" t="s">
        <v>896</v>
      </c>
      <c r="D1302" s="463">
        <v>469.08000000000004</v>
      </c>
      <c r="E1302" s="463">
        <v>344.12</v>
      </c>
      <c r="F1302" s="463">
        <v>813.2</v>
      </c>
    </row>
    <row r="1303" spans="1:6" ht="45">
      <c r="A1303" s="460">
        <v>92539</v>
      </c>
      <c r="B1303" s="461" t="s">
        <v>1607</v>
      </c>
      <c r="C1303" s="462" t="s">
        <v>98</v>
      </c>
      <c r="D1303" s="463">
        <v>67.63000000000001</v>
      </c>
      <c r="E1303" s="463">
        <v>20.239999999999998</v>
      </c>
      <c r="F1303" s="463">
        <v>87.87</v>
      </c>
    </row>
    <row r="1304" spans="1:6" ht="45">
      <c r="A1304" s="460">
        <v>92540</v>
      </c>
      <c r="B1304" s="461" t="s">
        <v>1608</v>
      </c>
      <c r="C1304" s="462" t="s">
        <v>98</v>
      </c>
      <c r="D1304" s="463">
        <v>71.050000000000011</v>
      </c>
      <c r="E1304" s="463">
        <v>28.93</v>
      </c>
      <c r="F1304" s="463">
        <v>99.98</v>
      </c>
    </row>
    <row r="1305" spans="1:6" ht="30">
      <c r="A1305" s="460">
        <v>92541</v>
      </c>
      <c r="B1305" s="461" t="s">
        <v>1609</v>
      </c>
      <c r="C1305" s="462" t="s">
        <v>98</v>
      </c>
      <c r="D1305" s="463">
        <v>73.739999999999995</v>
      </c>
      <c r="E1305" s="463">
        <v>20.89</v>
      </c>
      <c r="F1305" s="463">
        <v>94.63</v>
      </c>
    </row>
    <row r="1306" spans="1:6" ht="30">
      <c r="A1306" s="460">
        <v>92542</v>
      </c>
      <c r="B1306" s="461" t="s">
        <v>1610</v>
      </c>
      <c r="C1306" s="462" t="s">
        <v>98</v>
      </c>
      <c r="D1306" s="463">
        <v>85.92</v>
      </c>
      <c r="E1306" s="463">
        <v>30.05</v>
      </c>
      <c r="F1306" s="463">
        <v>115.97</v>
      </c>
    </row>
    <row r="1307" spans="1:6" ht="45">
      <c r="A1307" s="460">
        <v>92543</v>
      </c>
      <c r="B1307" s="461" t="s">
        <v>1611</v>
      </c>
      <c r="C1307" s="462" t="s">
        <v>98</v>
      </c>
      <c r="D1307" s="463">
        <v>21.61</v>
      </c>
      <c r="E1307" s="463">
        <v>4.63</v>
      </c>
      <c r="F1307" s="463">
        <v>26.24</v>
      </c>
    </row>
    <row r="1308" spans="1:6" ht="30">
      <c r="A1308" s="460">
        <v>92544</v>
      </c>
      <c r="B1308" s="461" t="s">
        <v>1612</v>
      </c>
      <c r="C1308" s="462" t="s">
        <v>98</v>
      </c>
      <c r="D1308" s="463">
        <v>17.220000000000002</v>
      </c>
      <c r="E1308" s="463">
        <v>3.7</v>
      </c>
      <c r="F1308" s="463">
        <v>20.92</v>
      </c>
    </row>
    <row r="1309" spans="1:6" ht="30">
      <c r="A1309" s="460">
        <v>92545</v>
      </c>
      <c r="B1309" s="461" t="s">
        <v>1554</v>
      </c>
      <c r="C1309" s="462" t="s">
        <v>896</v>
      </c>
      <c r="D1309" s="463">
        <v>802.95</v>
      </c>
      <c r="E1309" s="463">
        <v>357.52</v>
      </c>
      <c r="F1309" s="463">
        <v>1160.47</v>
      </c>
    </row>
    <row r="1310" spans="1:6" ht="30">
      <c r="A1310" s="460">
        <v>92546</v>
      </c>
      <c r="B1310" s="461" t="s">
        <v>1555</v>
      </c>
      <c r="C1310" s="462" t="s">
        <v>896</v>
      </c>
      <c r="D1310" s="463">
        <v>965.2</v>
      </c>
      <c r="E1310" s="463">
        <v>472.26</v>
      </c>
      <c r="F1310" s="463">
        <v>1437.46</v>
      </c>
    </row>
    <row r="1311" spans="1:6" ht="30">
      <c r="A1311" s="460">
        <v>92547</v>
      </c>
      <c r="B1311" s="461" t="s">
        <v>1556</v>
      </c>
      <c r="C1311" s="462" t="s">
        <v>896</v>
      </c>
      <c r="D1311" s="463">
        <v>1042.72</v>
      </c>
      <c r="E1311" s="463">
        <v>472.26</v>
      </c>
      <c r="F1311" s="463">
        <v>1514.98</v>
      </c>
    </row>
    <row r="1312" spans="1:6" ht="30">
      <c r="A1312" s="460">
        <v>92548</v>
      </c>
      <c r="B1312" s="461" t="s">
        <v>1557</v>
      </c>
      <c r="C1312" s="462" t="s">
        <v>896</v>
      </c>
      <c r="D1312" s="463">
        <v>1156.0899999999999</v>
      </c>
      <c r="E1312" s="463">
        <v>533.46</v>
      </c>
      <c r="F1312" s="463">
        <v>1689.55</v>
      </c>
    </row>
    <row r="1313" spans="1:6" ht="30">
      <c r="A1313" s="460">
        <v>92549</v>
      </c>
      <c r="B1313" s="461" t="s">
        <v>1558</v>
      </c>
      <c r="C1313" s="462" t="s">
        <v>896</v>
      </c>
      <c r="D1313" s="463">
        <v>1375.8700000000001</v>
      </c>
      <c r="E1313" s="463">
        <v>762.95</v>
      </c>
      <c r="F1313" s="463">
        <v>2138.8200000000002</v>
      </c>
    </row>
    <row r="1314" spans="1:6" ht="30">
      <c r="A1314" s="460">
        <v>92550</v>
      </c>
      <c r="B1314" s="461" t="s">
        <v>1559</v>
      </c>
      <c r="C1314" s="462" t="s">
        <v>896</v>
      </c>
      <c r="D1314" s="463">
        <v>1733.6</v>
      </c>
      <c r="E1314" s="463">
        <v>822.29</v>
      </c>
      <c r="F1314" s="463">
        <v>2555.89</v>
      </c>
    </row>
    <row r="1315" spans="1:6" ht="30">
      <c r="A1315" s="460">
        <v>92551</v>
      </c>
      <c r="B1315" s="461" t="s">
        <v>1560</v>
      </c>
      <c r="C1315" s="462" t="s">
        <v>896</v>
      </c>
      <c r="D1315" s="463">
        <v>1833.5500000000002</v>
      </c>
      <c r="E1315" s="463">
        <v>822.29</v>
      </c>
      <c r="F1315" s="463">
        <v>2655.84</v>
      </c>
    </row>
    <row r="1316" spans="1:6" ht="30">
      <c r="A1316" s="460">
        <v>92552</v>
      </c>
      <c r="B1316" s="461" t="s">
        <v>1561</v>
      </c>
      <c r="C1316" s="462" t="s">
        <v>896</v>
      </c>
      <c r="D1316" s="463">
        <v>1980.8199999999997</v>
      </c>
      <c r="E1316" s="463">
        <v>917.82</v>
      </c>
      <c r="F1316" s="463">
        <v>2898.64</v>
      </c>
    </row>
    <row r="1317" spans="1:6" ht="30">
      <c r="A1317" s="460">
        <v>92553</v>
      </c>
      <c r="B1317" s="461" t="s">
        <v>1562</v>
      </c>
      <c r="C1317" s="462" t="s">
        <v>896</v>
      </c>
      <c r="D1317" s="463">
        <v>2209.5300000000002</v>
      </c>
      <c r="E1317" s="463">
        <v>1147.33</v>
      </c>
      <c r="F1317" s="463">
        <v>3356.86</v>
      </c>
    </row>
    <row r="1318" spans="1:6" ht="30">
      <c r="A1318" s="460">
        <v>92554</v>
      </c>
      <c r="B1318" s="461" t="s">
        <v>1563</v>
      </c>
      <c r="C1318" s="462" t="s">
        <v>896</v>
      </c>
      <c r="D1318" s="463">
        <v>2324.2399999999998</v>
      </c>
      <c r="E1318" s="463">
        <v>1147.32</v>
      </c>
      <c r="F1318" s="463">
        <v>3471.56</v>
      </c>
    </row>
    <row r="1319" spans="1:6" ht="45">
      <c r="A1319" s="460">
        <v>92555</v>
      </c>
      <c r="B1319" s="461" t="s">
        <v>1564</v>
      </c>
      <c r="C1319" s="462" t="s">
        <v>896</v>
      </c>
      <c r="D1319" s="463">
        <v>787.52</v>
      </c>
      <c r="E1319" s="463">
        <v>357.52</v>
      </c>
      <c r="F1319" s="463">
        <v>1145.04</v>
      </c>
    </row>
    <row r="1320" spans="1:6" ht="45">
      <c r="A1320" s="460">
        <v>92556</v>
      </c>
      <c r="B1320" s="461" t="s">
        <v>1565</v>
      </c>
      <c r="C1320" s="462" t="s">
        <v>896</v>
      </c>
      <c r="D1320" s="463">
        <v>938.15000000000009</v>
      </c>
      <c r="E1320" s="463">
        <v>472.27</v>
      </c>
      <c r="F1320" s="463">
        <v>1410.42</v>
      </c>
    </row>
    <row r="1321" spans="1:6" ht="45">
      <c r="A1321" s="460">
        <v>92557</v>
      </c>
      <c r="B1321" s="461" t="s">
        <v>1566</v>
      </c>
      <c r="C1321" s="462" t="s">
        <v>896</v>
      </c>
      <c r="D1321" s="463">
        <v>1015.6800000000001</v>
      </c>
      <c r="E1321" s="463">
        <v>472.26</v>
      </c>
      <c r="F1321" s="463">
        <v>1487.94</v>
      </c>
    </row>
    <row r="1322" spans="1:6" ht="45">
      <c r="A1322" s="460">
        <v>92558</v>
      </c>
      <c r="B1322" s="461" t="s">
        <v>1567</v>
      </c>
      <c r="C1322" s="462" t="s">
        <v>896</v>
      </c>
      <c r="D1322" s="463">
        <v>1140.6499999999999</v>
      </c>
      <c r="E1322" s="463">
        <v>533.47</v>
      </c>
      <c r="F1322" s="463">
        <v>1674.12</v>
      </c>
    </row>
    <row r="1323" spans="1:6" ht="45">
      <c r="A1323" s="460">
        <v>92559</v>
      </c>
      <c r="B1323" s="461" t="s">
        <v>1568</v>
      </c>
      <c r="C1323" s="462" t="s">
        <v>896</v>
      </c>
      <c r="D1323" s="463">
        <v>1347.14</v>
      </c>
      <c r="E1323" s="463">
        <v>762.95</v>
      </c>
      <c r="F1323" s="463">
        <v>2110.09</v>
      </c>
    </row>
    <row r="1324" spans="1:6" ht="45">
      <c r="A1324" s="460">
        <v>92560</v>
      </c>
      <c r="B1324" s="461" t="s">
        <v>1569</v>
      </c>
      <c r="C1324" s="462" t="s">
        <v>896</v>
      </c>
      <c r="D1324" s="463">
        <v>1694.4700000000003</v>
      </c>
      <c r="E1324" s="463">
        <v>822.29</v>
      </c>
      <c r="F1324" s="463">
        <v>2516.7600000000002</v>
      </c>
    </row>
    <row r="1325" spans="1:6" ht="45">
      <c r="A1325" s="460">
        <v>92561</v>
      </c>
      <c r="B1325" s="461" t="s">
        <v>1570</v>
      </c>
      <c r="C1325" s="462" t="s">
        <v>896</v>
      </c>
      <c r="D1325" s="463">
        <v>1795.4900000000002</v>
      </c>
      <c r="E1325" s="463">
        <v>822.29</v>
      </c>
      <c r="F1325" s="463">
        <v>2617.7800000000002</v>
      </c>
    </row>
    <row r="1326" spans="1:6" ht="45">
      <c r="A1326" s="460">
        <v>92562</v>
      </c>
      <c r="B1326" s="461" t="s">
        <v>1571</v>
      </c>
      <c r="C1326" s="462" t="s">
        <v>896</v>
      </c>
      <c r="D1326" s="463">
        <v>1915.7199999999998</v>
      </c>
      <c r="E1326" s="463">
        <v>917.82</v>
      </c>
      <c r="F1326" s="463">
        <v>2833.54</v>
      </c>
    </row>
    <row r="1327" spans="1:6" ht="45">
      <c r="A1327" s="460">
        <v>92563</v>
      </c>
      <c r="B1327" s="461" t="s">
        <v>1572</v>
      </c>
      <c r="C1327" s="462" t="s">
        <v>896</v>
      </c>
      <c r="D1327" s="463">
        <v>2133.41</v>
      </c>
      <c r="E1327" s="463">
        <v>1147.33</v>
      </c>
      <c r="F1327" s="463">
        <v>3280.74</v>
      </c>
    </row>
    <row r="1328" spans="1:6" ht="45">
      <c r="A1328" s="460">
        <v>92564</v>
      </c>
      <c r="B1328" s="461" t="s">
        <v>1573</v>
      </c>
      <c r="C1328" s="462" t="s">
        <v>896</v>
      </c>
      <c r="D1328" s="463">
        <v>2230.9900000000002</v>
      </c>
      <c r="E1328" s="463">
        <v>1147.33</v>
      </c>
      <c r="F1328" s="463">
        <v>3378.32</v>
      </c>
    </row>
    <row r="1329" spans="1:6" ht="45">
      <c r="A1329" s="460">
        <v>100379</v>
      </c>
      <c r="B1329" s="461" t="s">
        <v>1598</v>
      </c>
      <c r="C1329" s="462" t="s">
        <v>98</v>
      </c>
      <c r="D1329" s="463">
        <v>30.1</v>
      </c>
      <c r="E1329" s="463">
        <v>12.9</v>
      </c>
      <c r="F1329" s="463">
        <v>43</v>
      </c>
    </row>
    <row r="1330" spans="1:6" ht="45">
      <c r="A1330" s="460">
        <v>100380</v>
      </c>
      <c r="B1330" s="461" t="s">
        <v>1599</v>
      </c>
      <c r="C1330" s="462" t="s">
        <v>98</v>
      </c>
      <c r="D1330" s="463">
        <v>37.35</v>
      </c>
      <c r="E1330" s="463">
        <v>20.47</v>
      </c>
      <c r="F1330" s="463">
        <v>57.82</v>
      </c>
    </row>
    <row r="1331" spans="1:6" ht="45">
      <c r="A1331" s="460">
        <v>100381</v>
      </c>
      <c r="B1331" s="461" t="s">
        <v>1600</v>
      </c>
      <c r="C1331" s="462" t="s">
        <v>98</v>
      </c>
      <c r="D1331" s="463">
        <v>39.969999999999992</v>
      </c>
      <c r="E1331" s="463">
        <v>25.6</v>
      </c>
      <c r="F1331" s="463">
        <v>65.569999999999993</v>
      </c>
    </row>
    <row r="1332" spans="1:6" ht="60">
      <c r="A1332" s="460">
        <v>100383</v>
      </c>
      <c r="B1332" s="461" t="s">
        <v>1602</v>
      </c>
      <c r="C1332" s="462" t="s">
        <v>98</v>
      </c>
      <c r="D1332" s="463">
        <v>22.840000000000003</v>
      </c>
      <c r="E1332" s="463">
        <v>5.58</v>
      </c>
      <c r="F1332" s="463">
        <v>28.42</v>
      </c>
    </row>
    <row r="1333" spans="1:6" ht="45">
      <c r="A1333" s="460">
        <v>100384</v>
      </c>
      <c r="B1333" s="461" t="s">
        <v>1603</v>
      </c>
      <c r="C1333" s="462" t="s">
        <v>98</v>
      </c>
      <c r="D1333" s="463">
        <v>23.130000000000003</v>
      </c>
      <c r="E1333" s="463">
        <v>7.08</v>
      </c>
      <c r="F1333" s="463">
        <v>30.21</v>
      </c>
    </row>
    <row r="1334" spans="1:6" ht="45">
      <c r="A1334" s="460">
        <v>100385</v>
      </c>
      <c r="B1334" s="461" t="s">
        <v>1604</v>
      </c>
      <c r="C1334" s="462" t="s">
        <v>98</v>
      </c>
      <c r="D1334" s="463">
        <v>28.480000000000004</v>
      </c>
      <c r="E1334" s="463">
        <v>9.58</v>
      </c>
      <c r="F1334" s="463">
        <v>38.06</v>
      </c>
    </row>
    <row r="1335" spans="1:6" ht="45">
      <c r="A1335" s="460">
        <v>100386</v>
      </c>
      <c r="B1335" s="461" t="s">
        <v>1605</v>
      </c>
      <c r="C1335" s="462" t="s">
        <v>98</v>
      </c>
      <c r="D1335" s="463">
        <v>35.04</v>
      </c>
      <c r="E1335" s="463">
        <v>14.49</v>
      </c>
      <c r="F1335" s="463">
        <v>49.53</v>
      </c>
    </row>
    <row r="1336" spans="1:6" ht="45">
      <c r="A1336" s="460">
        <v>100387</v>
      </c>
      <c r="B1336" s="461" t="s">
        <v>1606</v>
      </c>
      <c r="C1336" s="462" t="s">
        <v>98</v>
      </c>
      <c r="D1336" s="463">
        <v>42.57</v>
      </c>
      <c r="E1336" s="463">
        <v>18.57</v>
      </c>
      <c r="F1336" s="463">
        <v>61.14</v>
      </c>
    </row>
    <row r="1337" spans="1:6" ht="30">
      <c r="A1337" s="460">
        <v>100388</v>
      </c>
      <c r="B1337" s="461" t="s">
        <v>1542</v>
      </c>
      <c r="C1337" s="462" t="s">
        <v>98</v>
      </c>
      <c r="D1337" s="463">
        <v>13.249999999999998</v>
      </c>
      <c r="E1337" s="463">
        <v>9.81</v>
      </c>
      <c r="F1337" s="463">
        <v>23.06</v>
      </c>
    </row>
    <row r="1338" spans="1:6" ht="30">
      <c r="A1338" s="460">
        <v>100389</v>
      </c>
      <c r="B1338" s="461" t="s">
        <v>1543</v>
      </c>
      <c r="C1338" s="462" t="s">
        <v>98</v>
      </c>
      <c r="D1338" s="463">
        <v>10.15</v>
      </c>
      <c r="E1338" s="463">
        <v>10.65</v>
      </c>
      <c r="F1338" s="463">
        <v>20.8</v>
      </c>
    </row>
    <row r="1339" spans="1:6" ht="30">
      <c r="A1339" s="460">
        <v>100390</v>
      </c>
      <c r="B1339" s="461" t="s">
        <v>1544</v>
      </c>
      <c r="C1339" s="462" t="s">
        <v>98</v>
      </c>
      <c r="D1339" s="463">
        <v>14.49</v>
      </c>
      <c r="E1339" s="463">
        <v>13.38</v>
      </c>
      <c r="F1339" s="463">
        <v>27.87</v>
      </c>
    </row>
    <row r="1340" spans="1:6" ht="30">
      <c r="A1340" s="460">
        <v>100391</v>
      </c>
      <c r="B1340" s="461" t="s">
        <v>1545</v>
      </c>
      <c r="C1340" s="462" t="s">
        <v>98</v>
      </c>
      <c r="D1340" s="463">
        <v>11.02</v>
      </c>
      <c r="E1340" s="463">
        <v>12.95</v>
      </c>
      <c r="F1340" s="463">
        <v>23.97</v>
      </c>
    </row>
    <row r="1341" spans="1:6" ht="30">
      <c r="A1341" s="460">
        <v>100392</v>
      </c>
      <c r="B1341" s="461" t="s">
        <v>1546</v>
      </c>
      <c r="C1341" s="462" t="s">
        <v>98</v>
      </c>
      <c r="D1341" s="463">
        <v>10.45</v>
      </c>
      <c r="E1341" s="463">
        <v>7.66</v>
      </c>
      <c r="F1341" s="463">
        <v>18.11</v>
      </c>
    </row>
    <row r="1342" spans="1:6" ht="30">
      <c r="A1342" s="460">
        <v>100393</v>
      </c>
      <c r="B1342" s="461" t="s">
        <v>1547</v>
      </c>
      <c r="C1342" s="462" t="s">
        <v>98</v>
      </c>
      <c r="D1342" s="463">
        <v>11.779999999999998</v>
      </c>
      <c r="E1342" s="463">
        <v>12.05</v>
      </c>
      <c r="F1342" s="463">
        <v>23.83</v>
      </c>
    </row>
    <row r="1343" spans="1:6" ht="30">
      <c r="A1343" s="460">
        <v>100394</v>
      </c>
      <c r="B1343" s="461" t="s">
        <v>1548</v>
      </c>
      <c r="C1343" s="462" t="s">
        <v>98</v>
      </c>
      <c r="D1343" s="463">
        <v>11.419999999999998</v>
      </c>
      <c r="E1343" s="463">
        <v>10.48</v>
      </c>
      <c r="F1343" s="463">
        <v>21.9</v>
      </c>
    </row>
    <row r="1344" spans="1:6" ht="30">
      <c r="A1344" s="460">
        <v>100395</v>
      </c>
      <c r="B1344" s="461" t="s">
        <v>1549</v>
      </c>
      <c r="C1344" s="462" t="s">
        <v>98</v>
      </c>
      <c r="D1344" s="463">
        <v>13.059999999999999</v>
      </c>
      <c r="E1344" s="463">
        <v>15.59</v>
      </c>
      <c r="F1344" s="463">
        <v>28.65</v>
      </c>
    </row>
    <row r="1345" spans="1:6" ht="30">
      <c r="A1345" s="460">
        <v>94189</v>
      </c>
      <c r="B1345" s="461" t="s">
        <v>1670</v>
      </c>
      <c r="C1345" s="462" t="s">
        <v>98</v>
      </c>
      <c r="D1345" s="463">
        <v>31.09</v>
      </c>
      <c r="E1345" s="463">
        <v>4.8099999999999996</v>
      </c>
      <c r="F1345" s="463">
        <v>35.9</v>
      </c>
    </row>
    <row r="1346" spans="1:6" ht="30">
      <c r="A1346" s="460">
        <v>94192</v>
      </c>
      <c r="B1346" s="461" t="s">
        <v>1671</v>
      </c>
      <c r="C1346" s="462" t="s">
        <v>98</v>
      </c>
      <c r="D1346" s="463">
        <v>31.97</v>
      </c>
      <c r="E1346" s="463">
        <v>7.22</v>
      </c>
      <c r="F1346" s="463">
        <v>39.19</v>
      </c>
    </row>
    <row r="1347" spans="1:6" ht="30">
      <c r="A1347" s="460">
        <v>94195</v>
      </c>
      <c r="B1347" s="461" t="s">
        <v>1655</v>
      </c>
      <c r="C1347" s="462" t="s">
        <v>98</v>
      </c>
      <c r="D1347" s="463">
        <v>31.810000000000002</v>
      </c>
      <c r="E1347" s="463">
        <v>8.2200000000000006</v>
      </c>
      <c r="F1347" s="463">
        <v>40.03</v>
      </c>
    </row>
    <row r="1348" spans="1:6" ht="30">
      <c r="A1348" s="460">
        <v>94198</v>
      </c>
      <c r="B1348" s="461" t="s">
        <v>1656</v>
      </c>
      <c r="C1348" s="462" t="s">
        <v>98</v>
      </c>
      <c r="D1348" s="463">
        <v>32.99</v>
      </c>
      <c r="E1348" s="463">
        <v>11.39</v>
      </c>
      <c r="F1348" s="463">
        <v>44.38</v>
      </c>
    </row>
    <row r="1349" spans="1:6" ht="30">
      <c r="A1349" s="460">
        <v>94201</v>
      </c>
      <c r="B1349" s="461" t="s">
        <v>1657</v>
      </c>
      <c r="C1349" s="462" t="s">
        <v>98</v>
      </c>
      <c r="D1349" s="463">
        <v>44.37</v>
      </c>
      <c r="E1349" s="463">
        <v>13.04</v>
      </c>
      <c r="F1349" s="463">
        <v>57.41</v>
      </c>
    </row>
    <row r="1350" spans="1:6" ht="30">
      <c r="A1350" s="460">
        <v>94204</v>
      </c>
      <c r="B1350" s="461" t="s">
        <v>1658</v>
      </c>
      <c r="C1350" s="462" t="s">
        <v>98</v>
      </c>
      <c r="D1350" s="463">
        <v>46.39</v>
      </c>
      <c r="E1350" s="463">
        <v>18.41</v>
      </c>
      <c r="F1350" s="463">
        <v>64.8</v>
      </c>
    </row>
    <row r="1351" spans="1:6">
      <c r="A1351" s="460">
        <v>94224</v>
      </c>
      <c r="B1351" s="461" t="s">
        <v>3030</v>
      </c>
      <c r="C1351" s="462" t="s">
        <v>914</v>
      </c>
      <c r="D1351" s="463">
        <v>11.14</v>
      </c>
      <c r="E1351" s="463">
        <v>20.34</v>
      </c>
      <c r="F1351" s="463">
        <v>31.48</v>
      </c>
    </row>
    <row r="1352" spans="1:6" ht="30">
      <c r="A1352" s="460">
        <v>94226</v>
      </c>
      <c r="B1352" s="461" t="s">
        <v>1652</v>
      </c>
      <c r="C1352" s="462" t="s">
        <v>98</v>
      </c>
      <c r="D1352" s="463">
        <v>12.76</v>
      </c>
      <c r="E1352" s="463">
        <v>8.1199999999999992</v>
      </c>
      <c r="F1352" s="463">
        <v>20.88</v>
      </c>
    </row>
    <row r="1353" spans="1:6">
      <c r="A1353" s="460">
        <v>94232</v>
      </c>
      <c r="B1353" s="461" t="s">
        <v>1667</v>
      </c>
      <c r="C1353" s="462" t="s">
        <v>896</v>
      </c>
      <c r="D1353" s="463">
        <v>0.96</v>
      </c>
      <c r="E1353" s="463">
        <v>2.67</v>
      </c>
      <c r="F1353" s="463">
        <v>3.63</v>
      </c>
    </row>
    <row r="1354" spans="1:6" ht="30">
      <c r="A1354" s="460">
        <v>94440</v>
      </c>
      <c r="B1354" s="461" t="s">
        <v>1659</v>
      </c>
      <c r="C1354" s="462" t="s">
        <v>98</v>
      </c>
      <c r="D1354" s="463">
        <v>31.810000000000002</v>
      </c>
      <c r="E1354" s="463">
        <v>8.2200000000000006</v>
      </c>
      <c r="F1354" s="463">
        <v>40.03</v>
      </c>
    </row>
    <row r="1355" spans="1:6" ht="30">
      <c r="A1355" s="460">
        <v>94441</v>
      </c>
      <c r="B1355" s="461" t="s">
        <v>1660</v>
      </c>
      <c r="C1355" s="462" t="s">
        <v>98</v>
      </c>
      <c r="D1355" s="463">
        <v>32.99</v>
      </c>
      <c r="E1355" s="463">
        <v>11.39</v>
      </c>
      <c r="F1355" s="463">
        <v>44.38</v>
      </c>
    </row>
    <row r="1356" spans="1:6" ht="30">
      <c r="A1356" s="460">
        <v>94442</v>
      </c>
      <c r="B1356" s="461" t="s">
        <v>1661</v>
      </c>
      <c r="C1356" s="462" t="s">
        <v>98</v>
      </c>
      <c r="D1356" s="463">
        <v>31.810000000000002</v>
      </c>
      <c r="E1356" s="463">
        <v>8.2200000000000006</v>
      </c>
      <c r="F1356" s="463">
        <v>40.03</v>
      </c>
    </row>
    <row r="1357" spans="1:6" ht="30">
      <c r="A1357" s="460">
        <v>94443</v>
      </c>
      <c r="B1357" s="461" t="s">
        <v>1662</v>
      </c>
      <c r="C1357" s="462" t="s">
        <v>98</v>
      </c>
      <c r="D1357" s="463">
        <v>32.99</v>
      </c>
      <c r="E1357" s="463">
        <v>11.39</v>
      </c>
      <c r="F1357" s="463">
        <v>44.38</v>
      </c>
    </row>
    <row r="1358" spans="1:6" ht="30">
      <c r="A1358" s="460">
        <v>94445</v>
      </c>
      <c r="B1358" s="461" t="s">
        <v>1663</v>
      </c>
      <c r="C1358" s="462" t="s">
        <v>98</v>
      </c>
      <c r="D1358" s="463">
        <v>44.37</v>
      </c>
      <c r="E1358" s="463">
        <v>13.04</v>
      </c>
      <c r="F1358" s="463">
        <v>57.41</v>
      </c>
    </row>
    <row r="1359" spans="1:6" ht="30">
      <c r="A1359" s="460">
        <v>94446</v>
      </c>
      <c r="B1359" s="461" t="s">
        <v>1664</v>
      </c>
      <c r="C1359" s="462" t="s">
        <v>98</v>
      </c>
      <c r="D1359" s="463">
        <v>46.39</v>
      </c>
      <c r="E1359" s="463">
        <v>18.41</v>
      </c>
      <c r="F1359" s="463">
        <v>64.8</v>
      </c>
    </row>
    <row r="1360" spans="1:6" ht="30">
      <c r="A1360" s="460">
        <v>94447</v>
      </c>
      <c r="B1360" s="461" t="s">
        <v>1665</v>
      </c>
      <c r="C1360" s="462" t="s">
        <v>98</v>
      </c>
      <c r="D1360" s="463">
        <v>44.37</v>
      </c>
      <c r="E1360" s="463">
        <v>13.04</v>
      </c>
      <c r="F1360" s="463">
        <v>57.41</v>
      </c>
    </row>
    <row r="1361" spans="1:6" ht="30">
      <c r="A1361" s="460">
        <v>94448</v>
      </c>
      <c r="B1361" s="461" t="s">
        <v>1666</v>
      </c>
      <c r="C1361" s="462" t="s">
        <v>98</v>
      </c>
      <c r="D1361" s="463">
        <v>46.39</v>
      </c>
      <c r="E1361" s="463">
        <v>18.41</v>
      </c>
      <c r="F1361" s="463">
        <v>64.8</v>
      </c>
    </row>
    <row r="1362" spans="1:6" ht="45">
      <c r="A1362" s="460">
        <v>94207</v>
      </c>
      <c r="B1362" s="461" t="s">
        <v>1674</v>
      </c>
      <c r="C1362" s="462" t="s">
        <v>98</v>
      </c>
      <c r="D1362" s="463">
        <v>41.36</v>
      </c>
      <c r="E1362" s="463">
        <v>6.01</v>
      </c>
      <c r="F1362" s="463">
        <v>47.37</v>
      </c>
    </row>
    <row r="1363" spans="1:6" ht="45">
      <c r="A1363" s="460">
        <v>94210</v>
      </c>
      <c r="B1363" s="461" t="s">
        <v>1675</v>
      </c>
      <c r="C1363" s="462" t="s">
        <v>98</v>
      </c>
      <c r="D1363" s="463">
        <v>43.83</v>
      </c>
      <c r="E1363" s="463">
        <v>6.67</v>
      </c>
      <c r="F1363" s="463">
        <v>50.5</v>
      </c>
    </row>
    <row r="1364" spans="1:6" ht="30">
      <c r="A1364" s="460">
        <v>94218</v>
      </c>
      <c r="B1364" s="461" t="s">
        <v>5442</v>
      </c>
      <c r="C1364" s="462" t="s">
        <v>98</v>
      </c>
      <c r="D1364" s="463">
        <v>115.85000000000001</v>
      </c>
      <c r="E1364" s="463">
        <v>6.6</v>
      </c>
      <c r="F1364" s="463">
        <v>122.45</v>
      </c>
    </row>
    <row r="1365" spans="1:6" ht="30">
      <c r="A1365" s="460">
        <v>94213</v>
      </c>
      <c r="B1365" s="461" t="s">
        <v>1653</v>
      </c>
      <c r="C1365" s="462" t="s">
        <v>98</v>
      </c>
      <c r="D1365" s="463">
        <v>65.209999999999994</v>
      </c>
      <c r="E1365" s="463">
        <v>4.17</v>
      </c>
      <c r="F1365" s="463">
        <v>69.38</v>
      </c>
    </row>
    <row r="1366" spans="1:6" ht="30">
      <c r="A1366" s="460">
        <v>94216</v>
      </c>
      <c r="B1366" s="461" t="s">
        <v>1654</v>
      </c>
      <c r="C1366" s="462" t="s">
        <v>98</v>
      </c>
      <c r="D1366" s="463">
        <v>196.78</v>
      </c>
      <c r="E1366" s="463">
        <v>2.6</v>
      </c>
      <c r="F1366" s="463">
        <v>199.38</v>
      </c>
    </row>
    <row r="1367" spans="1:6" ht="45">
      <c r="A1367" s="460">
        <v>104807</v>
      </c>
      <c r="B1367" s="461" t="s">
        <v>7346</v>
      </c>
      <c r="C1367" s="462" t="s">
        <v>98</v>
      </c>
      <c r="D1367" s="463">
        <v>174.72</v>
      </c>
      <c r="E1367" s="463">
        <v>72.94</v>
      </c>
      <c r="F1367" s="463">
        <v>247.66</v>
      </c>
    </row>
    <row r="1368" spans="1:6" ht="45">
      <c r="A1368" s="460">
        <v>104809</v>
      </c>
      <c r="B1368" s="461" t="s">
        <v>7347</v>
      </c>
      <c r="C1368" s="462" t="s">
        <v>98</v>
      </c>
      <c r="D1368" s="463">
        <v>136.33999999999997</v>
      </c>
      <c r="E1368" s="463">
        <v>54.2</v>
      </c>
      <c r="F1368" s="463">
        <v>190.54</v>
      </c>
    </row>
    <row r="1369" spans="1:6" ht="45">
      <c r="A1369" s="460">
        <v>104810</v>
      </c>
      <c r="B1369" s="461" t="s">
        <v>7348</v>
      </c>
      <c r="C1369" s="462" t="s">
        <v>98</v>
      </c>
      <c r="D1369" s="463">
        <v>94.31</v>
      </c>
      <c r="E1369" s="463">
        <v>15.86</v>
      </c>
      <c r="F1369" s="463">
        <v>110.17</v>
      </c>
    </row>
    <row r="1370" spans="1:6" ht="45">
      <c r="A1370" s="460">
        <v>104811</v>
      </c>
      <c r="B1370" s="461" t="s">
        <v>7349</v>
      </c>
      <c r="C1370" s="462" t="s">
        <v>98</v>
      </c>
      <c r="D1370" s="463">
        <v>230.8</v>
      </c>
      <c r="E1370" s="463">
        <v>46.38</v>
      </c>
      <c r="F1370" s="463">
        <v>277.18</v>
      </c>
    </row>
    <row r="1371" spans="1:6" ht="30">
      <c r="A1371" s="460">
        <v>104812</v>
      </c>
      <c r="B1371" s="461" t="s">
        <v>7350</v>
      </c>
      <c r="C1371" s="462" t="s">
        <v>98</v>
      </c>
      <c r="D1371" s="463">
        <v>162.68</v>
      </c>
      <c r="E1371" s="463">
        <v>27.45</v>
      </c>
      <c r="F1371" s="463">
        <v>190.13</v>
      </c>
    </row>
    <row r="1372" spans="1:6" ht="30">
      <c r="A1372" s="460">
        <v>104813</v>
      </c>
      <c r="B1372" s="461" t="s">
        <v>7351</v>
      </c>
      <c r="C1372" s="462" t="s">
        <v>98</v>
      </c>
      <c r="D1372" s="463">
        <v>106.25</v>
      </c>
      <c r="E1372" s="463">
        <v>41.29</v>
      </c>
      <c r="F1372" s="463">
        <v>147.54</v>
      </c>
    </row>
    <row r="1373" spans="1:6" ht="45">
      <c r="A1373" s="460">
        <v>104814</v>
      </c>
      <c r="B1373" s="461" t="s">
        <v>7352</v>
      </c>
      <c r="C1373" s="462" t="s">
        <v>98</v>
      </c>
      <c r="D1373" s="463">
        <v>72.990000000000009</v>
      </c>
      <c r="E1373" s="463">
        <v>11.02</v>
      </c>
      <c r="F1373" s="463">
        <v>84.01</v>
      </c>
    </row>
    <row r="1374" spans="1:6" ht="45">
      <c r="A1374" s="460">
        <v>104815</v>
      </c>
      <c r="B1374" s="461" t="s">
        <v>7353</v>
      </c>
      <c r="C1374" s="462" t="s">
        <v>98</v>
      </c>
      <c r="D1374" s="463">
        <v>138.78</v>
      </c>
      <c r="E1374" s="463">
        <v>25.05</v>
      </c>
      <c r="F1374" s="463">
        <v>163.83000000000001</v>
      </c>
    </row>
    <row r="1375" spans="1:6" ht="30">
      <c r="A1375" s="460">
        <v>104808</v>
      </c>
      <c r="B1375" s="461" t="s">
        <v>7354</v>
      </c>
      <c r="C1375" s="462" t="s">
        <v>98</v>
      </c>
      <c r="D1375" s="463">
        <v>140.54000000000002</v>
      </c>
      <c r="E1375" s="463">
        <v>42.67</v>
      </c>
      <c r="F1375" s="463">
        <v>183.21</v>
      </c>
    </row>
    <row r="1376" spans="1:6" ht="45">
      <c r="A1376" s="460">
        <v>104816</v>
      </c>
      <c r="B1376" s="461" t="s">
        <v>7355</v>
      </c>
      <c r="C1376" s="462" t="s">
        <v>98</v>
      </c>
      <c r="D1376" s="463">
        <v>1421.8500000000001</v>
      </c>
      <c r="E1376" s="463">
        <v>259.8</v>
      </c>
      <c r="F1376" s="463">
        <v>1681.65</v>
      </c>
    </row>
    <row r="1377" spans="1:6" ht="30">
      <c r="A1377" s="460">
        <v>104817</v>
      </c>
      <c r="B1377" s="461" t="s">
        <v>7356</v>
      </c>
      <c r="C1377" s="462" t="s">
        <v>98</v>
      </c>
      <c r="D1377" s="463">
        <v>142.46</v>
      </c>
      <c r="E1377" s="463">
        <v>61.4</v>
      </c>
      <c r="F1377" s="463">
        <v>203.86</v>
      </c>
    </row>
    <row r="1378" spans="1:6" ht="30">
      <c r="A1378" s="460">
        <v>104819</v>
      </c>
      <c r="B1378" s="461" t="s">
        <v>7357</v>
      </c>
      <c r="C1378" s="462" t="s">
        <v>98</v>
      </c>
      <c r="D1378" s="463">
        <v>182.54999999999998</v>
      </c>
      <c r="E1378" s="463">
        <v>38.590000000000003</v>
      </c>
      <c r="F1378" s="463">
        <v>221.14</v>
      </c>
    </row>
    <row r="1379" spans="1:6" ht="30">
      <c r="A1379" s="460">
        <v>104821</v>
      </c>
      <c r="B1379" s="461" t="s">
        <v>7358</v>
      </c>
      <c r="C1379" s="462" t="s">
        <v>98</v>
      </c>
      <c r="D1379" s="463">
        <v>153.66999999999999</v>
      </c>
      <c r="E1379" s="463">
        <v>66.22</v>
      </c>
      <c r="F1379" s="463">
        <v>219.89</v>
      </c>
    </row>
    <row r="1380" spans="1:6" ht="45">
      <c r="A1380" s="460">
        <v>104822</v>
      </c>
      <c r="B1380" s="461" t="s">
        <v>7359</v>
      </c>
      <c r="C1380" s="462" t="s">
        <v>98</v>
      </c>
      <c r="D1380" s="463">
        <v>195.53</v>
      </c>
      <c r="E1380" s="463">
        <v>69.09</v>
      </c>
      <c r="F1380" s="463">
        <v>264.62</v>
      </c>
    </row>
    <row r="1381" spans="1:6" ht="45">
      <c r="A1381" s="460">
        <v>104823</v>
      </c>
      <c r="B1381" s="461" t="s">
        <v>7360</v>
      </c>
      <c r="C1381" s="462" t="s">
        <v>98</v>
      </c>
      <c r="D1381" s="463">
        <v>164.49</v>
      </c>
      <c r="E1381" s="463">
        <v>74.599999999999994</v>
      </c>
      <c r="F1381" s="463">
        <v>239.09</v>
      </c>
    </row>
    <row r="1382" spans="1:6" ht="45">
      <c r="A1382" s="460">
        <v>94219</v>
      </c>
      <c r="B1382" s="461" t="s">
        <v>1668</v>
      </c>
      <c r="C1382" s="462" t="s">
        <v>914</v>
      </c>
      <c r="D1382" s="463">
        <v>21.559999999999995</v>
      </c>
      <c r="E1382" s="463">
        <v>16.100000000000001</v>
      </c>
      <c r="F1382" s="463">
        <v>37.659999999999997</v>
      </c>
    </row>
    <row r="1383" spans="1:6" ht="45">
      <c r="A1383" s="460">
        <v>94220</v>
      </c>
      <c r="B1383" s="461" t="s">
        <v>1672</v>
      </c>
      <c r="C1383" s="462" t="s">
        <v>914</v>
      </c>
      <c r="D1383" s="463">
        <v>37.99</v>
      </c>
      <c r="E1383" s="463">
        <v>16.079999999999998</v>
      </c>
      <c r="F1383" s="463">
        <v>54.07</v>
      </c>
    </row>
    <row r="1384" spans="1:6" ht="30">
      <c r="A1384" s="460">
        <v>94221</v>
      </c>
      <c r="B1384" s="461" t="s">
        <v>1669</v>
      </c>
      <c r="C1384" s="462" t="s">
        <v>914</v>
      </c>
      <c r="D1384" s="463">
        <v>19.229999999999997</v>
      </c>
      <c r="E1384" s="463">
        <v>9.85</v>
      </c>
      <c r="F1384" s="463">
        <v>29.08</v>
      </c>
    </row>
    <row r="1385" spans="1:6" ht="30">
      <c r="A1385" s="460">
        <v>94222</v>
      </c>
      <c r="B1385" s="461" t="s">
        <v>1673</v>
      </c>
      <c r="C1385" s="462" t="s">
        <v>914</v>
      </c>
      <c r="D1385" s="463">
        <v>35.660000000000004</v>
      </c>
      <c r="E1385" s="463">
        <v>9.83</v>
      </c>
      <c r="F1385" s="463">
        <v>45.49</v>
      </c>
    </row>
    <row r="1386" spans="1:6" ht="30">
      <c r="A1386" s="460">
        <v>94223</v>
      </c>
      <c r="B1386" s="461" t="s">
        <v>1676</v>
      </c>
      <c r="C1386" s="462" t="s">
        <v>914</v>
      </c>
      <c r="D1386" s="463">
        <v>74.009999999999991</v>
      </c>
      <c r="E1386" s="463">
        <v>2.98</v>
      </c>
      <c r="F1386" s="463">
        <v>76.989999999999995</v>
      </c>
    </row>
    <row r="1387" spans="1:6" ht="30">
      <c r="A1387" s="460">
        <v>94451</v>
      </c>
      <c r="B1387" s="461" t="s">
        <v>1677</v>
      </c>
      <c r="C1387" s="462" t="s">
        <v>914</v>
      </c>
      <c r="D1387" s="463">
        <v>83.320000000000007</v>
      </c>
      <c r="E1387" s="463">
        <v>3.05</v>
      </c>
      <c r="F1387" s="463">
        <v>86.37</v>
      </c>
    </row>
    <row r="1388" spans="1:6" ht="30">
      <c r="A1388" s="460">
        <v>100325</v>
      </c>
      <c r="B1388" s="461" t="s">
        <v>1678</v>
      </c>
      <c r="C1388" s="462" t="s">
        <v>914</v>
      </c>
      <c r="D1388" s="463">
        <v>81.36</v>
      </c>
      <c r="E1388" s="463">
        <v>2.15</v>
      </c>
      <c r="F1388" s="463">
        <v>83.51</v>
      </c>
    </row>
    <row r="1389" spans="1:6" ht="30">
      <c r="A1389" s="460">
        <v>100327</v>
      </c>
      <c r="B1389" s="461" t="s">
        <v>1686</v>
      </c>
      <c r="C1389" s="462" t="s">
        <v>914</v>
      </c>
      <c r="D1389" s="463">
        <v>51.23</v>
      </c>
      <c r="E1389" s="463">
        <v>8.92</v>
      </c>
      <c r="F1389" s="463">
        <v>60.15</v>
      </c>
    </row>
    <row r="1390" spans="1:6" ht="30">
      <c r="A1390" s="460">
        <v>100328</v>
      </c>
      <c r="B1390" s="461" t="s">
        <v>1550</v>
      </c>
      <c r="C1390" s="462" t="s">
        <v>98</v>
      </c>
      <c r="D1390" s="463">
        <v>8.6699999999999982</v>
      </c>
      <c r="E1390" s="463">
        <v>7.78</v>
      </c>
      <c r="F1390" s="463">
        <v>16.45</v>
      </c>
    </row>
    <row r="1391" spans="1:6" ht="30">
      <c r="A1391" s="460">
        <v>100329</v>
      </c>
      <c r="B1391" s="461" t="s">
        <v>1551</v>
      </c>
      <c r="C1391" s="462" t="s">
        <v>98</v>
      </c>
      <c r="D1391" s="463">
        <v>9.8499999999999979</v>
      </c>
      <c r="E1391" s="463">
        <v>10.96</v>
      </c>
      <c r="F1391" s="463">
        <v>20.81</v>
      </c>
    </row>
    <row r="1392" spans="1:6" ht="30">
      <c r="A1392" s="460">
        <v>100330</v>
      </c>
      <c r="B1392" s="461" t="s">
        <v>1552</v>
      </c>
      <c r="C1392" s="462" t="s">
        <v>98</v>
      </c>
      <c r="D1392" s="463">
        <v>11.829999999999998</v>
      </c>
      <c r="E1392" s="463">
        <v>10.46</v>
      </c>
      <c r="F1392" s="463">
        <v>22.29</v>
      </c>
    </row>
    <row r="1393" spans="1:6" ht="30">
      <c r="A1393" s="460">
        <v>100331</v>
      </c>
      <c r="B1393" s="461" t="s">
        <v>1553</v>
      </c>
      <c r="C1393" s="462" t="s">
        <v>98</v>
      </c>
      <c r="D1393" s="463">
        <v>13.839999999999998</v>
      </c>
      <c r="E1393" s="463">
        <v>15.88</v>
      </c>
      <c r="F1393" s="463">
        <v>29.72</v>
      </c>
    </row>
    <row r="1394" spans="1:6" ht="45">
      <c r="A1394" s="460">
        <v>100434</v>
      </c>
      <c r="B1394" s="461" t="s">
        <v>1681</v>
      </c>
      <c r="C1394" s="462" t="s">
        <v>914</v>
      </c>
      <c r="D1394" s="463">
        <v>161.29999999999998</v>
      </c>
      <c r="E1394" s="463">
        <v>9.4</v>
      </c>
      <c r="F1394" s="463">
        <v>170.7</v>
      </c>
    </row>
    <row r="1395" spans="1:6" ht="30">
      <c r="A1395" s="460">
        <v>100435</v>
      </c>
      <c r="B1395" s="461" t="s">
        <v>1685</v>
      </c>
      <c r="C1395" s="462" t="s">
        <v>914</v>
      </c>
      <c r="D1395" s="463">
        <v>57.480000000000004</v>
      </c>
      <c r="E1395" s="463">
        <v>6.27</v>
      </c>
      <c r="F1395" s="463">
        <v>63.75</v>
      </c>
    </row>
    <row r="1396" spans="1:6" ht="30">
      <c r="A1396" s="460">
        <v>94227</v>
      </c>
      <c r="B1396" s="461" t="s">
        <v>1682</v>
      </c>
      <c r="C1396" s="462" t="s">
        <v>914</v>
      </c>
      <c r="D1396" s="463">
        <v>54.33</v>
      </c>
      <c r="E1396" s="463">
        <v>10.83</v>
      </c>
      <c r="F1396" s="463">
        <v>65.16</v>
      </c>
    </row>
    <row r="1397" spans="1:6" ht="30">
      <c r="A1397" s="460">
        <v>94228</v>
      </c>
      <c r="B1397" s="461" t="s">
        <v>1683</v>
      </c>
      <c r="C1397" s="462" t="s">
        <v>914</v>
      </c>
      <c r="D1397" s="463">
        <v>73.94</v>
      </c>
      <c r="E1397" s="463">
        <v>14.76</v>
      </c>
      <c r="F1397" s="463">
        <v>88.7</v>
      </c>
    </row>
    <row r="1398" spans="1:6" ht="30">
      <c r="A1398" s="460">
        <v>94229</v>
      </c>
      <c r="B1398" s="461" t="s">
        <v>1684</v>
      </c>
      <c r="C1398" s="462" t="s">
        <v>914</v>
      </c>
      <c r="D1398" s="463">
        <v>144.46</v>
      </c>
      <c r="E1398" s="463">
        <v>26.35</v>
      </c>
      <c r="F1398" s="463">
        <v>170.81</v>
      </c>
    </row>
    <row r="1399" spans="1:6" ht="30">
      <c r="A1399" s="460">
        <v>94231</v>
      </c>
      <c r="B1399" s="461" t="s">
        <v>1687</v>
      </c>
      <c r="C1399" s="462" t="s">
        <v>914</v>
      </c>
      <c r="D1399" s="463">
        <v>45.599999999999994</v>
      </c>
      <c r="E1399" s="463">
        <v>7.48</v>
      </c>
      <c r="F1399" s="463">
        <v>53.08</v>
      </c>
    </row>
    <row r="1400" spans="1:6" ht="30">
      <c r="A1400" s="460">
        <v>94449</v>
      </c>
      <c r="B1400" s="461" t="s">
        <v>1679</v>
      </c>
      <c r="C1400" s="462" t="s">
        <v>98</v>
      </c>
      <c r="D1400" s="463">
        <v>71.22</v>
      </c>
      <c r="E1400" s="463">
        <v>6</v>
      </c>
      <c r="F1400" s="463">
        <v>77.22</v>
      </c>
    </row>
    <row r="1401" spans="1:6" ht="30">
      <c r="A1401" s="460">
        <v>92255</v>
      </c>
      <c r="B1401" s="461" t="s">
        <v>1613</v>
      </c>
      <c r="C1401" s="462" t="s">
        <v>896</v>
      </c>
      <c r="D1401" s="463">
        <v>113.43</v>
      </c>
      <c r="E1401" s="463">
        <v>94.75</v>
      </c>
      <c r="F1401" s="463">
        <v>208.18</v>
      </c>
    </row>
    <row r="1402" spans="1:6" ht="30">
      <c r="A1402" s="460">
        <v>92256</v>
      </c>
      <c r="B1402" s="461" t="s">
        <v>1614</v>
      </c>
      <c r="C1402" s="462" t="s">
        <v>896</v>
      </c>
      <c r="D1402" s="463">
        <v>127.07</v>
      </c>
      <c r="E1402" s="463">
        <v>135.57</v>
      </c>
      <c r="F1402" s="463">
        <v>262.64</v>
      </c>
    </row>
    <row r="1403" spans="1:6" ht="30">
      <c r="A1403" s="460">
        <v>92257</v>
      </c>
      <c r="B1403" s="461" t="s">
        <v>1615</v>
      </c>
      <c r="C1403" s="462" t="s">
        <v>896</v>
      </c>
      <c r="D1403" s="463">
        <v>140.63</v>
      </c>
      <c r="E1403" s="463">
        <v>175.89</v>
      </c>
      <c r="F1403" s="463">
        <v>316.52</v>
      </c>
    </row>
    <row r="1404" spans="1:6" ht="30">
      <c r="A1404" s="460">
        <v>92258</v>
      </c>
      <c r="B1404" s="461" t="s">
        <v>1616</v>
      </c>
      <c r="C1404" s="462" t="s">
        <v>896</v>
      </c>
      <c r="D1404" s="463">
        <v>162.45000000000002</v>
      </c>
      <c r="E1404" s="463">
        <v>240.72</v>
      </c>
      <c r="F1404" s="463">
        <v>403.17</v>
      </c>
    </row>
    <row r="1405" spans="1:6" ht="45">
      <c r="A1405" s="460">
        <v>92568</v>
      </c>
      <c r="B1405" s="461" t="s">
        <v>1638</v>
      </c>
      <c r="C1405" s="462" t="s">
        <v>98</v>
      </c>
      <c r="D1405" s="463">
        <v>113.71</v>
      </c>
      <c r="E1405" s="463">
        <v>12.23</v>
      </c>
      <c r="F1405" s="463">
        <v>125.94</v>
      </c>
    </row>
    <row r="1406" spans="1:6" ht="30">
      <c r="A1406" s="460">
        <v>92569</v>
      </c>
      <c r="B1406" s="461" t="s">
        <v>1639</v>
      </c>
      <c r="C1406" s="462" t="s">
        <v>98</v>
      </c>
      <c r="D1406" s="463">
        <v>64.360000000000014</v>
      </c>
      <c r="E1406" s="463">
        <v>5.32</v>
      </c>
      <c r="F1406" s="463">
        <v>69.680000000000007</v>
      </c>
    </row>
    <row r="1407" spans="1:6" ht="30">
      <c r="A1407" s="460">
        <v>92570</v>
      </c>
      <c r="B1407" s="461" t="s">
        <v>1640</v>
      </c>
      <c r="C1407" s="462" t="s">
        <v>98</v>
      </c>
      <c r="D1407" s="463">
        <v>41.370000000000005</v>
      </c>
      <c r="E1407" s="463">
        <v>2.5099999999999998</v>
      </c>
      <c r="F1407" s="463">
        <v>43.88</v>
      </c>
    </row>
    <row r="1408" spans="1:6" ht="45">
      <c r="A1408" s="460">
        <v>92571</v>
      </c>
      <c r="B1408" s="461" t="s">
        <v>1641</v>
      </c>
      <c r="C1408" s="462" t="s">
        <v>98</v>
      </c>
      <c r="D1408" s="463">
        <v>117.01</v>
      </c>
      <c r="E1408" s="463">
        <v>19.23</v>
      </c>
      <c r="F1408" s="463">
        <v>136.24</v>
      </c>
    </row>
    <row r="1409" spans="1:6" ht="45">
      <c r="A1409" s="460">
        <v>92572</v>
      </c>
      <c r="B1409" s="461" t="s">
        <v>1642</v>
      </c>
      <c r="C1409" s="462" t="s">
        <v>98</v>
      </c>
      <c r="D1409" s="463">
        <v>71.410000000000011</v>
      </c>
      <c r="E1409" s="463">
        <v>9.77</v>
      </c>
      <c r="F1409" s="463">
        <v>81.180000000000007</v>
      </c>
    </row>
    <row r="1410" spans="1:6" ht="45">
      <c r="A1410" s="460">
        <v>92573</v>
      </c>
      <c r="B1410" s="461" t="s">
        <v>1643</v>
      </c>
      <c r="C1410" s="462" t="s">
        <v>98</v>
      </c>
      <c r="D1410" s="463">
        <v>42.660000000000004</v>
      </c>
      <c r="E1410" s="463">
        <v>5.65</v>
      </c>
      <c r="F1410" s="463">
        <v>48.31</v>
      </c>
    </row>
    <row r="1411" spans="1:6" ht="30">
      <c r="A1411" s="460">
        <v>92574</v>
      </c>
      <c r="B1411" s="461" t="s">
        <v>1644</v>
      </c>
      <c r="C1411" s="462" t="s">
        <v>98</v>
      </c>
      <c r="D1411" s="463">
        <v>115.06</v>
      </c>
      <c r="E1411" s="463">
        <v>13.28</v>
      </c>
      <c r="F1411" s="463">
        <v>128.34</v>
      </c>
    </row>
    <row r="1412" spans="1:6" ht="30">
      <c r="A1412" s="460">
        <v>92575</v>
      </c>
      <c r="B1412" s="461" t="s">
        <v>1645</v>
      </c>
      <c r="C1412" s="462" t="s">
        <v>98</v>
      </c>
      <c r="D1412" s="463">
        <v>58.64</v>
      </c>
      <c r="E1412" s="463">
        <v>5.23</v>
      </c>
      <c r="F1412" s="463">
        <v>63.87</v>
      </c>
    </row>
    <row r="1413" spans="1:6" ht="30">
      <c r="A1413" s="460">
        <v>92576</v>
      </c>
      <c r="B1413" s="461" t="s">
        <v>1646</v>
      </c>
      <c r="C1413" s="462" t="s">
        <v>98</v>
      </c>
      <c r="D1413" s="463">
        <v>32.660000000000004</v>
      </c>
      <c r="E1413" s="463">
        <v>1.97</v>
      </c>
      <c r="F1413" s="463">
        <v>34.630000000000003</v>
      </c>
    </row>
    <row r="1414" spans="1:6" ht="30">
      <c r="A1414" s="460">
        <v>92577</v>
      </c>
      <c r="B1414" s="461" t="s">
        <v>1647</v>
      </c>
      <c r="C1414" s="462" t="s">
        <v>98</v>
      </c>
      <c r="D1414" s="463">
        <v>118.8</v>
      </c>
      <c r="E1414" s="463">
        <v>20.2</v>
      </c>
      <c r="F1414" s="463">
        <v>139</v>
      </c>
    </row>
    <row r="1415" spans="1:6" ht="30">
      <c r="A1415" s="460">
        <v>92578</v>
      </c>
      <c r="B1415" s="461" t="s">
        <v>1648</v>
      </c>
      <c r="C1415" s="462" t="s">
        <v>98</v>
      </c>
      <c r="D1415" s="463">
        <v>60.67</v>
      </c>
      <c r="E1415" s="463">
        <v>9.19</v>
      </c>
      <c r="F1415" s="463">
        <v>69.86</v>
      </c>
    </row>
    <row r="1416" spans="1:6" ht="30">
      <c r="A1416" s="460">
        <v>92579</v>
      </c>
      <c r="B1416" s="461" t="s">
        <v>1649</v>
      </c>
      <c r="C1416" s="462" t="s">
        <v>98</v>
      </c>
      <c r="D1416" s="463">
        <v>33.659999999999997</v>
      </c>
      <c r="E1416" s="463">
        <v>4.5</v>
      </c>
      <c r="F1416" s="463">
        <v>38.159999999999997</v>
      </c>
    </row>
    <row r="1417" spans="1:6" ht="45">
      <c r="A1417" s="460">
        <v>92580</v>
      </c>
      <c r="B1417" s="461" t="s">
        <v>1650</v>
      </c>
      <c r="C1417" s="462" t="s">
        <v>98</v>
      </c>
      <c r="D1417" s="463">
        <v>41.129999999999995</v>
      </c>
      <c r="E1417" s="463">
        <v>7.24</v>
      </c>
      <c r="F1417" s="463">
        <v>48.37</v>
      </c>
    </row>
    <row r="1418" spans="1:6" ht="30">
      <c r="A1418" s="460">
        <v>92581</v>
      </c>
      <c r="B1418" s="461" t="s">
        <v>1651</v>
      </c>
      <c r="C1418" s="462" t="s">
        <v>98</v>
      </c>
      <c r="D1418" s="463">
        <v>43.5</v>
      </c>
      <c r="E1418" s="463">
        <v>6.63</v>
      </c>
      <c r="F1418" s="463">
        <v>50.13</v>
      </c>
    </row>
    <row r="1419" spans="1:6" ht="30">
      <c r="A1419" s="460">
        <v>92582</v>
      </c>
      <c r="B1419" s="461" t="s">
        <v>1619</v>
      </c>
      <c r="C1419" s="462" t="s">
        <v>896</v>
      </c>
      <c r="D1419" s="463">
        <v>586.24</v>
      </c>
      <c r="E1419" s="463">
        <v>133.41</v>
      </c>
      <c r="F1419" s="463">
        <v>719.65</v>
      </c>
    </row>
    <row r="1420" spans="1:6" ht="30">
      <c r="A1420" s="460">
        <v>92584</v>
      </c>
      <c r="B1420" s="461" t="s">
        <v>1620</v>
      </c>
      <c r="C1420" s="462" t="s">
        <v>896</v>
      </c>
      <c r="D1420" s="463">
        <v>702.31000000000006</v>
      </c>
      <c r="E1420" s="463">
        <v>133.4</v>
      </c>
      <c r="F1420" s="463">
        <v>835.71</v>
      </c>
    </row>
    <row r="1421" spans="1:6" ht="30">
      <c r="A1421" s="460">
        <v>92586</v>
      </c>
      <c r="B1421" s="461" t="s">
        <v>1621</v>
      </c>
      <c r="C1421" s="462" t="s">
        <v>896</v>
      </c>
      <c r="D1421" s="463">
        <v>818.36</v>
      </c>
      <c r="E1421" s="463">
        <v>133.4</v>
      </c>
      <c r="F1421" s="463">
        <v>951.76</v>
      </c>
    </row>
    <row r="1422" spans="1:6" ht="30">
      <c r="A1422" s="460">
        <v>92588</v>
      </c>
      <c r="B1422" s="461" t="s">
        <v>1622</v>
      </c>
      <c r="C1422" s="462" t="s">
        <v>896</v>
      </c>
      <c r="D1422" s="463">
        <v>1018.72</v>
      </c>
      <c r="E1422" s="463">
        <v>193.57</v>
      </c>
      <c r="F1422" s="463">
        <v>1212.29</v>
      </c>
    </row>
    <row r="1423" spans="1:6" ht="30">
      <c r="A1423" s="460">
        <v>92590</v>
      </c>
      <c r="B1423" s="461" t="s">
        <v>1623</v>
      </c>
      <c r="C1423" s="462" t="s">
        <v>896</v>
      </c>
      <c r="D1423" s="463">
        <v>1134.77</v>
      </c>
      <c r="E1423" s="463">
        <v>193.57</v>
      </c>
      <c r="F1423" s="463">
        <v>1328.34</v>
      </c>
    </row>
    <row r="1424" spans="1:6" ht="30">
      <c r="A1424" s="460">
        <v>92592</v>
      </c>
      <c r="B1424" s="461" t="s">
        <v>1624</v>
      </c>
      <c r="C1424" s="462" t="s">
        <v>896</v>
      </c>
      <c r="D1424" s="463">
        <v>1264.4099999999999</v>
      </c>
      <c r="E1424" s="463">
        <v>233.87</v>
      </c>
      <c r="F1424" s="463">
        <v>1498.28</v>
      </c>
    </row>
    <row r="1425" spans="1:6" ht="30">
      <c r="A1425" s="460">
        <v>92594</v>
      </c>
      <c r="B1425" s="461" t="s">
        <v>1625</v>
      </c>
      <c r="C1425" s="462" t="s">
        <v>896</v>
      </c>
      <c r="D1425" s="463">
        <v>1480.5</v>
      </c>
      <c r="E1425" s="463">
        <v>253.22</v>
      </c>
      <c r="F1425" s="463">
        <v>1733.72</v>
      </c>
    </row>
    <row r="1426" spans="1:6" ht="30">
      <c r="A1426" s="460">
        <v>92596</v>
      </c>
      <c r="B1426" s="461" t="s">
        <v>1626</v>
      </c>
      <c r="C1426" s="462" t="s">
        <v>896</v>
      </c>
      <c r="D1426" s="463">
        <v>1623.3400000000001</v>
      </c>
      <c r="E1426" s="463">
        <v>318.05</v>
      </c>
      <c r="F1426" s="463">
        <v>1941.39</v>
      </c>
    </row>
    <row r="1427" spans="1:6" ht="30">
      <c r="A1427" s="460">
        <v>92598</v>
      </c>
      <c r="B1427" s="461" t="s">
        <v>1627</v>
      </c>
      <c r="C1427" s="462" t="s">
        <v>896</v>
      </c>
      <c r="D1427" s="463">
        <v>1739.39</v>
      </c>
      <c r="E1427" s="463">
        <v>318.05</v>
      </c>
      <c r="F1427" s="463">
        <v>2057.44</v>
      </c>
    </row>
    <row r="1428" spans="1:6" ht="30">
      <c r="A1428" s="460">
        <v>92600</v>
      </c>
      <c r="B1428" s="461" t="s">
        <v>1628</v>
      </c>
      <c r="C1428" s="462" t="s">
        <v>896</v>
      </c>
      <c r="D1428" s="463">
        <v>1884.8</v>
      </c>
      <c r="E1428" s="463">
        <v>318.05</v>
      </c>
      <c r="F1428" s="463">
        <v>2202.85</v>
      </c>
    </row>
    <row r="1429" spans="1:6" ht="45">
      <c r="A1429" s="460">
        <v>92602</v>
      </c>
      <c r="B1429" s="461" t="s">
        <v>7361</v>
      </c>
      <c r="C1429" s="462" t="s">
        <v>896</v>
      </c>
      <c r="D1429" s="463">
        <v>586.24</v>
      </c>
      <c r="E1429" s="463">
        <v>133.41</v>
      </c>
      <c r="F1429" s="463">
        <v>719.65</v>
      </c>
    </row>
    <row r="1430" spans="1:6" ht="45">
      <c r="A1430" s="460">
        <v>92604</v>
      </c>
      <c r="B1430" s="461" t="s">
        <v>1629</v>
      </c>
      <c r="C1430" s="462" t="s">
        <v>896</v>
      </c>
      <c r="D1430" s="463">
        <v>672.95</v>
      </c>
      <c r="E1430" s="463">
        <v>133.4</v>
      </c>
      <c r="F1430" s="463">
        <v>806.35</v>
      </c>
    </row>
    <row r="1431" spans="1:6" ht="45">
      <c r="A1431" s="460">
        <v>92606</v>
      </c>
      <c r="B1431" s="461" t="s">
        <v>1630</v>
      </c>
      <c r="C1431" s="462" t="s">
        <v>896</v>
      </c>
      <c r="D1431" s="463">
        <v>789.01</v>
      </c>
      <c r="E1431" s="463">
        <v>133.4</v>
      </c>
      <c r="F1431" s="463">
        <v>922.41</v>
      </c>
    </row>
    <row r="1432" spans="1:6" ht="45">
      <c r="A1432" s="460">
        <v>92608</v>
      </c>
      <c r="B1432" s="461" t="s">
        <v>1631</v>
      </c>
      <c r="C1432" s="462" t="s">
        <v>896</v>
      </c>
      <c r="D1432" s="463">
        <v>960.01</v>
      </c>
      <c r="E1432" s="463">
        <v>193.57</v>
      </c>
      <c r="F1432" s="463">
        <v>1153.58</v>
      </c>
    </row>
    <row r="1433" spans="1:6" ht="45">
      <c r="A1433" s="460">
        <v>92610</v>
      </c>
      <c r="B1433" s="461" t="s">
        <v>1632</v>
      </c>
      <c r="C1433" s="462" t="s">
        <v>896</v>
      </c>
      <c r="D1433" s="463">
        <v>1076.0700000000002</v>
      </c>
      <c r="E1433" s="463">
        <v>193.57</v>
      </c>
      <c r="F1433" s="463">
        <v>1269.6400000000001</v>
      </c>
    </row>
    <row r="1434" spans="1:6" ht="45">
      <c r="A1434" s="460">
        <v>92612</v>
      </c>
      <c r="B1434" s="461" t="s">
        <v>1633</v>
      </c>
      <c r="C1434" s="462" t="s">
        <v>896</v>
      </c>
      <c r="D1434" s="463">
        <v>1205.6999999999998</v>
      </c>
      <c r="E1434" s="463">
        <v>233.87</v>
      </c>
      <c r="F1434" s="463">
        <v>1439.57</v>
      </c>
    </row>
    <row r="1435" spans="1:6" ht="45">
      <c r="A1435" s="460">
        <v>92614</v>
      </c>
      <c r="B1435" s="461" t="s">
        <v>1634</v>
      </c>
      <c r="C1435" s="462" t="s">
        <v>896</v>
      </c>
      <c r="D1435" s="463">
        <v>1363.09</v>
      </c>
      <c r="E1435" s="463">
        <v>253.22</v>
      </c>
      <c r="F1435" s="463">
        <v>1616.31</v>
      </c>
    </row>
    <row r="1436" spans="1:6" ht="45">
      <c r="A1436" s="460">
        <v>92616</v>
      </c>
      <c r="B1436" s="461" t="s">
        <v>1635</v>
      </c>
      <c r="C1436" s="462" t="s">
        <v>896</v>
      </c>
      <c r="D1436" s="463">
        <v>1535.28</v>
      </c>
      <c r="E1436" s="463">
        <v>318.05</v>
      </c>
      <c r="F1436" s="463">
        <v>1853.33</v>
      </c>
    </row>
    <row r="1437" spans="1:6" ht="45">
      <c r="A1437" s="460">
        <v>92618</v>
      </c>
      <c r="B1437" s="461" t="s">
        <v>1636</v>
      </c>
      <c r="C1437" s="462" t="s">
        <v>896</v>
      </c>
      <c r="D1437" s="463">
        <v>1651.3300000000002</v>
      </c>
      <c r="E1437" s="463">
        <v>318.05</v>
      </c>
      <c r="F1437" s="463">
        <v>1969.38</v>
      </c>
    </row>
    <row r="1438" spans="1:6" ht="45">
      <c r="A1438" s="460">
        <v>92620</v>
      </c>
      <c r="B1438" s="461" t="s">
        <v>1637</v>
      </c>
      <c r="C1438" s="462" t="s">
        <v>896</v>
      </c>
      <c r="D1438" s="463">
        <v>1767.3799999999999</v>
      </c>
      <c r="E1438" s="463">
        <v>318.05</v>
      </c>
      <c r="F1438" s="463">
        <v>2085.4299999999998</v>
      </c>
    </row>
    <row r="1439" spans="1:6" ht="30">
      <c r="A1439" s="460">
        <v>100357</v>
      </c>
      <c r="B1439" s="461" t="s">
        <v>1574</v>
      </c>
      <c r="C1439" s="462" t="s">
        <v>896</v>
      </c>
      <c r="D1439" s="463">
        <v>847.09999999999991</v>
      </c>
      <c r="E1439" s="463">
        <v>357.52</v>
      </c>
      <c r="F1439" s="463">
        <v>1204.6199999999999</v>
      </c>
    </row>
    <row r="1440" spans="1:6" ht="30">
      <c r="A1440" s="460">
        <v>100358</v>
      </c>
      <c r="B1440" s="461" t="s">
        <v>1575</v>
      </c>
      <c r="C1440" s="462" t="s">
        <v>896</v>
      </c>
      <c r="D1440" s="463">
        <v>1072.71</v>
      </c>
      <c r="E1440" s="463">
        <v>587.03</v>
      </c>
      <c r="F1440" s="463">
        <v>1659.74</v>
      </c>
    </row>
    <row r="1441" spans="1:6" ht="30">
      <c r="A1441" s="460">
        <v>100359</v>
      </c>
      <c r="B1441" s="461" t="s">
        <v>1576</v>
      </c>
      <c r="C1441" s="462" t="s">
        <v>896</v>
      </c>
      <c r="D1441" s="463">
        <v>1152.23</v>
      </c>
      <c r="E1441" s="463">
        <v>587.02</v>
      </c>
      <c r="F1441" s="463">
        <v>1739.25</v>
      </c>
    </row>
    <row r="1442" spans="1:6" ht="30">
      <c r="A1442" s="460">
        <v>100360</v>
      </c>
      <c r="B1442" s="461" t="s">
        <v>1577</v>
      </c>
      <c r="C1442" s="462" t="s">
        <v>896</v>
      </c>
      <c r="D1442" s="463">
        <v>1281.95</v>
      </c>
      <c r="E1442" s="463">
        <v>648.23</v>
      </c>
      <c r="F1442" s="463">
        <v>1930.18</v>
      </c>
    </row>
    <row r="1443" spans="1:6" ht="30">
      <c r="A1443" s="460">
        <v>100361</v>
      </c>
      <c r="B1443" s="461" t="s">
        <v>1578</v>
      </c>
      <c r="C1443" s="462" t="s">
        <v>896</v>
      </c>
      <c r="D1443" s="463">
        <v>1541.8000000000002</v>
      </c>
      <c r="E1443" s="463">
        <v>877.71</v>
      </c>
      <c r="F1443" s="463">
        <v>2419.5100000000002</v>
      </c>
    </row>
    <row r="1444" spans="1:6" ht="30">
      <c r="A1444" s="460">
        <v>100362</v>
      </c>
      <c r="B1444" s="461" t="s">
        <v>1579</v>
      </c>
      <c r="C1444" s="462" t="s">
        <v>896</v>
      </c>
      <c r="D1444" s="463">
        <v>2132.3999999999996</v>
      </c>
      <c r="E1444" s="463">
        <v>937.05</v>
      </c>
      <c r="F1444" s="463">
        <v>3069.45</v>
      </c>
    </row>
    <row r="1445" spans="1:6" ht="30">
      <c r="A1445" s="460">
        <v>100363</v>
      </c>
      <c r="B1445" s="461" t="s">
        <v>1580</v>
      </c>
      <c r="C1445" s="462" t="s">
        <v>896</v>
      </c>
      <c r="D1445" s="463">
        <v>2228.59</v>
      </c>
      <c r="E1445" s="463">
        <v>937.05</v>
      </c>
      <c r="F1445" s="463">
        <v>3165.64</v>
      </c>
    </row>
    <row r="1446" spans="1:6" ht="30">
      <c r="A1446" s="460">
        <v>100364</v>
      </c>
      <c r="B1446" s="461" t="s">
        <v>1581</v>
      </c>
      <c r="C1446" s="462" t="s">
        <v>896</v>
      </c>
      <c r="D1446" s="463">
        <v>2416.7000000000003</v>
      </c>
      <c r="E1446" s="463">
        <v>1032.58</v>
      </c>
      <c r="F1446" s="463">
        <v>3449.28</v>
      </c>
    </row>
    <row r="1447" spans="1:6" ht="30">
      <c r="A1447" s="460">
        <v>100365</v>
      </c>
      <c r="B1447" s="461" t="s">
        <v>1582</v>
      </c>
      <c r="C1447" s="462" t="s">
        <v>896</v>
      </c>
      <c r="D1447" s="463">
        <v>2734.65</v>
      </c>
      <c r="E1447" s="463">
        <v>1262.08</v>
      </c>
      <c r="F1447" s="463">
        <v>3996.73</v>
      </c>
    </row>
    <row r="1448" spans="1:6" ht="30">
      <c r="A1448" s="460">
        <v>100366</v>
      </c>
      <c r="B1448" s="461" t="s">
        <v>1583</v>
      </c>
      <c r="C1448" s="462" t="s">
        <v>896</v>
      </c>
      <c r="D1448" s="463">
        <v>2996.37</v>
      </c>
      <c r="E1448" s="463">
        <v>1262.08</v>
      </c>
      <c r="F1448" s="463">
        <v>4258.45</v>
      </c>
    </row>
    <row r="1449" spans="1:6" ht="45">
      <c r="A1449" s="460">
        <v>100367</v>
      </c>
      <c r="B1449" s="461" t="s">
        <v>1584</v>
      </c>
      <c r="C1449" s="462" t="s">
        <v>896</v>
      </c>
      <c r="D1449" s="463">
        <v>816.24</v>
      </c>
      <c r="E1449" s="463">
        <v>357.52</v>
      </c>
      <c r="F1449" s="463">
        <v>1173.76</v>
      </c>
    </row>
    <row r="1450" spans="1:6" ht="45">
      <c r="A1450" s="460">
        <v>100368</v>
      </c>
      <c r="B1450" s="461" t="s">
        <v>1585</v>
      </c>
      <c r="C1450" s="462" t="s">
        <v>896</v>
      </c>
      <c r="D1450" s="463">
        <v>1034.6500000000001</v>
      </c>
      <c r="E1450" s="463">
        <v>587.03</v>
      </c>
      <c r="F1450" s="463">
        <v>1621.68</v>
      </c>
    </row>
    <row r="1451" spans="1:6" ht="45">
      <c r="A1451" s="460">
        <v>100369</v>
      </c>
      <c r="B1451" s="461" t="s">
        <v>1586</v>
      </c>
      <c r="C1451" s="462" t="s">
        <v>896</v>
      </c>
      <c r="D1451" s="463">
        <v>1114.17</v>
      </c>
      <c r="E1451" s="463">
        <v>587.02</v>
      </c>
      <c r="F1451" s="463">
        <v>1701.19</v>
      </c>
    </row>
    <row r="1452" spans="1:6" ht="45">
      <c r="A1452" s="460">
        <v>100370</v>
      </c>
      <c r="B1452" s="461" t="s">
        <v>1587</v>
      </c>
      <c r="C1452" s="462" t="s">
        <v>896</v>
      </c>
      <c r="D1452" s="463">
        <v>1361.83</v>
      </c>
      <c r="E1452" s="463">
        <v>648.22</v>
      </c>
      <c r="F1452" s="463">
        <v>2010.05</v>
      </c>
    </row>
    <row r="1453" spans="1:6" ht="45">
      <c r="A1453" s="460">
        <v>100371</v>
      </c>
      <c r="B1453" s="461" t="s">
        <v>1588</v>
      </c>
      <c r="C1453" s="462" t="s">
        <v>896</v>
      </c>
      <c r="D1453" s="463">
        <v>1440.2900000000002</v>
      </c>
      <c r="E1453" s="463">
        <v>877.72</v>
      </c>
      <c r="F1453" s="463">
        <v>2318.0100000000002</v>
      </c>
    </row>
    <row r="1454" spans="1:6" ht="45">
      <c r="A1454" s="460">
        <v>100372</v>
      </c>
      <c r="B1454" s="461" t="s">
        <v>1589</v>
      </c>
      <c r="C1454" s="462" t="s">
        <v>896</v>
      </c>
      <c r="D1454" s="463">
        <v>1958.4700000000003</v>
      </c>
      <c r="E1454" s="463">
        <v>937.06</v>
      </c>
      <c r="F1454" s="463">
        <v>2895.53</v>
      </c>
    </row>
    <row r="1455" spans="1:6" ht="45">
      <c r="A1455" s="460">
        <v>100373</v>
      </c>
      <c r="B1455" s="461" t="s">
        <v>1590</v>
      </c>
      <c r="C1455" s="462" t="s">
        <v>896</v>
      </c>
      <c r="D1455" s="463">
        <v>2054.92</v>
      </c>
      <c r="E1455" s="463">
        <v>937.05</v>
      </c>
      <c r="F1455" s="463">
        <v>2991.97</v>
      </c>
    </row>
    <row r="1456" spans="1:6" ht="45">
      <c r="A1456" s="460">
        <v>100374</v>
      </c>
      <c r="B1456" s="461" t="s">
        <v>1591</v>
      </c>
      <c r="C1456" s="462" t="s">
        <v>896</v>
      </c>
      <c r="D1456" s="463">
        <v>2188.7400000000002</v>
      </c>
      <c r="E1456" s="463">
        <v>1032.58</v>
      </c>
      <c r="F1456" s="463">
        <v>3221.32</v>
      </c>
    </row>
    <row r="1457" spans="1:6" ht="45">
      <c r="A1457" s="460">
        <v>100375</v>
      </c>
      <c r="B1457" s="461" t="s">
        <v>1592</v>
      </c>
      <c r="C1457" s="462" t="s">
        <v>896</v>
      </c>
      <c r="D1457" s="463">
        <v>2394.0699999999997</v>
      </c>
      <c r="E1457" s="463">
        <v>1262.0899999999999</v>
      </c>
      <c r="F1457" s="463">
        <v>3656.16</v>
      </c>
    </row>
    <row r="1458" spans="1:6" ht="45">
      <c r="A1458" s="460">
        <v>100376</v>
      </c>
      <c r="B1458" s="461" t="s">
        <v>1593</v>
      </c>
      <c r="C1458" s="462" t="s">
        <v>896</v>
      </c>
      <c r="D1458" s="463">
        <v>2317.9800000000005</v>
      </c>
      <c r="E1458" s="463">
        <v>1262.0899999999999</v>
      </c>
      <c r="F1458" s="463">
        <v>3580.07</v>
      </c>
    </row>
    <row r="1459" spans="1:6" ht="30">
      <c r="A1459" s="460">
        <v>100377</v>
      </c>
      <c r="B1459" s="461" t="s">
        <v>1617</v>
      </c>
      <c r="C1459" s="462" t="s">
        <v>1175</v>
      </c>
      <c r="D1459" s="463">
        <v>10.120000000000001</v>
      </c>
      <c r="E1459" s="463">
        <v>1.68</v>
      </c>
      <c r="F1459" s="463">
        <v>11.8</v>
      </c>
    </row>
    <row r="1460" spans="1:6" ht="30">
      <c r="A1460" s="460">
        <v>100378</v>
      </c>
      <c r="B1460" s="461" t="s">
        <v>1618</v>
      </c>
      <c r="C1460" s="462" t="s">
        <v>1175</v>
      </c>
      <c r="D1460" s="463">
        <v>9.4200000000000017</v>
      </c>
      <c r="E1460" s="463">
        <v>1.54</v>
      </c>
      <c r="F1460" s="463">
        <v>10.96</v>
      </c>
    </row>
    <row r="1461" spans="1:6" ht="45">
      <c r="A1461" s="460">
        <v>100382</v>
      </c>
      <c r="B1461" s="461" t="s">
        <v>1601</v>
      </c>
      <c r="C1461" s="462" t="s">
        <v>98</v>
      </c>
      <c r="D1461" s="463">
        <v>21.32</v>
      </c>
      <c r="E1461" s="463">
        <v>4.84</v>
      </c>
      <c r="F1461" s="463">
        <v>26.16</v>
      </c>
    </row>
    <row r="1462" spans="1:6" ht="45">
      <c r="A1462" s="460">
        <v>104314</v>
      </c>
      <c r="B1462" s="461" t="s">
        <v>5443</v>
      </c>
      <c r="C1462" s="462" t="s">
        <v>1175</v>
      </c>
      <c r="D1462" s="463">
        <v>9.49</v>
      </c>
      <c r="E1462" s="463">
        <v>1.66</v>
      </c>
      <c r="F1462" s="463">
        <v>11.15</v>
      </c>
    </row>
    <row r="1463" spans="1:6" ht="30">
      <c r="A1463" s="460">
        <v>94444</v>
      </c>
      <c r="B1463" s="461" t="s">
        <v>1680</v>
      </c>
      <c r="C1463" s="462" t="s">
        <v>98</v>
      </c>
      <c r="D1463" s="463">
        <v>634.2399999999999</v>
      </c>
      <c r="E1463" s="463">
        <v>8.19</v>
      </c>
      <c r="F1463" s="463">
        <v>642.42999999999995</v>
      </c>
    </row>
    <row r="1464" spans="1:6">
      <c r="A1464" s="460">
        <v>104482</v>
      </c>
      <c r="B1464" s="461" t="s">
        <v>5444</v>
      </c>
      <c r="C1464" s="462" t="s">
        <v>848</v>
      </c>
      <c r="D1464" s="463">
        <v>9.3599999999999959</v>
      </c>
      <c r="E1464" s="463">
        <v>26.8</v>
      </c>
      <c r="F1464" s="463">
        <v>36.159999999999997</v>
      </c>
    </row>
    <row r="1465" spans="1:6" ht="30">
      <c r="A1465" s="460">
        <v>104184</v>
      </c>
      <c r="B1465" s="461" t="s">
        <v>5445</v>
      </c>
      <c r="C1465" s="462" t="s">
        <v>896</v>
      </c>
      <c r="D1465" s="463">
        <v>18.159999999999997</v>
      </c>
      <c r="E1465" s="463">
        <v>21.07</v>
      </c>
      <c r="F1465" s="463">
        <v>39.229999999999997</v>
      </c>
    </row>
    <row r="1466" spans="1:6" ht="45">
      <c r="A1466" s="460">
        <v>104185</v>
      </c>
      <c r="B1466" s="461" t="s">
        <v>5446</v>
      </c>
      <c r="C1466" s="462" t="s">
        <v>896</v>
      </c>
      <c r="D1466" s="463">
        <v>7.5399999999999991</v>
      </c>
      <c r="E1466" s="463">
        <v>23.2</v>
      </c>
      <c r="F1466" s="463">
        <v>30.74</v>
      </c>
    </row>
    <row r="1467" spans="1:6" ht="30">
      <c r="A1467" s="460">
        <v>104189</v>
      </c>
      <c r="B1467" s="461" t="s">
        <v>5447</v>
      </c>
      <c r="C1467" s="462" t="s">
        <v>926</v>
      </c>
      <c r="D1467" s="463">
        <v>145.91999999999999</v>
      </c>
      <c r="E1467" s="463">
        <v>36.43</v>
      </c>
      <c r="F1467" s="463">
        <v>182.35</v>
      </c>
    </row>
    <row r="1468" spans="1:6" ht="30">
      <c r="A1468" s="460">
        <v>104190</v>
      </c>
      <c r="B1468" s="461" t="s">
        <v>5448</v>
      </c>
      <c r="C1468" s="462" t="s">
        <v>896</v>
      </c>
      <c r="D1468" s="463">
        <v>219.68999999999994</v>
      </c>
      <c r="E1468" s="463">
        <v>604.72</v>
      </c>
      <c r="F1468" s="463">
        <v>824.41</v>
      </c>
    </row>
    <row r="1469" spans="1:6" ht="30">
      <c r="A1469" s="460">
        <v>102661</v>
      </c>
      <c r="B1469" s="461" t="s">
        <v>4720</v>
      </c>
      <c r="C1469" s="462" t="s">
        <v>914</v>
      </c>
      <c r="D1469" s="463">
        <v>35.49</v>
      </c>
      <c r="E1469" s="463">
        <v>5.76</v>
      </c>
      <c r="F1469" s="463">
        <v>41.25</v>
      </c>
    </row>
    <row r="1470" spans="1:6" ht="30">
      <c r="A1470" s="460">
        <v>102662</v>
      </c>
      <c r="B1470" s="461" t="s">
        <v>5449</v>
      </c>
      <c r="C1470" s="462" t="s">
        <v>914</v>
      </c>
      <c r="D1470" s="463">
        <v>89.58</v>
      </c>
      <c r="E1470" s="463">
        <v>8.0500000000000007</v>
      </c>
      <c r="F1470" s="463">
        <v>97.63</v>
      </c>
    </row>
    <row r="1471" spans="1:6" ht="30">
      <c r="A1471" s="460">
        <v>102663</v>
      </c>
      <c r="B1471" s="461" t="s">
        <v>4721</v>
      </c>
      <c r="C1471" s="462" t="s">
        <v>914</v>
      </c>
      <c r="D1471" s="463">
        <v>40.769999999999996</v>
      </c>
      <c r="E1471" s="463">
        <v>8.91</v>
      </c>
      <c r="F1471" s="463">
        <v>49.68</v>
      </c>
    </row>
    <row r="1472" spans="1:6" ht="30">
      <c r="A1472" s="460">
        <v>102664</v>
      </c>
      <c r="B1472" s="461" t="s">
        <v>4722</v>
      </c>
      <c r="C1472" s="462" t="s">
        <v>914</v>
      </c>
      <c r="D1472" s="463">
        <v>38.78</v>
      </c>
      <c r="E1472" s="463">
        <v>5.69</v>
      </c>
      <c r="F1472" s="463">
        <v>44.47</v>
      </c>
    </row>
    <row r="1473" spans="1:6">
      <c r="A1473" s="460">
        <v>102665</v>
      </c>
      <c r="B1473" s="461" t="s">
        <v>4723</v>
      </c>
      <c r="C1473" s="462" t="s">
        <v>914</v>
      </c>
      <c r="D1473" s="463">
        <v>14.490000000000002</v>
      </c>
      <c r="E1473" s="463">
        <v>5.31</v>
      </c>
      <c r="F1473" s="463">
        <v>19.8</v>
      </c>
    </row>
    <row r="1474" spans="1:6" ht="30">
      <c r="A1474" s="460">
        <v>102666</v>
      </c>
      <c r="B1474" s="461" t="s">
        <v>4724</v>
      </c>
      <c r="C1474" s="462" t="s">
        <v>914</v>
      </c>
      <c r="D1474" s="463">
        <v>50.449999999999996</v>
      </c>
      <c r="E1474" s="463">
        <v>6.17</v>
      </c>
      <c r="F1474" s="463">
        <v>56.62</v>
      </c>
    </row>
    <row r="1475" spans="1:6" ht="45">
      <c r="A1475" s="460">
        <v>102668</v>
      </c>
      <c r="B1475" s="461" t="s">
        <v>5450</v>
      </c>
      <c r="C1475" s="462" t="s">
        <v>914</v>
      </c>
      <c r="D1475" s="463">
        <v>104.53999999999999</v>
      </c>
      <c r="E1475" s="463">
        <v>8.4600000000000009</v>
      </c>
      <c r="F1475" s="463">
        <v>113</v>
      </c>
    </row>
    <row r="1476" spans="1:6" ht="30">
      <c r="A1476" s="460">
        <v>102669</v>
      </c>
      <c r="B1476" s="461" t="s">
        <v>4725</v>
      </c>
      <c r="C1476" s="462" t="s">
        <v>914</v>
      </c>
      <c r="D1476" s="463">
        <v>57.19</v>
      </c>
      <c r="E1476" s="463">
        <v>9.31</v>
      </c>
      <c r="F1476" s="463">
        <v>66.5</v>
      </c>
    </row>
    <row r="1477" spans="1:6" ht="30">
      <c r="A1477" s="460">
        <v>102670</v>
      </c>
      <c r="B1477" s="461" t="s">
        <v>4726</v>
      </c>
      <c r="C1477" s="462" t="s">
        <v>914</v>
      </c>
      <c r="D1477" s="463">
        <v>112.28</v>
      </c>
      <c r="E1477" s="463">
        <v>11.12</v>
      </c>
      <c r="F1477" s="463">
        <v>123.4</v>
      </c>
    </row>
    <row r="1478" spans="1:6" ht="30">
      <c r="A1478" s="460">
        <v>102672</v>
      </c>
      <c r="B1478" s="461" t="s">
        <v>5451</v>
      </c>
      <c r="C1478" s="462" t="s">
        <v>914</v>
      </c>
      <c r="D1478" s="463">
        <v>174.88</v>
      </c>
      <c r="E1478" s="463">
        <v>20.67</v>
      </c>
      <c r="F1478" s="463">
        <v>195.55</v>
      </c>
    </row>
    <row r="1479" spans="1:6" ht="30">
      <c r="A1479" s="460">
        <v>102673</v>
      </c>
      <c r="B1479" s="461" t="s">
        <v>4727</v>
      </c>
      <c r="C1479" s="462" t="s">
        <v>914</v>
      </c>
      <c r="D1479" s="463">
        <v>135.34</v>
      </c>
      <c r="E1479" s="463">
        <v>27.59</v>
      </c>
      <c r="F1479" s="463">
        <v>162.93</v>
      </c>
    </row>
    <row r="1480" spans="1:6" ht="30">
      <c r="A1480" s="460">
        <v>102674</v>
      </c>
      <c r="B1480" s="461" t="s">
        <v>4728</v>
      </c>
      <c r="C1480" s="462" t="s">
        <v>914</v>
      </c>
      <c r="D1480" s="463">
        <v>125.77000000000001</v>
      </c>
      <c r="E1480" s="463">
        <v>10.09</v>
      </c>
      <c r="F1480" s="463">
        <v>135.86000000000001</v>
      </c>
    </row>
    <row r="1481" spans="1:6" ht="30">
      <c r="A1481" s="460">
        <v>102676</v>
      </c>
      <c r="B1481" s="461" t="s">
        <v>5452</v>
      </c>
      <c r="C1481" s="462" t="s">
        <v>914</v>
      </c>
      <c r="D1481" s="463">
        <v>182.38</v>
      </c>
      <c r="E1481" s="463">
        <v>13.9</v>
      </c>
      <c r="F1481" s="463">
        <v>196.28</v>
      </c>
    </row>
    <row r="1482" spans="1:6" ht="30">
      <c r="A1482" s="460">
        <v>102677</v>
      </c>
      <c r="B1482" s="461" t="s">
        <v>4729</v>
      </c>
      <c r="C1482" s="462" t="s">
        <v>914</v>
      </c>
      <c r="D1482" s="463">
        <v>135.13</v>
      </c>
      <c r="E1482" s="463">
        <v>16.170000000000002</v>
      </c>
      <c r="F1482" s="463">
        <v>151.30000000000001</v>
      </c>
    </row>
    <row r="1483" spans="1:6" ht="30">
      <c r="A1483" s="460">
        <v>102678</v>
      </c>
      <c r="B1483" s="461" t="s">
        <v>4730</v>
      </c>
      <c r="C1483" s="462" t="s">
        <v>914</v>
      </c>
      <c r="D1483" s="463">
        <v>107.52</v>
      </c>
      <c r="E1483" s="463">
        <v>10.94</v>
      </c>
      <c r="F1483" s="463">
        <v>118.46</v>
      </c>
    </row>
    <row r="1484" spans="1:6" ht="30">
      <c r="A1484" s="460">
        <v>102679</v>
      </c>
      <c r="B1484" s="461" t="s">
        <v>4731</v>
      </c>
      <c r="C1484" s="462" t="s">
        <v>914</v>
      </c>
      <c r="D1484" s="463">
        <v>116.72999999999999</v>
      </c>
      <c r="E1484" s="463">
        <v>9.65</v>
      </c>
      <c r="F1484" s="463">
        <v>126.38</v>
      </c>
    </row>
    <row r="1485" spans="1:6" ht="45">
      <c r="A1485" s="460">
        <v>102680</v>
      </c>
      <c r="B1485" s="461" t="s">
        <v>4732</v>
      </c>
      <c r="C1485" s="462" t="s">
        <v>914</v>
      </c>
      <c r="D1485" s="463">
        <v>119.97999999999999</v>
      </c>
      <c r="E1485" s="463">
        <v>12.06</v>
      </c>
      <c r="F1485" s="463">
        <v>132.04</v>
      </c>
    </row>
    <row r="1486" spans="1:6" ht="45">
      <c r="A1486" s="460">
        <v>102681</v>
      </c>
      <c r="B1486" s="461" t="s">
        <v>5453</v>
      </c>
      <c r="C1486" s="462" t="s">
        <v>914</v>
      </c>
      <c r="D1486" s="463">
        <v>176.62</v>
      </c>
      <c r="E1486" s="463">
        <v>15.84</v>
      </c>
      <c r="F1486" s="463">
        <v>192.46</v>
      </c>
    </row>
    <row r="1487" spans="1:6" ht="45">
      <c r="A1487" s="460">
        <v>102683</v>
      </c>
      <c r="B1487" s="461" t="s">
        <v>4733</v>
      </c>
      <c r="C1487" s="462" t="s">
        <v>914</v>
      </c>
      <c r="D1487" s="463">
        <v>134.59</v>
      </c>
      <c r="E1487" s="463">
        <v>19.29</v>
      </c>
      <c r="F1487" s="463">
        <v>153.88</v>
      </c>
    </row>
    <row r="1488" spans="1:6" ht="30">
      <c r="A1488" s="460">
        <v>102684</v>
      </c>
      <c r="B1488" s="461" t="s">
        <v>4734</v>
      </c>
      <c r="C1488" s="462" t="s">
        <v>914</v>
      </c>
      <c r="D1488" s="463">
        <v>129.22</v>
      </c>
      <c r="E1488" s="463">
        <v>10.76</v>
      </c>
      <c r="F1488" s="463">
        <v>139.97999999999999</v>
      </c>
    </row>
    <row r="1489" spans="1:6" ht="30">
      <c r="A1489" s="460">
        <v>102685</v>
      </c>
      <c r="B1489" s="461" t="s">
        <v>5454</v>
      </c>
      <c r="C1489" s="462" t="s">
        <v>914</v>
      </c>
      <c r="D1489" s="463">
        <v>185.82999999999998</v>
      </c>
      <c r="E1489" s="463">
        <v>14.56</v>
      </c>
      <c r="F1489" s="463">
        <v>200.39</v>
      </c>
    </row>
    <row r="1490" spans="1:6" ht="30">
      <c r="A1490" s="460">
        <v>102687</v>
      </c>
      <c r="B1490" s="461" t="s">
        <v>4735</v>
      </c>
      <c r="C1490" s="462" t="s">
        <v>914</v>
      </c>
      <c r="D1490" s="463">
        <v>140.04</v>
      </c>
      <c r="E1490" s="463">
        <v>16.84</v>
      </c>
      <c r="F1490" s="463">
        <v>156.88</v>
      </c>
    </row>
    <row r="1491" spans="1:6" ht="30">
      <c r="A1491" s="460">
        <v>102688</v>
      </c>
      <c r="B1491" s="461" t="s">
        <v>7362</v>
      </c>
      <c r="C1491" s="462" t="s">
        <v>914</v>
      </c>
      <c r="D1491" s="463">
        <v>39.4</v>
      </c>
      <c r="E1491" s="463">
        <v>8.82</v>
      </c>
      <c r="F1491" s="463">
        <v>48.22</v>
      </c>
    </row>
    <row r="1492" spans="1:6" ht="30">
      <c r="A1492" s="460">
        <v>102689</v>
      </c>
      <c r="B1492" s="461" t="s">
        <v>7363</v>
      </c>
      <c r="C1492" s="462" t="s">
        <v>914</v>
      </c>
      <c r="D1492" s="463">
        <v>92.050000000000011</v>
      </c>
      <c r="E1492" s="463">
        <v>9.5399999999999991</v>
      </c>
      <c r="F1492" s="463">
        <v>101.59</v>
      </c>
    </row>
    <row r="1493" spans="1:6" ht="45">
      <c r="A1493" s="460">
        <v>102690</v>
      </c>
      <c r="B1493" s="461" t="s">
        <v>4736</v>
      </c>
      <c r="C1493" s="462" t="s">
        <v>914</v>
      </c>
      <c r="D1493" s="463">
        <v>54.37</v>
      </c>
      <c r="E1493" s="463">
        <v>9.2100000000000009</v>
      </c>
      <c r="F1493" s="463">
        <v>63.58</v>
      </c>
    </row>
    <row r="1494" spans="1:6" ht="45">
      <c r="A1494" s="460">
        <v>102693</v>
      </c>
      <c r="B1494" s="461" t="s">
        <v>7364</v>
      </c>
      <c r="C1494" s="462" t="s">
        <v>914</v>
      </c>
      <c r="D1494" s="463">
        <v>107.00999999999999</v>
      </c>
      <c r="E1494" s="463">
        <v>9.9499999999999993</v>
      </c>
      <c r="F1494" s="463">
        <v>116.96</v>
      </c>
    </row>
    <row r="1495" spans="1:6" ht="30">
      <c r="A1495" s="460">
        <v>102694</v>
      </c>
      <c r="B1495" s="461" t="s">
        <v>7365</v>
      </c>
      <c r="C1495" s="462" t="s">
        <v>914</v>
      </c>
      <c r="D1495" s="463">
        <v>79.95</v>
      </c>
      <c r="E1495" s="463">
        <v>10.92</v>
      </c>
      <c r="F1495" s="463">
        <v>90.87</v>
      </c>
    </row>
    <row r="1496" spans="1:6" ht="30">
      <c r="A1496" s="460">
        <v>102696</v>
      </c>
      <c r="B1496" s="461" t="s">
        <v>7366</v>
      </c>
      <c r="C1496" s="462" t="s">
        <v>914</v>
      </c>
      <c r="D1496" s="463">
        <v>132.18</v>
      </c>
      <c r="E1496" s="463">
        <v>12.15</v>
      </c>
      <c r="F1496" s="463">
        <v>144.33000000000001</v>
      </c>
    </row>
    <row r="1497" spans="1:6" ht="45">
      <c r="A1497" s="460">
        <v>102697</v>
      </c>
      <c r="B1497" s="461" t="s">
        <v>7367</v>
      </c>
      <c r="C1497" s="462" t="s">
        <v>914</v>
      </c>
      <c r="D1497" s="463">
        <v>89.19</v>
      </c>
      <c r="E1497" s="463">
        <v>11.58</v>
      </c>
      <c r="F1497" s="463">
        <v>100.77</v>
      </c>
    </row>
    <row r="1498" spans="1:6" ht="45">
      <c r="A1498" s="460">
        <v>102703</v>
      </c>
      <c r="B1498" s="461" t="s">
        <v>7368</v>
      </c>
      <c r="C1498" s="462" t="s">
        <v>914</v>
      </c>
      <c r="D1498" s="463">
        <v>141.41999999999999</v>
      </c>
      <c r="E1498" s="463">
        <v>12.81</v>
      </c>
      <c r="F1498" s="463">
        <v>154.22999999999999</v>
      </c>
    </row>
    <row r="1499" spans="1:6" ht="30">
      <c r="A1499" s="460">
        <v>102704</v>
      </c>
      <c r="B1499" s="461" t="s">
        <v>4737</v>
      </c>
      <c r="C1499" s="462" t="s">
        <v>914</v>
      </c>
      <c r="D1499" s="463">
        <v>12.229999999999999</v>
      </c>
      <c r="E1499" s="463">
        <v>0.38</v>
      </c>
      <c r="F1499" s="463">
        <v>12.61</v>
      </c>
    </row>
    <row r="1500" spans="1:6" ht="30">
      <c r="A1500" s="460">
        <v>102705</v>
      </c>
      <c r="B1500" s="461" t="s">
        <v>5455</v>
      </c>
      <c r="C1500" s="462" t="s">
        <v>914</v>
      </c>
      <c r="D1500" s="463">
        <v>64.23</v>
      </c>
      <c r="E1500" s="463">
        <v>0.38</v>
      </c>
      <c r="F1500" s="463">
        <v>64.61</v>
      </c>
    </row>
    <row r="1501" spans="1:6" ht="30">
      <c r="A1501" s="460">
        <v>102707</v>
      </c>
      <c r="B1501" s="461" t="s">
        <v>4738</v>
      </c>
      <c r="C1501" s="462" t="s">
        <v>914</v>
      </c>
      <c r="D1501" s="463">
        <v>21.09</v>
      </c>
      <c r="E1501" s="463">
        <v>4.57</v>
      </c>
      <c r="F1501" s="463">
        <v>25.66</v>
      </c>
    </row>
    <row r="1502" spans="1:6" ht="30">
      <c r="A1502" s="460">
        <v>102708</v>
      </c>
      <c r="B1502" s="461" t="s">
        <v>4739</v>
      </c>
      <c r="C1502" s="462" t="s">
        <v>896</v>
      </c>
      <c r="D1502" s="463">
        <v>13.2</v>
      </c>
      <c r="E1502" s="463">
        <v>15.7</v>
      </c>
      <c r="F1502" s="463">
        <v>28.9</v>
      </c>
    </row>
    <row r="1503" spans="1:6" ht="30">
      <c r="A1503" s="460">
        <v>102710</v>
      </c>
      <c r="B1503" s="461" t="s">
        <v>4740</v>
      </c>
      <c r="C1503" s="462" t="s">
        <v>896</v>
      </c>
      <c r="D1503" s="463">
        <v>37.86</v>
      </c>
      <c r="E1503" s="463">
        <v>31.36</v>
      </c>
      <c r="F1503" s="463">
        <v>69.22</v>
      </c>
    </row>
    <row r="1504" spans="1:6" ht="30">
      <c r="A1504" s="460">
        <v>102711</v>
      </c>
      <c r="B1504" s="461" t="s">
        <v>4741</v>
      </c>
      <c r="C1504" s="462" t="s">
        <v>896</v>
      </c>
      <c r="D1504" s="463">
        <v>56.54</v>
      </c>
      <c r="E1504" s="463">
        <v>31.35</v>
      </c>
      <c r="F1504" s="463">
        <v>87.89</v>
      </c>
    </row>
    <row r="1505" spans="1:6" ht="30">
      <c r="A1505" s="460">
        <v>102712</v>
      </c>
      <c r="B1505" s="461" t="s">
        <v>4742</v>
      </c>
      <c r="C1505" s="462" t="s">
        <v>98</v>
      </c>
      <c r="D1505" s="463">
        <v>9.2799999999999994</v>
      </c>
      <c r="E1505" s="463">
        <v>0.38</v>
      </c>
      <c r="F1505" s="463">
        <v>9.66</v>
      </c>
    </row>
    <row r="1506" spans="1:6" ht="30">
      <c r="A1506" s="460">
        <v>102713</v>
      </c>
      <c r="B1506" s="461" t="s">
        <v>4743</v>
      </c>
      <c r="C1506" s="462" t="s">
        <v>98</v>
      </c>
      <c r="D1506" s="463">
        <v>12.86</v>
      </c>
      <c r="E1506" s="463">
        <v>0.38</v>
      </c>
      <c r="F1506" s="463">
        <v>13.24</v>
      </c>
    </row>
    <row r="1507" spans="1:6" ht="30">
      <c r="A1507" s="460">
        <v>102715</v>
      </c>
      <c r="B1507" s="461" t="s">
        <v>4744</v>
      </c>
      <c r="C1507" s="462" t="s">
        <v>98</v>
      </c>
      <c r="D1507" s="463">
        <v>25.73</v>
      </c>
      <c r="E1507" s="463">
        <v>0.38</v>
      </c>
      <c r="F1507" s="463">
        <v>26.11</v>
      </c>
    </row>
    <row r="1508" spans="1:6">
      <c r="A1508" s="460">
        <v>102716</v>
      </c>
      <c r="B1508" s="461" t="s">
        <v>4745</v>
      </c>
      <c r="C1508" s="462" t="s">
        <v>926</v>
      </c>
      <c r="D1508" s="463">
        <v>150.35999999999999</v>
      </c>
      <c r="E1508" s="463">
        <v>11.87</v>
      </c>
      <c r="F1508" s="463">
        <v>162.22999999999999</v>
      </c>
    </row>
    <row r="1509" spans="1:6">
      <c r="A1509" s="460">
        <v>102717</v>
      </c>
      <c r="B1509" s="461" t="s">
        <v>4746</v>
      </c>
      <c r="C1509" s="462" t="s">
        <v>926</v>
      </c>
      <c r="D1509" s="463">
        <v>89.25</v>
      </c>
      <c r="E1509" s="463">
        <v>11.87</v>
      </c>
      <c r="F1509" s="463">
        <v>101.12</v>
      </c>
    </row>
    <row r="1510" spans="1:6">
      <c r="A1510" s="460">
        <v>102718</v>
      </c>
      <c r="B1510" s="461" t="s">
        <v>4747</v>
      </c>
      <c r="C1510" s="462" t="s">
        <v>926</v>
      </c>
      <c r="D1510" s="463">
        <v>146.10999999999999</v>
      </c>
      <c r="E1510" s="463">
        <v>30.43</v>
      </c>
      <c r="F1510" s="463">
        <v>176.54</v>
      </c>
    </row>
    <row r="1511" spans="1:6">
      <c r="A1511" s="460">
        <v>102719</v>
      </c>
      <c r="B1511" s="461" t="s">
        <v>4748</v>
      </c>
      <c r="C1511" s="462" t="s">
        <v>926</v>
      </c>
      <c r="D1511" s="463">
        <v>84.990000000000009</v>
      </c>
      <c r="E1511" s="463">
        <v>30.44</v>
      </c>
      <c r="F1511" s="463">
        <v>115.43</v>
      </c>
    </row>
    <row r="1512" spans="1:6" ht="45">
      <c r="A1512" s="460">
        <v>102722</v>
      </c>
      <c r="B1512" s="461" t="s">
        <v>4749</v>
      </c>
      <c r="C1512" s="462" t="s">
        <v>914</v>
      </c>
      <c r="D1512" s="463">
        <v>45.88</v>
      </c>
      <c r="E1512" s="463">
        <v>9.9</v>
      </c>
      <c r="F1512" s="463">
        <v>55.78</v>
      </c>
    </row>
    <row r="1513" spans="1:6" ht="45">
      <c r="A1513" s="460">
        <v>102723</v>
      </c>
      <c r="B1513" s="461" t="s">
        <v>7369</v>
      </c>
      <c r="C1513" s="462" t="s">
        <v>914</v>
      </c>
      <c r="D1513" s="463">
        <v>97.89</v>
      </c>
      <c r="E1513" s="463">
        <v>9.89</v>
      </c>
      <c r="F1513" s="463">
        <v>107.78</v>
      </c>
    </row>
    <row r="1514" spans="1:6">
      <c r="A1514" s="460">
        <v>102724</v>
      </c>
      <c r="B1514" s="461" t="s">
        <v>4750</v>
      </c>
      <c r="C1514" s="462" t="s">
        <v>896</v>
      </c>
      <c r="D1514" s="463">
        <v>22.57</v>
      </c>
      <c r="E1514" s="463">
        <v>9.49</v>
      </c>
      <c r="F1514" s="463">
        <v>32.06</v>
      </c>
    </row>
    <row r="1515" spans="1:6">
      <c r="A1515" s="460">
        <v>102725</v>
      </c>
      <c r="B1515" s="461" t="s">
        <v>4751</v>
      </c>
      <c r="C1515" s="462" t="s">
        <v>896</v>
      </c>
      <c r="D1515" s="463">
        <v>21.85</v>
      </c>
      <c r="E1515" s="463">
        <v>9.49</v>
      </c>
      <c r="F1515" s="463">
        <v>31.34</v>
      </c>
    </row>
    <row r="1516" spans="1:6">
      <c r="A1516" s="460">
        <v>102726</v>
      </c>
      <c r="B1516" s="461" t="s">
        <v>4752</v>
      </c>
      <c r="C1516" s="462" t="s">
        <v>896</v>
      </c>
      <c r="D1516" s="463">
        <v>19.810000000000002</v>
      </c>
      <c r="E1516" s="463">
        <v>9.49</v>
      </c>
      <c r="F1516" s="463">
        <v>29.3</v>
      </c>
    </row>
    <row r="1517" spans="1:6" ht="30">
      <c r="A1517" s="460">
        <v>103653</v>
      </c>
      <c r="B1517" s="461" t="s">
        <v>4753</v>
      </c>
      <c r="C1517" s="462" t="s">
        <v>98</v>
      </c>
      <c r="D1517" s="463">
        <v>30.790000000000003</v>
      </c>
      <c r="E1517" s="463">
        <v>0.38</v>
      </c>
      <c r="F1517" s="463">
        <v>31.17</v>
      </c>
    </row>
    <row r="1518" spans="1:6" ht="45">
      <c r="A1518" s="460">
        <v>92743</v>
      </c>
      <c r="B1518" s="461" t="s">
        <v>3315</v>
      </c>
      <c r="C1518" s="462" t="s">
        <v>926</v>
      </c>
      <c r="D1518" s="463">
        <v>537.26</v>
      </c>
      <c r="E1518" s="463">
        <v>138.09</v>
      </c>
      <c r="F1518" s="463">
        <v>675.35</v>
      </c>
    </row>
    <row r="1519" spans="1:6" ht="45">
      <c r="A1519" s="460">
        <v>92744</v>
      </c>
      <c r="B1519" s="461" t="s">
        <v>3316</v>
      </c>
      <c r="C1519" s="462" t="s">
        <v>926</v>
      </c>
      <c r="D1519" s="463">
        <v>556.19000000000005</v>
      </c>
      <c r="E1519" s="463">
        <v>66.67</v>
      </c>
      <c r="F1519" s="463">
        <v>622.86</v>
      </c>
    </row>
    <row r="1520" spans="1:6" ht="45">
      <c r="A1520" s="460">
        <v>92745</v>
      </c>
      <c r="B1520" s="461" t="s">
        <v>3317</v>
      </c>
      <c r="C1520" s="462" t="s">
        <v>926</v>
      </c>
      <c r="D1520" s="463">
        <v>679.57</v>
      </c>
      <c r="E1520" s="463">
        <v>166.17</v>
      </c>
      <c r="F1520" s="463">
        <v>845.74</v>
      </c>
    </row>
    <row r="1521" spans="1:6" ht="45">
      <c r="A1521" s="460">
        <v>92746</v>
      </c>
      <c r="B1521" s="461" t="s">
        <v>3318</v>
      </c>
      <c r="C1521" s="462" t="s">
        <v>926</v>
      </c>
      <c r="D1521" s="463">
        <v>657.37</v>
      </c>
      <c r="E1521" s="463">
        <v>93.79</v>
      </c>
      <c r="F1521" s="463">
        <v>751.16</v>
      </c>
    </row>
    <row r="1522" spans="1:6" ht="45">
      <c r="A1522" s="460">
        <v>92747</v>
      </c>
      <c r="B1522" s="461" t="s">
        <v>3319</v>
      </c>
      <c r="C1522" s="462" t="s">
        <v>926</v>
      </c>
      <c r="D1522" s="463">
        <v>760.29000000000008</v>
      </c>
      <c r="E1522" s="463">
        <v>182.41</v>
      </c>
      <c r="F1522" s="463">
        <v>942.7</v>
      </c>
    </row>
    <row r="1523" spans="1:6" ht="45">
      <c r="A1523" s="460">
        <v>92748</v>
      </c>
      <c r="B1523" s="461" t="s">
        <v>3320</v>
      </c>
      <c r="C1523" s="462" t="s">
        <v>926</v>
      </c>
      <c r="D1523" s="463">
        <v>714.7700000000001</v>
      </c>
      <c r="E1523" s="463">
        <v>109.92</v>
      </c>
      <c r="F1523" s="463">
        <v>824.69</v>
      </c>
    </row>
    <row r="1524" spans="1:6" ht="30">
      <c r="A1524" s="460">
        <v>92749</v>
      </c>
      <c r="B1524" s="461" t="s">
        <v>3321</v>
      </c>
      <c r="C1524" s="462" t="s">
        <v>926</v>
      </c>
      <c r="D1524" s="463">
        <v>826.87</v>
      </c>
      <c r="E1524" s="463">
        <v>136.53</v>
      </c>
      <c r="F1524" s="463">
        <v>963.4</v>
      </c>
    </row>
    <row r="1525" spans="1:6" ht="45">
      <c r="A1525" s="460">
        <v>92750</v>
      </c>
      <c r="B1525" s="461" t="s">
        <v>3322</v>
      </c>
      <c r="C1525" s="462" t="s">
        <v>926</v>
      </c>
      <c r="D1525" s="463">
        <v>1481.95</v>
      </c>
      <c r="E1525" s="463">
        <v>187.69</v>
      </c>
      <c r="F1525" s="463">
        <v>1669.64</v>
      </c>
    </row>
    <row r="1526" spans="1:6" ht="45">
      <c r="A1526" s="460">
        <v>92751</v>
      </c>
      <c r="B1526" s="461" t="s">
        <v>3323</v>
      </c>
      <c r="C1526" s="462" t="s">
        <v>926</v>
      </c>
      <c r="D1526" s="463">
        <v>1863.0400000000002</v>
      </c>
      <c r="E1526" s="463">
        <v>216.49</v>
      </c>
      <c r="F1526" s="463">
        <v>2079.5300000000002</v>
      </c>
    </row>
    <row r="1527" spans="1:6" ht="45">
      <c r="A1527" s="460">
        <v>92752</v>
      </c>
      <c r="B1527" s="461" t="s">
        <v>3324</v>
      </c>
      <c r="C1527" s="462" t="s">
        <v>926</v>
      </c>
      <c r="D1527" s="463">
        <v>2243.17</v>
      </c>
      <c r="E1527" s="463">
        <v>244.34</v>
      </c>
      <c r="F1527" s="463">
        <v>2487.5100000000002</v>
      </c>
    </row>
    <row r="1528" spans="1:6" ht="45">
      <c r="A1528" s="460">
        <v>92753</v>
      </c>
      <c r="B1528" s="461" t="s">
        <v>3325</v>
      </c>
      <c r="C1528" s="462" t="s">
        <v>926</v>
      </c>
      <c r="D1528" s="463">
        <v>545.46</v>
      </c>
      <c r="E1528" s="463">
        <v>96.31</v>
      </c>
      <c r="F1528" s="463">
        <v>641.77</v>
      </c>
    </row>
    <row r="1529" spans="1:6" ht="45">
      <c r="A1529" s="460">
        <v>92754</v>
      </c>
      <c r="B1529" s="461" t="s">
        <v>3326</v>
      </c>
      <c r="C1529" s="462" t="s">
        <v>926</v>
      </c>
      <c r="D1529" s="463">
        <v>495.15000000000003</v>
      </c>
      <c r="E1529" s="463">
        <v>88.67</v>
      </c>
      <c r="F1529" s="463">
        <v>583.82000000000005</v>
      </c>
    </row>
    <row r="1530" spans="1:6" ht="30">
      <c r="A1530" s="460">
        <v>92755</v>
      </c>
      <c r="B1530" s="461" t="s">
        <v>3327</v>
      </c>
      <c r="C1530" s="462" t="s">
        <v>98</v>
      </c>
      <c r="D1530" s="463">
        <v>208.58</v>
      </c>
      <c r="E1530" s="463">
        <v>45.5</v>
      </c>
      <c r="F1530" s="463">
        <v>254.08</v>
      </c>
    </row>
    <row r="1531" spans="1:6" ht="30">
      <c r="A1531" s="460">
        <v>92756</v>
      </c>
      <c r="B1531" s="461" t="s">
        <v>3328</v>
      </c>
      <c r="C1531" s="462" t="s">
        <v>98</v>
      </c>
      <c r="D1531" s="463">
        <v>233.54999999999998</v>
      </c>
      <c r="E1531" s="463">
        <v>54.02</v>
      </c>
      <c r="F1531" s="463">
        <v>287.57</v>
      </c>
    </row>
    <row r="1532" spans="1:6" ht="30">
      <c r="A1532" s="460">
        <v>92757</v>
      </c>
      <c r="B1532" s="461" t="s">
        <v>3329</v>
      </c>
      <c r="C1532" s="462" t="s">
        <v>98</v>
      </c>
      <c r="D1532" s="463">
        <v>264.3</v>
      </c>
      <c r="E1532" s="463">
        <v>63.95</v>
      </c>
      <c r="F1532" s="463">
        <v>328.25</v>
      </c>
    </row>
    <row r="1533" spans="1:6" ht="45">
      <c r="A1533" s="460">
        <v>92758</v>
      </c>
      <c r="B1533" s="461" t="s">
        <v>3330</v>
      </c>
      <c r="C1533" s="462" t="s">
        <v>926</v>
      </c>
      <c r="D1533" s="463">
        <v>642.69000000000005</v>
      </c>
      <c r="E1533" s="463">
        <v>103.3</v>
      </c>
      <c r="F1533" s="463">
        <v>745.99</v>
      </c>
    </row>
    <row r="1534" spans="1:6" ht="45">
      <c r="A1534" s="460">
        <v>91069</v>
      </c>
      <c r="B1534" s="461" t="s">
        <v>3085</v>
      </c>
      <c r="C1534" s="462" t="s">
        <v>98</v>
      </c>
      <c r="D1534" s="463">
        <v>93.02000000000001</v>
      </c>
      <c r="E1534" s="463">
        <v>27.35</v>
      </c>
      <c r="F1534" s="463">
        <v>120.37</v>
      </c>
    </row>
    <row r="1535" spans="1:6" ht="45">
      <c r="A1535" s="460">
        <v>91070</v>
      </c>
      <c r="B1535" s="461" t="s">
        <v>3086</v>
      </c>
      <c r="C1535" s="462" t="s">
        <v>98</v>
      </c>
      <c r="D1535" s="463">
        <v>104.28000000000002</v>
      </c>
      <c r="E1535" s="463">
        <v>28.99</v>
      </c>
      <c r="F1535" s="463">
        <v>133.27000000000001</v>
      </c>
    </row>
    <row r="1536" spans="1:6" ht="45">
      <c r="A1536" s="460">
        <v>91071</v>
      </c>
      <c r="B1536" s="461" t="s">
        <v>3087</v>
      </c>
      <c r="C1536" s="462" t="s">
        <v>98</v>
      </c>
      <c r="D1536" s="463">
        <v>112.55</v>
      </c>
      <c r="E1536" s="463">
        <v>64.98</v>
      </c>
      <c r="F1536" s="463">
        <v>177.53</v>
      </c>
    </row>
    <row r="1537" spans="1:6" ht="45">
      <c r="A1537" s="460">
        <v>91072</v>
      </c>
      <c r="B1537" s="461" t="s">
        <v>3088</v>
      </c>
      <c r="C1537" s="462" t="s">
        <v>98</v>
      </c>
      <c r="D1537" s="463">
        <v>123.69</v>
      </c>
      <c r="E1537" s="463">
        <v>66.72</v>
      </c>
      <c r="F1537" s="463">
        <v>190.41</v>
      </c>
    </row>
    <row r="1538" spans="1:6" ht="45">
      <c r="A1538" s="460">
        <v>91073</v>
      </c>
      <c r="B1538" s="461" t="s">
        <v>3089</v>
      </c>
      <c r="C1538" s="462" t="s">
        <v>98</v>
      </c>
      <c r="D1538" s="463">
        <v>97.87</v>
      </c>
      <c r="E1538" s="463">
        <v>41.79</v>
      </c>
      <c r="F1538" s="463">
        <v>139.66</v>
      </c>
    </row>
    <row r="1539" spans="1:6" ht="45">
      <c r="A1539" s="460">
        <v>91074</v>
      </c>
      <c r="B1539" s="461" t="s">
        <v>3090</v>
      </c>
      <c r="C1539" s="462" t="s">
        <v>98</v>
      </c>
      <c r="D1539" s="463">
        <v>109.69</v>
      </c>
      <c r="E1539" s="463">
        <v>44.88</v>
      </c>
      <c r="F1539" s="463">
        <v>154.57</v>
      </c>
    </row>
    <row r="1540" spans="1:6" ht="45">
      <c r="A1540" s="460">
        <v>91075</v>
      </c>
      <c r="B1540" s="461" t="s">
        <v>3091</v>
      </c>
      <c r="C1540" s="462" t="s">
        <v>98</v>
      </c>
      <c r="D1540" s="463">
        <v>116.42000000000002</v>
      </c>
      <c r="E1540" s="463">
        <v>83.57</v>
      </c>
      <c r="F1540" s="463">
        <v>199.99</v>
      </c>
    </row>
    <row r="1541" spans="1:6" ht="45">
      <c r="A1541" s="460">
        <v>91076</v>
      </c>
      <c r="B1541" s="461" t="s">
        <v>3092</v>
      </c>
      <c r="C1541" s="462" t="s">
        <v>98</v>
      </c>
      <c r="D1541" s="463">
        <v>128.13</v>
      </c>
      <c r="E1541" s="463">
        <v>86.84</v>
      </c>
      <c r="F1541" s="463">
        <v>214.97</v>
      </c>
    </row>
    <row r="1542" spans="1:6" ht="45">
      <c r="A1542" s="460">
        <v>91077</v>
      </c>
      <c r="B1542" s="461" t="s">
        <v>3093</v>
      </c>
      <c r="C1542" s="462" t="s">
        <v>98</v>
      </c>
      <c r="D1542" s="463">
        <v>119.59</v>
      </c>
      <c r="E1542" s="463">
        <v>18.809999999999999</v>
      </c>
      <c r="F1542" s="463">
        <v>138.4</v>
      </c>
    </row>
    <row r="1543" spans="1:6" ht="45">
      <c r="A1543" s="460">
        <v>91078</v>
      </c>
      <c r="B1543" s="461" t="s">
        <v>3094</v>
      </c>
      <c r="C1543" s="462" t="s">
        <v>98</v>
      </c>
      <c r="D1543" s="463">
        <v>141.57999999999998</v>
      </c>
      <c r="E1543" s="463">
        <v>20.27</v>
      </c>
      <c r="F1543" s="463">
        <v>161.85</v>
      </c>
    </row>
    <row r="1544" spans="1:6" ht="45">
      <c r="A1544" s="460">
        <v>91079</v>
      </c>
      <c r="B1544" s="461" t="s">
        <v>3095</v>
      </c>
      <c r="C1544" s="462" t="s">
        <v>98</v>
      </c>
      <c r="D1544" s="463">
        <v>122.28</v>
      </c>
      <c r="E1544" s="463">
        <v>24.06</v>
      </c>
      <c r="F1544" s="463">
        <v>146.34</v>
      </c>
    </row>
    <row r="1545" spans="1:6" ht="45">
      <c r="A1545" s="460">
        <v>91080</v>
      </c>
      <c r="B1545" s="461" t="s">
        <v>3096</v>
      </c>
      <c r="C1545" s="462" t="s">
        <v>98</v>
      </c>
      <c r="D1545" s="463">
        <v>144.1</v>
      </c>
      <c r="E1545" s="463">
        <v>25.49</v>
      </c>
      <c r="F1545" s="463">
        <v>169.59</v>
      </c>
    </row>
    <row r="1546" spans="1:6" ht="45">
      <c r="A1546" s="460">
        <v>91081</v>
      </c>
      <c r="B1546" s="461" t="s">
        <v>3097</v>
      </c>
      <c r="C1546" s="462" t="s">
        <v>98</v>
      </c>
      <c r="D1546" s="463">
        <v>125.77000000000001</v>
      </c>
      <c r="E1546" s="463">
        <v>34.31</v>
      </c>
      <c r="F1546" s="463">
        <v>160.08000000000001</v>
      </c>
    </row>
    <row r="1547" spans="1:6" ht="45">
      <c r="A1547" s="460">
        <v>91082</v>
      </c>
      <c r="B1547" s="461" t="s">
        <v>3098</v>
      </c>
      <c r="C1547" s="462" t="s">
        <v>98</v>
      </c>
      <c r="D1547" s="463">
        <v>148.29</v>
      </c>
      <c r="E1547" s="463">
        <v>37.03</v>
      </c>
      <c r="F1547" s="463">
        <v>185.32</v>
      </c>
    </row>
    <row r="1548" spans="1:6" ht="45">
      <c r="A1548" s="460">
        <v>91083</v>
      </c>
      <c r="B1548" s="461" t="s">
        <v>3099</v>
      </c>
      <c r="C1548" s="462" t="s">
        <v>98</v>
      </c>
      <c r="D1548" s="463">
        <v>130.02999999999997</v>
      </c>
      <c r="E1548" s="463">
        <v>44.14</v>
      </c>
      <c r="F1548" s="463">
        <v>174.17</v>
      </c>
    </row>
    <row r="1549" spans="1:6" ht="45">
      <c r="A1549" s="460">
        <v>91084</v>
      </c>
      <c r="B1549" s="461" t="s">
        <v>3100</v>
      </c>
      <c r="C1549" s="462" t="s">
        <v>98</v>
      </c>
      <c r="D1549" s="463">
        <v>152.32</v>
      </c>
      <c r="E1549" s="463">
        <v>46.78</v>
      </c>
      <c r="F1549" s="463">
        <v>199.1</v>
      </c>
    </row>
    <row r="1550" spans="1:6" ht="45">
      <c r="A1550" s="460">
        <v>91086</v>
      </c>
      <c r="B1550" s="461" t="s">
        <v>3101</v>
      </c>
      <c r="C1550" s="462" t="s">
        <v>98</v>
      </c>
      <c r="D1550" s="463">
        <v>98.320000000000007</v>
      </c>
      <c r="E1550" s="463">
        <v>36.86</v>
      </c>
      <c r="F1550" s="463">
        <v>135.18</v>
      </c>
    </row>
    <row r="1551" spans="1:6" ht="45">
      <c r="A1551" s="460">
        <v>91087</v>
      </c>
      <c r="B1551" s="461" t="s">
        <v>3102</v>
      </c>
      <c r="C1551" s="462" t="s">
        <v>98</v>
      </c>
      <c r="D1551" s="463">
        <v>109.78999999999999</v>
      </c>
      <c r="E1551" s="463">
        <v>38.72</v>
      </c>
      <c r="F1551" s="463">
        <v>148.51</v>
      </c>
    </row>
    <row r="1552" spans="1:6" ht="45">
      <c r="A1552" s="460">
        <v>91088</v>
      </c>
      <c r="B1552" s="461" t="s">
        <v>3103</v>
      </c>
      <c r="C1552" s="462" t="s">
        <v>98</v>
      </c>
      <c r="D1552" s="463">
        <v>118.21</v>
      </c>
      <c r="E1552" s="463">
        <v>76.14</v>
      </c>
      <c r="F1552" s="463">
        <v>194.35</v>
      </c>
    </row>
    <row r="1553" spans="1:6" ht="45">
      <c r="A1553" s="460">
        <v>91089</v>
      </c>
      <c r="B1553" s="461" t="s">
        <v>3104</v>
      </c>
      <c r="C1553" s="462" t="s">
        <v>98</v>
      </c>
      <c r="D1553" s="463">
        <v>129.69</v>
      </c>
      <c r="E1553" s="463">
        <v>78.209999999999994</v>
      </c>
      <c r="F1553" s="463">
        <v>207.9</v>
      </c>
    </row>
    <row r="1554" spans="1:6" ht="45">
      <c r="A1554" s="460">
        <v>91090</v>
      </c>
      <c r="B1554" s="461" t="s">
        <v>3105</v>
      </c>
      <c r="C1554" s="462" t="s">
        <v>98</v>
      </c>
      <c r="D1554" s="463">
        <v>101.63</v>
      </c>
      <c r="E1554" s="463">
        <v>49.97</v>
      </c>
      <c r="F1554" s="463">
        <v>151.6</v>
      </c>
    </row>
    <row r="1555" spans="1:6" ht="45">
      <c r="A1555" s="460">
        <v>91091</v>
      </c>
      <c r="B1555" s="461" t="s">
        <v>3106</v>
      </c>
      <c r="C1555" s="462" t="s">
        <v>98</v>
      </c>
      <c r="D1555" s="463">
        <v>113.76</v>
      </c>
      <c r="E1555" s="463">
        <v>53.45</v>
      </c>
      <c r="F1555" s="463">
        <v>167.21</v>
      </c>
    </row>
    <row r="1556" spans="1:6" ht="45">
      <c r="A1556" s="460">
        <v>91092</v>
      </c>
      <c r="B1556" s="461" t="s">
        <v>3107</v>
      </c>
      <c r="C1556" s="462" t="s">
        <v>98</v>
      </c>
      <c r="D1556" s="463">
        <v>120.37</v>
      </c>
      <c r="E1556" s="463">
        <v>92.93</v>
      </c>
      <c r="F1556" s="463">
        <v>213.3</v>
      </c>
    </row>
    <row r="1557" spans="1:6" ht="45">
      <c r="A1557" s="460">
        <v>91093</v>
      </c>
      <c r="B1557" s="461" t="s">
        <v>3108</v>
      </c>
      <c r="C1557" s="462" t="s">
        <v>98</v>
      </c>
      <c r="D1557" s="463">
        <v>132.57</v>
      </c>
      <c r="E1557" s="463">
        <v>96.82</v>
      </c>
      <c r="F1557" s="463">
        <v>229.39</v>
      </c>
    </row>
    <row r="1558" spans="1:6" ht="45">
      <c r="A1558" s="460">
        <v>91094</v>
      </c>
      <c r="B1558" s="461" t="s">
        <v>3109</v>
      </c>
      <c r="C1558" s="462" t="s">
        <v>98</v>
      </c>
      <c r="D1558" s="463">
        <v>122.35000000000001</v>
      </c>
      <c r="E1558" s="463">
        <v>25.27</v>
      </c>
      <c r="F1558" s="463">
        <v>147.62</v>
      </c>
    </row>
    <row r="1559" spans="1:6" ht="45">
      <c r="A1559" s="460">
        <v>91095</v>
      </c>
      <c r="B1559" s="461" t="s">
        <v>3110</v>
      </c>
      <c r="C1559" s="462" t="s">
        <v>98</v>
      </c>
      <c r="D1559" s="463">
        <v>144.66999999999999</v>
      </c>
      <c r="E1559" s="463">
        <v>26.96</v>
      </c>
      <c r="F1559" s="463">
        <v>171.63</v>
      </c>
    </row>
    <row r="1560" spans="1:6" ht="45">
      <c r="A1560" s="460">
        <v>91096</v>
      </c>
      <c r="B1560" s="461" t="s">
        <v>3111</v>
      </c>
      <c r="C1560" s="462" t="s">
        <v>98</v>
      </c>
      <c r="D1560" s="463">
        <v>123.43</v>
      </c>
      <c r="E1560" s="463">
        <v>28.07</v>
      </c>
      <c r="F1560" s="463">
        <v>151.5</v>
      </c>
    </row>
    <row r="1561" spans="1:6" ht="45">
      <c r="A1561" s="460">
        <v>91097</v>
      </c>
      <c r="B1561" s="461" t="s">
        <v>3112</v>
      </c>
      <c r="C1561" s="462" t="s">
        <v>98</v>
      </c>
      <c r="D1561" s="463">
        <v>145.51999999999998</v>
      </c>
      <c r="E1561" s="463">
        <v>29.77</v>
      </c>
      <c r="F1561" s="463">
        <v>175.29</v>
      </c>
    </row>
    <row r="1562" spans="1:6" ht="45">
      <c r="A1562" s="460">
        <v>91098</v>
      </c>
      <c r="B1562" s="461" t="s">
        <v>3113</v>
      </c>
      <c r="C1562" s="462" t="s">
        <v>98</v>
      </c>
      <c r="D1562" s="463">
        <v>128.03</v>
      </c>
      <c r="E1562" s="463">
        <v>41.02</v>
      </c>
      <c r="F1562" s="463">
        <v>169.05</v>
      </c>
    </row>
    <row r="1563" spans="1:6" ht="45">
      <c r="A1563" s="460">
        <v>91099</v>
      </c>
      <c r="B1563" s="461" t="s">
        <v>3114</v>
      </c>
      <c r="C1563" s="462" t="s">
        <v>98</v>
      </c>
      <c r="D1563" s="463">
        <v>150.89000000000001</v>
      </c>
      <c r="E1563" s="463">
        <v>44.07</v>
      </c>
      <c r="F1563" s="463">
        <v>194.96</v>
      </c>
    </row>
    <row r="1564" spans="1:6" ht="45">
      <c r="A1564" s="460">
        <v>91100</v>
      </c>
      <c r="B1564" s="461" t="s">
        <v>3115</v>
      </c>
      <c r="C1564" s="462" t="s">
        <v>98</v>
      </c>
      <c r="D1564" s="463">
        <v>131.19</v>
      </c>
      <c r="E1564" s="463">
        <v>49.01</v>
      </c>
      <c r="F1564" s="463">
        <v>180.2</v>
      </c>
    </row>
    <row r="1565" spans="1:6" ht="45">
      <c r="A1565" s="460">
        <v>91101</v>
      </c>
      <c r="B1565" s="461" t="s">
        <v>3116</v>
      </c>
      <c r="C1565" s="462" t="s">
        <v>98</v>
      </c>
      <c r="D1565" s="463">
        <v>153.87</v>
      </c>
      <c r="E1565" s="463">
        <v>52.1</v>
      </c>
      <c r="F1565" s="463">
        <v>205.97</v>
      </c>
    </row>
    <row r="1566" spans="1:6" ht="45">
      <c r="A1566" s="460">
        <v>93952</v>
      </c>
      <c r="B1566" s="461" t="s">
        <v>3331</v>
      </c>
      <c r="C1566" s="462" t="s">
        <v>914</v>
      </c>
      <c r="D1566" s="463">
        <v>134.95999999999998</v>
      </c>
      <c r="E1566" s="463">
        <v>110.05</v>
      </c>
      <c r="F1566" s="463">
        <v>245.01</v>
      </c>
    </row>
    <row r="1567" spans="1:6" ht="45">
      <c r="A1567" s="460">
        <v>93953</v>
      </c>
      <c r="B1567" s="461" t="s">
        <v>3332</v>
      </c>
      <c r="C1567" s="462" t="s">
        <v>914</v>
      </c>
      <c r="D1567" s="463">
        <v>127.92000000000002</v>
      </c>
      <c r="E1567" s="463">
        <v>98.07</v>
      </c>
      <c r="F1567" s="463">
        <v>225.99</v>
      </c>
    </row>
    <row r="1568" spans="1:6" ht="45">
      <c r="A1568" s="460">
        <v>93954</v>
      </c>
      <c r="B1568" s="461" t="s">
        <v>3333</v>
      </c>
      <c r="C1568" s="462" t="s">
        <v>914</v>
      </c>
      <c r="D1568" s="463">
        <v>123.54999999999998</v>
      </c>
      <c r="E1568" s="463">
        <v>91.09</v>
      </c>
      <c r="F1568" s="463">
        <v>214.64</v>
      </c>
    </row>
    <row r="1569" spans="1:6" ht="45">
      <c r="A1569" s="460">
        <v>93955</v>
      </c>
      <c r="B1569" s="461" t="s">
        <v>3334</v>
      </c>
      <c r="C1569" s="462" t="s">
        <v>914</v>
      </c>
      <c r="D1569" s="463">
        <v>120.44</v>
      </c>
      <c r="E1569" s="463">
        <v>86.15</v>
      </c>
      <c r="F1569" s="463">
        <v>206.59</v>
      </c>
    </row>
    <row r="1570" spans="1:6" ht="45">
      <c r="A1570" s="460">
        <v>93956</v>
      </c>
      <c r="B1570" s="461" t="s">
        <v>3335</v>
      </c>
      <c r="C1570" s="462" t="s">
        <v>914</v>
      </c>
      <c r="D1570" s="463">
        <v>117.88000000000001</v>
      </c>
      <c r="E1570" s="463">
        <v>82.36</v>
      </c>
      <c r="F1570" s="463">
        <v>200.24</v>
      </c>
    </row>
    <row r="1571" spans="1:6" ht="45">
      <c r="A1571" s="460">
        <v>93957</v>
      </c>
      <c r="B1571" s="461" t="s">
        <v>3336</v>
      </c>
      <c r="C1571" s="462" t="s">
        <v>914</v>
      </c>
      <c r="D1571" s="463">
        <v>145.37</v>
      </c>
      <c r="E1571" s="463">
        <v>112.12</v>
      </c>
      <c r="F1571" s="463">
        <v>257.49</v>
      </c>
    </row>
    <row r="1572" spans="1:6" ht="45">
      <c r="A1572" s="460">
        <v>93958</v>
      </c>
      <c r="B1572" s="461" t="s">
        <v>3337</v>
      </c>
      <c r="C1572" s="462" t="s">
        <v>914</v>
      </c>
      <c r="D1572" s="463">
        <v>137.88999999999999</v>
      </c>
      <c r="E1572" s="463">
        <v>99.52</v>
      </c>
      <c r="F1572" s="463">
        <v>237.41</v>
      </c>
    </row>
    <row r="1573" spans="1:6" ht="45">
      <c r="A1573" s="460">
        <v>93959</v>
      </c>
      <c r="B1573" s="461" t="s">
        <v>3338</v>
      </c>
      <c r="C1573" s="462" t="s">
        <v>914</v>
      </c>
      <c r="D1573" s="463">
        <v>133.31</v>
      </c>
      <c r="E1573" s="463">
        <v>92.22</v>
      </c>
      <c r="F1573" s="463">
        <v>225.53</v>
      </c>
    </row>
    <row r="1574" spans="1:6" ht="45">
      <c r="A1574" s="460">
        <v>93960</v>
      </c>
      <c r="B1574" s="461" t="s">
        <v>3339</v>
      </c>
      <c r="C1574" s="462" t="s">
        <v>914</v>
      </c>
      <c r="D1574" s="463">
        <v>130.06</v>
      </c>
      <c r="E1574" s="463">
        <v>87.1</v>
      </c>
      <c r="F1574" s="463">
        <v>217.16</v>
      </c>
    </row>
    <row r="1575" spans="1:6" ht="45">
      <c r="A1575" s="460">
        <v>93961</v>
      </c>
      <c r="B1575" s="461" t="s">
        <v>3340</v>
      </c>
      <c r="C1575" s="462" t="s">
        <v>914</v>
      </c>
      <c r="D1575" s="463">
        <v>127.43</v>
      </c>
      <c r="E1575" s="463">
        <v>83.15</v>
      </c>
      <c r="F1575" s="463">
        <v>210.58</v>
      </c>
    </row>
    <row r="1576" spans="1:6" ht="45">
      <c r="A1576" s="460">
        <v>93962</v>
      </c>
      <c r="B1576" s="461" t="s">
        <v>3341</v>
      </c>
      <c r="C1576" s="462" t="s">
        <v>914</v>
      </c>
      <c r="D1576" s="463">
        <v>125.01</v>
      </c>
      <c r="E1576" s="463">
        <v>106.23</v>
      </c>
      <c r="F1576" s="463">
        <v>231.24</v>
      </c>
    </row>
    <row r="1577" spans="1:6" ht="45">
      <c r="A1577" s="460">
        <v>93963</v>
      </c>
      <c r="B1577" s="461" t="s">
        <v>3342</v>
      </c>
      <c r="C1577" s="462" t="s">
        <v>914</v>
      </c>
      <c r="D1577" s="463">
        <v>117.93</v>
      </c>
      <c r="E1577" s="463">
        <v>94.28</v>
      </c>
      <c r="F1577" s="463">
        <v>212.21</v>
      </c>
    </row>
    <row r="1578" spans="1:6" ht="45">
      <c r="A1578" s="460">
        <v>93964</v>
      </c>
      <c r="B1578" s="461" t="s">
        <v>3343</v>
      </c>
      <c r="C1578" s="462" t="s">
        <v>914</v>
      </c>
      <c r="D1578" s="463">
        <v>113.59</v>
      </c>
      <c r="E1578" s="463">
        <v>87.34</v>
      </c>
      <c r="F1578" s="463">
        <v>200.93</v>
      </c>
    </row>
    <row r="1579" spans="1:6" ht="45">
      <c r="A1579" s="460">
        <v>93965</v>
      </c>
      <c r="B1579" s="461" t="s">
        <v>3344</v>
      </c>
      <c r="C1579" s="462" t="s">
        <v>914</v>
      </c>
      <c r="D1579" s="463">
        <v>109.79999999999998</v>
      </c>
      <c r="E1579" s="463">
        <v>79.84</v>
      </c>
      <c r="F1579" s="463">
        <v>189.64</v>
      </c>
    </row>
    <row r="1580" spans="1:6" ht="45">
      <c r="A1580" s="460">
        <v>93966</v>
      </c>
      <c r="B1580" s="461" t="s">
        <v>3345</v>
      </c>
      <c r="C1580" s="462" t="s">
        <v>914</v>
      </c>
      <c r="D1580" s="463">
        <v>108.03</v>
      </c>
      <c r="E1580" s="463">
        <v>78.599999999999994</v>
      </c>
      <c r="F1580" s="463">
        <v>186.63</v>
      </c>
    </row>
    <row r="1581" spans="1:6" ht="45">
      <c r="A1581" s="460">
        <v>93967</v>
      </c>
      <c r="B1581" s="461" t="s">
        <v>3346</v>
      </c>
      <c r="C1581" s="462" t="s">
        <v>914</v>
      </c>
      <c r="D1581" s="463">
        <v>135.42000000000002</v>
      </c>
      <c r="E1581" s="463">
        <v>108.27</v>
      </c>
      <c r="F1581" s="463">
        <v>243.69</v>
      </c>
    </row>
    <row r="1582" spans="1:6" ht="45">
      <c r="A1582" s="460">
        <v>93968</v>
      </c>
      <c r="B1582" s="461" t="s">
        <v>3347</v>
      </c>
      <c r="C1582" s="462" t="s">
        <v>914</v>
      </c>
      <c r="D1582" s="463">
        <v>127.92</v>
      </c>
      <c r="E1582" s="463">
        <v>95.73</v>
      </c>
      <c r="F1582" s="463">
        <v>223.65</v>
      </c>
    </row>
    <row r="1583" spans="1:6" ht="45">
      <c r="A1583" s="460">
        <v>93969</v>
      </c>
      <c r="B1583" s="461" t="s">
        <v>3348</v>
      </c>
      <c r="C1583" s="462" t="s">
        <v>914</v>
      </c>
      <c r="D1583" s="463">
        <v>123.37</v>
      </c>
      <c r="E1583" s="463">
        <v>88.41</v>
      </c>
      <c r="F1583" s="463">
        <v>211.78</v>
      </c>
    </row>
    <row r="1584" spans="1:6" ht="45">
      <c r="A1584" s="460">
        <v>93970</v>
      </c>
      <c r="B1584" s="461" t="s">
        <v>3349</v>
      </c>
      <c r="C1584" s="462" t="s">
        <v>914</v>
      </c>
      <c r="D1584" s="463">
        <v>120.14</v>
      </c>
      <c r="E1584" s="463">
        <v>83.36</v>
      </c>
      <c r="F1584" s="463">
        <v>203.5</v>
      </c>
    </row>
    <row r="1585" spans="1:6" ht="45">
      <c r="A1585" s="460">
        <v>93971</v>
      </c>
      <c r="B1585" s="461" t="s">
        <v>3350</v>
      </c>
      <c r="C1585" s="462" t="s">
        <v>914</v>
      </c>
      <c r="D1585" s="463">
        <v>112.58000000000001</v>
      </c>
      <c r="E1585" s="463">
        <v>77.75</v>
      </c>
      <c r="F1585" s="463">
        <v>190.33</v>
      </c>
    </row>
    <row r="1586" spans="1:6" ht="30">
      <c r="A1586" s="460">
        <v>95108</v>
      </c>
      <c r="B1586" s="461" t="s">
        <v>7370</v>
      </c>
      <c r="C1586" s="462" t="s">
        <v>896</v>
      </c>
      <c r="D1586" s="463">
        <v>18.420000000000002</v>
      </c>
      <c r="E1586" s="463">
        <v>25.4</v>
      </c>
      <c r="F1586" s="463">
        <v>43.82</v>
      </c>
    </row>
    <row r="1587" spans="1:6" ht="30">
      <c r="A1587" s="460">
        <v>100332</v>
      </c>
      <c r="B1587" s="461" t="s">
        <v>3299</v>
      </c>
      <c r="C1587" s="462" t="s">
        <v>98</v>
      </c>
      <c r="D1587" s="463">
        <v>756.05000000000007</v>
      </c>
      <c r="E1587" s="463">
        <v>77.900000000000006</v>
      </c>
      <c r="F1587" s="463">
        <v>833.95</v>
      </c>
    </row>
    <row r="1588" spans="1:6" ht="30">
      <c r="A1588" s="460">
        <v>100333</v>
      </c>
      <c r="B1588" s="461" t="s">
        <v>3300</v>
      </c>
      <c r="C1588" s="462" t="s">
        <v>98</v>
      </c>
      <c r="D1588" s="463">
        <v>454.39</v>
      </c>
      <c r="E1588" s="463">
        <v>58.85</v>
      </c>
      <c r="F1588" s="463">
        <v>513.24</v>
      </c>
    </row>
    <row r="1589" spans="1:6" ht="30">
      <c r="A1589" s="460">
        <v>100334</v>
      </c>
      <c r="B1589" s="461" t="s">
        <v>3301</v>
      </c>
      <c r="C1589" s="462" t="s">
        <v>98</v>
      </c>
      <c r="D1589" s="463">
        <v>593.3900000000001</v>
      </c>
      <c r="E1589" s="463">
        <v>66.05</v>
      </c>
      <c r="F1589" s="463">
        <v>659.44</v>
      </c>
    </row>
    <row r="1590" spans="1:6" ht="30">
      <c r="A1590" s="460">
        <v>100335</v>
      </c>
      <c r="B1590" s="461" t="s">
        <v>3302</v>
      </c>
      <c r="C1590" s="462" t="s">
        <v>98</v>
      </c>
      <c r="D1590" s="463">
        <v>367.15</v>
      </c>
      <c r="E1590" s="463">
        <v>51.75</v>
      </c>
      <c r="F1590" s="463">
        <v>418.9</v>
      </c>
    </row>
    <row r="1591" spans="1:6" ht="30">
      <c r="A1591" s="460">
        <v>100341</v>
      </c>
      <c r="B1591" s="461" t="s">
        <v>1285</v>
      </c>
      <c r="C1591" s="462" t="s">
        <v>98</v>
      </c>
      <c r="D1591" s="463">
        <v>22.810000000000002</v>
      </c>
      <c r="E1591" s="463">
        <v>17.82</v>
      </c>
      <c r="F1591" s="463">
        <v>40.630000000000003</v>
      </c>
    </row>
    <row r="1592" spans="1:6" ht="30">
      <c r="A1592" s="460">
        <v>100342</v>
      </c>
      <c r="B1592" s="461" t="s">
        <v>1286</v>
      </c>
      <c r="C1592" s="462" t="s">
        <v>1175</v>
      </c>
      <c r="D1592" s="463">
        <v>10.41</v>
      </c>
      <c r="E1592" s="463">
        <v>4.07</v>
      </c>
      <c r="F1592" s="463">
        <v>14.48</v>
      </c>
    </row>
    <row r="1593" spans="1:6" ht="30">
      <c r="A1593" s="460">
        <v>100343</v>
      </c>
      <c r="B1593" s="461" t="s">
        <v>1287</v>
      </c>
      <c r="C1593" s="462" t="s">
        <v>1175</v>
      </c>
      <c r="D1593" s="463">
        <v>10.33</v>
      </c>
      <c r="E1593" s="463">
        <v>2.82</v>
      </c>
      <c r="F1593" s="463">
        <v>13.15</v>
      </c>
    </row>
    <row r="1594" spans="1:6" ht="30">
      <c r="A1594" s="460">
        <v>100344</v>
      </c>
      <c r="B1594" s="461" t="s">
        <v>1288</v>
      </c>
      <c r="C1594" s="462" t="s">
        <v>1175</v>
      </c>
      <c r="D1594" s="463">
        <v>9.5299999999999994</v>
      </c>
      <c r="E1594" s="463">
        <v>2</v>
      </c>
      <c r="F1594" s="463">
        <v>11.53</v>
      </c>
    </row>
    <row r="1595" spans="1:6" ht="30">
      <c r="A1595" s="460">
        <v>100345</v>
      </c>
      <c r="B1595" s="461" t="s">
        <v>1289</v>
      </c>
      <c r="C1595" s="462" t="s">
        <v>1175</v>
      </c>
      <c r="D1595" s="463">
        <v>8.2200000000000006</v>
      </c>
      <c r="E1595" s="463">
        <v>1.43</v>
      </c>
      <c r="F1595" s="463">
        <v>9.65</v>
      </c>
    </row>
    <row r="1596" spans="1:6" ht="30">
      <c r="A1596" s="460">
        <v>100346</v>
      </c>
      <c r="B1596" s="461" t="s">
        <v>1290</v>
      </c>
      <c r="C1596" s="462" t="s">
        <v>1175</v>
      </c>
      <c r="D1596" s="463">
        <v>8.02</v>
      </c>
      <c r="E1596" s="463">
        <v>0.92</v>
      </c>
      <c r="F1596" s="463">
        <v>8.94</v>
      </c>
    </row>
    <row r="1597" spans="1:6" ht="30">
      <c r="A1597" s="460">
        <v>100347</v>
      </c>
      <c r="B1597" s="461" t="s">
        <v>1291</v>
      </c>
      <c r="C1597" s="462" t="s">
        <v>1175</v>
      </c>
      <c r="D1597" s="463">
        <v>9.1999999999999993</v>
      </c>
      <c r="E1597" s="463">
        <v>0.59</v>
      </c>
      <c r="F1597" s="463">
        <v>9.7899999999999991</v>
      </c>
    </row>
    <row r="1598" spans="1:6" ht="30">
      <c r="A1598" s="460">
        <v>100348</v>
      </c>
      <c r="B1598" s="461" t="s">
        <v>1292</v>
      </c>
      <c r="C1598" s="462" t="s">
        <v>1175</v>
      </c>
      <c r="D1598" s="463">
        <v>9.1</v>
      </c>
      <c r="E1598" s="463">
        <v>0.35</v>
      </c>
      <c r="F1598" s="463">
        <v>9.4499999999999993</v>
      </c>
    </row>
    <row r="1599" spans="1:6" ht="30">
      <c r="A1599" s="460">
        <v>100349</v>
      </c>
      <c r="B1599" s="461" t="s">
        <v>1293</v>
      </c>
      <c r="C1599" s="462" t="s">
        <v>926</v>
      </c>
      <c r="D1599" s="463">
        <v>552.01</v>
      </c>
      <c r="E1599" s="463">
        <v>28.5</v>
      </c>
      <c r="F1599" s="463">
        <v>580.51</v>
      </c>
    </row>
    <row r="1600" spans="1:6" ht="45">
      <c r="A1600" s="460">
        <v>104841</v>
      </c>
      <c r="B1600" s="461" t="s">
        <v>7371</v>
      </c>
      <c r="C1600" s="462" t="s">
        <v>914</v>
      </c>
      <c r="D1600" s="463">
        <v>58.940000000000005</v>
      </c>
      <c r="E1600" s="463">
        <v>22.9</v>
      </c>
      <c r="F1600" s="463">
        <v>81.84</v>
      </c>
    </row>
    <row r="1601" spans="1:6" ht="45">
      <c r="A1601" s="460">
        <v>104842</v>
      </c>
      <c r="B1601" s="461" t="s">
        <v>7372</v>
      </c>
      <c r="C1601" s="462" t="s">
        <v>914</v>
      </c>
      <c r="D1601" s="463">
        <v>50.570000000000007</v>
      </c>
      <c r="E1601" s="463">
        <v>18.55</v>
      </c>
      <c r="F1601" s="463">
        <v>69.12</v>
      </c>
    </row>
    <row r="1602" spans="1:6" ht="45">
      <c r="A1602" s="460">
        <v>104843</v>
      </c>
      <c r="B1602" s="461" t="s">
        <v>7373</v>
      </c>
      <c r="C1602" s="462" t="s">
        <v>914</v>
      </c>
      <c r="D1602" s="463">
        <v>80.400000000000006</v>
      </c>
      <c r="E1602" s="463">
        <v>33.979999999999997</v>
      </c>
      <c r="F1602" s="463">
        <v>114.38</v>
      </c>
    </row>
    <row r="1603" spans="1:6" ht="45">
      <c r="A1603" s="460">
        <v>104844</v>
      </c>
      <c r="B1603" s="461" t="s">
        <v>7374</v>
      </c>
      <c r="C1603" s="462" t="s">
        <v>914</v>
      </c>
      <c r="D1603" s="463">
        <v>64.95</v>
      </c>
      <c r="E1603" s="463">
        <v>25.98</v>
      </c>
      <c r="F1603" s="463">
        <v>90.93</v>
      </c>
    </row>
    <row r="1604" spans="1:6" ht="45">
      <c r="A1604" s="460">
        <v>104845</v>
      </c>
      <c r="B1604" s="461" t="s">
        <v>7375</v>
      </c>
      <c r="C1604" s="462" t="s">
        <v>914</v>
      </c>
      <c r="D1604" s="463">
        <v>91.48</v>
      </c>
      <c r="E1604" s="463">
        <v>39.67</v>
      </c>
      <c r="F1604" s="463">
        <v>131.15</v>
      </c>
    </row>
    <row r="1605" spans="1:6" ht="45">
      <c r="A1605" s="460">
        <v>104846</v>
      </c>
      <c r="B1605" s="461" t="s">
        <v>7376</v>
      </c>
      <c r="C1605" s="462" t="s">
        <v>914</v>
      </c>
      <c r="D1605" s="463">
        <v>73.850000000000009</v>
      </c>
      <c r="E1605" s="463">
        <v>30.55</v>
      </c>
      <c r="F1605" s="463">
        <v>104.4</v>
      </c>
    </row>
    <row r="1606" spans="1:6" ht="45">
      <c r="A1606" s="460">
        <v>104847</v>
      </c>
      <c r="B1606" s="461" t="s">
        <v>7377</v>
      </c>
      <c r="C1606" s="462" t="s">
        <v>914</v>
      </c>
      <c r="D1606" s="463">
        <v>63.010000000000005</v>
      </c>
      <c r="E1606" s="463">
        <v>24.91</v>
      </c>
      <c r="F1606" s="463">
        <v>87.92</v>
      </c>
    </row>
    <row r="1607" spans="1:6" ht="45">
      <c r="A1607" s="460">
        <v>104848</v>
      </c>
      <c r="B1607" s="461" t="s">
        <v>7378</v>
      </c>
      <c r="C1607" s="462" t="s">
        <v>914</v>
      </c>
      <c r="D1607" s="463">
        <v>45.62</v>
      </c>
      <c r="E1607" s="463">
        <v>19.600000000000001</v>
      </c>
      <c r="F1607" s="463">
        <v>65.22</v>
      </c>
    </row>
    <row r="1608" spans="1:6" ht="45">
      <c r="A1608" s="460">
        <v>104849</v>
      </c>
      <c r="B1608" s="461" t="s">
        <v>7379</v>
      </c>
      <c r="C1608" s="462" t="s">
        <v>914</v>
      </c>
      <c r="D1608" s="463">
        <v>39.51</v>
      </c>
      <c r="E1608" s="463">
        <v>15.72</v>
      </c>
      <c r="F1608" s="463">
        <v>55.23</v>
      </c>
    </row>
    <row r="1609" spans="1:6" ht="45">
      <c r="A1609" s="460">
        <v>104850</v>
      </c>
      <c r="B1609" s="461" t="s">
        <v>7380</v>
      </c>
      <c r="C1609" s="462" t="s">
        <v>914</v>
      </c>
      <c r="D1609" s="463">
        <v>35.440000000000005</v>
      </c>
      <c r="E1609" s="463">
        <v>13.12</v>
      </c>
      <c r="F1609" s="463">
        <v>48.56</v>
      </c>
    </row>
    <row r="1610" spans="1:6" ht="45">
      <c r="A1610" s="460">
        <v>104851</v>
      </c>
      <c r="B1610" s="461" t="s">
        <v>7381</v>
      </c>
      <c r="C1610" s="462" t="s">
        <v>914</v>
      </c>
      <c r="D1610" s="463">
        <v>50.350000000000009</v>
      </c>
      <c r="E1610" s="463">
        <v>22.58</v>
      </c>
      <c r="F1610" s="463">
        <v>72.930000000000007</v>
      </c>
    </row>
    <row r="1611" spans="1:6" ht="45">
      <c r="A1611" s="460">
        <v>104852</v>
      </c>
      <c r="B1611" s="461" t="s">
        <v>7382</v>
      </c>
      <c r="C1611" s="462" t="s">
        <v>914</v>
      </c>
      <c r="D1611" s="463">
        <v>43.3</v>
      </c>
      <c r="E1611" s="463">
        <v>18.11</v>
      </c>
      <c r="F1611" s="463">
        <v>61.41</v>
      </c>
    </row>
    <row r="1612" spans="1:6" ht="45">
      <c r="A1612" s="460">
        <v>104853</v>
      </c>
      <c r="B1612" s="461" t="s">
        <v>7383</v>
      </c>
      <c r="C1612" s="462" t="s">
        <v>914</v>
      </c>
      <c r="D1612" s="463">
        <v>38.630000000000003</v>
      </c>
      <c r="E1612" s="463">
        <v>15.12</v>
      </c>
      <c r="F1612" s="463">
        <v>53.75</v>
      </c>
    </row>
    <row r="1613" spans="1:6" ht="45">
      <c r="A1613" s="460">
        <v>104854</v>
      </c>
      <c r="B1613" s="461" t="s">
        <v>7384</v>
      </c>
      <c r="C1613" s="462" t="s">
        <v>914</v>
      </c>
      <c r="D1613" s="463">
        <v>48.960000000000008</v>
      </c>
      <c r="E1613" s="463">
        <v>21.63</v>
      </c>
      <c r="F1613" s="463">
        <v>70.59</v>
      </c>
    </row>
    <row r="1614" spans="1:6" ht="45">
      <c r="A1614" s="460">
        <v>104855</v>
      </c>
      <c r="B1614" s="461" t="s">
        <v>7385</v>
      </c>
      <c r="C1614" s="462" t="s">
        <v>914</v>
      </c>
      <c r="D1614" s="463">
        <v>43.3</v>
      </c>
      <c r="E1614" s="463">
        <v>18.059999999999999</v>
      </c>
      <c r="F1614" s="463">
        <v>61.36</v>
      </c>
    </row>
    <row r="1615" spans="1:6">
      <c r="A1615" s="460">
        <v>104876</v>
      </c>
      <c r="B1615" s="461" t="s">
        <v>7386</v>
      </c>
      <c r="C1615" s="462" t="s">
        <v>896</v>
      </c>
      <c r="D1615" s="463">
        <v>7.8900000000000006</v>
      </c>
      <c r="E1615" s="463">
        <v>21.47</v>
      </c>
      <c r="F1615" s="463">
        <v>29.36</v>
      </c>
    </row>
    <row r="1616" spans="1:6" ht="30">
      <c r="A1616" s="460">
        <v>104877</v>
      </c>
      <c r="B1616" s="461" t="s">
        <v>7387</v>
      </c>
      <c r="C1616" s="462" t="s">
        <v>896</v>
      </c>
      <c r="D1616" s="463">
        <v>580.75</v>
      </c>
      <c r="E1616" s="463">
        <v>94.33</v>
      </c>
      <c r="F1616" s="463">
        <v>675.08</v>
      </c>
    </row>
    <row r="1617" spans="1:6" ht="30">
      <c r="A1617" s="460">
        <v>104878</v>
      </c>
      <c r="B1617" s="461" t="s">
        <v>7388</v>
      </c>
      <c r="C1617" s="462" t="s">
        <v>896</v>
      </c>
      <c r="D1617" s="463">
        <v>2436.37</v>
      </c>
      <c r="E1617" s="463">
        <v>94.33</v>
      </c>
      <c r="F1617" s="463">
        <v>2530.6999999999998</v>
      </c>
    </row>
    <row r="1618" spans="1:6" ht="45">
      <c r="A1618" s="460">
        <v>104879</v>
      </c>
      <c r="B1618" s="461" t="s">
        <v>7389</v>
      </c>
      <c r="C1618" s="462" t="s">
        <v>914</v>
      </c>
      <c r="D1618" s="463">
        <v>55.569999999999993</v>
      </c>
      <c r="E1618" s="463">
        <v>21.14</v>
      </c>
      <c r="F1618" s="463">
        <v>76.709999999999994</v>
      </c>
    </row>
    <row r="1619" spans="1:6" ht="45">
      <c r="A1619" s="460">
        <v>104880</v>
      </c>
      <c r="B1619" s="461" t="s">
        <v>7390</v>
      </c>
      <c r="C1619" s="462" t="s">
        <v>914</v>
      </c>
      <c r="D1619" s="463">
        <v>57.389999999999993</v>
      </c>
      <c r="E1619" s="463">
        <v>26.96</v>
      </c>
      <c r="F1619" s="463">
        <v>84.35</v>
      </c>
    </row>
    <row r="1620" spans="1:6" ht="45">
      <c r="A1620" s="460">
        <v>104886</v>
      </c>
      <c r="B1620" s="461" t="s">
        <v>7391</v>
      </c>
      <c r="C1620" s="462" t="s">
        <v>914</v>
      </c>
      <c r="D1620" s="463">
        <v>36.14</v>
      </c>
      <c r="E1620" s="463">
        <v>11.14</v>
      </c>
      <c r="F1620" s="463">
        <v>47.28</v>
      </c>
    </row>
    <row r="1621" spans="1:6" ht="45">
      <c r="A1621" s="460">
        <v>104887</v>
      </c>
      <c r="B1621" s="461" t="s">
        <v>7392</v>
      </c>
      <c r="C1621" s="462" t="s">
        <v>914</v>
      </c>
      <c r="D1621" s="463">
        <v>31.959999999999997</v>
      </c>
      <c r="E1621" s="463">
        <v>8.98</v>
      </c>
      <c r="F1621" s="463">
        <v>40.94</v>
      </c>
    </row>
    <row r="1622" spans="1:6" ht="45">
      <c r="A1622" s="460">
        <v>104888</v>
      </c>
      <c r="B1622" s="461" t="s">
        <v>7393</v>
      </c>
      <c r="C1622" s="462" t="s">
        <v>914</v>
      </c>
      <c r="D1622" s="463">
        <v>29.15</v>
      </c>
      <c r="E1622" s="463">
        <v>7.51</v>
      </c>
      <c r="F1622" s="463">
        <v>36.659999999999997</v>
      </c>
    </row>
    <row r="1623" spans="1:6" ht="45">
      <c r="A1623" s="460">
        <v>104889</v>
      </c>
      <c r="B1623" s="461" t="s">
        <v>7394</v>
      </c>
      <c r="C1623" s="462" t="s">
        <v>914</v>
      </c>
      <c r="D1623" s="463">
        <v>41.73</v>
      </c>
      <c r="E1623" s="463">
        <v>14</v>
      </c>
      <c r="F1623" s="463">
        <v>55.73</v>
      </c>
    </row>
    <row r="1624" spans="1:6" ht="45">
      <c r="A1624" s="460">
        <v>104890</v>
      </c>
      <c r="B1624" s="461" t="s">
        <v>7395</v>
      </c>
      <c r="C1624" s="462" t="s">
        <v>914</v>
      </c>
      <c r="D1624" s="463">
        <v>36.489999999999995</v>
      </c>
      <c r="E1624" s="463">
        <v>11.27</v>
      </c>
      <c r="F1624" s="463">
        <v>47.76</v>
      </c>
    </row>
    <row r="1625" spans="1:6" ht="45">
      <c r="A1625" s="460">
        <v>104891</v>
      </c>
      <c r="B1625" s="461" t="s">
        <v>7396</v>
      </c>
      <c r="C1625" s="462" t="s">
        <v>914</v>
      </c>
      <c r="D1625" s="463">
        <v>32.959999999999994</v>
      </c>
      <c r="E1625" s="463">
        <v>9.4499999999999993</v>
      </c>
      <c r="F1625" s="463">
        <v>42.41</v>
      </c>
    </row>
    <row r="1626" spans="1:6" ht="45">
      <c r="A1626" s="460">
        <v>104892</v>
      </c>
      <c r="B1626" s="461" t="s">
        <v>7397</v>
      </c>
      <c r="C1626" s="462" t="s">
        <v>914</v>
      </c>
      <c r="D1626" s="463">
        <v>72.930000000000007</v>
      </c>
      <c r="E1626" s="463">
        <v>30.13</v>
      </c>
      <c r="F1626" s="463">
        <v>103.06</v>
      </c>
    </row>
    <row r="1627" spans="1:6" ht="30">
      <c r="A1627" s="460">
        <v>102989</v>
      </c>
      <c r="B1627" s="461" t="s">
        <v>4754</v>
      </c>
      <c r="C1627" s="462" t="s">
        <v>914</v>
      </c>
      <c r="D1627" s="463">
        <v>16.96</v>
      </c>
      <c r="E1627" s="463">
        <v>10.96</v>
      </c>
      <c r="F1627" s="463">
        <v>27.92</v>
      </c>
    </row>
    <row r="1628" spans="1:6" ht="30">
      <c r="A1628" s="460">
        <v>102990</v>
      </c>
      <c r="B1628" s="461" t="s">
        <v>4755</v>
      </c>
      <c r="C1628" s="462" t="s">
        <v>914</v>
      </c>
      <c r="D1628" s="463">
        <v>20.77</v>
      </c>
      <c r="E1628" s="463">
        <v>12.95</v>
      </c>
      <c r="F1628" s="463">
        <v>33.72</v>
      </c>
    </row>
    <row r="1629" spans="1:6" ht="30">
      <c r="A1629" s="460">
        <v>102991</v>
      </c>
      <c r="B1629" s="461" t="s">
        <v>4756</v>
      </c>
      <c r="C1629" s="462" t="s">
        <v>914</v>
      </c>
      <c r="D1629" s="463">
        <v>27.02</v>
      </c>
      <c r="E1629" s="463">
        <v>16.34</v>
      </c>
      <c r="F1629" s="463">
        <v>43.36</v>
      </c>
    </row>
    <row r="1630" spans="1:6" ht="30">
      <c r="A1630" s="460">
        <v>102992</v>
      </c>
      <c r="B1630" s="461" t="s">
        <v>4757</v>
      </c>
      <c r="C1630" s="462" t="s">
        <v>914</v>
      </c>
      <c r="D1630" s="463">
        <v>40.46</v>
      </c>
      <c r="E1630" s="463">
        <v>18.39</v>
      </c>
      <c r="F1630" s="463">
        <v>58.85</v>
      </c>
    </row>
    <row r="1631" spans="1:6" ht="30">
      <c r="A1631" s="460">
        <v>102993</v>
      </c>
      <c r="B1631" s="461" t="s">
        <v>4758</v>
      </c>
      <c r="C1631" s="462" t="s">
        <v>914</v>
      </c>
      <c r="D1631" s="463">
        <v>52.570000000000007</v>
      </c>
      <c r="E1631" s="463">
        <v>24.58</v>
      </c>
      <c r="F1631" s="463">
        <v>77.150000000000006</v>
      </c>
    </row>
    <row r="1632" spans="1:6" ht="30">
      <c r="A1632" s="460">
        <v>102994</v>
      </c>
      <c r="B1632" s="461" t="s">
        <v>4759</v>
      </c>
      <c r="C1632" s="462" t="s">
        <v>914</v>
      </c>
      <c r="D1632" s="463">
        <v>91.399999999999991</v>
      </c>
      <c r="E1632" s="463">
        <v>28.87</v>
      </c>
      <c r="F1632" s="463">
        <v>120.27</v>
      </c>
    </row>
    <row r="1633" spans="1:6" ht="30">
      <c r="A1633" s="460">
        <v>102995</v>
      </c>
      <c r="B1633" s="461" t="s">
        <v>4760</v>
      </c>
      <c r="C1633" s="462" t="s">
        <v>914</v>
      </c>
      <c r="D1633" s="463">
        <v>35.430000000000007</v>
      </c>
      <c r="E1633" s="463">
        <v>19.77</v>
      </c>
      <c r="F1633" s="463">
        <v>55.2</v>
      </c>
    </row>
    <row r="1634" spans="1:6" ht="30">
      <c r="A1634" s="460">
        <v>102996</v>
      </c>
      <c r="B1634" s="461" t="s">
        <v>4761</v>
      </c>
      <c r="C1634" s="462" t="s">
        <v>914</v>
      </c>
      <c r="D1634" s="463">
        <v>50.37</v>
      </c>
      <c r="E1634" s="463">
        <v>27.57</v>
      </c>
      <c r="F1634" s="463">
        <v>77.94</v>
      </c>
    </row>
    <row r="1635" spans="1:6" ht="30">
      <c r="A1635" s="460">
        <v>102997</v>
      </c>
      <c r="B1635" s="461" t="s">
        <v>4762</v>
      </c>
      <c r="C1635" s="462" t="s">
        <v>914</v>
      </c>
      <c r="D1635" s="463">
        <v>69.080000000000013</v>
      </c>
      <c r="E1635" s="463">
        <v>33.619999999999997</v>
      </c>
      <c r="F1635" s="463">
        <v>102.7</v>
      </c>
    </row>
    <row r="1636" spans="1:6" ht="30">
      <c r="A1636" s="460">
        <v>102998</v>
      </c>
      <c r="B1636" s="461" t="s">
        <v>4763</v>
      </c>
      <c r="C1636" s="462" t="s">
        <v>914</v>
      </c>
      <c r="D1636" s="463">
        <v>65.38</v>
      </c>
      <c r="E1636" s="463">
        <v>33.14</v>
      </c>
      <c r="F1636" s="463">
        <v>98.52</v>
      </c>
    </row>
    <row r="1637" spans="1:6" ht="30">
      <c r="A1637" s="460">
        <v>102999</v>
      </c>
      <c r="B1637" s="461" t="s">
        <v>4764</v>
      </c>
      <c r="C1637" s="462" t="s">
        <v>914</v>
      </c>
      <c r="D1637" s="463">
        <v>82.9</v>
      </c>
      <c r="E1637" s="463">
        <v>41.68</v>
      </c>
      <c r="F1637" s="463">
        <v>124.58</v>
      </c>
    </row>
    <row r="1638" spans="1:6" ht="30">
      <c r="A1638" s="460">
        <v>103000</v>
      </c>
      <c r="B1638" s="461" t="s">
        <v>4765</v>
      </c>
      <c r="C1638" s="462" t="s">
        <v>914</v>
      </c>
      <c r="D1638" s="463">
        <v>83.25</v>
      </c>
      <c r="E1638" s="463">
        <v>41.83</v>
      </c>
      <c r="F1638" s="463">
        <v>125.08</v>
      </c>
    </row>
    <row r="1639" spans="1:6" ht="30">
      <c r="A1639" s="460">
        <v>103001</v>
      </c>
      <c r="B1639" s="461" t="s">
        <v>4766</v>
      </c>
      <c r="C1639" s="462" t="s">
        <v>896</v>
      </c>
      <c r="D1639" s="463">
        <v>238.77</v>
      </c>
      <c r="E1639" s="463">
        <v>21.15</v>
      </c>
      <c r="F1639" s="463">
        <v>259.92</v>
      </c>
    </row>
    <row r="1640" spans="1:6" ht="30">
      <c r="A1640" s="460">
        <v>103002</v>
      </c>
      <c r="B1640" s="461" t="s">
        <v>4767</v>
      </c>
      <c r="C1640" s="462" t="s">
        <v>896</v>
      </c>
      <c r="D1640" s="463">
        <v>301.02999999999997</v>
      </c>
      <c r="E1640" s="463">
        <v>22.06</v>
      </c>
      <c r="F1640" s="463">
        <v>323.08999999999997</v>
      </c>
    </row>
    <row r="1641" spans="1:6" ht="30">
      <c r="A1641" s="460">
        <v>103003</v>
      </c>
      <c r="B1641" s="461" t="s">
        <v>4768</v>
      </c>
      <c r="C1641" s="462" t="s">
        <v>896</v>
      </c>
      <c r="D1641" s="463">
        <v>425.63</v>
      </c>
      <c r="E1641" s="463">
        <v>23.86</v>
      </c>
      <c r="F1641" s="463">
        <v>449.49</v>
      </c>
    </row>
    <row r="1642" spans="1:6" ht="30">
      <c r="A1642" s="460">
        <v>103005</v>
      </c>
      <c r="B1642" s="461" t="s">
        <v>4769</v>
      </c>
      <c r="C1642" s="462" t="s">
        <v>896</v>
      </c>
      <c r="D1642" s="463">
        <v>473.87</v>
      </c>
      <c r="E1642" s="463">
        <v>175.14</v>
      </c>
      <c r="F1642" s="463">
        <v>649.01</v>
      </c>
    </row>
    <row r="1643" spans="1:6" ht="30">
      <c r="A1643" s="460">
        <v>103006</v>
      </c>
      <c r="B1643" s="461" t="s">
        <v>4770</v>
      </c>
      <c r="C1643" s="462" t="s">
        <v>896</v>
      </c>
      <c r="D1643" s="463">
        <v>650.16</v>
      </c>
      <c r="E1643" s="463">
        <v>240.63</v>
      </c>
      <c r="F1643" s="463">
        <v>890.79</v>
      </c>
    </row>
    <row r="1644" spans="1:6" ht="30">
      <c r="A1644" s="460">
        <v>103007</v>
      </c>
      <c r="B1644" s="461" t="s">
        <v>4771</v>
      </c>
      <c r="C1644" s="462" t="s">
        <v>896</v>
      </c>
      <c r="D1644" s="463">
        <v>876.71</v>
      </c>
      <c r="E1644" s="463">
        <v>306.08999999999997</v>
      </c>
      <c r="F1644" s="463">
        <v>1182.8</v>
      </c>
    </row>
    <row r="1645" spans="1:6" ht="30">
      <c r="A1645" s="460">
        <v>97933</v>
      </c>
      <c r="B1645" s="461" t="s">
        <v>2960</v>
      </c>
      <c r="C1645" s="462" t="s">
        <v>896</v>
      </c>
      <c r="D1645" s="463">
        <v>711.56</v>
      </c>
      <c r="E1645" s="463">
        <v>33.32</v>
      </c>
      <c r="F1645" s="463">
        <v>744.88</v>
      </c>
    </row>
    <row r="1646" spans="1:6" ht="30">
      <c r="A1646" s="460">
        <v>97934</v>
      </c>
      <c r="B1646" s="461" t="s">
        <v>5456</v>
      </c>
      <c r="C1646" s="462" t="s">
        <v>896</v>
      </c>
      <c r="D1646" s="463">
        <v>1606.8199999999997</v>
      </c>
      <c r="E1646" s="463">
        <v>530.9</v>
      </c>
      <c r="F1646" s="463">
        <v>2137.7199999999998</v>
      </c>
    </row>
    <row r="1647" spans="1:6" ht="30">
      <c r="A1647" s="460">
        <v>97935</v>
      </c>
      <c r="B1647" s="461" t="s">
        <v>2977</v>
      </c>
      <c r="C1647" s="462" t="s">
        <v>896</v>
      </c>
      <c r="D1647" s="463">
        <v>577.27</v>
      </c>
      <c r="E1647" s="463">
        <v>155.77000000000001</v>
      </c>
      <c r="F1647" s="463">
        <v>733.04</v>
      </c>
    </row>
    <row r="1648" spans="1:6" ht="30">
      <c r="A1648" s="460">
        <v>97936</v>
      </c>
      <c r="B1648" s="461" t="s">
        <v>2978</v>
      </c>
      <c r="C1648" s="462" t="s">
        <v>896</v>
      </c>
      <c r="D1648" s="463">
        <v>1352.3899999999999</v>
      </c>
      <c r="E1648" s="463">
        <v>791.19</v>
      </c>
      <c r="F1648" s="463">
        <v>2143.58</v>
      </c>
    </row>
    <row r="1649" spans="1:6" ht="30">
      <c r="A1649" s="460">
        <v>97947</v>
      </c>
      <c r="B1649" s="461" t="s">
        <v>2961</v>
      </c>
      <c r="C1649" s="462" t="s">
        <v>896</v>
      </c>
      <c r="D1649" s="463">
        <v>1213.53</v>
      </c>
      <c r="E1649" s="463">
        <v>564.01</v>
      </c>
      <c r="F1649" s="463">
        <v>1777.54</v>
      </c>
    </row>
    <row r="1650" spans="1:6" ht="30">
      <c r="A1650" s="460">
        <v>97948</v>
      </c>
      <c r="B1650" s="461" t="s">
        <v>2963</v>
      </c>
      <c r="C1650" s="462" t="s">
        <v>896</v>
      </c>
      <c r="D1650" s="463">
        <v>2213.21</v>
      </c>
      <c r="E1650" s="463">
        <v>1024.97</v>
      </c>
      <c r="F1650" s="463">
        <v>3238.18</v>
      </c>
    </row>
    <row r="1651" spans="1:6" ht="30">
      <c r="A1651" s="460">
        <v>97949</v>
      </c>
      <c r="B1651" s="461" t="s">
        <v>2979</v>
      </c>
      <c r="C1651" s="462" t="s">
        <v>896</v>
      </c>
      <c r="D1651" s="463">
        <v>1218.76</v>
      </c>
      <c r="E1651" s="463">
        <v>766.76</v>
      </c>
      <c r="F1651" s="463">
        <v>1985.52</v>
      </c>
    </row>
    <row r="1652" spans="1:6" ht="30">
      <c r="A1652" s="460">
        <v>97950</v>
      </c>
      <c r="B1652" s="461" t="s">
        <v>2980</v>
      </c>
      <c r="C1652" s="462" t="s">
        <v>896</v>
      </c>
      <c r="D1652" s="463">
        <v>2120.2799999999997</v>
      </c>
      <c r="E1652" s="463">
        <v>1364.89</v>
      </c>
      <c r="F1652" s="463">
        <v>3485.17</v>
      </c>
    </row>
    <row r="1653" spans="1:6" ht="30">
      <c r="A1653" s="460">
        <v>97951</v>
      </c>
      <c r="B1653" s="461" t="s">
        <v>2981</v>
      </c>
      <c r="C1653" s="462" t="s">
        <v>896</v>
      </c>
      <c r="D1653" s="463">
        <v>1939.4700000000003</v>
      </c>
      <c r="E1653" s="463">
        <v>1041.79</v>
      </c>
      <c r="F1653" s="463">
        <v>2981.26</v>
      </c>
    </row>
    <row r="1654" spans="1:6" ht="30">
      <c r="A1654" s="460">
        <v>97952</v>
      </c>
      <c r="B1654" s="461" t="s">
        <v>2982</v>
      </c>
      <c r="C1654" s="462" t="s">
        <v>896</v>
      </c>
      <c r="D1654" s="463">
        <v>3310.34</v>
      </c>
      <c r="E1654" s="463">
        <v>1776.78</v>
      </c>
      <c r="F1654" s="463">
        <v>5087.12</v>
      </c>
    </row>
    <row r="1655" spans="1:6" ht="30">
      <c r="A1655" s="460">
        <v>97953</v>
      </c>
      <c r="B1655" s="461" t="s">
        <v>2962</v>
      </c>
      <c r="C1655" s="462" t="s">
        <v>896</v>
      </c>
      <c r="D1655" s="463">
        <v>875.5</v>
      </c>
      <c r="E1655" s="463">
        <v>382.42</v>
      </c>
      <c r="F1655" s="463">
        <v>1257.92</v>
      </c>
    </row>
    <row r="1656" spans="1:6" ht="30">
      <c r="A1656" s="460">
        <v>97955</v>
      </c>
      <c r="B1656" s="461" t="s">
        <v>2964</v>
      </c>
      <c r="C1656" s="462" t="s">
        <v>896</v>
      </c>
      <c r="D1656" s="463">
        <v>1952.04</v>
      </c>
      <c r="E1656" s="463">
        <v>795.96</v>
      </c>
      <c r="F1656" s="463">
        <v>2748</v>
      </c>
    </row>
    <row r="1657" spans="1:6" ht="30">
      <c r="A1657" s="460">
        <v>97956</v>
      </c>
      <c r="B1657" s="461" t="s">
        <v>2983</v>
      </c>
      <c r="C1657" s="462" t="s">
        <v>896</v>
      </c>
      <c r="D1657" s="463">
        <v>951.99999999999989</v>
      </c>
      <c r="E1657" s="463">
        <v>584.61</v>
      </c>
      <c r="F1657" s="463">
        <v>1536.61</v>
      </c>
    </row>
    <row r="1658" spans="1:6" ht="30">
      <c r="A1658" s="460">
        <v>97957</v>
      </c>
      <c r="B1658" s="461" t="s">
        <v>2984</v>
      </c>
      <c r="C1658" s="462" t="s">
        <v>896</v>
      </c>
      <c r="D1658" s="463">
        <v>1683.3100000000002</v>
      </c>
      <c r="E1658" s="463">
        <v>1077.03</v>
      </c>
      <c r="F1658" s="463">
        <v>2760.34</v>
      </c>
    </row>
    <row r="1659" spans="1:6" ht="30">
      <c r="A1659" s="460">
        <v>97961</v>
      </c>
      <c r="B1659" s="461" t="s">
        <v>2985</v>
      </c>
      <c r="C1659" s="462" t="s">
        <v>896</v>
      </c>
      <c r="D1659" s="463">
        <v>1543.36</v>
      </c>
      <c r="E1659" s="463">
        <v>790.51</v>
      </c>
      <c r="F1659" s="463">
        <v>2333.87</v>
      </c>
    </row>
    <row r="1660" spans="1:6" ht="30">
      <c r="A1660" s="460">
        <v>97973</v>
      </c>
      <c r="B1660" s="461" t="s">
        <v>2986</v>
      </c>
      <c r="C1660" s="462" t="s">
        <v>896</v>
      </c>
      <c r="D1660" s="463">
        <v>2908.5400000000004</v>
      </c>
      <c r="E1660" s="463">
        <v>1444.6</v>
      </c>
      <c r="F1660" s="463">
        <v>4353.1400000000003</v>
      </c>
    </row>
    <row r="1661" spans="1:6" ht="30">
      <c r="A1661" s="460">
        <v>97974</v>
      </c>
      <c r="B1661" s="461" t="s">
        <v>5457</v>
      </c>
      <c r="C1661" s="462" t="s">
        <v>896</v>
      </c>
      <c r="D1661" s="463">
        <v>324.31</v>
      </c>
      <c r="E1661" s="463">
        <v>98.3</v>
      </c>
      <c r="F1661" s="463">
        <v>422.61</v>
      </c>
    </row>
    <row r="1662" spans="1:6" ht="30">
      <c r="A1662" s="460">
        <v>97975</v>
      </c>
      <c r="B1662" s="461" t="s">
        <v>5458</v>
      </c>
      <c r="C1662" s="462" t="s">
        <v>896</v>
      </c>
      <c r="D1662" s="463">
        <v>421.35999999999996</v>
      </c>
      <c r="E1662" s="463">
        <v>108.93</v>
      </c>
      <c r="F1662" s="463">
        <v>530.29</v>
      </c>
    </row>
    <row r="1663" spans="1:6" ht="45">
      <c r="A1663" s="460">
        <v>97976</v>
      </c>
      <c r="B1663" s="461" t="s">
        <v>5459</v>
      </c>
      <c r="C1663" s="462" t="s">
        <v>896</v>
      </c>
      <c r="D1663" s="463">
        <v>757.23</v>
      </c>
      <c r="E1663" s="463">
        <v>476.24</v>
      </c>
      <c r="F1663" s="463">
        <v>1233.47</v>
      </c>
    </row>
    <row r="1664" spans="1:6" ht="45">
      <c r="A1664" s="460">
        <v>97977</v>
      </c>
      <c r="B1664" s="461" t="s">
        <v>5460</v>
      </c>
      <c r="C1664" s="462" t="s">
        <v>896</v>
      </c>
      <c r="D1664" s="463">
        <v>1084.99</v>
      </c>
      <c r="E1664" s="463">
        <v>700.46</v>
      </c>
      <c r="F1664" s="463">
        <v>1785.45</v>
      </c>
    </row>
    <row r="1665" spans="1:6" ht="30">
      <c r="A1665" s="460">
        <v>97978</v>
      </c>
      <c r="B1665" s="461" t="s">
        <v>5461</v>
      </c>
      <c r="C1665" s="462" t="s">
        <v>896</v>
      </c>
      <c r="D1665" s="463">
        <v>627.23</v>
      </c>
      <c r="E1665" s="463">
        <v>249.44</v>
      </c>
      <c r="F1665" s="463">
        <v>876.67</v>
      </c>
    </row>
    <row r="1666" spans="1:6" ht="45">
      <c r="A1666" s="460">
        <v>97980</v>
      </c>
      <c r="B1666" s="461" t="s">
        <v>5462</v>
      </c>
      <c r="C1666" s="462" t="s">
        <v>896</v>
      </c>
      <c r="D1666" s="463">
        <v>1400.5100000000002</v>
      </c>
      <c r="E1666" s="463">
        <v>873.77</v>
      </c>
      <c r="F1666" s="463">
        <v>2274.2800000000002</v>
      </c>
    </row>
    <row r="1667" spans="1:6" ht="30">
      <c r="A1667" s="460">
        <v>97981</v>
      </c>
      <c r="B1667" s="461" t="s">
        <v>2835</v>
      </c>
      <c r="C1667" s="462" t="s">
        <v>914</v>
      </c>
      <c r="D1667" s="463">
        <v>792.43999999999994</v>
      </c>
      <c r="E1667" s="463">
        <v>568.36</v>
      </c>
      <c r="F1667" s="463">
        <v>1360.8</v>
      </c>
    </row>
    <row r="1668" spans="1:6" ht="30">
      <c r="A1668" s="460">
        <v>97983</v>
      </c>
      <c r="B1668" s="461" t="s">
        <v>2836</v>
      </c>
      <c r="C1668" s="462" t="s">
        <v>914</v>
      </c>
      <c r="D1668" s="463">
        <v>342.15999999999997</v>
      </c>
      <c r="E1668" s="463">
        <v>36.68</v>
      </c>
      <c r="F1668" s="463">
        <v>378.84</v>
      </c>
    </row>
    <row r="1669" spans="1:6" ht="30">
      <c r="A1669" s="460">
        <v>97985</v>
      </c>
      <c r="B1669" s="461" t="s">
        <v>2837</v>
      </c>
      <c r="C1669" s="462" t="s">
        <v>914</v>
      </c>
      <c r="D1669" s="463">
        <v>949.06000000000006</v>
      </c>
      <c r="E1669" s="463">
        <v>694.08</v>
      </c>
      <c r="F1669" s="463">
        <v>1643.14</v>
      </c>
    </row>
    <row r="1670" spans="1:6" ht="30">
      <c r="A1670" s="460">
        <v>97987</v>
      </c>
      <c r="B1670" s="461" t="s">
        <v>2838</v>
      </c>
      <c r="C1670" s="462" t="s">
        <v>914</v>
      </c>
      <c r="D1670" s="463">
        <v>455.11</v>
      </c>
      <c r="E1670" s="463">
        <v>43.16</v>
      </c>
      <c r="F1670" s="463">
        <v>498.27</v>
      </c>
    </row>
    <row r="1671" spans="1:6" ht="45">
      <c r="A1671" s="460">
        <v>97988</v>
      </c>
      <c r="B1671" s="461" t="s">
        <v>5463</v>
      </c>
      <c r="C1671" s="462" t="s">
        <v>896</v>
      </c>
      <c r="D1671" s="463">
        <v>2077.9899999999998</v>
      </c>
      <c r="E1671" s="463">
        <v>1230.73</v>
      </c>
      <c r="F1671" s="463">
        <v>3308.72</v>
      </c>
    </row>
    <row r="1672" spans="1:6" ht="30">
      <c r="A1672" s="460">
        <v>97989</v>
      </c>
      <c r="B1672" s="461" t="s">
        <v>2839</v>
      </c>
      <c r="C1672" s="462" t="s">
        <v>914</v>
      </c>
      <c r="D1672" s="463">
        <v>1105.6500000000001</v>
      </c>
      <c r="E1672" s="463">
        <v>819.75</v>
      </c>
      <c r="F1672" s="463">
        <v>1925.4</v>
      </c>
    </row>
    <row r="1673" spans="1:6" ht="30">
      <c r="A1673" s="460">
        <v>97991</v>
      </c>
      <c r="B1673" s="461" t="s">
        <v>2840</v>
      </c>
      <c r="C1673" s="462" t="s">
        <v>914</v>
      </c>
      <c r="D1673" s="463">
        <v>624.01</v>
      </c>
      <c r="E1673" s="463">
        <v>55.09</v>
      </c>
      <c r="F1673" s="463">
        <v>679.1</v>
      </c>
    </row>
    <row r="1674" spans="1:6" ht="45">
      <c r="A1674" s="460">
        <v>97992</v>
      </c>
      <c r="B1674" s="461" t="s">
        <v>5464</v>
      </c>
      <c r="C1674" s="462" t="s">
        <v>896</v>
      </c>
      <c r="D1674" s="463">
        <v>2695.08</v>
      </c>
      <c r="E1674" s="463">
        <v>1524.14</v>
      </c>
      <c r="F1674" s="463">
        <v>4219.22</v>
      </c>
    </row>
    <row r="1675" spans="1:6" ht="30">
      <c r="A1675" s="460">
        <v>97993</v>
      </c>
      <c r="B1675" s="461" t="s">
        <v>2841</v>
      </c>
      <c r="C1675" s="462" t="s">
        <v>914</v>
      </c>
      <c r="D1675" s="463">
        <v>1340.6999999999998</v>
      </c>
      <c r="E1675" s="463">
        <v>1008.25</v>
      </c>
      <c r="F1675" s="463">
        <v>2348.9499999999998</v>
      </c>
    </row>
    <row r="1676" spans="1:6" ht="45">
      <c r="A1676" s="460">
        <v>97994</v>
      </c>
      <c r="B1676" s="461" t="s">
        <v>5465</v>
      </c>
      <c r="C1676" s="462" t="s">
        <v>896</v>
      </c>
      <c r="D1676" s="463">
        <v>1702.74</v>
      </c>
      <c r="E1676" s="463">
        <v>1043.68</v>
      </c>
      <c r="F1676" s="463">
        <v>2746.42</v>
      </c>
    </row>
    <row r="1677" spans="1:6" ht="30">
      <c r="A1677" s="460">
        <v>97995</v>
      </c>
      <c r="B1677" s="461" t="s">
        <v>2807</v>
      </c>
      <c r="C1677" s="462" t="s">
        <v>914</v>
      </c>
      <c r="D1677" s="463">
        <v>800.17000000000007</v>
      </c>
      <c r="E1677" s="463">
        <v>621.04999999999995</v>
      </c>
      <c r="F1677" s="463">
        <v>1421.22</v>
      </c>
    </row>
    <row r="1678" spans="1:6" ht="45">
      <c r="A1678" s="460">
        <v>97996</v>
      </c>
      <c r="B1678" s="461" t="s">
        <v>5466</v>
      </c>
      <c r="C1678" s="462" t="s">
        <v>896</v>
      </c>
      <c r="D1678" s="463">
        <v>2161.73</v>
      </c>
      <c r="E1678" s="463">
        <v>1308.83</v>
      </c>
      <c r="F1678" s="463">
        <v>3470.56</v>
      </c>
    </row>
    <row r="1679" spans="1:6" ht="30">
      <c r="A1679" s="460">
        <v>97997</v>
      </c>
      <c r="B1679" s="461" t="s">
        <v>2808</v>
      </c>
      <c r="C1679" s="462" t="s">
        <v>914</v>
      </c>
      <c r="D1679" s="463">
        <v>955.38</v>
      </c>
      <c r="E1679" s="463">
        <v>744.07</v>
      </c>
      <c r="F1679" s="463">
        <v>1699.45</v>
      </c>
    </row>
    <row r="1680" spans="1:6" ht="30">
      <c r="A1680" s="460">
        <v>97999</v>
      </c>
      <c r="B1680" s="461" t="s">
        <v>2809</v>
      </c>
      <c r="C1680" s="462" t="s">
        <v>914</v>
      </c>
      <c r="D1680" s="463">
        <v>1110.5999999999999</v>
      </c>
      <c r="E1680" s="463">
        <v>867.2</v>
      </c>
      <c r="F1680" s="463">
        <v>1977.8</v>
      </c>
    </row>
    <row r="1681" spans="1:6" ht="30">
      <c r="A1681" s="460">
        <v>98001</v>
      </c>
      <c r="B1681" s="461" t="s">
        <v>2810</v>
      </c>
      <c r="C1681" s="462" t="s">
        <v>914</v>
      </c>
      <c r="D1681" s="463">
        <v>1265.7900000000002</v>
      </c>
      <c r="E1681" s="463">
        <v>990.24</v>
      </c>
      <c r="F1681" s="463">
        <v>2256.0300000000002</v>
      </c>
    </row>
    <row r="1682" spans="1:6" ht="45">
      <c r="A1682" s="460">
        <v>98002</v>
      </c>
      <c r="B1682" s="461" t="s">
        <v>5467</v>
      </c>
      <c r="C1682" s="462" t="s">
        <v>896</v>
      </c>
      <c r="D1682" s="463">
        <v>3569.6399999999994</v>
      </c>
      <c r="E1682" s="463">
        <v>2104.34</v>
      </c>
      <c r="F1682" s="463">
        <v>5673.98</v>
      </c>
    </row>
    <row r="1683" spans="1:6" ht="30">
      <c r="A1683" s="460">
        <v>98003</v>
      </c>
      <c r="B1683" s="461" t="s">
        <v>2811</v>
      </c>
      <c r="C1683" s="462" t="s">
        <v>914</v>
      </c>
      <c r="D1683" s="463">
        <v>1421.0200000000002</v>
      </c>
      <c r="E1683" s="463">
        <v>1113.3599999999999</v>
      </c>
      <c r="F1683" s="463">
        <v>2534.38</v>
      </c>
    </row>
    <row r="1684" spans="1:6" ht="30">
      <c r="A1684" s="460">
        <v>98005</v>
      </c>
      <c r="B1684" s="461" t="s">
        <v>2812</v>
      </c>
      <c r="C1684" s="462" t="s">
        <v>914</v>
      </c>
      <c r="D1684" s="463">
        <v>1576.28</v>
      </c>
      <c r="E1684" s="463">
        <v>1236.4100000000001</v>
      </c>
      <c r="F1684" s="463">
        <v>2812.69</v>
      </c>
    </row>
    <row r="1685" spans="1:6" ht="45">
      <c r="A1685" s="460">
        <v>98006</v>
      </c>
      <c r="B1685" s="461" t="s">
        <v>5468</v>
      </c>
      <c r="C1685" s="462" t="s">
        <v>896</v>
      </c>
      <c r="D1685" s="463">
        <v>4495.4399999999996</v>
      </c>
      <c r="E1685" s="463">
        <v>2634.63</v>
      </c>
      <c r="F1685" s="463">
        <v>7130.07</v>
      </c>
    </row>
    <row r="1686" spans="1:6" ht="30">
      <c r="A1686" s="460">
        <v>98007</v>
      </c>
      <c r="B1686" s="461" t="s">
        <v>2813</v>
      </c>
      <c r="C1686" s="462" t="s">
        <v>914</v>
      </c>
      <c r="D1686" s="463">
        <v>1731.4399999999998</v>
      </c>
      <c r="E1686" s="463">
        <v>1359.49</v>
      </c>
      <c r="F1686" s="463">
        <v>3090.93</v>
      </c>
    </row>
    <row r="1687" spans="1:6" ht="45">
      <c r="A1687" s="460">
        <v>98008</v>
      </c>
      <c r="B1687" s="461" t="s">
        <v>5469</v>
      </c>
      <c r="C1687" s="462" t="s">
        <v>896</v>
      </c>
      <c r="D1687" s="463">
        <v>2709.1900000000005</v>
      </c>
      <c r="E1687" s="463">
        <v>1567.16</v>
      </c>
      <c r="F1687" s="463">
        <v>4276.3500000000004</v>
      </c>
    </row>
    <row r="1688" spans="1:6" ht="30">
      <c r="A1688" s="460">
        <v>98009</v>
      </c>
      <c r="B1688" s="461" t="s">
        <v>2814</v>
      </c>
      <c r="C1688" s="462" t="s">
        <v>914</v>
      </c>
      <c r="D1688" s="463">
        <v>1110.5999999999999</v>
      </c>
      <c r="E1688" s="463">
        <v>867.2</v>
      </c>
      <c r="F1688" s="463">
        <v>1977.8</v>
      </c>
    </row>
    <row r="1689" spans="1:6" ht="45">
      <c r="A1689" s="460">
        <v>98010</v>
      </c>
      <c r="B1689" s="461" t="s">
        <v>5470</v>
      </c>
      <c r="C1689" s="462" t="s">
        <v>896</v>
      </c>
      <c r="D1689" s="463">
        <v>3327.04</v>
      </c>
      <c r="E1689" s="463">
        <v>1880.63</v>
      </c>
      <c r="F1689" s="463">
        <v>5207.67</v>
      </c>
    </row>
    <row r="1690" spans="1:6" ht="30">
      <c r="A1690" s="460">
        <v>98011</v>
      </c>
      <c r="B1690" s="461" t="s">
        <v>2815</v>
      </c>
      <c r="C1690" s="462" t="s">
        <v>914</v>
      </c>
      <c r="D1690" s="463">
        <v>1265.7900000000002</v>
      </c>
      <c r="E1690" s="463">
        <v>990.24</v>
      </c>
      <c r="F1690" s="463">
        <v>2256.0300000000002</v>
      </c>
    </row>
    <row r="1691" spans="1:6" ht="45">
      <c r="A1691" s="460">
        <v>98012</v>
      </c>
      <c r="B1691" s="461" t="s">
        <v>5471</v>
      </c>
      <c r="C1691" s="462" t="s">
        <v>896</v>
      </c>
      <c r="D1691" s="463">
        <v>3920.1400000000003</v>
      </c>
      <c r="E1691" s="463">
        <v>2194.17</v>
      </c>
      <c r="F1691" s="463">
        <v>6114.31</v>
      </c>
    </row>
    <row r="1692" spans="1:6" ht="30">
      <c r="A1692" s="460">
        <v>98013</v>
      </c>
      <c r="B1692" s="461" t="s">
        <v>2816</v>
      </c>
      <c r="C1692" s="462" t="s">
        <v>914</v>
      </c>
      <c r="D1692" s="463">
        <v>1421.0200000000002</v>
      </c>
      <c r="E1692" s="463">
        <v>1113.3599999999999</v>
      </c>
      <c r="F1692" s="463">
        <v>2534.38</v>
      </c>
    </row>
    <row r="1693" spans="1:6" ht="45">
      <c r="A1693" s="460">
        <v>98014</v>
      </c>
      <c r="B1693" s="461" t="s">
        <v>5472</v>
      </c>
      <c r="C1693" s="462" t="s">
        <v>896</v>
      </c>
      <c r="D1693" s="463">
        <v>4513.2299999999996</v>
      </c>
      <c r="E1693" s="463">
        <v>2507.65</v>
      </c>
      <c r="F1693" s="463">
        <v>7020.88</v>
      </c>
    </row>
    <row r="1694" spans="1:6" ht="30">
      <c r="A1694" s="460">
        <v>98015</v>
      </c>
      <c r="B1694" s="461" t="s">
        <v>2817</v>
      </c>
      <c r="C1694" s="462" t="s">
        <v>914</v>
      </c>
      <c r="D1694" s="463">
        <v>1576.28</v>
      </c>
      <c r="E1694" s="463">
        <v>1236.4100000000001</v>
      </c>
      <c r="F1694" s="463">
        <v>2812.69</v>
      </c>
    </row>
    <row r="1695" spans="1:6" ht="45">
      <c r="A1695" s="460">
        <v>98016</v>
      </c>
      <c r="B1695" s="461" t="s">
        <v>5473</v>
      </c>
      <c r="C1695" s="462" t="s">
        <v>896</v>
      </c>
      <c r="D1695" s="463">
        <v>5106.43</v>
      </c>
      <c r="E1695" s="463">
        <v>2821.16</v>
      </c>
      <c r="F1695" s="463">
        <v>7927.59</v>
      </c>
    </row>
    <row r="1696" spans="1:6" ht="30">
      <c r="A1696" s="460">
        <v>98017</v>
      </c>
      <c r="B1696" s="461" t="s">
        <v>2818</v>
      </c>
      <c r="C1696" s="462" t="s">
        <v>914</v>
      </c>
      <c r="D1696" s="463">
        <v>1731.4399999999998</v>
      </c>
      <c r="E1696" s="463">
        <v>1359.49</v>
      </c>
      <c r="F1696" s="463">
        <v>3090.93</v>
      </c>
    </row>
    <row r="1697" spans="1:6" ht="45">
      <c r="A1697" s="460">
        <v>98018</v>
      </c>
      <c r="B1697" s="461" t="s">
        <v>5474</v>
      </c>
      <c r="C1697" s="462" t="s">
        <v>896</v>
      </c>
      <c r="D1697" s="463">
        <v>5699.5300000000007</v>
      </c>
      <c r="E1697" s="463">
        <v>3134.66</v>
      </c>
      <c r="F1697" s="463">
        <v>8834.19</v>
      </c>
    </row>
    <row r="1698" spans="1:6" ht="30">
      <c r="A1698" s="460">
        <v>98019</v>
      </c>
      <c r="B1698" s="461" t="s">
        <v>2819</v>
      </c>
      <c r="C1698" s="462" t="s">
        <v>914</v>
      </c>
      <c r="D1698" s="463">
        <v>1902.9899999999998</v>
      </c>
      <c r="E1698" s="463">
        <v>1492.44</v>
      </c>
      <c r="F1698" s="463">
        <v>3395.43</v>
      </c>
    </row>
    <row r="1699" spans="1:6" ht="45">
      <c r="A1699" s="460">
        <v>98020</v>
      </c>
      <c r="B1699" s="461" t="s">
        <v>5475</v>
      </c>
      <c r="C1699" s="462" t="s">
        <v>896</v>
      </c>
      <c r="D1699" s="463">
        <v>4035.81</v>
      </c>
      <c r="E1699" s="463">
        <v>2246.77</v>
      </c>
      <c r="F1699" s="463">
        <v>6282.58</v>
      </c>
    </row>
    <row r="1700" spans="1:6" ht="30">
      <c r="A1700" s="460">
        <v>98021</v>
      </c>
      <c r="B1700" s="461" t="s">
        <v>2820</v>
      </c>
      <c r="C1700" s="462" t="s">
        <v>914</v>
      </c>
      <c r="D1700" s="463">
        <v>1437.39</v>
      </c>
      <c r="E1700" s="463">
        <v>1123.24</v>
      </c>
      <c r="F1700" s="463">
        <v>2560.63</v>
      </c>
    </row>
    <row r="1701" spans="1:6" ht="45">
      <c r="A1701" s="460">
        <v>98022</v>
      </c>
      <c r="B1701" s="461" t="s">
        <v>5476</v>
      </c>
      <c r="C1701" s="462" t="s">
        <v>896</v>
      </c>
      <c r="D1701" s="463">
        <v>4747.7300000000005</v>
      </c>
      <c r="E1701" s="463">
        <v>2608.1999999999998</v>
      </c>
      <c r="F1701" s="463">
        <v>7355.93</v>
      </c>
    </row>
    <row r="1702" spans="1:6" ht="30">
      <c r="A1702" s="460">
        <v>98023</v>
      </c>
      <c r="B1702" s="461" t="s">
        <v>2821</v>
      </c>
      <c r="C1702" s="462" t="s">
        <v>914</v>
      </c>
      <c r="D1702" s="463">
        <v>1592.5800000000002</v>
      </c>
      <c r="E1702" s="463">
        <v>1246.3</v>
      </c>
      <c r="F1702" s="463">
        <v>2838.88</v>
      </c>
    </row>
    <row r="1703" spans="1:6" ht="45">
      <c r="A1703" s="460">
        <v>98024</v>
      </c>
      <c r="B1703" s="461" t="s">
        <v>5477</v>
      </c>
      <c r="C1703" s="462" t="s">
        <v>896</v>
      </c>
      <c r="D1703" s="463">
        <v>5514.08</v>
      </c>
      <c r="E1703" s="463">
        <v>2969.84</v>
      </c>
      <c r="F1703" s="463">
        <v>8483.92</v>
      </c>
    </row>
    <row r="1704" spans="1:6" ht="30">
      <c r="A1704" s="460">
        <v>98025</v>
      </c>
      <c r="B1704" s="461" t="s">
        <v>2822</v>
      </c>
      <c r="C1704" s="462" t="s">
        <v>914</v>
      </c>
      <c r="D1704" s="463">
        <v>1747.81</v>
      </c>
      <c r="E1704" s="463">
        <v>1369.38</v>
      </c>
      <c r="F1704" s="463">
        <v>3117.19</v>
      </c>
    </row>
    <row r="1705" spans="1:6" ht="45">
      <c r="A1705" s="460">
        <v>98026</v>
      </c>
      <c r="B1705" s="461" t="s">
        <v>5478</v>
      </c>
      <c r="C1705" s="462" t="s">
        <v>896</v>
      </c>
      <c r="D1705" s="463">
        <v>6232.7900000000009</v>
      </c>
      <c r="E1705" s="463">
        <v>3331.41</v>
      </c>
      <c r="F1705" s="463">
        <v>9564.2000000000007</v>
      </c>
    </row>
    <row r="1706" spans="1:6" ht="30">
      <c r="A1706" s="460">
        <v>98027</v>
      </c>
      <c r="B1706" s="461" t="s">
        <v>2823</v>
      </c>
      <c r="C1706" s="462" t="s">
        <v>914</v>
      </c>
      <c r="D1706" s="463">
        <v>1902.9899999999998</v>
      </c>
      <c r="E1706" s="463">
        <v>1492.44</v>
      </c>
      <c r="F1706" s="463">
        <v>3395.43</v>
      </c>
    </row>
    <row r="1707" spans="1:6" ht="45">
      <c r="A1707" s="460">
        <v>98028</v>
      </c>
      <c r="B1707" s="461" t="s">
        <v>5479</v>
      </c>
      <c r="C1707" s="462" t="s">
        <v>896</v>
      </c>
      <c r="D1707" s="463">
        <v>6951.6</v>
      </c>
      <c r="E1707" s="463">
        <v>3692.92</v>
      </c>
      <c r="F1707" s="463">
        <v>10644.52</v>
      </c>
    </row>
    <row r="1708" spans="1:6" ht="30">
      <c r="A1708" s="460">
        <v>98029</v>
      </c>
      <c r="B1708" s="461" t="s">
        <v>2824</v>
      </c>
      <c r="C1708" s="462" t="s">
        <v>914</v>
      </c>
      <c r="D1708" s="463">
        <v>2061.59</v>
      </c>
      <c r="E1708" s="463">
        <v>1617.54</v>
      </c>
      <c r="F1708" s="463">
        <v>3679.13</v>
      </c>
    </row>
    <row r="1709" spans="1:6" ht="45">
      <c r="A1709" s="460">
        <v>98030</v>
      </c>
      <c r="B1709" s="461" t="s">
        <v>5480</v>
      </c>
      <c r="C1709" s="462" t="s">
        <v>896</v>
      </c>
      <c r="D1709" s="463">
        <v>5700.2199999999993</v>
      </c>
      <c r="E1709" s="463">
        <v>2944.61</v>
      </c>
      <c r="F1709" s="463">
        <v>8644.83</v>
      </c>
    </row>
    <row r="1710" spans="1:6" ht="30">
      <c r="A1710" s="460">
        <v>98031</v>
      </c>
      <c r="B1710" s="461" t="s">
        <v>2825</v>
      </c>
      <c r="C1710" s="462" t="s">
        <v>914</v>
      </c>
      <c r="D1710" s="463">
        <v>1751.22</v>
      </c>
      <c r="E1710" s="463">
        <v>1371.43</v>
      </c>
      <c r="F1710" s="463">
        <v>3122.65</v>
      </c>
    </row>
    <row r="1711" spans="1:6" ht="45">
      <c r="A1711" s="460">
        <v>98032</v>
      </c>
      <c r="B1711" s="461" t="s">
        <v>5481</v>
      </c>
      <c r="C1711" s="462" t="s">
        <v>896</v>
      </c>
      <c r="D1711" s="463">
        <v>6581.3499999999995</v>
      </c>
      <c r="E1711" s="463">
        <v>3355.54</v>
      </c>
      <c r="F1711" s="463">
        <v>9936.89</v>
      </c>
    </row>
    <row r="1712" spans="1:6" ht="30">
      <c r="A1712" s="460">
        <v>98033</v>
      </c>
      <c r="B1712" s="461" t="s">
        <v>2826</v>
      </c>
      <c r="C1712" s="462" t="s">
        <v>914</v>
      </c>
      <c r="D1712" s="463">
        <v>1906.4</v>
      </c>
      <c r="E1712" s="463">
        <v>1494.5</v>
      </c>
      <c r="F1712" s="463">
        <v>3400.9</v>
      </c>
    </row>
    <row r="1713" spans="1:6" ht="45">
      <c r="A1713" s="460">
        <v>98034</v>
      </c>
      <c r="B1713" s="461" t="s">
        <v>5482</v>
      </c>
      <c r="C1713" s="462" t="s">
        <v>896</v>
      </c>
      <c r="D1713" s="463">
        <v>7462.5300000000007</v>
      </c>
      <c r="E1713" s="463">
        <v>3766.39</v>
      </c>
      <c r="F1713" s="463">
        <v>11228.92</v>
      </c>
    </row>
    <row r="1714" spans="1:6" ht="30">
      <c r="A1714" s="460">
        <v>98035</v>
      </c>
      <c r="B1714" s="461" t="s">
        <v>2827</v>
      </c>
      <c r="C1714" s="462" t="s">
        <v>914</v>
      </c>
      <c r="D1714" s="463">
        <v>2061.59</v>
      </c>
      <c r="E1714" s="463">
        <v>1617.54</v>
      </c>
      <c r="F1714" s="463">
        <v>3679.13</v>
      </c>
    </row>
    <row r="1715" spans="1:6" ht="45">
      <c r="A1715" s="460">
        <v>98036</v>
      </c>
      <c r="B1715" s="461" t="s">
        <v>5483</v>
      </c>
      <c r="C1715" s="462" t="s">
        <v>896</v>
      </c>
      <c r="D1715" s="463">
        <v>8343.68</v>
      </c>
      <c r="E1715" s="463">
        <v>4177.25</v>
      </c>
      <c r="F1715" s="463">
        <v>12520.93</v>
      </c>
    </row>
    <row r="1716" spans="1:6" ht="30">
      <c r="A1716" s="460">
        <v>98037</v>
      </c>
      <c r="B1716" s="461" t="s">
        <v>2828</v>
      </c>
      <c r="C1716" s="462" t="s">
        <v>914</v>
      </c>
      <c r="D1716" s="463">
        <v>2220.1800000000003</v>
      </c>
      <c r="E1716" s="463">
        <v>1742.66</v>
      </c>
      <c r="F1716" s="463">
        <v>3962.84</v>
      </c>
    </row>
    <row r="1717" spans="1:6" ht="45">
      <c r="A1717" s="460">
        <v>98038</v>
      </c>
      <c r="B1717" s="461" t="s">
        <v>5484</v>
      </c>
      <c r="C1717" s="462" t="s">
        <v>896</v>
      </c>
      <c r="D1717" s="463">
        <v>7638.6799999999994</v>
      </c>
      <c r="E1717" s="463">
        <v>3815.7</v>
      </c>
      <c r="F1717" s="463">
        <v>11454.38</v>
      </c>
    </row>
    <row r="1718" spans="1:6" ht="30">
      <c r="A1718" s="460">
        <v>98039</v>
      </c>
      <c r="B1718" s="461" t="s">
        <v>2829</v>
      </c>
      <c r="C1718" s="462" t="s">
        <v>914</v>
      </c>
      <c r="D1718" s="463">
        <v>2064.9899999999998</v>
      </c>
      <c r="E1718" s="463">
        <v>1619.61</v>
      </c>
      <c r="F1718" s="463">
        <v>3684.6</v>
      </c>
    </row>
    <row r="1719" spans="1:6" ht="45">
      <c r="A1719" s="460">
        <v>98040</v>
      </c>
      <c r="B1719" s="461" t="s">
        <v>5485</v>
      </c>
      <c r="C1719" s="462" t="s">
        <v>896</v>
      </c>
      <c r="D1719" s="463">
        <v>8659.2999999999993</v>
      </c>
      <c r="E1719" s="463">
        <v>4275.01</v>
      </c>
      <c r="F1719" s="463">
        <v>12934.31</v>
      </c>
    </row>
    <row r="1720" spans="1:6" ht="30">
      <c r="A1720" s="460">
        <v>98041</v>
      </c>
      <c r="B1720" s="461" t="s">
        <v>2830</v>
      </c>
      <c r="C1720" s="462" t="s">
        <v>914</v>
      </c>
      <c r="D1720" s="463">
        <v>2220.1800000000003</v>
      </c>
      <c r="E1720" s="463">
        <v>1742.66</v>
      </c>
      <c r="F1720" s="463">
        <v>3962.84</v>
      </c>
    </row>
    <row r="1721" spans="1:6" ht="45">
      <c r="A1721" s="460">
        <v>98042</v>
      </c>
      <c r="B1721" s="461" t="s">
        <v>5486</v>
      </c>
      <c r="C1721" s="462" t="s">
        <v>896</v>
      </c>
      <c r="D1721" s="463">
        <v>9679.869999999999</v>
      </c>
      <c r="E1721" s="463">
        <v>4734.47</v>
      </c>
      <c r="F1721" s="463">
        <v>14414.34</v>
      </c>
    </row>
    <row r="1722" spans="1:6" ht="30">
      <c r="A1722" s="460">
        <v>98043</v>
      </c>
      <c r="B1722" s="461" t="s">
        <v>2831</v>
      </c>
      <c r="C1722" s="462" t="s">
        <v>914</v>
      </c>
      <c r="D1722" s="463">
        <v>2378.8600000000006</v>
      </c>
      <c r="E1722" s="463">
        <v>1867.78</v>
      </c>
      <c r="F1722" s="463">
        <v>4246.6400000000003</v>
      </c>
    </row>
    <row r="1723" spans="1:6" ht="45">
      <c r="A1723" s="460">
        <v>98044</v>
      </c>
      <c r="B1723" s="461" t="s">
        <v>5487</v>
      </c>
      <c r="C1723" s="462" t="s">
        <v>896</v>
      </c>
      <c r="D1723" s="463">
        <v>9856.1700000000019</v>
      </c>
      <c r="E1723" s="463">
        <v>4783.7</v>
      </c>
      <c r="F1723" s="463">
        <v>14639.87</v>
      </c>
    </row>
    <row r="1724" spans="1:6" ht="30">
      <c r="A1724" s="460">
        <v>98045</v>
      </c>
      <c r="B1724" s="461" t="s">
        <v>2832</v>
      </c>
      <c r="C1724" s="462" t="s">
        <v>914</v>
      </c>
      <c r="D1724" s="463">
        <v>2378.8600000000006</v>
      </c>
      <c r="E1724" s="463">
        <v>1867.78</v>
      </c>
      <c r="F1724" s="463">
        <v>4246.6400000000003</v>
      </c>
    </row>
    <row r="1725" spans="1:6" ht="45">
      <c r="A1725" s="460">
        <v>98046</v>
      </c>
      <c r="B1725" s="461" t="s">
        <v>5488</v>
      </c>
      <c r="C1725" s="462" t="s">
        <v>896</v>
      </c>
      <c r="D1725" s="463">
        <v>11016.13</v>
      </c>
      <c r="E1725" s="463">
        <v>5291.51</v>
      </c>
      <c r="F1725" s="463">
        <v>16307.64</v>
      </c>
    </row>
    <row r="1726" spans="1:6" ht="30">
      <c r="A1726" s="460">
        <v>98047</v>
      </c>
      <c r="B1726" s="461" t="s">
        <v>2833</v>
      </c>
      <c r="C1726" s="462" t="s">
        <v>914</v>
      </c>
      <c r="D1726" s="463">
        <v>2537.4400000000005</v>
      </c>
      <c r="E1726" s="463">
        <v>1992.91</v>
      </c>
      <c r="F1726" s="463">
        <v>4530.3500000000004</v>
      </c>
    </row>
    <row r="1727" spans="1:6" ht="45">
      <c r="A1727" s="460">
        <v>98048</v>
      </c>
      <c r="B1727" s="461" t="s">
        <v>5489</v>
      </c>
      <c r="C1727" s="462" t="s">
        <v>896</v>
      </c>
      <c r="D1727" s="463">
        <v>12352.439999999999</v>
      </c>
      <c r="E1727" s="463">
        <v>5848.63</v>
      </c>
      <c r="F1727" s="463">
        <v>18201.07</v>
      </c>
    </row>
    <row r="1728" spans="1:6" ht="30">
      <c r="A1728" s="460">
        <v>98049</v>
      </c>
      <c r="B1728" s="461" t="s">
        <v>2834</v>
      </c>
      <c r="C1728" s="462" t="s">
        <v>914</v>
      </c>
      <c r="D1728" s="463">
        <v>2662.7099999999996</v>
      </c>
      <c r="E1728" s="463">
        <v>2097.9</v>
      </c>
      <c r="F1728" s="463">
        <v>4760.6099999999997</v>
      </c>
    </row>
    <row r="1729" spans="1:6" ht="30">
      <c r="A1729" s="460">
        <v>98050</v>
      </c>
      <c r="B1729" s="461" t="s">
        <v>2805</v>
      </c>
      <c r="C1729" s="462" t="s">
        <v>914</v>
      </c>
      <c r="D1729" s="463">
        <v>188.35</v>
      </c>
      <c r="E1729" s="463">
        <v>18.8</v>
      </c>
      <c r="F1729" s="463">
        <v>207.15</v>
      </c>
    </row>
    <row r="1730" spans="1:6" ht="30">
      <c r="A1730" s="460">
        <v>98051</v>
      </c>
      <c r="B1730" s="461" t="s">
        <v>2806</v>
      </c>
      <c r="C1730" s="462" t="s">
        <v>914</v>
      </c>
      <c r="D1730" s="463">
        <v>634.48</v>
      </c>
      <c r="E1730" s="463">
        <v>446.24</v>
      </c>
      <c r="F1730" s="463">
        <v>1080.72</v>
      </c>
    </row>
    <row r="1731" spans="1:6" ht="45">
      <c r="A1731" s="460">
        <v>98405</v>
      </c>
      <c r="B1731" s="461" t="s">
        <v>5490</v>
      </c>
      <c r="C1731" s="462" t="s">
        <v>896</v>
      </c>
      <c r="D1731" s="463">
        <v>1736.2099999999998</v>
      </c>
      <c r="E1731" s="463">
        <v>1057.78</v>
      </c>
      <c r="F1731" s="463">
        <v>2793.99</v>
      </c>
    </row>
    <row r="1732" spans="1:6" ht="45">
      <c r="A1732" s="460">
        <v>98406</v>
      </c>
      <c r="B1732" s="461" t="s">
        <v>5491</v>
      </c>
      <c r="C1732" s="462" t="s">
        <v>896</v>
      </c>
      <c r="D1732" s="463">
        <v>4032.58</v>
      </c>
      <c r="E1732" s="463">
        <v>2369.42</v>
      </c>
      <c r="F1732" s="463">
        <v>6402</v>
      </c>
    </row>
    <row r="1733" spans="1:6" ht="45">
      <c r="A1733" s="460">
        <v>98407</v>
      </c>
      <c r="B1733" s="461" t="s">
        <v>5492</v>
      </c>
      <c r="C1733" s="462" t="s">
        <v>896</v>
      </c>
      <c r="D1733" s="463">
        <v>2620.6499999999996</v>
      </c>
      <c r="E1733" s="463">
        <v>1574</v>
      </c>
      <c r="F1733" s="463">
        <v>4194.6499999999996</v>
      </c>
    </row>
    <row r="1734" spans="1:6" ht="45">
      <c r="A1734" s="460">
        <v>98408</v>
      </c>
      <c r="B1734" s="461" t="s">
        <v>5493</v>
      </c>
      <c r="C1734" s="462" t="s">
        <v>896</v>
      </c>
      <c r="D1734" s="463">
        <v>3079.5700000000006</v>
      </c>
      <c r="E1734" s="463">
        <v>1839.2</v>
      </c>
      <c r="F1734" s="463">
        <v>4918.7700000000004</v>
      </c>
    </row>
    <row r="1735" spans="1:6" ht="30">
      <c r="A1735" s="460">
        <v>98409</v>
      </c>
      <c r="B1735" s="461" t="s">
        <v>2842</v>
      </c>
      <c r="C1735" s="462" t="s">
        <v>914</v>
      </c>
      <c r="D1735" s="463">
        <v>259.3</v>
      </c>
      <c r="E1735" s="463">
        <v>30.77</v>
      </c>
      <c r="F1735" s="463">
        <v>290.07</v>
      </c>
    </row>
    <row r="1736" spans="1:6" ht="30">
      <c r="A1736" s="460">
        <v>98410</v>
      </c>
      <c r="B1736" s="461" t="s">
        <v>5494</v>
      </c>
      <c r="C1736" s="462" t="s">
        <v>896</v>
      </c>
      <c r="D1736" s="463">
        <v>854.47</v>
      </c>
      <c r="E1736" s="463">
        <v>258.83</v>
      </c>
      <c r="F1736" s="463">
        <v>1113.3</v>
      </c>
    </row>
    <row r="1737" spans="1:6" ht="30">
      <c r="A1737" s="460">
        <v>99240</v>
      </c>
      <c r="B1737" s="461" t="s">
        <v>2989</v>
      </c>
      <c r="C1737" s="462" t="s">
        <v>914</v>
      </c>
      <c r="D1737" s="463">
        <v>451.53</v>
      </c>
      <c r="E1737" s="463">
        <v>42.99</v>
      </c>
      <c r="F1737" s="463">
        <v>494.52</v>
      </c>
    </row>
    <row r="1738" spans="1:6" ht="30">
      <c r="A1738" s="460">
        <v>99241</v>
      </c>
      <c r="B1738" s="461" t="s">
        <v>2997</v>
      </c>
      <c r="C1738" s="462" t="s">
        <v>914</v>
      </c>
      <c r="D1738" s="463">
        <v>1035.52</v>
      </c>
      <c r="E1738" s="463">
        <v>863.49</v>
      </c>
      <c r="F1738" s="463">
        <v>1899.01</v>
      </c>
    </row>
    <row r="1739" spans="1:6" ht="45">
      <c r="A1739" s="460">
        <v>99242</v>
      </c>
      <c r="B1739" s="461" t="s">
        <v>5495</v>
      </c>
      <c r="C1739" s="462" t="s">
        <v>896</v>
      </c>
      <c r="D1739" s="463">
        <v>1975.8600000000001</v>
      </c>
      <c r="E1739" s="463">
        <v>1225.73</v>
      </c>
      <c r="F1739" s="463">
        <v>3201.59</v>
      </c>
    </row>
    <row r="1740" spans="1:6" ht="30">
      <c r="A1740" s="460">
        <v>99243</v>
      </c>
      <c r="B1740" s="461" t="s">
        <v>2990</v>
      </c>
      <c r="C1740" s="462" t="s">
        <v>914</v>
      </c>
      <c r="D1740" s="463">
        <v>1008.98</v>
      </c>
      <c r="E1740" s="463">
        <v>814.96</v>
      </c>
      <c r="F1740" s="463">
        <v>1823.94</v>
      </c>
    </row>
    <row r="1741" spans="1:6" ht="45">
      <c r="A1741" s="460">
        <v>99244</v>
      </c>
      <c r="B1741" s="461" t="s">
        <v>5496</v>
      </c>
      <c r="C1741" s="462" t="s">
        <v>896</v>
      </c>
      <c r="D1741" s="463">
        <v>3204.33</v>
      </c>
      <c r="E1741" s="463">
        <v>1874.63</v>
      </c>
      <c r="F1741" s="463">
        <v>5078.96</v>
      </c>
    </row>
    <row r="1742" spans="1:6" ht="30">
      <c r="A1742" s="460">
        <v>99246</v>
      </c>
      <c r="B1742" s="461" t="s">
        <v>2991</v>
      </c>
      <c r="C1742" s="462" t="s">
        <v>914</v>
      </c>
      <c r="D1742" s="463">
        <v>619.12</v>
      </c>
      <c r="E1742" s="463">
        <v>54.85</v>
      </c>
      <c r="F1742" s="463">
        <v>673.97</v>
      </c>
    </row>
    <row r="1743" spans="1:6" ht="30">
      <c r="A1743" s="460">
        <v>99247</v>
      </c>
      <c r="B1743" s="461" t="s">
        <v>2998</v>
      </c>
      <c r="C1743" s="462" t="s">
        <v>914</v>
      </c>
      <c r="D1743" s="463">
        <v>1179.69</v>
      </c>
      <c r="E1743" s="463">
        <v>985.98</v>
      </c>
      <c r="F1743" s="463">
        <v>2165.67</v>
      </c>
    </row>
    <row r="1744" spans="1:6" ht="45">
      <c r="A1744" s="460">
        <v>99248</v>
      </c>
      <c r="B1744" s="461" t="s">
        <v>5497</v>
      </c>
      <c r="C1744" s="462" t="s">
        <v>896</v>
      </c>
      <c r="D1744" s="463">
        <v>2571.84</v>
      </c>
      <c r="E1744" s="463">
        <v>1518.09</v>
      </c>
      <c r="F1744" s="463">
        <v>4089.93</v>
      </c>
    </row>
    <row r="1745" spans="1:6" ht="30">
      <c r="A1745" s="460">
        <v>99249</v>
      </c>
      <c r="B1745" s="461" t="s">
        <v>2992</v>
      </c>
      <c r="C1745" s="462" t="s">
        <v>914</v>
      </c>
      <c r="D1745" s="463">
        <v>1228.97</v>
      </c>
      <c r="E1745" s="463">
        <v>1002.72</v>
      </c>
      <c r="F1745" s="463">
        <v>2231.69</v>
      </c>
    </row>
    <row r="1746" spans="1:6" ht="45">
      <c r="A1746" s="460">
        <v>99252</v>
      </c>
      <c r="B1746" s="461" t="s">
        <v>5498</v>
      </c>
      <c r="C1746" s="462" t="s">
        <v>896</v>
      </c>
      <c r="D1746" s="463">
        <v>1638.7700000000002</v>
      </c>
      <c r="E1746" s="463">
        <v>1040.55</v>
      </c>
      <c r="F1746" s="463">
        <v>2679.32</v>
      </c>
    </row>
    <row r="1747" spans="1:6" ht="30">
      <c r="A1747" s="460">
        <v>99254</v>
      </c>
      <c r="B1747" s="461" t="s">
        <v>2999</v>
      </c>
      <c r="C1747" s="462" t="s">
        <v>914</v>
      </c>
      <c r="D1747" s="463">
        <v>747.17</v>
      </c>
      <c r="E1747" s="463">
        <v>618.42999999999995</v>
      </c>
      <c r="F1747" s="463">
        <v>1365.6</v>
      </c>
    </row>
    <row r="1748" spans="1:6" ht="45">
      <c r="A1748" s="460">
        <v>99256</v>
      </c>
      <c r="B1748" s="461" t="s">
        <v>5499</v>
      </c>
      <c r="C1748" s="462" t="s">
        <v>896</v>
      </c>
      <c r="D1748" s="463">
        <v>3775.3100000000004</v>
      </c>
      <c r="E1748" s="463">
        <v>2187.08</v>
      </c>
      <c r="F1748" s="463">
        <v>5962.39</v>
      </c>
    </row>
    <row r="1749" spans="1:6" ht="45">
      <c r="A1749" s="460">
        <v>99259</v>
      </c>
      <c r="B1749" s="461" t="s">
        <v>5500</v>
      </c>
      <c r="C1749" s="462" t="s">
        <v>896</v>
      </c>
      <c r="D1749" s="463">
        <v>2080.1000000000004</v>
      </c>
      <c r="E1749" s="463">
        <v>1304.8399999999999</v>
      </c>
      <c r="F1749" s="463">
        <v>3384.94</v>
      </c>
    </row>
    <row r="1750" spans="1:6" ht="30">
      <c r="A1750" s="460">
        <v>99261</v>
      </c>
      <c r="B1750" s="461" t="s">
        <v>3000</v>
      </c>
      <c r="C1750" s="462" t="s">
        <v>914</v>
      </c>
      <c r="D1750" s="463">
        <v>891.35</v>
      </c>
      <c r="E1750" s="463">
        <v>740.91</v>
      </c>
      <c r="F1750" s="463">
        <v>1632.26</v>
      </c>
    </row>
    <row r="1751" spans="1:6" ht="30">
      <c r="A1751" s="460">
        <v>99263</v>
      </c>
      <c r="B1751" s="461" t="s">
        <v>3001</v>
      </c>
      <c r="C1751" s="462" t="s">
        <v>914</v>
      </c>
      <c r="D1751" s="463">
        <v>1323.88</v>
      </c>
      <c r="E1751" s="463">
        <v>1108.54</v>
      </c>
      <c r="F1751" s="463">
        <v>2432.42</v>
      </c>
    </row>
    <row r="1752" spans="1:6" ht="45">
      <c r="A1752" s="460">
        <v>99265</v>
      </c>
      <c r="B1752" s="461" t="s">
        <v>5501</v>
      </c>
      <c r="C1752" s="462" t="s">
        <v>896</v>
      </c>
      <c r="D1752" s="463">
        <v>2521.38</v>
      </c>
      <c r="E1752" s="463">
        <v>1569.14</v>
      </c>
      <c r="F1752" s="463">
        <v>4090.52</v>
      </c>
    </row>
    <row r="1753" spans="1:6" ht="30">
      <c r="A1753" s="460">
        <v>99266</v>
      </c>
      <c r="B1753" s="461" t="s">
        <v>3002</v>
      </c>
      <c r="C1753" s="462" t="s">
        <v>914</v>
      </c>
      <c r="D1753" s="463">
        <v>1035.52</v>
      </c>
      <c r="E1753" s="463">
        <v>863.49</v>
      </c>
      <c r="F1753" s="463">
        <v>1899.01</v>
      </c>
    </row>
    <row r="1754" spans="1:6" ht="45">
      <c r="A1754" s="460">
        <v>99267</v>
      </c>
      <c r="B1754" s="461" t="s">
        <v>5502</v>
      </c>
      <c r="C1754" s="462" t="s">
        <v>896</v>
      </c>
      <c r="D1754" s="463">
        <v>2962.66</v>
      </c>
      <c r="E1754" s="463">
        <v>1833.46</v>
      </c>
      <c r="F1754" s="463">
        <v>4796.12</v>
      </c>
    </row>
    <row r="1755" spans="1:6" ht="30">
      <c r="A1755" s="460">
        <v>99268</v>
      </c>
      <c r="B1755" s="461" t="s">
        <v>5503</v>
      </c>
      <c r="C1755" s="462" t="s">
        <v>896</v>
      </c>
      <c r="D1755" s="463">
        <v>319.75</v>
      </c>
      <c r="E1755" s="463">
        <v>98.06</v>
      </c>
      <c r="F1755" s="463">
        <v>417.81</v>
      </c>
    </row>
    <row r="1756" spans="1:6" ht="30">
      <c r="A1756" s="460">
        <v>99269</v>
      </c>
      <c r="B1756" s="461" t="s">
        <v>3003</v>
      </c>
      <c r="C1756" s="462" t="s">
        <v>914</v>
      </c>
      <c r="D1756" s="463">
        <v>1179.69</v>
      </c>
      <c r="E1756" s="463">
        <v>985.98</v>
      </c>
      <c r="F1756" s="463">
        <v>2165.67</v>
      </c>
    </row>
    <row r="1757" spans="1:6" ht="30">
      <c r="A1757" s="460">
        <v>99270</v>
      </c>
      <c r="B1757" s="461" t="s">
        <v>5504</v>
      </c>
      <c r="C1757" s="462" t="s">
        <v>896</v>
      </c>
      <c r="D1757" s="463">
        <v>416.02000000000004</v>
      </c>
      <c r="E1757" s="463">
        <v>108.67</v>
      </c>
      <c r="F1757" s="463">
        <v>524.69000000000005</v>
      </c>
    </row>
    <row r="1758" spans="1:6" ht="45">
      <c r="A1758" s="460">
        <v>99271</v>
      </c>
      <c r="B1758" s="461" t="s">
        <v>5505</v>
      </c>
      <c r="C1758" s="462" t="s">
        <v>896</v>
      </c>
      <c r="D1758" s="463">
        <v>4346.29</v>
      </c>
      <c r="E1758" s="463">
        <v>2499.46</v>
      </c>
      <c r="F1758" s="463">
        <v>6845.75</v>
      </c>
    </row>
    <row r="1759" spans="1:6" ht="45">
      <c r="A1759" s="460">
        <v>99272</v>
      </c>
      <c r="B1759" s="461" t="s">
        <v>5506</v>
      </c>
      <c r="C1759" s="462" t="s">
        <v>896</v>
      </c>
      <c r="D1759" s="463">
        <v>711.25</v>
      </c>
      <c r="E1759" s="463">
        <v>474</v>
      </c>
      <c r="F1759" s="463">
        <v>1185.25</v>
      </c>
    </row>
    <row r="1760" spans="1:6" ht="45">
      <c r="A1760" s="460">
        <v>99273</v>
      </c>
      <c r="B1760" s="461" t="s">
        <v>5507</v>
      </c>
      <c r="C1760" s="462" t="s">
        <v>896</v>
      </c>
      <c r="D1760" s="463">
        <v>1003.48</v>
      </c>
      <c r="E1760" s="463">
        <v>696.48</v>
      </c>
      <c r="F1760" s="463">
        <v>1699.96</v>
      </c>
    </row>
    <row r="1761" spans="1:6" ht="45">
      <c r="A1761" s="460">
        <v>99274</v>
      </c>
      <c r="B1761" s="461" t="s">
        <v>5508</v>
      </c>
      <c r="C1761" s="462" t="s">
        <v>896</v>
      </c>
      <c r="D1761" s="463">
        <v>3435.06</v>
      </c>
      <c r="E1761" s="463">
        <v>2097.77</v>
      </c>
      <c r="F1761" s="463">
        <v>5532.83</v>
      </c>
    </row>
    <row r="1762" spans="1:6" ht="30">
      <c r="A1762" s="460">
        <v>99275</v>
      </c>
      <c r="B1762" s="461" t="s">
        <v>5509</v>
      </c>
      <c r="C1762" s="462" t="s">
        <v>896</v>
      </c>
      <c r="D1762" s="463">
        <v>618.25</v>
      </c>
      <c r="E1762" s="463">
        <v>249.01</v>
      </c>
      <c r="F1762" s="463">
        <v>867.26</v>
      </c>
    </row>
    <row r="1763" spans="1:6" ht="30">
      <c r="A1763" s="460">
        <v>99276</v>
      </c>
      <c r="B1763" s="461" t="s">
        <v>3004</v>
      </c>
      <c r="C1763" s="462" t="s">
        <v>914</v>
      </c>
      <c r="D1763" s="463">
        <v>1468.07</v>
      </c>
      <c r="E1763" s="463">
        <v>1231.07</v>
      </c>
      <c r="F1763" s="463">
        <v>2699.14</v>
      </c>
    </row>
    <row r="1764" spans="1:6" ht="30">
      <c r="A1764" s="460">
        <v>99277</v>
      </c>
      <c r="B1764" s="461" t="s">
        <v>3005</v>
      </c>
      <c r="C1764" s="462" t="s">
        <v>914</v>
      </c>
      <c r="D1764" s="463">
        <v>1323.88</v>
      </c>
      <c r="E1764" s="463">
        <v>1108.54</v>
      </c>
      <c r="F1764" s="463">
        <v>2432.42</v>
      </c>
    </row>
    <row r="1765" spans="1:6" ht="30">
      <c r="A1765" s="460">
        <v>99278</v>
      </c>
      <c r="B1765" s="461" t="s">
        <v>2993</v>
      </c>
      <c r="C1765" s="462" t="s">
        <v>914</v>
      </c>
      <c r="D1765" s="463">
        <v>257.13</v>
      </c>
      <c r="E1765" s="463">
        <v>30.66</v>
      </c>
      <c r="F1765" s="463">
        <v>287.79000000000002</v>
      </c>
    </row>
    <row r="1766" spans="1:6" ht="45">
      <c r="A1766" s="460">
        <v>99279</v>
      </c>
      <c r="B1766" s="461" t="s">
        <v>5510</v>
      </c>
      <c r="C1766" s="462" t="s">
        <v>896</v>
      </c>
      <c r="D1766" s="463">
        <v>3880.37</v>
      </c>
      <c r="E1766" s="463">
        <v>2361.96</v>
      </c>
      <c r="F1766" s="463">
        <v>6242.33</v>
      </c>
    </row>
    <row r="1767" spans="1:6" ht="45">
      <c r="A1767" s="460">
        <v>99280</v>
      </c>
      <c r="B1767" s="461" t="s">
        <v>5511</v>
      </c>
      <c r="C1767" s="462" t="s">
        <v>896</v>
      </c>
      <c r="D1767" s="463">
        <v>1319.9499999999998</v>
      </c>
      <c r="E1767" s="463">
        <v>869.84</v>
      </c>
      <c r="F1767" s="463">
        <v>2189.79</v>
      </c>
    </row>
    <row r="1768" spans="1:6" ht="30">
      <c r="A1768" s="460">
        <v>99281</v>
      </c>
      <c r="B1768" s="461" t="s">
        <v>3006</v>
      </c>
      <c r="C1768" s="462" t="s">
        <v>914</v>
      </c>
      <c r="D1768" s="463">
        <v>1468.07</v>
      </c>
      <c r="E1768" s="463">
        <v>1231.07</v>
      </c>
      <c r="F1768" s="463">
        <v>2699.14</v>
      </c>
    </row>
    <row r="1769" spans="1:6" ht="30">
      <c r="A1769" s="460">
        <v>99282</v>
      </c>
      <c r="B1769" s="461" t="s">
        <v>3007</v>
      </c>
      <c r="C1769" s="462" t="s">
        <v>914</v>
      </c>
      <c r="D1769" s="463">
        <v>1627.98</v>
      </c>
      <c r="E1769" s="463">
        <v>1365.33</v>
      </c>
      <c r="F1769" s="463">
        <v>2993.31</v>
      </c>
    </row>
    <row r="1770" spans="1:6" ht="30">
      <c r="A1770" s="460">
        <v>99283</v>
      </c>
      <c r="B1770" s="461" t="s">
        <v>2994</v>
      </c>
      <c r="C1770" s="462" t="s">
        <v>914</v>
      </c>
      <c r="D1770" s="463">
        <v>715.79999999999984</v>
      </c>
      <c r="E1770" s="463">
        <v>564.57000000000005</v>
      </c>
      <c r="F1770" s="463">
        <v>1280.3699999999999</v>
      </c>
    </row>
    <row r="1771" spans="1:6" ht="45">
      <c r="A1771" s="460">
        <v>99284</v>
      </c>
      <c r="B1771" s="461" t="s">
        <v>5512</v>
      </c>
      <c r="C1771" s="462" t="s">
        <v>896</v>
      </c>
      <c r="D1771" s="463">
        <v>4917.34</v>
      </c>
      <c r="E1771" s="463">
        <v>2811.89</v>
      </c>
      <c r="F1771" s="463">
        <v>7729.23</v>
      </c>
    </row>
    <row r="1772" spans="1:6" ht="30">
      <c r="A1772" s="460">
        <v>99285</v>
      </c>
      <c r="B1772" s="461" t="s">
        <v>5513</v>
      </c>
      <c r="C1772" s="462" t="s">
        <v>896</v>
      </c>
      <c r="D1772" s="463">
        <v>909.26</v>
      </c>
      <c r="E1772" s="463">
        <v>299.54000000000002</v>
      </c>
      <c r="F1772" s="463">
        <v>1208.8</v>
      </c>
    </row>
    <row r="1773" spans="1:6" ht="45">
      <c r="A1773" s="460">
        <v>99286</v>
      </c>
      <c r="B1773" s="461" t="s">
        <v>5514</v>
      </c>
      <c r="C1773" s="462" t="s">
        <v>896</v>
      </c>
      <c r="D1773" s="463">
        <v>4325.59</v>
      </c>
      <c r="E1773" s="463">
        <v>2626.3</v>
      </c>
      <c r="F1773" s="463">
        <v>6951.89</v>
      </c>
    </row>
    <row r="1774" spans="1:6" ht="45">
      <c r="A1774" s="460">
        <v>99287</v>
      </c>
      <c r="B1774" s="461" t="s">
        <v>5515</v>
      </c>
      <c r="C1774" s="462" t="s">
        <v>896</v>
      </c>
      <c r="D1774" s="463">
        <v>6340.7000000000007</v>
      </c>
      <c r="E1774" s="463">
        <v>3343.73</v>
      </c>
      <c r="F1774" s="463">
        <v>9684.43</v>
      </c>
    </row>
    <row r="1775" spans="1:6" ht="30">
      <c r="A1775" s="460">
        <v>99288</v>
      </c>
      <c r="B1775" s="461" t="s">
        <v>2995</v>
      </c>
      <c r="C1775" s="462" t="s">
        <v>914</v>
      </c>
      <c r="D1775" s="463">
        <v>339.31</v>
      </c>
      <c r="E1775" s="463">
        <v>36.54</v>
      </c>
      <c r="F1775" s="463">
        <v>375.85</v>
      </c>
    </row>
    <row r="1776" spans="1:6" ht="30">
      <c r="A1776" s="460">
        <v>99289</v>
      </c>
      <c r="B1776" s="461" t="s">
        <v>3008</v>
      </c>
      <c r="C1776" s="462" t="s">
        <v>914</v>
      </c>
      <c r="D1776" s="463">
        <v>1612.2100000000003</v>
      </c>
      <c r="E1776" s="463">
        <v>1353.59</v>
      </c>
      <c r="F1776" s="463">
        <v>2965.8</v>
      </c>
    </row>
    <row r="1777" spans="1:6" ht="45">
      <c r="A1777" s="460">
        <v>99290</v>
      </c>
      <c r="B1777" s="461" t="s">
        <v>5516</v>
      </c>
      <c r="C1777" s="462" t="s">
        <v>896</v>
      </c>
      <c r="D1777" s="463">
        <v>2608.62</v>
      </c>
      <c r="E1777" s="463">
        <v>1562.24</v>
      </c>
      <c r="F1777" s="463">
        <v>4170.8599999999997</v>
      </c>
    </row>
    <row r="1778" spans="1:6" ht="30">
      <c r="A1778" s="460">
        <v>99291</v>
      </c>
      <c r="B1778" s="461" t="s">
        <v>3009</v>
      </c>
      <c r="C1778" s="462" t="s">
        <v>914</v>
      </c>
      <c r="D1778" s="463">
        <v>1612.2100000000003</v>
      </c>
      <c r="E1778" s="463">
        <v>1353.59</v>
      </c>
      <c r="F1778" s="463">
        <v>2965.8</v>
      </c>
    </row>
    <row r="1779" spans="1:6" ht="45">
      <c r="A1779" s="460">
        <v>99292</v>
      </c>
      <c r="B1779" s="461" t="s">
        <v>5517</v>
      </c>
      <c r="C1779" s="462" t="s">
        <v>896</v>
      </c>
      <c r="D1779" s="463">
        <v>1644.3700000000001</v>
      </c>
      <c r="E1779" s="463">
        <v>1053.28</v>
      </c>
      <c r="F1779" s="463">
        <v>2697.65</v>
      </c>
    </row>
    <row r="1780" spans="1:6" ht="30">
      <c r="A1780" s="460">
        <v>99293</v>
      </c>
      <c r="B1780" s="461" t="s">
        <v>2996</v>
      </c>
      <c r="C1780" s="462" t="s">
        <v>914</v>
      </c>
      <c r="D1780" s="463">
        <v>862.3900000000001</v>
      </c>
      <c r="E1780" s="463">
        <v>689.81</v>
      </c>
      <c r="F1780" s="463">
        <v>1552.2</v>
      </c>
    </row>
    <row r="1781" spans="1:6" ht="45">
      <c r="A1781" s="460">
        <v>99294</v>
      </c>
      <c r="B1781" s="461" t="s">
        <v>5518</v>
      </c>
      <c r="C1781" s="462" t="s">
        <v>896</v>
      </c>
      <c r="D1781" s="463">
        <v>5488.32</v>
      </c>
      <c r="E1781" s="463">
        <v>3124.31</v>
      </c>
      <c r="F1781" s="463">
        <v>8612.6299999999992</v>
      </c>
    </row>
    <row r="1782" spans="1:6" ht="30">
      <c r="A1782" s="460">
        <v>99296</v>
      </c>
      <c r="B1782" s="461" t="s">
        <v>3010</v>
      </c>
      <c r="C1782" s="462" t="s">
        <v>914</v>
      </c>
      <c r="D1782" s="463">
        <v>1772.13</v>
      </c>
      <c r="E1782" s="463">
        <v>1487.85</v>
      </c>
      <c r="F1782" s="463">
        <v>3259.98</v>
      </c>
    </row>
    <row r="1783" spans="1:6" ht="30">
      <c r="A1783" s="460">
        <v>99297</v>
      </c>
      <c r="B1783" s="461" t="s">
        <v>3011</v>
      </c>
      <c r="C1783" s="462" t="s">
        <v>914</v>
      </c>
      <c r="D1783" s="463">
        <v>1769.4199999999998</v>
      </c>
      <c r="E1783" s="463">
        <v>1485.82</v>
      </c>
      <c r="F1783" s="463">
        <v>3255.24</v>
      </c>
    </row>
    <row r="1784" spans="1:6" ht="45">
      <c r="A1784" s="460">
        <v>99298</v>
      </c>
      <c r="B1784" s="461" t="s">
        <v>5519</v>
      </c>
      <c r="C1784" s="462" t="s">
        <v>896</v>
      </c>
      <c r="D1784" s="463">
        <v>7189.5499999999993</v>
      </c>
      <c r="E1784" s="463">
        <v>3753</v>
      </c>
      <c r="F1784" s="463">
        <v>10942.55</v>
      </c>
    </row>
    <row r="1785" spans="1:6" ht="30">
      <c r="A1785" s="460">
        <v>99299</v>
      </c>
      <c r="B1785" s="461" t="s">
        <v>3012</v>
      </c>
      <c r="C1785" s="462" t="s">
        <v>914</v>
      </c>
      <c r="D1785" s="463">
        <v>1916.26</v>
      </c>
      <c r="E1785" s="463">
        <v>1610.36</v>
      </c>
      <c r="F1785" s="463">
        <v>3526.62</v>
      </c>
    </row>
    <row r="1786" spans="1:6" ht="45">
      <c r="A1786" s="460">
        <v>99300</v>
      </c>
      <c r="B1786" s="461" t="s">
        <v>5520</v>
      </c>
      <c r="C1786" s="462" t="s">
        <v>896</v>
      </c>
      <c r="D1786" s="463">
        <v>8038.36</v>
      </c>
      <c r="E1786" s="463">
        <v>4162.28</v>
      </c>
      <c r="F1786" s="463">
        <v>12200.64</v>
      </c>
    </row>
    <row r="1787" spans="1:6" ht="45">
      <c r="A1787" s="460">
        <v>99301</v>
      </c>
      <c r="B1787" s="461" t="s">
        <v>5521</v>
      </c>
      <c r="C1787" s="462" t="s">
        <v>896</v>
      </c>
      <c r="D1787" s="463">
        <v>3886.3199999999997</v>
      </c>
      <c r="E1787" s="463">
        <v>2239.46</v>
      </c>
      <c r="F1787" s="463">
        <v>6125.78</v>
      </c>
    </row>
    <row r="1788" spans="1:6" ht="30">
      <c r="A1788" s="460">
        <v>99302</v>
      </c>
      <c r="B1788" s="461" t="s">
        <v>3013</v>
      </c>
      <c r="C1788" s="462" t="s">
        <v>914</v>
      </c>
      <c r="D1788" s="463">
        <v>2063.13</v>
      </c>
      <c r="E1788" s="463">
        <v>1734.89</v>
      </c>
      <c r="F1788" s="463">
        <v>3798.02</v>
      </c>
    </row>
    <row r="1789" spans="1:6" ht="45">
      <c r="A1789" s="460">
        <v>99303</v>
      </c>
      <c r="B1789" s="461" t="s">
        <v>5522</v>
      </c>
      <c r="C1789" s="462" t="s">
        <v>896</v>
      </c>
      <c r="D1789" s="463">
        <v>7359.5300000000007</v>
      </c>
      <c r="E1789" s="463">
        <v>3801.99</v>
      </c>
      <c r="F1789" s="463">
        <v>11161.52</v>
      </c>
    </row>
    <row r="1790" spans="1:6" ht="30">
      <c r="A1790" s="460">
        <v>99304</v>
      </c>
      <c r="B1790" s="461" t="s">
        <v>3014</v>
      </c>
      <c r="C1790" s="462" t="s">
        <v>914</v>
      </c>
      <c r="D1790" s="463">
        <v>1918.98</v>
      </c>
      <c r="E1790" s="463">
        <v>1612.38</v>
      </c>
      <c r="F1790" s="463">
        <v>3531.36</v>
      </c>
    </row>
    <row r="1791" spans="1:6" ht="45">
      <c r="A1791" s="460">
        <v>99305</v>
      </c>
      <c r="B1791" s="461" t="s">
        <v>5523</v>
      </c>
      <c r="C1791" s="462" t="s">
        <v>896</v>
      </c>
      <c r="D1791" s="463">
        <v>8343.1</v>
      </c>
      <c r="E1791" s="463">
        <v>4259.49</v>
      </c>
      <c r="F1791" s="463">
        <v>12602.59</v>
      </c>
    </row>
    <row r="1792" spans="1:6" ht="30">
      <c r="A1792" s="460">
        <v>99306</v>
      </c>
      <c r="B1792" s="461" t="s">
        <v>3015</v>
      </c>
      <c r="C1792" s="462" t="s">
        <v>914</v>
      </c>
      <c r="D1792" s="463">
        <v>2063.13</v>
      </c>
      <c r="E1792" s="463">
        <v>1734.89</v>
      </c>
      <c r="F1792" s="463">
        <v>3798.02</v>
      </c>
    </row>
    <row r="1793" spans="1:6" ht="30">
      <c r="A1793" s="460">
        <v>99307</v>
      </c>
      <c r="B1793" s="461" t="s">
        <v>3016</v>
      </c>
      <c r="C1793" s="462" t="s">
        <v>914</v>
      </c>
      <c r="D1793" s="463">
        <v>1336.9199999999998</v>
      </c>
      <c r="E1793" s="463">
        <v>1118.26</v>
      </c>
      <c r="F1793" s="463">
        <v>2455.1799999999998</v>
      </c>
    </row>
    <row r="1794" spans="1:6" ht="45">
      <c r="A1794" s="460">
        <v>99308</v>
      </c>
      <c r="B1794" s="461" t="s">
        <v>5524</v>
      </c>
      <c r="C1794" s="462" t="s">
        <v>896</v>
      </c>
      <c r="D1794" s="463">
        <v>9326.61</v>
      </c>
      <c r="E1794" s="463">
        <v>4717.1499999999996</v>
      </c>
      <c r="F1794" s="463">
        <v>14043.76</v>
      </c>
    </row>
    <row r="1795" spans="1:6" ht="30">
      <c r="A1795" s="460">
        <v>99309</v>
      </c>
      <c r="B1795" s="461" t="s">
        <v>3017</v>
      </c>
      <c r="C1795" s="462" t="s">
        <v>914</v>
      </c>
      <c r="D1795" s="463">
        <v>2210.0699999999997</v>
      </c>
      <c r="E1795" s="463">
        <v>1859.43</v>
      </c>
      <c r="F1795" s="463">
        <v>4069.5</v>
      </c>
    </row>
    <row r="1796" spans="1:6" ht="45">
      <c r="A1796" s="460">
        <v>99310</v>
      </c>
      <c r="B1796" s="461" t="s">
        <v>5525</v>
      </c>
      <c r="C1796" s="462" t="s">
        <v>896</v>
      </c>
      <c r="D1796" s="463">
        <v>9496.7100000000009</v>
      </c>
      <c r="E1796" s="463">
        <v>4766.08</v>
      </c>
      <c r="F1796" s="463">
        <v>14262.79</v>
      </c>
    </row>
    <row r="1797" spans="1:6" ht="30">
      <c r="A1797" s="460">
        <v>99311</v>
      </c>
      <c r="B1797" s="461" t="s">
        <v>3018</v>
      </c>
      <c r="C1797" s="462" t="s">
        <v>914</v>
      </c>
      <c r="D1797" s="463">
        <v>2210.0699999999997</v>
      </c>
      <c r="E1797" s="463">
        <v>1859.43</v>
      </c>
      <c r="F1797" s="463">
        <v>4069.5</v>
      </c>
    </row>
    <row r="1798" spans="1:6" ht="45">
      <c r="A1798" s="460">
        <v>99312</v>
      </c>
      <c r="B1798" s="461" t="s">
        <v>5526</v>
      </c>
      <c r="C1798" s="462" t="s">
        <v>896</v>
      </c>
      <c r="D1798" s="463">
        <v>4572.2000000000007</v>
      </c>
      <c r="E1798" s="463">
        <v>2599.6</v>
      </c>
      <c r="F1798" s="463">
        <v>7171.8</v>
      </c>
    </row>
    <row r="1799" spans="1:6" ht="45">
      <c r="A1799" s="460">
        <v>99313</v>
      </c>
      <c r="B1799" s="461" t="s">
        <v>5527</v>
      </c>
      <c r="C1799" s="462" t="s">
        <v>896</v>
      </c>
      <c r="D1799" s="463">
        <v>10614.94</v>
      </c>
      <c r="E1799" s="463">
        <v>5271.83</v>
      </c>
      <c r="F1799" s="463">
        <v>15886.77</v>
      </c>
    </row>
    <row r="1800" spans="1:6" ht="30">
      <c r="A1800" s="460">
        <v>99314</v>
      </c>
      <c r="B1800" s="461" t="s">
        <v>3019</v>
      </c>
      <c r="C1800" s="462" t="s">
        <v>914</v>
      </c>
      <c r="D1800" s="463">
        <v>2356.9299999999998</v>
      </c>
      <c r="E1800" s="463">
        <v>1983.98</v>
      </c>
      <c r="F1800" s="463">
        <v>4340.91</v>
      </c>
    </row>
    <row r="1801" spans="1:6" ht="45">
      <c r="A1801" s="460">
        <v>99315</v>
      </c>
      <c r="B1801" s="461" t="s">
        <v>5528</v>
      </c>
      <c r="C1801" s="462" t="s">
        <v>896</v>
      </c>
      <c r="D1801" s="463">
        <v>11903.310000000001</v>
      </c>
      <c r="E1801" s="463">
        <v>5826.59</v>
      </c>
      <c r="F1801" s="463">
        <v>17729.900000000001</v>
      </c>
    </row>
    <row r="1802" spans="1:6" ht="30">
      <c r="A1802" s="460">
        <v>99317</v>
      </c>
      <c r="B1802" s="461" t="s">
        <v>3020</v>
      </c>
      <c r="C1802" s="462" t="s">
        <v>914</v>
      </c>
      <c r="D1802" s="463">
        <v>1481.0800000000002</v>
      </c>
      <c r="E1802" s="463">
        <v>1240.78</v>
      </c>
      <c r="F1802" s="463">
        <v>2721.86</v>
      </c>
    </row>
    <row r="1803" spans="1:6" ht="30">
      <c r="A1803" s="460">
        <v>99318</v>
      </c>
      <c r="B1803" s="461" t="s">
        <v>2987</v>
      </c>
      <c r="C1803" s="462" t="s">
        <v>914</v>
      </c>
      <c r="D1803" s="463">
        <v>187.37</v>
      </c>
      <c r="E1803" s="463">
        <v>18.75</v>
      </c>
      <c r="F1803" s="463">
        <v>206.12</v>
      </c>
    </row>
    <row r="1804" spans="1:6" ht="30">
      <c r="A1804" s="460">
        <v>99319</v>
      </c>
      <c r="B1804" s="461" t="s">
        <v>2988</v>
      </c>
      <c r="C1804" s="462" t="s">
        <v>914</v>
      </c>
      <c r="D1804" s="463">
        <v>570.37000000000012</v>
      </c>
      <c r="E1804" s="463">
        <v>443.07</v>
      </c>
      <c r="F1804" s="463">
        <v>1013.44</v>
      </c>
    </row>
    <row r="1805" spans="1:6" ht="45">
      <c r="A1805" s="460">
        <v>99320</v>
      </c>
      <c r="B1805" s="461" t="s">
        <v>5529</v>
      </c>
      <c r="C1805" s="462" t="s">
        <v>896</v>
      </c>
      <c r="D1805" s="463">
        <v>5312.4800000000005</v>
      </c>
      <c r="E1805" s="463">
        <v>2959.95</v>
      </c>
      <c r="F1805" s="463">
        <v>8272.43</v>
      </c>
    </row>
    <row r="1806" spans="1:6" ht="30">
      <c r="A1806" s="460">
        <v>99321</v>
      </c>
      <c r="B1806" s="461" t="s">
        <v>3021</v>
      </c>
      <c r="C1806" s="462" t="s">
        <v>914</v>
      </c>
      <c r="D1806" s="463">
        <v>1625.2500000000002</v>
      </c>
      <c r="E1806" s="463">
        <v>1363.32</v>
      </c>
      <c r="F1806" s="463">
        <v>2988.57</v>
      </c>
    </row>
    <row r="1807" spans="1:6" ht="45">
      <c r="A1807" s="460">
        <v>99322</v>
      </c>
      <c r="B1807" s="461" t="s">
        <v>5530</v>
      </c>
      <c r="C1807" s="462" t="s">
        <v>896</v>
      </c>
      <c r="D1807" s="463">
        <v>6005.1299999999992</v>
      </c>
      <c r="E1807" s="463">
        <v>3320.25</v>
      </c>
      <c r="F1807" s="463">
        <v>9325.3799999999992</v>
      </c>
    </row>
    <row r="1808" spans="1:6" ht="30">
      <c r="A1808" s="460">
        <v>99323</v>
      </c>
      <c r="B1808" s="461" t="s">
        <v>3022</v>
      </c>
      <c r="C1808" s="462" t="s">
        <v>914</v>
      </c>
      <c r="D1808" s="463">
        <v>1769.4199999999998</v>
      </c>
      <c r="E1808" s="463">
        <v>1485.82</v>
      </c>
      <c r="F1808" s="463">
        <v>3255.24</v>
      </c>
    </row>
    <row r="1809" spans="1:6" ht="45">
      <c r="A1809" s="460">
        <v>99324</v>
      </c>
      <c r="B1809" s="461" t="s">
        <v>5531</v>
      </c>
      <c r="C1809" s="462" t="s">
        <v>896</v>
      </c>
      <c r="D1809" s="463">
        <v>6697.85</v>
      </c>
      <c r="E1809" s="463">
        <v>3680.49</v>
      </c>
      <c r="F1809" s="463">
        <v>10378.34</v>
      </c>
    </row>
    <row r="1810" spans="1:6" ht="30">
      <c r="A1810" s="460">
        <v>99325</v>
      </c>
      <c r="B1810" s="461" t="s">
        <v>3023</v>
      </c>
      <c r="C1810" s="462" t="s">
        <v>914</v>
      </c>
      <c r="D1810" s="463">
        <v>1916.26</v>
      </c>
      <c r="E1810" s="463">
        <v>1610.36</v>
      </c>
      <c r="F1810" s="463">
        <v>3526.62</v>
      </c>
    </row>
    <row r="1811" spans="1:6" ht="45">
      <c r="A1811" s="460">
        <v>99326</v>
      </c>
      <c r="B1811" s="461" t="s">
        <v>5532</v>
      </c>
      <c r="C1811" s="462" t="s">
        <v>896</v>
      </c>
      <c r="D1811" s="463">
        <v>5491.91</v>
      </c>
      <c r="E1811" s="463">
        <v>2934.39</v>
      </c>
      <c r="F1811" s="463">
        <v>8426.2999999999993</v>
      </c>
    </row>
    <row r="1812" spans="1:6" ht="30">
      <c r="A1812" s="460">
        <v>99327</v>
      </c>
      <c r="B1812" s="461" t="s">
        <v>3024</v>
      </c>
      <c r="C1812" s="462" t="s">
        <v>914</v>
      </c>
      <c r="D1812" s="463">
        <v>2477.25</v>
      </c>
      <c r="E1812" s="463">
        <v>2088.71</v>
      </c>
      <c r="F1812" s="463">
        <v>4565.96</v>
      </c>
    </row>
    <row r="1813" spans="1:6" ht="30">
      <c r="A1813" s="460">
        <v>101800</v>
      </c>
      <c r="B1813" s="461" t="s">
        <v>2965</v>
      </c>
      <c r="C1813" s="462" t="s">
        <v>896</v>
      </c>
      <c r="D1813" s="463">
        <v>1182.24</v>
      </c>
      <c r="E1813" s="463">
        <v>474.56</v>
      </c>
      <c r="F1813" s="463">
        <v>1656.8</v>
      </c>
    </row>
    <row r="1814" spans="1:6" ht="30">
      <c r="A1814" s="460">
        <v>101801</v>
      </c>
      <c r="B1814" s="461" t="s">
        <v>2966</v>
      </c>
      <c r="C1814" s="462" t="s">
        <v>896</v>
      </c>
      <c r="D1814" s="463">
        <v>846.85</v>
      </c>
      <c r="E1814" s="463">
        <v>294.64999999999998</v>
      </c>
      <c r="F1814" s="463">
        <v>1141.5</v>
      </c>
    </row>
    <row r="1815" spans="1:6" ht="30">
      <c r="A1815" s="460">
        <v>101806</v>
      </c>
      <c r="B1815" s="461" t="s">
        <v>5533</v>
      </c>
      <c r="C1815" s="462" t="s">
        <v>896</v>
      </c>
      <c r="D1815" s="463">
        <v>321.07000000000005</v>
      </c>
      <c r="E1815" s="463">
        <v>298.13</v>
      </c>
      <c r="F1815" s="463">
        <v>619.20000000000005</v>
      </c>
    </row>
    <row r="1816" spans="1:6" ht="45">
      <c r="A1816" s="460">
        <v>101807</v>
      </c>
      <c r="B1816" s="461" t="s">
        <v>5534</v>
      </c>
      <c r="C1816" s="462" t="s">
        <v>896</v>
      </c>
      <c r="D1816" s="463">
        <v>277.84999999999997</v>
      </c>
      <c r="E1816" s="463">
        <v>270.69</v>
      </c>
      <c r="F1816" s="463">
        <v>548.54</v>
      </c>
    </row>
    <row r="1817" spans="1:6" ht="30">
      <c r="A1817" s="460">
        <v>101808</v>
      </c>
      <c r="B1817" s="461" t="s">
        <v>5535</v>
      </c>
      <c r="C1817" s="462" t="s">
        <v>896</v>
      </c>
      <c r="D1817" s="463">
        <v>340.72</v>
      </c>
      <c r="E1817" s="463">
        <v>65.94</v>
      </c>
      <c r="F1817" s="463">
        <v>406.66</v>
      </c>
    </row>
    <row r="1818" spans="1:6" ht="45">
      <c r="A1818" s="460">
        <v>101809</v>
      </c>
      <c r="B1818" s="461" t="s">
        <v>5536</v>
      </c>
      <c r="C1818" s="462" t="s">
        <v>896</v>
      </c>
      <c r="D1818" s="463">
        <v>1875.0700000000002</v>
      </c>
      <c r="E1818" s="463">
        <v>1076.73</v>
      </c>
      <c r="F1818" s="463">
        <v>2951.8</v>
      </c>
    </row>
    <row r="1819" spans="1:6" ht="30">
      <c r="A1819" s="460">
        <v>102139</v>
      </c>
      <c r="B1819" s="461" t="s">
        <v>5537</v>
      </c>
      <c r="C1819" s="462" t="s">
        <v>896</v>
      </c>
      <c r="D1819" s="463">
        <v>1187.8</v>
      </c>
      <c r="E1819" s="463">
        <v>339.06</v>
      </c>
      <c r="F1819" s="463">
        <v>1526.86</v>
      </c>
    </row>
    <row r="1820" spans="1:6" ht="30">
      <c r="A1820" s="460">
        <v>102141</v>
      </c>
      <c r="B1820" s="461" t="s">
        <v>5538</v>
      </c>
      <c r="C1820" s="462" t="s">
        <v>896</v>
      </c>
      <c r="D1820" s="463">
        <v>1856.5299999999997</v>
      </c>
      <c r="E1820" s="463">
        <v>488.67</v>
      </c>
      <c r="F1820" s="463">
        <v>2345.1999999999998</v>
      </c>
    </row>
    <row r="1821" spans="1:6" ht="30">
      <c r="A1821" s="460">
        <v>102142</v>
      </c>
      <c r="B1821" s="461" t="s">
        <v>5539</v>
      </c>
      <c r="C1821" s="462" t="s">
        <v>896</v>
      </c>
      <c r="D1821" s="463">
        <v>1816.0299999999997</v>
      </c>
      <c r="E1821" s="463">
        <v>486.67</v>
      </c>
      <c r="F1821" s="463">
        <v>2302.6999999999998</v>
      </c>
    </row>
    <row r="1822" spans="1:6" ht="30">
      <c r="A1822" s="460">
        <v>102457</v>
      </c>
      <c r="B1822" s="461" t="s">
        <v>5540</v>
      </c>
      <c r="C1822" s="462" t="s">
        <v>896</v>
      </c>
      <c r="D1822" s="463">
        <v>1170.79</v>
      </c>
      <c r="E1822" s="463">
        <v>318.7</v>
      </c>
      <c r="F1822" s="463">
        <v>1489.49</v>
      </c>
    </row>
    <row r="1823" spans="1:6" ht="30">
      <c r="A1823" s="460">
        <v>94263</v>
      </c>
      <c r="B1823" s="461" t="s">
        <v>7398</v>
      </c>
      <c r="C1823" s="462" t="s">
        <v>914</v>
      </c>
      <c r="D1823" s="463">
        <v>21.43</v>
      </c>
      <c r="E1823" s="463">
        <v>14.9</v>
      </c>
      <c r="F1823" s="463">
        <v>36.33</v>
      </c>
    </row>
    <row r="1824" spans="1:6" ht="30">
      <c r="A1824" s="460">
        <v>94264</v>
      </c>
      <c r="B1824" s="461" t="s">
        <v>7399</v>
      </c>
      <c r="C1824" s="462" t="s">
        <v>914</v>
      </c>
      <c r="D1824" s="463">
        <v>23.259999999999998</v>
      </c>
      <c r="E1824" s="463">
        <v>18.64</v>
      </c>
      <c r="F1824" s="463">
        <v>41.9</v>
      </c>
    </row>
    <row r="1825" spans="1:6" ht="30">
      <c r="A1825" s="460">
        <v>94265</v>
      </c>
      <c r="B1825" s="461" t="s">
        <v>7400</v>
      </c>
      <c r="C1825" s="462" t="s">
        <v>914</v>
      </c>
      <c r="D1825" s="463">
        <v>31.6</v>
      </c>
      <c r="E1825" s="463">
        <v>16.03</v>
      </c>
      <c r="F1825" s="463">
        <v>47.63</v>
      </c>
    </row>
    <row r="1826" spans="1:6" ht="30">
      <c r="A1826" s="460">
        <v>94266</v>
      </c>
      <c r="B1826" s="461" t="s">
        <v>7401</v>
      </c>
      <c r="C1826" s="462" t="s">
        <v>914</v>
      </c>
      <c r="D1826" s="463">
        <v>33.72</v>
      </c>
      <c r="E1826" s="463">
        <v>20.29</v>
      </c>
      <c r="F1826" s="463">
        <v>54.01</v>
      </c>
    </row>
    <row r="1827" spans="1:6" ht="45">
      <c r="A1827" s="460">
        <v>94267</v>
      </c>
      <c r="B1827" s="461" t="s">
        <v>7402</v>
      </c>
      <c r="C1827" s="462" t="s">
        <v>914</v>
      </c>
      <c r="D1827" s="463">
        <v>39.540000000000006</v>
      </c>
      <c r="E1827" s="463">
        <v>17.02</v>
      </c>
      <c r="F1827" s="463">
        <v>56.56</v>
      </c>
    </row>
    <row r="1828" spans="1:6" ht="45">
      <c r="A1828" s="460">
        <v>94268</v>
      </c>
      <c r="B1828" s="461" t="s">
        <v>7403</v>
      </c>
      <c r="C1828" s="462" t="s">
        <v>914</v>
      </c>
      <c r="D1828" s="463">
        <v>41.86</v>
      </c>
      <c r="E1828" s="463">
        <v>21.73</v>
      </c>
      <c r="F1828" s="463">
        <v>63.59</v>
      </c>
    </row>
    <row r="1829" spans="1:6" ht="45">
      <c r="A1829" s="460">
        <v>94269</v>
      </c>
      <c r="B1829" s="461" t="s">
        <v>7404</v>
      </c>
      <c r="C1829" s="462" t="s">
        <v>914</v>
      </c>
      <c r="D1829" s="463">
        <v>58.930000000000007</v>
      </c>
      <c r="E1829" s="463">
        <v>20.74</v>
      </c>
      <c r="F1829" s="463">
        <v>79.67</v>
      </c>
    </row>
    <row r="1830" spans="1:6" ht="45">
      <c r="A1830" s="460">
        <v>94270</v>
      </c>
      <c r="B1830" s="461" t="s">
        <v>7405</v>
      </c>
      <c r="C1830" s="462" t="s">
        <v>914</v>
      </c>
      <c r="D1830" s="463">
        <v>62.160000000000004</v>
      </c>
      <c r="E1830" s="463">
        <v>27.29</v>
      </c>
      <c r="F1830" s="463">
        <v>89.45</v>
      </c>
    </row>
    <row r="1831" spans="1:6" ht="45">
      <c r="A1831" s="460">
        <v>94271</v>
      </c>
      <c r="B1831" s="461" t="s">
        <v>7406</v>
      </c>
      <c r="C1831" s="462" t="s">
        <v>914</v>
      </c>
      <c r="D1831" s="463">
        <v>72.099999999999994</v>
      </c>
      <c r="E1831" s="463">
        <v>25.03</v>
      </c>
      <c r="F1831" s="463">
        <v>97.13</v>
      </c>
    </row>
    <row r="1832" spans="1:6" ht="45">
      <c r="A1832" s="460">
        <v>94272</v>
      </c>
      <c r="B1832" s="461" t="s">
        <v>7407</v>
      </c>
      <c r="C1832" s="462" t="s">
        <v>914</v>
      </c>
      <c r="D1832" s="463">
        <v>76.41</v>
      </c>
      <c r="E1832" s="463">
        <v>33.78</v>
      </c>
      <c r="F1832" s="463">
        <v>110.19</v>
      </c>
    </row>
    <row r="1833" spans="1:6" ht="45">
      <c r="A1833" s="460">
        <v>94273</v>
      </c>
      <c r="B1833" s="461" t="s">
        <v>7408</v>
      </c>
      <c r="C1833" s="462" t="s">
        <v>914</v>
      </c>
      <c r="D1833" s="463">
        <v>39.15</v>
      </c>
      <c r="E1833" s="463">
        <v>10.58</v>
      </c>
      <c r="F1833" s="463">
        <v>49.73</v>
      </c>
    </row>
    <row r="1834" spans="1:6" ht="45">
      <c r="A1834" s="460">
        <v>94274</v>
      </c>
      <c r="B1834" s="461" t="s">
        <v>7409</v>
      </c>
      <c r="C1834" s="462" t="s">
        <v>914</v>
      </c>
      <c r="D1834" s="463">
        <v>40.11</v>
      </c>
      <c r="E1834" s="463">
        <v>13.1</v>
      </c>
      <c r="F1834" s="463">
        <v>53.21</v>
      </c>
    </row>
    <row r="1835" spans="1:6" ht="45">
      <c r="A1835" s="460">
        <v>94275</v>
      </c>
      <c r="B1835" s="461" t="s">
        <v>7410</v>
      </c>
      <c r="C1835" s="462" t="s">
        <v>914</v>
      </c>
      <c r="D1835" s="463">
        <v>35.42</v>
      </c>
      <c r="E1835" s="463">
        <v>9.84</v>
      </c>
      <c r="F1835" s="463">
        <v>45.26</v>
      </c>
    </row>
    <row r="1836" spans="1:6" ht="45">
      <c r="A1836" s="460">
        <v>94276</v>
      </c>
      <c r="B1836" s="461" t="s">
        <v>7411</v>
      </c>
      <c r="C1836" s="462" t="s">
        <v>914</v>
      </c>
      <c r="D1836" s="463">
        <v>36.379999999999995</v>
      </c>
      <c r="E1836" s="463">
        <v>12.35</v>
      </c>
      <c r="F1836" s="463">
        <v>48.73</v>
      </c>
    </row>
    <row r="1837" spans="1:6" ht="45">
      <c r="A1837" s="460">
        <v>94277</v>
      </c>
      <c r="B1837" s="461" t="s">
        <v>7412</v>
      </c>
      <c r="C1837" s="462" t="s">
        <v>914</v>
      </c>
      <c r="D1837" s="463">
        <v>30.770000000000003</v>
      </c>
      <c r="E1837" s="463">
        <v>9.26</v>
      </c>
      <c r="F1837" s="463">
        <v>40.03</v>
      </c>
    </row>
    <row r="1838" spans="1:6" ht="45">
      <c r="A1838" s="460">
        <v>94278</v>
      </c>
      <c r="B1838" s="461" t="s">
        <v>7413</v>
      </c>
      <c r="C1838" s="462" t="s">
        <v>914</v>
      </c>
      <c r="D1838" s="463">
        <v>31.71</v>
      </c>
      <c r="E1838" s="463">
        <v>11.79</v>
      </c>
      <c r="F1838" s="463">
        <v>43.5</v>
      </c>
    </row>
    <row r="1839" spans="1:6" ht="45">
      <c r="A1839" s="460">
        <v>94279</v>
      </c>
      <c r="B1839" s="461" t="s">
        <v>7414</v>
      </c>
      <c r="C1839" s="462" t="s">
        <v>914</v>
      </c>
      <c r="D1839" s="463">
        <v>38.83</v>
      </c>
      <c r="E1839" s="463">
        <v>8.8000000000000007</v>
      </c>
      <c r="F1839" s="463">
        <v>47.63</v>
      </c>
    </row>
    <row r="1840" spans="1:6" ht="45">
      <c r="A1840" s="460">
        <v>94280</v>
      </c>
      <c r="B1840" s="461" t="s">
        <v>7415</v>
      </c>
      <c r="C1840" s="462" t="s">
        <v>914</v>
      </c>
      <c r="D1840" s="463">
        <v>39.79</v>
      </c>
      <c r="E1840" s="463">
        <v>11.32</v>
      </c>
      <c r="F1840" s="463">
        <v>51.11</v>
      </c>
    </row>
    <row r="1841" spans="1:6" ht="30">
      <c r="A1841" s="460">
        <v>94281</v>
      </c>
      <c r="B1841" s="461" t="s">
        <v>7416</v>
      </c>
      <c r="C1841" s="462" t="s">
        <v>914</v>
      </c>
      <c r="D1841" s="463">
        <v>31.380000000000003</v>
      </c>
      <c r="E1841" s="463">
        <v>11.21</v>
      </c>
      <c r="F1841" s="463">
        <v>42.59</v>
      </c>
    </row>
    <row r="1842" spans="1:6" ht="30">
      <c r="A1842" s="460">
        <v>94282</v>
      </c>
      <c r="B1842" s="461" t="s">
        <v>7417</v>
      </c>
      <c r="C1842" s="462" t="s">
        <v>914</v>
      </c>
      <c r="D1842" s="463">
        <v>33.870000000000005</v>
      </c>
      <c r="E1842" s="463">
        <v>17.899999999999999</v>
      </c>
      <c r="F1842" s="463">
        <v>51.77</v>
      </c>
    </row>
    <row r="1843" spans="1:6" ht="30">
      <c r="A1843" s="460">
        <v>94283</v>
      </c>
      <c r="B1843" s="461" t="s">
        <v>7418</v>
      </c>
      <c r="C1843" s="462" t="s">
        <v>914</v>
      </c>
      <c r="D1843" s="463">
        <v>44.510000000000005</v>
      </c>
      <c r="E1843" s="463">
        <v>12.45</v>
      </c>
      <c r="F1843" s="463">
        <v>56.96</v>
      </c>
    </row>
    <row r="1844" spans="1:6" ht="30">
      <c r="A1844" s="460">
        <v>94284</v>
      </c>
      <c r="B1844" s="461" t="s">
        <v>7419</v>
      </c>
      <c r="C1844" s="462" t="s">
        <v>914</v>
      </c>
      <c r="D1844" s="463">
        <v>47</v>
      </c>
      <c r="E1844" s="463">
        <v>19.14</v>
      </c>
      <c r="F1844" s="463">
        <v>66.14</v>
      </c>
    </row>
    <row r="1845" spans="1:6" ht="30">
      <c r="A1845" s="460">
        <v>94285</v>
      </c>
      <c r="B1845" s="461" t="s">
        <v>7420</v>
      </c>
      <c r="C1845" s="462" t="s">
        <v>914</v>
      </c>
      <c r="D1845" s="463">
        <v>58.43</v>
      </c>
      <c r="E1845" s="463">
        <v>15.76</v>
      </c>
      <c r="F1845" s="463">
        <v>74.19</v>
      </c>
    </row>
    <row r="1846" spans="1:6" ht="30">
      <c r="A1846" s="460">
        <v>94286</v>
      </c>
      <c r="B1846" s="461" t="s">
        <v>7421</v>
      </c>
      <c r="C1846" s="462" t="s">
        <v>914</v>
      </c>
      <c r="D1846" s="463">
        <v>60.94</v>
      </c>
      <c r="E1846" s="463">
        <v>22.44</v>
      </c>
      <c r="F1846" s="463">
        <v>83.38</v>
      </c>
    </row>
    <row r="1847" spans="1:6" ht="30">
      <c r="A1847" s="460">
        <v>94287</v>
      </c>
      <c r="B1847" s="461" t="s">
        <v>7422</v>
      </c>
      <c r="C1847" s="462" t="s">
        <v>914</v>
      </c>
      <c r="D1847" s="463">
        <v>22.580000000000005</v>
      </c>
      <c r="E1847" s="463">
        <v>10.44</v>
      </c>
      <c r="F1847" s="463">
        <v>33.020000000000003</v>
      </c>
    </row>
    <row r="1848" spans="1:6" ht="30">
      <c r="A1848" s="460">
        <v>94288</v>
      </c>
      <c r="B1848" s="461" t="s">
        <v>7423</v>
      </c>
      <c r="C1848" s="462" t="s">
        <v>914</v>
      </c>
      <c r="D1848" s="463">
        <v>24.8</v>
      </c>
      <c r="E1848" s="463">
        <v>16.38</v>
      </c>
      <c r="F1848" s="463">
        <v>41.18</v>
      </c>
    </row>
    <row r="1849" spans="1:6" ht="30">
      <c r="A1849" s="460">
        <v>94289</v>
      </c>
      <c r="B1849" s="461" t="s">
        <v>7424</v>
      </c>
      <c r="C1849" s="462" t="s">
        <v>914</v>
      </c>
      <c r="D1849" s="463">
        <v>31.299999999999997</v>
      </c>
      <c r="E1849" s="463">
        <v>10.67</v>
      </c>
      <c r="F1849" s="463">
        <v>41.97</v>
      </c>
    </row>
    <row r="1850" spans="1:6" ht="30">
      <c r="A1850" s="460">
        <v>94290</v>
      </c>
      <c r="B1850" s="461" t="s">
        <v>7425</v>
      </c>
      <c r="C1850" s="462" t="s">
        <v>914</v>
      </c>
      <c r="D1850" s="463">
        <v>33.5</v>
      </c>
      <c r="E1850" s="463">
        <v>16.63</v>
      </c>
      <c r="F1850" s="463">
        <v>50.13</v>
      </c>
    </row>
    <row r="1851" spans="1:6" ht="30">
      <c r="A1851" s="460">
        <v>94291</v>
      </c>
      <c r="B1851" s="461" t="s">
        <v>7426</v>
      </c>
      <c r="C1851" s="462" t="s">
        <v>914</v>
      </c>
      <c r="D1851" s="463">
        <v>40.190000000000005</v>
      </c>
      <c r="E1851" s="463">
        <v>11.33</v>
      </c>
      <c r="F1851" s="463">
        <v>51.52</v>
      </c>
    </row>
    <row r="1852" spans="1:6" ht="30">
      <c r="A1852" s="460">
        <v>94292</v>
      </c>
      <c r="B1852" s="461" t="s">
        <v>7427</v>
      </c>
      <c r="C1852" s="462" t="s">
        <v>914</v>
      </c>
      <c r="D1852" s="463">
        <v>42.41</v>
      </c>
      <c r="E1852" s="463">
        <v>17.27</v>
      </c>
      <c r="F1852" s="463">
        <v>59.68</v>
      </c>
    </row>
    <row r="1853" spans="1:6" ht="30">
      <c r="A1853" s="460">
        <v>94293</v>
      </c>
      <c r="B1853" s="461" t="s">
        <v>7428</v>
      </c>
      <c r="C1853" s="462" t="s">
        <v>914</v>
      </c>
      <c r="D1853" s="463">
        <v>130.81</v>
      </c>
      <c r="E1853" s="463">
        <v>34.71</v>
      </c>
      <c r="F1853" s="463">
        <v>165.52</v>
      </c>
    </row>
    <row r="1854" spans="1:6" ht="30">
      <c r="A1854" s="460">
        <v>94294</v>
      </c>
      <c r="B1854" s="461" t="s">
        <v>7429</v>
      </c>
      <c r="C1854" s="462" t="s">
        <v>914</v>
      </c>
      <c r="D1854" s="463">
        <v>5.86</v>
      </c>
      <c r="E1854" s="463">
        <v>2.2000000000000002</v>
      </c>
      <c r="F1854" s="463">
        <v>8.06</v>
      </c>
    </row>
    <row r="1855" spans="1:6" ht="45">
      <c r="A1855" s="460">
        <v>104491</v>
      </c>
      <c r="B1855" s="461" t="s">
        <v>7131</v>
      </c>
      <c r="C1855" s="462" t="s">
        <v>914</v>
      </c>
      <c r="D1855" s="463">
        <v>2572.33</v>
      </c>
      <c r="E1855" s="463">
        <v>63.31</v>
      </c>
      <c r="F1855" s="463">
        <v>2635.64</v>
      </c>
    </row>
    <row r="1856" spans="1:6" ht="45">
      <c r="A1856" s="460">
        <v>104492</v>
      </c>
      <c r="B1856" s="461" t="s">
        <v>7132</v>
      </c>
      <c r="C1856" s="462" t="s">
        <v>914</v>
      </c>
      <c r="D1856" s="463">
        <v>3213.8599999999997</v>
      </c>
      <c r="E1856" s="463">
        <v>77.86</v>
      </c>
      <c r="F1856" s="463">
        <v>3291.72</v>
      </c>
    </row>
    <row r="1857" spans="1:6" ht="45">
      <c r="A1857" s="460">
        <v>104494</v>
      </c>
      <c r="B1857" s="461" t="s">
        <v>7133</v>
      </c>
      <c r="C1857" s="462" t="s">
        <v>914</v>
      </c>
      <c r="D1857" s="463">
        <v>4343.1100000000006</v>
      </c>
      <c r="E1857" s="463">
        <v>91.69</v>
      </c>
      <c r="F1857" s="463">
        <v>4434.8</v>
      </c>
    </row>
    <row r="1858" spans="1:6" ht="45">
      <c r="A1858" s="460">
        <v>104497</v>
      </c>
      <c r="B1858" s="461" t="s">
        <v>7134</v>
      </c>
      <c r="C1858" s="462" t="s">
        <v>914</v>
      </c>
      <c r="D1858" s="463">
        <v>5226.6799999999994</v>
      </c>
      <c r="E1858" s="463">
        <v>123.22</v>
      </c>
      <c r="F1858" s="463">
        <v>5349.9</v>
      </c>
    </row>
    <row r="1859" spans="1:6" ht="30">
      <c r="A1859" s="460">
        <v>104515</v>
      </c>
      <c r="B1859" s="461" t="s">
        <v>7135</v>
      </c>
      <c r="C1859" s="462" t="s">
        <v>98</v>
      </c>
      <c r="D1859" s="463">
        <v>26.57</v>
      </c>
      <c r="E1859" s="463">
        <v>0.37</v>
      </c>
      <c r="F1859" s="463">
        <v>26.94</v>
      </c>
    </row>
    <row r="1860" spans="1:6" ht="30">
      <c r="A1860" s="460">
        <v>102727</v>
      </c>
      <c r="B1860" s="461" t="s">
        <v>4772</v>
      </c>
      <c r="C1860" s="462" t="s">
        <v>98</v>
      </c>
      <c r="D1860" s="463">
        <v>57.77</v>
      </c>
      <c r="E1860" s="463">
        <v>42.73</v>
      </c>
      <c r="F1860" s="463">
        <v>100.5</v>
      </c>
    </row>
    <row r="1861" spans="1:6" ht="30">
      <c r="A1861" s="460">
        <v>102728</v>
      </c>
      <c r="B1861" s="461" t="s">
        <v>4773</v>
      </c>
      <c r="C1861" s="462" t="s">
        <v>1175</v>
      </c>
      <c r="D1861" s="463">
        <v>10.559999999999999</v>
      </c>
      <c r="E1861" s="463">
        <v>4.4400000000000004</v>
      </c>
      <c r="F1861" s="463">
        <v>15</v>
      </c>
    </row>
    <row r="1862" spans="1:6" ht="30">
      <c r="A1862" s="460">
        <v>102729</v>
      </c>
      <c r="B1862" s="461" t="s">
        <v>4774</v>
      </c>
      <c r="C1862" s="462" t="s">
        <v>1175</v>
      </c>
      <c r="D1862" s="463">
        <v>10.44</v>
      </c>
      <c r="E1862" s="463">
        <v>3.1</v>
      </c>
      <c r="F1862" s="463">
        <v>13.54</v>
      </c>
    </row>
    <row r="1863" spans="1:6" ht="30">
      <c r="A1863" s="460">
        <v>102730</v>
      </c>
      <c r="B1863" s="461" t="s">
        <v>4775</v>
      </c>
      <c r="C1863" s="462" t="s">
        <v>1175</v>
      </c>
      <c r="D1863" s="463">
        <v>9.620000000000001</v>
      </c>
      <c r="E1863" s="463">
        <v>2.2000000000000002</v>
      </c>
      <c r="F1863" s="463">
        <v>11.82</v>
      </c>
    </row>
    <row r="1864" spans="1:6" ht="30">
      <c r="A1864" s="460">
        <v>102731</v>
      </c>
      <c r="B1864" s="461" t="s">
        <v>4776</v>
      </c>
      <c r="C1864" s="462" t="s">
        <v>1175</v>
      </c>
      <c r="D1864" s="463">
        <v>8.2799999999999994</v>
      </c>
      <c r="E1864" s="463">
        <v>1.56</v>
      </c>
      <c r="F1864" s="463">
        <v>9.84</v>
      </c>
    </row>
    <row r="1865" spans="1:6" ht="30">
      <c r="A1865" s="460">
        <v>102732</v>
      </c>
      <c r="B1865" s="461" t="s">
        <v>4777</v>
      </c>
      <c r="C1865" s="462" t="s">
        <v>1175</v>
      </c>
      <c r="D1865" s="463">
        <v>8.06</v>
      </c>
      <c r="E1865" s="463">
        <v>1.02</v>
      </c>
      <c r="F1865" s="463">
        <v>9.08</v>
      </c>
    </row>
    <row r="1866" spans="1:6" ht="30">
      <c r="A1866" s="460">
        <v>102733</v>
      </c>
      <c r="B1866" s="461" t="s">
        <v>4778</v>
      </c>
      <c r="C1866" s="462" t="s">
        <v>1175</v>
      </c>
      <c r="D1866" s="463">
        <v>9.2200000000000006</v>
      </c>
      <c r="E1866" s="463">
        <v>0.66</v>
      </c>
      <c r="F1866" s="463">
        <v>9.8800000000000008</v>
      </c>
    </row>
    <row r="1867" spans="1:6">
      <c r="A1867" s="460">
        <v>102734</v>
      </c>
      <c r="B1867" s="461" t="s">
        <v>4779</v>
      </c>
      <c r="C1867" s="462" t="s">
        <v>1175</v>
      </c>
      <c r="D1867" s="463">
        <v>10.459999999999999</v>
      </c>
      <c r="E1867" s="463">
        <v>3.31</v>
      </c>
      <c r="F1867" s="463">
        <v>13.77</v>
      </c>
    </row>
    <row r="1868" spans="1:6">
      <c r="A1868" s="460">
        <v>102735</v>
      </c>
      <c r="B1868" s="461" t="s">
        <v>4780</v>
      </c>
      <c r="C1868" s="462" t="s">
        <v>1175</v>
      </c>
      <c r="D1868" s="463">
        <v>10.26</v>
      </c>
      <c r="E1868" s="463">
        <v>2.23</v>
      </c>
      <c r="F1868" s="463">
        <v>12.49</v>
      </c>
    </row>
    <row r="1869" spans="1:6" ht="30">
      <c r="A1869" s="460">
        <v>102736</v>
      </c>
      <c r="B1869" s="461" t="s">
        <v>4781</v>
      </c>
      <c r="C1869" s="462" t="s">
        <v>926</v>
      </c>
      <c r="D1869" s="463">
        <v>526.17000000000007</v>
      </c>
      <c r="E1869" s="463">
        <v>41.8</v>
      </c>
      <c r="F1869" s="463">
        <v>567.97</v>
      </c>
    </row>
    <row r="1870" spans="1:6" ht="30">
      <c r="A1870" s="460">
        <v>102737</v>
      </c>
      <c r="B1870" s="461" t="s">
        <v>4782</v>
      </c>
      <c r="C1870" s="462" t="s">
        <v>896</v>
      </c>
      <c r="D1870" s="463">
        <v>773.06999999999994</v>
      </c>
      <c r="E1870" s="463">
        <v>295.23</v>
      </c>
      <c r="F1870" s="463">
        <v>1068.3</v>
      </c>
    </row>
    <row r="1871" spans="1:6" ht="30">
      <c r="A1871" s="460">
        <v>102738</v>
      </c>
      <c r="B1871" s="461" t="s">
        <v>4783</v>
      </c>
      <c r="C1871" s="462" t="s">
        <v>896</v>
      </c>
      <c r="D1871" s="463">
        <v>1601.56</v>
      </c>
      <c r="E1871" s="463">
        <v>577.77</v>
      </c>
      <c r="F1871" s="463">
        <v>2179.33</v>
      </c>
    </row>
    <row r="1872" spans="1:6" ht="30">
      <c r="A1872" s="460">
        <v>102739</v>
      </c>
      <c r="B1872" s="461" t="s">
        <v>4784</v>
      </c>
      <c r="C1872" s="462" t="s">
        <v>896</v>
      </c>
      <c r="D1872" s="463">
        <v>2695.06</v>
      </c>
      <c r="E1872" s="463">
        <v>944.1</v>
      </c>
      <c r="F1872" s="463">
        <v>3639.16</v>
      </c>
    </row>
    <row r="1873" spans="1:6" ht="30">
      <c r="A1873" s="460">
        <v>102740</v>
      </c>
      <c r="B1873" s="461" t="s">
        <v>4785</v>
      </c>
      <c r="C1873" s="462" t="s">
        <v>896</v>
      </c>
      <c r="D1873" s="463">
        <v>4060.3999999999996</v>
      </c>
      <c r="E1873" s="463">
        <v>1381.29</v>
      </c>
      <c r="F1873" s="463">
        <v>5441.69</v>
      </c>
    </row>
    <row r="1874" spans="1:6" ht="30">
      <c r="A1874" s="460">
        <v>102741</v>
      </c>
      <c r="B1874" s="461" t="s">
        <v>4786</v>
      </c>
      <c r="C1874" s="462" t="s">
        <v>896</v>
      </c>
      <c r="D1874" s="463">
        <v>5727.57</v>
      </c>
      <c r="E1874" s="463">
        <v>1894.34</v>
      </c>
      <c r="F1874" s="463">
        <v>7621.91</v>
      </c>
    </row>
    <row r="1875" spans="1:6" ht="30">
      <c r="A1875" s="460">
        <v>102742</v>
      </c>
      <c r="B1875" s="461" t="s">
        <v>4787</v>
      </c>
      <c r="C1875" s="462" t="s">
        <v>896</v>
      </c>
      <c r="D1875" s="463">
        <v>9970.8300000000017</v>
      </c>
      <c r="E1875" s="463">
        <v>3200.54</v>
      </c>
      <c r="F1875" s="463">
        <v>13171.37</v>
      </c>
    </row>
    <row r="1876" spans="1:6" ht="30">
      <c r="A1876" s="460">
        <v>102743</v>
      </c>
      <c r="B1876" s="461" t="s">
        <v>4788</v>
      </c>
      <c r="C1876" s="462" t="s">
        <v>896</v>
      </c>
      <c r="D1876" s="463">
        <v>3279.2</v>
      </c>
      <c r="E1876" s="463">
        <v>1139.25</v>
      </c>
      <c r="F1876" s="463">
        <v>4418.45</v>
      </c>
    </row>
    <row r="1877" spans="1:6" ht="30">
      <c r="A1877" s="460">
        <v>102744</v>
      </c>
      <c r="B1877" s="461" t="s">
        <v>4789</v>
      </c>
      <c r="C1877" s="462" t="s">
        <v>896</v>
      </c>
      <c r="D1877" s="463">
        <v>4937.66</v>
      </c>
      <c r="E1877" s="463">
        <v>1663.87</v>
      </c>
      <c r="F1877" s="463">
        <v>6601.53</v>
      </c>
    </row>
    <row r="1878" spans="1:6" ht="30">
      <c r="A1878" s="460">
        <v>102745</v>
      </c>
      <c r="B1878" s="461" t="s">
        <v>4790</v>
      </c>
      <c r="C1878" s="462" t="s">
        <v>896</v>
      </c>
      <c r="D1878" s="463">
        <v>6974.7800000000007</v>
      </c>
      <c r="E1878" s="463">
        <v>2282.4</v>
      </c>
      <c r="F1878" s="463">
        <v>9257.18</v>
      </c>
    </row>
    <row r="1879" spans="1:6" ht="30">
      <c r="A1879" s="460">
        <v>102746</v>
      </c>
      <c r="B1879" s="461" t="s">
        <v>4791</v>
      </c>
      <c r="C1879" s="462" t="s">
        <v>896</v>
      </c>
      <c r="D1879" s="463">
        <v>12159.82</v>
      </c>
      <c r="E1879" s="463">
        <v>3854.35</v>
      </c>
      <c r="F1879" s="463">
        <v>16014.17</v>
      </c>
    </row>
    <row r="1880" spans="1:6" ht="30">
      <c r="A1880" s="460">
        <v>102747</v>
      </c>
      <c r="B1880" s="461" t="s">
        <v>4792</v>
      </c>
      <c r="C1880" s="462" t="s">
        <v>896</v>
      </c>
      <c r="D1880" s="463">
        <v>6156.5900000000011</v>
      </c>
      <c r="E1880" s="463">
        <v>2040.11</v>
      </c>
      <c r="F1880" s="463">
        <v>8196.7000000000007</v>
      </c>
    </row>
    <row r="1881" spans="1:6" ht="30">
      <c r="A1881" s="460">
        <v>102748</v>
      </c>
      <c r="B1881" s="461" t="s">
        <v>4793</v>
      </c>
      <c r="C1881" s="462" t="s">
        <v>896</v>
      </c>
      <c r="D1881" s="463">
        <v>8656.1</v>
      </c>
      <c r="E1881" s="463">
        <v>2788.76</v>
      </c>
      <c r="F1881" s="463">
        <v>11444.86</v>
      </c>
    </row>
    <row r="1882" spans="1:6" ht="30">
      <c r="A1882" s="460">
        <v>102749</v>
      </c>
      <c r="B1882" s="461" t="s">
        <v>4794</v>
      </c>
      <c r="C1882" s="462" t="s">
        <v>896</v>
      </c>
      <c r="D1882" s="463">
        <v>14946.309999999998</v>
      </c>
      <c r="E1882" s="463">
        <v>4663.5600000000004</v>
      </c>
      <c r="F1882" s="463">
        <v>19609.87</v>
      </c>
    </row>
    <row r="1883" spans="1:6" ht="30">
      <c r="A1883" s="460">
        <v>102750</v>
      </c>
      <c r="B1883" s="461" t="s">
        <v>4795</v>
      </c>
      <c r="C1883" s="462" t="s">
        <v>896</v>
      </c>
      <c r="D1883" s="463">
        <v>1960.7299999999998</v>
      </c>
      <c r="E1883" s="463">
        <v>692.72</v>
      </c>
      <c r="F1883" s="463">
        <v>2653.45</v>
      </c>
    </row>
    <row r="1884" spans="1:6" ht="30">
      <c r="A1884" s="460">
        <v>102751</v>
      </c>
      <c r="B1884" s="461" t="s">
        <v>4796</v>
      </c>
      <c r="C1884" s="462" t="s">
        <v>896</v>
      </c>
      <c r="D1884" s="463">
        <v>3439.26</v>
      </c>
      <c r="E1884" s="463">
        <v>1150.6300000000001</v>
      </c>
      <c r="F1884" s="463">
        <v>4589.8900000000003</v>
      </c>
    </row>
    <row r="1885" spans="1:6" ht="30">
      <c r="A1885" s="460">
        <v>102752</v>
      </c>
      <c r="B1885" s="461" t="s">
        <v>4797</v>
      </c>
      <c r="C1885" s="462" t="s">
        <v>896</v>
      </c>
      <c r="D1885" s="463">
        <v>5517.98</v>
      </c>
      <c r="E1885" s="463">
        <v>1771.46</v>
      </c>
      <c r="F1885" s="463">
        <v>7289.44</v>
      </c>
    </row>
    <row r="1886" spans="1:6" ht="30">
      <c r="A1886" s="460">
        <v>102753</v>
      </c>
      <c r="B1886" s="461" t="s">
        <v>4798</v>
      </c>
      <c r="C1886" s="462" t="s">
        <v>896</v>
      </c>
      <c r="D1886" s="463">
        <v>8217.64</v>
      </c>
      <c r="E1886" s="463">
        <v>2543.69</v>
      </c>
      <c r="F1886" s="463">
        <v>10761.33</v>
      </c>
    </row>
    <row r="1887" spans="1:6" ht="30">
      <c r="A1887" s="460">
        <v>102754</v>
      </c>
      <c r="B1887" s="461" t="s">
        <v>4799</v>
      </c>
      <c r="C1887" s="462" t="s">
        <v>896</v>
      </c>
      <c r="D1887" s="463">
        <v>15726.789999999999</v>
      </c>
      <c r="E1887" s="463">
        <v>4689.1000000000004</v>
      </c>
      <c r="F1887" s="463">
        <v>20415.89</v>
      </c>
    </row>
    <row r="1888" spans="1:6" ht="30">
      <c r="A1888" s="460">
        <v>102755</v>
      </c>
      <c r="B1888" s="461" t="s">
        <v>4800</v>
      </c>
      <c r="C1888" s="462" t="s">
        <v>896</v>
      </c>
      <c r="D1888" s="463">
        <v>7758.6399999999994</v>
      </c>
      <c r="E1888" s="463">
        <v>2414.1</v>
      </c>
      <c r="F1888" s="463">
        <v>10172.74</v>
      </c>
    </row>
    <row r="1889" spans="1:6" ht="30">
      <c r="A1889" s="460">
        <v>102756</v>
      </c>
      <c r="B1889" s="461" t="s">
        <v>4801</v>
      </c>
      <c r="C1889" s="462" t="s">
        <v>896</v>
      </c>
      <c r="D1889" s="463">
        <v>11590.2</v>
      </c>
      <c r="E1889" s="463">
        <v>3474</v>
      </c>
      <c r="F1889" s="463">
        <v>15064.2</v>
      </c>
    </row>
    <row r="1890" spans="1:6" ht="30">
      <c r="A1890" s="460">
        <v>102757</v>
      </c>
      <c r="B1890" s="461" t="s">
        <v>4802</v>
      </c>
      <c r="C1890" s="462" t="s">
        <v>896</v>
      </c>
      <c r="D1890" s="463">
        <v>21702.43</v>
      </c>
      <c r="E1890" s="463">
        <v>6263.09</v>
      </c>
      <c r="F1890" s="463">
        <v>27965.52</v>
      </c>
    </row>
    <row r="1891" spans="1:6" ht="30">
      <c r="A1891" s="460">
        <v>102758</v>
      </c>
      <c r="B1891" s="461" t="s">
        <v>4803</v>
      </c>
      <c r="C1891" s="462" t="s">
        <v>896</v>
      </c>
      <c r="D1891" s="463">
        <v>10009.119999999999</v>
      </c>
      <c r="E1891" s="463">
        <v>3061.2</v>
      </c>
      <c r="F1891" s="463">
        <v>13070.32</v>
      </c>
    </row>
    <row r="1892" spans="1:6" ht="30">
      <c r="A1892" s="460">
        <v>102759</v>
      </c>
      <c r="B1892" s="461" t="s">
        <v>4804</v>
      </c>
      <c r="C1892" s="462" t="s">
        <v>896</v>
      </c>
      <c r="D1892" s="463">
        <v>14977.689999999999</v>
      </c>
      <c r="E1892" s="463">
        <v>4411.04</v>
      </c>
      <c r="F1892" s="463">
        <v>19388.73</v>
      </c>
    </row>
    <row r="1893" spans="1:6" ht="30">
      <c r="A1893" s="460">
        <v>102760</v>
      </c>
      <c r="B1893" s="461" t="s">
        <v>4805</v>
      </c>
      <c r="C1893" s="462" t="s">
        <v>896</v>
      </c>
      <c r="D1893" s="463">
        <v>27783.360000000001</v>
      </c>
      <c r="E1893" s="463">
        <v>7878.64</v>
      </c>
      <c r="F1893" s="463">
        <v>35662</v>
      </c>
    </row>
    <row r="1894" spans="1:6" ht="30">
      <c r="A1894" s="460">
        <v>102761</v>
      </c>
      <c r="B1894" s="461" t="s">
        <v>4806</v>
      </c>
      <c r="C1894" s="462" t="s">
        <v>896</v>
      </c>
      <c r="D1894" s="463">
        <v>9203.4900000000016</v>
      </c>
      <c r="E1894" s="463">
        <v>3473.62</v>
      </c>
      <c r="F1894" s="463">
        <v>12677.11</v>
      </c>
    </row>
    <row r="1895" spans="1:6" ht="30">
      <c r="A1895" s="460">
        <v>102762</v>
      </c>
      <c r="B1895" s="461" t="s">
        <v>4807</v>
      </c>
      <c r="C1895" s="462" t="s">
        <v>896</v>
      </c>
      <c r="D1895" s="463">
        <v>14489.469999999998</v>
      </c>
      <c r="E1895" s="463">
        <v>4965.72</v>
      </c>
      <c r="F1895" s="463">
        <v>19455.189999999999</v>
      </c>
    </row>
    <row r="1896" spans="1:6" ht="30">
      <c r="A1896" s="460">
        <v>102763</v>
      </c>
      <c r="B1896" s="461" t="s">
        <v>4808</v>
      </c>
      <c r="C1896" s="462" t="s">
        <v>896</v>
      </c>
      <c r="D1896" s="463">
        <v>20291.47</v>
      </c>
      <c r="E1896" s="463">
        <v>6697.14</v>
      </c>
      <c r="F1896" s="463">
        <v>26988.61</v>
      </c>
    </row>
    <row r="1897" spans="1:6" ht="30">
      <c r="A1897" s="460">
        <v>102764</v>
      </c>
      <c r="B1897" s="461" t="s">
        <v>4809</v>
      </c>
      <c r="C1897" s="462" t="s">
        <v>896</v>
      </c>
      <c r="D1897" s="463">
        <v>29077.65</v>
      </c>
      <c r="E1897" s="463">
        <v>8745.9</v>
      </c>
      <c r="F1897" s="463">
        <v>37823.550000000003</v>
      </c>
    </row>
    <row r="1898" spans="1:6" ht="30">
      <c r="A1898" s="460">
        <v>102765</v>
      </c>
      <c r="B1898" s="461" t="s">
        <v>4810</v>
      </c>
      <c r="C1898" s="462" t="s">
        <v>896</v>
      </c>
      <c r="D1898" s="463">
        <v>11496.330000000002</v>
      </c>
      <c r="E1898" s="463">
        <v>4304.3599999999997</v>
      </c>
      <c r="F1898" s="463">
        <v>15800.69</v>
      </c>
    </row>
    <row r="1899" spans="1:6" ht="30">
      <c r="A1899" s="460">
        <v>102766</v>
      </c>
      <c r="B1899" s="461" t="s">
        <v>4811</v>
      </c>
      <c r="C1899" s="462" t="s">
        <v>896</v>
      </c>
      <c r="D1899" s="463">
        <v>17656.77</v>
      </c>
      <c r="E1899" s="463">
        <v>6007.07</v>
      </c>
      <c r="F1899" s="463">
        <v>23663.84</v>
      </c>
    </row>
    <row r="1900" spans="1:6" ht="30">
      <c r="A1900" s="460">
        <v>102767</v>
      </c>
      <c r="B1900" s="461" t="s">
        <v>4812</v>
      </c>
      <c r="C1900" s="462" t="s">
        <v>896</v>
      </c>
      <c r="D1900" s="463">
        <v>24901.840000000004</v>
      </c>
      <c r="E1900" s="463">
        <v>8127.21</v>
      </c>
      <c r="F1900" s="463">
        <v>33029.050000000003</v>
      </c>
    </row>
    <row r="1901" spans="1:6" ht="30">
      <c r="A1901" s="460">
        <v>102768</v>
      </c>
      <c r="B1901" s="461" t="s">
        <v>4813</v>
      </c>
      <c r="C1901" s="462" t="s">
        <v>896</v>
      </c>
      <c r="D1901" s="463">
        <v>35367.929999999993</v>
      </c>
      <c r="E1901" s="463">
        <v>10498.52</v>
      </c>
      <c r="F1901" s="463">
        <v>45866.45</v>
      </c>
    </row>
    <row r="1902" spans="1:6" ht="30">
      <c r="A1902" s="460">
        <v>102769</v>
      </c>
      <c r="B1902" s="461" t="s">
        <v>4814</v>
      </c>
      <c r="C1902" s="462" t="s">
        <v>896</v>
      </c>
      <c r="D1902" s="463">
        <v>13401.029999999999</v>
      </c>
      <c r="E1902" s="463">
        <v>4872.3100000000004</v>
      </c>
      <c r="F1902" s="463">
        <v>18273.34</v>
      </c>
    </row>
    <row r="1903" spans="1:6" ht="30">
      <c r="A1903" s="460">
        <v>102770</v>
      </c>
      <c r="B1903" s="461" t="s">
        <v>4815</v>
      </c>
      <c r="C1903" s="462" t="s">
        <v>896</v>
      </c>
      <c r="D1903" s="463">
        <v>20869.170000000002</v>
      </c>
      <c r="E1903" s="463">
        <v>7052.28</v>
      </c>
      <c r="F1903" s="463">
        <v>27921.45</v>
      </c>
    </row>
    <row r="1904" spans="1:6" ht="30">
      <c r="A1904" s="460">
        <v>102771</v>
      </c>
      <c r="B1904" s="461" t="s">
        <v>4816</v>
      </c>
      <c r="C1904" s="462" t="s">
        <v>896</v>
      </c>
      <c r="D1904" s="463">
        <v>29418.68</v>
      </c>
      <c r="E1904" s="463">
        <v>9536.2199999999993</v>
      </c>
      <c r="F1904" s="463">
        <v>38954.9</v>
      </c>
    </row>
    <row r="1905" spans="1:6" ht="30">
      <c r="A1905" s="460">
        <v>102772</v>
      </c>
      <c r="B1905" s="461" t="s">
        <v>4817</v>
      </c>
      <c r="C1905" s="462" t="s">
        <v>896</v>
      </c>
      <c r="D1905" s="463">
        <v>42110.33</v>
      </c>
      <c r="E1905" s="463">
        <v>12328.63</v>
      </c>
      <c r="F1905" s="463">
        <v>54438.96</v>
      </c>
    </row>
    <row r="1906" spans="1:6" ht="30">
      <c r="A1906" s="460">
        <v>102773</v>
      </c>
      <c r="B1906" s="461" t="s">
        <v>4818</v>
      </c>
      <c r="C1906" s="462" t="s">
        <v>896</v>
      </c>
      <c r="D1906" s="463">
        <v>6633.55</v>
      </c>
      <c r="E1906" s="463">
        <v>1644.95</v>
      </c>
      <c r="F1906" s="463">
        <v>8278.5</v>
      </c>
    </row>
    <row r="1907" spans="1:6" ht="30">
      <c r="A1907" s="460">
        <v>102774</v>
      </c>
      <c r="B1907" s="461" t="s">
        <v>4819</v>
      </c>
      <c r="C1907" s="462" t="s">
        <v>896</v>
      </c>
      <c r="D1907" s="463">
        <v>6633.55</v>
      </c>
      <c r="E1907" s="463">
        <v>1644.95</v>
      </c>
      <c r="F1907" s="463">
        <v>8278.5</v>
      </c>
    </row>
    <row r="1908" spans="1:6" ht="30">
      <c r="A1908" s="460">
        <v>102775</v>
      </c>
      <c r="B1908" s="461" t="s">
        <v>4820</v>
      </c>
      <c r="C1908" s="462" t="s">
        <v>896</v>
      </c>
      <c r="D1908" s="463">
        <v>9857.09</v>
      </c>
      <c r="E1908" s="463">
        <v>2473.5100000000002</v>
      </c>
      <c r="F1908" s="463">
        <v>12330.6</v>
      </c>
    </row>
    <row r="1909" spans="1:6" ht="30">
      <c r="A1909" s="460">
        <v>102776</v>
      </c>
      <c r="B1909" s="461" t="s">
        <v>4821</v>
      </c>
      <c r="C1909" s="462" t="s">
        <v>896</v>
      </c>
      <c r="D1909" s="463">
        <v>9857.09</v>
      </c>
      <c r="E1909" s="463">
        <v>2473.5100000000002</v>
      </c>
      <c r="F1909" s="463">
        <v>12330.6</v>
      </c>
    </row>
    <row r="1910" spans="1:6" ht="30">
      <c r="A1910" s="460">
        <v>102777</v>
      </c>
      <c r="B1910" s="461" t="s">
        <v>4822</v>
      </c>
      <c r="C1910" s="462" t="s">
        <v>896</v>
      </c>
      <c r="D1910" s="463">
        <v>14890.869999999999</v>
      </c>
      <c r="E1910" s="463">
        <v>3755.34</v>
      </c>
      <c r="F1910" s="463">
        <v>18646.21</v>
      </c>
    </row>
    <row r="1911" spans="1:6" ht="30">
      <c r="A1911" s="460">
        <v>102778</v>
      </c>
      <c r="B1911" s="461" t="s">
        <v>4823</v>
      </c>
      <c r="C1911" s="462" t="s">
        <v>896</v>
      </c>
      <c r="D1911" s="463">
        <v>23539.22</v>
      </c>
      <c r="E1911" s="463">
        <v>3999.08</v>
      </c>
      <c r="F1911" s="463">
        <v>27538.3</v>
      </c>
    </row>
    <row r="1912" spans="1:6" ht="30">
      <c r="A1912" s="460">
        <v>102779</v>
      </c>
      <c r="B1912" s="461" t="s">
        <v>4824</v>
      </c>
      <c r="C1912" s="462" t="s">
        <v>896</v>
      </c>
      <c r="D1912" s="463">
        <v>6633.55</v>
      </c>
      <c r="E1912" s="463">
        <v>1644.95</v>
      </c>
      <c r="F1912" s="463">
        <v>8278.5</v>
      </c>
    </row>
    <row r="1913" spans="1:6" ht="30">
      <c r="A1913" s="460">
        <v>102780</v>
      </c>
      <c r="B1913" s="461" t="s">
        <v>4825</v>
      </c>
      <c r="C1913" s="462" t="s">
        <v>896</v>
      </c>
      <c r="D1913" s="463">
        <v>7637.91</v>
      </c>
      <c r="E1913" s="463">
        <v>1891.08</v>
      </c>
      <c r="F1913" s="463">
        <v>9528.99</v>
      </c>
    </row>
    <row r="1914" spans="1:6" ht="30">
      <c r="A1914" s="460">
        <v>102781</v>
      </c>
      <c r="B1914" s="461" t="s">
        <v>4826</v>
      </c>
      <c r="C1914" s="462" t="s">
        <v>896</v>
      </c>
      <c r="D1914" s="463">
        <v>11264.39</v>
      </c>
      <c r="E1914" s="463">
        <v>2823.21</v>
      </c>
      <c r="F1914" s="463">
        <v>14087.6</v>
      </c>
    </row>
    <row r="1915" spans="1:6" ht="30">
      <c r="A1915" s="460">
        <v>102782</v>
      </c>
      <c r="B1915" s="461" t="s">
        <v>4827</v>
      </c>
      <c r="C1915" s="462" t="s">
        <v>896</v>
      </c>
      <c r="D1915" s="463">
        <v>12747.39</v>
      </c>
      <c r="E1915" s="463">
        <v>2887.25</v>
      </c>
      <c r="F1915" s="463">
        <v>15634.64</v>
      </c>
    </row>
    <row r="1916" spans="1:6" ht="30">
      <c r="A1916" s="460">
        <v>102783</v>
      </c>
      <c r="B1916" s="461" t="s">
        <v>4828</v>
      </c>
      <c r="C1916" s="462" t="s">
        <v>896</v>
      </c>
      <c r="D1916" s="463">
        <v>16776.82</v>
      </c>
      <c r="E1916" s="463">
        <v>3922.95</v>
      </c>
      <c r="F1916" s="463">
        <v>20699.77</v>
      </c>
    </row>
    <row r="1917" spans="1:6" ht="30">
      <c r="A1917" s="460">
        <v>102784</v>
      </c>
      <c r="B1917" s="461" t="s">
        <v>4829</v>
      </c>
      <c r="C1917" s="462" t="s">
        <v>896</v>
      </c>
      <c r="D1917" s="463">
        <v>27863.42</v>
      </c>
      <c r="E1917" s="463">
        <v>4120.93</v>
      </c>
      <c r="F1917" s="463">
        <v>31984.35</v>
      </c>
    </row>
    <row r="1918" spans="1:6" ht="30">
      <c r="A1918" s="460">
        <v>102785</v>
      </c>
      <c r="B1918" s="461" t="s">
        <v>4830</v>
      </c>
      <c r="C1918" s="462" t="s">
        <v>896</v>
      </c>
      <c r="D1918" s="463">
        <v>7637.91</v>
      </c>
      <c r="E1918" s="463">
        <v>1891.08</v>
      </c>
      <c r="F1918" s="463">
        <v>9528.99</v>
      </c>
    </row>
    <row r="1919" spans="1:6" ht="30">
      <c r="A1919" s="460">
        <v>102786</v>
      </c>
      <c r="B1919" s="461" t="s">
        <v>4831</v>
      </c>
      <c r="C1919" s="462" t="s">
        <v>896</v>
      </c>
      <c r="D1919" s="463">
        <v>8717.98</v>
      </c>
      <c r="E1919" s="463">
        <v>1851.54</v>
      </c>
      <c r="F1919" s="463">
        <v>10569.52</v>
      </c>
    </row>
    <row r="1920" spans="1:6" ht="30">
      <c r="A1920" s="460">
        <v>102787</v>
      </c>
      <c r="B1920" s="461" t="s">
        <v>4832</v>
      </c>
      <c r="C1920" s="462" t="s">
        <v>896</v>
      </c>
      <c r="D1920" s="463">
        <v>12747.39</v>
      </c>
      <c r="E1920" s="463">
        <v>2887.25</v>
      </c>
      <c r="F1920" s="463">
        <v>15634.64</v>
      </c>
    </row>
    <row r="1921" spans="1:6" ht="30">
      <c r="A1921" s="460">
        <v>102788</v>
      </c>
      <c r="B1921" s="461" t="s">
        <v>4833</v>
      </c>
      <c r="C1921" s="462" t="s">
        <v>896</v>
      </c>
      <c r="D1921" s="463">
        <v>14244.600000000002</v>
      </c>
      <c r="E1921" s="463">
        <v>2897.71</v>
      </c>
      <c r="F1921" s="463">
        <v>17142.310000000001</v>
      </c>
    </row>
    <row r="1922" spans="1:6" ht="30">
      <c r="A1922" s="460">
        <v>102789</v>
      </c>
      <c r="B1922" s="461" t="s">
        <v>4834</v>
      </c>
      <c r="C1922" s="462" t="s">
        <v>896</v>
      </c>
      <c r="D1922" s="463">
        <v>18747.93</v>
      </c>
      <c r="E1922" s="463">
        <v>3769.19</v>
      </c>
      <c r="F1922" s="463">
        <v>22517.119999999999</v>
      </c>
    </row>
    <row r="1923" spans="1:6" ht="30">
      <c r="A1923" s="460">
        <v>102790</v>
      </c>
      <c r="B1923" s="461" t="s">
        <v>4835</v>
      </c>
      <c r="C1923" s="462" t="s">
        <v>896</v>
      </c>
      <c r="D1923" s="463">
        <v>31950.999999999996</v>
      </c>
      <c r="E1923" s="463">
        <v>5135.5200000000004</v>
      </c>
      <c r="F1923" s="463">
        <v>37086.519999999997</v>
      </c>
    </row>
    <row r="1924" spans="1:6" ht="30">
      <c r="A1924" s="460">
        <v>102791</v>
      </c>
      <c r="B1924" s="461" t="s">
        <v>4836</v>
      </c>
      <c r="C1924" s="462" t="s">
        <v>896</v>
      </c>
      <c r="D1924" s="463">
        <v>24598.44</v>
      </c>
      <c r="E1924" s="463">
        <v>5415.59</v>
      </c>
      <c r="F1924" s="463">
        <v>30014.03</v>
      </c>
    </row>
    <row r="1925" spans="1:6" ht="30">
      <c r="A1925" s="460">
        <v>102792</v>
      </c>
      <c r="B1925" s="461" t="s">
        <v>4837</v>
      </c>
      <c r="C1925" s="462" t="s">
        <v>896</v>
      </c>
      <c r="D1925" s="463">
        <v>40444.76</v>
      </c>
      <c r="E1925" s="463">
        <v>8272.32</v>
      </c>
      <c r="F1925" s="463">
        <v>48717.08</v>
      </c>
    </row>
    <row r="1926" spans="1:6" ht="30">
      <c r="A1926" s="460">
        <v>102793</v>
      </c>
      <c r="B1926" s="461" t="s">
        <v>4838</v>
      </c>
      <c r="C1926" s="462" t="s">
        <v>896</v>
      </c>
      <c r="D1926" s="463">
        <v>55218.239999999998</v>
      </c>
      <c r="E1926" s="463">
        <v>10257.1</v>
      </c>
      <c r="F1926" s="463">
        <v>65475.34</v>
      </c>
    </row>
    <row r="1927" spans="1:6" ht="30">
      <c r="A1927" s="460">
        <v>102794</v>
      </c>
      <c r="B1927" s="461" t="s">
        <v>4839</v>
      </c>
      <c r="C1927" s="462" t="s">
        <v>896</v>
      </c>
      <c r="D1927" s="463">
        <v>79292.340000000011</v>
      </c>
      <c r="E1927" s="463">
        <v>14349.37</v>
      </c>
      <c r="F1927" s="463">
        <v>93641.71</v>
      </c>
    </row>
    <row r="1928" spans="1:6" ht="30">
      <c r="A1928" s="460">
        <v>102795</v>
      </c>
      <c r="B1928" s="461" t="s">
        <v>4840</v>
      </c>
      <c r="C1928" s="462" t="s">
        <v>896</v>
      </c>
      <c r="D1928" s="463">
        <v>26277.83</v>
      </c>
      <c r="E1928" s="463">
        <v>5773.05</v>
      </c>
      <c r="F1928" s="463">
        <v>32050.880000000001</v>
      </c>
    </row>
    <row r="1929" spans="1:6" ht="30">
      <c r="A1929" s="460">
        <v>102796</v>
      </c>
      <c r="B1929" s="461" t="s">
        <v>4841</v>
      </c>
      <c r="C1929" s="462" t="s">
        <v>896</v>
      </c>
      <c r="D1929" s="463">
        <v>42897.75</v>
      </c>
      <c r="E1929" s="463">
        <v>8664.01</v>
      </c>
      <c r="F1929" s="463">
        <v>51561.760000000002</v>
      </c>
    </row>
    <row r="1930" spans="1:6" ht="30">
      <c r="A1930" s="460">
        <v>102797</v>
      </c>
      <c r="B1930" s="461" t="s">
        <v>4842</v>
      </c>
      <c r="C1930" s="462" t="s">
        <v>896</v>
      </c>
      <c r="D1930" s="463">
        <v>61191.07</v>
      </c>
      <c r="E1930" s="463">
        <v>11886.85</v>
      </c>
      <c r="F1930" s="463">
        <v>73077.919999999998</v>
      </c>
    </row>
    <row r="1931" spans="1:6" ht="30">
      <c r="A1931" s="460">
        <v>102798</v>
      </c>
      <c r="B1931" s="461" t="s">
        <v>4843</v>
      </c>
      <c r="C1931" s="462" t="s">
        <v>896</v>
      </c>
      <c r="D1931" s="463">
        <v>75025.210000000006</v>
      </c>
      <c r="E1931" s="463">
        <v>14312.61</v>
      </c>
      <c r="F1931" s="463">
        <v>89337.82</v>
      </c>
    </row>
    <row r="1932" spans="1:6" ht="30">
      <c r="A1932" s="460">
        <v>102799</v>
      </c>
      <c r="B1932" s="461" t="s">
        <v>4844</v>
      </c>
      <c r="C1932" s="462" t="s">
        <v>896</v>
      </c>
      <c r="D1932" s="463">
        <v>26815.08</v>
      </c>
      <c r="E1932" s="463">
        <v>5911.15</v>
      </c>
      <c r="F1932" s="463">
        <v>32726.23</v>
      </c>
    </row>
    <row r="1933" spans="1:6" ht="30">
      <c r="A1933" s="460">
        <v>102800</v>
      </c>
      <c r="B1933" s="461" t="s">
        <v>4845</v>
      </c>
      <c r="C1933" s="462" t="s">
        <v>896</v>
      </c>
      <c r="D1933" s="463">
        <v>47087.340000000004</v>
      </c>
      <c r="E1933" s="463">
        <v>9540.24</v>
      </c>
      <c r="F1933" s="463">
        <v>56627.58</v>
      </c>
    </row>
    <row r="1934" spans="1:6" ht="30">
      <c r="A1934" s="460">
        <v>102801</v>
      </c>
      <c r="B1934" s="461" t="s">
        <v>4846</v>
      </c>
      <c r="C1934" s="462" t="s">
        <v>896</v>
      </c>
      <c r="D1934" s="463">
        <v>66441.81</v>
      </c>
      <c r="E1934" s="463">
        <v>12794.95</v>
      </c>
      <c r="F1934" s="463">
        <v>79236.759999999995</v>
      </c>
    </row>
    <row r="1935" spans="1:6" ht="30">
      <c r="A1935" s="460">
        <v>102802</v>
      </c>
      <c r="B1935" s="461" t="s">
        <v>4847</v>
      </c>
      <c r="C1935" s="462" t="s">
        <v>896</v>
      </c>
      <c r="D1935" s="463">
        <v>79759.02</v>
      </c>
      <c r="E1935" s="463">
        <v>15204.31</v>
      </c>
      <c r="F1935" s="463">
        <v>94963.33</v>
      </c>
    </row>
    <row r="1936" spans="1:6" ht="30">
      <c r="A1936" s="460">
        <v>101570</v>
      </c>
      <c r="B1936" s="461" t="s">
        <v>1017</v>
      </c>
      <c r="C1936" s="462" t="s">
        <v>98</v>
      </c>
      <c r="D1936" s="463">
        <v>12.680000000000001</v>
      </c>
      <c r="E1936" s="463">
        <v>15.62</v>
      </c>
      <c r="F1936" s="463">
        <v>28.3</v>
      </c>
    </row>
    <row r="1937" spans="1:6" ht="30">
      <c r="A1937" s="460">
        <v>101571</v>
      </c>
      <c r="B1937" s="461" t="s">
        <v>1018</v>
      </c>
      <c r="C1937" s="462" t="s">
        <v>98</v>
      </c>
      <c r="D1937" s="463">
        <v>15.880000000000003</v>
      </c>
      <c r="E1937" s="463">
        <v>23.11</v>
      </c>
      <c r="F1937" s="463">
        <v>38.99</v>
      </c>
    </row>
    <row r="1938" spans="1:6" ht="30">
      <c r="A1938" s="460">
        <v>101572</v>
      </c>
      <c r="B1938" s="461" t="s">
        <v>1019</v>
      </c>
      <c r="C1938" s="462" t="s">
        <v>98</v>
      </c>
      <c r="D1938" s="463">
        <v>10.46</v>
      </c>
      <c r="E1938" s="463">
        <v>11.61</v>
      </c>
      <c r="F1938" s="463">
        <v>22.07</v>
      </c>
    </row>
    <row r="1939" spans="1:6" ht="30">
      <c r="A1939" s="460">
        <v>101573</v>
      </c>
      <c r="B1939" s="461" t="s">
        <v>1020</v>
      </c>
      <c r="C1939" s="462" t="s">
        <v>98</v>
      </c>
      <c r="D1939" s="463">
        <v>13.659999999999997</v>
      </c>
      <c r="E1939" s="463">
        <v>19.100000000000001</v>
      </c>
      <c r="F1939" s="463">
        <v>32.76</v>
      </c>
    </row>
    <row r="1940" spans="1:6" ht="30">
      <c r="A1940" s="460">
        <v>101574</v>
      </c>
      <c r="B1940" s="461" t="s">
        <v>1021</v>
      </c>
      <c r="C1940" s="462" t="s">
        <v>98</v>
      </c>
      <c r="D1940" s="463">
        <v>9.0299999999999994</v>
      </c>
      <c r="E1940" s="463">
        <v>7.58</v>
      </c>
      <c r="F1940" s="463">
        <v>16.61</v>
      </c>
    </row>
    <row r="1941" spans="1:6" ht="30">
      <c r="A1941" s="460">
        <v>101575</v>
      </c>
      <c r="B1941" s="461" t="s">
        <v>1022</v>
      </c>
      <c r="C1941" s="462" t="s">
        <v>98</v>
      </c>
      <c r="D1941" s="463">
        <v>12.430000000000001</v>
      </c>
      <c r="E1941" s="463">
        <v>15.08</v>
      </c>
      <c r="F1941" s="463">
        <v>27.51</v>
      </c>
    </row>
    <row r="1942" spans="1:6" ht="30">
      <c r="A1942" s="460">
        <v>101576</v>
      </c>
      <c r="B1942" s="461" t="s">
        <v>1023</v>
      </c>
      <c r="C1942" s="462" t="s">
        <v>98</v>
      </c>
      <c r="D1942" s="463">
        <v>28.389999999999997</v>
      </c>
      <c r="E1942" s="463">
        <v>20.23</v>
      </c>
      <c r="F1942" s="463">
        <v>48.62</v>
      </c>
    </row>
    <row r="1943" spans="1:6" ht="30">
      <c r="A1943" s="460">
        <v>101577</v>
      </c>
      <c r="B1943" s="461" t="s">
        <v>1024</v>
      </c>
      <c r="C1943" s="462" t="s">
        <v>98</v>
      </c>
      <c r="D1943" s="463">
        <v>32.379999999999995</v>
      </c>
      <c r="E1943" s="463">
        <v>29.94</v>
      </c>
      <c r="F1943" s="463">
        <v>62.32</v>
      </c>
    </row>
    <row r="1944" spans="1:6" ht="30">
      <c r="A1944" s="460">
        <v>101578</v>
      </c>
      <c r="B1944" s="461" t="s">
        <v>1025</v>
      </c>
      <c r="C1944" s="462" t="s">
        <v>98</v>
      </c>
      <c r="D1944" s="463">
        <v>24.729999999999997</v>
      </c>
      <c r="E1944" s="463">
        <v>15.03</v>
      </c>
      <c r="F1944" s="463">
        <v>39.76</v>
      </c>
    </row>
    <row r="1945" spans="1:6" ht="30">
      <c r="A1945" s="460">
        <v>101579</v>
      </c>
      <c r="B1945" s="461" t="s">
        <v>1026</v>
      </c>
      <c r="C1945" s="462" t="s">
        <v>98</v>
      </c>
      <c r="D1945" s="463">
        <v>28.700000000000003</v>
      </c>
      <c r="E1945" s="463">
        <v>24.75</v>
      </c>
      <c r="F1945" s="463">
        <v>53.45</v>
      </c>
    </row>
    <row r="1946" spans="1:6" ht="30">
      <c r="A1946" s="460">
        <v>101580</v>
      </c>
      <c r="B1946" s="461" t="s">
        <v>1027</v>
      </c>
      <c r="C1946" s="462" t="s">
        <v>98</v>
      </c>
      <c r="D1946" s="463">
        <v>24.5</v>
      </c>
      <c r="E1946" s="463">
        <v>9.82</v>
      </c>
      <c r="F1946" s="463">
        <v>34.32</v>
      </c>
    </row>
    <row r="1947" spans="1:6" ht="30">
      <c r="A1947" s="460">
        <v>101581</v>
      </c>
      <c r="B1947" s="461" t="s">
        <v>1028</v>
      </c>
      <c r="C1947" s="462" t="s">
        <v>98</v>
      </c>
      <c r="D1947" s="463">
        <v>28.7</v>
      </c>
      <c r="E1947" s="463">
        <v>19.52</v>
      </c>
      <c r="F1947" s="463">
        <v>48.22</v>
      </c>
    </row>
    <row r="1948" spans="1:6" ht="30">
      <c r="A1948" s="460">
        <v>101582</v>
      </c>
      <c r="B1948" s="461" t="s">
        <v>1005</v>
      </c>
      <c r="C1948" s="462" t="s">
        <v>98</v>
      </c>
      <c r="D1948" s="463">
        <v>47.46</v>
      </c>
      <c r="E1948" s="463">
        <v>32.04</v>
      </c>
      <c r="F1948" s="463">
        <v>79.5</v>
      </c>
    </row>
    <row r="1949" spans="1:6" ht="30">
      <c r="A1949" s="460">
        <v>101583</v>
      </c>
      <c r="B1949" s="461" t="s">
        <v>1006</v>
      </c>
      <c r="C1949" s="462" t="s">
        <v>98</v>
      </c>
      <c r="D1949" s="463">
        <v>53.42</v>
      </c>
      <c r="E1949" s="463">
        <v>47.41</v>
      </c>
      <c r="F1949" s="463">
        <v>100.83</v>
      </c>
    </row>
    <row r="1950" spans="1:6" ht="30">
      <c r="A1950" s="460">
        <v>101584</v>
      </c>
      <c r="B1950" s="461" t="s">
        <v>1007</v>
      </c>
      <c r="C1950" s="462" t="s">
        <v>98</v>
      </c>
      <c r="D1950" s="463">
        <v>40.910000000000004</v>
      </c>
      <c r="E1950" s="463">
        <v>23.79</v>
      </c>
      <c r="F1950" s="463">
        <v>64.7</v>
      </c>
    </row>
    <row r="1951" spans="1:6" ht="30">
      <c r="A1951" s="460">
        <v>101585</v>
      </c>
      <c r="B1951" s="461" t="s">
        <v>1008</v>
      </c>
      <c r="C1951" s="462" t="s">
        <v>98</v>
      </c>
      <c r="D1951" s="463">
        <v>46.849999999999994</v>
      </c>
      <c r="E1951" s="463">
        <v>39.17</v>
      </c>
      <c r="F1951" s="463">
        <v>86.02</v>
      </c>
    </row>
    <row r="1952" spans="1:6" ht="30">
      <c r="A1952" s="460">
        <v>101586</v>
      </c>
      <c r="B1952" s="461" t="s">
        <v>1009</v>
      </c>
      <c r="C1952" s="462" t="s">
        <v>98</v>
      </c>
      <c r="D1952" s="463">
        <v>39.090000000000003</v>
      </c>
      <c r="E1952" s="463">
        <v>15.54</v>
      </c>
      <c r="F1952" s="463">
        <v>54.63</v>
      </c>
    </row>
    <row r="1953" spans="1:6" ht="30">
      <c r="A1953" s="460">
        <v>101587</v>
      </c>
      <c r="B1953" s="461" t="s">
        <v>1010</v>
      </c>
      <c r="C1953" s="462" t="s">
        <v>98</v>
      </c>
      <c r="D1953" s="463">
        <v>45.24</v>
      </c>
      <c r="E1953" s="463">
        <v>30.93</v>
      </c>
      <c r="F1953" s="463">
        <v>76.17</v>
      </c>
    </row>
    <row r="1954" spans="1:6" ht="30">
      <c r="A1954" s="460">
        <v>101588</v>
      </c>
      <c r="B1954" s="461" t="s">
        <v>1011</v>
      </c>
      <c r="C1954" s="462" t="s">
        <v>98</v>
      </c>
      <c r="D1954" s="463">
        <v>65.59</v>
      </c>
      <c r="E1954" s="463">
        <v>37.24</v>
      </c>
      <c r="F1954" s="463">
        <v>102.83</v>
      </c>
    </row>
    <row r="1955" spans="1:6" ht="30">
      <c r="A1955" s="460">
        <v>101589</v>
      </c>
      <c r="B1955" s="461" t="s">
        <v>1012</v>
      </c>
      <c r="C1955" s="462" t="s">
        <v>98</v>
      </c>
      <c r="D1955" s="463">
        <v>94.929999999999993</v>
      </c>
      <c r="E1955" s="463">
        <v>55.11</v>
      </c>
      <c r="F1955" s="463">
        <v>150.04</v>
      </c>
    </row>
    <row r="1956" spans="1:6" ht="30">
      <c r="A1956" s="460">
        <v>101590</v>
      </c>
      <c r="B1956" s="461" t="s">
        <v>1013</v>
      </c>
      <c r="C1956" s="462" t="s">
        <v>98</v>
      </c>
      <c r="D1956" s="463">
        <v>50.13</v>
      </c>
      <c r="E1956" s="463">
        <v>27.65</v>
      </c>
      <c r="F1956" s="463">
        <v>77.78</v>
      </c>
    </row>
    <row r="1957" spans="1:6" ht="30">
      <c r="A1957" s="460">
        <v>101591</v>
      </c>
      <c r="B1957" s="461" t="s">
        <v>1014</v>
      </c>
      <c r="C1957" s="462" t="s">
        <v>98</v>
      </c>
      <c r="D1957" s="463">
        <v>79.47999999999999</v>
      </c>
      <c r="E1957" s="463">
        <v>45.52</v>
      </c>
      <c r="F1957" s="463">
        <v>125</v>
      </c>
    </row>
    <row r="1958" spans="1:6" ht="30">
      <c r="A1958" s="460">
        <v>101592</v>
      </c>
      <c r="B1958" s="461" t="s">
        <v>1015</v>
      </c>
      <c r="C1958" s="462" t="s">
        <v>98</v>
      </c>
      <c r="D1958" s="463">
        <v>36.42</v>
      </c>
      <c r="E1958" s="463">
        <v>18.079999999999998</v>
      </c>
      <c r="F1958" s="463">
        <v>54.5</v>
      </c>
    </row>
    <row r="1959" spans="1:6" ht="30">
      <c r="A1959" s="460">
        <v>101593</v>
      </c>
      <c r="B1959" s="461" t="s">
        <v>1016</v>
      </c>
      <c r="C1959" s="462" t="s">
        <v>98</v>
      </c>
      <c r="D1959" s="463">
        <v>65.95</v>
      </c>
      <c r="E1959" s="463">
        <v>35.950000000000003</v>
      </c>
      <c r="F1959" s="463">
        <v>101.9</v>
      </c>
    </row>
    <row r="1960" spans="1:6" ht="30">
      <c r="A1960" s="460">
        <v>101600</v>
      </c>
      <c r="B1960" s="461" t="s">
        <v>999</v>
      </c>
      <c r="C1960" s="462" t="s">
        <v>98</v>
      </c>
      <c r="D1960" s="463">
        <v>11.889999999999997</v>
      </c>
      <c r="E1960" s="463">
        <v>7.44</v>
      </c>
      <c r="F1960" s="463">
        <v>19.329999999999998</v>
      </c>
    </row>
    <row r="1961" spans="1:6" ht="30">
      <c r="A1961" s="460">
        <v>101601</v>
      </c>
      <c r="B1961" s="461" t="s">
        <v>1000</v>
      </c>
      <c r="C1961" s="462" t="s">
        <v>98</v>
      </c>
      <c r="D1961" s="463">
        <v>17.62</v>
      </c>
      <c r="E1961" s="463">
        <v>10.98</v>
      </c>
      <c r="F1961" s="463">
        <v>28.6</v>
      </c>
    </row>
    <row r="1962" spans="1:6" ht="30">
      <c r="A1962" s="460">
        <v>101602</v>
      </c>
      <c r="B1962" s="461" t="s">
        <v>1001</v>
      </c>
      <c r="C1962" s="462" t="s">
        <v>98</v>
      </c>
      <c r="D1962" s="463">
        <v>8.8000000000000007</v>
      </c>
      <c r="E1962" s="463">
        <v>5.53</v>
      </c>
      <c r="F1962" s="463">
        <v>14.33</v>
      </c>
    </row>
    <row r="1963" spans="1:6" ht="30">
      <c r="A1963" s="460">
        <v>101603</v>
      </c>
      <c r="B1963" s="461" t="s">
        <v>1002</v>
      </c>
      <c r="C1963" s="462" t="s">
        <v>98</v>
      </c>
      <c r="D1963" s="463">
        <v>14.530000000000001</v>
      </c>
      <c r="E1963" s="463">
        <v>9.09</v>
      </c>
      <c r="F1963" s="463">
        <v>23.62</v>
      </c>
    </row>
    <row r="1964" spans="1:6" ht="30">
      <c r="A1964" s="460">
        <v>101604</v>
      </c>
      <c r="B1964" s="461" t="s">
        <v>1003</v>
      </c>
      <c r="C1964" s="462" t="s">
        <v>98</v>
      </c>
      <c r="D1964" s="463">
        <v>5.7399999999999993</v>
      </c>
      <c r="E1964" s="463">
        <v>3.63</v>
      </c>
      <c r="F1964" s="463">
        <v>9.3699999999999992</v>
      </c>
    </row>
    <row r="1965" spans="1:6" ht="30">
      <c r="A1965" s="460">
        <v>101605</v>
      </c>
      <c r="B1965" s="461" t="s">
        <v>1004</v>
      </c>
      <c r="C1965" s="462" t="s">
        <v>98</v>
      </c>
      <c r="D1965" s="463">
        <v>11.500000000000002</v>
      </c>
      <c r="E1965" s="463">
        <v>7.17</v>
      </c>
      <c r="F1965" s="463">
        <v>18.670000000000002</v>
      </c>
    </row>
    <row r="1966" spans="1:6" ht="45">
      <c r="A1966" s="460">
        <v>90788</v>
      </c>
      <c r="B1966" s="461" t="s">
        <v>1793</v>
      </c>
      <c r="C1966" s="462" t="s">
        <v>896</v>
      </c>
      <c r="D1966" s="463">
        <v>810.95</v>
      </c>
      <c r="E1966" s="463">
        <v>15.56</v>
      </c>
      <c r="F1966" s="463">
        <v>826.51</v>
      </c>
    </row>
    <row r="1967" spans="1:6" ht="45">
      <c r="A1967" s="460">
        <v>90789</v>
      </c>
      <c r="B1967" s="461" t="s">
        <v>1794</v>
      </c>
      <c r="C1967" s="462" t="s">
        <v>896</v>
      </c>
      <c r="D1967" s="463">
        <v>811.56000000000006</v>
      </c>
      <c r="E1967" s="463">
        <v>17.18</v>
      </c>
      <c r="F1967" s="463">
        <v>828.74</v>
      </c>
    </row>
    <row r="1968" spans="1:6" ht="45">
      <c r="A1968" s="460">
        <v>90790</v>
      </c>
      <c r="B1968" s="461" t="s">
        <v>1795</v>
      </c>
      <c r="C1968" s="462" t="s">
        <v>896</v>
      </c>
      <c r="D1968" s="463">
        <v>836.36</v>
      </c>
      <c r="E1968" s="463">
        <v>18.79</v>
      </c>
      <c r="F1968" s="463">
        <v>855.15</v>
      </c>
    </row>
    <row r="1969" spans="1:6" ht="45">
      <c r="A1969" s="460">
        <v>90791</v>
      </c>
      <c r="B1969" s="461" t="s">
        <v>1796</v>
      </c>
      <c r="C1969" s="462" t="s">
        <v>896</v>
      </c>
      <c r="D1969" s="463">
        <v>978.24</v>
      </c>
      <c r="E1969" s="463">
        <v>25.41</v>
      </c>
      <c r="F1969" s="463">
        <v>1003.65</v>
      </c>
    </row>
    <row r="1970" spans="1:6" ht="45">
      <c r="A1970" s="460">
        <v>90793</v>
      </c>
      <c r="B1970" s="461" t="s">
        <v>1797</v>
      </c>
      <c r="C1970" s="462" t="s">
        <v>896</v>
      </c>
      <c r="D1970" s="463">
        <v>1027.75</v>
      </c>
      <c r="E1970" s="463">
        <v>31.46</v>
      </c>
      <c r="F1970" s="463">
        <v>1059.21</v>
      </c>
    </row>
    <row r="1971" spans="1:6" ht="45">
      <c r="A1971" s="460">
        <v>90794</v>
      </c>
      <c r="B1971" s="461" t="s">
        <v>1799</v>
      </c>
      <c r="C1971" s="462" t="s">
        <v>896</v>
      </c>
      <c r="D1971" s="463">
        <v>665.97</v>
      </c>
      <c r="E1971" s="463">
        <v>66.180000000000007</v>
      </c>
      <c r="F1971" s="463">
        <v>732.15</v>
      </c>
    </row>
    <row r="1972" spans="1:6" ht="45">
      <c r="A1972" s="460">
        <v>90795</v>
      </c>
      <c r="B1972" s="461" t="s">
        <v>1800</v>
      </c>
      <c r="C1972" s="462" t="s">
        <v>896</v>
      </c>
      <c r="D1972" s="463">
        <v>668.53</v>
      </c>
      <c r="E1972" s="463">
        <v>73.03</v>
      </c>
      <c r="F1972" s="463">
        <v>741.56</v>
      </c>
    </row>
    <row r="1973" spans="1:6" ht="45">
      <c r="A1973" s="460">
        <v>90796</v>
      </c>
      <c r="B1973" s="461" t="s">
        <v>1801</v>
      </c>
      <c r="C1973" s="462" t="s">
        <v>896</v>
      </c>
      <c r="D1973" s="463">
        <v>671.12</v>
      </c>
      <c r="E1973" s="463">
        <v>79.88</v>
      </c>
      <c r="F1973" s="463">
        <v>751</v>
      </c>
    </row>
    <row r="1974" spans="1:6" ht="45">
      <c r="A1974" s="460">
        <v>90797</v>
      </c>
      <c r="B1974" s="461" t="s">
        <v>1802</v>
      </c>
      <c r="C1974" s="462" t="s">
        <v>896</v>
      </c>
      <c r="D1974" s="463">
        <v>673.70999999999992</v>
      </c>
      <c r="E1974" s="463">
        <v>86.71</v>
      </c>
      <c r="F1974" s="463">
        <v>760.42</v>
      </c>
    </row>
    <row r="1975" spans="1:6" ht="45">
      <c r="A1975" s="460">
        <v>90798</v>
      </c>
      <c r="B1975" s="461" t="s">
        <v>1803</v>
      </c>
      <c r="C1975" s="462" t="s">
        <v>896</v>
      </c>
      <c r="D1975" s="463">
        <v>1000.88</v>
      </c>
      <c r="E1975" s="463">
        <v>89.88</v>
      </c>
      <c r="F1975" s="463">
        <v>1090.76</v>
      </c>
    </row>
    <row r="1976" spans="1:6" ht="45">
      <c r="A1976" s="460">
        <v>90799</v>
      </c>
      <c r="B1976" s="461" t="s">
        <v>1804</v>
      </c>
      <c r="C1976" s="462" t="s">
        <v>896</v>
      </c>
      <c r="D1976" s="463">
        <v>1029.72</v>
      </c>
      <c r="E1976" s="463">
        <v>97.58</v>
      </c>
      <c r="F1976" s="463">
        <v>1127.3</v>
      </c>
    </row>
    <row r="1977" spans="1:6" ht="30">
      <c r="A1977" s="460">
        <v>90801</v>
      </c>
      <c r="B1977" s="461" t="s">
        <v>1818</v>
      </c>
      <c r="C1977" s="462" t="s">
        <v>896</v>
      </c>
      <c r="D1977" s="463">
        <v>314.63</v>
      </c>
      <c r="E1977" s="463">
        <v>92.57</v>
      </c>
      <c r="F1977" s="463">
        <v>407.2</v>
      </c>
    </row>
    <row r="1978" spans="1:6" ht="30">
      <c r="A1978" s="460">
        <v>90806</v>
      </c>
      <c r="B1978" s="461" t="s">
        <v>5541</v>
      </c>
      <c r="C1978" s="462" t="s">
        <v>896</v>
      </c>
      <c r="D1978" s="463">
        <v>355.18</v>
      </c>
      <c r="E1978" s="463">
        <v>163.30000000000001</v>
      </c>
      <c r="F1978" s="463">
        <v>518.48</v>
      </c>
    </row>
    <row r="1979" spans="1:6" ht="30">
      <c r="A1979" s="460">
        <v>90820</v>
      </c>
      <c r="B1979" s="461" t="s">
        <v>1728</v>
      </c>
      <c r="C1979" s="462" t="s">
        <v>896</v>
      </c>
      <c r="D1979" s="463">
        <v>305.22000000000003</v>
      </c>
      <c r="E1979" s="463">
        <v>43.4</v>
      </c>
      <c r="F1979" s="463">
        <v>348.62</v>
      </c>
    </row>
    <row r="1980" spans="1:6" ht="30">
      <c r="A1980" s="460">
        <v>90821</v>
      </c>
      <c r="B1980" s="461" t="s">
        <v>1729</v>
      </c>
      <c r="C1980" s="462" t="s">
        <v>896</v>
      </c>
      <c r="D1980" s="463">
        <v>308.69</v>
      </c>
      <c r="E1980" s="463">
        <v>47.87</v>
      </c>
      <c r="F1980" s="463">
        <v>356.56</v>
      </c>
    </row>
    <row r="1981" spans="1:6" ht="30">
      <c r="A1981" s="460">
        <v>90822</v>
      </c>
      <c r="B1981" s="461" t="s">
        <v>1730</v>
      </c>
      <c r="C1981" s="462" t="s">
        <v>896</v>
      </c>
      <c r="D1981" s="463">
        <v>329.17999999999995</v>
      </c>
      <c r="E1981" s="463">
        <v>52.35</v>
      </c>
      <c r="F1981" s="463">
        <v>381.53</v>
      </c>
    </row>
    <row r="1982" spans="1:6" ht="30">
      <c r="A1982" s="460">
        <v>90823</v>
      </c>
      <c r="B1982" s="461" t="s">
        <v>1731</v>
      </c>
      <c r="C1982" s="462" t="s">
        <v>896</v>
      </c>
      <c r="D1982" s="463">
        <v>405.69</v>
      </c>
      <c r="E1982" s="463">
        <v>56.81</v>
      </c>
      <c r="F1982" s="463">
        <v>462.5</v>
      </c>
    </row>
    <row r="1983" spans="1:6" ht="30">
      <c r="A1983" s="460">
        <v>90824</v>
      </c>
      <c r="B1983" s="461" t="s">
        <v>1732</v>
      </c>
      <c r="C1983" s="462" t="s">
        <v>896</v>
      </c>
      <c r="D1983" s="463">
        <v>578.44000000000005</v>
      </c>
      <c r="E1983" s="463">
        <v>72.64</v>
      </c>
      <c r="F1983" s="463">
        <v>651.08000000000004</v>
      </c>
    </row>
    <row r="1984" spans="1:6" ht="30">
      <c r="A1984" s="460">
        <v>90825</v>
      </c>
      <c r="B1984" s="461" t="s">
        <v>1734</v>
      </c>
      <c r="C1984" s="462" t="s">
        <v>896</v>
      </c>
      <c r="D1984" s="463">
        <v>643.64</v>
      </c>
      <c r="E1984" s="463">
        <v>78.83</v>
      </c>
      <c r="F1984" s="463">
        <v>722.47</v>
      </c>
    </row>
    <row r="1985" spans="1:6" ht="30">
      <c r="A1985" s="460">
        <v>90830</v>
      </c>
      <c r="B1985" s="461" t="s">
        <v>1694</v>
      </c>
      <c r="C1985" s="462" t="s">
        <v>896</v>
      </c>
      <c r="D1985" s="463">
        <v>141.08999999999997</v>
      </c>
      <c r="E1985" s="463">
        <v>33.92</v>
      </c>
      <c r="F1985" s="463">
        <v>175.01</v>
      </c>
    </row>
    <row r="1986" spans="1:6" ht="30">
      <c r="A1986" s="460">
        <v>90831</v>
      </c>
      <c r="B1986" s="461" t="s">
        <v>1696</v>
      </c>
      <c r="C1986" s="462" t="s">
        <v>896</v>
      </c>
      <c r="D1986" s="463">
        <v>126.09</v>
      </c>
      <c r="E1986" s="463">
        <v>25.97</v>
      </c>
      <c r="F1986" s="463">
        <v>152.06</v>
      </c>
    </row>
    <row r="1987" spans="1:6" ht="60">
      <c r="A1987" s="460">
        <v>90841</v>
      </c>
      <c r="B1987" s="461" t="s">
        <v>1775</v>
      </c>
      <c r="C1987" s="462" t="s">
        <v>896</v>
      </c>
      <c r="D1987" s="463">
        <v>909.14999999999986</v>
      </c>
      <c r="E1987" s="463">
        <v>254.68</v>
      </c>
      <c r="F1987" s="463">
        <v>1163.83</v>
      </c>
    </row>
    <row r="1988" spans="1:6" ht="60">
      <c r="A1988" s="460">
        <v>90842</v>
      </c>
      <c r="B1988" s="461" t="s">
        <v>1776</v>
      </c>
      <c r="C1988" s="462" t="s">
        <v>896</v>
      </c>
      <c r="D1988" s="463">
        <v>915.18</v>
      </c>
      <c r="E1988" s="463">
        <v>259.60000000000002</v>
      </c>
      <c r="F1988" s="463">
        <v>1174.78</v>
      </c>
    </row>
    <row r="1989" spans="1:6" ht="60">
      <c r="A1989" s="460">
        <v>90843</v>
      </c>
      <c r="B1989" s="461" t="s">
        <v>1777</v>
      </c>
      <c r="C1989" s="462" t="s">
        <v>896</v>
      </c>
      <c r="D1989" s="463">
        <v>953.22</v>
      </c>
      <c r="E1989" s="463">
        <v>272.5</v>
      </c>
      <c r="F1989" s="463">
        <v>1225.72</v>
      </c>
    </row>
    <row r="1990" spans="1:6" ht="60">
      <c r="A1990" s="460">
        <v>90844</v>
      </c>
      <c r="B1990" s="461" t="s">
        <v>1778</v>
      </c>
      <c r="C1990" s="462" t="s">
        <v>896</v>
      </c>
      <c r="D1990" s="463">
        <v>1032.29</v>
      </c>
      <c r="E1990" s="463">
        <v>277.41000000000003</v>
      </c>
      <c r="F1990" s="463">
        <v>1309.7</v>
      </c>
    </row>
    <row r="1991" spans="1:6" ht="60">
      <c r="A1991" s="460">
        <v>90845</v>
      </c>
      <c r="B1991" s="461" t="s">
        <v>1779</v>
      </c>
      <c r="C1991" s="462" t="s">
        <v>896</v>
      </c>
      <c r="D1991" s="463">
        <v>1202.5</v>
      </c>
      <c r="E1991" s="463">
        <v>292.77</v>
      </c>
      <c r="F1991" s="463">
        <v>1495.27</v>
      </c>
    </row>
    <row r="1992" spans="1:6" ht="60">
      <c r="A1992" s="460">
        <v>90846</v>
      </c>
      <c r="B1992" s="461" t="s">
        <v>1780</v>
      </c>
      <c r="C1992" s="462" t="s">
        <v>896</v>
      </c>
      <c r="D1992" s="463">
        <v>1270.26</v>
      </c>
      <c r="E1992" s="463">
        <v>299.41000000000003</v>
      </c>
      <c r="F1992" s="463">
        <v>1569.67</v>
      </c>
    </row>
    <row r="1993" spans="1:6" ht="45">
      <c r="A1993" s="460">
        <v>90847</v>
      </c>
      <c r="B1993" s="461" t="s">
        <v>1787</v>
      </c>
      <c r="C1993" s="462" t="s">
        <v>896</v>
      </c>
      <c r="D1993" s="463">
        <v>783.06</v>
      </c>
      <c r="E1993" s="463">
        <v>228.71</v>
      </c>
      <c r="F1993" s="463">
        <v>1011.77</v>
      </c>
    </row>
    <row r="1994" spans="1:6" ht="45">
      <c r="A1994" s="460">
        <v>90848</v>
      </c>
      <c r="B1994" s="461" t="s">
        <v>1788</v>
      </c>
      <c r="C1994" s="462" t="s">
        <v>896</v>
      </c>
      <c r="D1994" s="463">
        <v>789.09</v>
      </c>
      <c r="E1994" s="463">
        <v>233.63</v>
      </c>
      <c r="F1994" s="463">
        <v>1022.72</v>
      </c>
    </row>
    <row r="1995" spans="1:6" ht="45">
      <c r="A1995" s="460">
        <v>90849</v>
      </c>
      <c r="B1995" s="461" t="s">
        <v>1789</v>
      </c>
      <c r="C1995" s="462" t="s">
        <v>896</v>
      </c>
      <c r="D1995" s="463">
        <v>812.1400000000001</v>
      </c>
      <c r="E1995" s="463">
        <v>238.57</v>
      </c>
      <c r="F1995" s="463">
        <v>1050.71</v>
      </c>
    </row>
    <row r="1996" spans="1:6" ht="45">
      <c r="A1996" s="460">
        <v>90850</v>
      </c>
      <c r="B1996" s="461" t="s">
        <v>1790</v>
      </c>
      <c r="C1996" s="462" t="s">
        <v>896</v>
      </c>
      <c r="D1996" s="463">
        <v>891.21</v>
      </c>
      <c r="E1996" s="463">
        <v>243.48</v>
      </c>
      <c r="F1996" s="463">
        <v>1134.69</v>
      </c>
    </row>
    <row r="1997" spans="1:6" ht="45">
      <c r="A1997" s="460">
        <v>90851</v>
      </c>
      <c r="B1997" s="461" t="s">
        <v>1791</v>
      </c>
      <c r="C1997" s="462" t="s">
        <v>896</v>
      </c>
      <c r="D1997" s="463">
        <v>1061.42</v>
      </c>
      <c r="E1997" s="463">
        <v>258.83999999999997</v>
      </c>
      <c r="F1997" s="463">
        <v>1320.26</v>
      </c>
    </row>
    <row r="1998" spans="1:6" ht="45">
      <c r="A1998" s="460">
        <v>90852</v>
      </c>
      <c r="B1998" s="461" t="s">
        <v>1792</v>
      </c>
      <c r="C1998" s="462" t="s">
        <v>896</v>
      </c>
      <c r="D1998" s="463">
        <v>1129.17</v>
      </c>
      <c r="E1998" s="463">
        <v>265.49</v>
      </c>
      <c r="F1998" s="463">
        <v>1394.66</v>
      </c>
    </row>
    <row r="1999" spans="1:6" ht="30">
      <c r="A1999" s="460">
        <v>91009</v>
      </c>
      <c r="B1999" s="461" t="s">
        <v>1724</v>
      </c>
      <c r="C1999" s="462" t="s">
        <v>896</v>
      </c>
      <c r="D1999" s="463">
        <v>316.43</v>
      </c>
      <c r="E1999" s="463">
        <v>43.4</v>
      </c>
      <c r="F1999" s="463">
        <v>359.83</v>
      </c>
    </row>
    <row r="2000" spans="1:6" ht="30">
      <c r="A2000" s="460">
        <v>91010</v>
      </c>
      <c r="B2000" s="461" t="s">
        <v>1725</v>
      </c>
      <c r="C2000" s="462" t="s">
        <v>896</v>
      </c>
      <c r="D2000" s="463">
        <v>320.43</v>
      </c>
      <c r="E2000" s="463">
        <v>47.87</v>
      </c>
      <c r="F2000" s="463">
        <v>368.3</v>
      </c>
    </row>
    <row r="2001" spans="1:6" ht="30">
      <c r="A2001" s="460">
        <v>91011</v>
      </c>
      <c r="B2001" s="461" t="s">
        <v>1726</v>
      </c>
      <c r="C2001" s="462" t="s">
        <v>896</v>
      </c>
      <c r="D2001" s="463">
        <v>374.7</v>
      </c>
      <c r="E2001" s="463">
        <v>52.35</v>
      </c>
      <c r="F2001" s="463">
        <v>427.05</v>
      </c>
    </row>
    <row r="2002" spans="1:6" ht="30">
      <c r="A2002" s="460">
        <v>91012</v>
      </c>
      <c r="B2002" s="461" t="s">
        <v>1727</v>
      </c>
      <c r="C2002" s="462" t="s">
        <v>896</v>
      </c>
      <c r="D2002" s="463">
        <v>415.62</v>
      </c>
      <c r="E2002" s="463">
        <v>56.81</v>
      </c>
      <c r="F2002" s="463">
        <v>472.43</v>
      </c>
    </row>
    <row r="2003" spans="1:6" ht="45">
      <c r="A2003" s="460">
        <v>91013</v>
      </c>
      <c r="B2003" s="461" t="s">
        <v>1765</v>
      </c>
      <c r="C2003" s="462" t="s">
        <v>896</v>
      </c>
      <c r="D2003" s="463">
        <v>794.27</v>
      </c>
      <c r="E2003" s="463">
        <v>228.71</v>
      </c>
      <c r="F2003" s="463">
        <v>1022.98</v>
      </c>
    </row>
    <row r="2004" spans="1:6" ht="45">
      <c r="A2004" s="460">
        <v>91014</v>
      </c>
      <c r="B2004" s="461" t="s">
        <v>1766</v>
      </c>
      <c r="C2004" s="462" t="s">
        <v>896</v>
      </c>
      <c r="D2004" s="463">
        <v>800.83</v>
      </c>
      <c r="E2004" s="463">
        <v>233.63</v>
      </c>
      <c r="F2004" s="463">
        <v>1034.46</v>
      </c>
    </row>
    <row r="2005" spans="1:6" ht="45">
      <c r="A2005" s="460">
        <v>91015</v>
      </c>
      <c r="B2005" s="461" t="s">
        <v>1767</v>
      </c>
      <c r="C2005" s="462" t="s">
        <v>896</v>
      </c>
      <c r="D2005" s="463">
        <v>857.66000000000008</v>
      </c>
      <c r="E2005" s="463">
        <v>238.57</v>
      </c>
      <c r="F2005" s="463">
        <v>1096.23</v>
      </c>
    </row>
    <row r="2006" spans="1:6" ht="45">
      <c r="A2006" s="460">
        <v>91016</v>
      </c>
      <c r="B2006" s="461" t="s">
        <v>1768</v>
      </c>
      <c r="C2006" s="462" t="s">
        <v>896</v>
      </c>
      <c r="D2006" s="463">
        <v>901.13999999999987</v>
      </c>
      <c r="E2006" s="463">
        <v>243.48</v>
      </c>
      <c r="F2006" s="463">
        <v>1144.6199999999999</v>
      </c>
    </row>
    <row r="2007" spans="1:6" ht="30">
      <c r="A2007" s="460">
        <v>91287</v>
      </c>
      <c r="B2007" s="461" t="s">
        <v>1817</v>
      </c>
      <c r="C2007" s="462" t="s">
        <v>896</v>
      </c>
      <c r="D2007" s="463">
        <v>208.16999999999996</v>
      </c>
      <c r="E2007" s="463">
        <v>92.92</v>
      </c>
      <c r="F2007" s="463">
        <v>301.08999999999997</v>
      </c>
    </row>
    <row r="2008" spans="1:6" ht="30">
      <c r="A2008" s="460">
        <v>91292</v>
      </c>
      <c r="B2008" s="461" t="s">
        <v>5542</v>
      </c>
      <c r="C2008" s="462" t="s">
        <v>896</v>
      </c>
      <c r="D2008" s="463">
        <v>248.72</v>
      </c>
      <c r="E2008" s="463">
        <v>163.65</v>
      </c>
      <c r="F2008" s="463">
        <v>412.37</v>
      </c>
    </row>
    <row r="2009" spans="1:6" ht="30">
      <c r="A2009" s="460">
        <v>91295</v>
      </c>
      <c r="B2009" s="461" t="s">
        <v>1721</v>
      </c>
      <c r="C2009" s="462" t="s">
        <v>896</v>
      </c>
      <c r="D2009" s="463">
        <v>326.13</v>
      </c>
      <c r="E2009" s="463">
        <v>43.4</v>
      </c>
      <c r="F2009" s="463">
        <v>369.53</v>
      </c>
    </row>
    <row r="2010" spans="1:6" ht="30">
      <c r="A2010" s="460">
        <v>91296</v>
      </c>
      <c r="B2010" s="461" t="s">
        <v>1722</v>
      </c>
      <c r="C2010" s="462" t="s">
        <v>896</v>
      </c>
      <c r="D2010" s="463">
        <v>347.55</v>
      </c>
      <c r="E2010" s="463">
        <v>47.87</v>
      </c>
      <c r="F2010" s="463">
        <v>395.42</v>
      </c>
    </row>
    <row r="2011" spans="1:6" ht="30">
      <c r="A2011" s="460">
        <v>91297</v>
      </c>
      <c r="B2011" s="461" t="s">
        <v>1723</v>
      </c>
      <c r="C2011" s="462" t="s">
        <v>896</v>
      </c>
      <c r="D2011" s="463">
        <v>381.16999999999996</v>
      </c>
      <c r="E2011" s="463">
        <v>52.35</v>
      </c>
      <c r="F2011" s="463">
        <v>433.52</v>
      </c>
    </row>
    <row r="2012" spans="1:6" ht="30">
      <c r="A2012" s="460">
        <v>91298</v>
      </c>
      <c r="B2012" s="461" t="s">
        <v>1736</v>
      </c>
      <c r="C2012" s="462" t="s">
        <v>896</v>
      </c>
      <c r="D2012" s="463">
        <v>996.94999999999993</v>
      </c>
      <c r="E2012" s="463">
        <v>52.35</v>
      </c>
      <c r="F2012" s="463">
        <v>1049.3</v>
      </c>
    </row>
    <row r="2013" spans="1:6" ht="30">
      <c r="A2013" s="460">
        <v>91299</v>
      </c>
      <c r="B2013" s="461" t="s">
        <v>1735</v>
      </c>
      <c r="C2013" s="462" t="s">
        <v>896</v>
      </c>
      <c r="D2013" s="463">
        <v>1395.36</v>
      </c>
      <c r="E2013" s="463">
        <v>72.64</v>
      </c>
      <c r="F2013" s="463">
        <v>1468</v>
      </c>
    </row>
    <row r="2014" spans="1:6" ht="30">
      <c r="A2014" s="460">
        <v>91304</v>
      </c>
      <c r="B2014" s="461" t="s">
        <v>1693</v>
      </c>
      <c r="C2014" s="462" t="s">
        <v>896</v>
      </c>
      <c r="D2014" s="463">
        <v>77.47999999999999</v>
      </c>
      <c r="E2014" s="463">
        <v>33.93</v>
      </c>
      <c r="F2014" s="463">
        <v>111.41</v>
      </c>
    </row>
    <row r="2015" spans="1:6" ht="30">
      <c r="A2015" s="460">
        <v>91305</v>
      </c>
      <c r="B2015" s="461" t="s">
        <v>1695</v>
      </c>
      <c r="C2015" s="462" t="s">
        <v>896</v>
      </c>
      <c r="D2015" s="463">
        <v>82.33</v>
      </c>
      <c r="E2015" s="463">
        <v>25.97</v>
      </c>
      <c r="F2015" s="463">
        <v>108.3</v>
      </c>
    </row>
    <row r="2016" spans="1:6" ht="30">
      <c r="A2016" s="460">
        <v>91306</v>
      </c>
      <c r="B2016" s="461" t="s">
        <v>1698</v>
      </c>
      <c r="C2016" s="462" t="s">
        <v>896</v>
      </c>
      <c r="D2016" s="463">
        <v>126.09</v>
      </c>
      <c r="E2016" s="463">
        <v>25.97</v>
      </c>
      <c r="F2016" s="463">
        <v>152.06</v>
      </c>
    </row>
    <row r="2017" spans="1:6" ht="30">
      <c r="A2017" s="460">
        <v>91307</v>
      </c>
      <c r="B2017" s="461" t="s">
        <v>1697</v>
      </c>
      <c r="C2017" s="462" t="s">
        <v>896</v>
      </c>
      <c r="D2017" s="463">
        <v>67.570000000000007</v>
      </c>
      <c r="E2017" s="463">
        <v>25.97</v>
      </c>
      <c r="F2017" s="463">
        <v>93.54</v>
      </c>
    </row>
    <row r="2018" spans="1:6" ht="60">
      <c r="A2018" s="460">
        <v>91312</v>
      </c>
      <c r="B2018" s="461" t="s">
        <v>1769</v>
      </c>
      <c r="C2018" s="462" t="s">
        <v>896</v>
      </c>
      <c r="D2018" s="463">
        <v>713.01</v>
      </c>
      <c r="E2018" s="463">
        <v>255.06</v>
      </c>
      <c r="F2018" s="463">
        <v>968.07</v>
      </c>
    </row>
    <row r="2019" spans="1:6" ht="60">
      <c r="A2019" s="460">
        <v>91313</v>
      </c>
      <c r="B2019" s="461" t="s">
        <v>1770</v>
      </c>
      <c r="C2019" s="462" t="s">
        <v>896</v>
      </c>
      <c r="D2019" s="463">
        <v>703.31999999999994</v>
      </c>
      <c r="E2019" s="463">
        <v>259.99</v>
      </c>
      <c r="F2019" s="463">
        <v>963.31</v>
      </c>
    </row>
    <row r="2020" spans="1:6" ht="60">
      <c r="A2020" s="460">
        <v>91314</v>
      </c>
      <c r="B2020" s="461" t="s">
        <v>1771</v>
      </c>
      <c r="C2020" s="462" t="s">
        <v>896</v>
      </c>
      <c r="D2020" s="463">
        <v>735.33</v>
      </c>
      <c r="E2020" s="463">
        <v>272.88</v>
      </c>
      <c r="F2020" s="463">
        <v>1008.21</v>
      </c>
    </row>
    <row r="2021" spans="1:6" ht="60">
      <c r="A2021" s="460">
        <v>91315</v>
      </c>
      <c r="B2021" s="461" t="s">
        <v>1772</v>
      </c>
      <c r="C2021" s="462" t="s">
        <v>896</v>
      </c>
      <c r="D2021" s="463">
        <v>813.44</v>
      </c>
      <c r="E2021" s="463">
        <v>277.79000000000002</v>
      </c>
      <c r="F2021" s="463">
        <v>1091.23</v>
      </c>
    </row>
    <row r="2022" spans="1:6" ht="60">
      <c r="A2022" s="460">
        <v>91316</v>
      </c>
      <c r="B2022" s="461" t="s">
        <v>1773</v>
      </c>
      <c r="C2022" s="462" t="s">
        <v>896</v>
      </c>
      <c r="D2022" s="463">
        <v>984.62</v>
      </c>
      <c r="E2022" s="463">
        <v>293.14</v>
      </c>
      <c r="F2022" s="463">
        <v>1277.76</v>
      </c>
    </row>
    <row r="2023" spans="1:6" ht="60">
      <c r="A2023" s="460">
        <v>91317</v>
      </c>
      <c r="B2023" s="461" t="s">
        <v>1774</v>
      </c>
      <c r="C2023" s="462" t="s">
        <v>896</v>
      </c>
      <c r="D2023" s="463">
        <v>1051.42</v>
      </c>
      <c r="E2023" s="463">
        <v>299.77999999999997</v>
      </c>
      <c r="F2023" s="463">
        <v>1351.2</v>
      </c>
    </row>
    <row r="2024" spans="1:6" ht="45">
      <c r="A2024" s="460">
        <v>91318</v>
      </c>
      <c r="B2024" s="461" t="s">
        <v>1781</v>
      </c>
      <c r="C2024" s="462" t="s">
        <v>896</v>
      </c>
      <c r="D2024" s="463">
        <v>630.67999999999995</v>
      </c>
      <c r="E2024" s="463">
        <v>229.09</v>
      </c>
      <c r="F2024" s="463">
        <v>859.77</v>
      </c>
    </row>
    <row r="2025" spans="1:6" ht="45">
      <c r="A2025" s="460">
        <v>91319</v>
      </c>
      <c r="B2025" s="461" t="s">
        <v>1782</v>
      </c>
      <c r="C2025" s="462" t="s">
        <v>896</v>
      </c>
      <c r="D2025" s="463">
        <v>635.76</v>
      </c>
      <c r="E2025" s="463">
        <v>234.01</v>
      </c>
      <c r="F2025" s="463">
        <v>869.77</v>
      </c>
    </row>
    <row r="2026" spans="1:6" ht="45">
      <c r="A2026" s="460">
        <v>91320</v>
      </c>
      <c r="B2026" s="461" t="s">
        <v>1783</v>
      </c>
      <c r="C2026" s="462" t="s">
        <v>896</v>
      </c>
      <c r="D2026" s="463">
        <v>657.84999999999991</v>
      </c>
      <c r="E2026" s="463">
        <v>238.95</v>
      </c>
      <c r="F2026" s="463">
        <v>896.8</v>
      </c>
    </row>
    <row r="2027" spans="1:6" ht="45">
      <c r="A2027" s="460">
        <v>91321</v>
      </c>
      <c r="B2027" s="461" t="s">
        <v>1784</v>
      </c>
      <c r="C2027" s="462" t="s">
        <v>896</v>
      </c>
      <c r="D2027" s="463">
        <v>735.97</v>
      </c>
      <c r="E2027" s="463">
        <v>243.85</v>
      </c>
      <c r="F2027" s="463">
        <v>979.82</v>
      </c>
    </row>
    <row r="2028" spans="1:6" ht="45">
      <c r="A2028" s="460">
        <v>91322</v>
      </c>
      <c r="B2028" s="461" t="s">
        <v>1785</v>
      </c>
      <c r="C2028" s="462" t="s">
        <v>896</v>
      </c>
      <c r="D2028" s="463">
        <v>907.14999999999986</v>
      </c>
      <c r="E2028" s="463">
        <v>259.2</v>
      </c>
      <c r="F2028" s="463">
        <v>1166.3499999999999</v>
      </c>
    </row>
    <row r="2029" spans="1:6" ht="45">
      <c r="A2029" s="460">
        <v>91323</v>
      </c>
      <c r="B2029" s="461" t="s">
        <v>1786</v>
      </c>
      <c r="C2029" s="462" t="s">
        <v>896</v>
      </c>
      <c r="D2029" s="463">
        <v>973.93999999999994</v>
      </c>
      <c r="E2029" s="463">
        <v>265.85000000000002</v>
      </c>
      <c r="F2029" s="463">
        <v>1239.79</v>
      </c>
    </row>
    <row r="2030" spans="1:6" ht="45">
      <c r="A2030" s="460">
        <v>91324</v>
      </c>
      <c r="B2030" s="461" t="s">
        <v>1761</v>
      </c>
      <c r="C2030" s="462" t="s">
        <v>896</v>
      </c>
      <c r="D2030" s="463">
        <v>641.9</v>
      </c>
      <c r="E2030" s="463">
        <v>229.08</v>
      </c>
      <c r="F2030" s="463">
        <v>870.98</v>
      </c>
    </row>
    <row r="2031" spans="1:6" ht="45">
      <c r="A2031" s="460">
        <v>91325</v>
      </c>
      <c r="B2031" s="461" t="s">
        <v>1762</v>
      </c>
      <c r="C2031" s="462" t="s">
        <v>896</v>
      </c>
      <c r="D2031" s="463">
        <v>647.51</v>
      </c>
      <c r="E2031" s="463">
        <v>234</v>
      </c>
      <c r="F2031" s="463">
        <v>881.51</v>
      </c>
    </row>
    <row r="2032" spans="1:6" ht="45">
      <c r="A2032" s="460">
        <v>91326</v>
      </c>
      <c r="B2032" s="461" t="s">
        <v>1763</v>
      </c>
      <c r="C2032" s="462" t="s">
        <v>896</v>
      </c>
      <c r="D2032" s="463">
        <v>703.38000000000011</v>
      </c>
      <c r="E2032" s="463">
        <v>238.94</v>
      </c>
      <c r="F2032" s="463">
        <v>942.32</v>
      </c>
    </row>
    <row r="2033" spans="1:6" ht="45">
      <c r="A2033" s="460">
        <v>91327</v>
      </c>
      <c r="B2033" s="461" t="s">
        <v>1764</v>
      </c>
      <c r="C2033" s="462" t="s">
        <v>896</v>
      </c>
      <c r="D2033" s="463">
        <v>745.9</v>
      </c>
      <c r="E2033" s="463">
        <v>243.85</v>
      </c>
      <c r="F2033" s="463">
        <v>989.75</v>
      </c>
    </row>
    <row r="2034" spans="1:6" ht="45">
      <c r="A2034" s="460">
        <v>91328</v>
      </c>
      <c r="B2034" s="461" t="s">
        <v>1748</v>
      </c>
      <c r="C2034" s="462" t="s">
        <v>896</v>
      </c>
      <c r="D2034" s="463">
        <v>803.97</v>
      </c>
      <c r="E2034" s="463">
        <v>228.71</v>
      </c>
      <c r="F2034" s="463">
        <v>1032.68</v>
      </c>
    </row>
    <row r="2035" spans="1:6" ht="45">
      <c r="A2035" s="460">
        <v>91329</v>
      </c>
      <c r="B2035" s="461" t="s">
        <v>1747</v>
      </c>
      <c r="C2035" s="462" t="s">
        <v>896</v>
      </c>
      <c r="D2035" s="463">
        <v>651.59999999999991</v>
      </c>
      <c r="E2035" s="463">
        <v>229.08</v>
      </c>
      <c r="F2035" s="463">
        <v>880.68</v>
      </c>
    </row>
    <row r="2036" spans="1:6" ht="45">
      <c r="A2036" s="460">
        <v>91330</v>
      </c>
      <c r="B2036" s="461" t="s">
        <v>1750</v>
      </c>
      <c r="C2036" s="462" t="s">
        <v>896</v>
      </c>
      <c r="D2036" s="463">
        <v>827.95999999999992</v>
      </c>
      <c r="E2036" s="463">
        <v>233.62</v>
      </c>
      <c r="F2036" s="463">
        <v>1061.58</v>
      </c>
    </row>
    <row r="2037" spans="1:6" ht="45">
      <c r="A2037" s="460">
        <v>91331</v>
      </c>
      <c r="B2037" s="461" t="s">
        <v>1749</v>
      </c>
      <c r="C2037" s="462" t="s">
        <v>896</v>
      </c>
      <c r="D2037" s="463">
        <v>674.63</v>
      </c>
      <c r="E2037" s="463">
        <v>234</v>
      </c>
      <c r="F2037" s="463">
        <v>908.63</v>
      </c>
    </row>
    <row r="2038" spans="1:6" ht="45">
      <c r="A2038" s="460">
        <v>91332</v>
      </c>
      <c r="B2038" s="461" t="s">
        <v>1752</v>
      </c>
      <c r="C2038" s="462" t="s">
        <v>896</v>
      </c>
      <c r="D2038" s="463">
        <v>864.13000000000011</v>
      </c>
      <c r="E2038" s="463">
        <v>238.57</v>
      </c>
      <c r="F2038" s="463">
        <v>1102.7</v>
      </c>
    </row>
    <row r="2039" spans="1:6" ht="45">
      <c r="A2039" s="460">
        <v>91333</v>
      </c>
      <c r="B2039" s="461" t="s">
        <v>1751</v>
      </c>
      <c r="C2039" s="462" t="s">
        <v>896</v>
      </c>
      <c r="D2039" s="463">
        <v>709.8599999999999</v>
      </c>
      <c r="E2039" s="463">
        <v>238.93</v>
      </c>
      <c r="F2039" s="463">
        <v>948.79</v>
      </c>
    </row>
    <row r="2040" spans="1:6" ht="45">
      <c r="A2040" s="460">
        <v>91334</v>
      </c>
      <c r="B2040" s="461" t="s">
        <v>1807</v>
      </c>
      <c r="C2040" s="462" t="s">
        <v>896</v>
      </c>
      <c r="D2040" s="463">
        <v>1479.98</v>
      </c>
      <c r="E2040" s="463">
        <v>238.5</v>
      </c>
      <c r="F2040" s="463">
        <v>1718.48</v>
      </c>
    </row>
    <row r="2041" spans="1:6" ht="45">
      <c r="A2041" s="460">
        <v>91335</v>
      </c>
      <c r="B2041" s="461" t="s">
        <v>1808</v>
      </c>
      <c r="C2041" s="462" t="s">
        <v>896</v>
      </c>
      <c r="D2041" s="463">
        <v>1325.72</v>
      </c>
      <c r="E2041" s="463">
        <v>238.85</v>
      </c>
      <c r="F2041" s="463">
        <v>1564.57</v>
      </c>
    </row>
    <row r="2042" spans="1:6" ht="45">
      <c r="A2042" s="460">
        <v>91336</v>
      </c>
      <c r="B2042" s="461" t="s">
        <v>1737</v>
      </c>
      <c r="C2042" s="462" t="s">
        <v>896</v>
      </c>
      <c r="D2042" s="463">
        <v>1878.4099999999999</v>
      </c>
      <c r="E2042" s="463">
        <v>258.77</v>
      </c>
      <c r="F2042" s="463">
        <v>2137.1799999999998</v>
      </c>
    </row>
    <row r="2043" spans="1:6" ht="45">
      <c r="A2043" s="460">
        <v>91337</v>
      </c>
      <c r="B2043" s="461" t="s">
        <v>1738</v>
      </c>
      <c r="C2043" s="462" t="s">
        <v>896</v>
      </c>
      <c r="D2043" s="463">
        <v>1724.15</v>
      </c>
      <c r="E2043" s="463">
        <v>259.12</v>
      </c>
      <c r="F2043" s="463">
        <v>1983.27</v>
      </c>
    </row>
    <row r="2044" spans="1:6" ht="30">
      <c r="A2044" s="460">
        <v>100659</v>
      </c>
      <c r="B2044" s="461" t="s">
        <v>1820</v>
      </c>
      <c r="C2044" s="462" t="s">
        <v>914</v>
      </c>
      <c r="D2044" s="463">
        <v>12.790000000000001</v>
      </c>
      <c r="E2044" s="463">
        <v>2.2799999999999998</v>
      </c>
      <c r="F2044" s="463">
        <v>15.07</v>
      </c>
    </row>
    <row r="2045" spans="1:6" ht="30">
      <c r="A2045" s="460">
        <v>100660</v>
      </c>
      <c r="B2045" s="461" t="s">
        <v>1821</v>
      </c>
      <c r="C2045" s="462" t="s">
        <v>914</v>
      </c>
      <c r="D2045" s="463">
        <v>7.9999999999999991</v>
      </c>
      <c r="E2045" s="463">
        <v>2.29</v>
      </c>
      <c r="F2045" s="463">
        <v>10.29</v>
      </c>
    </row>
    <row r="2046" spans="1:6" ht="45">
      <c r="A2046" s="460">
        <v>100675</v>
      </c>
      <c r="B2046" s="461" t="s">
        <v>1798</v>
      </c>
      <c r="C2046" s="462" t="s">
        <v>896</v>
      </c>
      <c r="D2046" s="463">
        <v>918.71999999999991</v>
      </c>
      <c r="E2046" s="463">
        <v>23.07</v>
      </c>
      <c r="F2046" s="463">
        <v>941.79</v>
      </c>
    </row>
    <row r="2047" spans="1:6">
      <c r="A2047" s="460">
        <v>100676</v>
      </c>
      <c r="B2047" s="461" t="s">
        <v>1819</v>
      </c>
      <c r="C2047" s="462" t="s">
        <v>896</v>
      </c>
      <c r="D2047" s="463">
        <v>174.31</v>
      </c>
      <c r="E2047" s="463">
        <v>73.739999999999995</v>
      </c>
      <c r="F2047" s="463">
        <v>248.05</v>
      </c>
    </row>
    <row r="2048" spans="1:6" ht="45">
      <c r="A2048" s="460">
        <v>100678</v>
      </c>
      <c r="B2048" s="461" t="s">
        <v>1757</v>
      </c>
      <c r="C2048" s="462" t="s">
        <v>896</v>
      </c>
      <c r="D2048" s="463">
        <v>920.3599999999999</v>
      </c>
      <c r="E2048" s="463">
        <v>254.68</v>
      </c>
      <c r="F2048" s="463">
        <v>1175.04</v>
      </c>
    </row>
    <row r="2049" spans="1:6" ht="45">
      <c r="A2049" s="460">
        <v>100679</v>
      </c>
      <c r="B2049" s="461" t="s">
        <v>1753</v>
      </c>
      <c r="C2049" s="462" t="s">
        <v>896</v>
      </c>
      <c r="D2049" s="463">
        <v>724.22</v>
      </c>
      <c r="E2049" s="463">
        <v>255.06</v>
      </c>
      <c r="F2049" s="463">
        <v>979.28</v>
      </c>
    </row>
    <row r="2050" spans="1:6" ht="45">
      <c r="A2050" s="460">
        <v>100680</v>
      </c>
      <c r="B2050" s="461" t="s">
        <v>1758</v>
      </c>
      <c r="C2050" s="462" t="s">
        <v>896</v>
      </c>
      <c r="D2050" s="463">
        <v>926.92</v>
      </c>
      <c r="E2050" s="463">
        <v>259.60000000000002</v>
      </c>
      <c r="F2050" s="463">
        <v>1186.52</v>
      </c>
    </row>
    <row r="2051" spans="1:6" ht="45">
      <c r="A2051" s="460">
        <v>100681</v>
      </c>
      <c r="B2051" s="461" t="s">
        <v>1744</v>
      </c>
      <c r="C2051" s="462" t="s">
        <v>896</v>
      </c>
      <c r="D2051" s="463">
        <v>954.05000000000018</v>
      </c>
      <c r="E2051" s="463">
        <v>259.58999999999997</v>
      </c>
      <c r="F2051" s="463">
        <v>1213.6400000000001</v>
      </c>
    </row>
    <row r="2052" spans="1:6" ht="45">
      <c r="A2052" s="460">
        <v>100682</v>
      </c>
      <c r="B2052" s="461" t="s">
        <v>1741</v>
      </c>
      <c r="C2052" s="462" t="s">
        <v>896</v>
      </c>
      <c r="D2052" s="463">
        <v>742.18999999999994</v>
      </c>
      <c r="E2052" s="463">
        <v>259.98</v>
      </c>
      <c r="F2052" s="463">
        <v>1002.17</v>
      </c>
    </row>
    <row r="2053" spans="1:6" ht="45">
      <c r="A2053" s="460">
        <v>100683</v>
      </c>
      <c r="B2053" s="461" t="s">
        <v>1759</v>
      </c>
      <c r="C2053" s="462" t="s">
        <v>896</v>
      </c>
      <c r="D2053" s="463">
        <v>998.75</v>
      </c>
      <c r="E2053" s="463">
        <v>272.49</v>
      </c>
      <c r="F2053" s="463">
        <v>1271.24</v>
      </c>
    </row>
    <row r="2054" spans="1:6" ht="45">
      <c r="A2054" s="460">
        <v>100684</v>
      </c>
      <c r="B2054" s="461" t="s">
        <v>1755</v>
      </c>
      <c r="C2054" s="462" t="s">
        <v>896</v>
      </c>
      <c r="D2054" s="463">
        <v>780.86</v>
      </c>
      <c r="E2054" s="463">
        <v>272.87</v>
      </c>
      <c r="F2054" s="463">
        <v>1053.73</v>
      </c>
    </row>
    <row r="2055" spans="1:6" ht="45">
      <c r="A2055" s="460">
        <v>100685</v>
      </c>
      <c r="B2055" s="461" t="s">
        <v>1760</v>
      </c>
      <c r="C2055" s="462" t="s">
        <v>896</v>
      </c>
      <c r="D2055" s="463">
        <v>1042.22</v>
      </c>
      <c r="E2055" s="463">
        <v>277.41000000000003</v>
      </c>
      <c r="F2055" s="463">
        <v>1319.63</v>
      </c>
    </row>
    <row r="2056" spans="1:6" ht="45">
      <c r="A2056" s="460">
        <v>100686</v>
      </c>
      <c r="B2056" s="461" t="s">
        <v>1756</v>
      </c>
      <c r="C2056" s="462" t="s">
        <v>896</v>
      </c>
      <c r="D2056" s="463">
        <v>823.38000000000011</v>
      </c>
      <c r="E2056" s="463">
        <v>277.77999999999997</v>
      </c>
      <c r="F2056" s="463">
        <v>1101.1600000000001</v>
      </c>
    </row>
    <row r="2057" spans="1:6" ht="45">
      <c r="A2057" s="460">
        <v>100687</v>
      </c>
      <c r="B2057" s="461" t="s">
        <v>1745</v>
      </c>
      <c r="C2057" s="462" t="s">
        <v>896</v>
      </c>
      <c r="D2057" s="463">
        <v>930.06</v>
      </c>
      <c r="E2057" s="463">
        <v>254.68</v>
      </c>
      <c r="F2057" s="463">
        <v>1184.74</v>
      </c>
    </row>
    <row r="2058" spans="1:6" ht="45">
      <c r="A2058" s="460">
        <v>100688</v>
      </c>
      <c r="B2058" s="461" t="s">
        <v>1742</v>
      </c>
      <c r="C2058" s="462" t="s">
        <v>896</v>
      </c>
      <c r="D2058" s="463">
        <v>733.92000000000007</v>
      </c>
      <c r="E2058" s="463">
        <v>255.06</v>
      </c>
      <c r="F2058" s="463">
        <v>988.98</v>
      </c>
    </row>
    <row r="2059" spans="1:6" ht="45">
      <c r="A2059" s="460">
        <v>100689</v>
      </c>
      <c r="B2059" s="461" t="s">
        <v>1746</v>
      </c>
      <c r="C2059" s="462" t="s">
        <v>896</v>
      </c>
      <c r="D2059" s="463">
        <v>1005.22</v>
      </c>
      <c r="E2059" s="463">
        <v>272.49</v>
      </c>
      <c r="F2059" s="463">
        <v>1277.71</v>
      </c>
    </row>
    <row r="2060" spans="1:6" ht="45">
      <c r="A2060" s="460">
        <v>100690</v>
      </c>
      <c r="B2060" s="461" t="s">
        <v>1743</v>
      </c>
      <c r="C2060" s="462" t="s">
        <v>896</v>
      </c>
      <c r="D2060" s="463">
        <v>787.33</v>
      </c>
      <c r="E2060" s="463">
        <v>272.87</v>
      </c>
      <c r="F2060" s="463">
        <v>1060.2</v>
      </c>
    </row>
    <row r="2061" spans="1:6" ht="45">
      <c r="A2061" s="460">
        <v>100691</v>
      </c>
      <c r="B2061" s="461" t="s">
        <v>1805</v>
      </c>
      <c r="C2061" s="462" t="s">
        <v>896</v>
      </c>
      <c r="D2061" s="463">
        <v>1621.06</v>
      </c>
      <c r="E2061" s="463">
        <v>272.43</v>
      </c>
      <c r="F2061" s="463">
        <v>1893.49</v>
      </c>
    </row>
    <row r="2062" spans="1:6" ht="45">
      <c r="A2062" s="460">
        <v>100692</v>
      </c>
      <c r="B2062" s="461" t="s">
        <v>1806</v>
      </c>
      <c r="C2062" s="462" t="s">
        <v>896</v>
      </c>
      <c r="D2062" s="463">
        <v>1403.2</v>
      </c>
      <c r="E2062" s="463">
        <v>272.77999999999997</v>
      </c>
      <c r="F2062" s="463">
        <v>1675.98</v>
      </c>
    </row>
    <row r="2063" spans="1:6" ht="60">
      <c r="A2063" s="460">
        <v>100693</v>
      </c>
      <c r="B2063" s="461" t="s">
        <v>1739</v>
      </c>
      <c r="C2063" s="462" t="s">
        <v>896</v>
      </c>
      <c r="D2063" s="463">
        <v>2019.49</v>
      </c>
      <c r="E2063" s="463">
        <v>292.7</v>
      </c>
      <c r="F2063" s="463">
        <v>2312.19</v>
      </c>
    </row>
    <row r="2064" spans="1:6" ht="60">
      <c r="A2064" s="460">
        <v>100694</v>
      </c>
      <c r="B2064" s="461" t="s">
        <v>1740</v>
      </c>
      <c r="C2064" s="462" t="s">
        <v>896</v>
      </c>
      <c r="D2064" s="463">
        <v>1801.62</v>
      </c>
      <c r="E2064" s="463">
        <v>293.06</v>
      </c>
      <c r="F2064" s="463">
        <v>2094.6799999999998</v>
      </c>
    </row>
    <row r="2065" spans="1:6" ht="30">
      <c r="A2065" s="460">
        <v>100695</v>
      </c>
      <c r="B2065" s="461" t="s">
        <v>1688</v>
      </c>
      <c r="C2065" s="462" t="s">
        <v>896</v>
      </c>
      <c r="D2065" s="463">
        <v>20.999999999999993</v>
      </c>
      <c r="E2065" s="463">
        <v>53.88</v>
      </c>
      <c r="F2065" s="463">
        <v>74.88</v>
      </c>
    </row>
    <row r="2066" spans="1:6" ht="30">
      <c r="A2066" s="460">
        <v>100696</v>
      </c>
      <c r="B2066" s="461" t="s">
        <v>1689</v>
      </c>
      <c r="C2066" s="462" t="s">
        <v>896</v>
      </c>
      <c r="D2066" s="463">
        <v>23.32</v>
      </c>
      <c r="E2066" s="463">
        <v>60.07</v>
      </c>
      <c r="F2066" s="463">
        <v>83.39</v>
      </c>
    </row>
    <row r="2067" spans="1:6" ht="30">
      <c r="A2067" s="460">
        <v>100697</v>
      </c>
      <c r="B2067" s="461" t="s">
        <v>1690</v>
      </c>
      <c r="C2067" s="462" t="s">
        <v>896</v>
      </c>
      <c r="D2067" s="463">
        <v>25.659999999999997</v>
      </c>
      <c r="E2067" s="463">
        <v>66.290000000000006</v>
      </c>
      <c r="F2067" s="463">
        <v>91.95</v>
      </c>
    </row>
    <row r="2068" spans="1:6" ht="30">
      <c r="A2068" s="460">
        <v>100698</v>
      </c>
      <c r="B2068" s="461" t="s">
        <v>1691</v>
      </c>
      <c r="C2068" s="462" t="s">
        <v>896</v>
      </c>
      <c r="D2068" s="463">
        <v>27.97999999999999</v>
      </c>
      <c r="E2068" s="463">
        <v>72.510000000000005</v>
      </c>
      <c r="F2068" s="463">
        <v>100.49</v>
      </c>
    </row>
    <row r="2069" spans="1:6" ht="30">
      <c r="A2069" s="460">
        <v>100699</v>
      </c>
      <c r="B2069" s="461" t="s">
        <v>1692</v>
      </c>
      <c r="C2069" s="462" t="s">
        <v>896</v>
      </c>
      <c r="D2069" s="463">
        <v>33.129999999999995</v>
      </c>
      <c r="E2069" s="463">
        <v>86.56</v>
      </c>
      <c r="F2069" s="463">
        <v>119.69</v>
      </c>
    </row>
    <row r="2070" spans="1:6" ht="30">
      <c r="A2070" s="460">
        <v>100700</v>
      </c>
      <c r="B2070" s="461" t="s">
        <v>1733</v>
      </c>
      <c r="C2070" s="462" t="s">
        <v>896</v>
      </c>
      <c r="D2070" s="463">
        <v>784.81</v>
      </c>
      <c r="E2070" s="463">
        <v>170.61</v>
      </c>
      <c r="F2070" s="463">
        <v>955.42</v>
      </c>
    </row>
    <row r="2071" spans="1:6" ht="45">
      <c r="A2071" s="460">
        <v>100712</v>
      </c>
      <c r="B2071" s="461" t="s">
        <v>1754</v>
      </c>
      <c r="C2071" s="462" t="s">
        <v>896</v>
      </c>
      <c r="D2071" s="463">
        <v>715.06999999999994</v>
      </c>
      <c r="E2071" s="463">
        <v>259.98</v>
      </c>
      <c r="F2071" s="463">
        <v>975.05</v>
      </c>
    </row>
    <row r="2072" spans="1:6" ht="60">
      <c r="A2072" s="460">
        <v>100665</v>
      </c>
      <c r="B2072" s="461" t="s">
        <v>1809</v>
      </c>
      <c r="C2072" s="462" t="s">
        <v>98</v>
      </c>
      <c r="D2072" s="463">
        <v>762.73</v>
      </c>
      <c r="E2072" s="463">
        <v>58.68</v>
      </c>
      <c r="F2072" s="463">
        <v>821.41</v>
      </c>
    </row>
    <row r="2073" spans="1:6" ht="45">
      <c r="A2073" s="460">
        <v>100666</v>
      </c>
      <c r="B2073" s="461" t="s">
        <v>1810</v>
      </c>
      <c r="C2073" s="462" t="s">
        <v>98</v>
      </c>
      <c r="D2073" s="463">
        <v>600.55000000000007</v>
      </c>
      <c r="E2073" s="463">
        <v>58.68</v>
      </c>
      <c r="F2073" s="463">
        <v>659.23</v>
      </c>
    </row>
    <row r="2074" spans="1:6" ht="45">
      <c r="A2074" s="460">
        <v>100667</v>
      </c>
      <c r="B2074" s="461" t="s">
        <v>1811</v>
      </c>
      <c r="C2074" s="462" t="s">
        <v>98</v>
      </c>
      <c r="D2074" s="463">
        <v>992.00000000000011</v>
      </c>
      <c r="E2074" s="463">
        <v>58.68</v>
      </c>
      <c r="F2074" s="463">
        <v>1050.68</v>
      </c>
    </row>
    <row r="2075" spans="1:6" ht="45">
      <c r="A2075" s="460">
        <v>100668</v>
      </c>
      <c r="B2075" s="461" t="s">
        <v>1812</v>
      </c>
      <c r="C2075" s="462" t="s">
        <v>98</v>
      </c>
      <c r="D2075" s="463">
        <v>1198.23</v>
      </c>
      <c r="E2075" s="463">
        <v>132.01</v>
      </c>
      <c r="F2075" s="463">
        <v>1330.24</v>
      </c>
    </row>
    <row r="2076" spans="1:6" ht="45">
      <c r="A2076" s="460">
        <v>100669</v>
      </c>
      <c r="B2076" s="461" t="s">
        <v>1813</v>
      </c>
      <c r="C2076" s="462" t="s">
        <v>98</v>
      </c>
      <c r="D2076" s="463">
        <v>700.83</v>
      </c>
      <c r="E2076" s="463">
        <v>84.5</v>
      </c>
      <c r="F2076" s="463">
        <v>785.33</v>
      </c>
    </row>
    <row r="2077" spans="1:6" ht="60">
      <c r="A2077" s="460">
        <v>100670</v>
      </c>
      <c r="B2077" s="461" t="s">
        <v>1814</v>
      </c>
      <c r="C2077" s="462" t="s">
        <v>98</v>
      </c>
      <c r="D2077" s="463">
        <v>959.07999999999993</v>
      </c>
      <c r="E2077" s="463">
        <v>65.209999999999994</v>
      </c>
      <c r="F2077" s="463">
        <v>1024.29</v>
      </c>
    </row>
    <row r="2078" spans="1:6" ht="60">
      <c r="A2078" s="460">
        <v>100671</v>
      </c>
      <c r="B2078" s="461" t="s">
        <v>1815</v>
      </c>
      <c r="C2078" s="462" t="s">
        <v>98</v>
      </c>
      <c r="D2078" s="463">
        <v>1192.3499999999999</v>
      </c>
      <c r="E2078" s="463">
        <v>65.209999999999994</v>
      </c>
      <c r="F2078" s="463">
        <v>1257.56</v>
      </c>
    </row>
    <row r="2079" spans="1:6" ht="60">
      <c r="A2079" s="460">
        <v>100672</v>
      </c>
      <c r="B2079" s="461" t="s">
        <v>1816</v>
      </c>
      <c r="C2079" s="462" t="s">
        <v>98</v>
      </c>
      <c r="D2079" s="463">
        <v>767.15</v>
      </c>
      <c r="E2079" s="463">
        <v>65.209999999999994</v>
      </c>
      <c r="F2079" s="463">
        <v>832.36</v>
      </c>
    </row>
    <row r="2080" spans="1:6">
      <c r="A2080" s="460">
        <v>100701</v>
      </c>
      <c r="B2080" s="461" t="s">
        <v>1834</v>
      </c>
      <c r="C2080" s="462" t="s">
        <v>98</v>
      </c>
      <c r="D2080" s="463">
        <v>1032.3799999999999</v>
      </c>
      <c r="E2080" s="463">
        <v>18.21</v>
      </c>
      <c r="F2080" s="463">
        <v>1050.5899999999999</v>
      </c>
    </row>
    <row r="2081" spans="1:6" ht="45">
      <c r="A2081" s="460">
        <v>94559</v>
      </c>
      <c r="B2081" s="461" t="s">
        <v>1837</v>
      </c>
      <c r="C2081" s="462" t="s">
        <v>98</v>
      </c>
      <c r="D2081" s="463">
        <v>517.19999999999993</v>
      </c>
      <c r="E2081" s="463">
        <v>166.34</v>
      </c>
      <c r="F2081" s="463">
        <v>683.54</v>
      </c>
    </row>
    <row r="2082" spans="1:6" ht="45">
      <c r="A2082" s="460">
        <v>94562</v>
      </c>
      <c r="B2082" s="461" t="s">
        <v>1838</v>
      </c>
      <c r="C2082" s="462" t="s">
        <v>98</v>
      </c>
      <c r="D2082" s="463">
        <v>526.20000000000005</v>
      </c>
      <c r="E2082" s="463">
        <v>75.94</v>
      </c>
      <c r="F2082" s="463">
        <v>602.14</v>
      </c>
    </row>
    <row r="2083" spans="1:6" ht="30">
      <c r="A2083" s="460">
        <v>94587</v>
      </c>
      <c r="B2083" s="461" t="s">
        <v>1842</v>
      </c>
      <c r="C2083" s="462" t="s">
        <v>914</v>
      </c>
      <c r="D2083" s="463">
        <v>45.990000000000009</v>
      </c>
      <c r="E2083" s="463">
        <v>23.77</v>
      </c>
      <c r="F2083" s="463">
        <v>69.760000000000005</v>
      </c>
    </row>
    <row r="2084" spans="1:6" ht="30">
      <c r="A2084" s="460">
        <v>94588</v>
      </c>
      <c r="B2084" s="461" t="s">
        <v>1843</v>
      </c>
      <c r="C2084" s="462" t="s">
        <v>914</v>
      </c>
      <c r="D2084" s="463">
        <v>46.430000000000007</v>
      </c>
      <c r="E2084" s="463">
        <v>12.34</v>
      </c>
      <c r="F2084" s="463">
        <v>58.77</v>
      </c>
    </row>
    <row r="2085" spans="1:6" ht="45">
      <c r="A2085" s="460">
        <v>99837</v>
      </c>
      <c r="B2085" s="461" t="s">
        <v>5543</v>
      </c>
      <c r="C2085" s="462" t="s">
        <v>914</v>
      </c>
      <c r="D2085" s="463">
        <v>368.04999999999995</v>
      </c>
      <c r="E2085" s="463">
        <v>233.47</v>
      </c>
      <c r="F2085" s="463">
        <v>601.52</v>
      </c>
    </row>
    <row r="2086" spans="1:6" ht="45">
      <c r="A2086" s="460">
        <v>99839</v>
      </c>
      <c r="B2086" s="461" t="s">
        <v>5544</v>
      </c>
      <c r="C2086" s="462" t="s">
        <v>914</v>
      </c>
      <c r="D2086" s="463">
        <v>283.95</v>
      </c>
      <c r="E2086" s="463">
        <v>244.93</v>
      </c>
      <c r="F2086" s="463">
        <v>528.88</v>
      </c>
    </row>
    <row r="2087" spans="1:6" ht="30">
      <c r="A2087" s="460">
        <v>99841</v>
      </c>
      <c r="B2087" s="461" t="s">
        <v>5545</v>
      </c>
      <c r="C2087" s="462" t="s">
        <v>914</v>
      </c>
      <c r="D2087" s="463">
        <v>903.85000000000014</v>
      </c>
      <c r="E2087" s="463">
        <v>142.06</v>
      </c>
      <c r="F2087" s="463">
        <v>1045.9100000000001</v>
      </c>
    </row>
    <row r="2088" spans="1:6">
      <c r="A2088" s="460">
        <v>99855</v>
      </c>
      <c r="B2088" s="461" t="s">
        <v>5546</v>
      </c>
      <c r="C2088" s="462" t="s">
        <v>914</v>
      </c>
      <c r="D2088" s="463">
        <v>67.570000000000007</v>
      </c>
      <c r="E2088" s="463">
        <v>40.159999999999997</v>
      </c>
      <c r="F2088" s="463">
        <v>107.73</v>
      </c>
    </row>
    <row r="2089" spans="1:6">
      <c r="A2089" s="460">
        <v>99857</v>
      </c>
      <c r="B2089" s="461" t="s">
        <v>5547</v>
      </c>
      <c r="C2089" s="462" t="s">
        <v>914</v>
      </c>
      <c r="D2089" s="463">
        <v>49.06</v>
      </c>
      <c r="E2089" s="463">
        <v>56.39</v>
      </c>
      <c r="F2089" s="463">
        <v>105.45</v>
      </c>
    </row>
    <row r="2090" spans="1:6" ht="30">
      <c r="A2090" s="460">
        <v>99861</v>
      </c>
      <c r="B2090" s="461" t="s">
        <v>1839</v>
      </c>
      <c r="C2090" s="462" t="s">
        <v>98</v>
      </c>
      <c r="D2090" s="463">
        <v>334.22</v>
      </c>
      <c r="E2090" s="463">
        <v>360.6</v>
      </c>
      <c r="F2090" s="463">
        <v>694.82</v>
      </c>
    </row>
    <row r="2091" spans="1:6" ht="30">
      <c r="A2091" s="460">
        <v>99862</v>
      </c>
      <c r="B2091" s="461" t="s">
        <v>1832</v>
      </c>
      <c r="C2091" s="462" t="s">
        <v>98</v>
      </c>
      <c r="D2091" s="463">
        <v>339.90999999999997</v>
      </c>
      <c r="E2091" s="463">
        <v>374.47</v>
      </c>
      <c r="F2091" s="463">
        <v>714.38</v>
      </c>
    </row>
    <row r="2092" spans="1:6">
      <c r="A2092" s="460">
        <v>90838</v>
      </c>
      <c r="B2092" s="461" t="s">
        <v>1836</v>
      </c>
      <c r="C2092" s="462" t="s">
        <v>896</v>
      </c>
      <c r="D2092" s="463">
        <v>2475.38</v>
      </c>
      <c r="E2092" s="463">
        <v>129.93</v>
      </c>
      <c r="F2092" s="463">
        <v>2605.31</v>
      </c>
    </row>
    <row r="2093" spans="1:6" ht="30">
      <c r="A2093" s="460">
        <v>91338</v>
      </c>
      <c r="B2093" s="461" t="s">
        <v>1824</v>
      </c>
      <c r="C2093" s="462" t="s">
        <v>98</v>
      </c>
      <c r="D2093" s="463">
        <v>1537.9399999999998</v>
      </c>
      <c r="E2093" s="463">
        <v>12.65</v>
      </c>
      <c r="F2093" s="463">
        <v>1550.59</v>
      </c>
    </row>
    <row r="2094" spans="1:6" ht="30">
      <c r="A2094" s="460">
        <v>91341</v>
      </c>
      <c r="B2094" s="461" t="s">
        <v>1825</v>
      </c>
      <c r="C2094" s="462" t="s">
        <v>98</v>
      </c>
      <c r="D2094" s="463">
        <v>1199.26</v>
      </c>
      <c r="E2094" s="463">
        <v>13.59</v>
      </c>
      <c r="F2094" s="463">
        <v>1212.8499999999999</v>
      </c>
    </row>
    <row r="2095" spans="1:6" ht="30">
      <c r="A2095" s="460">
        <v>94805</v>
      </c>
      <c r="B2095" s="461" t="s">
        <v>1823</v>
      </c>
      <c r="C2095" s="462" t="s">
        <v>896</v>
      </c>
      <c r="D2095" s="463">
        <v>1431.06</v>
      </c>
      <c r="E2095" s="463">
        <v>23.14</v>
      </c>
      <c r="F2095" s="463">
        <v>1454.2</v>
      </c>
    </row>
    <row r="2096" spans="1:6" ht="30">
      <c r="A2096" s="460">
        <v>94806</v>
      </c>
      <c r="B2096" s="461" t="s">
        <v>1833</v>
      </c>
      <c r="C2096" s="462" t="s">
        <v>896</v>
      </c>
      <c r="D2096" s="463">
        <v>1161.6499999999999</v>
      </c>
      <c r="E2096" s="463">
        <v>32.69</v>
      </c>
      <c r="F2096" s="463">
        <v>1194.3399999999999</v>
      </c>
    </row>
    <row r="2097" spans="1:6" ht="30">
      <c r="A2097" s="460">
        <v>94807</v>
      </c>
      <c r="B2097" s="461" t="s">
        <v>1835</v>
      </c>
      <c r="C2097" s="462" t="s">
        <v>896</v>
      </c>
      <c r="D2097" s="463">
        <v>1049.0999999999999</v>
      </c>
      <c r="E2097" s="463">
        <v>34.42</v>
      </c>
      <c r="F2097" s="463">
        <v>1083.52</v>
      </c>
    </row>
    <row r="2098" spans="1:6" ht="30">
      <c r="A2098" s="460">
        <v>100702</v>
      </c>
      <c r="B2098" s="461" t="s">
        <v>1822</v>
      </c>
      <c r="C2098" s="462" t="s">
        <v>98</v>
      </c>
      <c r="D2098" s="463">
        <v>841.19</v>
      </c>
      <c r="E2098" s="463">
        <v>10.01</v>
      </c>
      <c r="F2098" s="463">
        <v>851.2</v>
      </c>
    </row>
    <row r="2099" spans="1:6">
      <c r="A2099" s="460">
        <v>102188</v>
      </c>
      <c r="B2099" s="461" t="s">
        <v>1709</v>
      </c>
      <c r="C2099" s="462" t="s">
        <v>896</v>
      </c>
      <c r="D2099" s="463">
        <v>837.43</v>
      </c>
      <c r="E2099" s="463">
        <v>80.95</v>
      </c>
      <c r="F2099" s="463">
        <v>918.38</v>
      </c>
    </row>
    <row r="2100" spans="1:6" ht="45">
      <c r="A2100" s="460">
        <v>102189</v>
      </c>
      <c r="B2100" s="461" t="s">
        <v>1703</v>
      </c>
      <c r="C2100" s="462" t="s">
        <v>896</v>
      </c>
      <c r="D2100" s="463">
        <v>183.23000000000002</v>
      </c>
      <c r="E2100" s="463">
        <v>89.87</v>
      </c>
      <c r="F2100" s="463">
        <v>273.10000000000002</v>
      </c>
    </row>
    <row r="2101" spans="1:6">
      <c r="A2101" s="460">
        <v>100703</v>
      </c>
      <c r="B2101" s="461" t="s">
        <v>1700</v>
      </c>
      <c r="C2101" s="462" t="s">
        <v>896</v>
      </c>
      <c r="D2101" s="463">
        <v>24.33</v>
      </c>
      <c r="E2101" s="463">
        <v>11.24</v>
      </c>
      <c r="F2101" s="463">
        <v>35.57</v>
      </c>
    </row>
    <row r="2102" spans="1:6" ht="30">
      <c r="A2102" s="460">
        <v>100704</v>
      </c>
      <c r="B2102" s="461" t="s">
        <v>1702</v>
      </c>
      <c r="C2102" s="462" t="s">
        <v>896</v>
      </c>
      <c r="D2102" s="463">
        <v>55.639999999999993</v>
      </c>
      <c r="E2102" s="463">
        <v>17.96</v>
      </c>
      <c r="F2102" s="463">
        <v>73.599999999999994</v>
      </c>
    </row>
    <row r="2103" spans="1:6">
      <c r="A2103" s="460">
        <v>100705</v>
      </c>
      <c r="B2103" s="461" t="s">
        <v>1706</v>
      </c>
      <c r="C2103" s="462" t="s">
        <v>896</v>
      </c>
      <c r="D2103" s="463">
        <v>56.980000000000004</v>
      </c>
      <c r="E2103" s="463">
        <v>30.97</v>
      </c>
      <c r="F2103" s="463">
        <v>87.95</v>
      </c>
    </row>
    <row r="2104" spans="1:6">
      <c r="A2104" s="460">
        <v>100706</v>
      </c>
      <c r="B2104" s="461" t="s">
        <v>1701</v>
      </c>
      <c r="C2104" s="462" t="s">
        <v>896</v>
      </c>
      <c r="D2104" s="463">
        <v>42.16</v>
      </c>
      <c r="E2104" s="463">
        <v>40.159999999999997</v>
      </c>
      <c r="F2104" s="463">
        <v>82.32</v>
      </c>
    </row>
    <row r="2105" spans="1:6">
      <c r="A2105" s="460">
        <v>100707</v>
      </c>
      <c r="B2105" s="461" t="s">
        <v>1704</v>
      </c>
      <c r="C2105" s="462" t="s">
        <v>896</v>
      </c>
      <c r="D2105" s="463">
        <v>117.63</v>
      </c>
      <c r="E2105" s="463">
        <v>38.130000000000003</v>
      </c>
      <c r="F2105" s="463">
        <v>155.76</v>
      </c>
    </row>
    <row r="2106" spans="1:6">
      <c r="A2106" s="460">
        <v>100708</v>
      </c>
      <c r="B2106" s="461" t="s">
        <v>1705</v>
      </c>
      <c r="C2106" s="462" t="s">
        <v>896</v>
      </c>
      <c r="D2106" s="463">
        <v>151.06</v>
      </c>
      <c r="E2106" s="463">
        <v>42.28</v>
      </c>
      <c r="F2106" s="463">
        <v>193.34</v>
      </c>
    </row>
    <row r="2107" spans="1:6" ht="30">
      <c r="A2107" s="460">
        <v>100709</v>
      </c>
      <c r="B2107" s="461" t="s">
        <v>1708</v>
      </c>
      <c r="C2107" s="462" t="s">
        <v>896</v>
      </c>
      <c r="D2107" s="463">
        <v>27.23</v>
      </c>
      <c r="E2107" s="463">
        <v>31.06</v>
      </c>
      <c r="F2107" s="463">
        <v>58.29</v>
      </c>
    </row>
    <row r="2108" spans="1:6">
      <c r="A2108" s="460">
        <v>100710</v>
      </c>
      <c r="B2108" s="461" t="s">
        <v>1707</v>
      </c>
      <c r="C2108" s="462" t="s">
        <v>896</v>
      </c>
      <c r="D2108" s="463">
        <v>99.27</v>
      </c>
      <c r="E2108" s="463">
        <v>41.39</v>
      </c>
      <c r="F2108" s="463">
        <v>140.66</v>
      </c>
    </row>
    <row r="2109" spans="1:6" ht="30">
      <c r="A2109" s="460">
        <v>102151</v>
      </c>
      <c r="B2109" s="461" t="s">
        <v>1851</v>
      </c>
      <c r="C2109" s="462" t="s">
        <v>98</v>
      </c>
      <c r="D2109" s="463">
        <v>137.66999999999999</v>
      </c>
      <c r="E2109" s="463">
        <v>28.77</v>
      </c>
      <c r="F2109" s="463">
        <v>166.44</v>
      </c>
    </row>
    <row r="2110" spans="1:6" ht="30">
      <c r="A2110" s="460">
        <v>102152</v>
      </c>
      <c r="B2110" s="461" t="s">
        <v>1852</v>
      </c>
      <c r="C2110" s="462" t="s">
        <v>98</v>
      </c>
      <c r="D2110" s="463">
        <v>153.75</v>
      </c>
      <c r="E2110" s="463">
        <v>28.76</v>
      </c>
      <c r="F2110" s="463">
        <v>182.51</v>
      </c>
    </row>
    <row r="2111" spans="1:6" ht="30">
      <c r="A2111" s="460">
        <v>102153</v>
      </c>
      <c r="B2111" s="461" t="s">
        <v>1854</v>
      </c>
      <c r="C2111" s="462" t="s">
        <v>98</v>
      </c>
      <c r="D2111" s="463">
        <v>196.58</v>
      </c>
      <c r="E2111" s="463">
        <v>28.76</v>
      </c>
      <c r="F2111" s="463">
        <v>225.34</v>
      </c>
    </row>
    <row r="2112" spans="1:6" ht="30">
      <c r="A2112" s="460">
        <v>102154</v>
      </c>
      <c r="B2112" s="461" t="s">
        <v>1853</v>
      </c>
      <c r="C2112" s="462" t="s">
        <v>98</v>
      </c>
      <c r="D2112" s="463">
        <v>170.34</v>
      </c>
      <c r="E2112" s="463">
        <v>22.97</v>
      </c>
      <c r="F2112" s="463">
        <v>193.31</v>
      </c>
    </row>
    <row r="2113" spans="1:6" ht="30">
      <c r="A2113" s="460">
        <v>102155</v>
      </c>
      <c r="B2113" s="461" t="s">
        <v>1855</v>
      </c>
      <c r="C2113" s="462" t="s">
        <v>98</v>
      </c>
      <c r="D2113" s="463">
        <v>205.38</v>
      </c>
      <c r="E2113" s="463">
        <v>22.97</v>
      </c>
      <c r="F2113" s="463">
        <v>228.35</v>
      </c>
    </row>
    <row r="2114" spans="1:6" ht="30">
      <c r="A2114" s="460">
        <v>102156</v>
      </c>
      <c r="B2114" s="461" t="s">
        <v>1856</v>
      </c>
      <c r="C2114" s="462" t="s">
        <v>98</v>
      </c>
      <c r="D2114" s="463">
        <v>197.78</v>
      </c>
      <c r="E2114" s="463">
        <v>17.52</v>
      </c>
      <c r="F2114" s="463">
        <v>215.3</v>
      </c>
    </row>
    <row r="2115" spans="1:6" ht="30">
      <c r="A2115" s="460">
        <v>102157</v>
      </c>
      <c r="B2115" s="461" t="s">
        <v>1857</v>
      </c>
      <c r="C2115" s="462" t="s">
        <v>98</v>
      </c>
      <c r="D2115" s="463">
        <v>272.74</v>
      </c>
      <c r="E2115" s="463">
        <v>17.52</v>
      </c>
      <c r="F2115" s="463">
        <v>290.26</v>
      </c>
    </row>
    <row r="2116" spans="1:6" ht="30">
      <c r="A2116" s="460">
        <v>102158</v>
      </c>
      <c r="B2116" s="461" t="s">
        <v>1858</v>
      </c>
      <c r="C2116" s="462" t="s">
        <v>98</v>
      </c>
      <c r="D2116" s="463">
        <v>277.25</v>
      </c>
      <c r="E2116" s="463">
        <v>13.02</v>
      </c>
      <c r="F2116" s="463">
        <v>290.27</v>
      </c>
    </row>
    <row r="2117" spans="1:6" ht="30">
      <c r="A2117" s="460">
        <v>102159</v>
      </c>
      <c r="B2117" s="461" t="s">
        <v>1859</v>
      </c>
      <c r="C2117" s="462" t="s">
        <v>98</v>
      </c>
      <c r="D2117" s="463">
        <v>331.45</v>
      </c>
      <c r="E2117" s="463">
        <v>11.44</v>
      </c>
      <c r="F2117" s="463">
        <v>342.89</v>
      </c>
    </row>
    <row r="2118" spans="1:6" ht="30">
      <c r="A2118" s="460">
        <v>102160</v>
      </c>
      <c r="B2118" s="461" t="s">
        <v>1860</v>
      </c>
      <c r="C2118" s="462" t="s">
        <v>98</v>
      </c>
      <c r="D2118" s="463">
        <v>132.32</v>
      </c>
      <c r="E2118" s="463">
        <v>28.77</v>
      </c>
      <c r="F2118" s="463">
        <v>161.09</v>
      </c>
    </row>
    <row r="2119" spans="1:6" ht="30">
      <c r="A2119" s="460">
        <v>102161</v>
      </c>
      <c r="B2119" s="461" t="s">
        <v>5548</v>
      </c>
      <c r="C2119" s="462" t="s">
        <v>98</v>
      </c>
      <c r="D2119" s="463">
        <v>237.06000000000003</v>
      </c>
      <c r="E2119" s="463">
        <v>34.85</v>
      </c>
      <c r="F2119" s="463">
        <v>271.91000000000003</v>
      </c>
    </row>
    <row r="2120" spans="1:6" ht="30">
      <c r="A2120" s="460">
        <v>102162</v>
      </c>
      <c r="B2120" s="461" t="s">
        <v>5549</v>
      </c>
      <c r="C2120" s="462" t="s">
        <v>98</v>
      </c>
      <c r="D2120" s="463">
        <v>253.13000000000002</v>
      </c>
      <c r="E2120" s="463">
        <v>34.85</v>
      </c>
      <c r="F2120" s="463">
        <v>287.98</v>
      </c>
    </row>
    <row r="2121" spans="1:6" ht="30">
      <c r="A2121" s="460">
        <v>102163</v>
      </c>
      <c r="B2121" s="461" t="s">
        <v>5550</v>
      </c>
      <c r="C2121" s="462" t="s">
        <v>98</v>
      </c>
      <c r="D2121" s="463">
        <v>295.95999999999998</v>
      </c>
      <c r="E2121" s="463">
        <v>34.85</v>
      </c>
      <c r="F2121" s="463">
        <v>330.81</v>
      </c>
    </row>
    <row r="2122" spans="1:6" ht="30">
      <c r="A2122" s="460">
        <v>102164</v>
      </c>
      <c r="B2122" s="461" t="s">
        <v>5551</v>
      </c>
      <c r="C2122" s="462" t="s">
        <v>98</v>
      </c>
      <c r="D2122" s="463">
        <v>251.47000000000003</v>
      </c>
      <c r="E2122" s="463">
        <v>27.89</v>
      </c>
      <c r="F2122" s="463">
        <v>279.36</v>
      </c>
    </row>
    <row r="2123" spans="1:6" ht="30">
      <c r="A2123" s="460">
        <v>102165</v>
      </c>
      <c r="B2123" s="461" t="s">
        <v>5552</v>
      </c>
      <c r="C2123" s="462" t="s">
        <v>98</v>
      </c>
      <c r="D2123" s="463">
        <v>286.51</v>
      </c>
      <c r="E2123" s="463">
        <v>27.89</v>
      </c>
      <c r="F2123" s="463">
        <v>314.39999999999998</v>
      </c>
    </row>
    <row r="2124" spans="1:6" ht="30">
      <c r="A2124" s="460">
        <v>102166</v>
      </c>
      <c r="B2124" s="461" t="s">
        <v>5553</v>
      </c>
      <c r="C2124" s="462" t="s">
        <v>98</v>
      </c>
      <c r="D2124" s="463">
        <v>260.58000000000004</v>
      </c>
      <c r="E2124" s="463">
        <v>21.33</v>
      </c>
      <c r="F2124" s="463">
        <v>281.91000000000003</v>
      </c>
    </row>
    <row r="2125" spans="1:6" ht="30">
      <c r="A2125" s="460">
        <v>102167</v>
      </c>
      <c r="B2125" s="461" t="s">
        <v>5554</v>
      </c>
      <c r="C2125" s="462" t="s">
        <v>98</v>
      </c>
      <c r="D2125" s="463">
        <v>335.54</v>
      </c>
      <c r="E2125" s="463">
        <v>21.33</v>
      </c>
      <c r="F2125" s="463">
        <v>356.87</v>
      </c>
    </row>
    <row r="2126" spans="1:6" ht="30">
      <c r="A2126" s="460">
        <v>102168</v>
      </c>
      <c r="B2126" s="461" t="s">
        <v>5555</v>
      </c>
      <c r="C2126" s="462" t="s">
        <v>98</v>
      </c>
      <c r="D2126" s="463">
        <v>323.79000000000002</v>
      </c>
      <c r="E2126" s="463">
        <v>15.84</v>
      </c>
      <c r="F2126" s="463">
        <v>339.63</v>
      </c>
    </row>
    <row r="2127" spans="1:6" ht="30">
      <c r="A2127" s="460">
        <v>102169</v>
      </c>
      <c r="B2127" s="461" t="s">
        <v>5556</v>
      </c>
      <c r="C2127" s="462" t="s">
        <v>98</v>
      </c>
      <c r="D2127" s="463">
        <v>372</v>
      </c>
      <c r="E2127" s="463">
        <v>13.87</v>
      </c>
      <c r="F2127" s="463">
        <v>385.87</v>
      </c>
    </row>
    <row r="2128" spans="1:6" ht="30">
      <c r="A2128" s="460">
        <v>102170</v>
      </c>
      <c r="B2128" s="461" t="s">
        <v>5557</v>
      </c>
      <c r="C2128" s="462" t="s">
        <v>98</v>
      </c>
      <c r="D2128" s="463">
        <v>231.71</v>
      </c>
      <c r="E2128" s="463">
        <v>34.85</v>
      </c>
      <c r="F2128" s="463">
        <v>266.56</v>
      </c>
    </row>
    <row r="2129" spans="1:6" ht="30">
      <c r="A2129" s="460">
        <v>102171</v>
      </c>
      <c r="B2129" s="461" t="s">
        <v>5558</v>
      </c>
      <c r="C2129" s="462" t="s">
        <v>98</v>
      </c>
      <c r="D2129" s="463">
        <v>422.81</v>
      </c>
      <c r="E2129" s="463">
        <v>27.89</v>
      </c>
      <c r="F2129" s="463">
        <v>450.7</v>
      </c>
    </row>
    <row r="2130" spans="1:6" ht="30">
      <c r="A2130" s="460">
        <v>102172</v>
      </c>
      <c r="B2130" s="461" t="s">
        <v>5559</v>
      </c>
      <c r="C2130" s="462" t="s">
        <v>98</v>
      </c>
      <c r="D2130" s="463">
        <v>410.49</v>
      </c>
      <c r="E2130" s="463">
        <v>21.33</v>
      </c>
      <c r="F2130" s="463">
        <v>431.82</v>
      </c>
    </row>
    <row r="2131" spans="1:6">
      <c r="A2131" s="460">
        <v>102176</v>
      </c>
      <c r="B2131" s="461" t="s">
        <v>5560</v>
      </c>
      <c r="C2131" s="462" t="s">
        <v>98</v>
      </c>
      <c r="D2131" s="463">
        <v>739.36999999999989</v>
      </c>
      <c r="E2131" s="463">
        <v>74.180000000000007</v>
      </c>
      <c r="F2131" s="463">
        <v>813.55</v>
      </c>
    </row>
    <row r="2132" spans="1:6">
      <c r="A2132" s="460">
        <v>102177</v>
      </c>
      <c r="B2132" s="461" t="s">
        <v>5561</v>
      </c>
      <c r="C2132" s="462" t="s">
        <v>98</v>
      </c>
      <c r="D2132" s="463">
        <v>1501.26</v>
      </c>
      <c r="E2132" s="463">
        <v>67.47</v>
      </c>
      <c r="F2132" s="463">
        <v>1568.73</v>
      </c>
    </row>
    <row r="2133" spans="1:6">
      <c r="A2133" s="460">
        <v>102178</v>
      </c>
      <c r="B2133" s="461" t="s">
        <v>5562</v>
      </c>
      <c r="C2133" s="462" t="s">
        <v>98</v>
      </c>
      <c r="D2133" s="463">
        <v>1725.6000000000001</v>
      </c>
      <c r="E2133" s="463">
        <v>61.81</v>
      </c>
      <c r="F2133" s="463">
        <v>1787.41</v>
      </c>
    </row>
    <row r="2134" spans="1:6">
      <c r="A2134" s="460">
        <v>102179</v>
      </c>
      <c r="B2134" s="461" t="s">
        <v>5563</v>
      </c>
      <c r="C2134" s="462" t="s">
        <v>98</v>
      </c>
      <c r="D2134" s="463">
        <v>328.68</v>
      </c>
      <c r="E2134" s="463">
        <v>70.63</v>
      </c>
      <c r="F2134" s="463">
        <v>399.31</v>
      </c>
    </row>
    <row r="2135" spans="1:6">
      <c r="A2135" s="460">
        <v>102180</v>
      </c>
      <c r="B2135" s="461" t="s">
        <v>5564</v>
      </c>
      <c r="C2135" s="462" t="s">
        <v>98</v>
      </c>
      <c r="D2135" s="463">
        <v>392.66999999999996</v>
      </c>
      <c r="E2135" s="463">
        <v>67.290000000000006</v>
      </c>
      <c r="F2135" s="463">
        <v>459.96</v>
      </c>
    </row>
    <row r="2136" spans="1:6">
      <c r="A2136" s="460">
        <v>102181</v>
      </c>
      <c r="B2136" s="461" t="s">
        <v>5565</v>
      </c>
      <c r="C2136" s="462" t="s">
        <v>98</v>
      </c>
      <c r="D2136" s="463">
        <v>478.70000000000005</v>
      </c>
      <c r="E2136" s="463">
        <v>63.13</v>
      </c>
      <c r="F2136" s="463">
        <v>541.83000000000004</v>
      </c>
    </row>
    <row r="2137" spans="1:6" ht="30">
      <c r="A2137" s="460">
        <v>102182</v>
      </c>
      <c r="B2137" s="461" t="s">
        <v>1847</v>
      </c>
      <c r="C2137" s="462" t="s">
        <v>896</v>
      </c>
      <c r="D2137" s="463">
        <v>1013.1600000000001</v>
      </c>
      <c r="E2137" s="463">
        <v>85.51</v>
      </c>
      <c r="F2137" s="463">
        <v>1098.67</v>
      </c>
    </row>
    <row r="2138" spans="1:6" ht="30">
      <c r="A2138" s="460">
        <v>102183</v>
      </c>
      <c r="B2138" s="461" t="s">
        <v>1848</v>
      </c>
      <c r="C2138" s="462" t="s">
        <v>896</v>
      </c>
      <c r="D2138" s="463">
        <v>2030.6100000000001</v>
      </c>
      <c r="E2138" s="463">
        <v>182.65</v>
      </c>
      <c r="F2138" s="463">
        <v>2213.2600000000002</v>
      </c>
    </row>
    <row r="2139" spans="1:6" ht="30">
      <c r="A2139" s="460">
        <v>102184</v>
      </c>
      <c r="B2139" s="461" t="s">
        <v>1849</v>
      </c>
      <c r="C2139" s="462" t="s">
        <v>896</v>
      </c>
      <c r="D2139" s="463">
        <v>1842.5500000000002</v>
      </c>
      <c r="E2139" s="463">
        <v>144.87</v>
      </c>
      <c r="F2139" s="463">
        <v>1987.42</v>
      </c>
    </row>
    <row r="2140" spans="1:6" ht="30">
      <c r="A2140" s="460">
        <v>102185</v>
      </c>
      <c r="B2140" s="461" t="s">
        <v>1850</v>
      </c>
      <c r="C2140" s="462" t="s">
        <v>896</v>
      </c>
      <c r="D2140" s="463">
        <v>3689.28</v>
      </c>
      <c r="E2140" s="463">
        <v>301.06</v>
      </c>
      <c r="F2140" s="463">
        <v>3990.34</v>
      </c>
    </row>
    <row r="2141" spans="1:6">
      <c r="A2141" s="460">
        <v>102190</v>
      </c>
      <c r="B2141" s="461" t="s">
        <v>1844</v>
      </c>
      <c r="C2141" s="462" t="s">
        <v>98</v>
      </c>
      <c r="D2141" s="463">
        <v>6.5799999999999983</v>
      </c>
      <c r="E2141" s="463">
        <v>17.91</v>
      </c>
      <c r="F2141" s="463">
        <v>24.49</v>
      </c>
    </row>
    <row r="2142" spans="1:6" ht="30">
      <c r="A2142" s="460">
        <v>102191</v>
      </c>
      <c r="B2142" s="461" t="s">
        <v>1845</v>
      </c>
      <c r="C2142" s="462" t="s">
        <v>98</v>
      </c>
      <c r="D2142" s="463">
        <v>8</v>
      </c>
      <c r="E2142" s="463">
        <v>21.75</v>
      </c>
      <c r="F2142" s="463">
        <v>29.75</v>
      </c>
    </row>
    <row r="2143" spans="1:6">
      <c r="A2143" s="460">
        <v>102192</v>
      </c>
      <c r="B2143" s="461" t="s">
        <v>1846</v>
      </c>
      <c r="C2143" s="462" t="s">
        <v>98</v>
      </c>
      <c r="D2143" s="463">
        <v>5.6999999999999993</v>
      </c>
      <c r="E2143" s="463">
        <v>15.54</v>
      </c>
      <c r="F2143" s="463">
        <v>21.24</v>
      </c>
    </row>
    <row r="2144" spans="1:6" ht="30">
      <c r="A2144" s="460">
        <v>94569</v>
      </c>
      <c r="B2144" s="461" t="s">
        <v>1827</v>
      </c>
      <c r="C2144" s="462" t="s">
        <v>98</v>
      </c>
      <c r="D2144" s="463">
        <v>1268.0899999999999</v>
      </c>
      <c r="E2144" s="463">
        <v>60.7</v>
      </c>
      <c r="F2144" s="463">
        <v>1328.79</v>
      </c>
    </row>
    <row r="2145" spans="1:6" ht="45">
      <c r="A2145" s="460">
        <v>94570</v>
      </c>
      <c r="B2145" s="461" t="s">
        <v>1828</v>
      </c>
      <c r="C2145" s="462" t="s">
        <v>98</v>
      </c>
      <c r="D2145" s="463">
        <v>681.68</v>
      </c>
      <c r="E2145" s="463">
        <v>18.440000000000001</v>
      </c>
      <c r="F2145" s="463">
        <v>700.12</v>
      </c>
    </row>
    <row r="2146" spans="1:6" ht="45">
      <c r="A2146" s="460">
        <v>94572</v>
      </c>
      <c r="B2146" s="461" t="s">
        <v>1829</v>
      </c>
      <c r="C2146" s="462" t="s">
        <v>98</v>
      </c>
      <c r="D2146" s="463">
        <v>981</v>
      </c>
      <c r="E2146" s="463">
        <v>24.78</v>
      </c>
      <c r="F2146" s="463">
        <v>1005.78</v>
      </c>
    </row>
    <row r="2147" spans="1:6" ht="45">
      <c r="A2147" s="460">
        <v>94573</v>
      </c>
      <c r="B2147" s="461" t="s">
        <v>1830</v>
      </c>
      <c r="C2147" s="462" t="s">
        <v>98</v>
      </c>
      <c r="D2147" s="463">
        <v>771.22</v>
      </c>
      <c r="E2147" s="463">
        <v>34.14</v>
      </c>
      <c r="F2147" s="463">
        <v>805.36</v>
      </c>
    </row>
    <row r="2148" spans="1:6" ht="45">
      <c r="A2148" s="460">
        <v>94580</v>
      </c>
      <c r="B2148" s="461" t="s">
        <v>1831</v>
      </c>
      <c r="C2148" s="462" t="s">
        <v>98</v>
      </c>
      <c r="D2148" s="463">
        <v>1074.97</v>
      </c>
      <c r="E2148" s="463">
        <v>39.83</v>
      </c>
      <c r="F2148" s="463">
        <v>1114.8</v>
      </c>
    </row>
    <row r="2149" spans="1:6" ht="30">
      <c r="A2149" s="460">
        <v>94589</v>
      </c>
      <c r="B2149" s="461" t="s">
        <v>4848</v>
      </c>
      <c r="C2149" s="462" t="s">
        <v>914</v>
      </c>
      <c r="D2149" s="463">
        <v>20.6</v>
      </c>
      <c r="E2149" s="463">
        <v>12.68</v>
      </c>
      <c r="F2149" s="463">
        <v>33.28</v>
      </c>
    </row>
    <row r="2150" spans="1:6" ht="30">
      <c r="A2150" s="460">
        <v>94590</v>
      </c>
      <c r="B2150" s="461" t="s">
        <v>4849</v>
      </c>
      <c r="C2150" s="462" t="s">
        <v>914</v>
      </c>
      <c r="D2150" s="463">
        <v>22.490000000000002</v>
      </c>
      <c r="E2150" s="463">
        <v>5.4</v>
      </c>
      <c r="F2150" s="463">
        <v>27.89</v>
      </c>
    </row>
    <row r="2151" spans="1:6" ht="30">
      <c r="A2151" s="460">
        <v>100674</v>
      </c>
      <c r="B2151" s="461" t="s">
        <v>1826</v>
      </c>
      <c r="C2151" s="462" t="s">
        <v>98</v>
      </c>
      <c r="D2151" s="463">
        <v>1462.99</v>
      </c>
      <c r="E2151" s="463">
        <v>25.6</v>
      </c>
      <c r="F2151" s="463">
        <v>1488.59</v>
      </c>
    </row>
    <row r="2152" spans="1:6" ht="30">
      <c r="A2152" s="460">
        <v>101096</v>
      </c>
      <c r="B2152" s="461" t="s">
        <v>7430</v>
      </c>
      <c r="C2152" s="462" t="s">
        <v>926</v>
      </c>
      <c r="D2152" s="463">
        <v>734.79</v>
      </c>
      <c r="E2152" s="463">
        <v>583.20000000000005</v>
      </c>
      <c r="F2152" s="463">
        <v>1317.99</v>
      </c>
    </row>
    <row r="2153" spans="1:6" ht="30">
      <c r="A2153" s="460">
        <v>101097</v>
      </c>
      <c r="B2153" s="461" t="s">
        <v>7431</v>
      </c>
      <c r="C2153" s="462" t="s">
        <v>926</v>
      </c>
      <c r="D2153" s="463">
        <v>717.78000000000009</v>
      </c>
      <c r="E2153" s="463">
        <v>522.89</v>
      </c>
      <c r="F2153" s="463">
        <v>1240.67</v>
      </c>
    </row>
    <row r="2154" spans="1:6" ht="30">
      <c r="A2154" s="460">
        <v>101098</v>
      </c>
      <c r="B2154" s="461" t="s">
        <v>7432</v>
      </c>
      <c r="C2154" s="462" t="s">
        <v>926</v>
      </c>
      <c r="D2154" s="463">
        <v>700.88999999999987</v>
      </c>
      <c r="E2154" s="463">
        <v>438.7</v>
      </c>
      <c r="F2154" s="463">
        <v>1139.5899999999999</v>
      </c>
    </row>
    <row r="2155" spans="1:6" ht="30">
      <c r="A2155" s="460">
        <v>101099</v>
      </c>
      <c r="B2155" s="461" t="s">
        <v>7433</v>
      </c>
      <c r="C2155" s="462" t="s">
        <v>926</v>
      </c>
      <c r="D2155" s="463">
        <v>658.02</v>
      </c>
      <c r="E2155" s="463">
        <v>382.95</v>
      </c>
      <c r="F2155" s="463">
        <v>1040.97</v>
      </c>
    </row>
    <row r="2156" spans="1:6" ht="30">
      <c r="A2156" s="460">
        <v>101100</v>
      </c>
      <c r="B2156" s="461" t="s">
        <v>7434</v>
      </c>
      <c r="C2156" s="462" t="s">
        <v>926</v>
      </c>
      <c r="D2156" s="463">
        <v>737.05000000000007</v>
      </c>
      <c r="E2156" s="463">
        <v>188.04</v>
      </c>
      <c r="F2156" s="463">
        <v>925.09</v>
      </c>
    </row>
    <row r="2157" spans="1:6" ht="45">
      <c r="A2157" s="460">
        <v>101101</v>
      </c>
      <c r="B2157" s="461" t="s">
        <v>7435</v>
      </c>
      <c r="C2157" s="462" t="s">
        <v>926</v>
      </c>
      <c r="D2157" s="463">
        <v>722.34</v>
      </c>
      <c r="E2157" s="463">
        <v>178.49</v>
      </c>
      <c r="F2157" s="463">
        <v>900.83</v>
      </c>
    </row>
    <row r="2158" spans="1:6" ht="45">
      <c r="A2158" s="460">
        <v>101102</v>
      </c>
      <c r="B2158" s="461" t="s">
        <v>7436</v>
      </c>
      <c r="C2158" s="462" t="s">
        <v>926</v>
      </c>
      <c r="D2158" s="463">
        <v>709.32999999999993</v>
      </c>
      <c r="E2158" s="463">
        <v>163.58000000000001</v>
      </c>
      <c r="F2158" s="463">
        <v>872.91</v>
      </c>
    </row>
    <row r="2159" spans="1:6" ht="45">
      <c r="A2159" s="460">
        <v>101103</v>
      </c>
      <c r="B2159" s="461" t="s">
        <v>7437</v>
      </c>
      <c r="C2159" s="462" t="s">
        <v>926</v>
      </c>
      <c r="D2159" s="463">
        <v>669</v>
      </c>
      <c r="E2159" s="463">
        <v>152.79</v>
      </c>
      <c r="F2159" s="463">
        <v>821.79</v>
      </c>
    </row>
    <row r="2160" spans="1:6" ht="45">
      <c r="A2160" s="460">
        <v>101104</v>
      </c>
      <c r="B2160" s="461" t="s">
        <v>7438</v>
      </c>
      <c r="C2160" s="462" t="s">
        <v>926</v>
      </c>
      <c r="D2160" s="463">
        <v>793.1</v>
      </c>
      <c r="E2160" s="463">
        <v>473.89</v>
      </c>
      <c r="F2160" s="463">
        <v>1266.99</v>
      </c>
    </row>
    <row r="2161" spans="1:6" ht="45">
      <c r="A2161" s="460">
        <v>101105</v>
      </c>
      <c r="B2161" s="461" t="s">
        <v>7439</v>
      </c>
      <c r="C2161" s="462" t="s">
        <v>926</v>
      </c>
      <c r="D2161" s="463">
        <v>775.22</v>
      </c>
      <c r="E2161" s="463">
        <v>415.52</v>
      </c>
      <c r="F2161" s="463">
        <v>1190.74</v>
      </c>
    </row>
    <row r="2162" spans="1:6" ht="45">
      <c r="A2162" s="460">
        <v>101106</v>
      </c>
      <c r="B2162" s="461" t="s">
        <v>7440</v>
      </c>
      <c r="C2162" s="462" t="s">
        <v>926</v>
      </c>
      <c r="D2162" s="463">
        <v>757.2399999999999</v>
      </c>
      <c r="E2162" s="463">
        <v>334.63</v>
      </c>
      <c r="F2162" s="463">
        <v>1091.8699999999999</v>
      </c>
    </row>
    <row r="2163" spans="1:6" ht="45">
      <c r="A2163" s="460">
        <v>101107</v>
      </c>
      <c r="B2163" s="461" t="s">
        <v>7441</v>
      </c>
      <c r="C2163" s="462" t="s">
        <v>926</v>
      </c>
      <c r="D2163" s="463">
        <v>712.61999999999989</v>
      </c>
      <c r="E2163" s="463">
        <v>282.8</v>
      </c>
      <c r="F2163" s="463">
        <v>995.42</v>
      </c>
    </row>
    <row r="2164" spans="1:6" ht="45">
      <c r="A2164" s="460">
        <v>101108</v>
      </c>
      <c r="B2164" s="461" t="s">
        <v>7442</v>
      </c>
      <c r="C2164" s="462" t="s">
        <v>926</v>
      </c>
      <c r="D2164" s="463">
        <v>795.13</v>
      </c>
      <c r="E2164" s="463">
        <v>72.55</v>
      </c>
      <c r="F2164" s="463">
        <v>867.68</v>
      </c>
    </row>
    <row r="2165" spans="1:6" ht="45">
      <c r="A2165" s="460">
        <v>101109</v>
      </c>
      <c r="B2165" s="461" t="s">
        <v>7443</v>
      </c>
      <c r="C2165" s="462" t="s">
        <v>926</v>
      </c>
      <c r="D2165" s="463">
        <v>779.59</v>
      </c>
      <c r="E2165" s="463">
        <v>65.239999999999995</v>
      </c>
      <c r="F2165" s="463">
        <v>844.83</v>
      </c>
    </row>
    <row r="2166" spans="1:6" ht="45">
      <c r="A2166" s="460">
        <v>101110</v>
      </c>
      <c r="B2166" s="461" t="s">
        <v>7444</v>
      </c>
      <c r="C2166" s="462" t="s">
        <v>926</v>
      </c>
      <c r="D2166" s="463">
        <v>765.52</v>
      </c>
      <c r="E2166" s="463">
        <v>54.33</v>
      </c>
      <c r="F2166" s="463">
        <v>819.85</v>
      </c>
    </row>
    <row r="2167" spans="1:6" ht="45">
      <c r="A2167" s="460">
        <v>101111</v>
      </c>
      <c r="B2167" s="461" t="s">
        <v>7445</v>
      </c>
      <c r="C2167" s="462" t="s">
        <v>926</v>
      </c>
      <c r="D2167" s="463">
        <v>723.46</v>
      </c>
      <c r="E2167" s="463">
        <v>48.17</v>
      </c>
      <c r="F2167" s="463">
        <v>771.63</v>
      </c>
    </row>
    <row r="2168" spans="1:6" ht="30">
      <c r="A2168" s="460">
        <v>101112</v>
      </c>
      <c r="B2168" s="461" t="s">
        <v>1284</v>
      </c>
      <c r="C2168" s="462" t="s">
        <v>926</v>
      </c>
      <c r="D2168" s="463">
        <v>578.94000000000005</v>
      </c>
      <c r="E2168" s="463">
        <v>357.5</v>
      </c>
      <c r="F2168" s="463">
        <v>936.44</v>
      </c>
    </row>
    <row r="2169" spans="1:6" ht="45">
      <c r="A2169" s="460">
        <v>101113</v>
      </c>
      <c r="B2169" s="461" t="s">
        <v>7446</v>
      </c>
      <c r="C2169" s="462" t="s">
        <v>926</v>
      </c>
      <c r="D2169" s="463">
        <v>639.77</v>
      </c>
      <c r="E2169" s="463">
        <v>250.58</v>
      </c>
      <c r="F2169" s="463">
        <v>890.35</v>
      </c>
    </row>
    <row r="2170" spans="1:6" ht="30">
      <c r="A2170" s="460">
        <v>95601</v>
      </c>
      <c r="B2170" s="461" t="s">
        <v>4850</v>
      </c>
      <c r="C2170" s="462" t="s">
        <v>896</v>
      </c>
      <c r="D2170" s="463">
        <v>6.1800000000000015</v>
      </c>
      <c r="E2170" s="463">
        <v>15.03</v>
      </c>
      <c r="F2170" s="463">
        <v>21.21</v>
      </c>
    </row>
    <row r="2171" spans="1:6" ht="30">
      <c r="A2171" s="460">
        <v>95602</v>
      </c>
      <c r="B2171" s="461" t="s">
        <v>4851</v>
      </c>
      <c r="C2171" s="462" t="s">
        <v>896</v>
      </c>
      <c r="D2171" s="463">
        <v>9.9299999999999962</v>
      </c>
      <c r="E2171" s="463">
        <v>24.01</v>
      </c>
      <c r="F2171" s="463">
        <v>33.94</v>
      </c>
    </row>
    <row r="2172" spans="1:6" ht="30">
      <c r="A2172" s="460">
        <v>95603</v>
      </c>
      <c r="B2172" s="461" t="s">
        <v>4852</v>
      </c>
      <c r="C2172" s="462" t="s">
        <v>896</v>
      </c>
      <c r="D2172" s="463">
        <v>17.009999999999998</v>
      </c>
      <c r="E2172" s="463">
        <v>40.9</v>
      </c>
      <c r="F2172" s="463">
        <v>57.91</v>
      </c>
    </row>
    <row r="2173" spans="1:6" ht="30">
      <c r="A2173" s="460">
        <v>95604</v>
      </c>
      <c r="B2173" s="461" t="s">
        <v>4853</v>
      </c>
      <c r="C2173" s="462" t="s">
        <v>896</v>
      </c>
      <c r="D2173" s="463">
        <v>26.450000000000003</v>
      </c>
      <c r="E2173" s="463">
        <v>63.41</v>
      </c>
      <c r="F2173" s="463">
        <v>89.86</v>
      </c>
    </row>
    <row r="2174" spans="1:6" ht="30">
      <c r="A2174" s="460">
        <v>95605</v>
      </c>
      <c r="B2174" s="461" t="s">
        <v>4854</v>
      </c>
      <c r="C2174" s="462" t="s">
        <v>896</v>
      </c>
      <c r="D2174" s="463">
        <v>48.66</v>
      </c>
      <c r="E2174" s="463">
        <v>116.34</v>
      </c>
      <c r="F2174" s="463">
        <v>165</v>
      </c>
    </row>
    <row r="2175" spans="1:6">
      <c r="A2175" s="460">
        <v>95607</v>
      </c>
      <c r="B2175" s="461" t="s">
        <v>4855</v>
      </c>
      <c r="C2175" s="462" t="s">
        <v>896</v>
      </c>
      <c r="D2175" s="463">
        <v>15.690000000000001</v>
      </c>
      <c r="E2175" s="463">
        <v>10.93</v>
      </c>
      <c r="F2175" s="463">
        <v>26.62</v>
      </c>
    </row>
    <row r="2176" spans="1:6" ht="30">
      <c r="A2176" s="460">
        <v>95608</v>
      </c>
      <c r="B2176" s="461" t="s">
        <v>4856</v>
      </c>
      <c r="C2176" s="462" t="s">
        <v>896</v>
      </c>
      <c r="D2176" s="463">
        <v>22.779999999999998</v>
      </c>
      <c r="E2176" s="463">
        <v>15.84</v>
      </c>
      <c r="F2176" s="463">
        <v>38.619999999999997</v>
      </c>
    </row>
    <row r="2177" spans="1:6" ht="30">
      <c r="A2177" s="460">
        <v>95609</v>
      </c>
      <c r="B2177" s="461" t="s">
        <v>4857</v>
      </c>
      <c r="C2177" s="462" t="s">
        <v>896</v>
      </c>
      <c r="D2177" s="463">
        <v>28.879999999999995</v>
      </c>
      <c r="E2177" s="463">
        <v>20.100000000000001</v>
      </c>
      <c r="F2177" s="463">
        <v>48.98</v>
      </c>
    </row>
    <row r="2178" spans="1:6" ht="30">
      <c r="A2178" s="460">
        <v>100651</v>
      </c>
      <c r="B2178" s="461" t="s">
        <v>7447</v>
      </c>
      <c r="C2178" s="462" t="s">
        <v>914</v>
      </c>
      <c r="D2178" s="463">
        <v>116.63</v>
      </c>
      <c r="E2178" s="463">
        <v>13.85</v>
      </c>
      <c r="F2178" s="463">
        <v>130.47999999999999</v>
      </c>
    </row>
    <row r="2179" spans="1:6" ht="45">
      <c r="A2179" s="460">
        <v>100652</v>
      </c>
      <c r="B2179" s="461" t="s">
        <v>7448</v>
      </c>
      <c r="C2179" s="462" t="s">
        <v>914</v>
      </c>
      <c r="D2179" s="463">
        <v>224.89999999999998</v>
      </c>
      <c r="E2179" s="463">
        <v>18.36</v>
      </c>
      <c r="F2179" s="463">
        <v>243.26</v>
      </c>
    </row>
    <row r="2180" spans="1:6" ht="30">
      <c r="A2180" s="460">
        <v>100653</v>
      </c>
      <c r="B2180" s="461" t="s">
        <v>7449</v>
      </c>
      <c r="C2180" s="462" t="s">
        <v>914</v>
      </c>
      <c r="D2180" s="463">
        <v>375.97999999999996</v>
      </c>
      <c r="E2180" s="463">
        <v>23.1</v>
      </c>
      <c r="F2180" s="463">
        <v>399.08</v>
      </c>
    </row>
    <row r="2181" spans="1:6" ht="30">
      <c r="A2181" s="460">
        <v>100654</v>
      </c>
      <c r="B2181" s="461" t="s">
        <v>7450</v>
      </c>
      <c r="C2181" s="462" t="s">
        <v>914</v>
      </c>
      <c r="D2181" s="463">
        <v>506.03999999999996</v>
      </c>
      <c r="E2181" s="463">
        <v>26.37</v>
      </c>
      <c r="F2181" s="463">
        <v>532.41</v>
      </c>
    </row>
    <row r="2182" spans="1:6" ht="30">
      <c r="A2182" s="460">
        <v>100655</v>
      </c>
      <c r="B2182" s="461" t="s">
        <v>7451</v>
      </c>
      <c r="C2182" s="462" t="s">
        <v>914</v>
      </c>
      <c r="D2182" s="463">
        <v>592.97</v>
      </c>
      <c r="E2182" s="463">
        <v>22.76</v>
      </c>
      <c r="F2182" s="463">
        <v>615.73</v>
      </c>
    </row>
    <row r="2183" spans="1:6" ht="30">
      <c r="A2183" s="460">
        <v>100656</v>
      </c>
      <c r="B2183" s="461" t="s">
        <v>1276</v>
      </c>
      <c r="C2183" s="462" t="s">
        <v>914</v>
      </c>
      <c r="D2183" s="463">
        <v>101.31</v>
      </c>
      <c r="E2183" s="463">
        <v>14.78</v>
      </c>
      <c r="F2183" s="463">
        <v>116.09</v>
      </c>
    </row>
    <row r="2184" spans="1:6" ht="30">
      <c r="A2184" s="460">
        <v>100657</v>
      </c>
      <c r="B2184" s="461" t="s">
        <v>1277</v>
      </c>
      <c r="C2184" s="462" t="s">
        <v>914</v>
      </c>
      <c r="D2184" s="463">
        <v>133.44</v>
      </c>
      <c r="E2184" s="463">
        <v>15.58</v>
      </c>
      <c r="F2184" s="463">
        <v>149.02000000000001</v>
      </c>
    </row>
    <row r="2185" spans="1:6" ht="30">
      <c r="A2185" s="460">
        <v>100658</v>
      </c>
      <c r="B2185" s="461" t="s">
        <v>1278</v>
      </c>
      <c r="C2185" s="462" t="s">
        <v>914</v>
      </c>
      <c r="D2185" s="463">
        <v>319.38</v>
      </c>
      <c r="E2185" s="463">
        <v>21.05</v>
      </c>
      <c r="F2185" s="463">
        <v>340.43</v>
      </c>
    </row>
    <row r="2186" spans="1:6" ht="30">
      <c r="A2186" s="460">
        <v>100889</v>
      </c>
      <c r="B2186" s="461" t="s">
        <v>1279</v>
      </c>
      <c r="C2186" s="462" t="s">
        <v>1175</v>
      </c>
      <c r="D2186" s="463">
        <v>12.64</v>
      </c>
      <c r="E2186" s="463">
        <v>0.45</v>
      </c>
      <c r="F2186" s="463">
        <v>13.09</v>
      </c>
    </row>
    <row r="2187" spans="1:6" ht="30">
      <c r="A2187" s="460">
        <v>100890</v>
      </c>
      <c r="B2187" s="461" t="s">
        <v>1280</v>
      </c>
      <c r="C2187" s="462" t="s">
        <v>1175</v>
      </c>
      <c r="D2187" s="463">
        <v>12.520000000000001</v>
      </c>
      <c r="E2187" s="463">
        <v>0.37</v>
      </c>
      <c r="F2187" s="463">
        <v>12.89</v>
      </c>
    </row>
    <row r="2188" spans="1:6" ht="30">
      <c r="A2188" s="460">
        <v>100892</v>
      </c>
      <c r="B2188" s="461" t="s">
        <v>1281</v>
      </c>
      <c r="C2188" s="462" t="s">
        <v>1175</v>
      </c>
      <c r="D2188" s="463">
        <v>11.87</v>
      </c>
      <c r="E2188" s="463">
        <v>0.74</v>
      </c>
      <c r="F2188" s="463">
        <v>12.61</v>
      </c>
    </row>
    <row r="2189" spans="1:6" ht="30">
      <c r="A2189" s="460">
        <v>100893</v>
      </c>
      <c r="B2189" s="461" t="s">
        <v>1282</v>
      </c>
      <c r="C2189" s="462" t="s">
        <v>1175</v>
      </c>
      <c r="D2189" s="463">
        <v>11.77</v>
      </c>
      <c r="E2189" s="463">
        <v>0.63</v>
      </c>
      <c r="F2189" s="463">
        <v>12.4</v>
      </c>
    </row>
    <row r="2190" spans="1:6" ht="30">
      <c r="A2190" s="460">
        <v>100894</v>
      </c>
      <c r="B2190" s="461" t="s">
        <v>1283</v>
      </c>
      <c r="C2190" s="462" t="s">
        <v>1175</v>
      </c>
      <c r="D2190" s="463">
        <v>11.719999999999999</v>
      </c>
      <c r="E2190" s="463">
        <v>0.54</v>
      </c>
      <c r="F2190" s="463">
        <v>12.26</v>
      </c>
    </row>
    <row r="2191" spans="1:6" ht="45">
      <c r="A2191" s="460">
        <v>100896</v>
      </c>
      <c r="B2191" s="461" t="s">
        <v>7452</v>
      </c>
      <c r="C2191" s="462" t="s">
        <v>914</v>
      </c>
      <c r="D2191" s="463">
        <v>52.309999999999995</v>
      </c>
      <c r="E2191" s="463">
        <v>7.38</v>
      </c>
      <c r="F2191" s="463">
        <v>59.69</v>
      </c>
    </row>
    <row r="2192" spans="1:6" ht="45">
      <c r="A2192" s="460">
        <v>100897</v>
      </c>
      <c r="B2192" s="461" t="s">
        <v>7453</v>
      </c>
      <c r="C2192" s="462" t="s">
        <v>914</v>
      </c>
      <c r="D2192" s="463">
        <v>103.14</v>
      </c>
      <c r="E2192" s="463">
        <v>9.3000000000000007</v>
      </c>
      <c r="F2192" s="463">
        <v>112.44</v>
      </c>
    </row>
    <row r="2193" spans="1:6" ht="45">
      <c r="A2193" s="460">
        <v>100898</v>
      </c>
      <c r="B2193" s="461" t="s">
        <v>7454</v>
      </c>
      <c r="C2193" s="462" t="s">
        <v>914</v>
      </c>
      <c r="D2193" s="463">
        <v>199.94</v>
      </c>
      <c r="E2193" s="463">
        <v>11.46</v>
      </c>
      <c r="F2193" s="463">
        <v>211.4</v>
      </c>
    </row>
    <row r="2194" spans="1:6" ht="45">
      <c r="A2194" s="460">
        <v>100899</v>
      </c>
      <c r="B2194" s="461" t="s">
        <v>7455</v>
      </c>
      <c r="C2194" s="462" t="s">
        <v>914</v>
      </c>
      <c r="D2194" s="463">
        <v>61.55</v>
      </c>
      <c r="E2194" s="463">
        <v>29.05</v>
      </c>
      <c r="F2194" s="463">
        <v>90.6</v>
      </c>
    </row>
    <row r="2195" spans="1:6" ht="45">
      <c r="A2195" s="460">
        <v>100900</v>
      </c>
      <c r="B2195" s="461" t="s">
        <v>7456</v>
      </c>
      <c r="C2195" s="462" t="s">
        <v>914</v>
      </c>
      <c r="D2195" s="463">
        <v>227.78</v>
      </c>
      <c r="E2195" s="463">
        <v>15.42</v>
      </c>
      <c r="F2195" s="463">
        <v>243.2</v>
      </c>
    </row>
    <row r="2196" spans="1:6" ht="30">
      <c r="A2196" s="460">
        <v>101173</v>
      </c>
      <c r="B2196" s="461" t="s">
        <v>1273</v>
      </c>
      <c r="C2196" s="462" t="s">
        <v>914</v>
      </c>
      <c r="D2196" s="463">
        <v>36.950000000000003</v>
      </c>
      <c r="E2196" s="463">
        <v>28.44</v>
      </c>
      <c r="F2196" s="463">
        <v>65.39</v>
      </c>
    </row>
    <row r="2197" spans="1:6" ht="30">
      <c r="A2197" s="460">
        <v>101174</v>
      </c>
      <c r="B2197" s="461" t="s">
        <v>1274</v>
      </c>
      <c r="C2197" s="462" t="s">
        <v>914</v>
      </c>
      <c r="D2197" s="463">
        <v>49.52</v>
      </c>
      <c r="E2197" s="463">
        <v>44.04</v>
      </c>
      <c r="F2197" s="463">
        <v>93.56</v>
      </c>
    </row>
    <row r="2198" spans="1:6" ht="30">
      <c r="A2198" s="460">
        <v>101175</v>
      </c>
      <c r="B2198" s="461" t="s">
        <v>1275</v>
      </c>
      <c r="C2198" s="462" t="s">
        <v>914</v>
      </c>
      <c r="D2198" s="463">
        <v>67.78</v>
      </c>
      <c r="E2198" s="463">
        <v>59.91</v>
      </c>
      <c r="F2198" s="463">
        <v>127.69</v>
      </c>
    </row>
    <row r="2199" spans="1:6" ht="30">
      <c r="A2199" s="460">
        <v>101176</v>
      </c>
      <c r="B2199" s="461" t="s">
        <v>7457</v>
      </c>
      <c r="C2199" s="462" t="s">
        <v>914</v>
      </c>
      <c r="D2199" s="463">
        <v>89.43</v>
      </c>
      <c r="E2199" s="463">
        <v>66.349999999999994</v>
      </c>
      <c r="F2199" s="463">
        <v>155.78</v>
      </c>
    </row>
    <row r="2200" spans="1:6" ht="30">
      <c r="A2200" s="460">
        <v>102521</v>
      </c>
      <c r="B2200" s="461" t="s">
        <v>4858</v>
      </c>
      <c r="C2200" s="462" t="s">
        <v>896</v>
      </c>
      <c r="D2200" s="463">
        <v>40.14</v>
      </c>
      <c r="E2200" s="463">
        <v>95.98</v>
      </c>
      <c r="F2200" s="463">
        <v>136.12</v>
      </c>
    </row>
    <row r="2201" spans="1:6" ht="30">
      <c r="A2201" s="460">
        <v>102522</v>
      </c>
      <c r="B2201" s="461" t="s">
        <v>4859</v>
      </c>
      <c r="C2201" s="462" t="s">
        <v>896</v>
      </c>
      <c r="D2201" s="463">
        <v>58.889999999999986</v>
      </c>
      <c r="E2201" s="463">
        <v>140.80000000000001</v>
      </c>
      <c r="F2201" s="463">
        <v>199.69</v>
      </c>
    </row>
    <row r="2202" spans="1:6" ht="30">
      <c r="A2202" s="460">
        <v>102523</v>
      </c>
      <c r="B2202" s="461" t="s">
        <v>4860</v>
      </c>
      <c r="C2202" s="462" t="s">
        <v>896</v>
      </c>
      <c r="D2202" s="463">
        <v>77.680000000000007</v>
      </c>
      <c r="E2202" s="463">
        <v>185.57</v>
      </c>
      <c r="F2202" s="463">
        <v>263.25</v>
      </c>
    </row>
    <row r="2203" spans="1:6" ht="30">
      <c r="A2203" s="460">
        <v>95240</v>
      </c>
      <c r="B2203" s="461" t="s">
        <v>7458</v>
      </c>
      <c r="C2203" s="462" t="s">
        <v>98</v>
      </c>
      <c r="D2203" s="463">
        <v>12.29</v>
      </c>
      <c r="E2203" s="463">
        <v>7.54</v>
      </c>
      <c r="F2203" s="463">
        <v>19.829999999999998</v>
      </c>
    </row>
    <row r="2204" spans="1:6" ht="30">
      <c r="A2204" s="460">
        <v>95241</v>
      </c>
      <c r="B2204" s="461" t="s">
        <v>7459</v>
      </c>
      <c r="C2204" s="462" t="s">
        <v>98</v>
      </c>
      <c r="D2204" s="463">
        <v>24.43</v>
      </c>
      <c r="E2204" s="463">
        <v>13.29</v>
      </c>
      <c r="F2204" s="463">
        <v>37.72</v>
      </c>
    </row>
    <row r="2205" spans="1:6" ht="30">
      <c r="A2205" s="460">
        <v>96616</v>
      </c>
      <c r="B2205" s="461" t="s">
        <v>7460</v>
      </c>
      <c r="C2205" s="462" t="s">
        <v>926</v>
      </c>
      <c r="D2205" s="463">
        <v>508.66</v>
      </c>
      <c r="E2205" s="463">
        <v>321.45</v>
      </c>
      <c r="F2205" s="463">
        <v>830.11</v>
      </c>
    </row>
    <row r="2206" spans="1:6" ht="30">
      <c r="A2206" s="460">
        <v>96617</v>
      </c>
      <c r="B2206" s="461" t="s">
        <v>7461</v>
      </c>
      <c r="C2206" s="462" t="s">
        <v>98</v>
      </c>
      <c r="D2206" s="463">
        <v>12.53</v>
      </c>
      <c r="E2206" s="463">
        <v>8.2799999999999994</v>
      </c>
      <c r="F2206" s="463">
        <v>20.81</v>
      </c>
    </row>
    <row r="2207" spans="1:6" ht="30">
      <c r="A2207" s="460">
        <v>96619</v>
      </c>
      <c r="B2207" s="461" t="s">
        <v>7462</v>
      </c>
      <c r="C2207" s="462" t="s">
        <v>98</v>
      </c>
      <c r="D2207" s="463">
        <v>25.39</v>
      </c>
      <c r="E2207" s="463">
        <v>16.100000000000001</v>
      </c>
      <c r="F2207" s="463">
        <v>41.49</v>
      </c>
    </row>
    <row r="2208" spans="1:6" ht="30">
      <c r="A2208" s="460">
        <v>96620</v>
      </c>
      <c r="B2208" s="461" t="s">
        <v>7463</v>
      </c>
      <c r="C2208" s="462" t="s">
        <v>926</v>
      </c>
      <c r="D2208" s="463">
        <v>489.22</v>
      </c>
      <c r="E2208" s="463">
        <v>265.38</v>
      </c>
      <c r="F2208" s="463">
        <v>754.6</v>
      </c>
    </row>
    <row r="2209" spans="1:6" ht="30">
      <c r="A2209" s="460">
        <v>96621</v>
      </c>
      <c r="B2209" s="461" t="s">
        <v>7464</v>
      </c>
      <c r="C2209" s="462" t="s">
        <v>926</v>
      </c>
      <c r="D2209" s="463">
        <v>119.16</v>
      </c>
      <c r="E2209" s="463">
        <v>78.25</v>
      </c>
      <c r="F2209" s="463">
        <v>197.41</v>
      </c>
    </row>
    <row r="2210" spans="1:6" ht="30">
      <c r="A2210" s="460">
        <v>96622</v>
      </c>
      <c r="B2210" s="461" t="s">
        <v>7465</v>
      </c>
      <c r="C2210" s="462" t="s">
        <v>926</v>
      </c>
      <c r="D2210" s="463">
        <v>114.13000000000001</v>
      </c>
      <c r="E2210" s="463">
        <v>65.27</v>
      </c>
      <c r="F2210" s="463">
        <v>179.4</v>
      </c>
    </row>
    <row r="2211" spans="1:6" ht="30">
      <c r="A2211" s="460">
        <v>96623</v>
      </c>
      <c r="B2211" s="461" t="s">
        <v>7466</v>
      </c>
      <c r="C2211" s="462" t="s">
        <v>926</v>
      </c>
      <c r="D2211" s="463">
        <v>102.47999999999999</v>
      </c>
      <c r="E2211" s="463">
        <v>66.25</v>
      </c>
      <c r="F2211" s="463">
        <v>168.73</v>
      </c>
    </row>
    <row r="2212" spans="1:6" ht="30">
      <c r="A2212" s="460">
        <v>96624</v>
      </c>
      <c r="B2212" s="461" t="s">
        <v>7467</v>
      </c>
      <c r="C2212" s="462" t="s">
        <v>926</v>
      </c>
      <c r="D2212" s="463">
        <v>97.429999999999993</v>
      </c>
      <c r="E2212" s="463">
        <v>53.3</v>
      </c>
      <c r="F2212" s="463">
        <v>150.72999999999999</v>
      </c>
    </row>
    <row r="2213" spans="1:6">
      <c r="A2213" s="460">
        <v>97082</v>
      </c>
      <c r="B2213" s="461" t="s">
        <v>4861</v>
      </c>
      <c r="C2213" s="462" t="s">
        <v>926</v>
      </c>
      <c r="D2213" s="463">
        <v>24.14</v>
      </c>
      <c r="E2213" s="463">
        <v>53.97</v>
      </c>
      <c r="F2213" s="463">
        <v>78.11</v>
      </c>
    </row>
    <row r="2214" spans="1:6" ht="30">
      <c r="A2214" s="460">
        <v>97083</v>
      </c>
      <c r="B2214" s="461" t="s">
        <v>4862</v>
      </c>
      <c r="C2214" s="462" t="s">
        <v>98</v>
      </c>
      <c r="D2214" s="463">
        <v>1.2399999999999998</v>
      </c>
      <c r="E2214" s="463">
        <v>2.89</v>
      </c>
      <c r="F2214" s="463">
        <v>4.13</v>
      </c>
    </row>
    <row r="2215" spans="1:6" ht="30">
      <c r="A2215" s="460">
        <v>97084</v>
      </c>
      <c r="B2215" s="461" t="s">
        <v>4863</v>
      </c>
      <c r="C2215" s="462" t="s">
        <v>98</v>
      </c>
      <c r="D2215" s="463">
        <v>0.22999999999999998</v>
      </c>
      <c r="E2215" s="463">
        <v>0.63</v>
      </c>
      <c r="F2215" s="463">
        <v>0.86</v>
      </c>
    </row>
    <row r="2216" spans="1:6" ht="30">
      <c r="A2216" s="460">
        <v>97086</v>
      </c>
      <c r="B2216" s="461" t="s">
        <v>4864</v>
      </c>
      <c r="C2216" s="462" t="s">
        <v>98</v>
      </c>
      <c r="D2216" s="463">
        <v>65.059999999999988</v>
      </c>
      <c r="E2216" s="463">
        <v>90.2</v>
      </c>
      <c r="F2216" s="463">
        <v>155.26</v>
      </c>
    </row>
    <row r="2217" spans="1:6" ht="30">
      <c r="A2217" s="460">
        <v>97087</v>
      </c>
      <c r="B2217" s="461" t="s">
        <v>4865</v>
      </c>
      <c r="C2217" s="462" t="s">
        <v>98</v>
      </c>
      <c r="D2217" s="463">
        <v>2.0999999999999996</v>
      </c>
      <c r="E2217" s="463">
        <v>0.45</v>
      </c>
      <c r="F2217" s="463">
        <v>2.5499999999999998</v>
      </c>
    </row>
    <row r="2218" spans="1:6" ht="30">
      <c r="A2218" s="460">
        <v>97088</v>
      </c>
      <c r="B2218" s="461" t="s">
        <v>4866</v>
      </c>
      <c r="C2218" s="462" t="s">
        <v>1175</v>
      </c>
      <c r="D2218" s="463">
        <v>15.059999999999999</v>
      </c>
      <c r="E2218" s="463">
        <v>1.37</v>
      </c>
      <c r="F2218" s="463">
        <v>16.43</v>
      </c>
    </row>
    <row r="2219" spans="1:6" ht="30">
      <c r="A2219" s="460">
        <v>97089</v>
      </c>
      <c r="B2219" s="461" t="s">
        <v>4867</v>
      </c>
      <c r="C2219" s="462" t="s">
        <v>1175</v>
      </c>
      <c r="D2219" s="463">
        <v>13.82</v>
      </c>
      <c r="E2219" s="463">
        <v>1.18</v>
      </c>
      <c r="F2219" s="463">
        <v>15</v>
      </c>
    </row>
    <row r="2220" spans="1:6" ht="30">
      <c r="A2220" s="460">
        <v>97090</v>
      </c>
      <c r="B2220" s="461" t="s">
        <v>4868</v>
      </c>
      <c r="C2220" s="462" t="s">
        <v>1175</v>
      </c>
      <c r="D2220" s="463">
        <v>13.65</v>
      </c>
      <c r="E2220" s="463">
        <v>1.01</v>
      </c>
      <c r="F2220" s="463">
        <v>14.66</v>
      </c>
    </row>
    <row r="2221" spans="1:6" ht="30">
      <c r="A2221" s="460">
        <v>97091</v>
      </c>
      <c r="B2221" s="461" t="s">
        <v>4869</v>
      </c>
      <c r="C2221" s="462" t="s">
        <v>1175</v>
      </c>
      <c r="D2221" s="463">
        <v>13.28</v>
      </c>
      <c r="E2221" s="463">
        <v>0.9</v>
      </c>
      <c r="F2221" s="463">
        <v>14.18</v>
      </c>
    </row>
    <row r="2222" spans="1:6" ht="30">
      <c r="A2222" s="460">
        <v>97092</v>
      </c>
      <c r="B2222" s="461" t="s">
        <v>4870</v>
      </c>
      <c r="C2222" s="462" t="s">
        <v>1175</v>
      </c>
      <c r="D2222" s="463">
        <v>12.89</v>
      </c>
      <c r="E2222" s="463">
        <v>0.76</v>
      </c>
      <c r="F2222" s="463">
        <v>13.65</v>
      </c>
    </row>
    <row r="2223" spans="1:6" ht="30">
      <c r="A2223" s="460">
        <v>97093</v>
      </c>
      <c r="B2223" s="461" t="s">
        <v>4871</v>
      </c>
      <c r="C2223" s="462" t="s">
        <v>1175</v>
      </c>
      <c r="D2223" s="463">
        <v>12.16</v>
      </c>
      <c r="E2223" s="463">
        <v>0.59</v>
      </c>
      <c r="F2223" s="463">
        <v>12.75</v>
      </c>
    </row>
    <row r="2224" spans="1:6" ht="30">
      <c r="A2224" s="460">
        <v>97096</v>
      </c>
      <c r="B2224" s="461" t="s">
        <v>4872</v>
      </c>
      <c r="C2224" s="462" t="s">
        <v>926</v>
      </c>
      <c r="D2224" s="463">
        <v>528.45000000000005</v>
      </c>
      <c r="E2224" s="463">
        <v>18.43</v>
      </c>
      <c r="F2224" s="463">
        <v>546.88</v>
      </c>
    </row>
    <row r="2225" spans="1:6" ht="30">
      <c r="A2225" s="460">
        <v>97097</v>
      </c>
      <c r="B2225" s="461" t="s">
        <v>4873</v>
      </c>
      <c r="C2225" s="462" t="s">
        <v>98</v>
      </c>
      <c r="D2225" s="463">
        <v>39.370000000000005</v>
      </c>
      <c r="E2225" s="463">
        <v>2.2999999999999998</v>
      </c>
      <c r="F2225" s="463">
        <v>41.67</v>
      </c>
    </row>
    <row r="2226" spans="1:6" ht="30">
      <c r="A2226" s="460">
        <v>97101</v>
      </c>
      <c r="B2226" s="461" t="s">
        <v>4874</v>
      </c>
      <c r="C2226" s="462" t="s">
        <v>98</v>
      </c>
      <c r="D2226" s="463">
        <v>140.77000000000001</v>
      </c>
      <c r="E2226" s="463">
        <v>24.56</v>
      </c>
      <c r="F2226" s="463">
        <v>165.33</v>
      </c>
    </row>
    <row r="2227" spans="1:6" ht="30">
      <c r="A2227" s="460">
        <v>97102</v>
      </c>
      <c r="B2227" s="461" t="s">
        <v>4875</v>
      </c>
      <c r="C2227" s="462" t="s">
        <v>98</v>
      </c>
      <c r="D2227" s="463">
        <v>178.81</v>
      </c>
      <c r="E2227" s="463">
        <v>27.47</v>
      </c>
      <c r="F2227" s="463">
        <v>206.28</v>
      </c>
    </row>
    <row r="2228" spans="1:6" ht="30">
      <c r="A2228" s="460">
        <v>97103</v>
      </c>
      <c r="B2228" s="461" t="s">
        <v>4876</v>
      </c>
      <c r="C2228" s="462" t="s">
        <v>98</v>
      </c>
      <c r="D2228" s="463">
        <v>213.41</v>
      </c>
      <c r="E2228" s="463">
        <v>30.28</v>
      </c>
      <c r="F2228" s="463">
        <v>243.69</v>
      </c>
    </row>
    <row r="2229" spans="1:6" ht="30">
      <c r="A2229" s="460">
        <v>100322</v>
      </c>
      <c r="B2229" s="461" t="s">
        <v>7468</v>
      </c>
      <c r="C2229" s="462" t="s">
        <v>926</v>
      </c>
      <c r="D2229" s="463">
        <v>92.679999999999993</v>
      </c>
      <c r="E2229" s="463">
        <v>53.3</v>
      </c>
      <c r="F2229" s="463">
        <v>145.97999999999999</v>
      </c>
    </row>
    <row r="2230" spans="1:6" ht="30">
      <c r="A2230" s="460">
        <v>100323</v>
      </c>
      <c r="B2230" s="461" t="s">
        <v>7469</v>
      </c>
      <c r="C2230" s="462" t="s">
        <v>926</v>
      </c>
      <c r="D2230" s="463">
        <v>161.70000000000002</v>
      </c>
      <c r="E2230" s="463">
        <v>53.29</v>
      </c>
      <c r="F2230" s="463">
        <v>214.99</v>
      </c>
    </row>
    <row r="2231" spans="1:6" ht="30">
      <c r="A2231" s="460">
        <v>100324</v>
      </c>
      <c r="B2231" s="461" t="s">
        <v>7470</v>
      </c>
      <c r="C2231" s="462" t="s">
        <v>926</v>
      </c>
      <c r="D2231" s="463">
        <v>97.220000000000013</v>
      </c>
      <c r="E2231" s="463">
        <v>53.3</v>
      </c>
      <c r="F2231" s="463">
        <v>150.52000000000001</v>
      </c>
    </row>
    <row r="2232" spans="1:6" ht="30">
      <c r="A2232" s="460">
        <v>103072</v>
      </c>
      <c r="B2232" s="461" t="s">
        <v>4877</v>
      </c>
      <c r="C2232" s="462" t="s">
        <v>98</v>
      </c>
      <c r="D2232" s="463">
        <v>254.35999999999999</v>
      </c>
      <c r="E2232" s="463">
        <v>33.22</v>
      </c>
      <c r="F2232" s="463">
        <v>287.58</v>
      </c>
    </row>
    <row r="2233" spans="1:6" ht="30">
      <c r="A2233" s="460">
        <v>103073</v>
      </c>
      <c r="B2233" s="461" t="s">
        <v>4878</v>
      </c>
      <c r="C2233" s="462" t="s">
        <v>98</v>
      </c>
      <c r="D2233" s="463">
        <v>310.85000000000002</v>
      </c>
      <c r="E2233" s="463">
        <v>36.520000000000003</v>
      </c>
      <c r="F2233" s="463">
        <v>347.37</v>
      </c>
    </row>
    <row r="2234" spans="1:6" ht="30">
      <c r="A2234" s="460">
        <v>103074</v>
      </c>
      <c r="B2234" s="461" t="s">
        <v>4879</v>
      </c>
      <c r="C2234" s="462" t="s">
        <v>98</v>
      </c>
      <c r="D2234" s="463">
        <v>139</v>
      </c>
      <c r="E2234" s="463">
        <v>22.75</v>
      </c>
      <c r="F2234" s="463">
        <v>161.75</v>
      </c>
    </row>
    <row r="2235" spans="1:6" ht="30">
      <c r="A2235" s="460">
        <v>103075</v>
      </c>
      <c r="B2235" s="461" t="s">
        <v>4880</v>
      </c>
      <c r="C2235" s="462" t="s">
        <v>98</v>
      </c>
      <c r="D2235" s="463">
        <v>178.38</v>
      </c>
      <c r="E2235" s="463">
        <v>25.04</v>
      </c>
      <c r="F2235" s="463">
        <v>203.42</v>
      </c>
    </row>
    <row r="2236" spans="1:6" ht="30">
      <c r="A2236" s="460">
        <v>103076</v>
      </c>
      <c r="B2236" s="461" t="s">
        <v>4881</v>
      </c>
      <c r="C2236" s="462" t="s">
        <v>98</v>
      </c>
      <c r="D2236" s="463">
        <v>120.91999999999999</v>
      </c>
      <c r="E2236" s="463">
        <v>21.93</v>
      </c>
      <c r="F2236" s="463">
        <v>142.85</v>
      </c>
    </row>
    <row r="2237" spans="1:6" ht="30">
      <c r="A2237" s="460">
        <v>103077</v>
      </c>
      <c r="B2237" s="461" t="s">
        <v>4882</v>
      </c>
      <c r="C2237" s="462" t="s">
        <v>98</v>
      </c>
      <c r="D2237" s="463">
        <v>158.97000000000003</v>
      </c>
      <c r="E2237" s="463">
        <v>24.83</v>
      </c>
      <c r="F2237" s="463">
        <v>183.8</v>
      </c>
    </row>
    <row r="2238" spans="1:6" ht="30">
      <c r="A2238" s="460">
        <v>103078</v>
      </c>
      <c r="B2238" s="461" t="s">
        <v>4883</v>
      </c>
      <c r="C2238" s="462" t="s">
        <v>98</v>
      </c>
      <c r="D2238" s="463">
        <v>193.55</v>
      </c>
      <c r="E2238" s="463">
        <v>27.66</v>
      </c>
      <c r="F2238" s="463">
        <v>221.21</v>
      </c>
    </row>
    <row r="2239" spans="1:6" ht="30">
      <c r="A2239" s="460">
        <v>103079</v>
      </c>
      <c r="B2239" s="461" t="s">
        <v>4884</v>
      </c>
      <c r="C2239" s="462" t="s">
        <v>98</v>
      </c>
      <c r="D2239" s="463">
        <v>234.52000000000004</v>
      </c>
      <c r="E2239" s="463">
        <v>30.58</v>
      </c>
      <c r="F2239" s="463">
        <v>265.10000000000002</v>
      </c>
    </row>
    <row r="2240" spans="1:6" ht="30">
      <c r="A2240" s="460">
        <v>103080</v>
      </c>
      <c r="B2240" s="461" t="s">
        <v>4885</v>
      </c>
      <c r="C2240" s="462" t="s">
        <v>98</v>
      </c>
      <c r="D2240" s="463">
        <v>291.01</v>
      </c>
      <c r="E2240" s="463">
        <v>33.880000000000003</v>
      </c>
      <c r="F2240" s="463">
        <v>324.89</v>
      </c>
    </row>
    <row r="2241" spans="1:6" ht="30">
      <c r="A2241" s="460">
        <v>92263</v>
      </c>
      <c r="B2241" s="461" t="s">
        <v>1437</v>
      </c>
      <c r="C2241" s="462" t="s">
        <v>98</v>
      </c>
      <c r="D2241" s="463">
        <v>113.80000000000001</v>
      </c>
      <c r="E2241" s="463">
        <v>43.82</v>
      </c>
      <c r="F2241" s="463">
        <v>157.62</v>
      </c>
    </row>
    <row r="2242" spans="1:6" ht="30">
      <c r="A2242" s="460">
        <v>92264</v>
      </c>
      <c r="B2242" s="461" t="s">
        <v>1438</v>
      </c>
      <c r="C2242" s="462" t="s">
        <v>98</v>
      </c>
      <c r="D2242" s="463">
        <v>154.51</v>
      </c>
      <c r="E2242" s="463">
        <v>43.81</v>
      </c>
      <c r="F2242" s="463">
        <v>198.32</v>
      </c>
    </row>
    <row r="2243" spans="1:6" ht="30">
      <c r="A2243" s="460">
        <v>92265</v>
      </c>
      <c r="B2243" s="461" t="s">
        <v>1440</v>
      </c>
      <c r="C2243" s="462" t="s">
        <v>98</v>
      </c>
      <c r="D2243" s="463">
        <v>81.81</v>
      </c>
      <c r="E2243" s="463">
        <v>35.06</v>
      </c>
      <c r="F2243" s="463">
        <v>116.87</v>
      </c>
    </row>
    <row r="2244" spans="1:6" ht="30">
      <c r="A2244" s="460">
        <v>92266</v>
      </c>
      <c r="B2244" s="461" t="s">
        <v>1441</v>
      </c>
      <c r="C2244" s="462" t="s">
        <v>98</v>
      </c>
      <c r="D2244" s="463">
        <v>116.74</v>
      </c>
      <c r="E2244" s="463">
        <v>35.049999999999997</v>
      </c>
      <c r="F2244" s="463">
        <v>151.79</v>
      </c>
    </row>
    <row r="2245" spans="1:6" ht="30">
      <c r="A2245" s="460">
        <v>92267</v>
      </c>
      <c r="B2245" s="461" t="s">
        <v>1443</v>
      </c>
      <c r="C2245" s="462" t="s">
        <v>98</v>
      </c>
      <c r="D2245" s="463">
        <v>46.43</v>
      </c>
      <c r="E2245" s="463">
        <v>0.88</v>
      </c>
      <c r="F2245" s="463">
        <v>47.31</v>
      </c>
    </row>
    <row r="2246" spans="1:6" ht="30">
      <c r="A2246" s="460">
        <v>92268</v>
      </c>
      <c r="B2246" s="461" t="s">
        <v>1444</v>
      </c>
      <c r="C2246" s="462" t="s">
        <v>98</v>
      </c>
      <c r="D2246" s="463">
        <v>78.430000000000007</v>
      </c>
      <c r="E2246" s="463">
        <v>0.88</v>
      </c>
      <c r="F2246" s="463">
        <v>79.31</v>
      </c>
    </row>
    <row r="2247" spans="1:6" ht="30">
      <c r="A2247" s="460">
        <v>92269</v>
      </c>
      <c r="B2247" s="461" t="s">
        <v>1439</v>
      </c>
      <c r="C2247" s="462" t="s">
        <v>98</v>
      </c>
      <c r="D2247" s="463">
        <v>93.68</v>
      </c>
      <c r="E2247" s="463">
        <v>25.05</v>
      </c>
      <c r="F2247" s="463">
        <v>118.73</v>
      </c>
    </row>
    <row r="2248" spans="1:6">
      <c r="A2248" s="460">
        <v>92270</v>
      </c>
      <c r="B2248" s="461" t="s">
        <v>1442</v>
      </c>
      <c r="C2248" s="462" t="s">
        <v>98</v>
      </c>
      <c r="D2248" s="463">
        <v>156.03</v>
      </c>
      <c r="E2248" s="463">
        <v>31.31</v>
      </c>
      <c r="F2248" s="463">
        <v>187.34</v>
      </c>
    </row>
    <row r="2249" spans="1:6">
      <c r="A2249" s="460">
        <v>92271</v>
      </c>
      <c r="B2249" s="461" t="s">
        <v>1445</v>
      </c>
      <c r="C2249" s="462" t="s">
        <v>98</v>
      </c>
      <c r="D2249" s="463">
        <v>116.16</v>
      </c>
      <c r="E2249" s="463">
        <v>0.45</v>
      </c>
      <c r="F2249" s="463">
        <v>116.61</v>
      </c>
    </row>
    <row r="2250" spans="1:6">
      <c r="A2250" s="460">
        <v>92272</v>
      </c>
      <c r="B2250" s="461" t="s">
        <v>1472</v>
      </c>
      <c r="C2250" s="462" t="s">
        <v>914</v>
      </c>
      <c r="D2250" s="463">
        <v>28.01</v>
      </c>
      <c r="E2250" s="463">
        <v>5.59</v>
      </c>
      <c r="F2250" s="463">
        <v>33.6</v>
      </c>
    </row>
    <row r="2251" spans="1:6" ht="30">
      <c r="A2251" s="460">
        <v>92273</v>
      </c>
      <c r="B2251" s="461" t="s">
        <v>1473</v>
      </c>
      <c r="C2251" s="462" t="s">
        <v>914</v>
      </c>
      <c r="D2251" s="463">
        <v>10.469999999999999</v>
      </c>
      <c r="E2251" s="463">
        <v>3.72</v>
      </c>
      <c r="F2251" s="463">
        <v>14.19</v>
      </c>
    </row>
    <row r="2252" spans="1:6" ht="30">
      <c r="A2252" s="460">
        <v>92409</v>
      </c>
      <c r="B2252" s="461" t="s">
        <v>1355</v>
      </c>
      <c r="C2252" s="462" t="s">
        <v>98</v>
      </c>
      <c r="D2252" s="463">
        <v>125.78</v>
      </c>
      <c r="E2252" s="463">
        <v>115.32</v>
      </c>
      <c r="F2252" s="463">
        <v>241.1</v>
      </c>
    </row>
    <row r="2253" spans="1:6" ht="30">
      <c r="A2253" s="460">
        <v>92411</v>
      </c>
      <c r="B2253" s="461" t="s">
        <v>1356</v>
      </c>
      <c r="C2253" s="462" t="s">
        <v>98</v>
      </c>
      <c r="D2253" s="463">
        <v>76.36</v>
      </c>
      <c r="E2253" s="463">
        <v>92.54</v>
      </c>
      <c r="F2253" s="463">
        <v>168.9</v>
      </c>
    </row>
    <row r="2254" spans="1:6" ht="30">
      <c r="A2254" s="460">
        <v>92413</v>
      </c>
      <c r="B2254" s="461" t="s">
        <v>1357</v>
      </c>
      <c r="C2254" s="462" t="s">
        <v>98</v>
      </c>
      <c r="D2254" s="463">
        <v>46.429999999999993</v>
      </c>
      <c r="E2254" s="463">
        <v>67.87</v>
      </c>
      <c r="F2254" s="463">
        <v>114.3</v>
      </c>
    </row>
    <row r="2255" spans="1:6" ht="45">
      <c r="A2255" s="460">
        <v>92415</v>
      </c>
      <c r="B2255" s="461" t="s">
        <v>1358</v>
      </c>
      <c r="C2255" s="462" t="s">
        <v>98</v>
      </c>
      <c r="D2255" s="463">
        <v>86.089999999999989</v>
      </c>
      <c r="E2255" s="463">
        <v>56.42</v>
      </c>
      <c r="F2255" s="463">
        <v>142.51</v>
      </c>
    </row>
    <row r="2256" spans="1:6" ht="45">
      <c r="A2256" s="460">
        <v>92417</v>
      </c>
      <c r="B2256" s="461" t="s">
        <v>1366</v>
      </c>
      <c r="C2256" s="462" t="s">
        <v>98</v>
      </c>
      <c r="D2256" s="463">
        <v>93.22</v>
      </c>
      <c r="E2256" s="463">
        <v>78.03</v>
      </c>
      <c r="F2256" s="463">
        <v>171.25</v>
      </c>
    </row>
    <row r="2257" spans="1:6" ht="45">
      <c r="A2257" s="460">
        <v>92419</v>
      </c>
      <c r="B2257" s="461" t="s">
        <v>1359</v>
      </c>
      <c r="C2257" s="462" t="s">
        <v>98</v>
      </c>
      <c r="D2257" s="463">
        <v>53.73</v>
      </c>
      <c r="E2257" s="463">
        <v>37.270000000000003</v>
      </c>
      <c r="F2257" s="463">
        <v>91</v>
      </c>
    </row>
    <row r="2258" spans="1:6" ht="45">
      <c r="A2258" s="460">
        <v>92421</v>
      </c>
      <c r="B2258" s="461" t="s">
        <v>1367</v>
      </c>
      <c r="C2258" s="462" t="s">
        <v>98</v>
      </c>
      <c r="D2258" s="463">
        <v>59.18</v>
      </c>
      <c r="E2258" s="463">
        <v>53.85</v>
      </c>
      <c r="F2258" s="463">
        <v>113.03</v>
      </c>
    </row>
    <row r="2259" spans="1:6" ht="45">
      <c r="A2259" s="460">
        <v>92423</v>
      </c>
      <c r="B2259" s="461" t="s">
        <v>1360</v>
      </c>
      <c r="C2259" s="462" t="s">
        <v>98</v>
      </c>
      <c r="D2259" s="463">
        <v>44.06</v>
      </c>
      <c r="E2259" s="463">
        <v>30.62</v>
      </c>
      <c r="F2259" s="463">
        <v>74.680000000000007</v>
      </c>
    </row>
    <row r="2260" spans="1:6" ht="45">
      <c r="A2260" s="460">
        <v>92425</v>
      </c>
      <c r="B2260" s="461" t="s">
        <v>1368</v>
      </c>
      <c r="C2260" s="462" t="s">
        <v>98</v>
      </c>
      <c r="D2260" s="463">
        <v>48.800000000000004</v>
      </c>
      <c r="E2260" s="463">
        <v>45.04</v>
      </c>
      <c r="F2260" s="463">
        <v>93.84</v>
      </c>
    </row>
    <row r="2261" spans="1:6" ht="45">
      <c r="A2261" s="460">
        <v>92427</v>
      </c>
      <c r="B2261" s="461" t="s">
        <v>1361</v>
      </c>
      <c r="C2261" s="462" t="s">
        <v>98</v>
      </c>
      <c r="D2261" s="463">
        <v>39.180000000000007</v>
      </c>
      <c r="E2261" s="463">
        <v>27.24</v>
      </c>
      <c r="F2261" s="463">
        <v>66.42</v>
      </c>
    </row>
    <row r="2262" spans="1:6" ht="45">
      <c r="A2262" s="460">
        <v>92429</v>
      </c>
      <c r="B2262" s="461" t="s">
        <v>1369</v>
      </c>
      <c r="C2262" s="462" t="s">
        <v>98</v>
      </c>
      <c r="D2262" s="463">
        <v>43.580000000000005</v>
      </c>
      <c r="E2262" s="463">
        <v>40.6</v>
      </c>
      <c r="F2262" s="463">
        <v>84.18</v>
      </c>
    </row>
    <row r="2263" spans="1:6" ht="45">
      <c r="A2263" s="460">
        <v>92431</v>
      </c>
      <c r="B2263" s="461" t="s">
        <v>1362</v>
      </c>
      <c r="C2263" s="462" t="s">
        <v>98</v>
      </c>
      <c r="D2263" s="463">
        <v>37.959999999999994</v>
      </c>
      <c r="E2263" s="463">
        <v>24.26</v>
      </c>
      <c r="F2263" s="463">
        <v>62.22</v>
      </c>
    </row>
    <row r="2264" spans="1:6" ht="45">
      <c r="A2264" s="460">
        <v>92433</v>
      </c>
      <c r="B2264" s="461" t="s">
        <v>1370</v>
      </c>
      <c r="C2264" s="462" t="s">
        <v>98</v>
      </c>
      <c r="D2264" s="463">
        <v>42.129999999999995</v>
      </c>
      <c r="E2264" s="463">
        <v>36.94</v>
      </c>
      <c r="F2264" s="463">
        <v>79.069999999999993</v>
      </c>
    </row>
    <row r="2265" spans="1:6" ht="45">
      <c r="A2265" s="460">
        <v>92435</v>
      </c>
      <c r="B2265" s="461" t="s">
        <v>1363</v>
      </c>
      <c r="C2265" s="462" t="s">
        <v>98</v>
      </c>
      <c r="D2265" s="463">
        <v>36.050000000000004</v>
      </c>
      <c r="E2265" s="463">
        <v>23.08</v>
      </c>
      <c r="F2265" s="463">
        <v>59.13</v>
      </c>
    </row>
    <row r="2266" spans="1:6" ht="45">
      <c r="A2266" s="460">
        <v>92437</v>
      </c>
      <c r="B2266" s="461" t="s">
        <v>1371</v>
      </c>
      <c r="C2266" s="462" t="s">
        <v>98</v>
      </c>
      <c r="D2266" s="463">
        <v>40.07</v>
      </c>
      <c r="E2266" s="463">
        <v>35.35</v>
      </c>
      <c r="F2266" s="463">
        <v>75.42</v>
      </c>
    </row>
    <row r="2267" spans="1:6" ht="45">
      <c r="A2267" s="460">
        <v>92439</v>
      </c>
      <c r="B2267" s="461" t="s">
        <v>1364</v>
      </c>
      <c r="C2267" s="462" t="s">
        <v>98</v>
      </c>
      <c r="D2267" s="463">
        <v>34.650000000000006</v>
      </c>
      <c r="E2267" s="463">
        <v>22.27</v>
      </c>
      <c r="F2267" s="463">
        <v>56.92</v>
      </c>
    </row>
    <row r="2268" spans="1:6" ht="45">
      <c r="A2268" s="460">
        <v>92441</v>
      </c>
      <c r="B2268" s="461" t="s">
        <v>1372</v>
      </c>
      <c r="C2268" s="462" t="s">
        <v>98</v>
      </c>
      <c r="D2268" s="463">
        <v>38.589999999999996</v>
      </c>
      <c r="E2268" s="463">
        <v>34.21</v>
      </c>
      <c r="F2268" s="463">
        <v>72.8</v>
      </c>
    </row>
    <row r="2269" spans="1:6" ht="45">
      <c r="A2269" s="460">
        <v>92443</v>
      </c>
      <c r="B2269" s="461" t="s">
        <v>1365</v>
      </c>
      <c r="C2269" s="462" t="s">
        <v>98</v>
      </c>
      <c r="D2269" s="463">
        <v>31.490000000000002</v>
      </c>
      <c r="E2269" s="463">
        <v>20.79</v>
      </c>
      <c r="F2269" s="463">
        <v>52.28</v>
      </c>
    </row>
    <row r="2270" spans="1:6" ht="45">
      <c r="A2270" s="460">
        <v>92445</v>
      </c>
      <c r="B2270" s="461" t="s">
        <v>1373</v>
      </c>
      <c r="C2270" s="462" t="s">
        <v>98</v>
      </c>
      <c r="D2270" s="463">
        <v>35.289999999999992</v>
      </c>
      <c r="E2270" s="463">
        <v>32.31</v>
      </c>
      <c r="F2270" s="463">
        <v>67.599999999999994</v>
      </c>
    </row>
    <row r="2271" spans="1:6" ht="30">
      <c r="A2271" s="460">
        <v>92446</v>
      </c>
      <c r="B2271" s="461" t="s">
        <v>1374</v>
      </c>
      <c r="C2271" s="462" t="s">
        <v>98</v>
      </c>
      <c r="D2271" s="463">
        <v>221.18</v>
      </c>
      <c r="E2271" s="463">
        <v>111.92</v>
      </c>
      <c r="F2271" s="463">
        <v>333.1</v>
      </c>
    </row>
    <row r="2272" spans="1:6" ht="30">
      <c r="A2272" s="460">
        <v>92447</v>
      </c>
      <c r="B2272" s="461" t="s">
        <v>1375</v>
      </c>
      <c r="C2272" s="462" t="s">
        <v>98</v>
      </c>
      <c r="D2272" s="463">
        <v>145.72999999999999</v>
      </c>
      <c r="E2272" s="463">
        <v>86.25</v>
      </c>
      <c r="F2272" s="463">
        <v>231.98</v>
      </c>
    </row>
    <row r="2273" spans="1:6" ht="30">
      <c r="A2273" s="460">
        <v>92448</v>
      </c>
      <c r="B2273" s="461" t="s">
        <v>1376</v>
      </c>
      <c r="C2273" s="462" t="s">
        <v>98</v>
      </c>
      <c r="D2273" s="463">
        <v>109.61999999999999</v>
      </c>
      <c r="E2273" s="463">
        <v>70.23</v>
      </c>
      <c r="F2273" s="463">
        <v>179.85</v>
      </c>
    </row>
    <row r="2274" spans="1:6" ht="30">
      <c r="A2274" s="460">
        <v>92449</v>
      </c>
      <c r="B2274" s="461" t="s">
        <v>1392</v>
      </c>
      <c r="C2274" s="462" t="s">
        <v>98</v>
      </c>
      <c r="D2274" s="463">
        <v>184.47</v>
      </c>
      <c r="E2274" s="463">
        <v>91.53</v>
      </c>
      <c r="F2274" s="463">
        <v>276</v>
      </c>
    </row>
    <row r="2275" spans="1:6" ht="30">
      <c r="A2275" s="460">
        <v>92450</v>
      </c>
      <c r="B2275" s="461" t="s">
        <v>1400</v>
      </c>
      <c r="C2275" s="462" t="s">
        <v>98</v>
      </c>
      <c r="D2275" s="463">
        <v>214.35999999999999</v>
      </c>
      <c r="E2275" s="463">
        <v>91.9</v>
      </c>
      <c r="F2275" s="463">
        <v>306.26</v>
      </c>
    </row>
    <row r="2276" spans="1:6" ht="30">
      <c r="A2276" s="460">
        <v>92451</v>
      </c>
      <c r="B2276" s="461" t="s">
        <v>1377</v>
      </c>
      <c r="C2276" s="462" t="s">
        <v>98</v>
      </c>
      <c r="D2276" s="463">
        <v>123.71</v>
      </c>
      <c r="E2276" s="463">
        <v>65.42</v>
      </c>
      <c r="F2276" s="463">
        <v>189.13</v>
      </c>
    </row>
    <row r="2277" spans="1:6" ht="30">
      <c r="A2277" s="460">
        <v>92452</v>
      </c>
      <c r="B2277" s="461" t="s">
        <v>1385</v>
      </c>
      <c r="C2277" s="462" t="s">
        <v>98</v>
      </c>
      <c r="D2277" s="463">
        <v>112.73</v>
      </c>
      <c r="E2277" s="463">
        <v>74.489999999999995</v>
      </c>
      <c r="F2277" s="463">
        <v>187.22</v>
      </c>
    </row>
    <row r="2278" spans="1:6" ht="30">
      <c r="A2278" s="460">
        <v>92453</v>
      </c>
      <c r="B2278" s="461" t="s">
        <v>1393</v>
      </c>
      <c r="C2278" s="462" t="s">
        <v>98</v>
      </c>
      <c r="D2278" s="463">
        <v>156.6</v>
      </c>
      <c r="E2278" s="463">
        <v>79.400000000000006</v>
      </c>
      <c r="F2278" s="463">
        <v>236</v>
      </c>
    </row>
    <row r="2279" spans="1:6" ht="30">
      <c r="A2279" s="460">
        <v>92454</v>
      </c>
      <c r="B2279" s="461" t="s">
        <v>1401</v>
      </c>
      <c r="C2279" s="462" t="s">
        <v>98</v>
      </c>
      <c r="D2279" s="463">
        <v>195.27000000000004</v>
      </c>
      <c r="E2279" s="463">
        <v>79.2</v>
      </c>
      <c r="F2279" s="463">
        <v>274.47000000000003</v>
      </c>
    </row>
    <row r="2280" spans="1:6" ht="30">
      <c r="A2280" s="460">
        <v>92455</v>
      </c>
      <c r="B2280" s="461" t="s">
        <v>1378</v>
      </c>
      <c r="C2280" s="462" t="s">
        <v>98</v>
      </c>
      <c r="D2280" s="463">
        <v>100.12</v>
      </c>
      <c r="E2280" s="463">
        <v>54.98</v>
      </c>
      <c r="F2280" s="463">
        <v>155.1</v>
      </c>
    </row>
    <row r="2281" spans="1:6" ht="30">
      <c r="A2281" s="460">
        <v>92456</v>
      </c>
      <c r="B2281" s="461" t="s">
        <v>1386</v>
      </c>
      <c r="C2281" s="462" t="s">
        <v>98</v>
      </c>
      <c r="D2281" s="463">
        <v>92.67</v>
      </c>
      <c r="E2281" s="463">
        <v>63.08</v>
      </c>
      <c r="F2281" s="463">
        <v>155.75</v>
      </c>
    </row>
    <row r="2282" spans="1:6" ht="30">
      <c r="A2282" s="460">
        <v>92457</v>
      </c>
      <c r="B2282" s="461" t="s">
        <v>1394</v>
      </c>
      <c r="C2282" s="462" t="s">
        <v>98</v>
      </c>
      <c r="D2282" s="463">
        <v>135.92000000000002</v>
      </c>
      <c r="E2282" s="463">
        <v>69.849999999999994</v>
      </c>
      <c r="F2282" s="463">
        <v>205.77</v>
      </c>
    </row>
    <row r="2283" spans="1:6" ht="30">
      <c r="A2283" s="460">
        <v>92458</v>
      </c>
      <c r="B2283" s="461" t="s">
        <v>1402</v>
      </c>
      <c r="C2283" s="462" t="s">
        <v>98</v>
      </c>
      <c r="D2283" s="463">
        <v>184.08999999999997</v>
      </c>
      <c r="E2283" s="463">
        <v>70.17</v>
      </c>
      <c r="F2283" s="463">
        <v>254.26</v>
      </c>
    </row>
    <row r="2284" spans="1:6" ht="30">
      <c r="A2284" s="460">
        <v>92459</v>
      </c>
      <c r="B2284" s="461" t="s">
        <v>1379</v>
      </c>
      <c r="C2284" s="462" t="s">
        <v>98</v>
      </c>
      <c r="D2284" s="463">
        <v>84.789999999999992</v>
      </c>
      <c r="E2284" s="463">
        <v>47.56</v>
      </c>
      <c r="F2284" s="463">
        <v>132.35</v>
      </c>
    </row>
    <row r="2285" spans="1:6" ht="30">
      <c r="A2285" s="460">
        <v>92460</v>
      </c>
      <c r="B2285" s="461" t="s">
        <v>1387</v>
      </c>
      <c r="C2285" s="462" t="s">
        <v>98</v>
      </c>
      <c r="D2285" s="463">
        <v>76.320000000000022</v>
      </c>
      <c r="E2285" s="463">
        <v>55.29</v>
      </c>
      <c r="F2285" s="463">
        <v>131.61000000000001</v>
      </c>
    </row>
    <row r="2286" spans="1:6" ht="30">
      <c r="A2286" s="460">
        <v>92461</v>
      </c>
      <c r="B2286" s="461" t="s">
        <v>1395</v>
      </c>
      <c r="C2286" s="462" t="s">
        <v>98</v>
      </c>
      <c r="D2286" s="463">
        <v>126.03</v>
      </c>
      <c r="E2286" s="463">
        <v>63.77</v>
      </c>
      <c r="F2286" s="463">
        <v>189.8</v>
      </c>
    </row>
    <row r="2287" spans="1:6" ht="30">
      <c r="A2287" s="460">
        <v>92462</v>
      </c>
      <c r="B2287" s="461" t="s">
        <v>1403</v>
      </c>
      <c r="C2287" s="462" t="s">
        <v>98</v>
      </c>
      <c r="D2287" s="463">
        <v>177.59</v>
      </c>
      <c r="E2287" s="463">
        <v>63.5</v>
      </c>
      <c r="F2287" s="463">
        <v>241.09</v>
      </c>
    </row>
    <row r="2288" spans="1:6" ht="30">
      <c r="A2288" s="460">
        <v>92463</v>
      </c>
      <c r="B2288" s="461" t="s">
        <v>1380</v>
      </c>
      <c r="C2288" s="462" t="s">
        <v>98</v>
      </c>
      <c r="D2288" s="463">
        <v>77.150000000000006</v>
      </c>
      <c r="E2288" s="463">
        <v>42.88</v>
      </c>
      <c r="F2288" s="463">
        <v>120.03</v>
      </c>
    </row>
    <row r="2289" spans="1:6" ht="30">
      <c r="A2289" s="460">
        <v>92464</v>
      </c>
      <c r="B2289" s="461" t="s">
        <v>1388</v>
      </c>
      <c r="C2289" s="462" t="s">
        <v>98</v>
      </c>
      <c r="D2289" s="463">
        <v>74.25</v>
      </c>
      <c r="E2289" s="463">
        <v>49.78</v>
      </c>
      <c r="F2289" s="463">
        <v>124.03</v>
      </c>
    </row>
    <row r="2290" spans="1:6" ht="30">
      <c r="A2290" s="460">
        <v>92465</v>
      </c>
      <c r="B2290" s="461" t="s">
        <v>1396</v>
      </c>
      <c r="C2290" s="462" t="s">
        <v>98</v>
      </c>
      <c r="D2290" s="463">
        <v>100.09</v>
      </c>
      <c r="E2290" s="463">
        <v>53.37</v>
      </c>
      <c r="F2290" s="463">
        <v>153.46</v>
      </c>
    </row>
    <row r="2291" spans="1:6" ht="30">
      <c r="A2291" s="460">
        <v>92466</v>
      </c>
      <c r="B2291" s="461" t="s">
        <v>1404</v>
      </c>
      <c r="C2291" s="462" t="s">
        <v>98</v>
      </c>
      <c r="D2291" s="463">
        <v>176.13</v>
      </c>
      <c r="E2291" s="463">
        <v>56.83</v>
      </c>
      <c r="F2291" s="463">
        <v>232.96</v>
      </c>
    </row>
    <row r="2292" spans="1:6" ht="30">
      <c r="A2292" s="460">
        <v>92467</v>
      </c>
      <c r="B2292" s="461" t="s">
        <v>1381</v>
      </c>
      <c r="C2292" s="462" t="s">
        <v>98</v>
      </c>
      <c r="D2292" s="463">
        <v>64</v>
      </c>
      <c r="E2292" s="463">
        <v>35.89</v>
      </c>
      <c r="F2292" s="463">
        <v>99.89</v>
      </c>
    </row>
    <row r="2293" spans="1:6" ht="30">
      <c r="A2293" s="460">
        <v>92468</v>
      </c>
      <c r="B2293" s="461" t="s">
        <v>1389</v>
      </c>
      <c r="C2293" s="462" t="s">
        <v>98</v>
      </c>
      <c r="D2293" s="463">
        <v>72.53</v>
      </c>
      <c r="E2293" s="463">
        <v>44.14</v>
      </c>
      <c r="F2293" s="463">
        <v>116.67</v>
      </c>
    </row>
    <row r="2294" spans="1:6" ht="30">
      <c r="A2294" s="460">
        <v>92469</v>
      </c>
      <c r="B2294" s="461" t="s">
        <v>1397</v>
      </c>
      <c r="C2294" s="462" t="s">
        <v>98</v>
      </c>
      <c r="D2294" s="463">
        <v>91.19</v>
      </c>
      <c r="E2294" s="463">
        <v>48.84</v>
      </c>
      <c r="F2294" s="463">
        <v>140.03</v>
      </c>
    </row>
    <row r="2295" spans="1:6" ht="30">
      <c r="A2295" s="460">
        <v>92470</v>
      </c>
      <c r="B2295" s="461" t="s">
        <v>1405</v>
      </c>
      <c r="C2295" s="462" t="s">
        <v>98</v>
      </c>
      <c r="D2295" s="463">
        <v>172.86</v>
      </c>
      <c r="E2295" s="463">
        <v>52.39</v>
      </c>
      <c r="F2295" s="463">
        <v>225.25</v>
      </c>
    </row>
    <row r="2296" spans="1:6" ht="30">
      <c r="A2296" s="460">
        <v>92471</v>
      </c>
      <c r="B2296" s="461" t="s">
        <v>1382</v>
      </c>
      <c r="C2296" s="462" t="s">
        <v>98</v>
      </c>
      <c r="D2296" s="463">
        <v>58.39</v>
      </c>
      <c r="E2296" s="463">
        <v>32.89</v>
      </c>
      <c r="F2296" s="463">
        <v>91.28</v>
      </c>
    </row>
    <row r="2297" spans="1:6" ht="30">
      <c r="A2297" s="460">
        <v>92472</v>
      </c>
      <c r="B2297" s="461" t="s">
        <v>1390</v>
      </c>
      <c r="C2297" s="462" t="s">
        <v>98</v>
      </c>
      <c r="D2297" s="463">
        <v>69.41</v>
      </c>
      <c r="E2297" s="463">
        <v>40.659999999999997</v>
      </c>
      <c r="F2297" s="463">
        <v>110.07</v>
      </c>
    </row>
    <row r="2298" spans="1:6" ht="30">
      <c r="A2298" s="460">
        <v>92473</v>
      </c>
      <c r="B2298" s="461" t="s">
        <v>1398</v>
      </c>
      <c r="C2298" s="462" t="s">
        <v>98</v>
      </c>
      <c r="D2298" s="463">
        <v>84.160000000000011</v>
      </c>
      <c r="E2298" s="463">
        <v>44.92</v>
      </c>
      <c r="F2298" s="463">
        <v>129.08000000000001</v>
      </c>
    </row>
    <row r="2299" spans="1:6" ht="30">
      <c r="A2299" s="460">
        <v>92474</v>
      </c>
      <c r="B2299" s="461" t="s">
        <v>1406</v>
      </c>
      <c r="C2299" s="462" t="s">
        <v>98</v>
      </c>
      <c r="D2299" s="463">
        <v>170.19</v>
      </c>
      <c r="E2299" s="463">
        <v>48.34</v>
      </c>
      <c r="F2299" s="463">
        <v>218.53</v>
      </c>
    </row>
    <row r="2300" spans="1:6" ht="30">
      <c r="A2300" s="460">
        <v>92475</v>
      </c>
      <c r="B2300" s="461" t="s">
        <v>1383</v>
      </c>
      <c r="C2300" s="462" t="s">
        <v>98</v>
      </c>
      <c r="D2300" s="463">
        <v>53.959999999999994</v>
      </c>
      <c r="E2300" s="463">
        <v>30.25</v>
      </c>
      <c r="F2300" s="463">
        <v>84.21</v>
      </c>
    </row>
    <row r="2301" spans="1:6" ht="30">
      <c r="A2301" s="460">
        <v>92476</v>
      </c>
      <c r="B2301" s="461" t="s">
        <v>1391</v>
      </c>
      <c r="C2301" s="462" t="s">
        <v>98</v>
      </c>
      <c r="D2301" s="463">
        <v>66.92</v>
      </c>
      <c r="E2301" s="463">
        <v>37.5</v>
      </c>
      <c r="F2301" s="463">
        <v>104.42</v>
      </c>
    </row>
    <row r="2302" spans="1:6" ht="30">
      <c r="A2302" s="460">
        <v>92477</v>
      </c>
      <c r="B2302" s="461" t="s">
        <v>1399</v>
      </c>
      <c r="C2302" s="462" t="s">
        <v>98</v>
      </c>
      <c r="D2302" s="463">
        <v>68.69</v>
      </c>
      <c r="E2302" s="463">
        <v>37.299999999999997</v>
      </c>
      <c r="F2302" s="463">
        <v>105.99</v>
      </c>
    </row>
    <row r="2303" spans="1:6" ht="30">
      <c r="A2303" s="460">
        <v>92478</v>
      </c>
      <c r="B2303" s="461" t="s">
        <v>1407</v>
      </c>
      <c r="C2303" s="462" t="s">
        <v>98</v>
      </c>
      <c r="D2303" s="463">
        <v>164.56</v>
      </c>
      <c r="E2303" s="463">
        <v>40.9</v>
      </c>
      <c r="F2303" s="463">
        <v>205.46</v>
      </c>
    </row>
    <row r="2304" spans="1:6" ht="30">
      <c r="A2304" s="460">
        <v>92479</v>
      </c>
      <c r="B2304" s="461" t="s">
        <v>1384</v>
      </c>
      <c r="C2304" s="462" t="s">
        <v>98</v>
      </c>
      <c r="D2304" s="463">
        <v>44.19</v>
      </c>
      <c r="E2304" s="463">
        <v>25.11</v>
      </c>
      <c r="F2304" s="463">
        <v>69.3</v>
      </c>
    </row>
    <row r="2305" spans="1:6" ht="30">
      <c r="A2305" s="460">
        <v>92480</v>
      </c>
      <c r="B2305" s="461" t="s">
        <v>1408</v>
      </c>
      <c r="C2305" s="462" t="s">
        <v>98</v>
      </c>
      <c r="D2305" s="463">
        <v>61.59</v>
      </c>
      <c r="E2305" s="463">
        <v>31.67</v>
      </c>
      <c r="F2305" s="463">
        <v>93.26</v>
      </c>
    </row>
    <row r="2306" spans="1:6" ht="30">
      <c r="A2306" s="460">
        <v>92482</v>
      </c>
      <c r="B2306" s="461" t="s">
        <v>1409</v>
      </c>
      <c r="C2306" s="462" t="s">
        <v>98</v>
      </c>
      <c r="D2306" s="463">
        <v>252.07999999999998</v>
      </c>
      <c r="E2306" s="463">
        <v>123.63</v>
      </c>
      <c r="F2306" s="463">
        <v>375.71</v>
      </c>
    </row>
    <row r="2307" spans="1:6" ht="30">
      <c r="A2307" s="460">
        <v>92484</v>
      </c>
      <c r="B2307" s="461" t="s">
        <v>1410</v>
      </c>
      <c r="C2307" s="462" t="s">
        <v>98</v>
      </c>
      <c r="D2307" s="463">
        <v>159.35000000000002</v>
      </c>
      <c r="E2307" s="463">
        <v>102.21</v>
      </c>
      <c r="F2307" s="463">
        <v>261.56</v>
      </c>
    </row>
    <row r="2308" spans="1:6" ht="30">
      <c r="A2308" s="460">
        <v>92486</v>
      </c>
      <c r="B2308" s="461" t="s">
        <v>1411</v>
      </c>
      <c r="C2308" s="462" t="s">
        <v>98</v>
      </c>
      <c r="D2308" s="463">
        <v>103.65000000000002</v>
      </c>
      <c r="E2308" s="463">
        <v>84.46</v>
      </c>
      <c r="F2308" s="463">
        <v>188.11</v>
      </c>
    </row>
    <row r="2309" spans="1:6" ht="30">
      <c r="A2309" s="460">
        <v>92488</v>
      </c>
      <c r="B2309" s="461" t="s">
        <v>1427</v>
      </c>
      <c r="C2309" s="462" t="s">
        <v>98</v>
      </c>
      <c r="D2309" s="463">
        <v>65.929999999999993</v>
      </c>
      <c r="E2309" s="463">
        <v>45.95</v>
      </c>
      <c r="F2309" s="463">
        <v>111.88</v>
      </c>
    </row>
    <row r="2310" spans="1:6" ht="30">
      <c r="A2310" s="460">
        <v>92490</v>
      </c>
      <c r="B2310" s="461" t="s">
        <v>1428</v>
      </c>
      <c r="C2310" s="462" t="s">
        <v>98</v>
      </c>
      <c r="D2310" s="463">
        <v>42.279999999999994</v>
      </c>
      <c r="E2310" s="463">
        <v>32.880000000000003</v>
      </c>
      <c r="F2310" s="463">
        <v>75.16</v>
      </c>
    </row>
    <row r="2311" spans="1:6" ht="30">
      <c r="A2311" s="460">
        <v>92492</v>
      </c>
      <c r="B2311" s="461" t="s">
        <v>1429</v>
      </c>
      <c r="C2311" s="462" t="s">
        <v>98</v>
      </c>
      <c r="D2311" s="463">
        <v>63.11</v>
      </c>
      <c r="E2311" s="463">
        <v>42.44</v>
      </c>
      <c r="F2311" s="463">
        <v>105.55</v>
      </c>
    </row>
    <row r="2312" spans="1:6" ht="45">
      <c r="A2312" s="460">
        <v>92494</v>
      </c>
      <c r="B2312" s="461" t="s">
        <v>1430</v>
      </c>
      <c r="C2312" s="462" t="s">
        <v>98</v>
      </c>
      <c r="D2312" s="463">
        <v>39.819999999999993</v>
      </c>
      <c r="E2312" s="463">
        <v>30.37</v>
      </c>
      <c r="F2312" s="463">
        <v>70.19</v>
      </c>
    </row>
    <row r="2313" spans="1:6" ht="30">
      <c r="A2313" s="460">
        <v>92496</v>
      </c>
      <c r="B2313" s="461" t="s">
        <v>1431</v>
      </c>
      <c r="C2313" s="462" t="s">
        <v>98</v>
      </c>
      <c r="D2313" s="463">
        <v>60.91</v>
      </c>
      <c r="E2313" s="463">
        <v>39.25</v>
      </c>
      <c r="F2313" s="463">
        <v>100.16</v>
      </c>
    </row>
    <row r="2314" spans="1:6" ht="45">
      <c r="A2314" s="460">
        <v>92498</v>
      </c>
      <c r="B2314" s="461" t="s">
        <v>1432</v>
      </c>
      <c r="C2314" s="462" t="s">
        <v>98</v>
      </c>
      <c r="D2314" s="463">
        <v>37.9</v>
      </c>
      <c r="E2314" s="463">
        <v>28.07</v>
      </c>
      <c r="F2314" s="463">
        <v>65.97</v>
      </c>
    </row>
    <row r="2315" spans="1:6" ht="30">
      <c r="A2315" s="460">
        <v>92500</v>
      </c>
      <c r="B2315" s="461" t="s">
        <v>1433</v>
      </c>
      <c r="C2315" s="462" t="s">
        <v>98</v>
      </c>
      <c r="D2315" s="463">
        <v>59.419999999999995</v>
      </c>
      <c r="E2315" s="463">
        <v>36.24</v>
      </c>
      <c r="F2315" s="463">
        <v>95.66</v>
      </c>
    </row>
    <row r="2316" spans="1:6" ht="45">
      <c r="A2316" s="460">
        <v>92502</v>
      </c>
      <c r="B2316" s="461" t="s">
        <v>1434</v>
      </c>
      <c r="C2316" s="462" t="s">
        <v>98</v>
      </c>
      <c r="D2316" s="463">
        <v>36.68</v>
      </c>
      <c r="E2316" s="463">
        <v>25.93</v>
      </c>
      <c r="F2316" s="463">
        <v>62.61</v>
      </c>
    </row>
    <row r="2317" spans="1:6" ht="30">
      <c r="A2317" s="460">
        <v>92504</v>
      </c>
      <c r="B2317" s="461" t="s">
        <v>1435</v>
      </c>
      <c r="C2317" s="462" t="s">
        <v>98</v>
      </c>
      <c r="D2317" s="463">
        <v>56.58</v>
      </c>
      <c r="E2317" s="463">
        <v>30.97</v>
      </c>
      <c r="F2317" s="463">
        <v>87.55</v>
      </c>
    </row>
    <row r="2318" spans="1:6" ht="45">
      <c r="A2318" s="460">
        <v>92506</v>
      </c>
      <c r="B2318" s="461" t="s">
        <v>1436</v>
      </c>
      <c r="C2318" s="462" t="s">
        <v>98</v>
      </c>
      <c r="D2318" s="463">
        <v>34.33</v>
      </c>
      <c r="E2318" s="463">
        <v>22.14</v>
      </c>
      <c r="F2318" s="463">
        <v>56.47</v>
      </c>
    </row>
    <row r="2319" spans="1:6" ht="30">
      <c r="A2319" s="460">
        <v>92508</v>
      </c>
      <c r="B2319" s="461" t="s">
        <v>1412</v>
      </c>
      <c r="C2319" s="462" t="s">
        <v>98</v>
      </c>
      <c r="D2319" s="463">
        <v>70.150000000000006</v>
      </c>
      <c r="E2319" s="463">
        <v>35.78</v>
      </c>
      <c r="F2319" s="463">
        <v>105.93</v>
      </c>
    </row>
    <row r="2320" spans="1:6" ht="30">
      <c r="A2320" s="460">
        <v>92510</v>
      </c>
      <c r="B2320" s="461" t="s">
        <v>1413</v>
      </c>
      <c r="C2320" s="462" t="s">
        <v>98</v>
      </c>
      <c r="D2320" s="463">
        <v>45.940000000000005</v>
      </c>
      <c r="E2320" s="463">
        <v>20.9</v>
      </c>
      <c r="F2320" s="463">
        <v>66.84</v>
      </c>
    </row>
    <row r="2321" spans="1:6" ht="30">
      <c r="A2321" s="460">
        <v>92512</v>
      </c>
      <c r="B2321" s="461" t="s">
        <v>1414</v>
      </c>
      <c r="C2321" s="462" t="s">
        <v>98</v>
      </c>
      <c r="D2321" s="463">
        <v>58.28</v>
      </c>
      <c r="E2321" s="463">
        <v>32.950000000000003</v>
      </c>
      <c r="F2321" s="463">
        <v>91.23</v>
      </c>
    </row>
    <row r="2322" spans="1:6" ht="30">
      <c r="A2322" s="460">
        <v>92514</v>
      </c>
      <c r="B2322" s="461" t="s">
        <v>1415</v>
      </c>
      <c r="C2322" s="462" t="s">
        <v>98</v>
      </c>
      <c r="D2322" s="463">
        <v>34.44</v>
      </c>
      <c r="E2322" s="463">
        <v>19.170000000000002</v>
      </c>
      <c r="F2322" s="463">
        <v>53.61</v>
      </c>
    </row>
    <row r="2323" spans="1:6" ht="30">
      <c r="A2323" s="460">
        <v>92515</v>
      </c>
      <c r="B2323" s="461" t="s">
        <v>1416</v>
      </c>
      <c r="C2323" s="462" t="s">
        <v>98</v>
      </c>
      <c r="D2323" s="463">
        <v>53.040000000000006</v>
      </c>
      <c r="E2323" s="463">
        <v>30.38</v>
      </c>
      <c r="F2323" s="463">
        <v>83.42</v>
      </c>
    </row>
    <row r="2324" spans="1:6" ht="30">
      <c r="A2324" s="460">
        <v>92518</v>
      </c>
      <c r="B2324" s="461" t="s">
        <v>1417</v>
      </c>
      <c r="C2324" s="462" t="s">
        <v>98</v>
      </c>
      <c r="D2324" s="463">
        <v>29.54</v>
      </c>
      <c r="E2324" s="463">
        <v>17.649999999999999</v>
      </c>
      <c r="F2324" s="463">
        <v>47.19</v>
      </c>
    </row>
    <row r="2325" spans="1:6" ht="30">
      <c r="A2325" s="460">
        <v>92520</v>
      </c>
      <c r="B2325" s="461" t="s">
        <v>1418</v>
      </c>
      <c r="C2325" s="462" t="s">
        <v>98</v>
      </c>
      <c r="D2325" s="463">
        <v>49.960000000000008</v>
      </c>
      <c r="E2325" s="463">
        <v>28.05</v>
      </c>
      <c r="F2325" s="463">
        <v>78.010000000000005</v>
      </c>
    </row>
    <row r="2326" spans="1:6" ht="30">
      <c r="A2326" s="460">
        <v>92522</v>
      </c>
      <c r="B2326" s="461" t="s">
        <v>1419</v>
      </c>
      <c r="C2326" s="462" t="s">
        <v>98</v>
      </c>
      <c r="D2326" s="463">
        <v>26.79</v>
      </c>
      <c r="E2326" s="463">
        <v>16.28</v>
      </c>
      <c r="F2326" s="463">
        <v>43.07</v>
      </c>
    </row>
    <row r="2327" spans="1:6" ht="30">
      <c r="A2327" s="460">
        <v>92524</v>
      </c>
      <c r="B2327" s="461" t="s">
        <v>4886</v>
      </c>
      <c r="C2327" s="462" t="s">
        <v>98</v>
      </c>
      <c r="D2327" s="463">
        <v>50.86</v>
      </c>
      <c r="E2327" s="463">
        <v>25.87</v>
      </c>
      <c r="F2327" s="463">
        <v>76.73</v>
      </c>
    </row>
    <row r="2328" spans="1:6" ht="30">
      <c r="A2328" s="460">
        <v>92526</v>
      </c>
      <c r="B2328" s="461" t="s">
        <v>1420</v>
      </c>
      <c r="C2328" s="462" t="s">
        <v>98</v>
      </c>
      <c r="D2328" s="463">
        <v>27.97</v>
      </c>
      <c r="E2328" s="463">
        <v>15.01</v>
      </c>
      <c r="F2328" s="463">
        <v>42.98</v>
      </c>
    </row>
    <row r="2329" spans="1:6" ht="30">
      <c r="A2329" s="460">
        <v>92528</v>
      </c>
      <c r="B2329" s="461" t="s">
        <v>1421</v>
      </c>
      <c r="C2329" s="462" t="s">
        <v>98</v>
      </c>
      <c r="D2329" s="463">
        <v>49.110000000000007</v>
      </c>
      <c r="E2329" s="463">
        <v>23.9</v>
      </c>
      <c r="F2329" s="463">
        <v>73.010000000000005</v>
      </c>
    </row>
    <row r="2330" spans="1:6" ht="30">
      <c r="A2330" s="460">
        <v>92530</v>
      </c>
      <c r="B2330" s="461" t="s">
        <v>1422</v>
      </c>
      <c r="C2330" s="462" t="s">
        <v>98</v>
      </c>
      <c r="D2330" s="463">
        <v>26.490000000000002</v>
      </c>
      <c r="E2330" s="463">
        <v>13.87</v>
      </c>
      <c r="F2330" s="463">
        <v>40.36</v>
      </c>
    </row>
    <row r="2331" spans="1:6" ht="30">
      <c r="A2331" s="460">
        <v>92532</v>
      </c>
      <c r="B2331" s="461" t="s">
        <v>1423</v>
      </c>
      <c r="C2331" s="462" t="s">
        <v>98</v>
      </c>
      <c r="D2331" s="463">
        <v>47.66</v>
      </c>
      <c r="E2331" s="463">
        <v>22.11</v>
      </c>
      <c r="F2331" s="463">
        <v>69.77</v>
      </c>
    </row>
    <row r="2332" spans="1:6" ht="30">
      <c r="A2332" s="460">
        <v>92534</v>
      </c>
      <c r="B2332" s="461" t="s">
        <v>1424</v>
      </c>
      <c r="C2332" s="462" t="s">
        <v>98</v>
      </c>
      <c r="D2332" s="463">
        <v>25.29</v>
      </c>
      <c r="E2332" s="463">
        <v>12.83</v>
      </c>
      <c r="F2332" s="463">
        <v>38.119999999999997</v>
      </c>
    </row>
    <row r="2333" spans="1:6" ht="30">
      <c r="A2333" s="460">
        <v>92536</v>
      </c>
      <c r="B2333" s="461" t="s">
        <v>1425</v>
      </c>
      <c r="C2333" s="462" t="s">
        <v>98</v>
      </c>
      <c r="D2333" s="463">
        <v>44.72</v>
      </c>
      <c r="E2333" s="463">
        <v>18.88</v>
      </c>
      <c r="F2333" s="463">
        <v>63.6</v>
      </c>
    </row>
    <row r="2334" spans="1:6" ht="30">
      <c r="A2334" s="460">
        <v>92538</v>
      </c>
      <c r="B2334" s="461" t="s">
        <v>1426</v>
      </c>
      <c r="C2334" s="462" t="s">
        <v>98</v>
      </c>
      <c r="D2334" s="463">
        <v>22.78</v>
      </c>
      <c r="E2334" s="463">
        <v>10.93</v>
      </c>
      <c r="F2334" s="463">
        <v>33.71</v>
      </c>
    </row>
    <row r="2335" spans="1:6" ht="30">
      <c r="A2335" s="460">
        <v>96252</v>
      </c>
      <c r="B2335" s="461" t="s">
        <v>1350</v>
      </c>
      <c r="C2335" s="462" t="s">
        <v>98</v>
      </c>
      <c r="D2335" s="463">
        <v>179.82</v>
      </c>
      <c r="E2335" s="463">
        <v>69.489999999999995</v>
      </c>
      <c r="F2335" s="463">
        <v>249.31</v>
      </c>
    </row>
    <row r="2336" spans="1:6" ht="45">
      <c r="A2336" s="460">
        <v>96257</v>
      </c>
      <c r="B2336" s="461" t="s">
        <v>1351</v>
      </c>
      <c r="C2336" s="462" t="s">
        <v>98</v>
      </c>
      <c r="D2336" s="463">
        <v>122.73</v>
      </c>
      <c r="E2336" s="463">
        <v>97.74</v>
      </c>
      <c r="F2336" s="463">
        <v>220.47</v>
      </c>
    </row>
    <row r="2337" spans="1:6" ht="30">
      <c r="A2337" s="460">
        <v>96258</v>
      </c>
      <c r="B2337" s="461" t="s">
        <v>1352</v>
      </c>
      <c r="C2337" s="462" t="s">
        <v>98</v>
      </c>
      <c r="D2337" s="463">
        <v>116.89</v>
      </c>
      <c r="E2337" s="463">
        <v>88.49</v>
      </c>
      <c r="F2337" s="463">
        <v>205.38</v>
      </c>
    </row>
    <row r="2338" spans="1:6" ht="45">
      <c r="A2338" s="460">
        <v>96259</v>
      </c>
      <c r="B2338" s="461" t="s">
        <v>1353</v>
      </c>
      <c r="C2338" s="462" t="s">
        <v>98</v>
      </c>
      <c r="D2338" s="463">
        <v>128.13</v>
      </c>
      <c r="E2338" s="463">
        <v>123</v>
      </c>
      <c r="F2338" s="463">
        <v>251.13</v>
      </c>
    </row>
    <row r="2339" spans="1:6" ht="30">
      <c r="A2339" s="460">
        <v>96529</v>
      </c>
      <c r="B2339" s="461" t="s">
        <v>7471</v>
      </c>
      <c r="C2339" s="462" t="s">
        <v>98</v>
      </c>
      <c r="D2339" s="463">
        <v>132.48999999999998</v>
      </c>
      <c r="E2339" s="463">
        <v>138.22</v>
      </c>
      <c r="F2339" s="463">
        <v>270.70999999999998</v>
      </c>
    </row>
    <row r="2340" spans="1:6" ht="30">
      <c r="A2340" s="460">
        <v>96530</v>
      </c>
      <c r="B2340" s="461" t="s">
        <v>7472</v>
      </c>
      <c r="C2340" s="462" t="s">
        <v>98</v>
      </c>
      <c r="D2340" s="463">
        <v>87.839999999999989</v>
      </c>
      <c r="E2340" s="463">
        <v>52.61</v>
      </c>
      <c r="F2340" s="463">
        <v>140.44999999999999</v>
      </c>
    </row>
    <row r="2341" spans="1:6" ht="30">
      <c r="A2341" s="460">
        <v>96531</v>
      </c>
      <c r="B2341" s="461" t="s">
        <v>7473</v>
      </c>
      <c r="C2341" s="462" t="s">
        <v>98</v>
      </c>
      <c r="D2341" s="463">
        <v>56.88</v>
      </c>
      <c r="E2341" s="463">
        <v>51.99</v>
      </c>
      <c r="F2341" s="463">
        <v>108.87</v>
      </c>
    </row>
    <row r="2342" spans="1:6" ht="30">
      <c r="A2342" s="460">
        <v>96532</v>
      </c>
      <c r="B2342" s="461" t="s">
        <v>7474</v>
      </c>
      <c r="C2342" s="462" t="s">
        <v>98</v>
      </c>
      <c r="D2342" s="463">
        <v>81.84</v>
      </c>
      <c r="E2342" s="463">
        <v>108.4</v>
      </c>
      <c r="F2342" s="463">
        <v>190.24</v>
      </c>
    </row>
    <row r="2343" spans="1:6" ht="30">
      <c r="A2343" s="460">
        <v>96533</v>
      </c>
      <c r="B2343" s="461" t="s">
        <v>7475</v>
      </c>
      <c r="C2343" s="462" t="s">
        <v>98</v>
      </c>
      <c r="D2343" s="463">
        <v>51.87</v>
      </c>
      <c r="E2343" s="463">
        <v>44.04</v>
      </c>
      <c r="F2343" s="463">
        <v>95.91</v>
      </c>
    </row>
    <row r="2344" spans="1:6" ht="30">
      <c r="A2344" s="460">
        <v>96534</v>
      </c>
      <c r="B2344" s="461" t="s">
        <v>7476</v>
      </c>
      <c r="C2344" s="462" t="s">
        <v>98</v>
      </c>
      <c r="D2344" s="463">
        <v>36.949999999999996</v>
      </c>
      <c r="E2344" s="463">
        <v>47.9</v>
      </c>
      <c r="F2344" s="463">
        <v>84.85</v>
      </c>
    </row>
    <row r="2345" spans="1:6" ht="30">
      <c r="A2345" s="460">
        <v>96535</v>
      </c>
      <c r="B2345" s="461" t="s">
        <v>7477</v>
      </c>
      <c r="C2345" s="462" t="s">
        <v>98</v>
      </c>
      <c r="D2345" s="463">
        <v>55.499999999999986</v>
      </c>
      <c r="E2345" s="463">
        <v>92.89</v>
      </c>
      <c r="F2345" s="463">
        <v>148.38999999999999</v>
      </c>
    </row>
    <row r="2346" spans="1:6" ht="30">
      <c r="A2346" s="460">
        <v>96536</v>
      </c>
      <c r="B2346" s="461" t="s">
        <v>7478</v>
      </c>
      <c r="C2346" s="462" t="s">
        <v>98</v>
      </c>
      <c r="D2346" s="463">
        <v>33.17</v>
      </c>
      <c r="E2346" s="463">
        <v>39.549999999999997</v>
      </c>
      <c r="F2346" s="463">
        <v>72.72</v>
      </c>
    </row>
    <row r="2347" spans="1:6" ht="30">
      <c r="A2347" s="460">
        <v>96537</v>
      </c>
      <c r="B2347" s="461" t="s">
        <v>7479</v>
      </c>
      <c r="C2347" s="462" t="s">
        <v>98</v>
      </c>
      <c r="D2347" s="463">
        <v>100.69000000000001</v>
      </c>
      <c r="E2347" s="463">
        <v>89.77</v>
      </c>
      <c r="F2347" s="463">
        <v>190.46</v>
      </c>
    </row>
    <row r="2348" spans="1:6" ht="30">
      <c r="A2348" s="460">
        <v>96538</v>
      </c>
      <c r="B2348" s="461" t="s">
        <v>7480</v>
      </c>
      <c r="C2348" s="462" t="s">
        <v>98</v>
      </c>
      <c r="D2348" s="463">
        <v>116.50999999999996</v>
      </c>
      <c r="E2348" s="463">
        <v>149.83000000000001</v>
      </c>
      <c r="F2348" s="463">
        <v>266.33999999999997</v>
      </c>
    </row>
    <row r="2349" spans="1:6" ht="30">
      <c r="A2349" s="460">
        <v>96539</v>
      </c>
      <c r="B2349" s="461" t="s">
        <v>7481</v>
      </c>
      <c r="C2349" s="462" t="s">
        <v>98</v>
      </c>
      <c r="D2349" s="463">
        <v>68.98</v>
      </c>
      <c r="E2349" s="463">
        <v>68.489999999999995</v>
      </c>
      <c r="F2349" s="463">
        <v>137.47</v>
      </c>
    </row>
    <row r="2350" spans="1:6" ht="30">
      <c r="A2350" s="460">
        <v>96540</v>
      </c>
      <c r="B2350" s="461" t="s">
        <v>7482</v>
      </c>
      <c r="C2350" s="462" t="s">
        <v>98</v>
      </c>
      <c r="D2350" s="463">
        <v>63.66</v>
      </c>
      <c r="E2350" s="463">
        <v>76.5</v>
      </c>
      <c r="F2350" s="463">
        <v>140.16</v>
      </c>
    </row>
    <row r="2351" spans="1:6" ht="30">
      <c r="A2351" s="460">
        <v>96541</v>
      </c>
      <c r="B2351" s="461" t="s">
        <v>7483</v>
      </c>
      <c r="C2351" s="462" t="s">
        <v>98</v>
      </c>
      <c r="D2351" s="463">
        <v>78.08</v>
      </c>
      <c r="E2351" s="463">
        <v>123.73</v>
      </c>
      <c r="F2351" s="463">
        <v>201.81</v>
      </c>
    </row>
    <row r="2352" spans="1:6" ht="30">
      <c r="A2352" s="460">
        <v>96542</v>
      </c>
      <c r="B2352" s="461" t="s">
        <v>7484</v>
      </c>
      <c r="C2352" s="462" t="s">
        <v>98</v>
      </c>
      <c r="D2352" s="463">
        <v>45.230000000000004</v>
      </c>
      <c r="E2352" s="463">
        <v>61.14</v>
      </c>
      <c r="F2352" s="463">
        <v>106.37</v>
      </c>
    </row>
    <row r="2353" spans="1:6">
      <c r="A2353" s="460">
        <v>96543</v>
      </c>
      <c r="B2353" s="461" t="s">
        <v>7485</v>
      </c>
      <c r="C2353" s="462" t="s">
        <v>1175</v>
      </c>
      <c r="D2353" s="463">
        <v>11.780000000000001</v>
      </c>
      <c r="E2353" s="463">
        <v>10.199999999999999</v>
      </c>
      <c r="F2353" s="463">
        <v>21.98</v>
      </c>
    </row>
    <row r="2354" spans="1:6" ht="30">
      <c r="A2354" s="460">
        <v>97747</v>
      </c>
      <c r="B2354" s="461" t="s">
        <v>1354</v>
      </c>
      <c r="C2354" s="462" t="s">
        <v>98</v>
      </c>
      <c r="D2354" s="463">
        <v>122.1</v>
      </c>
      <c r="E2354" s="463">
        <v>109.57</v>
      </c>
      <c r="F2354" s="463">
        <v>231.67</v>
      </c>
    </row>
    <row r="2355" spans="1:6" ht="30">
      <c r="A2355" s="460">
        <v>101791</v>
      </c>
      <c r="B2355" s="461" t="s">
        <v>1474</v>
      </c>
      <c r="C2355" s="462" t="s">
        <v>914</v>
      </c>
      <c r="D2355" s="463">
        <v>20.329999999999998</v>
      </c>
      <c r="E2355" s="463">
        <v>2.08</v>
      </c>
      <c r="F2355" s="463">
        <v>22.41</v>
      </c>
    </row>
    <row r="2356" spans="1:6" ht="30">
      <c r="A2356" s="460">
        <v>101792</v>
      </c>
      <c r="B2356" s="461" t="s">
        <v>1470</v>
      </c>
      <c r="C2356" s="462" t="s">
        <v>926</v>
      </c>
      <c r="D2356" s="463">
        <v>10.630000000000003</v>
      </c>
      <c r="E2356" s="463">
        <v>7.13</v>
      </c>
      <c r="F2356" s="463">
        <v>17.760000000000002</v>
      </c>
    </row>
    <row r="2357" spans="1:6" ht="30">
      <c r="A2357" s="460">
        <v>101793</v>
      </c>
      <c r="B2357" s="461" t="s">
        <v>1471</v>
      </c>
      <c r="C2357" s="462" t="s">
        <v>926</v>
      </c>
      <c r="D2357" s="463">
        <v>16.439999999999998</v>
      </c>
      <c r="E2357" s="463">
        <v>9.67</v>
      </c>
      <c r="F2357" s="463">
        <v>26.11</v>
      </c>
    </row>
    <row r="2358" spans="1:6" ht="30">
      <c r="A2358" s="460">
        <v>101969</v>
      </c>
      <c r="B2358" s="461" t="s">
        <v>1446</v>
      </c>
      <c r="C2358" s="462" t="s">
        <v>98</v>
      </c>
      <c r="D2358" s="463">
        <v>147.57999999999998</v>
      </c>
      <c r="E2358" s="463">
        <v>27.37</v>
      </c>
      <c r="F2358" s="463">
        <v>174.95</v>
      </c>
    </row>
    <row r="2359" spans="1:6" ht="30">
      <c r="A2359" s="460">
        <v>101971</v>
      </c>
      <c r="B2359" s="461" t="s">
        <v>1447</v>
      </c>
      <c r="C2359" s="462" t="s">
        <v>98</v>
      </c>
      <c r="D2359" s="463">
        <v>111.06</v>
      </c>
      <c r="E2359" s="463">
        <v>27.38</v>
      </c>
      <c r="F2359" s="463">
        <v>138.44</v>
      </c>
    </row>
    <row r="2360" spans="1:6" ht="30">
      <c r="A2360" s="460">
        <v>101973</v>
      </c>
      <c r="B2360" s="461" t="s">
        <v>1448</v>
      </c>
      <c r="C2360" s="462" t="s">
        <v>98</v>
      </c>
      <c r="D2360" s="463">
        <v>196.45</v>
      </c>
      <c r="E2360" s="463">
        <v>29.77</v>
      </c>
      <c r="F2360" s="463">
        <v>226.22</v>
      </c>
    </row>
    <row r="2361" spans="1:6" ht="30">
      <c r="A2361" s="460">
        <v>101974</v>
      </c>
      <c r="B2361" s="461" t="s">
        <v>1294</v>
      </c>
      <c r="C2361" s="462" t="s">
        <v>98</v>
      </c>
      <c r="D2361" s="463">
        <v>316.52</v>
      </c>
      <c r="E2361" s="463">
        <v>230.37</v>
      </c>
      <c r="F2361" s="463">
        <v>546.89</v>
      </c>
    </row>
    <row r="2362" spans="1:6" ht="30">
      <c r="A2362" s="460">
        <v>101975</v>
      </c>
      <c r="B2362" s="461" t="s">
        <v>1295</v>
      </c>
      <c r="C2362" s="462" t="s">
        <v>98</v>
      </c>
      <c r="D2362" s="463">
        <v>277.91000000000003</v>
      </c>
      <c r="E2362" s="463">
        <v>183.31</v>
      </c>
      <c r="F2362" s="463">
        <v>461.22</v>
      </c>
    </row>
    <row r="2363" spans="1:6" ht="30">
      <c r="A2363" s="460">
        <v>101977</v>
      </c>
      <c r="B2363" s="461" t="s">
        <v>1296</v>
      </c>
      <c r="C2363" s="462" t="s">
        <v>98</v>
      </c>
      <c r="D2363" s="463">
        <v>171.21</v>
      </c>
      <c r="E2363" s="463">
        <v>158.28</v>
      </c>
      <c r="F2363" s="463">
        <v>329.49</v>
      </c>
    </row>
    <row r="2364" spans="1:6" ht="30">
      <c r="A2364" s="460">
        <v>101980</v>
      </c>
      <c r="B2364" s="461" t="s">
        <v>1297</v>
      </c>
      <c r="C2364" s="462" t="s">
        <v>98</v>
      </c>
      <c r="D2364" s="463">
        <v>170.57999999999998</v>
      </c>
      <c r="E2364" s="463">
        <v>127.05</v>
      </c>
      <c r="F2364" s="463">
        <v>297.63</v>
      </c>
    </row>
    <row r="2365" spans="1:6" ht="30">
      <c r="A2365" s="460">
        <v>101981</v>
      </c>
      <c r="B2365" s="461" t="s">
        <v>1298</v>
      </c>
      <c r="C2365" s="462" t="s">
        <v>98</v>
      </c>
      <c r="D2365" s="463">
        <v>149.84</v>
      </c>
      <c r="E2365" s="463">
        <v>107.41</v>
      </c>
      <c r="F2365" s="463">
        <v>257.25</v>
      </c>
    </row>
    <row r="2366" spans="1:6" ht="30">
      <c r="A2366" s="460">
        <v>101982</v>
      </c>
      <c r="B2366" s="461" t="s">
        <v>1299</v>
      </c>
      <c r="C2366" s="462" t="s">
        <v>98</v>
      </c>
      <c r="D2366" s="463">
        <v>131.91000000000003</v>
      </c>
      <c r="E2366" s="463">
        <v>99.24</v>
      </c>
      <c r="F2366" s="463">
        <v>231.15</v>
      </c>
    </row>
    <row r="2367" spans="1:6" ht="30">
      <c r="A2367" s="460">
        <v>101983</v>
      </c>
      <c r="B2367" s="461" t="s">
        <v>1300</v>
      </c>
      <c r="C2367" s="462" t="s">
        <v>98</v>
      </c>
      <c r="D2367" s="463">
        <v>120.53999999999999</v>
      </c>
      <c r="E2367" s="463">
        <v>94.25</v>
      </c>
      <c r="F2367" s="463">
        <v>214.79</v>
      </c>
    </row>
    <row r="2368" spans="1:6" ht="30">
      <c r="A2368" s="460">
        <v>101985</v>
      </c>
      <c r="B2368" s="461" t="s">
        <v>1449</v>
      </c>
      <c r="C2368" s="462" t="s">
        <v>98</v>
      </c>
      <c r="D2368" s="463">
        <v>153.35</v>
      </c>
      <c r="E2368" s="463">
        <v>32.119999999999997</v>
      </c>
      <c r="F2368" s="463">
        <v>185.47</v>
      </c>
    </row>
    <row r="2369" spans="1:6" ht="30">
      <c r="A2369" s="460">
        <v>101986</v>
      </c>
      <c r="B2369" s="461" t="s">
        <v>1450</v>
      </c>
      <c r="C2369" s="462" t="s">
        <v>98</v>
      </c>
      <c r="D2369" s="463">
        <v>106.93</v>
      </c>
      <c r="E2369" s="463">
        <v>32.130000000000003</v>
      </c>
      <c r="F2369" s="463">
        <v>139.06</v>
      </c>
    </row>
    <row r="2370" spans="1:6" ht="30">
      <c r="A2370" s="460">
        <v>101987</v>
      </c>
      <c r="B2370" s="461" t="s">
        <v>1451</v>
      </c>
      <c r="C2370" s="462" t="s">
        <v>98</v>
      </c>
      <c r="D2370" s="463">
        <v>236.27999999999997</v>
      </c>
      <c r="E2370" s="463">
        <v>31.3</v>
      </c>
      <c r="F2370" s="463">
        <v>267.58</v>
      </c>
    </row>
    <row r="2371" spans="1:6" ht="30">
      <c r="A2371" s="460">
        <v>101988</v>
      </c>
      <c r="B2371" s="461" t="s">
        <v>1452</v>
      </c>
      <c r="C2371" s="462" t="s">
        <v>98</v>
      </c>
      <c r="D2371" s="463">
        <v>150.66</v>
      </c>
      <c r="E2371" s="463">
        <v>32.869999999999997</v>
      </c>
      <c r="F2371" s="463">
        <v>183.53</v>
      </c>
    </row>
    <row r="2372" spans="1:6" ht="30">
      <c r="A2372" s="460">
        <v>101989</v>
      </c>
      <c r="B2372" s="461" t="s">
        <v>1453</v>
      </c>
      <c r="C2372" s="462" t="s">
        <v>98</v>
      </c>
      <c r="D2372" s="463">
        <v>114.6</v>
      </c>
      <c r="E2372" s="463">
        <v>32.880000000000003</v>
      </c>
      <c r="F2372" s="463">
        <v>147.47999999999999</v>
      </c>
    </row>
    <row r="2373" spans="1:6" ht="30">
      <c r="A2373" s="460">
        <v>101990</v>
      </c>
      <c r="B2373" s="461" t="s">
        <v>1454</v>
      </c>
      <c r="C2373" s="462" t="s">
        <v>98</v>
      </c>
      <c r="D2373" s="463">
        <v>211.27</v>
      </c>
      <c r="E2373" s="463">
        <v>32.380000000000003</v>
      </c>
      <c r="F2373" s="463">
        <v>243.65</v>
      </c>
    </row>
    <row r="2374" spans="1:6" ht="30">
      <c r="A2374" s="460">
        <v>101991</v>
      </c>
      <c r="B2374" s="461" t="s">
        <v>1455</v>
      </c>
      <c r="C2374" s="462" t="s">
        <v>98</v>
      </c>
      <c r="D2374" s="463">
        <v>150.76</v>
      </c>
      <c r="E2374" s="463">
        <v>36.86</v>
      </c>
      <c r="F2374" s="463">
        <v>187.62</v>
      </c>
    </row>
    <row r="2375" spans="1:6" ht="30">
      <c r="A2375" s="460">
        <v>101992</v>
      </c>
      <c r="B2375" s="461" t="s">
        <v>1456</v>
      </c>
      <c r="C2375" s="462" t="s">
        <v>98</v>
      </c>
      <c r="D2375" s="463">
        <v>106.38999999999999</v>
      </c>
      <c r="E2375" s="463">
        <v>36.869999999999997</v>
      </c>
      <c r="F2375" s="463">
        <v>143.26</v>
      </c>
    </row>
    <row r="2376" spans="1:6" ht="30">
      <c r="A2376" s="460">
        <v>101993</v>
      </c>
      <c r="B2376" s="461" t="s">
        <v>1457</v>
      </c>
      <c r="C2376" s="462" t="s">
        <v>98</v>
      </c>
      <c r="D2376" s="463">
        <v>280.22999999999996</v>
      </c>
      <c r="E2376" s="463">
        <v>33.79</v>
      </c>
      <c r="F2376" s="463">
        <v>314.02</v>
      </c>
    </row>
    <row r="2377" spans="1:6" ht="30">
      <c r="A2377" s="460">
        <v>101994</v>
      </c>
      <c r="B2377" s="461" t="s">
        <v>1458</v>
      </c>
      <c r="C2377" s="462" t="s">
        <v>98</v>
      </c>
      <c r="D2377" s="463">
        <v>162.46</v>
      </c>
      <c r="E2377" s="463">
        <v>30.59</v>
      </c>
      <c r="F2377" s="463">
        <v>193.05</v>
      </c>
    </row>
    <row r="2378" spans="1:6" ht="30">
      <c r="A2378" s="460">
        <v>101995</v>
      </c>
      <c r="B2378" s="461" t="s">
        <v>1459</v>
      </c>
      <c r="C2378" s="462" t="s">
        <v>98</v>
      </c>
      <c r="D2378" s="463">
        <v>121.98000000000002</v>
      </c>
      <c r="E2378" s="463">
        <v>30.6</v>
      </c>
      <c r="F2378" s="463">
        <v>152.58000000000001</v>
      </c>
    </row>
    <row r="2379" spans="1:6" ht="30">
      <c r="A2379" s="460">
        <v>101996</v>
      </c>
      <c r="B2379" s="461" t="s">
        <v>1460</v>
      </c>
      <c r="C2379" s="462" t="s">
        <v>98</v>
      </c>
      <c r="D2379" s="463">
        <v>229.31</v>
      </c>
      <c r="E2379" s="463">
        <v>32.26</v>
      </c>
      <c r="F2379" s="463">
        <v>261.57</v>
      </c>
    </row>
    <row r="2380" spans="1:6" ht="30">
      <c r="A2380" s="460">
        <v>101997</v>
      </c>
      <c r="B2380" s="461" t="s">
        <v>1461</v>
      </c>
      <c r="C2380" s="462" t="s">
        <v>98</v>
      </c>
      <c r="D2380" s="463">
        <v>150.87</v>
      </c>
      <c r="E2380" s="463">
        <v>36.479999999999997</v>
      </c>
      <c r="F2380" s="463">
        <v>187.35</v>
      </c>
    </row>
    <row r="2381" spans="1:6" ht="30">
      <c r="A2381" s="460">
        <v>101998</v>
      </c>
      <c r="B2381" s="461" t="s">
        <v>1462</v>
      </c>
      <c r="C2381" s="462" t="s">
        <v>98</v>
      </c>
      <c r="D2381" s="463">
        <v>105.48999999999998</v>
      </c>
      <c r="E2381" s="463">
        <v>36.49</v>
      </c>
      <c r="F2381" s="463">
        <v>141.97999999999999</v>
      </c>
    </row>
    <row r="2382" spans="1:6" ht="30">
      <c r="A2382" s="460">
        <v>101999</v>
      </c>
      <c r="B2382" s="461" t="s">
        <v>1463</v>
      </c>
      <c r="C2382" s="462" t="s">
        <v>98</v>
      </c>
      <c r="D2382" s="463">
        <v>301.82</v>
      </c>
      <c r="E2382" s="463">
        <v>34.57</v>
      </c>
      <c r="F2382" s="463">
        <v>336.39</v>
      </c>
    </row>
    <row r="2383" spans="1:6" ht="30">
      <c r="A2383" s="460">
        <v>102000</v>
      </c>
      <c r="B2383" s="461" t="s">
        <v>1301</v>
      </c>
      <c r="C2383" s="462" t="s">
        <v>98</v>
      </c>
      <c r="D2383" s="463">
        <v>339.54999999999995</v>
      </c>
      <c r="E2383" s="463">
        <v>224.72</v>
      </c>
      <c r="F2383" s="463">
        <v>564.27</v>
      </c>
    </row>
    <row r="2384" spans="1:6" ht="30">
      <c r="A2384" s="460">
        <v>102001</v>
      </c>
      <c r="B2384" s="461" t="s">
        <v>1302</v>
      </c>
      <c r="C2384" s="462" t="s">
        <v>98</v>
      </c>
      <c r="D2384" s="463">
        <v>303.30999999999995</v>
      </c>
      <c r="E2384" s="463">
        <v>178.78</v>
      </c>
      <c r="F2384" s="463">
        <v>482.09</v>
      </c>
    </row>
    <row r="2385" spans="1:6" ht="30">
      <c r="A2385" s="460">
        <v>102002</v>
      </c>
      <c r="B2385" s="461" t="s">
        <v>1303</v>
      </c>
      <c r="C2385" s="462" t="s">
        <v>98</v>
      </c>
      <c r="D2385" s="463">
        <v>161.35000000000002</v>
      </c>
      <c r="E2385" s="463">
        <v>163.26</v>
      </c>
      <c r="F2385" s="463">
        <v>324.61</v>
      </c>
    </row>
    <row r="2386" spans="1:6" ht="30">
      <c r="A2386" s="460">
        <v>102003</v>
      </c>
      <c r="B2386" s="461" t="s">
        <v>1304</v>
      </c>
      <c r="C2386" s="462" t="s">
        <v>98</v>
      </c>
      <c r="D2386" s="463">
        <v>159.26</v>
      </c>
      <c r="E2386" s="463">
        <v>132.63999999999999</v>
      </c>
      <c r="F2386" s="463">
        <v>291.89999999999998</v>
      </c>
    </row>
    <row r="2387" spans="1:6" ht="30">
      <c r="A2387" s="460">
        <v>102004</v>
      </c>
      <c r="B2387" s="461" t="s">
        <v>1305</v>
      </c>
      <c r="C2387" s="462" t="s">
        <v>98</v>
      </c>
      <c r="D2387" s="463">
        <v>144.28</v>
      </c>
      <c r="E2387" s="463">
        <v>110.72</v>
      </c>
      <c r="F2387" s="463">
        <v>255</v>
      </c>
    </row>
    <row r="2388" spans="1:6" ht="30">
      <c r="A2388" s="460">
        <v>102005</v>
      </c>
      <c r="B2388" s="461" t="s">
        <v>1306</v>
      </c>
      <c r="C2388" s="462" t="s">
        <v>98</v>
      </c>
      <c r="D2388" s="463">
        <v>125.73</v>
      </c>
      <c r="E2388" s="463">
        <v>102.02</v>
      </c>
      <c r="F2388" s="463">
        <v>227.75</v>
      </c>
    </row>
    <row r="2389" spans="1:6" ht="30">
      <c r="A2389" s="460">
        <v>102006</v>
      </c>
      <c r="B2389" s="461" t="s">
        <v>1307</v>
      </c>
      <c r="C2389" s="462" t="s">
        <v>98</v>
      </c>
      <c r="D2389" s="463">
        <v>113.95999999999998</v>
      </c>
      <c r="E2389" s="463">
        <v>96.68</v>
      </c>
      <c r="F2389" s="463">
        <v>210.64</v>
      </c>
    </row>
    <row r="2390" spans="1:6" ht="30">
      <c r="A2390" s="460">
        <v>102007</v>
      </c>
      <c r="B2390" s="461" t="s">
        <v>1308</v>
      </c>
      <c r="C2390" s="462" t="s">
        <v>98</v>
      </c>
      <c r="D2390" s="463">
        <v>313.52000000000004</v>
      </c>
      <c r="E2390" s="463">
        <v>229.56</v>
      </c>
      <c r="F2390" s="463">
        <v>543.08000000000004</v>
      </c>
    </row>
    <row r="2391" spans="1:6" ht="30">
      <c r="A2391" s="460">
        <v>102008</v>
      </c>
      <c r="B2391" s="461" t="s">
        <v>1309</v>
      </c>
      <c r="C2391" s="462" t="s">
        <v>98</v>
      </c>
      <c r="D2391" s="463">
        <v>268.79999999999995</v>
      </c>
      <c r="E2391" s="463">
        <v>181.54</v>
      </c>
      <c r="F2391" s="463">
        <v>450.34</v>
      </c>
    </row>
    <row r="2392" spans="1:6" ht="30">
      <c r="A2392" s="460">
        <v>102009</v>
      </c>
      <c r="B2392" s="461" t="s">
        <v>1310</v>
      </c>
      <c r="C2392" s="462" t="s">
        <v>98</v>
      </c>
      <c r="D2392" s="463">
        <v>169.74</v>
      </c>
      <c r="E2392" s="463">
        <v>162.62</v>
      </c>
      <c r="F2392" s="463">
        <v>332.36</v>
      </c>
    </row>
    <row r="2393" spans="1:6" ht="30">
      <c r="A2393" s="460">
        <v>102010</v>
      </c>
      <c r="B2393" s="461" t="s">
        <v>1311</v>
      </c>
      <c r="C2393" s="462" t="s">
        <v>98</v>
      </c>
      <c r="D2393" s="463">
        <v>166.79999999999998</v>
      </c>
      <c r="E2393" s="463">
        <v>131.03</v>
      </c>
      <c r="F2393" s="463">
        <v>297.83</v>
      </c>
    </row>
    <row r="2394" spans="1:6" ht="30">
      <c r="A2394" s="460">
        <v>102011</v>
      </c>
      <c r="B2394" s="461" t="s">
        <v>1312</v>
      </c>
      <c r="C2394" s="462" t="s">
        <v>98</v>
      </c>
      <c r="D2394" s="463">
        <v>145.03</v>
      </c>
      <c r="E2394" s="463">
        <v>109.84</v>
      </c>
      <c r="F2394" s="463">
        <v>254.87</v>
      </c>
    </row>
    <row r="2395" spans="1:6" ht="30">
      <c r="A2395" s="460">
        <v>102012</v>
      </c>
      <c r="B2395" s="461" t="s">
        <v>1313</v>
      </c>
      <c r="C2395" s="462" t="s">
        <v>98</v>
      </c>
      <c r="D2395" s="463">
        <v>126.77000000000001</v>
      </c>
      <c r="E2395" s="463">
        <v>101.06</v>
      </c>
      <c r="F2395" s="463">
        <v>227.83</v>
      </c>
    </row>
    <row r="2396" spans="1:6" ht="30">
      <c r="A2396" s="460">
        <v>102013</v>
      </c>
      <c r="B2396" s="461" t="s">
        <v>1314</v>
      </c>
      <c r="C2396" s="462" t="s">
        <v>98</v>
      </c>
      <c r="D2396" s="463">
        <v>116.68999999999998</v>
      </c>
      <c r="E2396" s="463">
        <v>96.01</v>
      </c>
      <c r="F2396" s="463">
        <v>212.7</v>
      </c>
    </row>
    <row r="2397" spans="1:6" ht="30">
      <c r="A2397" s="460">
        <v>102014</v>
      </c>
      <c r="B2397" s="461" t="s">
        <v>1315</v>
      </c>
      <c r="C2397" s="462" t="s">
        <v>98</v>
      </c>
      <c r="D2397" s="463">
        <v>383.92000000000007</v>
      </c>
      <c r="E2397" s="463">
        <v>226.9</v>
      </c>
      <c r="F2397" s="463">
        <v>610.82000000000005</v>
      </c>
    </row>
    <row r="2398" spans="1:6" ht="30">
      <c r="A2398" s="460">
        <v>102015</v>
      </c>
      <c r="B2398" s="461" t="s">
        <v>1316</v>
      </c>
      <c r="C2398" s="462" t="s">
        <v>98</v>
      </c>
      <c r="D2398" s="463">
        <v>328.62</v>
      </c>
      <c r="E2398" s="463">
        <v>180.1</v>
      </c>
      <c r="F2398" s="463">
        <v>508.72</v>
      </c>
    </row>
    <row r="2399" spans="1:6" ht="30">
      <c r="A2399" s="460">
        <v>102016</v>
      </c>
      <c r="B2399" s="461" t="s">
        <v>1317</v>
      </c>
      <c r="C2399" s="462" t="s">
        <v>98</v>
      </c>
      <c r="D2399" s="463">
        <v>157.46</v>
      </c>
      <c r="E2399" s="463">
        <v>166.91</v>
      </c>
      <c r="F2399" s="463">
        <v>324.37</v>
      </c>
    </row>
    <row r="2400" spans="1:6" ht="30">
      <c r="A2400" s="460">
        <v>102017</v>
      </c>
      <c r="B2400" s="461" t="s">
        <v>1318</v>
      </c>
      <c r="C2400" s="462" t="s">
        <v>98</v>
      </c>
      <c r="D2400" s="463">
        <v>153.69000000000003</v>
      </c>
      <c r="E2400" s="463">
        <v>135.97</v>
      </c>
      <c r="F2400" s="463">
        <v>289.66000000000003</v>
      </c>
    </row>
    <row r="2401" spans="1:6" ht="30">
      <c r="A2401" s="460">
        <v>102036</v>
      </c>
      <c r="B2401" s="461" t="s">
        <v>1319</v>
      </c>
      <c r="C2401" s="462" t="s">
        <v>98</v>
      </c>
      <c r="D2401" s="463">
        <v>137.88</v>
      </c>
      <c r="E2401" s="463">
        <v>112.72</v>
      </c>
      <c r="F2401" s="463">
        <v>250.6</v>
      </c>
    </row>
    <row r="2402" spans="1:6" ht="30">
      <c r="A2402" s="460">
        <v>102037</v>
      </c>
      <c r="B2402" s="461" t="s">
        <v>1320</v>
      </c>
      <c r="C2402" s="462" t="s">
        <v>98</v>
      </c>
      <c r="D2402" s="463">
        <v>119.59000000000002</v>
      </c>
      <c r="E2402" s="463">
        <v>103.52</v>
      </c>
      <c r="F2402" s="463">
        <v>223.11</v>
      </c>
    </row>
    <row r="2403" spans="1:6" ht="30">
      <c r="A2403" s="460">
        <v>102038</v>
      </c>
      <c r="B2403" s="461" t="s">
        <v>1321</v>
      </c>
      <c r="C2403" s="462" t="s">
        <v>98</v>
      </c>
      <c r="D2403" s="463">
        <v>109.50000000000001</v>
      </c>
      <c r="E2403" s="463">
        <v>98.24</v>
      </c>
      <c r="F2403" s="463">
        <v>207.74</v>
      </c>
    </row>
    <row r="2404" spans="1:6" ht="30">
      <c r="A2404" s="460">
        <v>102039</v>
      </c>
      <c r="B2404" s="461" t="s">
        <v>1336</v>
      </c>
      <c r="C2404" s="462" t="s">
        <v>98</v>
      </c>
      <c r="D2404" s="463">
        <v>337.65999999999997</v>
      </c>
      <c r="E2404" s="463">
        <v>229.27</v>
      </c>
      <c r="F2404" s="463">
        <v>566.92999999999995</v>
      </c>
    </row>
    <row r="2405" spans="1:6" ht="30">
      <c r="A2405" s="460">
        <v>102040</v>
      </c>
      <c r="B2405" s="461" t="s">
        <v>1337</v>
      </c>
      <c r="C2405" s="462" t="s">
        <v>98</v>
      </c>
      <c r="D2405" s="463">
        <v>287.91999999999996</v>
      </c>
      <c r="E2405" s="463">
        <v>180.97</v>
      </c>
      <c r="F2405" s="463">
        <v>468.89</v>
      </c>
    </row>
    <row r="2406" spans="1:6" ht="30">
      <c r="A2406" s="460">
        <v>102041</v>
      </c>
      <c r="B2406" s="461" t="s">
        <v>1338</v>
      </c>
      <c r="C2406" s="462" t="s">
        <v>98</v>
      </c>
      <c r="D2406" s="463">
        <v>171.57999999999998</v>
      </c>
      <c r="E2406" s="463">
        <v>160</v>
      </c>
      <c r="F2406" s="463">
        <v>331.58</v>
      </c>
    </row>
    <row r="2407" spans="1:6" ht="30">
      <c r="A2407" s="460">
        <v>102042</v>
      </c>
      <c r="B2407" s="461" t="s">
        <v>1339</v>
      </c>
      <c r="C2407" s="462" t="s">
        <v>98</v>
      </c>
      <c r="D2407" s="463">
        <v>166.24</v>
      </c>
      <c r="E2407" s="463">
        <v>128.11000000000001</v>
      </c>
      <c r="F2407" s="463">
        <v>294.35000000000002</v>
      </c>
    </row>
    <row r="2408" spans="1:6" ht="30">
      <c r="A2408" s="460">
        <v>102043</v>
      </c>
      <c r="B2408" s="461" t="s">
        <v>1340</v>
      </c>
      <c r="C2408" s="462" t="s">
        <v>98</v>
      </c>
      <c r="D2408" s="463">
        <v>144.82999999999998</v>
      </c>
      <c r="E2408" s="463">
        <v>107.98</v>
      </c>
      <c r="F2408" s="463">
        <v>252.81</v>
      </c>
    </row>
    <row r="2409" spans="1:6" ht="30">
      <c r="A2409" s="460">
        <v>102044</v>
      </c>
      <c r="B2409" s="461" t="s">
        <v>1341</v>
      </c>
      <c r="C2409" s="462" t="s">
        <v>98</v>
      </c>
      <c r="D2409" s="463">
        <v>126.88</v>
      </c>
      <c r="E2409" s="463">
        <v>99.78</v>
      </c>
      <c r="F2409" s="463">
        <v>226.66</v>
      </c>
    </row>
    <row r="2410" spans="1:6" ht="30">
      <c r="A2410" s="460">
        <v>102045</v>
      </c>
      <c r="B2410" s="461" t="s">
        <v>1342</v>
      </c>
      <c r="C2410" s="462" t="s">
        <v>98</v>
      </c>
      <c r="D2410" s="463">
        <v>116.08999999999999</v>
      </c>
      <c r="E2410" s="463">
        <v>94.86</v>
      </c>
      <c r="F2410" s="463">
        <v>210.95</v>
      </c>
    </row>
    <row r="2411" spans="1:6" ht="30">
      <c r="A2411" s="460">
        <v>102046</v>
      </c>
      <c r="B2411" s="461" t="s">
        <v>1343</v>
      </c>
      <c r="C2411" s="462" t="s">
        <v>98</v>
      </c>
      <c r="D2411" s="463">
        <v>397.92999999999995</v>
      </c>
      <c r="E2411" s="463">
        <v>225.48</v>
      </c>
      <c r="F2411" s="463">
        <v>623.41</v>
      </c>
    </row>
    <row r="2412" spans="1:6" ht="30">
      <c r="A2412" s="460">
        <v>102047</v>
      </c>
      <c r="B2412" s="461" t="s">
        <v>1344</v>
      </c>
      <c r="C2412" s="462" t="s">
        <v>98</v>
      </c>
      <c r="D2412" s="463">
        <v>349.58</v>
      </c>
      <c r="E2412" s="463">
        <v>178.44</v>
      </c>
      <c r="F2412" s="463">
        <v>528.02</v>
      </c>
    </row>
    <row r="2413" spans="1:6" ht="30">
      <c r="A2413" s="460">
        <v>102048</v>
      </c>
      <c r="B2413" s="461" t="s">
        <v>1345</v>
      </c>
      <c r="C2413" s="462" t="s">
        <v>98</v>
      </c>
      <c r="D2413" s="463">
        <v>151.03000000000003</v>
      </c>
      <c r="E2413" s="463">
        <v>166.2</v>
      </c>
      <c r="F2413" s="463">
        <v>317.23</v>
      </c>
    </row>
    <row r="2414" spans="1:6" ht="30">
      <c r="A2414" s="460">
        <v>102049</v>
      </c>
      <c r="B2414" s="461" t="s">
        <v>1346</v>
      </c>
      <c r="C2414" s="462" t="s">
        <v>98</v>
      </c>
      <c r="D2414" s="463">
        <v>144.12000000000003</v>
      </c>
      <c r="E2414" s="463">
        <v>134.91999999999999</v>
      </c>
      <c r="F2414" s="463">
        <v>279.04000000000002</v>
      </c>
    </row>
    <row r="2415" spans="1:6" ht="30">
      <c r="A2415" s="460">
        <v>102050</v>
      </c>
      <c r="B2415" s="461" t="s">
        <v>1347</v>
      </c>
      <c r="C2415" s="462" t="s">
        <v>98</v>
      </c>
      <c r="D2415" s="463">
        <v>129.80000000000001</v>
      </c>
      <c r="E2415" s="463">
        <v>112.16</v>
      </c>
      <c r="F2415" s="463">
        <v>241.96</v>
      </c>
    </row>
    <row r="2416" spans="1:6" ht="30">
      <c r="A2416" s="460">
        <v>102051</v>
      </c>
      <c r="B2416" s="461" t="s">
        <v>1348</v>
      </c>
      <c r="C2416" s="462" t="s">
        <v>98</v>
      </c>
      <c r="D2416" s="463">
        <v>111.49</v>
      </c>
      <c r="E2416" s="463">
        <v>103.01</v>
      </c>
      <c r="F2416" s="463">
        <v>214.5</v>
      </c>
    </row>
    <row r="2417" spans="1:6" ht="30">
      <c r="A2417" s="460">
        <v>102052</v>
      </c>
      <c r="B2417" s="461" t="s">
        <v>1349</v>
      </c>
      <c r="C2417" s="462" t="s">
        <v>98</v>
      </c>
      <c r="D2417" s="463">
        <v>101.40999999999998</v>
      </c>
      <c r="E2417" s="463">
        <v>97.73</v>
      </c>
      <c r="F2417" s="463">
        <v>199.14</v>
      </c>
    </row>
    <row r="2418" spans="1:6" ht="30">
      <c r="A2418" s="460">
        <v>102059</v>
      </c>
      <c r="B2418" s="461" t="s">
        <v>1322</v>
      </c>
      <c r="C2418" s="462" t="s">
        <v>98</v>
      </c>
      <c r="D2418" s="463">
        <v>315.99</v>
      </c>
      <c r="E2418" s="463">
        <v>208.62</v>
      </c>
      <c r="F2418" s="463">
        <v>524.61</v>
      </c>
    </row>
    <row r="2419" spans="1:6" ht="30">
      <c r="A2419" s="460">
        <v>102060</v>
      </c>
      <c r="B2419" s="461" t="s">
        <v>1323</v>
      </c>
      <c r="C2419" s="462" t="s">
        <v>98</v>
      </c>
      <c r="D2419" s="463">
        <v>272</v>
      </c>
      <c r="E2419" s="463">
        <v>165.59</v>
      </c>
      <c r="F2419" s="463">
        <v>437.59</v>
      </c>
    </row>
    <row r="2420" spans="1:6" ht="30">
      <c r="A2420" s="460">
        <v>102061</v>
      </c>
      <c r="B2420" s="461" t="s">
        <v>1324</v>
      </c>
      <c r="C2420" s="462" t="s">
        <v>98</v>
      </c>
      <c r="D2420" s="463">
        <v>164.87</v>
      </c>
      <c r="E2420" s="463">
        <v>139.01</v>
      </c>
      <c r="F2420" s="463">
        <v>303.88</v>
      </c>
    </row>
    <row r="2421" spans="1:6" ht="30">
      <c r="A2421" s="460">
        <v>102062</v>
      </c>
      <c r="B2421" s="461" t="s">
        <v>1325</v>
      </c>
      <c r="C2421" s="462" t="s">
        <v>98</v>
      </c>
      <c r="D2421" s="463">
        <v>163.52999999999997</v>
      </c>
      <c r="E2421" s="463">
        <v>112.49</v>
      </c>
      <c r="F2421" s="463">
        <v>276.02</v>
      </c>
    </row>
    <row r="2422" spans="1:6" ht="30">
      <c r="A2422" s="460">
        <v>102063</v>
      </c>
      <c r="B2422" s="461" t="s">
        <v>1326</v>
      </c>
      <c r="C2422" s="462" t="s">
        <v>98</v>
      </c>
      <c r="D2422" s="463">
        <v>142.48000000000002</v>
      </c>
      <c r="E2422" s="463">
        <v>93.71</v>
      </c>
      <c r="F2422" s="463">
        <v>236.19</v>
      </c>
    </row>
    <row r="2423" spans="1:6" ht="30">
      <c r="A2423" s="460">
        <v>102064</v>
      </c>
      <c r="B2423" s="461" t="s">
        <v>1327</v>
      </c>
      <c r="C2423" s="462" t="s">
        <v>98</v>
      </c>
      <c r="D2423" s="463">
        <v>124.03000000000002</v>
      </c>
      <c r="E2423" s="463">
        <v>85.99</v>
      </c>
      <c r="F2423" s="463">
        <v>210.02</v>
      </c>
    </row>
    <row r="2424" spans="1:6" ht="30">
      <c r="A2424" s="460">
        <v>102065</v>
      </c>
      <c r="B2424" s="461" t="s">
        <v>1328</v>
      </c>
      <c r="C2424" s="462" t="s">
        <v>98</v>
      </c>
      <c r="D2424" s="463">
        <v>113.86000000000001</v>
      </c>
      <c r="E2424" s="463">
        <v>81.569999999999993</v>
      </c>
      <c r="F2424" s="463">
        <v>195.43</v>
      </c>
    </row>
    <row r="2425" spans="1:6" ht="30">
      <c r="A2425" s="460">
        <v>102066</v>
      </c>
      <c r="B2425" s="461" t="s">
        <v>1329</v>
      </c>
      <c r="C2425" s="462" t="s">
        <v>98</v>
      </c>
      <c r="D2425" s="463">
        <v>347.35</v>
      </c>
      <c r="E2425" s="463">
        <v>205.04</v>
      </c>
      <c r="F2425" s="463">
        <v>552.39</v>
      </c>
    </row>
    <row r="2426" spans="1:6" ht="30">
      <c r="A2426" s="460">
        <v>102067</v>
      </c>
      <c r="B2426" s="461" t="s">
        <v>1330</v>
      </c>
      <c r="C2426" s="462" t="s">
        <v>98</v>
      </c>
      <c r="D2426" s="463">
        <v>306.60000000000002</v>
      </c>
      <c r="E2426" s="463">
        <v>163.26</v>
      </c>
      <c r="F2426" s="463">
        <v>469.86</v>
      </c>
    </row>
    <row r="2427" spans="1:6" ht="30">
      <c r="A2427" s="460">
        <v>102068</v>
      </c>
      <c r="B2427" s="461" t="s">
        <v>1331</v>
      </c>
      <c r="C2427" s="462" t="s">
        <v>98</v>
      </c>
      <c r="D2427" s="463">
        <v>145.48000000000002</v>
      </c>
      <c r="E2427" s="463">
        <v>141.94999999999999</v>
      </c>
      <c r="F2427" s="463">
        <v>287.43</v>
      </c>
    </row>
    <row r="2428" spans="1:6" ht="30">
      <c r="A2428" s="460">
        <v>102069</v>
      </c>
      <c r="B2428" s="461" t="s">
        <v>1332</v>
      </c>
      <c r="C2428" s="462" t="s">
        <v>98</v>
      </c>
      <c r="D2428" s="463">
        <v>143.38</v>
      </c>
      <c r="E2428" s="463">
        <v>116.02</v>
      </c>
      <c r="F2428" s="463">
        <v>259.39999999999998</v>
      </c>
    </row>
    <row r="2429" spans="1:6" ht="30">
      <c r="A2429" s="460">
        <v>102070</v>
      </c>
      <c r="B2429" s="461" t="s">
        <v>1333</v>
      </c>
      <c r="C2429" s="462" t="s">
        <v>98</v>
      </c>
      <c r="D2429" s="463">
        <v>129.21999999999997</v>
      </c>
      <c r="E2429" s="463">
        <v>95.73</v>
      </c>
      <c r="F2429" s="463">
        <v>224.95</v>
      </c>
    </row>
    <row r="2430" spans="1:6" ht="30">
      <c r="A2430" s="460">
        <v>102071</v>
      </c>
      <c r="B2430" s="461" t="s">
        <v>1334</v>
      </c>
      <c r="C2430" s="462" t="s">
        <v>98</v>
      </c>
      <c r="D2430" s="463">
        <v>111.94999999999999</v>
      </c>
      <c r="E2430" s="463">
        <v>87.75</v>
      </c>
      <c r="F2430" s="463">
        <v>199.7</v>
      </c>
    </row>
    <row r="2431" spans="1:6" ht="30">
      <c r="A2431" s="460">
        <v>102072</v>
      </c>
      <c r="B2431" s="461" t="s">
        <v>1335</v>
      </c>
      <c r="C2431" s="462" t="s">
        <v>98</v>
      </c>
      <c r="D2431" s="463">
        <v>106.61000000000001</v>
      </c>
      <c r="E2431" s="463">
        <v>81.97</v>
      </c>
      <c r="F2431" s="463">
        <v>188.58</v>
      </c>
    </row>
    <row r="2432" spans="1:6" ht="30">
      <c r="A2432" s="460">
        <v>102073</v>
      </c>
      <c r="B2432" s="461" t="s">
        <v>7486</v>
      </c>
      <c r="C2432" s="462" t="s">
        <v>926</v>
      </c>
      <c r="D2432" s="463">
        <v>2446.2699999999995</v>
      </c>
      <c r="E2432" s="463">
        <v>1290.22</v>
      </c>
      <c r="F2432" s="463">
        <v>3736.49</v>
      </c>
    </row>
    <row r="2433" spans="1:6" ht="30">
      <c r="A2433" s="460">
        <v>102074</v>
      </c>
      <c r="B2433" s="461" t="s">
        <v>7487</v>
      </c>
      <c r="C2433" s="462" t="s">
        <v>926</v>
      </c>
      <c r="D2433" s="463">
        <v>3001.21</v>
      </c>
      <c r="E2433" s="463">
        <v>1444.95</v>
      </c>
      <c r="F2433" s="463">
        <v>4446.16</v>
      </c>
    </row>
    <row r="2434" spans="1:6" ht="30">
      <c r="A2434" s="460">
        <v>102075</v>
      </c>
      <c r="B2434" s="461" t="s">
        <v>7488</v>
      </c>
      <c r="C2434" s="462" t="s">
        <v>926</v>
      </c>
      <c r="D2434" s="463">
        <v>3121.7000000000003</v>
      </c>
      <c r="E2434" s="463">
        <v>1500.19</v>
      </c>
      <c r="F2434" s="463">
        <v>4621.8900000000003</v>
      </c>
    </row>
    <row r="2435" spans="1:6" ht="30">
      <c r="A2435" s="460">
        <v>102076</v>
      </c>
      <c r="B2435" s="461" t="s">
        <v>7489</v>
      </c>
      <c r="C2435" s="462" t="s">
        <v>926</v>
      </c>
      <c r="D2435" s="463">
        <v>3249.14</v>
      </c>
      <c r="E2435" s="463">
        <v>1464.35</v>
      </c>
      <c r="F2435" s="463">
        <v>4713.49</v>
      </c>
    </row>
    <row r="2436" spans="1:6" ht="30">
      <c r="A2436" s="460">
        <v>102077</v>
      </c>
      <c r="B2436" s="461" t="s">
        <v>7490</v>
      </c>
      <c r="C2436" s="462" t="s">
        <v>926</v>
      </c>
      <c r="D2436" s="463">
        <v>3315.59</v>
      </c>
      <c r="E2436" s="463">
        <v>1938.79</v>
      </c>
      <c r="F2436" s="463">
        <v>5254.38</v>
      </c>
    </row>
    <row r="2437" spans="1:6" ht="30">
      <c r="A2437" s="460">
        <v>102078</v>
      </c>
      <c r="B2437" s="461" t="s">
        <v>7491</v>
      </c>
      <c r="C2437" s="462" t="s">
        <v>926</v>
      </c>
      <c r="D2437" s="463">
        <v>3441.0699999999997</v>
      </c>
      <c r="E2437" s="463">
        <v>1909.54</v>
      </c>
      <c r="F2437" s="463">
        <v>5350.61</v>
      </c>
    </row>
    <row r="2438" spans="1:6" ht="30">
      <c r="A2438" s="460">
        <v>102079</v>
      </c>
      <c r="B2438" s="461" t="s">
        <v>7492</v>
      </c>
      <c r="C2438" s="462" t="s">
        <v>926</v>
      </c>
      <c r="D2438" s="463">
        <v>3306.21</v>
      </c>
      <c r="E2438" s="463">
        <v>1826.63</v>
      </c>
      <c r="F2438" s="463">
        <v>5132.84</v>
      </c>
    </row>
    <row r="2439" spans="1:6" ht="30">
      <c r="A2439" s="460">
        <v>102080</v>
      </c>
      <c r="B2439" s="461" t="s">
        <v>7493</v>
      </c>
      <c r="C2439" s="462" t="s">
        <v>926</v>
      </c>
      <c r="D2439" s="463">
        <v>2987.95</v>
      </c>
      <c r="E2439" s="463">
        <v>1460.5</v>
      </c>
      <c r="F2439" s="463">
        <v>4448.45</v>
      </c>
    </row>
    <row r="2440" spans="1:6" ht="30">
      <c r="A2440" s="460">
        <v>102086</v>
      </c>
      <c r="B2440" s="461" t="s">
        <v>1464</v>
      </c>
      <c r="C2440" s="462" t="s">
        <v>98</v>
      </c>
      <c r="D2440" s="463">
        <v>154.92000000000002</v>
      </c>
      <c r="E2440" s="463">
        <v>30.69</v>
      </c>
      <c r="F2440" s="463">
        <v>185.61</v>
      </c>
    </row>
    <row r="2441" spans="1:6" ht="30">
      <c r="A2441" s="460">
        <v>102087</v>
      </c>
      <c r="B2441" s="461" t="s">
        <v>1465</v>
      </c>
      <c r="C2441" s="462" t="s">
        <v>98</v>
      </c>
      <c r="D2441" s="463">
        <v>117.07000000000001</v>
      </c>
      <c r="E2441" s="463">
        <v>30.7</v>
      </c>
      <c r="F2441" s="463">
        <v>147.77000000000001</v>
      </c>
    </row>
    <row r="2442" spans="1:6" ht="30">
      <c r="A2442" s="460">
        <v>102088</v>
      </c>
      <c r="B2442" s="461" t="s">
        <v>1466</v>
      </c>
      <c r="C2442" s="462" t="s">
        <v>98</v>
      </c>
      <c r="D2442" s="463">
        <v>211.57</v>
      </c>
      <c r="E2442" s="463">
        <v>32.15</v>
      </c>
      <c r="F2442" s="463">
        <v>243.72</v>
      </c>
    </row>
    <row r="2443" spans="1:6" ht="30">
      <c r="A2443" s="460">
        <v>102089</v>
      </c>
      <c r="B2443" s="461" t="s">
        <v>1467</v>
      </c>
      <c r="C2443" s="462" t="s">
        <v>98</v>
      </c>
      <c r="D2443" s="463">
        <v>144</v>
      </c>
      <c r="E2443" s="463">
        <v>33.200000000000003</v>
      </c>
      <c r="F2443" s="463">
        <v>177.2</v>
      </c>
    </row>
    <row r="2444" spans="1:6" ht="30">
      <c r="A2444" s="460">
        <v>102090</v>
      </c>
      <c r="B2444" s="461" t="s">
        <v>1468</v>
      </c>
      <c r="C2444" s="462" t="s">
        <v>98</v>
      </c>
      <c r="D2444" s="463">
        <v>101.06</v>
      </c>
      <c r="E2444" s="463">
        <v>33.21</v>
      </c>
      <c r="F2444" s="463">
        <v>134.27000000000001</v>
      </c>
    </row>
    <row r="2445" spans="1:6" ht="30">
      <c r="A2445" s="460">
        <v>102091</v>
      </c>
      <c r="B2445" s="461" t="s">
        <v>1469</v>
      </c>
      <c r="C2445" s="462" t="s">
        <v>98</v>
      </c>
      <c r="D2445" s="463">
        <v>251.48</v>
      </c>
      <c r="E2445" s="463">
        <v>33.54</v>
      </c>
      <c r="F2445" s="463">
        <v>285.02</v>
      </c>
    </row>
    <row r="2446" spans="1:6" ht="30">
      <c r="A2446" s="460">
        <v>103760</v>
      </c>
      <c r="B2446" s="461" t="s">
        <v>5566</v>
      </c>
      <c r="C2446" s="462" t="s">
        <v>98</v>
      </c>
      <c r="D2446" s="463">
        <v>89.22</v>
      </c>
      <c r="E2446" s="463">
        <v>33.909999999999997</v>
      </c>
      <c r="F2446" s="463">
        <v>123.13</v>
      </c>
    </row>
    <row r="2447" spans="1:6" ht="30">
      <c r="A2447" s="460">
        <v>103761</v>
      </c>
      <c r="B2447" s="461" t="s">
        <v>5567</v>
      </c>
      <c r="C2447" s="462" t="s">
        <v>98</v>
      </c>
      <c r="D2447" s="463">
        <v>53.510000000000005</v>
      </c>
      <c r="E2447" s="463">
        <v>31.33</v>
      </c>
      <c r="F2447" s="463">
        <v>84.84</v>
      </c>
    </row>
    <row r="2448" spans="1:6" ht="30">
      <c r="A2448" s="460">
        <v>103762</v>
      </c>
      <c r="B2448" s="461" t="s">
        <v>5568</v>
      </c>
      <c r="C2448" s="462" t="s">
        <v>98</v>
      </c>
      <c r="D2448" s="463">
        <v>44.34</v>
      </c>
      <c r="E2448" s="463">
        <v>28.78</v>
      </c>
      <c r="F2448" s="463">
        <v>73.12</v>
      </c>
    </row>
    <row r="2449" spans="1:6" ht="30">
      <c r="A2449" s="460">
        <v>103763</v>
      </c>
      <c r="B2449" s="461" t="s">
        <v>5569</v>
      </c>
      <c r="C2449" s="462" t="s">
        <v>98</v>
      </c>
      <c r="D2449" s="463">
        <v>37.980000000000004</v>
      </c>
      <c r="E2449" s="463">
        <v>26.7</v>
      </c>
      <c r="F2449" s="463">
        <v>64.680000000000007</v>
      </c>
    </row>
    <row r="2450" spans="1:6" ht="30">
      <c r="A2450" s="460">
        <v>104925</v>
      </c>
      <c r="B2450" s="461" t="s">
        <v>7494</v>
      </c>
      <c r="C2450" s="462" t="s">
        <v>98</v>
      </c>
      <c r="D2450" s="463">
        <v>99.960000000000008</v>
      </c>
      <c r="E2450" s="463">
        <v>56.23</v>
      </c>
      <c r="F2450" s="463">
        <v>156.19</v>
      </c>
    </row>
    <row r="2451" spans="1:6" ht="30">
      <c r="A2451" s="460">
        <v>104926</v>
      </c>
      <c r="B2451" s="461" t="s">
        <v>7495</v>
      </c>
      <c r="C2451" s="462" t="s">
        <v>98</v>
      </c>
      <c r="D2451" s="463">
        <v>58.459999999999994</v>
      </c>
      <c r="E2451" s="463">
        <v>45.89</v>
      </c>
      <c r="F2451" s="463">
        <v>104.35</v>
      </c>
    </row>
    <row r="2452" spans="1:6" ht="30">
      <c r="A2452" s="460">
        <v>104927</v>
      </c>
      <c r="B2452" s="461" t="s">
        <v>7496</v>
      </c>
      <c r="C2452" s="462" t="s">
        <v>98</v>
      </c>
      <c r="D2452" s="463">
        <v>36.869999999999997</v>
      </c>
      <c r="E2452" s="463">
        <v>40.54</v>
      </c>
      <c r="F2452" s="463">
        <v>77.41</v>
      </c>
    </row>
    <row r="2453" spans="1:6" ht="30">
      <c r="A2453" s="460">
        <v>104928</v>
      </c>
      <c r="B2453" s="461" t="s">
        <v>7497</v>
      </c>
      <c r="C2453" s="462" t="s">
        <v>98</v>
      </c>
      <c r="D2453" s="463">
        <v>77.640000000000015</v>
      </c>
      <c r="E2453" s="463">
        <v>79.849999999999994</v>
      </c>
      <c r="F2453" s="463">
        <v>157.49</v>
      </c>
    </row>
    <row r="2454" spans="1:6" ht="30">
      <c r="A2454" s="460">
        <v>104929</v>
      </c>
      <c r="B2454" s="461" t="s">
        <v>7498</v>
      </c>
      <c r="C2454" s="462" t="s">
        <v>98</v>
      </c>
      <c r="D2454" s="463">
        <v>44.68</v>
      </c>
      <c r="E2454" s="463">
        <v>53.4</v>
      </c>
      <c r="F2454" s="463">
        <v>98.08</v>
      </c>
    </row>
    <row r="2455" spans="1:6">
      <c r="A2455" s="460">
        <v>89996</v>
      </c>
      <c r="B2455" s="461" t="s">
        <v>4887</v>
      </c>
      <c r="C2455" s="462" t="s">
        <v>1175</v>
      </c>
      <c r="D2455" s="463">
        <v>8.17</v>
      </c>
      <c r="E2455" s="463">
        <v>2.41</v>
      </c>
      <c r="F2455" s="463">
        <v>10.58</v>
      </c>
    </row>
    <row r="2456" spans="1:6">
      <c r="A2456" s="460">
        <v>89997</v>
      </c>
      <c r="B2456" s="461" t="s">
        <v>4888</v>
      </c>
      <c r="C2456" s="462" t="s">
        <v>1175</v>
      </c>
      <c r="D2456" s="463">
        <v>6.88</v>
      </c>
      <c r="E2456" s="463">
        <v>1.54</v>
      </c>
      <c r="F2456" s="463">
        <v>8.42</v>
      </c>
    </row>
    <row r="2457" spans="1:6">
      <c r="A2457" s="460">
        <v>89998</v>
      </c>
      <c r="B2457" s="461" t="s">
        <v>4889</v>
      </c>
      <c r="C2457" s="462" t="s">
        <v>1175</v>
      </c>
      <c r="D2457" s="463">
        <v>8.01</v>
      </c>
      <c r="E2457" s="463">
        <v>1.9</v>
      </c>
      <c r="F2457" s="463">
        <v>9.91</v>
      </c>
    </row>
    <row r="2458" spans="1:6" ht="30">
      <c r="A2458" s="460">
        <v>89999</v>
      </c>
      <c r="B2458" s="461" t="s">
        <v>4890</v>
      </c>
      <c r="C2458" s="462" t="s">
        <v>1175</v>
      </c>
      <c r="D2458" s="463">
        <v>10.25</v>
      </c>
      <c r="E2458" s="463">
        <v>7.05</v>
      </c>
      <c r="F2458" s="463">
        <v>17.3</v>
      </c>
    </row>
    <row r="2459" spans="1:6" ht="30">
      <c r="A2459" s="460">
        <v>90000</v>
      </c>
      <c r="B2459" s="461" t="s">
        <v>4891</v>
      </c>
      <c r="C2459" s="462" t="s">
        <v>1175</v>
      </c>
      <c r="D2459" s="463">
        <v>8.92</v>
      </c>
      <c r="E2459" s="463">
        <v>4.5</v>
      </c>
      <c r="F2459" s="463">
        <v>13.42</v>
      </c>
    </row>
    <row r="2460" spans="1:6" ht="30">
      <c r="A2460" s="460">
        <v>91593</v>
      </c>
      <c r="B2460" s="461" t="s">
        <v>1481</v>
      </c>
      <c r="C2460" s="462" t="s">
        <v>1175</v>
      </c>
      <c r="D2460" s="463">
        <v>9.6</v>
      </c>
      <c r="E2460" s="463">
        <v>0.76</v>
      </c>
      <c r="F2460" s="463">
        <v>10.36</v>
      </c>
    </row>
    <row r="2461" spans="1:6" ht="30">
      <c r="A2461" s="460">
        <v>91594</v>
      </c>
      <c r="B2461" s="461" t="s">
        <v>1482</v>
      </c>
      <c r="C2461" s="462" t="s">
        <v>1175</v>
      </c>
      <c r="D2461" s="463">
        <v>9.7800000000000011</v>
      </c>
      <c r="E2461" s="463">
        <v>1.1200000000000001</v>
      </c>
      <c r="F2461" s="463">
        <v>10.9</v>
      </c>
    </row>
    <row r="2462" spans="1:6" ht="30">
      <c r="A2462" s="460">
        <v>91595</v>
      </c>
      <c r="B2462" s="461" t="s">
        <v>1483</v>
      </c>
      <c r="C2462" s="462" t="s">
        <v>1175</v>
      </c>
      <c r="D2462" s="463">
        <v>10.029999999999999</v>
      </c>
      <c r="E2462" s="463">
        <v>1.8</v>
      </c>
      <c r="F2462" s="463">
        <v>11.83</v>
      </c>
    </row>
    <row r="2463" spans="1:6" ht="30">
      <c r="A2463" s="460">
        <v>91596</v>
      </c>
      <c r="B2463" s="461" t="s">
        <v>1484</v>
      </c>
      <c r="C2463" s="462" t="s">
        <v>1175</v>
      </c>
      <c r="D2463" s="463">
        <v>9.7099999999999991</v>
      </c>
      <c r="E2463" s="463">
        <v>1.06</v>
      </c>
      <c r="F2463" s="463">
        <v>10.77</v>
      </c>
    </row>
    <row r="2464" spans="1:6" ht="30">
      <c r="A2464" s="460">
        <v>91597</v>
      </c>
      <c r="B2464" s="461" t="s">
        <v>1485</v>
      </c>
      <c r="C2464" s="462" t="s">
        <v>1175</v>
      </c>
      <c r="D2464" s="463">
        <v>6.7</v>
      </c>
      <c r="E2464" s="463">
        <v>1.1299999999999999</v>
      </c>
      <c r="F2464" s="463">
        <v>7.83</v>
      </c>
    </row>
    <row r="2465" spans="1:6" ht="30">
      <c r="A2465" s="460">
        <v>91598</v>
      </c>
      <c r="B2465" s="461" t="s">
        <v>1486</v>
      </c>
      <c r="C2465" s="462" t="s">
        <v>1175</v>
      </c>
      <c r="D2465" s="463">
        <v>9.3999999999999986</v>
      </c>
      <c r="E2465" s="463">
        <v>1.29</v>
      </c>
      <c r="F2465" s="463">
        <v>10.69</v>
      </c>
    </row>
    <row r="2466" spans="1:6" ht="30">
      <c r="A2466" s="460">
        <v>91599</v>
      </c>
      <c r="B2466" s="461" t="s">
        <v>1487</v>
      </c>
      <c r="C2466" s="462" t="s">
        <v>1175</v>
      </c>
      <c r="D2466" s="463">
        <v>6.879999999999999</v>
      </c>
      <c r="E2466" s="463">
        <v>1.4</v>
      </c>
      <c r="F2466" s="463">
        <v>8.2799999999999994</v>
      </c>
    </row>
    <row r="2467" spans="1:6" ht="30">
      <c r="A2467" s="460">
        <v>91600</v>
      </c>
      <c r="B2467" s="461" t="s">
        <v>1488</v>
      </c>
      <c r="C2467" s="462" t="s">
        <v>1175</v>
      </c>
      <c r="D2467" s="463">
        <v>10.66</v>
      </c>
      <c r="E2467" s="463">
        <v>3.38</v>
      </c>
      <c r="F2467" s="463">
        <v>14.04</v>
      </c>
    </row>
    <row r="2468" spans="1:6" ht="30">
      <c r="A2468" s="460">
        <v>91601</v>
      </c>
      <c r="B2468" s="461" t="s">
        <v>1489</v>
      </c>
      <c r="C2468" s="462" t="s">
        <v>1175</v>
      </c>
      <c r="D2468" s="463">
        <v>9.69</v>
      </c>
      <c r="E2468" s="463">
        <v>2.5</v>
      </c>
      <c r="F2468" s="463">
        <v>12.19</v>
      </c>
    </row>
    <row r="2469" spans="1:6" ht="30">
      <c r="A2469" s="460">
        <v>91602</v>
      </c>
      <c r="B2469" s="461" t="s">
        <v>1490</v>
      </c>
      <c r="C2469" s="462" t="s">
        <v>1175</v>
      </c>
      <c r="D2469" s="463">
        <v>9.41</v>
      </c>
      <c r="E2469" s="463">
        <v>1.49</v>
      </c>
      <c r="F2469" s="463">
        <v>10.9</v>
      </c>
    </row>
    <row r="2470" spans="1:6" ht="30">
      <c r="A2470" s="460">
        <v>91603</v>
      </c>
      <c r="B2470" s="461" t="s">
        <v>1491</v>
      </c>
      <c r="C2470" s="462" t="s">
        <v>1175</v>
      </c>
      <c r="D2470" s="463">
        <v>8.89</v>
      </c>
      <c r="E2470" s="463">
        <v>1.41</v>
      </c>
      <c r="F2470" s="463">
        <v>10.3</v>
      </c>
    </row>
    <row r="2471" spans="1:6" ht="30">
      <c r="A2471" s="460">
        <v>92759</v>
      </c>
      <c r="B2471" s="461" t="s">
        <v>5570</v>
      </c>
      <c r="C2471" s="462" t="s">
        <v>1175</v>
      </c>
      <c r="D2471" s="463">
        <v>9.91</v>
      </c>
      <c r="E2471" s="463">
        <v>4.82</v>
      </c>
      <c r="F2471" s="463">
        <v>14.73</v>
      </c>
    </row>
    <row r="2472" spans="1:6" ht="30">
      <c r="A2472" s="460">
        <v>92760</v>
      </c>
      <c r="B2472" s="461" t="s">
        <v>5571</v>
      </c>
      <c r="C2472" s="462" t="s">
        <v>1175</v>
      </c>
      <c r="D2472" s="463">
        <v>10.170000000000002</v>
      </c>
      <c r="E2472" s="463">
        <v>3.21</v>
      </c>
      <c r="F2472" s="463">
        <v>13.38</v>
      </c>
    </row>
    <row r="2473" spans="1:6" ht="30">
      <c r="A2473" s="460">
        <v>92761</v>
      </c>
      <c r="B2473" s="461" t="s">
        <v>5572</v>
      </c>
      <c r="C2473" s="462" t="s">
        <v>1175</v>
      </c>
      <c r="D2473" s="463">
        <v>10.120000000000001</v>
      </c>
      <c r="E2473" s="463">
        <v>2.1</v>
      </c>
      <c r="F2473" s="463">
        <v>12.22</v>
      </c>
    </row>
    <row r="2474" spans="1:6" ht="30">
      <c r="A2474" s="460">
        <v>92762</v>
      </c>
      <c r="B2474" s="461" t="s">
        <v>5573</v>
      </c>
      <c r="C2474" s="462" t="s">
        <v>1175</v>
      </c>
      <c r="D2474" s="463">
        <v>9.3500000000000014</v>
      </c>
      <c r="E2474" s="463">
        <v>1.38</v>
      </c>
      <c r="F2474" s="463">
        <v>10.73</v>
      </c>
    </row>
    <row r="2475" spans="1:6" ht="30">
      <c r="A2475" s="460">
        <v>92763</v>
      </c>
      <c r="B2475" s="461" t="s">
        <v>5574</v>
      </c>
      <c r="C2475" s="462" t="s">
        <v>1175</v>
      </c>
      <c r="D2475" s="463">
        <v>8.06</v>
      </c>
      <c r="E2475" s="463">
        <v>0.86</v>
      </c>
      <c r="F2475" s="463">
        <v>8.92</v>
      </c>
    </row>
    <row r="2476" spans="1:6" ht="30">
      <c r="A2476" s="460">
        <v>92764</v>
      </c>
      <c r="B2476" s="461" t="s">
        <v>5575</v>
      </c>
      <c r="C2476" s="462" t="s">
        <v>1175</v>
      </c>
      <c r="D2476" s="463">
        <v>7.9299999999999988</v>
      </c>
      <c r="E2476" s="463">
        <v>0.61</v>
      </c>
      <c r="F2476" s="463">
        <v>8.5399999999999991</v>
      </c>
    </row>
    <row r="2477" spans="1:6" ht="30">
      <c r="A2477" s="460">
        <v>92765</v>
      </c>
      <c r="B2477" s="461" t="s">
        <v>5576</v>
      </c>
      <c r="C2477" s="462" t="s">
        <v>1175</v>
      </c>
      <c r="D2477" s="463">
        <v>9.1599999999999984</v>
      </c>
      <c r="E2477" s="463">
        <v>0.46</v>
      </c>
      <c r="F2477" s="463">
        <v>9.6199999999999992</v>
      </c>
    </row>
    <row r="2478" spans="1:6" ht="30">
      <c r="A2478" s="460">
        <v>92766</v>
      </c>
      <c r="B2478" s="461" t="s">
        <v>5577</v>
      </c>
      <c r="C2478" s="462" t="s">
        <v>1175</v>
      </c>
      <c r="D2478" s="463">
        <v>9.120000000000001</v>
      </c>
      <c r="E2478" s="463">
        <v>0.35</v>
      </c>
      <c r="F2478" s="463">
        <v>9.4700000000000006</v>
      </c>
    </row>
    <row r="2479" spans="1:6" ht="30">
      <c r="A2479" s="460">
        <v>92767</v>
      </c>
      <c r="B2479" s="461" t="s">
        <v>5578</v>
      </c>
      <c r="C2479" s="462" t="s">
        <v>1175</v>
      </c>
      <c r="D2479" s="463">
        <v>10.59</v>
      </c>
      <c r="E2479" s="463">
        <v>5.81</v>
      </c>
      <c r="F2479" s="463">
        <v>16.399999999999999</v>
      </c>
    </row>
    <row r="2480" spans="1:6" ht="30">
      <c r="A2480" s="460">
        <v>92768</v>
      </c>
      <c r="B2480" s="461" t="s">
        <v>5579</v>
      </c>
      <c r="C2480" s="462" t="s">
        <v>1175</v>
      </c>
      <c r="D2480" s="463">
        <v>9.879999999999999</v>
      </c>
      <c r="E2480" s="463">
        <v>4.1399999999999997</v>
      </c>
      <c r="F2480" s="463">
        <v>14.02</v>
      </c>
    </row>
    <row r="2481" spans="1:6" ht="30">
      <c r="A2481" s="460">
        <v>92769</v>
      </c>
      <c r="B2481" s="461" t="s">
        <v>5580</v>
      </c>
      <c r="C2481" s="462" t="s">
        <v>1175</v>
      </c>
      <c r="D2481" s="463">
        <v>10.039999999999999</v>
      </c>
      <c r="E2481" s="463">
        <v>2.66</v>
      </c>
      <c r="F2481" s="463">
        <v>12.7</v>
      </c>
    </row>
    <row r="2482" spans="1:6" ht="30">
      <c r="A2482" s="460">
        <v>92770</v>
      </c>
      <c r="B2482" s="461" t="s">
        <v>5581</v>
      </c>
      <c r="C2482" s="462" t="s">
        <v>1175</v>
      </c>
      <c r="D2482" s="463">
        <v>9.9600000000000009</v>
      </c>
      <c r="E2482" s="463">
        <v>1.63</v>
      </c>
      <c r="F2482" s="463">
        <v>11.59</v>
      </c>
    </row>
    <row r="2483" spans="1:6" ht="30">
      <c r="A2483" s="460">
        <v>92771</v>
      </c>
      <c r="B2483" s="461" t="s">
        <v>5582</v>
      </c>
      <c r="C2483" s="462" t="s">
        <v>1175</v>
      </c>
      <c r="D2483" s="463">
        <v>9.18</v>
      </c>
      <c r="E2483" s="463">
        <v>0.98</v>
      </c>
      <c r="F2483" s="463">
        <v>10.16</v>
      </c>
    </row>
    <row r="2484" spans="1:6" ht="30">
      <c r="A2484" s="460">
        <v>92772</v>
      </c>
      <c r="B2484" s="461" t="s">
        <v>5583</v>
      </c>
      <c r="C2484" s="462" t="s">
        <v>1175</v>
      </c>
      <c r="D2484" s="463">
        <v>7.8999999999999995</v>
      </c>
      <c r="E2484" s="463">
        <v>0.53</v>
      </c>
      <c r="F2484" s="463">
        <v>8.43</v>
      </c>
    </row>
    <row r="2485" spans="1:6" ht="30">
      <c r="A2485" s="460">
        <v>92773</v>
      </c>
      <c r="B2485" s="461" t="s">
        <v>5584</v>
      </c>
      <c r="C2485" s="462" t="s">
        <v>1175</v>
      </c>
      <c r="D2485" s="463">
        <v>7.8100000000000005</v>
      </c>
      <c r="E2485" s="463">
        <v>0.4</v>
      </c>
      <c r="F2485" s="463">
        <v>8.2100000000000009</v>
      </c>
    </row>
    <row r="2486" spans="1:6" ht="30">
      <c r="A2486" s="460">
        <v>92774</v>
      </c>
      <c r="B2486" s="461" t="s">
        <v>5585</v>
      </c>
      <c r="C2486" s="462" t="s">
        <v>1175</v>
      </c>
      <c r="D2486" s="463">
        <v>9.1</v>
      </c>
      <c r="E2486" s="463">
        <v>0.33</v>
      </c>
      <c r="F2486" s="463">
        <v>9.43</v>
      </c>
    </row>
    <row r="2487" spans="1:6">
      <c r="A2487" s="460">
        <v>92798</v>
      </c>
      <c r="B2487" s="461" t="s">
        <v>5586</v>
      </c>
      <c r="C2487" s="462" t="s">
        <v>1175</v>
      </c>
      <c r="D2487" s="463">
        <v>8.33</v>
      </c>
      <c r="E2487" s="463">
        <v>0.02</v>
      </c>
      <c r="F2487" s="463">
        <v>8.35</v>
      </c>
    </row>
    <row r="2488" spans="1:6">
      <c r="A2488" s="460">
        <v>92799</v>
      </c>
      <c r="B2488" s="461" t="s">
        <v>5587</v>
      </c>
      <c r="C2488" s="462" t="s">
        <v>1175</v>
      </c>
      <c r="D2488" s="463">
        <v>8.3099999999999987</v>
      </c>
      <c r="E2488" s="463">
        <v>2.72</v>
      </c>
      <c r="F2488" s="463">
        <v>11.03</v>
      </c>
    </row>
    <row r="2489" spans="1:6">
      <c r="A2489" s="460">
        <v>92800</v>
      </c>
      <c r="B2489" s="461" t="s">
        <v>5588</v>
      </c>
      <c r="C2489" s="462" t="s">
        <v>1175</v>
      </c>
      <c r="D2489" s="463">
        <v>7.9600000000000009</v>
      </c>
      <c r="E2489" s="463">
        <v>1.69</v>
      </c>
      <c r="F2489" s="463">
        <v>9.65</v>
      </c>
    </row>
    <row r="2490" spans="1:6">
      <c r="A2490" s="460">
        <v>92801</v>
      </c>
      <c r="B2490" s="461" t="s">
        <v>5589</v>
      </c>
      <c r="C2490" s="462" t="s">
        <v>1175</v>
      </c>
      <c r="D2490" s="463">
        <v>8.5399999999999991</v>
      </c>
      <c r="E2490" s="463">
        <v>0.9</v>
      </c>
      <c r="F2490" s="463">
        <v>9.44</v>
      </c>
    </row>
    <row r="2491" spans="1:6">
      <c r="A2491" s="460">
        <v>92802</v>
      </c>
      <c r="B2491" s="461" t="s">
        <v>5590</v>
      </c>
      <c r="C2491" s="462" t="s">
        <v>1175</v>
      </c>
      <c r="D2491" s="463">
        <v>8.76</v>
      </c>
      <c r="E2491" s="463">
        <v>0.46</v>
      </c>
      <c r="F2491" s="463">
        <v>9.2200000000000006</v>
      </c>
    </row>
    <row r="2492" spans="1:6">
      <c r="A2492" s="460">
        <v>92803</v>
      </c>
      <c r="B2492" s="461" t="s">
        <v>5591</v>
      </c>
      <c r="C2492" s="462" t="s">
        <v>1175</v>
      </c>
      <c r="D2492" s="463">
        <v>8.1999999999999993</v>
      </c>
      <c r="E2492" s="463">
        <v>0.24</v>
      </c>
      <c r="F2492" s="463">
        <v>8.44</v>
      </c>
    </row>
    <row r="2493" spans="1:6">
      <c r="A2493" s="460">
        <v>92804</v>
      </c>
      <c r="B2493" s="461" t="s">
        <v>5592</v>
      </c>
      <c r="C2493" s="462" t="s">
        <v>1175</v>
      </c>
      <c r="D2493" s="463">
        <v>7.07</v>
      </c>
      <c r="E2493" s="463">
        <v>0.13</v>
      </c>
      <c r="F2493" s="463">
        <v>7.2</v>
      </c>
    </row>
    <row r="2494" spans="1:6">
      <c r="A2494" s="460">
        <v>92805</v>
      </c>
      <c r="B2494" s="461" t="s">
        <v>5593</v>
      </c>
      <c r="C2494" s="462" t="s">
        <v>1175</v>
      </c>
      <c r="D2494" s="463">
        <v>7.04</v>
      </c>
      <c r="E2494" s="463">
        <v>0.06</v>
      </c>
      <c r="F2494" s="463">
        <v>7.1</v>
      </c>
    </row>
    <row r="2495" spans="1:6">
      <c r="A2495" s="460">
        <v>92806</v>
      </c>
      <c r="B2495" s="461" t="s">
        <v>5594</v>
      </c>
      <c r="C2495" s="462" t="s">
        <v>1175</v>
      </c>
      <c r="D2495" s="463">
        <v>8.33</v>
      </c>
      <c r="E2495" s="463">
        <v>0.03</v>
      </c>
      <c r="F2495" s="463">
        <v>8.36</v>
      </c>
    </row>
    <row r="2496" spans="1:6">
      <c r="A2496" s="460">
        <v>92875</v>
      </c>
      <c r="B2496" s="461" t="s">
        <v>5595</v>
      </c>
      <c r="C2496" s="462" t="s">
        <v>1175</v>
      </c>
      <c r="D2496" s="463">
        <v>7.91</v>
      </c>
      <c r="E2496" s="463">
        <v>1.19</v>
      </c>
      <c r="F2496" s="463">
        <v>9.1</v>
      </c>
    </row>
    <row r="2497" spans="1:6">
      <c r="A2497" s="460">
        <v>92876</v>
      </c>
      <c r="B2497" s="461" t="s">
        <v>5596</v>
      </c>
      <c r="C2497" s="462" t="s">
        <v>1175</v>
      </c>
      <c r="D2497" s="463">
        <v>8.01</v>
      </c>
      <c r="E2497" s="463">
        <v>0.63</v>
      </c>
      <c r="F2497" s="463">
        <v>8.64</v>
      </c>
    </row>
    <row r="2498" spans="1:6">
      <c r="A2498" s="460">
        <v>92877</v>
      </c>
      <c r="B2498" s="461" t="s">
        <v>5597</v>
      </c>
      <c r="C2498" s="462" t="s">
        <v>1175</v>
      </c>
      <c r="D2498" s="463">
        <v>8.84</v>
      </c>
      <c r="E2498" s="463">
        <v>0.35</v>
      </c>
      <c r="F2498" s="463">
        <v>9.19</v>
      </c>
    </row>
    <row r="2499" spans="1:6">
      <c r="A2499" s="460">
        <v>92878</v>
      </c>
      <c r="B2499" s="461" t="s">
        <v>5598</v>
      </c>
      <c r="C2499" s="462" t="s">
        <v>1175</v>
      </c>
      <c r="D2499" s="463">
        <v>8.7900000000000009</v>
      </c>
      <c r="E2499" s="463">
        <v>0.18</v>
      </c>
      <c r="F2499" s="463">
        <v>8.9700000000000006</v>
      </c>
    </row>
    <row r="2500" spans="1:6">
      <c r="A2500" s="460">
        <v>92879</v>
      </c>
      <c r="B2500" s="461" t="s">
        <v>5599</v>
      </c>
      <c r="C2500" s="462" t="s">
        <v>1175</v>
      </c>
      <c r="D2500" s="463">
        <v>8.74</v>
      </c>
      <c r="E2500" s="463">
        <v>0.09</v>
      </c>
      <c r="F2500" s="463">
        <v>8.83</v>
      </c>
    </row>
    <row r="2501" spans="1:6">
      <c r="A2501" s="460">
        <v>92880</v>
      </c>
      <c r="B2501" s="461" t="s">
        <v>5600</v>
      </c>
      <c r="C2501" s="462" t="s">
        <v>1175</v>
      </c>
      <c r="D2501" s="463">
        <v>8.9499999999999993</v>
      </c>
      <c r="E2501" s="463">
        <v>0.05</v>
      </c>
      <c r="F2501" s="463">
        <v>9</v>
      </c>
    </row>
    <row r="2502" spans="1:6">
      <c r="A2502" s="460">
        <v>92881</v>
      </c>
      <c r="B2502" s="461" t="s">
        <v>5601</v>
      </c>
      <c r="C2502" s="462" t="s">
        <v>1175</v>
      </c>
      <c r="D2502" s="463">
        <v>8.9500000000000011</v>
      </c>
      <c r="E2502" s="463">
        <v>0.02</v>
      </c>
      <c r="F2502" s="463">
        <v>8.9700000000000006</v>
      </c>
    </row>
    <row r="2503" spans="1:6">
      <c r="A2503" s="460">
        <v>92882</v>
      </c>
      <c r="B2503" s="461" t="s">
        <v>5602</v>
      </c>
      <c r="C2503" s="462" t="s">
        <v>1175</v>
      </c>
      <c r="D2503" s="463">
        <v>9.67</v>
      </c>
      <c r="E2503" s="463">
        <v>3.98</v>
      </c>
      <c r="F2503" s="463">
        <v>13.65</v>
      </c>
    </row>
    <row r="2504" spans="1:6">
      <c r="A2504" s="460">
        <v>92883</v>
      </c>
      <c r="B2504" s="461" t="s">
        <v>5603</v>
      </c>
      <c r="C2504" s="462" t="s">
        <v>1175</v>
      </c>
      <c r="D2504" s="463">
        <v>9.5</v>
      </c>
      <c r="E2504" s="463">
        <v>2.7</v>
      </c>
      <c r="F2504" s="463">
        <v>12.2</v>
      </c>
    </row>
    <row r="2505" spans="1:6">
      <c r="A2505" s="460">
        <v>92884</v>
      </c>
      <c r="B2505" s="461" t="s">
        <v>5604</v>
      </c>
      <c r="C2505" s="462" t="s">
        <v>1175</v>
      </c>
      <c r="D2505" s="463">
        <v>10.129999999999999</v>
      </c>
      <c r="E2505" s="463">
        <v>1.88</v>
      </c>
      <c r="F2505" s="463">
        <v>12.01</v>
      </c>
    </row>
    <row r="2506" spans="1:6">
      <c r="A2506" s="460">
        <v>92885</v>
      </c>
      <c r="B2506" s="461" t="s">
        <v>5605</v>
      </c>
      <c r="C2506" s="462" t="s">
        <v>1175</v>
      </c>
      <c r="D2506" s="463">
        <v>9.879999999999999</v>
      </c>
      <c r="E2506" s="463">
        <v>1.31</v>
      </c>
      <c r="F2506" s="463">
        <v>11.19</v>
      </c>
    </row>
    <row r="2507" spans="1:6">
      <c r="A2507" s="460">
        <v>92886</v>
      </c>
      <c r="B2507" s="461" t="s">
        <v>5606</v>
      </c>
      <c r="C2507" s="462" t="s">
        <v>1175</v>
      </c>
      <c r="D2507" s="463">
        <v>9.6999999999999993</v>
      </c>
      <c r="E2507" s="463">
        <v>0.83</v>
      </c>
      <c r="F2507" s="463">
        <v>10.53</v>
      </c>
    </row>
    <row r="2508" spans="1:6">
      <c r="A2508" s="460">
        <v>92887</v>
      </c>
      <c r="B2508" s="461" t="s">
        <v>5607</v>
      </c>
      <c r="C2508" s="462" t="s">
        <v>1175</v>
      </c>
      <c r="D2508" s="463">
        <v>9.7899999999999991</v>
      </c>
      <c r="E2508" s="463">
        <v>0.54</v>
      </c>
      <c r="F2508" s="463">
        <v>10.33</v>
      </c>
    </row>
    <row r="2509" spans="1:6">
      <c r="A2509" s="460">
        <v>92888</v>
      </c>
      <c r="B2509" s="461" t="s">
        <v>5608</v>
      </c>
      <c r="C2509" s="462" t="s">
        <v>1175</v>
      </c>
      <c r="D2509" s="463">
        <v>9.6999999999999993</v>
      </c>
      <c r="E2509" s="463">
        <v>0.3</v>
      </c>
      <c r="F2509" s="463">
        <v>10</v>
      </c>
    </row>
    <row r="2510" spans="1:6" ht="30">
      <c r="A2510" s="460">
        <v>92915</v>
      </c>
      <c r="B2510" s="461" t="s">
        <v>5609</v>
      </c>
      <c r="C2510" s="462" t="s">
        <v>1175</v>
      </c>
      <c r="D2510" s="463">
        <v>10.73</v>
      </c>
      <c r="E2510" s="463">
        <v>7.37</v>
      </c>
      <c r="F2510" s="463">
        <v>18.100000000000001</v>
      </c>
    </row>
    <row r="2511" spans="1:6" ht="30">
      <c r="A2511" s="460">
        <v>92916</v>
      </c>
      <c r="B2511" s="461" t="s">
        <v>5610</v>
      </c>
      <c r="C2511" s="462" t="s">
        <v>1175</v>
      </c>
      <c r="D2511" s="463">
        <v>10.78</v>
      </c>
      <c r="E2511" s="463">
        <v>5.09</v>
      </c>
      <c r="F2511" s="463">
        <v>15.87</v>
      </c>
    </row>
    <row r="2512" spans="1:6" ht="30">
      <c r="A2512" s="460">
        <v>92917</v>
      </c>
      <c r="B2512" s="461" t="s">
        <v>5611</v>
      </c>
      <c r="C2512" s="462" t="s">
        <v>1175</v>
      </c>
      <c r="D2512" s="463">
        <v>10.56</v>
      </c>
      <c r="E2512" s="463">
        <v>3.43</v>
      </c>
      <c r="F2512" s="463">
        <v>13.99</v>
      </c>
    </row>
    <row r="2513" spans="1:6" ht="30">
      <c r="A2513" s="460">
        <v>92919</v>
      </c>
      <c r="B2513" s="461" t="s">
        <v>5612</v>
      </c>
      <c r="C2513" s="462" t="s">
        <v>1175</v>
      </c>
      <c r="D2513" s="463">
        <v>9.64</v>
      </c>
      <c r="E2513" s="463">
        <v>2.3199999999999998</v>
      </c>
      <c r="F2513" s="463">
        <v>11.96</v>
      </c>
    </row>
    <row r="2514" spans="1:6" ht="30">
      <c r="A2514" s="460">
        <v>92921</v>
      </c>
      <c r="B2514" s="461" t="s">
        <v>5613</v>
      </c>
      <c r="C2514" s="462" t="s">
        <v>1175</v>
      </c>
      <c r="D2514" s="463">
        <v>8.25</v>
      </c>
      <c r="E2514" s="463">
        <v>1.48</v>
      </c>
      <c r="F2514" s="463">
        <v>9.73</v>
      </c>
    </row>
    <row r="2515" spans="1:6" ht="30">
      <c r="A2515" s="460">
        <v>92922</v>
      </c>
      <c r="B2515" s="461" t="s">
        <v>5614</v>
      </c>
      <c r="C2515" s="462" t="s">
        <v>1175</v>
      </c>
      <c r="D2515" s="463">
        <v>8.07</v>
      </c>
      <c r="E2515" s="463">
        <v>1.08</v>
      </c>
      <c r="F2515" s="463">
        <v>9.15</v>
      </c>
    </row>
    <row r="2516" spans="1:6" ht="30">
      <c r="A2516" s="460">
        <v>92923</v>
      </c>
      <c r="B2516" s="461" t="s">
        <v>5615</v>
      </c>
      <c r="C2516" s="462" t="s">
        <v>1175</v>
      </c>
      <c r="D2516" s="463">
        <v>9.2799999999999994</v>
      </c>
      <c r="E2516" s="463">
        <v>0.81</v>
      </c>
      <c r="F2516" s="463">
        <v>10.09</v>
      </c>
    </row>
    <row r="2517" spans="1:6" ht="30">
      <c r="A2517" s="460">
        <v>92924</v>
      </c>
      <c r="B2517" s="461" t="s">
        <v>5616</v>
      </c>
      <c r="C2517" s="462" t="s">
        <v>1175</v>
      </c>
      <c r="D2517" s="463">
        <v>9.2099999999999991</v>
      </c>
      <c r="E2517" s="463">
        <v>0.63</v>
      </c>
      <c r="F2517" s="463">
        <v>9.84</v>
      </c>
    </row>
    <row r="2518" spans="1:6">
      <c r="A2518" s="460">
        <v>95448</v>
      </c>
      <c r="B2518" s="461" t="s">
        <v>5617</v>
      </c>
      <c r="C2518" s="462" t="s">
        <v>1175</v>
      </c>
      <c r="D2518" s="463">
        <v>9.15</v>
      </c>
      <c r="E2518" s="463">
        <v>0.01</v>
      </c>
      <c r="F2518" s="463">
        <v>9.16</v>
      </c>
    </row>
    <row r="2519" spans="1:6">
      <c r="A2519" s="460">
        <v>95576</v>
      </c>
      <c r="B2519" s="461" t="s">
        <v>5618</v>
      </c>
      <c r="C2519" s="462" t="s">
        <v>1175</v>
      </c>
      <c r="D2519" s="463">
        <v>10.09</v>
      </c>
      <c r="E2519" s="463">
        <v>2.39</v>
      </c>
      <c r="F2519" s="463">
        <v>12.48</v>
      </c>
    </row>
    <row r="2520" spans="1:6">
      <c r="A2520" s="460">
        <v>95577</v>
      </c>
      <c r="B2520" s="461" t="s">
        <v>5619</v>
      </c>
      <c r="C2520" s="462" t="s">
        <v>1175</v>
      </c>
      <c r="D2520" s="463">
        <v>9.1399999999999988</v>
      </c>
      <c r="E2520" s="463">
        <v>1.1499999999999999</v>
      </c>
      <c r="F2520" s="463">
        <v>10.29</v>
      </c>
    </row>
    <row r="2521" spans="1:6">
      <c r="A2521" s="460">
        <v>95578</v>
      </c>
      <c r="B2521" s="461" t="s">
        <v>5620</v>
      </c>
      <c r="C2521" s="462" t="s">
        <v>1175</v>
      </c>
      <c r="D2521" s="463">
        <v>7.8500000000000005</v>
      </c>
      <c r="E2521" s="463">
        <v>0.61</v>
      </c>
      <c r="F2521" s="463">
        <v>8.4600000000000009</v>
      </c>
    </row>
    <row r="2522" spans="1:6">
      <c r="A2522" s="460">
        <v>95579</v>
      </c>
      <c r="B2522" s="461" t="s">
        <v>5621</v>
      </c>
      <c r="C2522" s="462" t="s">
        <v>1175</v>
      </c>
      <c r="D2522" s="463">
        <v>7.7</v>
      </c>
      <c r="E2522" s="463">
        <v>0.37</v>
      </c>
      <c r="F2522" s="463">
        <v>8.07</v>
      </c>
    </row>
    <row r="2523" spans="1:6">
      <c r="A2523" s="460">
        <v>95580</v>
      </c>
      <c r="B2523" s="461" t="s">
        <v>5622</v>
      </c>
      <c r="C2523" s="462" t="s">
        <v>1175</v>
      </c>
      <c r="D2523" s="463">
        <v>8.9600000000000009</v>
      </c>
      <c r="E2523" s="463">
        <v>0.27</v>
      </c>
      <c r="F2523" s="463">
        <v>9.23</v>
      </c>
    </row>
    <row r="2524" spans="1:6">
      <c r="A2524" s="460">
        <v>95581</v>
      </c>
      <c r="B2524" s="461" t="s">
        <v>5623</v>
      </c>
      <c r="C2524" s="462" t="s">
        <v>1175</v>
      </c>
      <c r="D2524" s="463">
        <v>8.9499999999999993</v>
      </c>
      <c r="E2524" s="463">
        <v>0.23</v>
      </c>
      <c r="F2524" s="463">
        <v>9.18</v>
      </c>
    </row>
    <row r="2525" spans="1:6">
      <c r="A2525" s="460">
        <v>95582</v>
      </c>
      <c r="B2525" s="461" t="s">
        <v>7499</v>
      </c>
      <c r="C2525" s="462" t="s">
        <v>1175</v>
      </c>
      <c r="D2525" s="463">
        <v>9.76</v>
      </c>
      <c r="E2525" s="463">
        <v>0.21</v>
      </c>
      <c r="F2525" s="463">
        <v>9.9700000000000006</v>
      </c>
    </row>
    <row r="2526" spans="1:6" ht="30">
      <c r="A2526" s="460">
        <v>95583</v>
      </c>
      <c r="B2526" s="461" t="s">
        <v>5624</v>
      </c>
      <c r="C2526" s="462" t="s">
        <v>1175</v>
      </c>
      <c r="D2526" s="463">
        <v>10.39</v>
      </c>
      <c r="E2526" s="463">
        <v>6.66</v>
      </c>
      <c r="F2526" s="463">
        <v>17.05</v>
      </c>
    </row>
    <row r="2527" spans="1:6" ht="30">
      <c r="A2527" s="460">
        <v>95584</v>
      </c>
      <c r="B2527" s="461" t="s">
        <v>5625</v>
      </c>
      <c r="C2527" s="462" t="s">
        <v>1175</v>
      </c>
      <c r="D2527" s="463">
        <v>10.31</v>
      </c>
      <c r="E2527" s="463">
        <v>4.0199999999999996</v>
      </c>
      <c r="F2527" s="463">
        <v>14.33</v>
      </c>
    </row>
    <row r="2528" spans="1:6" ht="30">
      <c r="A2528" s="460">
        <v>95592</v>
      </c>
      <c r="B2528" s="461" t="s">
        <v>5626</v>
      </c>
      <c r="C2528" s="462" t="s">
        <v>1175</v>
      </c>
      <c r="D2528" s="463">
        <v>10.39</v>
      </c>
      <c r="E2528" s="463">
        <v>6.66</v>
      </c>
      <c r="F2528" s="463">
        <v>17.05</v>
      </c>
    </row>
    <row r="2529" spans="1:6" ht="30">
      <c r="A2529" s="460">
        <v>95593</v>
      </c>
      <c r="B2529" s="461" t="s">
        <v>5627</v>
      </c>
      <c r="C2529" s="462" t="s">
        <v>1175</v>
      </c>
      <c r="D2529" s="463">
        <v>10.31</v>
      </c>
      <c r="E2529" s="463">
        <v>4.0199999999999996</v>
      </c>
      <c r="F2529" s="463">
        <v>14.33</v>
      </c>
    </row>
    <row r="2530" spans="1:6" ht="30">
      <c r="A2530" s="460">
        <v>95943</v>
      </c>
      <c r="B2530" s="461" t="s">
        <v>1480</v>
      </c>
      <c r="C2530" s="462" t="s">
        <v>1175</v>
      </c>
      <c r="D2530" s="463">
        <v>12.350000000000001</v>
      </c>
      <c r="E2530" s="463">
        <v>12.41</v>
      </c>
      <c r="F2530" s="463">
        <v>24.76</v>
      </c>
    </row>
    <row r="2531" spans="1:6" ht="30">
      <c r="A2531" s="460">
        <v>95944</v>
      </c>
      <c r="B2531" s="461" t="s">
        <v>1475</v>
      </c>
      <c r="C2531" s="462" t="s">
        <v>1175</v>
      </c>
      <c r="D2531" s="463">
        <v>12.229999999999999</v>
      </c>
      <c r="E2531" s="463">
        <v>9.6</v>
      </c>
      <c r="F2531" s="463">
        <v>21.83</v>
      </c>
    </row>
    <row r="2532" spans="1:6" ht="30">
      <c r="A2532" s="460">
        <v>95945</v>
      </c>
      <c r="B2532" s="461" t="s">
        <v>1476</v>
      </c>
      <c r="C2532" s="462" t="s">
        <v>1175</v>
      </c>
      <c r="D2532" s="463">
        <v>11.229999999999999</v>
      </c>
      <c r="E2532" s="463">
        <v>5.58</v>
      </c>
      <c r="F2532" s="463">
        <v>16.809999999999999</v>
      </c>
    </row>
    <row r="2533" spans="1:6" ht="30">
      <c r="A2533" s="460">
        <v>95946</v>
      </c>
      <c r="B2533" s="461" t="s">
        <v>1477</v>
      </c>
      <c r="C2533" s="462" t="s">
        <v>1175</v>
      </c>
      <c r="D2533" s="463">
        <v>9.84</v>
      </c>
      <c r="E2533" s="463">
        <v>2.99</v>
      </c>
      <c r="F2533" s="463">
        <v>12.83</v>
      </c>
    </row>
    <row r="2534" spans="1:6" ht="30">
      <c r="A2534" s="460">
        <v>95947</v>
      </c>
      <c r="B2534" s="461" t="s">
        <v>1478</v>
      </c>
      <c r="C2534" s="462" t="s">
        <v>1175</v>
      </c>
      <c r="D2534" s="463">
        <v>8.19</v>
      </c>
      <c r="E2534" s="463">
        <v>1.35</v>
      </c>
      <c r="F2534" s="463">
        <v>9.5399999999999991</v>
      </c>
    </row>
    <row r="2535" spans="1:6" ht="30">
      <c r="A2535" s="460">
        <v>95948</v>
      </c>
      <c r="B2535" s="461" t="s">
        <v>1479</v>
      </c>
      <c r="C2535" s="462" t="s">
        <v>1175</v>
      </c>
      <c r="D2535" s="463">
        <v>7.7999999999999989</v>
      </c>
      <c r="E2535" s="463">
        <v>0.24</v>
      </c>
      <c r="F2535" s="463">
        <v>8.0399999999999991</v>
      </c>
    </row>
    <row r="2536" spans="1:6">
      <c r="A2536" s="460">
        <v>96544</v>
      </c>
      <c r="B2536" s="461" t="s">
        <v>7500</v>
      </c>
      <c r="C2536" s="462" t="s">
        <v>1175</v>
      </c>
      <c r="D2536" s="463">
        <v>11.64</v>
      </c>
      <c r="E2536" s="463">
        <v>7.5</v>
      </c>
      <c r="F2536" s="463">
        <v>19.14</v>
      </c>
    </row>
    <row r="2537" spans="1:6">
      <c r="A2537" s="460">
        <v>96545</v>
      </c>
      <c r="B2537" s="461" t="s">
        <v>7501</v>
      </c>
      <c r="C2537" s="462" t="s">
        <v>1175</v>
      </c>
      <c r="D2537" s="463">
        <v>11.26</v>
      </c>
      <c r="E2537" s="463">
        <v>5.51</v>
      </c>
      <c r="F2537" s="463">
        <v>16.77</v>
      </c>
    </row>
    <row r="2538" spans="1:6">
      <c r="A2538" s="460">
        <v>96546</v>
      </c>
      <c r="B2538" s="461" t="s">
        <v>7502</v>
      </c>
      <c r="C2538" s="462" t="s">
        <v>1175</v>
      </c>
      <c r="D2538" s="463">
        <v>10.280000000000001</v>
      </c>
      <c r="E2538" s="463">
        <v>4.1399999999999997</v>
      </c>
      <c r="F2538" s="463">
        <v>14.42</v>
      </c>
    </row>
    <row r="2539" spans="1:6" ht="30">
      <c r="A2539" s="460">
        <v>100064</v>
      </c>
      <c r="B2539" s="461" t="s">
        <v>4892</v>
      </c>
      <c r="C2539" s="462" t="s">
        <v>1175</v>
      </c>
      <c r="D2539" s="463">
        <v>9.76</v>
      </c>
      <c r="E2539" s="463">
        <v>0.92</v>
      </c>
      <c r="F2539" s="463">
        <v>10.68</v>
      </c>
    </row>
    <row r="2540" spans="1:6" ht="30">
      <c r="A2540" s="460">
        <v>100066</v>
      </c>
      <c r="B2540" s="461" t="s">
        <v>1492</v>
      </c>
      <c r="C2540" s="462" t="s">
        <v>1175</v>
      </c>
      <c r="D2540" s="463">
        <v>9.7799999999999994</v>
      </c>
      <c r="E2540" s="463">
        <v>0.73</v>
      </c>
      <c r="F2540" s="463">
        <v>10.51</v>
      </c>
    </row>
    <row r="2541" spans="1:6" ht="30">
      <c r="A2541" s="460">
        <v>100067</v>
      </c>
      <c r="B2541" s="461" t="s">
        <v>1493</v>
      </c>
      <c r="C2541" s="462" t="s">
        <v>1175</v>
      </c>
      <c r="D2541" s="463">
        <v>9.01</v>
      </c>
      <c r="E2541" s="463">
        <v>3.14</v>
      </c>
      <c r="F2541" s="463">
        <v>12.15</v>
      </c>
    </row>
    <row r="2542" spans="1:6" ht="30">
      <c r="A2542" s="460">
        <v>100068</v>
      </c>
      <c r="B2542" s="461" t="s">
        <v>1494</v>
      </c>
      <c r="C2542" s="462" t="s">
        <v>1175</v>
      </c>
      <c r="D2542" s="463">
        <v>7.68</v>
      </c>
      <c r="E2542" s="463">
        <v>1.0900000000000001</v>
      </c>
      <c r="F2542" s="463">
        <v>8.77</v>
      </c>
    </row>
    <row r="2543" spans="1:6">
      <c r="A2543" s="460">
        <v>102920</v>
      </c>
      <c r="B2543" s="461" t="s">
        <v>4893</v>
      </c>
      <c r="C2543" s="462" t="s">
        <v>1175</v>
      </c>
      <c r="D2543" s="463">
        <v>6.7700000000000005</v>
      </c>
      <c r="E2543" s="463">
        <v>1.22</v>
      </c>
      <c r="F2543" s="463">
        <v>7.99</v>
      </c>
    </row>
    <row r="2544" spans="1:6">
      <c r="A2544" s="460">
        <v>102921</v>
      </c>
      <c r="B2544" s="461" t="s">
        <v>4894</v>
      </c>
      <c r="C2544" s="462" t="s">
        <v>1175</v>
      </c>
      <c r="D2544" s="463">
        <v>6.69</v>
      </c>
      <c r="E2544" s="463">
        <v>0.92</v>
      </c>
      <c r="F2544" s="463">
        <v>7.61</v>
      </c>
    </row>
    <row r="2545" spans="1:6" ht="30">
      <c r="A2545" s="460">
        <v>102922</v>
      </c>
      <c r="B2545" s="461" t="s">
        <v>4895</v>
      </c>
      <c r="C2545" s="462" t="s">
        <v>1175</v>
      </c>
      <c r="D2545" s="463">
        <v>6.9600000000000009</v>
      </c>
      <c r="E2545" s="463">
        <v>1.75</v>
      </c>
      <c r="F2545" s="463">
        <v>8.7100000000000009</v>
      </c>
    </row>
    <row r="2546" spans="1:6">
      <c r="A2546" s="460">
        <v>102923</v>
      </c>
      <c r="B2546" s="461" t="s">
        <v>4896</v>
      </c>
      <c r="C2546" s="462" t="s">
        <v>1175</v>
      </c>
      <c r="D2546" s="463">
        <v>6.6099999999999994</v>
      </c>
      <c r="E2546" s="463">
        <v>0.73</v>
      </c>
      <c r="F2546" s="463">
        <v>7.34</v>
      </c>
    </row>
    <row r="2547" spans="1:6" ht="30">
      <c r="A2547" s="460">
        <v>103088</v>
      </c>
      <c r="B2547" s="461" t="s">
        <v>4897</v>
      </c>
      <c r="C2547" s="462" t="s">
        <v>1175</v>
      </c>
      <c r="D2547" s="463">
        <v>7.36</v>
      </c>
      <c r="E2547" s="463">
        <v>2.88</v>
      </c>
      <c r="F2547" s="463">
        <v>10.24</v>
      </c>
    </row>
    <row r="2548" spans="1:6" ht="30">
      <c r="A2548" s="460">
        <v>104104</v>
      </c>
      <c r="B2548" s="461" t="s">
        <v>5628</v>
      </c>
      <c r="C2548" s="462" t="s">
        <v>1175</v>
      </c>
      <c r="D2548" s="463">
        <v>9.9</v>
      </c>
      <c r="E2548" s="463">
        <v>0.26</v>
      </c>
      <c r="F2548" s="463">
        <v>10.16</v>
      </c>
    </row>
    <row r="2549" spans="1:6" ht="30">
      <c r="A2549" s="460">
        <v>104105</v>
      </c>
      <c r="B2549" s="461" t="s">
        <v>5629</v>
      </c>
      <c r="C2549" s="462" t="s">
        <v>1175</v>
      </c>
      <c r="D2549" s="463">
        <v>9.9</v>
      </c>
      <c r="E2549" s="463">
        <v>0.26</v>
      </c>
      <c r="F2549" s="463">
        <v>10.16</v>
      </c>
    </row>
    <row r="2550" spans="1:6" ht="30">
      <c r="A2550" s="460">
        <v>104106</v>
      </c>
      <c r="B2550" s="461" t="s">
        <v>5630</v>
      </c>
      <c r="C2550" s="462" t="s">
        <v>1175</v>
      </c>
      <c r="D2550" s="463">
        <v>8.2800000000000011</v>
      </c>
      <c r="E2550" s="463">
        <v>1.7</v>
      </c>
      <c r="F2550" s="463">
        <v>9.98</v>
      </c>
    </row>
    <row r="2551" spans="1:6" ht="30">
      <c r="A2551" s="460">
        <v>104107</v>
      </c>
      <c r="B2551" s="461" t="s">
        <v>5631</v>
      </c>
      <c r="C2551" s="462" t="s">
        <v>1175</v>
      </c>
      <c r="D2551" s="463">
        <v>8.52</v>
      </c>
      <c r="E2551" s="463">
        <v>2.2999999999999998</v>
      </c>
      <c r="F2551" s="463">
        <v>10.82</v>
      </c>
    </row>
    <row r="2552" spans="1:6" ht="30">
      <c r="A2552" s="460">
        <v>104108</v>
      </c>
      <c r="B2552" s="461" t="s">
        <v>5632</v>
      </c>
      <c r="C2552" s="462" t="s">
        <v>1175</v>
      </c>
      <c r="D2552" s="463">
        <v>9.89</v>
      </c>
      <c r="E2552" s="463">
        <v>3.04</v>
      </c>
      <c r="F2552" s="463">
        <v>12.93</v>
      </c>
    </row>
    <row r="2553" spans="1:6" ht="30">
      <c r="A2553" s="460">
        <v>104109</v>
      </c>
      <c r="B2553" s="461" t="s">
        <v>5633</v>
      </c>
      <c r="C2553" s="462" t="s">
        <v>1175</v>
      </c>
      <c r="D2553" s="463">
        <v>11.150000000000002</v>
      </c>
      <c r="E2553" s="463">
        <v>5.22</v>
      </c>
      <c r="F2553" s="463">
        <v>16.37</v>
      </c>
    </row>
    <row r="2554" spans="1:6" ht="30">
      <c r="A2554" s="460">
        <v>104110</v>
      </c>
      <c r="B2554" s="461" t="s">
        <v>5634</v>
      </c>
      <c r="C2554" s="462" t="s">
        <v>1175</v>
      </c>
      <c r="D2554" s="463">
        <v>11.61</v>
      </c>
      <c r="E2554" s="463">
        <v>7.61</v>
      </c>
      <c r="F2554" s="463">
        <v>19.22</v>
      </c>
    </row>
    <row r="2555" spans="1:6" ht="30">
      <c r="A2555" s="460">
        <v>104111</v>
      </c>
      <c r="B2555" s="461" t="s">
        <v>5635</v>
      </c>
      <c r="C2555" s="462" t="s">
        <v>1175</v>
      </c>
      <c r="D2555" s="463">
        <v>11.860000000000001</v>
      </c>
      <c r="E2555" s="463">
        <v>10.78</v>
      </c>
      <c r="F2555" s="463">
        <v>22.64</v>
      </c>
    </row>
    <row r="2556" spans="1:6">
      <c r="A2556" s="460">
        <v>104915</v>
      </c>
      <c r="B2556" s="461" t="s">
        <v>7503</v>
      </c>
      <c r="C2556" s="462" t="s">
        <v>1175</v>
      </c>
      <c r="D2556" s="463">
        <v>9.15</v>
      </c>
      <c r="E2556" s="463">
        <v>0.41</v>
      </c>
      <c r="F2556" s="463">
        <v>9.56</v>
      </c>
    </row>
    <row r="2557" spans="1:6" ht="30">
      <c r="A2557" s="460">
        <v>104917</v>
      </c>
      <c r="B2557" s="461" t="s">
        <v>7504</v>
      </c>
      <c r="C2557" s="462" t="s">
        <v>1175</v>
      </c>
      <c r="D2557" s="463">
        <v>10.829999999999998</v>
      </c>
      <c r="E2557" s="463">
        <v>5.32</v>
      </c>
      <c r="F2557" s="463">
        <v>16.149999999999999</v>
      </c>
    </row>
    <row r="2558" spans="1:6" ht="30">
      <c r="A2558" s="460">
        <v>104918</v>
      </c>
      <c r="B2558" s="461" t="s">
        <v>7505</v>
      </c>
      <c r="C2558" s="462" t="s">
        <v>1175</v>
      </c>
      <c r="D2558" s="463">
        <v>10.7</v>
      </c>
      <c r="E2558" s="463">
        <v>3.89</v>
      </c>
      <c r="F2558" s="463">
        <v>14.59</v>
      </c>
    </row>
    <row r="2559" spans="1:6" ht="30">
      <c r="A2559" s="460">
        <v>104919</v>
      </c>
      <c r="B2559" s="461" t="s">
        <v>7506</v>
      </c>
      <c r="C2559" s="462" t="s">
        <v>1175</v>
      </c>
      <c r="D2559" s="463">
        <v>9.879999999999999</v>
      </c>
      <c r="E2559" s="463">
        <v>2.95</v>
      </c>
      <c r="F2559" s="463">
        <v>12.83</v>
      </c>
    </row>
    <row r="2560" spans="1:6" ht="30">
      <c r="A2560" s="460">
        <v>104920</v>
      </c>
      <c r="B2560" s="461" t="s">
        <v>7507</v>
      </c>
      <c r="C2560" s="462" t="s">
        <v>1175</v>
      </c>
      <c r="D2560" s="463">
        <v>8.52</v>
      </c>
      <c r="E2560" s="463">
        <v>2.29</v>
      </c>
      <c r="F2560" s="463">
        <v>10.81</v>
      </c>
    </row>
    <row r="2561" spans="1:6" ht="30">
      <c r="A2561" s="460">
        <v>104921</v>
      </c>
      <c r="B2561" s="461" t="s">
        <v>7508</v>
      </c>
      <c r="C2561" s="462" t="s">
        <v>1175</v>
      </c>
      <c r="D2561" s="463">
        <v>8.31</v>
      </c>
      <c r="E2561" s="463">
        <v>1.7</v>
      </c>
      <c r="F2561" s="463">
        <v>10.01</v>
      </c>
    </row>
    <row r="2562" spans="1:6" ht="30">
      <c r="A2562" s="460">
        <v>104922</v>
      </c>
      <c r="B2562" s="461" t="s">
        <v>7509</v>
      </c>
      <c r="C2562" s="462" t="s">
        <v>1175</v>
      </c>
      <c r="D2562" s="463">
        <v>9.48</v>
      </c>
      <c r="E2562" s="463">
        <v>1.33</v>
      </c>
      <c r="F2562" s="463">
        <v>10.81</v>
      </c>
    </row>
    <row r="2563" spans="1:6">
      <c r="A2563" s="460">
        <v>89993</v>
      </c>
      <c r="B2563" s="461" t="s">
        <v>4898</v>
      </c>
      <c r="C2563" s="462" t="s">
        <v>926</v>
      </c>
      <c r="D2563" s="463">
        <v>657.12000000000012</v>
      </c>
      <c r="E2563" s="463">
        <v>423.78</v>
      </c>
      <c r="F2563" s="463">
        <v>1080.9000000000001</v>
      </c>
    </row>
    <row r="2564" spans="1:6" ht="30">
      <c r="A2564" s="460">
        <v>89994</v>
      </c>
      <c r="B2564" s="461" t="s">
        <v>4899</v>
      </c>
      <c r="C2564" s="462" t="s">
        <v>926</v>
      </c>
      <c r="D2564" s="463">
        <v>608.8900000000001</v>
      </c>
      <c r="E2564" s="463">
        <v>290.31</v>
      </c>
      <c r="F2564" s="463">
        <v>899.2</v>
      </c>
    </row>
    <row r="2565" spans="1:6">
      <c r="A2565" s="460">
        <v>89995</v>
      </c>
      <c r="B2565" s="461" t="s">
        <v>4900</v>
      </c>
      <c r="C2565" s="462" t="s">
        <v>926</v>
      </c>
      <c r="D2565" s="463">
        <v>644.80000000000007</v>
      </c>
      <c r="E2565" s="463">
        <v>389.63</v>
      </c>
      <c r="F2565" s="463">
        <v>1034.43</v>
      </c>
    </row>
    <row r="2566" spans="1:6" ht="30">
      <c r="A2566" s="460">
        <v>90278</v>
      </c>
      <c r="B2566" s="461" t="s">
        <v>4901</v>
      </c>
      <c r="C2566" s="462" t="s">
        <v>926</v>
      </c>
      <c r="D2566" s="463">
        <v>407.63</v>
      </c>
      <c r="E2566" s="463">
        <v>78.02</v>
      </c>
      <c r="F2566" s="463">
        <v>485.65</v>
      </c>
    </row>
    <row r="2567" spans="1:6" ht="30">
      <c r="A2567" s="460">
        <v>90279</v>
      </c>
      <c r="B2567" s="461" t="s">
        <v>4902</v>
      </c>
      <c r="C2567" s="462" t="s">
        <v>926</v>
      </c>
      <c r="D2567" s="463">
        <v>449.83</v>
      </c>
      <c r="E2567" s="463">
        <v>85.46</v>
      </c>
      <c r="F2567" s="463">
        <v>535.29</v>
      </c>
    </row>
    <row r="2568" spans="1:6" ht="30">
      <c r="A2568" s="460">
        <v>90280</v>
      </c>
      <c r="B2568" s="461" t="s">
        <v>4903</v>
      </c>
      <c r="C2568" s="462" t="s">
        <v>926</v>
      </c>
      <c r="D2568" s="463">
        <v>503.66999999999996</v>
      </c>
      <c r="E2568" s="463">
        <v>85.48</v>
      </c>
      <c r="F2568" s="463">
        <v>589.15</v>
      </c>
    </row>
    <row r="2569" spans="1:6" ht="30">
      <c r="A2569" s="460">
        <v>90281</v>
      </c>
      <c r="B2569" s="461" t="s">
        <v>4904</v>
      </c>
      <c r="C2569" s="462" t="s">
        <v>926</v>
      </c>
      <c r="D2569" s="463">
        <v>593.3900000000001</v>
      </c>
      <c r="E2569" s="463">
        <v>83.31</v>
      </c>
      <c r="F2569" s="463">
        <v>676.7</v>
      </c>
    </row>
    <row r="2570" spans="1:6" ht="30">
      <c r="A2570" s="460">
        <v>90282</v>
      </c>
      <c r="B2570" s="461" t="s">
        <v>4905</v>
      </c>
      <c r="C2570" s="462" t="s">
        <v>926</v>
      </c>
      <c r="D2570" s="463">
        <v>402.03999999999996</v>
      </c>
      <c r="E2570" s="463">
        <v>75.400000000000006</v>
      </c>
      <c r="F2570" s="463">
        <v>477.44</v>
      </c>
    </row>
    <row r="2571" spans="1:6" ht="30">
      <c r="A2571" s="460">
        <v>90283</v>
      </c>
      <c r="B2571" s="461" t="s">
        <v>4906</v>
      </c>
      <c r="C2571" s="462" t="s">
        <v>926</v>
      </c>
      <c r="D2571" s="463">
        <v>445.32</v>
      </c>
      <c r="E2571" s="463">
        <v>82.43</v>
      </c>
      <c r="F2571" s="463">
        <v>527.75</v>
      </c>
    </row>
    <row r="2572" spans="1:6" ht="30">
      <c r="A2572" s="460">
        <v>90284</v>
      </c>
      <c r="B2572" s="461" t="s">
        <v>4907</v>
      </c>
      <c r="C2572" s="462" t="s">
        <v>926</v>
      </c>
      <c r="D2572" s="463">
        <v>502.8</v>
      </c>
      <c r="E2572" s="463">
        <v>82.44</v>
      </c>
      <c r="F2572" s="463">
        <v>585.24</v>
      </c>
    </row>
    <row r="2573" spans="1:6" ht="30">
      <c r="A2573" s="460">
        <v>90285</v>
      </c>
      <c r="B2573" s="461" t="s">
        <v>4908</v>
      </c>
      <c r="C2573" s="462" t="s">
        <v>926</v>
      </c>
      <c r="D2573" s="463">
        <v>599.21</v>
      </c>
      <c r="E2573" s="463">
        <v>81.16</v>
      </c>
      <c r="F2573" s="463">
        <v>680.37</v>
      </c>
    </row>
    <row r="2574" spans="1:6" ht="30">
      <c r="A2574" s="460">
        <v>94962</v>
      </c>
      <c r="B2574" s="461" t="s">
        <v>4909</v>
      </c>
      <c r="C2574" s="462" t="s">
        <v>926</v>
      </c>
      <c r="D2574" s="463">
        <v>310.88</v>
      </c>
      <c r="E2574" s="463">
        <v>78.650000000000006</v>
      </c>
      <c r="F2574" s="463">
        <v>389.53</v>
      </c>
    </row>
    <row r="2575" spans="1:6" ht="30">
      <c r="A2575" s="460">
        <v>94963</v>
      </c>
      <c r="B2575" s="461" t="s">
        <v>4910</v>
      </c>
      <c r="C2575" s="462" t="s">
        <v>926</v>
      </c>
      <c r="D2575" s="463">
        <v>348.95</v>
      </c>
      <c r="E2575" s="463">
        <v>78.08</v>
      </c>
      <c r="F2575" s="463">
        <v>427.03</v>
      </c>
    </row>
    <row r="2576" spans="1:6" ht="30">
      <c r="A2576" s="460">
        <v>94964</v>
      </c>
      <c r="B2576" s="461" t="s">
        <v>4911</v>
      </c>
      <c r="C2576" s="462" t="s">
        <v>926</v>
      </c>
      <c r="D2576" s="463">
        <v>379.88</v>
      </c>
      <c r="E2576" s="463">
        <v>85.11</v>
      </c>
      <c r="F2576" s="463">
        <v>464.99</v>
      </c>
    </row>
    <row r="2577" spans="1:6" ht="30">
      <c r="A2577" s="460">
        <v>94965</v>
      </c>
      <c r="B2577" s="461" t="s">
        <v>4912</v>
      </c>
      <c r="C2577" s="462" t="s">
        <v>926</v>
      </c>
      <c r="D2577" s="463">
        <v>399.92999999999995</v>
      </c>
      <c r="E2577" s="463">
        <v>77.650000000000006</v>
      </c>
      <c r="F2577" s="463">
        <v>477.58</v>
      </c>
    </row>
    <row r="2578" spans="1:6" ht="30">
      <c r="A2578" s="460">
        <v>94966</v>
      </c>
      <c r="B2578" s="461" t="s">
        <v>4913</v>
      </c>
      <c r="C2578" s="462" t="s">
        <v>926</v>
      </c>
      <c r="D2578" s="463">
        <v>415.18</v>
      </c>
      <c r="E2578" s="463">
        <v>77</v>
      </c>
      <c r="F2578" s="463">
        <v>492.18</v>
      </c>
    </row>
    <row r="2579" spans="1:6" ht="30">
      <c r="A2579" s="460">
        <v>94967</v>
      </c>
      <c r="B2579" s="461" t="s">
        <v>4914</v>
      </c>
      <c r="C2579" s="462" t="s">
        <v>926</v>
      </c>
      <c r="D2579" s="463">
        <v>476.94999999999993</v>
      </c>
      <c r="E2579" s="463">
        <v>81.849999999999994</v>
      </c>
      <c r="F2579" s="463">
        <v>558.79999999999995</v>
      </c>
    </row>
    <row r="2580" spans="1:6" ht="30">
      <c r="A2580" s="460">
        <v>94968</v>
      </c>
      <c r="B2580" s="461" t="s">
        <v>4915</v>
      </c>
      <c r="C2580" s="462" t="s">
        <v>926</v>
      </c>
      <c r="D2580" s="463">
        <v>312.39</v>
      </c>
      <c r="E2580" s="463">
        <v>70.680000000000007</v>
      </c>
      <c r="F2580" s="463">
        <v>383.07</v>
      </c>
    </row>
    <row r="2581" spans="1:6" ht="30">
      <c r="A2581" s="460">
        <v>94969</v>
      </c>
      <c r="B2581" s="461" t="s">
        <v>4916</v>
      </c>
      <c r="C2581" s="462" t="s">
        <v>926</v>
      </c>
      <c r="D2581" s="463">
        <v>348.78999999999996</v>
      </c>
      <c r="E2581" s="463">
        <v>68.040000000000006</v>
      </c>
      <c r="F2581" s="463">
        <v>416.83</v>
      </c>
    </row>
    <row r="2582" spans="1:6" ht="30">
      <c r="A2582" s="460">
        <v>94970</v>
      </c>
      <c r="B2582" s="461" t="s">
        <v>4917</v>
      </c>
      <c r="C2582" s="462" t="s">
        <v>926</v>
      </c>
      <c r="D2582" s="463">
        <v>377.99</v>
      </c>
      <c r="E2582" s="463">
        <v>67.930000000000007</v>
      </c>
      <c r="F2582" s="463">
        <v>445.92</v>
      </c>
    </row>
    <row r="2583" spans="1:6" ht="30">
      <c r="A2583" s="460">
        <v>94971</v>
      </c>
      <c r="B2583" s="461" t="s">
        <v>4918</v>
      </c>
      <c r="C2583" s="462" t="s">
        <v>926</v>
      </c>
      <c r="D2583" s="463">
        <v>400.38</v>
      </c>
      <c r="E2583" s="463">
        <v>66.41</v>
      </c>
      <c r="F2583" s="463">
        <v>466.79</v>
      </c>
    </row>
    <row r="2584" spans="1:6" ht="30">
      <c r="A2584" s="460">
        <v>94972</v>
      </c>
      <c r="B2584" s="461" t="s">
        <v>4919</v>
      </c>
      <c r="C2584" s="462" t="s">
        <v>926</v>
      </c>
      <c r="D2584" s="463">
        <v>415.55</v>
      </c>
      <c r="E2584" s="463">
        <v>65.87</v>
      </c>
      <c r="F2584" s="463">
        <v>481.42</v>
      </c>
    </row>
    <row r="2585" spans="1:6" ht="30">
      <c r="A2585" s="460">
        <v>94973</v>
      </c>
      <c r="B2585" s="461" t="s">
        <v>4920</v>
      </c>
      <c r="C2585" s="462" t="s">
        <v>926</v>
      </c>
      <c r="D2585" s="463">
        <v>477.22999999999996</v>
      </c>
      <c r="E2585" s="463">
        <v>67.95</v>
      </c>
      <c r="F2585" s="463">
        <v>545.17999999999995</v>
      </c>
    </row>
    <row r="2586" spans="1:6" ht="30">
      <c r="A2586" s="460">
        <v>94974</v>
      </c>
      <c r="B2586" s="461" t="s">
        <v>4921</v>
      </c>
      <c r="C2586" s="462" t="s">
        <v>926</v>
      </c>
      <c r="D2586" s="463">
        <v>340.62</v>
      </c>
      <c r="E2586" s="463">
        <v>116.78</v>
      </c>
      <c r="F2586" s="463">
        <v>457.4</v>
      </c>
    </row>
    <row r="2587" spans="1:6" ht="30">
      <c r="A2587" s="460">
        <v>94975</v>
      </c>
      <c r="B2587" s="461" t="s">
        <v>4922</v>
      </c>
      <c r="C2587" s="462" t="s">
        <v>926</v>
      </c>
      <c r="D2587" s="463">
        <v>374.72</v>
      </c>
      <c r="E2587" s="463">
        <v>115.32</v>
      </c>
      <c r="F2587" s="463">
        <v>490.04</v>
      </c>
    </row>
    <row r="2588" spans="1:6" ht="30">
      <c r="A2588" s="460">
        <v>96555</v>
      </c>
      <c r="B2588" s="461" t="s">
        <v>7510</v>
      </c>
      <c r="C2588" s="462" t="s">
        <v>926</v>
      </c>
      <c r="D2588" s="463">
        <v>527.38</v>
      </c>
      <c r="E2588" s="463">
        <v>193.72</v>
      </c>
      <c r="F2588" s="463">
        <v>721.1</v>
      </c>
    </row>
    <row r="2589" spans="1:6" ht="30">
      <c r="A2589" s="460">
        <v>96556</v>
      </c>
      <c r="B2589" s="461" t="s">
        <v>7511</v>
      </c>
      <c r="C2589" s="462" t="s">
        <v>926</v>
      </c>
      <c r="D2589" s="463">
        <v>585.5</v>
      </c>
      <c r="E2589" s="463">
        <v>319.82</v>
      </c>
      <c r="F2589" s="463">
        <v>905.32</v>
      </c>
    </row>
    <row r="2590" spans="1:6" ht="30">
      <c r="A2590" s="460">
        <v>96557</v>
      </c>
      <c r="B2590" s="461" t="s">
        <v>7512</v>
      </c>
      <c r="C2590" s="462" t="s">
        <v>926</v>
      </c>
      <c r="D2590" s="463">
        <v>612.2399999999999</v>
      </c>
      <c r="E2590" s="463">
        <v>18.07</v>
      </c>
      <c r="F2590" s="463">
        <v>630.30999999999995</v>
      </c>
    </row>
    <row r="2591" spans="1:6" ht="30">
      <c r="A2591" s="460">
        <v>96558</v>
      </c>
      <c r="B2591" s="461" t="s">
        <v>7513</v>
      </c>
      <c r="C2591" s="462" t="s">
        <v>926</v>
      </c>
      <c r="D2591" s="463">
        <v>632.41000000000008</v>
      </c>
      <c r="E2591" s="463">
        <v>31.78</v>
      </c>
      <c r="F2591" s="463">
        <v>664.19</v>
      </c>
    </row>
    <row r="2592" spans="1:6" ht="45">
      <c r="A2592" s="460">
        <v>99235</v>
      </c>
      <c r="B2592" s="461" t="s">
        <v>4923</v>
      </c>
      <c r="C2592" s="462" t="s">
        <v>926</v>
      </c>
      <c r="D2592" s="463">
        <v>558.01</v>
      </c>
      <c r="E2592" s="463">
        <v>15.38</v>
      </c>
      <c r="F2592" s="463">
        <v>573.39</v>
      </c>
    </row>
    <row r="2593" spans="1:6" ht="45">
      <c r="A2593" s="460">
        <v>99431</v>
      </c>
      <c r="B2593" s="461" t="s">
        <v>4924</v>
      </c>
      <c r="C2593" s="462" t="s">
        <v>926</v>
      </c>
      <c r="D2593" s="463">
        <v>571.87</v>
      </c>
      <c r="E2593" s="463">
        <v>25.97</v>
      </c>
      <c r="F2593" s="463">
        <v>597.84</v>
      </c>
    </row>
    <row r="2594" spans="1:6" ht="45">
      <c r="A2594" s="460">
        <v>99432</v>
      </c>
      <c r="B2594" s="461" t="s">
        <v>4925</v>
      </c>
      <c r="C2594" s="462" t="s">
        <v>926</v>
      </c>
      <c r="D2594" s="463">
        <v>555.96999999999991</v>
      </c>
      <c r="E2594" s="463">
        <v>24.07</v>
      </c>
      <c r="F2594" s="463">
        <v>580.04</v>
      </c>
    </row>
    <row r="2595" spans="1:6" ht="45">
      <c r="A2595" s="460">
        <v>99433</v>
      </c>
      <c r="B2595" s="461" t="s">
        <v>4926</v>
      </c>
      <c r="C2595" s="462" t="s">
        <v>926</v>
      </c>
      <c r="D2595" s="463">
        <v>596.5100000000001</v>
      </c>
      <c r="E2595" s="463">
        <v>37.68</v>
      </c>
      <c r="F2595" s="463">
        <v>634.19000000000005</v>
      </c>
    </row>
    <row r="2596" spans="1:6" ht="45">
      <c r="A2596" s="460">
        <v>99434</v>
      </c>
      <c r="B2596" s="461" t="s">
        <v>4927</v>
      </c>
      <c r="C2596" s="462" t="s">
        <v>926</v>
      </c>
      <c r="D2596" s="463">
        <v>573.29999999999995</v>
      </c>
      <c r="E2596" s="463">
        <v>29.83</v>
      </c>
      <c r="F2596" s="463">
        <v>603.13</v>
      </c>
    </row>
    <row r="2597" spans="1:6" ht="45">
      <c r="A2597" s="460">
        <v>99435</v>
      </c>
      <c r="B2597" s="461" t="s">
        <v>4928</v>
      </c>
      <c r="C2597" s="462" t="s">
        <v>926</v>
      </c>
      <c r="D2597" s="463">
        <v>556.96999999999991</v>
      </c>
      <c r="E2597" s="463">
        <v>26.71</v>
      </c>
      <c r="F2597" s="463">
        <v>583.67999999999995</v>
      </c>
    </row>
    <row r="2598" spans="1:6" ht="45">
      <c r="A2598" s="460">
        <v>99436</v>
      </c>
      <c r="B2598" s="461" t="s">
        <v>4929</v>
      </c>
      <c r="C2598" s="462" t="s">
        <v>926</v>
      </c>
      <c r="D2598" s="463">
        <v>604.03</v>
      </c>
      <c r="E2598" s="463">
        <v>57.85</v>
      </c>
      <c r="F2598" s="463">
        <v>661.88</v>
      </c>
    </row>
    <row r="2599" spans="1:6" ht="45">
      <c r="A2599" s="460">
        <v>99437</v>
      </c>
      <c r="B2599" s="461" t="s">
        <v>4930</v>
      </c>
      <c r="C2599" s="462" t="s">
        <v>926</v>
      </c>
      <c r="D2599" s="463">
        <v>589.95000000000005</v>
      </c>
      <c r="E2599" s="463">
        <v>19.489999999999998</v>
      </c>
      <c r="F2599" s="463">
        <v>609.44000000000005</v>
      </c>
    </row>
    <row r="2600" spans="1:6" ht="45">
      <c r="A2600" s="460">
        <v>99438</v>
      </c>
      <c r="B2600" s="461" t="s">
        <v>4931</v>
      </c>
      <c r="C2600" s="462" t="s">
        <v>926</v>
      </c>
      <c r="D2600" s="463">
        <v>592.0200000000001</v>
      </c>
      <c r="E2600" s="463">
        <v>25.05</v>
      </c>
      <c r="F2600" s="463">
        <v>617.07000000000005</v>
      </c>
    </row>
    <row r="2601" spans="1:6" ht="45">
      <c r="A2601" s="460">
        <v>99439</v>
      </c>
      <c r="B2601" s="461" t="s">
        <v>4932</v>
      </c>
      <c r="C2601" s="462" t="s">
        <v>926</v>
      </c>
      <c r="D2601" s="463">
        <v>562.15</v>
      </c>
      <c r="E2601" s="463">
        <v>27.08</v>
      </c>
      <c r="F2601" s="463">
        <v>589.23</v>
      </c>
    </row>
    <row r="2602" spans="1:6" ht="30">
      <c r="A2602" s="460">
        <v>102473</v>
      </c>
      <c r="B2602" s="461" t="s">
        <v>4933</v>
      </c>
      <c r="C2602" s="462" t="s">
        <v>926</v>
      </c>
      <c r="D2602" s="463">
        <v>407.06</v>
      </c>
      <c r="E2602" s="463">
        <v>80.14</v>
      </c>
      <c r="F2602" s="463">
        <v>487.2</v>
      </c>
    </row>
    <row r="2603" spans="1:6" ht="30">
      <c r="A2603" s="460">
        <v>102474</v>
      </c>
      <c r="B2603" s="461" t="s">
        <v>4934</v>
      </c>
      <c r="C2603" s="462" t="s">
        <v>926</v>
      </c>
      <c r="D2603" s="463">
        <v>443.45000000000005</v>
      </c>
      <c r="E2603" s="463">
        <v>79.66</v>
      </c>
      <c r="F2603" s="463">
        <v>523.11</v>
      </c>
    </row>
    <row r="2604" spans="1:6" ht="30">
      <c r="A2604" s="460">
        <v>102475</v>
      </c>
      <c r="B2604" s="461" t="s">
        <v>4935</v>
      </c>
      <c r="C2604" s="462" t="s">
        <v>926</v>
      </c>
      <c r="D2604" s="463">
        <v>477.05999999999995</v>
      </c>
      <c r="E2604" s="463">
        <v>87.75</v>
      </c>
      <c r="F2604" s="463">
        <v>564.80999999999995</v>
      </c>
    </row>
    <row r="2605" spans="1:6" ht="30">
      <c r="A2605" s="460">
        <v>102476</v>
      </c>
      <c r="B2605" s="461" t="s">
        <v>4936</v>
      </c>
      <c r="C2605" s="462" t="s">
        <v>926</v>
      </c>
      <c r="D2605" s="463">
        <v>500.54999999999995</v>
      </c>
      <c r="E2605" s="463">
        <v>75.48</v>
      </c>
      <c r="F2605" s="463">
        <v>576.03</v>
      </c>
    </row>
    <row r="2606" spans="1:6" ht="30">
      <c r="A2606" s="460">
        <v>102477</v>
      </c>
      <c r="B2606" s="461" t="s">
        <v>4937</v>
      </c>
      <c r="C2606" s="462" t="s">
        <v>926</v>
      </c>
      <c r="D2606" s="463">
        <v>526.70000000000005</v>
      </c>
      <c r="E2606" s="463">
        <v>83.28</v>
      </c>
      <c r="F2606" s="463">
        <v>609.98</v>
      </c>
    </row>
    <row r="2607" spans="1:6" ht="30">
      <c r="A2607" s="460">
        <v>102478</v>
      </c>
      <c r="B2607" s="461" t="s">
        <v>4938</v>
      </c>
      <c r="C2607" s="462" t="s">
        <v>926</v>
      </c>
      <c r="D2607" s="463">
        <v>578.05999999999995</v>
      </c>
      <c r="E2607" s="463">
        <v>75.489999999999995</v>
      </c>
      <c r="F2607" s="463">
        <v>653.54999999999995</v>
      </c>
    </row>
    <row r="2608" spans="1:6" ht="30">
      <c r="A2608" s="460">
        <v>102479</v>
      </c>
      <c r="B2608" s="461" t="s">
        <v>4939</v>
      </c>
      <c r="C2608" s="462" t="s">
        <v>926</v>
      </c>
      <c r="D2608" s="463">
        <v>409.07</v>
      </c>
      <c r="E2608" s="463">
        <v>71.819999999999993</v>
      </c>
      <c r="F2608" s="463">
        <v>480.89</v>
      </c>
    </row>
    <row r="2609" spans="1:6" ht="30">
      <c r="A2609" s="460">
        <v>102480</v>
      </c>
      <c r="B2609" s="461" t="s">
        <v>4940</v>
      </c>
      <c r="C2609" s="462" t="s">
        <v>926</v>
      </c>
      <c r="D2609" s="463">
        <v>443.66</v>
      </c>
      <c r="E2609" s="463">
        <v>69.540000000000006</v>
      </c>
      <c r="F2609" s="463">
        <v>513.20000000000005</v>
      </c>
    </row>
    <row r="2610" spans="1:6" ht="30">
      <c r="A2610" s="460">
        <v>102481</v>
      </c>
      <c r="B2610" s="461" t="s">
        <v>4941</v>
      </c>
      <c r="C2610" s="462" t="s">
        <v>926</v>
      </c>
      <c r="D2610" s="463">
        <v>475.72</v>
      </c>
      <c r="E2610" s="463">
        <v>70.02</v>
      </c>
      <c r="F2610" s="463">
        <v>545.74</v>
      </c>
    </row>
    <row r="2611" spans="1:6" ht="30">
      <c r="A2611" s="460">
        <v>102482</v>
      </c>
      <c r="B2611" s="461" t="s">
        <v>4942</v>
      </c>
      <c r="C2611" s="462" t="s">
        <v>926</v>
      </c>
      <c r="D2611" s="463">
        <v>502.92999999999995</v>
      </c>
      <c r="E2611" s="463">
        <v>66.86</v>
      </c>
      <c r="F2611" s="463">
        <v>569.79</v>
      </c>
    </row>
    <row r="2612" spans="1:6" ht="30">
      <c r="A2612" s="460">
        <v>102483</v>
      </c>
      <c r="B2612" s="461" t="s">
        <v>4943</v>
      </c>
      <c r="C2612" s="462" t="s">
        <v>926</v>
      </c>
      <c r="D2612" s="463">
        <v>528.32999999999993</v>
      </c>
      <c r="E2612" s="463">
        <v>69.06</v>
      </c>
      <c r="F2612" s="463">
        <v>597.39</v>
      </c>
    </row>
    <row r="2613" spans="1:6" ht="30">
      <c r="A2613" s="460">
        <v>102484</v>
      </c>
      <c r="B2613" s="461" t="s">
        <v>4944</v>
      </c>
      <c r="C2613" s="462" t="s">
        <v>926</v>
      </c>
      <c r="D2613" s="463">
        <v>580.90000000000009</v>
      </c>
      <c r="E2613" s="463">
        <v>69.040000000000006</v>
      </c>
      <c r="F2613" s="463">
        <v>649.94000000000005</v>
      </c>
    </row>
    <row r="2614" spans="1:6" ht="30">
      <c r="A2614" s="460">
        <v>102485</v>
      </c>
      <c r="B2614" s="461" t="s">
        <v>4945</v>
      </c>
      <c r="C2614" s="462" t="s">
        <v>926</v>
      </c>
      <c r="D2614" s="463">
        <v>439.17</v>
      </c>
      <c r="E2614" s="463">
        <v>117.08</v>
      </c>
      <c r="F2614" s="463">
        <v>556.25</v>
      </c>
    </row>
    <row r="2615" spans="1:6" ht="30">
      <c r="A2615" s="460">
        <v>102486</v>
      </c>
      <c r="B2615" s="461" t="s">
        <v>4946</v>
      </c>
      <c r="C2615" s="462" t="s">
        <v>926</v>
      </c>
      <c r="D2615" s="463">
        <v>470.21000000000004</v>
      </c>
      <c r="E2615" s="463">
        <v>115.9</v>
      </c>
      <c r="F2615" s="463">
        <v>586.11</v>
      </c>
    </row>
    <row r="2616" spans="1:6" ht="30">
      <c r="A2616" s="460">
        <v>102487</v>
      </c>
      <c r="B2616" s="461" t="s">
        <v>4947</v>
      </c>
      <c r="C2616" s="462" t="s">
        <v>926</v>
      </c>
      <c r="D2616" s="463">
        <v>377.33000000000004</v>
      </c>
      <c r="E2616" s="463">
        <v>227</v>
      </c>
      <c r="F2616" s="463">
        <v>604.33000000000004</v>
      </c>
    </row>
    <row r="2617" spans="1:6" ht="45">
      <c r="A2617" s="460">
        <v>103183</v>
      </c>
      <c r="B2617" s="461" t="s">
        <v>4948</v>
      </c>
      <c r="C2617" s="462" t="s">
        <v>926</v>
      </c>
      <c r="D2617" s="463">
        <v>576.3900000000001</v>
      </c>
      <c r="E2617" s="463">
        <v>65.19</v>
      </c>
      <c r="F2617" s="463">
        <v>641.58000000000004</v>
      </c>
    </row>
    <row r="2618" spans="1:6" ht="45">
      <c r="A2618" s="460">
        <v>103184</v>
      </c>
      <c r="B2618" s="461" t="s">
        <v>4949</v>
      </c>
      <c r="C2618" s="462" t="s">
        <v>926</v>
      </c>
      <c r="D2618" s="463">
        <v>562.19999999999993</v>
      </c>
      <c r="E2618" s="463">
        <v>26.59</v>
      </c>
      <c r="F2618" s="463">
        <v>588.79</v>
      </c>
    </row>
    <row r="2619" spans="1:6" ht="30">
      <c r="A2619" s="460">
        <v>103669</v>
      </c>
      <c r="B2619" s="461" t="s">
        <v>5636</v>
      </c>
      <c r="C2619" s="462" t="s">
        <v>926</v>
      </c>
      <c r="D2619" s="463">
        <v>663.03</v>
      </c>
      <c r="E2619" s="463">
        <v>265.67</v>
      </c>
      <c r="F2619" s="463">
        <v>928.7</v>
      </c>
    </row>
    <row r="2620" spans="1:6" ht="30">
      <c r="A2620" s="460">
        <v>103670</v>
      </c>
      <c r="B2620" s="461" t="s">
        <v>5637</v>
      </c>
      <c r="C2620" s="462" t="s">
        <v>926</v>
      </c>
      <c r="D2620" s="463">
        <v>104.36000000000001</v>
      </c>
      <c r="E2620" s="463">
        <v>265.74</v>
      </c>
      <c r="F2620" s="463">
        <v>370.1</v>
      </c>
    </row>
    <row r="2621" spans="1:6" ht="30">
      <c r="A2621" s="460">
        <v>103671</v>
      </c>
      <c r="B2621" s="461" t="s">
        <v>5638</v>
      </c>
      <c r="C2621" s="462" t="s">
        <v>926</v>
      </c>
      <c r="D2621" s="463">
        <v>575.54</v>
      </c>
      <c r="E2621" s="463">
        <v>43.06</v>
      </c>
      <c r="F2621" s="463">
        <v>618.6</v>
      </c>
    </row>
    <row r="2622" spans="1:6" ht="30">
      <c r="A2622" s="460">
        <v>103672</v>
      </c>
      <c r="B2622" s="461" t="s">
        <v>7514</v>
      </c>
      <c r="C2622" s="462" t="s">
        <v>926</v>
      </c>
      <c r="D2622" s="463">
        <v>541.56000000000006</v>
      </c>
      <c r="E2622" s="463">
        <v>36.68</v>
      </c>
      <c r="F2622" s="463">
        <v>578.24</v>
      </c>
    </row>
    <row r="2623" spans="1:6" ht="30">
      <c r="A2623" s="460">
        <v>103673</v>
      </c>
      <c r="B2623" s="461" t="s">
        <v>5639</v>
      </c>
      <c r="C2623" s="462" t="s">
        <v>926</v>
      </c>
      <c r="D2623" s="463">
        <v>15.030000000000001</v>
      </c>
      <c r="E2623" s="463">
        <v>36.76</v>
      </c>
      <c r="F2623" s="463">
        <v>51.79</v>
      </c>
    </row>
    <row r="2624" spans="1:6" ht="30">
      <c r="A2624" s="460">
        <v>103674</v>
      </c>
      <c r="B2624" s="461" t="s">
        <v>7515</v>
      </c>
      <c r="C2624" s="462" t="s">
        <v>926</v>
      </c>
      <c r="D2624" s="463">
        <v>547.66</v>
      </c>
      <c r="E2624" s="463">
        <v>56.39</v>
      </c>
      <c r="F2624" s="463">
        <v>604.04999999999995</v>
      </c>
    </row>
    <row r="2625" spans="1:6" ht="30">
      <c r="A2625" s="460">
        <v>103675</v>
      </c>
      <c r="B2625" s="461" t="s">
        <v>7516</v>
      </c>
      <c r="C2625" s="462" t="s">
        <v>926</v>
      </c>
      <c r="D2625" s="463">
        <v>540.92999999999995</v>
      </c>
      <c r="E2625" s="463">
        <v>38.36</v>
      </c>
      <c r="F2625" s="463">
        <v>579.29</v>
      </c>
    </row>
    <row r="2626" spans="1:6" ht="45">
      <c r="A2626" s="460">
        <v>103676</v>
      </c>
      <c r="B2626" s="461" t="s">
        <v>5640</v>
      </c>
      <c r="C2626" s="462" t="s">
        <v>926</v>
      </c>
      <c r="D2626" s="463">
        <v>684.71</v>
      </c>
      <c r="E2626" s="463">
        <v>313.55</v>
      </c>
      <c r="F2626" s="463">
        <v>998.26</v>
      </c>
    </row>
    <row r="2627" spans="1:6" ht="45">
      <c r="A2627" s="460">
        <v>103677</v>
      </c>
      <c r="B2627" s="461" t="s">
        <v>5641</v>
      </c>
      <c r="C2627" s="462" t="s">
        <v>926</v>
      </c>
      <c r="D2627" s="463">
        <v>623.99</v>
      </c>
      <c r="E2627" s="463">
        <v>162.51</v>
      </c>
      <c r="F2627" s="463">
        <v>786.5</v>
      </c>
    </row>
    <row r="2628" spans="1:6" ht="45">
      <c r="A2628" s="460">
        <v>103678</v>
      </c>
      <c r="B2628" s="461" t="s">
        <v>5642</v>
      </c>
      <c r="C2628" s="462" t="s">
        <v>926</v>
      </c>
      <c r="D2628" s="463">
        <v>651.54999999999995</v>
      </c>
      <c r="E2628" s="463">
        <v>227.86</v>
      </c>
      <c r="F2628" s="463">
        <v>879.41</v>
      </c>
    </row>
    <row r="2629" spans="1:6" ht="45">
      <c r="A2629" s="460">
        <v>103679</v>
      </c>
      <c r="B2629" s="461" t="s">
        <v>5643</v>
      </c>
      <c r="C2629" s="462" t="s">
        <v>926</v>
      </c>
      <c r="D2629" s="463">
        <v>609.35</v>
      </c>
      <c r="E2629" s="463">
        <v>124.37</v>
      </c>
      <c r="F2629" s="463">
        <v>733.72</v>
      </c>
    </row>
    <row r="2630" spans="1:6" ht="45">
      <c r="A2630" s="460">
        <v>103680</v>
      </c>
      <c r="B2630" s="461" t="s">
        <v>5644</v>
      </c>
      <c r="C2630" s="462" t="s">
        <v>926</v>
      </c>
      <c r="D2630" s="463">
        <v>621.6</v>
      </c>
      <c r="E2630" s="463">
        <v>173.09</v>
      </c>
      <c r="F2630" s="463">
        <v>794.69</v>
      </c>
    </row>
    <row r="2631" spans="1:6" ht="45">
      <c r="A2631" s="460">
        <v>103681</v>
      </c>
      <c r="B2631" s="461" t="s">
        <v>5645</v>
      </c>
      <c r="C2631" s="462" t="s">
        <v>926</v>
      </c>
      <c r="D2631" s="463">
        <v>583.43999999999994</v>
      </c>
      <c r="E2631" s="463">
        <v>68.09</v>
      </c>
      <c r="F2631" s="463">
        <v>651.53</v>
      </c>
    </row>
    <row r="2632" spans="1:6" ht="30">
      <c r="A2632" s="460">
        <v>103682</v>
      </c>
      <c r="B2632" s="461" t="s">
        <v>5646</v>
      </c>
      <c r="C2632" s="462" t="s">
        <v>926</v>
      </c>
      <c r="D2632" s="463">
        <v>669.76</v>
      </c>
      <c r="E2632" s="463">
        <v>281.04000000000002</v>
      </c>
      <c r="F2632" s="463">
        <v>950.8</v>
      </c>
    </row>
    <row r="2633" spans="1:6" ht="45">
      <c r="A2633" s="460">
        <v>103683</v>
      </c>
      <c r="B2633" s="461" t="s">
        <v>5647</v>
      </c>
      <c r="C2633" s="462" t="s">
        <v>926</v>
      </c>
      <c r="D2633" s="463">
        <v>771.50000000000011</v>
      </c>
      <c r="E2633" s="463">
        <v>538.4</v>
      </c>
      <c r="F2633" s="463">
        <v>1309.9000000000001</v>
      </c>
    </row>
    <row r="2634" spans="1:6" ht="30">
      <c r="A2634" s="460">
        <v>103684</v>
      </c>
      <c r="B2634" s="461" t="s">
        <v>7517</v>
      </c>
      <c r="C2634" s="462" t="s">
        <v>926</v>
      </c>
      <c r="D2634" s="463">
        <v>546.79000000000008</v>
      </c>
      <c r="E2634" s="463">
        <v>53.93</v>
      </c>
      <c r="F2634" s="463">
        <v>600.72</v>
      </c>
    </row>
    <row r="2635" spans="1:6" ht="30">
      <c r="A2635" s="460">
        <v>103685</v>
      </c>
      <c r="B2635" s="461" t="s">
        <v>7518</v>
      </c>
      <c r="C2635" s="462" t="s">
        <v>926</v>
      </c>
      <c r="D2635" s="463">
        <v>542.41</v>
      </c>
      <c r="E2635" s="463">
        <v>42.65</v>
      </c>
      <c r="F2635" s="463">
        <v>585.05999999999995</v>
      </c>
    </row>
    <row r="2636" spans="1:6" ht="30">
      <c r="A2636" s="460">
        <v>103686</v>
      </c>
      <c r="B2636" s="461" t="s">
        <v>7519</v>
      </c>
      <c r="C2636" s="462" t="s">
        <v>926</v>
      </c>
      <c r="D2636" s="463">
        <v>560.70999999999992</v>
      </c>
      <c r="E2636" s="463">
        <v>100.35</v>
      </c>
      <c r="F2636" s="463">
        <v>661.06</v>
      </c>
    </row>
    <row r="2637" spans="1:6" ht="30">
      <c r="A2637" s="460">
        <v>103687</v>
      </c>
      <c r="B2637" s="461" t="s">
        <v>5648</v>
      </c>
      <c r="C2637" s="462" t="s">
        <v>926</v>
      </c>
      <c r="D2637" s="463">
        <v>706.76</v>
      </c>
      <c r="E2637" s="463">
        <v>375.76</v>
      </c>
      <c r="F2637" s="463">
        <v>1082.52</v>
      </c>
    </row>
    <row r="2638" spans="1:6" ht="30">
      <c r="A2638" s="460">
        <v>103688</v>
      </c>
      <c r="B2638" s="461" t="s">
        <v>5649</v>
      </c>
      <c r="C2638" s="462" t="s">
        <v>926</v>
      </c>
      <c r="D2638" s="463">
        <v>621.34999999999991</v>
      </c>
      <c r="E2638" s="463">
        <v>157.18</v>
      </c>
      <c r="F2638" s="463">
        <v>778.53</v>
      </c>
    </row>
    <row r="2639" spans="1:6" ht="30">
      <c r="A2639" s="460">
        <v>104916</v>
      </c>
      <c r="B2639" s="461" t="s">
        <v>7520</v>
      </c>
      <c r="C2639" s="462" t="s">
        <v>1175</v>
      </c>
      <c r="D2639" s="463">
        <v>10.7</v>
      </c>
      <c r="E2639" s="463">
        <v>7.3</v>
      </c>
      <c r="F2639" s="463">
        <v>18</v>
      </c>
    </row>
    <row r="2640" spans="1:6" ht="30">
      <c r="A2640" s="460">
        <v>104923</v>
      </c>
      <c r="B2640" s="461" t="s">
        <v>7521</v>
      </c>
      <c r="C2640" s="462" t="s">
        <v>926</v>
      </c>
      <c r="D2640" s="463">
        <v>553.67999999999995</v>
      </c>
      <c r="E2640" s="463">
        <v>231.23</v>
      </c>
      <c r="F2640" s="463">
        <v>784.91</v>
      </c>
    </row>
    <row r="2641" spans="1:6" ht="30">
      <c r="A2641" s="460">
        <v>104924</v>
      </c>
      <c r="B2641" s="461" t="s">
        <v>7522</v>
      </c>
      <c r="C2641" s="462" t="s">
        <v>926</v>
      </c>
      <c r="D2641" s="463">
        <v>629.27</v>
      </c>
      <c r="E2641" s="463">
        <v>23.82</v>
      </c>
      <c r="F2641" s="463">
        <v>653.09</v>
      </c>
    </row>
    <row r="2642" spans="1:6" ht="30">
      <c r="A2642" s="460">
        <v>101963</v>
      </c>
      <c r="B2642" s="461" t="s">
        <v>7523</v>
      </c>
      <c r="C2642" s="462" t="s">
        <v>98</v>
      </c>
      <c r="D2642" s="463">
        <v>150.64999999999998</v>
      </c>
      <c r="E2642" s="463">
        <v>33.24</v>
      </c>
      <c r="F2642" s="463">
        <v>183.89</v>
      </c>
    </row>
    <row r="2643" spans="1:6" ht="30">
      <c r="A2643" s="460">
        <v>101964</v>
      </c>
      <c r="B2643" s="461" t="s">
        <v>7524</v>
      </c>
      <c r="C2643" s="462" t="s">
        <v>98</v>
      </c>
      <c r="D2643" s="463">
        <v>140.89999999999998</v>
      </c>
      <c r="E2643" s="463">
        <v>31.42</v>
      </c>
      <c r="F2643" s="463">
        <v>172.32</v>
      </c>
    </row>
    <row r="2644" spans="1:6" ht="30">
      <c r="A2644" s="460">
        <v>101165</v>
      </c>
      <c r="B2644" s="461" t="s">
        <v>1509</v>
      </c>
      <c r="C2644" s="462" t="s">
        <v>926</v>
      </c>
      <c r="D2644" s="463">
        <v>593.54</v>
      </c>
      <c r="E2644" s="463">
        <v>379.06</v>
      </c>
      <c r="F2644" s="463">
        <v>972.6</v>
      </c>
    </row>
    <row r="2645" spans="1:6" ht="30">
      <c r="A2645" s="460">
        <v>101166</v>
      </c>
      <c r="B2645" s="461" t="s">
        <v>1510</v>
      </c>
      <c r="C2645" s="462" t="s">
        <v>926</v>
      </c>
      <c r="D2645" s="463">
        <v>437.29000000000008</v>
      </c>
      <c r="E2645" s="463">
        <v>310.77999999999997</v>
      </c>
      <c r="F2645" s="463">
        <v>748.07</v>
      </c>
    </row>
    <row r="2646" spans="1:6" ht="30">
      <c r="A2646" s="460">
        <v>98575</v>
      </c>
      <c r="B2646" s="461" t="s">
        <v>7525</v>
      </c>
      <c r="C2646" s="462" t="s">
        <v>914</v>
      </c>
      <c r="D2646" s="463">
        <v>42.02</v>
      </c>
      <c r="E2646" s="463">
        <v>39.9</v>
      </c>
      <c r="F2646" s="463">
        <v>81.92</v>
      </c>
    </row>
    <row r="2647" spans="1:6" ht="30">
      <c r="A2647" s="460">
        <v>98576</v>
      </c>
      <c r="B2647" s="461" t="s">
        <v>7526</v>
      </c>
      <c r="C2647" s="462" t="s">
        <v>914</v>
      </c>
      <c r="D2647" s="463">
        <v>23.73</v>
      </c>
      <c r="E2647" s="463">
        <v>0.86</v>
      </c>
      <c r="F2647" s="463">
        <v>24.59</v>
      </c>
    </row>
    <row r="2648" spans="1:6" ht="30">
      <c r="A2648" s="460">
        <v>98577</v>
      </c>
      <c r="B2648" s="461" t="s">
        <v>7527</v>
      </c>
      <c r="C2648" s="462" t="s">
        <v>914</v>
      </c>
      <c r="D2648" s="463">
        <v>21.700000000000003</v>
      </c>
      <c r="E2648" s="463">
        <v>35.049999999999997</v>
      </c>
      <c r="F2648" s="463">
        <v>56.75</v>
      </c>
    </row>
    <row r="2649" spans="1:6">
      <c r="A2649" s="460">
        <v>93182</v>
      </c>
      <c r="B2649" s="461" t="s">
        <v>1518</v>
      </c>
      <c r="C2649" s="462" t="s">
        <v>914</v>
      </c>
      <c r="D2649" s="463">
        <v>41.230000000000004</v>
      </c>
      <c r="E2649" s="463">
        <v>11.27</v>
      </c>
      <c r="F2649" s="463">
        <v>52.5</v>
      </c>
    </row>
    <row r="2650" spans="1:6">
      <c r="A2650" s="460">
        <v>93183</v>
      </c>
      <c r="B2650" s="461" t="s">
        <v>1519</v>
      </c>
      <c r="C2650" s="462" t="s">
        <v>914</v>
      </c>
      <c r="D2650" s="463">
        <v>53.38</v>
      </c>
      <c r="E2650" s="463">
        <v>12.51</v>
      </c>
      <c r="F2650" s="463">
        <v>65.89</v>
      </c>
    </row>
    <row r="2651" spans="1:6">
      <c r="A2651" s="460">
        <v>93184</v>
      </c>
      <c r="B2651" s="461" t="s">
        <v>1520</v>
      </c>
      <c r="C2651" s="462" t="s">
        <v>914</v>
      </c>
      <c r="D2651" s="463">
        <v>29.839999999999996</v>
      </c>
      <c r="E2651" s="463">
        <v>9.82</v>
      </c>
      <c r="F2651" s="463">
        <v>39.659999999999997</v>
      </c>
    </row>
    <row r="2652" spans="1:6">
      <c r="A2652" s="460">
        <v>93185</v>
      </c>
      <c r="B2652" s="461" t="s">
        <v>1521</v>
      </c>
      <c r="C2652" s="462" t="s">
        <v>914</v>
      </c>
      <c r="D2652" s="463">
        <v>52.769999999999996</v>
      </c>
      <c r="E2652" s="463">
        <v>12</v>
      </c>
      <c r="F2652" s="463">
        <v>64.77</v>
      </c>
    </row>
    <row r="2653" spans="1:6">
      <c r="A2653" s="460">
        <v>93186</v>
      </c>
      <c r="B2653" s="461" t="s">
        <v>1495</v>
      </c>
      <c r="C2653" s="462" t="s">
        <v>914</v>
      </c>
      <c r="D2653" s="463">
        <v>74.039999999999992</v>
      </c>
      <c r="E2653" s="463">
        <v>26.01</v>
      </c>
      <c r="F2653" s="463">
        <v>100.05</v>
      </c>
    </row>
    <row r="2654" spans="1:6" ht="30">
      <c r="A2654" s="460">
        <v>93187</v>
      </c>
      <c r="B2654" s="461" t="s">
        <v>1496</v>
      </c>
      <c r="C2654" s="462" t="s">
        <v>914</v>
      </c>
      <c r="D2654" s="463">
        <v>85.77</v>
      </c>
      <c r="E2654" s="463">
        <v>27.34</v>
      </c>
      <c r="F2654" s="463">
        <v>113.11</v>
      </c>
    </row>
    <row r="2655" spans="1:6">
      <c r="A2655" s="460">
        <v>93188</v>
      </c>
      <c r="B2655" s="461" t="s">
        <v>1497</v>
      </c>
      <c r="C2655" s="462" t="s">
        <v>914</v>
      </c>
      <c r="D2655" s="463">
        <v>68.3</v>
      </c>
      <c r="E2655" s="463">
        <v>24.48</v>
      </c>
      <c r="F2655" s="463">
        <v>92.78</v>
      </c>
    </row>
    <row r="2656" spans="1:6" ht="30">
      <c r="A2656" s="460">
        <v>93189</v>
      </c>
      <c r="B2656" s="461" t="s">
        <v>1498</v>
      </c>
      <c r="C2656" s="462" t="s">
        <v>914</v>
      </c>
      <c r="D2656" s="463">
        <v>86.72999999999999</v>
      </c>
      <c r="E2656" s="463">
        <v>26.98</v>
      </c>
      <c r="F2656" s="463">
        <v>113.71</v>
      </c>
    </row>
    <row r="2657" spans="1:6" ht="30">
      <c r="A2657" s="460">
        <v>93190</v>
      </c>
      <c r="B2657" s="461" t="s">
        <v>1499</v>
      </c>
      <c r="C2657" s="462" t="s">
        <v>914</v>
      </c>
      <c r="D2657" s="463">
        <v>35.15</v>
      </c>
      <c r="E2657" s="463">
        <v>11.39</v>
      </c>
      <c r="F2657" s="463">
        <v>46.54</v>
      </c>
    </row>
    <row r="2658" spans="1:6" ht="30">
      <c r="A2658" s="460">
        <v>93191</v>
      </c>
      <c r="B2658" s="461" t="s">
        <v>1500</v>
      </c>
      <c r="C2658" s="462" t="s">
        <v>914</v>
      </c>
      <c r="D2658" s="463">
        <v>36.93</v>
      </c>
      <c r="E2658" s="463">
        <v>10.74</v>
      </c>
      <c r="F2658" s="463">
        <v>47.67</v>
      </c>
    </row>
    <row r="2659" spans="1:6" ht="30">
      <c r="A2659" s="460">
        <v>93192</v>
      </c>
      <c r="B2659" s="461" t="s">
        <v>1501</v>
      </c>
      <c r="C2659" s="462" t="s">
        <v>914</v>
      </c>
      <c r="D2659" s="463">
        <v>39.369999999999997</v>
      </c>
      <c r="E2659" s="463">
        <v>11.82</v>
      </c>
      <c r="F2659" s="463">
        <v>51.19</v>
      </c>
    </row>
    <row r="2660" spans="1:6" ht="30">
      <c r="A2660" s="460">
        <v>93193</v>
      </c>
      <c r="B2660" s="461" t="s">
        <v>1502</v>
      </c>
      <c r="C2660" s="462" t="s">
        <v>914</v>
      </c>
      <c r="D2660" s="463">
        <v>38.04</v>
      </c>
      <c r="E2660" s="463">
        <v>10.38</v>
      </c>
      <c r="F2660" s="463">
        <v>48.42</v>
      </c>
    </row>
    <row r="2661" spans="1:6">
      <c r="A2661" s="460">
        <v>93194</v>
      </c>
      <c r="B2661" s="461" t="s">
        <v>1522</v>
      </c>
      <c r="C2661" s="462" t="s">
        <v>914</v>
      </c>
      <c r="D2661" s="463">
        <v>40.28</v>
      </c>
      <c r="E2661" s="463">
        <v>11.1</v>
      </c>
      <c r="F2661" s="463">
        <v>51.38</v>
      </c>
    </row>
    <row r="2662" spans="1:6">
      <c r="A2662" s="460">
        <v>93195</v>
      </c>
      <c r="B2662" s="461" t="s">
        <v>1523</v>
      </c>
      <c r="C2662" s="462" t="s">
        <v>914</v>
      </c>
      <c r="D2662" s="463">
        <v>50.01</v>
      </c>
      <c r="E2662" s="463">
        <v>12.47</v>
      </c>
      <c r="F2662" s="463">
        <v>62.48</v>
      </c>
    </row>
    <row r="2663" spans="1:6" ht="30">
      <c r="A2663" s="460">
        <v>93196</v>
      </c>
      <c r="B2663" s="461" t="s">
        <v>1503</v>
      </c>
      <c r="C2663" s="462" t="s">
        <v>914</v>
      </c>
      <c r="D2663" s="463">
        <v>71.649999999999991</v>
      </c>
      <c r="E2663" s="463">
        <v>26.01</v>
      </c>
      <c r="F2663" s="463">
        <v>97.66</v>
      </c>
    </row>
    <row r="2664" spans="1:6" ht="30">
      <c r="A2664" s="460">
        <v>93197</v>
      </c>
      <c r="B2664" s="461" t="s">
        <v>1504</v>
      </c>
      <c r="C2664" s="462" t="s">
        <v>914</v>
      </c>
      <c r="D2664" s="463">
        <v>81.539999999999992</v>
      </c>
      <c r="E2664" s="463">
        <v>27.42</v>
      </c>
      <c r="F2664" s="463">
        <v>108.96</v>
      </c>
    </row>
    <row r="2665" spans="1:6" ht="30">
      <c r="A2665" s="460">
        <v>93198</v>
      </c>
      <c r="B2665" s="461" t="s">
        <v>1505</v>
      </c>
      <c r="C2665" s="462" t="s">
        <v>914</v>
      </c>
      <c r="D2665" s="463">
        <v>29.130000000000003</v>
      </c>
      <c r="E2665" s="463">
        <v>11.4</v>
      </c>
      <c r="F2665" s="463">
        <v>40.53</v>
      </c>
    </row>
    <row r="2666" spans="1:6" ht="30">
      <c r="A2666" s="460">
        <v>93199</v>
      </c>
      <c r="B2666" s="461" t="s">
        <v>1506</v>
      </c>
      <c r="C2666" s="462" t="s">
        <v>914</v>
      </c>
      <c r="D2666" s="463">
        <v>28.92</v>
      </c>
      <c r="E2666" s="463">
        <v>10.83</v>
      </c>
      <c r="F2666" s="463">
        <v>39.75</v>
      </c>
    </row>
    <row r="2667" spans="1:6" ht="30">
      <c r="A2667" s="460">
        <v>93200</v>
      </c>
      <c r="B2667" s="461" t="s">
        <v>1532</v>
      </c>
      <c r="C2667" s="462" t="s">
        <v>914</v>
      </c>
      <c r="D2667" s="463">
        <v>1.91</v>
      </c>
      <c r="E2667" s="463">
        <v>1.68</v>
      </c>
      <c r="F2667" s="463">
        <v>3.59</v>
      </c>
    </row>
    <row r="2668" spans="1:6" ht="30">
      <c r="A2668" s="460">
        <v>93201</v>
      </c>
      <c r="B2668" s="461" t="s">
        <v>1533</v>
      </c>
      <c r="C2668" s="462" t="s">
        <v>914</v>
      </c>
      <c r="D2668" s="463">
        <v>2.95</v>
      </c>
      <c r="E2668" s="463">
        <v>4.91</v>
      </c>
      <c r="F2668" s="463">
        <v>7.86</v>
      </c>
    </row>
    <row r="2669" spans="1:6">
      <c r="A2669" s="460">
        <v>93202</v>
      </c>
      <c r="B2669" s="461" t="s">
        <v>1534</v>
      </c>
      <c r="C2669" s="462" t="s">
        <v>914</v>
      </c>
      <c r="D2669" s="463">
        <v>15.129999999999999</v>
      </c>
      <c r="E2669" s="463">
        <v>16.46</v>
      </c>
      <c r="F2669" s="463">
        <v>31.59</v>
      </c>
    </row>
    <row r="2670" spans="1:6" ht="30">
      <c r="A2670" s="460">
        <v>93203</v>
      </c>
      <c r="B2670" s="461" t="s">
        <v>1535</v>
      </c>
      <c r="C2670" s="462" t="s">
        <v>914</v>
      </c>
      <c r="D2670" s="463">
        <v>12.080000000000002</v>
      </c>
      <c r="E2670" s="463">
        <v>2.2999999999999998</v>
      </c>
      <c r="F2670" s="463">
        <v>14.38</v>
      </c>
    </row>
    <row r="2671" spans="1:6">
      <c r="A2671" s="460">
        <v>93204</v>
      </c>
      <c r="B2671" s="461" t="s">
        <v>1507</v>
      </c>
      <c r="C2671" s="462" t="s">
        <v>914</v>
      </c>
      <c r="D2671" s="463">
        <v>49.760000000000005</v>
      </c>
      <c r="E2671" s="463">
        <v>20.52</v>
      </c>
      <c r="F2671" s="463">
        <v>70.28</v>
      </c>
    </row>
    <row r="2672" spans="1:6" ht="30">
      <c r="A2672" s="460">
        <v>93205</v>
      </c>
      <c r="B2672" s="461" t="s">
        <v>1508</v>
      </c>
      <c r="C2672" s="462" t="s">
        <v>914</v>
      </c>
      <c r="D2672" s="463">
        <v>27.840000000000003</v>
      </c>
      <c r="E2672" s="463">
        <v>10.5</v>
      </c>
      <c r="F2672" s="463">
        <v>38.340000000000003</v>
      </c>
    </row>
    <row r="2673" spans="1:6" ht="30">
      <c r="A2673" s="460">
        <v>97733</v>
      </c>
      <c r="B2673" s="461" t="s">
        <v>1511</v>
      </c>
      <c r="C2673" s="462" t="s">
        <v>926</v>
      </c>
      <c r="D2673" s="463">
        <v>1733.83</v>
      </c>
      <c r="E2673" s="463">
        <v>2079.0100000000002</v>
      </c>
      <c r="F2673" s="463">
        <v>3812.84</v>
      </c>
    </row>
    <row r="2674" spans="1:6" ht="30">
      <c r="A2674" s="460">
        <v>97734</v>
      </c>
      <c r="B2674" s="461" t="s">
        <v>1512</v>
      </c>
      <c r="C2674" s="462" t="s">
        <v>926</v>
      </c>
      <c r="D2674" s="463">
        <v>1495.38</v>
      </c>
      <c r="E2674" s="463">
        <v>1859.17</v>
      </c>
      <c r="F2674" s="463">
        <v>3354.55</v>
      </c>
    </row>
    <row r="2675" spans="1:6" ht="30">
      <c r="A2675" s="460">
        <v>97735</v>
      </c>
      <c r="B2675" s="461" t="s">
        <v>1513</v>
      </c>
      <c r="C2675" s="462" t="s">
        <v>926</v>
      </c>
      <c r="D2675" s="463">
        <v>1315.08</v>
      </c>
      <c r="E2675" s="463">
        <v>1399.08</v>
      </c>
      <c r="F2675" s="463">
        <v>2714.16</v>
      </c>
    </row>
    <row r="2676" spans="1:6" ht="30">
      <c r="A2676" s="460">
        <v>97736</v>
      </c>
      <c r="B2676" s="461" t="s">
        <v>1514</v>
      </c>
      <c r="C2676" s="462" t="s">
        <v>926</v>
      </c>
      <c r="D2676" s="463">
        <v>1047.6200000000001</v>
      </c>
      <c r="E2676" s="463">
        <v>538.54</v>
      </c>
      <c r="F2676" s="463">
        <v>1586.16</v>
      </c>
    </row>
    <row r="2677" spans="1:6" ht="30">
      <c r="A2677" s="460">
        <v>97737</v>
      </c>
      <c r="B2677" s="461" t="s">
        <v>1515</v>
      </c>
      <c r="C2677" s="462" t="s">
        <v>926</v>
      </c>
      <c r="D2677" s="463">
        <v>1838.37</v>
      </c>
      <c r="E2677" s="463">
        <v>1665.67</v>
      </c>
      <c r="F2677" s="463">
        <v>3504.04</v>
      </c>
    </row>
    <row r="2678" spans="1:6" ht="30">
      <c r="A2678" s="460">
        <v>97738</v>
      </c>
      <c r="B2678" s="461" t="s">
        <v>5650</v>
      </c>
      <c r="C2678" s="462" t="s">
        <v>926</v>
      </c>
      <c r="D2678" s="463">
        <v>3126.3300000000004</v>
      </c>
      <c r="E2678" s="463">
        <v>2239.06</v>
      </c>
      <c r="F2678" s="463">
        <v>5365.39</v>
      </c>
    </row>
    <row r="2679" spans="1:6" ht="30">
      <c r="A2679" s="460">
        <v>97739</v>
      </c>
      <c r="B2679" s="461" t="s">
        <v>1516</v>
      </c>
      <c r="C2679" s="462" t="s">
        <v>926</v>
      </c>
      <c r="D2679" s="463">
        <v>1655.14</v>
      </c>
      <c r="E2679" s="463">
        <v>1476.28</v>
      </c>
      <c r="F2679" s="463">
        <v>3131.42</v>
      </c>
    </row>
    <row r="2680" spans="1:6" ht="30">
      <c r="A2680" s="460">
        <v>97740</v>
      </c>
      <c r="B2680" s="461" t="s">
        <v>1517</v>
      </c>
      <c r="C2680" s="462" t="s">
        <v>926</v>
      </c>
      <c r="D2680" s="463">
        <v>1451.9499999999998</v>
      </c>
      <c r="E2680" s="463">
        <v>703.61</v>
      </c>
      <c r="F2680" s="463">
        <v>2155.56</v>
      </c>
    </row>
    <row r="2681" spans="1:6" ht="30">
      <c r="A2681" s="460">
        <v>98615</v>
      </c>
      <c r="B2681" s="461" t="s">
        <v>3303</v>
      </c>
      <c r="C2681" s="462" t="s">
        <v>98</v>
      </c>
      <c r="D2681" s="463">
        <v>126.75000000000001</v>
      </c>
      <c r="E2681" s="463">
        <v>19.11</v>
      </c>
      <c r="F2681" s="463">
        <v>145.86000000000001</v>
      </c>
    </row>
    <row r="2682" spans="1:6" ht="30">
      <c r="A2682" s="460">
        <v>98616</v>
      </c>
      <c r="B2682" s="461" t="s">
        <v>3304</v>
      </c>
      <c r="C2682" s="462" t="s">
        <v>98</v>
      </c>
      <c r="D2682" s="463">
        <v>99.22</v>
      </c>
      <c r="E2682" s="463">
        <v>12.05</v>
      </c>
      <c r="F2682" s="463">
        <v>111.27</v>
      </c>
    </row>
    <row r="2683" spans="1:6" ht="30">
      <c r="A2683" s="460">
        <v>98617</v>
      </c>
      <c r="B2683" s="461" t="s">
        <v>3305</v>
      </c>
      <c r="C2683" s="462" t="s">
        <v>98</v>
      </c>
      <c r="D2683" s="463">
        <v>92.02000000000001</v>
      </c>
      <c r="E2683" s="463">
        <v>9.4600000000000009</v>
      </c>
      <c r="F2683" s="463">
        <v>101.48</v>
      </c>
    </row>
    <row r="2684" spans="1:6" ht="30">
      <c r="A2684" s="460">
        <v>98618</v>
      </c>
      <c r="B2684" s="461" t="s">
        <v>3306</v>
      </c>
      <c r="C2684" s="462" t="s">
        <v>98</v>
      </c>
      <c r="D2684" s="463">
        <v>126.1</v>
      </c>
      <c r="E2684" s="463">
        <v>13.94</v>
      </c>
      <c r="F2684" s="463">
        <v>140.04</v>
      </c>
    </row>
    <row r="2685" spans="1:6" ht="30">
      <c r="A2685" s="460">
        <v>98619</v>
      </c>
      <c r="B2685" s="461" t="s">
        <v>3307</v>
      </c>
      <c r="C2685" s="462" t="s">
        <v>98</v>
      </c>
      <c r="D2685" s="463">
        <v>115.14</v>
      </c>
      <c r="E2685" s="463">
        <v>10.06</v>
      </c>
      <c r="F2685" s="463">
        <v>125.2</v>
      </c>
    </row>
    <row r="2686" spans="1:6" ht="30">
      <c r="A2686" s="460">
        <v>98620</v>
      </c>
      <c r="B2686" s="461" t="s">
        <v>3308</v>
      </c>
      <c r="C2686" s="462" t="s">
        <v>98</v>
      </c>
      <c r="D2686" s="463">
        <v>109.61999999999999</v>
      </c>
      <c r="E2686" s="463">
        <v>8.1199999999999992</v>
      </c>
      <c r="F2686" s="463">
        <v>117.74</v>
      </c>
    </row>
    <row r="2687" spans="1:6" ht="30">
      <c r="A2687" s="460">
        <v>98621</v>
      </c>
      <c r="B2687" s="461" t="s">
        <v>3309</v>
      </c>
      <c r="C2687" s="462" t="s">
        <v>98</v>
      </c>
      <c r="D2687" s="463">
        <v>143.51999999999998</v>
      </c>
      <c r="E2687" s="463">
        <v>12.21</v>
      </c>
      <c r="F2687" s="463">
        <v>155.72999999999999</v>
      </c>
    </row>
    <row r="2688" spans="1:6" ht="30">
      <c r="A2688" s="460">
        <v>98622</v>
      </c>
      <c r="B2688" s="461" t="s">
        <v>3310</v>
      </c>
      <c r="C2688" s="462" t="s">
        <v>98</v>
      </c>
      <c r="D2688" s="463">
        <v>134.71</v>
      </c>
      <c r="E2688" s="463">
        <v>9.1</v>
      </c>
      <c r="F2688" s="463">
        <v>143.81</v>
      </c>
    </row>
    <row r="2689" spans="1:6" ht="30">
      <c r="A2689" s="460">
        <v>98623</v>
      </c>
      <c r="B2689" s="461" t="s">
        <v>3311</v>
      </c>
      <c r="C2689" s="462" t="s">
        <v>98</v>
      </c>
      <c r="D2689" s="463">
        <v>130.19</v>
      </c>
      <c r="E2689" s="463">
        <v>7.56</v>
      </c>
      <c r="F2689" s="463">
        <v>137.75</v>
      </c>
    </row>
    <row r="2690" spans="1:6" ht="30">
      <c r="A2690" s="460">
        <v>98624</v>
      </c>
      <c r="B2690" s="461" t="s">
        <v>3312</v>
      </c>
      <c r="C2690" s="462" t="s">
        <v>98</v>
      </c>
      <c r="D2690" s="463">
        <v>162.34</v>
      </c>
      <c r="E2690" s="463">
        <v>11.23</v>
      </c>
      <c r="F2690" s="463">
        <v>173.57</v>
      </c>
    </row>
    <row r="2691" spans="1:6" ht="30">
      <c r="A2691" s="460">
        <v>98625</v>
      </c>
      <c r="B2691" s="461" t="s">
        <v>3313</v>
      </c>
      <c r="C2691" s="462" t="s">
        <v>98</v>
      </c>
      <c r="D2691" s="463">
        <v>154.89999999999998</v>
      </c>
      <c r="E2691" s="463">
        <v>8.64</v>
      </c>
      <c r="F2691" s="463">
        <v>163.54</v>
      </c>
    </row>
    <row r="2692" spans="1:6" ht="30">
      <c r="A2692" s="460">
        <v>98626</v>
      </c>
      <c r="B2692" s="461" t="s">
        <v>3314</v>
      </c>
      <c r="C2692" s="462" t="s">
        <v>98</v>
      </c>
      <c r="D2692" s="463">
        <v>151.03</v>
      </c>
      <c r="E2692" s="463">
        <v>7.35</v>
      </c>
      <c r="F2692" s="463">
        <v>158.38</v>
      </c>
    </row>
    <row r="2693" spans="1:6" ht="30">
      <c r="A2693" s="460">
        <v>98655</v>
      </c>
      <c r="B2693" s="461" t="s">
        <v>3294</v>
      </c>
      <c r="C2693" s="462" t="s">
        <v>914</v>
      </c>
      <c r="D2693" s="463">
        <v>464.53999999999996</v>
      </c>
      <c r="E2693" s="463">
        <v>227.89</v>
      </c>
      <c r="F2693" s="463">
        <v>692.43</v>
      </c>
    </row>
    <row r="2694" spans="1:6" ht="30">
      <c r="A2694" s="460">
        <v>98656</v>
      </c>
      <c r="B2694" s="461" t="s">
        <v>3295</v>
      </c>
      <c r="C2694" s="462" t="s">
        <v>914</v>
      </c>
      <c r="D2694" s="463">
        <v>473.37</v>
      </c>
      <c r="E2694" s="463">
        <v>229.86</v>
      </c>
      <c r="F2694" s="463">
        <v>703.23</v>
      </c>
    </row>
    <row r="2695" spans="1:6" ht="30">
      <c r="A2695" s="460">
        <v>98657</v>
      </c>
      <c r="B2695" s="461" t="s">
        <v>3296</v>
      </c>
      <c r="C2695" s="462" t="s">
        <v>914</v>
      </c>
      <c r="D2695" s="463">
        <v>482.21999999999997</v>
      </c>
      <c r="E2695" s="463">
        <v>231.82</v>
      </c>
      <c r="F2695" s="463">
        <v>714.04</v>
      </c>
    </row>
    <row r="2696" spans="1:6" ht="30">
      <c r="A2696" s="460">
        <v>98658</v>
      </c>
      <c r="B2696" s="461" t="s">
        <v>3297</v>
      </c>
      <c r="C2696" s="462" t="s">
        <v>914</v>
      </c>
      <c r="D2696" s="463">
        <v>491.04</v>
      </c>
      <c r="E2696" s="463">
        <v>233.8</v>
      </c>
      <c r="F2696" s="463">
        <v>724.84</v>
      </c>
    </row>
    <row r="2697" spans="1:6" ht="30">
      <c r="A2697" s="460">
        <v>98659</v>
      </c>
      <c r="B2697" s="461" t="s">
        <v>3298</v>
      </c>
      <c r="C2697" s="462" t="s">
        <v>914</v>
      </c>
      <c r="D2697" s="463">
        <v>508.71000000000004</v>
      </c>
      <c r="E2697" s="463">
        <v>237.73</v>
      </c>
      <c r="F2697" s="463">
        <v>746.44</v>
      </c>
    </row>
    <row r="2698" spans="1:6">
      <c r="A2698" s="460">
        <v>98746</v>
      </c>
      <c r="B2698" s="461" t="s">
        <v>3689</v>
      </c>
      <c r="C2698" s="462" t="s">
        <v>914</v>
      </c>
      <c r="D2698" s="463">
        <v>38.03</v>
      </c>
      <c r="E2698" s="463">
        <v>41.17</v>
      </c>
      <c r="F2698" s="463">
        <v>79.2</v>
      </c>
    </row>
    <row r="2699" spans="1:6">
      <c r="A2699" s="460">
        <v>98749</v>
      </c>
      <c r="B2699" s="461" t="s">
        <v>3690</v>
      </c>
      <c r="C2699" s="462" t="s">
        <v>914</v>
      </c>
      <c r="D2699" s="463">
        <v>50.51</v>
      </c>
      <c r="E2699" s="463">
        <v>42.74</v>
      </c>
      <c r="F2699" s="463">
        <v>93.25</v>
      </c>
    </row>
    <row r="2700" spans="1:6">
      <c r="A2700" s="460">
        <v>98750</v>
      </c>
      <c r="B2700" s="461" t="s">
        <v>3691</v>
      </c>
      <c r="C2700" s="462" t="s">
        <v>914</v>
      </c>
      <c r="D2700" s="463">
        <v>66.05</v>
      </c>
      <c r="E2700" s="463">
        <v>44.06</v>
      </c>
      <c r="F2700" s="463">
        <v>110.11</v>
      </c>
    </row>
    <row r="2701" spans="1:6">
      <c r="A2701" s="460">
        <v>98751</v>
      </c>
      <c r="B2701" s="461" t="s">
        <v>3692</v>
      </c>
      <c r="C2701" s="462" t="s">
        <v>914</v>
      </c>
      <c r="D2701" s="463">
        <v>106.85</v>
      </c>
      <c r="E2701" s="463">
        <v>47.21</v>
      </c>
      <c r="F2701" s="463">
        <v>154.06</v>
      </c>
    </row>
    <row r="2702" spans="1:6">
      <c r="A2702" s="460">
        <v>98752</v>
      </c>
      <c r="B2702" s="461" t="s">
        <v>3693</v>
      </c>
      <c r="C2702" s="462" t="s">
        <v>914</v>
      </c>
      <c r="D2702" s="463">
        <v>156.68</v>
      </c>
      <c r="E2702" s="463">
        <v>50.11</v>
      </c>
      <c r="F2702" s="463">
        <v>206.79</v>
      </c>
    </row>
    <row r="2703" spans="1:6">
      <c r="A2703" s="460">
        <v>98753</v>
      </c>
      <c r="B2703" s="461" t="s">
        <v>3694</v>
      </c>
      <c r="C2703" s="462" t="s">
        <v>914</v>
      </c>
      <c r="D2703" s="463">
        <v>219.17</v>
      </c>
      <c r="E2703" s="463">
        <v>53.02</v>
      </c>
      <c r="F2703" s="463">
        <v>272.19</v>
      </c>
    </row>
    <row r="2704" spans="1:6" ht="45">
      <c r="A2704" s="460">
        <v>100763</v>
      </c>
      <c r="B2704" s="461" t="s">
        <v>5651</v>
      </c>
      <c r="C2704" s="462" t="s">
        <v>1175</v>
      </c>
      <c r="D2704" s="463">
        <v>14.889999999999999</v>
      </c>
      <c r="E2704" s="463">
        <v>1.17</v>
      </c>
      <c r="F2704" s="463">
        <v>16.059999999999999</v>
      </c>
    </row>
    <row r="2705" spans="1:6" ht="45">
      <c r="A2705" s="460">
        <v>100764</v>
      </c>
      <c r="B2705" s="461" t="s">
        <v>5652</v>
      </c>
      <c r="C2705" s="462" t="s">
        <v>1175</v>
      </c>
      <c r="D2705" s="463">
        <v>14.559999999999999</v>
      </c>
      <c r="E2705" s="463">
        <v>1.29</v>
      </c>
      <c r="F2705" s="463">
        <v>15.85</v>
      </c>
    </row>
    <row r="2706" spans="1:6" ht="45">
      <c r="A2706" s="460">
        <v>100765</v>
      </c>
      <c r="B2706" s="461" t="s">
        <v>5653</v>
      </c>
      <c r="C2706" s="462" t="s">
        <v>1175</v>
      </c>
      <c r="D2706" s="463">
        <v>14.47</v>
      </c>
      <c r="E2706" s="463">
        <v>0.53</v>
      </c>
      <c r="F2706" s="463">
        <v>15</v>
      </c>
    </row>
    <row r="2707" spans="1:6" ht="45">
      <c r="A2707" s="460">
        <v>100766</v>
      </c>
      <c r="B2707" s="461" t="s">
        <v>5654</v>
      </c>
      <c r="C2707" s="462" t="s">
        <v>1175</v>
      </c>
      <c r="D2707" s="463">
        <v>14.280000000000001</v>
      </c>
      <c r="E2707" s="463">
        <v>1.04</v>
      </c>
      <c r="F2707" s="463">
        <v>15.32</v>
      </c>
    </row>
    <row r="2708" spans="1:6" ht="60">
      <c r="A2708" s="460">
        <v>100767</v>
      </c>
      <c r="B2708" s="461" t="s">
        <v>5655</v>
      </c>
      <c r="C2708" s="462" t="s">
        <v>1175</v>
      </c>
      <c r="D2708" s="463">
        <v>13.35</v>
      </c>
      <c r="E2708" s="463">
        <v>3.85</v>
      </c>
      <c r="F2708" s="463">
        <v>17.2</v>
      </c>
    </row>
    <row r="2709" spans="1:6" ht="45">
      <c r="A2709" s="460">
        <v>100768</v>
      </c>
      <c r="B2709" s="461" t="s">
        <v>5656</v>
      </c>
      <c r="C2709" s="462" t="s">
        <v>1175</v>
      </c>
      <c r="D2709" s="463">
        <v>12.33</v>
      </c>
      <c r="E2709" s="463">
        <v>4.1500000000000004</v>
      </c>
      <c r="F2709" s="463">
        <v>16.48</v>
      </c>
    </row>
    <row r="2710" spans="1:6" ht="45">
      <c r="A2710" s="460">
        <v>100769</v>
      </c>
      <c r="B2710" s="461" t="s">
        <v>5657</v>
      </c>
      <c r="C2710" s="462" t="s">
        <v>1175</v>
      </c>
      <c r="D2710" s="463">
        <v>19.610000000000003</v>
      </c>
      <c r="E2710" s="463">
        <v>3.4</v>
      </c>
      <c r="F2710" s="463">
        <v>23.01</v>
      </c>
    </row>
    <row r="2711" spans="1:6" ht="45">
      <c r="A2711" s="460">
        <v>100770</v>
      </c>
      <c r="B2711" s="461" t="s">
        <v>5658</v>
      </c>
      <c r="C2711" s="462" t="s">
        <v>1175</v>
      </c>
      <c r="D2711" s="463">
        <v>18.419999999999998</v>
      </c>
      <c r="E2711" s="463">
        <v>3.6</v>
      </c>
      <c r="F2711" s="463">
        <v>22.02</v>
      </c>
    </row>
    <row r="2712" spans="1:6" ht="45">
      <c r="A2712" s="460">
        <v>100771</v>
      </c>
      <c r="B2712" s="461" t="s">
        <v>5659</v>
      </c>
      <c r="C2712" s="462" t="s">
        <v>1175</v>
      </c>
      <c r="D2712" s="463">
        <v>14.279999999999998</v>
      </c>
      <c r="E2712" s="463">
        <v>2.96</v>
      </c>
      <c r="F2712" s="463">
        <v>17.239999999999998</v>
      </c>
    </row>
    <row r="2713" spans="1:6" ht="45">
      <c r="A2713" s="460">
        <v>100772</v>
      </c>
      <c r="B2713" s="461" t="s">
        <v>5660</v>
      </c>
      <c r="C2713" s="462" t="s">
        <v>1175</v>
      </c>
      <c r="D2713" s="463">
        <v>13.18</v>
      </c>
      <c r="E2713" s="463">
        <v>3.16</v>
      </c>
      <c r="F2713" s="463">
        <v>16.34</v>
      </c>
    </row>
    <row r="2714" spans="1:6" ht="45">
      <c r="A2714" s="460">
        <v>100773</v>
      </c>
      <c r="B2714" s="461" t="s">
        <v>5661</v>
      </c>
      <c r="C2714" s="462" t="s">
        <v>1175</v>
      </c>
      <c r="D2714" s="463">
        <v>18.069999999999997</v>
      </c>
      <c r="E2714" s="463">
        <v>1.51</v>
      </c>
      <c r="F2714" s="463">
        <v>19.579999999999998</v>
      </c>
    </row>
    <row r="2715" spans="1:6" ht="45">
      <c r="A2715" s="460">
        <v>100774</v>
      </c>
      <c r="B2715" s="461" t="s">
        <v>5662</v>
      </c>
      <c r="C2715" s="462" t="s">
        <v>1175</v>
      </c>
      <c r="D2715" s="463">
        <v>11.129999999999999</v>
      </c>
      <c r="E2715" s="463">
        <v>0.39</v>
      </c>
      <c r="F2715" s="463">
        <v>11.52</v>
      </c>
    </row>
    <row r="2716" spans="1:6" ht="45">
      <c r="A2716" s="460">
        <v>100775</v>
      </c>
      <c r="B2716" s="461" t="s">
        <v>5663</v>
      </c>
      <c r="C2716" s="462" t="s">
        <v>1175</v>
      </c>
      <c r="D2716" s="463">
        <v>12.65</v>
      </c>
      <c r="E2716" s="463">
        <v>1.08</v>
      </c>
      <c r="F2716" s="463">
        <v>13.73</v>
      </c>
    </row>
    <row r="2717" spans="1:6" ht="45">
      <c r="A2717" s="460">
        <v>100776</v>
      </c>
      <c r="B2717" s="461" t="s">
        <v>5664</v>
      </c>
      <c r="C2717" s="462" t="s">
        <v>1175</v>
      </c>
      <c r="D2717" s="463">
        <v>18.22</v>
      </c>
      <c r="E2717" s="463">
        <v>1.44</v>
      </c>
      <c r="F2717" s="463">
        <v>19.66</v>
      </c>
    </row>
    <row r="2718" spans="1:6" ht="45">
      <c r="A2718" s="460">
        <v>100777</v>
      </c>
      <c r="B2718" s="461" t="s">
        <v>5665</v>
      </c>
      <c r="C2718" s="462" t="s">
        <v>1175</v>
      </c>
      <c r="D2718" s="463">
        <v>12.879999999999999</v>
      </c>
      <c r="E2718" s="463">
        <v>1.31</v>
      </c>
      <c r="F2718" s="463">
        <v>14.19</v>
      </c>
    </row>
    <row r="2719" spans="1:6" ht="45">
      <c r="A2719" s="460">
        <v>100778</v>
      </c>
      <c r="B2719" s="461" t="s">
        <v>5666</v>
      </c>
      <c r="C2719" s="462" t="s">
        <v>1175</v>
      </c>
      <c r="D2719" s="463">
        <v>10.029999999999999</v>
      </c>
      <c r="E2719" s="463">
        <v>0.17</v>
      </c>
      <c r="F2719" s="463">
        <v>10.199999999999999</v>
      </c>
    </row>
    <row r="2720" spans="1:6" ht="30">
      <c r="A2720" s="460">
        <v>103795</v>
      </c>
      <c r="B2720" s="461" t="s">
        <v>5667</v>
      </c>
      <c r="C2720" s="462" t="s">
        <v>98</v>
      </c>
      <c r="D2720" s="463">
        <v>47.94</v>
      </c>
      <c r="E2720" s="463">
        <v>39.67</v>
      </c>
      <c r="F2720" s="463">
        <v>87.61</v>
      </c>
    </row>
    <row r="2721" spans="1:6" ht="30">
      <c r="A2721" s="460">
        <v>103796</v>
      </c>
      <c r="B2721" s="461" t="s">
        <v>5668</v>
      </c>
      <c r="C2721" s="462" t="s">
        <v>98</v>
      </c>
      <c r="D2721" s="463">
        <v>39.58</v>
      </c>
      <c r="E2721" s="463">
        <v>14.4</v>
      </c>
      <c r="F2721" s="463">
        <v>53.98</v>
      </c>
    </row>
    <row r="2722" spans="1:6">
      <c r="A2722" s="460">
        <v>103797</v>
      </c>
      <c r="B2722" s="461" t="s">
        <v>5669</v>
      </c>
      <c r="C2722" s="462" t="s">
        <v>1175</v>
      </c>
      <c r="D2722" s="463">
        <v>10.439999999999998</v>
      </c>
      <c r="E2722" s="463">
        <v>6.96</v>
      </c>
      <c r="F2722" s="463">
        <v>17.399999999999999</v>
      </c>
    </row>
    <row r="2723" spans="1:6" ht="30">
      <c r="A2723" s="460">
        <v>103798</v>
      </c>
      <c r="B2723" s="461" t="s">
        <v>5670</v>
      </c>
      <c r="C2723" s="462" t="s">
        <v>926</v>
      </c>
      <c r="D2723" s="463">
        <v>532.85</v>
      </c>
      <c r="E2723" s="463">
        <v>56.62</v>
      </c>
      <c r="F2723" s="463">
        <v>589.47</v>
      </c>
    </row>
    <row r="2724" spans="1:6" ht="45">
      <c r="A2724" s="460">
        <v>103799</v>
      </c>
      <c r="B2724" s="461" t="s">
        <v>5671</v>
      </c>
      <c r="C2724" s="462" t="s">
        <v>926</v>
      </c>
      <c r="D2724" s="463">
        <v>267.29000000000002</v>
      </c>
      <c r="E2724" s="463">
        <v>145.88999999999999</v>
      </c>
      <c r="F2724" s="463">
        <v>413.18</v>
      </c>
    </row>
    <row r="2725" spans="1:6" ht="30">
      <c r="A2725" s="460">
        <v>103800</v>
      </c>
      <c r="B2725" s="461" t="s">
        <v>5672</v>
      </c>
      <c r="C2725" s="462" t="s">
        <v>926</v>
      </c>
      <c r="D2725" s="463">
        <v>331.42000000000007</v>
      </c>
      <c r="E2725" s="463">
        <v>186.15</v>
      </c>
      <c r="F2725" s="463">
        <v>517.57000000000005</v>
      </c>
    </row>
    <row r="2726" spans="1:6" ht="45">
      <c r="A2726" s="460">
        <v>103801</v>
      </c>
      <c r="B2726" s="461" t="s">
        <v>5673</v>
      </c>
      <c r="C2726" s="462" t="s">
        <v>926</v>
      </c>
      <c r="D2726" s="463">
        <v>463.95999999999992</v>
      </c>
      <c r="E2726" s="463">
        <v>191.85</v>
      </c>
      <c r="F2726" s="463">
        <v>655.81</v>
      </c>
    </row>
    <row r="2727" spans="1:6" ht="45">
      <c r="A2727" s="460">
        <v>103925</v>
      </c>
      <c r="B2727" s="461" t="s">
        <v>5674</v>
      </c>
      <c r="C2727" s="462" t="s">
        <v>926</v>
      </c>
      <c r="D2727" s="463">
        <v>1157.2600000000002</v>
      </c>
      <c r="E2727" s="463">
        <v>523.17999999999995</v>
      </c>
      <c r="F2727" s="463">
        <v>1680.44</v>
      </c>
    </row>
    <row r="2728" spans="1:6" ht="45">
      <c r="A2728" s="460">
        <v>103926</v>
      </c>
      <c r="B2728" s="461" t="s">
        <v>5675</v>
      </c>
      <c r="C2728" s="462" t="s">
        <v>926</v>
      </c>
      <c r="D2728" s="463">
        <v>964.57000000000016</v>
      </c>
      <c r="E2728" s="463">
        <v>376.81</v>
      </c>
      <c r="F2728" s="463">
        <v>1341.38</v>
      </c>
    </row>
    <row r="2729" spans="1:6" ht="30">
      <c r="A2729" s="460">
        <v>103928</v>
      </c>
      <c r="B2729" s="461" t="s">
        <v>5676</v>
      </c>
      <c r="C2729" s="462" t="s">
        <v>926</v>
      </c>
      <c r="D2729" s="463">
        <v>331.42000000000007</v>
      </c>
      <c r="E2729" s="463">
        <v>186.15</v>
      </c>
      <c r="F2729" s="463">
        <v>517.57000000000005</v>
      </c>
    </row>
    <row r="2730" spans="1:6" ht="45">
      <c r="A2730" s="460">
        <v>103929</v>
      </c>
      <c r="B2730" s="461" t="s">
        <v>5677</v>
      </c>
      <c r="C2730" s="462" t="s">
        <v>926</v>
      </c>
      <c r="D2730" s="463">
        <v>859.7600000000001</v>
      </c>
      <c r="E2730" s="463">
        <v>335.9</v>
      </c>
      <c r="F2730" s="463">
        <v>1195.6600000000001</v>
      </c>
    </row>
    <row r="2731" spans="1:6" ht="45">
      <c r="A2731" s="460">
        <v>103930</v>
      </c>
      <c r="B2731" s="461" t="s">
        <v>5678</v>
      </c>
      <c r="C2731" s="462" t="s">
        <v>926</v>
      </c>
      <c r="D2731" s="463">
        <v>521.1099999999999</v>
      </c>
      <c r="E2731" s="463">
        <v>226.57</v>
      </c>
      <c r="F2731" s="463">
        <v>747.68</v>
      </c>
    </row>
    <row r="2732" spans="1:6" ht="45">
      <c r="A2732" s="460">
        <v>103931</v>
      </c>
      <c r="B2732" s="461" t="s">
        <v>5679</v>
      </c>
      <c r="C2732" s="462" t="s">
        <v>926</v>
      </c>
      <c r="D2732" s="463">
        <v>380.56999999999994</v>
      </c>
      <c r="E2732" s="463">
        <v>178.58</v>
      </c>
      <c r="F2732" s="463">
        <v>559.15</v>
      </c>
    </row>
    <row r="2733" spans="1:6" ht="45">
      <c r="A2733" s="460">
        <v>103932</v>
      </c>
      <c r="B2733" s="461" t="s">
        <v>5680</v>
      </c>
      <c r="C2733" s="462" t="s">
        <v>926</v>
      </c>
      <c r="D2733" s="463">
        <v>359.96</v>
      </c>
      <c r="E2733" s="463">
        <v>171.55</v>
      </c>
      <c r="F2733" s="463">
        <v>531.51</v>
      </c>
    </row>
    <row r="2734" spans="1:6" ht="30">
      <c r="A2734" s="460">
        <v>103933</v>
      </c>
      <c r="B2734" s="461" t="s">
        <v>5681</v>
      </c>
      <c r="C2734" s="462" t="s">
        <v>926</v>
      </c>
      <c r="D2734" s="463">
        <v>1120.6200000000001</v>
      </c>
      <c r="E2734" s="463">
        <v>346.27</v>
      </c>
      <c r="F2734" s="463">
        <v>1466.89</v>
      </c>
    </row>
    <row r="2735" spans="1:6" ht="45">
      <c r="A2735" s="460">
        <v>104466</v>
      </c>
      <c r="B2735" s="461" t="s">
        <v>5682</v>
      </c>
      <c r="C2735" s="462" t="s">
        <v>1175</v>
      </c>
      <c r="D2735" s="463">
        <v>25.46</v>
      </c>
      <c r="E2735" s="463">
        <v>3.04</v>
      </c>
      <c r="F2735" s="463">
        <v>28.5</v>
      </c>
    </row>
    <row r="2736" spans="1:6" ht="30">
      <c r="A2736" s="460">
        <v>104467</v>
      </c>
      <c r="B2736" s="461" t="s">
        <v>5683</v>
      </c>
      <c r="C2736" s="462" t="s">
        <v>1175</v>
      </c>
      <c r="D2736" s="463">
        <v>34.49</v>
      </c>
      <c r="E2736" s="463">
        <v>5.26</v>
      </c>
      <c r="F2736" s="463">
        <v>39.75</v>
      </c>
    </row>
    <row r="2737" spans="1:6" ht="30">
      <c r="A2737" s="460">
        <v>104468</v>
      </c>
      <c r="B2737" s="461" t="s">
        <v>5684</v>
      </c>
      <c r="C2737" s="462" t="s">
        <v>1175</v>
      </c>
      <c r="D2737" s="463">
        <v>47.190000000000005</v>
      </c>
      <c r="E2737" s="463">
        <v>6.62</v>
      </c>
      <c r="F2737" s="463">
        <v>53.81</v>
      </c>
    </row>
    <row r="2738" spans="1:6" ht="30">
      <c r="A2738" s="460">
        <v>104469</v>
      </c>
      <c r="B2738" s="461" t="s">
        <v>5685</v>
      </c>
      <c r="C2738" s="462" t="s">
        <v>1175</v>
      </c>
      <c r="D2738" s="463">
        <v>48.440000000000005</v>
      </c>
      <c r="E2738" s="463">
        <v>6.69</v>
      </c>
      <c r="F2738" s="463">
        <v>55.13</v>
      </c>
    </row>
    <row r="2739" spans="1:6" ht="30">
      <c r="A2739" s="460">
        <v>104470</v>
      </c>
      <c r="B2739" s="461" t="s">
        <v>5686</v>
      </c>
      <c r="C2739" s="462" t="s">
        <v>1175</v>
      </c>
      <c r="D2739" s="463">
        <v>26.99</v>
      </c>
      <c r="E2739" s="463">
        <v>3.78</v>
      </c>
      <c r="F2739" s="463">
        <v>30.77</v>
      </c>
    </row>
    <row r="2740" spans="1:6" ht="30">
      <c r="A2740" s="460">
        <v>104471</v>
      </c>
      <c r="B2740" s="461" t="s">
        <v>5687</v>
      </c>
      <c r="C2740" s="462" t="s">
        <v>1175</v>
      </c>
      <c r="D2740" s="463">
        <v>24.1</v>
      </c>
      <c r="E2740" s="463">
        <v>3.33</v>
      </c>
      <c r="F2740" s="463">
        <v>27.43</v>
      </c>
    </row>
    <row r="2741" spans="1:6" ht="30">
      <c r="A2741" s="460">
        <v>104472</v>
      </c>
      <c r="B2741" s="461" t="s">
        <v>5688</v>
      </c>
      <c r="C2741" s="462" t="s">
        <v>1175</v>
      </c>
      <c r="D2741" s="463">
        <v>36</v>
      </c>
      <c r="E2741" s="463">
        <v>5.0199999999999996</v>
      </c>
      <c r="F2741" s="463">
        <v>41.02</v>
      </c>
    </row>
    <row r="2742" spans="1:6" ht="45">
      <c r="A2742" s="460">
        <v>104483</v>
      </c>
      <c r="B2742" s="461" t="s">
        <v>5689</v>
      </c>
      <c r="C2742" s="462" t="s">
        <v>926</v>
      </c>
      <c r="D2742" s="463">
        <v>1668.4499999999998</v>
      </c>
      <c r="E2742" s="463">
        <v>507.46</v>
      </c>
      <c r="F2742" s="463">
        <v>2175.91</v>
      </c>
    </row>
    <row r="2743" spans="1:6" ht="45">
      <c r="A2743" s="460">
        <v>104484</v>
      </c>
      <c r="B2743" s="461" t="s">
        <v>5690</v>
      </c>
      <c r="C2743" s="462" t="s">
        <v>926</v>
      </c>
      <c r="D2743" s="463">
        <v>2504.12</v>
      </c>
      <c r="E2743" s="463">
        <v>1370.9</v>
      </c>
      <c r="F2743" s="463">
        <v>3875.02</v>
      </c>
    </row>
    <row r="2744" spans="1:6" ht="45">
      <c r="A2744" s="460">
        <v>104485</v>
      </c>
      <c r="B2744" s="461" t="s">
        <v>5691</v>
      </c>
      <c r="C2744" s="462" t="s">
        <v>926</v>
      </c>
      <c r="D2744" s="463">
        <v>2080.3300000000004</v>
      </c>
      <c r="E2744" s="463">
        <v>888.18</v>
      </c>
      <c r="F2744" s="463">
        <v>2968.51</v>
      </c>
    </row>
    <row r="2745" spans="1:6" ht="30">
      <c r="A2745" s="460">
        <v>104486</v>
      </c>
      <c r="B2745" s="461" t="s">
        <v>5692</v>
      </c>
      <c r="C2745" s="462" t="s">
        <v>926</v>
      </c>
      <c r="D2745" s="463">
        <v>2202.6899999999996</v>
      </c>
      <c r="E2745" s="463">
        <v>1024.01</v>
      </c>
      <c r="F2745" s="463">
        <v>3226.7</v>
      </c>
    </row>
    <row r="2746" spans="1:6" ht="45">
      <c r="A2746" s="460">
        <v>104487</v>
      </c>
      <c r="B2746" s="461" t="s">
        <v>5693</v>
      </c>
      <c r="C2746" s="462" t="s">
        <v>926</v>
      </c>
      <c r="D2746" s="463">
        <v>1854.0099999999998</v>
      </c>
      <c r="E2746" s="463">
        <v>703.07</v>
      </c>
      <c r="F2746" s="463">
        <v>2557.08</v>
      </c>
    </row>
    <row r="2747" spans="1:6" ht="30">
      <c r="A2747" s="460">
        <v>104488</v>
      </c>
      <c r="B2747" s="461" t="s">
        <v>5694</v>
      </c>
      <c r="C2747" s="462" t="s">
        <v>926</v>
      </c>
      <c r="D2747" s="463">
        <v>1874.38</v>
      </c>
      <c r="E2747" s="463">
        <v>546.92999999999995</v>
      </c>
      <c r="F2747" s="463">
        <v>2421.31</v>
      </c>
    </row>
    <row r="2748" spans="1:6" ht="30">
      <c r="A2748" s="460">
        <v>104489</v>
      </c>
      <c r="B2748" s="461" t="s">
        <v>5695</v>
      </c>
      <c r="C2748" s="462" t="s">
        <v>926</v>
      </c>
      <c r="D2748" s="463">
        <v>2613.77</v>
      </c>
      <c r="E2748" s="463">
        <v>1491.19</v>
      </c>
      <c r="F2748" s="463">
        <v>4104.96</v>
      </c>
    </row>
    <row r="2749" spans="1:6" ht="45">
      <c r="A2749" s="460">
        <v>104490</v>
      </c>
      <c r="B2749" s="461" t="s">
        <v>5696</v>
      </c>
      <c r="C2749" s="462" t="s">
        <v>926</v>
      </c>
      <c r="D2749" s="463">
        <v>1822.2199999999998</v>
      </c>
      <c r="E2749" s="463">
        <v>524.21</v>
      </c>
      <c r="F2749" s="463">
        <v>2346.4299999999998</v>
      </c>
    </row>
    <row r="2750" spans="1:6" ht="30">
      <c r="A2750" s="460">
        <v>98562</v>
      </c>
      <c r="B2750" s="461" t="s">
        <v>7528</v>
      </c>
      <c r="C2750" s="462" t="s">
        <v>98</v>
      </c>
      <c r="D2750" s="463">
        <v>25</v>
      </c>
      <c r="E2750" s="463">
        <v>32.33</v>
      </c>
      <c r="F2750" s="463">
        <v>57.33</v>
      </c>
    </row>
    <row r="2751" spans="1:6" ht="30">
      <c r="A2751" s="460">
        <v>98555</v>
      </c>
      <c r="B2751" s="461" t="s">
        <v>7529</v>
      </c>
      <c r="C2751" s="462" t="s">
        <v>98</v>
      </c>
      <c r="D2751" s="463">
        <v>18.63</v>
      </c>
      <c r="E2751" s="463">
        <v>18.55</v>
      </c>
      <c r="F2751" s="463">
        <v>37.18</v>
      </c>
    </row>
    <row r="2752" spans="1:6" ht="30">
      <c r="A2752" s="460">
        <v>98556</v>
      </c>
      <c r="B2752" s="461" t="s">
        <v>7530</v>
      </c>
      <c r="C2752" s="462" t="s">
        <v>98</v>
      </c>
      <c r="D2752" s="463">
        <v>37.269999999999996</v>
      </c>
      <c r="E2752" s="463">
        <v>30.34</v>
      </c>
      <c r="F2752" s="463">
        <v>67.61</v>
      </c>
    </row>
    <row r="2753" spans="1:6" ht="30">
      <c r="A2753" s="460">
        <v>98558</v>
      </c>
      <c r="B2753" s="461" t="s">
        <v>7531</v>
      </c>
      <c r="C2753" s="462" t="s">
        <v>896</v>
      </c>
      <c r="D2753" s="463">
        <v>6.82</v>
      </c>
      <c r="E2753" s="463">
        <v>4.18</v>
      </c>
      <c r="F2753" s="463">
        <v>11</v>
      </c>
    </row>
    <row r="2754" spans="1:6">
      <c r="A2754" s="460">
        <v>98559</v>
      </c>
      <c r="B2754" s="461" t="s">
        <v>7532</v>
      </c>
      <c r="C2754" s="462" t="s">
        <v>914</v>
      </c>
      <c r="D2754" s="463">
        <v>3.77</v>
      </c>
      <c r="E2754" s="463">
        <v>1.85</v>
      </c>
      <c r="F2754" s="463">
        <v>5.62</v>
      </c>
    </row>
    <row r="2755" spans="1:6" ht="30">
      <c r="A2755" s="460">
        <v>98546</v>
      </c>
      <c r="B2755" s="461" t="s">
        <v>7533</v>
      </c>
      <c r="C2755" s="462" t="s">
        <v>98</v>
      </c>
      <c r="D2755" s="463">
        <v>105.30999999999999</v>
      </c>
      <c r="E2755" s="463">
        <v>28.61</v>
      </c>
      <c r="F2755" s="463">
        <v>133.91999999999999</v>
      </c>
    </row>
    <row r="2756" spans="1:6" ht="30">
      <c r="A2756" s="460">
        <v>98547</v>
      </c>
      <c r="B2756" s="461" t="s">
        <v>7534</v>
      </c>
      <c r="C2756" s="462" t="s">
        <v>98</v>
      </c>
      <c r="D2756" s="463">
        <v>180.31</v>
      </c>
      <c r="E2756" s="463">
        <v>45.57</v>
      </c>
      <c r="F2756" s="463">
        <v>225.88</v>
      </c>
    </row>
    <row r="2757" spans="1:6" ht="30">
      <c r="A2757" s="460">
        <v>98553</v>
      </c>
      <c r="B2757" s="461" t="s">
        <v>7535</v>
      </c>
      <c r="C2757" s="462" t="s">
        <v>98</v>
      </c>
      <c r="D2757" s="463">
        <v>169.28</v>
      </c>
      <c r="E2757" s="463">
        <v>15.27</v>
      </c>
      <c r="F2757" s="463">
        <v>184.55</v>
      </c>
    </row>
    <row r="2758" spans="1:6" ht="30">
      <c r="A2758" s="460">
        <v>98554</v>
      </c>
      <c r="B2758" s="461" t="s">
        <v>7536</v>
      </c>
      <c r="C2758" s="462" t="s">
        <v>98</v>
      </c>
      <c r="D2758" s="463">
        <v>36.129999999999995</v>
      </c>
      <c r="E2758" s="463">
        <v>17.510000000000002</v>
      </c>
      <c r="F2758" s="463">
        <v>53.64</v>
      </c>
    </row>
    <row r="2759" spans="1:6">
      <c r="A2759" s="460">
        <v>98557</v>
      </c>
      <c r="B2759" s="461" t="s">
        <v>7537</v>
      </c>
      <c r="C2759" s="462" t="s">
        <v>98</v>
      </c>
      <c r="D2759" s="463">
        <v>30.6</v>
      </c>
      <c r="E2759" s="463">
        <v>13.19</v>
      </c>
      <c r="F2759" s="463">
        <v>43.79</v>
      </c>
    </row>
    <row r="2760" spans="1:6" ht="30">
      <c r="A2760" s="460">
        <v>98563</v>
      </c>
      <c r="B2760" s="461" t="s">
        <v>7538</v>
      </c>
      <c r="C2760" s="462" t="s">
        <v>98</v>
      </c>
      <c r="D2760" s="463">
        <v>22.66</v>
      </c>
      <c r="E2760" s="463">
        <v>19.27</v>
      </c>
      <c r="F2760" s="463">
        <v>41.93</v>
      </c>
    </row>
    <row r="2761" spans="1:6" ht="30">
      <c r="A2761" s="460">
        <v>98564</v>
      </c>
      <c r="B2761" s="461" t="s">
        <v>7539</v>
      </c>
      <c r="C2761" s="462" t="s">
        <v>98</v>
      </c>
      <c r="D2761" s="463">
        <v>36.36</v>
      </c>
      <c r="E2761" s="463">
        <v>21.12</v>
      </c>
      <c r="F2761" s="463">
        <v>57.48</v>
      </c>
    </row>
    <row r="2762" spans="1:6" ht="30">
      <c r="A2762" s="460">
        <v>98565</v>
      </c>
      <c r="B2762" s="461" t="s">
        <v>7540</v>
      </c>
      <c r="C2762" s="462" t="s">
        <v>98</v>
      </c>
      <c r="D2762" s="463">
        <v>31.339999999999996</v>
      </c>
      <c r="E2762" s="463">
        <v>28.67</v>
      </c>
      <c r="F2762" s="463">
        <v>60.01</v>
      </c>
    </row>
    <row r="2763" spans="1:6" ht="30">
      <c r="A2763" s="460">
        <v>98566</v>
      </c>
      <c r="B2763" s="461" t="s">
        <v>7541</v>
      </c>
      <c r="C2763" s="462" t="s">
        <v>98</v>
      </c>
      <c r="D2763" s="463">
        <v>45.059999999999988</v>
      </c>
      <c r="E2763" s="463">
        <v>30.51</v>
      </c>
      <c r="F2763" s="463">
        <v>75.569999999999993</v>
      </c>
    </row>
    <row r="2764" spans="1:6" ht="30">
      <c r="A2764" s="460">
        <v>98567</v>
      </c>
      <c r="B2764" s="461" t="s">
        <v>7542</v>
      </c>
      <c r="C2764" s="462" t="s">
        <v>98</v>
      </c>
      <c r="D2764" s="463">
        <v>39.43</v>
      </c>
      <c r="E2764" s="463">
        <v>37.82</v>
      </c>
      <c r="F2764" s="463">
        <v>77.25</v>
      </c>
    </row>
    <row r="2765" spans="1:6" ht="30">
      <c r="A2765" s="460">
        <v>98568</v>
      </c>
      <c r="B2765" s="461" t="s">
        <v>7543</v>
      </c>
      <c r="C2765" s="462" t="s">
        <v>98</v>
      </c>
      <c r="D2765" s="463">
        <v>53.120000000000005</v>
      </c>
      <c r="E2765" s="463">
        <v>39.69</v>
      </c>
      <c r="F2765" s="463">
        <v>92.81</v>
      </c>
    </row>
    <row r="2766" spans="1:6" ht="30">
      <c r="A2766" s="460">
        <v>98569</v>
      </c>
      <c r="B2766" s="461" t="s">
        <v>7544</v>
      </c>
      <c r="C2766" s="462" t="s">
        <v>98</v>
      </c>
      <c r="D2766" s="463">
        <v>48.11</v>
      </c>
      <c r="E2766" s="463">
        <v>47.22</v>
      </c>
      <c r="F2766" s="463">
        <v>95.33</v>
      </c>
    </row>
    <row r="2767" spans="1:6" ht="30">
      <c r="A2767" s="460">
        <v>98570</v>
      </c>
      <c r="B2767" s="461" t="s">
        <v>7545</v>
      </c>
      <c r="C2767" s="462" t="s">
        <v>98</v>
      </c>
      <c r="D2767" s="463">
        <v>61.81</v>
      </c>
      <c r="E2767" s="463">
        <v>49.09</v>
      </c>
      <c r="F2767" s="463">
        <v>110.9</v>
      </c>
    </row>
    <row r="2768" spans="1:6" ht="30">
      <c r="A2768" s="460">
        <v>98571</v>
      </c>
      <c r="B2768" s="461" t="s">
        <v>7546</v>
      </c>
      <c r="C2768" s="462" t="s">
        <v>98</v>
      </c>
      <c r="D2768" s="463">
        <v>27.34</v>
      </c>
      <c r="E2768" s="463">
        <v>20.309999999999999</v>
      </c>
      <c r="F2768" s="463">
        <v>47.65</v>
      </c>
    </row>
    <row r="2769" spans="1:6" ht="30">
      <c r="A2769" s="460">
        <v>98572</v>
      </c>
      <c r="B2769" s="461" t="s">
        <v>7547</v>
      </c>
      <c r="C2769" s="462" t="s">
        <v>98</v>
      </c>
      <c r="D2769" s="463">
        <v>33.159999999999997</v>
      </c>
      <c r="E2769" s="463">
        <v>25.37</v>
      </c>
      <c r="F2769" s="463">
        <v>58.53</v>
      </c>
    </row>
    <row r="2770" spans="1:6">
      <c r="A2770" s="460">
        <v>98573</v>
      </c>
      <c r="B2770" s="461" t="s">
        <v>7548</v>
      </c>
      <c r="C2770" s="462" t="s">
        <v>98</v>
      </c>
      <c r="D2770" s="463">
        <v>46.68</v>
      </c>
      <c r="E2770" s="463">
        <v>26.71</v>
      </c>
      <c r="F2770" s="463">
        <v>73.39</v>
      </c>
    </row>
    <row r="2771" spans="1:6" ht="30">
      <c r="A2771" s="460">
        <v>91831</v>
      </c>
      <c r="B2771" s="461" t="s">
        <v>7549</v>
      </c>
      <c r="C2771" s="462" t="s">
        <v>914</v>
      </c>
      <c r="D2771" s="463">
        <v>11.189999999999998</v>
      </c>
      <c r="E2771" s="463">
        <v>10.3</v>
      </c>
      <c r="F2771" s="463">
        <v>21.49</v>
      </c>
    </row>
    <row r="2772" spans="1:6" ht="30">
      <c r="A2772" s="460">
        <v>91833</v>
      </c>
      <c r="B2772" s="461" t="s">
        <v>7550</v>
      </c>
      <c r="C2772" s="462" t="s">
        <v>914</v>
      </c>
      <c r="D2772" s="463">
        <v>11.879999999999999</v>
      </c>
      <c r="E2772" s="463">
        <v>10.3</v>
      </c>
      <c r="F2772" s="463">
        <v>22.18</v>
      </c>
    </row>
    <row r="2773" spans="1:6" ht="30">
      <c r="A2773" s="460">
        <v>91834</v>
      </c>
      <c r="B2773" s="461" t="s">
        <v>7551</v>
      </c>
      <c r="C2773" s="462" t="s">
        <v>914</v>
      </c>
      <c r="D2773" s="463">
        <v>11.63</v>
      </c>
      <c r="E2773" s="463">
        <v>10.83</v>
      </c>
      <c r="F2773" s="463">
        <v>22.46</v>
      </c>
    </row>
    <row r="2774" spans="1:6" ht="30">
      <c r="A2774" s="460">
        <v>91835</v>
      </c>
      <c r="B2774" s="461" t="s">
        <v>7552</v>
      </c>
      <c r="C2774" s="462" t="s">
        <v>914</v>
      </c>
      <c r="D2774" s="463">
        <v>13.399999999999999</v>
      </c>
      <c r="E2774" s="463">
        <v>10.82</v>
      </c>
      <c r="F2774" s="463">
        <v>24.22</v>
      </c>
    </row>
    <row r="2775" spans="1:6" ht="30">
      <c r="A2775" s="460">
        <v>91836</v>
      </c>
      <c r="B2775" s="461" t="s">
        <v>7553</v>
      </c>
      <c r="C2775" s="462" t="s">
        <v>914</v>
      </c>
      <c r="D2775" s="463">
        <v>14.269999999999998</v>
      </c>
      <c r="E2775" s="463">
        <v>11.47</v>
      </c>
      <c r="F2775" s="463">
        <v>25.74</v>
      </c>
    </row>
    <row r="2776" spans="1:6" ht="30">
      <c r="A2776" s="460">
        <v>91837</v>
      </c>
      <c r="B2776" s="461" t="s">
        <v>7554</v>
      </c>
      <c r="C2776" s="462" t="s">
        <v>914</v>
      </c>
      <c r="D2776" s="463">
        <v>18.38</v>
      </c>
      <c r="E2776" s="463">
        <v>11.46</v>
      </c>
      <c r="F2776" s="463">
        <v>29.84</v>
      </c>
    </row>
    <row r="2777" spans="1:6" ht="30">
      <c r="A2777" s="460">
        <v>91839</v>
      </c>
      <c r="B2777" s="461" t="s">
        <v>7555</v>
      </c>
      <c r="C2777" s="462" t="s">
        <v>914</v>
      </c>
      <c r="D2777" s="463">
        <v>11.9</v>
      </c>
      <c r="E2777" s="463">
        <v>11.47</v>
      </c>
      <c r="F2777" s="463">
        <v>23.37</v>
      </c>
    </row>
    <row r="2778" spans="1:6" ht="30">
      <c r="A2778" s="460">
        <v>91840</v>
      </c>
      <c r="B2778" s="461" t="s">
        <v>7556</v>
      </c>
      <c r="C2778" s="462" t="s">
        <v>914</v>
      </c>
      <c r="D2778" s="463">
        <v>13.92</v>
      </c>
      <c r="E2778" s="463">
        <v>12.33</v>
      </c>
      <c r="F2778" s="463">
        <v>26.25</v>
      </c>
    </row>
    <row r="2779" spans="1:6" ht="30">
      <c r="A2779" s="460">
        <v>91841</v>
      </c>
      <c r="B2779" s="461" t="s">
        <v>7557</v>
      </c>
      <c r="C2779" s="462" t="s">
        <v>914</v>
      </c>
      <c r="D2779" s="463">
        <v>13.139999999999999</v>
      </c>
      <c r="E2779" s="463">
        <v>12.33</v>
      </c>
      <c r="F2779" s="463">
        <v>25.47</v>
      </c>
    </row>
    <row r="2780" spans="1:6" ht="30">
      <c r="A2780" s="460">
        <v>91842</v>
      </c>
      <c r="B2780" s="461" t="s">
        <v>7558</v>
      </c>
      <c r="C2780" s="462" t="s">
        <v>914</v>
      </c>
      <c r="D2780" s="463">
        <v>4.1500000000000004</v>
      </c>
      <c r="E2780" s="463">
        <v>2.88</v>
      </c>
      <c r="F2780" s="463">
        <v>7.03</v>
      </c>
    </row>
    <row r="2781" spans="1:6" ht="30">
      <c r="A2781" s="460">
        <v>91843</v>
      </c>
      <c r="B2781" s="461" t="s">
        <v>7559</v>
      </c>
      <c r="C2781" s="462" t="s">
        <v>914</v>
      </c>
      <c r="D2781" s="463">
        <v>4.84</v>
      </c>
      <c r="E2781" s="463">
        <v>2.88</v>
      </c>
      <c r="F2781" s="463">
        <v>7.72</v>
      </c>
    </row>
    <row r="2782" spans="1:6" ht="30">
      <c r="A2782" s="460">
        <v>91844</v>
      </c>
      <c r="B2782" s="461" t="s">
        <v>7560</v>
      </c>
      <c r="C2782" s="462" t="s">
        <v>914</v>
      </c>
      <c r="D2782" s="463">
        <v>4.58</v>
      </c>
      <c r="E2782" s="463">
        <v>3.35</v>
      </c>
      <c r="F2782" s="463">
        <v>7.93</v>
      </c>
    </row>
    <row r="2783" spans="1:6" ht="30">
      <c r="A2783" s="460">
        <v>91845</v>
      </c>
      <c r="B2783" s="461" t="s">
        <v>7561</v>
      </c>
      <c r="C2783" s="462" t="s">
        <v>914</v>
      </c>
      <c r="D2783" s="463">
        <v>6.34</v>
      </c>
      <c r="E2783" s="463">
        <v>3.35</v>
      </c>
      <c r="F2783" s="463">
        <v>9.69</v>
      </c>
    </row>
    <row r="2784" spans="1:6" ht="30">
      <c r="A2784" s="460">
        <v>91846</v>
      </c>
      <c r="B2784" s="461" t="s">
        <v>7562</v>
      </c>
      <c r="C2784" s="462" t="s">
        <v>914</v>
      </c>
      <c r="D2784" s="463">
        <v>7.2299999999999995</v>
      </c>
      <c r="E2784" s="463">
        <v>4.0599999999999996</v>
      </c>
      <c r="F2784" s="463">
        <v>11.29</v>
      </c>
    </row>
    <row r="2785" spans="1:6" ht="30">
      <c r="A2785" s="460">
        <v>91847</v>
      </c>
      <c r="B2785" s="461" t="s">
        <v>7563</v>
      </c>
      <c r="C2785" s="462" t="s">
        <v>914</v>
      </c>
      <c r="D2785" s="463">
        <v>11.330000000000002</v>
      </c>
      <c r="E2785" s="463">
        <v>4.0599999999999996</v>
      </c>
      <c r="F2785" s="463">
        <v>15.39</v>
      </c>
    </row>
    <row r="2786" spans="1:6" ht="30">
      <c r="A2786" s="460">
        <v>91849</v>
      </c>
      <c r="B2786" s="461" t="s">
        <v>7564</v>
      </c>
      <c r="C2786" s="462" t="s">
        <v>914</v>
      </c>
      <c r="D2786" s="463">
        <v>4.8499999999999996</v>
      </c>
      <c r="E2786" s="463">
        <v>4.07</v>
      </c>
      <c r="F2786" s="463">
        <v>8.92</v>
      </c>
    </row>
    <row r="2787" spans="1:6" ht="30">
      <c r="A2787" s="460">
        <v>91850</v>
      </c>
      <c r="B2787" s="461" t="s">
        <v>7565</v>
      </c>
      <c r="C2787" s="462" t="s">
        <v>914</v>
      </c>
      <c r="D2787" s="463">
        <v>6.87</v>
      </c>
      <c r="E2787" s="463">
        <v>4.88</v>
      </c>
      <c r="F2787" s="463">
        <v>11.75</v>
      </c>
    </row>
    <row r="2788" spans="1:6" ht="30">
      <c r="A2788" s="460">
        <v>91851</v>
      </c>
      <c r="B2788" s="461" t="s">
        <v>7566</v>
      </c>
      <c r="C2788" s="462" t="s">
        <v>914</v>
      </c>
      <c r="D2788" s="463">
        <v>6.0900000000000007</v>
      </c>
      <c r="E2788" s="463">
        <v>4.88</v>
      </c>
      <c r="F2788" s="463">
        <v>10.97</v>
      </c>
    </row>
    <row r="2789" spans="1:6" ht="30">
      <c r="A2789" s="460">
        <v>91852</v>
      </c>
      <c r="B2789" s="461" t="s">
        <v>7567</v>
      </c>
      <c r="C2789" s="462" t="s">
        <v>914</v>
      </c>
      <c r="D2789" s="463">
        <v>4.8999999999999995</v>
      </c>
      <c r="E2789" s="463">
        <v>5.89</v>
      </c>
      <c r="F2789" s="463">
        <v>10.79</v>
      </c>
    </row>
    <row r="2790" spans="1:6" ht="30">
      <c r="A2790" s="460">
        <v>91853</v>
      </c>
      <c r="B2790" s="461" t="s">
        <v>7568</v>
      </c>
      <c r="C2790" s="462" t="s">
        <v>914</v>
      </c>
      <c r="D2790" s="463">
        <v>5.54</v>
      </c>
      <c r="E2790" s="463">
        <v>5.89</v>
      </c>
      <c r="F2790" s="463">
        <v>11.43</v>
      </c>
    </row>
    <row r="2791" spans="1:6" ht="30">
      <c r="A2791" s="460">
        <v>91854</v>
      </c>
      <c r="B2791" s="461" t="s">
        <v>7569</v>
      </c>
      <c r="C2791" s="462" t="s">
        <v>914</v>
      </c>
      <c r="D2791" s="463">
        <v>5.33</v>
      </c>
      <c r="E2791" s="463">
        <v>6.35</v>
      </c>
      <c r="F2791" s="463">
        <v>11.68</v>
      </c>
    </row>
    <row r="2792" spans="1:6" ht="30">
      <c r="A2792" s="460">
        <v>91855</v>
      </c>
      <c r="B2792" s="461" t="s">
        <v>7570</v>
      </c>
      <c r="C2792" s="462" t="s">
        <v>914</v>
      </c>
      <c r="D2792" s="463">
        <v>6.9600000000000009</v>
      </c>
      <c r="E2792" s="463">
        <v>6.34</v>
      </c>
      <c r="F2792" s="463">
        <v>13.3</v>
      </c>
    </row>
    <row r="2793" spans="1:6" ht="30">
      <c r="A2793" s="460">
        <v>91856</v>
      </c>
      <c r="B2793" s="461" t="s">
        <v>7571</v>
      </c>
      <c r="C2793" s="462" t="s">
        <v>914</v>
      </c>
      <c r="D2793" s="463">
        <v>7.79</v>
      </c>
      <c r="E2793" s="463">
        <v>7.06</v>
      </c>
      <c r="F2793" s="463">
        <v>14.85</v>
      </c>
    </row>
    <row r="2794" spans="1:6" ht="30">
      <c r="A2794" s="460">
        <v>91857</v>
      </c>
      <c r="B2794" s="461" t="s">
        <v>7572</v>
      </c>
      <c r="C2794" s="462" t="s">
        <v>914</v>
      </c>
      <c r="D2794" s="463">
        <v>11.599999999999998</v>
      </c>
      <c r="E2794" s="463">
        <v>7.05</v>
      </c>
      <c r="F2794" s="463">
        <v>18.649999999999999</v>
      </c>
    </row>
    <row r="2795" spans="1:6" ht="30">
      <c r="A2795" s="460">
        <v>91859</v>
      </c>
      <c r="B2795" s="461" t="s">
        <v>7573</v>
      </c>
      <c r="C2795" s="462" t="s">
        <v>914</v>
      </c>
      <c r="D2795" s="463">
        <v>5.59</v>
      </c>
      <c r="E2795" s="463">
        <v>7.08</v>
      </c>
      <c r="F2795" s="463">
        <v>12.67</v>
      </c>
    </row>
    <row r="2796" spans="1:6" ht="30">
      <c r="A2796" s="460">
        <v>91860</v>
      </c>
      <c r="B2796" s="461" t="s">
        <v>7574</v>
      </c>
      <c r="C2796" s="462" t="s">
        <v>914</v>
      </c>
      <c r="D2796" s="463">
        <v>7.4799999999999995</v>
      </c>
      <c r="E2796" s="463">
        <v>7.87</v>
      </c>
      <c r="F2796" s="463">
        <v>15.35</v>
      </c>
    </row>
    <row r="2797" spans="1:6" ht="30">
      <c r="A2797" s="460">
        <v>91861</v>
      </c>
      <c r="B2797" s="461" t="s">
        <v>7575</v>
      </c>
      <c r="C2797" s="462" t="s">
        <v>914</v>
      </c>
      <c r="D2797" s="463">
        <v>6.7600000000000007</v>
      </c>
      <c r="E2797" s="463">
        <v>7.87</v>
      </c>
      <c r="F2797" s="463">
        <v>14.63</v>
      </c>
    </row>
    <row r="2798" spans="1:6" ht="30">
      <c r="A2798" s="460">
        <v>91862</v>
      </c>
      <c r="B2798" s="461" t="s">
        <v>7576</v>
      </c>
      <c r="C2798" s="462" t="s">
        <v>914</v>
      </c>
      <c r="D2798" s="463">
        <v>6.4899999999999993</v>
      </c>
      <c r="E2798" s="463">
        <v>4.96</v>
      </c>
      <c r="F2798" s="463">
        <v>11.45</v>
      </c>
    </row>
    <row r="2799" spans="1:6" ht="30">
      <c r="A2799" s="460">
        <v>91863</v>
      </c>
      <c r="B2799" s="461" t="s">
        <v>7577</v>
      </c>
      <c r="C2799" s="462" t="s">
        <v>914</v>
      </c>
      <c r="D2799" s="463">
        <v>7.89</v>
      </c>
      <c r="E2799" s="463">
        <v>5.62</v>
      </c>
      <c r="F2799" s="463">
        <v>13.51</v>
      </c>
    </row>
    <row r="2800" spans="1:6" ht="30">
      <c r="A2800" s="460">
        <v>91864</v>
      </c>
      <c r="B2800" s="461" t="s">
        <v>7578</v>
      </c>
      <c r="C2800" s="462" t="s">
        <v>914</v>
      </c>
      <c r="D2800" s="463">
        <v>11.559999999999999</v>
      </c>
      <c r="E2800" s="463">
        <v>6.57</v>
      </c>
      <c r="F2800" s="463">
        <v>18.13</v>
      </c>
    </row>
    <row r="2801" spans="1:6" ht="30">
      <c r="A2801" s="460">
        <v>91865</v>
      </c>
      <c r="B2801" s="461" t="s">
        <v>7579</v>
      </c>
      <c r="C2801" s="462" t="s">
        <v>914</v>
      </c>
      <c r="D2801" s="463">
        <v>14.989999999999998</v>
      </c>
      <c r="E2801" s="463">
        <v>7.66</v>
      </c>
      <c r="F2801" s="463">
        <v>22.65</v>
      </c>
    </row>
    <row r="2802" spans="1:6" ht="30">
      <c r="A2802" s="460">
        <v>91866</v>
      </c>
      <c r="B2802" s="461" t="s">
        <v>7580</v>
      </c>
      <c r="C2802" s="462" t="s">
        <v>914</v>
      </c>
      <c r="D2802" s="463">
        <v>6.1000000000000005</v>
      </c>
      <c r="E2802" s="463">
        <v>3.79</v>
      </c>
      <c r="F2802" s="463">
        <v>9.89</v>
      </c>
    </row>
    <row r="2803" spans="1:6" ht="30">
      <c r="A2803" s="460">
        <v>91867</v>
      </c>
      <c r="B2803" s="461" t="s">
        <v>7581</v>
      </c>
      <c r="C2803" s="462" t="s">
        <v>914</v>
      </c>
      <c r="D2803" s="463">
        <v>7.4999999999999991</v>
      </c>
      <c r="E2803" s="463">
        <v>4.4400000000000004</v>
      </c>
      <c r="F2803" s="463">
        <v>11.94</v>
      </c>
    </row>
    <row r="2804" spans="1:6" ht="30">
      <c r="A2804" s="460">
        <v>91868</v>
      </c>
      <c r="B2804" s="461" t="s">
        <v>7582</v>
      </c>
      <c r="C2804" s="462" t="s">
        <v>914</v>
      </c>
      <c r="D2804" s="463">
        <v>11.18</v>
      </c>
      <c r="E2804" s="463">
        <v>5.39</v>
      </c>
      <c r="F2804" s="463">
        <v>16.57</v>
      </c>
    </row>
    <row r="2805" spans="1:6" ht="30">
      <c r="A2805" s="460">
        <v>91869</v>
      </c>
      <c r="B2805" s="461" t="s">
        <v>7583</v>
      </c>
      <c r="C2805" s="462" t="s">
        <v>914</v>
      </c>
      <c r="D2805" s="463">
        <v>14.62</v>
      </c>
      <c r="E2805" s="463">
        <v>6.42</v>
      </c>
      <c r="F2805" s="463">
        <v>21.04</v>
      </c>
    </row>
    <row r="2806" spans="1:6" ht="30">
      <c r="A2806" s="460">
        <v>91870</v>
      </c>
      <c r="B2806" s="461" t="s">
        <v>7584</v>
      </c>
      <c r="C2806" s="462" t="s">
        <v>914</v>
      </c>
      <c r="D2806" s="463">
        <v>7.43</v>
      </c>
      <c r="E2806" s="463">
        <v>7.74</v>
      </c>
      <c r="F2806" s="463">
        <v>15.17</v>
      </c>
    </row>
    <row r="2807" spans="1:6" ht="30">
      <c r="A2807" s="460">
        <v>91871</v>
      </c>
      <c r="B2807" s="461" t="s">
        <v>7585</v>
      </c>
      <c r="C2807" s="462" t="s">
        <v>914</v>
      </c>
      <c r="D2807" s="463">
        <v>8.8599999999999977</v>
      </c>
      <c r="E2807" s="463">
        <v>8.3800000000000008</v>
      </c>
      <c r="F2807" s="463">
        <v>17.239999999999998</v>
      </c>
    </row>
    <row r="2808" spans="1:6" ht="30">
      <c r="A2808" s="460">
        <v>91872</v>
      </c>
      <c r="B2808" s="461" t="s">
        <v>7586</v>
      </c>
      <c r="C2808" s="462" t="s">
        <v>914</v>
      </c>
      <c r="D2808" s="463">
        <v>12.52</v>
      </c>
      <c r="E2808" s="463">
        <v>9.32</v>
      </c>
      <c r="F2808" s="463">
        <v>21.84</v>
      </c>
    </row>
    <row r="2809" spans="1:6" ht="30">
      <c r="A2809" s="460">
        <v>91873</v>
      </c>
      <c r="B2809" s="461" t="s">
        <v>7587</v>
      </c>
      <c r="C2809" s="462" t="s">
        <v>914</v>
      </c>
      <c r="D2809" s="463">
        <v>15.950000000000001</v>
      </c>
      <c r="E2809" s="463">
        <v>10.35</v>
      </c>
      <c r="F2809" s="463">
        <v>26.3</v>
      </c>
    </row>
    <row r="2810" spans="1:6" ht="30">
      <c r="A2810" s="460">
        <v>93008</v>
      </c>
      <c r="B2810" s="461" t="s">
        <v>4950</v>
      </c>
      <c r="C2810" s="462" t="s">
        <v>914</v>
      </c>
      <c r="D2810" s="463">
        <v>16.47</v>
      </c>
      <c r="E2810" s="463">
        <v>5.3</v>
      </c>
      <c r="F2810" s="463">
        <v>21.77</v>
      </c>
    </row>
    <row r="2811" spans="1:6" ht="30">
      <c r="A2811" s="460">
        <v>93009</v>
      </c>
      <c r="B2811" s="461" t="s">
        <v>4951</v>
      </c>
      <c r="C2811" s="462" t="s">
        <v>914</v>
      </c>
      <c r="D2811" s="463">
        <v>26.02</v>
      </c>
      <c r="E2811" s="463">
        <v>6.09</v>
      </c>
      <c r="F2811" s="463">
        <v>32.11</v>
      </c>
    </row>
    <row r="2812" spans="1:6" ht="30">
      <c r="A2812" s="460">
        <v>93010</v>
      </c>
      <c r="B2812" s="461" t="s">
        <v>4952</v>
      </c>
      <c r="C2812" s="462" t="s">
        <v>914</v>
      </c>
      <c r="D2812" s="463">
        <v>37.409999999999997</v>
      </c>
      <c r="E2812" s="463">
        <v>7.27</v>
      </c>
      <c r="F2812" s="463">
        <v>44.68</v>
      </c>
    </row>
    <row r="2813" spans="1:6" ht="30">
      <c r="A2813" s="460">
        <v>93011</v>
      </c>
      <c r="B2813" s="461" t="s">
        <v>4953</v>
      </c>
      <c r="C2813" s="462" t="s">
        <v>914</v>
      </c>
      <c r="D2813" s="463">
        <v>46.51</v>
      </c>
      <c r="E2813" s="463">
        <v>8.07</v>
      </c>
      <c r="F2813" s="463">
        <v>54.58</v>
      </c>
    </row>
    <row r="2814" spans="1:6" ht="30">
      <c r="A2814" s="460">
        <v>93012</v>
      </c>
      <c r="B2814" s="461" t="s">
        <v>4954</v>
      </c>
      <c r="C2814" s="462" t="s">
        <v>914</v>
      </c>
      <c r="D2814" s="463">
        <v>72.37</v>
      </c>
      <c r="E2814" s="463">
        <v>10.039999999999999</v>
      </c>
      <c r="F2814" s="463">
        <v>82.41</v>
      </c>
    </row>
    <row r="2815" spans="1:6" ht="30">
      <c r="A2815" s="460">
        <v>95726</v>
      </c>
      <c r="B2815" s="461" t="s">
        <v>5697</v>
      </c>
      <c r="C2815" s="462" t="s">
        <v>914</v>
      </c>
      <c r="D2815" s="463">
        <v>10.68</v>
      </c>
      <c r="E2815" s="463">
        <v>9.5500000000000007</v>
      </c>
      <c r="F2815" s="463">
        <v>20.23</v>
      </c>
    </row>
    <row r="2816" spans="1:6" ht="30">
      <c r="A2816" s="460">
        <v>95727</v>
      </c>
      <c r="B2816" s="461" t="s">
        <v>5698</v>
      </c>
      <c r="C2816" s="462" t="s">
        <v>914</v>
      </c>
      <c r="D2816" s="463">
        <v>12.38</v>
      </c>
      <c r="E2816" s="463">
        <v>12.28</v>
      </c>
      <c r="F2816" s="463">
        <v>24.66</v>
      </c>
    </row>
    <row r="2817" spans="1:6" ht="30">
      <c r="A2817" s="460">
        <v>95728</v>
      </c>
      <c r="B2817" s="461" t="s">
        <v>5699</v>
      </c>
      <c r="C2817" s="462" t="s">
        <v>914</v>
      </c>
      <c r="D2817" s="463">
        <v>15.670000000000002</v>
      </c>
      <c r="E2817" s="463">
        <v>16.13</v>
      </c>
      <c r="F2817" s="463">
        <v>31.8</v>
      </c>
    </row>
    <row r="2818" spans="1:6" ht="30">
      <c r="A2818" s="460">
        <v>97667</v>
      </c>
      <c r="B2818" s="461" t="s">
        <v>4955</v>
      </c>
      <c r="C2818" s="462" t="s">
        <v>914</v>
      </c>
      <c r="D2818" s="463">
        <v>6.99</v>
      </c>
      <c r="E2818" s="463">
        <v>3.17</v>
      </c>
      <c r="F2818" s="463">
        <v>10.16</v>
      </c>
    </row>
    <row r="2819" spans="1:6" ht="30">
      <c r="A2819" s="460">
        <v>97668</v>
      </c>
      <c r="B2819" s="461" t="s">
        <v>4956</v>
      </c>
      <c r="C2819" s="462" t="s">
        <v>914</v>
      </c>
      <c r="D2819" s="463">
        <v>10.010000000000002</v>
      </c>
      <c r="E2819" s="463">
        <v>4.45</v>
      </c>
      <c r="F2819" s="463">
        <v>14.46</v>
      </c>
    </row>
    <row r="2820" spans="1:6" ht="30">
      <c r="A2820" s="460">
        <v>97669</v>
      </c>
      <c r="B2820" s="461" t="s">
        <v>4957</v>
      </c>
      <c r="C2820" s="462" t="s">
        <v>914</v>
      </c>
      <c r="D2820" s="463">
        <v>14.34</v>
      </c>
      <c r="E2820" s="463">
        <v>7.13</v>
      </c>
      <c r="F2820" s="463">
        <v>21.47</v>
      </c>
    </row>
    <row r="2821" spans="1:6" ht="30">
      <c r="A2821" s="460">
        <v>97670</v>
      </c>
      <c r="B2821" s="461" t="s">
        <v>4958</v>
      </c>
      <c r="C2821" s="462" t="s">
        <v>914</v>
      </c>
      <c r="D2821" s="463">
        <v>19.32</v>
      </c>
      <c r="E2821" s="463">
        <v>8.1300000000000008</v>
      </c>
      <c r="F2821" s="463">
        <v>27.45</v>
      </c>
    </row>
    <row r="2822" spans="1:6" ht="30">
      <c r="A2822" s="460">
        <v>91874</v>
      </c>
      <c r="B2822" s="461" t="s">
        <v>7588</v>
      </c>
      <c r="C2822" s="462" t="s">
        <v>896</v>
      </c>
      <c r="D2822" s="463">
        <v>3.0399999999999991</v>
      </c>
      <c r="E2822" s="463">
        <v>5.75</v>
      </c>
      <c r="F2822" s="463">
        <v>8.7899999999999991</v>
      </c>
    </row>
    <row r="2823" spans="1:6" ht="30">
      <c r="A2823" s="460">
        <v>91875</v>
      </c>
      <c r="B2823" s="461" t="s">
        <v>7589</v>
      </c>
      <c r="C2823" s="462" t="s">
        <v>896</v>
      </c>
      <c r="D2823" s="463">
        <v>3.8200000000000003</v>
      </c>
      <c r="E2823" s="463">
        <v>6.5</v>
      </c>
      <c r="F2823" s="463">
        <v>10.32</v>
      </c>
    </row>
    <row r="2824" spans="1:6" ht="30">
      <c r="A2824" s="460">
        <v>91876</v>
      </c>
      <c r="B2824" s="461" t="s">
        <v>7590</v>
      </c>
      <c r="C2824" s="462" t="s">
        <v>896</v>
      </c>
      <c r="D2824" s="463">
        <v>4.8100000000000005</v>
      </c>
      <c r="E2824" s="463">
        <v>7.59</v>
      </c>
      <c r="F2824" s="463">
        <v>12.4</v>
      </c>
    </row>
    <row r="2825" spans="1:6" ht="30">
      <c r="A2825" s="460">
        <v>91877</v>
      </c>
      <c r="B2825" s="461" t="s">
        <v>7591</v>
      </c>
      <c r="C2825" s="462" t="s">
        <v>896</v>
      </c>
      <c r="D2825" s="463">
        <v>6.43</v>
      </c>
      <c r="E2825" s="463">
        <v>8.83</v>
      </c>
      <c r="F2825" s="463">
        <v>15.26</v>
      </c>
    </row>
    <row r="2826" spans="1:6" ht="30">
      <c r="A2826" s="460">
        <v>91878</v>
      </c>
      <c r="B2826" s="461" t="s">
        <v>7592</v>
      </c>
      <c r="C2826" s="462" t="s">
        <v>896</v>
      </c>
      <c r="D2826" s="463">
        <v>2.5599999999999996</v>
      </c>
      <c r="E2826" s="463">
        <v>4.37</v>
      </c>
      <c r="F2826" s="463">
        <v>6.93</v>
      </c>
    </row>
    <row r="2827" spans="1:6" ht="30">
      <c r="A2827" s="460">
        <v>91879</v>
      </c>
      <c r="B2827" s="461" t="s">
        <v>7593</v>
      </c>
      <c r="C2827" s="462" t="s">
        <v>896</v>
      </c>
      <c r="D2827" s="463">
        <v>3.3200000000000012</v>
      </c>
      <c r="E2827" s="463">
        <v>5.14</v>
      </c>
      <c r="F2827" s="463">
        <v>8.4600000000000009</v>
      </c>
    </row>
    <row r="2828" spans="1:6" ht="30">
      <c r="A2828" s="460">
        <v>91880</v>
      </c>
      <c r="B2828" s="461" t="s">
        <v>7594</v>
      </c>
      <c r="C2828" s="462" t="s">
        <v>896</v>
      </c>
      <c r="D2828" s="463">
        <v>4.3099999999999987</v>
      </c>
      <c r="E2828" s="463">
        <v>6.23</v>
      </c>
      <c r="F2828" s="463">
        <v>10.54</v>
      </c>
    </row>
    <row r="2829" spans="1:6" ht="30">
      <c r="A2829" s="460">
        <v>91881</v>
      </c>
      <c r="B2829" s="461" t="s">
        <v>7595</v>
      </c>
      <c r="C2829" s="462" t="s">
        <v>896</v>
      </c>
      <c r="D2829" s="463">
        <v>5.96</v>
      </c>
      <c r="E2829" s="463">
        <v>7.44</v>
      </c>
      <c r="F2829" s="463">
        <v>13.4</v>
      </c>
    </row>
    <row r="2830" spans="1:6" ht="30">
      <c r="A2830" s="460">
        <v>91882</v>
      </c>
      <c r="B2830" s="461" t="s">
        <v>7596</v>
      </c>
      <c r="C2830" s="462" t="s">
        <v>896</v>
      </c>
      <c r="D2830" s="463">
        <v>4.0600000000000005</v>
      </c>
      <c r="E2830" s="463">
        <v>8.58</v>
      </c>
      <c r="F2830" s="463">
        <v>12.64</v>
      </c>
    </row>
    <row r="2831" spans="1:6" ht="30">
      <c r="A2831" s="460">
        <v>91884</v>
      </c>
      <c r="B2831" s="461" t="s">
        <v>7597</v>
      </c>
      <c r="C2831" s="462" t="s">
        <v>896</v>
      </c>
      <c r="D2831" s="463">
        <v>4.8100000000000005</v>
      </c>
      <c r="E2831" s="463">
        <v>9.35</v>
      </c>
      <c r="F2831" s="463">
        <v>14.16</v>
      </c>
    </row>
    <row r="2832" spans="1:6" ht="30">
      <c r="A2832" s="460">
        <v>91885</v>
      </c>
      <c r="B2832" s="461" t="s">
        <v>7598</v>
      </c>
      <c r="C2832" s="462" t="s">
        <v>896</v>
      </c>
      <c r="D2832" s="463">
        <v>5.7999999999999989</v>
      </c>
      <c r="E2832" s="463">
        <v>10.38</v>
      </c>
      <c r="F2832" s="463">
        <v>16.18</v>
      </c>
    </row>
    <row r="2833" spans="1:6" ht="30">
      <c r="A2833" s="460">
        <v>91886</v>
      </c>
      <c r="B2833" s="461" t="s">
        <v>7599</v>
      </c>
      <c r="C2833" s="462" t="s">
        <v>896</v>
      </c>
      <c r="D2833" s="463">
        <v>7.4099999999999984</v>
      </c>
      <c r="E2833" s="463">
        <v>11.56</v>
      </c>
      <c r="F2833" s="463">
        <v>18.97</v>
      </c>
    </row>
    <row r="2834" spans="1:6" ht="30">
      <c r="A2834" s="460">
        <v>91887</v>
      </c>
      <c r="B2834" s="461" t="s">
        <v>7600</v>
      </c>
      <c r="C2834" s="462" t="s">
        <v>896</v>
      </c>
      <c r="D2834" s="463">
        <v>6.5399999999999991</v>
      </c>
      <c r="E2834" s="463">
        <v>8.6300000000000008</v>
      </c>
      <c r="F2834" s="463">
        <v>15.17</v>
      </c>
    </row>
    <row r="2835" spans="1:6" ht="30">
      <c r="A2835" s="460">
        <v>91889</v>
      </c>
      <c r="B2835" s="461" t="s">
        <v>7601</v>
      </c>
      <c r="C2835" s="462" t="s">
        <v>896</v>
      </c>
      <c r="D2835" s="463">
        <v>6.1499999999999986</v>
      </c>
      <c r="E2835" s="463">
        <v>8.64</v>
      </c>
      <c r="F2835" s="463">
        <v>14.79</v>
      </c>
    </row>
    <row r="2836" spans="1:6" ht="30">
      <c r="A2836" s="460">
        <v>91890</v>
      </c>
      <c r="B2836" s="461" t="s">
        <v>7602</v>
      </c>
      <c r="C2836" s="462" t="s">
        <v>896</v>
      </c>
      <c r="D2836" s="463">
        <v>6.990000000000002</v>
      </c>
      <c r="E2836" s="463">
        <v>9.77</v>
      </c>
      <c r="F2836" s="463">
        <v>16.760000000000002</v>
      </c>
    </row>
    <row r="2837" spans="1:6" ht="30">
      <c r="A2837" s="460">
        <v>91892</v>
      </c>
      <c r="B2837" s="461" t="s">
        <v>7603</v>
      </c>
      <c r="C2837" s="462" t="s">
        <v>896</v>
      </c>
      <c r="D2837" s="463">
        <v>9.5400000000000009</v>
      </c>
      <c r="E2837" s="463">
        <v>9.76</v>
      </c>
      <c r="F2837" s="463">
        <v>19.3</v>
      </c>
    </row>
    <row r="2838" spans="1:6" ht="30">
      <c r="A2838" s="460">
        <v>91893</v>
      </c>
      <c r="B2838" s="461" t="s">
        <v>7604</v>
      </c>
      <c r="C2838" s="462" t="s">
        <v>896</v>
      </c>
      <c r="D2838" s="463">
        <v>9.4</v>
      </c>
      <c r="E2838" s="463">
        <v>11.37</v>
      </c>
      <c r="F2838" s="463">
        <v>20.77</v>
      </c>
    </row>
    <row r="2839" spans="1:6" ht="30">
      <c r="A2839" s="460">
        <v>91895</v>
      </c>
      <c r="B2839" s="461" t="s">
        <v>7605</v>
      </c>
      <c r="C2839" s="462" t="s">
        <v>896</v>
      </c>
      <c r="D2839" s="463">
        <v>11.990000000000002</v>
      </c>
      <c r="E2839" s="463">
        <v>11.36</v>
      </c>
      <c r="F2839" s="463">
        <v>23.35</v>
      </c>
    </row>
    <row r="2840" spans="1:6" ht="30">
      <c r="A2840" s="460">
        <v>91896</v>
      </c>
      <c r="B2840" s="461" t="s">
        <v>7606</v>
      </c>
      <c r="C2840" s="462" t="s">
        <v>896</v>
      </c>
      <c r="D2840" s="463">
        <v>10.739999999999998</v>
      </c>
      <c r="E2840" s="463">
        <v>13.16</v>
      </c>
      <c r="F2840" s="463">
        <v>23.9</v>
      </c>
    </row>
    <row r="2841" spans="1:6" ht="30">
      <c r="A2841" s="460">
        <v>91898</v>
      </c>
      <c r="B2841" s="461" t="s">
        <v>7607</v>
      </c>
      <c r="C2841" s="462" t="s">
        <v>896</v>
      </c>
      <c r="D2841" s="463">
        <v>13.530000000000001</v>
      </c>
      <c r="E2841" s="463">
        <v>13.14</v>
      </c>
      <c r="F2841" s="463">
        <v>26.67</v>
      </c>
    </row>
    <row r="2842" spans="1:6" ht="30">
      <c r="A2842" s="460">
        <v>91899</v>
      </c>
      <c r="B2842" s="461" t="s">
        <v>7608</v>
      </c>
      <c r="C2842" s="462" t="s">
        <v>896</v>
      </c>
      <c r="D2842" s="463">
        <v>5.8</v>
      </c>
      <c r="E2842" s="463">
        <v>6.55</v>
      </c>
      <c r="F2842" s="463">
        <v>12.35</v>
      </c>
    </row>
    <row r="2843" spans="1:6" ht="30">
      <c r="A2843" s="460">
        <v>91901</v>
      </c>
      <c r="B2843" s="461" t="s">
        <v>7609</v>
      </c>
      <c r="C2843" s="462" t="s">
        <v>896</v>
      </c>
      <c r="D2843" s="463">
        <v>5.4200000000000008</v>
      </c>
      <c r="E2843" s="463">
        <v>6.55</v>
      </c>
      <c r="F2843" s="463">
        <v>11.97</v>
      </c>
    </row>
    <row r="2844" spans="1:6" ht="30">
      <c r="A2844" s="460">
        <v>91902</v>
      </c>
      <c r="B2844" s="461" t="s">
        <v>7610</v>
      </c>
      <c r="C2844" s="462" t="s">
        <v>896</v>
      </c>
      <c r="D2844" s="463">
        <v>6.26</v>
      </c>
      <c r="E2844" s="463">
        <v>7.68</v>
      </c>
      <c r="F2844" s="463">
        <v>13.94</v>
      </c>
    </row>
    <row r="2845" spans="1:6" ht="30">
      <c r="A2845" s="460">
        <v>91904</v>
      </c>
      <c r="B2845" s="461" t="s">
        <v>7611</v>
      </c>
      <c r="C2845" s="462" t="s">
        <v>896</v>
      </c>
      <c r="D2845" s="463">
        <v>8.81</v>
      </c>
      <c r="E2845" s="463">
        <v>7.67</v>
      </c>
      <c r="F2845" s="463">
        <v>16.48</v>
      </c>
    </row>
    <row r="2846" spans="1:6" ht="30">
      <c r="A2846" s="460">
        <v>91905</v>
      </c>
      <c r="B2846" s="461" t="s">
        <v>7612</v>
      </c>
      <c r="C2846" s="462" t="s">
        <v>896</v>
      </c>
      <c r="D2846" s="463">
        <v>8.66</v>
      </c>
      <c r="E2846" s="463">
        <v>9.2899999999999991</v>
      </c>
      <c r="F2846" s="463">
        <v>17.95</v>
      </c>
    </row>
    <row r="2847" spans="1:6" ht="30">
      <c r="A2847" s="460">
        <v>91907</v>
      </c>
      <c r="B2847" s="461" t="s">
        <v>7613</v>
      </c>
      <c r="C2847" s="462" t="s">
        <v>896</v>
      </c>
      <c r="D2847" s="463">
        <v>11.250000000000002</v>
      </c>
      <c r="E2847" s="463">
        <v>9.2799999999999994</v>
      </c>
      <c r="F2847" s="463">
        <v>20.53</v>
      </c>
    </row>
    <row r="2848" spans="1:6" ht="30">
      <c r="A2848" s="460">
        <v>91908</v>
      </c>
      <c r="B2848" s="461" t="s">
        <v>7614</v>
      </c>
      <c r="C2848" s="462" t="s">
        <v>896</v>
      </c>
      <c r="D2848" s="463">
        <v>10</v>
      </c>
      <c r="E2848" s="463">
        <v>11.14</v>
      </c>
      <c r="F2848" s="463">
        <v>21.14</v>
      </c>
    </row>
    <row r="2849" spans="1:6" ht="30">
      <c r="A2849" s="460">
        <v>91910</v>
      </c>
      <c r="B2849" s="461" t="s">
        <v>7615</v>
      </c>
      <c r="C2849" s="462" t="s">
        <v>896</v>
      </c>
      <c r="D2849" s="463">
        <v>12.78</v>
      </c>
      <c r="E2849" s="463">
        <v>11.13</v>
      </c>
      <c r="F2849" s="463">
        <v>23.91</v>
      </c>
    </row>
    <row r="2850" spans="1:6" ht="30">
      <c r="A2850" s="460">
        <v>91911</v>
      </c>
      <c r="B2850" s="461" t="s">
        <v>7616</v>
      </c>
      <c r="C2850" s="462" t="s">
        <v>896</v>
      </c>
      <c r="D2850" s="463">
        <v>8.0700000000000021</v>
      </c>
      <c r="E2850" s="463">
        <v>12.87</v>
      </c>
      <c r="F2850" s="463">
        <v>20.94</v>
      </c>
    </row>
    <row r="2851" spans="1:6" ht="30">
      <c r="A2851" s="460">
        <v>91913</v>
      </c>
      <c r="B2851" s="461" t="s">
        <v>7617</v>
      </c>
      <c r="C2851" s="462" t="s">
        <v>896</v>
      </c>
      <c r="D2851" s="463">
        <v>7.6899999999999995</v>
      </c>
      <c r="E2851" s="463">
        <v>12.87</v>
      </c>
      <c r="F2851" s="463">
        <v>20.56</v>
      </c>
    </row>
    <row r="2852" spans="1:6" ht="30">
      <c r="A2852" s="460">
        <v>91914</v>
      </c>
      <c r="B2852" s="461" t="s">
        <v>7618</v>
      </c>
      <c r="C2852" s="462" t="s">
        <v>896</v>
      </c>
      <c r="D2852" s="463">
        <v>8.509999999999998</v>
      </c>
      <c r="E2852" s="463">
        <v>13.96</v>
      </c>
      <c r="F2852" s="463">
        <v>22.47</v>
      </c>
    </row>
    <row r="2853" spans="1:6" ht="30">
      <c r="A2853" s="460">
        <v>91916</v>
      </c>
      <c r="B2853" s="461" t="s">
        <v>7619</v>
      </c>
      <c r="C2853" s="462" t="s">
        <v>896</v>
      </c>
      <c r="D2853" s="463">
        <v>11.060000000000002</v>
      </c>
      <c r="E2853" s="463">
        <v>13.95</v>
      </c>
      <c r="F2853" s="463">
        <v>25.01</v>
      </c>
    </row>
    <row r="2854" spans="1:6" ht="30">
      <c r="A2854" s="460">
        <v>91917</v>
      </c>
      <c r="B2854" s="461" t="s">
        <v>7620</v>
      </c>
      <c r="C2854" s="462" t="s">
        <v>896</v>
      </c>
      <c r="D2854" s="463">
        <v>10.88</v>
      </c>
      <c r="E2854" s="463">
        <v>15.53</v>
      </c>
      <c r="F2854" s="463">
        <v>26.41</v>
      </c>
    </row>
    <row r="2855" spans="1:6" ht="30">
      <c r="A2855" s="460">
        <v>91919</v>
      </c>
      <c r="B2855" s="461" t="s">
        <v>7621</v>
      </c>
      <c r="C2855" s="462" t="s">
        <v>896</v>
      </c>
      <c r="D2855" s="463">
        <v>13.459999999999999</v>
      </c>
      <c r="E2855" s="463">
        <v>15.53</v>
      </c>
      <c r="F2855" s="463">
        <v>28.99</v>
      </c>
    </row>
    <row r="2856" spans="1:6" ht="30">
      <c r="A2856" s="460">
        <v>91920</v>
      </c>
      <c r="B2856" s="461" t="s">
        <v>7622</v>
      </c>
      <c r="C2856" s="462" t="s">
        <v>896</v>
      </c>
      <c r="D2856" s="463">
        <v>12.2</v>
      </c>
      <c r="E2856" s="463">
        <v>17.27</v>
      </c>
      <c r="F2856" s="463">
        <v>29.47</v>
      </c>
    </row>
    <row r="2857" spans="1:6" ht="30">
      <c r="A2857" s="460">
        <v>91922</v>
      </c>
      <c r="B2857" s="461" t="s">
        <v>7623</v>
      </c>
      <c r="C2857" s="462" t="s">
        <v>896</v>
      </c>
      <c r="D2857" s="463">
        <v>14.970000000000002</v>
      </c>
      <c r="E2857" s="463">
        <v>17.27</v>
      </c>
      <c r="F2857" s="463">
        <v>32.24</v>
      </c>
    </row>
    <row r="2858" spans="1:6" ht="30">
      <c r="A2858" s="460">
        <v>93013</v>
      </c>
      <c r="B2858" s="461" t="s">
        <v>4959</v>
      </c>
      <c r="C2858" s="462" t="s">
        <v>896</v>
      </c>
      <c r="D2858" s="463">
        <v>8.3400000000000016</v>
      </c>
      <c r="E2858" s="463">
        <v>10.62</v>
      </c>
      <c r="F2858" s="463">
        <v>18.96</v>
      </c>
    </row>
    <row r="2859" spans="1:6" ht="30">
      <c r="A2859" s="460">
        <v>93014</v>
      </c>
      <c r="B2859" s="461" t="s">
        <v>4960</v>
      </c>
      <c r="C2859" s="462" t="s">
        <v>896</v>
      </c>
      <c r="D2859" s="463">
        <v>10.959999999999999</v>
      </c>
      <c r="E2859" s="463">
        <v>12.22</v>
      </c>
      <c r="F2859" s="463">
        <v>23.18</v>
      </c>
    </row>
    <row r="2860" spans="1:6" ht="30">
      <c r="A2860" s="460">
        <v>93015</v>
      </c>
      <c r="B2860" s="461" t="s">
        <v>4961</v>
      </c>
      <c r="C2860" s="462" t="s">
        <v>896</v>
      </c>
      <c r="D2860" s="463">
        <v>19.990000000000002</v>
      </c>
      <c r="E2860" s="463">
        <v>14.57</v>
      </c>
      <c r="F2860" s="463">
        <v>34.56</v>
      </c>
    </row>
    <row r="2861" spans="1:6" ht="30">
      <c r="A2861" s="460">
        <v>93016</v>
      </c>
      <c r="B2861" s="461" t="s">
        <v>4962</v>
      </c>
      <c r="C2861" s="462" t="s">
        <v>896</v>
      </c>
      <c r="D2861" s="463">
        <v>25.610000000000003</v>
      </c>
      <c r="E2861" s="463">
        <v>16.16</v>
      </c>
      <c r="F2861" s="463">
        <v>41.77</v>
      </c>
    </row>
    <row r="2862" spans="1:6" ht="30">
      <c r="A2862" s="460">
        <v>93017</v>
      </c>
      <c r="B2862" s="461" t="s">
        <v>4963</v>
      </c>
      <c r="C2862" s="462" t="s">
        <v>896</v>
      </c>
      <c r="D2862" s="463">
        <v>42.08</v>
      </c>
      <c r="E2862" s="463">
        <v>20.12</v>
      </c>
      <c r="F2862" s="463">
        <v>62.2</v>
      </c>
    </row>
    <row r="2863" spans="1:6" ht="45">
      <c r="A2863" s="460">
        <v>93018</v>
      </c>
      <c r="B2863" s="461" t="s">
        <v>4964</v>
      </c>
      <c r="C2863" s="462" t="s">
        <v>896</v>
      </c>
      <c r="D2863" s="463">
        <v>13</v>
      </c>
      <c r="E2863" s="463">
        <v>15.93</v>
      </c>
      <c r="F2863" s="463">
        <v>28.93</v>
      </c>
    </row>
    <row r="2864" spans="1:6" ht="30">
      <c r="A2864" s="460">
        <v>93020</v>
      </c>
      <c r="B2864" s="461" t="s">
        <v>4965</v>
      </c>
      <c r="C2864" s="462" t="s">
        <v>896</v>
      </c>
      <c r="D2864" s="463">
        <v>18.459999999999997</v>
      </c>
      <c r="E2864" s="463">
        <v>18.3</v>
      </c>
      <c r="F2864" s="463">
        <v>36.76</v>
      </c>
    </row>
    <row r="2865" spans="1:6" ht="45">
      <c r="A2865" s="460">
        <v>93022</v>
      </c>
      <c r="B2865" s="461" t="s">
        <v>4966</v>
      </c>
      <c r="C2865" s="462" t="s">
        <v>896</v>
      </c>
      <c r="D2865" s="463">
        <v>38.31</v>
      </c>
      <c r="E2865" s="463">
        <v>21.87</v>
      </c>
      <c r="F2865" s="463">
        <v>60.18</v>
      </c>
    </row>
    <row r="2866" spans="1:6" ht="30">
      <c r="A2866" s="460">
        <v>93024</v>
      </c>
      <c r="B2866" s="461" t="s">
        <v>4967</v>
      </c>
      <c r="C2866" s="462" t="s">
        <v>896</v>
      </c>
      <c r="D2866" s="463">
        <v>39.200000000000003</v>
      </c>
      <c r="E2866" s="463">
        <v>24.25</v>
      </c>
      <c r="F2866" s="463">
        <v>63.45</v>
      </c>
    </row>
    <row r="2867" spans="1:6" ht="30">
      <c r="A2867" s="460">
        <v>93026</v>
      </c>
      <c r="B2867" s="461" t="s">
        <v>4968</v>
      </c>
      <c r="C2867" s="462" t="s">
        <v>896</v>
      </c>
      <c r="D2867" s="463">
        <v>72.16</v>
      </c>
      <c r="E2867" s="463">
        <v>30.2</v>
      </c>
      <c r="F2867" s="463">
        <v>102.36</v>
      </c>
    </row>
    <row r="2868" spans="1:6" ht="30">
      <c r="A2868" s="460">
        <v>97559</v>
      </c>
      <c r="B2868" s="461" t="s">
        <v>7624</v>
      </c>
      <c r="C2868" s="462" t="s">
        <v>896</v>
      </c>
      <c r="D2868" s="463">
        <v>6.6999999999999993</v>
      </c>
      <c r="E2868" s="463">
        <v>9.77</v>
      </c>
      <c r="F2868" s="463">
        <v>16.47</v>
      </c>
    </row>
    <row r="2869" spans="1:6" ht="30">
      <c r="A2869" s="460">
        <v>97562</v>
      </c>
      <c r="B2869" s="461" t="s">
        <v>7625</v>
      </c>
      <c r="C2869" s="462" t="s">
        <v>896</v>
      </c>
      <c r="D2869" s="463">
        <v>5.96</v>
      </c>
      <c r="E2869" s="463">
        <v>7.69</v>
      </c>
      <c r="F2869" s="463">
        <v>13.65</v>
      </c>
    </row>
    <row r="2870" spans="1:6" ht="30">
      <c r="A2870" s="460">
        <v>97564</v>
      </c>
      <c r="B2870" s="461" t="s">
        <v>7626</v>
      </c>
      <c r="C2870" s="462" t="s">
        <v>896</v>
      </c>
      <c r="D2870" s="463">
        <v>8.2199999999999989</v>
      </c>
      <c r="E2870" s="463">
        <v>13.96</v>
      </c>
      <c r="F2870" s="463">
        <v>22.18</v>
      </c>
    </row>
    <row r="2871" spans="1:6" ht="30">
      <c r="A2871" s="460">
        <v>104395</v>
      </c>
      <c r="B2871" s="461" t="s">
        <v>5700</v>
      </c>
      <c r="C2871" s="462" t="s">
        <v>896</v>
      </c>
      <c r="D2871" s="463">
        <v>16.229999999999997</v>
      </c>
      <c r="E2871" s="463">
        <v>10.17</v>
      </c>
      <c r="F2871" s="463">
        <v>26.4</v>
      </c>
    </row>
    <row r="2872" spans="1:6" ht="30">
      <c r="A2872" s="460">
        <v>91924</v>
      </c>
      <c r="B2872" s="461" t="s">
        <v>7627</v>
      </c>
      <c r="C2872" s="462" t="s">
        <v>914</v>
      </c>
      <c r="D2872" s="463">
        <v>2.09</v>
      </c>
      <c r="E2872" s="463">
        <v>1.08</v>
      </c>
      <c r="F2872" s="463">
        <v>3.17</v>
      </c>
    </row>
    <row r="2873" spans="1:6" ht="30">
      <c r="A2873" s="460">
        <v>91925</v>
      </c>
      <c r="B2873" s="461" t="s">
        <v>7628</v>
      </c>
      <c r="C2873" s="462" t="s">
        <v>914</v>
      </c>
      <c r="D2873" s="463">
        <v>2.6799999999999997</v>
      </c>
      <c r="E2873" s="463">
        <v>1.08</v>
      </c>
      <c r="F2873" s="463">
        <v>3.76</v>
      </c>
    </row>
    <row r="2874" spans="1:6" ht="30">
      <c r="A2874" s="460">
        <v>91926</v>
      </c>
      <c r="B2874" s="461" t="s">
        <v>7629</v>
      </c>
      <c r="C2874" s="462" t="s">
        <v>914</v>
      </c>
      <c r="D2874" s="463">
        <v>3.17</v>
      </c>
      <c r="E2874" s="463">
        <v>1.38</v>
      </c>
      <c r="F2874" s="463">
        <v>4.55</v>
      </c>
    </row>
    <row r="2875" spans="1:6" ht="30">
      <c r="A2875" s="460">
        <v>91927</v>
      </c>
      <c r="B2875" s="461" t="s">
        <v>7630</v>
      </c>
      <c r="C2875" s="462" t="s">
        <v>914</v>
      </c>
      <c r="D2875" s="463">
        <v>3.67</v>
      </c>
      <c r="E2875" s="463">
        <v>1.37</v>
      </c>
      <c r="F2875" s="463">
        <v>5.04</v>
      </c>
    </row>
    <row r="2876" spans="1:6" ht="30">
      <c r="A2876" s="460">
        <v>91928</v>
      </c>
      <c r="B2876" s="461" t="s">
        <v>7631</v>
      </c>
      <c r="C2876" s="462" t="s">
        <v>914</v>
      </c>
      <c r="D2876" s="463">
        <v>5.1000000000000005</v>
      </c>
      <c r="E2876" s="463">
        <v>1.84</v>
      </c>
      <c r="F2876" s="463">
        <v>6.94</v>
      </c>
    </row>
    <row r="2877" spans="1:6" ht="30">
      <c r="A2877" s="460">
        <v>91929</v>
      </c>
      <c r="B2877" s="461" t="s">
        <v>7632</v>
      </c>
      <c r="C2877" s="462" t="s">
        <v>914</v>
      </c>
      <c r="D2877" s="463">
        <v>5.53</v>
      </c>
      <c r="E2877" s="463">
        <v>1.84</v>
      </c>
      <c r="F2877" s="463">
        <v>7.37</v>
      </c>
    </row>
    <row r="2878" spans="1:6" ht="30">
      <c r="A2878" s="460">
        <v>91930</v>
      </c>
      <c r="B2878" s="461" t="s">
        <v>7633</v>
      </c>
      <c r="C2878" s="462" t="s">
        <v>914</v>
      </c>
      <c r="D2878" s="463">
        <v>7.24</v>
      </c>
      <c r="E2878" s="463">
        <v>2.4</v>
      </c>
      <c r="F2878" s="463">
        <v>9.64</v>
      </c>
    </row>
    <row r="2879" spans="1:6" ht="30">
      <c r="A2879" s="460">
        <v>91931</v>
      </c>
      <c r="B2879" s="461" t="s">
        <v>7634</v>
      </c>
      <c r="C2879" s="462" t="s">
        <v>914</v>
      </c>
      <c r="D2879" s="463">
        <v>7.9499999999999993</v>
      </c>
      <c r="E2879" s="463">
        <v>2.4</v>
      </c>
      <c r="F2879" s="463">
        <v>10.35</v>
      </c>
    </row>
    <row r="2880" spans="1:6" ht="30">
      <c r="A2880" s="460">
        <v>91932</v>
      </c>
      <c r="B2880" s="461" t="s">
        <v>7635</v>
      </c>
      <c r="C2880" s="462" t="s">
        <v>914</v>
      </c>
      <c r="D2880" s="463">
        <v>13.44</v>
      </c>
      <c r="E2880" s="463">
        <v>3.58</v>
      </c>
      <c r="F2880" s="463">
        <v>17.02</v>
      </c>
    </row>
    <row r="2881" spans="1:6" ht="30">
      <c r="A2881" s="460">
        <v>91933</v>
      </c>
      <c r="B2881" s="461" t="s">
        <v>7636</v>
      </c>
      <c r="C2881" s="462" t="s">
        <v>914</v>
      </c>
      <c r="D2881" s="463">
        <v>12.88</v>
      </c>
      <c r="E2881" s="463">
        <v>3.58</v>
      </c>
      <c r="F2881" s="463">
        <v>16.46</v>
      </c>
    </row>
    <row r="2882" spans="1:6" ht="30">
      <c r="A2882" s="460">
        <v>91934</v>
      </c>
      <c r="B2882" s="461" t="s">
        <v>7637</v>
      </c>
      <c r="C2882" s="462" t="s">
        <v>914</v>
      </c>
      <c r="D2882" s="463">
        <v>19.28</v>
      </c>
      <c r="E2882" s="463">
        <v>5.38</v>
      </c>
      <c r="F2882" s="463">
        <v>24.66</v>
      </c>
    </row>
    <row r="2883" spans="1:6" ht="30">
      <c r="A2883" s="460">
        <v>91935</v>
      </c>
      <c r="B2883" s="461" t="s">
        <v>7638</v>
      </c>
      <c r="C2883" s="462" t="s">
        <v>914</v>
      </c>
      <c r="D2883" s="463">
        <v>20.37</v>
      </c>
      <c r="E2883" s="463">
        <v>5.38</v>
      </c>
      <c r="F2883" s="463">
        <v>25.75</v>
      </c>
    </row>
    <row r="2884" spans="1:6" ht="30">
      <c r="A2884" s="460">
        <v>92979</v>
      </c>
      <c r="B2884" s="461" t="s">
        <v>2009</v>
      </c>
      <c r="C2884" s="462" t="s">
        <v>914</v>
      </c>
      <c r="D2884" s="463">
        <v>10.219999999999999</v>
      </c>
      <c r="E2884" s="463">
        <v>0.4</v>
      </c>
      <c r="F2884" s="463">
        <v>10.62</v>
      </c>
    </row>
    <row r="2885" spans="1:6" ht="30">
      <c r="A2885" s="460">
        <v>92980</v>
      </c>
      <c r="B2885" s="461" t="s">
        <v>2014</v>
      </c>
      <c r="C2885" s="462" t="s">
        <v>914</v>
      </c>
      <c r="D2885" s="463">
        <v>9.76</v>
      </c>
      <c r="E2885" s="463">
        <v>0.4</v>
      </c>
      <c r="F2885" s="463">
        <v>10.16</v>
      </c>
    </row>
    <row r="2886" spans="1:6" ht="30">
      <c r="A2886" s="460">
        <v>92981</v>
      </c>
      <c r="B2886" s="461" t="s">
        <v>2010</v>
      </c>
      <c r="C2886" s="462" t="s">
        <v>914</v>
      </c>
      <c r="D2886" s="463">
        <v>14.56</v>
      </c>
      <c r="E2886" s="463">
        <v>0.6</v>
      </c>
      <c r="F2886" s="463">
        <v>15.16</v>
      </c>
    </row>
    <row r="2887" spans="1:6" ht="30">
      <c r="A2887" s="460">
        <v>92982</v>
      </c>
      <c r="B2887" s="461" t="s">
        <v>2015</v>
      </c>
      <c r="C2887" s="462" t="s">
        <v>914</v>
      </c>
      <c r="D2887" s="463">
        <v>15.459999999999999</v>
      </c>
      <c r="E2887" s="463">
        <v>0.6</v>
      </c>
      <c r="F2887" s="463">
        <v>16.059999999999999</v>
      </c>
    </row>
    <row r="2888" spans="1:6" ht="30">
      <c r="A2888" s="460">
        <v>92984</v>
      </c>
      <c r="B2888" s="461" t="s">
        <v>4969</v>
      </c>
      <c r="C2888" s="462" t="s">
        <v>914</v>
      </c>
      <c r="D2888" s="463">
        <v>24.37</v>
      </c>
      <c r="E2888" s="463">
        <v>2.86</v>
      </c>
      <c r="F2888" s="463">
        <v>27.23</v>
      </c>
    </row>
    <row r="2889" spans="1:6" ht="30">
      <c r="A2889" s="460">
        <v>92986</v>
      </c>
      <c r="B2889" s="461" t="s">
        <v>4970</v>
      </c>
      <c r="C2889" s="462" t="s">
        <v>914</v>
      </c>
      <c r="D2889" s="463">
        <v>34.159999999999997</v>
      </c>
      <c r="E2889" s="463">
        <v>3.27</v>
      </c>
      <c r="F2889" s="463">
        <v>37.43</v>
      </c>
    </row>
    <row r="2890" spans="1:6" ht="30">
      <c r="A2890" s="460">
        <v>92988</v>
      </c>
      <c r="B2890" s="461" t="s">
        <v>4971</v>
      </c>
      <c r="C2890" s="462" t="s">
        <v>914</v>
      </c>
      <c r="D2890" s="463">
        <v>50.14</v>
      </c>
      <c r="E2890" s="463">
        <v>3.91</v>
      </c>
      <c r="F2890" s="463">
        <v>54.05</v>
      </c>
    </row>
    <row r="2891" spans="1:6" ht="30">
      <c r="A2891" s="460">
        <v>92990</v>
      </c>
      <c r="B2891" s="461" t="s">
        <v>4972</v>
      </c>
      <c r="C2891" s="462" t="s">
        <v>914</v>
      </c>
      <c r="D2891" s="463">
        <v>69.87</v>
      </c>
      <c r="E2891" s="463">
        <v>4.74</v>
      </c>
      <c r="F2891" s="463">
        <v>74.61</v>
      </c>
    </row>
    <row r="2892" spans="1:6" ht="30">
      <c r="A2892" s="460">
        <v>92992</v>
      </c>
      <c r="B2892" s="461" t="s">
        <v>4973</v>
      </c>
      <c r="C2892" s="462" t="s">
        <v>914</v>
      </c>
      <c r="D2892" s="463">
        <v>90.57</v>
      </c>
      <c r="E2892" s="463">
        <v>5.79</v>
      </c>
      <c r="F2892" s="463">
        <v>96.36</v>
      </c>
    </row>
    <row r="2893" spans="1:6" ht="30">
      <c r="A2893" s="460">
        <v>92994</v>
      </c>
      <c r="B2893" s="461" t="s">
        <v>4974</v>
      </c>
      <c r="C2893" s="462" t="s">
        <v>914</v>
      </c>
      <c r="D2893" s="463">
        <v>118.16</v>
      </c>
      <c r="E2893" s="463">
        <v>6.84</v>
      </c>
      <c r="F2893" s="463">
        <v>125</v>
      </c>
    </row>
    <row r="2894" spans="1:6" ht="30">
      <c r="A2894" s="460">
        <v>92996</v>
      </c>
      <c r="B2894" s="461" t="s">
        <v>4975</v>
      </c>
      <c r="C2894" s="462" t="s">
        <v>914</v>
      </c>
      <c r="D2894" s="463">
        <v>143.07999999999998</v>
      </c>
      <c r="E2894" s="463">
        <v>8.09</v>
      </c>
      <c r="F2894" s="463">
        <v>151.16999999999999</v>
      </c>
    </row>
    <row r="2895" spans="1:6" ht="30">
      <c r="A2895" s="460">
        <v>92998</v>
      </c>
      <c r="B2895" s="461" t="s">
        <v>4976</v>
      </c>
      <c r="C2895" s="462" t="s">
        <v>914</v>
      </c>
      <c r="D2895" s="463">
        <v>175.59</v>
      </c>
      <c r="E2895" s="463">
        <v>9.56</v>
      </c>
      <c r="F2895" s="463">
        <v>185.15</v>
      </c>
    </row>
    <row r="2896" spans="1:6" ht="30">
      <c r="A2896" s="460">
        <v>93000</v>
      </c>
      <c r="B2896" s="461" t="s">
        <v>4977</v>
      </c>
      <c r="C2896" s="462" t="s">
        <v>914</v>
      </c>
      <c r="D2896" s="463">
        <v>233.04</v>
      </c>
      <c r="E2896" s="463">
        <v>11.85</v>
      </c>
      <c r="F2896" s="463">
        <v>244.89</v>
      </c>
    </row>
    <row r="2897" spans="1:6" ht="30">
      <c r="A2897" s="460">
        <v>93002</v>
      </c>
      <c r="B2897" s="461" t="s">
        <v>4978</v>
      </c>
      <c r="C2897" s="462" t="s">
        <v>914</v>
      </c>
      <c r="D2897" s="463">
        <v>301.96999999999997</v>
      </c>
      <c r="E2897" s="463">
        <v>14.37</v>
      </c>
      <c r="F2897" s="463">
        <v>316.33999999999997</v>
      </c>
    </row>
    <row r="2898" spans="1:6" ht="30">
      <c r="A2898" s="460">
        <v>101884</v>
      </c>
      <c r="B2898" s="461" t="s">
        <v>2006</v>
      </c>
      <c r="C2898" s="462" t="s">
        <v>914</v>
      </c>
      <c r="D2898" s="463">
        <v>10.119999999999999</v>
      </c>
      <c r="E2898" s="463">
        <v>0.16</v>
      </c>
      <c r="F2898" s="463">
        <v>10.28</v>
      </c>
    </row>
    <row r="2899" spans="1:6" ht="30">
      <c r="A2899" s="460">
        <v>101885</v>
      </c>
      <c r="B2899" s="461" t="s">
        <v>2011</v>
      </c>
      <c r="C2899" s="462" t="s">
        <v>914</v>
      </c>
      <c r="D2899" s="463">
        <v>9.66</v>
      </c>
      <c r="E2899" s="463">
        <v>0.16</v>
      </c>
      <c r="F2899" s="463">
        <v>9.82</v>
      </c>
    </row>
    <row r="2900" spans="1:6" ht="30">
      <c r="A2900" s="460">
        <v>101886</v>
      </c>
      <c r="B2900" s="461" t="s">
        <v>2007</v>
      </c>
      <c r="C2900" s="462" t="s">
        <v>914</v>
      </c>
      <c r="D2900" s="463">
        <v>14.469999999999999</v>
      </c>
      <c r="E2900" s="463">
        <v>0.31</v>
      </c>
      <c r="F2900" s="463">
        <v>14.78</v>
      </c>
    </row>
    <row r="2901" spans="1:6" ht="30">
      <c r="A2901" s="460">
        <v>101887</v>
      </c>
      <c r="B2901" s="461" t="s">
        <v>2012</v>
      </c>
      <c r="C2901" s="462" t="s">
        <v>914</v>
      </c>
      <c r="D2901" s="463">
        <v>15.37</v>
      </c>
      <c r="E2901" s="463">
        <v>0.31</v>
      </c>
      <c r="F2901" s="463">
        <v>15.68</v>
      </c>
    </row>
    <row r="2902" spans="1:6" ht="30">
      <c r="A2902" s="460">
        <v>101888</v>
      </c>
      <c r="B2902" s="461" t="s">
        <v>2008</v>
      </c>
      <c r="C2902" s="462" t="s">
        <v>914</v>
      </c>
      <c r="D2902" s="463">
        <v>22.650000000000002</v>
      </c>
      <c r="E2902" s="463">
        <v>0.54</v>
      </c>
      <c r="F2902" s="463">
        <v>23.19</v>
      </c>
    </row>
    <row r="2903" spans="1:6" ht="30">
      <c r="A2903" s="460">
        <v>101889</v>
      </c>
      <c r="B2903" s="461" t="s">
        <v>2013</v>
      </c>
      <c r="C2903" s="462" t="s">
        <v>914</v>
      </c>
      <c r="D2903" s="463">
        <v>23.82</v>
      </c>
      <c r="E2903" s="463">
        <v>0.54</v>
      </c>
      <c r="F2903" s="463">
        <v>24.36</v>
      </c>
    </row>
    <row r="2904" spans="1:6" ht="30">
      <c r="A2904" s="460">
        <v>91936</v>
      </c>
      <c r="B2904" s="461" t="s">
        <v>7639</v>
      </c>
      <c r="C2904" s="462" t="s">
        <v>896</v>
      </c>
      <c r="D2904" s="463">
        <v>11.65</v>
      </c>
      <c r="E2904" s="463">
        <v>10.51</v>
      </c>
      <c r="F2904" s="463">
        <v>22.16</v>
      </c>
    </row>
    <row r="2905" spans="1:6" ht="30">
      <c r="A2905" s="460">
        <v>91937</v>
      </c>
      <c r="B2905" s="461" t="s">
        <v>7640</v>
      </c>
      <c r="C2905" s="462" t="s">
        <v>896</v>
      </c>
      <c r="D2905" s="463">
        <v>9.19</v>
      </c>
      <c r="E2905" s="463">
        <v>10.53</v>
      </c>
      <c r="F2905" s="463">
        <v>19.72</v>
      </c>
    </row>
    <row r="2906" spans="1:6" ht="30">
      <c r="A2906" s="460">
        <v>91939</v>
      </c>
      <c r="B2906" s="461" t="s">
        <v>7641</v>
      </c>
      <c r="C2906" s="462" t="s">
        <v>896</v>
      </c>
      <c r="D2906" s="463">
        <v>12.770000000000003</v>
      </c>
      <c r="E2906" s="463">
        <v>26.18</v>
      </c>
      <c r="F2906" s="463">
        <v>38.950000000000003</v>
      </c>
    </row>
    <row r="2907" spans="1:6" ht="30">
      <c r="A2907" s="460">
        <v>91940</v>
      </c>
      <c r="B2907" s="461" t="s">
        <v>7642</v>
      </c>
      <c r="C2907" s="462" t="s">
        <v>896</v>
      </c>
      <c r="D2907" s="463">
        <v>8.379999999999999</v>
      </c>
      <c r="E2907" s="463">
        <v>13.95</v>
      </c>
      <c r="F2907" s="463">
        <v>22.33</v>
      </c>
    </row>
    <row r="2908" spans="1:6" ht="30">
      <c r="A2908" s="460">
        <v>91941</v>
      </c>
      <c r="B2908" s="461" t="s">
        <v>7643</v>
      </c>
      <c r="C2908" s="462" t="s">
        <v>896</v>
      </c>
      <c r="D2908" s="463">
        <v>6.2499999999999991</v>
      </c>
      <c r="E2908" s="463">
        <v>7.94</v>
      </c>
      <c r="F2908" s="463">
        <v>14.19</v>
      </c>
    </row>
    <row r="2909" spans="1:6" ht="30">
      <c r="A2909" s="460">
        <v>91942</v>
      </c>
      <c r="B2909" s="461" t="s">
        <v>7644</v>
      </c>
      <c r="C2909" s="462" t="s">
        <v>896</v>
      </c>
      <c r="D2909" s="463">
        <v>16.27</v>
      </c>
      <c r="E2909" s="463">
        <v>27.12</v>
      </c>
      <c r="F2909" s="463">
        <v>43.39</v>
      </c>
    </row>
    <row r="2910" spans="1:6" ht="30">
      <c r="A2910" s="460">
        <v>91943</v>
      </c>
      <c r="B2910" s="461" t="s">
        <v>7645</v>
      </c>
      <c r="C2910" s="462" t="s">
        <v>896</v>
      </c>
      <c r="D2910" s="463">
        <v>11.75</v>
      </c>
      <c r="E2910" s="463">
        <v>14.45</v>
      </c>
      <c r="F2910" s="463">
        <v>26.2</v>
      </c>
    </row>
    <row r="2911" spans="1:6" ht="30">
      <c r="A2911" s="460">
        <v>91944</v>
      </c>
      <c r="B2911" s="461" t="s">
        <v>7646</v>
      </c>
      <c r="C2911" s="462" t="s">
        <v>896</v>
      </c>
      <c r="D2911" s="463">
        <v>9.5400000000000009</v>
      </c>
      <c r="E2911" s="463">
        <v>8.19</v>
      </c>
      <c r="F2911" s="463">
        <v>17.73</v>
      </c>
    </row>
    <row r="2912" spans="1:6" ht="30">
      <c r="A2912" s="460">
        <v>92865</v>
      </c>
      <c r="B2912" s="461" t="s">
        <v>7647</v>
      </c>
      <c r="C2912" s="462" t="s">
        <v>896</v>
      </c>
      <c r="D2912" s="463">
        <v>6.870000000000001</v>
      </c>
      <c r="E2912" s="463">
        <v>10.54</v>
      </c>
      <c r="F2912" s="463">
        <v>17.41</v>
      </c>
    </row>
    <row r="2913" spans="1:6" ht="30">
      <c r="A2913" s="460">
        <v>92866</v>
      </c>
      <c r="B2913" s="461" t="s">
        <v>7648</v>
      </c>
      <c r="C2913" s="462" t="s">
        <v>896</v>
      </c>
      <c r="D2913" s="463">
        <v>5.1400000000000006</v>
      </c>
      <c r="E2913" s="463">
        <v>10.54</v>
      </c>
      <c r="F2913" s="463">
        <v>15.68</v>
      </c>
    </row>
    <row r="2914" spans="1:6" ht="30">
      <c r="A2914" s="460">
        <v>92867</v>
      </c>
      <c r="B2914" s="461" t="s">
        <v>7649</v>
      </c>
      <c r="C2914" s="462" t="s">
        <v>896</v>
      </c>
      <c r="D2914" s="463">
        <v>11.190000000000001</v>
      </c>
      <c r="E2914" s="463">
        <v>26.19</v>
      </c>
      <c r="F2914" s="463">
        <v>37.380000000000003</v>
      </c>
    </row>
    <row r="2915" spans="1:6" ht="30">
      <c r="A2915" s="460">
        <v>92868</v>
      </c>
      <c r="B2915" s="461" t="s">
        <v>7650</v>
      </c>
      <c r="C2915" s="462" t="s">
        <v>896</v>
      </c>
      <c r="D2915" s="463">
        <v>6.8000000000000007</v>
      </c>
      <c r="E2915" s="463">
        <v>13.96</v>
      </c>
      <c r="F2915" s="463">
        <v>20.76</v>
      </c>
    </row>
    <row r="2916" spans="1:6" ht="30">
      <c r="A2916" s="460">
        <v>92869</v>
      </c>
      <c r="B2916" s="461" t="s">
        <v>7651</v>
      </c>
      <c r="C2916" s="462" t="s">
        <v>896</v>
      </c>
      <c r="D2916" s="463">
        <v>4.669999999999999</v>
      </c>
      <c r="E2916" s="463">
        <v>7.95</v>
      </c>
      <c r="F2916" s="463">
        <v>12.62</v>
      </c>
    </row>
    <row r="2917" spans="1:6" ht="30">
      <c r="A2917" s="460">
        <v>92870</v>
      </c>
      <c r="B2917" s="461" t="s">
        <v>7652</v>
      </c>
      <c r="C2917" s="462" t="s">
        <v>896</v>
      </c>
      <c r="D2917" s="463">
        <v>13.34</v>
      </c>
      <c r="E2917" s="463">
        <v>27.13</v>
      </c>
      <c r="F2917" s="463">
        <v>40.47</v>
      </c>
    </row>
    <row r="2918" spans="1:6" ht="30">
      <c r="A2918" s="460">
        <v>92871</v>
      </c>
      <c r="B2918" s="461" t="s">
        <v>7653</v>
      </c>
      <c r="C2918" s="462" t="s">
        <v>896</v>
      </c>
      <c r="D2918" s="463">
        <v>8.82</v>
      </c>
      <c r="E2918" s="463">
        <v>14.46</v>
      </c>
      <c r="F2918" s="463">
        <v>23.28</v>
      </c>
    </row>
    <row r="2919" spans="1:6" ht="30">
      <c r="A2919" s="460">
        <v>92872</v>
      </c>
      <c r="B2919" s="461" t="s">
        <v>7654</v>
      </c>
      <c r="C2919" s="462" t="s">
        <v>896</v>
      </c>
      <c r="D2919" s="463">
        <v>6.6100000000000012</v>
      </c>
      <c r="E2919" s="463">
        <v>8.1999999999999993</v>
      </c>
      <c r="F2919" s="463">
        <v>14.81</v>
      </c>
    </row>
    <row r="2920" spans="1:6" ht="30">
      <c r="A2920" s="460">
        <v>95777</v>
      </c>
      <c r="B2920" s="461" t="s">
        <v>5701</v>
      </c>
      <c r="C2920" s="462" t="s">
        <v>896</v>
      </c>
      <c r="D2920" s="463">
        <v>16.489999999999998</v>
      </c>
      <c r="E2920" s="463">
        <v>10.89</v>
      </c>
      <c r="F2920" s="463">
        <v>27.38</v>
      </c>
    </row>
    <row r="2921" spans="1:6" ht="30">
      <c r="A2921" s="460">
        <v>95778</v>
      </c>
      <c r="B2921" s="461" t="s">
        <v>5702</v>
      </c>
      <c r="C2921" s="462" t="s">
        <v>896</v>
      </c>
      <c r="D2921" s="463">
        <v>17.97</v>
      </c>
      <c r="E2921" s="463">
        <v>12.88</v>
      </c>
      <c r="F2921" s="463">
        <v>30.85</v>
      </c>
    </row>
    <row r="2922" spans="1:6" ht="30">
      <c r="A2922" s="460">
        <v>95779</v>
      </c>
      <c r="B2922" s="461" t="s">
        <v>5703</v>
      </c>
      <c r="C2922" s="462" t="s">
        <v>896</v>
      </c>
      <c r="D2922" s="463">
        <v>14.75</v>
      </c>
      <c r="E2922" s="463">
        <v>10.89</v>
      </c>
      <c r="F2922" s="463">
        <v>25.64</v>
      </c>
    </row>
    <row r="2923" spans="1:6" ht="30">
      <c r="A2923" s="460">
        <v>95780</v>
      </c>
      <c r="B2923" s="461" t="s">
        <v>5704</v>
      </c>
      <c r="C2923" s="462" t="s">
        <v>896</v>
      </c>
      <c r="D2923" s="463">
        <v>20.389999999999997</v>
      </c>
      <c r="E2923" s="463">
        <v>12.05</v>
      </c>
      <c r="F2923" s="463">
        <v>32.44</v>
      </c>
    </row>
    <row r="2924" spans="1:6" ht="30">
      <c r="A2924" s="460">
        <v>95781</v>
      </c>
      <c r="B2924" s="461" t="s">
        <v>5705</v>
      </c>
      <c r="C2924" s="462" t="s">
        <v>896</v>
      </c>
      <c r="D2924" s="463">
        <v>22.07</v>
      </c>
      <c r="E2924" s="463">
        <v>15.26</v>
      </c>
      <c r="F2924" s="463">
        <v>37.33</v>
      </c>
    </row>
    <row r="2925" spans="1:6" ht="30">
      <c r="A2925" s="460">
        <v>95782</v>
      </c>
      <c r="B2925" s="461" t="s">
        <v>5706</v>
      </c>
      <c r="C2925" s="462" t="s">
        <v>896</v>
      </c>
      <c r="D2925" s="463">
        <v>22.38</v>
      </c>
      <c r="E2925" s="463">
        <v>12.05</v>
      </c>
      <c r="F2925" s="463">
        <v>34.43</v>
      </c>
    </row>
    <row r="2926" spans="1:6" ht="30">
      <c r="A2926" s="460">
        <v>95785</v>
      </c>
      <c r="B2926" s="461" t="s">
        <v>5707</v>
      </c>
      <c r="C2926" s="462" t="s">
        <v>896</v>
      </c>
      <c r="D2926" s="463">
        <v>26.99</v>
      </c>
      <c r="E2926" s="463">
        <v>13.7</v>
      </c>
      <c r="F2926" s="463">
        <v>40.69</v>
      </c>
    </row>
    <row r="2927" spans="1:6" ht="30">
      <c r="A2927" s="460">
        <v>95787</v>
      </c>
      <c r="B2927" s="461" t="s">
        <v>5708</v>
      </c>
      <c r="C2927" s="462" t="s">
        <v>896</v>
      </c>
      <c r="D2927" s="463">
        <v>16.549999999999997</v>
      </c>
      <c r="E2927" s="463">
        <v>14.92</v>
      </c>
      <c r="F2927" s="463">
        <v>31.47</v>
      </c>
    </row>
    <row r="2928" spans="1:6" ht="30">
      <c r="A2928" s="460">
        <v>95789</v>
      </c>
      <c r="B2928" s="461" t="s">
        <v>5709</v>
      </c>
      <c r="C2928" s="462" t="s">
        <v>896</v>
      </c>
      <c r="D2928" s="463">
        <v>24.06</v>
      </c>
      <c r="E2928" s="463">
        <v>18.45</v>
      </c>
      <c r="F2928" s="463">
        <v>42.51</v>
      </c>
    </row>
    <row r="2929" spans="1:6" ht="30">
      <c r="A2929" s="460">
        <v>95791</v>
      </c>
      <c r="B2929" s="461" t="s">
        <v>5710</v>
      </c>
      <c r="C2929" s="462" t="s">
        <v>896</v>
      </c>
      <c r="D2929" s="463">
        <v>35.25</v>
      </c>
      <c r="E2929" s="463">
        <v>23.39</v>
      </c>
      <c r="F2929" s="463">
        <v>58.64</v>
      </c>
    </row>
    <row r="2930" spans="1:6" ht="30">
      <c r="A2930" s="460">
        <v>95795</v>
      </c>
      <c r="B2930" s="461" t="s">
        <v>5711</v>
      </c>
      <c r="C2930" s="462" t="s">
        <v>896</v>
      </c>
      <c r="D2930" s="463">
        <v>18.930000000000003</v>
      </c>
      <c r="E2930" s="463">
        <v>16.95</v>
      </c>
      <c r="F2930" s="463">
        <v>35.880000000000003</v>
      </c>
    </row>
    <row r="2931" spans="1:6" ht="30">
      <c r="A2931" s="460">
        <v>95796</v>
      </c>
      <c r="B2931" s="461" t="s">
        <v>5712</v>
      </c>
      <c r="C2931" s="462" t="s">
        <v>896</v>
      </c>
      <c r="D2931" s="463">
        <v>28.299999999999997</v>
      </c>
      <c r="E2931" s="463">
        <v>21.67</v>
      </c>
      <c r="F2931" s="463">
        <v>49.97</v>
      </c>
    </row>
    <row r="2932" spans="1:6" ht="30">
      <c r="A2932" s="460">
        <v>95797</v>
      </c>
      <c r="B2932" s="461" t="s">
        <v>5713</v>
      </c>
      <c r="C2932" s="462" t="s">
        <v>896</v>
      </c>
      <c r="D2932" s="463">
        <v>40.53</v>
      </c>
      <c r="E2932" s="463">
        <v>28.24</v>
      </c>
      <c r="F2932" s="463">
        <v>68.77</v>
      </c>
    </row>
    <row r="2933" spans="1:6" ht="30">
      <c r="A2933" s="460">
        <v>95801</v>
      </c>
      <c r="B2933" s="461" t="s">
        <v>5714</v>
      </c>
      <c r="C2933" s="462" t="s">
        <v>896</v>
      </c>
      <c r="D2933" s="463">
        <v>23.7</v>
      </c>
      <c r="E2933" s="463">
        <v>18.95</v>
      </c>
      <c r="F2933" s="463">
        <v>42.65</v>
      </c>
    </row>
    <row r="2934" spans="1:6" ht="30">
      <c r="A2934" s="460">
        <v>95802</v>
      </c>
      <c r="B2934" s="461" t="s">
        <v>5715</v>
      </c>
      <c r="C2934" s="462" t="s">
        <v>896</v>
      </c>
      <c r="D2934" s="463">
        <v>28.6</v>
      </c>
      <c r="E2934" s="463">
        <v>24.83</v>
      </c>
      <c r="F2934" s="463">
        <v>53.43</v>
      </c>
    </row>
    <row r="2935" spans="1:6" ht="30">
      <c r="A2935" s="460">
        <v>95803</v>
      </c>
      <c r="B2935" s="461" t="s">
        <v>5716</v>
      </c>
      <c r="C2935" s="462" t="s">
        <v>896</v>
      </c>
      <c r="D2935" s="463">
        <v>43.989999999999995</v>
      </c>
      <c r="E2935" s="463">
        <v>33.090000000000003</v>
      </c>
      <c r="F2935" s="463">
        <v>77.08</v>
      </c>
    </row>
    <row r="2936" spans="1:6" ht="30">
      <c r="A2936" s="460">
        <v>95804</v>
      </c>
      <c r="B2936" s="461" t="s">
        <v>5717</v>
      </c>
      <c r="C2936" s="462" t="s">
        <v>896</v>
      </c>
      <c r="D2936" s="463">
        <v>16.82</v>
      </c>
      <c r="E2936" s="463">
        <v>10.17</v>
      </c>
      <c r="F2936" s="463">
        <v>26.99</v>
      </c>
    </row>
    <row r="2937" spans="1:6" ht="30">
      <c r="A2937" s="460">
        <v>95805</v>
      </c>
      <c r="B2937" s="461" t="s">
        <v>5718</v>
      </c>
      <c r="C2937" s="462" t="s">
        <v>896</v>
      </c>
      <c r="D2937" s="463">
        <v>17.239999999999998</v>
      </c>
      <c r="E2937" s="463">
        <v>11.34</v>
      </c>
      <c r="F2937" s="463">
        <v>28.58</v>
      </c>
    </row>
    <row r="2938" spans="1:6" ht="30">
      <c r="A2938" s="460">
        <v>95806</v>
      </c>
      <c r="B2938" s="461" t="s">
        <v>5719</v>
      </c>
      <c r="C2938" s="462" t="s">
        <v>896</v>
      </c>
      <c r="D2938" s="463">
        <v>18.420000000000002</v>
      </c>
      <c r="E2938" s="463">
        <v>12.99</v>
      </c>
      <c r="F2938" s="463">
        <v>31.41</v>
      </c>
    </row>
    <row r="2939" spans="1:6" ht="30">
      <c r="A2939" s="460">
        <v>95807</v>
      </c>
      <c r="B2939" s="461" t="s">
        <v>5720</v>
      </c>
      <c r="C2939" s="462" t="s">
        <v>896</v>
      </c>
      <c r="D2939" s="463">
        <v>19.05</v>
      </c>
      <c r="E2939" s="463">
        <v>12.75</v>
      </c>
      <c r="F2939" s="463">
        <v>31.8</v>
      </c>
    </row>
    <row r="2940" spans="1:6" ht="30">
      <c r="A2940" s="460">
        <v>95808</v>
      </c>
      <c r="B2940" s="461" t="s">
        <v>5721</v>
      </c>
      <c r="C2940" s="462" t="s">
        <v>896</v>
      </c>
      <c r="D2940" s="463">
        <v>20.34</v>
      </c>
      <c r="E2940" s="463">
        <v>16.260000000000002</v>
      </c>
      <c r="F2940" s="463">
        <v>36.6</v>
      </c>
    </row>
    <row r="2941" spans="1:6" ht="30">
      <c r="A2941" s="460">
        <v>95809</v>
      </c>
      <c r="B2941" s="461" t="s">
        <v>5722</v>
      </c>
      <c r="C2941" s="462" t="s">
        <v>896</v>
      </c>
      <c r="D2941" s="463">
        <v>24.42</v>
      </c>
      <c r="E2941" s="463">
        <v>21.22</v>
      </c>
      <c r="F2941" s="463">
        <v>45.64</v>
      </c>
    </row>
    <row r="2942" spans="1:6" ht="30">
      <c r="A2942" s="460">
        <v>95810</v>
      </c>
      <c r="B2942" s="461" t="s">
        <v>5723</v>
      </c>
      <c r="C2942" s="462" t="s">
        <v>896</v>
      </c>
      <c r="D2942" s="463">
        <v>15.59</v>
      </c>
      <c r="E2942" s="463">
        <v>3.88</v>
      </c>
      <c r="F2942" s="463">
        <v>19.47</v>
      </c>
    </row>
    <row r="2943" spans="1:6" ht="30">
      <c r="A2943" s="460">
        <v>95811</v>
      </c>
      <c r="B2943" s="461" t="s">
        <v>5724</v>
      </c>
      <c r="C2943" s="462" t="s">
        <v>896</v>
      </c>
      <c r="D2943" s="463">
        <v>16.850000000000001</v>
      </c>
      <c r="E2943" s="463">
        <v>7.42</v>
      </c>
      <c r="F2943" s="463">
        <v>24.27</v>
      </c>
    </row>
    <row r="2944" spans="1:6" ht="30">
      <c r="A2944" s="460">
        <v>95812</v>
      </c>
      <c r="B2944" s="461" t="s">
        <v>5725</v>
      </c>
      <c r="C2944" s="462" t="s">
        <v>896</v>
      </c>
      <c r="D2944" s="463">
        <v>20.949999999999996</v>
      </c>
      <c r="E2944" s="463">
        <v>12.35</v>
      </c>
      <c r="F2944" s="463">
        <v>33.299999999999997</v>
      </c>
    </row>
    <row r="2945" spans="1:6" ht="30">
      <c r="A2945" s="460">
        <v>95813</v>
      </c>
      <c r="B2945" s="461" t="s">
        <v>5726</v>
      </c>
      <c r="C2945" s="462" t="s">
        <v>896</v>
      </c>
      <c r="D2945" s="463">
        <v>17.510000000000002</v>
      </c>
      <c r="E2945" s="463">
        <v>5.18</v>
      </c>
      <c r="F2945" s="463">
        <v>22.69</v>
      </c>
    </row>
    <row r="2946" spans="1:6" ht="30">
      <c r="A2946" s="460">
        <v>95814</v>
      </c>
      <c r="B2946" s="461" t="s">
        <v>5727</v>
      </c>
      <c r="C2946" s="462" t="s">
        <v>896</v>
      </c>
      <c r="D2946" s="463">
        <v>19.189999999999998</v>
      </c>
      <c r="E2946" s="463">
        <v>9.89</v>
      </c>
      <c r="F2946" s="463">
        <v>29.08</v>
      </c>
    </row>
    <row r="2947" spans="1:6" ht="30">
      <c r="A2947" s="460">
        <v>95815</v>
      </c>
      <c r="B2947" s="461" t="s">
        <v>5728</v>
      </c>
      <c r="C2947" s="462" t="s">
        <v>896</v>
      </c>
      <c r="D2947" s="463">
        <v>26.53</v>
      </c>
      <c r="E2947" s="463">
        <v>16.5</v>
      </c>
      <c r="F2947" s="463">
        <v>43.03</v>
      </c>
    </row>
    <row r="2948" spans="1:6" ht="30">
      <c r="A2948" s="460">
        <v>95816</v>
      </c>
      <c r="B2948" s="461" t="s">
        <v>5729</v>
      </c>
      <c r="C2948" s="462" t="s">
        <v>896</v>
      </c>
      <c r="D2948" s="463">
        <v>23.230000000000004</v>
      </c>
      <c r="E2948" s="463">
        <v>15.33</v>
      </c>
      <c r="F2948" s="463">
        <v>38.56</v>
      </c>
    </row>
    <row r="2949" spans="1:6" ht="30">
      <c r="A2949" s="460">
        <v>95817</v>
      </c>
      <c r="B2949" s="461" t="s">
        <v>5730</v>
      </c>
      <c r="C2949" s="462" t="s">
        <v>896</v>
      </c>
      <c r="D2949" s="463">
        <v>24.75</v>
      </c>
      <c r="E2949" s="463">
        <v>21.22</v>
      </c>
      <c r="F2949" s="463">
        <v>45.97</v>
      </c>
    </row>
    <row r="2950" spans="1:6" ht="30">
      <c r="A2950" s="460">
        <v>95818</v>
      </c>
      <c r="B2950" s="461" t="s">
        <v>5731</v>
      </c>
      <c r="C2950" s="462" t="s">
        <v>896</v>
      </c>
      <c r="D2950" s="463">
        <v>34.42</v>
      </c>
      <c r="E2950" s="463">
        <v>29.49</v>
      </c>
      <c r="F2950" s="463">
        <v>63.91</v>
      </c>
    </row>
    <row r="2951" spans="1:6" ht="30">
      <c r="A2951" s="460">
        <v>97881</v>
      </c>
      <c r="B2951" s="461" t="s">
        <v>1942</v>
      </c>
      <c r="C2951" s="462" t="s">
        <v>896</v>
      </c>
      <c r="D2951" s="463">
        <v>81.39</v>
      </c>
      <c r="E2951" s="463">
        <v>24.89</v>
      </c>
      <c r="F2951" s="463">
        <v>106.28</v>
      </c>
    </row>
    <row r="2952" spans="1:6" ht="30">
      <c r="A2952" s="460">
        <v>97882</v>
      </c>
      <c r="B2952" s="461" t="s">
        <v>1943</v>
      </c>
      <c r="C2952" s="462" t="s">
        <v>896</v>
      </c>
      <c r="D2952" s="463">
        <v>129.52000000000001</v>
      </c>
      <c r="E2952" s="463">
        <v>35.53</v>
      </c>
      <c r="F2952" s="463">
        <v>165.05</v>
      </c>
    </row>
    <row r="2953" spans="1:6" ht="30">
      <c r="A2953" s="460">
        <v>97883</v>
      </c>
      <c r="B2953" s="461" t="s">
        <v>1944</v>
      </c>
      <c r="C2953" s="462" t="s">
        <v>896</v>
      </c>
      <c r="D2953" s="463">
        <v>256.16000000000003</v>
      </c>
      <c r="E2953" s="463">
        <v>61.81</v>
      </c>
      <c r="F2953" s="463">
        <v>317.97000000000003</v>
      </c>
    </row>
    <row r="2954" spans="1:6" ht="30">
      <c r="A2954" s="460">
        <v>97884</v>
      </c>
      <c r="B2954" s="461" t="s">
        <v>1945</v>
      </c>
      <c r="C2954" s="462" t="s">
        <v>896</v>
      </c>
      <c r="D2954" s="463">
        <v>506.57</v>
      </c>
      <c r="E2954" s="463">
        <v>103.58</v>
      </c>
      <c r="F2954" s="463">
        <v>610.15</v>
      </c>
    </row>
    <row r="2955" spans="1:6" ht="30">
      <c r="A2955" s="460">
        <v>97885</v>
      </c>
      <c r="B2955" s="461" t="s">
        <v>1946</v>
      </c>
      <c r="C2955" s="462" t="s">
        <v>896</v>
      </c>
      <c r="D2955" s="463">
        <v>787.76</v>
      </c>
      <c r="E2955" s="463">
        <v>140.32</v>
      </c>
      <c r="F2955" s="463">
        <v>928.08</v>
      </c>
    </row>
    <row r="2956" spans="1:6" ht="30">
      <c r="A2956" s="460">
        <v>97886</v>
      </c>
      <c r="B2956" s="461" t="s">
        <v>1933</v>
      </c>
      <c r="C2956" s="462" t="s">
        <v>896</v>
      </c>
      <c r="D2956" s="463">
        <v>95.36</v>
      </c>
      <c r="E2956" s="463">
        <v>92.55</v>
      </c>
      <c r="F2956" s="463">
        <v>187.91</v>
      </c>
    </row>
    <row r="2957" spans="1:6" ht="30">
      <c r="A2957" s="460">
        <v>97887</v>
      </c>
      <c r="B2957" s="461" t="s">
        <v>1934</v>
      </c>
      <c r="C2957" s="462" t="s">
        <v>896</v>
      </c>
      <c r="D2957" s="463">
        <v>151.46</v>
      </c>
      <c r="E2957" s="463">
        <v>145.16999999999999</v>
      </c>
      <c r="F2957" s="463">
        <v>296.63</v>
      </c>
    </row>
    <row r="2958" spans="1:6" ht="30">
      <c r="A2958" s="460">
        <v>97888</v>
      </c>
      <c r="B2958" s="461" t="s">
        <v>1935</v>
      </c>
      <c r="C2958" s="462" t="s">
        <v>896</v>
      </c>
      <c r="D2958" s="463">
        <v>301.15000000000003</v>
      </c>
      <c r="E2958" s="463">
        <v>270.95999999999998</v>
      </c>
      <c r="F2958" s="463">
        <v>572.11</v>
      </c>
    </row>
    <row r="2959" spans="1:6" ht="30">
      <c r="A2959" s="460">
        <v>97889</v>
      </c>
      <c r="B2959" s="461" t="s">
        <v>1936</v>
      </c>
      <c r="C2959" s="462" t="s">
        <v>896</v>
      </c>
      <c r="D2959" s="463">
        <v>405.68</v>
      </c>
      <c r="E2959" s="463">
        <v>368.67</v>
      </c>
      <c r="F2959" s="463">
        <v>774.35</v>
      </c>
    </row>
    <row r="2960" spans="1:6" ht="30">
      <c r="A2960" s="460">
        <v>97890</v>
      </c>
      <c r="B2960" s="461" t="s">
        <v>1937</v>
      </c>
      <c r="C2960" s="462" t="s">
        <v>896</v>
      </c>
      <c r="D2960" s="463">
        <v>493.21999999999997</v>
      </c>
      <c r="E2960" s="463">
        <v>376.79</v>
      </c>
      <c r="F2960" s="463">
        <v>870.01</v>
      </c>
    </row>
    <row r="2961" spans="1:6" ht="30">
      <c r="A2961" s="460">
        <v>97891</v>
      </c>
      <c r="B2961" s="461" t="s">
        <v>1938</v>
      </c>
      <c r="C2961" s="462" t="s">
        <v>896</v>
      </c>
      <c r="D2961" s="463">
        <v>108.43999999999998</v>
      </c>
      <c r="E2961" s="463">
        <v>113.2</v>
      </c>
      <c r="F2961" s="463">
        <v>221.64</v>
      </c>
    </row>
    <row r="2962" spans="1:6" ht="30">
      <c r="A2962" s="460">
        <v>97892</v>
      </c>
      <c r="B2962" s="461" t="s">
        <v>1939</v>
      </c>
      <c r="C2962" s="462" t="s">
        <v>896</v>
      </c>
      <c r="D2962" s="463">
        <v>210.28999999999996</v>
      </c>
      <c r="E2962" s="463">
        <v>203.3</v>
      </c>
      <c r="F2962" s="463">
        <v>413.59</v>
      </c>
    </row>
    <row r="2963" spans="1:6" ht="30">
      <c r="A2963" s="460">
        <v>97893</v>
      </c>
      <c r="B2963" s="461" t="s">
        <v>1940</v>
      </c>
      <c r="C2963" s="462" t="s">
        <v>896</v>
      </c>
      <c r="D2963" s="463">
        <v>289.81000000000006</v>
      </c>
      <c r="E2963" s="463">
        <v>282.39</v>
      </c>
      <c r="F2963" s="463">
        <v>572.20000000000005</v>
      </c>
    </row>
    <row r="2964" spans="1:6" ht="30">
      <c r="A2964" s="460">
        <v>97894</v>
      </c>
      <c r="B2964" s="461" t="s">
        <v>1941</v>
      </c>
      <c r="C2964" s="462" t="s">
        <v>896</v>
      </c>
      <c r="D2964" s="463">
        <v>352.83</v>
      </c>
      <c r="E2964" s="463">
        <v>272.20999999999998</v>
      </c>
      <c r="F2964" s="463">
        <v>625.04</v>
      </c>
    </row>
    <row r="2965" spans="1:6" ht="30">
      <c r="A2965" s="460">
        <v>104396</v>
      </c>
      <c r="B2965" s="461" t="s">
        <v>5732</v>
      </c>
      <c r="C2965" s="462" t="s">
        <v>896</v>
      </c>
      <c r="D2965" s="463">
        <v>15.66</v>
      </c>
      <c r="E2965" s="463">
        <v>11.34</v>
      </c>
      <c r="F2965" s="463">
        <v>27</v>
      </c>
    </row>
    <row r="2966" spans="1:6" ht="30">
      <c r="A2966" s="460">
        <v>104397</v>
      </c>
      <c r="B2966" s="461" t="s">
        <v>5733</v>
      </c>
      <c r="C2966" s="462" t="s">
        <v>896</v>
      </c>
      <c r="D2966" s="463">
        <v>19.169999999999995</v>
      </c>
      <c r="E2966" s="463">
        <v>12.99</v>
      </c>
      <c r="F2966" s="463">
        <v>32.159999999999997</v>
      </c>
    </row>
    <row r="2967" spans="1:6" ht="30">
      <c r="A2967" s="460">
        <v>104398</v>
      </c>
      <c r="B2967" s="461" t="s">
        <v>5734</v>
      </c>
      <c r="C2967" s="462" t="s">
        <v>896</v>
      </c>
      <c r="D2967" s="463">
        <v>19.03</v>
      </c>
      <c r="E2967" s="463">
        <v>12.75</v>
      </c>
      <c r="F2967" s="463">
        <v>31.78</v>
      </c>
    </row>
    <row r="2968" spans="1:6" ht="30">
      <c r="A2968" s="460">
        <v>104399</v>
      </c>
      <c r="B2968" s="461" t="s">
        <v>5735</v>
      </c>
      <c r="C2968" s="462" t="s">
        <v>896</v>
      </c>
      <c r="D2968" s="463">
        <v>18.749999999999996</v>
      </c>
      <c r="E2968" s="463">
        <v>16.260000000000002</v>
      </c>
      <c r="F2968" s="463">
        <v>35.01</v>
      </c>
    </row>
    <row r="2969" spans="1:6" ht="30">
      <c r="A2969" s="460">
        <v>104400</v>
      </c>
      <c r="B2969" s="461" t="s">
        <v>5736</v>
      </c>
      <c r="C2969" s="462" t="s">
        <v>896</v>
      </c>
      <c r="D2969" s="463">
        <v>23.740000000000002</v>
      </c>
      <c r="E2969" s="463">
        <v>21.22</v>
      </c>
      <c r="F2969" s="463">
        <v>44.96</v>
      </c>
    </row>
    <row r="2970" spans="1:6" ht="30">
      <c r="A2970" s="460">
        <v>104401</v>
      </c>
      <c r="B2970" s="461" t="s">
        <v>5737</v>
      </c>
      <c r="C2970" s="462" t="s">
        <v>896</v>
      </c>
      <c r="D2970" s="463">
        <v>18.580000000000002</v>
      </c>
      <c r="E2970" s="463">
        <v>11.45</v>
      </c>
      <c r="F2970" s="463">
        <v>30.03</v>
      </c>
    </row>
    <row r="2971" spans="1:6" ht="30">
      <c r="A2971" s="460">
        <v>104402</v>
      </c>
      <c r="B2971" s="461" t="s">
        <v>5738</v>
      </c>
      <c r="C2971" s="462" t="s">
        <v>896</v>
      </c>
      <c r="D2971" s="463">
        <v>17.849999999999998</v>
      </c>
      <c r="E2971" s="463">
        <v>13.8</v>
      </c>
      <c r="F2971" s="463">
        <v>31.65</v>
      </c>
    </row>
    <row r="2972" spans="1:6" ht="30">
      <c r="A2972" s="460">
        <v>104403</v>
      </c>
      <c r="B2972" s="461" t="s">
        <v>5739</v>
      </c>
      <c r="C2972" s="462" t="s">
        <v>896</v>
      </c>
      <c r="D2972" s="463">
        <v>22.259999999999998</v>
      </c>
      <c r="E2972" s="463">
        <v>17.11</v>
      </c>
      <c r="F2972" s="463">
        <v>39.369999999999997</v>
      </c>
    </row>
    <row r="2973" spans="1:6" ht="30">
      <c r="A2973" s="460">
        <v>104404</v>
      </c>
      <c r="B2973" s="461" t="s">
        <v>5740</v>
      </c>
      <c r="C2973" s="462" t="s">
        <v>896</v>
      </c>
      <c r="D2973" s="463">
        <v>22.17</v>
      </c>
      <c r="E2973" s="463">
        <v>18.75</v>
      </c>
      <c r="F2973" s="463">
        <v>40.92</v>
      </c>
    </row>
    <row r="2974" spans="1:6" ht="30">
      <c r="A2974" s="460">
        <v>104405</v>
      </c>
      <c r="B2974" s="461" t="s">
        <v>5741</v>
      </c>
      <c r="C2974" s="462" t="s">
        <v>896</v>
      </c>
      <c r="D2974" s="463">
        <v>30.009999999999998</v>
      </c>
      <c r="E2974" s="463">
        <v>25.36</v>
      </c>
      <c r="F2974" s="463">
        <v>55.37</v>
      </c>
    </row>
    <row r="2975" spans="1:6" ht="30">
      <c r="A2975" s="460">
        <v>93653</v>
      </c>
      <c r="B2975" s="461" t="s">
        <v>1976</v>
      </c>
      <c r="C2975" s="462" t="s">
        <v>896</v>
      </c>
      <c r="D2975" s="463">
        <v>10.67</v>
      </c>
      <c r="E2975" s="463">
        <v>1.64</v>
      </c>
      <c r="F2975" s="463">
        <v>12.31</v>
      </c>
    </row>
    <row r="2976" spans="1:6" ht="30">
      <c r="A2976" s="460">
        <v>93654</v>
      </c>
      <c r="B2976" s="461" t="s">
        <v>1977</v>
      </c>
      <c r="C2976" s="462" t="s">
        <v>896</v>
      </c>
      <c r="D2976" s="463">
        <v>10.879999999999999</v>
      </c>
      <c r="E2976" s="463">
        <v>2.23</v>
      </c>
      <c r="F2976" s="463">
        <v>13.11</v>
      </c>
    </row>
    <row r="2977" spans="1:6" ht="30">
      <c r="A2977" s="460">
        <v>93655</v>
      </c>
      <c r="B2977" s="461" t="s">
        <v>1978</v>
      </c>
      <c r="C2977" s="462" t="s">
        <v>896</v>
      </c>
      <c r="D2977" s="463">
        <v>11.45</v>
      </c>
      <c r="E2977" s="463">
        <v>3.13</v>
      </c>
      <c r="F2977" s="463">
        <v>14.58</v>
      </c>
    </row>
    <row r="2978" spans="1:6" ht="30">
      <c r="A2978" s="460">
        <v>93656</v>
      </c>
      <c r="B2978" s="461" t="s">
        <v>1979</v>
      </c>
      <c r="C2978" s="462" t="s">
        <v>896</v>
      </c>
      <c r="D2978" s="463">
        <v>11.45</v>
      </c>
      <c r="E2978" s="463">
        <v>3.13</v>
      </c>
      <c r="F2978" s="463">
        <v>14.58</v>
      </c>
    </row>
    <row r="2979" spans="1:6" ht="30">
      <c r="A2979" s="460">
        <v>93657</v>
      </c>
      <c r="B2979" s="461" t="s">
        <v>1980</v>
      </c>
      <c r="C2979" s="462" t="s">
        <v>896</v>
      </c>
      <c r="D2979" s="463">
        <v>12.080000000000002</v>
      </c>
      <c r="E2979" s="463">
        <v>4.3099999999999996</v>
      </c>
      <c r="F2979" s="463">
        <v>16.39</v>
      </c>
    </row>
    <row r="2980" spans="1:6" ht="30">
      <c r="A2980" s="460">
        <v>93658</v>
      </c>
      <c r="B2980" s="461" t="s">
        <v>1981</v>
      </c>
      <c r="C2980" s="462" t="s">
        <v>896</v>
      </c>
      <c r="D2980" s="463">
        <v>17.39</v>
      </c>
      <c r="E2980" s="463">
        <v>6.38</v>
      </c>
      <c r="F2980" s="463">
        <v>23.77</v>
      </c>
    </row>
    <row r="2981" spans="1:6" ht="30">
      <c r="A2981" s="460">
        <v>93659</v>
      </c>
      <c r="B2981" s="461" t="s">
        <v>1982</v>
      </c>
      <c r="C2981" s="462" t="s">
        <v>896</v>
      </c>
      <c r="D2981" s="463">
        <v>18.580000000000002</v>
      </c>
      <c r="E2981" s="463">
        <v>8.93</v>
      </c>
      <c r="F2981" s="463">
        <v>27.51</v>
      </c>
    </row>
    <row r="2982" spans="1:6" ht="30">
      <c r="A2982" s="460">
        <v>93660</v>
      </c>
      <c r="B2982" s="461" t="s">
        <v>1984</v>
      </c>
      <c r="C2982" s="462" t="s">
        <v>896</v>
      </c>
      <c r="D2982" s="463">
        <v>55.67</v>
      </c>
      <c r="E2982" s="463">
        <v>3.3</v>
      </c>
      <c r="F2982" s="463">
        <v>58.97</v>
      </c>
    </row>
    <row r="2983" spans="1:6" ht="30">
      <c r="A2983" s="460">
        <v>93661</v>
      </c>
      <c r="B2983" s="461" t="s">
        <v>1985</v>
      </c>
      <c r="C2983" s="462" t="s">
        <v>896</v>
      </c>
      <c r="D2983" s="463">
        <v>56.09</v>
      </c>
      <c r="E2983" s="463">
        <v>4.4800000000000004</v>
      </c>
      <c r="F2983" s="463">
        <v>60.57</v>
      </c>
    </row>
    <row r="2984" spans="1:6" ht="30">
      <c r="A2984" s="460">
        <v>93662</v>
      </c>
      <c r="B2984" s="461" t="s">
        <v>1986</v>
      </c>
      <c r="C2984" s="462" t="s">
        <v>896</v>
      </c>
      <c r="D2984" s="463">
        <v>57.25</v>
      </c>
      <c r="E2984" s="463">
        <v>6.25</v>
      </c>
      <c r="F2984" s="463">
        <v>63.5</v>
      </c>
    </row>
    <row r="2985" spans="1:6" ht="30">
      <c r="A2985" s="460">
        <v>93663</v>
      </c>
      <c r="B2985" s="461" t="s">
        <v>1987</v>
      </c>
      <c r="C2985" s="462" t="s">
        <v>896</v>
      </c>
      <c r="D2985" s="463">
        <v>57.25</v>
      </c>
      <c r="E2985" s="463">
        <v>6.25</v>
      </c>
      <c r="F2985" s="463">
        <v>63.5</v>
      </c>
    </row>
    <row r="2986" spans="1:6" ht="30">
      <c r="A2986" s="460">
        <v>93664</v>
      </c>
      <c r="B2986" s="461" t="s">
        <v>1988</v>
      </c>
      <c r="C2986" s="462" t="s">
        <v>896</v>
      </c>
      <c r="D2986" s="463">
        <v>58.519999999999996</v>
      </c>
      <c r="E2986" s="463">
        <v>8.61</v>
      </c>
      <c r="F2986" s="463">
        <v>67.13</v>
      </c>
    </row>
    <row r="2987" spans="1:6" ht="30">
      <c r="A2987" s="460">
        <v>93665</v>
      </c>
      <c r="B2987" s="461" t="s">
        <v>1989</v>
      </c>
      <c r="C2987" s="462" t="s">
        <v>896</v>
      </c>
      <c r="D2987" s="463">
        <v>59.430000000000007</v>
      </c>
      <c r="E2987" s="463">
        <v>12.77</v>
      </c>
      <c r="F2987" s="463">
        <v>72.2</v>
      </c>
    </row>
    <row r="2988" spans="1:6" ht="30">
      <c r="A2988" s="460">
        <v>93666</v>
      </c>
      <c r="B2988" s="461" t="s">
        <v>1990</v>
      </c>
      <c r="C2988" s="462" t="s">
        <v>896</v>
      </c>
      <c r="D2988" s="463">
        <v>61.8</v>
      </c>
      <c r="E2988" s="463">
        <v>17.87</v>
      </c>
      <c r="F2988" s="463">
        <v>79.67</v>
      </c>
    </row>
    <row r="2989" spans="1:6" ht="30">
      <c r="A2989" s="460">
        <v>93667</v>
      </c>
      <c r="B2989" s="461" t="s">
        <v>1999</v>
      </c>
      <c r="C2989" s="462" t="s">
        <v>896</v>
      </c>
      <c r="D2989" s="463">
        <v>69.02000000000001</v>
      </c>
      <c r="E2989" s="463">
        <v>4.96</v>
      </c>
      <c r="F2989" s="463">
        <v>73.98</v>
      </c>
    </row>
    <row r="2990" spans="1:6" ht="30">
      <c r="A2990" s="460">
        <v>93668</v>
      </c>
      <c r="B2990" s="461" t="s">
        <v>2000</v>
      </c>
      <c r="C2990" s="462" t="s">
        <v>896</v>
      </c>
      <c r="D2990" s="463">
        <v>69.650000000000006</v>
      </c>
      <c r="E2990" s="463">
        <v>6.72</v>
      </c>
      <c r="F2990" s="463">
        <v>76.37</v>
      </c>
    </row>
    <row r="2991" spans="1:6" ht="30">
      <c r="A2991" s="460">
        <v>93669</v>
      </c>
      <c r="B2991" s="461" t="s">
        <v>2001</v>
      </c>
      <c r="C2991" s="462" t="s">
        <v>896</v>
      </c>
      <c r="D2991" s="463">
        <v>71.39</v>
      </c>
      <c r="E2991" s="463">
        <v>9.3800000000000008</v>
      </c>
      <c r="F2991" s="463">
        <v>80.77</v>
      </c>
    </row>
    <row r="2992" spans="1:6" ht="30">
      <c r="A2992" s="460">
        <v>93670</v>
      </c>
      <c r="B2992" s="461" t="s">
        <v>2002</v>
      </c>
      <c r="C2992" s="462" t="s">
        <v>896</v>
      </c>
      <c r="D2992" s="463">
        <v>71.39</v>
      </c>
      <c r="E2992" s="463">
        <v>9.3800000000000008</v>
      </c>
      <c r="F2992" s="463">
        <v>80.77</v>
      </c>
    </row>
    <row r="2993" spans="1:6" ht="30">
      <c r="A2993" s="460">
        <v>93671</v>
      </c>
      <c r="B2993" s="461" t="s">
        <v>2003</v>
      </c>
      <c r="C2993" s="462" t="s">
        <v>896</v>
      </c>
      <c r="D2993" s="463">
        <v>73.309999999999988</v>
      </c>
      <c r="E2993" s="463">
        <v>12.9</v>
      </c>
      <c r="F2993" s="463">
        <v>86.21</v>
      </c>
    </row>
    <row r="2994" spans="1:6" ht="30">
      <c r="A2994" s="460">
        <v>93672</v>
      </c>
      <c r="B2994" s="461" t="s">
        <v>2004</v>
      </c>
      <c r="C2994" s="462" t="s">
        <v>896</v>
      </c>
      <c r="D2994" s="463">
        <v>75.86</v>
      </c>
      <c r="E2994" s="463">
        <v>19.170000000000002</v>
      </c>
      <c r="F2994" s="463">
        <v>95.03</v>
      </c>
    </row>
    <row r="2995" spans="1:6" ht="30">
      <c r="A2995" s="460">
        <v>93673</v>
      </c>
      <c r="B2995" s="461" t="s">
        <v>2005</v>
      </c>
      <c r="C2995" s="462" t="s">
        <v>896</v>
      </c>
      <c r="D2995" s="463">
        <v>79.430000000000007</v>
      </c>
      <c r="E2995" s="463">
        <v>26.83</v>
      </c>
      <c r="F2995" s="463">
        <v>106.26</v>
      </c>
    </row>
    <row r="2996" spans="1:6" ht="30">
      <c r="A2996" s="460">
        <v>97359</v>
      </c>
      <c r="B2996" s="461" t="s">
        <v>1965</v>
      </c>
      <c r="C2996" s="462" t="s">
        <v>896</v>
      </c>
      <c r="D2996" s="463">
        <v>3895.4300000000003</v>
      </c>
      <c r="E2996" s="463">
        <v>172.99</v>
      </c>
      <c r="F2996" s="463">
        <v>4068.42</v>
      </c>
    </row>
    <row r="2997" spans="1:6" ht="30">
      <c r="A2997" s="460">
        <v>97360</v>
      </c>
      <c r="B2997" s="461" t="s">
        <v>1966</v>
      </c>
      <c r="C2997" s="462" t="s">
        <v>896</v>
      </c>
      <c r="D2997" s="463">
        <v>7568.33</v>
      </c>
      <c r="E2997" s="463">
        <v>259.51</v>
      </c>
      <c r="F2997" s="463">
        <v>7827.84</v>
      </c>
    </row>
    <row r="2998" spans="1:6" ht="30">
      <c r="A2998" s="460">
        <v>97361</v>
      </c>
      <c r="B2998" s="461" t="s">
        <v>1967</v>
      </c>
      <c r="C2998" s="462" t="s">
        <v>896</v>
      </c>
      <c r="D2998" s="463">
        <v>10091.109999999999</v>
      </c>
      <c r="E2998" s="463">
        <v>346.02</v>
      </c>
      <c r="F2998" s="463">
        <v>10437.129999999999</v>
      </c>
    </row>
    <row r="2999" spans="1:6" ht="30">
      <c r="A2999" s="460">
        <v>97362</v>
      </c>
      <c r="B2999" s="461" t="s">
        <v>1968</v>
      </c>
      <c r="C2999" s="462" t="s">
        <v>896</v>
      </c>
      <c r="D2999" s="463">
        <v>1694.92</v>
      </c>
      <c r="E2999" s="463">
        <v>40.08</v>
      </c>
      <c r="F2999" s="463">
        <v>1735</v>
      </c>
    </row>
    <row r="3000" spans="1:6" ht="45">
      <c r="A3000" s="460">
        <v>101875</v>
      </c>
      <c r="B3000" s="461" t="s">
        <v>1959</v>
      </c>
      <c r="C3000" s="462" t="s">
        <v>896</v>
      </c>
      <c r="D3000" s="463">
        <v>354.52000000000004</v>
      </c>
      <c r="E3000" s="463">
        <v>25.14</v>
      </c>
      <c r="F3000" s="463">
        <v>379.66</v>
      </c>
    </row>
    <row r="3001" spans="1:6" ht="30">
      <c r="A3001" s="460">
        <v>101876</v>
      </c>
      <c r="B3001" s="461" t="s">
        <v>1958</v>
      </c>
      <c r="C3001" s="462" t="s">
        <v>896</v>
      </c>
      <c r="D3001" s="463">
        <v>77.069999999999993</v>
      </c>
      <c r="E3001" s="463">
        <v>16.309999999999999</v>
      </c>
      <c r="F3001" s="463">
        <v>93.38</v>
      </c>
    </row>
    <row r="3002" spans="1:6" ht="30">
      <c r="A3002" s="460">
        <v>101877</v>
      </c>
      <c r="B3002" s="461" t="s">
        <v>1957</v>
      </c>
      <c r="C3002" s="462" t="s">
        <v>896</v>
      </c>
      <c r="D3002" s="463">
        <v>50.519999999999996</v>
      </c>
      <c r="E3002" s="463">
        <v>14.48</v>
      </c>
      <c r="F3002" s="463">
        <v>65</v>
      </c>
    </row>
    <row r="3003" spans="1:6" ht="45">
      <c r="A3003" s="460">
        <v>101878</v>
      </c>
      <c r="B3003" s="461" t="s">
        <v>1956</v>
      </c>
      <c r="C3003" s="462" t="s">
        <v>896</v>
      </c>
      <c r="D3003" s="463">
        <v>467.32999999999993</v>
      </c>
      <c r="E3003" s="463">
        <v>71.98</v>
      </c>
      <c r="F3003" s="463">
        <v>539.30999999999995</v>
      </c>
    </row>
    <row r="3004" spans="1:6" ht="45">
      <c r="A3004" s="460">
        <v>101879</v>
      </c>
      <c r="B3004" s="461" t="s">
        <v>1961</v>
      </c>
      <c r="C3004" s="462" t="s">
        <v>896</v>
      </c>
      <c r="D3004" s="463">
        <v>517.72</v>
      </c>
      <c r="E3004" s="463">
        <v>28.25</v>
      </c>
      <c r="F3004" s="463">
        <v>545.97</v>
      </c>
    </row>
    <row r="3005" spans="1:6" ht="45">
      <c r="A3005" s="460">
        <v>101880</v>
      </c>
      <c r="B3005" s="461" t="s">
        <v>1962</v>
      </c>
      <c r="C3005" s="462" t="s">
        <v>896</v>
      </c>
      <c r="D3005" s="463">
        <v>595.44000000000005</v>
      </c>
      <c r="E3005" s="463">
        <v>33.93</v>
      </c>
      <c r="F3005" s="463">
        <v>629.37</v>
      </c>
    </row>
    <row r="3006" spans="1:6" ht="45">
      <c r="A3006" s="460">
        <v>101881</v>
      </c>
      <c r="B3006" s="461" t="s">
        <v>1964</v>
      </c>
      <c r="C3006" s="462" t="s">
        <v>896</v>
      </c>
      <c r="D3006" s="463">
        <v>864.12</v>
      </c>
      <c r="E3006" s="463">
        <v>34.1</v>
      </c>
      <c r="F3006" s="463">
        <v>898.22</v>
      </c>
    </row>
    <row r="3007" spans="1:6" ht="45">
      <c r="A3007" s="460">
        <v>101882</v>
      </c>
      <c r="B3007" s="461" t="s">
        <v>1963</v>
      </c>
      <c r="C3007" s="462" t="s">
        <v>896</v>
      </c>
      <c r="D3007" s="463">
        <v>1234.6500000000001</v>
      </c>
      <c r="E3007" s="463">
        <v>33.99</v>
      </c>
      <c r="F3007" s="463">
        <v>1268.6400000000001</v>
      </c>
    </row>
    <row r="3008" spans="1:6" ht="45">
      <c r="A3008" s="460">
        <v>101883</v>
      </c>
      <c r="B3008" s="461" t="s">
        <v>1960</v>
      </c>
      <c r="C3008" s="462" t="s">
        <v>896</v>
      </c>
      <c r="D3008" s="463">
        <v>492.93999999999994</v>
      </c>
      <c r="E3008" s="463">
        <v>27.97</v>
      </c>
      <c r="F3008" s="463">
        <v>520.91</v>
      </c>
    </row>
    <row r="3009" spans="1:6" ht="30">
      <c r="A3009" s="460">
        <v>101890</v>
      </c>
      <c r="B3009" s="461" t="s">
        <v>1974</v>
      </c>
      <c r="C3009" s="462" t="s">
        <v>896</v>
      </c>
      <c r="D3009" s="463">
        <v>14.170000000000002</v>
      </c>
      <c r="E3009" s="463">
        <v>3.13</v>
      </c>
      <c r="F3009" s="463">
        <v>17.3</v>
      </c>
    </row>
    <row r="3010" spans="1:6" ht="30">
      <c r="A3010" s="460">
        <v>101891</v>
      </c>
      <c r="B3010" s="461" t="s">
        <v>1975</v>
      </c>
      <c r="C3010" s="462" t="s">
        <v>896</v>
      </c>
      <c r="D3010" s="463">
        <v>23.740000000000002</v>
      </c>
      <c r="E3010" s="463">
        <v>6.38</v>
      </c>
      <c r="F3010" s="463">
        <v>30.12</v>
      </c>
    </row>
    <row r="3011" spans="1:6" ht="30">
      <c r="A3011" s="460">
        <v>101892</v>
      </c>
      <c r="B3011" s="461" t="s">
        <v>1983</v>
      </c>
      <c r="C3011" s="462" t="s">
        <v>896</v>
      </c>
      <c r="D3011" s="463">
        <v>68.64</v>
      </c>
      <c r="E3011" s="463">
        <v>6.25</v>
      </c>
      <c r="F3011" s="463">
        <v>74.89</v>
      </c>
    </row>
    <row r="3012" spans="1:6" ht="30">
      <c r="A3012" s="460">
        <v>101893</v>
      </c>
      <c r="B3012" s="461" t="s">
        <v>1991</v>
      </c>
      <c r="C3012" s="462" t="s">
        <v>896</v>
      </c>
      <c r="D3012" s="463">
        <v>86.77</v>
      </c>
      <c r="E3012" s="463">
        <v>9.3699999999999992</v>
      </c>
      <c r="F3012" s="463">
        <v>96.14</v>
      </c>
    </row>
    <row r="3013" spans="1:6" ht="30">
      <c r="A3013" s="460">
        <v>101894</v>
      </c>
      <c r="B3013" s="461" t="s">
        <v>1992</v>
      </c>
      <c r="C3013" s="462" t="s">
        <v>896</v>
      </c>
      <c r="D3013" s="463">
        <v>133.13999999999999</v>
      </c>
      <c r="E3013" s="463">
        <v>37</v>
      </c>
      <c r="F3013" s="463">
        <v>170.14</v>
      </c>
    </row>
    <row r="3014" spans="1:6" ht="30">
      <c r="A3014" s="460">
        <v>101895</v>
      </c>
      <c r="B3014" s="461" t="s">
        <v>1993</v>
      </c>
      <c r="C3014" s="462" t="s">
        <v>896</v>
      </c>
      <c r="D3014" s="463">
        <v>388.87</v>
      </c>
      <c r="E3014" s="463">
        <v>62.53</v>
      </c>
      <c r="F3014" s="463">
        <v>451.4</v>
      </c>
    </row>
    <row r="3015" spans="1:6" ht="30">
      <c r="A3015" s="460">
        <v>101896</v>
      </c>
      <c r="B3015" s="461" t="s">
        <v>1994</v>
      </c>
      <c r="C3015" s="462" t="s">
        <v>896</v>
      </c>
      <c r="D3015" s="463">
        <v>605.1</v>
      </c>
      <c r="E3015" s="463">
        <v>62.53</v>
      </c>
      <c r="F3015" s="463">
        <v>667.63</v>
      </c>
    </row>
    <row r="3016" spans="1:6" ht="30">
      <c r="A3016" s="460">
        <v>101897</v>
      </c>
      <c r="B3016" s="461" t="s">
        <v>1995</v>
      </c>
      <c r="C3016" s="462" t="s">
        <v>896</v>
      </c>
      <c r="D3016" s="463">
        <v>992.38000000000011</v>
      </c>
      <c r="E3016" s="463">
        <v>62.53</v>
      </c>
      <c r="F3016" s="463">
        <v>1054.9100000000001</v>
      </c>
    </row>
    <row r="3017" spans="1:6" ht="30">
      <c r="A3017" s="460">
        <v>101898</v>
      </c>
      <c r="B3017" s="461" t="s">
        <v>1996</v>
      </c>
      <c r="C3017" s="462" t="s">
        <v>896</v>
      </c>
      <c r="D3017" s="463">
        <v>1343.3</v>
      </c>
      <c r="E3017" s="463">
        <v>62.53</v>
      </c>
      <c r="F3017" s="463">
        <v>1405.83</v>
      </c>
    </row>
    <row r="3018" spans="1:6" ht="30">
      <c r="A3018" s="460">
        <v>101899</v>
      </c>
      <c r="B3018" s="461" t="s">
        <v>1997</v>
      </c>
      <c r="C3018" s="462" t="s">
        <v>896</v>
      </c>
      <c r="D3018" s="463">
        <v>2178.02</v>
      </c>
      <c r="E3018" s="463">
        <v>62.53</v>
      </c>
      <c r="F3018" s="463">
        <v>2240.5500000000002</v>
      </c>
    </row>
    <row r="3019" spans="1:6" ht="30">
      <c r="A3019" s="460">
        <v>101900</v>
      </c>
      <c r="B3019" s="461" t="s">
        <v>1998</v>
      </c>
      <c r="C3019" s="462" t="s">
        <v>896</v>
      </c>
      <c r="D3019" s="463">
        <v>4595.7300000000005</v>
      </c>
      <c r="E3019" s="463">
        <v>62.53</v>
      </c>
      <c r="F3019" s="463">
        <v>4658.26</v>
      </c>
    </row>
    <row r="3020" spans="1:6">
      <c r="A3020" s="460">
        <v>101901</v>
      </c>
      <c r="B3020" s="461" t="s">
        <v>1970</v>
      </c>
      <c r="C3020" s="462" t="s">
        <v>896</v>
      </c>
      <c r="D3020" s="463">
        <v>164.4</v>
      </c>
      <c r="E3020" s="463">
        <v>6.72</v>
      </c>
      <c r="F3020" s="463">
        <v>171.12</v>
      </c>
    </row>
    <row r="3021" spans="1:6">
      <c r="A3021" s="460">
        <v>101902</v>
      </c>
      <c r="B3021" s="461" t="s">
        <v>1971</v>
      </c>
      <c r="C3021" s="462" t="s">
        <v>896</v>
      </c>
      <c r="D3021" s="463">
        <v>202.19</v>
      </c>
      <c r="E3021" s="463">
        <v>9.3699999999999992</v>
      </c>
      <c r="F3021" s="463">
        <v>211.56</v>
      </c>
    </row>
    <row r="3022" spans="1:6">
      <c r="A3022" s="460">
        <v>101903</v>
      </c>
      <c r="B3022" s="461" t="s">
        <v>1972</v>
      </c>
      <c r="C3022" s="462" t="s">
        <v>896</v>
      </c>
      <c r="D3022" s="463">
        <v>422.84999999999997</v>
      </c>
      <c r="E3022" s="463">
        <v>19.16</v>
      </c>
      <c r="F3022" s="463">
        <v>442.01</v>
      </c>
    </row>
    <row r="3023" spans="1:6">
      <c r="A3023" s="460">
        <v>101904</v>
      </c>
      <c r="B3023" s="461" t="s">
        <v>1973</v>
      </c>
      <c r="C3023" s="462" t="s">
        <v>896</v>
      </c>
      <c r="D3023" s="463">
        <v>1586.01</v>
      </c>
      <c r="E3023" s="463">
        <v>36.99</v>
      </c>
      <c r="F3023" s="463">
        <v>1623</v>
      </c>
    </row>
    <row r="3024" spans="1:6" ht="30">
      <c r="A3024" s="460">
        <v>101938</v>
      </c>
      <c r="B3024" s="461" t="s">
        <v>1932</v>
      </c>
      <c r="C3024" s="462" t="s">
        <v>896</v>
      </c>
      <c r="D3024" s="463">
        <v>104.41</v>
      </c>
      <c r="E3024" s="463">
        <v>20.45</v>
      </c>
      <c r="F3024" s="463">
        <v>124.86</v>
      </c>
    </row>
    <row r="3025" spans="1:6" ht="30">
      <c r="A3025" s="460">
        <v>101946</v>
      </c>
      <c r="B3025" s="461" t="s">
        <v>1969</v>
      </c>
      <c r="C3025" s="462" t="s">
        <v>896</v>
      </c>
      <c r="D3025" s="463">
        <v>119.75999999999999</v>
      </c>
      <c r="E3025" s="463">
        <v>72</v>
      </c>
      <c r="F3025" s="463">
        <v>191.76</v>
      </c>
    </row>
    <row r="3026" spans="1:6" ht="30">
      <c r="A3026" s="460">
        <v>91945</v>
      </c>
      <c r="B3026" s="461" t="s">
        <v>7655</v>
      </c>
      <c r="C3026" s="462" t="s">
        <v>896</v>
      </c>
      <c r="D3026" s="463">
        <v>7.8800000000000008</v>
      </c>
      <c r="E3026" s="463">
        <v>8.8699999999999992</v>
      </c>
      <c r="F3026" s="463">
        <v>16.75</v>
      </c>
    </row>
    <row r="3027" spans="1:6" ht="30">
      <c r="A3027" s="460">
        <v>91946</v>
      </c>
      <c r="B3027" s="461" t="s">
        <v>7656</v>
      </c>
      <c r="C3027" s="462" t="s">
        <v>896</v>
      </c>
      <c r="D3027" s="463">
        <v>6.910000000000001</v>
      </c>
      <c r="E3027" s="463">
        <v>6.06</v>
      </c>
      <c r="F3027" s="463">
        <v>12.97</v>
      </c>
    </row>
    <row r="3028" spans="1:6" ht="30">
      <c r="A3028" s="460">
        <v>91947</v>
      </c>
      <c r="B3028" s="461" t="s">
        <v>7657</v>
      </c>
      <c r="C3028" s="462" t="s">
        <v>896</v>
      </c>
      <c r="D3028" s="463">
        <v>6.29</v>
      </c>
      <c r="E3028" s="463">
        <v>4.3099999999999996</v>
      </c>
      <c r="F3028" s="463">
        <v>10.6</v>
      </c>
    </row>
    <row r="3029" spans="1:6" ht="30">
      <c r="A3029" s="460">
        <v>91949</v>
      </c>
      <c r="B3029" s="461" t="s">
        <v>7658</v>
      </c>
      <c r="C3029" s="462" t="s">
        <v>896</v>
      </c>
      <c r="D3029" s="463">
        <v>12.76</v>
      </c>
      <c r="E3029" s="463">
        <v>10.51</v>
      </c>
      <c r="F3029" s="463">
        <v>23.27</v>
      </c>
    </row>
    <row r="3030" spans="1:6" ht="30">
      <c r="A3030" s="460">
        <v>91950</v>
      </c>
      <c r="B3030" s="461" t="s">
        <v>7659</v>
      </c>
      <c r="C3030" s="462" t="s">
        <v>896</v>
      </c>
      <c r="D3030" s="463">
        <v>11.559999999999999</v>
      </c>
      <c r="E3030" s="463">
        <v>7.09</v>
      </c>
      <c r="F3030" s="463">
        <v>18.649999999999999</v>
      </c>
    </row>
    <row r="3031" spans="1:6" ht="30">
      <c r="A3031" s="460">
        <v>91951</v>
      </c>
      <c r="B3031" s="461" t="s">
        <v>7660</v>
      </c>
      <c r="C3031" s="462" t="s">
        <v>896</v>
      </c>
      <c r="D3031" s="463">
        <v>10.850000000000001</v>
      </c>
      <c r="E3031" s="463">
        <v>5.04</v>
      </c>
      <c r="F3031" s="463">
        <v>15.89</v>
      </c>
    </row>
    <row r="3032" spans="1:6" ht="30">
      <c r="A3032" s="460">
        <v>91952</v>
      </c>
      <c r="B3032" s="461" t="s">
        <v>7661</v>
      </c>
      <c r="C3032" s="462" t="s">
        <v>896</v>
      </c>
      <c r="D3032" s="463">
        <v>11.3</v>
      </c>
      <c r="E3032" s="463">
        <v>10.98</v>
      </c>
      <c r="F3032" s="463">
        <v>22.28</v>
      </c>
    </row>
    <row r="3033" spans="1:6" ht="30">
      <c r="A3033" s="460">
        <v>91953</v>
      </c>
      <c r="B3033" s="461" t="s">
        <v>7662</v>
      </c>
      <c r="C3033" s="462" t="s">
        <v>896</v>
      </c>
      <c r="D3033" s="463">
        <v>18.2</v>
      </c>
      <c r="E3033" s="463">
        <v>17.05</v>
      </c>
      <c r="F3033" s="463">
        <v>35.25</v>
      </c>
    </row>
    <row r="3034" spans="1:6" ht="30">
      <c r="A3034" s="460">
        <v>91954</v>
      </c>
      <c r="B3034" s="461" t="s">
        <v>7663</v>
      </c>
      <c r="C3034" s="462" t="s">
        <v>896</v>
      </c>
      <c r="D3034" s="463">
        <v>14.969999999999999</v>
      </c>
      <c r="E3034" s="463">
        <v>15</v>
      </c>
      <c r="F3034" s="463">
        <v>29.97</v>
      </c>
    </row>
    <row r="3035" spans="1:6" ht="30">
      <c r="A3035" s="460">
        <v>91955</v>
      </c>
      <c r="B3035" s="461" t="s">
        <v>7664</v>
      </c>
      <c r="C3035" s="462" t="s">
        <v>896</v>
      </c>
      <c r="D3035" s="463">
        <v>21.889999999999997</v>
      </c>
      <c r="E3035" s="463">
        <v>21.05</v>
      </c>
      <c r="F3035" s="463">
        <v>42.94</v>
      </c>
    </row>
    <row r="3036" spans="1:6" ht="30">
      <c r="A3036" s="460">
        <v>91956</v>
      </c>
      <c r="B3036" s="461" t="s">
        <v>7665</v>
      </c>
      <c r="C3036" s="462" t="s">
        <v>896</v>
      </c>
      <c r="D3036" s="463">
        <v>25.240000000000002</v>
      </c>
      <c r="E3036" s="463">
        <v>22.97</v>
      </c>
      <c r="F3036" s="463">
        <v>48.21</v>
      </c>
    </row>
    <row r="3037" spans="1:6" ht="30">
      <c r="A3037" s="460">
        <v>91957</v>
      </c>
      <c r="B3037" s="461" t="s">
        <v>7666</v>
      </c>
      <c r="C3037" s="462" t="s">
        <v>896</v>
      </c>
      <c r="D3037" s="463">
        <v>32.14</v>
      </c>
      <c r="E3037" s="463">
        <v>29.04</v>
      </c>
      <c r="F3037" s="463">
        <v>61.18</v>
      </c>
    </row>
    <row r="3038" spans="1:6" ht="30">
      <c r="A3038" s="460">
        <v>91958</v>
      </c>
      <c r="B3038" s="461" t="s">
        <v>7667</v>
      </c>
      <c r="C3038" s="462" t="s">
        <v>896</v>
      </c>
      <c r="D3038" s="463">
        <v>21.580000000000002</v>
      </c>
      <c r="E3038" s="463">
        <v>19.010000000000002</v>
      </c>
      <c r="F3038" s="463">
        <v>40.590000000000003</v>
      </c>
    </row>
    <row r="3039" spans="1:6" ht="30">
      <c r="A3039" s="460">
        <v>91959</v>
      </c>
      <c r="B3039" s="461" t="s">
        <v>7668</v>
      </c>
      <c r="C3039" s="462" t="s">
        <v>896</v>
      </c>
      <c r="D3039" s="463">
        <v>28.490000000000002</v>
      </c>
      <c r="E3039" s="463">
        <v>25.07</v>
      </c>
      <c r="F3039" s="463">
        <v>53.56</v>
      </c>
    </row>
    <row r="3040" spans="1:6" ht="30">
      <c r="A3040" s="460">
        <v>91960</v>
      </c>
      <c r="B3040" s="461" t="s">
        <v>7669</v>
      </c>
      <c r="C3040" s="462" t="s">
        <v>896</v>
      </c>
      <c r="D3040" s="463">
        <v>28.919999999999998</v>
      </c>
      <c r="E3040" s="463">
        <v>27.05</v>
      </c>
      <c r="F3040" s="463">
        <v>55.97</v>
      </c>
    </row>
    <row r="3041" spans="1:6" ht="30">
      <c r="A3041" s="460">
        <v>91961</v>
      </c>
      <c r="B3041" s="461" t="s">
        <v>7670</v>
      </c>
      <c r="C3041" s="462" t="s">
        <v>896</v>
      </c>
      <c r="D3041" s="463">
        <v>35.83</v>
      </c>
      <c r="E3041" s="463">
        <v>33.11</v>
      </c>
      <c r="F3041" s="463">
        <v>68.94</v>
      </c>
    </row>
    <row r="3042" spans="1:6" ht="30">
      <c r="A3042" s="460">
        <v>91962</v>
      </c>
      <c r="B3042" s="461" t="s">
        <v>7671</v>
      </c>
      <c r="C3042" s="462" t="s">
        <v>896</v>
      </c>
      <c r="D3042" s="463">
        <v>39.18</v>
      </c>
      <c r="E3042" s="463">
        <v>35.04</v>
      </c>
      <c r="F3042" s="463">
        <v>74.22</v>
      </c>
    </row>
    <row r="3043" spans="1:6" ht="30">
      <c r="A3043" s="460">
        <v>91963</v>
      </c>
      <c r="B3043" s="461" t="s">
        <v>7672</v>
      </c>
      <c r="C3043" s="462" t="s">
        <v>896</v>
      </c>
      <c r="D3043" s="463">
        <v>46.08</v>
      </c>
      <c r="E3043" s="463">
        <v>41.11</v>
      </c>
      <c r="F3043" s="463">
        <v>87.19</v>
      </c>
    </row>
    <row r="3044" spans="1:6" ht="30">
      <c r="A3044" s="460">
        <v>91964</v>
      </c>
      <c r="B3044" s="461" t="s">
        <v>7673</v>
      </c>
      <c r="C3044" s="462" t="s">
        <v>896</v>
      </c>
      <c r="D3044" s="463">
        <v>35.5</v>
      </c>
      <c r="E3044" s="463">
        <v>31.03</v>
      </c>
      <c r="F3044" s="463">
        <v>66.53</v>
      </c>
    </row>
    <row r="3045" spans="1:6" ht="30">
      <c r="A3045" s="460">
        <v>91965</v>
      </c>
      <c r="B3045" s="461" t="s">
        <v>7674</v>
      </c>
      <c r="C3045" s="462" t="s">
        <v>896</v>
      </c>
      <c r="D3045" s="463">
        <v>42.41</v>
      </c>
      <c r="E3045" s="463">
        <v>37.090000000000003</v>
      </c>
      <c r="F3045" s="463">
        <v>79.5</v>
      </c>
    </row>
    <row r="3046" spans="1:6" ht="30">
      <c r="A3046" s="460">
        <v>91966</v>
      </c>
      <c r="B3046" s="461" t="s">
        <v>7675</v>
      </c>
      <c r="C3046" s="462" t="s">
        <v>896</v>
      </c>
      <c r="D3046" s="463">
        <v>31.849999999999998</v>
      </c>
      <c r="E3046" s="463">
        <v>27.05</v>
      </c>
      <c r="F3046" s="463">
        <v>58.9</v>
      </c>
    </row>
    <row r="3047" spans="1:6" ht="30">
      <c r="A3047" s="460">
        <v>91967</v>
      </c>
      <c r="B3047" s="461" t="s">
        <v>7676</v>
      </c>
      <c r="C3047" s="462" t="s">
        <v>896</v>
      </c>
      <c r="D3047" s="463">
        <v>38.760000000000005</v>
      </c>
      <c r="E3047" s="463">
        <v>33.11</v>
      </c>
      <c r="F3047" s="463">
        <v>71.87</v>
      </c>
    </row>
    <row r="3048" spans="1:6" ht="30">
      <c r="A3048" s="460">
        <v>91968</v>
      </c>
      <c r="B3048" s="461" t="s">
        <v>7677</v>
      </c>
      <c r="C3048" s="462" t="s">
        <v>896</v>
      </c>
      <c r="D3048" s="463">
        <v>42.87</v>
      </c>
      <c r="E3048" s="463">
        <v>39.04</v>
      </c>
      <c r="F3048" s="463">
        <v>81.91</v>
      </c>
    </row>
    <row r="3049" spans="1:6" ht="30">
      <c r="A3049" s="460">
        <v>91969</v>
      </c>
      <c r="B3049" s="461" t="s">
        <v>7678</v>
      </c>
      <c r="C3049" s="462" t="s">
        <v>896</v>
      </c>
      <c r="D3049" s="463">
        <v>49.769999999999996</v>
      </c>
      <c r="E3049" s="463">
        <v>45.11</v>
      </c>
      <c r="F3049" s="463">
        <v>94.88</v>
      </c>
    </row>
    <row r="3050" spans="1:6" ht="30">
      <c r="A3050" s="460">
        <v>91970</v>
      </c>
      <c r="B3050" s="461" t="s">
        <v>7679</v>
      </c>
      <c r="C3050" s="462" t="s">
        <v>896</v>
      </c>
      <c r="D3050" s="463">
        <v>45.900000000000006</v>
      </c>
      <c r="E3050" s="463">
        <v>39.39</v>
      </c>
      <c r="F3050" s="463">
        <v>85.29</v>
      </c>
    </row>
    <row r="3051" spans="1:6" ht="30">
      <c r="A3051" s="460">
        <v>91971</v>
      </c>
      <c r="B3051" s="461" t="s">
        <v>7680</v>
      </c>
      <c r="C3051" s="462" t="s">
        <v>896</v>
      </c>
      <c r="D3051" s="463">
        <v>57.449999999999996</v>
      </c>
      <c r="E3051" s="463">
        <v>46.49</v>
      </c>
      <c r="F3051" s="463">
        <v>103.94</v>
      </c>
    </row>
    <row r="3052" spans="1:6" ht="30">
      <c r="A3052" s="460">
        <v>91972</v>
      </c>
      <c r="B3052" s="461" t="s">
        <v>7681</v>
      </c>
      <c r="C3052" s="462" t="s">
        <v>896</v>
      </c>
      <c r="D3052" s="463">
        <v>49.600000000000009</v>
      </c>
      <c r="E3052" s="463">
        <v>43.44</v>
      </c>
      <c r="F3052" s="463">
        <v>93.04</v>
      </c>
    </row>
    <row r="3053" spans="1:6" ht="30">
      <c r="A3053" s="460">
        <v>91973</v>
      </c>
      <c r="B3053" s="461" t="s">
        <v>7682</v>
      </c>
      <c r="C3053" s="462" t="s">
        <v>896</v>
      </c>
      <c r="D3053" s="463">
        <v>61.15</v>
      </c>
      <c r="E3053" s="463">
        <v>50.54</v>
      </c>
      <c r="F3053" s="463">
        <v>111.69</v>
      </c>
    </row>
    <row r="3054" spans="1:6" ht="30">
      <c r="A3054" s="460">
        <v>91974</v>
      </c>
      <c r="B3054" s="461" t="s">
        <v>7683</v>
      </c>
      <c r="C3054" s="462" t="s">
        <v>896</v>
      </c>
      <c r="D3054" s="463">
        <v>42.220000000000006</v>
      </c>
      <c r="E3054" s="463">
        <v>35.369999999999997</v>
      </c>
      <c r="F3054" s="463">
        <v>77.59</v>
      </c>
    </row>
    <row r="3055" spans="1:6" ht="30">
      <c r="A3055" s="460">
        <v>91975</v>
      </c>
      <c r="B3055" s="461" t="s">
        <v>7684</v>
      </c>
      <c r="C3055" s="462" t="s">
        <v>896</v>
      </c>
      <c r="D3055" s="463">
        <v>53.779999999999994</v>
      </c>
      <c r="E3055" s="463">
        <v>42.46</v>
      </c>
      <c r="F3055" s="463">
        <v>96.24</v>
      </c>
    </row>
    <row r="3056" spans="1:6" ht="30">
      <c r="A3056" s="460">
        <v>91976</v>
      </c>
      <c r="B3056" s="461" t="s">
        <v>7685</v>
      </c>
      <c r="C3056" s="462" t="s">
        <v>896</v>
      </c>
      <c r="D3056" s="463">
        <v>62.800000000000004</v>
      </c>
      <c r="E3056" s="463">
        <v>51.49</v>
      </c>
      <c r="F3056" s="463">
        <v>114.29</v>
      </c>
    </row>
    <row r="3057" spans="1:6" ht="30">
      <c r="A3057" s="460">
        <v>91977</v>
      </c>
      <c r="B3057" s="461" t="s">
        <v>7686</v>
      </c>
      <c r="C3057" s="462" t="s">
        <v>896</v>
      </c>
      <c r="D3057" s="463">
        <v>74.349999999999994</v>
      </c>
      <c r="E3057" s="463">
        <v>58.59</v>
      </c>
      <c r="F3057" s="463">
        <v>132.94</v>
      </c>
    </row>
    <row r="3058" spans="1:6" ht="30">
      <c r="A3058" s="460">
        <v>91978</v>
      </c>
      <c r="B3058" s="461" t="s">
        <v>7687</v>
      </c>
      <c r="C3058" s="462" t="s">
        <v>896</v>
      </c>
      <c r="D3058" s="463">
        <v>27.270000000000003</v>
      </c>
      <c r="E3058" s="463">
        <v>19</v>
      </c>
      <c r="F3058" s="463">
        <v>46.27</v>
      </c>
    </row>
    <row r="3059" spans="1:6" ht="30">
      <c r="A3059" s="460">
        <v>91979</v>
      </c>
      <c r="B3059" s="461" t="s">
        <v>7688</v>
      </c>
      <c r="C3059" s="462" t="s">
        <v>896</v>
      </c>
      <c r="D3059" s="463">
        <v>34.180000000000007</v>
      </c>
      <c r="E3059" s="463">
        <v>25.06</v>
      </c>
      <c r="F3059" s="463">
        <v>59.24</v>
      </c>
    </row>
    <row r="3060" spans="1:6" ht="30">
      <c r="A3060" s="460">
        <v>91980</v>
      </c>
      <c r="B3060" s="461" t="s">
        <v>7689</v>
      </c>
      <c r="C3060" s="462" t="s">
        <v>896</v>
      </c>
      <c r="D3060" s="463">
        <v>25.97</v>
      </c>
      <c r="E3060" s="463">
        <v>19</v>
      </c>
      <c r="F3060" s="463">
        <v>44.97</v>
      </c>
    </row>
    <row r="3061" spans="1:6" ht="30">
      <c r="A3061" s="460">
        <v>91981</v>
      </c>
      <c r="B3061" s="461" t="s">
        <v>7690</v>
      </c>
      <c r="C3061" s="462" t="s">
        <v>896</v>
      </c>
      <c r="D3061" s="463">
        <v>32.869999999999997</v>
      </c>
      <c r="E3061" s="463">
        <v>25.07</v>
      </c>
      <c r="F3061" s="463">
        <v>57.94</v>
      </c>
    </row>
    <row r="3062" spans="1:6" ht="30">
      <c r="A3062" s="460">
        <v>91982</v>
      </c>
      <c r="B3062" s="461" t="s">
        <v>7691</v>
      </c>
      <c r="C3062" s="462" t="s">
        <v>896</v>
      </c>
      <c r="D3062" s="463">
        <v>86.399999999999991</v>
      </c>
      <c r="E3062" s="463">
        <v>10.95</v>
      </c>
      <c r="F3062" s="463">
        <v>97.35</v>
      </c>
    </row>
    <row r="3063" spans="1:6" ht="30">
      <c r="A3063" s="460">
        <v>91983</v>
      </c>
      <c r="B3063" s="461" t="s">
        <v>7692</v>
      </c>
      <c r="C3063" s="462" t="s">
        <v>896</v>
      </c>
      <c r="D3063" s="463">
        <v>93.32</v>
      </c>
      <c r="E3063" s="463">
        <v>17</v>
      </c>
      <c r="F3063" s="463">
        <v>110.32</v>
      </c>
    </row>
    <row r="3064" spans="1:6" ht="30">
      <c r="A3064" s="460">
        <v>91984</v>
      </c>
      <c r="B3064" s="461" t="s">
        <v>7693</v>
      </c>
      <c r="C3064" s="462" t="s">
        <v>896</v>
      </c>
      <c r="D3064" s="463">
        <v>10.079999999999998</v>
      </c>
      <c r="E3064" s="463">
        <v>11</v>
      </c>
      <c r="F3064" s="463">
        <v>21.08</v>
      </c>
    </row>
    <row r="3065" spans="1:6" ht="30">
      <c r="A3065" s="460">
        <v>91985</v>
      </c>
      <c r="B3065" s="461" t="s">
        <v>7694</v>
      </c>
      <c r="C3065" s="462" t="s">
        <v>896</v>
      </c>
      <c r="D3065" s="463">
        <v>16.989999999999998</v>
      </c>
      <c r="E3065" s="463">
        <v>17.059999999999999</v>
      </c>
      <c r="F3065" s="463">
        <v>34.049999999999997</v>
      </c>
    </row>
    <row r="3066" spans="1:6" ht="30">
      <c r="A3066" s="460">
        <v>91986</v>
      </c>
      <c r="B3066" s="461" t="s">
        <v>7695</v>
      </c>
      <c r="C3066" s="462" t="s">
        <v>896</v>
      </c>
      <c r="D3066" s="463">
        <v>25.93</v>
      </c>
      <c r="E3066" s="463">
        <v>17.07</v>
      </c>
      <c r="F3066" s="463">
        <v>43</v>
      </c>
    </row>
    <row r="3067" spans="1:6" ht="30">
      <c r="A3067" s="460">
        <v>91987</v>
      </c>
      <c r="B3067" s="461" t="s">
        <v>7696</v>
      </c>
      <c r="C3067" s="462" t="s">
        <v>896</v>
      </c>
      <c r="D3067" s="463">
        <v>32.840000000000003</v>
      </c>
      <c r="E3067" s="463">
        <v>23.13</v>
      </c>
      <c r="F3067" s="463">
        <v>55.97</v>
      </c>
    </row>
    <row r="3068" spans="1:6" ht="30">
      <c r="A3068" s="460">
        <v>91988</v>
      </c>
      <c r="B3068" s="461" t="s">
        <v>7697</v>
      </c>
      <c r="C3068" s="462" t="s">
        <v>896</v>
      </c>
      <c r="D3068" s="463">
        <v>14.46</v>
      </c>
      <c r="E3068" s="463">
        <v>10.98</v>
      </c>
      <c r="F3068" s="463">
        <v>25.44</v>
      </c>
    </row>
    <row r="3069" spans="1:6" ht="30">
      <c r="A3069" s="460">
        <v>91989</v>
      </c>
      <c r="B3069" s="461" t="s">
        <v>7698</v>
      </c>
      <c r="C3069" s="462" t="s">
        <v>896</v>
      </c>
      <c r="D3069" s="463">
        <v>21.369999999999997</v>
      </c>
      <c r="E3069" s="463">
        <v>17.04</v>
      </c>
      <c r="F3069" s="463">
        <v>38.409999999999997</v>
      </c>
    </row>
    <row r="3070" spans="1:6" ht="30">
      <c r="A3070" s="460">
        <v>91990</v>
      </c>
      <c r="B3070" s="461" t="s">
        <v>7699</v>
      </c>
      <c r="C3070" s="462" t="s">
        <v>896</v>
      </c>
      <c r="D3070" s="463">
        <v>17.029999999999998</v>
      </c>
      <c r="E3070" s="463">
        <v>24.16</v>
      </c>
      <c r="F3070" s="463">
        <v>41.19</v>
      </c>
    </row>
    <row r="3071" spans="1:6" ht="30">
      <c r="A3071" s="460">
        <v>91991</v>
      </c>
      <c r="B3071" s="461" t="s">
        <v>7700</v>
      </c>
      <c r="C3071" s="462" t="s">
        <v>896</v>
      </c>
      <c r="D3071" s="463">
        <v>19.389999999999997</v>
      </c>
      <c r="E3071" s="463">
        <v>24.16</v>
      </c>
      <c r="F3071" s="463">
        <v>43.55</v>
      </c>
    </row>
    <row r="3072" spans="1:6" ht="30">
      <c r="A3072" s="460">
        <v>91992</v>
      </c>
      <c r="B3072" s="461" t="s">
        <v>7701</v>
      </c>
      <c r="C3072" s="462" t="s">
        <v>896</v>
      </c>
      <c r="D3072" s="463">
        <v>23.929999999999996</v>
      </c>
      <c r="E3072" s="463">
        <v>30.23</v>
      </c>
      <c r="F3072" s="463">
        <v>54.16</v>
      </c>
    </row>
    <row r="3073" spans="1:6" ht="30">
      <c r="A3073" s="460">
        <v>91993</v>
      </c>
      <c r="B3073" s="461" t="s">
        <v>7702</v>
      </c>
      <c r="C3073" s="462" t="s">
        <v>896</v>
      </c>
      <c r="D3073" s="463">
        <v>26.290000000000003</v>
      </c>
      <c r="E3073" s="463">
        <v>30.23</v>
      </c>
      <c r="F3073" s="463">
        <v>56.52</v>
      </c>
    </row>
    <row r="3074" spans="1:6" ht="30">
      <c r="A3074" s="460">
        <v>91994</v>
      </c>
      <c r="B3074" s="461" t="s">
        <v>7703</v>
      </c>
      <c r="C3074" s="462" t="s">
        <v>896</v>
      </c>
      <c r="D3074" s="463">
        <v>13.75</v>
      </c>
      <c r="E3074" s="463">
        <v>15</v>
      </c>
      <c r="F3074" s="463">
        <v>28.75</v>
      </c>
    </row>
    <row r="3075" spans="1:6" ht="30">
      <c r="A3075" s="460">
        <v>91995</v>
      </c>
      <c r="B3075" s="461" t="s">
        <v>7704</v>
      </c>
      <c r="C3075" s="462" t="s">
        <v>896</v>
      </c>
      <c r="D3075" s="463">
        <v>16.13</v>
      </c>
      <c r="E3075" s="463">
        <v>14.98</v>
      </c>
      <c r="F3075" s="463">
        <v>31.11</v>
      </c>
    </row>
    <row r="3076" spans="1:6" ht="30">
      <c r="A3076" s="460">
        <v>91996</v>
      </c>
      <c r="B3076" s="461" t="s">
        <v>7705</v>
      </c>
      <c r="C3076" s="462" t="s">
        <v>896</v>
      </c>
      <c r="D3076" s="463">
        <v>20.66</v>
      </c>
      <c r="E3076" s="463">
        <v>21.06</v>
      </c>
      <c r="F3076" s="463">
        <v>41.72</v>
      </c>
    </row>
    <row r="3077" spans="1:6" ht="30">
      <c r="A3077" s="460">
        <v>91997</v>
      </c>
      <c r="B3077" s="461" t="s">
        <v>7706</v>
      </c>
      <c r="C3077" s="462" t="s">
        <v>896</v>
      </c>
      <c r="D3077" s="463">
        <v>23.029999999999998</v>
      </c>
      <c r="E3077" s="463">
        <v>21.05</v>
      </c>
      <c r="F3077" s="463">
        <v>44.08</v>
      </c>
    </row>
    <row r="3078" spans="1:6" ht="30">
      <c r="A3078" s="460">
        <v>91998</v>
      </c>
      <c r="B3078" s="461" t="s">
        <v>7707</v>
      </c>
      <c r="C3078" s="462" t="s">
        <v>896</v>
      </c>
      <c r="D3078" s="463">
        <v>12.490000000000002</v>
      </c>
      <c r="E3078" s="463">
        <v>11.45</v>
      </c>
      <c r="F3078" s="463">
        <v>23.94</v>
      </c>
    </row>
    <row r="3079" spans="1:6" ht="30">
      <c r="A3079" s="460">
        <v>91999</v>
      </c>
      <c r="B3079" s="461" t="s">
        <v>7708</v>
      </c>
      <c r="C3079" s="462" t="s">
        <v>896</v>
      </c>
      <c r="D3079" s="463">
        <v>14.850000000000001</v>
      </c>
      <c r="E3079" s="463">
        <v>11.45</v>
      </c>
      <c r="F3079" s="463">
        <v>26.3</v>
      </c>
    </row>
    <row r="3080" spans="1:6" ht="30">
      <c r="A3080" s="460">
        <v>92000</v>
      </c>
      <c r="B3080" s="461" t="s">
        <v>7709</v>
      </c>
      <c r="C3080" s="462" t="s">
        <v>896</v>
      </c>
      <c r="D3080" s="463">
        <v>19.399999999999995</v>
      </c>
      <c r="E3080" s="463">
        <v>17.510000000000002</v>
      </c>
      <c r="F3080" s="463">
        <v>36.909999999999997</v>
      </c>
    </row>
    <row r="3081" spans="1:6" ht="30">
      <c r="A3081" s="460">
        <v>92001</v>
      </c>
      <c r="B3081" s="461" t="s">
        <v>7710</v>
      </c>
      <c r="C3081" s="462" t="s">
        <v>896</v>
      </c>
      <c r="D3081" s="463">
        <v>21.76</v>
      </c>
      <c r="E3081" s="463">
        <v>17.510000000000002</v>
      </c>
      <c r="F3081" s="463">
        <v>39.270000000000003</v>
      </c>
    </row>
    <row r="3082" spans="1:6" ht="30">
      <c r="A3082" s="460">
        <v>92002</v>
      </c>
      <c r="B3082" s="461" t="s">
        <v>7711</v>
      </c>
      <c r="C3082" s="462" t="s">
        <v>896</v>
      </c>
      <c r="D3082" s="463">
        <v>26.470000000000002</v>
      </c>
      <c r="E3082" s="463">
        <v>27.06</v>
      </c>
      <c r="F3082" s="463">
        <v>53.53</v>
      </c>
    </row>
    <row r="3083" spans="1:6" ht="30">
      <c r="A3083" s="460">
        <v>92003</v>
      </c>
      <c r="B3083" s="461" t="s">
        <v>7712</v>
      </c>
      <c r="C3083" s="462" t="s">
        <v>896</v>
      </c>
      <c r="D3083" s="463">
        <v>31.2</v>
      </c>
      <c r="E3083" s="463">
        <v>27.05</v>
      </c>
      <c r="F3083" s="463">
        <v>58.25</v>
      </c>
    </row>
    <row r="3084" spans="1:6" ht="30">
      <c r="A3084" s="460">
        <v>92004</v>
      </c>
      <c r="B3084" s="461" t="s">
        <v>7713</v>
      </c>
      <c r="C3084" s="462" t="s">
        <v>896</v>
      </c>
      <c r="D3084" s="463">
        <v>33.39</v>
      </c>
      <c r="E3084" s="463">
        <v>33.11</v>
      </c>
      <c r="F3084" s="463">
        <v>66.5</v>
      </c>
    </row>
    <row r="3085" spans="1:6" ht="30">
      <c r="A3085" s="460">
        <v>92005</v>
      </c>
      <c r="B3085" s="461" t="s">
        <v>7714</v>
      </c>
      <c r="C3085" s="462" t="s">
        <v>896</v>
      </c>
      <c r="D3085" s="463">
        <v>38.11</v>
      </c>
      <c r="E3085" s="463">
        <v>33.11</v>
      </c>
      <c r="F3085" s="463">
        <v>71.22</v>
      </c>
    </row>
    <row r="3086" spans="1:6" ht="30">
      <c r="A3086" s="460">
        <v>92006</v>
      </c>
      <c r="B3086" s="461" t="s">
        <v>7715</v>
      </c>
      <c r="C3086" s="462" t="s">
        <v>896</v>
      </c>
      <c r="D3086" s="463">
        <v>23.940000000000005</v>
      </c>
      <c r="E3086" s="463">
        <v>19.899999999999999</v>
      </c>
      <c r="F3086" s="463">
        <v>43.84</v>
      </c>
    </row>
    <row r="3087" spans="1:6" ht="30">
      <c r="A3087" s="460">
        <v>92007</v>
      </c>
      <c r="B3087" s="461" t="s">
        <v>7716</v>
      </c>
      <c r="C3087" s="462" t="s">
        <v>896</v>
      </c>
      <c r="D3087" s="463">
        <v>28.660000000000004</v>
      </c>
      <c r="E3087" s="463">
        <v>19.899999999999999</v>
      </c>
      <c r="F3087" s="463">
        <v>48.56</v>
      </c>
    </row>
    <row r="3088" spans="1:6" ht="30">
      <c r="A3088" s="460">
        <v>92008</v>
      </c>
      <c r="B3088" s="461" t="s">
        <v>7717</v>
      </c>
      <c r="C3088" s="462" t="s">
        <v>896</v>
      </c>
      <c r="D3088" s="463">
        <v>30.85</v>
      </c>
      <c r="E3088" s="463">
        <v>25.96</v>
      </c>
      <c r="F3088" s="463">
        <v>56.81</v>
      </c>
    </row>
    <row r="3089" spans="1:6" ht="30">
      <c r="A3089" s="460">
        <v>92009</v>
      </c>
      <c r="B3089" s="461" t="s">
        <v>7718</v>
      </c>
      <c r="C3089" s="462" t="s">
        <v>896</v>
      </c>
      <c r="D3089" s="463">
        <v>35.57</v>
      </c>
      <c r="E3089" s="463">
        <v>25.96</v>
      </c>
      <c r="F3089" s="463">
        <v>61.53</v>
      </c>
    </row>
    <row r="3090" spans="1:6" ht="30">
      <c r="A3090" s="460">
        <v>92010</v>
      </c>
      <c r="B3090" s="461" t="s">
        <v>7719</v>
      </c>
      <c r="C3090" s="462" t="s">
        <v>896</v>
      </c>
      <c r="D3090" s="463">
        <v>39.21</v>
      </c>
      <c r="E3090" s="463">
        <v>39.04</v>
      </c>
      <c r="F3090" s="463">
        <v>78.25</v>
      </c>
    </row>
    <row r="3091" spans="1:6" ht="30">
      <c r="A3091" s="460">
        <v>92011</v>
      </c>
      <c r="B3091" s="461" t="s">
        <v>7720</v>
      </c>
      <c r="C3091" s="462" t="s">
        <v>896</v>
      </c>
      <c r="D3091" s="463">
        <v>46.29</v>
      </c>
      <c r="E3091" s="463">
        <v>39.04</v>
      </c>
      <c r="F3091" s="463">
        <v>85.33</v>
      </c>
    </row>
    <row r="3092" spans="1:6" ht="30">
      <c r="A3092" s="460">
        <v>92012</v>
      </c>
      <c r="B3092" s="461" t="s">
        <v>7721</v>
      </c>
      <c r="C3092" s="462" t="s">
        <v>896</v>
      </c>
      <c r="D3092" s="463">
        <v>46.11</v>
      </c>
      <c r="E3092" s="463">
        <v>45.11</v>
      </c>
      <c r="F3092" s="463">
        <v>91.22</v>
      </c>
    </row>
    <row r="3093" spans="1:6" ht="30">
      <c r="A3093" s="460">
        <v>92013</v>
      </c>
      <c r="B3093" s="461" t="s">
        <v>7722</v>
      </c>
      <c r="C3093" s="462" t="s">
        <v>896</v>
      </c>
      <c r="D3093" s="463">
        <v>53.199999999999996</v>
      </c>
      <c r="E3093" s="463">
        <v>45.1</v>
      </c>
      <c r="F3093" s="463">
        <v>98.3</v>
      </c>
    </row>
    <row r="3094" spans="1:6" ht="30">
      <c r="A3094" s="460">
        <v>92014</v>
      </c>
      <c r="B3094" s="461" t="s">
        <v>7723</v>
      </c>
      <c r="C3094" s="462" t="s">
        <v>896</v>
      </c>
      <c r="D3094" s="463">
        <v>35.4</v>
      </c>
      <c r="E3094" s="463">
        <v>28.36</v>
      </c>
      <c r="F3094" s="463">
        <v>63.76</v>
      </c>
    </row>
    <row r="3095" spans="1:6" ht="30">
      <c r="A3095" s="460">
        <v>92015</v>
      </c>
      <c r="B3095" s="461" t="s">
        <v>7724</v>
      </c>
      <c r="C3095" s="462" t="s">
        <v>896</v>
      </c>
      <c r="D3095" s="463">
        <v>42.480000000000004</v>
      </c>
      <c r="E3095" s="463">
        <v>28.36</v>
      </c>
      <c r="F3095" s="463">
        <v>70.84</v>
      </c>
    </row>
    <row r="3096" spans="1:6" ht="30">
      <c r="A3096" s="460">
        <v>92016</v>
      </c>
      <c r="B3096" s="461" t="s">
        <v>7725</v>
      </c>
      <c r="C3096" s="462" t="s">
        <v>896</v>
      </c>
      <c r="D3096" s="463">
        <v>42.31</v>
      </c>
      <c r="E3096" s="463">
        <v>34.42</v>
      </c>
      <c r="F3096" s="463">
        <v>76.73</v>
      </c>
    </row>
    <row r="3097" spans="1:6" ht="30">
      <c r="A3097" s="460">
        <v>92017</v>
      </c>
      <c r="B3097" s="461" t="s">
        <v>7726</v>
      </c>
      <c r="C3097" s="462" t="s">
        <v>896</v>
      </c>
      <c r="D3097" s="463">
        <v>49.39</v>
      </c>
      <c r="E3097" s="463">
        <v>34.42</v>
      </c>
      <c r="F3097" s="463">
        <v>83.81</v>
      </c>
    </row>
    <row r="3098" spans="1:6" ht="30">
      <c r="A3098" s="460">
        <v>92018</v>
      </c>
      <c r="B3098" s="461" t="s">
        <v>7727</v>
      </c>
      <c r="C3098" s="462" t="s">
        <v>896</v>
      </c>
      <c r="D3098" s="463">
        <v>47.02</v>
      </c>
      <c r="E3098" s="463">
        <v>37.35</v>
      </c>
      <c r="F3098" s="463">
        <v>84.37</v>
      </c>
    </row>
    <row r="3099" spans="1:6" ht="30">
      <c r="A3099" s="460">
        <v>92019</v>
      </c>
      <c r="B3099" s="461" t="s">
        <v>7728</v>
      </c>
      <c r="C3099" s="462" t="s">
        <v>896</v>
      </c>
      <c r="D3099" s="463">
        <v>58.58</v>
      </c>
      <c r="E3099" s="463">
        <v>44.44</v>
      </c>
      <c r="F3099" s="463">
        <v>103.02</v>
      </c>
    </row>
    <row r="3100" spans="1:6" ht="30">
      <c r="A3100" s="460">
        <v>92020</v>
      </c>
      <c r="B3100" s="461" t="s">
        <v>7729</v>
      </c>
      <c r="C3100" s="462" t="s">
        <v>896</v>
      </c>
      <c r="D3100" s="463">
        <v>70.010000000000005</v>
      </c>
      <c r="E3100" s="463">
        <v>54.5</v>
      </c>
      <c r="F3100" s="463">
        <v>124.51</v>
      </c>
    </row>
    <row r="3101" spans="1:6" ht="30">
      <c r="A3101" s="460">
        <v>92021</v>
      </c>
      <c r="B3101" s="461" t="s">
        <v>7730</v>
      </c>
      <c r="C3101" s="462" t="s">
        <v>896</v>
      </c>
      <c r="D3101" s="463">
        <v>81.56</v>
      </c>
      <c r="E3101" s="463">
        <v>61.6</v>
      </c>
      <c r="F3101" s="463">
        <v>143.16</v>
      </c>
    </row>
    <row r="3102" spans="1:6" ht="30">
      <c r="A3102" s="460">
        <v>92022</v>
      </c>
      <c r="B3102" s="461" t="s">
        <v>7731</v>
      </c>
      <c r="C3102" s="462" t="s">
        <v>896</v>
      </c>
      <c r="D3102" s="463">
        <v>24.020000000000003</v>
      </c>
      <c r="E3102" s="463">
        <v>22.97</v>
      </c>
      <c r="F3102" s="463">
        <v>46.99</v>
      </c>
    </row>
    <row r="3103" spans="1:6" ht="30">
      <c r="A3103" s="460">
        <v>92023</v>
      </c>
      <c r="B3103" s="461" t="s">
        <v>7732</v>
      </c>
      <c r="C3103" s="462" t="s">
        <v>896</v>
      </c>
      <c r="D3103" s="463">
        <v>30.92</v>
      </c>
      <c r="E3103" s="463">
        <v>29.04</v>
      </c>
      <c r="F3103" s="463">
        <v>59.96</v>
      </c>
    </row>
    <row r="3104" spans="1:6" ht="30">
      <c r="A3104" s="460">
        <v>92024</v>
      </c>
      <c r="B3104" s="461" t="s">
        <v>7733</v>
      </c>
      <c r="C3104" s="462" t="s">
        <v>896</v>
      </c>
      <c r="D3104" s="463">
        <v>36.74</v>
      </c>
      <c r="E3104" s="463">
        <v>35.04</v>
      </c>
      <c r="F3104" s="463">
        <v>71.78</v>
      </c>
    </row>
    <row r="3105" spans="1:6" ht="30">
      <c r="A3105" s="460">
        <v>92025</v>
      </c>
      <c r="B3105" s="461" t="s">
        <v>7734</v>
      </c>
      <c r="C3105" s="462" t="s">
        <v>896</v>
      </c>
      <c r="D3105" s="463">
        <v>43.64</v>
      </c>
      <c r="E3105" s="463">
        <v>41.11</v>
      </c>
      <c r="F3105" s="463">
        <v>84.75</v>
      </c>
    </row>
    <row r="3106" spans="1:6" ht="30">
      <c r="A3106" s="460">
        <v>92026</v>
      </c>
      <c r="B3106" s="461" t="s">
        <v>7735</v>
      </c>
      <c r="C3106" s="462" t="s">
        <v>896</v>
      </c>
      <c r="D3106" s="463">
        <v>34.28</v>
      </c>
      <c r="E3106" s="463">
        <v>31.03</v>
      </c>
      <c r="F3106" s="463">
        <v>65.31</v>
      </c>
    </row>
    <row r="3107" spans="1:6" ht="30">
      <c r="A3107" s="460">
        <v>92027</v>
      </c>
      <c r="B3107" s="461" t="s">
        <v>7736</v>
      </c>
      <c r="C3107" s="462" t="s">
        <v>896</v>
      </c>
      <c r="D3107" s="463">
        <v>41.19</v>
      </c>
      <c r="E3107" s="463">
        <v>37.090000000000003</v>
      </c>
      <c r="F3107" s="463">
        <v>78.28</v>
      </c>
    </row>
    <row r="3108" spans="1:6" ht="30">
      <c r="A3108" s="460">
        <v>92028</v>
      </c>
      <c r="B3108" s="461" t="s">
        <v>7737</v>
      </c>
      <c r="C3108" s="462" t="s">
        <v>896</v>
      </c>
      <c r="D3108" s="463">
        <v>27.7</v>
      </c>
      <c r="E3108" s="463">
        <v>27.05</v>
      </c>
      <c r="F3108" s="463">
        <v>54.75</v>
      </c>
    </row>
    <row r="3109" spans="1:6" ht="30">
      <c r="A3109" s="460">
        <v>92029</v>
      </c>
      <c r="B3109" s="461" t="s">
        <v>7738</v>
      </c>
      <c r="C3109" s="462" t="s">
        <v>896</v>
      </c>
      <c r="D3109" s="463">
        <v>34.61</v>
      </c>
      <c r="E3109" s="463">
        <v>33.11</v>
      </c>
      <c r="F3109" s="463">
        <v>67.72</v>
      </c>
    </row>
    <row r="3110" spans="1:6" ht="30">
      <c r="A3110" s="460">
        <v>92030</v>
      </c>
      <c r="B3110" s="461" t="s">
        <v>7739</v>
      </c>
      <c r="C3110" s="462" t="s">
        <v>896</v>
      </c>
      <c r="D3110" s="463">
        <v>40.43</v>
      </c>
      <c r="E3110" s="463">
        <v>39.04</v>
      </c>
      <c r="F3110" s="463">
        <v>79.47</v>
      </c>
    </row>
    <row r="3111" spans="1:6" ht="30">
      <c r="A3111" s="460">
        <v>92031</v>
      </c>
      <c r="B3111" s="461" t="s">
        <v>7740</v>
      </c>
      <c r="C3111" s="462" t="s">
        <v>896</v>
      </c>
      <c r="D3111" s="463">
        <v>47.33</v>
      </c>
      <c r="E3111" s="463">
        <v>45.11</v>
      </c>
      <c r="F3111" s="463">
        <v>92.44</v>
      </c>
    </row>
    <row r="3112" spans="1:6" ht="30">
      <c r="A3112" s="460">
        <v>92032</v>
      </c>
      <c r="B3112" s="461" t="s">
        <v>7741</v>
      </c>
      <c r="C3112" s="462" t="s">
        <v>896</v>
      </c>
      <c r="D3112" s="463">
        <v>41.65</v>
      </c>
      <c r="E3112" s="463">
        <v>39.04</v>
      </c>
      <c r="F3112" s="463">
        <v>80.69</v>
      </c>
    </row>
    <row r="3113" spans="1:6" ht="30">
      <c r="A3113" s="460">
        <v>92033</v>
      </c>
      <c r="B3113" s="461" t="s">
        <v>7742</v>
      </c>
      <c r="C3113" s="462" t="s">
        <v>896</v>
      </c>
      <c r="D3113" s="463">
        <v>48.55</v>
      </c>
      <c r="E3113" s="463">
        <v>45.11</v>
      </c>
      <c r="F3113" s="463">
        <v>93.66</v>
      </c>
    </row>
    <row r="3114" spans="1:6" ht="30">
      <c r="A3114" s="460">
        <v>92034</v>
      </c>
      <c r="B3114" s="461" t="s">
        <v>7743</v>
      </c>
      <c r="C3114" s="462" t="s">
        <v>896</v>
      </c>
      <c r="D3114" s="463">
        <v>37.96</v>
      </c>
      <c r="E3114" s="463">
        <v>35.04</v>
      </c>
      <c r="F3114" s="463">
        <v>73</v>
      </c>
    </row>
    <row r="3115" spans="1:6" ht="30">
      <c r="A3115" s="460">
        <v>92035</v>
      </c>
      <c r="B3115" s="461" t="s">
        <v>7744</v>
      </c>
      <c r="C3115" s="462" t="s">
        <v>896</v>
      </c>
      <c r="D3115" s="463">
        <v>44.86</v>
      </c>
      <c r="E3115" s="463">
        <v>41.11</v>
      </c>
      <c r="F3115" s="463">
        <v>85.97</v>
      </c>
    </row>
    <row r="3116" spans="1:6" ht="30">
      <c r="A3116" s="460">
        <v>97583</v>
      </c>
      <c r="B3116" s="461" t="s">
        <v>2036</v>
      </c>
      <c r="C3116" s="462" t="s">
        <v>896</v>
      </c>
      <c r="D3116" s="463">
        <v>77.61</v>
      </c>
      <c r="E3116" s="463">
        <v>12.86</v>
      </c>
      <c r="F3116" s="463">
        <v>90.47</v>
      </c>
    </row>
    <row r="3117" spans="1:6" ht="30">
      <c r="A3117" s="460">
        <v>97584</v>
      </c>
      <c r="B3117" s="461" t="s">
        <v>2037</v>
      </c>
      <c r="C3117" s="462" t="s">
        <v>896</v>
      </c>
      <c r="D3117" s="463">
        <v>112.44000000000001</v>
      </c>
      <c r="E3117" s="463">
        <v>12.85</v>
      </c>
      <c r="F3117" s="463">
        <v>125.29</v>
      </c>
    </row>
    <row r="3118" spans="1:6" ht="30">
      <c r="A3118" s="460">
        <v>97585</v>
      </c>
      <c r="B3118" s="461" t="s">
        <v>2038</v>
      </c>
      <c r="C3118" s="462" t="s">
        <v>896</v>
      </c>
      <c r="D3118" s="463">
        <v>106.47</v>
      </c>
      <c r="E3118" s="463">
        <v>14.61</v>
      </c>
      <c r="F3118" s="463">
        <v>121.08</v>
      </c>
    </row>
    <row r="3119" spans="1:6" ht="30">
      <c r="A3119" s="460">
        <v>97586</v>
      </c>
      <c r="B3119" s="461" t="s">
        <v>2039</v>
      </c>
      <c r="C3119" s="462" t="s">
        <v>896</v>
      </c>
      <c r="D3119" s="463">
        <v>148.51999999999998</v>
      </c>
      <c r="E3119" s="463">
        <v>14.61</v>
      </c>
      <c r="F3119" s="463">
        <v>163.13</v>
      </c>
    </row>
    <row r="3120" spans="1:6" ht="30">
      <c r="A3120" s="460">
        <v>97587</v>
      </c>
      <c r="B3120" s="461" t="s">
        <v>2046</v>
      </c>
      <c r="C3120" s="462" t="s">
        <v>896</v>
      </c>
      <c r="D3120" s="463">
        <v>281.67</v>
      </c>
      <c r="E3120" s="463">
        <v>12.52</v>
      </c>
      <c r="F3120" s="463">
        <v>294.19</v>
      </c>
    </row>
    <row r="3121" spans="1:6" ht="30">
      <c r="A3121" s="460">
        <v>97589</v>
      </c>
      <c r="B3121" s="461" t="s">
        <v>2040</v>
      </c>
      <c r="C3121" s="462" t="s">
        <v>896</v>
      </c>
      <c r="D3121" s="463">
        <v>29.94</v>
      </c>
      <c r="E3121" s="463">
        <v>18.91</v>
      </c>
      <c r="F3121" s="463">
        <v>48.85</v>
      </c>
    </row>
    <row r="3122" spans="1:6" ht="30">
      <c r="A3122" s="460">
        <v>97590</v>
      </c>
      <c r="B3122" s="461" t="s">
        <v>2041</v>
      </c>
      <c r="C3122" s="462" t="s">
        <v>896</v>
      </c>
      <c r="D3122" s="463">
        <v>88.07</v>
      </c>
      <c r="E3122" s="463">
        <v>18.89</v>
      </c>
      <c r="F3122" s="463">
        <v>106.96</v>
      </c>
    </row>
    <row r="3123" spans="1:6" ht="30">
      <c r="A3123" s="460">
        <v>97591</v>
      </c>
      <c r="B3123" s="461" t="s">
        <v>2042</v>
      </c>
      <c r="C3123" s="462" t="s">
        <v>896</v>
      </c>
      <c r="D3123" s="463">
        <v>116.85999999999999</v>
      </c>
      <c r="E3123" s="463">
        <v>24.43</v>
      </c>
      <c r="F3123" s="463">
        <v>141.29</v>
      </c>
    </row>
    <row r="3124" spans="1:6" ht="30">
      <c r="A3124" s="460">
        <v>97593</v>
      </c>
      <c r="B3124" s="461" t="s">
        <v>2043</v>
      </c>
      <c r="C3124" s="462" t="s">
        <v>896</v>
      </c>
      <c r="D3124" s="463">
        <v>134.91999999999999</v>
      </c>
      <c r="E3124" s="463">
        <v>15.83</v>
      </c>
      <c r="F3124" s="463">
        <v>150.75</v>
      </c>
    </row>
    <row r="3125" spans="1:6" ht="30">
      <c r="A3125" s="460">
        <v>97594</v>
      </c>
      <c r="B3125" s="461" t="s">
        <v>2044</v>
      </c>
      <c r="C3125" s="462" t="s">
        <v>896</v>
      </c>
      <c r="D3125" s="463">
        <v>120.34</v>
      </c>
      <c r="E3125" s="463">
        <v>20.6</v>
      </c>
      <c r="F3125" s="463">
        <v>140.94</v>
      </c>
    </row>
    <row r="3126" spans="1:6" ht="30">
      <c r="A3126" s="460">
        <v>97595</v>
      </c>
      <c r="B3126" s="461" t="s">
        <v>2026</v>
      </c>
      <c r="C3126" s="462" t="s">
        <v>896</v>
      </c>
      <c r="D3126" s="463">
        <v>89.01</v>
      </c>
      <c r="E3126" s="463">
        <v>19.920000000000002</v>
      </c>
      <c r="F3126" s="463">
        <v>108.93</v>
      </c>
    </row>
    <row r="3127" spans="1:6" ht="30">
      <c r="A3127" s="460">
        <v>97596</v>
      </c>
      <c r="B3127" s="461" t="s">
        <v>2028</v>
      </c>
      <c r="C3127" s="462" t="s">
        <v>896</v>
      </c>
      <c r="D3127" s="463">
        <v>57.620000000000005</v>
      </c>
      <c r="E3127" s="463">
        <v>19.920000000000002</v>
      </c>
      <c r="F3127" s="463">
        <v>77.540000000000006</v>
      </c>
    </row>
    <row r="3128" spans="1:6" ht="30">
      <c r="A3128" s="460">
        <v>97597</v>
      </c>
      <c r="B3128" s="461" t="s">
        <v>2027</v>
      </c>
      <c r="C3128" s="462" t="s">
        <v>896</v>
      </c>
      <c r="D3128" s="463">
        <v>61.750000000000007</v>
      </c>
      <c r="E3128" s="463">
        <v>13.26</v>
      </c>
      <c r="F3128" s="463">
        <v>75.010000000000005</v>
      </c>
    </row>
    <row r="3129" spans="1:6" ht="30">
      <c r="A3129" s="460">
        <v>97598</v>
      </c>
      <c r="B3129" s="461" t="s">
        <v>2029</v>
      </c>
      <c r="C3129" s="462" t="s">
        <v>896</v>
      </c>
      <c r="D3129" s="463">
        <v>57.74</v>
      </c>
      <c r="E3129" s="463">
        <v>13.26</v>
      </c>
      <c r="F3129" s="463">
        <v>71</v>
      </c>
    </row>
    <row r="3130" spans="1:6" ht="30">
      <c r="A3130" s="460">
        <v>97599</v>
      </c>
      <c r="B3130" s="461" t="s">
        <v>2047</v>
      </c>
      <c r="C3130" s="462" t="s">
        <v>896</v>
      </c>
      <c r="D3130" s="463">
        <v>17.96</v>
      </c>
      <c r="E3130" s="463">
        <v>6.33</v>
      </c>
      <c r="F3130" s="463">
        <v>24.29</v>
      </c>
    </row>
    <row r="3131" spans="1:6">
      <c r="A3131" s="460">
        <v>97609</v>
      </c>
      <c r="B3131" s="461" t="s">
        <v>2084</v>
      </c>
      <c r="C3131" s="462" t="s">
        <v>896</v>
      </c>
      <c r="D3131" s="463">
        <v>10.130000000000001</v>
      </c>
      <c r="E3131" s="463">
        <v>5.84</v>
      </c>
      <c r="F3131" s="463">
        <v>15.97</v>
      </c>
    </row>
    <row r="3132" spans="1:6">
      <c r="A3132" s="460">
        <v>97610</v>
      </c>
      <c r="B3132" s="461" t="s">
        <v>2085</v>
      </c>
      <c r="C3132" s="462" t="s">
        <v>896</v>
      </c>
      <c r="D3132" s="463">
        <v>10.96</v>
      </c>
      <c r="E3132" s="463">
        <v>5.84</v>
      </c>
      <c r="F3132" s="463">
        <v>16.8</v>
      </c>
    </row>
    <row r="3133" spans="1:6" ht="30">
      <c r="A3133" s="460">
        <v>97611</v>
      </c>
      <c r="B3133" s="461" t="s">
        <v>2070</v>
      </c>
      <c r="C3133" s="462" t="s">
        <v>896</v>
      </c>
      <c r="D3133" s="463">
        <v>21.340000000000003</v>
      </c>
      <c r="E3133" s="463">
        <v>5.83</v>
      </c>
      <c r="F3133" s="463">
        <v>27.17</v>
      </c>
    </row>
    <row r="3134" spans="1:6" ht="30">
      <c r="A3134" s="460">
        <v>97612</v>
      </c>
      <c r="B3134" s="461" t="s">
        <v>2071</v>
      </c>
      <c r="C3134" s="462" t="s">
        <v>896</v>
      </c>
      <c r="D3134" s="463">
        <v>23.689999999999998</v>
      </c>
      <c r="E3134" s="463">
        <v>5.83</v>
      </c>
      <c r="F3134" s="463">
        <v>29.52</v>
      </c>
    </row>
    <row r="3135" spans="1:6" ht="30">
      <c r="A3135" s="460">
        <v>97613</v>
      </c>
      <c r="B3135" s="461" t="s">
        <v>2077</v>
      </c>
      <c r="C3135" s="462" t="s">
        <v>896</v>
      </c>
      <c r="D3135" s="463">
        <v>31.5</v>
      </c>
      <c r="E3135" s="463">
        <v>5.83</v>
      </c>
      <c r="F3135" s="463">
        <v>37.33</v>
      </c>
    </row>
    <row r="3136" spans="1:6" ht="30">
      <c r="A3136" s="460">
        <v>97614</v>
      </c>
      <c r="B3136" s="461" t="s">
        <v>2074</v>
      </c>
      <c r="C3136" s="462" t="s">
        <v>896</v>
      </c>
      <c r="D3136" s="463">
        <v>59.699999999999996</v>
      </c>
      <c r="E3136" s="463">
        <v>5.82</v>
      </c>
      <c r="F3136" s="463">
        <v>65.52</v>
      </c>
    </row>
    <row r="3137" spans="1:6" ht="30">
      <c r="A3137" s="460">
        <v>97615</v>
      </c>
      <c r="B3137" s="461" t="s">
        <v>5742</v>
      </c>
      <c r="C3137" s="462" t="s">
        <v>896</v>
      </c>
      <c r="D3137" s="463">
        <v>48.4</v>
      </c>
      <c r="E3137" s="463">
        <v>8.75</v>
      </c>
      <c r="F3137" s="463">
        <v>57.15</v>
      </c>
    </row>
    <row r="3138" spans="1:6" ht="30">
      <c r="A3138" s="460">
        <v>97616</v>
      </c>
      <c r="B3138" s="461" t="s">
        <v>5743</v>
      </c>
      <c r="C3138" s="462" t="s">
        <v>896</v>
      </c>
      <c r="D3138" s="463">
        <v>56.52</v>
      </c>
      <c r="E3138" s="463">
        <v>8.74</v>
      </c>
      <c r="F3138" s="463">
        <v>65.260000000000005</v>
      </c>
    </row>
    <row r="3139" spans="1:6" ht="30">
      <c r="A3139" s="460">
        <v>97617</v>
      </c>
      <c r="B3139" s="461" t="s">
        <v>5744</v>
      </c>
      <c r="C3139" s="462" t="s">
        <v>896</v>
      </c>
      <c r="D3139" s="463">
        <v>56.15</v>
      </c>
      <c r="E3139" s="463">
        <v>8.74</v>
      </c>
      <c r="F3139" s="463">
        <v>64.89</v>
      </c>
    </row>
    <row r="3140" spans="1:6" ht="30">
      <c r="A3140" s="460">
        <v>97618</v>
      </c>
      <c r="B3140" s="461" t="s">
        <v>5745</v>
      </c>
      <c r="C3140" s="462" t="s">
        <v>896</v>
      </c>
      <c r="D3140" s="463">
        <v>51.7</v>
      </c>
      <c r="E3140" s="463">
        <v>8.75</v>
      </c>
      <c r="F3140" s="463">
        <v>60.45</v>
      </c>
    </row>
    <row r="3141" spans="1:6">
      <c r="A3141" s="460">
        <v>100902</v>
      </c>
      <c r="B3141" s="461" t="s">
        <v>5746</v>
      </c>
      <c r="C3141" s="462" t="s">
        <v>896</v>
      </c>
      <c r="D3141" s="463">
        <v>16.740000000000002</v>
      </c>
      <c r="E3141" s="463">
        <v>8.76</v>
      </c>
      <c r="F3141" s="463">
        <v>25.5</v>
      </c>
    </row>
    <row r="3142" spans="1:6">
      <c r="A3142" s="460">
        <v>100903</v>
      </c>
      <c r="B3142" s="461" t="s">
        <v>5747</v>
      </c>
      <c r="C3142" s="462" t="s">
        <v>896</v>
      </c>
      <c r="D3142" s="463">
        <v>20.399999999999999</v>
      </c>
      <c r="E3142" s="463">
        <v>8.76</v>
      </c>
      <c r="F3142" s="463">
        <v>29.16</v>
      </c>
    </row>
    <row r="3143" spans="1:6" ht="30">
      <c r="A3143" s="460">
        <v>100904</v>
      </c>
      <c r="B3143" s="461" t="s">
        <v>2033</v>
      </c>
      <c r="C3143" s="462" t="s">
        <v>896</v>
      </c>
      <c r="D3143" s="463">
        <v>77.61</v>
      </c>
      <c r="E3143" s="463">
        <v>12.86</v>
      </c>
      <c r="F3143" s="463">
        <v>90.47</v>
      </c>
    </row>
    <row r="3144" spans="1:6" ht="30">
      <c r="A3144" s="460">
        <v>100905</v>
      </c>
      <c r="B3144" s="461" t="s">
        <v>2034</v>
      </c>
      <c r="C3144" s="462" t="s">
        <v>896</v>
      </c>
      <c r="D3144" s="463">
        <v>212.92</v>
      </c>
      <c r="E3144" s="463">
        <v>29.25</v>
      </c>
      <c r="F3144" s="463">
        <v>242.17</v>
      </c>
    </row>
    <row r="3145" spans="1:6" ht="30">
      <c r="A3145" s="460">
        <v>100906</v>
      </c>
      <c r="B3145" s="461" t="s">
        <v>2035</v>
      </c>
      <c r="C3145" s="462" t="s">
        <v>896</v>
      </c>
      <c r="D3145" s="463">
        <v>297.02</v>
      </c>
      <c r="E3145" s="463">
        <v>29.25</v>
      </c>
      <c r="F3145" s="463">
        <v>326.27</v>
      </c>
    </row>
    <row r="3146" spans="1:6" ht="30">
      <c r="A3146" s="460">
        <v>100919</v>
      </c>
      <c r="B3146" s="461" t="s">
        <v>2072</v>
      </c>
      <c r="C3146" s="462" t="s">
        <v>896</v>
      </c>
      <c r="D3146" s="463">
        <v>68.900000000000006</v>
      </c>
      <c r="E3146" s="463">
        <v>5.82</v>
      </c>
      <c r="F3146" s="463">
        <v>74.72</v>
      </c>
    </row>
    <row r="3147" spans="1:6" ht="30">
      <c r="A3147" s="460">
        <v>100920</v>
      </c>
      <c r="B3147" s="461" t="s">
        <v>2073</v>
      </c>
      <c r="C3147" s="462" t="s">
        <v>896</v>
      </c>
      <c r="D3147" s="463">
        <v>120.88999999999999</v>
      </c>
      <c r="E3147" s="463">
        <v>5.82</v>
      </c>
      <c r="F3147" s="463">
        <v>126.71</v>
      </c>
    </row>
    <row r="3148" spans="1:6" ht="30">
      <c r="A3148" s="460">
        <v>100921</v>
      </c>
      <c r="B3148" s="461" t="s">
        <v>2086</v>
      </c>
      <c r="C3148" s="462" t="s">
        <v>896</v>
      </c>
      <c r="D3148" s="463">
        <v>49.11</v>
      </c>
      <c r="E3148" s="463">
        <v>24.33</v>
      </c>
      <c r="F3148" s="463">
        <v>73.44</v>
      </c>
    </row>
    <row r="3149" spans="1:6" ht="30">
      <c r="A3149" s="460">
        <v>100922</v>
      </c>
      <c r="B3149" s="461" t="s">
        <v>2087</v>
      </c>
      <c r="C3149" s="462" t="s">
        <v>896</v>
      </c>
      <c r="D3149" s="463">
        <v>35.78</v>
      </c>
      <c r="E3149" s="463">
        <v>16.75</v>
      </c>
      <c r="F3149" s="463">
        <v>52.53</v>
      </c>
    </row>
    <row r="3150" spans="1:6" ht="30">
      <c r="A3150" s="460">
        <v>100923</v>
      </c>
      <c r="B3150" s="461" t="s">
        <v>2088</v>
      </c>
      <c r="C3150" s="462" t="s">
        <v>896</v>
      </c>
      <c r="D3150" s="463">
        <v>43.29</v>
      </c>
      <c r="E3150" s="463">
        <v>16.75</v>
      </c>
      <c r="F3150" s="463">
        <v>60.04</v>
      </c>
    </row>
    <row r="3151" spans="1:6" ht="30">
      <c r="A3151" s="460">
        <v>103782</v>
      </c>
      <c r="B3151" s="461" t="s">
        <v>5748</v>
      </c>
      <c r="C3151" s="462" t="s">
        <v>896</v>
      </c>
      <c r="D3151" s="463">
        <v>20.689999999999998</v>
      </c>
      <c r="E3151" s="463">
        <v>17.5</v>
      </c>
      <c r="F3151" s="463">
        <v>38.19</v>
      </c>
    </row>
    <row r="3152" spans="1:6" ht="30">
      <c r="A3152" s="460">
        <v>101489</v>
      </c>
      <c r="B3152" s="461" t="s">
        <v>5749</v>
      </c>
      <c r="C3152" s="462" t="s">
        <v>896</v>
      </c>
      <c r="D3152" s="463">
        <v>1115.19</v>
      </c>
      <c r="E3152" s="463">
        <v>404.28</v>
      </c>
      <c r="F3152" s="463">
        <v>1519.47</v>
      </c>
    </row>
    <row r="3153" spans="1:6" ht="30">
      <c r="A3153" s="460">
        <v>101490</v>
      </c>
      <c r="B3153" s="461" t="s">
        <v>5750</v>
      </c>
      <c r="C3153" s="462" t="s">
        <v>896</v>
      </c>
      <c r="D3153" s="463">
        <v>1197.6100000000001</v>
      </c>
      <c r="E3153" s="463">
        <v>424.05</v>
      </c>
      <c r="F3153" s="463">
        <v>1621.66</v>
      </c>
    </row>
    <row r="3154" spans="1:6" ht="30">
      <c r="A3154" s="460">
        <v>101491</v>
      </c>
      <c r="B3154" s="461" t="s">
        <v>5751</v>
      </c>
      <c r="C3154" s="462" t="s">
        <v>896</v>
      </c>
      <c r="D3154" s="463">
        <v>1241.6000000000001</v>
      </c>
      <c r="E3154" s="463">
        <v>396.34</v>
      </c>
      <c r="F3154" s="463">
        <v>1637.94</v>
      </c>
    </row>
    <row r="3155" spans="1:6" ht="30">
      <c r="A3155" s="460">
        <v>101492</v>
      </c>
      <c r="B3155" s="461" t="s">
        <v>5752</v>
      </c>
      <c r="C3155" s="462" t="s">
        <v>896</v>
      </c>
      <c r="D3155" s="463">
        <v>1374.38</v>
      </c>
      <c r="E3155" s="463">
        <v>411.84</v>
      </c>
      <c r="F3155" s="463">
        <v>1786.22</v>
      </c>
    </row>
    <row r="3156" spans="1:6" ht="30">
      <c r="A3156" s="460">
        <v>101493</v>
      </c>
      <c r="B3156" s="461" t="s">
        <v>5753</v>
      </c>
      <c r="C3156" s="462" t="s">
        <v>896</v>
      </c>
      <c r="D3156" s="463">
        <v>1112.3799999999999</v>
      </c>
      <c r="E3156" s="463">
        <v>386.72</v>
      </c>
      <c r="F3156" s="463">
        <v>1499.1</v>
      </c>
    </row>
    <row r="3157" spans="1:6" ht="30">
      <c r="A3157" s="460">
        <v>101494</v>
      </c>
      <c r="B3157" s="461" t="s">
        <v>5754</v>
      </c>
      <c r="C3157" s="462" t="s">
        <v>896</v>
      </c>
      <c r="D3157" s="463">
        <v>1194.8</v>
      </c>
      <c r="E3157" s="463">
        <v>406.49</v>
      </c>
      <c r="F3157" s="463">
        <v>1601.29</v>
      </c>
    </row>
    <row r="3158" spans="1:6" ht="30">
      <c r="A3158" s="460">
        <v>101495</v>
      </c>
      <c r="B3158" s="461" t="s">
        <v>5755</v>
      </c>
      <c r="C3158" s="462" t="s">
        <v>896</v>
      </c>
      <c r="D3158" s="463">
        <v>1238.79</v>
      </c>
      <c r="E3158" s="463">
        <v>378.78</v>
      </c>
      <c r="F3158" s="463">
        <v>1617.57</v>
      </c>
    </row>
    <row r="3159" spans="1:6" ht="30">
      <c r="A3159" s="460">
        <v>101496</v>
      </c>
      <c r="B3159" s="461" t="s">
        <v>5756</v>
      </c>
      <c r="C3159" s="462" t="s">
        <v>896</v>
      </c>
      <c r="D3159" s="463">
        <v>1371.57</v>
      </c>
      <c r="E3159" s="463">
        <v>394.28</v>
      </c>
      <c r="F3159" s="463">
        <v>1765.85</v>
      </c>
    </row>
    <row r="3160" spans="1:6" ht="30">
      <c r="A3160" s="460">
        <v>101497</v>
      </c>
      <c r="B3160" s="461" t="s">
        <v>5757</v>
      </c>
      <c r="C3160" s="462" t="s">
        <v>896</v>
      </c>
      <c r="D3160" s="463">
        <v>1359.35</v>
      </c>
      <c r="E3160" s="463">
        <v>433.46</v>
      </c>
      <c r="F3160" s="463">
        <v>1792.81</v>
      </c>
    </row>
    <row r="3161" spans="1:6" ht="30">
      <c r="A3161" s="460">
        <v>101498</v>
      </c>
      <c r="B3161" s="461" t="s">
        <v>5758</v>
      </c>
      <c r="C3161" s="462" t="s">
        <v>896</v>
      </c>
      <c r="D3161" s="463">
        <v>1484.1100000000001</v>
      </c>
      <c r="E3161" s="463">
        <v>463.38</v>
      </c>
      <c r="F3161" s="463">
        <v>1947.49</v>
      </c>
    </row>
    <row r="3162" spans="1:6" ht="30">
      <c r="A3162" s="460">
        <v>101499</v>
      </c>
      <c r="B3162" s="461" t="s">
        <v>5759</v>
      </c>
      <c r="C3162" s="462" t="s">
        <v>896</v>
      </c>
      <c r="D3162" s="463">
        <v>1550.68</v>
      </c>
      <c r="E3162" s="463">
        <v>421.45</v>
      </c>
      <c r="F3162" s="463">
        <v>1972.13</v>
      </c>
    </row>
    <row r="3163" spans="1:6" ht="30">
      <c r="A3163" s="460">
        <v>101500</v>
      </c>
      <c r="B3163" s="461" t="s">
        <v>5760</v>
      </c>
      <c r="C3163" s="462" t="s">
        <v>896</v>
      </c>
      <c r="D3163" s="463">
        <v>1738.75</v>
      </c>
      <c r="E3163" s="463">
        <v>439.29</v>
      </c>
      <c r="F3163" s="463">
        <v>2178.04</v>
      </c>
    </row>
    <row r="3164" spans="1:6" ht="30">
      <c r="A3164" s="460">
        <v>101501</v>
      </c>
      <c r="B3164" s="461" t="s">
        <v>5761</v>
      </c>
      <c r="C3164" s="462" t="s">
        <v>896</v>
      </c>
      <c r="D3164" s="463">
        <v>1361.46</v>
      </c>
      <c r="E3164" s="463">
        <v>419.57</v>
      </c>
      <c r="F3164" s="463">
        <v>1781.03</v>
      </c>
    </row>
    <row r="3165" spans="1:6" ht="30">
      <c r="A3165" s="460">
        <v>101502</v>
      </c>
      <c r="B3165" s="461" t="s">
        <v>5762</v>
      </c>
      <c r="C3165" s="462" t="s">
        <v>896</v>
      </c>
      <c r="D3165" s="463">
        <v>1486.23</v>
      </c>
      <c r="E3165" s="463">
        <v>449.48</v>
      </c>
      <c r="F3165" s="463">
        <v>1935.71</v>
      </c>
    </row>
    <row r="3166" spans="1:6" ht="30">
      <c r="A3166" s="460">
        <v>101503</v>
      </c>
      <c r="B3166" s="461" t="s">
        <v>5763</v>
      </c>
      <c r="C3166" s="462" t="s">
        <v>896</v>
      </c>
      <c r="D3166" s="463">
        <v>1552.79</v>
      </c>
      <c r="E3166" s="463">
        <v>407.56</v>
      </c>
      <c r="F3166" s="463">
        <v>1960.35</v>
      </c>
    </row>
    <row r="3167" spans="1:6" ht="30">
      <c r="A3167" s="460">
        <v>101504</v>
      </c>
      <c r="B3167" s="461" t="s">
        <v>5764</v>
      </c>
      <c r="C3167" s="462" t="s">
        <v>896</v>
      </c>
      <c r="D3167" s="463">
        <v>1740.8700000000003</v>
      </c>
      <c r="E3167" s="463">
        <v>425.39</v>
      </c>
      <c r="F3167" s="463">
        <v>2166.2600000000002</v>
      </c>
    </row>
    <row r="3168" spans="1:6" ht="30">
      <c r="A3168" s="460">
        <v>101505</v>
      </c>
      <c r="B3168" s="461" t="s">
        <v>5765</v>
      </c>
      <c r="C3168" s="462" t="s">
        <v>896</v>
      </c>
      <c r="D3168" s="463">
        <v>1448.42</v>
      </c>
      <c r="E3168" s="463">
        <v>462.34</v>
      </c>
      <c r="F3168" s="463">
        <v>1910.76</v>
      </c>
    </row>
    <row r="3169" spans="1:6" ht="30">
      <c r="A3169" s="460">
        <v>101506</v>
      </c>
      <c r="B3169" s="461" t="s">
        <v>5766</v>
      </c>
      <c r="C3169" s="462" t="s">
        <v>896</v>
      </c>
      <c r="D3169" s="463">
        <v>1614.78</v>
      </c>
      <c r="E3169" s="463">
        <v>502.22</v>
      </c>
      <c r="F3169" s="463">
        <v>2117</v>
      </c>
    </row>
    <row r="3170" spans="1:6" ht="30">
      <c r="A3170" s="460">
        <v>101507</v>
      </c>
      <c r="B3170" s="461" t="s">
        <v>5767</v>
      </c>
      <c r="C3170" s="462" t="s">
        <v>896</v>
      </c>
      <c r="D3170" s="463">
        <v>1703.53</v>
      </c>
      <c r="E3170" s="463">
        <v>446.32</v>
      </c>
      <c r="F3170" s="463">
        <v>2149.85</v>
      </c>
    </row>
    <row r="3171" spans="1:6" ht="30">
      <c r="A3171" s="460">
        <v>101508</v>
      </c>
      <c r="B3171" s="461" t="s">
        <v>5768</v>
      </c>
      <c r="C3171" s="462" t="s">
        <v>896</v>
      </c>
      <c r="D3171" s="463">
        <v>1945.9299999999998</v>
      </c>
      <c r="E3171" s="463">
        <v>466.44</v>
      </c>
      <c r="F3171" s="463">
        <v>2412.37</v>
      </c>
    </row>
    <row r="3172" spans="1:6" ht="30">
      <c r="A3172" s="460">
        <v>101509</v>
      </c>
      <c r="B3172" s="461" t="s">
        <v>5769</v>
      </c>
      <c r="C3172" s="462" t="s">
        <v>896</v>
      </c>
      <c r="D3172" s="463">
        <v>1485.1100000000001</v>
      </c>
      <c r="E3172" s="463">
        <v>449.02</v>
      </c>
      <c r="F3172" s="463">
        <v>1934.13</v>
      </c>
    </row>
    <row r="3173" spans="1:6" ht="30">
      <c r="A3173" s="460">
        <v>101510</v>
      </c>
      <c r="B3173" s="461" t="s">
        <v>5770</v>
      </c>
      <c r="C3173" s="462" t="s">
        <v>896</v>
      </c>
      <c r="D3173" s="463">
        <v>1651.48</v>
      </c>
      <c r="E3173" s="463">
        <v>488.89</v>
      </c>
      <c r="F3173" s="463">
        <v>2140.37</v>
      </c>
    </row>
    <row r="3174" spans="1:6" ht="30">
      <c r="A3174" s="460">
        <v>101511</v>
      </c>
      <c r="B3174" s="461" t="s">
        <v>5771</v>
      </c>
      <c r="C3174" s="462" t="s">
        <v>896</v>
      </c>
      <c r="D3174" s="463">
        <v>1740.2199999999998</v>
      </c>
      <c r="E3174" s="463">
        <v>433</v>
      </c>
      <c r="F3174" s="463">
        <v>2173.2199999999998</v>
      </c>
    </row>
    <row r="3175" spans="1:6" ht="30">
      <c r="A3175" s="460">
        <v>101512</v>
      </c>
      <c r="B3175" s="461" t="s">
        <v>5772</v>
      </c>
      <c r="C3175" s="462" t="s">
        <v>896</v>
      </c>
      <c r="D3175" s="463">
        <v>1982.62</v>
      </c>
      <c r="E3175" s="463">
        <v>453.12</v>
      </c>
      <c r="F3175" s="463">
        <v>2435.7399999999998</v>
      </c>
    </row>
    <row r="3176" spans="1:6" ht="30">
      <c r="A3176" s="460">
        <v>101513</v>
      </c>
      <c r="B3176" s="461" t="s">
        <v>5773</v>
      </c>
      <c r="C3176" s="462" t="s">
        <v>896</v>
      </c>
      <c r="D3176" s="463">
        <v>667.83</v>
      </c>
      <c r="E3176" s="463">
        <v>174</v>
      </c>
      <c r="F3176" s="463">
        <v>841.83</v>
      </c>
    </row>
    <row r="3177" spans="1:6" ht="30">
      <c r="A3177" s="460">
        <v>101514</v>
      </c>
      <c r="B3177" s="461" t="s">
        <v>5774</v>
      </c>
      <c r="C3177" s="462" t="s">
        <v>896</v>
      </c>
      <c r="D3177" s="463">
        <v>766.76</v>
      </c>
      <c r="E3177" s="463">
        <v>197.7</v>
      </c>
      <c r="F3177" s="463">
        <v>964.46</v>
      </c>
    </row>
    <row r="3178" spans="1:6" ht="30">
      <c r="A3178" s="460">
        <v>101515</v>
      </c>
      <c r="B3178" s="461" t="s">
        <v>5775</v>
      </c>
      <c r="C3178" s="462" t="s">
        <v>896</v>
      </c>
      <c r="D3178" s="463">
        <v>819.53</v>
      </c>
      <c r="E3178" s="463">
        <v>164.46</v>
      </c>
      <c r="F3178" s="463">
        <v>983.99</v>
      </c>
    </row>
    <row r="3179" spans="1:6" ht="30">
      <c r="A3179" s="460">
        <v>101516</v>
      </c>
      <c r="B3179" s="461" t="s">
        <v>5776</v>
      </c>
      <c r="C3179" s="462" t="s">
        <v>896</v>
      </c>
      <c r="D3179" s="463">
        <v>948.75000000000011</v>
      </c>
      <c r="E3179" s="463">
        <v>169.88</v>
      </c>
      <c r="F3179" s="463">
        <v>1118.6300000000001</v>
      </c>
    </row>
    <row r="3180" spans="1:6" ht="30">
      <c r="A3180" s="460">
        <v>101517</v>
      </c>
      <c r="B3180" s="461" t="s">
        <v>5777</v>
      </c>
      <c r="C3180" s="462" t="s">
        <v>896</v>
      </c>
      <c r="D3180" s="463">
        <v>665.06000000000006</v>
      </c>
      <c r="E3180" s="463">
        <v>156.41999999999999</v>
      </c>
      <c r="F3180" s="463">
        <v>821.48</v>
      </c>
    </row>
    <row r="3181" spans="1:6" ht="30">
      <c r="A3181" s="460">
        <v>101518</v>
      </c>
      <c r="B3181" s="461" t="s">
        <v>5778</v>
      </c>
      <c r="C3181" s="462" t="s">
        <v>896</v>
      </c>
      <c r="D3181" s="463">
        <v>763.99</v>
      </c>
      <c r="E3181" s="463">
        <v>180.12</v>
      </c>
      <c r="F3181" s="463">
        <v>944.11</v>
      </c>
    </row>
    <row r="3182" spans="1:6" ht="30">
      <c r="A3182" s="460">
        <v>101519</v>
      </c>
      <c r="B3182" s="461" t="s">
        <v>5779</v>
      </c>
      <c r="C3182" s="462" t="s">
        <v>896</v>
      </c>
      <c r="D3182" s="463">
        <v>816.76</v>
      </c>
      <c r="E3182" s="463">
        <v>146.88</v>
      </c>
      <c r="F3182" s="463">
        <v>963.64</v>
      </c>
    </row>
    <row r="3183" spans="1:6" ht="30">
      <c r="A3183" s="460">
        <v>101520</v>
      </c>
      <c r="B3183" s="461" t="s">
        <v>5780</v>
      </c>
      <c r="C3183" s="462" t="s">
        <v>896</v>
      </c>
      <c r="D3183" s="463">
        <v>945.98</v>
      </c>
      <c r="E3183" s="463">
        <v>152.30000000000001</v>
      </c>
      <c r="F3183" s="463">
        <v>1098.28</v>
      </c>
    </row>
    <row r="3184" spans="1:6" ht="30">
      <c r="A3184" s="460">
        <v>101521</v>
      </c>
      <c r="B3184" s="461" t="s">
        <v>5781</v>
      </c>
      <c r="C3184" s="462" t="s">
        <v>896</v>
      </c>
      <c r="D3184" s="463">
        <v>924.21999999999991</v>
      </c>
      <c r="E3184" s="463">
        <v>206.59</v>
      </c>
      <c r="F3184" s="463">
        <v>1130.81</v>
      </c>
    </row>
    <row r="3185" spans="1:6" ht="30">
      <c r="A3185" s="460">
        <v>101522</v>
      </c>
      <c r="B3185" s="461" t="s">
        <v>5782</v>
      </c>
      <c r="C3185" s="462" t="s">
        <v>896</v>
      </c>
      <c r="D3185" s="463">
        <v>1072.6199999999999</v>
      </c>
      <c r="E3185" s="463">
        <v>242.14</v>
      </c>
      <c r="F3185" s="463">
        <v>1314.76</v>
      </c>
    </row>
    <row r="3186" spans="1:6" ht="30">
      <c r="A3186" s="460">
        <v>101523</v>
      </c>
      <c r="B3186" s="461" t="s">
        <v>5783</v>
      </c>
      <c r="C3186" s="462" t="s">
        <v>896</v>
      </c>
      <c r="D3186" s="463">
        <v>1151.78</v>
      </c>
      <c r="E3186" s="463">
        <v>192.28</v>
      </c>
      <c r="F3186" s="463">
        <v>1344.06</v>
      </c>
    </row>
    <row r="3187" spans="1:6" ht="30">
      <c r="A3187" s="460">
        <v>101524</v>
      </c>
      <c r="B3187" s="461" t="s">
        <v>5784</v>
      </c>
      <c r="C3187" s="462" t="s">
        <v>896</v>
      </c>
      <c r="D3187" s="463">
        <v>1345.59</v>
      </c>
      <c r="E3187" s="463">
        <v>200.43</v>
      </c>
      <c r="F3187" s="463">
        <v>1546.02</v>
      </c>
    </row>
    <row r="3188" spans="1:6" ht="30">
      <c r="A3188" s="460">
        <v>101525</v>
      </c>
      <c r="B3188" s="461" t="s">
        <v>5785</v>
      </c>
      <c r="C3188" s="462" t="s">
        <v>896</v>
      </c>
      <c r="D3188" s="463">
        <v>926.34999999999991</v>
      </c>
      <c r="E3188" s="463">
        <v>192.69</v>
      </c>
      <c r="F3188" s="463">
        <v>1119.04</v>
      </c>
    </row>
    <row r="3189" spans="1:6" ht="30">
      <c r="A3189" s="460">
        <v>101526</v>
      </c>
      <c r="B3189" s="461" t="s">
        <v>5786</v>
      </c>
      <c r="C3189" s="462" t="s">
        <v>896</v>
      </c>
      <c r="D3189" s="463">
        <v>1074.75</v>
      </c>
      <c r="E3189" s="463">
        <v>228.24</v>
      </c>
      <c r="F3189" s="463">
        <v>1302.99</v>
      </c>
    </row>
    <row r="3190" spans="1:6" ht="30">
      <c r="A3190" s="460">
        <v>101527</v>
      </c>
      <c r="B3190" s="461" t="s">
        <v>5787</v>
      </c>
      <c r="C3190" s="462" t="s">
        <v>896</v>
      </c>
      <c r="D3190" s="463">
        <v>1153.9099999999999</v>
      </c>
      <c r="E3190" s="463">
        <v>178.38</v>
      </c>
      <c r="F3190" s="463">
        <v>1332.29</v>
      </c>
    </row>
    <row r="3191" spans="1:6" ht="30">
      <c r="A3191" s="460">
        <v>101528</v>
      </c>
      <c r="B3191" s="461" t="s">
        <v>5788</v>
      </c>
      <c r="C3191" s="462" t="s">
        <v>896</v>
      </c>
      <c r="D3191" s="463">
        <v>1347.73</v>
      </c>
      <c r="E3191" s="463">
        <v>186.52</v>
      </c>
      <c r="F3191" s="463">
        <v>1534.25</v>
      </c>
    </row>
    <row r="3192" spans="1:6" ht="30">
      <c r="A3192" s="460">
        <v>101529</v>
      </c>
      <c r="B3192" s="461" t="s">
        <v>5789</v>
      </c>
      <c r="C3192" s="462" t="s">
        <v>896</v>
      </c>
      <c r="D3192" s="463">
        <v>1026.8</v>
      </c>
      <c r="E3192" s="463">
        <v>239.24</v>
      </c>
      <c r="F3192" s="463">
        <v>1266.04</v>
      </c>
    </row>
    <row r="3193" spans="1:6" ht="30">
      <c r="A3193" s="460">
        <v>101530</v>
      </c>
      <c r="B3193" s="461" t="s">
        <v>5790</v>
      </c>
      <c r="C3193" s="462" t="s">
        <v>896</v>
      </c>
      <c r="D3193" s="463">
        <v>1224.67</v>
      </c>
      <c r="E3193" s="463">
        <v>286.63</v>
      </c>
      <c r="F3193" s="463">
        <v>1511.3</v>
      </c>
    </row>
    <row r="3194" spans="1:6" ht="30">
      <c r="A3194" s="460">
        <v>101531</v>
      </c>
      <c r="B3194" s="461" t="s">
        <v>5791</v>
      </c>
      <c r="C3194" s="462" t="s">
        <v>896</v>
      </c>
      <c r="D3194" s="463">
        <v>1330.2099999999998</v>
      </c>
      <c r="E3194" s="463">
        <v>220.16</v>
      </c>
      <c r="F3194" s="463">
        <v>1550.37</v>
      </c>
    </row>
    <row r="3195" spans="1:6" ht="30">
      <c r="A3195" s="460">
        <v>101532</v>
      </c>
      <c r="B3195" s="461" t="s">
        <v>5792</v>
      </c>
      <c r="C3195" s="462" t="s">
        <v>896</v>
      </c>
      <c r="D3195" s="463">
        <v>1588.63</v>
      </c>
      <c r="E3195" s="463">
        <v>231.02</v>
      </c>
      <c r="F3195" s="463">
        <v>1819.65</v>
      </c>
    </row>
    <row r="3196" spans="1:6" ht="30">
      <c r="A3196" s="460">
        <v>101533</v>
      </c>
      <c r="B3196" s="461" t="s">
        <v>5793</v>
      </c>
      <c r="C3196" s="462" t="s">
        <v>896</v>
      </c>
      <c r="D3196" s="463">
        <v>1063.52</v>
      </c>
      <c r="E3196" s="463">
        <v>225.9</v>
      </c>
      <c r="F3196" s="463">
        <v>1289.42</v>
      </c>
    </row>
    <row r="3197" spans="1:6" ht="30">
      <c r="A3197" s="460">
        <v>101534</v>
      </c>
      <c r="B3197" s="461" t="s">
        <v>5794</v>
      </c>
      <c r="C3197" s="462" t="s">
        <v>896</v>
      </c>
      <c r="D3197" s="463">
        <v>1261.3900000000001</v>
      </c>
      <c r="E3197" s="463">
        <v>273.29000000000002</v>
      </c>
      <c r="F3197" s="463">
        <v>1534.68</v>
      </c>
    </row>
    <row r="3198" spans="1:6" ht="30">
      <c r="A3198" s="460">
        <v>101535</v>
      </c>
      <c r="B3198" s="461" t="s">
        <v>5795</v>
      </c>
      <c r="C3198" s="462" t="s">
        <v>896</v>
      </c>
      <c r="D3198" s="463">
        <v>1366.92</v>
      </c>
      <c r="E3198" s="463">
        <v>206.83</v>
      </c>
      <c r="F3198" s="463">
        <v>1573.75</v>
      </c>
    </row>
    <row r="3199" spans="1:6" ht="30">
      <c r="A3199" s="460">
        <v>101536</v>
      </c>
      <c r="B3199" s="461" t="s">
        <v>5796</v>
      </c>
      <c r="C3199" s="462" t="s">
        <v>896</v>
      </c>
      <c r="D3199" s="463">
        <v>1625.35</v>
      </c>
      <c r="E3199" s="463">
        <v>217.68</v>
      </c>
      <c r="F3199" s="463">
        <v>1843.03</v>
      </c>
    </row>
    <row r="3200" spans="1:6" ht="30">
      <c r="A3200" s="460">
        <v>101537</v>
      </c>
      <c r="B3200" s="461" t="s">
        <v>2095</v>
      </c>
      <c r="C3200" s="462" t="s">
        <v>896</v>
      </c>
      <c r="D3200" s="463">
        <v>82.11</v>
      </c>
      <c r="E3200" s="463">
        <v>38.69</v>
      </c>
      <c r="F3200" s="463">
        <v>120.8</v>
      </c>
    </row>
    <row r="3201" spans="1:6" ht="30">
      <c r="A3201" s="460">
        <v>101538</v>
      </c>
      <c r="B3201" s="461" t="s">
        <v>1866</v>
      </c>
      <c r="C3201" s="462" t="s">
        <v>896</v>
      </c>
      <c r="D3201" s="463">
        <v>28.11</v>
      </c>
      <c r="E3201" s="463">
        <v>10.85</v>
      </c>
      <c r="F3201" s="463">
        <v>38.96</v>
      </c>
    </row>
    <row r="3202" spans="1:6" ht="30">
      <c r="A3202" s="460">
        <v>101539</v>
      </c>
      <c r="B3202" s="461" t="s">
        <v>1867</v>
      </c>
      <c r="C3202" s="462" t="s">
        <v>896</v>
      </c>
      <c r="D3202" s="463">
        <v>45.730000000000004</v>
      </c>
      <c r="E3202" s="463">
        <v>21.7</v>
      </c>
      <c r="F3202" s="463">
        <v>67.430000000000007</v>
      </c>
    </row>
    <row r="3203" spans="1:6" ht="30">
      <c r="A3203" s="460">
        <v>101540</v>
      </c>
      <c r="B3203" s="461" t="s">
        <v>1868</v>
      </c>
      <c r="C3203" s="462" t="s">
        <v>896</v>
      </c>
      <c r="D3203" s="463">
        <v>77.949999999999989</v>
      </c>
      <c r="E3203" s="463">
        <v>32.54</v>
      </c>
      <c r="F3203" s="463">
        <v>110.49</v>
      </c>
    </row>
    <row r="3204" spans="1:6" ht="30">
      <c r="A3204" s="460">
        <v>101541</v>
      </c>
      <c r="B3204" s="461" t="s">
        <v>1869</v>
      </c>
      <c r="C3204" s="462" t="s">
        <v>896</v>
      </c>
      <c r="D3204" s="463">
        <v>101.46</v>
      </c>
      <c r="E3204" s="463">
        <v>43.39</v>
      </c>
      <c r="F3204" s="463">
        <v>144.85</v>
      </c>
    </row>
    <row r="3205" spans="1:6" ht="30">
      <c r="A3205" s="460">
        <v>101542</v>
      </c>
      <c r="B3205" s="461" t="s">
        <v>1870</v>
      </c>
      <c r="C3205" s="462" t="s">
        <v>896</v>
      </c>
      <c r="D3205" s="463">
        <v>21.39</v>
      </c>
      <c r="E3205" s="463">
        <v>9.0500000000000007</v>
      </c>
      <c r="F3205" s="463">
        <v>30.44</v>
      </c>
    </row>
    <row r="3206" spans="1:6" ht="30">
      <c r="A3206" s="460">
        <v>101543</v>
      </c>
      <c r="B3206" s="461" t="s">
        <v>1871</v>
      </c>
      <c r="C3206" s="462" t="s">
        <v>896</v>
      </c>
      <c r="D3206" s="463">
        <v>37.699999999999996</v>
      </c>
      <c r="E3206" s="463">
        <v>18.100000000000001</v>
      </c>
      <c r="F3206" s="463">
        <v>55.8</v>
      </c>
    </row>
    <row r="3207" spans="1:6" ht="30">
      <c r="A3207" s="460">
        <v>101544</v>
      </c>
      <c r="B3207" s="461" t="s">
        <v>1872</v>
      </c>
      <c r="C3207" s="462" t="s">
        <v>896</v>
      </c>
      <c r="D3207" s="463">
        <v>60.620000000000005</v>
      </c>
      <c r="E3207" s="463">
        <v>27.14</v>
      </c>
      <c r="F3207" s="463">
        <v>87.76</v>
      </c>
    </row>
    <row r="3208" spans="1:6" ht="30">
      <c r="A3208" s="460">
        <v>101545</v>
      </c>
      <c r="B3208" s="461" t="s">
        <v>1873</v>
      </c>
      <c r="C3208" s="462" t="s">
        <v>896</v>
      </c>
      <c r="D3208" s="463">
        <v>88.45</v>
      </c>
      <c r="E3208" s="463">
        <v>36.200000000000003</v>
      </c>
      <c r="F3208" s="463">
        <v>124.65</v>
      </c>
    </row>
    <row r="3209" spans="1:6">
      <c r="A3209" s="460">
        <v>101546</v>
      </c>
      <c r="B3209" s="461" t="s">
        <v>1883</v>
      </c>
      <c r="C3209" s="462" t="s">
        <v>896</v>
      </c>
      <c r="D3209" s="463">
        <v>30.14</v>
      </c>
      <c r="E3209" s="463">
        <v>1.77</v>
      </c>
      <c r="F3209" s="463">
        <v>31.91</v>
      </c>
    </row>
    <row r="3210" spans="1:6">
      <c r="A3210" s="460">
        <v>101547</v>
      </c>
      <c r="B3210" s="461" t="s">
        <v>1884</v>
      </c>
      <c r="C3210" s="462" t="s">
        <v>896</v>
      </c>
      <c r="D3210" s="463">
        <v>97.13000000000001</v>
      </c>
      <c r="E3210" s="463">
        <v>1.77</v>
      </c>
      <c r="F3210" s="463">
        <v>98.9</v>
      </c>
    </row>
    <row r="3211" spans="1:6">
      <c r="A3211" s="460">
        <v>101548</v>
      </c>
      <c r="B3211" s="461" t="s">
        <v>1885</v>
      </c>
      <c r="C3211" s="462" t="s">
        <v>896</v>
      </c>
      <c r="D3211" s="463">
        <v>6.4999999999999991</v>
      </c>
      <c r="E3211" s="463">
        <v>1.78</v>
      </c>
      <c r="F3211" s="463">
        <v>8.2799999999999994</v>
      </c>
    </row>
    <row r="3212" spans="1:6" ht="30">
      <c r="A3212" s="460">
        <v>101549</v>
      </c>
      <c r="B3212" s="461" t="s">
        <v>1861</v>
      </c>
      <c r="C3212" s="462" t="s">
        <v>896</v>
      </c>
      <c r="D3212" s="463">
        <v>15.809999999999999</v>
      </c>
      <c r="E3212" s="463">
        <v>5.82</v>
      </c>
      <c r="F3212" s="463">
        <v>21.63</v>
      </c>
    </row>
    <row r="3213" spans="1:6" ht="30">
      <c r="A3213" s="460">
        <v>101553</v>
      </c>
      <c r="B3213" s="461" t="s">
        <v>1862</v>
      </c>
      <c r="C3213" s="462" t="s">
        <v>896</v>
      </c>
      <c r="D3213" s="463">
        <v>8.9600000000000009</v>
      </c>
      <c r="E3213" s="463">
        <v>4.5599999999999996</v>
      </c>
      <c r="F3213" s="463">
        <v>13.52</v>
      </c>
    </row>
    <row r="3214" spans="1:6" ht="30">
      <c r="A3214" s="460">
        <v>101554</v>
      </c>
      <c r="B3214" s="461" t="s">
        <v>1863</v>
      </c>
      <c r="C3214" s="462" t="s">
        <v>896</v>
      </c>
      <c r="D3214" s="463">
        <v>5.9900000000000011</v>
      </c>
      <c r="E3214" s="463">
        <v>4.5599999999999996</v>
      </c>
      <c r="F3214" s="463">
        <v>10.55</v>
      </c>
    </row>
    <row r="3215" spans="1:6" ht="30">
      <c r="A3215" s="460">
        <v>101555</v>
      </c>
      <c r="B3215" s="461" t="s">
        <v>1864</v>
      </c>
      <c r="C3215" s="462" t="s">
        <v>896</v>
      </c>
      <c r="D3215" s="463">
        <v>3.25</v>
      </c>
      <c r="E3215" s="463">
        <v>4.58</v>
      </c>
      <c r="F3215" s="463">
        <v>7.83</v>
      </c>
    </row>
    <row r="3216" spans="1:6" ht="30">
      <c r="A3216" s="460">
        <v>101556</v>
      </c>
      <c r="B3216" s="461" t="s">
        <v>1865</v>
      </c>
      <c r="C3216" s="462" t="s">
        <v>896</v>
      </c>
      <c r="D3216" s="463">
        <v>2.8200000000000003</v>
      </c>
      <c r="E3216" s="463">
        <v>4.58</v>
      </c>
      <c r="F3216" s="463">
        <v>7.4</v>
      </c>
    </row>
    <row r="3217" spans="1:6" ht="30">
      <c r="A3217" s="460">
        <v>101560</v>
      </c>
      <c r="B3217" s="461" t="s">
        <v>2016</v>
      </c>
      <c r="C3217" s="462" t="s">
        <v>914</v>
      </c>
      <c r="D3217" s="463">
        <v>9.6999999999999993</v>
      </c>
      <c r="E3217" s="463">
        <v>7.0000000000000007E-2</v>
      </c>
      <c r="F3217" s="463">
        <v>9.77</v>
      </c>
    </row>
    <row r="3218" spans="1:6" ht="30">
      <c r="A3218" s="460">
        <v>101561</v>
      </c>
      <c r="B3218" s="461" t="s">
        <v>2017</v>
      </c>
      <c r="C3218" s="462" t="s">
        <v>914</v>
      </c>
      <c r="D3218" s="463">
        <v>15.43</v>
      </c>
      <c r="E3218" s="463">
        <v>7.0000000000000007E-2</v>
      </c>
      <c r="F3218" s="463">
        <v>15.5</v>
      </c>
    </row>
    <row r="3219" spans="1:6" ht="30">
      <c r="A3219" s="460">
        <v>101562</v>
      </c>
      <c r="B3219" s="461" t="s">
        <v>2018</v>
      </c>
      <c r="C3219" s="462" t="s">
        <v>914</v>
      </c>
      <c r="D3219" s="463">
        <v>23.91</v>
      </c>
      <c r="E3219" s="463">
        <v>7.0000000000000007E-2</v>
      </c>
      <c r="F3219" s="463">
        <v>23.98</v>
      </c>
    </row>
    <row r="3220" spans="1:6" ht="30">
      <c r="A3220" s="460">
        <v>101563</v>
      </c>
      <c r="B3220" s="461" t="s">
        <v>2019</v>
      </c>
      <c r="C3220" s="462" t="s">
        <v>914</v>
      </c>
      <c r="D3220" s="463">
        <v>33.78</v>
      </c>
      <c r="E3220" s="463">
        <v>7.0000000000000007E-2</v>
      </c>
      <c r="F3220" s="463">
        <v>33.85</v>
      </c>
    </row>
    <row r="3221" spans="1:6" ht="30">
      <c r="A3221" s="460">
        <v>101564</v>
      </c>
      <c r="B3221" s="461" t="s">
        <v>2020</v>
      </c>
      <c r="C3221" s="462" t="s">
        <v>914</v>
      </c>
      <c r="D3221" s="463">
        <v>49.93</v>
      </c>
      <c r="E3221" s="463">
        <v>7.0000000000000007E-2</v>
      </c>
      <c r="F3221" s="463">
        <v>50</v>
      </c>
    </row>
    <row r="3222" spans="1:6" ht="30">
      <c r="A3222" s="460">
        <v>101565</v>
      </c>
      <c r="B3222" s="461" t="s">
        <v>2021</v>
      </c>
      <c r="C3222" s="462" t="s">
        <v>914</v>
      </c>
      <c r="D3222" s="463">
        <v>69.84</v>
      </c>
      <c r="E3222" s="463">
        <v>7.0000000000000007E-2</v>
      </c>
      <c r="F3222" s="463">
        <v>69.91</v>
      </c>
    </row>
    <row r="3223" spans="1:6" ht="30">
      <c r="A3223" s="460">
        <v>101567</v>
      </c>
      <c r="B3223" s="461" t="s">
        <v>2022</v>
      </c>
      <c r="C3223" s="462" t="s">
        <v>914</v>
      </c>
      <c r="D3223" s="463">
        <v>90.67</v>
      </c>
      <c r="E3223" s="463">
        <v>0.08</v>
      </c>
      <c r="F3223" s="463">
        <v>90.75</v>
      </c>
    </row>
    <row r="3224" spans="1:6" ht="30">
      <c r="A3224" s="460">
        <v>101568</v>
      </c>
      <c r="B3224" s="461" t="s">
        <v>2023</v>
      </c>
      <c r="C3224" s="462" t="s">
        <v>914</v>
      </c>
      <c r="D3224" s="463">
        <v>118.57000000000001</v>
      </c>
      <c r="E3224" s="463">
        <v>0.08</v>
      </c>
      <c r="F3224" s="463">
        <v>118.65</v>
      </c>
    </row>
    <row r="3225" spans="1:6" ht="30">
      <c r="A3225" s="460">
        <v>101626</v>
      </c>
      <c r="B3225" s="461" t="s">
        <v>2089</v>
      </c>
      <c r="C3225" s="462" t="s">
        <v>896</v>
      </c>
      <c r="D3225" s="463">
        <v>165.29</v>
      </c>
      <c r="E3225" s="463">
        <v>9.18</v>
      </c>
      <c r="F3225" s="463">
        <v>174.47</v>
      </c>
    </row>
    <row r="3226" spans="1:6" ht="30">
      <c r="A3226" s="460">
        <v>101627</v>
      </c>
      <c r="B3226" s="461" t="s">
        <v>2090</v>
      </c>
      <c r="C3226" s="462" t="s">
        <v>896</v>
      </c>
      <c r="D3226" s="463">
        <v>260.5</v>
      </c>
      <c r="E3226" s="463">
        <v>9.18</v>
      </c>
      <c r="F3226" s="463">
        <v>269.68</v>
      </c>
    </row>
    <row r="3227" spans="1:6" ht="30">
      <c r="A3227" s="460">
        <v>101628</v>
      </c>
      <c r="B3227" s="461" t="s">
        <v>2091</v>
      </c>
      <c r="C3227" s="462" t="s">
        <v>896</v>
      </c>
      <c r="D3227" s="463">
        <v>121.23999999999998</v>
      </c>
      <c r="E3227" s="463">
        <v>9.18</v>
      </c>
      <c r="F3227" s="463">
        <v>130.41999999999999</v>
      </c>
    </row>
    <row r="3228" spans="1:6" ht="30">
      <c r="A3228" s="460">
        <v>101629</v>
      </c>
      <c r="B3228" s="461" t="s">
        <v>2092</v>
      </c>
      <c r="C3228" s="462" t="s">
        <v>896</v>
      </c>
      <c r="D3228" s="463">
        <v>143.93</v>
      </c>
      <c r="E3228" s="463">
        <v>9.18</v>
      </c>
      <c r="F3228" s="463">
        <v>153.11000000000001</v>
      </c>
    </row>
    <row r="3229" spans="1:6" ht="30">
      <c r="A3229" s="460">
        <v>101630</v>
      </c>
      <c r="B3229" s="461" t="s">
        <v>2030</v>
      </c>
      <c r="C3229" s="462" t="s">
        <v>896</v>
      </c>
      <c r="D3229" s="463">
        <v>63.709999999999994</v>
      </c>
      <c r="E3229" s="463">
        <v>20.25</v>
      </c>
      <c r="F3229" s="463">
        <v>83.96</v>
      </c>
    </row>
    <row r="3230" spans="1:6" ht="30">
      <c r="A3230" s="460">
        <v>101631</v>
      </c>
      <c r="B3230" s="461" t="s">
        <v>2093</v>
      </c>
      <c r="C3230" s="462" t="s">
        <v>896</v>
      </c>
      <c r="D3230" s="463">
        <v>28.96</v>
      </c>
      <c r="E3230" s="463">
        <v>9.19</v>
      </c>
      <c r="F3230" s="463">
        <v>38.15</v>
      </c>
    </row>
    <row r="3231" spans="1:6" ht="30">
      <c r="A3231" s="460">
        <v>101632</v>
      </c>
      <c r="B3231" s="461" t="s">
        <v>2025</v>
      </c>
      <c r="C3231" s="462" t="s">
        <v>896</v>
      </c>
      <c r="D3231" s="463">
        <v>37.619999999999997</v>
      </c>
      <c r="E3231" s="463">
        <v>0.78</v>
      </c>
      <c r="F3231" s="463">
        <v>38.4</v>
      </c>
    </row>
    <row r="3232" spans="1:6" ht="30">
      <c r="A3232" s="460">
        <v>101633</v>
      </c>
      <c r="B3232" s="461" t="s">
        <v>2024</v>
      </c>
      <c r="C3232" s="462" t="s">
        <v>896</v>
      </c>
      <c r="D3232" s="463">
        <v>96.94</v>
      </c>
      <c r="E3232" s="463">
        <v>8.68</v>
      </c>
      <c r="F3232" s="463">
        <v>105.62</v>
      </c>
    </row>
    <row r="3233" spans="1:6" ht="30">
      <c r="A3233" s="460">
        <v>101636</v>
      </c>
      <c r="B3233" s="461" t="s">
        <v>2065</v>
      </c>
      <c r="C3233" s="462" t="s">
        <v>896</v>
      </c>
      <c r="D3233" s="463">
        <v>123.99999999999999</v>
      </c>
      <c r="E3233" s="463">
        <v>38.950000000000003</v>
      </c>
      <c r="F3233" s="463">
        <v>162.94999999999999</v>
      </c>
    </row>
    <row r="3234" spans="1:6" ht="30">
      <c r="A3234" s="460">
        <v>101637</v>
      </c>
      <c r="B3234" s="461" t="s">
        <v>2066</v>
      </c>
      <c r="C3234" s="462" t="s">
        <v>896</v>
      </c>
      <c r="D3234" s="463">
        <v>118.92</v>
      </c>
      <c r="E3234" s="463">
        <v>38.950000000000003</v>
      </c>
      <c r="F3234" s="463">
        <v>157.87</v>
      </c>
    </row>
    <row r="3235" spans="1:6">
      <c r="A3235" s="460">
        <v>101640</v>
      </c>
      <c r="B3235" s="461" t="s">
        <v>2075</v>
      </c>
      <c r="C3235" s="462" t="s">
        <v>896</v>
      </c>
      <c r="D3235" s="463">
        <v>108.12</v>
      </c>
      <c r="E3235" s="463">
        <v>1.28</v>
      </c>
      <c r="F3235" s="463">
        <v>109.4</v>
      </c>
    </row>
    <row r="3236" spans="1:6">
      <c r="A3236" s="460">
        <v>101641</v>
      </c>
      <c r="B3236" s="461" t="s">
        <v>2076</v>
      </c>
      <c r="C3236" s="462" t="s">
        <v>896</v>
      </c>
      <c r="D3236" s="463">
        <v>55.49</v>
      </c>
      <c r="E3236" s="463">
        <v>1.28</v>
      </c>
      <c r="F3236" s="463">
        <v>56.77</v>
      </c>
    </row>
    <row r="3237" spans="1:6">
      <c r="A3237" s="460">
        <v>101642</v>
      </c>
      <c r="B3237" s="461" t="s">
        <v>2078</v>
      </c>
      <c r="C3237" s="462" t="s">
        <v>896</v>
      </c>
      <c r="D3237" s="463">
        <v>27.299999999999997</v>
      </c>
      <c r="E3237" s="463">
        <v>1.28</v>
      </c>
      <c r="F3237" s="463">
        <v>28.58</v>
      </c>
    </row>
    <row r="3238" spans="1:6">
      <c r="A3238" s="460">
        <v>101643</v>
      </c>
      <c r="B3238" s="461" t="s">
        <v>2079</v>
      </c>
      <c r="C3238" s="462" t="s">
        <v>896</v>
      </c>
      <c r="D3238" s="463">
        <v>48.29</v>
      </c>
      <c r="E3238" s="463">
        <v>1.28</v>
      </c>
      <c r="F3238" s="463">
        <v>49.57</v>
      </c>
    </row>
    <row r="3239" spans="1:6">
      <c r="A3239" s="460">
        <v>101644</v>
      </c>
      <c r="B3239" s="461" t="s">
        <v>2080</v>
      </c>
      <c r="C3239" s="462" t="s">
        <v>896</v>
      </c>
      <c r="D3239" s="463">
        <v>65.73</v>
      </c>
      <c r="E3239" s="463">
        <v>1.28</v>
      </c>
      <c r="F3239" s="463">
        <v>67.010000000000005</v>
      </c>
    </row>
    <row r="3240" spans="1:6">
      <c r="A3240" s="460">
        <v>101648</v>
      </c>
      <c r="B3240" s="461" t="s">
        <v>2081</v>
      </c>
      <c r="C3240" s="462" t="s">
        <v>896</v>
      </c>
      <c r="D3240" s="463">
        <v>58.589999999999996</v>
      </c>
      <c r="E3240" s="463">
        <v>1.28</v>
      </c>
      <c r="F3240" s="463">
        <v>59.87</v>
      </c>
    </row>
    <row r="3241" spans="1:6">
      <c r="A3241" s="460">
        <v>101649</v>
      </c>
      <c r="B3241" s="461" t="s">
        <v>2082</v>
      </c>
      <c r="C3241" s="462" t="s">
        <v>896</v>
      </c>
      <c r="D3241" s="463">
        <v>67.67</v>
      </c>
      <c r="E3241" s="463">
        <v>1.28</v>
      </c>
      <c r="F3241" s="463">
        <v>68.95</v>
      </c>
    </row>
    <row r="3242" spans="1:6">
      <c r="A3242" s="460">
        <v>101650</v>
      </c>
      <c r="B3242" s="461" t="s">
        <v>2083</v>
      </c>
      <c r="C3242" s="462" t="s">
        <v>896</v>
      </c>
      <c r="D3242" s="463">
        <v>78.819999999999993</v>
      </c>
      <c r="E3242" s="463">
        <v>1.28</v>
      </c>
      <c r="F3242" s="463">
        <v>80.099999999999994</v>
      </c>
    </row>
    <row r="3243" spans="1:6" ht="30">
      <c r="A3243" s="460">
        <v>101651</v>
      </c>
      <c r="B3243" s="461" t="s">
        <v>2031</v>
      </c>
      <c r="C3243" s="462" t="s">
        <v>896</v>
      </c>
      <c r="D3243" s="463">
        <v>60.02</v>
      </c>
      <c r="E3243" s="463">
        <v>9.8699999999999992</v>
      </c>
      <c r="F3243" s="463">
        <v>69.89</v>
      </c>
    </row>
    <row r="3244" spans="1:6" ht="30">
      <c r="A3244" s="460">
        <v>101652</v>
      </c>
      <c r="B3244" s="461" t="s">
        <v>2055</v>
      </c>
      <c r="C3244" s="462" t="s">
        <v>896</v>
      </c>
      <c r="D3244" s="463">
        <v>482.35999999999996</v>
      </c>
      <c r="E3244" s="463">
        <v>45.43</v>
      </c>
      <c r="F3244" s="463">
        <v>527.79</v>
      </c>
    </row>
    <row r="3245" spans="1:6" ht="60">
      <c r="A3245" s="460">
        <v>101653</v>
      </c>
      <c r="B3245" s="461" t="s">
        <v>2057</v>
      </c>
      <c r="C3245" s="462" t="s">
        <v>896</v>
      </c>
      <c r="D3245" s="463">
        <v>225.51</v>
      </c>
      <c r="E3245" s="463">
        <v>77.27</v>
      </c>
      <c r="F3245" s="463">
        <v>302.77999999999997</v>
      </c>
    </row>
    <row r="3246" spans="1:6" ht="30">
      <c r="A3246" s="460">
        <v>101654</v>
      </c>
      <c r="B3246" s="461" t="s">
        <v>2058</v>
      </c>
      <c r="C3246" s="462" t="s">
        <v>896</v>
      </c>
      <c r="D3246" s="463">
        <v>225.45000000000002</v>
      </c>
      <c r="E3246" s="463">
        <v>18.38</v>
      </c>
      <c r="F3246" s="463">
        <v>243.83</v>
      </c>
    </row>
    <row r="3247" spans="1:6" ht="30">
      <c r="A3247" s="460">
        <v>101655</v>
      </c>
      <c r="B3247" s="461" t="s">
        <v>2059</v>
      </c>
      <c r="C3247" s="462" t="s">
        <v>896</v>
      </c>
      <c r="D3247" s="463">
        <v>362.69</v>
      </c>
      <c r="E3247" s="463">
        <v>18.37</v>
      </c>
      <c r="F3247" s="463">
        <v>381.06</v>
      </c>
    </row>
    <row r="3248" spans="1:6" ht="30">
      <c r="A3248" s="460">
        <v>101656</v>
      </c>
      <c r="B3248" s="461" t="s">
        <v>2060</v>
      </c>
      <c r="C3248" s="462" t="s">
        <v>896</v>
      </c>
      <c r="D3248" s="463">
        <v>394.73</v>
      </c>
      <c r="E3248" s="463">
        <v>18.37</v>
      </c>
      <c r="F3248" s="463">
        <v>413.1</v>
      </c>
    </row>
    <row r="3249" spans="1:6" ht="30">
      <c r="A3249" s="460">
        <v>101657</v>
      </c>
      <c r="B3249" s="461" t="s">
        <v>2061</v>
      </c>
      <c r="C3249" s="462" t="s">
        <v>896</v>
      </c>
      <c r="D3249" s="463">
        <v>462.98</v>
      </c>
      <c r="E3249" s="463">
        <v>18.37</v>
      </c>
      <c r="F3249" s="463">
        <v>481.35</v>
      </c>
    </row>
    <row r="3250" spans="1:6" ht="30">
      <c r="A3250" s="460">
        <v>101658</v>
      </c>
      <c r="B3250" s="461" t="s">
        <v>2062</v>
      </c>
      <c r="C3250" s="462" t="s">
        <v>896</v>
      </c>
      <c r="D3250" s="463">
        <v>603.33000000000004</v>
      </c>
      <c r="E3250" s="463">
        <v>18.37</v>
      </c>
      <c r="F3250" s="463">
        <v>621.70000000000005</v>
      </c>
    </row>
    <row r="3251" spans="1:6" ht="30">
      <c r="A3251" s="460">
        <v>101659</v>
      </c>
      <c r="B3251" s="461" t="s">
        <v>2063</v>
      </c>
      <c r="C3251" s="462" t="s">
        <v>896</v>
      </c>
      <c r="D3251" s="463">
        <v>690.61</v>
      </c>
      <c r="E3251" s="463">
        <v>18.37</v>
      </c>
      <c r="F3251" s="463">
        <v>708.98</v>
      </c>
    </row>
    <row r="3252" spans="1:6" ht="30">
      <c r="A3252" s="460">
        <v>101660</v>
      </c>
      <c r="B3252" s="461" t="s">
        <v>2064</v>
      </c>
      <c r="C3252" s="462" t="s">
        <v>896</v>
      </c>
      <c r="D3252" s="463">
        <v>1102.6600000000001</v>
      </c>
      <c r="E3252" s="463">
        <v>18.37</v>
      </c>
      <c r="F3252" s="463">
        <v>1121.03</v>
      </c>
    </row>
    <row r="3253" spans="1:6" ht="30">
      <c r="A3253" s="460">
        <v>101661</v>
      </c>
      <c r="B3253" s="461" t="s">
        <v>2032</v>
      </c>
      <c r="C3253" s="462" t="s">
        <v>896</v>
      </c>
      <c r="D3253" s="463">
        <v>76.640000000000015</v>
      </c>
      <c r="E3253" s="463">
        <v>56.76</v>
      </c>
      <c r="F3253" s="463">
        <v>133.4</v>
      </c>
    </row>
    <row r="3254" spans="1:6" ht="30">
      <c r="A3254" s="460">
        <v>101662</v>
      </c>
      <c r="B3254" s="461" t="s">
        <v>2056</v>
      </c>
      <c r="C3254" s="462" t="s">
        <v>896</v>
      </c>
      <c r="D3254" s="463">
        <v>674.57</v>
      </c>
      <c r="E3254" s="463">
        <v>55.91</v>
      </c>
      <c r="F3254" s="463">
        <v>730.48</v>
      </c>
    </row>
    <row r="3255" spans="1:6" ht="30">
      <c r="A3255" s="460">
        <v>101663</v>
      </c>
      <c r="B3255" s="461" t="s">
        <v>2067</v>
      </c>
      <c r="C3255" s="462" t="s">
        <v>896</v>
      </c>
      <c r="D3255" s="463">
        <v>12.48</v>
      </c>
      <c r="E3255" s="463">
        <v>17.38</v>
      </c>
      <c r="F3255" s="463">
        <v>29.86</v>
      </c>
    </row>
    <row r="3256" spans="1:6" ht="30">
      <c r="A3256" s="460">
        <v>101664</v>
      </c>
      <c r="B3256" s="461" t="s">
        <v>2068</v>
      </c>
      <c r="C3256" s="462" t="s">
        <v>896</v>
      </c>
      <c r="D3256" s="463">
        <v>13.400000000000002</v>
      </c>
      <c r="E3256" s="463">
        <v>17.38</v>
      </c>
      <c r="F3256" s="463">
        <v>30.78</v>
      </c>
    </row>
    <row r="3257" spans="1:6" ht="30">
      <c r="A3257" s="460">
        <v>101665</v>
      </c>
      <c r="B3257" s="461" t="s">
        <v>2069</v>
      </c>
      <c r="C3257" s="462" t="s">
        <v>896</v>
      </c>
      <c r="D3257" s="463">
        <v>17.349999999999998</v>
      </c>
      <c r="E3257" s="463">
        <v>17.38</v>
      </c>
      <c r="F3257" s="463">
        <v>34.729999999999997</v>
      </c>
    </row>
    <row r="3258" spans="1:6" ht="30">
      <c r="A3258" s="460">
        <v>101666</v>
      </c>
      <c r="B3258" s="461" t="s">
        <v>2054</v>
      </c>
      <c r="C3258" s="462" t="s">
        <v>896</v>
      </c>
      <c r="D3258" s="463">
        <v>393.08</v>
      </c>
      <c r="E3258" s="463">
        <v>27.81</v>
      </c>
      <c r="F3258" s="463">
        <v>420.89</v>
      </c>
    </row>
    <row r="3259" spans="1:6" ht="30">
      <c r="A3259" s="460">
        <v>102085</v>
      </c>
      <c r="B3259" s="461" t="s">
        <v>2045</v>
      </c>
      <c r="C3259" s="462" t="s">
        <v>896</v>
      </c>
      <c r="D3259" s="463">
        <v>178.07</v>
      </c>
      <c r="E3259" s="463">
        <v>31.61</v>
      </c>
      <c r="F3259" s="463">
        <v>209.68</v>
      </c>
    </row>
    <row r="3260" spans="1:6" ht="45">
      <c r="A3260" s="460">
        <v>100578</v>
      </c>
      <c r="B3260" s="461" t="s">
        <v>1886</v>
      </c>
      <c r="C3260" s="462" t="s">
        <v>896</v>
      </c>
      <c r="D3260" s="463">
        <v>381.9</v>
      </c>
      <c r="E3260" s="463">
        <v>134.87</v>
      </c>
      <c r="F3260" s="463">
        <v>516.77</v>
      </c>
    </row>
    <row r="3261" spans="1:6" ht="45">
      <c r="A3261" s="460">
        <v>100579</v>
      </c>
      <c r="B3261" s="461" t="s">
        <v>1887</v>
      </c>
      <c r="C3261" s="462" t="s">
        <v>896</v>
      </c>
      <c r="D3261" s="463">
        <v>420.90999999999997</v>
      </c>
      <c r="E3261" s="463">
        <v>144.97</v>
      </c>
      <c r="F3261" s="463">
        <v>565.88</v>
      </c>
    </row>
    <row r="3262" spans="1:6" ht="45">
      <c r="A3262" s="460">
        <v>100580</v>
      </c>
      <c r="B3262" s="461" t="s">
        <v>1888</v>
      </c>
      <c r="C3262" s="462" t="s">
        <v>896</v>
      </c>
      <c r="D3262" s="463">
        <v>437.91000000000008</v>
      </c>
      <c r="E3262" s="463">
        <v>188.91</v>
      </c>
      <c r="F3262" s="463">
        <v>626.82000000000005</v>
      </c>
    </row>
    <row r="3263" spans="1:6" ht="45">
      <c r="A3263" s="460">
        <v>100581</v>
      </c>
      <c r="B3263" s="461" t="s">
        <v>1889</v>
      </c>
      <c r="C3263" s="462" t="s">
        <v>896</v>
      </c>
      <c r="D3263" s="463">
        <v>440.26000000000005</v>
      </c>
      <c r="E3263" s="463">
        <v>149.93</v>
      </c>
      <c r="F3263" s="463">
        <v>590.19000000000005</v>
      </c>
    </row>
    <row r="3264" spans="1:6" ht="45">
      <c r="A3264" s="460">
        <v>100582</v>
      </c>
      <c r="B3264" s="461" t="s">
        <v>1890</v>
      </c>
      <c r="C3264" s="462" t="s">
        <v>896</v>
      </c>
      <c r="D3264" s="463">
        <v>470.57000000000005</v>
      </c>
      <c r="E3264" s="463">
        <v>229.54</v>
      </c>
      <c r="F3264" s="463">
        <v>700.11</v>
      </c>
    </row>
    <row r="3265" spans="1:6" ht="45">
      <c r="A3265" s="460">
        <v>100583</v>
      </c>
      <c r="B3265" s="461" t="s">
        <v>1891</v>
      </c>
      <c r="C3265" s="462" t="s">
        <v>896</v>
      </c>
      <c r="D3265" s="463">
        <v>460.28000000000003</v>
      </c>
      <c r="E3265" s="463">
        <v>156.18</v>
      </c>
      <c r="F3265" s="463">
        <v>616.46</v>
      </c>
    </row>
    <row r="3266" spans="1:6" ht="45">
      <c r="A3266" s="460">
        <v>100584</v>
      </c>
      <c r="B3266" s="461" t="s">
        <v>1892</v>
      </c>
      <c r="C3266" s="462" t="s">
        <v>896</v>
      </c>
      <c r="D3266" s="463">
        <v>478.75</v>
      </c>
      <c r="E3266" s="463">
        <v>203.76</v>
      </c>
      <c r="F3266" s="463">
        <v>682.51</v>
      </c>
    </row>
    <row r="3267" spans="1:6" ht="45">
      <c r="A3267" s="460">
        <v>100585</v>
      </c>
      <c r="B3267" s="461" t="s">
        <v>1893</v>
      </c>
      <c r="C3267" s="462" t="s">
        <v>896</v>
      </c>
      <c r="D3267" s="463">
        <v>499.73</v>
      </c>
      <c r="E3267" s="463">
        <v>167.63</v>
      </c>
      <c r="F3267" s="463">
        <v>667.36</v>
      </c>
    </row>
    <row r="3268" spans="1:6" ht="45">
      <c r="A3268" s="460">
        <v>100586</v>
      </c>
      <c r="B3268" s="461" t="s">
        <v>1894</v>
      </c>
      <c r="C3268" s="462" t="s">
        <v>896</v>
      </c>
      <c r="D3268" s="463">
        <v>529.4</v>
      </c>
      <c r="E3268" s="463">
        <v>243.14</v>
      </c>
      <c r="F3268" s="463">
        <v>772.54</v>
      </c>
    </row>
    <row r="3269" spans="1:6" ht="45">
      <c r="A3269" s="460">
        <v>100587</v>
      </c>
      <c r="B3269" s="461" t="s">
        <v>1895</v>
      </c>
      <c r="C3269" s="462" t="s">
        <v>896</v>
      </c>
      <c r="D3269" s="463">
        <v>539.72</v>
      </c>
      <c r="E3269" s="463">
        <v>180.63</v>
      </c>
      <c r="F3269" s="463">
        <v>720.35</v>
      </c>
    </row>
    <row r="3270" spans="1:6" ht="45">
      <c r="A3270" s="460">
        <v>100588</v>
      </c>
      <c r="B3270" s="461" t="s">
        <v>1896</v>
      </c>
      <c r="C3270" s="462" t="s">
        <v>896</v>
      </c>
      <c r="D3270" s="463">
        <v>562.81000000000006</v>
      </c>
      <c r="E3270" s="463">
        <v>239.29</v>
      </c>
      <c r="F3270" s="463">
        <v>802.1</v>
      </c>
    </row>
    <row r="3271" spans="1:6" ht="45">
      <c r="A3271" s="460">
        <v>100589</v>
      </c>
      <c r="B3271" s="461" t="s">
        <v>1897</v>
      </c>
      <c r="C3271" s="462" t="s">
        <v>896</v>
      </c>
      <c r="D3271" s="463">
        <v>574.90000000000009</v>
      </c>
      <c r="E3271" s="463">
        <v>228.82</v>
      </c>
      <c r="F3271" s="463">
        <v>803.72</v>
      </c>
    </row>
    <row r="3272" spans="1:6" ht="45">
      <c r="A3272" s="460">
        <v>100590</v>
      </c>
      <c r="B3272" s="461" t="s">
        <v>1898</v>
      </c>
      <c r="C3272" s="462" t="s">
        <v>896</v>
      </c>
      <c r="D3272" s="463">
        <v>597.08999999999992</v>
      </c>
      <c r="E3272" s="463">
        <v>287.58</v>
      </c>
      <c r="F3272" s="463">
        <v>884.67</v>
      </c>
    </row>
    <row r="3273" spans="1:6" ht="45">
      <c r="A3273" s="460">
        <v>100591</v>
      </c>
      <c r="B3273" s="461" t="s">
        <v>1899</v>
      </c>
      <c r="C3273" s="462" t="s">
        <v>896</v>
      </c>
      <c r="D3273" s="463">
        <v>586.12000000000012</v>
      </c>
      <c r="E3273" s="463">
        <v>208.57</v>
      </c>
      <c r="F3273" s="463">
        <v>794.69</v>
      </c>
    </row>
    <row r="3274" spans="1:6" ht="45">
      <c r="A3274" s="460">
        <v>100592</v>
      </c>
      <c r="B3274" s="461" t="s">
        <v>1900</v>
      </c>
      <c r="C3274" s="462" t="s">
        <v>896</v>
      </c>
      <c r="D3274" s="463">
        <v>604.65</v>
      </c>
      <c r="E3274" s="463">
        <v>257.10000000000002</v>
      </c>
      <c r="F3274" s="463">
        <v>861.75</v>
      </c>
    </row>
    <row r="3275" spans="1:6" ht="45">
      <c r="A3275" s="460">
        <v>100593</v>
      </c>
      <c r="B3275" s="461" t="s">
        <v>1901</v>
      </c>
      <c r="C3275" s="462" t="s">
        <v>896</v>
      </c>
      <c r="D3275" s="463">
        <v>627.19000000000005</v>
      </c>
      <c r="E3275" s="463">
        <v>224.14</v>
      </c>
      <c r="F3275" s="463">
        <v>851.33</v>
      </c>
    </row>
    <row r="3276" spans="1:6" ht="45">
      <c r="A3276" s="460">
        <v>100594</v>
      </c>
      <c r="B3276" s="461" t="s">
        <v>1902</v>
      </c>
      <c r="C3276" s="462" t="s">
        <v>896</v>
      </c>
      <c r="D3276" s="463">
        <v>659.12</v>
      </c>
      <c r="E3276" s="463">
        <v>305.76</v>
      </c>
      <c r="F3276" s="463">
        <v>964.88</v>
      </c>
    </row>
    <row r="3277" spans="1:6" ht="45">
      <c r="A3277" s="460">
        <v>100595</v>
      </c>
      <c r="B3277" s="461" t="s">
        <v>1903</v>
      </c>
      <c r="C3277" s="462" t="s">
        <v>896</v>
      </c>
      <c r="D3277" s="463">
        <v>750.06000000000006</v>
      </c>
      <c r="E3277" s="463">
        <v>271.27</v>
      </c>
      <c r="F3277" s="463">
        <v>1021.33</v>
      </c>
    </row>
    <row r="3278" spans="1:6" ht="45">
      <c r="A3278" s="460">
        <v>100596</v>
      </c>
      <c r="B3278" s="461" t="s">
        <v>1904</v>
      </c>
      <c r="C3278" s="462" t="s">
        <v>896</v>
      </c>
      <c r="D3278" s="463">
        <v>793.66000000000008</v>
      </c>
      <c r="E3278" s="463">
        <v>380.76</v>
      </c>
      <c r="F3278" s="463">
        <v>1174.42</v>
      </c>
    </row>
    <row r="3279" spans="1:6" ht="45">
      <c r="A3279" s="460">
        <v>100597</v>
      </c>
      <c r="B3279" s="461" t="s">
        <v>1905</v>
      </c>
      <c r="C3279" s="462" t="s">
        <v>896</v>
      </c>
      <c r="D3279" s="463">
        <v>846.66</v>
      </c>
      <c r="E3279" s="463">
        <v>340.1</v>
      </c>
      <c r="F3279" s="463">
        <v>1186.76</v>
      </c>
    </row>
    <row r="3280" spans="1:6" ht="45">
      <c r="A3280" s="460">
        <v>100598</v>
      </c>
      <c r="B3280" s="461" t="s">
        <v>1906</v>
      </c>
      <c r="C3280" s="462" t="s">
        <v>896</v>
      </c>
      <c r="D3280" s="463">
        <v>882.65000000000009</v>
      </c>
      <c r="E3280" s="463">
        <v>430.33</v>
      </c>
      <c r="F3280" s="463">
        <v>1312.98</v>
      </c>
    </row>
    <row r="3281" spans="1:6" ht="45">
      <c r="A3281" s="460">
        <v>100599</v>
      </c>
      <c r="B3281" s="461" t="s">
        <v>1907</v>
      </c>
      <c r="C3281" s="462" t="s">
        <v>896</v>
      </c>
      <c r="D3281" s="463">
        <v>415.22</v>
      </c>
      <c r="E3281" s="463">
        <v>112.99</v>
      </c>
      <c r="F3281" s="463">
        <v>528.21</v>
      </c>
    </row>
    <row r="3282" spans="1:6" ht="45">
      <c r="A3282" s="460">
        <v>100600</v>
      </c>
      <c r="B3282" s="461" t="s">
        <v>1908</v>
      </c>
      <c r="C3282" s="462" t="s">
        <v>896</v>
      </c>
      <c r="D3282" s="463">
        <v>468.6</v>
      </c>
      <c r="E3282" s="463">
        <v>165.22</v>
      </c>
      <c r="F3282" s="463">
        <v>633.82000000000005</v>
      </c>
    </row>
    <row r="3283" spans="1:6" ht="45">
      <c r="A3283" s="460">
        <v>100601</v>
      </c>
      <c r="B3283" s="461" t="s">
        <v>1909</v>
      </c>
      <c r="C3283" s="462" t="s">
        <v>896</v>
      </c>
      <c r="D3283" s="463">
        <v>566.3900000000001</v>
      </c>
      <c r="E3283" s="463">
        <v>243.43</v>
      </c>
      <c r="F3283" s="463">
        <v>809.82</v>
      </c>
    </row>
    <row r="3284" spans="1:6" ht="45">
      <c r="A3284" s="460">
        <v>100602</v>
      </c>
      <c r="B3284" s="461" t="s">
        <v>1910</v>
      </c>
      <c r="C3284" s="462" t="s">
        <v>896</v>
      </c>
      <c r="D3284" s="463">
        <v>688.30000000000007</v>
      </c>
      <c r="E3284" s="463">
        <v>341.1</v>
      </c>
      <c r="F3284" s="463">
        <v>1029.4000000000001</v>
      </c>
    </row>
    <row r="3285" spans="1:6" ht="45">
      <c r="A3285" s="460">
        <v>100603</v>
      </c>
      <c r="B3285" s="461" t="s">
        <v>1911</v>
      </c>
      <c r="C3285" s="462" t="s">
        <v>896</v>
      </c>
      <c r="D3285" s="463">
        <v>999.31</v>
      </c>
      <c r="E3285" s="463">
        <v>595.76</v>
      </c>
      <c r="F3285" s="463">
        <v>1595.07</v>
      </c>
    </row>
    <row r="3286" spans="1:6" ht="45">
      <c r="A3286" s="460">
        <v>100604</v>
      </c>
      <c r="B3286" s="461" t="s">
        <v>1912</v>
      </c>
      <c r="C3286" s="462" t="s">
        <v>896</v>
      </c>
      <c r="D3286" s="463">
        <v>501.92999999999995</v>
      </c>
      <c r="E3286" s="463">
        <v>170.35</v>
      </c>
      <c r="F3286" s="463">
        <v>672.28</v>
      </c>
    </row>
    <row r="3287" spans="1:6" ht="45">
      <c r="A3287" s="460">
        <v>100605</v>
      </c>
      <c r="B3287" s="461" t="s">
        <v>1913</v>
      </c>
      <c r="C3287" s="462" t="s">
        <v>896</v>
      </c>
      <c r="D3287" s="463">
        <v>724.2299999999999</v>
      </c>
      <c r="E3287" s="463">
        <v>354.87</v>
      </c>
      <c r="F3287" s="463">
        <v>1079.0999999999999</v>
      </c>
    </row>
    <row r="3288" spans="1:6" ht="45">
      <c r="A3288" s="460">
        <v>100606</v>
      </c>
      <c r="B3288" s="461" t="s">
        <v>1914</v>
      </c>
      <c r="C3288" s="462" t="s">
        <v>896</v>
      </c>
      <c r="D3288" s="463">
        <v>1038.3000000000002</v>
      </c>
      <c r="E3288" s="463">
        <v>621.11</v>
      </c>
      <c r="F3288" s="463">
        <v>1659.41</v>
      </c>
    </row>
    <row r="3289" spans="1:6" ht="45">
      <c r="A3289" s="460">
        <v>100607</v>
      </c>
      <c r="B3289" s="461" t="s">
        <v>1915</v>
      </c>
      <c r="C3289" s="462" t="s">
        <v>896</v>
      </c>
      <c r="D3289" s="463">
        <v>517.84999999999991</v>
      </c>
      <c r="E3289" s="463">
        <v>172.7</v>
      </c>
      <c r="F3289" s="463">
        <v>690.55</v>
      </c>
    </row>
    <row r="3290" spans="1:6" ht="45">
      <c r="A3290" s="460">
        <v>100608</v>
      </c>
      <c r="B3290" s="461" t="s">
        <v>1916</v>
      </c>
      <c r="C3290" s="462" t="s">
        <v>896</v>
      </c>
      <c r="D3290" s="463">
        <v>741.91999999999985</v>
      </c>
      <c r="E3290" s="463">
        <v>361.67</v>
      </c>
      <c r="F3290" s="463">
        <v>1103.5899999999999</v>
      </c>
    </row>
    <row r="3291" spans="1:6" ht="45">
      <c r="A3291" s="460">
        <v>100609</v>
      </c>
      <c r="B3291" s="461" t="s">
        <v>1917</v>
      </c>
      <c r="C3291" s="462" t="s">
        <v>896</v>
      </c>
      <c r="D3291" s="463">
        <v>1058.6199999999999</v>
      </c>
      <c r="E3291" s="463">
        <v>635.32000000000005</v>
      </c>
      <c r="F3291" s="463">
        <v>1693.94</v>
      </c>
    </row>
    <row r="3292" spans="1:6" ht="45">
      <c r="A3292" s="460">
        <v>100610</v>
      </c>
      <c r="B3292" s="461" t="s">
        <v>1918</v>
      </c>
      <c r="C3292" s="462" t="s">
        <v>896</v>
      </c>
      <c r="D3292" s="463">
        <v>533.92000000000007</v>
      </c>
      <c r="E3292" s="463">
        <v>174.78</v>
      </c>
      <c r="F3292" s="463">
        <v>708.7</v>
      </c>
    </row>
    <row r="3293" spans="1:6" ht="45">
      <c r="A3293" s="460">
        <v>100611</v>
      </c>
      <c r="B3293" s="461" t="s">
        <v>1919</v>
      </c>
      <c r="C3293" s="462" t="s">
        <v>896</v>
      </c>
      <c r="D3293" s="463">
        <v>633.98</v>
      </c>
      <c r="E3293" s="463">
        <v>260.69</v>
      </c>
      <c r="F3293" s="463">
        <v>894.67</v>
      </c>
    </row>
    <row r="3294" spans="1:6" ht="45">
      <c r="A3294" s="460">
        <v>100612</v>
      </c>
      <c r="B3294" s="461" t="s">
        <v>1920</v>
      </c>
      <c r="C3294" s="462" t="s">
        <v>896</v>
      </c>
      <c r="D3294" s="463">
        <v>759.45999999999992</v>
      </c>
      <c r="E3294" s="463">
        <v>368.15</v>
      </c>
      <c r="F3294" s="463">
        <v>1127.6099999999999</v>
      </c>
    </row>
    <row r="3295" spans="1:6" ht="45">
      <c r="A3295" s="460">
        <v>100613</v>
      </c>
      <c r="B3295" s="461" t="s">
        <v>1921</v>
      </c>
      <c r="C3295" s="462" t="s">
        <v>896</v>
      </c>
      <c r="D3295" s="463">
        <v>1078.4000000000001</v>
      </c>
      <c r="E3295" s="463">
        <v>649.33000000000004</v>
      </c>
      <c r="F3295" s="463">
        <v>1727.73</v>
      </c>
    </row>
    <row r="3296" spans="1:6" ht="45">
      <c r="A3296" s="460">
        <v>100614</v>
      </c>
      <c r="B3296" s="461" t="s">
        <v>1922</v>
      </c>
      <c r="C3296" s="462" t="s">
        <v>896</v>
      </c>
      <c r="D3296" s="463">
        <v>667.45</v>
      </c>
      <c r="E3296" s="463">
        <v>268.82</v>
      </c>
      <c r="F3296" s="463">
        <v>936.27</v>
      </c>
    </row>
    <row r="3297" spans="1:6" ht="45">
      <c r="A3297" s="460">
        <v>100615</v>
      </c>
      <c r="B3297" s="461" t="s">
        <v>1923</v>
      </c>
      <c r="C3297" s="462" t="s">
        <v>896</v>
      </c>
      <c r="D3297" s="463">
        <v>794.23</v>
      </c>
      <c r="E3297" s="463">
        <v>381.08</v>
      </c>
      <c r="F3297" s="463">
        <v>1175.31</v>
      </c>
    </row>
    <row r="3298" spans="1:6" ht="45">
      <c r="A3298" s="460">
        <v>100616</v>
      </c>
      <c r="B3298" s="461" t="s">
        <v>1924</v>
      </c>
      <c r="C3298" s="462" t="s">
        <v>896</v>
      </c>
      <c r="D3298" s="463">
        <v>1119.17</v>
      </c>
      <c r="E3298" s="463">
        <v>679.84</v>
      </c>
      <c r="F3298" s="463">
        <v>1799.01</v>
      </c>
    </row>
    <row r="3299" spans="1:6" ht="45">
      <c r="A3299" s="460">
        <v>100617</v>
      </c>
      <c r="B3299" s="461" t="s">
        <v>1925</v>
      </c>
      <c r="C3299" s="462" t="s">
        <v>896</v>
      </c>
      <c r="D3299" s="463">
        <v>828.77</v>
      </c>
      <c r="E3299" s="463">
        <v>394.07</v>
      </c>
      <c r="F3299" s="463">
        <v>1222.8399999999999</v>
      </c>
    </row>
    <row r="3300" spans="1:6" ht="45">
      <c r="A3300" s="460">
        <v>100618</v>
      </c>
      <c r="B3300" s="461" t="s">
        <v>1926</v>
      </c>
      <c r="C3300" s="462" t="s">
        <v>896</v>
      </c>
      <c r="D3300" s="463">
        <v>1166.54</v>
      </c>
      <c r="E3300" s="463">
        <v>708.01</v>
      </c>
      <c r="F3300" s="463">
        <v>1874.55</v>
      </c>
    </row>
    <row r="3301" spans="1:6" ht="30">
      <c r="A3301" s="460">
        <v>100619</v>
      </c>
      <c r="B3301" s="461" t="s">
        <v>1927</v>
      </c>
      <c r="C3301" s="462" t="s">
        <v>896</v>
      </c>
      <c r="D3301" s="463">
        <v>486.78000000000003</v>
      </c>
      <c r="E3301" s="463">
        <v>113.69</v>
      </c>
      <c r="F3301" s="463">
        <v>600.47</v>
      </c>
    </row>
    <row r="3302" spans="1:6" ht="30">
      <c r="A3302" s="460">
        <v>100620</v>
      </c>
      <c r="B3302" s="461" t="s">
        <v>1928</v>
      </c>
      <c r="C3302" s="462" t="s">
        <v>896</v>
      </c>
      <c r="D3302" s="463">
        <v>2717.71</v>
      </c>
      <c r="E3302" s="463">
        <v>74.27</v>
      </c>
      <c r="F3302" s="463">
        <v>2791.98</v>
      </c>
    </row>
    <row r="3303" spans="1:6" ht="30">
      <c r="A3303" s="460">
        <v>100621</v>
      </c>
      <c r="B3303" s="461" t="s">
        <v>1929</v>
      </c>
      <c r="C3303" s="462" t="s">
        <v>896</v>
      </c>
      <c r="D3303" s="463">
        <v>3166.94</v>
      </c>
      <c r="E3303" s="463">
        <v>105.41</v>
      </c>
      <c r="F3303" s="463">
        <v>3272.35</v>
      </c>
    </row>
    <row r="3304" spans="1:6" ht="30">
      <c r="A3304" s="460">
        <v>100622</v>
      </c>
      <c r="B3304" s="461" t="s">
        <v>1930</v>
      </c>
      <c r="C3304" s="462" t="s">
        <v>896</v>
      </c>
      <c r="D3304" s="463">
        <v>2454.9</v>
      </c>
      <c r="E3304" s="463">
        <v>124.12</v>
      </c>
      <c r="F3304" s="463">
        <v>2579.02</v>
      </c>
    </row>
    <row r="3305" spans="1:6" ht="30">
      <c r="A3305" s="460">
        <v>100623</v>
      </c>
      <c r="B3305" s="461" t="s">
        <v>1931</v>
      </c>
      <c r="C3305" s="462" t="s">
        <v>896</v>
      </c>
      <c r="D3305" s="463">
        <v>2621.4</v>
      </c>
      <c r="E3305" s="463">
        <v>155.21</v>
      </c>
      <c r="F3305" s="463">
        <v>2776.61</v>
      </c>
    </row>
    <row r="3306" spans="1:6" ht="30">
      <c r="A3306" s="460">
        <v>97600</v>
      </c>
      <c r="B3306" s="461" t="s">
        <v>2052</v>
      </c>
      <c r="C3306" s="462" t="s">
        <v>896</v>
      </c>
      <c r="D3306" s="463">
        <v>342.97</v>
      </c>
      <c r="E3306" s="463">
        <v>14.69</v>
      </c>
      <c r="F3306" s="463">
        <v>357.66</v>
      </c>
    </row>
    <row r="3307" spans="1:6" ht="30">
      <c r="A3307" s="460">
        <v>97601</v>
      </c>
      <c r="B3307" s="461" t="s">
        <v>2053</v>
      </c>
      <c r="C3307" s="462" t="s">
        <v>896</v>
      </c>
      <c r="D3307" s="463">
        <v>363.96</v>
      </c>
      <c r="E3307" s="463">
        <v>14.69</v>
      </c>
      <c r="F3307" s="463">
        <v>378.65</v>
      </c>
    </row>
    <row r="3308" spans="1:6" ht="30">
      <c r="A3308" s="460">
        <v>97605</v>
      </c>
      <c r="B3308" s="461" t="s">
        <v>2048</v>
      </c>
      <c r="C3308" s="462" t="s">
        <v>896</v>
      </c>
      <c r="D3308" s="463">
        <v>79.66</v>
      </c>
      <c r="E3308" s="463">
        <v>16.7</v>
      </c>
      <c r="F3308" s="463">
        <v>96.36</v>
      </c>
    </row>
    <row r="3309" spans="1:6" ht="30">
      <c r="A3309" s="460">
        <v>97606</v>
      </c>
      <c r="B3309" s="461" t="s">
        <v>2049</v>
      </c>
      <c r="C3309" s="462" t="s">
        <v>896</v>
      </c>
      <c r="D3309" s="463">
        <v>90.86</v>
      </c>
      <c r="E3309" s="463">
        <v>16.7</v>
      </c>
      <c r="F3309" s="463">
        <v>107.56</v>
      </c>
    </row>
    <row r="3310" spans="1:6" ht="30">
      <c r="A3310" s="460">
        <v>97607</v>
      </c>
      <c r="B3310" s="461" t="s">
        <v>2050</v>
      </c>
      <c r="C3310" s="462" t="s">
        <v>896</v>
      </c>
      <c r="D3310" s="463">
        <v>96.92</v>
      </c>
      <c r="E3310" s="463">
        <v>19.47</v>
      </c>
      <c r="F3310" s="463">
        <v>116.39</v>
      </c>
    </row>
    <row r="3311" spans="1:6" ht="30">
      <c r="A3311" s="460">
        <v>97608</v>
      </c>
      <c r="B3311" s="461" t="s">
        <v>2051</v>
      </c>
      <c r="C3311" s="462" t="s">
        <v>896</v>
      </c>
      <c r="D3311" s="463">
        <v>108.12</v>
      </c>
      <c r="E3311" s="463">
        <v>19.47</v>
      </c>
      <c r="F3311" s="463">
        <v>127.59</v>
      </c>
    </row>
    <row r="3312" spans="1:6" ht="45">
      <c r="A3312" s="460">
        <v>102102</v>
      </c>
      <c r="B3312" s="461" t="s">
        <v>1876</v>
      </c>
      <c r="C3312" s="462" t="s">
        <v>896</v>
      </c>
      <c r="D3312" s="463">
        <v>9877.31</v>
      </c>
      <c r="E3312" s="463">
        <v>416.82</v>
      </c>
      <c r="F3312" s="463">
        <v>10294.129999999999</v>
      </c>
    </row>
    <row r="3313" spans="1:6" ht="45">
      <c r="A3313" s="460">
        <v>102103</v>
      </c>
      <c r="B3313" s="461" t="s">
        <v>1877</v>
      </c>
      <c r="C3313" s="462" t="s">
        <v>896</v>
      </c>
      <c r="D3313" s="463">
        <v>11018.82</v>
      </c>
      <c r="E3313" s="463">
        <v>424.03</v>
      </c>
      <c r="F3313" s="463">
        <v>11442.85</v>
      </c>
    </row>
    <row r="3314" spans="1:6" ht="45">
      <c r="A3314" s="460">
        <v>102104</v>
      </c>
      <c r="B3314" s="461" t="s">
        <v>1878</v>
      </c>
      <c r="C3314" s="462" t="s">
        <v>896</v>
      </c>
      <c r="D3314" s="463">
        <v>14206.43</v>
      </c>
      <c r="E3314" s="463">
        <v>436.38</v>
      </c>
      <c r="F3314" s="463">
        <v>14642.81</v>
      </c>
    </row>
    <row r="3315" spans="1:6" ht="45">
      <c r="A3315" s="460">
        <v>102105</v>
      </c>
      <c r="B3315" s="461" t="s">
        <v>1879</v>
      </c>
      <c r="C3315" s="462" t="s">
        <v>896</v>
      </c>
      <c r="D3315" s="463">
        <v>17518.77</v>
      </c>
      <c r="E3315" s="463">
        <v>448.73</v>
      </c>
      <c r="F3315" s="463">
        <v>17967.5</v>
      </c>
    </row>
    <row r="3316" spans="1:6" ht="45">
      <c r="A3316" s="460">
        <v>102106</v>
      </c>
      <c r="B3316" s="461" t="s">
        <v>1880</v>
      </c>
      <c r="C3316" s="462" t="s">
        <v>896</v>
      </c>
      <c r="D3316" s="463">
        <v>22045.79</v>
      </c>
      <c r="E3316" s="463">
        <v>455.93</v>
      </c>
      <c r="F3316" s="463">
        <v>22501.72</v>
      </c>
    </row>
    <row r="3317" spans="1:6" ht="45">
      <c r="A3317" s="460">
        <v>102107</v>
      </c>
      <c r="B3317" s="461" t="s">
        <v>1881</v>
      </c>
      <c r="C3317" s="462" t="s">
        <v>896</v>
      </c>
      <c r="D3317" s="463">
        <v>30864.54</v>
      </c>
      <c r="E3317" s="463">
        <v>482.69</v>
      </c>
      <c r="F3317" s="463">
        <v>31347.23</v>
      </c>
    </row>
    <row r="3318" spans="1:6" ht="45">
      <c r="A3318" s="460">
        <v>102108</v>
      </c>
      <c r="B3318" s="461" t="s">
        <v>1882</v>
      </c>
      <c r="C3318" s="462" t="s">
        <v>896</v>
      </c>
      <c r="D3318" s="463">
        <v>35983.800000000003</v>
      </c>
      <c r="E3318" s="463">
        <v>499.17</v>
      </c>
      <c r="F3318" s="463">
        <v>36482.97</v>
      </c>
    </row>
    <row r="3319" spans="1:6" ht="30">
      <c r="A3319" s="460">
        <v>102109</v>
      </c>
      <c r="B3319" s="461" t="s">
        <v>1874</v>
      </c>
      <c r="C3319" s="462" t="s">
        <v>896</v>
      </c>
      <c r="D3319" s="463">
        <v>32.85</v>
      </c>
      <c r="E3319" s="463">
        <v>20.97</v>
      </c>
      <c r="F3319" s="463">
        <v>53.82</v>
      </c>
    </row>
    <row r="3320" spans="1:6" ht="30">
      <c r="A3320" s="460">
        <v>102110</v>
      </c>
      <c r="B3320" s="461" t="s">
        <v>1875</v>
      </c>
      <c r="C3320" s="462" t="s">
        <v>896</v>
      </c>
      <c r="D3320" s="463">
        <v>118.16</v>
      </c>
      <c r="E3320" s="463">
        <v>20.96</v>
      </c>
      <c r="F3320" s="463">
        <v>139.12</v>
      </c>
    </row>
    <row r="3321" spans="1:6" ht="45">
      <c r="A3321" s="460">
        <v>103654</v>
      </c>
      <c r="B3321" s="461" t="s">
        <v>5797</v>
      </c>
      <c r="C3321" s="462" t="s">
        <v>896</v>
      </c>
      <c r="D3321" s="463">
        <v>58474.97</v>
      </c>
      <c r="E3321" s="463">
        <v>499.18</v>
      </c>
      <c r="F3321" s="463">
        <v>58974.15</v>
      </c>
    </row>
    <row r="3322" spans="1:6" ht="45">
      <c r="A3322" s="460">
        <v>103655</v>
      </c>
      <c r="B3322" s="461" t="s">
        <v>5798</v>
      </c>
      <c r="C3322" s="462" t="s">
        <v>896</v>
      </c>
      <c r="D3322" s="463">
        <v>80170.06</v>
      </c>
      <c r="E3322" s="463">
        <v>584.44000000000005</v>
      </c>
      <c r="F3322" s="463">
        <v>80754.5</v>
      </c>
    </row>
    <row r="3323" spans="1:6" ht="45">
      <c r="A3323" s="460">
        <v>103656</v>
      </c>
      <c r="B3323" s="461" t="s">
        <v>5799</v>
      </c>
      <c r="C3323" s="462" t="s">
        <v>896</v>
      </c>
      <c r="D3323" s="463">
        <v>112188.63</v>
      </c>
      <c r="E3323" s="463">
        <v>669.12</v>
      </c>
      <c r="F3323" s="463">
        <v>112857.75</v>
      </c>
    </row>
    <row r="3324" spans="1:6" ht="60">
      <c r="A3324" s="460">
        <v>104473</v>
      </c>
      <c r="B3324" s="461" t="s">
        <v>5800</v>
      </c>
      <c r="C3324" s="462" t="s">
        <v>896</v>
      </c>
      <c r="D3324" s="463">
        <v>97.509999999999991</v>
      </c>
      <c r="E3324" s="463">
        <v>100.4</v>
      </c>
      <c r="F3324" s="463">
        <v>197.91</v>
      </c>
    </row>
    <row r="3325" spans="1:6" ht="60">
      <c r="A3325" s="460">
        <v>104474</v>
      </c>
      <c r="B3325" s="461" t="s">
        <v>5801</v>
      </c>
      <c r="C3325" s="462" t="s">
        <v>896</v>
      </c>
      <c r="D3325" s="463">
        <v>214.31999999999996</v>
      </c>
      <c r="E3325" s="463">
        <v>204.21</v>
      </c>
      <c r="F3325" s="463">
        <v>418.53</v>
      </c>
    </row>
    <row r="3326" spans="1:6" ht="45">
      <c r="A3326" s="460">
        <v>104475</v>
      </c>
      <c r="B3326" s="461" t="s">
        <v>5802</v>
      </c>
      <c r="C3326" s="462" t="s">
        <v>896</v>
      </c>
      <c r="D3326" s="463">
        <v>86.58</v>
      </c>
      <c r="E3326" s="463">
        <v>79.77</v>
      </c>
      <c r="F3326" s="463">
        <v>166.35</v>
      </c>
    </row>
    <row r="3327" spans="1:6" ht="60">
      <c r="A3327" s="460">
        <v>104476</v>
      </c>
      <c r="B3327" s="461" t="s">
        <v>5803</v>
      </c>
      <c r="C3327" s="462" t="s">
        <v>896</v>
      </c>
      <c r="D3327" s="463">
        <v>105.32</v>
      </c>
      <c r="E3327" s="463">
        <v>110.15</v>
      </c>
      <c r="F3327" s="463">
        <v>215.47</v>
      </c>
    </row>
    <row r="3328" spans="1:6" ht="60">
      <c r="A3328" s="460">
        <v>104477</v>
      </c>
      <c r="B3328" s="461" t="s">
        <v>5804</v>
      </c>
      <c r="C3328" s="462" t="s">
        <v>896</v>
      </c>
      <c r="D3328" s="463">
        <v>86.960000000000008</v>
      </c>
      <c r="E3328" s="463">
        <v>75.75</v>
      </c>
      <c r="F3328" s="463">
        <v>162.71</v>
      </c>
    </row>
    <row r="3329" spans="1:6" ht="60">
      <c r="A3329" s="460">
        <v>104478</v>
      </c>
      <c r="B3329" s="461" t="s">
        <v>5805</v>
      </c>
      <c r="C3329" s="462" t="s">
        <v>896</v>
      </c>
      <c r="D3329" s="463">
        <v>195.54</v>
      </c>
      <c r="E3329" s="463">
        <v>160.66999999999999</v>
      </c>
      <c r="F3329" s="463">
        <v>356.21</v>
      </c>
    </row>
    <row r="3330" spans="1:6" ht="45">
      <c r="A3330" s="460">
        <v>104479</v>
      </c>
      <c r="B3330" s="461" t="s">
        <v>5806</v>
      </c>
      <c r="C3330" s="462" t="s">
        <v>896</v>
      </c>
      <c r="D3330" s="463">
        <v>79.050000000000011</v>
      </c>
      <c r="E3330" s="463">
        <v>62.23</v>
      </c>
      <c r="F3330" s="463">
        <v>141.28</v>
      </c>
    </row>
    <row r="3331" spans="1:6" ht="45">
      <c r="A3331" s="460">
        <v>104480</v>
      </c>
      <c r="B3331" s="461" t="s">
        <v>5807</v>
      </c>
      <c r="C3331" s="462" t="s">
        <v>896</v>
      </c>
      <c r="D3331" s="463">
        <v>88.839999999999989</v>
      </c>
      <c r="E3331" s="463">
        <v>71.8</v>
      </c>
      <c r="F3331" s="463">
        <v>160.63999999999999</v>
      </c>
    </row>
    <row r="3332" spans="1:6" ht="45">
      <c r="A3332" s="460">
        <v>104481</v>
      </c>
      <c r="B3332" s="461" t="s">
        <v>5808</v>
      </c>
      <c r="C3332" s="462" t="s">
        <v>896</v>
      </c>
      <c r="D3332" s="463">
        <v>218.85</v>
      </c>
      <c r="E3332" s="463">
        <v>156.85</v>
      </c>
      <c r="F3332" s="463">
        <v>375.7</v>
      </c>
    </row>
    <row r="3333" spans="1:6" ht="30">
      <c r="A3333" s="460">
        <v>96973</v>
      </c>
      <c r="B3333" s="461" t="s">
        <v>7745</v>
      </c>
      <c r="C3333" s="462" t="s">
        <v>914</v>
      </c>
      <c r="D3333" s="463">
        <v>51.349999999999994</v>
      </c>
      <c r="E3333" s="463">
        <v>21.53</v>
      </c>
      <c r="F3333" s="463">
        <v>72.88</v>
      </c>
    </row>
    <row r="3334" spans="1:6" ht="30">
      <c r="A3334" s="460">
        <v>96974</v>
      </c>
      <c r="B3334" s="461" t="s">
        <v>7746</v>
      </c>
      <c r="C3334" s="462" t="s">
        <v>914</v>
      </c>
      <c r="D3334" s="463">
        <v>68.33</v>
      </c>
      <c r="E3334" s="463">
        <v>24.86</v>
      </c>
      <c r="F3334" s="463">
        <v>93.19</v>
      </c>
    </row>
    <row r="3335" spans="1:6" ht="30">
      <c r="A3335" s="460">
        <v>96975</v>
      </c>
      <c r="B3335" s="461" t="s">
        <v>7747</v>
      </c>
      <c r="C3335" s="462" t="s">
        <v>914</v>
      </c>
      <c r="D3335" s="463">
        <v>86.45</v>
      </c>
      <c r="E3335" s="463">
        <v>28</v>
      </c>
      <c r="F3335" s="463">
        <v>114.45</v>
      </c>
    </row>
    <row r="3336" spans="1:6" ht="30">
      <c r="A3336" s="460">
        <v>96976</v>
      </c>
      <c r="B3336" s="461" t="s">
        <v>7748</v>
      </c>
      <c r="C3336" s="462" t="s">
        <v>914</v>
      </c>
      <c r="D3336" s="463">
        <v>118.14000000000001</v>
      </c>
      <c r="E3336" s="463">
        <v>30.85</v>
      </c>
      <c r="F3336" s="463">
        <v>148.99</v>
      </c>
    </row>
    <row r="3337" spans="1:6">
      <c r="A3337" s="460">
        <v>96977</v>
      </c>
      <c r="B3337" s="461" t="s">
        <v>7749</v>
      </c>
      <c r="C3337" s="462" t="s">
        <v>914</v>
      </c>
      <c r="D3337" s="463">
        <v>53.54</v>
      </c>
      <c r="E3337" s="463">
        <v>1.54</v>
      </c>
      <c r="F3337" s="463">
        <v>55.08</v>
      </c>
    </row>
    <row r="3338" spans="1:6">
      <c r="A3338" s="460">
        <v>96978</v>
      </c>
      <c r="B3338" s="461" t="s">
        <v>7750</v>
      </c>
      <c r="C3338" s="462" t="s">
        <v>914</v>
      </c>
      <c r="D3338" s="463">
        <v>70.649999999999991</v>
      </c>
      <c r="E3338" s="463">
        <v>1.87</v>
      </c>
      <c r="F3338" s="463">
        <v>72.52</v>
      </c>
    </row>
    <row r="3339" spans="1:6">
      <c r="A3339" s="460">
        <v>96979</v>
      </c>
      <c r="B3339" s="461" t="s">
        <v>7751</v>
      </c>
      <c r="C3339" s="462" t="s">
        <v>914</v>
      </c>
      <c r="D3339" s="463">
        <v>101.43</v>
      </c>
      <c r="E3339" s="463">
        <v>2.16</v>
      </c>
      <c r="F3339" s="463">
        <v>103.59</v>
      </c>
    </row>
    <row r="3340" spans="1:6" ht="30">
      <c r="A3340" s="460">
        <v>96984</v>
      </c>
      <c r="B3340" s="461" t="s">
        <v>7752</v>
      </c>
      <c r="C3340" s="462" t="s">
        <v>896</v>
      </c>
      <c r="D3340" s="463">
        <v>34.369999999999997</v>
      </c>
      <c r="E3340" s="463">
        <v>35.26</v>
      </c>
      <c r="F3340" s="463">
        <v>69.63</v>
      </c>
    </row>
    <row r="3341" spans="1:6" ht="30">
      <c r="A3341" s="460">
        <v>96985</v>
      </c>
      <c r="B3341" s="461" t="s">
        <v>7753</v>
      </c>
      <c r="C3341" s="462" t="s">
        <v>896</v>
      </c>
      <c r="D3341" s="463">
        <v>75.789999999999992</v>
      </c>
      <c r="E3341" s="463">
        <v>11.73</v>
      </c>
      <c r="F3341" s="463">
        <v>87.52</v>
      </c>
    </row>
    <row r="3342" spans="1:6" ht="30">
      <c r="A3342" s="460">
        <v>96986</v>
      </c>
      <c r="B3342" s="461" t="s">
        <v>7754</v>
      </c>
      <c r="C3342" s="462" t="s">
        <v>896</v>
      </c>
      <c r="D3342" s="463">
        <v>112.49000000000001</v>
      </c>
      <c r="E3342" s="463">
        <v>18.34</v>
      </c>
      <c r="F3342" s="463">
        <v>130.83000000000001</v>
      </c>
    </row>
    <row r="3343" spans="1:6">
      <c r="A3343" s="460">
        <v>96987</v>
      </c>
      <c r="B3343" s="461" t="s">
        <v>7755</v>
      </c>
      <c r="C3343" s="462" t="s">
        <v>896</v>
      </c>
      <c r="D3343" s="463">
        <v>81.510000000000005</v>
      </c>
      <c r="E3343" s="463">
        <v>55.83</v>
      </c>
      <c r="F3343" s="463">
        <v>137.34</v>
      </c>
    </row>
    <row r="3344" spans="1:6">
      <c r="A3344" s="460">
        <v>96988</v>
      </c>
      <c r="B3344" s="461" t="s">
        <v>7756</v>
      </c>
      <c r="C3344" s="462" t="s">
        <v>896</v>
      </c>
      <c r="D3344" s="463">
        <v>160.61999999999998</v>
      </c>
      <c r="E3344" s="463">
        <v>7.86</v>
      </c>
      <c r="F3344" s="463">
        <v>168.48</v>
      </c>
    </row>
    <row r="3345" spans="1:6">
      <c r="A3345" s="460">
        <v>96989</v>
      </c>
      <c r="B3345" s="461" t="s">
        <v>7757</v>
      </c>
      <c r="C3345" s="462" t="s">
        <v>896</v>
      </c>
      <c r="D3345" s="463">
        <v>134.63999999999999</v>
      </c>
      <c r="E3345" s="463">
        <v>6.34</v>
      </c>
      <c r="F3345" s="463">
        <v>140.97999999999999</v>
      </c>
    </row>
    <row r="3346" spans="1:6" ht="30">
      <c r="A3346" s="460">
        <v>98463</v>
      </c>
      <c r="B3346" s="461" t="s">
        <v>7758</v>
      </c>
      <c r="C3346" s="462" t="s">
        <v>896</v>
      </c>
      <c r="D3346" s="463">
        <v>14.980000000000002</v>
      </c>
      <c r="E3346" s="463">
        <v>14.69</v>
      </c>
      <c r="F3346" s="463">
        <v>29.67</v>
      </c>
    </row>
    <row r="3347" spans="1:6">
      <c r="A3347" s="460">
        <v>104746</v>
      </c>
      <c r="B3347" s="461" t="s">
        <v>7759</v>
      </c>
      <c r="C3347" s="462" t="s">
        <v>896</v>
      </c>
      <c r="D3347" s="463">
        <v>20.47</v>
      </c>
      <c r="E3347" s="463">
        <v>9.01</v>
      </c>
      <c r="F3347" s="463">
        <v>29.48</v>
      </c>
    </row>
    <row r="3348" spans="1:6" ht="30">
      <c r="A3348" s="460">
        <v>104749</v>
      </c>
      <c r="B3348" s="461" t="s">
        <v>7760</v>
      </c>
      <c r="C3348" s="462" t="s">
        <v>896</v>
      </c>
      <c r="D3348" s="463">
        <v>14.059999999999999</v>
      </c>
      <c r="E3348" s="463">
        <v>8.82</v>
      </c>
      <c r="F3348" s="463">
        <v>22.88</v>
      </c>
    </row>
    <row r="3349" spans="1:6" ht="30">
      <c r="A3349" s="460">
        <v>104750</v>
      </c>
      <c r="B3349" s="461" t="s">
        <v>7761</v>
      </c>
      <c r="C3349" s="462" t="s">
        <v>896</v>
      </c>
      <c r="D3349" s="463">
        <v>9.8999999999999986</v>
      </c>
      <c r="E3349" s="463">
        <v>8.82</v>
      </c>
      <c r="F3349" s="463">
        <v>18.72</v>
      </c>
    </row>
    <row r="3350" spans="1:6" ht="30">
      <c r="A3350" s="460">
        <v>104751</v>
      </c>
      <c r="B3350" s="461" t="s">
        <v>7762</v>
      </c>
      <c r="C3350" s="462" t="s">
        <v>896</v>
      </c>
      <c r="D3350" s="463">
        <v>17.060000000000002</v>
      </c>
      <c r="E3350" s="463">
        <v>8.81</v>
      </c>
      <c r="F3350" s="463">
        <v>25.87</v>
      </c>
    </row>
    <row r="3351" spans="1:6" ht="30">
      <c r="A3351" s="460">
        <v>104752</v>
      </c>
      <c r="B3351" s="461" t="s">
        <v>7763</v>
      </c>
      <c r="C3351" s="462" t="s">
        <v>896</v>
      </c>
      <c r="D3351" s="463">
        <v>12.11</v>
      </c>
      <c r="E3351" s="463">
        <v>8.82</v>
      </c>
      <c r="F3351" s="463">
        <v>20.93</v>
      </c>
    </row>
    <row r="3352" spans="1:6" ht="30">
      <c r="A3352" s="460">
        <v>104753</v>
      </c>
      <c r="B3352" s="461" t="s">
        <v>7764</v>
      </c>
      <c r="C3352" s="462" t="s">
        <v>896</v>
      </c>
      <c r="D3352" s="463">
        <v>15.74</v>
      </c>
      <c r="E3352" s="463">
        <v>8.81</v>
      </c>
      <c r="F3352" s="463">
        <v>24.55</v>
      </c>
    </row>
    <row r="3353" spans="1:6" ht="30">
      <c r="A3353" s="460">
        <v>104754</v>
      </c>
      <c r="B3353" s="461" t="s">
        <v>7765</v>
      </c>
      <c r="C3353" s="462" t="s">
        <v>896</v>
      </c>
      <c r="D3353" s="463">
        <v>21.96</v>
      </c>
      <c r="E3353" s="463">
        <v>8.81</v>
      </c>
      <c r="F3353" s="463">
        <v>30.77</v>
      </c>
    </row>
    <row r="3354" spans="1:6" ht="30">
      <c r="A3354" s="460">
        <v>104755</v>
      </c>
      <c r="B3354" s="461" t="s">
        <v>7766</v>
      </c>
      <c r="C3354" s="462" t="s">
        <v>896</v>
      </c>
      <c r="D3354" s="463">
        <v>31.62</v>
      </c>
      <c r="E3354" s="463">
        <v>8.8000000000000007</v>
      </c>
      <c r="F3354" s="463">
        <v>40.42</v>
      </c>
    </row>
    <row r="3355" spans="1:6" ht="45">
      <c r="A3355" s="460">
        <v>103490</v>
      </c>
      <c r="B3355" s="461" t="s">
        <v>4979</v>
      </c>
      <c r="C3355" s="462" t="s">
        <v>926</v>
      </c>
      <c r="D3355" s="463">
        <v>1546.8199999999997</v>
      </c>
      <c r="E3355" s="463">
        <v>2003.65</v>
      </c>
      <c r="F3355" s="463">
        <v>3550.47</v>
      </c>
    </row>
    <row r="3356" spans="1:6" ht="30">
      <c r="A3356" s="460">
        <v>103491</v>
      </c>
      <c r="B3356" s="461" t="s">
        <v>4980</v>
      </c>
      <c r="C3356" s="462" t="s">
        <v>926</v>
      </c>
      <c r="D3356" s="463">
        <v>457.80000000000007</v>
      </c>
      <c r="E3356" s="463">
        <v>445.39</v>
      </c>
      <c r="F3356" s="463">
        <v>903.19</v>
      </c>
    </row>
    <row r="3357" spans="1:6" ht="30">
      <c r="A3357" s="460">
        <v>104758</v>
      </c>
      <c r="B3357" s="461" t="s">
        <v>7767</v>
      </c>
      <c r="C3357" s="462" t="s">
        <v>896</v>
      </c>
      <c r="D3357" s="463">
        <v>4.66</v>
      </c>
      <c r="E3357" s="463">
        <v>14.27</v>
      </c>
      <c r="F3357" s="463">
        <v>18.93</v>
      </c>
    </row>
    <row r="3358" spans="1:6" ht="30">
      <c r="A3358" s="460">
        <v>104759</v>
      </c>
      <c r="B3358" s="461" t="s">
        <v>7768</v>
      </c>
      <c r="C3358" s="462" t="s">
        <v>896</v>
      </c>
      <c r="D3358" s="463">
        <v>12.520000000000003</v>
      </c>
      <c r="E3358" s="463">
        <v>37.94</v>
      </c>
      <c r="F3358" s="463">
        <v>50.46</v>
      </c>
    </row>
    <row r="3359" spans="1:6" ht="30">
      <c r="A3359" s="460">
        <v>104760</v>
      </c>
      <c r="B3359" s="461" t="s">
        <v>7769</v>
      </c>
      <c r="C3359" s="462" t="s">
        <v>896</v>
      </c>
      <c r="D3359" s="463">
        <v>18.32</v>
      </c>
      <c r="E3359" s="463">
        <v>55.37</v>
      </c>
      <c r="F3359" s="463">
        <v>73.69</v>
      </c>
    </row>
    <row r="3360" spans="1:6" ht="30">
      <c r="A3360" s="460">
        <v>104761</v>
      </c>
      <c r="B3360" s="461" t="s">
        <v>7770</v>
      </c>
      <c r="C3360" s="462" t="s">
        <v>896</v>
      </c>
      <c r="D3360" s="463">
        <v>3.1499999999999986</v>
      </c>
      <c r="E3360" s="463">
        <v>8.39</v>
      </c>
      <c r="F3360" s="463">
        <v>11.54</v>
      </c>
    </row>
    <row r="3361" spans="1:6" ht="30">
      <c r="A3361" s="460">
        <v>104762</v>
      </c>
      <c r="B3361" s="461" t="s">
        <v>7771</v>
      </c>
      <c r="C3361" s="462" t="s">
        <v>896</v>
      </c>
      <c r="D3361" s="463">
        <v>8.52</v>
      </c>
      <c r="E3361" s="463">
        <v>22.28</v>
      </c>
      <c r="F3361" s="463">
        <v>30.8</v>
      </c>
    </row>
    <row r="3362" spans="1:6" ht="30">
      <c r="A3362" s="460">
        <v>104763</v>
      </c>
      <c r="B3362" s="461" t="s">
        <v>7772</v>
      </c>
      <c r="C3362" s="462" t="s">
        <v>896</v>
      </c>
      <c r="D3362" s="463">
        <v>12.469999999999999</v>
      </c>
      <c r="E3362" s="463">
        <v>32.520000000000003</v>
      </c>
      <c r="F3362" s="463">
        <v>44.99</v>
      </c>
    </row>
    <row r="3363" spans="1:6" ht="30">
      <c r="A3363" s="460">
        <v>104764</v>
      </c>
      <c r="B3363" s="461" t="s">
        <v>7773</v>
      </c>
      <c r="C3363" s="462" t="s">
        <v>914</v>
      </c>
      <c r="D3363" s="463">
        <v>14.670000000000002</v>
      </c>
      <c r="E3363" s="463">
        <v>8.1999999999999993</v>
      </c>
      <c r="F3363" s="463">
        <v>22.87</v>
      </c>
    </row>
    <row r="3364" spans="1:6" ht="30">
      <c r="A3364" s="460">
        <v>104765</v>
      </c>
      <c r="B3364" s="461" t="s">
        <v>7774</v>
      </c>
      <c r="C3364" s="462" t="s">
        <v>914</v>
      </c>
      <c r="D3364" s="463">
        <v>9.58</v>
      </c>
      <c r="E3364" s="463">
        <v>9.51</v>
      </c>
      <c r="F3364" s="463">
        <v>19.09</v>
      </c>
    </row>
    <row r="3365" spans="1:6" ht="30">
      <c r="A3365" s="460">
        <v>104766</v>
      </c>
      <c r="B3365" s="461" t="s">
        <v>7775</v>
      </c>
      <c r="C3365" s="462" t="s">
        <v>914</v>
      </c>
      <c r="D3365" s="463">
        <v>6.3899999999999988</v>
      </c>
      <c r="E3365" s="463">
        <v>12.33</v>
      </c>
      <c r="F3365" s="463">
        <v>18.72</v>
      </c>
    </row>
    <row r="3366" spans="1:6" ht="30">
      <c r="A3366" s="460">
        <v>104768</v>
      </c>
      <c r="B3366" s="461" t="s">
        <v>7776</v>
      </c>
      <c r="C3366" s="462" t="s">
        <v>896</v>
      </c>
      <c r="D3366" s="463">
        <v>0.16000000000000003</v>
      </c>
      <c r="E3366" s="463">
        <v>0.64</v>
      </c>
      <c r="F3366" s="463">
        <v>0.8</v>
      </c>
    </row>
    <row r="3367" spans="1:6" ht="30">
      <c r="A3367" s="460">
        <v>104770</v>
      </c>
      <c r="B3367" s="461" t="s">
        <v>7777</v>
      </c>
      <c r="C3367" s="462" t="s">
        <v>896</v>
      </c>
      <c r="D3367" s="463">
        <v>0.4800000000000002</v>
      </c>
      <c r="E3367" s="463">
        <v>1.66</v>
      </c>
      <c r="F3367" s="463">
        <v>2.14</v>
      </c>
    </row>
    <row r="3368" spans="1:6" ht="30">
      <c r="A3368" s="460">
        <v>104772</v>
      </c>
      <c r="B3368" s="461" t="s">
        <v>7778</v>
      </c>
      <c r="C3368" s="462" t="s">
        <v>896</v>
      </c>
      <c r="D3368" s="463">
        <v>0.73</v>
      </c>
      <c r="E3368" s="463">
        <v>2.39</v>
      </c>
      <c r="F3368" s="463">
        <v>3.12</v>
      </c>
    </row>
    <row r="3369" spans="1:6" ht="30">
      <c r="A3369" s="460">
        <v>104774</v>
      </c>
      <c r="B3369" s="461" t="s">
        <v>7779</v>
      </c>
      <c r="C3369" s="462" t="s">
        <v>896</v>
      </c>
      <c r="D3369" s="463">
        <v>0.76000000000000023</v>
      </c>
      <c r="E3369" s="463">
        <v>1.92</v>
      </c>
      <c r="F3369" s="463">
        <v>2.68</v>
      </c>
    </row>
    <row r="3370" spans="1:6" ht="30">
      <c r="A3370" s="460">
        <v>104776</v>
      </c>
      <c r="B3370" s="461" t="s">
        <v>7780</v>
      </c>
      <c r="C3370" s="462" t="s">
        <v>896</v>
      </c>
      <c r="D3370" s="463">
        <v>2.16</v>
      </c>
      <c r="E3370" s="463">
        <v>5.04</v>
      </c>
      <c r="F3370" s="463">
        <v>7.2</v>
      </c>
    </row>
    <row r="3371" spans="1:6" ht="30">
      <c r="A3371" s="460">
        <v>104778</v>
      </c>
      <c r="B3371" s="461" t="s">
        <v>7781</v>
      </c>
      <c r="C3371" s="462" t="s">
        <v>896</v>
      </c>
      <c r="D3371" s="463">
        <v>3.1899999999999995</v>
      </c>
      <c r="E3371" s="463">
        <v>7.33</v>
      </c>
      <c r="F3371" s="463">
        <v>10.52</v>
      </c>
    </row>
    <row r="3372" spans="1:6" ht="30">
      <c r="A3372" s="460">
        <v>104780</v>
      </c>
      <c r="B3372" s="461" t="s">
        <v>7782</v>
      </c>
      <c r="C3372" s="462" t="s">
        <v>914</v>
      </c>
      <c r="D3372" s="463">
        <v>1.63</v>
      </c>
      <c r="E3372" s="463">
        <v>5.34</v>
      </c>
      <c r="F3372" s="463">
        <v>6.97</v>
      </c>
    </row>
    <row r="3373" spans="1:6" ht="45">
      <c r="A3373" s="460">
        <v>104785</v>
      </c>
      <c r="B3373" s="461" t="s">
        <v>7783</v>
      </c>
      <c r="C3373" s="462" t="s">
        <v>914</v>
      </c>
      <c r="D3373" s="463">
        <v>9.3099999999999987</v>
      </c>
      <c r="E3373" s="463">
        <v>6.11</v>
      </c>
      <c r="F3373" s="463">
        <v>15.42</v>
      </c>
    </row>
    <row r="3374" spans="1:6" ht="45">
      <c r="A3374" s="460">
        <v>96765</v>
      </c>
      <c r="B3374" s="461" t="s">
        <v>2219</v>
      </c>
      <c r="C3374" s="462" t="s">
        <v>896</v>
      </c>
      <c r="D3374" s="463">
        <v>1659.85</v>
      </c>
      <c r="E3374" s="463">
        <v>140.46</v>
      </c>
      <c r="F3374" s="463">
        <v>1800.31</v>
      </c>
    </row>
    <row r="3375" spans="1:6" ht="30">
      <c r="A3375" s="460">
        <v>101905</v>
      </c>
      <c r="B3375" s="461" t="s">
        <v>5809</v>
      </c>
      <c r="C3375" s="462" t="s">
        <v>896</v>
      </c>
      <c r="D3375" s="463">
        <v>181.38</v>
      </c>
      <c r="E3375" s="463">
        <v>21.15</v>
      </c>
      <c r="F3375" s="463">
        <v>202.53</v>
      </c>
    </row>
    <row r="3376" spans="1:6" ht="30">
      <c r="A3376" s="460">
        <v>101906</v>
      </c>
      <c r="B3376" s="461" t="s">
        <v>5810</v>
      </c>
      <c r="C3376" s="462" t="s">
        <v>896</v>
      </c>
      <c r="D3376" s="463">
        <v>556.43000000000006</v>
      </c>
      <c r="E3376" s="463">
        <v>21.15</v>
      </c>
      <c r="F3376" s="463">
        <v>577.58000000000004</v>
      </c>
    </row>
    <row r="3377" spans="1:6" ht="30">
      <c r="A3377" s="460">
        <v>101907</v>
      </c>
      <c r="B3377" s="461" t="s">
        <v>5811</v>
      </c>
      <c r="C3377" s="462" t="s">
        <v>896</v>
      </c>
      <c r="D3377" s="463">
        <v>602.13</v>
      </c>
      <c r="E3377" s="463">
        <v>21.15</v>
      </c>
      <c r="F3377" s="463">
        <v>623.28</v>
      </c>
    </row>
    <row r="3378" spans="1:6" ht="30">
      <c r="A3378" s="460">
        <v>101908</v>
      </c>
      <c r="B3378" s="461" t="s">
        <v>5812</v>
      </c>
      <c r="C3378" s="462" t="s">
        <v>896</v>
      </c>
      <c r="D3378" s="463">
        <v>175.66</v>
      </c>
      <c r="E3378" s="463">
        <v>21.15</v>
      </c>
      <c r="F3378" s="463">
        <v>196.81</v>
      </c>
    </row>
    <row r="3379" spans="1:6" ht="30">
      <c r="A3379" s="460">
        <v>101909</v>
      </c>
      <c r="B3379" s="461" t="s">
        <v>5813</v>
      </c>
      <c r="C3379" s="462" t="s">
        <v>896</v>
      </c>
      <c r="D3379" s="463">
        <v>206.13</v>
      </c>
      <c r="E3379" s="463">
        <v>21.15</v>
      </c>
      <c r="F3379" s="463">
        <v>227.28</v>
      </c>
    </row>
    <row r="3380" spans="1:6" ht="30">
      <c r="A3380" s="460">
        <v>101910</v>
      </c>
      <c r="B3380" s="461" t="s">
        <v>5814</v>
      </c>
      <c r="C3380" s="462" t="s">
        <v>896</v>
      </c>
      <c r="D3380" s="463">
        <v>244.20000000000002</v>
      </c>
      <c r="E3380" s="463">
        <v>21.15</v>
      </c>
      <c r="F3380" s="463">
        <v>265.35000000000002</v>
      </c>
    </row>
    <row r="3381" spans="1:6" ht="30">
      <c r="A3381" s="460">
        <v>101911</v>
      </c>
      <c r="B3381" s="461" t="s">
        <v>5815</v>
      </c>
      <c r="C3381" s="462" t="s">
        <v>896</v>
      </c>
      <c r="D3381" s="463">
        <v>282.28000000000003</v>
      </c>
      <c r="E3381" s="463">
        <v>21.15</v>
      </c>
      <c r="F3381" s="463">
        <v>303.43</v>
      </c>
    </row>
    <row r="3382" spans="1:6" ht="45">
      <c r="A3382" s="460">
        <v>101912</v>
      </c>
      <c r="B3382" s="461" t="s">
        <v>2220</v>
      </c>
      <c r="C3382" s="462" t="s">
        <v>896</v>
      </c>
      <c r="D3382" s="463">
        <v>2025.42</v>
      </c>
      <c r="E3382" s="463">
        <v>149.46</v>
      </c>
      <c r="F3382" s="463">
        <v>2174.88</v>
      </c>
    </row>
    <row r="3383" spans="1:6">
      <c r="A3383" s="460">
        <v>101913</v>
      </c>
      <c r="B3383" s="461" t="s">
        <v>2222</v>
      </c>
      <c r="C3383" s="462" t="s">
        <v>896</v>
      </c>
      <c r="D3383" s="463">
        <v>397.01</v>
      </c>
      <c r="E3383" s="463">
        <v>50</v>
      </c>
      <c r="F3383" s="463">
        <v>447.01</v>
      </c>
    </row>
    <row r="3384" spans="1:6">
      <c r="A3384" s="460">
        <v>101914</v>
      </c>
      <c r="B3384" s="461" t="s">
        <v>2223</v>
      </c>
      <c r="C3384" s="462" t="s">
        <v>896</v>
      </c>
      <c r="D3384" s="463">
        <v>505.22</v>
      </c>
      <c r="E3384" s="463">
        <v>62.65</v>
      </c>
      <c r="F3384" s="463">
        <v>567.87</v>
      </c>
    </row>
    <row r="3385" spans="1:6" ht="45">
      <c r="A3385" s="460">
        <v>101915</v>
      </c>
      <c r="B3385" s="461" t="s">
        <v>2218</v>
      </c>
      <c r="C3385" s="462" t="s">
        <v>896</v>
      </c>
      <c r="D3385" s="463">
        <v>321.20000000000005</v>
      </c>
      <c r="E3385" s="463">
        <v>6.53</v>
      </c>
      <c r="F3385" s="463">
        <v>327.73</v>
      </c>
    </row>
    <row r="3386" spans="1:6" ht="30">
      <c r="A3386" s="460">
        <v>101916</v>
      </c>
      <c r="B3386" s="461" t="s">
        <v>2221</v>
      </c>
      <c r="C3386" s="462" t="s">
        <v>896</v>
      </c>
      <c r="D3386" s="463">
        <v>3438.84</v>
      </c>
      <c r="E3386" s="463">
        <v>205.31</v>
      </c>
      <c r="F3386" s="463">
        <v>3644.15</v>
      </c>
    </row>
    <row r="3387" spans="1:6" ht="30">
      <c r="A3387" s="460">
        <v>101917</v>
      </c>
      <c r="B3387" s="461" t="s">
        <v>2151</v>
      </c>
      <c r="C3387" s="462" t="s">
        <v>896</v>
      </c>
      <c r="D3387" s="463">
        <v>118</v>
      </c>
      <c r="E3387" s="463">
        <v>38.979999999999997</v>
      </c>
      <c r="F3387" s="463">
        <v>156.97999999999999</v>
      </c>
    </row>
    <row r="3388" spans="1:6" ht="30">
      <c r="A3388" s="460">
        <v>98261</v>
      </c>
      <c r="B3388" s="461" t="s">
        <v>2099</v>
      </c>
      <c r="C3388" s="462" t="s">
        <v>914</v>
      </c>
      <c r="D3388" s="463">
        <v>1.7599999999999998</v>
      </c>
      <c r="E3388" s="463">
        <v>2.92</v>
      </c>
      <c r="F3388" s="463">
        <v>4.68</v>
      </c>
    </row>
    <row r="3389" spans="1:6" ht="30">
      <c r="A3389" s="460">
        <v>98262</v>
      </c>
      <c r="B3389" s="461" t="s">
        <v>2100</v>
      </c>
      <c r="C3389" s="462" t="s">
        <v>914</v>
      </c>
      <c r="D3389" s="463">
        <v>2.52</v>
      </c>
      <c r="E3389" s="463">
        <v>3.06</v>
      </c>
      <c r="F3389" s="463">
        <v>5.58</v>
      </c>
    </row>
    <row r="3390" spans="1:6" ht="30">
      <c r="A3390" s="460">
        <v>98263</v>
      </c>
      <c r="B3390" s="461" t="s">
        <v>2101</v>
      </c>
      <c r="C3390" s="462" t="s">
        <v>914</v>
      </c>
      <c r="D3390" s="463">
        <v>2.64</v>
      </c>
      <c r="E3390" s="463">
        <v>3.18</v>
      </c>
      <c r="F3390" s="463">
        <v>5.82</v>
      </c>
    </row>
    <row r="3391" spans="1:6" ht="30">
      <c r="A3391" s="460">
        <v>98264</v>
      </c>
      <c r="B3391" s="461" t="s">
        <v>2102</v>
      </c>
      <c r="C3391" s="462" t="s">
        <v>914</v>
      </c>
      <c r="D3391" s="463">
        <v>3.51</v>
      </c>
      <c r="E3391" s="463">
        <v>3.25</v>
      </c>
      <c r="F3391" s="463">
        <v>6.76</v>
      </c>
    </row>
    <row r="3392" spans="1:6" ht="30">
      <c r="A3392" s="460">
        <v>98265</v>
      </c>
      <c r="B3392" s="461" t="s">
        <v>2103</v>
      </c>
      <c r="C3392" s="462" t="s">
        <v>914</v>
      </c>
      <c r="D3392" s="463">
        <v>4.05</v>
      </c>
      <c r="E3392" s="463">
        <v>3.33</v>
      </c>
      <c r="F3392" s="463">
        <v>7.38</v>
      </c>
    </row>
    <row r="3393" spans="1:6" ht="30">
      <c r="A3393" s="460">
        <v>98266</v>
      </c>
      <c r="B3393" s="461" t="s">
        <v>2104</v>
      </c>
      <c r="C3393" s="462" t="s">
        <v>914</v>
      </c>
      <c r="D3393" s="463">
        <v>4.8600000000000012</v>
      </c>
      <c r="E3393" s="463">
        <v>3.36</v>
      </c>
      <c r="F3393" s="463">
        <v>8.2200000000000006</v>
      </c>
    </row>
    <row r="3394" spans="1:6" ht="30">
      <c r="A3394" s="460">
        <v>98267</v>
      </c>
      <c r="B3394" s="461" t="s">
        <v>2120</v>
      </c>
      <c r="C3394" s="462" t="s">
        <v>914</v>
      </c>
      <c r="D3394" s="463">
        <v>8.2799999999999994</v>
      </c>
      <c r="E3394" s="463">
        <v>4.34</v>
      </c>
      <c r="F3394" s="463">
        <v>12.62</v>
      </c>
    </row>
    <row r="3395" spans="1:6" ht="30">
      <c r="A3395" s="460">
        <v>98268</v>
      </c>
      <c r="B3395" s="461" t="s">
        <v>2121</v>
      </c>
      <c r="C3395" s="462" t="s">
        <v>914</v>
      </c>
      <c r="D3395" s="463">
        <v>14.540000000000001</v>
      </c>
      <c r="E3395" s="463">
        <v>4.92</v>
      </c>
      <c r="F3395" s="463">
        <v>19.46</v>
      </c>
    </row>
    <row r="3396" spans="1:6" ht="30">
      <c r="A3396" s="460">
        <v>98269</v>
      </c>
      <c r="B3396" s="461" t="s">
        <v>2122</v>
      </c>
      <c r="C3396" s="462" t="s">
        <v>914</v>
      </c>
      <c r="D3396" s="463">
        <v>20.66</v>
      </c>
      <c r="E3396" s="463">
        <v>5.39</v>
      </c>
      <c r="F3396" s="463">
        <v>26.05</v>
      </c>
    </row>
    <row r="3397" spans="1:6" ht="30">
      <c r="A3397" s="460">
        <v>98270</v>
      </c>
      <c r="B3397" s="461" t="s">
        <v>2123</v>
      </c>
      <c r="C3397" s="462" t="s">
        <v>914</v>
      </c>
      <c r="D3397" s="463">
        <v>32.44</v>
      </c>
      <c r="E3397" s="463">
        <v>5.96</v>
      </c>
      <c r="F3397" s="463">
        <v>38.4</v>
      </c>
    </row>
    <row r="3398" spans="1:6" ht="30">
      <c r="A3398" s="460">
        <v>98271</v>
      </c>
      <c r="B3398" s="461" t="s">
        <v>2124</v>
      </c>
      <c r="C3398" s="462" t="s">
        <v>914</v>
      </c>
      <c r="D3398" s="463">
        <v>46.7</v>
      </c>
      <c r="E3398" s="463">
        <v>6.54</v>
      </c>
      <c r="F3398" s="463">
        <v>53.24</v>
      </c>
    </row>
    <row r="3399" spans="1:6" ht="30">
      <c r="A3399" s="460">
        <v>98272</v>
      </c>
      <c r="B3399" s="461" t="s">
        <v>2125</v>
      </c>
      <c r="C3399" s="462" t="s">
        <v>914</v>
      </c>
      <c r="D3399" s="463">
        <v>110.7</v>
      </c>
      <c r="E3399" s="463">
        <v>8.9499999999999993</v>
      </c>
      <c r="F3399" s="463">
        <v>119.65</v>
      </c>
    </row>
    <row r="3400" spans="1:6" ht="30">
      <c r="A3400" s="460">
        <v>98273</v>
      </c>
      <c r="B3400" s="461" t="s">
        <v>2105</v>
      </c>
      <c r="C3400" s="462" t="s">
        <v>914</v>
      </c>
      <c r="D3400" s="463">
        <v>2.5299999999999998</v>
      </c>
      <c r="E3400" s="463">
        <v>0.37</v>
      </c>
      <c r="F3400" s="463">
        <v>2.9</v>
      </c>
    </row>
    <row r="3401" spans="1:6" ht="30">
      <c r="A3401" s="460">
        <v>98274</v>
      </c>
      <c r="B3401" s="461" t="s">
        <v>2106</v>
      </c>
      <c r="C3401" s="462" t="s">
        <v>914</v>
      </c>
      <c r="D3401" s="463">
        <v>3.0599999999999996</v>
      </c>
      <c r="E3401" s="463">
        <v>0.45</v>
      </c>
      <c r="F3401" s="463">
        <v>3.51</v>
      </c>
    </row>
    <row r="3402" spans="1:6" ht="30">
      <c r="A3402" s="460">
        <v>98275</v>
      </c>
      <c r="B3402" s="461" t="s">
        <v>2107</v>
      </c>
      <c r="C3402" s="462" t="s">
        <v>914</v>
      </c>
      <c r="D3402" s="463">
        <v>3.87</v>
      </c>
      <c r="E3402" s="463">
        <v>0.49</v>
      </c>
      <c r="F3402" s="463">
        <v>4.3600000000000003</v>
      </c>
    </row>
    <row r="3403" spans="1:6" ht="30">
      <c r="A3403" s="460">
        <v>98276</v>
      </c>
      <c r="B3403" s="461" t="s">
        <v>2126</v>
      </c>
      <c r="C3403" s="462" t="s">
        <v>914</v>
      </c>
      <c r="D3403" s="463">
        <v>7.27</v>
      </c>
      <c r="E3403" s="463">
        <v>1.49</v>
      </c>
      <c r="F3403" s="463">
        <v>8.76</v>
      </c>
    </row>
    <row r="3404" spans="1:6" ht="30">
      <c r="A3404" s="460">
        <v>98277</v>
      </c>
      <c r="B3404" s="461" t="s">
        <v>2127</v>
      </c>
      <c r="C3404" s="462" t="s">
        <v>914</v>
      </c>
      <c r="D3404" s="463">
        <v>13.54</v>
      </c>
      <c r="E3404" s="463">
        <v>2.06</v>
      </c>
      <c r="F3404" s="463">
        <v>15.6</v>
      </c>
    </row>
    <row r="3405" spans="1:6" ht="30">
      <c r="A3405" s="460">
        <v>98278</v>
      </c>
      <c r="B3405" s="461" t="s">
        <v>2128</v>
      </c>
      <c r="C3405" s="462" t="s">
        <v>914</v>
      </c>
      <c r="D3405" s="463">
        <v>19.66</v>
      </c>
      <c r="E3405" s="463">
        <v>2.5299999999999998</v>
      </c>
      <c r="F3405" s="463">
        <v>22.19</v>
      </c>
    </row>
    <row r="3406" spans="1:6" ht="30">
      <c r="A3406" s="460">
        <v>98279</v>
      </c>
      <c r="B3406" s="461" t="s">
        <v>2129</v>
      </c>
      <c r="C3406" s="462" t="s">
        <v>914</v>
      </c>
      <c r="D3406" s="463">
        <v>31.41</v>
      </c>
      <c r="E3406" s="463">
        <v>3.12</v>
      </c>
      <c r="F3406" s="463">
        <v>34.53</v>
      </c>
    </row>
    <row r="3407" spans="1:6" ht="30">
      <c r="A3407" s="460">
        <v>98280</v>
      </c>
      <c r="B3407" s="461" t="s">
        <v>2108</v>
      </c>
      <c r="C3407" s="462" t="s">
        <v>914</v>
      </c>
      <c r="D3407" s="463">
        <v>3.0600000000000005</v>
      </c>
      <c r="E3407" s="463">
        <v>6.59</v>
      </c>
      <c r="F3407" s="463">
        <v>9.65</v>
      </c>
    </row>
    <row r="3408" spans="1:6" ht="30">
      <c r="A3408" s="460">
        <v>98281</v>
      </c>
      <c r="B3408" s="461" t="s">
        <v>2109</v>
      </c>
      <c r="C3408" s="462" t="s">
        <v>914</v>
      </c>
      <c r="D3408" s="463">
        <v>3.8200000000000003</v>
      </c>
      <c r="E3408" s="463">
        <v>6.73</v>
      </c>
      <c r="F3408" s="463">
        <v>10.55</v>
      </c>
    </row>
    <row r="3409" spans="1:6" ht="30">
      <c r="A3409" s="460">
        <v>98282</v>
      </c>
      <c r="B3409" s="461" t="s">
        <v>2110</v>
      </c>
      <c r="C3409" s="462" t="s">
        <v>914</v>
      </c>
      <c r="D3409" s="463">
        <v>3.9599999999999991</v>
      </c>
      <c r="E3409" s="463">
        <v>6.83</v>
      </c>
      <c r="F3409" s="463">
        <v>10.79</v>
      </c>
    </row>
    <row r="3410" spans="1:6" ht="30">
      <c r="A3410" s="460">
        <v>98283</v>
      </c>
      <c r="B3410" s="461" t="s">
        <v>2111</v>
      </c>
      <c r="C3410" s="462" t="s">
        <v>914</v>
      </c>
      <c r="D3410" s="463">
        <v>4.8000000000000007</v>
      </c>
      <c r="E3410" s="463">
        <v>6.93</v>
      </c>
      <c r="F3410" s="463">
        <v>11.73</v>
      </c>
    </row>
    <row r="3411" spans="1:6" ht="30">
      <c r="A3411" s="460">
        <v>98284</v>
      </c>
      <c r="B3411" s="461" t="s">
        <v>2112</v>
      </c>
      <c r="C3411" s="462" t="s">
        <v>914</v>
      </c>
      <c r="D3411" s="463">
        <v>5.33</v>
      </c>
      <c r="E3411" s="463">
        <v>7.01</v>
      </c>
      <c r="F3411" s="463">
        <v>12.34</v>
      </c>
    </row>
    <row r="3412" spans="1:6" ht="30">
      <c r="A3412" s="460">
        <v>98285</v>
      </c>
      <c r="B3412" s="461" t="s">
        <v>2113</v>
      </c>
      <c r="C3412" s="462" t="s">
        <v>914</v>
      </c>
      <c r="D3412" s="463">
        <v>6.14</v>
      </c>
      <c r="E3412" s="463">
        <v>7.05</v>
      </c>
      <c r="F3412" s="463">
        <v>13.19</v>
      </c>
    </row>
    <row r="3413" spans="1:6" ht="30">
      <c r="A3413" s="460">
        <v>98286</v>
      </c>
      <c r="B3413" s="461" t="s">
        <v>2130</v>
      </c>
      <c r="C3413" s="462" t="s">
        <v>914</v>
      </c>
      <c r="D3413" s="463">
        <v>9.5800000000000018</v>
      </c>
      <c r="E3413" s="463">
        <v>8.02</v>
      </c>
      <c r="F3413" s="463">
        <v>17.600000000000001</v>
      </c>
    </row>
    <row r="3414" spans="1:6" ht="30">
      <c r="A3414" s="460">
        <v>98287</v>
      </c>
      <c r="B3414" s="461" t="s">
        <v>2114</v>
      </c>
      <c r="C3414" s="462" t="s">
        <v>914</v>
      </c>
      <c r="D3414" s="463">
        <v>0.99</v>
      </c>
      <c r="E3414" s="463">
        <v>0.71</v>
      </c>
      <c r="F3414" s="463">
        <v>1.7</v>
      </c>
    </row>
    <row r="3415" spans="1:6" ht="30">
      <c r="A3415" s="460">
        <v>98288</v>
      </c>
      <c r="B3415" s="461" t="s">
        <v>2115</v>
      </c>
      <c r="C3415" s="462" t="s">
        <v>914</v>
      </c>
      <c r="D3415" s="463">
        <v>1.77</v>
      </c>
      <c r="E3415" s="463">
        <v>0.82</v>
      </c>
      <c r="F3415" s="463">
        <v>2.59</v>
      </c>
    </row>
    <row r="3416" spans="1:6" ht="30">
      <c r="A3416" s="460">
        <v>98289</v>
      </c>
      <c r="B3416" s="461" t="s">
        <v>2116</v>
      </c>
      <c r="C3416" s="462" t="s">
        <v>914</v>
      </c>
      <c r="D3416" s="463">
        <v>1.89</v>
      </c>
      <c r="E3416" s="463">
        <v>0.95</v>
      </c>
      <c r="F3416" s="463">
        <v>2.84</v>
      </c>
    </row>
    <row r="3417" spans="1:6" ht="30">
      <c r="A3417" s="460">
        <v>98290</v>
      </c>
      <c r="B3417" s="461" t="s">
        <v>2117</v>
      </c>
      <c r="C3417" s="462" t="s">
        <v>914</v>
      </c>
      <c r="D3417" s="463">
        <v>2.73</v>
      </c>
      <c r="E3417" s="463">
        <v>1.04</v>
      </c>
      <c r="F3417" s="463">
        <v>3.77</v>
      </c>
    </row>
    <row r="3418" spans="1:6" ht="30">
      <c r="A3418" s="460">
        <v>98291</v>
      </c>
      <c r="B3418" s="461" t="s">
        <v>2118</v>
      </c>
      <c r="C3418" s="462" t="s">
        <v>914</v>
      </c>
      <c r="D3418" s="463">
        <v>3.2799999999999994</v>
      </c>
      <c r="E3418" s="463">
        <v>1.1100000000000001</v>
      </c>
      <c r="F3418" s="463">
        <v>4.3899999999999997</v>
      </c>
    </row>
    <row r="3419" spans="1:6" ht="30">
      <c r="A3419" s="460">
        <v>98292</v>
      </c>
      <c r="B3419" s="461" t="s">
        <v>2119</v>
      </c>
      <c r="C3419" s="462" t="s">
        <v>914</v>
      </c>
      <c r="D3419" s="463">
        <v>4.08</v>
      </c>
      <c r="E3419" s="463">
        <v>1.1599999999999999</v>
      </c>
      <c r="F3419" s="463">
        <v>5.24</v>
      </c>
    </row>
    <row r="3420" spans="1:6" ht="30">
      <c r="A3420" s="460">
        <v>98293</v>
      </c>
      <c r="B3420" s="461" t="s">
        <v>2131</v>
      </c>
      <c r="C3420" s="462" t="s">
        <v>914</v>
      </c>
      <c r="D3420" s="463">
        <v>7.5100000000000007</v>
      </c>
      <c r="E3420" s="463">
        <v>2.13</v>
      </c>
      <c r="F3420" s="463">
        <v>9.64</v>
      </c>
    </row>
    <row r="3421" spans="1:6" ht="30">
      <c r="A3421" s="460">
        <v>98400</v>
      </c>
      <c r="B3421" s="461" t="s">
        <v>2096</v>
      </c>
      <c r="C3421" s="462" t="s">
        <v>914</v>
      </c>
      <c r="D3421" s="463">
        <v>10.76</v>
      </c>
      <c r="E3421" s="463">
        <v>4.33</v>
      </c>
      <c r="F3421" s="463">
        <v>15.09</v>
      </c>
    </row>
    <row r="3422" spans="1:6" ht="30">
      <c r="A3422" s="460">
        <v>98401</v>
      </c>
      <c r="B3422" s="461" t="s">
        <v>2097</v>
      </c>
      <c r="C3422" s="462" t="s">
        <v>914</v>
      </c>
      <c r="D3422" s="463">
        <v>18</v>
      </c>
      <c r="E3422" s="463">
        <v>4.91</v>
      </c>
      <c r="F3422" s="463">
        <v>22.91</v>
      </c>
    </row>
    <row r="3423" spans="1:6" ht="30">
      <c r="A3423" s="460">
        <v>98402</v>
      </c>
      <c r="B3423" s="461" t="s">
        <v>2098</v>
      </c>
      <c r="C3423" s="462" t="s">
        <v>914</v>
      </c>
      <c r="D3423" s="463">
        <v>21.189999999999998</v>
      </c>
      <c r="E3423" s="463">
        <v>5.39</v>
      </c>
      <c r="F3423" s="463">
        <v>26.58</v>
      </c>
    </row>
    <row r="3424" spans="1:6" ht="30">
      <c r="A3424" s="460">
        <v>100556</v>
      </c>
      <c r="B3424" s="461" t="s">
        <v>1947</v>
      </c>
      <c r="C3424" s="462" t="s">
        <v>896</v>
      </c>
      <c r="D3424" s="463">
        <v>27.22</v>
      </c>
      <c r="E3424" s="463">
        <v>16.36</v>
      </c>
      <c r="F3424" s="463">
        <v>43.58</v>
      </c>
    </row>
    <row r="3425" spans="1:6" ht="30">
      <c r="A3425" s="460">
        <v>100557</v>
      </c>
      <c r="B3425" s="461" t="s">
        <v>1948</v>
      </c>
      <c r="C3425" s="462" t="s">
        <v>896</v>
      </c>
      <c r="D3425" s="463">
        <v>417.51</v>
      </c>
      <c r="E3425" s="463">
        <v>48.85</v>
      </c>
      <c r="F3425" s="463">
        <v>466.36</v>
      </c>
    </row>
    <row r="3426" spans="1:6" ht="30">
      <c r="A3426" s="460">
        <v>100560</v>
      </c>
      <c r="B3426" s="461" t="s">
        <v>1952</v>
      </c>
      <c r="C3426" s="462" t="s">
        <v>896</v>
      </c>
      <c r="D3426" s="463">
        <v>75.170000000000016</v>
      </c>
      <c r="E3426" s="463">
        <v>42.51</v>
      </c>
      <c r="F3426" s="463">
        <v>117.68</v>
      </c>
    </row>
    <row r="3427" spans="1:6" ht="30">
      <c r="A3427" s="460">
        <v>100561</v>
      </c>
      <c r="B3427" s="461" t="s">
        <v>1953</v>
      </c>
      <c r="C3427" s="462" t="s">
        <v>896</v>
      </c>
      <c r="D3427" s="463">
        <v>152.22</v>
      </c>
      <c r="E3427" s="463">
        <v>48.54</v>
      </c>
      <c r="F3427" s="463">
        <v>200.76</v>
      </c>
    </row>
    <row r="3428" spans="1:6" ht="30">
      <c r="A3428" s="460">
        <v>100562</v>
      </c>
      <c r="B3428" s="461" t="s">
        <v>1954</v>
      </c>
      <c r="C3428" s="462" t="s">
        <v>896</v>
      </c>
      <c r="D3428" s="463">
        <v>245.87</v>
      </c>
      <c r="E3428" s="463">
        <v>55.36</v>
      </c>
      <c r="F3428" s="463">
        <v>301.23</v>
      </c>
    </row>
    <row r="3429" spans="1:6" ht="30">
      <c r="A3429" s="460">
        <v>100563</v>
      </c>
      <c r="B3429" s="461" t="s">
        <v>1955</v>
      </c>
      <c r="C3429" s="462" t="s">
        <v>896</v>
      </c>
      <c r="D3429" s="463">
        <v>363.12</v>
      </c>
      <c r="E3429" s="463">
        <v>63.07</v>
      </c>
      <c r="F3429" s="463">
        <v>426.19</v>
      </c>
    </row>
    <row r="3430" spans="1:6" ht="30">
      <c r="A3430" s="460">
        <v>101795</v>
      </c>
      <c r="B3430" s="461" t="s">
        <v>1949</v>
      </c>
      <c r="C3430" s="462" t="s">
        <v>896</v>
      </c>
      <c r="D3430" s="463">
        <v>356.86999999999995</v>
      </c>
      <c r="E3430" s="463">
        <v>254.3</v>
      </c>
      <c r="F3430" s="463">
        <v>611.16999999999996</v>
      </c>
    </row>
    <row r="3431" spans="1:6" ht="30">
      <c r="A3431" s="460">
        <v>101798</v>
      </c>
      <c r="B3431" s="461" t="s">
        <v>4981</v>
      </c>
      <c r="C3431" s="462" t="s">
        <v>896</v>
      </c>
      <c r="D3431" s="463">
        <v>362.59000000000003</v>
      </c>
      <c r="E3431" s="463">
        <v>41.57</v>
      </c>
      <c r="F3431" s="463">
        <v>404.16</v>
      </c>
    </row>
    <row r="3432" spans="1:6" ht="30">
      <c r="A3432" s="460">
        <v>101799</v>
      </c>
      <c r="B3432" s="461" t="s">
        <v>1950</v>
      </c>
      <c r="C3432" s="462" t="s">
        <v>896</v>
      </c>
      <c r="D3432" s="463">
        <v>904.62</v>
      </c>
      <c r="E3432" s="463">
        <v>68.62</v>
      </c>
      <c r="F3432" s="463">
        <v>973.24</v>
      </c>
    </row>
    <row r="3433" spans="1:6">
      <c r="A3433" s="460">
        <v>98397</v>
      </c>
      <c r="B3433" s="461" t="s">
        <v>3231</v>
      </c>
      <c r="C3433" s="462" t="s">
        <v>98</v>
      </c>
      <c r="D3433" s="463">
        <v>7.99</v>
      </c>
      <c r="E3433" s="463">
        <v>6.48</v>
      </c>
      <c r="F3433" s="463">
        <v>14.47</v>
      </c>
    </row>
    <row r="3434" spans="1:6" ht="30">
      <c r="A3434" s="460">
        <v>103244</v>
      </c>
      <c r="B3434" s="461" t="s">
        <v>5816</v>
      </c>
      <c r="C3434" s="462" t="s">
        <v>896</v>
      </c>
      <c r="D3434" s="463">
        <v>2386.15</v>
      </c>
      <c r="E3434" s="463">
        <v>114.23</v>
      </c>
      <c r="F3434" s="463">
        <v>2500.38</v>
      </c>
    </row>
    <row r="3435" spans="1:6" ht="30">
      <c r="A3435" s="460">
        <v>103245</v>
      </c>
      <c r="B3435" s="461" t="s">
        <v>5817</v>
      </c>
      <c r="C3435" s="462" t="s">
        <v>896</v>
      </c>
      <c r="D3435" s="463">
        <v>1859.99</v>
      </c>
      <c r="E3435" s="463">
        <v>114.23</v>
      </c>
      <c r="F3435" s="463">
        <v>1974.22</v>
      </c>
    </row>
    <row r="3436" spans="1:6" ht="30">
      <c r="A3436" s="460">
        <v>103246</v>
      </c>
      <c r="B3436" s="461" t="s">
        <v>5818</v>
      </c>
      <c r="C3436" s="462" t="s">
        <v>896</v>
      </c>
      <c r="D3436" s="463">
        <v>2037.9299999999998</v>
      </c>
      <c r="E3436" s="463">
        <v>114.23</v>
      </c>
      <c r="F3436" s="463">
        <v>2152.16</v>
      </c>
    </row>
    <row r="3437" spans="1:6" ht="30">
      <c r="A3437" s="460">
        <v>103247</v>
      </c>
      <c r="B3437" s="461" t="s">
        <v>5819</v>
      </c>
      <c r="C3437" s="462" t="s">
        <v>896</v>
      </c>
      <c r="D3437" s="463">
        <v>2659.82</v>
      </c>
      <c r="E3437" s="463">
        <v>114.23</v>
      </c>
      <c r="F3437" s="463">
        <v>2774.05</v>
      </c>
    </row>
    <row r="3438" spans="1:6" ht="30">
      <c r="A3438" s="460">
        <v>103248</v>
      </c>
      <c r="B3438" s="461" t="s">
        <v>5820</v>
      </c>
      <c r="C3438" s="462" t="s">
        <v>896</v>
      </c>
      <c r="D3438" s="463">
        <v>2154.44</v>
      </c>
      <c r="E3438" s="463">
        <v>114.23</v>
      </c>
      <c r="F3438" s="463">
        <v>2268.67</v>
      </c>
    </row>
    <row r="3439" spans="1:6" ht="30">
      <c r="A3439" s="460">
        <v>103249</v>
      </c>
      <c r="B3439" s="461" t="s">
        <v>5821</v>
      </c>
      <c r="C3439" s="462" t="s">
        <v>896</v>
      </c>
      <c r="D3439" s="463">
        <v>2322.37</v>
      </c>
      <c r="E3439" s="463">
        <v>114.23</v>
      </c>
      <c r="F3439" s="463">
        <v>2436.6</v>
      </c>
    </row>
    <row r="3440" spans="1:6" ht="30">
      <c r="A3440" s="460">
        <v>103250</v>
      </c>
      <c r="B3440" s="461" t="s">
        <v>5822</v>
      </c>
      <c r="C3440" s="462" t="s">
        <v>896</v>
      </c>
      <c r="D3440" s="463">
        <v>3903.2799999999997</v>
      </c>
      <c r="E3440" s="463">
        <v>123.51</v>
      </c>
      <c r="F3440" s="463">
        <v>4026.79</v>
      </c>
    </row>
    <row r="3441" spans="1:6" ht="30">
      <c r="A3441" s="460">
        <v>103251</v>
      </c>
      <c r="B3441" s="461" t="s">
        <v>5823</v>
      </c>
      <c r="C3441" s="462" t="s">
        <v>896</v>
      </c>
      <c r="D3441" s="463">
        <v>3059.2099999999996</v>
      </c>
      <c r="E3441" s="463">
        <v>123.51</v>
      </c>
      <c r="F3441" s="463">
        <v>3182.72</v>
      </c>
    </row>
    <row r="3442" spans="1:6" ht="30">
      <c r="A3442" s="460">
        <v>103252</v>
      </c>
      <c r="B3442" s="461" t="s">
        <v>5824</v>
      </c>
      <c r="C3442" s="462" t="s">
        <v>896</v>
      </c>
      <c r="D3442" s="463">
        <v>3399.6</v>
      </c>
      <c r="E3442" s="463">
        <v>123.51</v>
      </c>
      <c r="F3442" s="463">
        <v>3523.11</v>
      </c>
    </row>
    <row r="3443" spans="1:6" ht="30">
      <c r="A3443" s="460">
        <v>103253</v>
      </c>
      <c r="B3443" s="461" t="s">
        <v>5825</v>
      </c>
      <c r="C3443" s="462" t="s">
        <v>896</v>
      </c>
      <c r="D3443" s="463">
        <v>5357.08</v>
      </c>
      <c r="E3443" s="463">
        <v>128.91999999999999</v>
      </c>
      <c r="F3443" s="463">
        <v>5486</v>
      </c>
    </row>
    <row r="3444" spans="1:6" ht="30">
      <c r="A3444" s="460">
        <v>103254</v>
      </c>
      <c r="B3444" s="461" t="s">
        <v>5826</v>
      </c>
      <c r="C3444" s="462" t="s">
        <v>896</v>
      </c>
      <c r="D3444" s="463">
        <v>3977.13</v>
      </c>
      <c r="E3444" s="463">
        <v>128.91999999999999</v>
      </c>
      <c r="F3444" s="463">
        <v>4106.05</v>
      </c>
    </row>
    <row r="3445" spans="1:6" ht="30">
      <c r="A3445" s="460">
        <v>103255</v>
      </c>
      <c r="B3445" s="461" t="s">
        <v>5827</v>
      </c>
      <c r="C3445" s="462" t="s">
        <v>896</v>
      </c>
      <c r="D3445" s="463">
        <v>4464.01</v>
      </c>
      <c r="E3445" s="463">
        <v>128.91999999999999</v>
      </c>
      <c r="F3445" s="463">
        <v>4592.93</v>
      </c>
    </row>
    <row r="3446" spans="1:6" ht="30">
      <c r="A3446" s="460">
        <v>103256</v>
      </c>
      <c r="B3446" s="461" t="s">
        <v>5828</v>
      </c>
      <c r="C3446" s="462" t="s">
        <v>896</v>
      </c>
      <c r="D3446" s="463">
        <v>9997.6</v>
      </c>
      <c r="E3446" s="463">
        <v>189.46</v>
      </c>
      <c r="F3446" s="463">
        <v>10187.06</v>
      </c>
    </row>
    <row r="3447" spans="1:6" ht="30">
      <c r="A3447" s="460">
        <v>103257</v>
      </c>
      <c r="B3447" s="461" t="s">
        <v>5829</v>
      </c>
      <c r="C3447" s="462" t="s">
        <v>896</v>
      </c>
      <c r="D3447" s="463">
        <v>5643.55</v>
      </c>
      <c r="E3447" s="463">
        <v>189.46</v>
      </c>
      <c r="F3447" s="463">
        <v>5833.01</v>
      </c>
    </row>
    <row r="3448" spans="1:6" ht="30">
      <c r="A3448" s="460">
        <v>103258</v>
      </c>
      <c r="B3448" s="461" t="s">
        <v>5830</v>
      </c>
      <c r="C3448" s="462" t="s">
        <v>896</v>
      </c>
      <c r="D3448" s="463">
        <v>11192.59</v>
      </c>
      <c r="E3448" s="463">
        <v>194.49</v>
      </c>
      <c r="F3448" s="463">
        <v>11387.08</v>
      </c>
    </row>
    <row r="3449" spans="1:6" ht="30">
      <c r="A3449" s="460">
        <v>103259</v>
      </c>
      <c r="B3449" s="461" t="s">
        <v>5831</v>
      </c>
      <c r="C3449" s="462" t="s">
        <v>896</v>
      </c>
      <c r="D3449" s="463">
        <v>5953.16</v>
      </c>
      <c r="E3449" s="463">
        <v>194.49</v>
      </c>
      <c r="F3449" s="463">
        <v>6147.65</v>
      </c>
    </row>
    <row r="3450" spans="1:6" ht="30">
      <c r="A3450" s="460">
        <v>103260</v>
      </c>
      <c r="B3450" s="461" t="s">
        <v>5832</v>
      </c>
      <c r="C3450" s="462" t="s">
        <v>896</v>
      </c>
      <c r="D3450" s="463">
        <v>6119.89</v>
      </c>
      <c r="E3450" s="463">
        <v>194.49</v>
      </c>
      <c r="F3450" s="463">
        <v>6314.38</v>
      </c>
    </row>
    <row r="3451" spans="1:6" ht="30">
      <c r="A3451" s="460">
        <v>103261</v>
      </c>
      <c r="B3451" s="461" t="s">
        <v>5833</v>
      </c>
      <c r="C3451" s="462" t="s">
        <v>896</v>
      </c>
      <c r="D3451" s="463">
        <v>12633.01</v>
      </c>
      <c r="E3451" s="463">
        <v>213.55</v>
      </c>
      <c r="F3451" s="463">
        <v>12846.56</v>
      </c>
    </row>
    <row r="3452" spans="1:6" ht="30">
      <c r="A3452" s="460">
        <v>103262</v>
      </c>
      <c r="B3452" s="461" t="s">
        <v>5834</v>
      </c>
      <c r="C3452" s="462" t="s">
        <v>896</v>
      </c>
      <c r="D3452" s="463">
        <v>7859.1799999999994</v>
      </c>
      <c r="E3452" s="463">
        <v>213.55</v>
      </c>
      <c r="F3452" s="463">
        <v>8072.73</v>
      </c>
    </row>
    <row r="3453" spans="1:6" ht="30">
      <c r="A3453" s="460">
        <v>103263</v>
      </c>
      <c r="B3453" s="461" t="s">
        <v>5835</v>
      </c>
      <c r="C3453" s="462" t="s">
        <v>896</v>
      </c>
      <c r="D3453" s="463">
        <v>17558.009999999998</v>
      </c>
      <c r="E3453" s="463">
        <v>283.77</v>
      </c>
      <c r="F3453" s="463">
        <v>17841.78</v>
      </c>
    </row>
    <row r="3454" spans="1:6" ht="30">
      <c r="A3454" s="460">
        <v>103264</v>
      </c>
      <c r="B3454" s="461" t="s">
        <v>5836</v>
      </c>
      <c r="C3454" s="462" t="s">
        <v>896</v>
      </c>
      <c r="D3454" s="463">
        <v>9741.89</v>
      </c>
      <c r="E3454" s="463">
        <v>283.77</v>
      </c>
      <c r="F3454" s="463">
        <v>10025.66</v>
      </c>
    </row>
    <row r="3455" spans="1:6" ht="30">
      <c r="A3455" s="460">
        <v>103265</v>
      </c>
      <c r="B3455" s="461" t="s">
        <v>5837</v>
      </c>
      <c r="C3455" s="462" t="s">
        <v>896</v>
      </c>
      <c r="D3455" s="463">
        <v>21216.59</v>
      </c>
      <c r="E3455" s="463">
        <v>283.77</v>
      </c>
      <c r="F3455" s="463">
        <v>21500.36</v>
      </c>
    </row>
    <row r="3456" spans="1:6" ht="30">
      <c r="A3456" s="460">
        <v>103266</v>
      </c>
      <c r="B3456" s="461" t="s">
        <v>5838</v>
      </c>
      <c r="C3456" s="462" t="s">
        <v>896</v>
      </c>
      <c r="D3456" s="463">
        <v>10907.779999999999</v>
      </c>
      <c r="E3456" s="463">
        <v>283.77</v>
      </c>
      <c r="F3456" s="463">
        <v>11191.55</v>
      </c>
    </row>
    <row r="3457" spans="1:6" ht="30">
      <c r="A3457" s="460">
        <v>103267</v>
      </c>
      <c r="B3457" s="461" t="s">
        <v>5839</v>
      </c>
      <c r="C3457" s="462" t="s">
        <v>896</v>
      </c>
      <c r="D3457" s="463">
        <v>6181.42</v>
      </c>
      <c r="E3457" s="463">
        <v>194.41</v>
      </c>
      <c r="F3457" s="463">
        <v>6375.83</v>
      </c>
    </row>
    <row r="3458" spans="1:6" ht="30">
      <c r="A3458" s="460">
        <v>103268</v>
      </c>
      <c r="B3458" s="461" t="s">
        <v>5840</v>
      </c>
      <c r="C3458" s="462" t="s">
        <v>896</v>
      </c>
      <c r="D3458" s="463">
        <v>7368.99</v>
      </c>
      <c r="E3458" s="463">
        <v>194.41</v>
      </c>
      <c r="F3458" s="463">
        <v>7563.4</v>
      </c>
    </row>
    <row r="3459" spans="1:6" ht="30">
      <c r="A3459" s="460">
        <v>103269</v>
      </c>
      <c r="B3459" s="461" t="s">
        <v>5841</v>
      </c>
      <c r="C3459" s="462" t="s">
        <v>896</v>
      </c>
      <c r="D3459" s="463">
        <v>7629.96</v>
      </c>
      <c r="E3459" s="463">
        <v>202.12</v>
      </c>
      <c r="F3459" s="463">
        <v>7832.08</v>
      </c>
    </row>
    <row r="3460" spans="1:6" ht="30">
      <c r="A3460" s="460">
        <v>103270</v>
      </c>
      <c r="B3460" s="461" t="s">
        <v>5842</v>
      </c>
      <c r="C3460" s="462" t="s">
        <v>896</v>
      </c>
      <c r="D3460" s="463">
        <v>7926.63</v>
      </c>
      <c r="E3460" s="463">
        <v>202.12</v>
      </c>
      <c r="F3460" s="463">
        <v>8128.75</v>
      </c>
    </row>
    <row r="3461" spans="1:6" ht="30">
      <c r="A3461" s="460">
        <v>103271</v>
      </c>
      <c r="B3461" s="461" t="s">
        <v>5843</v>
      </c>
      <c r="C3461" s="462" t="s">
        <v>896</v>
      </c>
      <c r="D3461" s="463">
        <v>11278.77</v>
      </c>
      <c r="E3461" s="463">
        <v>232.66</v>
      </c>
      <c r="F3461" s="463">
        <v>11511.43</v>
      </c>
    </row>
    <row r="3462" spans="1:6" ht="30">
      <c r="A3462" s="460">
        <v>103272</v>
      </c>
      <c r="B3462" s="461" t="s">
        <v>5844</v>
      </c>
      <c r="C3462" s="462" t="s">
        <v>896</v>
      </c>
      <c r="D3462" s="463">
        <v>11656.04</v>
      </c>
      <c r="E3462" s="463">
        <v>232.66</v>
      </c>
      <c r="F3462" s="463">
        <v>11888.7</v>
      </c>
    </row>
    <row r="3463" spans="1:6" ht="30">
      <c r="A3463" s="460">
        <v>103273</v>
      </c>
      <c r="B3463" s="461" t="s">
        <v>5845</v>
      </c>
      <c r="C3463" s="462" t="s">
        <v>896</v>
      </c>
      <c r="D3463" s="463">
        <v>11938.519999999999</v>
      </c>
      <c r="E3463" s="463">
        <v>305.02999999999997</v>
      </c>
      <c r="F3463" s="463">
        <v>12243.55</v>
      </c>
    </row>
    <row r="3464" spans="1:6" ht="30">
      <c r="A3464" s="460">
        <v>103274</v>
      </c>
      <c r="B3464" s="461" t="s">
        <v>5846</v>
      </c>
      <c r="C3464" s="462" t="s">
        <v>896</v>
      </c>
      <c r="D3464" s="463">
        <v>13712.869999999999</v>
      </c>
      <c r="E3464" s="463">
        <v>305.02999999999997</v>
      </c>
      <c r="F3464" s="463">
        <v>14017.9</v>
      </c>
    </row>
    <row r="3465" spans="1:6" ht="30">
      <c r="A3465" s="460">
        <v>103275</v>
      </c>
      <c r="B3465" s="461" t="s">
        <v>5847</v>
      </c>
      <c r="C3465" s="462" t="s">
        <v>896</v>
      </c>
      <c r="D3465" s="463">
        <v>13640.429999999998</v>
      </c>
      <c r="E3465" s="463">
        <v>305.02999999999997</v>
      </c>
      <c r="F3465" s="463">
        <v>13945.46</v>
      </c>
    </row>
    <row r="3466" spans="1:6" ht="30">
      <c r="A3466" s="460">
        <v>103276</v>
      </c>
      <c r="B3466" s="461" t="s">
        <v>5848</v>
      </c>
      <c r="C3466" s="462" t="s">
        <v>896</v>
      </c>
      <c r="D3466" s="463">
        <v>14326.689999999999</v>
      </c>
      <c r="E3466" s="463">
        <v>305.02999999999997</v>
      </c>
      <c r="F3466" s="463">
        <v>14631.72</v>
      </c>
    </row>
    <row r="3467" spans="1:6">
      <c r="A3467" s="460">
        <v>103277</v>
      </c>
      <c r="B3467" s="461" t="s">
        <v>5849</v>
      </c>
      <c r="C3467" s="462" t="s">
        <v>896</v>
      </c>
      <c r="D3467" s="463">
        <v>26602.14</v>
      </c>
      <c r="E3467" s="463">
        <v>382.03</v>
      </c>
      <c r="F3467" s="463">
        <v>26984.17</v>
      </c>
    </row>
    <row r="3468" spans="1:6">
      <c r="A3468" s="460">
        <v>103278</v>
      </c>
      <c r="B3468" s="461" t="s">
        <v>5850</v>
      </c>
      <c r="C3468" s="462" t="s">
        <v>896</v>
      </c>
      <c r="D3468" s="463">
        <v>34133.65</v>
      </c>
      <c r="E3468" s="463">
        <v>392.09</v>
      </c>
      <c r="F3468" s="463">
        <v>34525.74</v>
      </c>
    </row>
    <row r="3469" spans="1:6" ht="30">
      <c r="A3469" s="460">
        <v>103288</v>
      </c>
      <c r="B3469" s="461" t="s">
        <v>4982</v>
      </c>
      <c r="C3469" s="462" t="s">
        <v>896</v>
      </c>
      <c r="D3469" s="463">
        <v>5.3699999999999992</v>
      </c>
      <c r="E3469" s="463">
        <v>12.81</v>
      </c>
      <c r="F3469" s="463">
        <v>18.18</v>
      </c>
    </row>
    <row r="3470" spans="1:6" ht="30">
      <c r="A3470" s="460">
        <v>103289</v>
      </c>
      <c r="B3470" s="461" t="s">
        <v>4983</v>
      </c>
      <c r="C3470" s="462" t="s">
        <v>914</v>
      </c>
      <c r="D3470" s="463">
        <v>25.14</v>
      </c>
      <c r="E3470" s="463">
        <v>4.47</v>
      </c>
      <c r="F3470" s="463">
        <v>29.61</v>
      </c>
    </row>
    <row r="3471" spans="1:6" ht="30">
      <c r="A3471" s="460">
        <v>103290</v>
      </c>
      <c r="B3471" s="461" t="s">
        <v>4984</v>
      </c>
      <c r="C3471" s="462" t="s">
        <v>914</v>
      </c>
      <c r="D3471" s="463">
        <v>40.230000000000004</v>
      </c>
      <c r="E3471" s="463">
        <v>4.7300000000000004</v>
      </c>
      <c r="F3471" s="463">
        <v>44.96</v>
      </c>
    </row>
    <row r="3472" spans="1:6" ht="30">
      <c r="A3472" s="460">
        <v>103291</v>
      </c>
      <c r="B3472" s="461" t="s">
        <v>4985</v>
      </c>
      <c r="C3472" s="462" t="s">
        <v>914</v>
      </c>
      <c r="D3472" s="463">
        <v>51.39</v>
      </c>
      <c r="E3472" s="463">
        <v>5.01</v>
      </c>
      <c r="F3472" s="463">
        <v>56.4</v>
      </c>
    </row>
    <row r="3473" spans="1:6" ht="30">
      <c r="A3473" s="460">
        <v>103292</v>
      </c>
      <c r="B3473" s="461" t="s">
        <v>4986</v>
      </c>
      <c r="C3473" s="462" t="s">
        <v>914</v>
      </c>
      <c r="D3473" s="463">
        <v>62.72</v>
      </c>
      <c r="E3473" s="463">
        <v>5.19</v>
      </c>
      <c r="F3473" s="463">
        <v>67.91</v>
      </c>
    </row>
    <row r="3474" spans="1:6" ht="45">
      <c r="A3474" s="460">
        <v>101936</v>
      </c>
      <c r="B3474" s="461" t="s">
        <v>2152</v>
      </c>
      <c r="C3474" s="462" t="s">
        <v>896</v>
      </c>
      <c r="D3474" s="463">
        <v>6103.7899999999991</v>
      </c>
      <c r="E3474" s="463">
        <v>3416.34</v>
      </c>
      <c r="F3474" s="463">
        <v>9520.1299999999992</v>
      </c>
    </row>
    <row r="3475" spans="1:6" ht="45">
      <c r="A3475" s="460">
        <v>101937</v>
      </c>
      <c r="B3475" s="461" t="s">
        <v>2153</v>
      </c>
      <c r="C3475" s="462" t="s">
        <v>896</v>
      </c>
      <c r="D3475" s="463">
        <v>10077.81</v>
      </c>
      <c r="E3475" s="463">
        <v>7388.17</v>
      </c>
      <c r="F3475" s="463">
        <v>17465.98</v>
      </c>
    </row>
    <row r="3476" spans="1:6" ht="30">
      <c r="A3476" s="460">
        <v>98294</v>
      </c>
      <c r="B3476" s="461" t="s">
        <v>2132</v>
      </c>
      <c r="C3476" s="462" t="s">
        <v>914</v>
      </c>
      <c r="D3476" s="463">
        <v>6.2399999999999993</v>
      </c>
      <c r="E3476" s="463">
        <v>0.78</v>
      </c>
      <c r="F3476" s="463">
        <v>7.02</v>
      </c>
    </row>
    <row r="3477" spans="1:6" ht="30">
      <c r="A3477" s="460">
        <v>98295</v>
      </c>
      <c r="B3477" s="461" t="s">
        <v>2133</v>
      </c>
      <c r="C3477" s="462" t="s">
        <v>914</v>
      </c>
      <c r="D3477" s="463">
        <v>6</v>
      </c>
      <c r="E3477" s="463">
        <v>0.12</v>
      </c>
      <c r="F3477" s="463">
        <v>6.12</v>
      </c>
    </row>
    <row r="3478" spans="1:6" ht="30">
      <c r="A3478" s="460">
        <v>98296</v>
      </c>
      <c r="B3478" s="461" t="s">
        <v>2134</v>
      </c>
      <c r="C3478" s="462" t="s">
        <v>914</v>
      </c>
      <c r="D3478" s="463">
        <v>9.02</v>
      </c>
      <c r="E3478" s="463">
        <v>1.25</v>
      </c>
      <c r="F3478" s="463">
        <v>10.27</v>
      </c>
    </row>
    <row r="3479" spans="1:6" ht="30">
      <c r="A3479" s="460">
        <v>98297</v>
      </c>
      <c r="B3479" s="461" t="s">
        <v>2135</v>
      </c>
      <c r="C3479" s="462" t="s">
        <v>914</v>
      </c>
      <c r="D3479" s="463">
        <v>8.65</v>
      </c>
      <c r="E3479" s="463">
        <v>0.19</v>
      </c>
      <c r="F3479" s="463">
        <v>8.84</v>
      </c>
    </row>
    <row r="3480" spans="1:6" ht="30">
      <c r="A3480" s="460">
        <v>98298</v>
      </c>
      <c r="B3480" s="461" t="s">
        <v>5851</v>
      </c>
      <c r="C3480" s="462" t="s">
        <v>914</v>
      </c>
      <c r="D3480" s="463">
        <v>23.14</v>
      </c>
      <c r="E3480" s="463">
        <v>1.54</v>
      </c>
      <c r="F3480" s="463">
        <v>24.68</v>
      </c>
    </row>
    <row r="3481" spans="1:6" ht="30">
      <c r="A3481" s="460">
        <v>98299</v>
      </c>
      <c r="B3481" s="461" t="s">
        <v>5852</v>
      </c>
      <c r="C3481" s="462" t="s">
        <v>914</v>
      </c>
      <c r="D3481" s="463">
        <v>22.67</v>
      </c>
      <c r="E3481" s="463">
        <v>0.24</v>
      </c>
      <c r="F3481" s="463">
        <v>22.91</v>
      </c>
    </row>
    <row r="3482" spans="1:6">
      <c r="A3482" s="460">
        <v>98300</v>
      </c>
      <c r="B3482" s="461" t="s">
        <v>5853</v>
      </c>
      <c r="C3482" s="462" t="s">
        <v>914</v>
      </c>
      <c r="D3482" s="463">
        <v>3.27</v>
      </c>
      <c r="E3482" s="463">
        <v>3.56</v>
      </c>
      <c r="F3482" s="463">
        <v>6.83</v>
      </c>
    </row>
    <row r="3483" spans="1:6">
      <c r="A3483" s="460">
        <v>98301</v>
      </c>
      <c r="B3483" s="461" t="s">
        <v>2138</v>
      </c>
      <c r="C3483" s="462" t="s">
        <v>896</v>
      </c>
      <c r="D3483" s="463">
        <v>471.99</v>
      </c>
      <c r="E3483" s="463">
        <v>293.10000000000002</v>
      </c>
      <c r="F3483" s="463">
        <v>765.09</v>
      </c>
    </row>
    <row r="3484" spans="1:6">
      <c r="A3484" s="460">
        <v>98302</v>
      </c>
      <c r="B3484" s="461" t="s">
        <v>2139</v>
      </c>
      <c r="C3484" s="462" t="s">
        <v>896</v>
      </c>
      <c r="D3484" s="463">
        <v>1088.5999999999999</v>
      </c>
      <c r="E3484" s="463">
        <v>293.10000000000002</v>
      </c>
      <c r="F3484" s="463">
        <v>1381.7</v>
      </c>
    </row>
    <row r="3485" spans="1:6">
      <c r="A3485" s="460">
        <v>98304</v>
      </c>
      <c r="B3485" s="461" t="s">
        <v>2140</v>
      </c>
      <c r="C3485" s="462" t="s">
        <v>896</v>
      </c>
      <c r="D3485" s="463">
        <v>3676.1200000000003</v>
      </c>
      <c r="E3485" s="463">
        <v>582.52</v>
      </c>
      <c r="F3485" s="463">
        <v>4258.6400000000003</v>
      </c>
    </row>
    <row r="3486" spans="1:6">
      <c r="A3486" s="460">
        <v>98305</v>
      </c>
      <c r="B3486" s="461" t="s">
        <v>5854</v>
      </c>
      <c r="C3486" s="462" t="s">
        <v>896</v>
      </c>
      <c r="D3486" s="463">
        <v>3007.55</v>
      </c>
      <c r="E3486" s="463">
        <v>48.47</v>
      </c>
      <c r="F3486" s="463">
        <v>3056.02</v>
      </c>
    </row>
    <row r="3487" spans="1:6" ht="30">
      <c r="A3487" s="460">
        <v>98306</v>
      </c>
      <c r="B3487" s="461" t="s">
        <v>5855</v>
      </c>
      <c r="C3487" s="462" t="s">
        <v>896</v>
      </c>
      <c r="D3487" s="463">
        <v>43.99</v>
      </c>
      <c r="E3487" s="463">
        <v>32.26</v>
      </c>
      <c r="F3487" s="463">
        <v>76.25</v>
      </c>
    </row>
    <row r="3488" spans="1:6">
      <c r="A3488" s="460">
        <v>98307</v>
      </c>
      <c r="B3488" s="461" t="s">
        <v>2136</v>
      </c>
      <c r="C3488" s="462" t="s">
        <v>896</v>
      </c>
      <c r="D3488" s="463">
        <v>42.019999999999996</v>
      </c>
      <c r="E3488" s="463">
        <v>9.74</v>
      </c>
      <c r="F3488" s="463">
        <v>51.76</v>
      </c>
    </row>
    <row r="3489" spans="1:6">
      <c r="A3489" s="460">
        <v>98308</v>
      </c>
      <c r="B3489" s="461" t="s">
        <v>2137</v>
      </c>
      <c r="C3489" s="462" t="s">
        <v>896</v>
      </c>
      <c r="D3489" s="463">
        <v>25.299999999999997</v>
      </c>
      <c r="E3489" s="463">
        <v>9.75</v>
      </c>
      <c r="F3489" s="463">
        <v>35.049999999999997</v>
      </c>
    </row>
    <row r="3490" spans="1:6">
      <c r="A3490" s="460">
        <v>98593</v>
      </c>
      <c r="B3490" s="461" t="s">
        <v>2141</v>
      </c>
      <c r="C3490" s="462" t="s">
        <v>896</v>
      </c>
      <c r="D3490" s="463">
        <v>2418.83</v>
      </c>
      <c r="E3490" s="463">
        <v>582.53</v>
      </c>
      <c r="F3490" s="463">
        <v>3001.36</v>
      </c>
    </row>
    <row r="3491" spans="1:6">
      <c r="A3491" s="460">
        <v>100553</v>
      </c>
      <c r="B3491" s="461" t="s">
        <v>5856</v>
      </c>
      <c r="C3491" s="462" t="s">
        <v>914</v>
      </c>
      <c r="D3491" s="463">
        <v>23.299999999999997</v>
      </c>
      <c r="E3491" s="463">
        <v>3.58</v>
      </c>
      <c r="F3491" s="463">
        <v>26.88</v>
      </c>
    </row>
    <row r="3492" spans="1:6">
      <c r="A3492" s="460">
        <v>100554</v>
      </c>
      <c r="B3492" s="461" t="s">
        <v>5857</v>
      </c>
      <c r="C3492" s="462" t="s">
        <v>914</v>
      </c>
      <c r="D3492" s="463">
        <v>3.1399999999999997</v>
      </c>
      <c r="E3492" s="463">
        <v>3.37</v>
      </c>
      <c r="F3492" s="463">
        <v>6.51</v>
      </c>
    </row>
    <row r="3493" spans="1:6">
      <c r="A3493" s="460">
        <v>100555</v>
      </c>
      <c r="B3493" s="461" t="s">
        <v>5858</v>
      </c>
      <c r="C3493" s="462" t="s">
        <v>896</v>
      </c>
      <c r="D3493" s="463">
        <v>1486.84</v>
      </c>
      <c r="E3493" s="463">
        <v>48.48</v>
      </c>
      <c r="F3493" s="463">
        <v>1535.32</v>
      </c>
    </row>
    <row r="3494" spans="1:6" ht="30">
      <c r="A3494" s="460">
        <v>89355</v>
      </c>
      <c r="B3494" s="461" t="s">
        <v>5859</v>
      </c>
      <c r="C3494" s="462" t="s">
        <v>914</v>
      </c>
      <c r="D3494" s="463">
        <v>9.07</v>
      </c>
      <c r="E3494" s="463">
        <v>15.2</v>
      </c>
      <c r="F3494" s="463">
        <v>24.27</v>
      </c>
    </row>
    <row r="3495" spans="1:6" ht="30">
      <c r="A3495" s="460">
        <v>89356</v>
      </c>
      <c r="B3495" s="461" t="s">
        <v>5860</v>
      </c>
      <c r="C3495" s="462" t="s">
        <v>914</v>
      </c>
      <c r="D3495" s="463">
        <v>10.399999999999999</v>
      </c>
      <c r="E3495" s="463">
        <v>17.62</v>
      </c>
      <c r="F3495" s="463">
        <v>28.02</v>
      </c>
    </row>
    <row r="3496" spans="1:6" ht="30">
      <c r="A3496" s="460">
        <v>89357</v>
      </c>
      <c r="B3496" s="461" t="s">
        <v>5861</v>
      </c>
      <c r="C3496" s="462" t="s">
        <v>914</v>
      </c>
      <c r="D3496" s="463">
        <v>16.660000000000004</v>
      </c>
      <c r="E3496" s="463">
        <v>20.97</v>
      </c>
      <c r="F3496" s="463">
        <v>37.630000000000003</v>
      </c>
    </row>
    <row r="3497" spans="1:6" ht="30">
      <c r="A3497" s="460">
        <v>89401</v>
      </c>
      <c r="B3497" s="461" t="s">
        <v>5862</v>
      </c>
      <c r="C3497" s="462" t="s">
        <v>914</v>
      </c>
      <c r="D3497" s="463">
        <v>6.0400000000000009</v>
      </c>
      <c r="E3497" s="463">
        <v>6.34</v>
      </c>
      <c r="F3497" s="463">
        <v>12.38</v>
      </c>
    </row>
    <row r="3498" spans="1:6" ht="30">
      <c r="A3498" s="460">
        <v>89402</v>
      </c>
      <c r="B3498" s="461" t="s">
        <v>5863</v>
      </c>
      <c r="C3498" s="462" t="s">
        <v>914</v>
      </c>
      <c r="D3498" s="463">
        <v>6.88</v>
      </c>
      <c r="E3498" s="463">
        <v>7.36</v>
      </c>
      <c r="F3498" s="463">
        <v>14.24</v>
      </c>
    </row>
    <row r="3499" spans="1:6" ht="30">
      <c r="A3499" s="460">
        <v>89403</v>
      </c>
      <c r="B3499" s="461" t="s">
        <v>5864</v>
      </c>
      <c r="C3499" s="462" t="s">
        <v>914</v>
      </c>
      <c r="D3499" s="463">
        <v>12.46</v>
      </c>
      <c r="E3499" s="463">
        <v>8.75</v>
      </c>
      <c r="F3499" s="463">
        <v>21.21</v>
      </c>
    </row>
    <row r="3500" spans="1:6" ht="30">
      <c r="A3500" s="460">
        <v>89446</v>
      </c>
      <c r="B3500" s="461" t="s">
        <v>5865</v>
      </c>
      <c r="C3500" s="462" t="s">
        <v>914</v>
      </c>
      <c r="D3500" s="463">
        <v>4.68</v>
      </c>
      <c r="E3500" s="463">
        <v>0.9</v>
      </c>
      <c r="F3500" s="463">
        <v>5.58</v>
      </c>
    </row>
    <row r="3501" spans="1:6" ht="30">
      <c r="A3501" s="460">
        <v>89447</v>
      </c>
      <c r="B3501" s="461" t="s">
        <v>5866</v>
      </c>
      <c r="C3501" s="462" t="s">
        <v>914</v>
      </c>
      <c r="D3501" s="463">
        <v>9.84</v>
      </c>
      <c r="E3501" s="463">
        <v>1.07</v>
      </c>
      <c r="F3501" s="463">
        <v>10.91</v>
      </c>
    </row>
    <row r="3502" spans="1:6" ht="30">
      <c r="A3502" s="460">
        <v>89448</v>
      </c>
      <c r="B3502" s="461" t="s">
        <v>5867</v>
      </c>
      <c r="C3502" s="462" t="s">
        <v>914</v>
      </c>
      <c r="D3502" s="463">
        <v>15.3</v>
      </c>
      <c r="E3502" s="463">
        <v>1.29</v>
      </c>
      <c r="F3502" s="463">
        <v>16.59</v>
      </c>
    </row>
    <row r="3503" spans="1:6" ht="30">
      <c r="A3503" s="460">
        <v>89449</v>
      </c>
      <c r="B3503" s="461" t="s">
        <v>5868</v>
      </c>
      <c r="C3503" s="462" t="s">
        <v>914</v>
      </c>
      <c r="D3503" s="463">
        <v>16.84</v>
      </c>
      <c r="E3503" s="463">
        <v>1.56</v>
      </c>
      <c r="F3503" s="463">
        <v>18.399999999999999</v>
      </c>
    </row>
    <row r="3504" spans="1:6" ht="30">
      <c r="A3504" s="460">
        <v>89450</v>
      </c>
      <c r="B3504" s="461" t="s">
        <v>5869</v>
      </c>
      <c r="C3504" s="462" t="s">
        <v>914</v>
      </c>
      <c r="D3504" s="463">
        <v>27.46</v>
      </c>
      <c r="E3504" s="463">
        <v>1.83</v>
      </c>
      <c r="F3504" s="463">
        <v>29.29</v>
      </c>
    </row>
    <row r="3505" spans="1:6" ht="30">
      <c r="A3505" s="460">
        <v>89451</v>
      </c>
      <c r="B3505" s="461" t="s">
        <v>5870</v>
      </c>
      <c r="C3505" s="462" t="s">
        <v>914</v>
      </c>
      <c r="D3505" s="463">
        <v>45.24</v>
      </c>
      <c r="E3505" s="463">
        <v>2.2599999999999998</v>
      </c>
      <c r="F3505" s="463">
        <v>47.5</v>
      </c>
    </row>
    <row r="3506" spans="1:6" ht="30">
      <c r="A3506" s="460">
        <v>89452</v>
      </c>
      <c r="B3506" s="461" t="s">
        <v>5871</v>
      </c>
      <c r="C3506" s="462" t="s">
        <v>914</v>
      </c>
      <c r="D3506" s="463">
        <v>62.72</v>
      </c>
      <c r="E3506" s="463">
        <v>2.5299999999999998</v>
      </c>
      <c r="F3506" s="463">
        <v>65.25</v>
      </c>
    </row>
    <row r="3507" spans="1:6" ht="30">
      <c r="A3507" s="460">
        <v>89508</v>
      </c>
      <c r="B3507" s="461" t="s">
        <v>5872</v>
      </c>
      <c r="C3507" s="462" t="s">
        <v>914</v>
      </c>
      <c r="D3507" s="463">
        <v>12.14</v>
      </c>
      <c r="E3507" s="463">
        <v>6.86</v>
      </c>
      <c r="F3507" s="463">
        <v>19</v>
      </c>
    </row>
    <row r="3508" spans="1:6" ht="30">
      <c r="A3508" s="460">
        <v>89509</v>
      </c>
      <c r="B3508" s="461" t="s">
        <v>5873</v>
      </c>
      <c r="C3508" s="462" t="s">
        <v>914</v>
      </c>
      <c r="D3508" s="463">
        <v>16.830000000000002</v>
      </c>
      <c r="E3508" s="463">
        <v>8.77</v>
      </c>
      <c r="F3508" s="463">
        <v>25.6</v>
      </c>
    </row>
    <row r="3509" spans="1:6" ht="30">
      <c r="A3509" s="460">
        <v>89511</v>
      </c>
      <c r="B3509" s="461" t="s">
        <v>5874</v>
      </c>
      <c r="C3509" s="462" t="s">
        <v>914</v>
      </c>
      <c r="D3509" s="463">
        <v>29.740000000000002</v>
      </c>
      <c r="E3509" s="463">
        <v>13.58</v>
      </c>
      <c r="F3509" s="463">
        <v>43.32</v>
      </c>
    </row>
    <row r="3510" spans="1:6" ht="30">
      <c r="A3510" s="460">
        <v>89512</v>
      </c>
      <c r="B3510" s="461" t="s">
        <v>5875</v>
      </c>
      <c r="C3510" s="462" t="s">
        <v>914</v>
      </c>
      <c r="D3510" s="463">
        <v>36.629999999999995</v>
      </c>
      <c r="E3510" s="463">
        <v>18.63</v>
      </c>
      <c r="F3510" s="463">
        <v>55.26</v>
      </c>
    </row>
    <row r="3511" spans="1:6" ht="30">
      <c r="A3511" s="460">
        <v>89576</v>
      </c>
      <c r="B3511" s="461" t="s">
        <v>5876</v>
      </c>
      <c r="C3511" s="462" t="s">
        <v>914</v>
      </c>
      <c r="D3511" s="463">
        <v>25.970000000000002</v>
      </c>
      <c r="E3511" s="463">
        <v>2.2000000000000002</v>
      </c>
      <c r="F3511" s="463">
        <v>28.17</v>
      </c>
    </row>
    <row r="3512" spans="1:6" ht="30">
      <c r="A3512" s="460">
        <v>89578</v>
      </c>
      <c r="B3512" s="461" t="s">
        <v>5877</v>
      </c>
      <c r="C3512" s="462" t="s">
        <v>914</v>
      </c>
      <c r="D3512" s="463">
        <v>31.619999999999997</v>
      </c>
      <c r="E3512" s="463">
        <v>3.5</v>
      </c>
      <c r="F3512" s="463">
        <v>35.119999999999997</v>
      </c>
    </row>
    <row r="3513" spans="1:6" ht="30">
      <c r="A3513" s="460">
        <v>89580</v>
      </c>
      <c r="B3513" s="461" t="s">
        <v>5878</v>
      </c>
      <c r="C3513" s="462" t="s">
        <v>914</v>
      </c>
      <c r="D3513" s="463">
        <v>66.349999999999994</v>
      </c>
      <c r="E3513" s="463">
        <v>6.04</v>
      </c>
      <c r="F3513" s="463">
        <v>72.39</v>
      </c>
    </row>
    <row r="3514" spans="1:6" ht="30">
      <c r="A3514" s="460">
        <v>89633</v>
      </c>
      <c r="B3514" s="461" t="s">
        <v>5879</v>
      </c>
      <c r="C3514" s="462" t="s">
        <v>914</v>
      </c>
      <c r="D3514" s="463">
        <v>16.299999999999997</v>
      </c>
      <c r="E3514" s="463">
        <v>12.76</v>
      </c>
      <c r="F3514" s="463">
        <v>29.06</v>
      </c>
    </row>
    <row r="3515" spans="1:6" ht="30">
      <c r="A3515" s="460">
        <v>89634</v>
      </c>
      <c r="B3515" s="461" t="s">
        <v>5880</v>
      </c>
      <c r="C3515" s="462" t="s">
        <v>914</v>
      </c>
      <c r="D3515" s="463">
        <v>24.619999999999997</v>
      </c>
      <c r="E3515" s="463">
        <v>16.14</v>
      </c>
      <c r="F3515" s="463">
        <v>40.76</v>
      </c>
    </row>
    <row r="3516" spans="1:6" ht="30">
      <c r="A3516" s="460">
        <v>89635</v>
      </c>
      <c r="B3516" s="461" t="s">
        <v>5881</v>
      </c>
      <c r="C3516" s="462" t="s">
        <v>914</v>
      </c>
      <c r="D3516" s="463">
        <v>39.5</v>
      </c>
      <c r="E3516" s="463">
        <v>19.02</v>
      </c>
      <c r="F3516" s="463">
        <v>58.52</v>
      </c>
    </row>
    <row r="3517" spans="1:6" ht="30">
      <c r="A3517" s="460">
        <v>89636</v>
      </c>
      <c r="B3517" s="461" t="s">
        <v>5882</v>
      </c>
      <c r="C3517" s="462" t="s">
        <v>914</v>
      </c>
      <c r="D3517" s="463">
        <v>50.77000000000001</v>
      </c>
      <c r="E3517" s="463">
        <v>22.41</v>
      </c>
      <c r="F3517" s="463">
        <v>73.180000000000007</v>
      </c>
    </row>
    <row r="3518" spans="1:6" ht="30">
      <c r="A3518" s="460">
        <v>89711</v>
      </c>
      <c r="B3518" s="461" t="s">
        <v>5883</v>
      </c>
      <c r="C3518" s="462" t="s">
        <v>914</v>
      </c>
      <c r="D3518" s="463">
        <v>11.729999999999999</v>
      </c>
      <c r="E3518" s="463">
        <v>13.56</v>
      </c>
      <c r="F3518" s="463">
        <v>25.29</v>
      </c>
    </row>
    <row r="3519" spans="1:6" ht="30">
      <c r="A3519" s="460">
        <v>89712</v>
      </c>
      <c r="B3519" s="461" t="s">
        <v>5884</v>
      </c>
      <c r="C3519" s="462" t="s">
        <v>914</v>
      </c>
      <c r="D3519" s="463">
        <v>16.79</v>
      </c>
      <c r="E3519" s="463">
        <v>14.73</v>
      </c>
      <c r="F3519" s="463">
        <v>31.52</v>
      </c>
    </row>
    <row r="3520" spans="1:6" ht="30">
      <c r="A3520" s="460">
        <v>89713</v>
      </c>
      <c r="B3520" s="461" t="s">
        <v>5885</v>
      </c>
      <c r="C3520" s="462" t="s">
        <v>914</v>
      </c>
      <c r="D3520" s="463">
        <v>21.490000000000002</v>
      </c>
      <c r="E3520" s="463">
        <v>17.64</v>
      </c>
      <c r="F3520" s="463">
        <v>39.130000000000003</v>
      </c>
    </row>
    <row r="3521" spans="1:6" ht="30">
      <c r="A3521" s="460">
        <v>89714</v>
      </c>
      <c r="B3521" s="461" t="s">
        <v>5886</v>
      </c>
      <c r="C3521" s="462" t="s">
        <v>914</v>
      </c>
      <c r="D3521" s="463">
        <v>23.349999999999998</v>
      </c>
      <c r="E3521" s="463">
        <v>20.56</v>
      </c>
      <c r="F3521" s="463">
        <v>43.91</v>
      </c>
    </row>
    <row r="3522" spans="1:6" ht="30">
      <c r="A3522" s="460">
        <v>89716</v>
      </c>
      <c r="B3522" s="461" t="s">
        <v>5887</v>
      </c>
      <c r="C3522" s="462" t="s">
        <v>914</v>
      </c>
      <c r="D3522" s="463">
        <v>21.490000000000002</v>
      </c>
      <c r="E3522" s="463">
        <v>6.72</v>
      </c>
      <c r="F3522" s="463">
        <v>28.21</v>
      </c>
    </row>
    <row r="3523" spans="1:6" ht="30">
      <c r="A3523" s="460">
        <v>89717</v>
      </c>
      <c r="B3523" s="461" t="s">
        <v>5888</v>
      </c>
      <c r="C3523" s="462" t="s">
        <v>914</v>
      </c>
      <c r="D3523" s="463">
        <v>35.79</v>
      </c>
      <c r="E3523" s="463">
        <v>7.93</v>
      </c>
      <c r="F3523" s="463">
        <v>43.72</v>
      </c>
    </row>
    <row r="3524" spans="1:6" ht="30">
      <c r="A3524" s="460">
        <v>89770</v>
      </c>
      <c r="B3524" s="461" t="s">
        <v>5889</v>
      </c>
      <c r="C3524" s="462" t="s">
        <v>914</v>
      </c>
      <c r="D3524" s="463">
        <v>43.67</v>
      </c>
      <c r="E3524" s="463">
        <v>1.1200000000000001</v>
      </c>
      <c r="F3524" s="463">
        <v>44.79</v>
      </c>
    </row>
    <row r="3525" spans="1:6" ht="30">
      <c r="A3525" s="460">
        <v>89771</v>
      </c>
      <c r="B3525" s="461" t="s">
        <v>5890</v>
      </c>
      <c r="C3525" s="462" t="s">
        <v>914</v>
      </c>
      <c r="D3525" s="463">
        <v>58.4</v>
      </c>
      <c r="E3525" s="463">
        <v>1.34</v>
      </c>
      <c r="F3525" s="463">
        <v>59.74</v>
      </c>
    </row>
    <row r="3526" spans="1:6" ht="30">
      <c r="A3526" s="460">
        <v>89773</v>
      </c>
      <c r="B3526" s="461" t="s">
        <v>5891</v>
      </c>
      <c r="C3526" s="462" t="s">
        <v>914</v>
      </c>
      <c r="D3526" s="463">
        <v>137.92000000000002</v>
      </c>
      <c r="E3526" s="463">
        <v>2.2000000000000002</v>
      </c>
      <c r="F3526" s="463">
        <v>140.12</v>
      </c>
    </row>
    <row r="3527" spans="1:6" ht="30">
      <c r="A3527" s="460">
        <v>89775</v>
      </c>
      <c r="B3527" s="461" t="s">
        <v>5892</v>
      </c>
      <c r="C3527" s="462" t="s">
        <v>914</v>
      </c>
      <c r="D3527" s="463">
        <v>216.15</v>
      </c>
      <c r="E3527" s="463">
        <v>2.66</v>
      </c>
      <c r="F3527" s="463">
        <v>218.81</v>
      </c>
    </row>
    <row r="3528" spans="1:6" ht="30">
      <c r="A3528" s="460">
        <v>89798</v>
      </c>
      <c r="B3528" s="461" t="s">
        <v>5893</v>
      </c>
      <c r="C3528" s="462" t="s">
        <v>914</v>
      </c>
      <c r="D3528" s="463">
        <v>12.54</v>
      </c>
      <c r="E3528" s="463">
        <v>1.9</v>
      </c>
      <c r="F3528" s="463">
        <v>14.44</v>
      </c>
    </row>
    <row r="3529" spans="1:6" ht="30">
      <c r="A3529" s="460">
        <v>89799</v>
      </c>
      <c r="B3529" s="461" t="s">
        <v>5894</v>
      </c>
      <c r="C3529" s="462" t="s">
        <v>914</v>
      </c>
      <c r="D3529" s="463">
        <v>17.91</v>
      </c>
      <c r="E3529" s="463">
        <v>7.05</v>
      </c>
      <c r="F3529" s="463">
        <v>24.96</v>
      </c>
    </row>
    <row r="3530" spans="1:6" ht="30">
      <c r="A3530" s="460">
        <v>89800</v>
      </c>
      <c r="B3530" s="461" t="s">
        <v>5895</v>
      </c>
      <c r="C3530" s="462" t="s">
        <v>914</v>
      </c>
      <c r="D3530" s="463">
        <v>20.540000000000003</v>
      </c>
      <c r="E3530" s="463">
        <v>12.16</v>
      </c>
      <c r="F3530" s="463">
        <v>32.700000000000003</v>
      </c>
    </row>
    <row r="3531" spans="1:6" ht="30">
      <c r="A3531" s="460">
        <v>89848</v>
      </c>
      <c r="B3531" s="461" t="s">
        <v>5896</v>
      </c>
      <c r="C3531" s="462" t="s">
        <v>914</v>
      </c>
      <c r="D3531" s="463">
        <v>20.149999999999999</v>
      </c>
      <c r="E3531" s="463">
        <v>11.09</v>
      </c>
      <c r="F3531" s="463">
        <v>31.24</v>
      </c>
    </row>
    <row r="3532" spans="1:6" ht="30">
      <c r="A3532" s="460">
        <v>89849</v>
      </c>
      <c r="B3532" s="461" t="s">
        <v>5897</v>
      </c>
      <c r="C3532" s="462" t="s">
        <v>914</v>
      </c>
      <c r="D3532" s="463">
        <v>47.81</v>
      </c>
      <c r="E3532" s="463">
        <v>14.4</v>
      </c>
      <c r="F3532" s="463">
        <v>62.21</v>
      </c>
    </row>
    <row r="3533" spans="1:6" ht="30">
      <c r="A3533" s="460">
        <v>89865</v>
      </c>
      <c r="B3533" s="461" t="s">
        <v>5898</v>
      </c>
      <c r="C3533" s="462" t="s">
        <v>914</v>
      </c>
      <c r="D3533" s="463">
        <v>8.3500000000000014</v>
      </c>
      <c r="E3533" s="463">
        <v>11.82</v>
      </c>
      <c r="F3533" s="463">
        <v>20.170000000000002</v>
      </c>
    </row>
    <row r="3534" spans="1:6" ht="30">
      <c r="A3534" s="460">
        <v>92275</v>
      </c>
      <c r="B3534" s="461" t="s">
        <v>5899</v>
      </c>
      <c r="C3534" s="462" t="s">
        <v>914</v>
      </c>
      <c r="D3534" s="463">
        <v>51.67</v>
      </c>
      <c r="E3534" s="463">
        <v>2.0099999999999998</v>
      </c>
      <c r="F3534" s="463">
        <v>53.68</v>
      </c>
    </row>
    <row r="3535" spans="1:6" ht="30">
      <c r="A3535" s="460">
        <v>92276</v>
      </c>
      <c r="B3535" s="461" t="s">
        <v>5900</v>
      </c>
      <c r="C3535" s="462" t="s">
        <v>914</v>
      </c>
      <c r="D3535" s="463">
        <v>65.570000000000007</v>
      </c>
      <c r="E3535" s="463">
        <v>2.61</v>
      </c>
      <c r="F3535" s="463">
        <v>68.180000000000007</v>
      </c>
    </row>
    <row r="3536" spans="1:6" ht="30">
      <c r="A3536" s="460">
        <v>92277</v>
      </c>
      <c r="B3536" s="461" t="s">
        <v>5901</v>
      </c>
      <c r="C3536" s="462" t="s">
        <v>914</v>
      </c>
      <c r="D3536" s="463">
        <v>95.06</v>
      </c>
      <c r="E3536" s="463">
        <v>3.28</v>
      </c>
      <c r="F3536" s="463">
        <v>98.34</v>
      </c>
    </row>
    <row r="3537" spans="1:6" ht="30">
      <c r="A3537" s="460">
        <v>92278</v>
      </c>
      <c r="B3537" s="461" t="s">
        <v>5902</v>
      </c>
      <c r="C3537" s="462" t="s">
        <v>914</v>
      </c>
      <c r="D3537" s="463">
        <v>128.22</v>
      </c>
      <c r="E3537" s="463">
        <v>3.97</v>
      </c>
      <c r="F3537" s="463">
        <v>132.19</v>
      </c>
    </row>
    <row r="3538" spans="1:6" ht="30">
      <c r="A3538" s="460">
        <v>92279</v>
      </c>
      <c r="B3538" s="461" t="s">
        <v>5903</v>
      </c>
      <c r="C3538" s="462" t="s">
        <v>914</v>
      </c>
      <c r="D3538" s="463">
        <v>185.72000000000003</v>
      </c>
      <c r="E3538" s="463">
        <v>5.14</v>
      </c>
      <c r="F3538" s="463">
        <v>190.86</v>
      </c>
    </row>
    <row r="3539" spans="1:6" ht="30">
      <c r="A3539" s="460">
        <v>92280</v>
      </c>
      <c r="B3539" s="461" t="s">
        <v>5904</v>
      </c>
      <c r="C3539" s="462" t="s">
        <v>914</v>
      </c>
      <c r="D3539" s="463">
        <v>261.33000000000004</v>
      </c>
      <c r="E3539" s="463">
        <v>6.33</v>
      </c>
      <c r="F3539" s="463">
        <v>267.66000000000003</v>
      </c>
    </row>
    <row r="3540" spans="1:6" ht="30">
      <c r="A3540" s="460">
        <v>92281</v>
      </c>
      <c r="B3540" s="461" t="s">
        <v>5905</v>
      </c>
      <c r="C3540" s="462" t="s">
        <v>914</v>
      </c>
      <c r="D3540" s="463">
        <v>96.429999999999993</v>
      </c>
      <c r="E3540" s="463">
        <v>2.98</v>
      </c>
      <c r="F3540" s="463">
        <v>99.41</v>
      </c>
    </row>
    <row r="3541" spans="1:6" ht="30">
      <c r="A3541" s="460">
        <v>92282</v>
      </c>
      <c r="B3541" s="461" t="s">
        <v>5906</v>
      </c>
      <c r="C3541" s="462" t="s">
        <v>914</v>
      </c>
      <c r="D3541" s="463">
        <v>112.19000000000001</v>
      </c>
      <c r="E3541" s="463">
        <v>3.57</v>
      </c>
      <c r="F3541" s="463">
        <v>115.76</v>
      </c>
    </row>
    <row r="3542" spans="1:6" ht="30">
      <c r="A3542" s="460">
        <v>92283</v>
      </c>
      <c r="B3542" s="461" t="s">
        <v>5907</v>
      </c>
      <c r="C3542" s="462" t="s">
        <v>914</v>
      </c>
      <c r="D3542" s="463">
        <v>154.07</v>
      </c>
      <c r="E3542" s="463">
        <v>4.24</v>
      </c>
      <c r="F3542" s="463">
        <v>158.31</v>
      </c>
    </row>
    <row r="3543" spans="1:6" ht="30">
      <c r="A3543" s="460">
        <v>92284</v>
      </c>
      <c r="B3543" s="461" t="s">
        <v>5908</v>
      </c>
      <c r="C3543" s="462" t="s">
        <v>914</v>
      </c>
      <c r="D3543" s="463">
        <v>195.5</v>
      </c>
      <c r="E3543" s="463">
        <v>4.93</v>
      </c>
      <c r="F3543" s="463">
        <v>200.43</v>
      </c>
    </row>
    <row r="3544" spans="1:6" ht="30">
      <c r="A3544" s="460">
        <v>92285</v>
      </c>
      <c r="B3544" s="461" t="s">
        <v>5909</v>
      </c>
      <c r="C3544" s="462" t="s">
        <v>914</v>
      </c>
      <c r="D3544" s="463">
        <v>266.18</v>
      </c>
      <c r="E3544" s="463">
        <v>6.12</v>
      </c>
      <c r="F3544" s="463">
        <v>272.3</v>
      </c>
    </row>
    <row r="3545" spans="1:6" ht="30">
      <c r="A3545" s="460">
        <v>92286</v>
      </c>
      <c r="B3545" s="461" t="s">
        <v>5910</v>
      </c>
      <c r="C3545" s="462" t="s">
        <v>914</v>
      </c>
      <c r="D3545" s="463">
        <v>342.91999999999996</v>
      </c>
      <c r="E3545" s="463">
        <v>7.29</v>
      </c>
      <c r="F3545" s="463">
        <v>350.21</v>
      </c>
    </row>
    <row r="3546" spans="1:6" ht="30">
      <c r="A3546" s="460">
        <v>92305</v>
      </c>
      <c r="B3546" s="461" t="s">
        <v>5911</v>
      </c>
      <c r="C3546" s="462" t="s">
        <v>914</v>
      </c>
      <c r="D3546" s="463">
        <v>31.74</v>
      </c>
      <c r="E3546" s="463">
        <v>6.27</v>
      </c>
      <c r="F3546" s="463">
        <v>38.01</v>
      </c>
    </row>
    <row r="3547" spans="1:6" ht="30">
      <c r="A3547" s="460">
        <v>92306</v>
      </c>
      <c r="B3547" s="461" t="s">
        <v>5912</v>
      </c>
      <c r="C3547" s="462" t="s">
        <v>914</v>
      </c>
      <c r="D3547" s="463">
        <v>53.39</v>
      </c>
      <c r="E3547" s="463">
        <v>7.24</v>
      </c>
      <c r="F3547" s="463">
        <v>60.63</v>
      </c>
    </row>
    <row r="3548" spans="1:6" ht="30">
      <c r="A3548" s="460">
        <v>92307</v>
      </c>
      <c r="B3548" s="461" t="s">
        <v>5913</v>
      </c>
      <c r="C3548" s="462" t="s">
        <v>914</v>
      </c>
      <c r="D3548" s="463">
        <v>67.399999999999991</v>
      </c>
      <c r="E3548" s="463">
        <v>8.06</v>
      </c>
      <c r="F3548" s="463">
        <v>75.459999999999994</v>
      </c>
    </row>
    <row r="3549" spans="1:6" ht="30">
      <c r="A3549" s="460">
        <v>92308</v>
      </c>
      <c r="B3549" s="461" t="s">
        <v>5914</v>
      </c>
      <c r="C3549" s="462" t="s">
        <v>914</v>
      </c>
      <c r="D3549" s="463">
        <v>41.92</v>
      </c>
      <c r="E3549" s="463">
        <v>9.84</v>
      </c>
      <c r="F3549" s="463">
        <v>51.76</v>
      </c>
    </row>
    <row r="3550" spans="1:6" ht="30">
      <c r="A3550" s="460">
        <v>92309</v>
      </c>
      <c r="B3550" s="461" t="s">
        <v>5915</v>
      </c>
      <c r="C3550" s="462" t="s">
        <v>914</v>
      </c>
      <c r="D3550" s="463">
        <v>99.06</v>
      </c>
      <c r="E3550" s="463">
        <v>10.79</v>
      </c>
      <c r="F3550" s="463">
        <v>109.85</v>
      </c>
    </row>
    <row r="3551" spans="1:6" ht="30">
      <c r="A3551" s="460">
        <v>92310</v>
      </c>
      <c r="B3551" s="461" t="s">
        <v>5916</v>
      </c>
      <c r="C3551" s="462" t="s">
        <v>914</v>
      </c>
      <c r="D3551" s="463">
        <v>114.89999999999999</v>
      </c>
      <c r="E3551" s="463">
        <v>11.62</v>
      </c>
      <c r="F3551" s="463">
        <v>126.52</v>
      </c>
    </row>
    <row r="3552" spans="1:6" ht="30">
      <c r="A3552" s="460">
        <v>92320</v>
      </c>
      <c r="B3552" s="461" t="s">
        <v>5917</v>
      </c>
      <c r="C3552" s="462" t="s">
        <v>914</v>
      </c>
      <c r="D3552" s="463">
        <v>35.33</v>
      </c>
      <c r="E3552" s="463">
        <v>17</v>
      </c>
      <c r="F3552" s="463">
        <v>52.33</v>
      </c>
    </row>
    <row r="3553" spans="1:6" ht="30">
      <c r="A3553" s="460">
        <v>92321</v>
      </c>
      <c r="B3553" s="461" t="s">
        <v>5918</v>
      </c>
      <c r="C3553" s="462" t="s">
        <v>914</v>
      </c>
      <c r="D3553" s="463">
        <v>59.580000000000005</v>
      </c>
      <c r="E3553" s="463">
        <v>25.71</v>
      </c>
      <c r="F3553" s="463">
        <v>85.29</v>
      </c>
    </row>
    <row r="3554" spans="1:6" ht="30">
      <c r="A3554" s="460">
        <v>92322</v>
      </c>
      <c r="B3554" s="461" t="s">
        <v>5919</v>
      </c>
      <c r="C3554" s="462" t="s">
        <v>914</v>
      </c>
      <c r="D3554" s="463">
        <v>75.800000000000011</v>
      </c>
      <c r="E3554" s="463">
        <v>33.18</v>
      </c>
      <c r="F3554" s="463">
        <v>108.98</v>
      </c>
    </row>
    <row r="3555" spans="1:6" ht="30">
      <c r="A3555" s="460">
        <v>92323</v>
      </c>
      <c r="B3555" s="461" t="s">
        <v>5920</v>
      </c>
      <c r="C3555" s="462" t="s">
        <v>914</v>
      </c>
      <c r="D3555" s="463">
        <v>44.66</v>
      </c>
      <c r="E3555" s="463">
        <v>17.98</v>
      </c>
      <c r="F3555" s="463">
        <v>62.64</v>
      </c>
    </row>
    <row r="3556" spans="1:6" ht="30">
      <c r="A3556" s="460">
        <v>92324</v>
      </c>
      <c r="B3556" s="461" t="s">
        <v>5921</v>
      </c>
      <c r="C3556" s="462" t="s">
        <v>914</v>
      </c>
      <c r="D3556" s="463">
        <v>104.38</v>
      </c>
      <c r="E3556" s="463">
        <v>26.69</v>
      </c>
      <c r="F3556" s="463">
        <v>131.07</v>
      </c>
    </row>
    <row r="3557" spans="1:6" ht="30">
      <c r="A3557" s="460">
        <v>92325</v>
      </c>
      <c r="B3557" s="461" t="s">
        <v>5922</v>
      </c>
      <c r="C3557" s="462" t="s">
        <v>914</v>
      </c>
      <c r="D3557" s="463">
        <v>122.42999999999999</v>
      </c>
      <c r="E3557" s="463">
        <v>34.17</v>
      </c>
      <c r="F3557" s="463">
        <v>156.6</v>
      </c>
    </row>
    <row r="3558" spans="1:6" ht="30">
      <c r="A3558" s="460">
        <v>92335</v>
      </c>
      <c r="B3558" s="461" t="s">
        <v>2434</v>
      </c>
      <c r="C3558" s="462" t="s">
        <v>914</v>
      </c>
      <c r="D3558" s="463">
        <v>70.569999999999993</v>
      </c>
      <c r="E3558" s="463">
        <v>12.26</v>
      </c>
      <c r="F3558" s="463">
        <v>82.83</v>
      </c>
    </row>
    <row r="3559" spans="1:6" ht="30">
      <c r="A3559" s="460">
        <v>92336</v>
      </c>
      <c r="B3559" s="461" t="s">
        <v>2435</v>
      </c>
      <c r="C3559" s="462" t="s">
        <v>914</v>
      </c>
      <c r="D3559" s="463">
        <v>87.2</v>
      </c>
      <c r="E3559" s="463">
        <v>14.14</v>
      </c>
      <c r="F3559" s="463">
        <v>101.34</v>
      </c>
    </row>
    <row r="3560" spans="1:6" ht="30">
      <c r="A3560" s="460">
        <v>92337</v>
      </c>
      <c r="B3560" s="461" t="s">
        <v>2436</v>
      </c>
      <c r="C3560" s="462" t="s">
        <v>914</v>
      </c>
      <c r="D3560" s="463">
        <v>116.34000000000002</v>
      </c>
      <c r="E3560" s="463">
        <v>15.99</v>
      </c>
      <c r="F3560" s="463">
        <v>132.33000000000001</v>
      </c>
    </row>
    <row r="3561" spans="1:6" ht="30">
      <c r="A3561" s="460">
        <v>92338</v>
      </c>
      <c r="B3561" s="461" t="s">
        <v>2163</v>
      </c>
      <c r="C3561" s="462" t="s">
        <v>914</v>
      </c>
      <c r="D3561" s="463">
        <v>138.21</v>
      </c>
      <c r="E3561" s="463">
        <v>27.45</v>
      </c>
      <c r="F3561" s="463">
        <v>165.66</v>
      </c>
    </row>
    <row r="3562" spans="1:6" ht="30">
      <c r="A3562" s="460">
        <v>92339</v>
      </c>
      <c r="B3562" s="461" t="s">
        <v>2164</v>
      </c>
      <c r="C3562" s="462" t="s">
        <v>914</v>
      </c>
      <c r="D3562" s="463">
        <v>219.13</v>
      </c>
      <c r="E3562" s="463">
        <v>30.42</v>
      </c>
      <c r="F3562" s="463">
        <v>249.55</v>
      </c>
    </row>
    <row r="3563" spans="1:6" ht="30">
      <c r="A3563" s="460">
        <v>92341</v>
      </c>
      <c r="B3563" s="461" t="s">
        <v>2437</v>
      </c>
      <c r="C3563" s="462" t="s">
        <v>914</v>
      </c>
      <c r="D3563" s="463">
        <v>73.849999999999994</v>
      </c>
      <c r="E3563" s="463">
        <v>22.11</v>
      </c>
      <c r="F3563" s="463">
        <v>95.96</v>
      </c>
    </row>
    <row r="3564" spans="1:6" ht="30">
      <c r="A3564" s="460">
        <v>92342</v>
      </c>
      <c r="B3564" s="461" t="s">
        <v>2438</v>
      </c>
      <c r="C3564" s="462" t="s">
        <v>914</v>
      </c>
      <c r="D3564" s="463">
        <v>90.53</v>
      </c>
      <c r="E3564" s="463">
        <v>24.04</v>
      </c>
      <c r="F3564" s="463">
        <v>114.57</v>
      </c>
    </row>
    <row r="3565" spans="1:6" ht="30">
      <c r="A3565" s="460">
        <v>92343</v>
      </c>
      <c r="B3565" s="461" t="s">
        <v>2439</v>
      </c>
      <c r="C3565" s="462" t="s">
        <v>914</v>
      </c>
      <c r="D3565" s="463">
        <v>119.67999999999999</v>
      </c>
      <c r="E3565" s="463">
        <v>25.98</v>
      </c>
      <c r="F3565" s="463">
        <v>145.66</v>
      </c>
    </row>
    <row r="3566" spans="1:6" ht="30">
      <c r="A3566" s="460">
        <v>92359</v>
      </c>
      <c r="B3566" s="461" t="s">
        <v>2227</v>
      </c>
      <c r="C3566" s="462" t="s">
        <v>914</v>
      </c>
      <c r="D3566" s="463">
        <v>73.12</v>
      </c>
      <c r="E3566" s="463">
        <v>3.61</v>
      </c>
      <c r="F3566" s="463">
        <v>76.73</v>
      </c>
    </row>
    <row r="3567" spans="1:6" ht="30">
      <c r="A3567" s="460">
        <v>92360</v>
      </c>
      <c r="B3567" s="461" t="s">
        <v>2228</v>
      </c>
      <c r="C3567" s="462" t="s">
        <v>914</v>
      </c>
      <c r="D3567" s="463">
        <v>97.91</v>
      </c>
      <c r="E3567" s="463">
        <v>4.62</v>
      </c>
      <c r="F3567" s="463">
        <v>102.53</v>
      </c>
    </row>
    <row r="3568" spans="1:6" ht="30">
      <c r="A3568" s="460">
        <v>92361</v>
      </c>
      <c r="B3568" s="461" t="s">
        <v>2225</v>
      </c>
      <c r="C3568" s="462" t="s">
        <v>914</v>
      </c>
      <c r="D3568" s="463">
        <v>131.29999999999998</v>
      </c>
      <c r="E3568" s="463">
        <v>7.24</v>
      </c>
      <c r="F3568" s="463">
        <v>138.54</v>
      </c>
    </row>
    <row r="3569" spans="1:6" ht="30">
      <c r="A3569" s="460">
        <v>92362</v>
      </c>
      <c r="B3569" s="461" t="s">
        <v>2226</v>
      </c>
      <c r="C3569" s="462" t="s">
        <v>914</v>
      </c>
      <c r="D3569" s="463">
        <v>211.95000000000002</v>
      </c>
      <c r="E3569" s="463">
        <v>9.41</v>
      </c>
      <c r="F3569" s="463">
        <v>221.36</v>
      </c>
    </row>
    <row r="3570" spans="1:6" ht="45">
      <c r="A3570" s="460">
        <v>92364</v>
      </c>
      <c r="B3570" s="461" t="s">
        <v>2232</v>
      </c>
      <c r="C3570" s="462" t="s">
        <v>914</v>
      </c>
      <c r="D3570" s="463">
        <v>42.43</v>
      </c>
      <c r="E3570" s="463">
        <v>8.2200000000000006</v>
      </c>
      <c r="F3570" s="463">
        <v>50.65</v>
      </c>
    </row>
    <row r="3571" spans="1:6" ht="45">
      <c r="A3571" s="460">
        <v>92365</v>
      </c>
      <c r="B3571" s="461" t="s">
        <v>2233</v>
      </c>
      <c r="C3571" s="462" t="s">
        <v>914</v>
      </c>
      <c r="D3571" s="463">
        <v>49.08</v>
      </c>
      <c r="E3571" s="463">
        <v>8.9600000000000009</v>
      </c>
      <c r="F3571" s="463">
        <v>58.04</v>
      </c>
    </row>
    <row r="3572" spans="1:6" ht="45">
      <c r="A3572" s="460">
        <v>92366</v>
      </c>
      <c r="B3572" s="461" t="s">
        <v>2234</v>
      </c>
      <c r="C3572" s="462" t="s">
        <v>914</v>
      </c>
      <c r="D3572" s="463">
        <v>69.78</v>
      </c>
      <c r="E3572" s="463">
        <v>9.93</v>
      </c>
      <c r="F3572" s="463">
        <v>79.709999999999994</v>
      </c>
    </row>
    <row r="3573" spans="1:6" ht="45">
      <c r="A3573" s="460">
        <v>92367</v>
      </c>
      <c r="B3573" s="461" t="s">
        <v>2235</v>
      </c>
      <c r="C3573" s="462" t="s">
        <v>914</v>
      </c>
      <c r="D3573" s="463">
        <v>86.27</v>
      </c>
      <c r="E3573" s="463">
        <v>11.31</v>
      </c>
      <c r="F3573" s="463">
        <v>97.58</v>
      </c>
    </row>
    <row r="3574" spans="1:6" ht="45">
      <c r="A3574" s="460">
        <v>92368</v>
      </c>
      <c r="B3574" s="461" t="s">
        <v>2236</v>
      </c>
      <c r="C3574" s="462" t="s">
        <v>914</v>
      </c>
      <c r="D3574" s="463">
        <v>115.25999999999999</v>
      </c>
      <c r="E3574" s="463">
        <v>12.75</v>
      </c>
      <c r="F3574" s="463">
        <v>128.01</v>
      </c>
    </row>
    <row r="3575" spans="1:6" ht="30">
      <c r="A3575" s="460">
        <v>92645</v>
      </c>
      <c r="B3575" s="461" t="s">
        <v>2229</v>
      </c>
      <c r="C3575" s="462" t="s">
        <v>914</v>
      </c>
      <c r="D3575" s="463">
        <v>74.37</v>
      </c>
      <c r="E3575" s="463">
        <v>7.24</v>
      </c>
      <c r="F3575" s="463">
        <v>81.61</v>
      </c>
    </row>
    <row r="3576" spans="1:6" ht="30">
      <c r="A3576" s="460">
        <v>92646</v>
      </c>
      <c r="B3576" s="461" t="s">
        <v>2230</v>
      </c>
      <c r="C3576" s="462" t="s">
        <v>914</v>
      </c>
      <c r="D3576" s="463">
        <v>99.17</v>
      </c>
      <c r="E3576" s="463">
        <v>8.25</v>
      </c>
      <c r="F3576" s="463">
        <v>107.42</v>
      </c>
    </row>
    <row r="3577" spans="1:6" ht="30">
      <c r="A3577" s="460">
        <v>92648</v>
      </c>
      <c r="B3577" s="461" t="s">
        <v>2165</v>
      </c>
      <c r="C3577" s="462" t="s">
        <v>914</v>
      </c>
      <c r="D3577" s="463">
        <v>108.21000000000001</v>
      </c>
      <c r="E3577" s="463">
        <v>9.41</v>
      </c>
      <c r="F3577" s="463">
        <v>117.62</v>
      </c>
    </row>
    <row r="3578" spans="1:6" ht="30">
      <c r="A3578" s="460">
        <v>92649</v>
      </c>
      <c r="B3578" s="461" t="s">
        <v>2166</v>
      </c>
      <c r="C3578" s="462" t="s">
        <v>914</v>
      </c>
      <c r="D3578" s="463">
        <v>132.54999999999998</v>
      </c>
      <c r="E3578" s="463">
        <v>10.87</v>
      </c>
      <c r="F3578" s="463">
        <v>143.41999999999999</v>
      </c>
    </row>
    <row r="3579" spans="1:6" ht="30">
      <c r="A3579" s="460">
        <v>92650</v>
      </c>
      <c r="B3579" s="461" t="s">
        <v>2167</v>
      </c>
      <c r="C3579" s="462" t="s">
        <v>914</v>
      </c>
      <c r="D3579" s="463">
        <v>213.19</v>
      </c>
      <c r="E3579" s="463">
        <v>13.05</v>
      </c>
      <c r="F3579" s="463">
        <v>226.24</v>
      </c>
    </row>
    <row r="3580" spans="1:6" ht="45">
      <c r="A3580" s="460">
        <v>92652</v>
      </c>
      <c r="B3580" s="461" t="s">
        <v>2328</v>
      </c>
      <c r="C3580" s="462" t="s">
        <v>914</v>
      </c>
      <c r="D3580" s="463">
        <v>43.92</v>
      </c>
      <c r="E3580" s="463">
        <v>12.71</v>
      </c>
      <c r="F3580" s="463">
        <v>56.63</v>
      </c>
    </row>
    <row r="3581" spans="1:6" ht="45">
      <c r="A3581" s="460">
        <v>92653</v>
      </c>
      <c r="B3581" s="461" t="s">
        <v>2329</v>
      </c>
      <c r="C3581" s="462" t="s">
        <v>914</v>
      </c>
      <c r="D3581" s="463">
        <v>50.599999999999994</v>
      </c>
      <c r="E3581" s="463">
        <v>13.5</v>
      </c>
      <c r="F3581" s="463">
        <v>64.099999999999994</v>
      </c>
    </row>
    <row r="3582" spans="1:6" ht="45">
      <c r="A3582" s="460">
        <v>92654</v>
      </c>
      <c r="B3582" s="461" t="s">
        <v>2330</v>
      </c>
      <c r="C3582" s="462" t="s">
        <v>914</v>
      </c>
      <c r="D3582" s="463">
        <v>71.3</v>
      </c>
      <c r="E3582" s="463">
        <v>14.47</v>
      </c>
      <c r="F3582" s="463">
        <v>85.77</v>
      </c>
    </row>
    <row r="3583" spans="1:6" ht="45">
      <c r="A3583" s="460">
        <v>92655</v>
      </c>
      <c r="B3583" s="461" t="s">
        <v>2331</v>
      </c>
      <c r="C3583" s="462" t="s">
        <v>914</v>
      </c>
      <c r="D3583" s="463">
        <v>87.820000000000007</v>
      </c>
      <c r="E3583" s="463">
        <v>15.94</v>
      </c>
      <c r="F3583" s="463">
        <v>103.76</v>
      </c>
    </row>
    <row r="3584" spans="1:6" ht="45">
      <c r="A3584" s="460">
        <v>92656</v>
      </c>
      <c r="B3584" s="461" t="s">
        <v>2332</v>
      </c>
      <c r="C3584" s="462" t="s">
        <v>914</v>
      </c>
      <c r="D3584" s="463">
        <v>116.80000000000001</v>
      </c>
      <c r="E3584" s="463">
        <v>17.38</v>
      </c>
      <c r="F3584" s="463">
        <v>134.18</v>
      </c>
    </row>
    <row r="3585" spans="1:6" ht="45">
      <c r="A3585" s="460">
        <v>92687</v>
      </c>
      <c r="B3585" s="461" t="s">
        <v>2185</v>
      </c>
      <c r="C3585" s="462" t="s">
        <v>914</v>
      </c>
      <c r="D3585" s="463">
        <v>19.420000000000002</v>
      </c>
      <c r="E3585" s="463">
        <v>8.01</v>
      </c>
      <c r="F3585" s="463">
        <v>27.43</v>
      </c>
    </row>
    <row r="3586" spans="1:6" ht="45">
      <c r="A3586" s="460">
        <v>92688</v>
      </c>
      <c r="B3586" s="461" t="s">
        <v>2186</v>
      </c>
      <c r="C3586" s="462" t="s">
        <v>914</v>
      </c>
      <c r="D3586" s="463">
        <v>25.790000000000003</v>
      </c>
      <c r="E3586" s="463">
        <v>13.73</v>
      </c>
      <c r="F3586" s="463">
        <v>39.520000000000003</v>
      </c>
    </row>
    <row r="3587" spans="1:6" ht="30">
      <c r="A3587" s="460">
        <v>92689</v>
      </c>
      <c r="B3587" s="461" t="s">
        <v>2168</v>
      </c>
      <c r="C3587" s="462" t="s">
        <v>914</v>
      </c>
      <c r="D3587" s="463">
        <v>49.660000000000004</v>
      </c>
      <c r="E3587" s="463">
        <v>8.26</v>
      </c>
      <c r="F3587" s="463">
        <v>57.92</v>
      </c>
    </row>
    <row r="3588" spans="1:6" ht="30">
      <c r="A3588" s="460">
        <v>92690</v>
      </c>
      <c r="B3588" s="461" t="s">
        <v>2169</v>
      </c>
      <c r="C3588" s="462" t="s">
        <v>914</v>
      </c>
      <c r="D3588" s="463">
        <v>68.75</v>
      </c>
      <c r="E3588" s="463">
        <v>14.22</v>
      </c>
      <c r="F3588" s="463">
        <v>82.97</v>
      </c>
    </row>
    <row r="3589" spans="1:6" ht="30">
      <c r="A3589" s="460">
        <v>92691</v>
      </c>
      <c r="B3589" s="461" t="s">
        <v>2162</v>
      </c>
      <c r="C3589" s="462" t="s">
        <v>914</v>
      </c>
      <c r="D3589" s="463">
        <v>81.37</v>
      </c>
      <c r="E3589" s="463">
        <v>27.74</v>
      </c>
      <c r="F3589" s="463">
        <v>109.11</v>
      </c>
    </row>
    <row r="3590" spans="1:6" ht="45">
      <c r="A3590" s="460">
        <v>94462</v>
      </c>
      <c r="B3590" s="461" t="s">
        <v>2449</v>
      </c>
      <c r="C3590" s="462" t="s">
        <v>914</v>
      </c>
      <c r="D3590" s="463">
        <v>70.25</v>
      </c>
      <c r="E3590" s="463">
        <v>26.83</v>
      </c>
      <c r="F3590" s="463">
        <v>97.08</v>
      </c>
    </row>
    <row r="3591" spans="1:6" ht="45">
      <c r="A3591" s="460">
        <v>94463</v>
      </c>
      <c r="B3591" s="461" t="s">
        <v>2450</v>
      </c>
      <c r="C3591" s="462" t="s">
        <v>914</v>
      </c>
      <c r="D3591" s="463">
        <v>85.02000000000001</v>
      </c>
      <c r="E3591" s="463">
        <v>26.82</v>
      </c>
      <c r="F3591" s="463">
        <v>111.84</v>
      </c>
    </row>
    <row r="3592" spans="1:6" ht="45">
      <c r="A3592" s="460">
        <v>94464</v>
      </c>
      <c r="B3592" s="461" t="s">
        <v>2451</v>
      </c>
      <c r="C3592" s="462" t="s">
        <v>914</v>
      </c>
      <c r="D3592" s="463">
        <v>122.20000000000002</v>
      </c>
      <c r="E3592" s="463">
        <v>33.54</v>
      </c>
      <c r="F3592" s="463">
        <v>155.74</v>
      </c>
    </row>
    <row r="3593" spans="1:6" ht="45">
      <c r="A3593" s="460">
        <v>94602</v>
      </c>
      <c r="B3593" s="461" t="s">
        <v>2599</v>
      </c>
      <c r="C3593" s="462" t="s">
        <v>914</v>
      </c>
      <c r="D3593" s="463">
        <v>181.87</v>
      </c>
      <c r="E3593" s="463">
        <v>31.53</v>
      </c>
      <c r="F3593" s="463">
        <v>213.4</v>
      </c>
    </row>
    <row r="3594" spans="1:6" ht="45">
      <c r="A3594" s="460">
        <v>94603</v>
      </c>
      <c r="B3594" s="461" t="s">
        <v>2600</v>
      </c>
      <c r="C3594" s="462" t="s">
        <v>914</v>
      </c>
      <c r="D3594" s="463">
        <v>251.9</v>
      </c>
      <c r="E3594" s="463">
        <v>31.53</v>
      </c>
      <c r="F3594" s="463">
        <v>283.43</v>
      </c>
    </row>
    <row r="3595" spans="1:6" ht="45">
      <c r="A3595" s="460">
        <v>94604</v>
      </c>
      <c r="B3595" s="461" t="s">
        <v>2601</v>
      </c>
      <c r="C3595" s="462" t="s">
        <v>914</v>
      </c>
      <c r="D3595" s="463">
        <v>350.21999999999997</v>
      </c>
      <c r="E3595" s="463">
        <v>34.35</v>
      </c>
      <c r="F3595" s="463">
        <v>384.57</v>
      </c>
    </row>
    <row r="3596" spans="1:6" ht="45">
      <c r="A3596" s="460">
        <v>94605</v>
      </c>
      <c r="B3596" s="461" t="s">
        <v>2602</v>
      </c>
      <c r="C3596" s="462" t="s">
        <v>914</v>
      </c>
      <c r="D3596" s="463">
        <v>510.94999999999993</v>
      </c>
      <c r="E3596" s="463">
        <v>34.35</v>
      </c>
      <c r="F3596" s="463">
        <v>545.29999999999995</v>
      </c>
    </row>
    <row r="3597" spans="1:6" ht="30">
      <c r="A3597" s="460">
        <v>94648</v>
      </c>
      <c r="B3597" s="461" t="s">
        <v>2471</v>
      </c>
      <c r="C3597" s="462" t="s">
        <v>914</v>
      </c>
      <c r="D3597" s="463">
        <v>6.3900000000000006</v>
      </c>
      <c r="E3597" s="463">
        <v>6.16</v>
      </c>
      <c r="F3597" s="463">
        <v>12.55</v>
      </c>
    </row>
    <row r="3598" spans="1:6" ht="30">
      <c r="A3598" s="460">
        <v>94649</v>
      </c>
      <c r="B3598" s="461" t="s">
        <v>2472</v>
      </c>
      <c r="C3598" s="462" t="s">
        <v>914</v>
      </c>
      <c r="D3598" s="463">
        <v>11.440000000000001</v>
      </c>
      <c r="E3598" s="463">
        <v>6.16</v>
      </c>
      <c r="F3598" s="463">
        <v>17.600000000000001</v>
      </c>
    </row>
    <row r="3599" spans="1:6" ht="30">
      <c r="A3599" s="460">
        <v>94650</v>
      </c>
      <c r="B3599" s="461" t="s">
        <v>2473</v>
      </c>
      <c r="C3599" s="462" t="s">
        <v>914</v>
      </c>
      <c r="D3599" s="463">
        <v>17.479999999999997</v>
      </c>
      <c r="E3599" s="463">
        <v>8.74</v>
      </c>
      <c r="F3599" s="463">
        <v>26.22</v>
      </c>
    </row>
    <row r="3600" spans="1:6" ht="30">
      <c r="A3600" s="460">
        <v>94651</v>
      </c>
      <c r="B3600" s="461" t="s">
        <v>2474</v>
      </c>
      <c r="C3600" s="462" t="s">
        <v>914</v>
      </c>
      <c r="D3600" s="463">
        <v>18.89</v>
      </c>
      <c r="E3600" s="463">
        <v>8.74</v>
      </c>
      <c r="F3600" s="463">
        <v>27.63</v>
      </c>
    </row>
    <row r="3601" spans="1:6" ht="30">
      <c r="A3601" s="460">
        <v>94652</v>
      </c>
      <c r="B3601" s="461" t="s">
        <v>2475</v>
      </c>
      <c r="C3601" s="462" t="s">
        <v>914</v>
      </c>
      <c r="D3601" s="463">
        <v>30.099999999999998</v>
      </c>
      <c r="E3601" s="463">
        <v>14.2</v>
      </c>
      <c r="F3601" s="463">
        <v>44.3</v>
      </c>
    </row>
    <row r="3602" spans="1:6" ht="30">
      <c r="A3602" s="460">
        <v>94653</v>
      </c>
      <c r="B3602" s="461" t="s">
        <v>2476</v>
      </c>
      <c r="C3602" s="462" t="s">
        <v>914</v>
      </c>
      <c r="D3602" s="463">
        <v>46.760000000000005</v>
      </c>
      <c r="E3602" s="463">
        <v>14.19</v>
      </c>
      <c r="F3602" s="463">
        <v>60.95</v>
      </c>
    </row>
    <row r="3603" spans="1:6" ht="30">
      <c r="A3603" s="460">
        <v>94654</v>
      </c>
      <c r="B3603" s="461" t="s">
        <v>2477</v>
      </c>
      <c r="C3603" s="462" t="s">
        <v>914</v>
      </c>
      <c r="D3603" s="463">
        <v>63.910000000000011</v>
      </c>
      <c r="E3603" s="463">
        <v>24.88</v>
      </c>
      <c r="F3603" s="463">
        <v>88.79</v>
      </c>
    </row>
    <row r="3604" spans="1:6" ht="30">
      <c r="A3604" s="460">
        <v>94655</v>
      </c>
      <c r="B3604" s="461" t="s">
        <v>2478</v>
      </c>
      <c r="C3604" s="462" t="s">
        <v>914</v>
      </c>
      <c r="D3604" s="463">
        <v>95.26</v>
      </c>
      <c r="E3604" s="463">
        <v>24.88</v>
      </c>
      <c r="F3604" s="463">
        <v>120.14</v>
      </c>
    </row>
    <row r="3605" spans="1:6" ht="30">
      <c r="A3605" s="460">
        <v>94716</v>
      </c>
      <c r="B3605" s="461" t="s">
        <v>2660</v>
      </c>
      <c r="C3605" s="462" t="s">
        <v>914</v>
      </c>
      <c r="D3605" s="463">
        <v>20.75</v>
      </c>
      <c r="E3605" s="463">
        <v>5.72</v>
      </c>
      <c r="F3605" s="463">
        <v>26.47</v>
      </c>
    </row>
    <row r="3606" spans="1:6" ht="30">
      <c r="A3606" s="460">
        <v>94717</v>
      </c>
      <c r="B3606" s="461" t="s">
        <v>2661</v>
      </c>
      <c r="C3606" s="462" t="s">
        <v>914</v>
      </c>
      <c r="D3606" s="463">
        <v>34.36</v>
      </c>
      <c r="E3606" s="463">
        <v>5.71</v>
      </c>
      <c r="F3606" s="463">
        <v>40.07</v>
      </c>
    </row>
    <row r="3607" spans="1:6" ht="30">
      <c r="A3607" s="460">
        <v>94718</v>
      </c>
      <c r="B3607" s="461" t="s">
        <v>2662</v>
      </c>
      <c r="C3607" s="462" t="s">
        <v>914</v>
      </c>
      <c r="D3607" s="463">
        <v>44.33</v>
      </c>
      <c r="E3607" s="463">
        <v>7.57</v>
      </c>
      <c r="F3607" s="463">
        <v>51.9</v>
      </c>
    </row>
    <row r="3608" spans="1:6" ht="30">
      <c r="A3608" s="460">
        <v>94719</v>
      </c>
      <c r="B3608" s="461" t="s">
        <v>2663</v>
      </c>
      <c r="C3608" s="462" t="s">
        <v>914</v>
      </c>
      <c r="D3608" s="463">
        <v>58.489999999999995</v>
      </c>
      <c r="E3608" s="463">
        <v>7.56</v>
      </c>
      <c r="F3608" s="463">
        <v>66.05</v>
      </c>
    </row>
    <row r="3609" spans="1:6" ht="30">
      <c r="A3609" s="460">
        <v>94720</v>
      </c>
      <c r="B3609" s="461" t="s">
        <v>2664</v>
      </c>
      <c r="C3609" s="462" t="s">
        <v>914</v>
      </c>
      <c r="D3609" s="463">
        <v>83.77000000000001</v>
      </c>
      <c r="E3609" s="463">
        <v>13.13</v>
      </c>
      <c r="F3609" s="463">
        <v>96.9</v>
      </c>
    </row>
    <row r="3610" spans="1:6" ht="30">
      <c r="A3610" s="460">
        <v>94721</v>
      </c>
      <c r="B3610" s="461" t="s">
        <v>2665</v>
      </c>
      <c r="C3610" s="462" t="s">
        <v>914</v>
      </c>
      <c r="D3610" s="463">
        <v>132.75</v>
      </c>
      <c r="E3610" s="463">
        <v>13.13</v>
      </c>
      <c r="F3610" s="463">
        <v>145.88</v>
      </c>
    </row>
    <row r="3611" spans="1:6" ht="30">
      <c r="A3611" s="460">
        <v>94722</v>
      </c>
      <c r="B3611" s="461" t="s">
        <v>2666</v>
      </c>
      <c r="C3611" s="462" t="s">
        <v>914</v>
      </c>
      <c r="D3611" s="463">
        <v>226.57999999999998</v>
      </c>
      <c r="E3611" s="463">
        <v>26.59</v>
      </c>
      <c r="F3611" s="463">
        <v>253.17</v>
      </c>
    </row>
    <row r="3612" spans="1:6" ht="45">
      <c r="A3612" s="460">
        <v>94723</v>
      </c>
      <c r="B3612" s="461" t="s">
        <v>5923</v>
      </c>
      <c r="C3612" s="462" t="s">
        <v>914</v>
      </c>
      <c r="D3612" s="463">
        <v>423.17</v>
      </c>
      <c r="E3612" s="463">
        <v>26.59</v>
      </c>
      <c r="F3612" s="463">
        <v>449.76</v>
      </c>
    </row>
    <row r="3613" spans="1:6" ht="30">
      <c r="A3613" s="460">
        <v>95697</v>
      </c>
      <c r="B3613" s="461" t="s">
        <v>2224</v>
      </c>
      <c r="C3613" s="462" t="s">
        <v>914</v>
      </c>
      <c r="D3613" s="463">
        <v>106.94999999999999</v>
      </c>
      <c r="E3613" s="463">
        <v>5.79</v>
      </c>
      <c r="F3613" s="463">
        <v>112.74</v>
      </c>
    </row>
    <row r="3614" spans="1:6" ht="30">
      <c r="A3614" s="460">
        <v>96635</v>
      </c>
      <c r="B3614" s="461" t="s">
        <v>5924</v>
      </c>
      <c r="C3614" s="462" t="s">
        <v>914</v>
      </c>
      <c r="D3614" s="463">
        <v>24.110000000000003</v>
      </c>
      <c r="E3614" s="463">
        <v>24.91</v>
      </c>
      <c r="F3614" s="463">
        <v>49.02</v>
      </c>
    </row>
    <row r="3615" spans="1:6" ht="30">
      <c r="A3615" s="460">
        <v>96636</v>
      </c>
      <c r="B3615" s="461" t="s">
        <v>5925</v>
      </c>
      <c r="C3615" s="462" t="s">
        <v>914</v>
      </c>
      <c r="D3615" s="463">
        <v>26.27</v>
      </c>
      <c r="E3615" s="463">
        <v>25.63</v>
      </c>
      <c r="F3615" s="463">
        <v>51.9</v>
      </c>
    </row>
    <row r="3616" spans="1:6" ht="30">
      <c r="A3616" s="460">
        <v>96644</v>
      </c>
      <c r="B3616" s="461" t="s">
        <v>5926</v>
      </c>
      <c r="C3616" s="462" t="s">
        <v>914</v>
      </c>
      <c r="D3616" s="463">
        <v>18.28</v>
      </c>
      <c r="E3616" s="463">
        <v>7.91</v>
      </c>
      <c r="F3616" s="463">
        <v>26.19</v>
      </c>
    </row>
    <row r="3617" spans="1:6" ht="30">
      <c r="A3617" s="460">
        <v>96645</v>
      </c>
      <c r="B3617" s="461" t="s">
        <v>5927</v>
      </c>
      <c r="C3617" s="462" t="s">
        <v>914</v>
      </c>
      <c r="D3617" s="463">
        <v>15.469999999999999</v>
      </c>
      <c r="E3617" s="463">
        <v>7.84</v>
      </c>
      <c r="F3617" s="463">
        <v>23.31</v>
      </c>
    </row>
    <row r="3618" spans="1:6" ht="30">
      <c r="A3618" s="460">
        <v>96646</v>
      </c>
      <c r="B3618" s="461" t="s">
        <v>5928</v>
      </c>
      <c r="C3618" s="462" t="s">
        <v>914</v>
      </c>
      <c r="D3618" s="463">
        <v>20.07</v>
      </c>
      <c r="E3618" s="463">
        <v>8.2799999999999994</v>
      </c>
      <c r="F3618" s="463">
        <v>28.35</v>
      </c>
    </row>
    <row r="3619" spans="1:6" ht="30">
      <c r="A3619" s="460">
        <v>96647</v>
      </c>
      <c r="B3619" s="461" t="s">
        <v>5929</v>
      </c>
      <c r="C3619" s="462" t="s">
        <v>914</v>
      </c>
      <c r="D3619" s="463">
        <v>20.23</v>
      </c>
      <c r="E3619" s="463">
        <v>8.16</v>
      </c>
      <c r="F3619" s="463">
        <v>28.39</v>
      </c>
    </row>
    <row r="3620" spans="1:6" ht="30">
      <c r="A3620" s="460">
        <v>96648</v>
      </c>
      <c r="B3620" s="461" t="s">
        <v>5930</v>
      </c>
      <c r="C3620" s="462" t="s">
        <v>914</v>
      </c>
      <c r="D3620" s="463">
        <v>26.299999999999997</v>
      </c>
      <c r="E3620" s="463">
        <v>8.57</v>
      </c>
      <c r="F3620" s="463">
        <v>34.869999999999997</v>
      </c>
    </row>
    <row r="3621" spans="1:6" ht="30">
      <c r="A3621" s="460">
        <v>96649</v>
      </c>
      <c r="B3621" s="461" t="s">
        <v>5931</v>
      </c>
      <c r="C3621" s="462" t="s">
        <v>914</v>
      </c>
      <c r="D3621" s="463">
        <v>36.83</v>
      </c>
      <c r="E3621" s="463">
        <v>9.0399999999999991</v>
      </c>
      <c r="F3621" s="463">
        <v>45.87</v>
      </c>
    </row>
    <row r="3622" spans="1:6" ht="30">
      <c r="A3622" s="460">
        <v>96668</v>
      </c>
      <c r="B3622" s="461" t="s">
        <v>5932</v>
      </c>
      <c r="C3622" s="462" t="s">
        <v>914</v>
      </c>
      <c r="D3622" s="463">
        <v>16.73</v>
      </c>
      <c r="E3622" s="463">
        <v>3.38</v>
      </c>
      <c r="F3622" s="463">
        <v>20.11</v>
      </c>
    </row>
    <row r="3623" spans="1:6" ht="30">
      <c r="A3623" s="460">
        <v>96669</v>
      </c>
      <c r="B3623" s="461" t="s">
        <v>5933</v>
      </c>
      <c r="C3623" s="462" t="s">
        <v>914</v>
      </c>
      <c r="D3623" s="463">
        <v>14.629999999999999</v>
      </c>
      <c r="E3623" s="463">
        <v>5.43</v>
      </c>
      <c r="F3623" s="463">
        <v>20.059999999999999</v>
      </c>
    </row>
    <row r="3624" spans="1:6" ht="30">
      <c r="A3624" s="460">
        <v>96670</v>
      </c>
      <c r="B3624" s="461" t="s">
        <v>5934</v>
      </c>
      <c r="C3624" s="462" t="s">
        <v>914</v>
      </c>
      <c r="D3624" s="463">
        <v>19.489999999999998</v>
      </c>
      <c r="E3624" s="463">
        <v>6.53</v>
      </c>
      <c r="F3624" s="463">
        <v>26.02</v>
      </c>
    </row>
    <row r="3625" spans="1:6" ht="30">
      <c r="A3625" s="460">
        <v>96671</v>
      </c>
      <c r="B3625" s="461" t="s">
        <v>5935</v>
      </c>
      <c r="C3625" s="462" t="s">
        <v>914</v>
      </c>
      <c r="D3625" s="463">
        <v>31.22</v>
      </c>
      <c r="E3625" s="463">
        <v>7.93</v>
      </c>
      <c r="F3625" s="463">
        <v>39.15</v>
      </c>
    </row>
    <row r="3626" spans="1:6" ht="30">
      <c r="A3626" s="460">
        <v>96672</v>
      </c>
      <c r="B3626" s="461" t="s">
        <v>5936</v>
      </c>
      <c r="C3626" s="462" t="s">
        <v>914</v>
      </c>
      <c r="D3626" s="463">
        <v>49.620000000000005</v>
      </c>
      <c r="E3626" s="463">
        <v>9.73</v>
      </c>
      <c r="F3626" s="463">
        <v>59.35</v>
      </c>
    </row>
    <row r="3627" spans="1:6" ht="30">
      <c r="A3627" s="460">
        <v>96673</v>
      </c>
      <c r="B3627" s="461" t="s">
        <v>5937</v>
      </c>
      <c r="C3627" s="462" t="s">
        <v>914</v>
      </c>
      <c r="D3627" s="463">
        <v>63.31</v>
      </c>
      <c r="E3627" s="463">
        <v>11.41</v>
      </c>
      <c r="F3627" s="463">
        <v>74.72</v>
      </c>
    </row>
    <row r="3628" spans="1:6" ht="30">
      <c r="A3628" s="460">
        <v>96674</v>
      </c>
      <c r="B3628" s="461" t="s">
        <v>5938</v>
      </c>
      <c r="C3628" s="462" t="s">
        <v>914</v>
      </c>
      <c r="D3628" s="463">
        <v>106.71000000000001</v>
      </c>
      <c r="E3628" s="463">
        <v>13.49</v>
      </c>
      <c r="F3628" s="463">
        <v>120.2</v>
      </c>
    </row>
    <row r="3629" spans="1:6" ht="30">
      <c r="A3629" s="460">
        <v>96675</v>
      </c>
      <c r="B3629" s="461" t="s">
        <v>5939</v>
      </c>
      <c r="C3629" s="462" t="s">
        <v>914</v>
      </c>
      <c r="D3629" s="463">
        <v>158.09</v>
      </c>
      <c r="E3629" s="463">
        <v>16.29</v>
      </c>
      <c r="F3629" s="463">
        <v>174.38</v>
      </c>
    </row>
    <row r="3630" spans="1:6" ht="30">
      <c r="A3630" s="460">
        <v>96676</v>
      </c>
      <c r="B3630" s="461" t="s">
        <v>5940</v>
      </c>
      <c r="C3630" s="462" t="s">
        <v>914</v>
      </c>
      <c r="D3630" s="463">
        <v>19.54</v>
      </c>
      <c r="E3630" s="463">
        <v>6.07</v>
      </c>
      <c r="F3630" s="463">
        <v>25.61</v>
      </c>
    </row>
    <row r="3631" spans="1:6" ht="30">
      <c r="A3631" s="460">
        <v>96677</v>
      </c>
      <c r="B3631" s="461" t="s">
        <v>5941</v>
      </c>
      <c r="C3631" s="462" t="s">
        <v>914</v>
      </c>
      <c r="D3631" s="463">
        <v>25.910000000000004</v>
      </c>
      <c r="E3631" s="463">
        <v>7.4</v>
      </c>
      <c r="F3631" s="463">
        <v>33.31</v>
      </c>
    </row>
    <row r="3632" spans="1:6" ht="30">
      <c r="A3632" s="460">
        <v>96678</v>
      </c>
      <c r="B3632" s="461" t="s">
        <v>5942</v>
      </c>
      <c r="C3632" s="462" t="s">
        <v>914</v>
      </c>
      <c r="D3632" s="463">
        <v>36.770000000000003</v>
      </c>
      <c r="E3632" s="463">
        <v>8.93</v>
      </c>
      <c r="F3632" s="463">
        <v>45.7</v>
      </c>
    </row>
    <row r="3633" spans="1:6" ht="30">
      <c r="A3633" s="460">
        <v>96679</v>
      </c>
      <c r="B3633" s="461" t="s">
        <v>5943</v>
      </c>
      <c r="C3633" s="462" t="s">
        <v>914</v>
      </c>
      <c r="D3633" s="463">
        <v>56.999999999999993</v>
      </c>
      <c r="E3633" s="463">
        <v>10.82</v>
      </c>
      <c r="F3633" s="463">
        <v>67.819999999999993</v>
      </c>
    </row>
    <row r="3634" spans="1:6" ht="30">
      <c r="A3634" s="460">
        <v>96680</v>
      </c>
      <c r="B3634" s="461" t="s">
        <v>5944</v>
      </c>
      <c r="C3634" s="462" t="s">
        <v>914</v>
      </c>
      <c r="D3634" s="463">
        <v>98.34</v>
      </c>
      <c r="E3634" s="463">
        <v>13.29</v>
      </c>
      <c r="F3634" s="463">
        <v>111.63</v>
      </c>
    </row>
    <row r="3635" spans="1:6" ht="30">
      <c r="A3635" s="460">
        <v>96681</v>
      </c>
      <c r="B3635" s="461" t="s">
        <v>5945</v>
      </c>
      <c r="C3635" s="462" t="s">
        <v>914</v>
      </c>
      <c r="D3635" s="463">
        <v>134.31</v>
      </c>
      <c r="E3635" s="463">
        <v>15.56</v>
      </c>
      <c r="F3635" s="463">
        <v>149.87</v>
      </c>
    </row>
    <row r="3636" spans="1:6" ht="30">
      <c r="A3636" s="460">
        <v>96682</v>
      </c>
      <c r="B3636" s="461" t="s">
        <v>5946</v>
      </c>
      <c r="C3636" s="462" t="s">
        <v>914</v>
      </c>
      <c r="D3636" s="463">
        <v>228.01999999999998</v>
      </c>
      <c r="E3636" s="463">
        <v>18.420000000000002</v>
      </c>
      <c r="F3636" s="463">
        <v>246.44</v>
      </c>
    </row>
    <row r="3637" spans="1:6" ht="30">
      <c r="A3637" s="460">
        <v>96683</v>
      </c>
      <c r="B3637" s="461" t="s">
        <v>5947</v>
      </c>
      <c r="C3637" s="462" t="s">
        <v>914</v>
      </c>
      <c r="D3637" s="463">
        <v>315.66999999999996</v>
      </c>
      <c r="E3637" s="463">
        <v>22.23</v>
      </c>
      <c r="F3637" s="463">
        <v>337.9</v>
      </c>
    </row>
    <row r="3638" spans="1:6" ht="30">
      <c r="A3638" s="460">
        <v>96718</v>
      </c>
      <c r="B3638" s="461" t="s">
        <v>2613</v>
      </c>
      <c r="C3638" s="462" t="s">
        <v>914</v>
      </c>
      <c r="D3638" s="463">
        <v>11.19</v>
      </c>
      <c r="E3638" s="463">
        <v>0.3</v>
      </c>
      <c r="F3638" s="463">
        <v>11.49</v>
      </c>
    </row>
    <row r="3639" spans="1:6" ht="30">
      <c r="A3639" s="460">
        <v>96719</v>
      </c>
      <c r="B3639" s="461" t="s">
        <v>2614</v>
      </c>
      <c r="C3639" s="462" t="s">
        <v>914</v>
      </c>
      <c r="D3639" s="463">
        <v>17.02</v>
      </c>
      <c r="E3639" s="463">
        <v>6.06</v>
      </c>
      <c r="F3639" s="463">
        <v>23.08</v>
      </c>
    </row>
    <row r="3640" spans="1:6" ht="30">
      <c r="A3640" s="460">
        <v>96720</v>
      </c>
      <c r="B3640" s="461" t="s">
        <v>2615</v>
      </c>
      <c r="C3640" s="462" t="s">
        <v>914</v>
      </c>
      <c r="D3640" s="463">
        <v>14.56</v>
      </c>
      <c r="E3640" s="463">
        <v>7.08</v>
      </c>
      <c r="F3640" s="463">
        <v>21.64</v>
      </c>
    </row>
    <row r="3641" spans="1:6" ht="30">
      <c r="A3641" s="460">
        <v>96721</v>
      </c>
      <c r="B3641" s="461" t="s">
        <v>2616</v>
      </c>
      <c r="C3641" s="462" t="s">
        <v>914</v>
      </c>
      <c r="D3641" s="463">
        <v>18.82</v>
      </c>
      <c r="E3641" s="463">
        <v>7.08</v>
      </c>
      <c r="F3641" s="463">
        <v>25.9</v>
      </c>
    </row>
    <row r="3642" spans="1:6" ht="30">
      <c r="A3642" s="460">
        <v>96722</v>
      </c>
      <c r="B3642" s="461" t="s">
        <v>2617</v>
      </c>
      <c r="C3642" s="462" t="s">
        <v>914</v>
      </c>
      <c r="D3642" s="463">
        <v>30.549999999999997</v>
      </c>
      <c r="E3642" s="463">
        <v>10.78</v>
      </c>
      <c r="F3642" s="463">
        <v>41.33</v>
      </c>
    </row>
    <row r="3643" spans="1:6" ht="30">
      <c r="A3643" s="460">
        <v>96723</v>
      </c>
      <c r="B3643" s="461" t="s">
        <v>2618</v>
      </c>
      <c r="C3643" s="462" t="s">
        <v>914</v>
      </c>
      <c r="D3643" s="463">
        <v>47.379999999999995</v>
      </c>
      <c r="E3643" s="463">
        <v>10.77</v>
      </c>
      <c r="F3643" s="463">
        <v>58.15</v>
      </c>
    </row>
    <row r="3644" spans="1:6" ht="30">
      <c r="A3644" s="460">
        <v>96724</v>
      </c>
      <c r="B3644" s="461" t="s">
        <v>2619</v>
      </c>
      <c r="C3644" s="462" t="s">
        <v>914</v>
      </c>
      <c r="D3644" s="463">
        <v>60.8</v>
      </c>
      <c r="E3644" s="463">
        <v>17.75</v>
      </c>
      <c r="F3644" s="463">
        <v>78.55</v>
      </c>
    </row>
    <row r="3645" spans="1:6" ht="30">
      <c r="A3645" s="460">
        <v>96725</v>
      </c>
      <c r="B3645" s="461" t="s">
        <v>2620</v>
      </c>
      <c r="C3645" s="462" t="s">
        <v>914</v>
      </c>
      <c r="D3645" s="463">
        <v>100.24</v>
      </c>
      <c r="E3645" s="463">
        <v>17.75</v>
      </c>
      <c r="F3645" s="463">
        <v>117.99</v>
      </c>
    </row>
    <row r="3646" spans="1:6" ht="30">
      <c r="A3646" s="460">
        <v>96726</v>
      </c>
      <c r="B3646" s="461" t="s">
        <v>2621</v>
      </c>
      <c r="C3646" s="462" t="s">
        <v>914</v>
      </c>
      <c r="D3646" s="463">
        <v>140.22</v>
      </c>
      <c r="E3646" s="463">
        <v>27.88</v>
      </c>
      <c r="F3646" s="463">
        <v>168.1</v>
      </c>
    </row>
    <row r="3647" spans="1:6" ht="30">
      <c r="A3647" s="460">
        <v>96727</v>
      </c>
      <c r="B3647" s="461" t="s">
        <v>2622</v>
      </c>
      <c r="C3647" s="462" t="s">
        <v>914</v>
      </c>
      <c r="D3647" s="463">
        <v>14.379999999999999</v>
      </c>
      <c r="E3647" s="463">
        <v>6.61</v>
      </c>
      <c r="F3647" s="463">
        <v>20.99</v>
      </c>
    </row>
    <row r="3648" spans="1:6" ht="30">
      <c r="A3648" s="460">
        <v>96728</v>
      </c>
      <c r="B3648" s="461" t="s">
        <v>2623</v>
      </c>
      <c r="C3648" s="462" t="s">
        <v>914</v>
      </c>
      <c r="D3648" s="463">
        <v>19.03</v>
      </c>
      <c r="E3648" s="463">
        <v>6.61</v>
      </c>
      <c r="F3648" s="463">
        <v>25.64</v>
      </c>
    </row>
    <row r="3649" spans="1:6" ht="30">
      <c r="A3649" s="460">
        <v>96729</v>
      </c>
      <c r="B3649" s="461" t="s">
        <v>2624</v>
      </c>
      <c r="C3649" s="462" t="s">
        <v>914</v>
      </c>
      <c r="D3649" s="463">
        <v>25.130000000000003</v>
      </c>
      <c r="E3649" s="463">
        <v>8.4600000000000009</v>
      </c>
      <c r="F3649" s="463">
        <v>33.590000000000003</v>
      </c>
    </row>
    <row r="3650" spans="1:6" ht="30">
      <c r="A3650" s="460">
        <v>96730</v>
      </c>
      <c r="B3650" s="461" t="s">
        <v>2625</v>
      </c>
      <c r="C3650" s="462" t="s">
        <v>914</v>
      </c>
      <c r="D3650" s="463">
        <v>35.010000000000005</v>
      </c>
      <c r="E3650" s="463">
        <v>8.4499999999999993</v>
      </c>
      <c r="F3650" s="463">
        <v>43.46</v>
      </c>
    </row>
    <row r="3651" spans="1:6" ht="30">
      <c r="A3651" s="460">
        <v>96731</v>
      </c>
      <c r="B3651" s="461" t="s">
        <v>2626</v>
      </c>
      <c r="C3651" s="462" t="s">
        <v>914</v>
      </c>
      <c r="D3651" s="463">
        <v>54.71</v>
      </c>
      <c r="E3651" s="463">
        <v>12.9</v>
      </c>
      <c r="F3651" s="463">
        <v>67.61</v>
      </c>
    </row>
    <row r="3652" spans="1:6" ht="30">
      <c r="A3652" s="460">
        <v>96732</v>
      </c>
      <c r="B3652" s="461" t="s">
        <v>2627</v>
      </c>
      <c r="C3652" s="462" t="s">
        <v>914</v>
      </c>
      <c r="D3652" s="463">
        <v>93.02</v>
      </c>
      <c r="E3652" s="463">
        <v>12.89</v>
      </c>
      <c r="F3652" s="463">
        <v>105.91</v>
      </c>
    </row>
    <row r="3653" spans="1:6" ht="30">
      <c r="A3653" s="460">
        <v>96733</v>
      </c>
      <c r="B3653" s="461" t="s">
        <v>2628</v>
      </c>
      <c r="C3653" s="462" t="s">
        <v>914</v>
      </c>
      <c r="D3653" s="463">
        <v>126.28</v>
      </c>
      <c r="E3653" s="463">
        <v>21.32</v>
      </c>
      <c r="F3653" s="463">
        <v>147.6</v>
      </c>
    </row>
    <row r="3654" spans="1:6" ht="30">
      <c r="A3654" s="460">
        <v>96734</v>
      </c>
      <c r="B3654" s="461" t="s">
        <v>2629</v>
      </c>
      <c r="C3654" s="462" t="s">
        <v>914</v>
      </c>
      <c r="D3654" s="463">
        <v>211.99</v>
      </c>
      <c r="E3654" s="463">
        <v>21.31</v>
      </c>
      <c r="F3654" s="463">
        <v>233.3</v>
      </c>
    </row>
    <row r="3655" spans="1:6" ht="30">
      <c r="A3655" s="460">
        <v>96735</v>
      </c>
      <c r="B3655" s="461" t="s">
        <v>2630</v>
      </c>
      <c r="C3655" s="462" t="s">
        <v>914</v>
      </c>
      <c r="D3655" s="463">
        <v>275.64</v>
      </c>
      <c r="E3655" s="463">
        <v>33.42</v>
      </c>
      <c r="F3655" s="463">
        <v>309.06</v>
      </c>
    </row>
    <row r="3656" spans="1:6" ht="30">
      <c r="A3656" s="460">
        <v>96798</v>
      </c>
      <c r="B3656" s="461" t="s">
        <v>7784</v>
      </c>
      <c r="C3656" s="462" t="s">
        <v>914</v>
      </c>
      <c r="D3656" s="463">
        <v>6.07</v>
      </c>
      <c r="E3656" s="463">
        <v>2.74</v>
      </c>
      <c r="F3656" s="463">
        <v>8.81</v>
      </c>
    </row>
    <row r="3657" spans="1:6" ht="30">
      <c r="A3657" s="460">
        <v>96799</v>
      </c>
      <c r="B3657" s="461" t="s">
        <v>7785</v>
      </c>
      <c r="C3657" s="462" t="s">
        <v>914</v>
      </c>
      <c r="D3657" s="463">
        <v>7.8299999999999992</v>
      </c>
      <c r="E3657" s="463">
        <v>3.46</v>
      </c>
      <c r="F3657" s="463">
        <v>11.29</v>
      </c>
    </row>
    <row r="3658" spans="1:6" ht="30">
      <c r="A3658" s="460">
        <v>96800</v>
      </c>
      <c r="B3658" s="461" t="s">
        <v>7786</v>
      </c>
      <c r="C3658" s="462" t="s">
        <v>914</v>
      </c>
      <c r="D3658" s="463">
        <v>10.96</v>
      </c>
      <c r="E3658" s="463">
        <v>4.3499999999999996</v>
      </c>
      <c r="F3658" s="463">
        <v>15.31</v>
      </c>
    </row>
    <row r="3659" spans="1:6" ht="30">
      <c r="A3659" s="460">
        <v>96801</v>
      </c>
      <c r="B3659" s="461" t="s">
        <v>7787</v>
      </c>
      <c r="C3659" s="462" t="s">
        <v>914</v>
      </c>
      <c r="D3659" s="463">
        <v>17.43</v>
      </c>
      <c r="E3659" s="463">
        <v>5.6</v>
      </c>
      <c r="F3659" s="463">
        <v>23.03</v>
      </c>
    </row>
    <row r="3660" spans="1:6" ht="45">
      <c r="A3660" s="460">
        <v>97327</v>
      </c>
      <c r="B3660" s="461" t="s">
        <v>2142</v>
      </c>
      <c r="C3660" s="462" t="s">
        <v>914</v>
      </c>
      <c r="D3660" s="463">
        <v>22.73</v>
      </c>
      <c r="E3660" s="463">
        <v>2.39</v>
      </c>
      <c r="F3660" s="463">
        <v>25.12</v>
      </c>
    </row>
    <row r="3661" spans="1:6" ht="45">
      <c r="A3661" s="460">
        <v>97328</v>
      </c>
      <c r="B3661" s="461" t="s">
        <v>2143</v>
      </c>
      <c r="C3661" s="462" t="s">
        <v>914</v>
      </c>
      <c r="D3661" s="463">
        <v>37.79</v>
      </c>
      <c r="E3661" s="463">
        <v>2.63</v>
      </c>
      <c r="F3661" s="463">
        <v>40.42</v>
      </c>
    </row>
    <row r="3662" spans="1:6" ht="45">
      <c r="A3662" s="460">
        <v>97329</v>
      </c>
      <c r="B3662" s="461" t="s">
        <v>2144</v>
      </c>
      <c r="C3662" s="462" t="s">
        <v>914</v>
      </c>
      <c r="D3662" s="463">
        <v>48.93</v>
      </c>
      <c r="E3662" s="463">
        <v>2.8</v>
      </c>
      <c r="F3662" s="463">
        <v>51.73</v>
      </c>
    </row>
    <row r="3663" spans="1:6" ht="45">
      <c r="A3663" s="460">
        <v>97330</v>
      </c>
      <c r="B3663" s="461" t="s">
        <v>2145</v>
      </c>
      <c r="C3663" s="462" t="s">
        <v>914</v>
      </c>
      <c r="D3663" s="463">
        <v>60.24</v>
      </c>
      <c r="E3663" s="463">
        <v>2.94</v>
      </c>
      <c r="F3663" s="463">
        <v>63.18</v>
      </c>
    </row>
    <row r="3664" spans="1:6" ht="45">
      <c r="A3664" s="460">
        <v>97331</v>
      </c>
      <c r="B3664" s="461" t="s">
        <v>2146</v>
      </c>
      <c r="C3664" s="462" t="s">
        <v>914</v>
      </c>
      <c r="D3664" s="463">
        <v>22.849999999999998</v>
      </c>
      <c r="E3664" s="463">
        <v>2.71</v>
      </c>
      <c r="F3664" s="463">
        <v>25.56</v>
      </c>
    </row>
    <row r="3665" spans="1:6" ht="45">
      <c r="A3665" s="460">
        <v>97332</v>
      </c>
      <c r="B3665" s="461" t="s">
        <v>2147</v>
      </c>
      <c r="C3665" s="462" t="s">
        <v>914</v>
      </c>
      <c r="D3665" s="463">
        <v>37.93</v>
      </c>
      <c r="E3665" s="463">
        <v>2.98</v>
      </c>
      <c r="F3665" s="463">
        <v>40.909999999999997</v>
      </c>
    </row>
    <row r="3666" spans="1:6" ht="45">
      <c r="A3666" s="460">
        <v>97333</v>
      </c>
      <c r="B3666" s="461" t="s">
        <v>2148</v>
      </c>
      <c r="C3666" s="462" t="s">
        <v>914</v>
      </c>
      <c r="D3666" s="463">
        <v>49.09</v>
      </c>
      <c r="E3666" s="463">
        <v>3.26</v>
      </c>
      <c r="F3666" s="463">
        <v>52.35</v>
      </c>
    </row>
    <row r="3667" spans="1:6" ht="45">
      <c r="A3667" s="460">
        <v>97334</v>
      </c>
      <c r="B3667" s="461" t="s">
        <v>2149</v>
      </c>
      <c r="C3667" s="462" t="s">
        <v>914</v>
      </c>
      <c r="D3667" s="463">
        <v>60.41</v>
      </c>
      <c r="E3667" s="463">
        <v>3.45</v>
      </c>
      <c r="F3667" s="463">
        <v>63.86</v>
      </c>
    </row>
    <row r="3668" spans="1:6" ht="30">
      <c r="A3668" s="460">
        <v>97335</v>
      </c>
      <c r="B3668" s="461" t="s">
        <v>5948</v>
      </c>
      <c r="C3668" s="462" t="s">
        <v>914</v>
      </c>
      <c r="D3668" s="463">
        <v>74.929999999999993</v>
      </c>
      <c r="E3668" s="463">
        <v>2.0099999999999998</v>
      </c>
      <c r="F3668" s="463">
        <v>76.94</v>
      </c>
    </row>
    <row r="3669" spans="1:6" ht="30">
      <c r="A3669" s="460">
        <v>97336</v>
      </c>
      <c r="B3669" s="461" t="s">
        <v>5949</v>
      </c>
      <c r="C3669" s="462" t="s">
        <v>914</v>
      </c>
      <c r="D3669" s="463">
        <v>95.3</v>
      </c>
      <c r="E3669" s="463">
        <v>2.61</v>
      </c>
      <c r="F3669" s="463">
        <v>97.91</v>
      </c>
    </row>
    <row r="3670" spans="1:6" ht="30">
      <c r="A3670" s="460">
        <v>97337</v>
      </c>
      <c r="B3670" s="461" t="s">
        <v>5950</v>
      </c>
      <c r="C3670" s="462" t="s">
        <v>914</v>
      </c>
      <c r="D3670" s="463">
        <v>143.74</v>
      </c>
      <c r="E3670" s="463">
        <v>3.28</v>
      </c>
      <c r="F3670" s="463">
        <v>147.02000000000001</v>
      </c>
    </row>
    <row r="3671" spans="1:6" ht="30">
      <c r="A3671" s="460">
        <v>97338</v>
      </c>
      <c r="B3671" s="461" t="s">
        <v>5951</v>
      </c>
      <c r="C3671" s="462" t="s">
        <v>914</v>
      </c>
      <c r="D3671" s="463">
        <v>172.95</v>
      </c>
      <c r="E3671" s="463">
        <v>3.97</v>
      </c>
      <c r="F3671" s="463">
        <v>176.92</v>
      </c>
    </row>
    <row r="3672" spans="1:6" ht="30">
      <c r="A3672" s="460">
        <v>97339</v>
      </c>
      <c r="B3672" s="461" t="s">
        <v>5952</v>
      </c>
      <c r="C3672" s="462" t="s">
        <v>914</v>
      </c>
      <c r="D3672" s="463">
        <v>185.72000000000003</v>
      </c>
      <c r="E3672" s="463">
        <v>5.14</v>
      </c>
      <c r="F3672" s="463">
        <v>190.86</v>
      </c>
    </row>
    <row r="3673" spans="1:6" ht="30">
      <c r="A3673" s="460">
        <v>97340</v>
      </c>
      <c r="B3673" s="461" t="s">
        <v>5953</v>
      </c>
      <c r="C3673" s="462" t="s">
        <v>914</v>
      </c>
      <c r="D3673" s="463">
        <v>186.10999999999999</v>
      </c>
      <c r="E3673" s="463">
        <v>6.33</v>
      </c>
      <c r="F3673" s="463">
        <v>192.44</v>
      </c>
    </row>
    <row r="3674" spans="1:6" ht="30">
      <c r="A3674" s="460">
        <v>97347</v>
      </c>
      <c r="B3674" s="461" t="s">
        <v>2206</v>
      </c>
      <c r="C3674" s="462" t="s">
        <v>914</v>
      </c>
      <c r="D3674" s="463">
        <v>90.44</v>
      </c>
      <c r="E3674" s="463">
        <v>2.15</v>
      </c>
      <c r="F3674" s="463">
        <v>92.59</v>
      </c>
    </row>
    <row r="3675" spans="1:6" ht="30">
      <c r="A3675" s="460">
        <v>97348</v>
      </c>
      <c r="B3675" s="461" t="s">
        <v>2207</v>
      </c>
      <c r="C3675" s="462" t="s">
        <v>914</v>
      </c>
      <c r="D3675" s="463">
        <v>125.15</v>
      </c>
      <c r="E3675" s="463">
        <v>2.57</v>
      </c>
      <c r="F3675" s="463">
        <v>127.72</v>
      </c>
    </row>
    <row r="3676" spans="1:6" ht="30">
      <c r="A3676" s="460">
        <v>97349</v>
      </c>
      <c r="B3676" s="461" t="s">
        <v>2208</v>
      </c>
      <c r="C3676" s="462" t="s">
        <v>914</v>
      </c>
      <c r="D3676" s="463">
        <v>180.79</v>
      </c>
      <c r="E3676" s="463">
        <v>3.03</v>
      </c>
      <c r="F3676" s="463">
        <v>183.82</v>
      </c>
    </row>
    <row r="3677" spans="1:6" ht="30">
      <c r="A3677" s="460">
        <v>97350</v>
      </c>
      <c r="B3677" s="461" t="s">
        <v>2209</v>
      </c>
      <c r="C3677" s="462" t="s">
        <v>914</v>
      </c>
      <c r="D3677" s="463">
        <v>219.61</v>
      </c>
      <c r="E3677" s="463">
        <v>3.51</v>
      </c>
      <c r="F3677" s="463">
        <v>223.12</v>
      </c>
    </row>
    <row r="3678" spans="1:6" ht="30">
      <c r="A3678" s="460">
        <v>97351</v>
      </c>
      <c r="B3678" s="461" t="s">
        <v>2210</v>
      </c>
      <c r="C3678" s="462" t="s">
        <v>914</v>
      </c>
      <c r="D3678" s="463">
        <v>303.95999999999998</v>
      </c>
      <c r="E3678" s="463">
        <v>4.32</v>
      </c>
      <c r="F3678" s="463">
        <v>308.27999999999997</v>
      </c>
    </row>
    <row r="3679" spans="1:6" ht="30">
      <c r="A3679" s="460">
        <v>97352</v>
      </c>
      <c r="B3679" s="461" t="s">
        <v>2211</v>
      </c>
      <c r="C3679" s="462" t="s">
        <v>914</v>
      </c>
      <c r="D3679" s="463">
        <v>394.18</v>
      </c>
      <c r="E3679" s="463">
        <v>5.1100000000000003</v>
      </c>
      <c r="F3679" s="463">
        <v>399.29</v>
      </c>
    </row>
    <row r="3680" spans="1:6" ht="30">
      <c r="A3680" s="460">
        <v>97353</v>
      </c>
      <c r="B3680" s="461" t="s">
        <v>2212</v>
      </c>
      <c r="C3680" s="462" t="s">
        <v>914</v>
      </c>
      <c r="D3680" s="463">
        <v>56.980000000000004</v>
      </c>
      <c r="E3680" s="463">
        <v>5.76</v>
      </c>
      <c r="F3680" s="463">
        <v>62.74</v>
      </c>
    </row>
    <row r="3681" spans="1:6" ht="30">
      <c r="A3681" s="460">
        <v>97354</v>
      </c>
      <c r="B3681" s="461" t="s">
        <v>2213</v>
      </c>
      <c r="C3681" s="462" t="s">
        <v>914</v>
      </c>
      <c r="D3681" s="463">
        <v>91.94</v>
      </c>
      <c r="E3681" s="463">
        <v>6.64</v>
      </c>
      <c r="F3681" s="463">
        <v>98.58</v>
      </c>
    </row>
    <row r="3682" spans="1:6" ht="30">
      <c r="A3682" s="460">
        <v>97355</v>
      </c>
      <c r="B3682" s="461" t="s">
        <v>2214</v>
      </c>
      <c r="C3682" s="462" t="s">
        <v>914</v>
      </c>
      <c r="D3682" s="463">
        <v>126.75999999999999</v>
      </c>
      <c r="E3682" s="463">
        <v>7.38</v>
      </c>
      <c r="F3682" s="463">
        <v>134.13999999999999</v>
      </c>
    </row>
    <row r="3683" spans="1:6" ht="30">
      <c r="A3683" s="460">
        <v>97356</v>
      </c>
      <c r="B3683" s="461" t="s">
        <v>2215</v>
      </c>
      <c r="C3683" s="462" t="s">
        <v>914</v>
      </c>
      <c r="D3683" s="463">
        <v>60.27</v>
      </c>
      <c r="E3683" s="463">
        <v>15.62</v>
      </c>
      <c r="F3683" s="463">
        <v>75.89</v>
      </c>
    </row>
    <row r="3684" spans="1:6" ht="30">
      <c r="A3684" s="460">
        <v>97357</v>
      </c>
      <c r="B3684" s="461" t="s">
        <v>2216</v>
      </c>
      <c r="C3684" s="462" t="s">
        <v>914</v>
      </c>
      <c r="D3684" s="463">
        <v>97.61</v>
      </c>
      <c r="E3684" s="463">
        <v>23.58</v>
      </c>
      <c r="F3684" s="463">
        <v>121.19</v>
      </c>
    </row>
    <row r="3685" spans="1:6" ht="30">
      <c r="A3685" s="460">
        <v>97358</v>
      </c>
      <c r="B3685" s="461" t="s">
        <v>2217</v>
      </c>
      <c r="C3685" s="462" t="s">
        <v>914</v>
      </c>
      <c r="D3685" s="463">
        <v>134.49</v>
      </c>
      <c r="E3685" s="463">
        <v>30.47</v>
      </c>
      <c r="F3685" s="463">
        <v>164.96</v>
      </c>
    </row>
    <row r="3686" spans="1:6" ht="45">
      <c r="A3686" s="460">
        <v>97498</v>
      </c>
      <c r="B3686" s="461" t="s">
        <v>2231</v>
      </c>
      <c r="C3686" s="462" t="s">
        <v>914</v>
      </c>
      <c r="D3686" s="463">
        <v>33.979999999999997</v>
      </c>
      <c r="E3686" s="463">
        <v>7.53</v>
      </c>
      <c r="F3686" s="463">
        <v>41.51</v>
      </c>
    </row>
    <row r="3687" spans="1:6" ht="45">
      <c r="A3687" s="460">
        <v>97535</v>
      </c>
      <c r="B3687" s="461" t="s">
        <v>2327</v>
      </c>
      <c r="C3687" s="462" t="s">
        <v>914</v>
      </c>
      <c r="D3687" s="463">
        <v>35.480000000000004</v>
      </c>
      <c r="E3687" s="463">
        <v>12.02</v>
      </c>
      <c r="F3687" s="463">
        <v>47.5</v>
      </c>
    </row>
    <row r="3688" spans="1:6" ht="30">
      <c r="A3688" s="460">
        <v>97536</v>
      </c>
      <c r="B3688" s="461" t="s">
        <v>2184</v>
      </c>
      <c r="C3688" s="462" t="s">
        <v>914</v>
      </c>
      <c r="D3688" s="463">
        <v>38.930000000000007</v>
      </c>
      <c r="E3688" s="463">
        <v>22.34</v>
      </c>
      <c r="F3688" s="463">
        <v>61.27</v>
      </c>
    </row>
    <row r="3689" spans="1:6" ht="30">
      <c r="A3689" s="460">
        <v>100788</v>
      </c>
      <c r="B3689" s="461" t="s">
        <v>2150</v>
      </c>
      <c r="C3689" s="462" t="s">
        <v>896</v>
      </c>
      <c r="D3689" s="463">
        <v>646.33999999999992</v>
      </c>
      <c r="E3689" s="463">
        <v>175.33</v>
      </c>
      <c r="F3689" s="463">
        <v>821.67</v>
      </c>
    </row>
    <row r="3690" spans="1:6" ht="30">
      <c r="A3690" s="460">
        <v>100791</v>
      </c>
      <c r="B3690" s="461" t="s">
        <v>2154</v>
      </c>
      <c r="C3690" s="462" t="s">
        <v>914</v>
      </c>
      <c r="D3690" s="463">
        <v>12.049999999999999</v>
      </c>
      <c r="E3690" s="463">
        <v>7.35</v>
      </c>
      <c r="F3690" s="463">
        <v>19.399999999999999</v>
      </c>
    </row>
    <row r="3691" spans="1:6" ht="30">
      <c r="A3691" s="460">
        <v>100792</v>
      </c>
      <c r="B3691" s="461" t="s">
        <v>2155</v>
      </c>
      <c r="C3691" s="462" t="s">
        <v>914</v>
      </c>
      <c r="D3691" s="463">
        <v>18.73</v>
      </c>
      <c r="E3691" s="463">
        <v>8.7100000000000009</v>
      </c>
      <c r="F3691" s="463">
        <v>27.44</v>
      </c>
    </row>
    <row r="3692" spans="1:6" ht="30">
      <c r="A3692" s="460">
        <v>100793</v>
      </c>
      <c r="B3692" s="461" t="s">
        <v>2156</v>
      </c>
      <c r="C3692" s="462" t="s">
        <v>914</v>
      </c>
      <c r="D3692" s="463">
        <v>25.43</v>
      </c>
      <c r="E3692" s="463">
        <v>10.42</v>
      </c>
      <c r="F3692" s="463">
        <v>35.85</v>
      </c>
    </row>
    <row r="3693" spans="1:6" ht="30">
      <c r="A3693" s="460">
        <v>100794</v>
      </c>
      <c r="B3693" s="461" t="s">
        <v>2157</v>
      </c>
      <c r="C3693" s="462" t="s">
        <v>914</v>
      </c>
      <c r="D3693" s="463">
        <v>34.93</v>
      </c>
      <c r="E3693" s="463">
        <v>12.81</v>
      </c>
      <c r="F3693" s="463">
        <v>47.74</v>
      </c>
    </row>
    <row r="3694" spans="1:6" ht="30">
      <c r="A3694" s="460">
        <v>100799</v>
      </c>
      <c r="B3694" s="461" t="s">
        <v>4987</v>
      </c>
      <c r="C3694" s="462" t="s">
        <v>914</v>
      </c>
      <c r="D3694" s="463">
        <v>12.2</v>
      </c>
      <c r="E3694" s="463">
        <v>7.82</v>
      </c>
      <c r="F3694" s="463">
        <v>20.02</v>
      </c>
    </row>
    <row r="3695" spans="1:6" ht="30">
      <c r="A3695" s="460">
        <v>100800</v>
      </c>
      <c r="B3695" s="461" t="s">
        <v>4988</v>
      </c>
      <c r="C3695" s="462" t="s">
        <v>914</v>
      </c>
      <c r="D3695" s="463">
        <v>18.87</v>
      </c>
      <c r="E3695" s="463">
        <v>9.18</v>
      </c>
      <c r="F3695" s="463">
        <v>28.05</v>
      </c>
    </row>
    <row r="3696" spans="1:6" ht="30">
      <c r="A3696" s="460">
        <v>100801</v>
      </c>
      <c r="B3696" s="461" t="s">
        <v>4989</v>
      </c>
      <c r="C3696" s="462" t="s">
        <v>914</v>
      </c>
      <c r="D3696" s="463">
        <v>25.57</v>
      </c>
      <c r="E3696" s="463">
        <v>10.89</v>
      </c>
      <c r="F3696" s="463">
        <v>36.46</v>
      </c>
    </row>
    <row r="3697" spans="1:6" ht="30">
      <c r="A3697" s="460">
        <v>100802</v>
      </c>
      <c r="B3697" s="461" t="s">
        <v>4990</v>
      </c>
      <c r="C3697" s="462" t="s">
        <v>914</v>
      </c>
      <c r="D3697" s="463">
        <v>35.07</v>
      </c>
      <c r="E3697" s="463">
        <v>13.28</v>
      </c>
      <c r="F3697" s="463">
        <v>48.35</v>
      </c>
    </row>
    <row r="3698" spans="1:6" ht="30">
      <c r="A3698" s="460">
        <v>100803</v>
      </c>
      <c r="B3698" s="461" t="s">
        <v>2158</v>
      </c>
      <c r="C3698" s="462" t="s">
        <v>914</v>
      </c>
      <c r="D3698" s="463">
        <v>11.759999999999998</v>
      </c>
      <c r="E3698" s="463">
        <v>6.39</v>
      </c>
      <c r="F3698" s="463">
        <v>18.149999999999999</v>
      </c>
    </row>
    <row r="3699" spans="1:6" ht="30">
      <c r="A3699" s="460">
        <v>100804</v>
      </c>
      <c r="B3699" s="461" t="s">
        <v>2159</v>
      </c>
      <c r="C3699" s="462" t="s">
        <v>914</v>
      </c>
      <c r="D3699" s="463">
        <v>18.39</v>
      </c>
      <c r="E3699" s="463">
        <v>7.57</v>
      </c>
      <c r="F3699" s="463">
        <v>25.96</v>
      </c>
    </row>
    <row r="3700" spans="1:6" ht="30">
      <c r="A3700" s="460">
        <v>100805</v>
      </c>
      <c r="B3700" s="461" t="s">
        <v>2160</v>
      </c>
      <c r="C3700" s="462" t="s">
        <v>914</v>
      </c>
      <c r="D3700" s="463">
        <v>25</v>
      </c>
      <c r="E3700" s="463">
        <v>9.06</v>
      </c>
      <c r="F3700" s="463">
        <v>34.06</v>
      </c>
    </row>
    <row r="3701" spans="1:6" ht="30">
      <c r="A3701" s="460">
        <v>100806</v>
      </c>
      <c r="B3701" s="461" t="s">
        <v>2161</v>
      </c>
      <c r="C3701" s="462" t="s">
        <v>914</v>
      </c>
      <c r="D3701" s="463">
        <v>34.409999999999997</v>
      </c>
      <c r="E3701" s="463">
        <v>11.14</v>
      </c>
      <c r="F3701" s="463">
        <v>45.55</v>
      </c>
    </row>
    <row r="3702" spans="1:6" ht="30">
      <c r="A3702" s="460">
        <v>100807</v>
      </c>
      <c r="B3702" s="461" t="s">
        <v>4991</v>
      </c>
      <c r="C3702" s="462" t="s">
        <v>914</v>
      </c>
      <c r="D3702" s="463">
        <v>13.889999999999999</v>
      </c>
      <c r="E3702" s="463">
        <v>13.26</v>
      </c>
      <c r="F3702" s="463">
        <v>27.15</v>
      </c>
    </row>
    <row r="3703" spans="1:6" ht="30">
      <c r="A3703" s="460">
        <v>100808</v>
      </c>
      <c r="B3703" s="461" t="s">
        <v>4992</v>
      </c>
      <c r="C3703" s="462" t="s">
        <v>914</v>
      </c>
      <c r="D3703" s="463">
        <v>20.89</v>
      </c>
      <c r="E3703" s="463">
        <v>15.63</v>
      </c>
      <c r="F3703" s="463">
        <v>36.520000000000003</v>
      </c>
    </row>
    <row r="3704" spans="1:6" ht="30">
      <c r="A3704" s="460">
        <v>100809</v>
      </c>
      <c r="B3704" s="461" t="s">
        <v>4993</v>
      </c>
      <c r="C3704" s="462" t="s">
        <v>914</v>
      </c>
      <c r="D3704" s="463">
        <v>27.980000000000004</v>
      </c>
      <c r="E3704" s="463">
        <v>18.61</v>
      </c>
      <c r="F3704" s="463">
        <v>46.59</v>
      </c>
    </row>
    <row r="3705" spans="1:6" ht="30">
      <c r="A3705" s="460">
        <v>100810</v>
      </c>
      <c r="B3705" s="461" t="s">
        <v>4994</v>
      </c>
      <c r="C3705" s="462" t="s">
        <v>914</v>
      </c>
      <c r="D3705" s="463">
        <v>38.019999999999996</v>
      </c>
      <c r="E3705" s="463">
        <v>22.78</v>
      </c>
      <c r="F3705" s="463">
        <v>60.8</v>
      </c>
    </row>
    <row r="3706" spans="1:6" ht="30">
      <c r="A3706" s="460">
        <v>101918</v>
      </c>
      <c r="B3706" s="461" t="s">
        <v>2440</v>
      </c>
      <c r="C3706" s="462" t="s">
        <v>914</v>
      </c>
      <c r="D3706" s="463">
        <v>162.49</v>
      </c>
      <c r="E3706" s="463">
        <v>28.72</v>
      </c>
      <c r="F3706" s="463">
        <v>191.21</v>
      </c>
    </row>
    <row r="3707" spans="1:6" ht="30">
      <c r="A3707" s="460">
        <v>101919</v>
      </c>
      <c r="B3707" s="461" t="s">
        <v>2441</v>
      </c>
      <c r="C3707" s="462" t="s">
        <v>896</v>
      </c>
      <c r="D3707" s="463">
        <v>423.23</v>
      </c>
      <c r="E3707" s="463">
        <v>38.770000000000003</v>
      </c>
      <c r="F3707" s="463">
        <v>462</v>
      </c>
    </row>
    <row r="3708" spans="1:6" ht="30">
      <c r="A3708" s="460">
        <v>101920</v>
      </c>
      <c r="B3708" s="461" t="s">
        <v>2442</v>
      </c>
      <c r="C3708" s="462" t="s">
        <v>896</v>
      </c>
      <c r="D3708" s="463">
        <v>184.25</v>
      </c>
      <c r="E3708" s="463">
        <v>38.78</v>
      </c>
      <c r="F3708" s="463">
        <v>223.03</v>
      </c>
    </row>
    <row r="3709" spans="1:6" ht="30">
      <c r="A3709" s="460">
        <v>101921</v>
      </c>
      <c r="B3709" s="461" t="s">
        <v>2443</v>
      </c>
      <c r="C3709" s="462" t="s">
        <v>896</v>
      </c>
      <c r="D3709" s="463">
        <v>215.02</v>
      </c>
      <c r="E3709" s="463">
        <v>38.78</v>
      </c>
      <c r="F3709" s="463">
        <v>253.8</v>
      </c>
    </row>
    <row r="3710" spans="1:6" ht="30">
      <c r="A3710" s="460">
        <v>101922</v>
      </c>
      <c r="B3710" s="461" t="s">
        <v>2444</v>
      </c>
      <c r="C3710" s="462" t="s">
        <v>896</v>
      </c>
      <c r="D3710" s="463">
        <v>215.02</v>
      </c>
      <c r="E3710" s="463">
        <v>38.78</v>
      </c>
      <c r="F3710" s="463">
        <v>253.8</v>
      </c>
    </row>
    <row r="3711" spans="1:6" ht="30">
      <c r="A3711" s="460">
        <v>101923</v>
      </c>
      <c r="B3711" s="461" t="s">
        <v>2445</v>
      </c>
      <c r="C3711" s="462" t="s">
        <v>896</v>
      </c>
      <c r="D3711" s="463">
        <v>215.02</v>
      </c>
      <c r="E3711" s="463">
        <v>38.78</v>
      </c>
      <c r="F3711" s="463">
        <v>253.8</v>
      </c>
    </row>
    <row r="3712" spans="1:6" ht="30">
      <c r="A3712" s="460">
        <v>101924</v>
      </c>
      <c r="B3712" s="461" t="s">
        <v>2446</v>
      </c>
      <c r="C3712" s="462" t="s">
        <v>896</v>
      </c>
      <c r="D3712" s="463">
        <v>171.37</v>
      </c>
      <c r="E3712" s="463">
        <v>38.78</v>
      </c>
      <c r="F3712" s="463">
        <v>210.15</v>
      </c>
    </row>
    <row r="3713" spans="1:6" ht="30">
      <c r="A3713" s="460">
        <v>101925</v>
      </c>
      <c r="B3713" s="461" t="s">
        <v>2447</v>
      </c>
      <c r="C3713" s="462" t="s">
        <v>896</v>
      </c>
      <c r="D3713" s="463">
        <v>292.49</v>
      </c>
      <c r="E3713" s="463">
        <v>58.18</v>
      </c>
      <c r="F3713" s="463">
        <v>350.67</v>
      </c>
    </row>
    <row r="3714" spans="1:6" ht="30">
      <c r="A3714" s="460">
        <v>101926</v>
      </c>
      <c r="B3714" s="461" t="s">
        <v>2448</v>
      </c>
      <c r="C3714" s="462" t="s">
        <v>896</v>
      </c>
      <c r="D3714" s="463">
        <v>374.84000000000003</v>
      </c>
      <c r="E3714" s="463">
        <v>77.58</v>
      </c>
      <c r="F3714" s="463">
        <v>452.42</v>
      </c>
    </row>
    <row r="3715" spans="1:6" ht="45">
      <c r="A3715" s="460">
        <v>101927</v>
      </c>
      <c r="B3715" s="461" t="s">
        <v>2237</v>
      </c>
      <c r="C3715" s="462" t="s">
        <v>914</v>
      </c>
      <c r="D3715" s="463">
        <v>157.81</v>
      </c>
      <c r="E3715" s="463">
        <v>14.72</v>
      </c>
      <c r="F3715" s="463">
        <v>172.53</v>
      </c>
    </row>
    <row r="3716" spans="1:6" ht="30">
      <c r="A3716" s="460">
        <v>101928</v>
      </c>
      <c r="B3716" s="461" t="s">
        <v>2238</v>
      </c>
      <c r="C3716" s="462" t="s">
        <v>896</v>
      </c>
      <c r="D3716" s="463">
        <v>425.01</v>
      </c>
      <c r="E3716" s="463">
        <v>44.14</v>
      </c>
      <c r="F3716" s="463">
        <v>469.15</v>
      </c>
    </row>
    <row r="3717" spans="1:6" ht="30">
      <c r="A3717" s="460">
        <v>101929</v>
      </c>
      <c r="B3717" s="461" t="s">
        <v>2241</v>
      </c>
      <c r="C3717" s="462" t="s">
        <v>896</v>
      </c>
      <c r="D3717" s="463">
        <v>186.03</v>
      </c>
      <c r="E3717" s="463">
        <v>44.15</v>
      </c>
      <c r="F3717" s="463">
        <v>230.18</v>
      </c>
    </row>
    <row r="3718" spans="1:6" ht="30">
      <c r="A3718" s="460">
        <v>101930</v>
      </c>
      <c r="B3718" s="461" t="s">
        <v>2259</v>
      </c>
      <c r="C3718" s="462" t="s">
        <v>896</v>
      </c>
      <c r="D3718" s="463">
        <v>216.79999999999998</v>
      </c>
      <c r="E3718" s="463">
        <v>44.15</v>
      </c>
      <c r="F3718" s="463">
        <v>260.95</v>
      </c>
    </row>
    <row r="3719" spans="1:6" ht="30">
      <c r="A3719" s="460">
        <v>101931</v>
      </c>
      <c r="B3719" s="461" t="s">
        <v>2260</v>
      </c>
      <c r="C3719" s="462" t="s">
        <v>896</v>
      </c>
      <c r="D3719" s="463">
        <v>216.79999999999998</v>
      </c>
      <c r="E3719" s="463">
        <v>44.15</v>
      </c>
      <c r="F3719" s="463">
        <v>260.95</v>
      </c>
    </row>
    <row r="3720" spans="1:6" ht="30">
      <c r="A3720" s="460">
        <v>101932</v>
      </c>
      <c r="B3720" s="461" t="s">
        <v>2261</v>
      </c>
      <c r="C3720" s="462" t="s">
        <v>896</v>
      </c>
      <c r="D3720" s="463">
        <v>216.79999999999998</v>
      </c>
      <c r="E3720" s="463">
        <v>44.15</v>
      </c>
      <c r="F3720" s="463">
        <v>260.95</v>
      </c>
    </row>
    <row r="3721" spans="1:6" ht="30">
      <c r="A3721" s="460">
        <v>101933</v>
      </c>
      <c r="B3721" s="461" t="s">
        <v>2263</v>
      </c>
      <c r="C3721" s="462" t="s">
        <v>896</v>
      </c>
      <c r="D3721" s="463">
        <v>173.15</v>
      </c>
      <c r="E3721" s="463">
        <v>44.15</v>
      </c>
      <c r="F3721" s="463">
        <v>217.3</v>
      </c>
    </row>
    <row r="3722" spans="1:6" ht="30">
      <c r="A3722" s="460">
        <v>101934</v>
      </c>
      <c r="B3722" s="461" t="s">
        <v>2262</v>
      </c>
      <c r="C3722" s="462" t="s">
        <v>896</v>
      </c>
      <c r="D3722" s="463">
        <v>295.17999999999995</v>
      </c>
      <c r="E3722" s="463">
        <v>66.22</v>
      </c>
      <c r="F3722" s="463">
        <v>361.4</v>
      </c>
    </row>
    <row r="3723" spans="1:6" ht="30">
      <c r="A3723" s="460">
        <v>101935</v>
      </c>
      <c r="B3723" s="461" t="s">
        <v>2290</v>
      </c>
      <c r="C3723" s="462" t="s">
        <v>896</v>
      </c>
      <c r="D3723" s="463">
        <v>378.43</v>
      </c>
      <c r="E3723" s="463">
        <v>88.3</v>
      </c>
      <c r="F3723" s="463">
        <v>466.73</v>
      </c>
    </row>
    <row r="3724" spans="1:6" ht="30">
      <c r="A3724" s="460">
        <v>103802</v>
      </c>
      <c r="B3724" s="461" t="s">
        <v>5954</v>
      </c>
      <c r="C3724" s="462" t="s">
        <v>914</v>
      </c>
      <c r="D3724" s="463">
        <v>32.43</v>
      </c>
      <c r="E3724" s="463">
        <v>8.33</v>
      </c>
      <c r="F3724" s="463">
        <v>40.76</v>
      </c>
    </row>
    <row r="3725" spans="1:6" ht="30">
      <c r="A3725" s="460">
        <v>103803</v>
      </c>
      <c r="B3725" s="461" t="s">
        <v>5955</v>
      </c>
      <c r="C3725" s="462" t="s">
        <v>914</v>
      </c>
      <c r="D3725" s="463">
        <v>55.76</v>
      </c>
      <c r="E3725" s="463">
        <v>14.29</v>
      </c>
      <c r="F3725" s="463">
        <v>70.05</v>
      </c>
    </row>
    <row r="3726" spans="1:6" ht="30">
      <c r="A3726" s="460">
        <v>103804</v>
      </c>
      <c r="B3726" s="461" t="s">
        <v>5956</v>
      </c>
      <c r="C3726" s="462" t="s">
        <v>914</v>
      </c>
      <c r="D3726" s="463">
        <v>69.47999999999999</v>
      </c>
      <c r="E3726" s="463">
        <v>14.29</v>
      </c>
      <c r="F3726" s="463">
        <v>83.77</v>
      </c>
    </row>
    <row r="3727" spans="1:6" ht="30">
      <c r="A3727" s="460">
        <v>103835</v>
      </c>
      <c r="B3727" s="461" t="s">
        <v>5957</v>
      </c>
      <c r="C3727" s="462" t="s">
        <v>914</v>
      </c>
      <c r="D3727" s="463">
        <v>50.38</v>
      </c>
      <c r="E3727" s="463">
        <v>13.44</v>
      </c>
      <c r="F3727" s="463">
        <v>63.82</v>
      </c>
    </row>
    <row r="3728" spans="1:6" ht="30">
      <c r="A3728" s="460">
        <v>103836</v>
      </c>
      <c r="B3728" s="461" t="s">
        <v>5958</v>
      </c>
      <c r="C3728" s="462" t="s">
        <v>914</v>
      </c>
      <c r="D3728" s="463">
        <v>80.240000000000009</v>
      </c>
      <c r="E3728" s="463">
        <v>17.91</v>
      </c>
      <c r="F3728" s="463">
        <v>98.15</v>
      </c>
    </row>
    <row r="3729" spans="1:6" ht="30">
      <c r="A3729" s="460">
        <v>103837</v>
      </c>
      <c r="B3729" s="461" t="s">
        <v>5959</v>
      </c>
      <c r="C3729" s="462" t="s">
        <v>914</v>
      </c>
      <c r="D3729" s="463">
        <v>101.71</v>
      </c>
      <c r="E3729" s="463">
        <v>21.76</v>
      </c>
      <c r="F3729" s="463">
        <v>123.47</v>
      </c>
    </row>
    <row r="3730" spans="1:6" ht="30">
      <c r="A3730" s="460">
        <v>103868</v>
      </c>
      <c r="B3730" s="461" t="s">
        <v>5960</v>
      </c>
      <c r="C3730" s="462" t="s">
        <v>914</v>
      </c>
      <c r="D3730" s="463">
        <v>35.510000000000005</v>
      </c>
      <c r="E3730" s="463">
        <v>17.59</v>
      </c>
      <c r="F3730" s="463">
        <v>53.1</v>
      </c>
    </row>
    <row r="3731" spans="1:6" ht="30">
      <c r="A3731" s="460">
        <v>103869</v>
      </c>
      <c r="B3731" s="461" t="s">
        <v>5961</v>
      </c>
      <c r="C3731" s="462" t="s">
        <v>914</v>
      </c>
      <c r="D3731" s="463">
        <v>57.929999999999993</v>
      </c>
      <c r="E3731" s="463">
        <v>20.76</v>
      </c>
      <c r="F3731" s="463">
        <v>78.69</v>
      </c>
    </row>
    <row r="3732" spans="1:6" ht="30">
      <c r="A3732" s="460">
        <v>103870</v>
      </c>
      <c r="B3732" s="461" t="s">
        <v>5962</v>
      </c>
      <c r="C3732" s="462" t="s">
        <v>914</v>
      </c>
      <c r="D3732" s="463">
        <v>72.56</v>
      </c>
      <c r="E3732" s="463">
        <v>23.49</v>
      </c>
      <c r="F3732" s="463">
        <v>96.05</v>
      </c>
    </row>
    <row r="3733" spans="1:6" ht="30">
      <c r="A3733" s="460">
        <v>103871</v>
      </c>
      <c r="B3733" s="461" t="s">
        <v>5963</v>
      </c>
      <c r="C3733" s="462" t="s">
        <v>914</v>
      </c>
      <c r="D3733" s="463">
        <v>44.82</v>
      </c>
      <c r="E3733" s="463">
        <v>18.46</v>
      </c>
      <c r="F3733" s="463">
        <v>63.28</v>
      </c>
    </row>
    <row r="3734" spans="1:6" ht="30">
      <c r="A3734" s="460">
        <v>103872</v>
      </c>
      <c r="B3734" s="461" t="s">
        <v>5964</v>
      </c>
      <c r="C3734" s="462" t="s">
        <v>914</v>
      </c>
      <c r="D3734" s="463">
        <v>102.67999999999999</v>
      </c>
      <c r="E3734" s="463">
        <v>21.64</v>
      </c>
      <c r="F3734" s="463">
        <v>124.32</v>
      </c>
    </row>
    <row r="3735" spans="1:6" ht="30">
      <c r="A3735" s="460">
        <v>103873</v>
      </c>
      <c r="B3735" s="461" t="s">
        <v>5965</v>
      </c>
      <c r="C3735" s="462" t="s">
        <v>914</v>
      </c>
      <c r="D3735" s="463">
        <v>119.16</v>
      </c>
      <c r="E3735" s="463">
        <v>24.37</v>
      </c>
      <c r="F3735" s="463">
        <v>143.53</v>
      </c>
    </row>
    <row r="3736" spans="1:6" ht="30">
      <c r="A3736" s="460">
        <v>103978</v>
      </c>
      <c r="B3736" s="461" t="s">
        <v>5966</v>
      </c>
      <c r="C3736" s="462" t="s">
        <v>914</v>
      </c>
      <c r="D3736" s="463">
        <v>18.36</v>
      </c>
      <c r="E3736" s="463">
        <v>10.36</v>
      </c>
      <c r="F3736" s="463">
        <v>28.72</v>
      </c>
    </row>
    <row r="3737" spans="1:6" ht="30">
      <c r="A3737" s="460">
        <v>103979</v>
      </c>
      <c r="B3737" s="461" t="s">
        <v>5967</v>
      </c>
      <c r="C3737" s="462" t="s">
        <v>914</v>
      </c>
      <c r="D3737" s="463">
        <v>20.5</v>
      </c>
      <c r="E3737" s="463">
        <v>12.38</v>
      </c>
      <c r="F3737" s="463">
        <v>32.880000000000003</v>
      </c>
    </row>
    <row r="3738" spans="1:6" ht="30">
      <c r="A3738" s="460">
        <v>104021</v>
      </c>
      <c r="B3738" s="461" t="s">
        <v>5968</v>
      </c>
      <c r="C3738" s="462" t="s">
        <v>914</v>
      </c>
      <c r="D3738" s="463">
        <v>61.56</v>
      </c>
      <c r="E3738" s="463">
        <v>10.75</v>
      </c>
      <c r="F3738" s="463">
        <v>72.31</v>
      </c>
    </row>
    <row r="3739" spans="1:6" ht="30">
      <c r="A3739" s="460">
        <v>104166</v>
      </c>
      <c r="B3739" s="461" t="s">
        <v>5969</v>
      </c>
      <c r="C3739" s="462" t="s">
        <v>914</v>
      </c>
      <c r="D3739" s="463">
        <v>68.099999999999994</v>
      </c>
      <c r="E3739" s="463">
        <v>11.71</v>
      </c>
      <c r="F3739" s="463">
        <v>79.81</v>
      </c>
    </row>
    <row r="3740" spans="1:6" ht="30">
      <c r="A3740" s="460">
        <v>104194</v>
      </c>
      <c r="B3740" s="461" t="s">
        <v>5970</v>
      </c>
      <c r="C3740" s="462" t="s">
        <v>914</v>
      </c>
      <c r="D3740" s="463">
        <v>15.049999999999999</v>
      </c>
      <c r="E3740" s="463">
        <v>10.47</v>
      </c>
      <c r="F3740" s="463">
        <v>25.52</v>
      </c>
    </row>
    <row r="3741" spans="1:6" ht="30">
      <c r="A3741" s="460">
        <v>104195</v>
      </c>
      <c r="B3741" s="461" t="s">
        <v>5971</v>
      </c>
      <c r="C3741" s="462" t="s">
        <v>914</v>
      </c>
      <c r="D3741" s="463">
        <v>16.29</v>
      </c>
      <c r="E3741" s="463">
        <v>10.77</v>
      </c>
      <c r="F3741" s="463">
        <v>27.06</v>
      </c>
    </row>
    <row r="3742" spans="1:6" ht="30">
      <c r="A3742" s="460">
        <v>104315</v>
      </c>
      <c r="B3742" s="461" t="s">
        <v>5972</v>
      </c>
      <c r="C3742" s="462" t="s">
        <v>914</v>
      </c>
      <c r="D3742" s="463">
        <v>7.6400000000000006</v>
      </c>
      <c r="E3742" s="463">
        <v>11.25</v>
      </c>
      <c r="F3742" s="463">
        <v>18.89</v>
      </c>
    </row>
    <row r="3743" spans="1:6" ht="30">
      <c r="A3743" s="460">
        <v>104316</v>
      </c>
      <c r="B3743" s="461" t="s">
        <v>5973</v>
      </c>
      <c r="C3743" s="462" t="s">
        <v>914</v>
      </c>
      <c r="D3743" s="463">
        <v>13.76</v>
      </c>
      <c r="E3743" s="463">
        <v>12.62</v>
      </c>
      <c r="F3743" s="463">
        <v>26.38</v>
      </c>
    </row>
    <row r="3744" spans="1:6" ht="30">
      <c r="A3744" s="460">
        <v>89358</v>
      </c>
      <c r="B3744" s="461" t="s">
        <v>5974</v>
      </c>
      <c r="C3744" s="462" t="s">
        <v>896</v>
      </c>
      <c r="D3744" s="463">
        <v>3.49</v>
      </c>
      <c r="E3744" s="463">
        <v>6.1</v>
      </c>
      <c r="F3744" s="463">
        <v>9.59</v>
      </c>
    </row>
    <row r="3745" spans="1:6" ht="30">
      <c r="A3745" s="460">
        <v>89359</v>
      </c>
      <c r="B3745" s="461" t="s">
        <v>5975</v>
      </c>
      <c r="C3745" s="462" t="s">
        <v>896</v>
      </c>
      <c r="D3745" s="463">
        <v>4.0300000000000011</v>
      </c>
      <c r="E3745" s="463">
        <v>6.1</v>
      </c>
      <c r="F3745" s="463">
        <v>10.130000000000001</v>
      </c>
    </row>
    <row r="3746" spans="1:6" ht="30">
      <c r="A3746" s="460">
        <v>89360</v>
      </c>
      <c r="B3746" s="461" t="s">
        <v>5976</v>
      </c>
      <c r="C3746" s="462" t="s">
        <v>896</v>
      </c>
      <c r="D3746" s="463">
        <v>5.0199999999999996</v>
      </c>
      <c r="E3746" s="463">
        <v>6.09</v>
      </c>
      <c r="F3746" s="463">
        <v>11.11</v>
      </c>
    </row>
    <row r="3747" spans="1:6" ht="30">
      <c r="A3747" s="460">
        <v>89361</v>
      </c>
      <c r="B3747" s="461" t="s">
        <v>5977</v>
      </c>
      <c r="C3747" s="462" t="s">
        <v>896</v>
      </c>
      <c r="D3747" s="463">
        <v>5.0999999999999996</v>
      </c>
      <c r="E3747" s="463">
        <v>6.09</v>
      </c>
      <c r="F3747" s="463">
        <v>11.19</v>
      </c>
    </row>
    <row r="3748" spans="1:6" ht="30">
      <c r="A3748" s="460">
        <v>89362</v>
      </c>
      <c r="B3748" s="461" t="s">
        <v>5978</v>
      </c>
      <c r="C3748" s="462" t="s">
        <v>896</v>
      </c>
      <c r="D3748" s="463">
        <v>4.3</v>
      </c>
      <c r="E3748" s="463">
        <v>7.06</v>
      </c>
      <c r="F3748" s="463">
        <v>11.36</v>
      </c>
    </row>
    <row r="3749" spans="1:6" ht="30">
      <c r="A3749" s="460">
        <v>89363</v>
      </c>
      <c r="B3749" s="461" t="s">
        <v>5979</v>
      </c>
      <c r="C3749" s="462" t="s">
        <v>896</v>
      </c>
      <c r="D3749" s="463">
        <v>5.080000000000001</v>
      </c>
      <c r="E3749" s="463">
        <v>7.06</v>
      </c>
      <c r="F3749" s="463">
        <v>12.14</v>
      </c>
    </row>
    <row r="3750" spans="1:6" ht="30">
      <c r="A3750" s="460">
        <v>89364</v>
      </c>
      <c r="B3750" s="461" t="s">
        <v>5980</v>
      </c>
      <c r="C3750" s="462" t="s">
        <v>896</v>
      </c>
      <c r="D3750" s="463">
        <v>6.5700000000000012</v>
      </c>
      <c r="E3750" s="463">
        <v>7.06</v>
      </c>
      <c r="F3750" s="463">
        <v>13.63</v>
      </c>
    </row>
    <row r="3751" spans="1:6" ht="30">
      <c r="A3751" s="460">
        <v>89365</v>
      </c>
      <c r="B3751" s="461" t="s">
        <v>5981</v>
      </c>
      <c r="C3751" s="462" t="s">
        <v>896</v>
      </c>
      <c r="D3751" s="463">
        <v>6.04</v>
      </c>
      <c r="E3751" s="463">
        <v>7.06</v>
      </c>
      <c r="F3751" s="463">
        <v>13.1</v>
      </c>
    </row>
    <row r="3752" spans="1:6" ht="30">
      <c r="A3752" s="460">
        <v>89366</v>
      </c>
      <c r="B3752" s="461" t="s">
        <v>5982</v>
      </c>
      <c r="C3752" s="462" t="s">
        <v>896</v>
      </c>
      <c r="D3752" s="463">
        <v>11.370000000000001</v>
      </c>
      <c r="E3752" s="463">
        <v>6.55</v>
      </c>
      <c r="F3752" s="463">
        <v>17.920000000000002</v>
      </c>
    </row>
    <row r="3753" spans="1:6" ht="30">
      <c r="A3753" s="460">
        <v>89367</v>
      </c>
      <c r="B3753" s="461" t="s">
        <v>5983</v>
      </c>
      <c r="C3753" s="462" t="s">
        <v>896</v>
      </c>
      <c r="D3753" s="463">
        <v>6.92</v>
      </c>
      <c r="E3753" s="463">
        <v>8.4</v>
      </c>
      <c r="F3753" s="463">
        <v>15.32</v>
      </c>
    </row>
    <row r="3754" spans="1:6" ht="30">
      <c r="A3754" s="460">
        <v>89368</v>
      </c>
      <c r="B3754" s="461" t="s">
        <v>5984</v>
      </c>
      <c r="C3754" s="462" t="s">
        <v>896</v>
      </c>
      <c r="D3754" s="463">
        <v>8.66</v>
      </c>
      <c r="E3754" s="463">
        <v>8.39</v>
      </c>
      <c r="F3754" s="463">
        <v>17.05</v>
      </c>
    </row>
    <row r="3755" spans="1:6" ht="30">
      <c r="A3755" s="460">
        <v>89369</v>
      </c>
      <c r="B3755" s="461" t="s">
        <v>5985</v>
      </c>
      <c r="C3755" s="462" t="s">
        <v>896</v>
      </c>
      <c r="D3755" s="463">
        <v>10.989999999999998</v>
      </c>
      <c r="E3755" s="463">
        <v>8.39</v>
      </c>
      <c r="F3755" s="463">
        <v>19.38</v>
      </c>
    </row>
    <row r="3756" spans="1:6" ht="30">
      <c r="A3756" s="460">
        <v>89370</v>
      </c>
      <c r="B3756" s="461" t="s">
        <v>5986</v>
      </c>
      <c r="C3756" s="462" t="s">
        <v>896</v>
      </c>
      <c r="D3756" s="463">
        <v>8.9899999999999984</v>
      </c>
      <c r="E3756" s="463">
        <v>8.39</v>
      </c>
      <c r="F3756" s="463">
        <v>17.38</v>
      </c>
    </row>
    <row r="3757" spans="1:6" ht="30">
      <c r="A3757" s="460">
        <v>89371</v>
      </c>
      <c r="B3757" s="461" t="s">
        <v>5987</v>
      </c>
      <c r="C3757" s="462" t="s">
        <v>896</v>
      </c>
      <c r="D3757" s="463">
        <v>2.9899999999999993</v>
      </c>
      <c r="E3757" s="463">
        <v>4.07</v>
      </c>
      <c r="F3757" s="463">
        <v>7.06</v>
      </c>
    </row>
    <row r="3758" spans="1:6" ht="30">
      <c r="A3758" s="460">
        <v>89372</v>
      </c>
      <c r="B3758" s="461" t="s">
        <v>5988</v>
      </c>
      <c r="C3758" s="462" t="s">
        <v>896</v>
      </c>
      <c r="D3758" s="463">
        <v>12.93</v>
      </c>
      <c r="E3758" s="463">
        <v>4.03</v>
      </c>
      <c r="F3758" s="463">
        <v>16.96</v>
      </c>
    </row>
    <row r="3759" spans="1:6" ht="30">
      <c r="A3759" s="460">
        <v>89373</v>
      </c>
      <c r="B3759" s="461" t="s">
        <v>5989</v>
      </c>
      <c r="C3759" s="462" t="s">
        <v>896</v>
      </c>
      <c r="D3759" s="463">
        <v>3.9300000000000006</v>
      </c>
      <c r="E3759" s="463">
        <v>4.38</v>
      </c>
      <c r="F3759" s="463">
        <v>8.31</v>
      </c>
    </row>
    <row r="3760" spans="1:6" ht="30">
      <c r="A3760" s="460">
        <v>89374</v>
      </c>
      <c r="B3760" s="461" t="s">
        <v>5990</v>
      </c>
      <c r="C3760" s="462" t="s">
        <v>896</v>
      </c>
      <c r="D3760" s="463">
        <v>7.33</v>
      </c>
      <c r="E3760" s="463">
        <v>3.73</v>
      </c>
      <c r="F3760" s="463">
        <v>11.06</v>
      </c>
    </row>
    <row r="3761" spans="1:6" ht="30">
      <c r="A3761" s="460">
        <v>89375</v>
      </c>
      <c r="B3761" s="461" t="s">
        <v>5991</v>
      </c>
      <c r="C3761" s="462" t="s">
        <v>896</v>
      </c>
      <c r="D3761" s="463">
        <v>8.9200000000000017</v>
      </c>
      <c r="E3761" s="463">
        <v>4.04</v>
      </c>
      <c r="F3761" s="463">
        <v>12.96</v>
      </c>
    </row>
    <row r="3762" spans="1:6" ht="30">
      <c r="A3762" s="460">
        <v>89376</v>
      </c>
      <c r="B3762" s="461" t="s">
        <v>5992</v>
      </c>
      <c r="C3762" s="462" t="s">
        <v>896</v>
      </c>
      <c r="D3762" s="463">
        <v>2.9299999999999997</v>
      </c>
      <c r="E3762" s="463">
        <v>3.75</v>
      </c>
      <c r="F3762" s="463">
        <v>6.68</v>
      </c>
    </row>
    <row r="3763" spans="1:6" ht="30">
      <c r="A3763" s="460">
        <v>89377</v>
      </c>
      <c r="B3763" s="461" t="s">
        <v>5993</v>
      </c>
      <c r="C3763" s="462" t="s">
        <v>896</v>
      </c>
      <c r="D3763" s="463">
        <v>7.2</v>
      </c>
      <c r="E3763" s="463">
        <v>4.04</v>
      </c>
      <c r="F3763" s="463">
        <v>11.24</v>
      </c>
    </row>
    <row r="3764" spans="1:6" ht="30">
      <c r="A3764" s="460">
        <v>89378</v>
      </c>
      <c r="B3764" s="461" t="s">
        <v>5994</v>
      </c>
      <c r="C3764" s="462" t="s">
        <v>896</v>
      </c>
      <c r="D3764" s="463">
        <v>3.5900000000000007</v>
      </c>
      <c r="E3764" s="463">
        <v>4.72</v>
      </c>
      <c r="F3764" s="463">
        <v>8.31</v>
      </c>
    </row>
    <row r="3765" spans="1:6" ht="30">
      <c r="A3765" s="460">
        <v>89379</v>
      </c>
      <c r="B3765" s="461" t="s">
        <v>2540</v>
      </c>
      <c r="C3765" s="462" t="s">
        <v>896</v>
      </c>
      <c r="D3765" s="463">
        <v>15.219999999999999</v>
      </c>
      <c r="E3765" s="463">
        <v>4.6900000000000004</v>
      </c>
      <c r="F3765" s="463">
        <v>19.91</v>
      </c>
    </row>
    <row r="3766" spans="1:6" ht="30">
      <c r="A3766" s="460">
        <v>89380</v>
      </c>
      <c r="B3766" s="461" t="s">
        <v>5995</v>
      </c>
      <c r="C3766" s="462" t="s">
        <v>896</v>
      </c>
      <c r="D3766" s="463">
        <v>6.2899999999999991</v>
      </c>
      <c r="E3766" s="463">
        <v>5.16</v>
      </c>
      <c r="F3766" s="463">
        <v>11.45</v>
      </c>
    </row>
    <row r="3767" spans="1:6" ht="30">
      <c r="A3767" s="460">
        <v>89381</v>
      </c>
      <c r="B3767" s="461" t="s">
        <v>5996</v>
      </c>
      <c r="C3767" s="462" t="s">
        <v>896</v>
      </c>
      <c r="D3767" s="463">
        <v>9.1499999999999986</v>
      </c>
      <c r="E3767" s="463">
        <v>4.3600000000000003</v>
      </c>
      <c r="F3767" s="463">
        <v>13.51</v>
      </c>
    </row>
    <row r="3768" spans="1:6" ht="30">
      <c r="A3768" s="460">
        <v>89382</v>
      </c>
      <c r="B3768" s="461" t="s">
        <v>5997</v>
      </c>
      <c r="C3768" s="462" t="s">
        <v>896</v>
      </c>
      <c r="D3768" s="463">
        <v>10.84</v>
      </c>
      <c r="E3768" s="463">
        <v>4.6900000000000004</v>
      </c>
      <c r="F3768" s="463">
        <v>15.53</v>
      </c>
    </row>
    <row r="3769" spans="1:6" ht="30">
      <c r="A3769" s="460">
        <v>89383</v>
      </c>
      <c r="B3769" s="461" t="s">
        <v>5998</v>
      </c>
      <c r="C3769" s="462" t="s">
        <v>896</v>
      </c>
      <c r="D3769" s="463">
        <v>3.42</v>
      </c>
      <c r="E3769" s="463">
        <v>4.38</v>
      </c>
      <c r="F3769" s="463">
        <v>7.8</v>
      </c>
    </row>
    <row r="3770" spans="1:6" ht="30">
      <c r="A3770" s="460">
        <v>89384</v>
      </c>
      <c r="B3770" s="461" t="s">
        <v>5999</v>
      </c>
      <c r="C3770" s="462" t="s">
        <v>896</v>
      </c>
      <c r="D3770" s="463">
        <v>9.5300000000000011</v>
      </c>
      <c r="E3770" s="463">
        <v>4.6900000000000004</v>
      </c>
      <c r="F3770" s="463">
        <v>14.22</v>
      </c>
    </row>
    <row r="3771" spans="1:6" ht="30">
      <c r="A3771" s="460">
        <v>89385</v>
      </c>
      <c r="B3771" s="461" t="s">
        <v>6000</v>
      </c>
      <c r="C3771" s="462" t="s">
        <v>896</v>
      </c>
      <c r="D3771" s="463">
        <v>4.04</v>
      </c>
      <c r="E3771" s="463">
        <v>4.38</v>
      </c>
      <c r="F3771" s="463">
        <v>8.42</v>
      </c>
    </row>
    <row r="3772" spans="1:6" ht="30">
      <c r="A3772" s="460">
        <v>89386</v>
      </c>
      <c r="B3772" s="461" t="s">
        <v>6001</v>
      </c>
      <c r="C3772" s="462" t="s">
        <v>896</v>
      </c>
      <c r="D3772" s="463">
        <v>5.54</v>
      </c>
      <c r="E3772" s="463">
        <v>5.62</v>
      </c>
      <c r="F3772" s="463">
        <v>11.16</v>
      </c>
    </row>
    <row r="3773" spans="1:6" ht="30">
      <c r="A3773" s="460">
        <v>89387</v>
      </c>
      <c r="B3773" s="461" t="s">
        <v>6002</v>
      </c>
      <c r="C3773" s="462" t="s">
        <v>896</v>
      </c>
      <c r="D3773" s="463">
        <v>25.619999999999997</v>
      </c>
      <c r="E3773" s="463">
        <v>5.58</v>
      </c>
      <c r="F3773" s="463">
        <v>31.2</v>
      </c>
    </row>
    <row r="3774" spans="1:6" ht="30">
      <c r="A3774" s="460">
        <v>89389</v>
      </c>
      <c r="B3774" s="461" t="s">
        <v>6003</v>
      </c>
      <c r="C3774" s="462" t="s">
        <v>896</v>
      </c>
      <c r="D3774" s="463">
        <v>7.7099999999999991</v>
      </c>
      <c r="E3774" s="463">
        <v>5.15</v>
      </c>
      <c r="F3774" s="463">
        <v>12.86</v>
      </c>
    </row>
    <row r="3775" spans="1:6" ht="30">
      <c r="A3775" s="460">
        <v>89390</v>
      </c>
      <c r="B3775" s="461" t="s">
        <v>6004</v>
      </c>
      <c r="C3775" s="462" t="s">
        <v>896</v>
      </c>
      <c r="D3775" s="463">
        <v>17.11</v>
      </c>
      <c r="E3775" s="463">
        <v>5.58</v>
      </c>
      <c r="F3775" s="463">
        <v>22.69</v>
      </c>
    </row>
    <row r="3776" spans="1:6" ht="30">
      <c r="A3776" s="460">
        <v>89391</v>
      </c>
      <c r="B3776" s="461" t="s">
        <v>6005</v>
      </c>
      <c r="C3776" s="462" t="s">
        <v>896</v>
      </c>
      <c r="D3776" s="463">
        <v>4.9600000000000009</v>
      </c>
      <c r="E3776" s="463">
        <v>5.17</v>
      </c>
      <c r="F3776" s="463">
        <v>10.130000000000001</v>
      </c>
    </row>
    <row r="3777" spans="1:6" ht="30">
      <c r="A3777" s="460">
        <v>89392</v>
      </c>
      <c r="B3777" s="461" t="s">
        <v>6006</v>
      </c>
      <c r="C3777" s="462" t="s">
        <v>896</v>
      </c>
      <c r="D3777" s="463">
        <v>20.170000000000002</v>
      </c>
      <c r="E3777" s="463">
        <v>5.58</v>
      </c>
      <c r="F3777" s="463">
        <v>25.75</v>
      </c>
    </row>
    <row r="3778" spans="1:6" ht="30">
      <c r="A3778" s="460">
        <v>89393</v>
      </c>
      <c r="B3778" s="461" t="s">
        <v>6007</v>
      </c>
      <c r="C3778" s="462" t="s">
        <v>896</v>
      </c>
      <c r="D3778" s="463">
        <v>5.1000000000000014</v>
      </c>
      <c r="E3778" s="463">
        <v>8.1199999999999992</v>
      </c>
      <c r="F3778" s="463">
        <v>13.22</v>
      </c>
    </row>
    <row r="3779" spans="1:6" ht="30">
      <c r="A3779" s="460">
        <v>89394</v>
      </c>
      <c r="B3779" s="461" t="s">
        <v>6008</v>
      </c>
      <c r="C3779" s="462" t="s">
        <v>896</v>
      </c>
      <c r="D3779" s="463">
        <v>13.060000000000002</v>
      </c>
      <c r="E3779" s="463">
        <v>7.45</v>
      </c>
      <c r="F3779" s="463">
        <v>20.51</v>
      </c>
    </row>
    <row r="3780" spans="1:6" ht="30">
      <c r="A3780" s="460">
        <v>89395</v>
      </c>
      <c r="B3780" s="461" t="s">
        <v>6009</v>
      </c>
      <c r="C3780" s="462" t="s">
        <v>896</v>
      </c>
      <c r="D3780" s="463">
        <v>6.1999999999999993</v>
      </c>
      <c r="E3780" s="463">
        <v>9.4</v>
      </c>
      <c r="F3780" s="463">
        <v>15.6</v>
      </c>
    </row>
    <row r="3781" spans="1:6" ht="30">
      <c r="A3781" s="460">
        <v>89396</v>
      </c>
      <c r="B3781" s="461" t="s">
        <v>6010</v>
      </c>
      <c r="C3781" s="462" t="s">
        <v>896</v>
      </c>
      <c r="D3781" s="463">
        <v>14.39</v>
      </c>
      <c r="E3781" s="463">
        <v>8.09</v>
      </c>
      <c r="F3781" s="463">
        <v>22.48</v>
      </c>
    </row>
    <row r="3782" spans="1:6" ht="30">
      <c r="A3782" s="460">
        <v>89397</v>
      </c>
      <c r="B3782" s="461" t="s">
        <v>6011</v>
      </c>
      <c r="C3782" s="462" t="s">
        <v>896</v>
      </c>
      <c r="D3782" s="463">
        <v>8.3800000000000008</v>
      </c>
      <c r="E3782" s="463">
        <v>8.74</v>
      </c>
      <c r="F3782" s="463">
        <v>17.12</v>
      </c>
    </row>
    <row r="3783" spans="1:6" ht="30">
      <c r="A3783" s="460">
        <v>89398</v>
      </c>
      <c r="B3783" s="461" t="s">
        <v>6012</v>
      </c>
      <c r="C3783" s="462" t="s">
        <v>896</v>
      </c>
      <c r="D3783" s="463">
        <v>10.07</v>
      </c>
      <c r="E3783" s="463">
        <v>11.2</v>
      </c>
      <c r="F3783" s="463">
        <v>21.27</v>
      </c>
    </row>
    <row r="3784" spans="1:6" ht="30">
      <c r="A3784" s="460">
        <v>89399</v>
      </c>
      <c r="B3784" s="461" t="s">
        <v>6013</v>
      </c>
      <c r="C3784" s="462" t="s">
        <v>896</v>
      </c>
      <c r="D3784" s="463">
        <v>17.939999999999998</v>
      </c>
      <c r="E3784" s="463">
        <v>9.17</v>
      </c>
      <c r="F3784" s="463">
        <v>27.11</v>
      </c>
    </row>
    <row r="3785" spans="1:6" ht="30">
      <c r="A3785" s="460">
        <v>89400</v>
      </c>
      <c r="B3785" s="461" t="s">
        <v>6014</v>
      </c>
      <c r="C3785" s="462" t="s">
        <v>896</v>
      </c>
      <c r="D3785" s="463">
        <v>12.380000000000003</v>
      </c>
      <c r="E3785" s="463">
        <v>10.29</v>
      </c>
      <c r="F3785" s="463">
        <v>22.67</v>
      </c>
    </row>
    <row r="3786" spans="1:6" ht="30">
      <c r="A3786" s="460">
        <v>89404</v>
      </c>
      <c r="B3786" s="461" t="s">
        <v>6015</v>
      </c>
      <c r="C3786" s="462" t="s">
        <v>896</v>
      </c>
      <c r="D3786" s="463">
        <v>3.2800000000000002</v>
      </c>
      <c r="E3786" s="463">
        <v>5.44</v>
      </c>
      <c r="F3786" s="463">
        <v>8.7200000000000006</v>
      </c>
    </row>
    <row r="3787" spans="1:6" ht="30">
      <c r="A3787" s="460">
        <v>89405</v>
      </c>
      <c r="B3787" s="461" t="s">
        <v>6016</v>
      </c>
      <c r="C3787" s="462" t="s">
        <v>896</v>
      </c>
      <c r="D3787" s="463">
        <v>3.8199999999999994</v>
      </c>
      <c r="E3787" s="463">
        <v>5.44</v>
      </c>
      <c r="F3787" s="463">
        <v>9.26</v>
      </c>
    </row>
    <row r="3788" spans="1:6" ht="30">
      <c r="A3788" s="460">
        <v>89406</v>
      </c>
      <c r="B3788" s="461" t="s">
        <v>6017</v>
      </c>
      <c r="C3788" s="462" t="s">
        <v>896</v>
      </c>
      <c r="D3788" s="463">
        <v>4.8</v>
      </c>
      <c r="E3788" s="463">
        <v>5.44</v>
      </c>
      <c r="F3788" s="463">
        <v>10.24</v>
      </c>
    </row>
    <row r="3789" spans="1:6" ht="30">
      <c r="A3789" s="460">
        <v>89407</v>
      </c>
      <c r="B3789" s="461" t="s">
        <v>6018</v>
      </c>
      <c r="C3789" s="462" t="s">
        <v>896</v>
      </c>
      <c r="D3789" s="463">
        <v>4.88</v>
      </c>
      <c r="E3789" s="463">
        <v>5.44</v>
      </c>
      <c r="F3789" s="463">
        <v>10.32</v>
      </c>
    </row>
    <row r="3790" spans="1:6" ht="30">
      <c r="A3790" s="460">
        <v>89408</v>
      </c>
      <c r="B3790" s="461" t="s">
        <v>6019</v>
      </c>
      <c r="C3790" s="462" t="s">
        <v>896</v>
      </c>
      <c r="D3790" s="463">
        <v>4.05</v>
      </c>
      <c r="E3790" s="463">
        <v>6.31</v>
      </c>
      <c r="F3790" s="463">
        <v>10.36</v>
      </c>
    </row>
    <row r="3791" spans="1:6" ht="30">
      <c r="A3791" s="460">
        <v>89409</v>
      </c>
      <c r="B3791" s="461" t="s">
        <v>6020</v>
      </c>
      <c r="C3791" s="462" t="s">
        <v>896</v>
      </c>
      <c r="D3791" s="463">
        <v>4.8400000000000007</v>
      </c>
      <c r="E3791" s="463">
        <v>6.3</v>
      </c>
      <c r="F3791" s="463">
        <v>11.14</v>
      </c>
    </row>
    <row r="3792" spans="1:6" ht="30">
      <c r="A3792" s="460">
        <v>89410</v>
      </c>
      <c r="B3792" s="461" t="s">
        <v>6021</v>
      </c>
      <c r="C3792" s="462" t="s">
        <v>896</v>
      </c>
      <c r="D3792" s="463">
        <v>6.3400000000000007</v>
      </c>
      <c r="E3792" s="463">
        <v>6.29</v>
      </c>
      <c r="F3792" s="463">
        <v>12.63</v>
      </c>
    </row>
    <row r="3793" spans="1:6" ht="30">
      <c r="A3793" s="460">
        <v>89411</v>
      </c>
      <c r="B3793" s="461" t="s">
        <v>6022</v>
      </c>
      <c r="C3793" s="462" t="s">
        <v>896</v>
      </c>
      <c r="D3793" s="463">
        <v>5.8</v>
      </c>
      <c r="E3793" s="463">
        <v>6.3</v>
      </c>
      <c r="F3793" s="463">
        <v>12.1</v>
      </c>
    </row>
    <row r="3794" spans="1:6" ht="30">
      <c r="A3794" s="460">
        <v>89412</v>
      </c>
      <c r="B3794" s="461" t="s">
        <v>6023</v>
      </c>
      <c r="C3794" s="462" t="s">
        <v>896</v>
      </c>
      <c r="D3794" s="463">
        <v>5.44</v>
      </c>
      <c r="E3794" s="463">
        <v>5.88</v>
      </c>
      <c r="F3794" s="463">
        <v>11.32</v>
      </c>
    </row>
    <row r="3795" spans="1:6" ht="30">
      <c r="A3795" s="460">
        <v>89413</v>
      </c>
      <c r="B3795" s="461" t="s">
        <v>6024</v>
      </c>
      <c r="C3795" s="462" t="s">
        <v>896</v>
      </c>
      <c r="D3795" s="463">
        <v>6.6100000000000012</v>
      </c>
      <c r="E3795" s="463">
        <v>7.52</v>
      </c>
      <c r="F3795" s="463">
        <v>14.13</v>
      </c>
    </row>
    <row r="3796" spans="1:6" ht="30">
      <c r="A3796" s="460">
        <v>89414</v>
      </c>
      <c r="B3796" s="461" t="s">
        <v>6025</v>
      </c>
      <c r="C3796" s="462" t="s">
        <v>896</v>
      </c>
      <c r="D3796" s="463">
        <v>8.36</v>
      </c>
      <c r="E3796" s="463">
        <v>7.5</v>
      </c>
      <c r="F3796" s="463">
        <v>15.86</v>
      </c>
    </row>
    <row r="3797" spans="1:6" ht="30">
      <c r="A3797" s="460">
        <v>89415</v>
      </c>
      <c r="B3797" s="461" t="s">
        <v>6026</v>
      </c>
      <c r="C3797" s="462" t="s">
        <v>896</v>
      </c>
      <c r="D3797" s="463">
        <v>10.690000000000001</v>
      </c>
      <c r="E3797" s="463">
        <v>7.5</v>
      </c>
      <c r="F3797" s="463">
        <v>18.190000000000001</v>
      </c>
    </row>
    <row r="3798" spans="1:6" ht="30">
      <c r="A3798" s="460">
        <v>89416</v>
      </c>
      <c r="B3798" s="461" t="s">
        <v>6027</v>
      </c>
      <c r="C3798" s="462" t="s">
        <v>896</v>
      </c>
      <c r="D3798" s="463">
        <v>8.6900000000000013</v>
      </c>
      <c r="E3798" s="463">
        <v>7.5</v>
      </c>
      <c r="F3798" s="463">
        <v>16.190000000000001</v>
      </c>
    </row>
    <row r="3799" spans="1:6" ht="30">
      <c r="A3799" s="460">
        <v>89417</v>
      </c>
      <c r="B3799" s="461" t="s">
        <v>6028</v>
      </c>
      <c r="C3799" s="462" t="s">
        <v>896</v>
      </c>
      <c r="D3799" s="463">
        <v>2.85</v>
      </c>
      <c r="E3799" s="463">
        <v>3.64</v>
      </c>
      <c r="F3799" s="463">
        <v>6.49</v>
      </c>
    </row>
    <row r="3800" spans="1:6" ht="30">
      <c r="A3800" s="460">
        <v>89418</v>
      </c>
      <c r="B3800" s="461" t="s">
        <v>6029</v>
      </c>
      <c r="C3800" s="462" t="s">
        <v>896</v>
      </c>
      <c r="D3800" s="463">
        <v>12.780000000000001</v>
      </c>
      <c r="E3800" s="463">
        <v>3.61</v>
      </c>
      <c r="F3800" s="463">
        <v>16.39</v>
      </c>
    </row>
    <row r="3801" spans="1:6" ht="30">
      <c r="A3801" s="460">
        <v>89419</v>
      </c>
      <c r="B3801" s="461" t="s">
        <v>6030</v>
      </c>
      <c r="C3801" s="462" t="s">
        <v>896</v>
      </c>
      <c r="D3801" s="463">
        <v>3.76</v>
      </c>
      <c r="E3801" s="463">
        <v>3.92</v>
      </c>
      <c r="F3801" s="463">
        <v>7.68</v>
      </c>
    </row>
    <row r="3802" spans="1:6" ht="30">
      <c r="A3802" s="460">
        <v>89421</v>
      </c>
      <c r="B3802" s="461" t="s">
        <v>6031</v>
      </c>
      <c r="C3802" s="462" t="s">
        <v>896</v>
      </c>
      <c r="D3802" s="463">
        <v>8.7800000000000011</v>
      </c>
      <c r="E3802" s="463">
        <v>3.61</v>
      </c>
      <c r="F3802" s="463">
        <v>12.39</v>
      </c>
    </row>
    <row r="3803" spans="1:6" ht="30">
      <c r="A3803" s="460">
        <v>89423</v>
      </c>
      <c r="B3803" s="461" t="s">
        <v>6032</v>
      </c>
      <c r="C3803" s="462" t="s">
        <v>896</v>
      </c>
      <c r="D3803" s="463">
        <v>7.05</v>
      </c>
      <c r="E3803" s="463">
        <v>3.62</v>
      </c>
      <c r="F3803" s="463">
        <v>10.67</v>
      </c>
    </row>
    <row r="3804" spans="1:6" ht="30">
      <c r="A3804" s="460">
        <v>89424</v>
      </c>
      <c r="B3804" s="461" t="s">
        <v>6033</v>
      </c>
      <c r="C3804" s="462" t="s">
        <v>896</v>
      </c>
      <c r="D3804" s="463">
        <v>3.4400000000000004</v>
      </c>
      <c r="E3804" s="463">
        <v>4.21</v>
      </c>
      <c r="F3804" s="463">
        <v>7.65</v>
      </c>
    </row>
    <row r="3805" spans="1:6" ht="30">
      <c r="A3805" s="460">
        <v>89425</v>
      </c>
      <c r="B3805" s="461" t="s">
        <v>6034</v>
      </c>
      <c r="C3805" s="462" t="s">
        <v>896</v>
      </c>
      <c r="D3805" s="463">
        <v>15.07</v>
      </c>
      <c r="E3805" s="463">
        <v>4.18</v>
      </c>
      <c r="F3805" s="463">
        <v>19.25</v>
      </c>
    </row>
    <row r="3806" spans="1:6" ht="30">
      <c r="A3806" s="460">
        <v>89426</v>
      </c>
      <c r="B3806" s="461" t="s">
        <v>6035</v>
      </c>
      <c r="C3806" s="462" t="s">
        <v>896</v>
      </c>
      <c r="D3806" s="463">
        <v>6.120000000000001</v>
      </c>
      <c r="E3806" s="463">
        <v>4.5999999999999996</v>
      </c>
      <c r="F3806" s="463">
        <v>10.72</v>
      </c>
    </row>
    <row r="3807" spans="1:6" ht="30">
      <c r="A3807" s="460">
        <v>89427</v>
      </c>
      <c r="B3807" s="461" t="s">
        <v>6036</v>
      </c>
      <c r="C3807" s="462" t="s">
        <v>896</v>
      </c>
      <c r="D3807" s="463">
        <v>8.99</v>
      </c>
      <c r="E3807" s="463">
        <v>3.89</v>
      </c>
      <c r="F3807" s="463">
        <v>12.88</v>
      </c>
    </row>
    <row r="3808" spans="1:6" ht="30">
      <c r="A3808" s="460">
        <v>89428</v>
      </c>
      <c r="B3808" s="461" t="s">
        <v>6037</v>
      </c>
      <c r="C3808" s="462" t="s">
        <v>896</v>
      </c>
      <c r="D3808" s="463">
        <v>10.69</v>
      </c>
      <c r="E3808" s="463">
        <v>4.18</v>
      </c>
      <c r="F3808" s="463">
        <v>14.87</v>
      </c>
    </row>
    <row r="3809" spans="1:6" ht="30">
      <c r="A3809" s="460">
        <v>89429</v>
      </c>
      <c r="B3809" s="461" t="s">
        <v>6038</v>
      </c>
      <c r="C3809" s="462" t="s">
        <v>896</v>
      </c>
      <c r="D3809" s="463">
        <v>3.25</v>
      </c>
      <c r="E3809" s="463">
        <v>3.92</v>
      </c>
      <c r="F3809" s="463">
        <v>7.17</v>
      </c>
    </row>
    <row r="3810" spans="1:6" ht="30">
      <c r="A3810" s="460">
        <v>89430</v>
      </c>
      <c r="B3810" s="461" t="s">
        <v>6039</v>
      </c>
      <c r="C3810" s="462" t="s">
        <v>896</v>
      </c>
      <c r="D3810" s="463">
        <v>9.370000000000001</v>
      </c>
      <c r="E3810" s="463">
        <v>4.1900000000000004</v>
      </c>
      <c r="F3810" s="463">
        <v>13.56</v>
      </c>
    </row>
    <row r="3811" spans="1:6" ht="30">
      <c r="A3811" s="460">
        <v>89431</v>
      </c>
      <c r="B3811" s="461" t="s">
        <v>6040</v>
      </c>
      <c r="C3811" s="462" t="s">
        <v>896</v>
      </c>
      <c r="D3811" s="463">
        <v>5.3599999999999994</v>
      </c>
      <c r="E3811" s="463">
        <v>5</v>
      </c>
      <c r="F3811" s="463">
        <v>10.36</v>
      </c>
    </row>
    <row r="3812" spans="1:6" ht="30">
      <c r="A3812" s="460">
        <v>89432</v>
      </c>
      <c r="B3812" s="461" t="s">
        <v>6041</v>
      </c>
      <c r="C3812" s="462" t="s">
        <v>896</v>
      </c>
      <c r="D3812" s="463">
        <v>25.419999999999998</v>
      </c>
      <c r="E3812" s="463">
        <v>4.9800000000000004</v>
      </c>
      <c r="F3812" s="463">
        <v>30.4</v>
      </c>
    </row>
    <row r="3813" spans="1:6" ht="30">
      <c r="A3813" s="460">
        <v>89433</v>
      </c>
      <c r="B3813" s="461" t="s">
        <v>6042</v>
      </c>
      <c r="C3813" s="462" t="s">
        <v>896</v>
      </c>
      <c r="D3813" s="463">
        <v>9.0500000000000007</v>
      </c>
      <c r="E3813" s="463">
        <v>5.47</v>
      </c>
      <c r="F3813" s="463">
        <v>14.52</v>
      </c>
    </row>
    <row r="3814" spans="1:6" ht="30">
      <c r="A3814" s="460">
        <v>89434</v>
      </c>
      <c r="B3814" s="461" t="s">
        <v>6043</v>
      </c>
      <c r="C3814" s="462" t="s">
        <v>896</v>
      </c>
      <c r="D3814" s="463">
        <v>7.5400000000000009</v>
      </c>
      <c r="E3814" s="463">
        <v>4.59</v>
      </c>
      <c r="F3814" s="463">
        <v>12.13</v>
      </c>
    </row>
    <row r="3815" spans="1:6" ht="30">
      <c r="A3815" s="460">
        <v>89435</v>
      </c>
      <c r="B3815" s="461" t="s">
        <v>6044</v>
      </c>
      <c r="C3815" s="462" t="s">
        <v>896</v>
      </c>
      <c r="D3815" s="463">
        <v>16.899999999999999</v>
      </c>
      <c r="E3815" s="463">
        <v>4.99</v>
      </c>
      <c r="F3815" s="463">
        <v>21.89</v>
      </c>
    </row>
    <row r="3816" spans="1:6" ht="30">
      <c r="A3816" s="460">
        <v>89436</v>
      </c>
      <c r="B3816" s="461" t="s">
        <v>6045</v>
      </c>
      <c r="C3816" s="462" t="s">
        <v>896</v>
      </c>
      <c r="D3816" s="463">
        <v>4.8000000000000007</v>
      </c>
      <c r="E3816" s="463">
        <v>4.5999999999999996</v>
      </c>
      <c r="F3816" s="463">
        <v>9.4</v>
      </c>
    </row>
    <row r="3817" spans="1:6" ht="30">
      <c r="A3817" s="460">
        <v>89437</v>
      </c>
      <c r="B3817" s="461" t="s">
        <v>6046</v>
      </c>
      <c r="C3817" s="462" t="s">
        <v>896</v>
      </c>
      <c r="D3817" s="463">
        <v>19.96</v>
      </c>
      <c r="E3817" s="463">
        <v>4.99</v>
      </c>
      <c r="F3817" s="463">
        <v>24.95</v>
      </c>
    </row>
    <row r="3818" spans="1:6" ht="30">
      <c r="A3818" s="460">
        <v>89438</v>
      </c>
      <c r="B3818" s="461" t="s">
        <v>6047</v>
      </c>
      <c r="C3818" s="462" t="s">
        <v>896</v>
      </c>
      <c r="D3818" s="463">
        <v>4.8000000000000007</v>
      </c>
      <c r="E3818" s="463">
        <v>7.26</v>
      </c>
      <c r="F3818" s="463">
        <v>12.06</v>
      </c>
    </row>
    <row r="3819" spans="1:6" ht="30">
      <c r="A3819" s="460">
        <v>89439</v>
      </c>
      <c r="B3819" s="461" t="s">
        <v>6048</v>
      </c>
      <c r="C3819" s="462" t="s">
        <v>896</v>
      </c>
      <c r="D3819" s="463">
        <v>6.2799999999999994</v>
      </c>
      <c r="E3819" s="463">
        <v>7.26</v>
      </c>
      <c r="F3819" s="463">
        <v>13.54</v>
      </c>
    </row>
    <row r="3820" spans="1:6" ht="30">
      <c r="A3820" s="460">
        <v>89440</v>
      </c>
      <c r="B3820" s="461" t="s">
        <v>6049</v>
      </c>
      <c r="C3820" s="462" t="s">
        <v>896</v>
      </c>
      <c r="D3820" s="463">
        <v>5.8699999999999992</v>
      </c>
      <c r="E3820" s="463">
        <v>8.4</v>
      </c>
      <c r="F3820" s="463">
        <v>14.27</v>
      </c>
    </row>
    <row r="3821" spans="1:6" ht="30">
      <c r="A3821" s="460">
        <v>89442</v>
      </c>
      <c r="B3821" s="461" t="s">
        <v>6050</v>
      </c>
      <c r="C3821" s="462" t="s">
        <v>896</v>
      </c>
      <c r="D3821" s="463">
        <v>8.0800000000000018</v>
      </c>
      <c r="E3821" s="463">
        <v>7.81</v>
      </c>
      <c r="F3821" s="463">
        <v>15.89</v>
      </c>
    </row>
    <row r="3822" spans="1:6" ht="30">
      <c r="A3822" s="460">
        <v>89443</v>
      </c>
      <c r="B3822" s="461" t="s">
        <v>6051</v>
      </c>
      <c r="C3822" s="462" t="s">
        <v>896</v>
      </c>
      <c r="D3822" s="463">
        <v>9.65</v>
      </c>
      <c r="E3822" s="463">
        <v>10.029999999999999</v>
      </c>
      <c r="F3822" s="463">
        <v>19.68</v>
      </c>
    </row>
    <row r="3823" spans="1:6" ht="30">
      <c r="A3823" s="460">
        <v>89444</v>
      </c>
      <c r="B3823" s="461" t="s">
        <v>6052</v>
      </c>
      <c r="C3823" s="462" t="s">
        <v>896</v>
      </c>
      <c r="D3823" s="463">
        <v>17.72</v>
      </c>
      <c r="E3823" s="463">
        <v>8.6199999999999992</v>
      </c>
      <c r="F3823" s="463">
        <v>26.34</v>
      </c>
    </row>
    <row r="3824" spans="1:6" ht="30">
      <c r="A3824" s="460">
        <v>89445</v>
      </c>
      <c r="B3824" s="461" t="s">
        <v>6053</v>
      </c>
      <c r="C3824" s="462" t="s">
        <v>896</v>
      </c>
      <c r="D3824" s="463">
        <v>12.020000000000001</v>
      </c>
      <c r="E3824" s="463">
        <v>9.19</v>
      </c>
      <c r="F3824" s="463">
        <v>21.21</v>
      </c>
    </row>
    <row r="3825" spans="1:6" ht="30">
      <c r="A3825" s="460">
        <v>89481</v>
      </c>
      <c r="B3825" s="461" t="s">
        <v>6054</v>
      </c>
      <c r="C3825" s="462" t="s">
        <v>896</v>
      </c>
      <c r="D3825" s="463">
        <v>3.0100000000000002</v>
      </c>
      <c r="E3825" s="463">
        <v>3.28</v>
      </c>
      <c r="F3825" s="463">
        <v>6.29</v>
      </c>
    </row>
    <row r="3826" spans="1:6" ht="30">
      <c r="A3826" s="460">
        <v>89485</v>
      </c>
      <c r="B3826" s="461" t="s">
        <v>6055</v>
      </c>
      <c r="C3826" s="462" t="s">
        <v>896</v>
      </c>
      <c r="D3826" s="463">
        <v>3.8000000000000003</v>
      </c>
      <c r="E3826" s="463">
        <v>3.27</v>
      </c>
      <c r="F3826" s="463">
        <v>7.07</v>
      </c>
    </row>
    <row r="3827" spans="1:6" ht="30">
      <c r="A3827" s="460">
        <v>89489</v>
      </c>
      <c r="B3827" s="461" t="s">
        <v>6056</v>
      </c>
      <c r="C3827" s="462" t="s">
        <v>896</v>
      </c>
      <c r="D3827" s="463">
        <v>5.3000000000000007</v>
      </c>
      <c r="E3827" s="463">
        <v>3.26</v>
      </c>
      <c r="F3827" s="463">
        <v>8.56</v>
      </c>
    </row>
    <row r="3828" spans="1:6" ht="30">
      <c r="A3828" s="460">
        <v>89490</v>
      </c>
      <c r="B3828" s="461" t="s">
        <v>6057</v>
      </c>
      <c r="C3828" s="462" t="s">
        <v>896</v>
      </c>
      <c r="D3828" s="463">
        <v>4.7699999999999996</v>
      </c>
      <c r="E3828" s="463">
        <v>3.26</v>
      </c>
      <c r="F3828" s="463">
        <v>8.0299999999999994</v>
      </c>
    </row>
    <row r="3829" spans="1:6" ht="30">
      <c r="A3829" s="460">
        <v>89492</v>
      </c>
      <c r="B3829" s="461" t="s">
        <v>6058</v>
      </c>
      <c r="C3829" s="462" t="s">
        <v>896</v>
      </c>
      <c r="D3829" s="463">
        <v>5.3999999999999986</v>
      </c>
      <c r="E3829" s="463">
        <v>3.97</v>
      </c>
      <c r="F3829" s="463">
        <v>9.3699999999999992</v>
      </c>
    </row>
    <row r="3830" spans="1:6" ht="30">
      <c r="A3830" s="460">
        <v>89493</v>
      </c>
      <c r="B3830" s="461" t="s">
        <v>6059</v>
      </c>
      <c r="C3830" s="462" t="s">
        <v>896</v>
      </c>
      <c r="D3830" s="463">
        <v>7.129999999999999</v>
      </c>
      <c r="E3830" s="463">
        <v>3.97</v>
      </c>
      <c r="F3830" s="463">
        <v>11.1</v>
      </c>
    </row>
    <row r="3831" spans="1:6" ht="30">
      <c r="A3831" s="460">
        <v>89494</v>
      </c>
      <c r="B3831" s="461" t="s">
        <v>6060</v>
      </c>
      <c r="C3831" s="462" t="s">
        <v>896</v>
      </c>
      <c r="D3831" s="463">
        <v>9.4699999999999989</v>
      </c>
      <c r="E3831" s="463">
        <v>3.96</v>
      </c>
      <c r="F3831" s="463">
        <v>13.43</v>
      </c>
    </row>
    <row r="3832" spans="1:6" ht="30">
      <c r="A3832" s="460">
        <v>89496</v>
      </c>
      <c r="B3832" s="461" t="s">
        <v>6061</v>
      </c>
      <c r="C3832" s="462" t="s">
        <v>896</v>
      </c>
      <c r="D3832" s="463">
        <v>7.4599999999999991</v>
      </c>
      <c r="E3832" s="463">
        <v>3.97</v>
      </c>
      <c r="F3832" s="463">
        <v>11.43</v>
      </c>
    </row>
    <row r="3833" spans="1:6" ht="30">
      <c r="A3833" s="460">
        <v>89497</v>
      </c>
      <c r="B3833" s="461" t="s">
        <v>6062</v>
      </c>
      <c r="C3833" s="462" t="s">
        <v>896</v>
      </c>
      <c r="D3833" s="463">
        <v>9.65</v>
      </c>
      <c r="E3833" s="463">
        <v>4.83</v>
      </c>
      <c r="F3833" s="463">
        <v>14.48</v>
      </c>
    </row>
    <row r="3834" spans="1:6" ht="30">
      <c r="A3834" s="460">
        <v>89498</v>
      </c>
      <c r="B3834" s="461" t="s">
        <v>6063</v>
      </c>
      <c r="C3834" s="462" t="s">
        <v>896</v>
      </c>
      <c r="D3834" s="463">
        <v>9.7099999999999991</v>
      </c>
      <c r="E3834" s="463">
        <v>4.83</v>
      </c>
      <c r="F3834" s="463">
        <v>14.54</v>
      </c>
    </row>
    <row r="3835" spans="1:6" ht="30">
      <c r="A3835" s="460">
        <v>89499</v>
      </c>
      <c r="B3835" s="461" t="s">
        <v>6064</v>
      </c>
      <c r="C3835" s="462" t="s">
        <v>896</v>
      </c>
      <c r="D3835" s="463">
        <v>15.82</v>
      </c>
      <c r="E3835" s="463">
        <v>4.82</v>
      </c>
      <c r="F3835" s="463">
        <v>20.64</v>
      </c>
    </row>
    <row r="3836" spans="1:6" ht="30">
      <c r="A3836" s="460">
        <v>89500</v>
      </c>
      <c r="B3836" s="461" t="s">
        <v>6065</v>
      </c>
      <c r="C3836" s="462" t="s">
        <v>896</v>
      </c>
      <c r="D3836" s="463">
        <v>9.16</v>
      </c>
      <c r="E3836" s="463">
        <v>4.83</v>
      </c>
      <c r="F3836" s="463">
        <v>13.99</v>
      </c>
    </row>
    <row r="3837" spans="1:6" ht="30">
      <c r="A3837" s="460">
        <v>89501</v>
      </c>
      <c r="B3837" s="461" t="s">
        <v>6066</v>
      </c>
      <c r="C3837" s="462" t="s">
        <v>896</v>
      </c>
      <c r="D3837" s="463">
        <v>10.09</v>
      </c>
      <c r="E3837" s="463">
        <v>5.88</v>
      </c>
      <c r="F3837" s="463">
        <v>15.97</v>
      </c>
    </row>
    <row r="3838" spans="1:6" ht="30">
      <c r="A3838" s="460">
        <v>89502</v>
      </c>
      <c r="B3838" s="461" t="s">
        <v>6067</v>
      </c>
      <c r="C3838" s="462" t="s">
        <v>896</v>
      </c>
      <c r="D3838" s="463">
        <v>12.599999999999998</v>
      </c>
      <c r="E3838" s="463">
        <v>5.87</v>
      </c>
      <c r="F3838" s="463">
        <v>18.47</v>
      </c>
    </row>
    <row r="3839" spans="1:6" ht="30">
      <c r="A3839" s="460">
        <v>89503</v>
      </c>
      <c r="B3839" s="461" t="s">
        <v>6068</v>
      </c>
      <c r="C3839" s="462" t="s">
        <v>896</v>
      </c>
      <c r="D3839" s="463">
        <v>18.2</v>
      </c>
      <c r="E3839" s="463">
        <v>5.87</v>
      </c>
      <c r="F3839" s="463">
        <v>24.07</v>
      </c>
    </row>
    <row r="3840" spans="1:6" ht="30">
      <c r="A3840" s="460">
        <v>89504</v>
      </c>
      <c r="B3840" s="461" t="s">
        <v>6069</v>
      </c>
      <c r="C3840" s="462" t="s">
        <v>896</v>
      </c>
      <c r="D3840" s="463">
        <v>14.399999999999999</v>
      </c>
      <c r="E3840" s="463">
        <v>5.87</v>
      </c>
      <c r="F3840" s="463">
        <v>20.27</v>
      </c>
    </row>
    <row r="3841" spans="1:6" ht="30">
      <c r="A3841" s="460">
        <v>89505</v>
      </c>
      <c r="B3841" s="461" t="s">
        <v>6070</v>
      </c>
      <c r="C3841" s="462" t="s">
        <v>896</v>
      </c>
      <c r="D3841" s="463">
        <v>35.6</v>
      </c>
      <c r="E3841" s="463">
        <v>6.96</v>
      </c>
      <c r="F3841" s="463">
        <v>42.56</v>
      </c>
    </row>
    <row r="3842" spans="1:6" ht="30">
      <c r="A3842" s="460">
        <v>89506</v>
      </c>
      <c r="B3842" s="461" t="s">
        <v>6071</v>
      </c>
      <c r="C3842" s="462" t="s">
        <v>896</v>
      </c>
      <c r="D3842" s="463">
        <v>33.85</v>
      </c>
      <c r="E3842" s="463">
        <v>6.96</v>
      </c>
      <c r="F3842" s="463">
        <v>40.81</v>
      </c>
    </row>
    <row r="3843" spans="1:6" ht="30">
      <c r="A3843" s="460">
        <v>89507</v>
      </c>
      <c r="B3843" s="461" t="s">
        <v>6072</v>
      </c>
      <c r="C3843" s="462" t="s">
        <v>896</v>
      </c>
      <c r="D3843" s="463">
        <v>40.78</v>
      </c>
      <c r="E3843" s="463">
        <v>6.96</v>
      </c>
      <c r="F3843" s="463">
        <v>47.74</v>
      </c>
    </row>
    <row r="3844" spans="1:6" ht="30">
      <c r="A3844" s="460">
        <v>89510</v>
      </c>
      <c r="B3844" s="461" t="s">
        <v>6073</v>
      </c>
      <c r="C3844" s="462" t="s">
        <v>896</v>
      </c>
      <c r="D3844" s="463">
        <v>21.529999999999998</v>
      </c>
      <c r="E3844" s="463">
        <v>6.96</v>
      </c>
      <c r="F3844" s="463">
        <v>28.49</v>
      </c>
    </row>
    <row r="3845" spans="1:6" ht="30">
      <c r="A3845" s="460">
        <v>89513</v>
      </c>
      <c r="B3845" s="461" t="s">
        <v>6074</v>
      </c>
      <c r="C3845" s="462" t="s">
        <v>896</v>
      </c>
      <c r="D3845" s="463">
        <v>94.97</v>
      </c>
      <c r="E3845" s="463">
        <v>8.5299999999999994</v>
      </c>
      <c r="F3845" s="463">
        <v>103.5</v>
      </c>
    </row>
    <row r="3846" spans="1:6" ht="30">
      <c r="A3846" s="460">
        <v>89514</v>
      </c>
      <c r="B3846" s="461" t="s">
        <v>6075</v>
      </c>
      <c r="C3846" s="462" t="s">
        <v>896</v>
      </c>
      <c r="D3846" s="463">
        <v>6.9</v>
      </c>
      <c r="E3846" s="463">
        <v>2.1800000000000002</v>
      </c>
      <c r="F3846" s="463">
        <v>9.08</v>
      </c>
    </row>
    <row r="3847" spans="1:6" ht="30">
      <c r="A3847" s="460">
        <v>89515</v>
      </c>
      <c r="B3847" s="461" t="s">
        <v>6076</v>
      </c>
      <c r="C3847" s="462" t="s">
        <v>896</v>
      </c>
      <c r="D3847" s="463">
        <v>74.69</v>
      </c>
      <c r="E3847" s="463">
        <v>8.5299999999999994</v>
      </c>
      <c r="F3847" s="463">
        <v>83.22</v>
      </c>
    </row>
    <row r="3848" spans="1:6" ht="30">
      <c r="A3848" s="460">
        <v>89516</v>
      </c>
      <c r="B3848" s="461" t="s">
        <v>6077</v>
      </c>
      <c r="C3848" s="462" t="s">
        <v>896</v>
      </c>
      <c r="D3848" s="463">
        <v>6.99</v>
      </c>
      <c r="E3848" s="463">
        <v>2.1800000000000002</v>
      </c>
      <c r="F3848" s="463">
        <v>9.17</v>
      </c>
    </row>
    <row r="3849" spans="1:6" ht="30">
      <c r="A3849" s="460">
        <v>89517</v>
      </c>
      <c r="B3849" s="461" t="s">
        <v>6078</v>
      </c>
      <c r="C3849" s="462" t="s">
        <v>896</v>
      </c>
      <c r="D3849" s="463">
        <v>61.73</v>
      </c>
      <c r="E3849" s="463">
        <v>8.5399999999999991</v>
      </c>
      <c r="F3849" s="463">
        <v>70.27</v>
      </c>
    </row>
    <row r="3850" spans="1:6" ht="30">
      <c r="A3850" s="460">
        <v>89518</v>
      </c>
      <c r="B3850" s="461" t="s">
        <v>6079</v>
      </c>
      <c r="C3850" s="462" t="s">
        <v>896</v>
      </c>
      <c r="D3850" s="463">
        <v>12.59</v>
      </c>
      <c r="E3850" s="463">
        <v>2.8</v>
      </c>
      <c r="F3850" s="463">
        <v>15.39</v>
      </c>
    </row>
    <row r="3851" spans="1:6" ht="30">
      <c r="A3851" s="460">
        <v>89519</v>
      </c>
      <c r="B3851" s="461" t="s">
        <v>6080</v>
      </c>
      <c r="C3851" s="462" t="s">
        <v>896</v>
      </c>
      <c r="D3851" s="463">
        <v>40.200000000000003</v>
      </c>
      <c r="E3851" s="463">
        <v>8.5399999999999991</v>
      </c>
      <c r="F3851" s="463">
        <v>48.74</v>
      </c>
    </row>
    <row r="3852" spans="1:6" ht="30">
      <c r="A3852" s="460">
        <v>89520</v>
      </c>
      <c r="B3852" s="461" t="s">
        <v>6081</v>
      </c>
      <c r="C3852" s="462" t="s">
        <v>896</v>
      </c>
      <c r="D3852" s="463">
        <v>13.34</v>
      </c>
      <c r="E3852" s="463">
        <v>2.8</v>
      </c>
      <c r="F3852" s="463">
        <v>16.14</v>
      </c>
    </row>
    <row r="3853" spans="1:6" ht="30">
      <c r="A3853" s="460">
        <v>89521</v>
      </c>
      <c r="B3853" s="461" t="s">
        <v>6082</v>
      </c>
      <c r="C3853" s="462" t="s">
        <v>896</v>
      </c>
      <c r="D3853" s="463">
        <v>113.69</v>
      </c>
      <c r="E3853" s="463">
        <v>9.56</v>
      </c>
      <c r="F3853" s="463">
        <v>123.25</v>
      </c>
    </row>
    <row r="3854" spans="1:6" ht="30">
      <c r="A3854" s="460">
        <v>89522</v>
      </c>
      <c r="B3854" s="461" t="s">
        <v>6083</v>
      </c>
      <c r="C3854" s="462" t="s">
        <v>896</v>
      </c>
      <c r="D3854" s="463">
        <v>26.049999999999997</v>
      </c>
      <c r="E3854" s="463">
        <v>4.33</v>
      </c>
      <c r="F3854" s="463">
        <v>30.38</v>
      </c>
    </row>
    <row r="3855" spans="1:6" ht="30">
      <c r="A3855" s="460">
        <v>89523</v>
      </c>
      <c r="B3855" s="461" t="s">
        <v>6084</v>
      </c>
      <c r="C3855" s="462" t="s">
        <v>896</v>
      </c>
      <c r="D3855" s="463">
        <v>91.97</v>
      </c>
      <c r="E3855" s="463">
        <v>9.56</v>
      </c>
      <c r="F3855" s="463">
        <v>101.53</v>
      </c>
    </row>
    <row r="3856" spans="1:6" ht="30">
      <c r="A3856" s="460">
        <v>89524</v>
      </c>
      <c r="B3856" s="461" t="s">
        <v>6085</v>
      </c>
      <c r="C3856" s="462" t="s">
        <v>896</v>
      </c>
      <c r="D3856" s="463">
        <v>26.53</v>
      </c>
      <c r="E3856" s="463">
        <v>4.33</v>
      </c>
      <c r="F3856" s="463">
        <v>30.86</v>
      </c>
    </row>
    <row r="3857" spans="1:6" ht="30">
      <c r="A3857" s="460">
        <v>89525</v>
      </c>
      <c r="B3857" s="461" t="s">
        <v>6086</v>
      </c>
      <c r="C3857" s="462" t="s">
        <v>896</v>
      </c>
      <c r="D3857" s="463">
        <v>78.449999999999989</v>
      </c>
      <c r="E3857" s="463">
        <v>9.57</v>
      </c>
      <c r="F3857" s="463">
        <v>88.02</v>
      </c>
    </row>
    <row r="3858" spans="1:6" ht="30">
      <c r="A3858" s="460">
        <v>89526</v>
      </c>
      <c r="B3858" s="461" t="s">
        <v>6087</v>
      </c>
      <c r="C3858" s="462" t="s">
        <v>896</v>
      </c>
      <c r="D3858" s="463">
        <v>35.32</v>
      </c>
      <c r="E3858" s="463">
        <v>4.33</v>
      </c>
      <c r="F3858" s="463">
        <v>39.65</v>
      </c>
    </row>
    <row r="3859" spans="1:6" ht="30">
      <c r="A3859" s="460">
        <v>89527</v>
      </c>
      <c r="B3859" s="461" t="s">
        <v>6088</v>
      </c>
      <c r="C3859" s="462" t="s">
        <v>896</v>
      </c>
      <c r="D3859" s="463">
        <v>48.98</v>
      </c>
      <c r="E3859" s="463">
        <v>9.57</v>
      </c>
      <c r="F3859" s="463">
        <v>58.55</v>
      </c>
    </row>
    <row r="3860" spans="1:6" ht="30">
      <c r="A3860" s="460">
        <v>89528</v>
      </c>
      <c r="B3860" s="461" t="s">
        <v>6089</v>
      </c>
      <c r="C3860" s="462" t="s">
        <v>896</v>
      </c>
      <c r="D3860" s="463">
        <v>2.75</v>
      </c>
      <c r="E3860" s="463">
        <v>2.17</v>
      </c>
      <c r="F3860" s="463">
        <v>4.92</v>
      </c>
    </row>
    <row r="3861" spans="1:6" ht="30">
      <c r="A3861" s="460">
        <v>89529</v>
      </c>
      <c r="B3861" s="461" t="s">
        <v>6090</v>
      </c>
      <c r="C3861" s="462" t="s">
        <v>896</v>
      </c>
      <c r="D3861" s="463">
        <v>31.919999999999998</v>
      </c>
      <c r="E3861" s="463">
        <v>5.95</v>
      </c>
      <c r="F3861" s="463">
        <v>37.869999999999997</v>
      </c>
    </row>
    <row r="3862" spans="1:6" ht="30">
      <c r="A3862" s="460">
        <v>89530</v>
      </c>
      <c r="B3862" s="461" t="s">
        <v>6091</v>
      </c>
      <c r="C3862" s="462" t="s">
        <v>896</v>
      </c>
      <c r="D3862" s="463">
        <v>14.37</v>
      </c>
      <c r="E3862" s="463">
        <v>2.15</v>
      </c>
      <c r="F3862" s="463">
        <v>16.52</v>
      </c>
    </row>
    <row r="3863" spans="1:6" ht="30">
      <c r="A3863" s="460">
        <v>89531</v>
      </c>
      <c r="B3863" s="461" t="s">
        <v>6092</v>
      </c>
      <c r="C3863" s="462" t="s">
        <v>896</v>
      </c>
      <c r="D3863" s="463">
        <v>32.989999999999995</v>
      </c>
      <c r="E3863" s="463">
        <v>5.95</v>
      </c>
      <c r="F3863" s="463">
        <v>38.94</v>
      </c>
    </row>
    <row r="3864" spans="1:6" ht="30">
      <c r="A3864" s="460">
        <v>89532</v>
      </c>
      <c r="B3864" s="461" t="s">
        <v>6093</v>
      </c>
      <c r="C3864" s="462" t="s">
        <v>896</v>
      </c>
      <c r="D3864" s="463">
        <v>5.3599999999999994</v>
      </c>
      <c r="E3864" s="463">
        <v>2.41</v>
      </c>
      <c r="F3864" s="463">
        <v>7.77</v>
      </c>
    </row>
    <row r="3865" spans="1:6" ht="30">
      <c r="A3865" s="460">
        <v>89535</v>
      </c>
      <c r="B3865" s="461" t="s">
        <v>6094</v>
      </c>
      <c r="C3865" s="462" t="s">
        <v>896</v>
      </c>
      <c r="D3865" s="463">
        <v>37.6</v>
      </c>
      <c r="E3865" s="463">
        <v>5.94</v>
      </c>
      <c r="F3865" s="463">
        <v>43.54</v>
      </c>
    </row>
    <row r="3866" spans="1:6" ht="30">
      <c r="A3866" s="460">
        <v>89536</v>
      </c>
      <c r="B3866" s="461" t="s">
        <v>6095</v>
      </c>
      <c r="C3866" s="462" t="s">
        <v>896</v>
      </c>
      <c r="D3866" s="463">
        <v>9.98</v>
      </c>
      <c r="E3866" s="463">
        <v>2.16</v>
      </c>
      <c r="F3866" s="463">
        <v>12.14</v>
      </c>
    </row>
    <row r="3867" spans="1:6" ht="30">
      <c r="A3867" s="460">
        <v>89540</v>
      </c>
      <c r="B3867" s="461" t="s">
        <v>6096</v>
      </c>
      <c r="C3867" s="462" t="s">
        <v>896</v>
      </c>
      <c r="D3867" s="463">
        <v>8.67</v>
      </c>
      <c r="E3867" s="463">
        <v>2.16</v>
      </c>
      <c r="F3867" s="463">
        <v>10.83</v>
      </c>
    </row>
    <row r="3868" spans="1:6" ht="30">
      <c r="A3868" s="460">
        <v>89541</v>
      </c>
      <c r="B3868" s="461" t="s">
        <v>6097</v>
      </c>
      <c r="C3868" s="462" t="s">
        <v>896</v>
      </c>
      <c r="D3868" s="463">
        <v>4.53</v>
      </c>
      <c r="E3868" s="463">
        <v>2.67</v>
      </c>
      <c r="F3868" s="463">
        <v>7.2</v>
      </c>
    </row>
    <row r="3869" spans="1:6" ht="30">
      <c r="A3869" s="460">
        <v>89542</v>
      </c>
      <c r="B3869" s="461" t="s">
        <v>6098</v>
      </c>
      <c r="C3869" s="462" t="s">
        <v>896</v>
      </c>
      <c r="D3869" s="463">
        <v>24.58</v>
      </c>
      <c r="E3869" s="463">
        <v>2.66</v>
      </c>
      <c r="F3869" s="463">
        <v>27.24</v>
      </c>
    </row>
    <row r="3870" spans="1:6" ht="30">
      <c r="A3870" s="460">
        <v>89544</v>
      </c>
      <c r="B3870" s="461" t="s">
        <v>6099</v>
      </c>
      <c r="C3870" s="462" t="s">
        <v>896</v>
      </c>
      <c r="D3870" s="463">
        <v>7.6800000000000006</v>
      </c>
      <c r="E3870" s="463">
        <v>1.45</v>
      </c>
      <c r="F3870" s="463">
        <v>9.1300000000000008</v>
      </c>
    </row>
    <row r="3871" spans="1:6" ht="30">
      <c r="A3871" s="460">
        <v>89545</v>
      </c>
      <c r="B3871" s="461" t="s">
        <v>6100</v>
      </c>
      <c r="C3871" s="462" t="s">
        <v>896</v>
      </c>
      <c r="D3871" s="463">
        <v>15.410000000000002</v>
      </c>
      <c r="E3871" s="463">
        <v>1.85</v>
      </c>
      <c r="F3871" s="463">
        <v>17.260000000000002</v>
      </c>
    </row>
    <row r="3872" spans="1:6" ht="30">
      <c r="A3872" s="460">
        <v>89546</v>
      </c>
      <c r="B3872" s="461" t="s">
        <v>6101</v>
      </c>
      <c r="C3872" s="462" t="s">
        <v>896</v>
      </c>
      <c r="D3872" s="463">
        <v>9.81</v>
      </c>
      <c r="E3872" s="463">
        <v>1.65</v>
      </c>
      <c r="F3872" s="463">
        <v>11.46</v>
      </c>
    </row>
    <row r="3873" spans="1:6" ht="30">
      <c r="A3873" s="460">
        <v>89547</v>
      </c>
      <c r="B3873" s="461" t="s">
        <v>6102</v>
      </c>
      <c r="C3873" s="462" t="s">
        <v>896</v>
      </c>
      <c r="D3873" s="463">
        <v>20.310000000000002</v>
      </c>
      <c r="E3873" s="463">
        <v>2.88</v>
      </c>
      <c r="F3873" s="463">
        <v>23.19</v>
      </c>
    </row>
    <row r="3874" spans="1:6" ht="30">
      <c r="A3874" s="460">
        <v>89548</v>
      </c>
      <c r="B3874" s="461" t="s">
        <v>6103</v>
      </c>
      <c r="C3874" s="462" t="s">
        <v>896</v>
      </c>
      <c r="D3874" s="463">
        <v>20.260000000000002</v>
      </c>
      <c r="E3874" s="463">
        <v>2.88</v>
      </c>
      <c r="F3874" s="463">
        <v>23.14</v>
      </c>
    </row>
    <row r="3875" spans="1:6" ht="30">
      <c r="A3875" s="460">
        <v>89549</v>
      </c>
      <c r="B3875" s="461" t="s">
        <v>6104</v>
      </c>
      <c r="C3875" s="462" t="s">
        <v>896</v>
      </c>
      <c r="D3875" s="463">
        <v>16.73</v>
      </c>
      <c r="E3875" s="463">
        <v>2.38</v>
      </c>
      <c r="F3875" s="463">
        <v>19.11</v>
      </c>
    </row>
    <row r="3876" spans="1:6" ht="30">
      <c r="A3876" s="460">
        <v>89550</v>
      </c>
      <c r="B3876" s="461" t="s">
        <v>6105</v>
      </c>
      <c r="C3876" s="462" t="s">
        <v>896</v>
      </c>
      <c r="D3876" s="463">
        <v>38.69</v>
      </c>
      <c r="E3876" s="463">
        <v>2.88</v>
      </c>
      <c r="F3876" s="463">
        <v>41.57</v>
      </c>
    </row>
    <row r="3877" spans="1:6" ht="30">
      <c r="A3877" s="460">
        <v>89551</v>
      </c>
      <c r="B3877" s="461" t="s">
        <v>6106</v>
      </c>
      <c r="C3877" s="462" t="s">
        <v>896</v>
      </c>
      <c r="D3877" s="463">
        <v>6.77</v>
      </c>
      <c r="E3877" s="463">
        <v>2.41</v>
      </c>
      <c r="F3877" s="463">
        <v>9.18</v>
      </c>
    </row>
    <row r="3878" spans="1:6" ht="30">
      <c r="A3878" s="460">
        <v>89552</v>
      </c>
      <c r="B3878" s="461" t="s">
        <v>6107</v>
      </c>
      <c r="C3878" s="462" t="s">
        <v>896</v>
      </c>
      <c r="D3878" s="463">
        <v>16.07</v>
      </c>
      <c r="E3878" s="463">
        <v>2.66</v>
      </c>
      <c r="F3878" s="463">
        <v>18.73</v>
      </c>
    </row>
    <row r="3879" spans="1:6" ht="30">
      <c r="A3879" s="460">
        <v>89553</v>
      </c>
      <c r="B3879" s="461" t="s">
        <v>6108</v>
      </c>
      <c r="C3879" s="462" t="s">
        <v>896</v>
      </c>
      <c r="D3879" s="463">
        <v>4.03</v>
      </c>
      <c r="E3879" s="463">
        <v>2.42</v>
      </c>
      <c r="F3879" s="463">
        <v>6.45</v>
      </c>
    </row>
    <row r="3880" spans="1:6" ht="30">
      <c r="A3880" s="460">
        <v>89554</v>
      </c>
      <c r="B3880" s="461" t="s">
        <v>6109</v>
      </c>
      <c r="C3880" s="462" t="s">
        <v>896</v>
      </c>
      <c r="D3880" s="463">
        <v>25.6</v>
      </c>
      <c r="E3880" s="463">
        <v>3.95</v>
      </c>
      <c r="F3880" s="463">
        <v>29.55</v>
      </c>
    </row>
    <row r="3881" spans="1:6" ht="30">
      <c r="A3881" s="460">
        <v>89555</v>
      </c>
      <c r="B3881" s="461" t="s">
        <v>6110</v>
      </c>
      <c r="C3881" s="462" t="s">
        <v>896</v>
      </c>
      <c r="D3881" s="463">
        <v>19.13</v>
      </c>
      <c r="E3881" s="463">
        <v>2.66</v>
      </c>
      <c r="F3881" s="463">
        <v>21.79</v>
      </c>
    </row>
    <row r="3882" spans="1:6" ht="30">
      <c r="A3882" s="460">
        <v>89556</v>
      </c>
      <c r="B3882" s="461" t="s">
        <v>6111</v>
      </c>
      <c r="C3882" s="462" t="s">
        <v>896</v>
      </c>
      <c r="D3882" s="463">
        <v>36.58</v>
      </c>
      <c r="E3882" s="463">
        <v>3.95</v>
      </c>
      <c r="F3882" s="463">
        <v>40.53</v>
      </c>
    </row>
    <row r="3883" spans="1:6" ht="30">
      <c r="A3883" s="460">
        <v>89557</v>
      </c>
      <c r="B3883" s="461" t="s">
        <v>6112</v>
      </c>
      <c r="C3883" s="462" t="s">
        <v>896</v>
      </c>
      <c r="D3883" s="463">
        <v>28.74</v>
      </c>
      <c r="E3883" s="463">
        <v>3.41</v>
      </c>
      <c r="F3883" s="463">
        <v>32.15</v>
      </c>
    </row>
    <row r="3884" spans="1:6" ht="30">
      <c r="A3884" s="460">
        <v>89558</v>
      </c>
      <c r="B3884" s="461" t="s">
        <v>6113</v>
      </c>
      <c r="C3884" s="462" t="s">
        <v>896</v>
      </c>
      <c r="D3884" s="463">
        <v>7.44</v>
      </c>
      <c r="E3884" s="463">
        <v>3.2</v>
      </c>
      <c r="F3884" s="463">
        <v>10.64</v>
      </c>
    </row>
    <row r="3885" spans="1:6" ht="30">
      <c r="A3885" s="460">
        <v>89559</v>
      </c>
      <c r="B3885" s="461" t="s">
        <v>6114</v>
      </c>
      <c r="C3885" s="462" t="s">
        <v>896</v>
      </c>
      <c r="D3885" s="463">
        <v>63.819999999999993</v>
      </c>
      <c r="E3885" s="463">
        <v>3.95</v>
      </c>
      <c r="F3885" s="463">
        <v>67.77</v>
      </c>
    </row>
    <row r="3886" spans="1:6" ht="30">
      <c r="A3886" s="460">
        <v>89560</v>
      </c>
      <c r="B3886" s="461" t="s">
        <v>6115</v>
      </c>
      <c r="C3886" s="462" t="s">
        <v>896</v>
      </c>
      <c r="D3886" s="463">
        <v>31.669999999999998</v>
      </c>
      <c r="E3886" s="463">
        <v>3.19</v>
      </c>
      <c r="F3886" s="463">
        <v>34.86</v>
      </c>
    </row>
    <row r="3887" spans="1:6" ht="30">
      <c r="A3887" s="460">
        <v>89561</v>
      </c>
      <c r="B3887" s="461" t="s">
        <v>6116</v>
      </c>
      <c r="C3887" s="462" t="s">
        <v>896</v>
      </c>
      <c r="D3887" s="463">
        <v>13.01</v>
      </c>
      <c r="E3887" s="463">
        <v>2.92</v>
      </c>
      <c r="F3887" s="463">
        <v>15.93</v>
      </c>
    </row>
    <row r="3888" spans="1:6" ht="30">
      <c r="A3888" s="460">
        <v>89562</v>
      </c>
      <c r="B3888" s="461" t="s">
        <v>6117</v>
      </c>
      <c r="C3888" s="462" t="s">
        <v>896</v>
      </c>
      <c r="D3888" s="463">
        <v>8.16</v>
      </c>
      <c r="E3888" s="463">
        <v>2.93</v>
      </c>
      <c r="F3888" s="463">
        <v>11.09</v>
      </c>
    </row>
    <row r="3889" spans="1:6" ht="30">
      <c r="A3889" s="460">
        <v>89563</v>
      </c>
      <c r="B3889" s="461" t="s">
        <v>6118</v>
      </c>
      <c r="C3889" s="462" t="s">
        <v>896</v>
      </c>
      <c r="D3889" s="463">
        <v>31.290000000000003</v>
      </c>
      <c r="E3889" s="463">
        <v>3.73</v>
      </c>
      <c r="F3889" s="463">
        <v>35.020000000000003</v>
      </c>
    </row>
    <row r="3890" spans="1:6" ht="30">
      <c r="A3890" s="460">
        <v>89564</v>
      </c>
      <c r="B3890" s="461" t="s">
        <v>6119</v>
      </c>
      <c r="C3890" s="462" t="s">
        <v>896</v>
      </c>
      <c r="D3890" s="463">
        <v>13.219999999999999</v>
      </c>
      <c r="E3890" s="463">
        <v>2.93</v>
      </c>
      <c r="F3890" s="463">
        <v>16.149999999999999</v>
      </c>
    </row>
    <row r="3891" spans="1:6" ht="30">
      <c r="A3891" s="460">
        <v>89565</v>
      </c>
      <c r="B3891" s="461" t="s">
        <v>6120</v>
      </c>
      <c r="C3891" s="462" t="s">
        <v>896</v>
      </c>
      <c r="D3891" s="463">
        <v>51.04</v>
      </c>
      <c r="E3891" s="463">
        <v>5.78</v>
      </c>
      <c r="F3891" s="463">
        <v>56.82</v>
      </c>
    </row>
    <row r="3892" spans="1:6" ht="30">
      <c r="A3892" s="460">
        <v>89566</v>
      </c>
      <c r="B3892" s="461" t="s">
        <v>6121</v>
      </c>
      <c r="C3892" s="462" t="s">
        <v>896</v>
      </c>
      <c r="D3892" s="463">
        <v>42.4</v>
      </c>
      <c r="E3892" s="463">
        <v>5.78</v>
      </c>
      <c r="F3892" s="463">
        <v>48.18</v>
      </c>
    </row>
    <row r="3893" spans="1:6" ht="30">
      <c r="A3893" s="460">
        <v>89567</v>
      </c>
      <c r="B3893" s="461" t="s">
        <v>6122</v>
      </c>
      <c r="C3893" s="462" t="s">
        <v>896</v>
      </c>
      <c r="D3893" s="463">
        <v>73.75</v>
      </c>
      <c r="E3893" s="463">
        <v>7.92</v>
      </c>
      <c r="F3893" s="463">
        <v>81.67</v>
      </c>
    </row>
    <row r="3894" spans="1:6" ht="30">
      <c r="A3894" s="460">
        <v>89568</v>
      </c>
      <c r="B3894" s="461" t="s">
        <v>6123</v>
      </c>
      <c r="C3894" s="462" t="s">
        <v>896</v>
      </c>
      <c r="D3894" s="463">
        <v>29.219999999999995</v>
      </c>
      <c r="E3894" s="463">
        <v>3.19</v>
      </c>
      <c r="F3894" s="463">
        <v>32.409999999999997</v>
      </c>
    </row>
    <row r="3895" spans="1:6" ht="30">
      <c r="A3895" s="460">
        <v>89569</v>
      </c>
      <c r="B3895" s="461" t="s">
        <v>6124</v>
      </c>
      <c r="C3895" s="462" t="s">
        <v>896</v>
      </c>
      <c r="D3895" s="463">
        <v>88</v>
      </c>
      <c r="E3895" s="463">
        <v>7.22</v>
      </c>
      <c r="F3895" s="463">
        <v>95.22</v>
      </c>
    </row>
    <row r="3896" spans="1:6" ht="30">
      <c r="A3896" s="460">
        <v>89570</v>
      </c>
      <c r="B3896" s="461" t="s">
        <v>6125</v>
      </c>
      <c r="C3896" s="462" t="s">
        <v>896</v>
      </c>
      <c r="D3896" s="463">
        <v>9.14</v>
      </c>
      <c r="E3896" s="463">
        <v>3.04</v>
      </c>
      <c r="F3896" s="463">
        <v>12.18</v>
      </c>
    </row>
    <row r="3897" spans="1:6" ht="30">
      <c r="A3897" s="460">
        <v>89571</v>
      </c>
      <c r="B3897" s="461" t="s">
        <v>6126</v>
      </c>
      <c r="C3897" s="462" t="s">
        <v>896</v>
      </c>
      <c r="D3897" s="463">
        <v>62.879999999999995</v>
      </c>
      <c r="E3897" s="463">
        <v>7.92</v>
      </c>
      <c r="F3897" s="463">
        <v>70.8</v>
      </c>
    </row>
    <row r="3898" spans="1:6" ht="30">
      <c r="A3898" s="460">
        <v>89572</v>
      </c>
      <c r="B3898" s="461" t="s">
        <v>6127</v>
      </c>
      <c r="C3898" s="462" t="s">
        <v>896</v>
      </c>
      <c r="D3898" s="463">
        <v>6.5500000000000007</v>
      </c>
      <c r="E3898" s="463">
        <v>2.94</v>
      </c>
      <c r="F3898" s="463">
        <v>9.49</v>
      </c>
    </row>
    <row r="3899" spans="1:6" ht="30">
      <c r="A3899" s="460">
        <v>89573</v>
      </c>
      <c r="B3899" s="461" t="s">
        <v>6128</v>
      </c>
      <c r="C3899" s="462" t="s">
        <v>896</v>
      </c>
      <c r="D3899" s="463">
        <v>70.39</v>
      </c>
      <c r="E3899" s="463">
        <v>7.22</v>
      </c>
      <c r="F3899" s="463">
        <v>77.61</v>
      </c>
    </row>
    <row r="3900" spans="1:6" ht="30">
      <c r="A3900" s="460">
        <v>89574</v>
      </c>
      <c r="B3900" s="461" t="s">
        <v>6129</v>
      </c>
      <c r="C3900" s="462" t="s">
        <v>896</v>
      </c>
      <c r="D3900" s="463">
        <v>145.84</v>
      </c>
      <c r="E3900" s="463">
        <v>11.9</v>
      </c>
      <c r="F3900" s="463">
        <v>157.74</v>
      </c>
    </row>
    <row r="3901" spans="1:6" ht="30">
      <c r="A3901" s="460">
        <v>89575</v>
      </c>
      <c r="B3901" s="461" t="s">
        <v>6130</v>
      </c>
      <c r="C3901" s="462" t="s">
        <v>896</v>
      </c>
      <c r="D3901" s="463">
        <v>8.8000000000000007</v>
      </c>
      <c r="E3901" s="463">
        <v>3.91</v>
      </c>
      <c r="F3901" s="463">
        <v>12.71</v>
      </c>
    </row>
    <row r="3902" spans="1:6" ht="30">
      <c r="A3902" s="460">
        <v>89577</v>
      </c>
      <c r="B3902" s="461" t="s">
        <v>6131</v>
      </c>
      <c r="C3902" s="462" t="s">
        <v>896</v>
      </c>
      <c r="D3902" s="463">
        <v>33.160000000000004</v>
      </c>
      <c r="E3902" s="463">
        <v>3.9</v>
      </c>
      <c r="F3902" s="463">
        <v>37.06</v>
      </c>
    </row>
    <row r="3903" spans="1:6" ht="30">
      <c r="A3903" s="460">
        <v>89579</v>
      </c>
      <c r="B3903" s="461" t="s">
        <v>6132</v>
      </c>
      <c r="C3903" s="462" t="s">
        <v>896</v>
      </c>
      <c r="D3903" s="463">
        <v>9.4400000000000013</v>
      </c>
      <c r="E3903" s="463">
        <v>3.04</v>
      </c>
      <c r="F3903" s="463">
        <v>12.48</v>
      </c>
    </row>
    <row r="3904" spans="1:6" ht="30">
      <c r="A3904" s="460">
        <v>89581</v>
      </c>
      <c r="B3904" s="461" t="s">
        <v>6133</v>
      </c>
      <c r="C3904" s="462" t="s">
        <v>896</v>
      </c>
      <c r="D3904" s="463">
        <v>27.279999999999998</v>
      </c>
      <c r="E3904" s="463">
        <v>8.02</v>
      </c>
      <c r="F3904" s="463">
        <v>35.299999999999997</v>
      </c>
    </row>
    <row r="3905" spans="1:6" ht="30">
      <c r="A3905" s="460">
        <v>89582</v>
      </c>
      <c r="B3905" s="461" t="s">
        <v>6134</v>
      </c>
      <c r="C3905" s="462" t="s">
        <v>896</v>
      </c>
      <c r="D3905" s="463">
        <v>27.76</v>
      </c>
      <c r="E3905" s="463">
        <v>8.02</v>
      </c>
      <c r="F3905" s="463">
        <v>35.78</v>
      </c>
    </row>
    <row r="3906" spans="1:6" ht="30">
      <c r="A3906" s="460">
        <v>89583</v>
      </c>
      <c r="B3906" s="461" t="s">
        <v>6135</v>
      </c>
      <c r="C3906" s="462" t="s">
        <v>896</v>
      </c>
      <c r="D3906" s="463">
        <v>36.549999999999997</v>
      </c>
      <c r="E3906" s="463">
        <v>8.02</v>
      </c>
      <c r="F3906" s="463">
        <v>44.57</v>
      </c>
    </row>
    <row r="3907" spans="1:6" ht="30">
      <c r="A3907" s="460">
        <v>89584</v>
      </c>
      <c r="B3907" s="461" t="s">
        <v>6136</v>
      </c>
      <c r="C3907" s="462" t="s">
        <v>896</v>
      </c>
      <c r="D3907" s="463">
        <v>34.15</v>
      </c>
      <c r="E3907" s="463">
        <v>12.61</v>
      </c>
      <c r="F3907" s="463">
        <v>46.76</v>
      </c>
    </row>
    <row r="3908" spans="1:6" ht="30">
      <c r="A3908" s="460">
        <v>89585</v>
      </c>
      <c r="B3908" s="461" t="s">
        <v>6137</v>
      </c>
      <c r="C3908" s="462" t="s">
        <v>896</v>
      </c>
      <c r="D3908" s="463">
        <v>35.22</v>
      </c>
      <c r="E3908" s="463">
        <v>12.61</v>
      </c>
      <c r="F3908" s="463">
        <v>47.83</v>
      </c>
    </row>
    <row r="3909" spans="1:6" ht="30">
      <c r="A3909" s="460">
        <v>89587</v>
      </c>
      <c r="B3909" s="461" t="s">
        <v>6138</v>
      </c>
      <c r="C3909" s="462" t="s">
        <v>896</v>
      </c>
      <c r="D3909" s="463">
        <v>39.82</v>
      </c>
      <c r="E3909" s="463">
        <v>12.61</v>
      </c>
      <c r="F3909" s="463">
        <v>52.43</v>
      </c>
    </row>
    <row r="3910" spans="1:6" ht="30">
      <c r="A3910" s="460">
        <v>89590</v>
      </c>
      <c r="B3910" s="461" t="s">
        <v>6139</v>
      </c>
      <c r="C3910" s="462" t="s">
        <v>896</v>
      </c>
      <c r="D3910" s="463">
        <v>114.35999999999999</v>
      </c>
      <c r="E3910" s="463">
        <v>21.78</v>
      </c>
      <c r="F3910" s="463">
        <v>136.13999999999999</v>
      </c>
    </row>
    <row r="3911" spans="1:6" ht="30">
      <c r="A3911" s="460">
        <v>89591</v>
      </c>
      <c r="B3911" s="461" t="s">
        <v>6140</v>
      </c>
      <c r="C3911" s="462" t="s">
        <v>896</v>
      </c>
      <c r="D3911" s="463">
        <v>111.08000000000001</v>
      </c>
      <c r="E3911" s="463">
        <v>21.78</v>
      </c>
      <c r="F3911" s="463">
        <v>132.86000000000001</v>
      </c>
    </row>
    <row r="3912" spans="1:6" ht="30">
      <c r="A3912" s="460">
        <v>89592</v>
      </c>
      <c r="B3912" s="461" t="s">
        <v>6141</v>
      </c>
      <c r="C3912" s="462" t="s">
        <v>896</v>
      </c>
      <c r="D3912" s="463">
        <v>139.88999999999999</v>
      </c>
      <c r="E3912" s="463">
        <v>21.78</v>
      </c>
      <c r="F3912" s="463">
        <v>161.66999999999999</v>
      </c>
    </row>
    <row r="3913" spans="1:6" ht="30">
      <c r="A3913" s="460">
        <v>89593</v>
      </c>
      <c r="B3913" s="461" t="s">
        <v>6142</v>
      </c>
      <c r="C3913" s="462" t="s">
        <v>896</v>
      </c>
      <c r="D3913" s="463">
        <v>21.92</v>
      </c>
      <c r="E3913" s="463">
        <v>3.38</v>
      </c>
      <c r="F3913" s="463">
        <v>25.3</v>
      </c>
    </row>
    <row r="3914" spans="1:6" ht="30">
      <c r="A3914" s="460">
        <v>89594</v>
      </c>
      <c r="B3914" s="461" t="s">
        <v>6143</v>
      </c>
      <c r="C3914" s="462" t="s">
        <v>896</v>
      </c>
      <c r="D3914" s="463">
        <v>32.230000000000004</v>
      </c>
      <c r="E3914" s="463">
        <v>3.9</v>
      </c>
      <c r="F3914" s="463">
        <v>36.130000000000003</v>
      </c>
    </row>
    <row r="3915" spans="1:6" ht="30">
      <c r="A3915" s="460">
        <v>89595</v>
      </c>
      <c r="B3915" s="461" t="s">
        <v>6144</v>
      </c>
      <c r="C3915" s="462" t="s">
        <v>896</v>
      </c>
      <c r="D3915" s="463">
        <v>11.97</v>
      </c>
      <c r="E3915" s="463">
        <v>3.27</v>
      </c>
      <c r="F3915" s="463">
        <v>15.24</v>
      </c>
    </row>
    <row r="3916" spans="1:6" ht="30">
      <c r="A3916" s="460">
        <v>89596</v>
      </c>
      <c r="B3916" s="461" t="s">
        <v>6145</v>
      </c>
      <c r="C3916" s="462" t="s">
        <v>896</v>
      </c>
      <c r="D3916" s="463">
        <v>8.01</v>
      </c>
      <c r="E3916" s="463">
        <v>3.39</v>
      </c>
      <c r="F3916" s="463">
        <v>11.4</v>
      </c>
    </row>
    <row r="3917" spans="1:6" ht="30">
      <c r="A3917" s="460">
        <v>89597</v>
      </c>
      <c r="B3917" s="461" t="s">
        <v>6146</v>
      </c>
      <c r="C3917" s="462" t="s">
        <v>896</v>
      </c>
      <c r="D3917" s="463">
        <v>19.13</v>
      </c>
      <c r="E3917" s="463">
        <v>4.62</v>
      </c>
      <c r="F3917" s="463">
        <v>23.75</v>
      </c>
    </row>
    <row r="3918" spans="1:6" ht="30">
      <c r="A3918" s="460">
        <v>89598</v>
      </c>
      <c r="B3918" s="461" t="s">
        <v>6147</v>
      </c>
      <c r="C3918" s="462" t="s">
        <v>896</v>
      </c>
      <c r="D3918" s="463">
        <v>45.21</v>
      </c>
      <c r="E3918" s="463">
        <v>4.6100000000000003</v>
      </c>
      <c r="F3918" s="463">
        <v>49.82</v>
      </c>
    </row>
    <row r="3919" spans="1:6" ht="30">
      <c r="A3919" s="460">
        <v>89599</v>
      </c>
      <c r="B3919" s="461" t="s">
        <v>6148</v>
      </c>
      <c r="C3919" s="462" t="s">
        <v>896</v>
      </c>
      <c r="D3919" s="463">
        <v>21.14</v>
      </c>
      <c r="E3919" s="463">
        <v>5.35</v>
      </c>
      <c r="F3919" s="463">
        <v>26.49</v>
      </c>
    </row>
    <row r="3920" spans="1:6" ht="30">
      <c r="A3920" s="460">
        <v>89600</v>
      </c>
      <c r="B3920" s="461" t="s">
        <v>6149</v>
      </c>
      <c r="C3920" s="462" t="s">
        <v>896</v>
      </c>
      <c r="D3920" s="463">
        <v>21.08</v>
      </c>
      <c r="E3920" s="463">
        <v>5.35</v>
      </c>
      <c r="F3920" s="463">
        <v>26.43</v>
      </c>
    </row>
    <row r="3921" spans="1:6" ht="30">
      <c r="A3921" s="460">
        <v>89605</v>
      </c>
      <c r="B3921" s="461" t="s">
        <v>6150</v>
      </c>
      <c r="C3921" s="462" t="s">
        <v>896</v>
      </c>
      <c r="D3921" s="463">
        <v>17.369999999999997</v>
      </c>
      <c r="E3921" s="463">
        <v>4.26</v>
      </c>
      <c r="F3921" s="463">
        <v>21.63</v>
      </c>
    </row>
    <row r="3922" spans="1:6" ht="30">
      <c r="A3922" s="460">
        <v>89609</v>
      </c>
      <c r="B3922" s="461" t="s">
        <v>6151</v>
      </c>
      <c r="C3922" s="462" t="s">
        <v>896</v>
      </c>
      <c r="D3922" s="463">
        <v>78.06</v>
      </c>
      <c r="E3922" s="463">
        <v>4.6100000000000003</v>
      </c>
      <c r="F3922" s="463">
        <v>82.67</v>
      </c>
    </row>
    <row r="3923" spans="1:6" ht="30">
      <c r="A3923" s="460">
        <v>89610</v>
      </c>
      <c r="B3923" s="461" t="s">
        <v>6152</v>
      </c>
      <c r="C3923" s="462" t="s">
        <v>896</v>
      </c>
      <c r="D3923" s="463">
        <v>16.299999999999997</v>
      </c>
      <c r="E3923" s="463">
        <v>4.26</v>
      </c>
      <c r="F3923" s="463">
        <v>20.56</v>
      </c>
    </row>
    <row r="3924" spans="1:6" ht="30">
      <c r="A3924" s="460">
        <v>89611</v>
      </c>
      <c r="B3924" s="461" t="s">
        <v>6153</v>
      </c>
      <c r="C3924" s="462" t="s">
        <v>896</v>
      </c>
      <c r="D3924" s="463">
        <v>27.740000000000002</v>
      </c>
      <c r="E3924" s="463">
        <v>5.65</v>
      </c>
      <c r="F3924" s="463">
        <v>33.39</v>
      </c>
    </row>
    <row r="3925" spans="1:6" ht="30">
      <c r="A3925" s="460">
        <v>89612</v>
      </c>
      <c r="B3925" s="461" t="s">
        <v>6154</v>
      </c>
      <c r="C3925" s="462" t="s">
        <v>896</v>
      </c>
      <c r="D3925" s="463">
        <v>155.46</v>
      </c>
      <c r="E3925" s="463">
        <v>5.64</v>
      </c>
      <c r="F3925" s="463">
        <v>161.1</v>
      </c>
    </row>
    <row r="3926" spans="1:6" ht="30">
      <c r="A3926" s="460">
        <v>89613</v>
      </c>
      <c r="B3926" s="461" t="s">
        <v>2539</v>
      </c>
      <c r="C3926" s="462" t="s">
        <v>896</v>
      </c>
      <c r="D3926" s="463">
        <v>26.470000000000002</v>
      </c>
      <c r="E3926" s="463">
        <v>5.13</v>
      </c>
      <c r="F3926" s="463">
        <v>31.6</v>
      </c>
    </row>
    <row r="3927" spans="1:6" ht="30">
      <c r="A3927" s="460">
        <v>89614</v>
      </c>
      <c r="B3927" s="461" t="s">
        <v>6155</v>
      </c>
      <c r="C3927" s="462" t="s">
        <v>896</v>
      </c>
      <c r="D3927" s="463">
        <v>54.019999999999996</v>
      </c>
      <c r="E3927" s="463">
        <v>6.35</v>
      </c>
      <c r="F3927" s="463">
        <v>60.37</v>
      </c>
    </row>
    <row r="3928" spans="1:6" ht="30">
      <c r="A3928" s="460">
        <v>89615</v>
      </c>
      <c r="B3928" s="461" t="s">
        <v>6156</v>
      </c>
      <c r="C3928" s="462" t="s">
        <v>896</v>
      </c>
      <c r="D3928" s="463">
        <v>183.88</v>
      </c>
      <c r="E3928" s="463">
        <v>6.35</v>
      </c>
      <c r="F3928" s="463">
        <v>190.23</v>
      </c>
    </row>
    <row r="3929" spans="1:6" ht="30">
      <c r="A3929" s="460">
        <v>89616</v>
      </c>
      <c r="B3929" s="461" t="s">
        <v>6157</v>
      </c>
      <c r="C3929" s="462" t="s">
        <v>896</v>
      </c>
      <c r="D3929" s="463">
        <v>35.96</v>
      </c>
      <c r="E3929" s="463">
        <v>6</v>
      </c>
      <c r="F3929" s="463">
        <v>41.96</v>
      </c>
    </row>
    <row r="3930" spans="1:6" ht="30">
      <c r="A3930" s="460">
        <v>89617</v>
      </c>
      <c r="B3930" s="461" t="s">
        <v>6158</v>
      </c>
      <c r="C3930" s="462" t="s">
        <v>896</v>
      </c>
      <c r="D3930" s="463">
        <v>4.47</v>
      </c>
      <c r="E3930" s="463">
        <v>4.3600000000000003</v>
      </c>
      <c r="F3930" s="463">
        <v>8.83</v>
      </c>
    </row>
    <row r="3931" spans="1:6" ht="30">
      <c r="A3931" s="460">
        <v>89620</v>
      </c>
      <c r="B3931" s="461" t="s">
        <v>6159</v>
      </c>
      <c r="C3931" s="462" t="s">
        <v>896</v>
      </c>
      <c r="D3931" s="463">
        <v>8.06</v>
      </c>
      <c r="E3931" s="463">
        <v>5.33</v>
      </c>
      <c r="F3931" s="463">
        <v>13.39</v>
      </c>
    </row>
    <row r="3932" spans="1:6" ht="30">
      <c r="A3932" s="460">
        <v>89622</v>
      </c>
      <c r="B3932" s="461" t="s">
        <v>6160</v>
      </c>
      <c r="C3932" s="462" t="s">
        <v>896</v>
      </c>
      <c r="D3932" s="463">
        <v>10.51</v>
      </c>
      <c r="E3932" s="463">
        <v>4.83</v>
      </c>
      <c r="F3932" s="463">
        <v>15.34</v>
      </c>
    </row>
    <row r="3933" spans="1:6" ht="30">
      <c r="A3933" s="460">
        <v>89623</v>
      </c>
      <c r="B3933" s="461" t="s">
        <v>6161</v>
      </c>
      <c r="C3933" s="462" t="s">
        <v>896</v>
      </c>
      <c r="D3933" s="463">
        <v>14.559999999999999</v>
      </c>
      <c r="E3933" s="463">
        <v>6.48</v>
      </c>
      <c r="F3933" s="463">
        <v>21.04</v>
      </c>
    </row>
    <row r="3934" spans="1:6" ht="30">
      <c r="A3934" s="460">
        <v>89624</v>
      </c>
      <c r="B3934" s="461" t="s">
        <v>6162</v>
      </c>
      <c r="C3934" s="462" t="s">
        <v>896</v>
      </c>
      <c r="D3934" s="463">
        <v>13.5</v>
      </c>
      <c r="E3934" s="463">
        <v>5.91</v>
      </c>
      <c r="F3934" s="463">
        <v>19.41</v>
      </c>
    </row>
    <row r="3935" spans="1:6" ht="30">
      <c r="A3935" s="460">
        <v>89625</v>
      </c>
      <c r="B3935" s="461" t="s">
        <v>6163</v>
      </c>
      <c r="C3935" s="462" t="s">
        <v>896</v>
      </c>
      <c r="D3935" s="463">
        <v>17</v>
      </c>
      <c r="E3935" s="463">
        <v>7.83</v>
      </c>
      <c r="F3935" s="463">
        <v>24.83</v>
      </c>
    </row>
    <row r="3936" spans="1:6" ht="30">
      <c r="A3936" s="460">
        <v>89626</v>
      </c>
      <c r="B3936" s="461" t="s">
        <v>6164</v>
      </c>
      <c r="C3936" s="462" t="s">
        <v>896</v>
      </c>
      <c r="D3936" s="463">
        <v>24.48</v>
      </c>
      <c r="E3936" s="463">
        <v>7.16</v>
      </c>
      <c r="F3936" s="463">
        <v>31.64</v>
      </c>
    </row>
    <row r="3937" spans="1:6" ht="30">
      <c r="A3937" s="460">
        <v>89627</v>
      </c>
      <c r="B3937" s="461" t="s">
        <v>6165</v>
      </c>
      <c r="C3937" s="462" t="s">
        <v>896</v>
      </c>
      <c r="D3937" s="463">
        <v>15.530000000000001</v>
      </c>
      <c r="E3937" s="463">
        <v>6.09</v>
      </c>
      <c r="F3937" s="463">
        <v>21.62</v>
      </c>
    </row>
    <row r="3938" spans="1:6" ht="30">
      <c r="A3938" s="460">
        <v>89628</v>
      </c>
      <c r="B3938" s="461" t="s">
        <v>6166</v>
      </c>
      <c r="C3938" s="462" t="s">
        <v>896</v>
      </c>
      <c r="D3938" s="463">
        <v>40.47</v>
      </c>
      <c r="E3938" s="463">
        <v>9.25</v>
      </c>
      <c r="F3938" s="463">
        <v>49.72</v>
      </c>
    </row>
    <row r="3939" spans="1:6" ht="30">
      <c r="A3939" s="460">
        <v>89629</v>
      </c>
      <c r="B3939" s="461" t="s">
        <v>6167</v>
      </c>
      <c r="C3939" s="462" t="s">
        <v>896</v>
      </c>
      <c r="D3939" s="463">
        <v>70.89</v>
      </c>
      <c r="E3939" s="463">
        <v>11.36</v>
      </c>
      <c r="F3939" s="463">
        <v>82.25</v>
      </c>
    </row>
    <row r="3940" spans="1:6" ht="30">
      <c r="A3940" s="460">
        <v>89630</v>
      </c>
      <c r="B3940" s="461" t="s">
        <v>6168</v>
      </c>
      <c r="C3940" s="462" t="s">
        <v>896</v>
      </c>
      <c r="D3940" s="463">
        <v>53.06</v>
      </c>
      <c r="E3940" s="463">
        <v>9.61</v>
      </c>
      <c r="F3940" s="463">
        <v>62.67</v>
      </c>
    </row>
    <row r="3941" spans="1:6" ht="30">
      <c r="A3941" s="460">
        <v>89631</v>
      </c>
      <c r="B3941" s="461" t="s">
        <v>6169</v>
      </c>
      <c r="C3941" s="462" t="s">
        <v>896</v>
      </c>
      <c r="D3941" s="463">
        <v>94.490000000000009</v>
      </c>
      <c r="E3941" s="463">
        <v>12.77</v>
      </c>
      <c r="F3941" s="463">
        <v>107.26</v>
      </c>
    </row>
    <row r="3942" spans="1:6" ht="30">
      <c r="A3942" s="460">
        <v>89632</v>
      </c>
      <c r="B3942" s="461" t="s">
        <v>6170</v>
      </c>
      <c r="C3942" s="462" t="s">
        <v>896</v>
      </c>
      <c r="D3942" s="463">
        <v>111.69</v>
      </c>
      <c r="E3942" s="463">
        <v>11</v>
      </c>
      <c r="F3942" s="463">
        <v>122.69</v>
      </c>
    </row>
    <row r="3943" spans="1:6" ht="30">
      <c r="A3943" s="460">
        <v>89637</v>
      </c>
      <c r="B3943" s="461" t="s">
        <v>6171</v>
      </c>
      <c r="C3943" s="462" t="s">
        <v>896</v>
      </c>
      <c r="D3943" s="463">
        <v>7.14</v>
      </c>
      <c r="E3943" s="463">
        <v>5.1100000000000003</v>
      </c>
      <c r="F3943" s="463">
        <v>12.25</v>
      </c>
    </row>
    <row r="3944" spans="1:6" ht="30">
      <c r="A3944" s="460">
        <v>89638</v>
      </c>
      <c r="B3944" s="461" t="s">
        <v>6172</v>
      </c>
      <c r="C3944" s="462" t="s">
        <v>896</v>
      </c>
      <c r="D3944" s="463">
        <v>8.02</v>
      </c>
      <c r="E3944" s="463">
        <v>5.1100000000000003</v>
      </c>
      <c r="F3944" s="463">
        <v>13.13</v>
      </c>
    </row>
    <row r="3945" spans="1:6" ht="30">
      <c r="A3945" s="460">
        <v>89639</v>
      </c>
      <c r="B3945" s="461" t="s">
        <v>6173</v>
      </c>
      <c r="C3945" s="462" t="s">
        <v>896</v>
      </c>
      <c r="D3945" s="463">
        <v>8.65</v>
      </c>
      <c r="E3945" s="463">
        <v>5.0999999999999996</v>
      </c>
      <c r="F3945" s="463">
        <v>13.75</v>
      </c>
    </row>
    <row r="3946" spans="1:6" ht="30">
      <c r="A3946" s="460">
        <v>89640</v>
      </c>
      <c r="B3946" s="461" t="s">
        <v>6174</v>
      </c>
      <c r="C3946" s="462" t="s">
        <v>896</v>
      </c>
      <c r="D3946" s="463">
        <v>15.36</v>
      </c>
      <c r="E3946" s="463">
        <v>5.09</v>
      </c>
      <c r="F3946" s="463">
        <v>20.45</v>
      </c>
    </row>
    <row r="3947" spans="1:6" ht="30">
      <c r="A3947" s="460">
        <v>89641</v>
      </c>
      <c r="B3947" s="461" t="s">
        <v>6175</v>
      </c>
      <c r="C3947" s="462" t="s">
        <v>896</v>
      </c>
      <c r="D3947" s="463">
        <v>9.39</v>
      </c>
      <c r="E3947" s="463">
        <v>6.46</v>
      </c>
      <c r="F3947" s="463">
        <v>15.85</v>
      </c>
    </row>
    <row r="3948" spans="1:6" ht="30">
      <c r="A3948" s="460">
        <v>89642</v>
      </c>
      <c r="B3948" s="461" t="s">
        <v>6176</v>
      </c>
      <c r="C3948" s="462" t="s">
        <v>896</v>
      </c>
      <c r="D3948" s="463">
        <v>10.939999999999998</v>
      </c>
      <c r="E3948" s="463">
        <v>6.46</v>
      </c>
      <c r="F3948" s="463">
        <v>17.399999999999999</v>
      </c>
    </row>
    <row r="3949" spans="1:6" ht="30">
      <c r="A3949" s="460">
        <v>89643</v>
      </c>
      <c r="B3949" s="461" t="s">
        <v>6177</v>
      </c>
      <c r="C3949" s="462" t="s">
        <v>896</v>
      </c>
      <c r="D3949" s="463">
        <v>12.169999999999998</v>
      </c>
      <c r="E3949" s="463">
        <v>6.46</v>
      </c>
      <c r="F3949" s="463">
        <v>18.63</v>
      </c>
    </row>
    <row r="3950" spans="1:6" ht="30">
      <c r="A3950" s="460">
        <v>89644</v>
      </c>
      <c r="B3950" s="461" t="s">
        <v>6178</v>
      </c>
      <c r="C3950" s="462" t="s">
        <v>896</v>
      </c>
      <c r="D3950" s="463">
        <v>19.059999999999999</v>
      </c>
      <c r="E3950" s="463">
        <v>5.77</v>
      </c>
      <c r="F3950" s="463">
        <v>24.83</v>
      </c>
    </row>
    <row r="3951" spans="1:6" ht="30">
      <c r="A3951" s="460">
        <v>89645</v>
      </c>
      <c r="B3951" s="461" t="s">
        <v>6179</v>
      </c>
      <c r="C3951" s="462" t="s">
        <v>896</v>
      </c>
      <c r="D3951" s="463">
        <v>27.75</v>
      </c>
      <c r="E3951" s="463">
        <v>6.25</v>
      </c>
      <c r="F3951" s="463">
        <v>34</v>
      </c>
    </row>
    <row r="3952" spans="1:6" ht="30">
      <c r="A3952" s="460">
        <v>89646</v>
      </c>
      <c r="B3952" s="461" t="s">
        <v>6180</v>
      </c>
      <c r="C3952" s="462" t="s">
        <v>896</v>
      </c>
      <c r="D3952" s="463">
        <v>15.549999999999999</v>
      </c>
      <c r="E3952" s="463">
        <v>7.6</v>
      </c>
      <c r="F3952" s="463">
        <v>23.15</v>
      </c>
    </row>
    <row r="3953" spans="1:6" ht="30">
      <c r="A3953" s="460">
        <v>89647</v>
      </c>
      <c r="B3953" s="461" t="s">
        <v>6181</v>
      </c>
      <c r="C3953" s="462" t="s">
        <v>896</v>
      </c>
      <c r="D3953" s="463">
        <v>14.900000000000002</v>
      </c>
      <c r="E3953" s="463">
        <v>7.61</v>
      </c>
      <c r="F3953" s="463">
        <v>22.51</v>
      </c>
    </row>
    <row r="3954" spans="1:6" ht="30">
      <c r="A3954" s="460">
        <v>89648</v>
      </c>
      <c r="B3954" s="461" t="s">
        <v>6182</v>
      </c>
      <c r="C3954" s="462" t="s">
        <v>896</v>
      </c>
      <c r="D3954" s="463">
        <v>19.740000000000002</v>
      </c>
      <c r="E3954" s="463">
        <v>7.6</v>
      </c>
      <c r="F3954" s="463">
        <v>27.34</v>
      </c>
    </row>
    <row r="3955" spans="1:6" ht="30">
      <c r="A3955" s="460">
        <v>89649</v>
      </c>
      <c r="B3955" s="461" t="s">
        <v>6183</v>
      </c>
      <c r="C3955" s="462" t="s">
        <v>896</v>
      </c>
      <c r="D3955" s="463">
        <v>24.23</v>
      </c>
      <c r="E3955" s="463">
        <v>8.9499999999999993</v>
      </c>
      <c r="F3955" s="463">
        <v>33.18</v>
      </c>
    </row>
    <row r="3956" spans="1:6" ht="30">
      <c r="A3956" s="460">
        <v>89650</v>
      </c>
      <c r="B3956" s="461" t="s">
        <v>6184</v>
      </c>
      <c r="C3956" s="462" t="s">
        <v>896</v>
      </c>
      <c r="D3956" s="463">
        <v>22.650000000000002</v>
      </c>
      <c r="E3956" s="463">
        <v>8.9499999999999993</v>
      </c>
      <c r="F3956" s="463">
        <v>31.6</v>
      </c>
    </row>
    <row r="3957" spans="1:6" ht="30">
      <c r="A3957" s="460">
        <v>89651</v>
      </c>
      <c r="B3957" s="461" t="s">
        <v>6185</v>
      </c>
      <c r="C3957" s="462" t="s">
        <v>896</v>
      </c>
      <c r="D3957" s="463">
        <v>4.9599999999999991</v>
      </c>
      <c r="E3957" s="463">
        <v>3.4</v>
      </c>
      <c r="F3957" s="463">
        <v>8.36</v>
      </c>
    </row>
    <row r="3958" spans="1:6" ht="30">
      <c r="A3958" s="460">
        <v>89652</v>
      </c>
      <c r="B3958" s="461" t="s">
        <v>6186</v>
      </c>
      <c r="C3958" s="462" t="s">
        <v>896</v>
      </c>
      <c r="D3958" s="463">
        <v>9.8899999999999988</v>
      </c>
      <c r="E3958" s="463">
        <v>3.39</v>
      </c>
      <c r="F3958" s="463">
        <v>13.28</v>
      </c>
    </row>
    <row r="3959" spans="1:6" ht="30">
      <c r="A3959" s="460">
        <v>89653</v>
      </c>
      <c r="B3959" s="461" t="s">
        <v>6187</v>
      </c>
      <c r="C3959" s="462" t="s">
        <v>896</v>
      </c>
      <c r="D3959" s="463">
        <v>14.89</v>
      </c>
      <c r="E3959" s="463">
        <v>3.38</v>
      </c>
      <c r="F3959" s="463">
        <v>18.27</v>
      </c>
    </row>
    <row r="3960" spans="1:6" ht="30">
      <c r="A3960" s="460">
        <v>89654</v>
      </c>
      <c r="B3960" s="461" t="s">
        <v>6188</v>
      </c>
      <c r="C3960" s="462" t="s">
        <v>896</v>
      </c>
      <c r="D3960" s="463">
        <v>17.560000000000002</v>
      </c>
      <c r="E3960" s="463">
        <v>3.38</v>
      </c>
      <c r="F3960" s="463">
        <v>20.94</v>
      </c>
    </row>
    <row r="3961" spans="1:6" ht="30">
      <c r="A3961" s="460">
        <v>89655</v>
      </c>
      <c r="B3961" s="461" t="s">
        <v>6189</v>
      </c>
      <c r="C3961" s="462" t="s">
        <v>896</v>
      </c>
      <c r="D3961" s="463">
        <v>21.3</v>
      </c>
      <c r="E3961" s="463">
        <v>3.38</v>
      </c>
      <c r="F3961" s="463">
        <v>24.68</v>
      </c>
    </row>
    <row r="3962" spans="1:6" ht="30">
      <c r="A3962" s="460">
        <v>89656</v>
      </c>
      <c r="B3962" s="461" t="s">
        <v>6190</v>
      </c>
      <c r="C3962" s="462" t="s">
        <v>896</v>
      </c>
      <c r="D3962" s="463">
        <v>19.71</v>
      </c>
      <c r="E3962" s="463">
        <v>3.38</v>
      </c>
      <c r="F3962" s="463">
        <v>23.09</v>
      </c>
    </row>
    <row r="3963" spans="1:6" ht="30">
      <c r="A3963" s="460">
        <v>89657</v>
      </c>
      <c r="B3963" s="461" t="s">
        <v>6191</v>
      </c>
      <c r="C3963" s="462" t="s">
        <v>896</v>
      </c>
      <c r="D3963" s="463">
        <v>11.48</v>
      </c>
      <c r="E3963" s="463">
        <v>3.38</v>
      </c>
      <c r="F3963" s="463">
        <v>14.86</v>
      </c>
    </row>
    <row r="3964" spans="1:6" ht="30">
      <c r="A3964" s="460">
        <v>89658</v>
      </c>
      <c r="B3964" s="461" t="s">
        <v>6192</v>
      </c>
      <c r="C3964" s="462" t="s">
        <v>896</v>
      </c>
      <c r="D3964" s="463">
        <v>6.81</v>
      </c>
      <c r="E3964" s="463">
        <v>4.3</v>
      </c>
      <c r="F3964" s="463">
        <v>11.11</v>
      </c>
    </row>
    <row r="3965" spans="1:6" ht="30">
      <c r="A3965" s="460">
        <v>89659</v>
      </c>
      <c r="B3965" s="461" t="s">
        <v>6193</v>
      </c>
      <c r="C3965" s="462" t="s">
        <v>896</v>
      </c>
      <c r="D3965" s="463">
        <v>14.25</v>
      </c>
      <c r="E3965" s="463">
        <v>4.29</v>
      </c>
      <c r="F3965" s="463">
        <v>18.54</v>
      </c>
    </row>
    <row r="3966" spans="1:6" ht="30">
      <c r="A3966" s="460">
        <v>89660</v>
      </c>
      <c r="B3966" s="461" t="s">
        <v>6194</v>
      </c>
      <c r="C3966" s="462" t="s">
        <v>896</v>
      </c>
      <c r="D3966" s="463">
        <v>6.84</v>
      </c>
      <c r="E3966" s="463">
        <v>4.49</v>
      </c>
      <c r="F3966" s="463">
        <v>11.33</v>
      </c>
    </row>
    <row r="3967" spans="1:6" ht="30">
      <c r="A3967" s="460">
        <v>89661</v>
      </c>
      <c r="B3967" s="461" t="s">
        <v>6195</v>
      </c>
      <c r="C3967" s="462" t="s">
        <v>896</v>
      </c>
      <c r="D3967" s="463">
        <v>20.36</v>
      </c>
      <c r="E3967" s="463">
        <v>4.28</v>
      </c>
      <c r="F3967" s="463">
        <v>24.64</v>
      </c>
    </row>
    <row r="3968" spans="1:6" ht="30">
      <c r="A3968" s="460">
        <v>89662</v>
      </c>
      <c r="B3968" s="461" t="s">
        <v>6196</v>
      </c>
      <c r="C3968" s="462" t="s">
        <v>896</v>
      </c>
      <c r="D3968" s="463">
        <v>27.909999999999997</v>
      </c>
      <c r="E3968" s="463">
        <v>3.83</v>
      </c>
      <c r="F3968" s="463">
        <v>31.74</v>
      </c>
    </row>
    <row r="3969" spans="1:6" ht="30">
      <c r="A3969" s="460">
        <v>89663</v>
      </c>
      <c r="B3969" s="461" t="s">
        <v>6197</v>
      </c>
      <c r="C3969" s="462" t="s">
        <v>896</v>
      </c>
      <c r="D3969" s="463">
        <v>26.619999999999997</v>
      </c>
      <c r="E3969" s="463">
        <v>4.28</v>
      </c>
      <c r="F3969" s="463">
        <v>30.9</v>
      </c>
    </row>
    <row r="3970" spans="1:6" ht="30">
      <c r="A3970" s="460">
        <v>89664</v>
      </c>
      <c r="B3970" s="461" t="s">
        <v>6198</v>
      </c>
      <c r="C3970" s="462" t="s">
        <v>896</v>
      </c>
      <c r="D3970" s="463">
        <v>14.18</v>
      </c>
      <c r="E3970" s="463">
        <v>4.29</v>
      </c>
      <c r="F3970" s="463">
        <v>18.47</v>
      </c>
    </row>
    <row r="3971" spans="1:6" ht="30">
      <c r="A3971" s="460">
        <v>89666</v>
      </c>
      <c r="B3971" s="461" t="s">
        <v>6199</v>
      </c>
      <c r="C3971" s="462" t="s">
        <v>896</v>
      </c>
      <c r="D3971" s="463">
        <v>4.9400000000000013</v>
      </c>
      <c r="E3971" s="463">
        <v>3.86</v>
      </c>
      <c r="F3971" s="463">
        <v>8.8000000000000007</v>
      </c>
    </row>
    <row r="3972" spans="1:6" ht="30">
      <c r="A3972" s="460">
        <v>89667</v>
      </c>
      <c r="B3972" s="461" t="s">
        <v>6200</v>
      </c>
      <c r="C3972" s="462" t="s">
        <v>896</v>
      </c>
      <c r="D3972" s="463">
        <v>39.519999999999996</v>
      </c>
      <c r="E3972" s="463">
        <v>5.34</v>
      </c>
      <c r="F3972" s="463">
        <v>44.86</v>
      </c>
    </row>
    <row r="3973" spans="1:6" ht="30">
      <c r="A3973" s="460">
        <v>89668</v>
      </c>
      <c r="B3973" s="461" t="s">
        <v>6201</v>
      </c>
      <c r="C3973" s="462" t="s">
        <v>896</v>
      </c>
      <c r="D3973" s="463">
        <v>26.020000000000003</v>
      </c>
      <c r="E3973" s="463">
        <v>4.1500000000000004</v>
      </c>
      <c r="F3973" s="463">
        <v>30.17</v>
      </c>
    </row>
    <row r="3974" spans="1:6" ht="30">
      <c r="A3974" s="460">
        <v>89669</v>
      </c>
      <c r="B3974" s="461" t="s">
        <v>6202</v>
      </c>
      <c r="C3974" s="462" t="s">
        <v>896</v>
      </c>
      <c r="D3974" s="463">
        <v>27.11</v>
      </c>
      <c r="E3974" s="463">
        <v>8.4</v>
      </c>
      <c r="F3974" s="463">
        <v>35.51</v>
      </c>
    </row>
    <row r="3975" spans="1:6" ht="30">
      <c r="A3975" s="460">
        <v>89670</v>
      </c>
      <c r="B3975" s="461" t="s">
        <v>6203</v>
      </c>
      <c r="C3975" s="462" t="s">
        <v>896</v>
      </c>
      <c r="D3975" s="463">
        <v>10.95</v>
      </c>
      <c r="E3975" s="463">
        <v>5.07</v>
      </c>
      <c r="F3975" s="463">
        <v>16.02</v>
      </c>
    </row>
    <row r="3976" spans="1:6" ht="30">
      <c r="A3976" s="460">
        <v>89671</v>
      </c>
      <c r="B3976" s="461" t="s">
        <v>6204</v>
      </c>
      <c r="C3976" s="462" t="s">
        <v>896</v>
      </c>
      <c r="D3976" s="463">
        <v>38.06</v>
      </c>
      <c r="E3976" s="463">
        <v>8.4</v>
      </c>
      <c r="F3976" s="463">
        <v>46.46</v>
      </c>
    </row>
    <row r="3977" spans="1:6" ht="30">
      <c r="A3977" s="460">
        <v>89672</v>
      </c>
      <c r="B3977" s="461" t="s">
        <v>6205</v>
      </c>
      <c r="C3977" s="462" t="s">
        <v>896</v>
      </c>
      <c r="D3977" s="463">
        <v>20.200000000000003</v>
      </c>
      <c r="E3977" s="463">
        <v>5.0599999999999996</v>
      </c>
      <c r="F3977" s="463">
        <v>25.26</v>
      </c>
    </row>
    <row r="3978" spans="1:6" ht="30">
      <c r="A3978" s="460">
        <v>89673</v>
      </c>
      <c r="B3978" s="461" t="s">
        <v>6206</v>
      </c>
      <c r="C3978" s="462" t="s">
        <v>896</v>
      </c>
      <c r="D3978" s="463">
        <v>29.889999999999997</v>
      </c>
      <c r="E3978" s="463">
        <v>6.87</v>
      </c>
      <c r="F3978" s="463">
        <v>36.76</v>
      </c>
    </row>
    <row r="3979" spans="1:6" ht="30">
      <c r="A3979" s="460">
        <v>89674</v>
      </c>
      <c r="B3979" s="461" t="s">
        <v>6207</v>
      </c>
      <c r="C3979" s="462" t="s">
        <v>896</v>
      </c>
      <c r="D3979" s="463">
        <v>26.89</v>
      </c>
      <c r="E3979" s="463">
        <v>5.0599999999999996</v>
      </c>
      <c r="F3979" s="463">
        <v>31.95</v>
      </c>
    </row>
    <row r="3980" spans="1:6" ht="30">
      <c r="A3980" s="460">
        <v>89675</v>
      </c>
      <c r="B3980" s="461" t="s">
        <v>6208</v>
      </c>
      <c r="C3980" s="462" t="s">
        <v>896</v>
      </c>
      <c r="D3980" s="463">
        <v>65.31</v>
      </c>
      <c r="E3980" s="463">
        <v>8.39</v>
      </c>
      <c r="F3980" s="463">
        <v>73.7</v>
      </c>
    </row>
    <row r="3981" spans="1:6" ht="30">
      <c r="A3981" s="460">
        <v>89676</v>
      </c>
      <c r="B3981" s="461" t="s">
        <v>6209</v>
      </c>
      <c r="C3981" s="462" t="s">
        <v>896</v>
      </c>
      <c r="D3981" s="463">
        <v>32.99</v>
      </c>
      <c r="E3981" s="463">
        <v>4.8600000000000003</v>
      </c>
      <c r="F3981" s="463">
        <v>37.85</v>
      </c>
    </row>
    <row r="3982" spans="1:6" ht="30">
      <c r="A3982" s="460">
        <v>89677</v>
      </c>
      <c r="B3982" s="461" t="s">
        <v>6210</v>
      </c>
      <c r="C3982" s="462" t="s">
        <v>896</v>
      </c>
      <c r="D3982" s="463">
        <v>65.680000000000007</v>
      </c>
      <c r="E3982" s="463">
        <v>14.52</v>
      </c>
      <c r="F3982" s="463">
        <v>80.2</v>
      </c>
    </row>
    <row r="3983" spans="1:6" ht="30">
      <c r="A3983" s="460">
        <v>89678</v>
      </c>
      <c r="B3983" s="461" t="s">
        <v>6211</v>
      </c>
      <c r="C3983" s="462" t="s">
        <v>896</v>
      </c>
      <c r="D3983" s="463">
        <v>9.0599999999999987</v>
      </c>
      <c r="E3983" s="463">
        <v>4.7</v>
      </c>
      <c r="F3983" s="463">
        <v>13.76</v>
      </c>
    </row>
    <row r="3984" spans="1:6" ht="30">
      <c r="A3984" s="460">
        <v>89679</v>
      </c>
      <c r="B3984" s="461" t="s">
        <v>6212</v>
      </c>
      <c r="C3984" s="462" t="s">
        <v>896</v>
      </c>
      <c r="D3984" s="463">
        <v>109.58999999999999</v>
      </c>
      <c r="E3984" s="463">
        <v>14.51</v>
      </c>
      <c r="F3984" s="463">
        <v>124.1</v>
      </c>
    </row>
    <row r="3985" spans="1:6" ht="30">
      <c r="A3985" s="460">
        <v>89680</v>
      </c>
      <c r="B3985" s="461" t="s">
        <v>6213</v>
      </c>
      <c r="C3985" s="462" t="s">
        <v>896</v>
      </c>
      <c r="D3985" s="463">
        <v>18.64</v>
      </c>
      <c r="E3985" s="463">
        <v>5.96</v>
      </c>
      <c r="F3985" s="463">
        <v>24.6</v>
      </c>
    </row>
    <row r="3986" spans="1:6" ht="30">
      <c r="A3986" s="460">
        <v>89681</v>
      </c>
      <c r="B3986" s="461" t="s">
        <v>6214</v>
      </c>
      <c r="C3986" s="462" t="s">
        <v>896</v>
      </c>
      <c r="D3986" s="463">
        <v>79.66</v>
      </c>
      <c r="E3986" s="463">
        <v>11.46</v>
      </c>
      <c r="F3986" s="463">
        <v>91.12</v>
      </c>
    </row>
    <row r="3987" spans="1:6" ht="30">
      <c r="A3987" s="460">
        <v>89682</v>
      </c>
      <c r="B3987" s="461" t="s">
        <v>6215</v>
      </c>
      <c r="C3987" s="462" t="s">
        <v>896</v>
      </c>
      <c r="D3987" s="463">
        <v>27.36</v>
      </c>
      <c r="E3987" s="463">
        <v>5.96</v>
      </c>
      <c r="F3987" s="463">
        <v>33.32</v>
      </c>
    </row>
    <row r="3988" spans="1:6" ht="30">
      <c r="A3988" s="460">
        <v>89683</v>
      </c>
      <c r="B3988" s="461" t="s">
        <v>6216</v>
      </c>
      <c r="C3988" s="462" t="s">
        <v>896</v>
      </c>
      <c r="D3988" s="463">
        <v>271.2</v>
      </c>
      <c r="E3988" s="463">
        <v>14.51</v>
      </c>
      <c r="F3988" s="463">
        <v>285.70999999999998</v>
      </c>
    </row>
    <row r="3989" spans="1:6" ht="30">
      <c r="A3989" s="460">
        <v>89684</v>
      </c>
      <c r="B3989" s="461" t="s">
        <v>6217</v>
      </c>
      <c r="C3989" s="462" t="s">
        <v>896</v>
      </c>
      <c r="D3989" s="463">
        <v>39.86</v>
      </c>
      <c r="E3989" s="463">
        <v>5.95</v>
      </c>
      <c r="F3989" s="463">
        <v>45.81</v>
      </c>
    </row>
    <row r="3990" spans="1:6" ht="30">
      <c r="A3990" s="460">
        <v>89685</v>
      </c>
      <c r="B3990" s="461" t="s">
        <v>6218</v>
      </c>
      <c r="C3990" s="462" t="s">
        <v>896</v>
      </c>
      <c r="D3990" s="463">
        <v>52.68</v>
      </c>
      <c r="E3990" s="463">
        <v>10.71</v>
      </c>
      <c r="F3990" s="463">
        <v>63.39</v>
      </c>
    </row>
    <row r="3991" spans="1:6" ht="30">
      <c r="A3991" s="460">
        <v>89686</v>
      </c>
      <c r="B3991" s="461" t="s">
        <v>6219</v>
      </c>
      <c r="C3991" s="462" t="s">
        <v>896</v>
      </c>
      <c r="D3991" s="463">
        <v>51.49</v>
      </c>
      <c r="E3991" s="463">
        <v>5.76</v>
      </c>
      <c r="F3991" s="463">
        <v>57.25</v>
      </c>
    </row>
    <row r="3992" spans="1:6" ht="30">
      <c r="A3992" s="460">
        <v>89687</v>
      </c>
      <c r="B3992" s="461" t="s">
        <v>6220</v>
      </c>
      <c r="C3992" s="462" t="s">
        <v>896</v>
      </c>
      <c r="D3992" s="463">
        <v>44.04</v>
      </c>
      <c r="E3992" s="463">
        <v>10.71</v>
      </c>
      <c r="F3992" s="463">
        <v>54.75</v>
      </c>
    </row>
    <row r="3993" spans="1:6" ht="30">
      <c r="A3993" s="460">
        <v>89689</v>
      </c>
      <c r="B3993" s="461" t="s">
        <v>6221</v>
      </c>
      <c r="C3993" s="462" t="s">
        <v>896</v>
      </c>
      <c r="D3993" s="463">
        <v>33.450000000000003</v>
      </c>
      <c r="E3993" s="463">
        <v>5.51</v>
      </c>
      <c r="F3993" s="463">
        <v>38.96</v>
      </c>
    </row>
    <row r="3994" spans="1:6" ht="30">
      <c r="A3994" s="460">
        <v>89690</v>
      </c>
      <c r="B3994" s="461" t="s">
        <v>6222</v>
      </c>
      <c r="C3994" s="462" t="s">
        <v>896</v>
      </c>
      <c r="D3994" s="463">
        <v>76.72</v>
      </c>
      <c r="E3994" s="463">
        <v>16.82</v>
      </c>
      <c r="F3994" s="463">
        <v>93.54</v>
      </c>
    </row>
    <row r="3995" spans="1:6" ht="30">
      <c r="A3995" s="460">
        <v>89691</v>
      </c>
      <c r="B3995" s="461" t="s">
        <v>6223</v>
      </c>
      <c r="C3995" s="462" t="s">
        <v>896</v>
      </c>
      <c r="D3995" s="463">
        <v>9.120000000000001</v>
      </c>
      <c r="E3995" s="463">
        <v>6.8</v>
      </c>
      <c r="F3995" s="463">
        <v>15.92</v>
      </c>
    </row>
    <row r="3996" spans="1:6" ht="30">
      <c r="A3996" s="460">
        <v>89692</v>
      </c>
      <c r="B3996" s="461" t="s">
        <v>6224</v>
      </c>
      <c r="C3996" s="462" t="s">
        <v>896</v>
      </c>
      <c r="D3996" s="463">
        <v>90.55</v>
      </c>
      <c r="E3996" s="463">
        <v>14.77</v>
      </c>
      <c r="F3996" s="463">
        <v>105.32</v>
      </c>
    </row>
    <row r="3997" spans="1:6" ht="30">
      <c r="A3997" s="460">
        <v>89693</v>
      </c>
      <c r="B3997" s="461" t="s">
        <v>6225</v>
      </c>
      <c r="C3997" s="462" t="s">
        <v>896</v>
      </c>
      <c r="D3997" s="463">
        <v>65.849999999999994</v>
      </c>
      <c r="E3997" s="463">
        <v>16.82</v>
      </c>
      <c r="F3997" s="463">
        <v>82.67</v>
      </c>
    </row>
    <row r="3998" spans="1:6" ht="30">
      <c r="A3998" s="460">
        <v>89694</v>
      </c>
      <c r="B3998" s="461" t="s">
        <v>6226</v>
      </c>
      <c r="C3998" s="462" t="s">
        <v>896</v>
      </c>
      <c r="D3998" s="463">
        <v>15.439999999999998</v>
      </c>
      <c r="E3998" s="463">
        <v>6.8</v>
      </c>
      <c r="F3998" s="463">
        <v>22.24</v>
      </c>
    </row>
    <row r="3999" spans="1:6" ht="30">
      <c r="A3999" s="460">
        <v>89695</v>
      </c>
      <c r="B3999" s="461" t="s">
        <v>6227</v>
      </c>
      <c r="C3999" s="462" t="s">
        <v>896</v>
      </c>
      <c r="D3999" s="463">
        <v>12.52</v>
      </c>
      <c r="E3999" s="463">
        <v>6.8</v>
      </c>
      <c r="F3999" s="463">
        <v>19.32</v>
      </c>
    </row>
    <row r="4000" spans="1:6" ht="30">
      <c r="A4000" s="460">
        <v>89696</v>
      </c>
      <c r="B4000" s="461" t="s">
        <v>6228</v>
      </c>
      <c r="C4000" s="462" t="s">
        <v>896</v>
      </c>
      <c r="D4000" s="463">
        <v>72.94</v>
      </c>
      <c r="E4000" s="463">
        <v>14.77</v>
      </c>
      <c r="F4000" s="463">
        <v>87.71</v>
      </c>
    </row>
    <row r="4001" spans="1:6" ht="30">
      <c r="A4001" s="460">
        <v>89697</v>
      </c>
      <c r="B4001" s="461" t="s">
        <v>6229</v>
      </c>
      <c r="C4001" s="462" t="s">
        <v>896</v>
      </c>
      <c r="D4001" s="463">
        <v>12.17</v>
      </c>
      <c r="E4001" s="463">
        <v>8.6199999999999992</v>
      </c>
      <c r="F4001" s="463">
        <v>20.79</v>
      </c>
    </row>
    <row r="4002" spans="1:6" ht="30">
      <c r="A4002" s="460">
        <v>89698</v>
      </c>
      <c r="B4002" s="461" t="s">
        <v>6230</v>
      </c>
      <c r="C4002" s="462" t="s">
        <v>896</v>
      </c>
      <c r="D4002" s="463">
        <v>240.51</v>
      </c>
      <c r="E4002" s="463">
        <v>29.06</v>
      </c>
      <c r="F4002" s="463">
        <v>269.57</v>
      </c>
    </row>
    <row r="4003" spans="1:6" ht="30">
      <c r="A4003" s="460">
        <v>89699</v>
      </c>
      <c r="B4003" s="461" t="s">
        <v>6231</v>
      </c>
      <c r="C4003" s="462" t="s">
        <v>896</v>
      </c>
      <c r="D4003" s="463">
        <v>179.44</v>
      </c>
      <c r="E4003" s="463">
        <v>24.97</v>
      </c>
      <c r="F4003" s="463">
        <v>204.41</v>
      </c>
    </row>
    <row r="4004" spans="1:6" ht="30">
      <c r="A4004" s="460">
        <v>89700</v>
      </c>
      <c r="B4004" s="461" t="s">
        <v>6232</v>
      </c>
      <c r="C4004" s="462" t="s">
        <v>896</v>
      </c>
      <c r="D4004" s="463">
        <v>17.77</v>
      </c>
      <c r="E4004" s="463">
        <v>7.7</v>
      </c>
      <c r="F4004" s="463">
        <v>25.47</v>
      </c>
    </row>
    <row r="4005" spans="1:6" ht="30">
      <c r="A4005" s="460">
        <v>89701</v>
      </c>
      <c r="B4005" s="461" t="s">
        <v>6233</v>
      </c>
      <c r="C4005" s="462" t="s">
        <v>896</v>
      </c>
      <c r="D4005" s="463">
        <v>170.65</v>
      </c>
      <c r="E4005" s="463">
        <v>29.06</v>
      </c>
      <c r="F4005" s="463">
        <v>199.71</v>
      </c>
    </row>
    <row r="4006" spans="1:6" ht="30">
      <c r="A4006" s="460">
        <v>89702</v>
      </c>
      <c r="B4006" s="461" t="s">
        <v>6234</v>
      </c>
      <c r="C4006" s="462" t="s">
        <v>896</v>
      </c>
      <c r="D4006" s="463">
        <v>16.32</v>
      </c>
      <c r="E4006" s="463">
        <v>8.61</v>
      </c>
      <c r="F4006" s="463">
        <v>24.93</v>
      </c>
    </row>
    <row r="4007" spans="1:6" ht="30">
      <c r="A4007" s="460">
        <v>89703</v>
      </c>
      <c r="B4007" s="461" t="s">
        <v>6235</v>
      </c>
      <c r="C4007" s="462" t="s">
        <v>896</v>
      </c>
      <c r="D4007" s="463">
        <v>41.430000000000007</v>
      </c>
      <c r="E4007" s="463">
        <v>8.34</v>
      </c>
      <c r="F4007" s="463">
        <v>49.77</v>
      </c>
    </row>
    <row r="4008" spans="1:6" ht="30">
      <c r="A4008" s="460">
        <v>89704</v>
      </c>
      <c r="B4008" s="461" t="s">
        <v>6236</v>
      </c>
      <c r="C4008" s="462" t="s">
        <v>896</v>
      </c>
      <c r="D4008" s="463">
        <v>130.19</v>
      </c>
      <c r="E4008" s="463">
        <v>24.97</v>
      </c>
      <c r="F4008" s="463">
        <v>155.16</v>
      </c>
    </row>
    <row r="4009" spans="1:6" ht="30">
      <c r="A4009" s="460">
        <v>89705</v>
      </c>
      <c r="B4009" s="461" t="s">
        <v>6237</v>
      </c>
      <c r="C4009" s="462" t="s">
        <v>896</v>
      </c>
      <c r="D4009" s="463">
        <v>18.989999999999998</v>
      </c>
      <c r="E4009" s="463">
        <v>10.14</v>
      </c>
      <c r="F4009" s="463">
        <v>29.13</v>
      </c>
    </row>
    <row r="4010" spans="1:6" ht="30">
      <c r="A4010" s="460">
        <v>89706</v>
      </c>
      <c r="B4010" s="461" t="s">
        <v>6238</v>
      </c>
      <c r="C4010" s="462" t="s">
        <v>896</v>
      </c>
      <c r="D4010" s="463">
        <v>47.84</v>
      </c>
      <c r="E4010" s="463">
        <v>11.93</v>
      </c>
      <c r="F4010" s="463">
        <v>59.77</v>
      </c>
    </row>
    <row r="4011" spans="1:6" ht="30">
      <c r="A4011" s="460">
        <v>89718</v>
      </c>
      <c r="B4011" s="461" t="s">
        <v>6239</v>
      </c>
      <c r="C4011" s="462" t="s">
        <v>914</v>
      </c>
      <c r="D4011" s="463">
        <v>46.41</v>
      </c>
      <c r="E4011" s="463">
        <v>9.35</v>
      </c>
      <c r="F4011" s="463">
        <v>55.76</v>
      </c>
    </row>
    <row r="4012" spans="1:6" ht="30">
      <c r="A4012" s="460">
        <v>89719</v>
      </c>
      <c r="B4012" s="461" t="s">
        <v>6240</v>
      </c>
      <c r="C4012" s="462" t="s">
        <v>896</v>
      </c>
      <c r="D4012" s="463">
        <v>9.16</v>
      </c>
      <c r="E4012" s="463">
        <v>5.78</v>
      </c>
      <c r="F4012" s="463">
        <v>14.94</v>
      </c>
    </row>
    <row r="4013" spans="1:6" ht="30">
      <c r="A4013" s="460">
        <v>89720</v>
      </c>
      <c r="B4013" s="461" t="s">
        <v>6241</v>
      </c>
      <c r="C4013" s="462" t="s">
        <v>896</v>
      </c>
      <c r="D4013" s="463">
        <v>10.719999999999999</v>
      </c>
      <c r="E4013" s="463">
        <v>5.77</v>
      </c>
      <c r="F4013" s="463">
        <v>16.489999999999998</v>
      </c>
    </row>
    <row r="4014" spans="1:6" ht="30">
      <c r="A4014" s="460">
        <v>89721</v>
      </c>
      <c r="B4014" s="461" t="s">
        <v>6242</v>
      </c>
      <c r="C4014" s="462" t="s">
        <v>896</v>
      </c>
      <c r="D4014" s="463">
        <v>11.95</v>
      </c>
      <c r="E4014" s="463">
        <v>5.77</v>
      </c>
      <c r="F4014" s="463">
        <v>17.72</v>
      </c>
    </row>
    <row r="4015" spans="1:6" ht="30">
      <c r="A4015" s="460">
        <v>89723</v>
      </c>
      <c r="B4015" s="461" t="s">
        <v>6243</v>
      </c>
      <c r="C4015" s="462" t="s">
        <v>896</v>
      </c>
      <c r="D4015" s="463">
        <v>15.279999999999998</v>
      </c>
      <c r="E4015" s="463">
        <v>6.8</v>
      </c>
      <c r="F4015" s="463">
        <v>22.08</v>
      </c>
    </row>
    <row r="4016" spans="1:6" ht="45">
      <c r="A4016" s="460">
        <v>89724</v>
      </c>
      <c r="B4016" s="461" t="s">
        <v>6244</v>
      </c>
      <c r="C4016" s="462" t="s">
        <v>896</v>
      </c>
      <c r="D4016" s="463">
        <v>6.1700000000000008</v>
      </c>
      <c r="E4016" s="463">
        <v>5.88</v>
      </c>
      <c r="F4016" s="463">
        <v>12.05</v>
      </c>
    </row>
    <row r="4017" spans="1:6" ht="30">
      <c r="A4017" s="460">
        <v>89725</v>
      </c>
      <c r="B4017" s="461" t="s">
        <v>6245</v>
      </c>
      <c r="C4017" s="462" t="s">
        <v>896</v>
      </c>
      <c r="D4017" s="463">
        <v>14.64</v>
      </c>
      <c r="E4017" s="463">
        <v>6.8</v>
      </c>
      <c r="F4017" s="463">
        <v>21.44</v>
      </c>
    </row>
    <row r="4018" spans="1:6" ht="45">
      <c r="A4018" s="460">
        <v>89726</v>
      </c>
      <c r="B4018" s="461" t="s">
        <v>6246</v>
      </c>
      <c r="C4018" s="462" t="s">
        <v>896</v>
      </c>
      <c r="D4018" s="463">
        <v>6.4099999999999993</v>
      </c>
      <c r="E4018" s="463">
        <v>5.88</v>
      </c>
      <c r="F4018" s="463">
        <v>12.29</v>
      </c>
    </row>
    <row r="4019" spans="1:6" ht="30">
      <c r="A4019" s="460">
        <v>89727</v>
      </c>
      <c r="B4019" s="461" t="s">
        <v>6247</v>
      </c>
      <c r="C4019" s="462" t="s">
        <v>896</v>
      </c>
      <c r="D4019" s="463">
        <v>19.47</v>
      </c>
      <c r="E4019" s="463">
        <v>6.8</v>
      </c>
      <c r="F4019" s="463">
        <v>26.27</v>
      </c>
    </row>
    <row r="4020" spans="1:6" ht="45">
      <c r="A4020" s="460">
        <v>89728</v>
      </c>
      <c r="B4020" s="461" t="s">
        <v>6248</v>
      </c>
      <c r="C4020" s="462" t="s">
        <v>896</v>
      </c>
      <c r="D4020" s="463">
        <v>9.2100000000000009</v>
      </c>
      <c r="E4020" s="463">
        <v>5.88</v>
      </c>
      <c r="F4020" s="463">
        <v>15.09</v>
      </c>
    </row>
    <row r="4021" spans="1:6" ht="30">
      <c r="A4021" s="460">
        <v>89729</v>
      </c>
      <c r="B4021" s="461" t="s">
        <v>6249</v>
      </c>
      <c r="C4021" s="462" t="s">
        <v>896</v>
      </c>
      <c r="D4021" s="463">
        <v>23.92</v>
      </c>
      <c r="E4021" s="463">
        <v>8</v>
      </c>
      <c r="F4021" s="463">
        <v>31.92</v>
      </c>
    </row>
    <row r="4022" spans="1:6" ht="45">
      <c r="A4022" s="460">
        <v>89730</v>
      </c>
      <c r="B4022" s="461" t="s">
        <v>6250</v>
      </c>
      <c r="C4022" s="462" t="s">
        <v>896</v>
      </c>
      <c r="D4022" s="463">
        <v>11.190000000000001</v>
      </c>
      <c r="E4022" s="463">
        <v>5.88</v>
      </c>
      <c r="F4022" s="463">
        <v>17.07</v>
      </c>
    </row>
    <row r="4023" spans="1:6" ht="45">
      <c r="A4023" s="460">
        <v>89731</v>
      </c>
      <c r="B4023" s="461" t="s">
        <v>6251</v>
      </c>
      <c r="C4023" s="462" t="s">
        <v>896</v>
      </c>
      <c r="D4023" s="463">
        <v>9.8000000000000007</v>
      </c>
      <c r="E4023" s="463">
        <v>6.38</v>
      </c>
      <c r="F4023" s="463">
        <v>16.18</v>
      </c>
    </row>
    <row r="4024" spans="1:6" ht="45">
      <c r="A4024" s="460">
        <v>89732</v>
      </c>
      <c r="B4024" s="461" t="s">
        <v>6252</v>
      </c>
      <c r="C4024" s="462" t="s">
        <v>896</v>
      </c>
      <c r="D4024" s="463">
        <v>10.560000000000002</v>
      </c>
      <c r="E4024" s="463">
        <v>6.38</v>
      </c>
      <c r="F4024" s="463">
        <v>16.940000000000001</v>
      </c>
    </row>
    <row r="4025" spans="1:6" ht="45">
      <c r="A4025" s="460">
        <v>89733</v>
      </c>
      <c r="B4025" s="461" t="s">
        <v>6253</v>
      </c>
      <c r="C4025" s="462" t="s">
        <v>896</v>
      </c>
      <c r="D4025" s="463">
        <v>18.63</v>
      </c>
      <c r="E4025" s="463">
        <v>6.37</v>
      </c>
      <c r="F4025" s="463">
        <v>25</v>
      </c>
    </row>
    <row r="4026" spans="1:6" ht="30">
      <c r="A4026" s="460">
        <v>89734</v>
      </c>
      <c r="B4026" s="461" t="s">
        <v>6254</v>
      </c>
      <c r="C4026" s="462" t="s">
        <v>896</v>
      </c>
      <c r="D4026" s="463">
        <v>22.34</v>
      </c>
      <c r="E4026" s="463">
        <v>8</v>
      </c>
      <c r="F4026" s="463">
        <v>30.34</v>
      </c>
    </row>
    <row r="4027" spans="1:6" ht="45">
      <c r="A4027" s="460">
        <v>89735</v>
      </c>
      <c r="B4027" s="461" t="s">
        <v>6255</v>
      </c>
      <c r="C4027" s="462" t="s">
        <v>896</v>
      </c>
      <c r="D4027" s="463">
        <v>20.91</v>
      </c>
      <c r="E4027" s="463">
        <v>6.37</v>
      </c>
      <c r="F4027" s="463">
        <v>27.28</v>
      </c>
    </row>
    <row r="4028" spans="1:6" ht="30">
      <c r="A4028" s="460">
        <v>89736</v>
      </c>
      <c r="B4028" s="461" t="s">
        <v>6256</v>
      </c>
      <c r="C4028" s="462" t="s">
        <v>896</v>
      </c>
      <c r="D4028" s="463">
        <v>6.66</v>
      </c>
      <c r="E4028" s="463">
        <v>3.85</v>
      </c>
      <c r="F4028" s="463">
        <v>10.51</v>
      </c>
    </row>
    <row r="4029" spans="1:6" ht="45">
      <c r="A4029" s="460">
        <v>89737</v>
      </c>
      <c r="B4029" s="461" t="s">
        <v>6257</v>
      </c>
      <c r="C4029" s="462" t="s">
        <v>896</v>
      </c>
      <c r="D4029" s="463">
        <v>16.439999999999998</v>
      </c>
      <c r="E4029" s="463">
        <v>7.64</v>
      </c>
      <c r="F4029" s="463">
        <v>24.08</v>
      </c>
    </row>
    <row r="4030" spans="1:6" ht="30">
      <c r="A4030" s="460">
        <v>89738</v>
      </c>
      <c r="B4030" s="461" t="s">
        <v>2683</v>
      </c>
      <c r="C4030" s="462" t="s">
        <v>896</v>
      </c>
      <c r="D4030" s="463">
        <v>14.100000000000001</v>
      </c>
      <c r="E4030" s="463">
        <v>3.84</v>
      </c>
      <c r="F4030" s="463">
        <v>17.940000000000001</v>
      </c>
    </row>
    <row r="4031" spans="1:6" ht="45">
      <c r="A4031" s="460">
        <v>89739</v>
      </c>
      <c r="B4031" s="461" t="s">
        <v>6258</v>
      </c>
      <c r="C4031" s="462" t="s">
        <v>896</v>
      </c>
      <c r="D4031" s="463">
        <v>17.46</v>
      </c>
      <c r="E4031" s="463">
        <v>7.64</v>
      </c>
      <c r="F4031" s="463">
        <v>25.1</v>
      </c>
    </row>
    <row r="4032" spans="1:6" ht="30">
      <c r="A4032" s="460">
        <v>89740</v>
      </c>
      <c r="B4032" s="461" t="s">
        <v>6259</v>
      </c>
      <c r="C4032" s="462" t="s">
        <v>896</v>
      </c>
      <c r="D4032" s="463">
        <v>6.68</v>
      </c>
      <c r="E4032" s="463">
        <v>4.0199999999999996</v>
      </c>
      <c r="F4032" s="463">
        <v>10.7</v>
      </c>
    </row>
    <row r="4033" spans="1:6" ht="30">
      <c r="A4033" s="460">
        <v>89741</v>
      </c>
      <c r="B4033" s="461" t="s">
        <v>6260</v>
      </c>
      <c r="C4033" s="462" t="s">
        <v>896</v>
      </c>
      <c r="D4033" s="463">
        <v>20.2</v>
      </c>
      <c r="E4033" s="463">
        <v>3.84</v>
      </c>
      <c r="F4033" s="463">
        <v>24.04</v>
      </c>
    </row>
    <row r="4034" spans="1:6" ht="45">
      <c r="A4034" s="460">
        <v>89742</v>
      </c>
      <c r="B4034" s="461" t="s">
        <v>6261</v>
      </c>
      <c r="C4034" s="462" t="s">
        <v>896</v>
      </c>
      <c r="D4034" s="463">
        <v>34.26</v>
      </c>
      <c r="E4034" s="463">
        <v>7.63</v>
      </c>
      <c r="F4034" s="463">
        <v>41.89</v>
      </c>
    </row>
    <row r="4035" spans="1:6" ht="45">
      <c r="A4035" s="460">
        <v>89743</v>
      </c>
      <c r="B4035" s="461" t="s">
        <v>6262</v>
      </c>
      <c r="C4035" s="462" t="s">
        <v>896</v>
      </c>
      <c r="D4035" s="463">
        <v>55.74</v>
      </c>
      <c r="E4035" s="463">
        <v>7.62</v>
      </c>
      <c r="F4035" s="463">
        <v>63.36</v>
      </c>
    </row>
    <row r="4036" spans="1:6" ht="45">
      <c r="A4036" s="460">
        <v>89744</v>
      </c>
      <c r="B4036" s="461" t="s">
        <v>6263</v>
      </c>
      <c r="C4036" s="462" t="s">
        <v>896</v>
      </c>
      <c r="D4036" s="463">
        <v>20.39</v>
      </c>
      <c r="E4036" s="463">
        <v>8.91</v>
      </c>
      <c r="F4036" s="463">
        <v>29.3</v>
      </c>
    </row>
    <row r="4037" spans="1:6" ht="45">
      <c r="A4037" s="460">
        <v>89746</v>
      </c>
      <c r="B4037" s="461" t="s">
        <v>6264</v>
      </c>
      <c r="C4037" s="462" t="s">
        <v>896</v>
      </c>
      <c r="D4037" s="463">
        <v>21.26</v>
      </c>
      <c r="E4037" s="463">
        <v>8.91</v>
      </c>
      <c r="F4037" s="463">
        <v>30.17</v>
      </c>
    </row>
    <row r="4038" spans="1:6" ht="30">
      <c r="A4038" s="460">
        <v>89747</v>
      </c>
      <c r="B4038" s="461" t="s">
        <v>6265</v>
      </c>
      <c r="C4038" s="462" t="s">
        <v>896</v>
      </c>
      <c r="D4038" s="463">
        <v>26.46</v>
      </c>
      <c r="E4038" s="463">
        <v>3.84</v>
      </c>
      <c r="F4038" s="463">
        <v>30.3</v>
      </c>
    </row>
    <row r="4039" spans="1:6" ht="45">
      <c r="A4039" s="460">
        <v>89748</v>
      </c>
      <c r="B4039" s="461" t="s">
        <v>6266</v>
      </c>
      <c r="C4039" s="462" t="s">
        <v>896</v>
      </c>
      <c r="D4039" s="463">
        <v>36.090000000000003</v>
      </c>
      <c r="E4039" s="463">
        <v>8.9</v>
      </c>
      <c r="F4039" s="463">
        <v>44.99</v>
      </c>
    </row>
    <row r="4040" spans="1:6" ht="30">
      <c r="A4040" s="460">
        <v>89749</v>
      </c>
      <c r="B4040" s="461" t="s">
        <v>6267</v>
      </c>
      <c r="C4040" s="462" t="s">
        <v>896</v>
      </c>
      <c r="D4040" s="463">
        <v>14.030000000000001</v>
      </c>
      <c r="E4040" s="463">
        <v>3.84</v>
      </c>
      <c r="F4040" s="463">
        <v>17.87</v>
      </c>
    </row>
    <row r="4041" spans="1:6" ht="45">
      <c r="A4041" s="460">
        <v>89750</v>
      </c>
      <c r="B4041" s="461" t="s">
        <v>6268</v>
      </c>
      <c r="C4041" s="462" t="s">
        <v>896</v>
      </c>
      <c r="D4041" s="463">
        <v>72.650000000000006</v>
      </c>
      <c r="E4041" s="463">
        <v>8.89</v>
      </c>
      <c r="F4041" s="463">
        <v>81.540000000000006</v>
      </c>
    </row>
    <row r="4042" spans="1:6" ht="45">
      <c r="A4042" s="460">
        <v>89752</v>
      </c>
      <c r="B4042" s="461" t="s">
        <v>6269</v>
      </c>
      <c r="C4042" s="462" t="s">
        <v>896</v>
      </c>
      <c r="D4042" s="463">
        <v>4.9700000000000006</v>
      </c>
      <c r="E4042" s="463">
        <v>3.92</v>
      </c>
      <c r="F4042" s="463">
        <v>8.89</v>
      </c>
    </row>
    <row r="4043" spans="1:6" ht="30">
      <c r="A4043" s="460">
        <v>89753</v>
      </c>
      <c r="B4043" s="461" t="s">
        <v>6270</v>
      </c>
      <c r="C4043" s="462" t="s">
        <v>896</v>
      </c>
      <c r="D4043" s="463">
        <v>6.42</v>
      </c>
      <c r="E4043" s="463">
        <v>4.25</v>
      </c>
      <c r="F4043" s="463">
        <v>10.67</v>
      </c>
    </row>
    <row r="4044" spans="1:6" ht="45">
      <c r="A4044" s="460">
        <v>89754</v>
      </c>
      <c r="B4044" s="461" t="s">
        <v>6271</v>
      </c>
      <c r="C4044" s="462" t="s">
        <v>896</v>
      </c>
      <c r="D4044" s="463">
        <v>17.669999999999998</v>
      </c>
      <c r="E4044" s="463">
        <v>4.2300000000000004</v>
      </c>
      <c r="F4044" s="463">
        <v>21.9</v>
      </c>
    </row>
    <row r="4045" spans="1:6" ht="30">
      <c r="A4045" s="460">
        <v>89755</v>
      </c>
      <c r="B4045" s="461" t="s">
        <v>6272</v>
      </c>
      <c r="C4045" s="462" t="s">
        <v>896</v>
      </c>
      <c r="D4045" s="463">
        <v>10.780000000000001</v>
      </c>
      <c r="E4045" s="463">
        <v>4.5199999999999996</v>
      </c>
      <c r="F4045" s="463">
        <v>15.3</v>
      </c>
    </row>
    <row r="4046" spans="1:6" ht="30">
      <c r="A4046" s="460">
        <v>89756</v>
      </c>
      <c r="B4046" s="461" t="s">
        <v>6273</v>
      </c>
      <c r="C4046" s="462" t="s">
        <v>896</v>
      </c>
      <c r="D4046" s="463">
        <v>20.02</v>
      </c>
      <c r="E4046" s="463">
        <v>4.5199999999999996</v>
      </c>
      <c r="F4046" s="463">
        <v>24.54</v>
      </c>
    </row>
    <row r="4047" spans="1:6" ht="30">
      <c r="A4047" s="460">
        <v>89757</v>
      </c>
      <c r="B4047" s="461" t="s">
        <v>6274</v>
      </c>
      <c r="C4047" s="462" t="s">
        <v>896</v>
      </c>
      <c r="D4047" s="463">
        <v>26.72</v>
      </c>
      <c r="E4047" s="463">
        <v>4.51</v>
      </c>
      <c r="F4047" s="463">
        <v>31.23</v>
      </c>
    </row>
    <row r="4048" spans="1:6" ht="30">
      <c r="A4048" s="460">
        <v>89758</v>
      </c>
      <c r="B4048" s="461" t="s">
        <v>6275</v>
      </c>
      <c r="C4048" s="462" t="s">
        <v>896</v>
      </c>
      <c r="D4048" s="463">
        <v>33.32</v>
      </c>
      <c r="E4048" s="463">
        <v>4.3499999999999996</v>
      </c>
      <c r="F4048" s="463">
        <v>37.67</v>
      </c>
    </row>
    <row r="4049" spans="1:6" ht="30">
      <c r="A4049" s="460">
        <v>89759</v>
      </c>
      <c r="B4049" s="461" t="s">
        <v>6276</v>
      </c>
      <c r="C4049" s="462" t="s">
        <v>896</v>
      </c>
      <c r="D4049" s="463">
        <v>8.8999999999999986</v>
      </c>
      <c r="E4049" s="463">
        <v>4.1900000000000004</v>
      </c>
      <c r="F4049" s="463">
        <v>13.09</v>
      </c>
    </row>
    <row r="4050" spans="1:6" ht="30">
      <c r="A4050" s="460">
        <v>89760</v>
      </c>
      <c r="B4050" s="461" t="s">
        <v>6277</v>
      </c>
      <c r="C4050" s="462" t="s">
        <v>896</v>
      </c>
      <c r="D4050" s="463">
        <v>18.420000000000002</v>
      </c>
      <c r="E4050" s="463">
        <v>5.34</v>
      </c>
      <c r="F4050" s="463">
        <v>23.76</v>
      </c>
    </row>
    <row r="4051" spans="1:6" ht="30">
      <c r="A4051" s="460">
        <v>89761</v>
      </c>
      <c r="B4051" s="461" t="s">
        <v>6278</v>
      </c>
      <c r="C4051" s="462" t="s">
        <v>896</v>
      </c>
      <c r="D4051" s="463">
        <v>27.15</v>
      </c>
      <c r="E4051" s="463">
        <v>5.33</v>
      </c>
      <c r="F4051" s="463">
        <v>32.479999999999997</v>
      </c>
    </row>
    <row r="4052" spans="1:6" ht="30">
      <c r="A4052" s="460">
        <v>89762</v>
      </c>
      <c r="B4052" s="461" t="s">
        <v>6279</v>
      </c>
      <c r="C4052" s="462" t="s">
        <v>896</v>
      </c>
      <c r="D4052" s="463">
        <v>39.64</v>
      </c>
      <c r="E4052" s="463">
        <v>5.33</v>
      </c>
      <c r="F4052" s="463">
        <v>44.97</v>
      </c>
    </row>
    <row r="4053" spans="1:6" ht="30">
      <c r="A4053" s="460">
        <v>89763</v>
      </c>
      <c r="B4053" s="461" t="s">
        <v>6280</v>
      </c>
      <c r="C4053" s="462" t="s">
        <v>896</v>
      </c>
      <c r="D4053" s="463">
        <v>51.29</v>
      </c>
      <c r="E4053" s="463">
        <v>5.14</v>
      </c>
      <c r="F4053" s="463">
        <v>56.43</v>
      </c>
    </row>
    <row r="4054" spans="1:6" ht="30">
      <c r="A4054" s="460">
        <v>89764</v>
      </c>
      <c r="B4054" s="461" t="s">
        <v>6281</v>
      </c>
      <c r="C4054" s="462" t="s">
        <v>896</v>
      </c>
      <c r="D4054" s="463">
        <v>33.26</v>
      </c>
      <c r="E4054" s="463">
        <v>4.92</v>
      </c>
      <c r="F4054" s="463">
        <v>38.18</v>
      </c>
    </row>
    <row r="4055" spans="1:6" ht="30">
      <c r="A4055" s="460">
        <v>89765</v>
      </c>
      <c r="B4055" s="461" t="s">
        <v>6282</v>
      </c>
      <c r="C4055" s="462" t="s">
        <v>896</v>
      </c>
      <c r="D4055" s="463">
        <v>11.879999999999999</v>
      </c>
      <c r="E4055" s="463">
        <v>7.69</v>
      </c>
      <c r="F4055" s="463">
        <v>19.57</v>
      </c>
    </row>
    <row r="4056" spans="1:6" ht="30">
      <c r="A4056" s="460">
        <v>89767</v>
      </c>
      <c r="B4056" s="461" t="s">
        <v>6283</v>
      </c>
      <c r="C4056" s="462" t="s">
        <v>896</v>
      </c>
      <c r="D4056" s="463">
        <v>16.03</v>
      </c>
      <c r="E4056" s="463">
        <v>7.68</v>
      </c>
      <c r="F4056" s="463">
        <v>23.71</v>
      </c>
    </row>
    <row r="4057" spans="1:6" ht="30">
      <c r="A4057" s="460">
        <v>89768</v>
      </c>
      <c r="B4057" s="461" t="s">
        <v>6284</v>
      </c>
      <c r="C4057" s="462" t="s">
        <v>896</v>
      </c>
      <c r="D4057" s="463">
        <v>18.64</v>
      </c>
      <c r="E4057" s="463">
        <v>9.07</v>
      </c>
      <c r="F4057" s="463">
        <v>27.71</v>
      </c>
    </row>
    <row r="4058" spans="1:6" ht="30">
      <c r="A4058" s="460">
        <v>89769</v>
      </c>
      <c r="B4058" s="461" t="s">
        <v>6285</v>
      </c>
      <c r="C4058" s="462" t="s">
        <v>896</v>
      </c>
      <c r="D4058" s="463">
        <v>47.400000000000006</v>
      </c>
      <c r="E4058" s="463">
        <v>10.69</v>
      </c>
      <c r="F4058" s="463">
        <v>58.09</v>
      </c>
    </row>
    <row r="4059" spans="1:6" ht="30">
      <c r="A4059" s="460">
        <v>89772</v>
      </c>
      <c r="B4059" s="461" t="s">
        <v>6286</v>
      </c>
      <c r="C4059" s="462" t="s">
        <v>914</v>
      </c>
      <c r="D4059" s="463">
        <v>85.39</v>
      </c>
      <c r="E4059" s="463">
        <v>1.66</v>
      </c>
      <c r="F4059" s="463">
        <v>87.05</v>
      </c>
    </row>
    <row r="4060" spans="1:6" ht="30">
      <c r="A4060" s="460">
        <v>89774</v>
      </c>
      <c r="B4060" s="461" t="s">
        <v>6287</v>
      </c>
      <c r="C4060" s="462" t="s">
        <v>896</v>
      </c>
      <c r="D4060" s="463">
        <v>12.239999999999998</v>
      </c>
      <c r="E4060" s="463">
        <v>5.09</v>
      </c>
      <c r="F4060" s="463">
        <v>17.329999999999998</v>
      </c>
    </row>
    <row r="4061" spans="1:6" ht="45">
      <c r="A4061" s="460">
        <v>89776</v>
      </c>
      <c r="B4061" s="461" t="s">
        <v>6288</v>
      </c>
      <c r="C4061" s="462" t="s">
        <v>896</v>
      </c>
      <c r="D4061" s="463">
        <v>21.4</v>
      </c>
      <c r="E4061" s="463">
        <v>5.08</v>
      </c>
      <c r="F4061" s="463">
        <v>26.48</v>
      </c>
    </row>
    <row r="4062" spans="1:6" ht="30">
      <c r="A4062" s="460">
        <v>89777</v>
      </c>
      <c r="B4062" s="461" t="s">
        <v>6289</v>
      </c>
      <c r="C4062" s="462" t="s">
        <v>896</v>
      </c>
      <c r="D4062" s="463">
        <v>22.68</v>
      </c>
      <c r="E4062" s="463">
        <v>4.28</v>
      </c>
      <c r="F4062" s="463">
        <v>26.96</v>
      </c>
    </row>
    <row r="4063" spans="1:6" ht="45">
      <c r="A4063" s="460">
        <v>89778</v>
      </c>
      <c r="B4063" s="461" t="s">
        <v>6290</v>
      </c>
      <c r="C4063" s="462" t="s">
        <v>896</v>
      </c>
      <c r="D4063" s="463">
        <v>14.029999999999998</v>
      </c>
      <c r="E4063" s="463">
        <v>5.94</v>
      </c>
      <c r="F4063" s="463">
        <v>19.97</v>
      </c>
    </row>
    <row r="4064" spans="1:6" ht="45">
      <c r="A4064" s="460">
        <v>89779</v>
      </c>
      <c r="B4064" s="461" t="s">
        <v>6291</v>
      </c>
      <c r="C4064" s="462" t="s">
        <v>896</v>
      </c>
      <c r="D4064" s="463">
        <v>30.009999999999998</v>
      </c>
      <c r="E4064" s="463">
        <v>5.93</v>
      </c>
      <c r="F4064" s="463">
        <v>35.94</v>
      </c>
    </row>
    <row r="4065" spans="1:6" ht="30">
      <c r="A4065" s="460">
        <v>89780</v>
      </c>
      <c r="B4065" s="461" t="s">
        <v>6292</v>
      </c>
      <c r="C4065" s="462" t="s">
        <v>896</v>
      </c>
      <c r="D4065" s="463">
        <v>21.099999999999998</v>
      </c>
      <c r="E4065" s="463">
        <v>4.28</v>
      </c>
      <c r="F4065" s="463">
        <v>25.38</v>
      </c>
    </row>
    <row r="4066" spans="1:6" ht="30">
      <c r="A4066" s="460">
        <v>89781</v>
      </c>
      <c r="B4066" s="461" t="s">
        <v>6293</v>
      </c>
      <c r="C4066" s="462" t="s">
        <v>896</v>
      </c>
      <c r="D4066" s="463">
        <v>32.67</v>
      </c>
      <c r="E4066" s="463">
        <v>5.04</v>
      </c>
      <c r="F4066" s="463">
        <v>37.71</v>
      </c>
    </row>
    <row r="4067" spans="1:6" ht="30">
      <c r="A4067" s="460">
        <v>89782</v>
      </c>
      <c r="B4067" s="461" t="s">
        <v>6294</v>
      </c>
      <c r="C4067" s="462" t="s">
        <v>896</v>
      </c>
      <c r="D4067" s="463">
        <v>9.4599999999999991</v>
      </c>
      <c r="E4067" s="463">
        <v>7.83</v>
      </c>
      <c r="F4067" s="463">
        <v>17.29</v>
      </c>
    </row>
    <row r="4068" spans="1:6" ht="45">
      <c r="A4068" s="460">
        <v>89783</v>
      </c>
      <c r="B4068" s="461" t="s">
        <v>6295</v>
      </c>
      <c r="C4068" s="462" t="s">
        <v>896</v>
      </c>
      <c r="D4068" s="463">
        <v>9.5699999999999985</v>
      </c>
      <c r="E4068" s="463">
        <v>7.83</v>
      </c>
      <c r="F4068" s="463">
        <v>17.399999999999999</v>
      </c>
    </row>
    <row r="4069" spans="1:6" ht="30">
      <c r="A4069" s="460">
        <v>89784</v>
      </c>
      <c r="B4069" s="461" t="s">
        <v>6296</v>
      </c>
      <c r="C4069" s="462" t="s">
        <v>896</v>
      </c>
      <c r="D4069" s="463">
        <v>17.399999999999999</v>
      </c>
      <c r="E4069" s="463">
        <v>8.51</v>
      </c>
      <c r="F4069" s="463">
        <v>25.91</v>
      </c>
    </row>
    <row r="4070" spans="1:6" ht="45">
      <c r="A4070" s="460">
        <v>89785</v>
      </c>
      <c r="B4070" s="461" t="s">
        <v>6297</v>
      </c>
      <c r="C4070" s="462" t="s">
        <v>896</v>
      </c>
      <c r="D4070" s="463">
        <v>19.850000000000001</v>
      </c>
      <c r="E4070" s="463">
        <v>8.51</v>
      </c>
      <c r="F4070" s="463">
        <v>28.36</v>
      </c>
    </row>
    <row r="4071" spans="1:6" ht="30">
      <c r="A4071" s="460">
        <v>89786</v>
      </c>
      <c r="B4071" s="461" t="s">
        <v>6298</v>
      </c>
      <c r="C4071" s="462" t="s">
        <v>896</v>
      </c>
      <c r="D4071" s="463">
        <v>30.700000000000003</v>
      </c>
      <c r="E4071" s="463">
        <v>10.18</v>
      </c>
      <c r="F4071" s="463">
        <v>40.880000000000003</v>
      </c>
    </row>
    <row r="4072" spans="1:6" ht="30">
      <c r="A4072" s="460">
        <v>89787</v>
      </c>
      <c r="B4072" s="461" t="s">
        <v>6299</v>
      </c>
      <c r="C4072" s="462" t="s">
        <v>896</v>
      </c>
      <c r="D4072" s="463">
        <v>32.28</v>
      </c>
      <c r="E4072" s="463">
        <v>5.04</v>
      </c>
      <c r="F4072" s="463">
        <v>37.32</v>
      </c>
    </row>
    <row r="4073" spans="1:6" ht="30">
      <c r="A4073" s="460">
        <v>89788</v>
      </c>
      <c r="B4073" s="461" t="s">
        <v>6300</v>
      </c>
      <c r="C4073" s="462" t="s">
        <v>896</v>
      </c>
      <c r="D4073" s="463">
        <v>73.260000000000005</v>
      </c>
      <c r="E4073" s="463">
        <v>6.3</v>
      </c>
      <c r="F4073" s="463">
        <v>79.56</v>
      </c>
    </row>
    <row r="4074" spans="1:6" ht="30">
      <c r="A4074" s="460">
        <v>89789</v>
      </c>
      <c r="B4074" s="461" t="s">
        <v>6301</v>
      </c>
      <c r="C4074" s="462" t="s">
        <v>896</v>
      </c>
      <c r="D4074" s="463">
        <v>61.69</v>
      </c>
      <c r="E4074" s="463">
        <v>6.3</v>
      </c>
      <c r="F4074" s="463">
        <v>67.989999999999995</v>
      </c>
    </row>
    <row r="4075" spans="1:6" ht="30">
      <c r="A4075" s="460">
        <v>89790</v>
      </c>
      <c r="B4075" s="461" t="s">
        <v>6302</v>
      </c>
      <c r="C4075" s="462" t="s">
        <v>896</v>
      </c>
      <c r="D4075" s="463">
        <v>148.44999999999999</v>
      </c>
      <c r="E4075" s="463">
        <v>8.31</v>
      </c>
      <c r="F4075" s="463">
        <v>156.76</v>
      </c>
    </row>
    <row r="4076" spans="1:6" ht="30">
      <c r="A4076" s="460">
        <v>89791</v>
      </c>
      <c r="B4076" s="461" t="s">
        <v>6303</v>
      </c>
      <c r="C4076" s="462" t="s">
        <v>896</v>
      </c>
      <c r="D4076" s="463">
        <v>143.22</v>
      </c>
      <c r="E4076" s="463">
        <v>8.31</v>
      </c>
      <c r="F4076" s="463">
        <v>151.53</v>
      </c>
    </row>
    <row r="4077" spans="1:6" ht="30">
      <c r="A4077" s="460">
        <v>89792</v>
      </c>
      <c r="B4077" s="461" t="s">
        <v>6304</v>
      </c>
      <c r="C4077" s="462" t="s">
        <v>896</v>
      </c>
      <c r="D4077" s="463">
        <v>176</v>
      </c>
      <c r="E4077" s="463">
        <v>9.99</v>
      </c>
      <c r="F4077" s="463">
        <v>185.99</v>
      </c>
    </row>
    <row r="4078" spans="1:6" ht="30">
      <c r="A4078" s="460">
        <v>89793</v>
      </c>
      <c r="B4078" s="461" t="s">
        <v>6305</v>
      </c>
      <c r="C4078" s="462" t="s">
        <v>896</v>
      </c>
      <c r="D4078" s="463">
        <v>208.54999999999998</v>
      </c>
      <c r="E4078" s="463">
        <v>9.99</v>
      </c>
      <c r="F4078" s="463">
        <v>218.54</v>
      </c>
    </row>
    <row r="4079" spans="1:6" ht="30">
      <c r="A4079" s="460">
        <v>89794</v>
      </c>
      <c r="B4079" s="461" t="s">
        <v>6306</v>
      </c>
      <c r="C4079" s="462" t="s">
        <v>896</v>
      </c>
      <c r="D4079" s="463">
        <v>17.599999999999998</v>
      </c>
      <c r="E4079" s="463">
        <v>2.87</v>
      </c>
      <c r="F4079" s="463">
        <v>20.47</v>
      </c>
    </row>
    <row r="4080" spans="1:6" ht="45">
      <c r="A4080" s="460">
        <v>89795</v>
      </c>
      <c r="B4080" s="461" t="s">
        <v>6307</v>
      </c>
      <c r="C4080" s="462" t="s">
        <v>896</v>
      </c>
      <c r="D4080" s="463">
        <v>32.86</v>
      </c>
      <c r="E4080" s="463">
        <v>10.18</v>
      </c>
      <c r="F4080" s="463">
        <v>43.04</v>
      </c>
    </row>
    <row r="4081" spans="1:6" ht="30">
      <c r="A4081" s="460">
        <v>89796</v>
      </c>
      <c r="B4081" s="461" t="s">
        <v>6308</v>
      </c>
      <c r="C4081" s="462" t="s">
        <v>896</v>
      </c>
      <c r="D4081" s="463">
        <v>33.800000000000004</v>
      </c>
      <c r="E4081" s="463">
        <v>11.87</v>
      </c>
      <c r="F4081" s="463">
        <v>45.67</v>
      </c>
    </row>
    <row r="4082" spans="1:6" ht="45">
      <c r="A4082" s="460">
        <v>89797</v>
      </c>
      <c r="B4082" s="461" t="s">
        <v>6309</v>
      </c>
      <c r="C4082" s="462" t="s">
        <v>896</v>
      </c>
      <c r="D4082" s="463">
        <v>42.190000000000005</v>
      </c>
      <c r="E4082" s="463">
        <v>11.87</v>
      </c>
      <c r="F4082" s="463">
        <v>54.06</v>
      </c>
    </row>
    <row r="4083" spans="1:6" ht="30">
      <c r="A4083" s="460">
        <v>89801</v>
      </c>
      <c r="B4083" s="461" t="s">
        <v>6310</v>
      </c>
      <c r="C4083" s="462" t="s">
        <v>896</v>
      </c>
      <c r="D4083" s="463">
        <v>8.2099999999999991</v>
      </c>
      <c r="E4083" s="463">
        <v>1.57</v>
      </c>
      <c r="F4083" s="463">
        <v>9.7799999999999994</v>
      </c>
    </row>
    <row r="4084" spans="1:6" ht="30">
      <c r="A4084" s="460">
        <v>89802</v>
      </c>
      <c r="B4084" s="461" t="s">
        <v>6311</v>
      </c>
      <c r="C4084" s="462" t="s">
        <v>896</v>
      </c>
      <c r="D4084" s="463">
        <v>8.9699999999999989</v>
      </c>
      <c r="E4084" s="463">
        <v>1.57</v>
      </c>
      <c r="F4084" s="463">
        <v>10.54</v>
      </c>
    </row>
    <row r="4085" spans="1:6" ht="30">
      <c r="A4085" s="460">
        <v>89803</v>
      </c>
      <c r="B4085" s="461" t="s">
        <v>6312</v>
      </c>
      <c r="C4085" s="462" t="s">
        <v>896</v>
      </c>
      <c r="D4085" s="463">
        <v>17.03</v>
      </c>
      <c r="E4085" s="463">
        <v>1.57</v>
      </c>
      <c r="F4085" s="463">
        <v>18.600000000000001</v>
      </c>
    </row>
    <row r="4086" spans="1:6" ht="30">
      <c r="A4086" s="460">
        <v>89804</v>
      </c>
      <c r="B4086" s="461" t="s">
        <v>6313</v>
      </c>
      <c r="C4086" s="462" t="s">
        <v>896</v>
      </c>
      <c r="D4086" s="463">
        <v>19.309999999999999</v>
      </c>
      <c r="E4086" s="463">
        <v>1.57</v>
      </c>
      <c r="F4086" s="463">
        <v>20.88</v>
      </c>
    </row>
    <row r="4087" spans="1:6" ht="30">
      <c r="A4087" s="460">
        <v>89805</v>
      </c>
      <c r="B4087" s="461" t="s">
        <v>6314</v>
      </c>
      <c r="C4087" s="462" t="s">
        <v>896</v>
      </c>
      <c r="D4087" s="463">
        <v>15.830000000000002</v>
      </c>
      <c r="E4087" s="463">
        <v>5.81</v>
      </c>
      <c r="F4087" s="463">
        <v>21.64</v>
      </c>
    </row>
    <row r="4088" spans="1:6" ht="30">
      <c r="A4088" s="460">
        <v>89806</v>
      </c>
      <c r="B4088" s="461" t="s">
        <v>6315</v>
      </c>
      <c r="C4088" s="462" t="s">
        <v>896</v>
      </c>
      <c r="D4088" s="463">
        <v>16.850000000000001</v>
      </c>
      <c r="E4088" s="463">
        <v>5.81</v>
      </c>
      <c r="F4088" s="463">
        <v>22.66</v>
      </c>
    </row>
    <row r="4089" spans="1:6" ht="30">
      <c r="A4089" s="460">
        <v>89807</v>
      </c>
      <c r="B4089" s="461" t="s">
        <v>6316</v>
      </c>
      <c r="C4089" s="462" t="s">
        <v>896</v>
      </c>
      <c r="D4089" s="463">
        <v>33.64</v>
      </c>
      <c r="E4089" s="463">
        <v>5.81</v>
      </c>
      <c r="F4089" s="463">
        <v>39.450000000000003</v>
      </c>
    </row>
    <row r="4090" spans="1:6" ht="30">
      <c r="A4090" s="460">
        <v>89808</v>
      </c>
      <c r="B4090" s="461" t="s">
        <v>6317</v>
      </c>
      <c r="C4090" s="462" t="s">
        <v>896</v>
      </c>
      <c r="D4090" s="463">
        <v>55.120000000000005</v>
      </c>
      <c r="E4090" s="463">
        <v>5.8</v>
      </c>
      <c r="F4090" s="463">
        <v>60.92</v>
      </c>
    </row>
    <row r="4091" spans="1:6" ht="30">
      <c r="A4091" s="460">
        <v>89809</v>
      </c>
      <c r="B4091" s="461" t="s">
        <v>6318</v>
      </c>
      <c r="C4091" s="462" t="s">
        <v>896</v>
      </c>
      <c r="D4091" s="463">
        <v>20.779999999999998</v>
      </c>
      <c r="E4091" s="463">
        <v>10.050000000000001</v>
      </c>
      <c r="F4091" s="463">
        <v>30.83</v>
      </c>
    </row>
    <row r="4092" spans="1:6" ht="30">
      <c r="A4092" s="460">
        <v>89810</v>
      </c>
      <c r="B4092" s="461" t="s">
        <v>6319</v>
      </c>
      <c r="C4092" s="462" t="s">
        <v>896</v>
      </c>
      <c r="D4092" s="463">
        <v>21.65</v>
      </c>
      <c r="E4092" s="463">
        <v>10.050000000000001</v>
      </c>
      <c r="F4092" s="463">
        <v>31.7</v>
      </c>
    </row>
    <row r="4093" spans="1:6" ht="30">
      <c r="A4093" s="460">
        <v>89811</v>
      </c>
      <c r="B4093" s="461" t="s">
        <v>6320</v>
      </c>
      <c r="C4093" s="462" t="s">
        <v>896</v>
      </c>
      <c r="D4093" s="463">
        <v>36.480000000000004</v>
      </c>
      <c r="E4093" s="463">
        <v>10.039999999999999</v>
      </c>
      <c r="F4093" s="463">
        <v>46.52</v>
      </c>
    </row>
    <row r="4094" spans="1:6" ht="30">
      <c r="A4094" s="460">
        <v>89812</v>
      </c>
      <c r="B4094" s="461" t="s">
        <v>6321</v>
      </c>
      <c r="C4094" s="462" t="s">
        <v>896</v>
      </c>
      <c r="D4094" s="463">
        <v>73.039999999999992</v>
      </c>
      <c r="E4094" s="463">
        <v>10.029999999999999</v>
      </c>
      <c r="F4094" s="463">
        <v>83.07</v>
      </c>
    </row>
    <row r="4095" spans="1:6" ht="30">
      <c r="A4095" s="460">
        <v>89813</v>
      </c>
      <c r="B4095" s="461" t="s">
        <v>6322</v>
      </c>
      <c r="C4095" s="462" t="s">
        <v>896</v>
      </c>
      <c r="D4095" s="463">
        <v>5.3</v>
      </c>
      <c r="E4095" s="463">
        <v>1.03</v>
      </c>
      <c r="F4095" s="463">
        <v>6.33</v>
      </c>
    </row>
    <row r="4096" spans="1:6" ht="30">
      <c r="A4096" s="460">
        <v>89814</v>
      </c>
      <c r="B4096" s="461" t="s">
        <v>6323</v>
      </c>
      <c r="C4096" s="462" t="s">
        <v>896</v>
      </c>
      <c r="D4096" s="463">
        <v>16.599999999999998</v>
      </c>
      <c r="E4096" s="463">
        <v>1.03</v>
      </c>
      <c r="F4096" s="463">
        <v>17.63</v>
      </c>
    </row>
    <row r="4097" spans="1:6" ht="30">
      <c r="A4097" s="460">
        <v>89815</v>
      </c>
      <c r="B4097" s="461" t="s">
        <v>6324</v>
      </c>
      <c r="C4097" s="462" t="s">
        <v>896</v>
      </c>
      <c r="D4097" s="463">
        <v>26.32</v>
      </c>
      <c r="E4097" s="463">
        <v>2.87</v>
      </c>
      <c r="F4097" s="463">
        <v>29.19</v>
      </c>
    </row>
    <row r="4098" spans="1:6" ht="30">
      <c r="A4098" s="460">
        <v>89816</v>
      </c>
      <c r="B4098" s="461" t="s">
        <v>6325</v>
      </c>
      <c r="C4098" s="462" t="s">
        <v>896</v>
      </c>
      <c r="D4098" s="463">
        <v>38.81</v>
      </c>
      <c r="E4098" s="463">
        <v>2.87</v>
      </c>
      <c r="F4098" s="463">
        <v>41.68</v>
      </c>
    </row>
    <row r="4099" spans="1:6" ht="30">
      <c r="A4099" s="460">
        <v>89817</v>
      </c>
      <c r="B4099" s="461" t="s">
        <v>6326</v>
      </c>
      <c r="C4099" s="462" t="s">
        <v>896</v>
      </c>
      <c r="D4099" s="463">
        <v>11.8</v>
      </c>
      <c r="E4099" s="463">
        <v>3.87</v>
      </c>
      <c r="F4099" s="463">
        <v>15.67</v>
      </c>
    </row>
    <row r="4100" spans="1:6" ht="30">
      <c r="A4100" s="460">
        <v>89818</v>
      </c>
      <c r="B4100" s="461" t="s">
        <v>6327</v>
      </c>
      <c r="C4100" s="462" t="s">
        <v>896</v>
      </c>
      <c r="D4100" s="463">
        <v>50.47</v>
      </c>
      <c r="E4100" s="463">
        <v>2.76</v>
      </c>
      <c r="F4100" s="463">
        <v>53.23</v>
      </c>
    </row>
    <row r="4101" spans="1:6" ht="30">
      <c r="A4101" s="460">
        <v>89819</v>
      </c>
      <c r="B4101" s="461" t="s">
        <v>6328</v>
      </c>
      <c r="C4101" s="462" t="s">
        <v>896</v>
      </c>
      <c r="D4101" s="463">
        <v>20.98</v>
      </c>
      <c r="E4101" s="463">
        <v>3.87</v>
      </c>
      <c r="F4101" s="463">
        <v>24.85</v>
      </c>
    </row>
    <row r="4102" spans="1:6" ht="30">
      <c r="A4102" s="460">
        <v>89821</v>
      </c>
      <c r="B4102" s="461" t="s">
        <v>6329</v>
      </c>
      <c r="C4102" s="462" t="s">
        <v>896</v>
      </c>
      <c r="D4102" s="463">
        <v>14.29</v>
      </c>
      <c r="E4102" s="463">
        <v>6.69</v>
      </c>
      <c r="F4102" s="463">
        <v>20.98</v>
      </c>
    </row>
    <row r="4103" spans="1:6" ht="30">
      <c r="A4103" s="460">
        <v>89822</v>
      </c>
      <c r="B4103" s="461" t="s">
        <v>6330</v>
      </c>
      <c r="C4103" s="462" t="s">
        <v>896</v>
      </c>
      <c r="D4103" s="463">
        <v>23.21</v>
      </c>
      <c r="E4103" s="463">
        <v>3.36</v>
      </c>
      <c r="F4103" s="463">
        <v>26.57</v>
      </c>
    </row>
    <row r="4104" spans="1:6" ht="30">
      <c r="A4104" s="460">
        <v>89823</v>
      </c>
      <c r="B4104" s="461" t="s">
        <v>6331</v>
      </c>
      <c r="C4104" s="462" t="s">
        <v>896</v>
      </c>
      <c r="D4104" s="463">
        <v>30.270000000000003</v>
      </c>
      <c r="E4104" s="463">
        <v>6.68</v>
      </c>
      <c r="F4104" s="463">
        <v>36.950000000000003</v>
      </c>
    </row>
    <row r="4105" spans="1:6" ht="30">
      <c r="A4105" s="460">
        <v>89824</v>
      </c>
      <c r="B4105" s="461" t="s">
        <v>6332</v>
      </c>
      <c r="C4105" s="462" t="s">
        <v>896</v>
      </c>
      <c r="D4105" s="463">
        <v>36.04</v>
      </c>
      <c r="E4105" s="463">
        <v>3.35</v>
      </c>
      <c r="F4105" s="463">
        <v>39.39</v>
      </c>
    </row>
    <row r="4106" spans="1:6" ht="30">
      <c r="A4106" s="460">
        <v>89825</v>
      </c>
      <c r="B4106" s="461" t="s">
        <v>6333</v>
      </c>
      <c r="C4106" s="462" t="s">
        <v>896</v>
      </c>
      <c r="D4106" s="463">
        <v>15.29</v>
      </c>
      <c r="E4106" s="463">
        <v>2.09</v>
      </c>
      <c r="F4106" s="463">
        <v>17.38</v>
      </c>
    </row>
    <row r="4107" spans="1:6" ht="30">
      <c r="A4107" s="460">
        <v>89826</v>
      </c>
      <c r="B4107" s="461" t="s">
        <v>6334</v>
      </c>
      <c r="C4107" s="462" t="s">
        <v>896</v>
      </c>
      <c r="D4107" s="463">
        <v>121.18</v>
      </c>
      <c r="E4107" s="463">
        <v>3.11</v>
      </c>
      <c r="F4107" s="463">
        <v>124.29</v>
      </c>
    </row>
    <row r="4108" spans="1:6" ht="30">
      <c r="A4108" s="460">
        <v>89827</v>
      </c>
      <c r="B4108" s="461" t="s">
        <v>6335</v>
      </c>
      <c r="C4108" s="462" t="s">
        <v>896</v>
      </c>
      <c r="D4108" s="463">
        <v>17.739999999999998</v>
      </c>
      <c r="E4108" s="463">
        <v>2.09</v>
      </c>
      <c r="F4108" s="463">
        <v>19.829999999999998</v>
      </c>
    </row>
    <row r="4109" spans="1:6" ht="30">
      <c r="A4109" s="460">
        <v>89828</v>
      </c>
      <c r="B4109" s="461" t="s">
        <v>6336</v>
      </c>
      <c r="C4109" s="462" t="s">
        <v>896</v>
      </c>
      <c r="D4109" s="463">
        <v>56.94</v>
      </c>
      <c r="E4109" s="463">
        <v>3.35</v>
      </c>
      <c r="F4109" s="463">
        <v>60.29</v>
      </c>
    </row>
    <row r="4110" spans="1:6" ht="30">
      <c r="A4110" s="460">
        <v>89829</v>
      </c>
      <c r="B4110" s="461" t="s">
        <v>6337</v>
      </c>
      <c r="C4110" s="462" t="s">
        <v>896</v>
      </c>
      <c r="D4110" s="463">
        <v>29.9</v>
      </c>
      <c r="E4110" s="463">
        <v>7.74</v>
      </c>
      <c r="F4110" s="463">
        <v>37.64</v>
      </c>
    </row>
    <row r="4111" spans="1:6" ht="30">
      <c r="A4111" s="460">
        <v>89830</v>
      </c>
      <c r="B4111" s="461" t="s">
        <v>6338</v>
      </c>
      <c r="C4111" s="462" t="s">
        <v>896</v>
      </c>
      <c r="D4111" s="463">
        <v>32.059999999999995</v>
      </c>
      <c r="E4111" s="463">
        <v>7.74</v>
      </c>
      <c r="F4111" s="463">
        <v>39.799999999999997</v>
      </c>
    </row>
    <row r="4112" spans="1:6" ht="30">
      <c r="A4112" s="460">
        <v>89831</v>
      </c>
      <c r="B4112" s="461" t="s">
        <v>6339</v>
      </c>
      <c r="C4112" s="462" t="s">
        <v>896</v>
      </c>
      <c r="D4112" s="463">
        <v>61.070000000000007</v>
      </c>
      <c r="E4112" s="463">
        <v>3.11</v>
      </c>
      <c r="F4112" s="463">
        <v>64.180000000000007</v>
      </c>
    </row>
    <row r="4113" spans="1:6" ht="30">
      <c r="A4113" s="460">
        <v>89832</v>
      </c>
      <c r="B4113" s="461" t="s">
        <v>6340</v>
      </c>
      <c r="C4113" s="462" t="s">
        <v>896</v>
      </c>
      <c r="D4113" s="463">
        <v>37.33</v>
      </c>
      <c r="E4113" s="463">
        <v>4.9800000000000004</v>
      </c>
      <c r="F4113" s="463">
        <v>42.31</v>
      </c>
    </row>
    <row r="4114" spans="1:6" ht="30">
      <c r="A4114" s="460">
        <v>89833</v>
      </c>
      <c r="B4114" s="461" t="s">
        <v>6341</v>
      </c>
      <c r="C4114" s="462" t="s">
        <v>896</v>
      </c>
      <c r="D4114" s="463">
        <v>34.300000000000004</v>
      </c>
      <c r="E4114" s="463">
        <v>13.4</v>
      </c>
      <c r="F4114" s="463">
        <v>47.7</v>
      </c>
    </row>
    <row r="4115" spans="1:6" ht="30">
      <c r="A4115" s="460">
        <v>89834</v>
      </c>
      <c r="B4115" s="461" t="s">
        <v>6342</v>
      </c>
      <c r="C4115" s="462" t="s">
        <v>896</v>
      </c>
      <c r="D4115" s="463">
        <v>42.690000000000005</v>
      </c>
      <c r="E4115" s="463">
        <v>13.4</v>
      </c>
      <c r="F4115" s="463">
        <v>56.09</v>
      </c>
    </row>
    <row r="4116" spans="1:6" ht="30">
      <c r="A4116" s="460">
        <v>89835</v>
      </c>
      <c r="B4116" s="461" t="s">
        <v>6343</v>
      </c>
      <c r="C4116" s="462" t="s">
        <v>896</v>
      </c>
      <c r="D4116" s="463">
        <v>40.71</v>
      </c>
      <c r="E4116" s="463">
        <v>4.17</v>
      </c>
      <c r="F4116" s="463">
        <v>44.88</v>
      </c>
    </row>
    <row r="4117" spans="1:6" ht="30">
      <c r="A4117" s="460">
        <v>89836</v>
      </c>
      <c r="B4117" s="461" t="s">
        <v>6344</v>
      </c>
      <c r="C4117" s="462" t="s">
        <v>896</v>
      </c>
      <c r="D4117" s="463">
        <v>190.96</v>
      </c>
      <c r="E4117" s="463">
        <v>4.04</v>
      </c>
      <c r="F4117" s="463">
        <v>195</v>
      </c>
    </row>
    <row r="4118" spans="1:6" ht="30">
      <c r="A4118" s="460">
        <v>89837</v>
      </c>
      <c r="B4118" s="461" t="s">
        <v>6345</v>
      </c>
      <c r="C4118" s="462" t="s">
        <v>896</v>
      </c>
      <c r="D4118" s="463">
        <v>127.36</v>
      </c>
      <c r="E4118" s="463">
        <v>4.17</v>
      </c>
      <c r="F4118" s="463">
        <v>131.53</v>
      </c>
    </row>
    <row r="4119" spans="1:6" ht="30">
      <c r="A4119" s="460">
        <v>89838</v>
      </c>
      <c r="B4119" s="461" t="s">
        <v>6346</v>
      </c>
      <c r="C4119" s="462" t="s">
        <v>896</v>
      </c>
      <c r="D4119" s="463">
        <v>145.41999999999999</v>
      </c>
      <c r="E4119" s="463">
        <v>5.53</v>
      </c>
      <c r="F4119" s="463">
        <v>150.94999999999999</v>
      </c>
    </row>
    <row r="4120" spans="1:6" ht="30">
      <c r="A4120" s="460">
        <v>89839</v>
      </c>
      <c r="B4120" s="461" t="s">
        <v>6347</v>
      </c>
      <c r="C4120" s="462" t="s">
        <v>896</v>
      </c>
      <c r="D4120" s="463">
        <v>165.26</v>
      </c>
      <c r="E4120" s="463">
        <v>5.53</v>
      </c>
      <c r="F4120" s="463">
        <v>170.79</v>
      </c>
    </row>
    <row r="4121" spans="1:6" ht="30">
      <c r="A4121" s="460">
        <v>89840</v>
      </c>
      <c r="B4121" s="461" t="s">
        <v>6348</v>
      </c>
      <c r="C4121" s="462" t="s">
        <v>896</v>
      </c>
      <c r="D4121" s="463">
        <v>171.91000000000003</v>
      </c>
      <c r="E4121" s="463">
        <v>6.67</v>
      </c>
      <c r="F4121" s="463">
        <v>178.58</v>
      </c>
    </row>
    <row r="4122" spans="1:6" ht="30">
      <c r="A4122" s="460">
        <v>89841</v>
      </c>
      <c r="B4122" s="461" t="s">
        <v>6349</v>
      </c>
      <c r="C4122" s="462" t="s">
        <v>896</v>
      </c>
      <c r="D4122" s="463">
        <v>252.38000000000002</v>
      </c>
      <c r="E4122" s="463">
        <v>6.67</v>
      </c>
      <c r="F4122" s="463">
        <v>259.05</v>
      </c>
    </row>
    <row r="4123" spans="1:6" ht="30">
      <c r="A4123" s="460">
        <v>89842</v>
      </c>
      <c r="B4123" s="461" t="s">
        <v>6350</v>
      </c>
      <c r="C4123" s="462" t="s">
        <v>896</v>
      </c>
      <c r="D4123" s="463">
        <v>45.77</v>
      </c>
      <c r="E4123" s="463">
        <v>5.75</v>
      </c>
      <c r="F4123" s="463">
        <v>51.52</v>
      </c>
    </row>
    <row r="4124" spans="1:6" ht="30">
      <c r="A4124" s="460">
        <v>89844</v>
      </c>
      <c r="B4124" s="461" t="s">
        <v>6351</v>
      </c>
      <c r="C4124" s="462" t="s">
        <v>896</v>
      </c>
      <c r="D4124" s="463">
        <v>57.94</v>
      </c>
      <c r="E4124" s="463">
        <v>6.72</v>
      </c>
      <c r="F4124" s="463">
        <v>64.66</v>
      </c>
    </row>
    <row r="4125" spans="1:6" ht="30">
      <c r="A4125" s="460">
        <v>89845</v>
      </c>
      <c r="B4125" s="461" t="s">
        <v>6352</v>
      </c>
      <c r="C4125" s="462" t="s">
        <v>896</v>
      </c>
      <c r="D4125" s="463">
        <v>91.95</v>
      </c>
      <c r="E4125" s="463">
        <v>8.42</v>
      </c>
      <c r="F4125" s="463">
        <v>100.37</v>
      </c>
    </row>
    <row r="4126" spans="1:6" ht="30">
      <c r="A4126" s="460">
        <v>89846</v>
      </c>
      <c r="B4126" s="461" t="s">
        <v>6353</v>
      </c>
      <c r="C4126" s="462" t="s">
        <v>896</v>
      </c>
      <c r="D4126" s="463">
        <v>200.04</v>
      </c>
      <c r="E4126" s="463">
        <v>11.08</v>
      </c>
      <c r="F4126" s="463">
        <v>211.12</v>
      </c>
    </row>
    <row r="4127" spans="1:6" ht="30">
      <c r="A4127" s="460">
        <v>89847</v>
      </c>
      <c r="B4127" s="461" t="s">
        <v>6354</v>
      </c>
      <c r="C4127" s="462" t="s">
        <v>896</v>
      </c>
      <c r="D4127" s="463">
        <v>239.69</v>
      </c>
      <c r="E4127" s="463">
        <v>13.32</v>
      </c>
      <c r="F4127" s="463">
        <v>253.01</v>
      </c>
    </row>
    <row r="4128" spans="1:6" ht="30">
      <c r="A4128" s="460">
        <v>89850</v>
      </c>
      <c r="B4128" s="461" t="s">
        <v>6355</v>
      </c>
      <c r="C4128" s="462" t="s">
        <v>896</v>
      </c>
      <c r="D4128" s="463">
        <v>21.71</v>
      </c>
      <c r="E4128" s="463">
        <v>12.83</v>
      </c>
      <c r="F4128" s="463">
        <v>34.54</v>
      </c>
    </row>
    <row r="4129" spans="1:6" ht="30">
      <c r="A4129" s="460">
        <v>89851</v>
      </c>
      <c r="B4129" s="461" t="s">
        <v>6356</v>
      </c>
      <c r="C4129" s="462" t="s">
        <v>896</v>
      </c>
      <c r="D4129" s="463">
        <v>22.58</v>
      </c>
      <c r="E4129" s="463">
        <v>12.83</v>
      </c>
      <c r="F4129" s="463">
        <v>35.409999999999997</v>
      </c>
    </row>
    <row r="4130" spans="1:6" ht="30">
      <c r="A4130" s="460">
        <v>89852</v>
      </c>
      <c r="B4130" s="461" t="s">
        <v>6357</v>
      </c>
      <c r="C4130" s="462" t="s">
        <v>896</v>
      </c>
      <c r="D4130" s="463">
        <v>37.4</v>
      </c>
      <c r="E4130" s="463">
        <v>12.83</v>
      </c>
      <c r="F4130" s="463">
        <v>50.23</v>
      </c>
    </row>
    <row r="4131" spans="1:6" ht="30">
      <c r="A4131" s="460">
        <v>89853</v>
      </c>
      <c r="B4131" s="461" t="s">
        <v>6358</v>
      </c>
      <c r="C4131" s="462" t="s">
        <v>896</v>
      </c>
      <c r="D4131" s="463">
        <v>73.960000000000008</v>
      </c>
      <c r="E4131" s="463">
        <v>12.82</v>
      </c>
      <c r="F4131" s="463">
        <v>86.78</v>
      </c>
    </row>
    <row r="4132" spans="1:6" ht="30">
      <c r="A4132" s="460">
        <v>89854</v>
      </c>
      <c r="B4132" s="461" t="s">
        <v>6359</v>
      </c>
      <c r="C4132" s="462" t="s">
        <v>896</v>
      </c>
      <c r="D4132" s="463">
        <v>92.13000000000001</v>
      </c>
      <c r="E4132" s="463">
        <v>16.66</v>
      </c>
      <c r="F4132" s="463">
        <v>108.79</v>
      </c>
    </row>
    <row r="4133" spans="1:6" ht="30">
      <c r="A4133" s="460">
        <v>89855</v>
      </c>
      <c r="B4133" s="461" t="s">
        <v>6360</v>
      </c>
      <c r="C4133" s="462" t="s">
        <v>896</v>
      </c>
      <c r="D4133" s="463">
        <v>97.570000000000007</v>
      </c>
      <c r="E4133" s="463">
        <v>16.66</v>
      </c>
      <c r="F4133" s="463">
        <v>114.23</v>
      </c>
    </row>
    <row r="4134" spans="1:6" ht="30">
      <c r="A4134" s="460">
        <v>89856</v>
      </c>
      <c r="B4134" s="461" t="s">
        <v>6361</v>
      </c>
      <c r="C4134" s="462" t="s">
        <v>896</v>
      </c>
      <c r="D4134" s="463">
        <v>14.9</v>
      </c>
      <c r="E4134" s="463">
        <v>8.56</v>
      </c>
      <c r="F4134" s="463">
        <v>23.46</v>
      </c>
    </row>
    <row r="4135" spans="1:6" ht="30">
      <c r="A4135" s="460">
        <v>89857</v>
      </c>
      <c r="B4135" s="461" t="s">
        <v>6362</v>
      </c>
      <c r="C4135" s="462" t="s">
        <v>896</v>
      </c>
      <c r="D4135" s="463">
        <v>30.88</v>
      </c>
      <c r="E4135" s="463">
        <v>8.5500000000000007</v>
      </c>
      <c r="F4135" s="463">
        <v>39.43</v>
      </c>
    </row>
    <row r="4136" spans="1:6" ht="30">
      <c r="A4136" s="460">
        <v>89860</v>
      </c>
      <c r="B4136" s="461" t="s">
        <v>6363</v>
      </c>
      <c r="C4136" s="462" t="s">
        <v>896</v>
      </c>
      <c r="D4136" s="463">
        <v>35.549999999999997</v>
      </c>
      <c r="E4136" s="463">
        <v>17.100000000000001</v>
      </c>
      <c r="F4136" s="463">
        <v>52.65</v>
      </c>
    </row>
    <row r="4137" spans="1:6" ht="30">
      <c r="A4137" s="460">
        <v>89861</v>
      </c>
      <c r="B4137" s="461" t="s">
        <v>6364</v>
      </c>
      <c r="C4137" s="462" t="s">
        <v>896</v>
      </c>
      <c r="D4137" s="463">
        <v>43.94</v>
      </c>
      <c r="E4137" s="463">
        <v>17.100000000000001</v>
      </c>
      <c r="F4137" s="463">
        <v>61.04</v>
      </c>
    </row>
    <row r="4138" spans="1:6" ht="30">
      <c r="A4138" s="460">
        <v>89866</v>
      </c>
      <c r="B4138" s="461" t="s">
        <v>6365</v>
      </c>
      <c r="C4138" s="462" t="s">
        <v>896</v>
      </c>
      <c r="D4138" s="463">
        <v>3.5999999999999996</v>
      </c>
      <c r="E4138" s="463">
        <v>5.15</v>
      </c>
      <c r="F4138" s="463">
        <v>8.75</v>
      </c>
    </row>
    <row r="4139" spans="1:6" ht="30">
      <c r="A4139" s="460">
        <v>89867</v>
      </c>
      <c r="B4139" s="461" t="s">
        <v>6366</v>
      </c>
      <c r="C4139" s="462" t="s">
        <v>896</v>
      </c>
      <c r="D4139" s="463">
        <v>4.3899999999999997</v>
      </c>
      <c r="E4139" s="463">
        <v>5.14</v>
      </c>
      <c r="F4139" s="463">
        <v>9.5299999999999994</v>
      </c>
    </row>
    <row r="4140" spans="1:6" ht="30">
      <c r="A4140" s="460">
        <v>89868</v>
      </c>
      <c r="B4140" s="461" t="s">
        <v>6367</v>
      </c>
      <c r="C4140" s="462" t="s">
        <v>896</v>
      </c>
      <c r="D4140" s="463">
        <v>3.1299999999999994</v>
      </c>
      <c r="E4140" s="463">
        <v>3.43</v>
      </c>
      <c r="F4140" s="463">
        <v>6.56</v>
      </c>
    </row>
    <row r="4141" spans="1:6" ht="30">
      <c r="A4141" s="460">
        <v>89869</v>
      </c>
      <c r="B4141" s="461" t="s">
        <v>6368</v>
      </c>
      <c r="C4141" s="462" t="s">
        <v>896</v>
      </c>
      <c r="D4141" s="463">
        <v>5.26</v>
      </c>
      <c r="E4141" s="463">
        <v>6.84</v>
      </c>
      <c r="F4141" s="463">
        <v>12.1</v>
      </c>
    </row>
    <row r="4142" spans="1:6" ht="30">
      <c r="A4142" s="460">
        <v>89979</v>
      </c>
      <c r="B4142" s="461" t="s">
        <v>6369</v>
      </c>
      <c r="C4142" s="462" t="s">
        <v>896</v>
      </c>
      <c r="D4142" s="463">
        <v>20.69</v>
      </c>
      <c r="E4142" s="463">
        <v>5.13</v>
      </c>
      <c r="F4142" s="463">
        <v>25.82</v>
      </c>
    </row>
    <row r="4143" spans="1:6" ht="30">
      <c r="A4143" s="460">
        <v>89981</v>
      </c>
      <c r="B4143" s="461" t="s">
        <v>6370</v>
      </c>
      <c r="C4143" s="462" t="s">
        <v>896</v>
      </c>
      <c r="D4143" s="463">
        <v>19.73</v>
      </c>
      <c r="E4143" s="463">
        <v>2.41</v>
      </c>
      <c r="F4143" s="463">
        <v>22.14</v>
      </c>
    </row>
    <row r="4144" spans="1:6" ht="30">
      <c r="A4144" s="460">
        <v>90373</v>
      </c>
      <c r="B4144" s="461" t="s">
        <v>6371</v>
      </c>
      <c r="C4144" s="462" t="s">
        <v>896</v>
      </c>
      <c r="D4144" s="463">
        <v>8.5</v>
      </c>
      <c r="E4144" s="463">
        <v>6.06</v>
      </c>
      <c r="F4144" s="463">
        <v>14.56</v>
      </c>
    </row>
    <row r="4145" spans="1:6" ht="30">
      <c r="A4145" s="460">
        <v>90374</v>
      </c>
      <c r="B4145" s="461" t="s">
        <v>6372</v>
      </c>
      <c r="C4145" s="462" t="s">
        <v>896</v>
      </c>
      <c r="D4145" s="463">
        <v>15.62</v>
      </c>
      <c r="E4145" s="463">
        <v>8.7200000000000006</v>
      </c>
      <c r="F4145" s="463">
        <v>24.34</v>
      </c>
    </row>
    <row r="4146" spans="1:6" ht="30">
      <c r="A4146" s="460">
        <v>92287</v>
      </c>
      <c r="B4146" s="461" t="s">
        <v>6373</v>
      </c>
      <c r="C4146" s="462" t="s">
        <v>896</v>
      </c>
      <c r="D4146" s="463">
        <v>13.82</v>
      </c>
      <c r="E4146" s="463">
        <v>4.1100000000000003</v>
      </c>
      <c r="F4146" s="463">
        <v>17.93</v>
      </c>
    </row>
    <row r="4147" spans="1:6" ht="30">
      <c r="A4147" s="460">
        <v>92288</v>
      </c>
      <c r="B4147" s="461" t="s">
        <v>6374</v>
      </c>
      <c r="C4147" s="462" t="s">
        <v>896</v>
      </c>
      <c r="D4147" s="463">
        <v>22.59</v>
      </c>
      <c r="E4147" s="463">
        <v>5.29</v>
      </c>
      <c r="F4147" s="463">
        <v>27.88</v>
      </c>
    </row>
    <row r="4148" spans="1:6" ht="30">
      <c r="A4148" s="460">
        <v>92289</v>
      </c>
      <c r="B4148" s="461" t="s">
        <v>6375</v>
      </c>
      <c r="C4148" s="462" t="s">
        <v>896</v>
      </c>
      <c r="D4148" s="463">
        <v>41.87</v>
      </c>
      <c r="E4148" s="463">
        <v>6.68</v>
      </c>
      <c r="F4148" s="463">
        <v>48.55</v>
      </c>
    </row>
    <row r="4149" spans="1:6" ht="30">
      <c r="A4149" s="460">
        <v>92290</v>
      </c>
      <c r="B4149" s="461" t="s">
        <v>6376</v>
      </c>
      <c r="C4149" s="462" t="s">
        <v>896</v>
      </c>
      <c r="D4149" s="463">
        <v>64.86</v>
      </c>
      <c r="E4149" s="463">
        <v>8.06</v>
      </c>
      <c r="F4149" s="463">
        <v>72.92</v>
      </c>
    </row>
    <row r="4150" spans="1:6" ht="30">
      <c r="A4150" s="460">
        <v>92291</v>
      </c>
      <c r="B4150" s="461" t="s">
        <v>6377</v>
      </c>
      <c r="C4150" s="462" t="s">
        <v>896</v>
      </c>
      <c r="D4150" s="463">
        <v>101.84</v>
      </c>
      <c r="E4150" s="463">
        <v>10.47</v>
      </c>
      <c r="F4150" s="463">
        <v>112.31</v>
      </c>
    </row>
    <row r="4151" spans="1:6" ht="30">
      <c r="A4151" s="460">
        <v>92292</v>
      </c>
      <c r="B4151" s="461" t="s">
        <v>6378</v>
      </c>
      <c r="C4151" s="462" t="s">
        <v>896</v>
      </c>
      <c r="D4151" s="463">
        <v>328.96000000000004</v>
      </c>
      <c r="E4151" s="463">
        <v>12.84</v>
      </c>
      <c r="F4151" s="463">
        <v>341.8</v>
      </c>
    </row>
    <row r="4152" spans="1:6" ht="30">
      <c r="A4152" s="460">
        <v>92293</v>
      </c>
      <c r="B4152" s="461" t="s">
        <v>6379</v>
      </c>
      <c r="C4152" s="462" t="s">
        <v>896</v>
      </c>
      <c r="D4152" s="463">
        <v>7.5500000000000007</v>
      </c>
      <c r="E4152" s="463">
        <v>2.75</v>
      </c>
      <c r="F4152" s="463">
        <v>10.3</v>
      </c>
    </row>
    <row r="4153" spans="1:6" ht="30">
      <c r="A4153" s="460">
        <v>92294</v>
      </c>
      <c r="B4153" s="461" t="s">
        <v>6380</v>
      </c>
      <c r="C4153" s="462" t="s">
        <v>896</v>
      </c>
      <c r="D4153" s="463">
        <v>13.549999999999999</v>
      </c>
      <c r="E4153" s="463">
        <v>3.53</v>
      </c>
      <c r="F4153" s="463">
        <v>17.079999999999998</v>
      </c>
    </row>
    <row r="4154" spans="1:6" ht="30">
      <c r="A4154" s="460">
        <v>92295</v>
      </c>
      <c r="B4154" s="461" t="s">
        <v>6381</v>
      </c>
      <c r="C4154" s="462" t="s">
        <v>896</v>
      </c>
      <c r="D4154" s="463">
        <v>27.08</v>
      </c>
      <c r="E4154" s="463">
        <v>4.4400000000000004</v>
      </c>
      <c r="F4154" s="463">
        <v>31.52</v>
      </c>
    </row>
    <row r="4155" spans="1:6" ht="30">
      <c r="A4155" s="460">
        <v>92296</v>
      </c>
      <c r="B4155" s="461" t="s">
        <v>6382</v>
      </c>
      <c r="C4155" s="462" t="s">
        <v>896</v>
      </c>
      <c r="D4155" s="463">
        <v>36.229999999999997</v>
      </c>
      <c r="E4155" s="463">
        <v>5.38</v>
      </c>
      <c r="F4155" s="463">
        <v>41.61</v>
      </c>
    </row>
    <row r="4156" spans="1:6" ht="30">
      <c r="A4156" s="460">
        <v>92297</v>
      </c>
      <c r="B4156" s="461" t="s">
        <v>6383</v>
      </c>
      <c r="C4156" s="462" t="s">
        <v>896</v>
      </c>
      <c r="D4156" s="463">
        <v>57.14</v>
      </c>
      <c r="E4156" s="463">
        <v>6.97</v>
      </c>
      <c r="F4156" s="463">
        <v>64.11</v>
      </c>
    </row>
    <row r="4157" spans="1:6" ht="30">
      <c r="A4157" s="460">
        <v>92298</v>
      </c>
      <c r="B4157" s="461" t="s">
        <v>6384</v>
      </c>
      <c r="C4157" s="462" t="s">
        <v>896</v>
      </c>
      <c r="D4157" s="463">
        <v>168.14</v>
      </c>
      <c r="E4157" s="463">
        <v>8.5500000000000007</v>
      </c>
      <c r="F4157" s="463">
        <v>176.69</v>
      </c>
    </row>
    <row r="4158" spans="1:6" ht="30">
      <c r="A4158" s="460">
        <v>92299</v>
      </c>
      <c r="B4158" s="461" t="s">
        <v>6385</v>
      </c>
      <c r="C4158" s="462" t="s">
        <v>896</v>
      </c>
      <c r="D4158" s="463">
        <v>18.12</v>
      </c>
      <c r="E4158" s="463">
        <v>5.48</v>
      </c>
      <c r="F4158" s="463">
        <v>23.6</v>
      </c>
    </row>
    <row r="4159" spans="1:6" ht="30">
      <c r="A4159" s="460">
        <v>92300</v>
      </c>
      <c r="B4159" s="461" t="s">
        <v>6386</v>
      </c>
      <c r="C4159" s="462" t="s">
        <v>896</v>
      </c>
      <c r="D4159" s="463">
        <v>28.479999999999997</v>
      </c>
      <c r="E4159" s="463">
        <v>7.07</v>
      </c>
      <c r="F4159" s="463">
        <v>35.549999999999997</v>
      </c>
    </row>
    <row r="4160" spans="1:6" ht="30">
      <c r="A4160" s="460">
        <v>92301</v>
      </c>
      <c r="B4160" s="461" t="s">
        <v>6387</v>
      </c>
      <c r="C4160" s="462" t="s">
        <v>896</v>
      </c>
      <c r="D4160" s="463">
        <v>59.849999999999994</v>
      </c>
      <c r="E4160" s="463">
        <v>8.92</v>
      </c>
      <c r="F4160" s="463">
        <v>68.77</v>
      </c>
    </row>
    <row r="4161" spans="1:6" ht="30">
      <c r="A4161" s="460">
        <v>92302</v>
      </c>
      <c r="B4161" s="461" t="s">
        <v>6388</v>
      </c>
      <c r="C4161" s="462" t="s">
        <v>896</v>
      </c>
      <c r="D4161" s="463">
        <v>79.78</v>
      </c>
      <c r="E4161" s="463">
        <v>10.77</v>
      </c>
      <c r="F4161" s="463">
        <v>90.55</v>
      </c>
    </row>
    <row r="4162" spans="1:6" ht="30">
      <c r="A4162" s="460">
        <v>92303</v>
      </c>
      <c r="B4162" s="461" t="s">
        <v>6389</v>
      </c>
      <c r="C4162" s="462" t="s">
        <v>896</v>
      </c>
      <c r="D4162" s="463">
        <v>150.41</v>
      </c>
      <c r="E4162" s="463">
        <v>13.96</v>
      </c>
      <c r="F4162" s="463">
        <v>164.37</v>
      </c>
    </row>
    <row r="4163" spans="1:6" ht="30">
      <c r="A4163" s="460">
        <v>92304</v>
      </c>
      <c r="B4163" s="461" t="s">
        <v>6390</v>
      </c>
      <c r="C4163" s="462" t="s">
        <v>896</v>
      </c>
      <c r="D4163" s="463">
        <v>403.58</v>
      </c>
      <c r="E4163" s="463">
        <v>17.12</v>
      </c>
      <c r="F4163" s="463">
        <v>420.7</v>
      </c>
    </row>
    <row r="4164" spans="1:6" ht="30">
      <c r="A4164" s="460">
        <v>92311</v>
      </c>
      <c r="B4164" s="461" t="s">
        <v>6391</v>
      </c>
      <c r="C4164" s="462" t="s">
        <v>896</v>
      </c>
      <c r="D4164" s="463">
        <v>8.02</v>
      </c>
      <c r="E4164" s="463">
        <v>6.34</v>
      </c>
      <c r="F4164" s="463">
        <v>14.36</v>
      </c>
    </row>
    <row r="4165" spans="1:6" ht="30">
      <c r="A4165" s="460">
        <v>92312</v>
      </c>
      <c r="B4165" s="461" t="s">
        <v>6392</v>
      </c>
      <c r="C4165" s="462" t="s">
        <v>896</v>
      </c>
      <c r="D4165" s="463">
        <v>15.14</v>
      </c>
      <c r="E4165" s="463">
        <v>7.97</v>
      </c>
      <c r="F4165" s="463">
        <v>23.11</v>
      </c>
    </row>
    <row r="4166" spans="1:6" ht="30">
      <c r="A4166" s="460">
        <v>92313</v>
      </c>
      <c r="B4166" s="461" t="s">
        <v>6393</v>
      </c>
      <c r="C4166" s="462" t="s">
        <v>896</v>
      </c>
      <c r="D4166" s="463">
        <v>23.799999999999997</v>
      </c>
      <c r="E4166" s="463">
        <v>8.89</v>
      </c>
      <c r="F4166" s="463">
        <v>32.69</v>
      </c>
    </row>
    <row r="4167" spans="1:6" ht="30">
      <c r="A4167" s="460">
        <v>92314</v>
      </c>
      <c r="B4167" s="461" t="s">
        <v>6394</v>
      </c>
      <c r="C4167" s="462" t="s">
        <v>896</v>
      </c>
      <c r="D4167" s="463">
        <v>5.1300000000000008</v>
      </c>
      <c r="E4167" s="463">
        <v>4.5999999999999996</v>
      </c>
      <c r="F4167" s="463">
        <v>9.73</v>
      </c>
    </row>
    <row r="4168" spans="1:6" ht="30">
      <c r="A4168" s="460">
        <v>92315</v>
      </c>
      <c r="B4168" s="461" t="s">
        <v>6395</v>
      </c>
      <c r="C4168" s="462" t="s">
        <v>896</v>
      </c>
      <c r="D4168" s="463">
        <v>8.4600000000000009</v>
      </c>
      <c r="E4168" s="463">
        <v>5.31</v>
      </c>
      <c r="F4168" s="463">
        <v>13.77</v>
      </c>
    </row>
    <row r="4169" spans="1:6" ht="30">
      <c r="A4169" s="460">
        <v>92316</v>
      </c>
      <c r="B4169" s="461" t="s">
        <v>6396</v>
      </c>
      <c r="C4169" s="462" t="s">
        <v>896</v>
      </c>
      <c r="D4169" s="463">
        <v>14.38</v>
      </c>
      <c r="E4169" s="463">
        <v>5.92</v>
      </c>
      <c r="F4169" s="463">
        <v>20.3</v>
      </c>
    </row>
    <row r="4170" spans="1:6" ht="30">
      <c r="A4170" s="460">
        <v>92317</v>
      </c>
      <c r="B4170" s="461" t="s">
        <v>6397</v>
      </c>
      <c r="C4170" s="462" t="s">
        <v>896</v>
      </c>
      <c r="D4170" s="463">
        <v>11.049999999999999</v>
      </c>
      <c r="E4170" s="463">
        <v>9.2200000000000006</v>
      </c>
      <c r="F4170" s="463">
        <v>20.27</v>
      </c>
    </row>
    <row r="4171" spans="1:6" ht="30">
      <c r="A4171" s="460">
        <v>92318</v>
      </c>
      <c r="B4171" s="461" t="s">
        <v>6398</v>
      </c>
      <c r="C4171" s="462" t="s">
        <v>896</v>
      </c>
      <c r="D4171" s="463">
        <v>19.89</v>
      </c>
      <c r="E4171" s="463">
        <v>10.64</v>
      </c>
      <c r="F4171" s="463">
        <v>30.53</v>
      </c>
    </row>
    <row r="4172" spans="1:6" ht="30">
      <c r="A4172" s="460">
        <v>92319</v>
      </c>
      <c r="B4172" s="461" t="s">
        <v>6399</v>
      </c>
      <c r="C4172" s="462" t="s">
        <v>896</v>
      </c>
      <c r="D4172" s="463">
        <v>30.12</v>
      </c>
      <c r="E4172" s="463">
        <v>11.84</v>
      </c>
      <c r="F4172" s="463">
        <v>41.96</v>
      </c>
    </row>
    <row r="4173" spans="1:6" ht="30">
      <c r="A4173" s="460">
        <v>92326</v>
      </c>
      <c r="B4173" s="461" t="s">
        <v>6400</v>
      </c>
      <c r="C4173" s="462" t="s">
        <v>896</v>
      </c>
      <c r="D4173" s="463">
        <v>8.120000000000001</v>
      </c>
      <c r="E4173" s="463">
        <v>7.18</v>
      </c>
      <c r="F4173" s="463">
        <v>15.3</v>
      </c>
    </row>
    <row r="4174" spans="1:6" ht="30">
      <c r="A4174" s="460">
        <v>92327</v>
      </c>
      <c r="B4174" s="461" t="s">
        <v>6401</v>
      </c>
      <c r="C4174" s="462" t="s">
        <v>896</v>
      </c>
      <c r="D4174" s="463">
        <v>16.130000000000003</v>
      </c>
      <c r="E4174" s="463">
        <v>10.83</v>
      </c>
      <c r="F4174" s="463">
        <v>26.96</v>
      </c>
    </row>
    <row r="4175" spans="1:6" ht="30">
      <c r="A4175" s="460">
        <v>92328</v>
      </c>
      <c r="B4175" s="461" t="s">
        <v>6402</v>
      </c>
      <c r="C4175" s="462" t="s">
        <v>896</v>
      </c>
      <c r="D4175" s="463">
        <v>25.560000000000002</v>
      </c>
      <c r="E4175" s="463">
        <v>13.97</v>
      </c>
      <c r="F4175" s="463">
        <v>39.53</v>
      </c>
    </row>
    <row r="4176" spans="1:6" ht="30">
      <c r="A4176" s="460">
        <v>92329</v>
      </c>
      <c r="B4176" s="461" t="s">
        <v>6403</v>
      </c>
      <c r="C4176" s="462" t="s">
        <v>896</v>
      </c>
      <c r="D4176" s="463">
        <v>5.1599999999999993</v>
      </c>
      <c r="E4176" s="463">
        <v>4.79</v>
      </c>
      <c r="F4176" s="463">
        <v>9.9499999999999993</v>
      </c>
    </row>
    <row r="4177" spans="1:6" ht="30">
      <c r="A4177" s="460">
        <v>92330</v>
      </c>
      <c r="B4177" s="461" t="s">
        <v>6404</v>
      </c>
      <c r="C4177" s="462" t="s">
        <v>896</v>
      </c>
      <c r="D4177" s="463">
        <v>9.1100000000000012</v>
      </c>
      <c r="E4177" s="463">
        <v>7.24</v>
      </c>
      <c r="F4177" s="463">
        <v>16.350000000000001</v>
      </c>
    </row>
    <row r="4178" spans="1:6" ht="30">
      <c r="A4178" s="460">
        <v>92331</v>
      </c>
      <c r="B4178" s="461" t="s">
        <v>6405</v>
      </c>
      <c r="C4178" s="462" t="s">
        <v>896</v>
      </c>
      <c r="D4178" s="463">
        <v>15.58</v>
      </c>
      <c r="E4178" s="463">
        <v>9.31</v>
      </c>
      <c r="F4178" s="463">
        <v>24.89</v>
      </c>
    </row>
    <row r="4179" spans="1:6" ht="30">
      <c r="A4179" s="460">
        <v>92332</v>
      </c>
      <c r="B4179" s="461" t="s">
        <v>6406</v>
      </c>
      <c r="C4179" s="462" t="s">
        <v>896</v>
      </c>
      <c r="D4179" s="463">
        <v>11.139999999999999</v>
      </c>
      <c r="E4179" s="463">
        <v>9.56</v>
      </c>
      <c r="F4179" s="463">
        <v>20.7</v>
      </c>
    </row>
    <row r="4180" spans="1:6" ht="30">
      <c r="A4180" s="460">
        <v>92333</v>
      </c>
      <c r="B4180" s="461" t="s">
        <v>6407</v>
      </c>
      <c r="C4180" s="462" t="s">
        <v>896</v>
      </c>
      <c r="D4180" s="463">
        <v>21.229999999999997</v>
      </c>
      <c r="E4180" s="463">
        <v>14.43</v>
      </c>
      <c r="F4180" s="463">
        <v>35.659999999999997</v>
      </c>
    </row>
    <row r="4181" spans="1:6" ht="30">
      <c r="A4181" s="460">
        <v>92334</v>
      </c>
      <c r="B4181" s="461" t="s">
        <v>6408</v>
      </c>
      <c r="C4181" s="462" t="s">
        <v>896</v>
      </c>
      <c r="D4181" s="463">
        <v>32.49</v>
      </c>
      <c r="E4181" s="463">
        <v>18.61</v>
      </c>
      <c r="F4181" s="463">
        <v>51.1</v>
      </c>
    </row>
    <row r="4182" spans="1:6" ht="30">
      <c r="A4182" s="460">
        <v>92344</v>
      </c>
      <c r="B4182" s="461" t="s">
        <v>2584</v>
      </c>
      <c r="C4182" s="462" t="s">
        <v>896</v>
      </c>
      <c r="D4182" s="463">
        <v>49.8</v>
      </c>
      <c r="E4182" s="463">
        <v>29.84</v>
      </c>
      <c r="F4182" s="463">
        <v>79.64</v>
      </c>
    </row>
    <row r="4183" spans="1:6" ht="30">
      <c r="A4183" s="460">
        <v>92345</v>
      </c>
      <c r="B4183" s="461" t="s">
        <v>2573</v>
      </c>
      <c r="C4183" s="462" t="s">
        <v>896</v>
      </c>
      <c r="D4183" s="463">
        <v>49.769999999999996</v>
      </c>
      <c r="E4183" s="463">
        <v>29.84</v>
      </c>
      <c r="F4183" s="463">
        <v>79.61</v>
      </c>
    </row>
    <row r="4184" spans="1:6" ht="30">
      <c r="A4184" s="460">
        <v>92346</v>
      </c>
      <c r="B4184" s="461" t="s">
        <v>2585</v>
      </c>
      <c r="C4184" s="462" t="s">
        <v>896</v>
      </c>
      <c r="D4184" s="463">
        <v>71.640000000000015</v>
      </c>
      <c r="E4184" s="463">
        <v>32.479999999999997</v>
      </c>
      <c r="F4184" s="463">
        <v>104.12</v>
      </c>
    </row>
    <row r="4185" spans="1:6" ht="30">
      <c r="A4185" s="460">
        <v>92347</v>
      </c>
      <c r="B4185" s="461" t="s">
        <v>2574</v>
      </c>
      <c r="C4185" s="462" t="s">
        <v>896</v>
      </c>
      <c r="D4185" s="463">
        <v>83.110000000000014</v>
      </c>
      <c r="E4185" s="463">
        <v>32.479999999999997</v>
      </c>
      <c r="F4185" s="463">
        <v>115.59</v>
      </c>
    </row>
    <row r="4186" spans="1:6" ht="30">
      <c r="A4186" s="460">
        <v>92348</v>
      </c>
      <c r="B4186" s="461" t="s">
        <v>2586</v>
      </c>
      <c r="C4186" s="462" t="s">
        <v>896</v>
      </c>
      <c r="D4186" s="463">
        <v>110.25999999999999</v>
      </c>
      <c r="E4186" s="463">
        <v>35.06</v>
      </c>
      <c r="F4186" s="463">
        <v>145.32</v>
      </c>
    </row>
    <row r="4187" spans="1:6" ht="30">
      <c r="A4187" s="460">
        <v>92349</v>
      </c>
      <c r="B4187" s="461" t="s">
        <v>2575</v>
      </c>
      <c r="C4187" s="462" t="s">
        <v>896</v>
      </c>
      <c r="D4187" s="463">
        <v>120.47</v>
      </c>
      <c r="E4187" s="463">
        <v>35.06</v>
      </c>
      <c r="F4187" s="463">
        <v>155.53</v>
      </c>
    </row>
    <row r="4188" spans="1:6" ht="30">
      <c r="A4188" s="460">
        <v>92350</v>
      </c>
      <c r="B4188" s="461" t="s">
        <v>2593</v>
      </c>
      <c r="C4188" s="462" t="s">
        <v>896</v>
      </c>
      <c r="D4188" s="463">
        <v>73.790000000000006</v>
      </c>
      <c r="E4188" s="463">
        <v>44.75</v>
      </c>
      <c r="F4188" s="463">
        <v>118.54</v>
      </c>
    </row>
    <row r="4189" spans="1:6" ht="30">
      <c r="A4189" s="460">
        <v>92351</v>
      </c>
      <c r="B4189" s="461" t="s">
        <v>2596</v>
      </c>
      <c r="C4189" s="462" t="s">
        <v>896</v>
      </c>
      <c r="D4189" s="463">
        <v>71.239999999999995</v>
      </c>
      <c r="E4189" s="463">
        <v>44.75</v>
      </c>
      <c r="F4189" s="463">
        <v>115.99</v>
      </c>
    </row>
    <row r="4190" spans="1:6" ht="30">
      <c r="A4190" s="460">
        <v>92352</v>
      </c>
      <c r="B4190" s="461" t="s">
        <v>2594</v>
      </c>
      <c r="C4190" s="462" t="s">
        <v>896</v>
      </c>
      <c r="D4190" s="463">
        <v>129.61000000000001</v>
      </c>
      <c r="E4190" s="463">
        <v>48.66</v>
      </c>
      <c r="F4190" s="463">
        <v>178.27</v>
      </c>
    </row>
    <row r="4191" spans="1:6" ht="30">
      <c r="A4191" s="460">
        <v>92353</v>
      </c>
      <c r="B4191" s="461" t="s">
        <v>2597</v>
      </c>
      <c r="C4191" s="462" t="s">
        <v>896</v>
      </c>
      <c r="D4191" s="463">
        <v>118.36999999999999</v>
      </c>
      <c r="E4191" s="463">
        <v>48.67</v>
      </c>
      <c r="F4191" s="463">
        <v>167.04</v>
      </c>
    </row>
    <row r="4192" spans="1:6" ht="30">
      <c r="A4192" s="460">
        <v>92354</v>
      </c>
      <c r="B4192" s="461" t="s">
        <v>2595</v>
      </c>
      <c r="C4192" s="462" t="s">
        <v>896</v>
      </c>
      <c r="D4192" s="463">
        <v>183.06</v>
      </c>
      <c r="E4192" s="463">
        <v>52.59</v>
      </c>
      <c r="F4192" s="463">
        <v>235.65</v>
      </c>
    </row>
    <row r="4193" spans="1:6" ht="30">
      <c r="A4193" s="460">
        <v>92355</v>
      </c>
      <c r="B4193" s="461" t="s">
        <v>2598</v>
      </c>
      <c r="C4193" s="462" t="s">
        <v>896</v>
      </c>
      <c r="D4193" s="463">
        <v>161.41999999999999</v>
      </c>
      <c r="E4193" s="463">
        <v>52.59</v>
      </c>
      <c r="F4193" s="463">
        <v>214.01</v>
      </c>
    </row>
    <row r="4194" spans="1:6" ht="30">
      <c r="A4194" s="460">
        <v>92356</v>
      </c>
      <c r="B4194" s="461" t="s">
        <v>2587</v>
      </c>
      <c r="C4194" s="462" t="s">
        <v>896</v>
      </c>
      <c r="D4194" s="463">
        <v>94.91</v>
      </c>
      <c r="E4194" s="463">
        <v>59.69</v>
      </c>
      <c r="F4194" s="463">
        <v>154.6</v>
      </c>
    </row>
    <row r="4195" spans="1:6" ht="30">
      <c r="A4195" s="460">
        <v>92357</v>
      </c>
      <c r="B4195" s="461" t="s">
        <v>2588</v>
      </c>
      <c r="C4195" s="462" t="s">
        <v>896</v>
      </c>
      <c r="D4195" s="463">
        <v>163.44999999999999</v>
      </c>
      <c r="E4195" s="463">
        <v>64.900000000000006</v>
      </c>
      <c r="F4195" s="463">
        <v>228.35</v>
      </c>
    </row>
    <row r="4196" spans="1:6" ht="30">
      <c r="A4196" s="460">
        <v>92358</v>
      </c>
      <c r="B4196" s="461" t="s">
        <v>2589</v>
      </c>
      <c r="C4196" s="462" t="s">
        <v>896</v>
      </c>
      <c r="D4196" s="463">
        <v>213.11</v>
      </c>
      <c r="E4196" s="463">
        <v>70.12</v>
      </c>
      <c r="F4196" s="463">
        <v>283.23</v>
      </c>
    </row>
    <row r="4197" spans="1:6" ht="30">
      <c r="A4197" s="460">
        <v>92369</v>
      </c>
      <c r="B4197" s="461" t="s">
        <v>2264</v>
      </c>
      <c r="C4197" s="462" t="s">
        <v>896</v>
      </c>
      <c r="D4197" s="463">
        <v>20.76</v>
      </c>
      <c r="E4197" s="463">
        <v>22.69</v>
      </c>
      <c r="F4197" s="463">
        <v>43.45</v>
      </c>
    </row>
    <row r="4198" spans="1:6" ht="30">
      <c r="A4198" s="460">
        <v>92370</v>
      </c>
      <c r="B4198" s="461" t="s">
        <v>2243</v>
      </c>
      <c r="C4198" s="462" t="s">
        <v>896</v>
      </c>
      <c r="D4198" s="463">
        <v>22.83</v>
      </c>
      <c r="E4198" s="463">
        <v>22.68</v>
      </c>
      <c r="F4198" s="463">
        <v>45.51</v>
      </c>
    </row>
    <row r="4199" spans="1:6" ht="30">
      <c r="A4199" s="460">
        <v>92371</v>
      </c>
      <c r="B4199" s="461" t="s">
        <v>2265</v>
      </c>
      <c r="C4199" s="462" t="s">
        <v>896</v>
      </c>
      <c r="D4199" s="463">
        <v>27.639999999999997</v>
      </c>
      <c r="E4199" s="463">
        <v>24.66</v>
      </c>
      <c r="F4199" s="463">
        <v>52.3</v>
      </c>
    </row>
    <row r="4200" spans="1:6" ht="30">
      <c r="A4200" s="460">
        <v>92372</v>
      </c>
      <c r="B4200" s="461" t="s">
        <v>2242</v>
      </c>
      <c r="C4200" s="462" t="s">
        <v>896</v>
      </c>
      <c r="D4200" s="463">
        <v>29.569999999999997</v>
      </c>
      <c r="E4200" s="463">
        <v>24.66</v>
      </c>
      <c r="F4200" s="463">
        <v>54.23</v>
      </c>
    </row>
    <row r="4201" spans="1:6" ht="30">
      <c r="A4201" s="460">
        <v>92373</v>
      </c>
      <c r="B4201" s="461" t="s">
        <v>2266</v>
      </c>
      <c r="C4201" s="462" t="s">
        <v>896</v>
      </c>
      <c r="D4201" s="463">
        <v>34.700000000000003</v>
      </c>
      <c r="E4201" s="463">
        <v>26.93</v>
      </c>
      <c r="F4201" s="463">
        <v>61.63</v>
      </c>
    </row>
    <row r="4202" spans="1:6" ht="30">
      <c r="A4202" s="460">
        <v>92374</v>
      </c>
      <c r="B4202" s="461" t="s">
        <v>2239</v>
      </c>
      <c r="C4202" s="462" t="s">
        <v>896</v>
      </c>
      <c r="D4202" s="463">
        <v>35.07</v>
      </c>
      <c r="E4202" s="463">
        <v>26.93</v>
      </c>
      <c r="F4202" s="463">
        <v>62</v>
      </c>
    </row>
    <row r="4203" spans="1:6" ht="30">
      <c r="A4203" s="460">
        <v>92375</v>
      </c>
      <c r="B4203" s="461" t="s">
        <v>2267</v>
      </c>
      <c r="C4203" s="462" t="s">
        <v>896</v>
      </c>
      <c r="D4203" s="463">
        <v>49.78</v>
      </c>
      <c r="E4203" s="463">
        <v>29.8</v>
      </c>
      <c r="F4203" s="463">
        <v>79.58</v>
      </c>
    </row>
    <row r="4204" spans="1:6" ht="30">
      <c r="A4204" s="460">
        <v>92376</v>
      </c>
      <c r="B4204" s="461" t="s">
        <v>2240</v>
      </c>
      <c r="C4204" s="462" t="s">
        <v>896</v>
      </c>
      <c r="D4204" s="463">
        <v>49.75</v>
      </c>
      <c r="E4204" s="463">
        <v>29.8</v>
      </c>
      <c r="F4204" s="463">
        <v>79.55</v>
      </c>
    </row>
    <row r="4205" spans="1:6" ht="30">
      <c r="A4205" s="460">
        <v>92377</v>
      </c>
      <c r="B4205" s="461" t="s">
        <v>2268</v>
      </c>
      <c r="C4205" s="462" t="s">
        <v>896</v>
      </c>
      <c r="D4205" s="463">
        <v>72.16</v>
      </c>
      <c r="E4205" s="463">
        <v>34.049999999999997</v>
      </c>
      <c r="F4205" s="463">
        <v>106.21</v>
      </c>
    </row>
    <row r="4206" spans="1:6" ht="30">
      <c r="A4206" s="460">
        <v>92378</v>
      </c>
      <c r="B4206" s="461" t="s">
        <v>2269</v>
      </c>
      <c r="C4206" s="462" t="s">
        <v>896</v>
      </c>
      <c r="D4206" s="463">
        <v>83.63000000000001</v>
      </c>
      <c r="E4206" s="463">
        <v>34.049999999999997</v>
      </c>
      <c r="F4206" s="463">
        <v>117.68</v>
      </c>
    </row>
    <row r="4207" spans="1:6" ht="30">
      <c r="A4207" s="460">
        <v>92379</v>
      </c>
      <c r="B4207" s="461" t="s">
        <v>2270</v>
      </c>
      <c r="C4207" s="462" t="s">
        <v>896</v>
      </c>
      <c r="D4207" s="463">
        <v>111.35000000000001</v>
      </c>
      <c r="E4207" s="463">
        <v>38.299999999999997</v>
      </c>
      <c r="F4207" s="463">
        <v>149.65</v>
      </c>
    </row>
    <row r="4208" spans="1:6" ht="30">
      <c r="A4208" s="460">
        <v>92380</v>
      </c>
      <c r="B4208" s="461" t="s">
        <v>2271</v>
      </c>
      <c r="C4208" s="462" t="s">
        <v>896</v>
      </c>
      <c r="D4208" s="463">
        <v>121.56000000000002</v>
      </c>
      <c r="E4208" s="463">
        <v>38.299999999999997</v>
      </c>
      <c r="F4208" s="463">
        <v>159.86000000000001</v>
      </c>
    </row>
    <row r="4209" spans="1:6" ht="30">
      <c r="A4209" s="460">
        <v>92381</v>
      </c>
      <c r="B4209" s="461" t="s">
        <v>2272</v>
      </c>
      <c r="C4209" s="462" t="s">
        <v>896</v>
      </c>
      <c r="D4209" s="463">
        <v>31.779999999999994</v>
      </c>
      <c r="E4209" s="463">
        <v>34.04</v>
      </c>
      <c r="F4209" s="463">
        <v>65.819999999999993</v>
      </c>
    </row>
    <row r="4210" spans="1:6" ht="30">
      <c r="A4210" s="460">
        <v>92382</v>
      </c>
      <c r="B4210" s="461" t="s">
        <v>2273</v>
      </c>
      <c r="C4210" s="462" t="s">
        <v>896</v>
      </c>
      <c r="D4210" s="463">
        <v>29.04</v>
      </c>
      <c r="E4210" s="463">
        <v>34.04</v>
      </c>
      <c r="F4210" s="463">
        <v>63.08</v>
      </c>
    </row>
    <row r="4211" spans="1:6" ht="45">
      <c r="A4211" s="460">
        <v>92383</v>
      </c>
      <c r="B4211" s="461" t="s">
        <v>2274</v>
      </c>
      <c r="C4211" s="462" t="s">
        <v>896</v>
      </c>
      <c r="D4211" s="463">
        <v>45.47</v>
      </c>
      <c r="E4211" s="463">
        <v>36.97</v>
      </c>
      <c r="F4211" s="463">
        <v>82.44</v>
      </c>
    </row>
    <row r="4212" spans="1:6" ht="45">
      <c r="A4212" s="460">
        <v>92384</v>
      </c>
      <c r="B4212" s="461" t="s">
        <v>2275</v>
      </c>
      <c r="C4212" s="462" t="s">
        <v>896</v>
      </c>
      <c r="D4212" s="463">
        <v>40.019999999999996</v>
      </c>
      <c r="E4212" s="463">
        <v>36.97</v>
      </c>
      <c r="F4212" s="463">
        <v>76.989999999999995</v>
      </c>
    </row>
    <row r="4213" spans="1:6" ht="45">
      <c r="A4213" s="460">
        <v>92385</v>
      </c>
      <c r="B4213" s="461" t="s">
        <v>2276</v>
      </c>
      <c r="C4213" s="462" t="s">
        <v>896</v>
      </c>
      <c r="D4213" s="463">
        <v>53.97</v>
      </c>
      <c r="E4213" s="463">
        <v>40.39</v>
      </c>
      <c r="F4213" s="463">
        <v>94.36</v>
      </c>
    </row>
    <row r="4214" spans="1:6" ht="45">
      <c r="A4214" s="460">
        <v>92386</v>
      </c>
      <c r="B4214" s="461" t="s">
        <v>2277</v>
      </c>
      <c r="C4214" s="462" t="s">
        <v>896</v>
      </c>
      <c r="D4214" s="463">
        <v>50.209999999999994</v>
      </c>
      <c r="E4214" s="463">
        <v>40.39</v>
      </c>
      <c r="F4214" s="463">
        <v>90.6</v>
      </c>
    </row>
    <row r="4215" spans="1:6" ht="30">
      <c r="A4215" s="460">
        <v>92387</v>
      </c>
      <c r="B4215" s="461" t="s">
        <v>2278</v>
      </c>
      <c r="C4215" s="462" t="s">
        <v>896</v>
      </c>
      <c r="D4215" s="463">
        <v>73.760000000000005</v>
      </c>
      <c r="E4215" s="463">
        <v>44.66</v>
      </c>
      <c r="F4215" s="463">
        <v>118.42</v>
      </c>
    </row>
    <row r="4216" spans="1:6" ht="30">
      <c r="A4216" s="460">
        <v>92388</v>
      </c>
      <c r="B4216" s="461" t="s">
        <v>2279</v>
      </c>
      <c r="C4216" s="462" t="s">
        <v>896</v>
      </c>
      <c r="D4216" s="463">
        <v>71.210000000000008</v>
      </c>
      <c r="E4216" s="463">
        <v>44.66</v>
      </c>
      <c r="F4216" s="463">
        <v>115.87</v>
      </c>
    </row>
    <row r="4217" spans="1:6" ht="45">
      <c r="A4217" s="460">
        <v>92389</v>
      </c>
      <c r="B4217" s="461" t="s">
        <v>2280</v>
      </c>
      <c r="C4217" s="462" t="s">
        <v>896</v>
      </c>
      <c r="D4217" s="463">
        <v>130.43</v>
      </c>
      <c r="E4217" s="463">
        <v>51.06</v>
      </c>
      <c r="F4217" s="463">
        <v>181.49</v>
      </c>
    </row>
    <row r="4218" spans="1:6" ht="45">
      <c r="A4218" s="460">
        <v>92390</v>
      </c>
      <c r="B4218" s="461" t="s">
        <v>2281</v>
      </c>
      <c r="C4218" s="462" t="s">
        <v>896</v>
      </c>
      <c r="D4218" s="463">
        <v>119.19</v>
      </c>
      <c r="E4218" s="463">
        <v>51.07</v>
      </c>
      <c r="F4218" s="463">
        <v>170.26</v>
      </c>
    </row>
    <row r="4219" spans="1:6" ht="30">
      <c r="A4219" s="460">
        <v>92635</v>
      </c>
      <c r="B4219" s="461" t="s">
        <v>2282</v>
      </c>
      <c r="C4219" s="462" t="s">
        <v>896</v>
      </c>
      <c r="D4219" s="463">
        <v>184.69</v>
      </c>
      <c r="E4219" s="463">
        <v>57.45</v>
      </c>
      <c r="F4219" s="463">
        <v>242.14</v>
      </c>
    </row>
    <row r="4220" spans="1:6" ht="30">
      <c r="A4220" s="460">
        <v>92636</v>
      </c>
      <c r="B4220" s="461" t="s">
        <v>2283</v>
      </c>
      <c r="C4220" s="462" t="s">
        <v>896</v>
      </c>
      <c r="D4220" s="463">
        <v>163.05000000000001</v>
      </c>
      <c r="E4220" s="463">
        <v>57.45</v>
      </c>
      <c r="F4220" s="463">
        <v>220.5</v>
      </c>
    </row>
    <row r="4221" spans="1:6" ht="30">
      <c r="A4221" s="460">
        <v>92637</v>
      </c>
      <c r="B4221" s="461" t="s">
        <v>2284</v>
      </c>
      <c r="C4221" s="462" t="s">
        <v>896</v>
      </c>
      <c r="D4221" s="463">
        <v>39.75</v>
      </c>
      <c r="E4221" s="463">
        <v>45.36</v>
      </c>
      <c r="F4221" s="463">
        <v>85.11</v>
      </c>
    </row>
    <row r="4222" spans="1:6" ht="30">
      <c r="A4222" s="460">
        <v>92638</v>
      </c>
      <c r="B4222" s="461" t="s">
        <v>2285</v>
      </c>
      <c r="C4222" s="462" t="s">
        <v>896</v>
      </c>
      <c r="D4222" s="463">
        <v>53.999999999999993</v>
      </c>
      <c r="E4222" s="463">
        <v>49.32</v>
      </c>
      <c r="F4222" s="463">
        <v>103.32</v>
      </c>
    </row>
    <row r="4223" spans="1:6" ht="30">
      <c r="A4223" s="460">
        <v>92639</v>
      </c>
      <c r="B4223" s="461" t="s">
        <v>2286</v>
      </c>
      <c r="C4223" s="462" t="s">
        <v>896</v>
      </c>
      <c r="D4223" s="463">
        <v>65.47</v>
      </c>
      <c r="E4223" s="463">
        <v>53.85</v>
      </c>
      <c r="F4223" s="463">
        <v>119.32</v>
      </c>
    </row>
    <row r="4224" spans="1:6" ht="30">
      <c r="A4224" s="460">
        <v>92640</v>
      </c>
      <c r="B4224" s="461" t="s">
        <v>2287</v>
      </c>
      <c r="C4224" s="462" t="s">
        <v>896</v>
      </c>
      <c r="D4224" s="463">
        <v>94.86999999999999</v>
      </c>
      <c r="E4224" s="463">
        <v>59.55</v>
      </c>
      <c r="F4224" s="463">
        <v>154.41999999999999</v>
      </c>
    </row>
    <row r="4225" spans="1:6" ht="30">
      <c r="A4225" s="460">
        <v>92642</v>
      </c>
      <c r="B4225" s="461" t="s">
        <v>2288</v>
      </c>
      <c r="C4225" s="462" t="s">
        <v>896</v>
      </c>
      <c r="D4225" s="463">
        <v>164.51</v>
      </c>
      <c r="E4225" s="463">
        <v>68.040000000000006</v>
      </c>
      <c r="F4225" s="463">
        <v>232.55</v>
      </c>
    </row>
    <row r="4226" spans="1:6" ht="30">
      <c r="A4226" s="460">
        <v>92644</v>
      </c>
      <c r="B4226" s="461" t="s">
        <v>2289</v>
      </c>
      <c r="C4226" s="462" t="s">
        <v>896</v>
      </c>
      <c r="D4226" s="463">
        <v>215.29</v>
      </c>
      <c r="E4226" s="463">
        <v>76.599999999999994</v>
      </c>
      <c r="F4226" s="463">
        <v>291.89</v>
      </c>
    </row>
    <row r="4227" spans="1:6" ht="30">
      <c r="A4227" s="460">
        <v>92657</v>
      </c>
      <c r="B4227" s="461" t="s">
        <v>2334</v>
      </c>
      <c r="C4227" s="462" t="s">
        <v>896</v>
      </c>
      <c r="D4227" s="463">
        <v>17.850000000000001</v>
      </c>
      <c r="E4227" s="463">
        <v>13.93</v>
      </c>
      <c r="F4227" s="463">
        <v>31.78</v>
      </c>
    </row>
    <row r="4228" spans="1:6" ht="30">
      <c r="A4228" s="460">
        <v>92658</v>
      </c>
      <c r="B4228" s="461" t="s">
        <v>2335</v>
      </c>
      <c r="C4228" s="462" t="s">
        <v>896</v>
      </c>
      <c r="D4228" s="463">
        <v>19.910000000000004</v>
      </c>
      <c r="E4228" s="463">
        <v>13.93</v>
      </c>
      <c r="F4228" s="463">
        <v>33.840000000000003</v>
      </c>
    </row>
    <row r="4229" spans="1:6" ht="30">
      <c r="A4229" s="460">
        <v>92659</v>
      </c>
      <c r="B4229" s="461" t="s">
        <v>2336</v>
      </c>
      <c r="C4229" s="462" t="s">
        <v>896</v>
      </c>
      <c r="D4229" s="463">
        <v>24.300000000000004</v>
      </c>
      <c r="E4229" s="463">
        <v>14.72</v>
      </c>
      <c r="F4229" s="463">
        <v>39.020000000000003</v>
      </c>
    </row>
    <row r="4230" spans="1:6" ht="30">
      <c r="A4230" s="460">
        <v>92660</v>
      </c>
      <c r="B4230" s="461" t="s">
        <v>2337</v>
      </c>
      <c r="C4230" s="462" t="s">
        <v>896</v>
      </c>
      <c r="D4230" s="463">
        <v>26.240000000000002</v>
      </c>
      <c r="E4230" s="463">
        <v>14.71</v>
      </c>
      <c r="F4230" s="463">
        <v>40.950000000000003</v>
      </c>
    </row>
    <row r="4231" spans="1:6" ht="30">
      <c r="A4231" s="460">
        <v>92661</v>
      </c>
      <c r="B4231" s="461" t="s">
        <v>2338</v>
      </c>
      <c r="C4231" s="462" t="s">
        <v>896</v>
      </c>
      <c r="D4231" s="463">
        <v>30.919999999999998</v>
      </c>
      <c r="E4231" s="463">
        <v>15.59</v>
      </c>
      <c r="F4231" s="463">
        <v>46.51</v>
      </c>
    </row>
    <row r="4232" spans="1:6" ht="30">
      <c r="A4232" s="460">
        <v>92662</v>
      </c>
      <c r="B4232" s="461" t="s">
        <v>2339</v>
      </c>
      <c r="C4232" s="462" t="s">
        <v>896</v>
      </c>
      <c r="D4232" s="463">
        <v>31.300000000000004</v>
      </c>
      <c r="E4232" s="463">
        <v>15.58</v>
      </c>
      <c r="F4232" s="463">
        <v>46.88</v>
      </c>
    </row>
    <row r="4233" spans="1:6" ht="30">
      <c r="A4233" s="460">
        <v>92663</v>
      </c>
      <c r="B4233" s="461" t="s">
        <v>2340</v>
      </c>
      <c r="C4233" s="462" t="s">
        <v>896</v>
      </c>
      <c r="D4233" s="463">
        <v>45.42</v>
      </c>
      <c r="E4233" s="463">
        <v>16.739999999999998</v>
      </c>
      <c r="F4233" s="463">
        <v>62.16</v>
      </c>
    </row>
    <row r="4234" spans="1:6" ht="30">
      <c r="A4234" s="460">
        <v>92664</v>
      </c>
      <c r="B4234" s="461" t="s">
        <v>2341</v>
      </c>
      <c r="C4234" s="462" t="s">
        <v>896</v>
      </c>
      <c r="D4234" s="463">
        <v>45.39</v>
      </c>
      <c r="E4234" s="463">
        <v>16.739999999999998</v>
      </c>
      <c r="F4234" s="463">
        <v>62.13</v>
      </c>
    </row>
    <row r="4235" spans="1:6" ht="30">
      <c r="A4235" s="460">
        <v>92665</v>
      </c>
      <c r="B4235" s="461" t="s">
        <v>2342</v>
      </c>
      <c r="C4235" s="462" t="s">
        <v>896</v>
      </c>
      <c r="D4235" s="463">
        <v>66.94</v>
      </c>
      <c r="E4235" s="463">
        <v>18.399999999999999</v>
      </c>
      <c r="F4235" s="463">
        <v>85.34</v>
      </c>
    </row>
    <row r="4236" spans="1:6" ht="30">
      <c r="A4236" s="460">
        <v>92666</v>
      </c>
      <c r="B4236" s="461" t="s">
        <v>2343</v>
      </c>
      <c r="C4236" s="462" t="s">
        <v>896</v>
      </c>
      <c r="D4236" s="463">
        <v>78.41</v>
      </c>
      <c r="E4236" s="463">
        <v>18.399999999999999</v>
      </c>
      <c r="F4236" s="463">
        <v>96.81</v>
      </c>
    </row>
    <row r="4237" spans="1:6" ht="30">
      <c r="A4237" s="460">
        <v>92667</v>
      </c>
      <c r="B4237" s="461" t="s">
        <v>2344</v>
      </c>
      <c r="C4237" s="462" t="s">
        <v>896</v>
      </c>
      <c r="D4237" s="463">
        <v>105.26</v>
      </c>
      <c r="E4237" s="463">
        <v>20.11</v>
      </c>
      <c r="F4237" s="463">
        <v>125.37</v>
      </c>
    </row>
    <row r="4238" spans="1:6" ht="30">
      <c r="A4238" s="460">
        <v>92668</v>
      </c>
      <c r="B4238" s="461" t="s">
        <v>2345</v>
      </c>
      <c r="C4238" s="462" t="s">
        <v>896</v>
      </c>
      <c r="D4238" s="463">
        <v>115.47000000000001</v>
      </c>
      <c r="E4238" s="463">
        <v>20.11</v>
      </c>
      <c r="F4238" s="463">
        <v>135.58000000000001</v>
      </c>
    </row>
    <row r="4239" spans="1:6" ht="30">
      <c r="A4239" s="460">
        <v>92669</v>
      </c>
      <c r="B4239" s="461" t="s">
        <v>2346</v>
      </c>
      <c r="C4239" s="462" t="s">
        <v>896</v>
      </c>
      <c r="D4239" s="463">
        <v>27.41</v>
      </c>
      <c r="E4239" s="463">
        <v>20.87</v>
      </c>
      <c r="F4239" s="463">
        <v>48.28</v>
      </c>
    </row>
    <row r="4240" spans="1:6" ht="30">
      <c r="A4240" s="460">
        <v>92670</v>
      </c>
      <c r="B4240" s="461" t="s">
        <v>2347</v>
      </c>
      <c r="C4240" s="462" t="s">
        <v>896</v>
      </c>
      <c r="D4240" s="463">
        <v>24.66</v>
      </c>
      <c r="E4240" s="463">
        <v>20.88</v>
      </c>
      <c r="F4240" s="463">
        <v>45.54</v>
      </c>
    </row>
    <row r="4241" spans="1:6" ht="45">
      <c r="A4241" s="460">
        <v>92671</v>
      </c>
      <c r="B4241" s="461" t="s">
        <v>2348</v>
      </c>
      <c r="C4241" s="462" t="s">
        <v>896</v>
      </c>
      <c r="D4241" s="463">
        <v>40.47</v>
      </c>
      <c r="E4241" s="463">
        <v>22.08</v>
      </c>
      <c r="F4241" s="463">
        <v>62.55</v>
      </c>
    </row>
    <row r="4242" spans="1:6" ht="45">
      <c r="A4242" s="460">
        <v>92672</v>
      </c>
      <c r="B4242" s="461" t="s">
        <v>2349</v>
      </c>
      <c r="C4242" s="462" t="s">
        <v>896</v>
      </c>
      <c r="D4242" s="463">
        <v>35.020000000000003</v>
      </c>
      <c r="E4242" s="463">
        <v>22.08</v>
      </c>
      <c r="F4242" s="463">
        <v>57.1</v>
      </c>
    </row>
    <row r="4243" spans="1:6" ht="45">
      <c r="A4243" s="460">
        <v>92673</v>
      </c>
      <c r="B4243" s="461" t="s">
        <v>2350</v>
      </c>
      <c r="C4243" s="462" t="s">
        <v>896</v>
      </c>
      <c r="D4243" s="463">
        <v>48.300000000000004</v>
      </c>
      <c r="E4243" s="463">
        <v>23.4</v>
      </c>
      <c r="F4243" s="463">
        <v>71.7</v>
      </c>
    </row>
    <row r="4244" spans="1:6" ht="45">
      <c r="A4244" s="460">
        <v>92674</v>
      </c>
      <c r="B4244" s="461" t="s">
        <v>2351</v>
      </c>
      <c r="C4244" s="462" t="s">
        <v>896</v>
      </c>
      <c r="D4244" s="463">
        <v>44.54</v>
      </c>
      <c r="E4244" s="463">
        <v>23.4</v>
      </c>
      <c r="F4244" s="463">
        <v>67.94</v>
      </c>
    </row>
    <row r="4245" spans="1:6" ht="30">
      <c r="A4245" s="460">
        <v>92675</v>
      </c>
      <c r="B4245" s="461" t="s">
        <v>2352</v>
      </c>
      <c r="C4245" s="462" t="s">
        <v>896</v>
      </c>
      <c r="D4245" s="463">
        <v>67.25</v>
      </c>
      <c r="E4245" s="463">
        <v>25.11</v>
      </c>
      <c r="F4245" s="463">
        <v>92.36</v>
      </c>
    </row>
    <row r="4246" spans="1:6" ht="30">
      <c r="A4246" s="460">
        <v>92676</v>
      </c>
      <c r="B4246" s="461" t="s">
        <v>2353</v>
      </c>
      <c r="C4246" s="462" t="s">
        <v>896</v>
      </c>
      <c r="D4246" s="463">
        <v>64.7</v>
      </c>
      <c r="E4246" s="463">
        <v>25.11</v>
      </c>
      <c r="F4246" s="463">
        <v>89.81</v>
      </c>
    </row>
    <row r="4247" spans="1:6" ht="45">
      <c r="A4247" s="460">
        <v>92677</v>
      </c>
      <c r="B4247" s="461" t="s">
        <v>2354</v>
      </c>
      <c r="C4247" s="462" t="s">
        <v>896</v>
      </c>
      <c r="D4247" s="463">
        <v>122.59</v>
      </c>
      <c r="E4247" s="463">
        <v>27.65</v>
      </c>
      <c r="F4247" s="463">
        <v>150.24</v>
      </c>
    </row>
    <row r="4248" spans="1:6" ht="45">
      <c r="A4248" s="460">
        <v>92678</v>
      </c>
      <c r="B4248" s="461" t="s">
        <v>2355</v>
      </c>
      <c r="C4248" s="462" t="s">
        <v>896</v>
      </c>
      <c r="D4248" s="463">
        <v>111.35999999999999</v>
      </c>
      <c r="E4248" s="463">
        <v>27.65</v>
      </c>
      <c r="F4248" s="463">
        <v>139.01</v>
      </c>
    </row>
    <row r="4249" spans="1:6" ht="30">
      <c r="A4249" s="460">
        <v>92679</v>
      </c>
      <c r="B4249" s="461" t="s">
        <v>2356</v>
      </c>
      <c r="C4249" s="462" t="s">
        <v>896</v>
      </c>
      <c r="D4249" s="463">
        <v>175.56</v>
      </c>
      <c r="E4249" s="463">
        <v>30.19</v>
      </c>
      <c r="F4249" s="463">
        <v>205.75</v>
      </c>
    </row>
    <row r="4250" spans="1:6" ht="30">
      <c r="A4250" s="460">
        <v>92680</v>
      </c>
      <c r="B4250" s="461" t="s">
        <v>2357</v>
      </c>
      <c r="C4250" s="462" t="s">
        <v>896</v>
      </c>
      <c r="D4250" s="463">
        <v>153.92000000000002</v>
      </c>
      <c r="E4250" s="463">
        <v>30.19</v>
      </c>
      <c r="F4250" s="463">
        <v>184.11</v>
      </c>
    </row>
    <row r="4251" spans="1:6" ht="30">
      <c r="A4251" s="460">
        <v>92681</v>
      </c>
      <c r="B4251" s="461" t="s">
        <v>2358</v>
      </c>
      <c r="C4251" s="462" t="s">
        <v>896</v>
      </c>
      <c r="D4251" s="463">
        <v>33.880000000000003</v>
      </c>
      <c r="E4251" s="463">
        <v>27.82</v>
      </c>
      <c r="F4251" s="463">
        <v>61.7</v>
      </c>
    </row>
    <row r="4252" spans="1:6" ht="30">
      <c r="A4252" s="460">
        <v>92682</v>
      </c>
      <c r="B4252" s="461" t="s">
        <v>2359</v>
      </c>
      <c r="C4252" s="462" t="s">
        <v>896</v>
      </c>
      <c r="D4252" s="463">
        <v>47.31</v>
      </c>
      <c r="E4252" s="463">
        <v>29.38</v>
      </c>
      <c r="F4252" s="463">
        <v>76.69</v>
      </c>
    </row>
    <row r="4253" spans="1:6" ht="30">
      <c r="A4253" s="460">
        <v>92683</v>
      </c>
      <c r="B4253" s="461" t="s">
        <v>2360</v>
      </c>
      <c r="C4253" s="462" t="s">
        <v>896</v>
      </c>
      <c r="D4253" s="463">
        <v>57.88000000000001</v>
      </c>
      <c r="E4253" s="463">
        <v>31.24</v>
      </c>
      <c r="F4253" s="463">
        <v>89.12</v>
      </c>
    </row>
    <row r="4254" spans="1:6" ht="30">
      <c r="A4254" s="460">
        <v>92684</v>
      </c>
      <c r="B4254" s="461" t="s">
        <v>2361</v>
      </c>
      <c r="C4254" s="462" t="s">
        <v>896</v>
      </c>
      <c r="D4254" s="463">
        <v>86.16</v>
      </c>
      <c r="E4254" s="463">
        <v>33.479999999999997</v>
      </c>
      <c r="F4254" s="463">
        <v>119.64</v>
      </c>
    </row>
    <row r="4255" spans="1:6" ht="30">
      <c r="A4255" s="460">
        <v>92685</v>
      </c>
      <c r="B4255" s="461" t="s">
        <v>2362</v>
      </c>
      <c r="C4255" s="462" t="s">
        <v>896</v>
      </c>
      <c r="D4255" s="463">
        <v>154.07</v>
      </c>
      <c r="E4255" s="463">
        <v>36.85</v>
      </c>
      <c r="F4255" s="463">
        <v>190.92</v>
      </c>
    </row>
    <row r="4256" spans="1:6" ht="30">
      <c r="A4256" s="460">
        <v>92686</v>
      </c>
      <c r="B4256" s="461" t="s">
        <v>2363</v>
      </c>
      <c r="C4256" s="462" t="s">
        <v>896</v>
      </c>
      <c r="D4256" s="463">
        <v>203.1</v>
      </c>
      <c r="E4256" s="463">
        <v>40.24</v>
      </c>
      <c r="F4256" s="463">
        <v>243.34</v>
      </c>
    </row>
    <row r="4257" spans="1:6" ht="30">
      <c r="A4257" s="460">
        <v>92692</v>
      </c>
      <c r="B4257" s="461" t="s">
        <v>2191</v>
      </c>
      <c r="C4257" s="462" t="s">
        <v>896</v>
      </c>
      <c r="D4257" s="463">
        <v>9.14</v>
      </c>
      <c r="E4257" s="463">
        <v>8.02</v>
      </c>
      <c r="F4257" s="463">
        <v>17.16</v>
      </c>
    </row>
    <row r="4258" spans="1:6" ht="30">
      <c r="A4258" s="460">
        <v>92693</v>
      </c>
      <c r="B4258" s="461" t="s">
        <v>2187</v>
      </c>
      <c r="C4258" s="462" t="s">
        <v>896</v>
      </c>
      <c r="D4258" s="463">
        <v>9.6000000000000014</v>
      </c>
      <c r="E4258" s="463">
        <v>8.02</v>
      </c>
      <c r="F4258" s="463">
        <v>17.62</v>
      </c>
    </row>
    <row r="4259" spans="1:6" ht="30">
      <c r="A4259" s="460">
        <v>92694</v>
      </c>
      <c r="B4259" s="461" t="s">
        <v>2192</v>
      </c>
      <c r="C4259" s="462" t="s">
        <v>896</v>
      </c>
      <c r="D4259" s="463">
        <v>13.58</v>
      </c>
      <c r="E4259" s="463">
        <v>13.76</v>
      </c>
      <c r="F4259" s="463">
        <v>27.34</v>
      </c>
    </row>
    <row r="4260" spans="1:6" ht="30">
      <c r="A4260" s="460">
        <v>92695</v>
      </c>
      <c r="B4260" s="461" t="s">
        <v>2188</v>
      </c>
      <c r="C4260" s="462" t="s">
        <v>896</v>
      </c>
      <c r="D4260" s="463">
        <v>14.06</v>
      </c>
      <c r="E4260" s="463">
        <v>13.74</v>
      </c>
      <c r="F4260" s="463">
        <v>27.8</v>
      </c>
    </row>
    <row r="4261" spans="1:6" ht="30">
      <c r="A4261" s="460">
        <v>92696</v>
      </c>
      <c r="B4261" s="461" t="s">
        <v>2193</v>
      </c>
      <c r="C4261" s="462" t="s">
        <v>896</v>
      </c>
      <c r="D4261" s="463">
        <v>20.630000000000003</v>
      </c>
      <c r="E4261" s="463">
        <v>22.33</v>
      </c>
      <c r="F4261" s="463">
        <v>42.96</v>
      </c>
    </row>
    <row r="4262" spans="1:6" ht="30">
      <c r="A4262" s="460">
        <v>92697</v>
      </c>
      <c r="B4262" s="461" t="s">
        <v>2189</v>
      </c>
      <c r="C4262" s="462" t="s">
        <v>896</v>
      </c>
      <c r="D4262" s="463">
        <v>22.710000000000004</v>
      </c>
      <c r="E4262" s="463">
        <v>22.31</v>
      </c>
      <c r="F4262" s="463">
        <v>45.02</v>
      </c>
    </row>
    <row r="4263" spans="1:6" ht="30">
      <c r="A4263" s="460">
        <v>92698</v>
      </c>
      <c r="B4263" s="461" t="s">
        <v>2200</v>
      </c>
      <c r="C4263" s="462" t="s">
        <v>896</v>
      </c>
      <c r="D4263" s="463">
        <v>13.409999999999998</v>
      </c>
      <c r="E4263" s="463">
        <v>11.99</v>
      </c>
      <c r="F4263" s="463">
        <v>25.4</v>
      </c>
    </row>
    <row r="4264" spans="1:6" ht="30">
      <c r="A4264" s="460">
        <v>92699</v>
      </c>
      <c r="B4264" s="461" t="s">
        <v>2203</v>
      </c>
      <c r="C4264" s="462" t="s">
        <v>896</v>
      </c>
      <c r="D4264" s="463">
        <v>11.91</v>
      </c>
      <c r="E4264" s="463">
        <v>12</v>
      </c>
      <c r="F4264" s="463">
        <v>23.91</v>
      </c>
    </row>
    <row r="4265" spans="1:6" ht="30">
      <c r="A4265" s="460">
        <v>92700</v>
      </c>
      <c r="B4265" s="461" t="s">
        <v>2201</v>
      </c>
      <c r="C4265" s="462" t="s">
        <v>896</v>
      </c>
      <c r="D4265" s="463">
        <v>20.939999999999998</v>
      </c>
      <c r="E4265" s="463">
        <v>20.6</v>
      </c>
      <c r="F4265" s="463">
        <v>41.54</v>
      </c>
    </row>
    <row r="4266" spans="1:6" ht="30">
      <c r="A4266" s="460">
        <v>92701</v>
      </c>
      <c r="B4266" s="461" t="s">
        <v>2204</v>
      </c>
      <c r="C4266" s="462" t="s">
        <v>896</v>
      </c>
      <c r="D4266" s="463">
        <v>18.71</v>
      </c>
      <c r="E4266" s="463">
        <v>20.61</v>
      </c>
      <c r="F4266" s="463">
        <v>39.32</v>
      </c>
    </row>
    <row r="4267" spans="1:6" ht="30">
      <c r="A4267" s="460">
        <v>92702</v>
      </c>
      <c r="B4267" s="461" t="s">
        <v>2202</v>
      </c>
      <c r="C4267" s="462" t="s">
        <v>896</v>
      </c>
      <c r="D4267" s="463">
        <v>31.619999999999997</v>
      </c>
      <c r="E4267" s="463">
        <v>33.51</v>
      </c>
      <c r="F4267" s="463">
        <v>65.13</v>
      </c>
    </row>
    <row r="4268" spans="1:6" ht="30">
      <c r="A4268" s="460">
        <v>92703</v>
      </c>
      <c r="B4268" s="461" t="s">
        <v>2205</v>
      </c>
      <c r="C4268" s="462" t="s">
        <v>896</v>
      </c>
      <c r="D4268" s="463">
        <v>28.880000000000003</v>
      </c>
      <c r="E4268" s="463">
        <v>33.51</v>
      </c>
      <c r="F4268" s="463">
        <v>62.39</v>
      </c>
    </row>
    <row r="4269" spans="1:6" ht="30">
      <c r="A4269" s="460">
        <v>92704</v>
      </c>
      <c r="B4269" s="461" t="s">
        <v>2194</v>
      </c>
      <c r="C4269" s="462" t="s">
        <v>896</v>
      </c>
      <c r="D4269" s="463">
        <v>16.16</v>
      </c>
      <c r="E4269" s="463">
        <v>16.02</v>
      </c>
      <c r="F4269" s="463">
        <v>32.18</v>
      </c>
    </row>
    <row r="4270" spans="1:6" ht="30">
      <c r="A4270" s="460">
        <v>92705</v>
      </c>
      <c r="B4270" s="461" t="s">
        <v>2195</v>
      </c>
      <c r="C4270" s="462" t="s">
        <v>896</v>
      </c>
      <c r="D4270" s="463">
        <v>24.519999999999996</v>
      </c>
      <c r="E4270" s="463">
        <v>27.46</v>
      </c>
      <c r="F4270" s="463">
        <v>51.98</v>
      </c>
    </row>
    <row r="4271" spans="1:6" ht="30">
      <c r="A4271" s="460">
        <v>92706</v>
      </c>
      <c r="B4271" s="461" t="s">
        <v>2196</v>
      </c>
      <c r="C4271" s="462" t="s">
        <v>896</v>
      </c>
      <c r="D4271" s="463">
        <v>39.500000000000007</v>
      </c>
      <c r="E4271" s="463">
        <v>44.68</v>
      </c>
      <c r="F4271" s="463">
        <v>84.18</v>
      </c>
    </row>
    <row r="4272" spans="1:6" ht="30">
      <c r="A4272" s="460">
        <v>92889</v>
      </c>
      <c r="B4272" s="461" t="s">
        <v>2590</v>
      </c>
      <c r="C4272" s="462" t="s">
        <v>896</v>
      </c>
      <c r="D4272" s="463">
        <v>124.27</v>
      </c>
      <c r="E4272" s="463">
        <v>29.83</v>
      </c>
      <c r="F4272" s="463">
        <v>154.1</v>
      </c>
    </row>
    <row r="4273" spans="1:6" ht="30">
      <c r="A4273" s="460">
        <v>92890</v>
      </c>
      <c r="B4273" s="461" t="s">
        <v>2591</v>
      </c>
      <c r="C4273" s="462" t="s">
        <v>896</v>
      </c>
      <c r="D4273" s="463">
        <v>199.71</v>
      </c>
      <c r="E4273" s="463">
        <v>32.47</v>
      </c>
      <c r="F4273" s="463">
        <v>232.18</v>
      </c>
    </row>
    <row r="4274" spans="1:6" ht="30">
      <c r="A4274" s="460">
        <v>92891</v>
      </c>
      <c r="B4274" s="461" t="s">
        <v>2592</v>
      </c>
      <c r="C4274" s="462" t="s">
        <v>896</v>
      </c>
      <c r="D4274" s="463">
        <v>304.02</v>
      </c>
      <c r="E4274" s="463">
        <v>35.049999999999997</v>
      </c>
      <c r="F4274" s="463">
        <v>339.07</v>
      </c>
    </row>
    <row r="4275" spans="1:6" ht="30">
      <c r="A4275" s="460">
        <v>92892</v>
      </c>
      <c r="B4275" s="461" t="s">
        <v>2291</v>
      </c>
      <c r="C4275" s="462" t="s">
        <v>896</v>
      </c>
      <c r="D4275" s="463">
        <v>45.010000000000005</v>
      </c>
      <c r="E4275" s="463">
        <v>22.67</v>
      </c>
      <c r="F4275" s="463">
        <v>67.680000000000007</v>
      </c>
    </row>
    <row r="4276" spans="1:6" ht="30">
      <c r="A4276" s="460">
        <v>92893</v>
      </c>
      <c r="B4276" s="461" t="s">
        <v>2292</v>
      </c>
      <c r="C4276" s="462" t="s">
        <v>896</v>
      </c>
      <c r="D4276" s="463">
        <v>70.789999999999992</v>
      </c>
      <c r="E4276" s="463">
        <v>24.65</v>
      </c>
      <c r="F4276" s="463">
        <v>95.44</v>
      </c>
    </row>
    <row r="4277" spans="1:6" ht="30">
      <c r="A4277" s="460">
        <v>92894</v>
      </c>
      <c r="B4277" s="461" t="s">
        <v>2293</v>
      </c>
      <c r="C4277" s="462" t="s">
        <v>896</v>
      </c>
      <c r="D4277" s="463">
        <v>86.81</v>
      </c>
      <c r="E4277" s="463">
        <v>26.91</v>
      </c>
      <c r="F4277" s="463">
        <v>113.72</v>
      </c>
    </row>
    <row r="4278" spans="1:6" ht="30">
      <c r="A4278" s="460">
        <v>92895</v>
      </c>
      <c r="B4278" s="461" t="s">
        <v>2294</v>
      </c>
      <c r="C4278" s="462" t="s">
        <v>896</v>
      </c>
      <c r="D4278" s="463">
        <v>124.25</v>
      </c>
      <c r="E4278" s="463">
        <v>29.79</v>
      </c>
      <c r="F4278" s="463">
        <v>154.04</v>
      </c>
    </row>
    <row r="4279" spans="1:6" ht="30">
      <c r="A4279" s="460">
        <v>92896</v>
      </c>
      <c r="B4279" s="461" t="s">
        <v>2295</v>
      </c>
      <c r="C4279" s="462" t="s">
        <v>896</v>
      </c>
      <c r="D4279" s="463">
        <v>200.23000000000002</v>
      </c>
      <c r="E4279" s="463">
        <v>34.04</v>
      </c>
      <c r="F4279" s="463">
        <v>234.27</v>
      </c>
    </row>
    <row r="4280" spans="1:6" ht="30">
      <c r="A4280" s="460">
        <v>92897</v>
      </c>
      <c r="B4280" s="461" t="s">
        <v>2296</v>
      </c>
      <c r="C4280" s="462" t="s">
        <v>896</v>
      </c>
      <c r="D4280" s="463">
        <v>305.10999999999996</v>
      </c>
      <c r="E4280" s="463">
        <v>38.29</v>
      </c>
      <c r="F4280" s="463">
        <v>343.4</v>
      </c>
    </row>
    <row r="4281" spans="1:6" ht="30">
      <c r="A4281" s="460">
        <v>92898</v>
      </c>
      <c r="B4281" s="461" t="s">
        <v>2364</v>
      </c>
      <c r="C4281" s="462" t="s">
        <v>896</v>
      </c>
      <c r="D4281" s="463">
        <v>42.099999999999994</v>
      </c>
      <c r="E4281" s="463">
        <v>13.91</v>
      </c>
      <c r="F4281" s="463">
        <v>56.01</v>
      </c>
    </row>
    <row r="4282" spans="1:6" ht="30">
      <c r="A4282" s="460">
        <v>92899</v>
      </c>
      <c r="B4282" s="461" t="s">
        <v>2365</v>
      </c>
      <c r="C4282" s="462" t="s">
        <v>896</v>
      </c>
      <c r="D4282" s="463">
        <v>67.459999999999994</v>
      </c>
      <c r="E4282" s="463">
        <v>14.7</v>
      </c>
      <c r="F4282" s="463">
        <v>82.16</v>
      </c>
    </row>
    <row r="4283" spans="1:6" ht="30">
      <c r="A4283" s="460">
        <v>92900</v>
      </c>
      <c r="B4283" s="461" t="s">
        <v>2366</v>
      </c>
      <c r="C4283" s="462" t="s">
        <v>896</v>
      </c>
      <c r="D4283" s="463">
        <v>83.03</v>
      </c>
      <c r="E4283" s="463">
        <v>15.57</v>
      </c>
      <c r="F4283" s="463">
        <v>98.6</v>
      </c>
    </row>
    <row r="4284" spans="1:6" ht="30">
      <c r="A4284" s="460">
        <v>92901</v>
      </c>
      <c r="B4284" s="461" t="s">
        <v>2367</v>
      </c>
      <c r="C4284" s="462" t="s">
        <v>896</v>
      </c>
      <c r="D4284" s="463">
        <v>119.89</v>
      </c>
      <c r="E4284" s="463">
        <v>16.73</v>
      </c>
      <c r="F4284" s="463">
        <v>136.62</v>
      </c>
    </row>
    <row r="4285" spans="1:6" ht="30">
      <c r="A4285" s="460">
        <v>92902</v>
      </c>
      <c r="B4285" s="461" t="s">
        <v>2368</v>
      </c>
      <c r="C4285" s="462" t="s">
        <v>896</v>
      </c>
      <c r="D4285" s="463">
        <v>195.01</v>
      </c>
      <c r="E4285" s="463">
        <v>18.39</v>
      </c>
      <c r="F4285" s="463">
        <v>213.4</v>
      </c>
    </row>
    <row r="4286" spans="1:6" ht="30">
      <c r="A4286" s="460">
        <v>92903</v>
      </c>
      <c r="B4286" s="461" t="s">
        <v>2369</v>
      </c>
      <c r="C4286" s="462" t="s">
        <v>896</v>
      </c>
      <c r="D4286" s="463">
        <v>299.01</v>
      </c>
      <c r="E4286" s="463">
        <v>20.11</v>
      </c>
      <c r="F4286" s="463">
        <v>319.12</v>
      </c>
    </row>
    <row r="4287" spans="1:6" ht="30">
      <c r="A4287" s="460">
        <v>92904</v>
      </c>
      <c r="B4287" s="461" t="s">
        <v>2197</v>
      </c>
      <c r="C4287" s="462" t="s">
        <v>896</v>
      </c>
      <c r="D4287" s="463">
        <v>29.97</v>
      </c>
      <c r="E4287" s="463">
        <v>8</v>
      </c>
      <c r="F4287" s="463">
        <v>37.97</v>
      </c>
    </row>
    <row r="4288" spans="1:6" ht="30">
      <c r="A4288" s="460">
        <v>92905</v>
      </c>
      <c r="B4288" s="461" t="s">
        <v>2198</v>
      </c>
      <c r="C4288" s="462" t="s">
        <v>896</v>
      </c>
      <c r="D4288" s="463">
        <v>40.769999999999996</v>
      </c>
      <c r="E4288" s="463">
        <v>13.73</v>
      </c>
      <c r="F4288" s="463">
        <v>54.5</v>
      </c>
    </row>
    <row r="4289" spans="1:6" ht="30">
      <c r="A4289" s="460">
        <v>92906</v>
      </c>
      <c r="B4289" s="461" t="s">
        <v>2199</v>
      </c>
      <c r="C4289" s="462" t="s">
        <v>896</v>
      </c>
      <c r="D4289" s="463">
        <v>44.89</v>
      </c>
      <c r="E4289" s="463">
        <v>22.3</v>
      </c>
      <c r="F4289" s="463">
        <v>67.19</v>
      </c>
    </row>
    <row r="4290" spans="1:6" ht="30">
      <c r="A4290" s="460">
        <v>92907</v>
      </c>
      <c r="B4290" s="461" t="s">
        <v>2576</v>
      </c>
      <c r="C4290" s="462" t="s">
        <v>896</v>
      </c>
      <c r="D4290" s="463">
        <v>54.099999999999994</v>
      </c>
      <c r="E4290" s="463">
        <v>29.84</v>
      </c>
      <c r="F4290" s="463">
        <v>83.94</v>
      </c>
    </row>
    <row r="4291" spans="1:6" ht="30">
      <c r="A4291" s="460">
        <v>92908</v>
      </c>
      <c r="B4291" s="461" t="s">
        <v>2577</v>
      </c>
      <c r="C4291" s="462" t="s">
        <v>896</v>
      </c>
      <c r="D4291" s="463">
        <v>54.099999999999994</v>
      </c>
      <c r="E4291" s="463">
        <v>29.84</v>
      </c>
      <c r="F4291" s="463">
        <v>83.94</v>
      </c>
    </row>
    <row r="4292" spans="1:6" ht="30">
      <c r="A4292" s="460">
        <v>92909</v>
      </c>
      <c r="B4292" s="461" t="s">
        <v>2578</v>
      </c>
      <c r="C4292" s="462" t="s">
        <v>896</v>
      </c>
      <c r="D4292" s="463">
        <v>54.099999999999994</v>
      </c>
      <c r="E4292" s="463">
        <v>29.84</v>
      </c>
      <c r="F4292" s="463">
        <v>83.94</v>
      </c>
    </row>
    <row r="4293" spans="1:6" ht="30">
      <c r="A4293" s="460">
        <v>92910</v>
      </c>
      <c r="B4293" s="461" t="s">
        <v>2579</v>
      </c>
      <c r="C4293" s="462" t="s">
        <v>896</v>
      </c>
      <c r="D4293" s="463">
        <v>87.960000000000008</v>
      </c>
      <c r="E4293" s="463">
        <v>32.479999999999997</v>
      </c>
      <c r="F4293" s="463">
        <v>120.44</v>
      </c>
    </row>
    <row r="4294" spans="1:6" ht="30">
      <c r="A4294" s="460">
        <v>92911</v>
      </c>
      <c r="B4294" s="461" t="s">
        <v>2580</v>
      </c>
      <c r="C4294" s="462" t="s">
        <v>896</v>
      </c>
      <c r="D4294" s="463">
        <v>87.960000000000008</v>
      </c>
      <c r="E4294" s="463">
        <v>32.479999999999997</v>
      </c>
      <c r="F4294" s="463">
        <v>120.44</v>
      </c>
    </row>
    <row r="4295" spans="1:6" ht="30">
      <c r="A4295" s="460">
        <v>92912</v>
      </c>
      <c r="B4295" s="461" t="s">
        <v>2581</v>
      </c>
      <c r="C4295" s="462" t="s">
        <v>896</v>
      </c>
      <c r="D4295" s="463">
        <v>127.95000000000002</v>
      </c>
      <c r="E4295" s="463">
        <v>32.479999999999997</v>
      </c>
      <c r="F4295" s="463">
        <v>160.43</v>
      </c>
    </row>
    <row r="4296" spans="1:6" ht="30">
      <c r="A4296" s="460">
        <v>92913</v>
      </c>
      <c r="B4296" s="461" t="s">
        <v>2582</v>
      </c>
      <c r="C4296" s="462" t="s">
        <v>896</v>
      </c>
      <c r="D4296" s="463">
        <v>128.93</v>
      </c>
      <c r="E4296" s="463">
        <v>35.06</v>
      </c>
      <c r="F4296" s="463">
        <v>163.99</v>
      </c>
    </row>
    <row r="4297" spans="1:6" ht="30">
      <c r="A4297" s="460">
        <v>92914</v>
      </c>
      <c r="B4297" s="461" t="s">
        <v>2583</v>
      </c>
      <c r="C4297" s="462" t="s">
        <v>896</v>
      </c>
      <c r="D4297" s="463">
        <v>128.93</v>
      </c>
      <c r="E4297" s="463">
        <v>35.06</v>
      </c>
      <c r="F4297" s="463">
        <v>163.99</v>
      </c>
    </row>
    <row r="4298" spans="1:6" ht="30">
      <c r="A4298" s="460">
        <v>92918</v>
      </c>
      <c r="B4298" s="461" t="s">
        <v>2244</v>
      </c>
      <c r="C4298" s="462" t="s">
        <v>896</v>
      </c>
      <c r="D4298" s="463">
        <v>22.650000000000002</v>
      </c>
      <c r="E4298" s="463">
        <v>22.69</v>
      </c>
      <c r="F4298" s="463">
        <v>45.34</v>
      </c>
    </row>
    <row r="4299" spans="1:6" ht="30">
      <c r="A4299" s="460">
        <v>92920</v>
      </c>
      <c r="B4299" s="461" t="s">
        <v>2245</v>
      </c>
      <c r="C4299" s="462" t="s">
        <v>896</v>
      </c>
      <c r="D4299" s="463">
        <v>22.950000000000003</v>
      </c>
      <c r="E4299" s="463">
        <v>22.68</v>
      </c>
      <c r="F4299" s="463">
        <v>45.63</v>
      </c>
    </row>
    <row r="4300" spans="1:6" ht="30">
      <c r="A4300" s="460">
        <v>92925</v>
      </c>
      <c r="B4300" s="461" t="s">
        <v>2246</v>
      </c>
      <c r="C4300" s="462" t="s">
        <v>896</v>
      </c>
      <c r="D4300" s="463">
        <v>31.099999999999998</v>
      </c>
      <c r="E4300" s="463">
        <v>24.66</v>
      </c>
      <c r="F4300" s="463">
        <v>55.76</v>
      </c>
    </row>
    <row r="4301" spans="1:6" ht="30">
      <c r="A4301" s="460">
        <v>92926</v>
      </c>
      <c r="B4301" s="461" t="s">
        <v>2247</v>
      </c>
      <c r="C4301" s="462" t="s">
        <v>896</v>
      </c>
      <c r="D4301" s="463">
        <v>31.09</v>
      </c>
      <c r="E4301" s="463">
        <v>24.66</v>
      </c>
      <c r="F4301" s="463">
        <v>55.75</v>
      </c>
    </row>
    <row r="4302" spans="1:6" ht="30">
      <c r="A4302" s="460">
        <v>92927</v>
      </c>
      <c r="B4302" s="461" t="s">
        <v>2248</v>
      </c>
      <c r="C4302" s="462" t="s">
        <v>896</v>
      </c>
      <c r="D4302" s="463">
        <v>31.09</v>
      </c>
      <c r="E4302" s="463">
        <v>24.66</v>
      </c>
      <c r="F4302" s="463">
        <v>55.75</v>
      </c>
    </row>
    <row r="4303" spans="1:6" ht="45">
      <c r="A4303" s="460">
        <v>92928</v>
      </c>
      <c r="B4303" s="461" t="s">
        <v>2249</v>
      </c>
      <c r="C4303" s="462" t="s">
        <v>896</v>
      </c>
      <c r="D4303" s="463">
        <v>36.68</v>
      </c>
      <c r="E4303" s="463">
        <v>26.92</v>
      </c>
      <c r="F4303" s="463">
        <v>63.6</v>
      </c>
    </row>
    <row r="4304" spans="1:6" ht="30">
      <c r="A4304" s="460">
        <v>92929</v>
      </c>
      <c r="B4304" s="461" t="s">
        <v>2250</v>
      </c>
      <c r="C4304" s="462" t="s">
        <v>896</v>
      </c>
      <c r="D4304" s="463">
        <v>36.68</v>
      </c>
      <c r="E4304" s="463">
        <v>26.92</v>
      </c>
      <c r="F4304" s="463">
        <v>63.6</v>
      </c>
    </row>
    <row r="4305" spans="1:6" ht="30">
      <c r="A4305" s="460">
        <v>92930</v>
      </c>
      <c r="B4305" s="461" t="s">
        <v>2251</v>
      </c>
      <c r="C4305" s="462" t="s">
        <v>896</v>
      </c>
      <c r="D4305" s="463">
        <v>36.68</v>
      </c>
      <c r="E4305" s="463">
        <v>26.92</v>
      </c>
      <c r="F4305" s="463">
        <v>63.6</v>
      </c>
    </row>
    <row r="4306" spans="1:6" ht="30">
      <c r="A4306" s="460">
        <v>92931</v>
      </c>
      <c r="B4306" s="461" t="s">
        <v>2252</v>
      </c>
      <c r="C4306" s="462" t="s">
        <v>896</v>
      </c>
      <c r="D4306" s="463">
        <v>54.08</v>
      </c>
      <c r="E4306" s="463">
        <v>29.8</v>
      </c>
      <c r="F4306" s="463">
        <v>83.88</v>
      </c>
    </row>
    <row r="4307" spans="1:6" ht="30">
      <c r="A4307" s="460">
        <v>92932</v>
      </c>
      <c r="B4307" s="461" t="s">
        <v>2253</v>
      </c>
      <c r="C4307" s="462" t="s">
        <v>896</v>
      </c>
      <c r="D4307" s="463">
        <v>54.08</v>
      </c>
      <c r="E4307" s="463">
        <v>29.8</v>
      </c>
      <c r="F4307" s="463">
        <v>83.88</v>
      </c>
    </row>
    <row r="4308" spans="1:6" ht="30">
      <c r="A4308" s="460">
        <v>92933</v>
      </c>
      <c r="B4308" s="461" t="s">
        <v>2254</v>
      </c>
      <c r="C4308" s="462" t="s">
        <v>896</v>
      </c>
      <c r="D4308" s="463">
        <v>54.08</v>
      </c>
      <c r="E4308" s="463">
        <v>29.8</v>
      </c>
      <c r="F4308" s="463">
        <v>83.88</v>
      </c>
    </row>
    <row r="4309" spans="1:6" ht="45">
      <c r="A4309" s="460">
        <v>92934</v>
      </c>
      <c r="B4309" s="461" t="s">
        <v>2255</v>
      </c>
      <c r="C4309" s="462" t="s">
        <v>896</v>
      </c>
      <c r="D4309" s="463">
        <v>88.490000000000009</v>
      </c>
      <c r="E4309" s="463">
        <v>34.04</v>
      </c>
      <c r="F4309" s="463">
        <v>122.53</v>
      </c>
    </row>
    <row r="4310" spans="1:6" ht="30">
      <c r="A4310" s="460">
        <v>92935</v>
      </c>
      <c r="B4310" s="461" t="s">
        <v>2256</v>
      </c>
      <c r="C4310" s="462" t="s">
        <v>896</v>
      </c>
      <c r="D4310" s="463">
        <v>88.490000000000009</v>
      </c>
      <c r="E4310" s="463">
        <v>34.04</v>
      </c>
      <c r="F4310" s="463">
        <v>122.53</v>
      </c>
    </row>
    <row r="4311" spans="1:6" ht="30">
      <c r="A4311" s="460">
        <v>92936</v>
      </c>
      <c r="B4311" s="461" t="s">
        <v>2257</v>
      </c>
      <c r="C4311" s="462" t="s">
        <v>896</v>
      </c>
      <c r="D4311" s="463">
        <v>130.01999999999998</v>
      </c>
      <c r="E4311" s="463">
        <v>38.299999999999997</v>
      </c>
      <c r="F4311" s="463">
        <v>168.32</v>
      </c>
    </row>
    <row r="4312" spans="1:6" ht="30">
      <c r="A4312" s="460">
        <v>92937</v>
      </c>
      <c r="B4312" s="461" t="s">
        <v>2258</v>
      </c>
      <c r="C4312" s="462" t="s">
        <v>896</v>
      </c>
      <c r="D4312" s="463">
        <v>130.01999999999998</v>
      </c>
      <c r="E4312" s="463">
        <v>38.299999999999997</v>
      </c>
      <c r="F4312" s="463">
        <v>168.32</v>
      </c>
    </row>
    <row r="4313" spans="1:6" ht="30">
      <c r="A4313" s="460">
        <v>92938</v>
      </c>
      <c r="B4313" s="461" t="s">
        <v>2370</v>
      </c>
      <c r="C4313" s="462" t="s">
        <v>896</v>
      </c>
      <c r="D4313" s="463">
        <v>19.740000000000002</v>
      </c>
      <c r="E4313" s="463">
        <v>13.93</v>
      </c>
      <c r="F4313" s="463">
        <v>33.67</v>
      </c>
    </row>
    <row r="4314" spans="1:6" ht="30">
      <c r="A4314" s="460">
        <v>92939</v>
      </c>
      <c r="B4314" s="461" t="s">
        <v>2371</v>
      </c>
      <c r="C4314" s="462" t="s">
        <v>896</v>
      </c>
      <c r="D4314" s="463">
        <v>20.03</v>
      </c>
      <c r="E4314" s="463">
        <v>13.93</v>
      </c>
      <c r="F4314" s="463">
        <v>33.96</v>
      </c>
    </row>
    <row r="4315" spans="1:6" ht="30">
      <c r="A4315" s="460">
        <v>92940</v>
      </c>
      <c r="B4315" s="461" t="s">
        <v>2372</v>
      </c>
      <c r="C4315" s="462" t="s">
        <v>896</v>
      </c>
      <c r="D4315" s="463">
        <v>27.769999999999996</v>
      </c>
      <c r="E4315" s="463">
        <v>14.71</v>
      </c>
      <c r="F4315" s="463">
        <v>42.48</v>
      </c>
    </row>
    <row r="4316" spans="1:6" ht="30">
      <c r="A4316" s="460">
        <v>92941</v>
      </c>
      <c r="B4316" s="461" t="s">
        <v>2373</v>
      </c>
      <c r="C4316" s="462" t="s">
        <v>896</v>
      </c>
      <c r="D4316" s="463">
        <v>27.759999999999998</v>
      </c>
      <c r="E4316" s="463">
        <v>14.71</v>
      </c>
      <c r="F4316" s="463">
        <v>42.47</v>
      </c>
    </row>
    <row r="4317" spans="1:6" ht="30">
      <c r="A4317" s="460">
        <v>92942</v>
      </c>
      <c r="B4317" s="461" t="s">
        <v>2374</v>
      </c>
      <c r="C4317" s="462" t="s">
        <v>896</v>
      </c>
      <c r="D4317" s="463">
        <v>27.759999999999998</v>
      </c>
      <c r="E4317" s="463">
        <v>14.71</v>
      </c>
      <c r="F4317" s="463">
        <v>42.47</v>
      </c>
    </row>
    <row r="4318" spans="1:6" ht="45">
      <c r="A4318" s="460">
        <v>92943</v>
      </c>
      <c r="B4318" s="461" t="s">
        <v>2375</v>
      </c>
      <c r="C4318" s="462" t="s">
        <v>896</v>
      </c>
      <c r="D4318" s="463">
        <v>32.9</v>
      </c>
      <c r="E4318" s="463">
        <v>15.58</v>
      </c>
      <c r="F4318" s="463">
        <v>48.48</v>
      </c>
    </row>
    <row r="4319" spans="1:6" ht="30">
      <c r="A4319" s="460">
        <v>92944</v>
      </c>
      <c r="B4319" s="461" t="s">
        <v>2376</v>
      </c>
      <c r="C4319" s="462" t="s">
        <v>896</v>
      </c>
      <c r="D4319" s="463">
        <v>32.9</v>
      </c>
      <c r="E4319" s="463">
        <v>15.58</v>
      </c>
      <c r="F4319" s="463">
        <v>48.48</v>
      </c>
    </row>
    <row r="4320" spans="1:6" ht="30">
      <c r="A4320" s="460">
        <v>92945</v>
      </c>
      <c r="B4320" s="461" t="s">
        <v>2377</v>
      </c>
      <c r="C4320" s="462" t="s">
        <v>896</v>
      </c>
      <c r="D4320" s="463">
        <v>32.9</v>
      </c>
      <c r="E4320" s="463">
        <v>15.58</v>
      </c>
      <c r="F4320" s="463">
        <v>48.48</v>
      </c>
    </row>
    <row r="4321" spans="1:6" ht="30">
      <c r="A4321" s="460">
        <v>92946</v>
      </c>
      <c r="B4321" s="461" t="s">
        <v>2378</v>
      </c>
      <c r="C4321" s="462" t="s">
        <v>896</v>
      </c>
      <c r="D4321" s="463">
        <v>49.72</v>
      </c>
      <c r="E4321" s="463">
        <v>16.739999999999998</v>
      </c>
      <c r="F4321" s="463">
        <v>66.459999999999994</v>
      </c>
    </row>
    <row r="4322" spans="1:6" ht="30">
      <c r="A4322" s="460">
        <v>92947</v>
      </c>
      <c r="B4322" s="461" t="s">
        <v>2379</v>
      </c>
      <c r="C4322" s="462" t="s">
        <v>896</v>
      </c>
      <c r="D4322" s="463">
        <v>49.72</v>
      </c>
      <c r="E4322" s="463">
        <v>16.739999999999998</v>
      </c>
      <c r="F4322" s="463">
        <v>66.459999999999994</v>
      </c>
    </row>
    <row r="4323" spans="1:6" ht="30">
      <c r="A4323" s="460">
        <v>92948</v>
      </c>
      <c r="B4323" s="461" t="s">
        <v>2380</v>
      </c>
      <c r="C4323" s="462" t="s">
        <v>896</v>
      </c>
      <c r="D4323" s="463">
        <v>49.72</v>
      </c>
      <c r="E4323" s="463">
        <v>16.739999999999998</v>
      </c>
      <c r="F4323" s="463">
        <v>66.459999999999994</v>
      </c>
    </row>
    <row r="4324" spans="1:6" ht="45">
      <c r="A4324" s="460">
        <v>92949</v>
      </c>
      <c r="B4324" s="461" t="s">
        <v>2381</v>
      </c>
      <c r="C4324" s="462" t="s">
        <v>896</v>
      </c>
      <c r="D4324" s="463">
        <v>83.259999999999991</v>
      </c>
      <c r="E4324" s="463">
        <v>18.399999999999999</v>
      </c>
      <c r="F4324" s="463">
        <v>101.66</v>
      </c>
    </row>
    <row r="4325" spans="1:6" ht="30">
      <c r="A4325" s="460">
        <v>92950</v>
      </c>
      <c r="B4325" s="461" t="s">
        <v>2382</v>
      </c>
      <c r="C4325" s="462" t="s">
        <v>896</v>
      </c>
      <c r="D4325" s="463">
        <v>83.259999999999991</v>
      </c>
      <c r="E4325" s="463">
        <v>18.399999999999999</v>
      </c>
      <c r="F4325" s="463">
        <v>101.66</v>
      </c>
    </row>
    <row r="4326" spans="1:6" ht="30">
      <c r="A4326" s="460">
        <v>92951</v>
      </c>
      <c r="B4326" s="461" t="s">
        <v>2383</v>
      </c>
      <c r="C4326" s="462" t="s">
        <v>896</v>
      </c>
      <c r="D4326" s="463">
        <v>123.92999999999999</v>
      </c>
      <c r="E4326" s="463">
        <v>20.11</v>
      </c>
      <c r="F4326" s="463">
        <v>144.04</v>
      </c>
    </row>
    <row r="4327" spans="1:6" ht="30">
      <c r="A4327" s="460">
        <v>92952</v>
      </c>
      <c r="B4327" s="461" t="s">
        <v>2384</v>
      </c>
      <c r="C4327" s="462" t="s">
        <v>896</v>
      </c>
      <c r="D4327" s="463">
        <v>123.92999999999999</v>
      </c>
      <c r="E4327" s="463">
        <v>20.11</v>
      </c>
      <c r="F4327" s="463">
        <v>144.04</v>
      </c>
    </row>
    <row r="4328" spans="1:6" ht="30">
      <c r="A4328" s="460">
        <v>92953</v>
      </c>
      <c r="B4328" s="461" t="s">
        <v>2190</v>
      </c>
      <c r="C4328" s="462" t="s">
        <v>896</v>
      </c>
      <c r="D4328" s="463">
        <v>15.549999999999999</v>
      </c>
      <c r="E4328" s="463">
        <v>13.74</v>
      </c>
      <c r="F4328" s="463">
        <v>29.29</v>
      </c>
    </row>
    <row r="4329" spans="1:6" ht="30">
      <c r="A4329" s="460">
        <v>93050</v>
      </c>
      <c r="B4329" s="461" t="s">
        <v>6409</v>
      </c>
      <c r="C4329" s="462" t="s">
        <v>896</v>
      </c>
      <c r="D4329" s="463">
        <v>8.81</v>
      </c>
      <c r="E4329" s="463">
        <v>2.74</v>
      </c>
      <c r="F4329" s="463">
        <v>11.55</v>
      </c>
    </row>
    <row r="4330" spans="1:6" ht="30">
      <c r="A4330" s="460">
        <v>93052</v>
      </c>
      <c r="B4330" s="461" t="s">
        <v>6410</v>
      </c>
      <c r="C4330" s="462" t="s">
        <v>896</v>
      </c>
      <c r="D4330" s="463">
        <v>489.21999999999997</v>
      </c>
      <c r="E4330" s="463">
        <v>2.73</v>
      </c>
      <c r="F4330" s="463">
        <v>491.95</v>
      </c>
    </row>
    <row r="4331" spans="1:6" ht="45">
      <c r="A4331" s="460">
        <v>93054</v>
      </c>
      <c r="B4331" s="461" t="s">
        <v>6411</v>
      </c>
      <c r="C4331" s="462" t="s">
        <v>896</v>
      </c>
      <c r="D4331" s="463">
        <v>18.57</v>
      </c>
      <c r="E4331" s="463">
        <v>3.91</v>
      </c>
      <c r="F4331" s="463">
        <v>22.48</v>
      </c>
    </row>
    <row r="4332" spans="1:6" ht="45">
      <c r="A4332" s="460">
        <v>93055</v>
      </c>
      <c r="B4332" s="461" t="s">
        <v>6412</v>
      </c>
      <c r="C4332" s="462" t="s">
        <v>896</v>
      </c>
      <c r="D4332" s="463">
        <v>40.630000000000003</v>
      </c>
      <c r="E4332" s="463">
        <v>2.73</v>
      </c>
      <c r="F4332" s="463">
        <v>43.36</v>
      </c>
    </row>
    <row r="4333" spans="1:6" ht="30">
      <c r="A4333" s="460">
        <v>93056</v>
      </c>
      <c r="B4333" s="461" t="s">
        <v>6413</v>
      </c>
      <c r="C4333" s="462" t="s">
        <v>896</v>
      </c>
      <c r="D4333" s="463">
        <v>13.549999999999999</v>
      </c>
      <c r="E4333" s="463">
        <v>3.53</v>
      </c>
      <c r="F4333" s="463">
        <v>17.079999999999998</v>
      </c>
    </row>
    <row r="4334" spans="1:6" ht="45">
      <c r="A4334" s="460">
        <v>93057</v>
      </c>
      <c r="B4334" s="461" t="s">
        <v>6414</v>
      </c>
      <c r="C4334" s="462" t="s">
        <v>896</v>
      </c>
      <c r="D4334" s="463">
        <v>11.149999999999999</v>
      </c>
      <c r="E4334" s="463">
        <v>3.12</v>
      </c>
      <c r="F4334" s="463">
        <v>14.27</v>
      </c>
    </row>
    <row r="4335" spans="1:6" ht="30">
      <c r="A4335" s="460">
        <v>93058</v>
      </c>
      <c r="B4335" s="461" t="s">
        <v>6415</v>
      </c>
      <c r="C4335" s="462" t="s">
        <v>896</v>
      </c>
      <c r="D4335" s="463">
        <v>537.85</v>
      </c>
      <c r="E4335" s="463">
        <v>3.53</v>
      </c>
      <c r="F4335" s="463">
        <v>541.38</v>
      </c>
    </row>
    <row r="4336" spans="1:6" ht="45">
      <c r="A4336" s="460">
        <v>93059</v>
      </c>
      <c r="B4336" s="461" t="s">
        <v>6416</v>
      </c>
      <c r="C4336" s="462" t="s">
        <v>896</v>
      </c>
      <c r="D4336" s="463">
        <v>25.39</v>
      </c>
      <c r="E4336" s="463">
        <v>3.41</v>
      </c>
      <c r="F4336" s="463">
        <v>28.8</v>
      </c>
    </row>
    <row r="4337" spans="1:6" ht="45">
      <c r="A4337" s="460">
        <v>93060</v>
      </c>
      <c r="B4337" s="461" t="s">
        <v>6417</v>
      </c>
      <c r="C4337" s="462" t="s">
        <v>896</v>
      </c>
      <c r="D4337" s="463">
        <v>72.05</v>
      </c>
      <c r="E4337" s="463">
        <v>3.53</v>
      </c>
      <c r="F4337" s="463">
        <v>75.58</v>
      </c>
    </row>
    <row r="4338" spans="1:6" ht="30">
      <c r="A4338" s="460">
        <v>93061</v>
      </c>
      <c r="B4338" s="461" t="s">
        <v>6418</v>
      </c>
      <c r="C4338" s="462" t="s">
        <v>896</v>
      </c>
      <c r="D4338" s="463">
        <v>27.2</v>
      </c>
      <c r="E4338" s="463">
        <v>4.4400000000000004</v>
      </c>
      <c r="F4338" s="463">
        <v>31.64</v>
      </c>
    </row>
    <row r="4339" spans="1:6" ht="45">
      <c r="A4339" s="460">
        <v>93062</v>
      </c>
      <c r="B4339" s="461" t="s">
        <v>6419</v>
      </c>
      <c r="C4339" s="462" t="s">
        <v>896</v>
      </c>
      <c r="D4339" s="463">
        <v>22.770000000000003</v>
      </c>
      <c r="E4339" s="463">
        <v>3.99</v>
      </c>
      <c r="F4339" s="463">
        <v>26.76</v>
      </c>
    </row>
    <row r="4340" spans="1:6" ht="30">
      <c r="A4340" s="460">
        <v>93063</v>
      </c>
      <c r="B4340" s="461" t="s">
        <v>6420</v>
      </c>
      <c r="C4340" s="462" t="s">
        <v>896</v>
      </c>
      <c r="D4340" s="463">
        <v>616.06999999999994</v>
      </c>
      <c r="E4340" s="463">
        <v>4.4400000000000004</v>
      </c>
      <c r="F4340" s="463">
        <v>620.51</v>
      </c>
    </row>
    <row r="4341" spans="1:6" ht="30">
      <c r="A4341" s="460">
        <v>93064</v>
      </c>
      <c r="B4341" s="461" t="s">
        <v>6421</v>
      </c>
      <c r="C4341" s="462" t="s">
        <v>896</v>
      </c>
      <c r="D4341" s="463">
        <v>42.72</v>
      </c>
      <c r="E4341" s="463">
        <v>5.38</v>
      </c>
      <c r="F4341" s="463">
        <v>48.1</v>
      </c>
    </row>
    <row r="4342" spans="1:6" ht="45">
      <c r="A4342" s="460">
        <v>93065</v>
      </c>
      <c r="B4342" s="461" t="s">
        <v>6422</v>
      </c>
      <c r="C4342" s="462" t="s">
        <v>896</v>
      </c>
      <c r="D4342" s="463">
        <v>38.299999999999997</v>
      </c>
      <c r="E4342" s="463">
        <v>4.91</v>
      </c>
      <c r="F4342" s="463">
        <v>43.21</v>
      </c>
    </row>
    <row r="4343" spans="1:6" ht="30">
      <c r="A4343" s="460">
        <v>93066</v>
      </c>
      <c r="B4343" s="461" t="s">
        <v>6423</v>
      </c>
      <c r="C4343" s="462" t="s">
        <v>896</v>
      </c>
      <c r="D4343" s="463">
        <v>773.27</v>
      </c>
      <c r="E4343" s="463">
        <v>5.38</v>
      </c>
      <c r="F4343" s="463">
        <v>778.65</v>
      </c>
    </row>
    <row r="4344" spans="1:6" ht="30">
      <c r="A4344" s="460">
        <v>93067</v>
      </c>
      <c r="B4344" s="461" t="s">
        <v>6424</v>
      </c>
      <c r="C4344" s="462" t="s">
        <v>896</v>
      </c>
      <c r="D4344" s="463">
        <v>64.2</v>
      </c>
      <c r="E4344" s="463">
        <v>6.97</v>
      </c>
      <c r="F4344" s="463">
        <v>71.17</v>
      </c>
    </row>
    <row r="4345" spans="1:6" ht="45">
      <c r="A4345" s="460">
        <v>93068</v>
      </c>
      <c r="B4345" s="461" t="s">
        <v>6425</v>
      </c>
      <c r="C4345" s="462" t="s">
        <v>896</v>
      </c>
      <c r="D4345" s="463">
        <v>54.43</v>
      </c>
      <c r="E4345" s="463">
        <v>6.18</v>
      </c>
      <c r="F4345" s="463">
        <v>60.61</v>
      </c>
    </row>
    <row r="4346" spans="1:6" ht="30">
      <c r="A4346" s="460">
        <v>93069</v>
      </c>
      <c r="B4346" s="461" t="s">
        <v>6426</v>
      </c>
      <c r="C4346" s="462" t="s">
        <v>896</v>
      </c>
      <c r="D4346" s="463">
        <v>1072.19</v>
      </c>
      <c r="E4346" s="463">
        <v>6.97</v>
      </c>
      <c r="F4346" s="463">
        <v>1079.1600000000001</v>
      </c>
    </row>
    <row r="4347" spans="1:6" ht="30">
      <c r="A4347" s="460">
        <v>93070</v>
      </c>
      <c r="B4347" s="461" t="s">
        <v>6427</v>
      </c>
      <c r="C4347" s="462" t="s">
        <v>896</v>
      </c>
      <c r="D4347" s="463">
        <v>168.14</v>
      </c>
      <c r="E4347" s="463">
        <v>8.5500000000000007</v>
      </c>
      <c r="F4347" s="463">
        <v>176.69</v>
      </c>
    </row>
    <row r="4348" spans="1:6" ht="45">
      <c r="A4348" s="460">
        <v>93071</v>
      </c>
      <c r="B4348" s="461" t="s">
        <v>6428</v>
      </c>
      <c r="C4348" s="462" t="s">
        <v>896</v>
      </c>
      <c r="D4348" s="463">
        <v>154.66</v>
      </c>
      <c r="E4348" s="463">
        <v>7.75</v>
      </c>
      <c r="F4348" s="463">
        <v>162.41</v>
      </c>
    </row>
    <row r="4349" spans="1:6" ht="30">
      <c r="A4349" s="460">
        <v>93072</v>
      </c>
      <c r="B4349" s="461" t="s">
        <v>6429</v>
      </c>
      <c r="C4349" s="462" t="s">
        <v>896</v>
      </c>
      <c r="D4349" s="463">
        <v>1415.44</v>
      </c>
      <c r="E4349" s="463">
        <v>8.5500000000000007</v>
      </c>
      <c r="F4349" s="463">
        <v>1423.99</v>
      </c>
    </row>
    <row r="4350" spans="1:6" ht="30">
      <c r="A4350" s="460">
        <v>93074</v>
      </c>
      <c r="B4350" s="461" t="s">
        <v>6430</v>
      </c>
      <c r="C4350" s="462" t="s">
        <v>896</v>
      </c>
      <c r="D4350" s="463">
        <v>8.0399999999999991</v>
      </c>
      <c r="E4350" s="463">
        <v>6.91</v>
      </c>
      <c r="F4350" s="463">
        <v>14.95</v>
      </c>
    </row>
    <row r="4351" spans="1:6" ht="45">
      <c r="A4351" s="460">
        <v>93075</v>
      </c>
      <c r="B4351" s="461" t="s">
        <v>6431</v>
      </c>
      <c r="C4351" s="462" t="s">
        <v>896</v>
      </c>
      <c r="D4351" s="463">
        <v>15.189999999999998</v>
      </c>
      <c r="E4351" s="463">
        <v>5.12</v>
      </c>
      <c r="F4351" s="463">
        <v>20.309999999999999</v>
      </c>
    </row>
    <row r="4352" spans="1:6" ht="30">
      <c r="A4352" s="460">
        <v>93076</v>
      </c>
      <c r="B4352" s="461" t="s">
        <v>6432</v>
      </c>
      <c r="C4352" s="462" t="s">
        <v>896</v>
      </c>
      <c r="D4352" s="463">
        <v>14.86</v>
      </c>
      <c r="E4352" s="463">
        <v>7.97</v>
      </c>
      <c r="F4352" s="463">
        <v>22.83</v>
      </c>
    </row>
    <row r="4353" spans="1:6" ht="45">
      <c r="A4353" s="460">
        <v>93077</v>
      </c>
      <c r="B4353" s="461" t="s">
        <v>6433</v>
      </c>
      <c r="C4353" s="462" t="s">
        <v>896</v>
      </c>
      <c r="D4353" s="463">
        <v>22.56</v>
      </c>
      <c r="E4353" s="463">
        <v>5.64</v>
      </c>
      <c r="F4353" s="463">
        <v>28.2</v>
      </c>
    </row>
    <row r="4354" spans="1:6" ht="45">
      <c r="A4354" s="460">
        <v>93078</v>
      </c>
      <c r="B4354" s="461" t="s">
        <v>6434</v>
      </c>
      <c r="C4354" s="462" t="s">
        <v>896</v>
      </c>
      <c r="D4354" s="463">
        <v>25.27</v>
      </c>
      <c r="E4354" s="463">
        <v>6.52</v>
      </c>
      <c r="F4354" s="463">
        <v>31.79</v>
      </c>
    </row>
    <row r="4355" spans="1:6" ht="30">
      <c r="A4355" s="460">
        <v>93079</v>
      </c>
      <c r="B4355" s="461" t="s">
        <v>6435</v>
      </c>
      <c r="C4355" s="462" t="s">
        <v>896</v>
      </c>
      <c r="D4355" s="463">
        <v>22.13</v>
      </c>
      <c r="E4355" s="463">
        <v>8.89</v>
      </c>
      <c r="F4355" s="463">
        <v>31.02</v>
      </c>
    </row>
    <row r="4356" spans="1:6" ht="30">
      <c r="A4356" s="460">
        <v>93080</v>
      </c>
      <c r="B4356" s="461" t="s">
        <v>6436</v>
      </c>
      <c r="C4356" s="462" t="s">
        <v>896</v>
      </c>
      <c r="D4356" s="463">
        <v>5.16</v>
      </c>
      <c r="E4356" s="463">
        <v>4.5999999999999996</v>
      </c>
      <c r="F4356" s="463">
        <v>9.76</v>
      </c>
    </row>
    <row r="4357" spans="1:6" ht="45">
      <c r="A4357" s="460">
        <v>93081</v>
      </c>
      <c r="B4357" s="461" t="s">
        <v>6437</v>
      </c>
      <c r="C4357" s="462" t="s">
        <v>896</v>
      </c>
      <c r="D4357" s="463">
        <v>14.919999999999998</v>
      </c>
      <c r="E4357" s="463">
        <v>3.96</v>
      </c>
      <c r="F4357" s="463">
        <v>18.88</v>
      </c>
    </row>
    <row r="4358" spans="1:6" ht="45">
      <c r="A4358" s="460">
        <v>93082</v>
      </c>
      <c r="B4358" s="461" t="s">
        <v>6438</v>
      </c>
      <c r="C4358" s="462" t="s">
        <v>896</v>
      </c>
      <c r="D4358" s="463">
        <v>19.649999999999999</v>
      </c>
      <c r="E4358" s="463">
        <v>4.59</v>
      </c>
      <c r="F4358" s="463">
        <v>24.24</v>
      </c>
    </row>
    <row r="4359" spans="1:6" ht="30">
      <c r="A4359" s="460">
        <v>93083</v>
      </c>
      <c r="B4359" s="461" t="s">
        <v>6439</v>
      </c>
      <c r="C4359" s="462" t="s">
        <v>896</v>
      </c>
      <c r="D4359" s="463">
        <v>422.17</v>
      </c>
      <c r="E4359" s="463">
        <v>4.58</v>
      </c>
      <c r="F4359" s="463">
        <v>426.75</v>
      </c>
    </row>
    <row r="4360" spans="1:6" ht="30">
      <c r="A4360" s="460">
        <v>93084</v>
      </c>
      <c r="B4360" s="461" t="s">
        <v>6440</v>
      </c>
      <c r="C4360" s="462" t="s">
        <v>896</v>
      </c>
      <c r="D4360" s="463">
        <v>9.7100000000000009</v>
      </c>
      <c r="E4360" s="463">
        <v>5.31</v>
      </c>
      <c r="F4360" s="463">
        <v>15.02</v>
      </c>
    </row>
    <row r="4361" spans="1:6" ht="45">
      <c r="A4361" s="460">
        <v>93085</v>
      </c>
      <c r="B4361" s="461" t="s">
        <v>6441</v>
      </c>
      <c r="C4361" s="462" t="s">
        <v>896</v>
      </c>
      <c r="D4361" s="463">
        <v>9.27</v>
      </c>
      <c r="E4361" s="463">
        <v>7.45</v>
      </c>
      <c r="F4361" s="463">
        <v>16.72</v>
      </c>
    </row>
    <row r="4362" spans="1:6" ht="30">
      <c r="A4362" s="460">
        <v>93086</v>
      </c>
      <c r="B4362" s="461" t="s">
        <v>6442</v>
      </c>
      <c r="C4362" s="462" t="s">
        <v>896</v>
      </c>
      <c r="D4362" s="463">
        <v>490.13</v>
      </c>
      <c r="E4362" s="463">
        <v>5.29</v>
      </c>
      <c r="F4362" s="463">
        <v>495.42</v>
      </c>
    </row>
    <row r="4363" spans="1:6" ht="45">
      <c r="A4363" s="460">
        <v>93087</v>
      </c>
      <c r="B4363" s="461" t="s">
        <v>6443</v>
      </c>
      <c r="C4363" s="462" t="s">
        <v>896</v>
      </c>
      <c r="D4363" s="463">
        <v>15.510000000000002</v>
      </c>
      <c r="E4363" s="463">
        <v>4.3099999999999996</v>
      </c>
      <c r="F4363" s="463">
        <v>19.82</v>
      </c>
    </row>
    <row r="4364" spans="1:6" ht="45">
      <c r="A4364" s="460">
        <v>93088</v>
      </c>
      <c r="B4364" s="461" t="s">
        <v>6444</v>
      </c>
      <c r="C4364" s="462" t="s">
        <v>896</v>
      </c>
      <c r="D4364" s="463">
        <v>19.310000000000002</v>
      </c>
      <c r="E4364" s="463">
        <v>5.2</v>
      </c>
      <c r="F4364" s="463">
        <v>24.51</v>
      </c>
    </row>
    <row r="4365" spans="1:6" ht="45">
      <c r="A4365" s="460">
        <v>93089</v>
      </c>
      <c r="B4365" s="461" t="s">
        <v>6445</v>
      </c>
      <c r="C4365" s="462" t="s">
        <v>896</v>
      </c>
      <c r="D4365" s="463">
        <v>41.54</v>
      </c>
      <c r="E4365" s="463">
        <v>5.29</v>
      </c>
      <c r="F4365" s="463">
        <v>46.83</v>
      </c>
    </row>
    <row r="4366" spans="1:6" ht="30">
      <c r="A4366" s="460">
        <v>93090</v>
      </c>
      <c r="B4366" s="461" t="s">
        <v>6446</v>
      </c>
      <c r="C4366" s="462" t="s">
        <v>896</v>
      </c>
      <c r="D4366" s="463">
        <v>14.38</v>
      </c>
      <c r="E4366" s="463">
        <v>5.92</v>
      </c>
      <c r="F4366" s="463">
        <v>20.3</v>
      </c>
    </row>
    <row r="4367" spans="1:6" ht="30">
      <c r="A4367" s="460">
        <v>93091</v>
      </c>
      <c r="B4367" s="461" t="s">
        <v>6447</v>
      </c>
      <c r="C4367" s="462" t="s">
        <v>896</v>
      </c>
      <c r="D4367" s="463">
        <v>12</v>
      </c>
      <c r="E4367" s="463">
        <v>5.61</v>
      </c>
      <c r="F4367" s="463">
        <v>17.61</v>
      </c>
    </row>
    <row r="4368" spans="1:6" ht="30">
      <c r="A4368" s="460">
        <v>93092</v>
      </c>
      <c r="B4368" s="461" t="s">
        <v>6448</v>
      </c>
      <c r="C4368" s="462" t="s">
        <v>896</v>
      </c>
      <c r="D4368" s="463">
        <v>538.70000000000005</v>
      </c>
      <c r="E4368" s="463">
        <v>5.9</v>
      </c>
      <c r="F4368" s="463">
        <v>544.6</v>
      </c>
    </row>
    <row r="4369" spans="1:6" ht="45">
      <c r="A4369" s="460">
        <v>93093</v>
      </c>
      <c r="B4369" s="461" t="s">
        <v>6449</v>
      </c>
      <c r="C4369" s="462" t="s">
        <v>896</v>
      </c>
      <c r="D4369" s="463">
        <v>25.8</v>
      </c>
      <c r="E4369" s="463">
        <v>4.6100000000000003</v>
      </c>
      <c r="F4369" s="463">
        <v>30.41</v>
      </c>
    </row>
    <row r="4370" spans="1:6" ht="45">
      <c r="A4370" s="460">
        <v>93094</v>
      </c>
      <c r="B4370" s="461" t="s">
        <v>6450</v>
      </c>
      <c r="C4370" s="462" t="s">
        <v>896</v>
      </c>
      <c r="D4370" s="463">
        <v>72.899999999999991</v>
      </c>
      <c r="E4370" s="463">
        <v>5.9</v>
      </c>
      <c r="F4370" s="463">
        <v>78.8</v>
      </c>
    </row>
    <row r="4371" spans="1:6" ht="30">
      <c r="A4371" s="460">
        <v>93097</v>
      </c>
      <c r="B4371" s="461" t="s">
        <v>6451</v>
      </c>
      <c r="C4371" s="462" t="s">
        <v>896</v>
      </c>
      <c r="D4371" s="463">
        <v>8.1</v>
      </c>
      <c r="E4371" s="463">
        <v>7.18</v>
      </c>
      <c r="F4371" s="463">
        <v>15.28</v>
      </c>
    </row>
    <row r="4372" spans="1:6" ht="45">
      <c r="A4372" s="460">
        <v>93098</v>
      </c>
      <c r="B4372" s="461" t="s">
        <v>6452</v>
      </c>
      <c r="C4372" s="462" t="s">
        <v>896</v>
      </c>
      <c r="D4372" s="463">
        <v>15.25</v>
      </c>
      <c r="E4372" s="463">
        <v>5.23</v>
      </c>
      <c r="F4372" s="463">
        <v>20.48</v>
      </c>
    </row>
    <row r="4373" spans="1:6" ht="30">
      <c r="A4373" s="460">
        <v>93099</v>
      </c>
      <c r="B4373" s="461" t="s">
        <v>6453</v>
      </c>
      <c r="C4373" s="462" t="s">
        <v>896</v>
      </c>
      <c r="D4373" s="463">
        <v>15.85</v>
      </c>
      <c r="E4373" s="463">
        <v>10.83</v>
      </c>
      <c r="F4373" s="463">
        <v>26.68</v>
      </c>
    </row>
    <row r="4374" spans="1:6" ht="45">
      <c r="A4374" s="460">
        <v>93100</v>
      </c>
      <c r="B4374" s="461" t="s">
        <v>6454</v>
      </c>
      <c r="C4374" s="462" t="s">
        <v>896</v>
      </c>
      <c r="D4374" s="463">
        <v>23.07</v>
      </c>
      <c r="E4374" s="463">
        <v>7.07</v>
      </c>
      <c r="F4374" s="463">
        <v>30.14</v>
      </c>
    </row>
    <row r="4375" spans="1:6" ht="45">
      <c r="A4375" s="460">
        <v>93101</v>
      </c>
      <c r="B4375" s="461" t="s">
        <v>6455</v>
      </c>
      <c r="C4375" s="462" t="s">
        <v>896</v>
      </c>
      <c r="D4375" s="463">
        <v>25.779999999999998</v>
      </c>
      <c r="E4375" s="463">
        <v>7.95</v>
      </c>
      <c r="F4375" s="463">
        <v>33.729999999999997</v>
      </c>
    </row>
    <row r="4376" spans="1:6" ht="30">
      <c r="A4376" s="460">
        <v>93102</v>
      </c>
      <c r="B4376" s="461" t="s">
        <v>6456</v>
      </c>
      <c r="C4376" s="462" t="s">
        <v>896</v>
      </c>
      <c r="D4376" s="463">
        <v>23.89</v>
      </c>
      <c r="E4376" s="463">
        <v>13.97</v>
      </c>
      <c r="F4376" s="463">
        <v>37.86</v>
      </c>
    </row>
    <row r="4377" spans="1:6" ht="30">
      <c r="A4377" s="460">
        <v>93103</v>
      </c>
      <c r="B4377" s="461" t="s">
        <v>6457</v>
      </c>
      <c r="C4377" s="462" t="s">
        <v>896</v>
      </c>
      <c r="D4377" s="463">
        <v>5.19</v>
      </c>
      <c r="E4377" s="463">
        <v>4.79</v>
      </c>
      <c r="F4377" s="463">
        <v>9.98</v>
      </c>
    </row>
    <row r="4378" spans="1:6" ht="45">
      <c r="A4378" s="460">
        <v>93104</v>
      </c>
      <c r="B4378" s="461" t="s">
        <v>6458</v>
      </c>
      <c r="C4378" s="462" t="s">
        <v>896</v>
      </c>
      <c r="D4378" s="463">
        <v>14.95</v>
      </c>
      <c r="E4378" s="463">
        <v>4.04</v>
      </c>
      <c r="F4378" s="463">
        <v>18.989999999999998</v>
      </c>
    </row>
    <row r="4379" spans="1:6" ht="45">
      <c r="A4379" s="460">
        <v>93105</v>
      </c>
      <c r="B4379" s="461" t="s">
        <v>6459</v>
      </c>
      <c r="C4379" s="462" t="s">
        <v>896</v>
      </c>
      <c r="D4379" s="463">
        <v>19.700000000000003</v>
      </c>
      <c r="E4379" s="463">
        <v>4.76</v>
      </c>
      <c r="F4379" s="463">
        <v>24.46</v>
      </c>
    </row>
    <row r="4380" spans="1:6" ht="30">
      <c r="A4380" s="460">
        <v>93106</v>
      </c>
      <c r="B4380" s="461" t="s">
        <v>6460</v>
      </c>
      <c r="C4380" s="462" t="s">
        <v>896</v>
      </c>
      <c r="D4380" s="463">
        <v>422.22</v>
      </c>
      <c r="E4380" s="463">
        <v>4.75</v>
      </c>
      <c r="F4380" s="463">
        <v>426.97</v>
      </c>
    </row>
    <row r="4381" spans="1:6" ht="30">
      <c r="A4381" s="460">
        <v>93107</v>
      </c>
      <c r="B4381" s="461" t="s">
        <v>6461</v>
      </c>
      <c r="C4381" s="462" t="s">
        <v>896</v>
      </c>
      <c r="D4381" s="463">
        <v>10.360000000000001</v>
      </c>
      <c r="E4381" s="463">
        <v>7.24</v>
      </c>
      <c r="F4381" s="463">
        <v>17.600000000000001</v>
      </c>
    </row>
    <row r="4382" spans="1:6" ht="45">
      <c r="A4382" s="460">
        <v>93108</v>
      </c>
      <c r="B4382" s="461" t="s">
        <v>6462</v>
      </c>
      <c r="C4382" s="462" t="s">
        <v>896</v>
      </c>
      <c r="D4382" s="463">
        <v>8.81</v>
      </c>
      <c r="E4382" s="463">
        <v>5.99</v>
      </c>
      <c r="F4382" s="463">
        <v>14.8</v>
      </c>
    </row>
    <row r="4383" spans="1:6" ht="30">
      <c r="A4383" s="460">
        <v>93109</v>
      </c>
      <c r="B4383" s="461" t="s">
        <v>6463</v>
      </c>
      <c r="C4383" s="462" t="s">
        <v>896</v>
      </c>
      <c r="D4383" s="463">
        <v>490.8</v>
      </c>
      <c r="E4383" s="463">
        <v>7.2</v>
      </c>
      <c r="F4383" s="463">
        <v>498</v>
      </c>
    </row>
    <row r="4384" spans="1:6" ht="45">
      <c r="A4384" s="460">
        <v>93110</v>
      </c>
      <c r="B4384" s="461" t="s">
        <v>6464</v>
      </c>
      <c r="C4384" s="462" t="s">
        <v>896</v>
      </c>
      <c r="D4384" s="463">
        <v>15.85</v>
      </c>
      <c r="E4384" s="463">
        <v>5.26</v>
      </c>
      <c r="F4384" s="463">
        <v>21.11</v>
      </c>
    </row>
    <row r="4385" spans="1:6" ht="45">
      <c r="A4385" s="460">
        <v>93111</v>
      </c>
      <c r="B4385" s="461" t="s">
        <v>6465</v>
      </c>
      <c r="C4385" s="462" t="s">
        <v>896</v>
      </c>
      <c r="D4385" s="463">
        <v>19.36</v>
      </c>
      <c r="E4385" s="463">
        <v>6.15</v>
      </c>
      <c r="F4385" s="463">
        <v>25.51</v>
      </c>
    </row>
    <row r="4386" spans="1:6" ht="45">
      <c r="A4386" s="460">
        <v>93112</v>
      </c>
      <c r="B4386" s="461" t="s">
        <v>6466</v>
      </c>
      <c r="C4386" s="462" t="s">
        <v>896</v>
      </c>
      <c r="D4386" s="463">
        <v>42.199999999999996</v>
      </c>
      <c r="E4386" s="463">
        <v>7.21</v>
      </c>
      <c r="F4386" s="463">
        <v>49.41</v>
      </c>
    </row>
    <row r="4387" spans="1:6" ht="30">
      <c r="A4387" s="460">
        <v>93113</v>
      </c>
      <c r="B4387" s="461" t="s">
        <v>6467</v>
      </c>
      <c r="C4387" s="462" t="s">
        <v>896</v>
      </c>
      <c r="D4387" s="463">
        <v>15.58</v>
      </c>
      <c r="E4387" s="463">
        <v>9.31</v>
      </c>
      <c r="F4387" s="463">
        <v>24.89</v>
      </c>
    </row>
    <row r="4388" spans="1:6" ht="45">
      <c r="A4388" s="460">
        <v>93114</v>
      </c>
      <c r="B4388" s="461" t="s">
        <v>6468</v>
      </c>
      <c r="C4388" s="462" t="s">
        <v>896</v>
      </c>
      <c r="D4388" s="463">
        <v>26.400000000000002</v>
      </c>
      <c r="E4388" s="463">
        <v>6.3</v>
      </c>
      <c r="F4388" s="463">
        <v>32.700000000000003</v>
      </c>
    </row>
    <row r="4389" spans="1:6" ht="45">
      <c r="A4389" s="460">
        <v>93115</v>
      </c>
      <c r="B4389" s="461" t="s">
        <v>6469</v>
      </c>
      <c r="C4389" s="462" t="s">
        <v>896</v>
      </c>
      <c r="D4389" s="463">
        <v>74.099999999999994</v>
      </c>
      <c r="E4389" s="463">
        <v>9.2899999999999991</v>
      </c>
      <c r="F4389" s="463">
        <v>83.39</v>
      </c>
    </row>
    <row r="4390" spans="1:6" ht="30">
      <c r="A4390" s="460">
        <v>93116</v>
      </c>
      <c r="B4390" s="461" t="s">
        <v>6470</v>
      </c>
      <c r="C4390" s="462" t="s">
        <v>896</v>
      </c>
      <c r="D4390" s="463">
        <v>539.90000000000009</v>
      </c>
      <c r="E4390" s="463">
        <v>9.2899999999999991</v>
      </c>
      <c r="F4390" s="463">
        <v>549.19000000000005</v>
      </c>
    </row>
    <row r="4391" spans="1:6" ht="45">
      <c r="A4391" s="460">
        <v>93117</v>
      </c>
      <c r="B4391" s="461" t="s">
        <v>6471</v>
      </c>
      <c r="C4391" s="462" t="s">
        <v>896</v>
      </c>
      <c r="D4391" s="463">
        <v>50.54</v>
      </c>
      <c r="E4391" s="463">
        <v>6.49</v>
      </c>
      <c r="F4391" s="463">
        <v>57.03</v>
      </c>
    </row>
    <row r="4392" spans="1:6" ht="45">
      <c r="A4392" s="460">
        <v>93118</v>
      </c>
      <c r="B4392" s="461" t="s">
        <v>6472</v>
      </c>
      <c r="C4392" s="462" t="s">
        <v>896</v>
      </c>
      <c r="D4392" s="463">
        <v>74.28</v>
      </c>
      <c r="E4392" s="463">
        <v>9.89</v>
      </c>
      <c r="F4392" s="463">
        <v>84.17</v>
      </c>
    </row>
    <row r="4393" spans="1:6" ht="30">
      <c r="A4393" s="460">
        <v>93119</v>
      </c>
      <c r="B4393" s="461" t="s">
        <v>6473</v>
      </c>
      <c r="C4393" s="462" t="s">
        <v>896</v>
      </c>
      <c r="D4393" s="463">
        <v>13.54</v>
      </c>
      <c r="E4393" s="463">
        <v>4.1100000000000003</v>
      </c>
      <c r="F4393" s="463">
        <v>17.649999999999999</v>
      </c>
    </row>
    <row r="4394" spans="1:6" ht="45">
      <c r="A4394" s="460">
        <v>93120</v>
      </c>
      <c r="B4394" s="461" t="s">
        <v>6474</v>
      </c>
      <c r="C4394" s="462" t="s">
        <v>896</v>
      </c>
      <c r="D4394" s="463">
        <v>21.900000000000002</v>
      </c>
      <c r="E4394" s="463">
        <v>3.72</v>
      </c>
      <c r="F4394" s="463">
        <v>25.62</v>
      </c>
    </row>
    <row r="4395" spans="1:6" ht="45">
      <c r="A4395" s="460">
        <v>93121</v>
      </c>
      <c r="B4395" s="461" t="s">
        <v>6475</v>
      </c>
      <c r="C4395" s="462" t="s">
        <v>896</v>
      </c>
      <c r="D4395" s="463">
        <v>24.630000000000003</v>
      </c>
      <c r="E4395" s="463">
        <v>4.58</v>
      </c>
      <c r="F4395" s="463">
        <v>29.21</v>
      </c>
    </row>
    <row r="4396" spans="1:6" ht="30">
      <c r="A4396" s="460">
        <v>93122</v>
      </c>
      <c r="B4396" s="461" t="s">
        <v>6476</v>
      </c>
      <c r="C4396" s="462" t="s">
        <v>896</v>
      </c>
      <c r="D4396" s="463">
        <v>20.91</v>
      </c>
      <c r="E4396" s="463">
        <v>5.3</v>
      </c>
      <c r="F4396" s="463">
        <v>26.21</v>
      </c>
    </row>
    <row r="4397" spans="1:6" ht="30">
      <c r="A4397" s="460">
        <v>93123</v>
      </c>
      <c r="B4397" s="461" t="s">
        <v>6477</v>
      </c>
      <c r="C4397" s="462" t="s">
        <v>896</v>
      </c>
      <c r="D4397" s="463">
        <v>50.089999999999996</v>
      </c>
      <c r="E4397" s="463">
        <v>6.67</v>
      </c>
      <c r="F4397" s="463">
        <v>56.76</v>
      </c>
    </row>
    <row r="4398" spans="1:6" ht="30">
      <c r="A4398" s="460">
        <v>93124</v>
      </c>
      <c r="B4398" s="461" t="s">
        <v>6478</v>
      </c>
      <c r="C4398" s="462" t="s">
        <v>896</v>
      </c>
      <c r="D4398" s="463">
        <v>80.259999999999991</v>
      </c>
      <c r="E4398" s="463">
        <v>8.06</v>
      </c>
      <c r="F4398" s="463">
        <v>88.32</v>
      </c>
    </row>
    <row r="4399" spans="1:6" ht="30">
      <c r="A4399" s="460">
        <v>93125</v>
      </c>
      <c r="B4399" s="461" t="s">
        <v>6479</v>
      </c>
      <c r="C4399" s="462" t="s">
        <v>896</v>
      </c>
      <c r="D4399" s="463">
        <v>118.9</v>
      </c>
      <c r="E4399" s="463">
        <v>10.47</v>
      </c>
      <c r="F4399" s="463">
        <v>129.37</v>
      </c>
    </row>
    <row r="4400" spans="1:6" ht="30">
      <c r="A4400" s="460">
        <v>93126</v>
      </c>
      <c r="B4400" s="461" t="s">
        <v>6480</v>
      </c>
      <c r="C4400" s="462" t="s">
        <v>896</v>
      </c>
      <c r="D4400" s="463">
        <v>269.62</v>
      </c>
      <c r="E4400" s="463">
        <v>12.84</v>
      </c>
      <c r="F4400" s="463">
        <v>282.45999999999998</v>
      </c>
    </row>
    <row r="4401" spans="1:6" ht="30">
      <c r="A4401" s="460">
        <v>93133</v>
      </c>
      <c r="B4401" s="461" t="s">
        <v>6481</v>
      </c>
      <c r="C4401" s="462" t="s">
        <v>896</v>
      </c>
      <c r="D4401" s="463">
        <v>12.93</v>
      </c>
      <c r="E4401" s="463">
        <v>8.27</v>
      </c>
      <c r="F4401" s="463">
        <v>21.2</v>
      </c>
    </row>
    <row r="4402" spans="1:6" ht="45">
      <c r="A4402" s="460">
        <v>94465</v>
      </c>
      <c r="B4402" s="461" t="s">
        <v>2452</v>
      </c>
      <c r="C4402" s="462" t="s">
        <v>896</v>
      </c>
      <c r="D4402" s="463">
        <v>45.089999999999996</v>
      </c>
      <c r="E4402" s="463">
        <v>16.100000000000001</v>
      </c>
      <c r="F4402" s="463">
        <v>61.19</v>
      </c>
    </row>
    <row r="4403" spans="1:6" ht="45">
      <c r="A4403" s="460">
        <v>94466</v>
      </c>
      <c r="B4403" s="461" t="s">
        <v>2453</v>
      </c>
      <c r="C4403" s="462" t="s">
        <v>896</v>
      </c>
      <c r="D4403" s="463">
        <v>45.12</v>
      </c>
      <c r="E4403" s="463">
        <v>16.100000000000001</v>
      </c>
      <c r="F4403" s="463">
        <v>61.22</v>
      </c>
    </row>
    <row r="4404" spans="1:6" ht="45">
      <c r="A4404" s="460">
        <v>94467</v>
      </c>
      <c r="B4404" s="461" t="s">
        <v>2454</v>
      </c>
      <c r="C4404" s="462" t="s">
        <v>896</v>
      </c>
      <c r="D4404" s="463">
        <v>77.42</v>
      </c>
      <c r="E4404" s="463">
        <v>16.09</v>
      </c>
      <c r="F4404" s="463">
        <v>93.51</v>
      </c>
    </row>
    <row r="4405" spans="1:6" ht="45">
      <c r="A4405" s="460">
        <v>94468</v>
      </c>
      <c r="B4405" s="461" t="s">
        <v>2455</v>
      </c>
      <c r="C4405" s="462" t="s">
        <v>896</v>
      </c>
      <c r="D4405" s="463">
        <v>65.95</v>
      </c>
      <c r="E4405" s="463">
        <v>16.09</v>
      </c>
      <c r="F4405" s="463">
        <v>82.04</v>
      </c>
    </row>
    <row r="4406" spans="1:6" ht="45">
      <c r="A4406" s="460">
        <v>94469</v>
      </c>
      <c r="B4406" s="461" t="s">
        <v>2456</v>
      </c>
      <c r="C4406" s="462" t="s">
        <v>896</v>
      </c>
      <c r="D4406" s="463">
        <v>115.30999999999999</v>
      </c>
      <c r="E4406" s="463">
        <v>20.11</v>
      </c>
      <c r="F4406" s="463">
        <v>135.41999999999999</v>
      </c>
    </row>
    <row r="4407" spans="1:6" ht="45">
      <c r="A4407" s="460">
        <v>94470</v>
      </c>
      <c r="B4407" s="461" t="s">
        <v>2457</v>
      </c>
      <c r="C4407" s="462" t="s">
        <v>896</v>
      </c>
      <c r="D4407" s="463">
        <v>105.1</v>
      </c>
      <c r="E4407" s="463">
        <v>20.11</v>
      </c>
      <c r="F4407" s="463">
        <v>125.21</v>
      </c>
    </row>
    <row r="4408" spans="1:6" ht="45">
      <c r="A4408" s="460">
        <v>94471</v>
      </c>
      <c r="B4408" s="461" t="s">
        <v>2458</v>
      </c>
      <c r="C4408" s="462" t="s">
        <v>896</v>
      </c>
      <c r="D4408" s="463">
        <v>64.300000000000011</v>
      </c>
      <c r="E4408" s="463">
        <v>24.13</v>
      </c>
      <c r="F4408" s="463">
        <v>88.43</v>
      </c>
    </row>
    <row r="4409" spans="1:6" ht="45">
      <c r="A4409" s="460">
        <v>94472</v>
      </c>
      <c r="B4409" s="461" t="s">
        <v>2459</v>
      </c>
      <c r="C4409" s="462" t="s">
        <v>896</v>
      </c>
      <c r="D4409" s="463">
        <v>66.850000000000009</v>
      </c>
      <c r="E4409" s="463">
        <v>24.13</v>
      </c>
      <c r="F4409" s="463">
        <v>90.98</v>
      </c>
    </row>
    <row r="4410" spans="1:6" ht="45">
      <c r="A4410" s="460">
        <v>94473</v>
      </c>
      <c r="B4410" s="461" t="s">
        <v>2460</v>
      </c>
      <c r="C4410" s="462" t="s">
        <v>896</v>
      </c>
      <c r="D4410" s="463">
        <v>109.97</v>
      </c>
      <c r="E4410" s="463">
        <v>24.13</v>
      </c>
      <c r="F4410" s="463">
        <v>134.1</v>
      </c>
    </row>
    <row r="4411" spans="1:6" ht="45">
      <c r="A4411" s="460">
        <v>94474</v>
      </c>
      <c r="B4411" s="461" t="s">
        <v>2461</v>
      </c>
      <c r="C4411" s="462" t="s">
        <v>896</v>
      </c>
      <c r="D4411" s="463">
        <v>121.20000000000002</v>
      </c>
      <c r="E4411" s="463">
        <v>24.13</v>
      </c>
      <c r="F4411" s="463">
        <v>145.33000000000001</v>
      </c>
    </row>
    <row r="4412" spans="1:6" ht="45">
      <c r="A4412" s="460">
        <v>94475</v>
      </c>
      <c r="B4412" s="461" t="s">
        <v>2462</v>
      </c>
      <c r="C4412" s="462" t="s">
        <v>896</v>
      </c>
      <c r="D4412" s="463">
        <v>153.76</v>
      </c>
      <c r="E4412" s="463">
        <v>30.14</v>
      </c>
      <c r="F4412" s="463">
        <v>183.9</v>
      </c>
    </row>
    <row r="4413" spans="1:6" ht="45">
      <c r="A4413" s="460">
        <v>94476</v>
      </c>
      <c r="B4413" s="461" t="s">
        <v>2463</v>
      </c>
      <c r="C4413" s="462" t="s">
        <v>896</v>
      </c>
      <c r="D4413" s="463">
        <v>175.39999999999998</v>
      </c>
      <c r="E4413" s="463">
        <v>30.14</v>
      </c>
      <c r="F4413" s="463">
        <v>205.54</v>
      </c>
    </row>
    <row r="4414" spans="1:6" ht="45">
      <c r="A4414" s="460">
        <v>94477</v>
      </c>
      <c r="B4414" s="461" t="s">
        <v>2464</v>
      </c>
      <c r="C4414" s="462" t="s">
        <v>896</v>
      </c>
      <c r="D4414" s="463">
        <v>85.53</v>
      </c>
      <c r="E4414" s="463">
        <v>32.15</v>
      </c>
      <c r="F4414" s="463">
        <v>117.68</v>
      </c>
    </row>
    <row r="4415" spans="1:6" ht="45">
      <c r="A4415" s="460">
        <v>94478</v>
      </c>
      <c r="B4415" s="461" t="s">
        <v>2465</v>
      </c>
      <c r="C4415" s="462" t="s">
        <v>896</v>
      </c>
      <c r="D4415" s="463">
        <v>152.10000000000002</v>
      </c>
      <c r="E4415" s="463">
        <v>32.14</v>
      </c>
      <c r="F4415" s="463">
        <v>184.24</v>
      </c>
    </row>
    <row r="4416" spans="1:6" ht="45">
      <c r="A4416" s="460">
        <v>94479</v>
      </c>
      <c r="B4416" s="461" t="s">
        <v>2466</v>
      </c>
      <c r="C4416" s="462" t="s">
        <v>896</v>
      </c>
      <c r="D4416" s="463">
        <v>202.75</v>
      </c>
      <c r="E4416" s="463">
        <v>40.18</v>
      </c>
      <c r="F4416" s="463">
        <v>242.93</v>
      </c>
    </row>
    <row r="4417" spans="1:6" ht="45">
      <c r="A4417" s="460">
        <v>94606</v>
      </c>
      <c r="B4417" s="461" t="s">
        <v>2603</v>
      </c>
      <c r="C4417" s="462" t="s">
        <v>896</v>
      </c>
      <c r="D4417" s="463">
        <v>63.19</v>
      </c>
      <c r="E4417" s="463">
        <v>18.91</v>
      </c>
      <c r="F4417" s="463">
        <v>82.1</v>
      </c>
    </row>
    <row r="4418" spans="1:6" ht="45">
      <c r="A4418" s="460">
        <v>94608</v>
      </c>
      <c r="B4418" s="461" t="s">
        <v>2604</v>
      </c>
      <c r="C4418" s="462" t="s">
        <v>896</v>
      </c>
      <c r="D4418" s="463">
        <v>171.92</v>
      </c>
      <c r="E4418" s="463">
        <v>18.899999999999999</v>
      </c>
      <c r="F4418" s="463">
        <v>190.82</v>
      </c>
    </row>
    <row r="4419" spans="1:6" ht="45">
      <c r="A4419" s="460">
        <v>94610</v>
      </c>
      <c r="B4419" s="461" t="s">
        <v>2605</v>
      </c>
      <c r="C4419" s="462" t="s">
        <v>896</v>
      </c>
      <c r="D4419" s="463">
        <v>259.89</v>
      </c>
      <c r="E4419" s="463">
        <v>20.6</v>
      </c>
      <c r="F4419" s="463">
        <v>280.49</v>
      </c>
    </row>
    <row r="4420" spans="1:6" ht="45">
      <c r="A4420" s="460">
        <v>94612</v>
      </c>
      <c r="B4420" s="461" t="s">
        <v>2606</v>
      </c>
      <c r="C4420" s="462" t="s">
        <v>896</v>
      </c>
      <c r="D4420" s="463">
        <v>369.64</v>
      </c>
      <c r="E4420" s="463">
        <v>20.6</v>
      </c>
      <c r="F4420" s="463">
        <v>390.24</v>
      </c>
    </row>
    <row r="4421" spans="1:6" ht="45">
      <c r="A4421" s="460">
        <v>94614</v>
      </c>
      <c r="B4421" s="461" t="s">
        <v>2607</v>
      </c>
      <c r="C4421" s="462" t="s">
        <v>896</v>
      </c>
      <c r="D4421" s="463">
        <v>109.05</v>
      </c>
      <c r="E4421" s="463">
        <v>28.39</v>
      </c>
      <c r="F4421" s="463">
        <v>137.44</v>
      </c>
    </row>
    <row r="4422" spans="1:6" ht="45">
      <c r="A4422" s="460">
        <v>94615</v>
      </c>
      <c r="B4422" s="461" t="s">
        <v>2608</v>
      </c>
      <c r="C4422" s="462" t="s">
        <v>896</v>
      </c>
      <c r="D4422" s="463">
        <v>126.11</v>
      </c>
      <c r="E4422" s="463">
        <v>28.39</v>
      </c>
      <c r="F4422" s="463">
        <v>154.5</v>
      </c>
    </row>
    <row r="4423" spans="1:6" ht="45">
      <c r="A4423" s="460">
        <v>94616</v>
      </c>
      <c r="B4423" s="461" t="s">
        <v>2609</v>
      </c>
      <c r="C4423" s="462" t="s">
        <v>896</v>
      </c>
      <c r="D4423" s="463">
        <v>333.35</v>
      </c>
      <c r="E4423" s="463">
        <v>28.39</v>
      </c>
      <c r="F4423" s="463">
        <v>361.74</v>
      </c>
    </row>
    <row r="4424" spans="1:6" ht="45">
      <c r="A4424" s="460">
        <v>94617</v>
      </c>
      <c r="B4424" s="461" t="s">
        <v>2610</v>
      </c>
      <c r="C4424" s="462" t="s">
        <v>896</v>
      </c>
      <c r="D4424" s="463">
        <v>274.01</v>
      </c>
      <c r="E4424" s="463">
        <v>28.39</v>
      </c>
      <c r="F4424" s="463">
        <v>302.39999999999998</v>
      </c>
    </row>
    <row r="4425" spans="1:6" ht="45">
      <c r="A4425" s="460">
        <v>94618</v>
      </c>
      <c r="B4425" s="461" t="s">
        <v>2611</v>
      </c>
      <c r="C4425" s="462" t="s">
        <v>896</v>
      </c>
      <c r="D4425" s="463">
        <v>325.56</v>
      </c>
      <c r="E4425" s="463">
        <v>30.88</v>
      </c>
      <c r="F4425" s="463">
        <v>356.44</v>
      </c>
    </row>
    <row r="4426" spans="1:6" ht="45">
      <c r="A4426" s="460">
        <v>94620</v>
      </c>
      <c r="B4426" s="461" t="s">
        <v>2612</v>
      </c>
      <c r="C4426" s="462" t="s">
        <v>896</v>
      </c>
      <c r="D4426" s="463">
        <v>769.43</v>
      </c>
      <c r="E4426" s="463">
        <v>30.88</v>
      </c>
      <c r="F4426" s="463">
        <v>800.31</v>
      </c>
    </row>
    <row r="4427" spans="1:6" ht="45">
      <c r="A4427" s="460">
        <v>94622</v>
      </c>
      <c r="B4427" s="461" t="s">
        <v>2467</v>
      </c>
      <c r="C4427" s="462" t="s">
        <v>896</v>
      </c>
      <c r="D4427" s="463">
        <v>161.78000000000003</v>
      </c>
      <c r="E4427" s="463">
        <v>37.83</v>
      </c>
      <c r="F4427" s="463">
        <v>199.61</v>
      </c>
    </row>
    <row r="4428" spans="1:6" ht="45">
      <c r="A4428" s="460">
        <v>94623</v>
      </c>
      <c r="B4428" s="461" t="s">
        <v>2468</v>
      </c>
      <c r="C4428" s="462" t="s">
        <v>896</v>
      </c>
      <c r="D4428" s="463">
        <v>411.28000000000003</v>
      </c>
      <c r="E4428" s="463">
        <v>37.82</v>
      </c>
      <c r="F4428" s="463">
        <v>449.1</v>
      </c>
    </row>
    <row r="4429" spans="1:6" ht="45">
      <c r="A4429" s="460">
        <v>94624</v>
      </c>
      <c r="B4429" s="461" t="s">
        <v>2469</v>
      </c>
      <c r="C4429" s="462" t="s">
        <v>896</v>
      </c>
      <c r="D4429" s="463">
        <v>635.67999999999995</v>
      </c>
      <c r="E4429" s="463">
        <v>41.2</v>
      </c>
      <c r="F4429" s="463">
        <v>676.88</v>
      </c>
    </row>
    <row r="4430" spans="1:6" ht="45">
      <c r="A4430" s="460">
        <v>94625</v>
      </c>
      <c r="B4430" s="461" t="s">
        <v>2470</v>
      </c>
      <c r="C4430" s="462" t="s">
        <v>896</v>
      </c>
      <c r="D4430" s="463">
        <v>1349.6</v>
      </c>
      <c r="E4430" s="463">
        <v>41.2</v>
      </c>
      <c r="F4430" s="463">
        <v>1390.8</v>
      </c>
    </row>
    <row r="4431" spans="1:6" ht="45">
      <c r="A4431" s="460">
        <v>94656</v>
      </c>
      <c r="B4431" s="461" t="s">
        <v>2479</v>
      </c>
      <c r="C4431" s="462" t="s">
        <v>896</v>
      </c>
      <c r="D4431" s="463">
        <v>3.9400000000000004</v>
      </c>
      <c r="E4431" s="463">
        <v>3.71</v>
      </c>
      <c r="F4431" s="463">
        <v>7.65</v>
      </c>
    </row>
    <row r="4432" spans="1:6" ht="30">
      <c r="A4432" s="460">
        <v>94657</v>
      </c>
      <c r="B4432" s="461" t="s">
        <v>2487</v>
      </c>
      <c r="C4432" s="462" t="s">
        <v>896</v>
      </c>
      <c r="D4432" s="463">
        <v>3.8600000000000003</v>
      </c>
      <c r="E4432" s="463">
        <v>3.71</v>
      </c>
      <c r="F4432" s="463">
        <v>7.57</v>
      </c>
    </row>
    <row r="4433" spans="1:6" ht="45">
      <c r="A4433" s="460">
        <v>94658</v>
      </c>
      <c r="B4433" s="461" t="s">
        <v>2480</v>
      </c>
      <c r="C4433" s="462" t="s">
        <v>896</v>
      </c>
      <c r="D4433" s="463">
        <v>4.8400000000000007</v>
      </c>
      <c r="E4433" s="463">
        <v>3.71</v>
      </c>
      <c r="F4433" s="463">
        <v>8.5500000000000007</v>
      </c>
    </row>
    <row r="4434" spans="1:6" ht="30">
      <c r="A4434" s="460">
        <v>94659</v>
      </c>
      <c r="B4434" s="461" t="s">
        <v>2488</v>
      </c>
      <c r="C4434" s="462" t="s">
        <v>896</v>
      </c>
      <c r="D4434" s="463">
        <v>5.05</v>
      </c>
      <c r="E4434" s="463">
        <v>3.71</v>
      </c>
      <c r="F4434" s="463">
        <v>8.76</v>
      </c>
    </row>
    <row r="4435" spans="1:6" ht="45">
      <c r="A4435" s="460">
        <v>94660</v>
      </c>
      <c r="B4435" s="461" t="s">
        <v>2481</v>
      </c>
      <c r="C4435" s="462" t="s">
        <v>896</v>
      </c>
      <c r="D4435" s="463">
        <v>8.7399999999999984</v>
      </c>
      <c r="E4435" s="463">
        <v>5.28</v>
      </c>
      <c r="F4435" s="463">
        <v>14.02</v>
      </c>
    </row>
    <row r="4436" spans="1:6" ht="30">
      <c r="A4436" s="460">
        <v>94661</v>
      </c>
      <c r="B4436" s="461" t="s">
        <v>2489</v>
      </c>
      <c r="C4436" s="462" t="s">
        <v>896</v>
      </c>
      <c r="D4436" s="463">
        <v>9.2899999999999991</v>
      </c>
      <c r="E4436" s="463">
        <v>5.28</v>
      </c>
      <c r="F4436" s="463">
        <v>14.57</v>
      </c>
    </row>
    <row r="4437" spans="1:6" ht="45">
      <c r="A4437" s="460">
        <v>94662</v>
      </c>
      <c r="B4437" s="461" t="s">
        <v>2482</v>
      </c>
      <c r="C4437" s="462" t="s">
        <v>896</v>
      </c>
      <c r="D4437" s="463">
        <v>9.5</v>
      </c>
      <c r="E4437" s="463">
        <v>5.28</v>
      </c>
      <c r="F4437" s="463">
        <v>14.78</v>
      </c>
    </row>
    <row r="4438" spans="1:6" ht="30">
      <c r="A4438" s="460">
        <v>94663</v>
      </c>
      <c r="B4438" s="461" t="s">
        <v>2490</v>
      </c>
      <c r="C4438" s="462" t="s">
        <v>896</v>
      </c>
      <c r="D4438" s="463">
        <v>9.3999999999999986</v>
      </c>
      <c r="E4438" s="463">
        <v>5.28</v>
      </c>
      <c r="F4438" s="463">
        <v>14.68</v>
      </c>
    </row>
    <row r="4439" spans="1:6" ht="45">
      <c r="A4439" s="460">
        <v>94664</v>
      </c>
      <c r="B4439" s="461" t="s">
        <v>2483</v>
      </c>
      <c r="C4439" s="462" t="s">
        <v>896</v>
      </c>
      <c r="D4439" s="463">
        <v>21.299999999999997</v>
      </c>
      <c r="E4439" s="463">
        <v>8.51</v>
      </c>
      <c r="F4439" s="463">
        <v>29.81</v>
      </c>
    </row>
    <row r="4440" spans="1:6" ht="30">
      <c r="A4440" s="460">
        <v>94665</v>
      </c>
      <c r="B4440" s="461" t="s">
        <v>2491</v>
      </c>
      <c r="C4440" s="462" t="s">
        <v>896</v>
      </c>
      <c r="D4440" s="463">
        <v>23.5</v>
      </c>
      <c r="E4440" s="463">
        <v>8.51</v>
      </c>
      <c r="F4440" s="463">
        <v>32.01</v>
      </c>
    </row>
    <row r="4441" spans="1:6" ht="45">
      <c r="A4441" s="460">
        <v>94666</v>
      </c>
      <c r="B4441" s="461" t="s">
        <v>2484</v>
      </c>
      <c r="C4441" s="462" t="s">
        <v>896</v>
      </c>
      <c r="D4441" s="463">
        <v>29.64</v>
      </c>
      <c r="E4441" s="463">
        <v>8.5</v>
      </c>
      <c r="F4441" s="463">
        <v>38.14</v>
      </c>
    </row>
    <row r="4442" spans="1:6" ht="30">
      <c r="A4442" s="460">
        <v>94667</v>
      </c>
      <c r="B4442" s="461" t="s">
        <v>2492</v>
      </c>
      <c r="C4442" s="462" t="s">
        <v>896</v>
      </c>
      <c r="D4442" s="463">
        <v>29.729999999999997</v>
      </c>
      <c r="E4442" s="463">
        <v>8.5</v>
      </c>
      <c r="F4442" s="463">
        <v>38.229999999999997</v>
      </c>
    </row>
    <row r="4443" spans="1:6" ht="45">
      <c r="A4443" s="460">
        <v>94668</v>
      </c>
      <c r="B4443" s="461" t="s">
        <v>2485</v>
      </c>
      <c r="C4443" s="462" t="s">
        <v>896</v>
      </c>
      <c r="D4443" s="463">
        <v>45.48</v>
      </c>
      <c r="E4443" s="463">
        <v>14.93</v>
      </c>
      <c r="F4443" s="463">
        <v>60.41</v>
      </c>
    </row>
    <row r="4444" spans="1:6" ht="30">
      <c r="A4444" s="460">
        <v>94669</v>
      </c>
      <c r="B4444" s="461" t="s">
        <v>2493</v>
      </c>
      <c r="C4444" s="462" t="s">
        <v>896</v>
      </c>
      <c r="D4444" s="463">
        <v>62.639999999999993</v>
      </c>
      <c r="E4444" s="463">
        <v>14.93</v>
      </c>
      <c r="F4444" s="463">
        <v>77.569999999999993</v>
      </c>
    </row>
    <row r="4445" spans="1:6" ht="45">
      <c r="A4445" s="460">
        <v>94670</v>
      </c>
      <c r="B4445" s="461" t="s">
        <v>2486</v>
      </c>
      <c r="C4445" s="462" t="s">
        <v>896</v>
      </c>
      <c r="D4445" s="463">
        <v>62.029999999999994</v>
      </c>
      <c r="E4445" s="463">
        <v>14.93</v>
      </c>
      <c r="F4445" s="463">
        <v>76.959999999999994</v>
      </c>
    </row>
    <row r="4446" spans="1:6" ht="30">
      <c r="A4446" s="460">
        <v>94671</v>
      </c>
      <c r="B4446" s="461" t="s">
        <v>2494</v>
      </c>
      <c r="C4446" s="462" t="s">
        <v>896</v>
      </c>
      <c r="D4446" s="463">
        <v>93.449999999999989</v>
      </c>
      <c r="E4446" s="463">
        <v>14.93</v>
      </c>
      <c r="F4446" s="463">
        <v>108.38</v>
      </c>
    </row>
    <row r="4447" spans="1:6" ht="45">
      <c r="A4447" s="460">
        <v>94672</v>
      </c>
      <c r="B4447" s="461" t="s">
        <v>2495</v>
      </c>
      <c r="C4447" s="462" t="s">
        <v>896</v>
      </c>
      <c r="D4447" s="463">
        <v>6.11</v>
      </c>
      <c r="E4447" s="463">
        <v>5.56</v>
      </c>
      <c r="F4447" s="463">
        <v>11.67</v>
      </c>
    </row>
    <row r="4448" spans="1:6" ht="45">
      <c r="A4448" s="460">
        <v>94673</v>
      </c>
      <c r="B4448" s="461" t="s">
        <v>2503</v>
      </c>
      <c r="C4448" s="462" t="s">
        <v>896</v>
      </c>
      <c r="D4448" s="463">
        <v>6.6700000000000008</v>
      </c>
      <c r="E4448" s="463">
        <v>5.56</v>
      </c>
      <c r="F4448" s="463">
        <v>12.23</v>
      </c>
    </row>
    <row r="4449" spans="1:6" ht="45">
      <c r="A4449" s="460">
        <v>94674</v>
      </c>
      <c r="B4449" s="461" t="s">
        <v>2496</v>
      </c>
      <c r="C4449" s="462" t="s">
        <v>896</v>
      </c>
      <c r="D4449" s="463">
        <v>6.11</v>
      </c>
      <c r="E4449" s="463">
        <v>5.56</v>
      </c>
      <c r="F4449" s="463">
        <v>11.67</v>
      </c>
    </row>
    <row r="4450" spans="1:6" ht="45">
      <c r="A4450" s="460">
        <v>94675</v>
      </c>
      <c r="B4450" s="461" t="s">
        <v>2504</v>
      </c>
      <c r="C4450" s="462" t="s">
        <v>896</v>
      </c>
      <c r="D4450" s="463">
        <v>10.18</v>
      </c>
      <c r="E4450" s="463">
        <v>5.55</v>
      </c>
      <c r="F4450" s="463">
        <v>15.73</v>
      </c>
    </row>
    <row r="4451" spans="1:6" ht="45">
      <c r="A4451" s="460">
        <v>94676</v>
      </c>
      <c r="B4451" s="461" t="s">
        <v>2497</v>
      </c>
      <c r="C4451" s="462" t="s">
        <v>896</v>
      </c>
      <c r="D4451" s="463">
        <v>11.84</v>
      </c>
      <c r="E4451" s="463">
        <v>7.91</v>
      </c>
      <c r="F4451" s="463">
        <v>19.75</v>
      </c>
    </row>
    <row r="4452" spans="1:6" ht="45">
      <c r="A4452" s="460">
        <v>94677</v>
      </c>
      <c r="B4452" s="461" t="s">
        <v>2505</v>
      </c>
      <c r="C4452" s="462" t="s">
        <v>896</v>
      </c>
      <c r="D4452" s="463">
        <v>18.009999999999998</v>
      </c>
      <c r="E4452" s="463">
        <v>7.9</v>
      </c>
      <c r="F4452" s="463">
        <v>25.91</v>
      </c>
    </row>
    <row r="4453" spans="1:6" ht="45">
      <c r="A4453" s="460">
        <v>94678</v>
      </c>
      <c r="B4453" s="461" t="s">
        <v>2498</v>
      </c>
      <c r="C4453" s="462" t="s">
        <v>896</v>
      </c>
      <c r="D4453" s="463">
        <v>10.93</v>
      </c>
      <c r="E4453" s="463">
        <v>7.91</v>
      </c>
      <c r="F4453" s="463">
        <v>18.84</v>
      </c>
    </row>
    <row r="4454" spans="1:6" ht="45">
      <c r="A4454" s="460">
        <v>94679</v>
      </c>
      <c r="B4454" s="461" t="s">
        <v>2506</v>
      </c>
      <c r="C4454" s="462" t="s">
        <v>896</v>
      </c>
      <c r="D4454" s="463">
        <v>19.04</v>
      </c>
      <c r="E4454" s="463">
        <v>7.9</v>
      </c>
      <c r="F4454" s="463">
        <v>26.94</v>
      </c>
    </row>
    <row r="4455" spans="1:6" ht="45">
      <c r="A4455" s="460">
        <v>94680</v>
      </c>
      <c r="B4455" s="461" t="s">
        <v>2499</v>
      </c>
      <c r="C4455" s="462" t="s">
        <v>896</v>
      </c>
      <c r="D4455" s="463">
        <v>40.65</v>
      </c>
      <c r="E4455" s="463">
        <v>12.76</v>
      </c>
      <c r="F4455" s="463">
        <v>53.41</v>
      </c>
    </row>
    <row r="4456" spans="1:6" ht="45">
      <c r="A4456" s="460">
        <v>94681</v>
      </c>
      <c r="B4456" s="461" t="s">
        <v>2507</v>
      </c>
      <c r="C4456" s="462" t="s">
        <v>896</v>
      </c>
      <c r="D4456" s="463">
        <v>45.830000000000005</v>
      </c>
      <c r="E4456" s="463">
        <v>12.76</v>
      </c>
      <c r="F4456" s="463">
        <v>58.59</v>
      </c>
    </row>
    <row r="4457" spans="1:6" ht="45">
      <c r="A4457" s="460">
        <v>94682</v>
      </c>
      <c r="B4457" s="461" t="s">
        <v>2500</v>
      </c>
      <c r="C4457" s="462" t="s">
        <v>896</v>
      </c>
      <c r="D4457" s="463">
        <v>97.45</v>
      </c>
      <c r="E4457" s="463">
        <v>12.75</v>
      </c>
      <c r="F4457" s="463">
        <v>110.2</v>
      </c>
    </row>
    <row r="4458" spans="1:6" ht="45">
      <c r="A4458" s="460">
        <v>94683</v>
      </c>
      <c r="B4458" s="461" t="s">
        <v>2508</v>
      </c>
      <c r="C4458" s="462" t="s">
        <v>896</v>
      </c>
      <c r="D4458" s="463">
        <v>64.209999999999994</v>
      </c>
      <c r="E4458" s="463">
        <v>12.76</v>
      </c>
      <c r="F4458" s="463">
        <v>76.97</v>
      </c>
    </row>
    <row r="4459" spans="1:6" ht="45">
      <c r="A4459" s="460">
        <v>94684</v>
      </c>
      <c r="B4459" s="461" t="s">
        <v>2501</v>
      </c>
      <c r="C4459" s="462" t="s">
        <v>896</v>
      </c>
      <c r="D4459" s="463">
        <v>123.77</v>
      </c>
      <c r="E4459" s="463">
        <v>22.42</v>
      </c>
      <c r="F4459" s="463">
        <v>146.19</v>
      </c>
    </row>
    <row r="4460" spans="1:6" ht="45">
      <c r="A4460" s="460">
        <v>94685</v>
      </c>
      <c r="B4460" s="461" t="s">
        <v>2509</v>
      </c>
      <c r="C4460" s="462" t="s">
        <v>896</v>
      </c>
      <c r="D4460" s="463">
        <v>88.539999999999992</v>
      </c>
      <c r="E4460" s="463">
        <v>22.42</v>
      </c>
      <c r="F4460" s="463">
        <v>110.96</v>
      </c>
    </row>
    <row r="4461" spans="1:6" ht="45">
      <c r="A4461" s="460">
        <v>94686</v>
      </c>
      <c r="B4461" s="461" t="s">
        <v>2502</v>
      </c>
      <c r="C4461" s="462" t="s">
        <v>896</v>
      </c>
      <c r="D4461" s="463">
        <v>229.21</v>
      </c>
      <c r="E4461" s="463">
        <v>22.41</v>
      </c>
      <c r="F4461" s="463">
        <v>251.62</v>
      </c>
    </row>
    <row r="4462" spans="1:6" ht="45">
      <c r="A4462" s="460">
        <v>94687</v>
      </c>
      <c r="B4462" s="461" t="s">
        <v>2510</v>
      </c>
      <c r="C4462" s="462" t="s">
        <v>896</v>
      </c>
      <c r="D4462" s="463">
        <v>205.83</v>
      </c>
      <c r="E4462" s="463">
        <v>22.41</v>
      </c>
      <c r="F4462" s="463">
        <v>228.24</v>
      </c>
    </row>
    <row r="4463" spans="1:6" ht="30">
      <c r="A4463" s="460">
        <v>94688</v>
      </c>
      <c r="B4463" s="461" t="s">
        <v>2511</v>
      </c>
      <c r="C4463" s="462" t="s">
        <v>896</v>
      </c>
      <c r="D4463" s="463">
        <v>6.31</v>
      </c>
      <c r="E4463" s="463">
        <v>7.38</v>
      </c>
      <c r="F4463" s="463">
        <v>13.69</v>
      </c>
    </row>
    <row r="4464" spans="1:6" ht="45">
      <c r="A4464" s="460">
        <v>94689</v>
      </c>
      <c r="B4464" s="461" t="s">
        <v>2512</v>
      </c>
      <c r="C4464" s="462" t="s">
        <v>896</v>
      </c>
      <c r="D4464" s="463">
        <v>9.36</v>
      </c>
      <c r="E4464" s="463">
        <v>7.37</v>
      </c>
      <c r="F4464" s="463">
        <v>16.73</v>
      </c>
    </row>
    <row r="4465" spans="1:6" ht="30">
      <c r="A4465" s="460">
        <v>94690</v>
      </c>
      <c r="B4465" s="461" t="s">
        <v>2513</v>
      </c>
      <c r="C4465" s="462" t="s">
        <v>896</v>
      </c>
      <c r="D4465" s="463">
        <v>8.91</v>
      </c>
      <c r="E4465" s="463">
        <v>7.37</v>
      </c>
      <c r="F4465" s="463">
        <v>16.28</v>
      </c>
    </row>
    <row r="4466" spans="1:6" ht="45">
      <c r="A4466" s="460">
        <v>94691</v>
      </c>
      <c r="B4466" s="461" t="s">
        <v>2520</v>
      </c>
      <c r="C4466" s="462" t="s">
        <v>896</v>
      </c>
      <c r="D4466" s="463">
        <v>11.850000000000001</v>
      </c>
      <c r="E4466" s="463">
        <v>7.36</v>
      </c>
      <c r="F4466" s="463">
        <v>19.21</v>
      </c>
    </row>
    <row r="4467" spans="1:6" ht="30">
      <c r="A4467" s="460">
        <v>94692</v>
      </c>
      <c r="B4467" s="461" t="s">
        <v>2514</v>
      </c>
      <c r="C4467" s="462" t="s">
        <v>896</v>
      </c>
      <c r="D4467" s="463">
        <v>17.72</v>
      </c>
      <c r="E4467" s="463">
        <v>10.51</v>
      </c>
      <c r="F4467" s="463">
        <v>28.23</v>
      </c>
    </row>
    <row r="4468" spans="1:6" ht="45">
      <c r="A4468" s="460">
        <v>94693</v>
      </c>
      <c r="B4468" s="461" t="s">
        <v>2521</v>
      </c>
      <c r="C4468" s="462" t="s">
        <v>896</v>
      </c>
      <c r="D4468" s="463">
        <v>17.170000000000002</v>
      </c>
      <c r="E4468" s="463">
        <v>10.51</v>
      </c>
      <c r="F4468" s="463">
        <v>27.68</v>
      </c>
    </row>
    <row r="4469" spans="1:6" ht="30">
      <c r="A4469" s="460">
        <v>94694</v>
      </c>
      <c r="B4469" s="461" t="s">
        <v>2515</v>
      </c>
      <c r="C4469" s="462" t="s">
        <v>896</v>
      </c>
      <c r="D4469" s="463">
        <v>18.149999999999999</v>
      </c>
      <c r="E4469" s="463">
        <v>10.51</v>
      </c>
      <c r="F4469" s="463">
        <v>28.66</v>
      </c>
    </row>
    <row r="4470" spans="1:6" ht="45">
      <c r="A4470" s="460">
        <v>94695</v>
      </c>
      <c r="B4470" s="461" t="s">
        <v>2522</v>
      </c>
      <c r="C4470" s="462" t="s">
        <v>896</v>
      </c>
      <c r="D4470" s="463">
        <v>26.65</v>
      </c>
      <c r="E4470" s="463">
        <v>10.5</v>
      </c>
      <c r="F4470" s="463">
        <v>37.15</v>
      </c>
    </row>
    <row r="4471" spans="1:6" ht="30">
      <c r="A4471" s="460">
        <v>94696</v>
      </c>
      <c r="B4471" s="461" t="s">
        <v>2516</v>
      </c>
      <c r="C4471" s="462" t="s">
        <v>896</v>
      </c>
      <c r="D4471" s="463">
        <v>47.819999999999993</v>
      </c>
      <c r="E4471" s="463">
        <v>17.010000000000002</v>
      </c>
      <c r="F4471" s="463">
        <v>64.83</v>
      </c>
    </row>
    <row r="4472" spans="1:6" ht="30">
      <c r="A4472" s="460">
        <v>94697</v>
      </c>
      <c r="B4472" s="461" t="s">
        <v>2517</v>
      </c>
      <c r="C4472" s="462" t="s">
        <v>896</v>
      </c>
      <c r="D4472" s="463">
        <v>74.459999999999994</v>
      </c>
      <c r="E4472" s="463">
        <v>17.010000000000002</v>
      </c>
      <c r="F4472" s="463">
        <v>91.47</v>
      </c>
    </row>
    <row r="4473" spans="1:6" ht="45">
      <c r="A4473" s="460">
        <v>94698</v>
      </c>
      <c r="B4473" s="461" t="s">
        <v>2523</v>
      </c>
      <c r="C4473" s="462" t="s">
        <v>896</v>
      </c>
      <c r="D4473" s="463">
        <v>59.53</v>
      </c>
      <c r="E4473" s="463">
        <v>17.010000000000002</v>
      </c>
      <c r="F4473" s="463">
        <v>76.540000000000006</v>
      </c>
    </row>
    <row r="4474" spans="1:6" ht="30">
      <c r="A4474" s="460">
        <v>94699</v>
      </c>
      <c r="B4474" s="461" t="s">
        <v>2518</v>
      </c>
      <c r="C4474" s="462" t="s">
        <v>896</v>
      </c>
      <c r="D4474" s="463">
        <v>108.92000000000002</v>
      </c>
      <c r="E4474" s="463">
        <v>29.88</v>
      </c>
      <c r="F4474" s="463">
        <v>138.80000000000001</v>
      </c>
    </row>
    <row r="4475" spans="1:6" ht="45">
      <c r="A4475" s="460">
        <v>94700</v>
      </c>
      <c r="B4475" s="461" t="s">
        <v>2524</v>
      </c>
      <c r="C4475" s="462" t="s">
        <v>896</v>
      </c>
      <c r="D4475" s="463">
        <v>129.39000000000001</v>
      </c>
      <c r="E4475" s="463">
        <v>29.88</v>
      </c>
      <c r="F4475" s="463">
        <v>159.27000000000001</v>
      </c>
    </row>
    <row r="4476" spans="1:6" ht="30">
      <c r="A4476" s="460">
        <v>94701</v>
      </c>
      <c r="B4476" s="461" t="s">
        <v>2519</v>
      </c>
      <c r="C4476" s="462" t="s">
        <v>896</v>
      </c>
      <c r="D4476" s="463">
        <v>199.1</v>
      </c>
      <c r="E4476" s="463">
        <v>29.87</v>
      </c>
      <c r="F4476" s="463">
        <v>228.97</v>
      </c>
    </row>
    <row r="4477" spans="1:6" ht="45">
      <c r="A4477" s="460">
        <v>94702</v>
      </c>
      <c r="B4477" s="461" t="s">
        <v>2525</v>
      </c>
      <c r="C4477" s="462" t="s">
        <v>896</v>
      </c>
      <c r="D4477" s="463">
        <v>173.65</v>
      </c>
      <c r="E4477" s="463">
        <v>29.87</v>
      </c>
      <c r="F4477" s="463">
        <v>203.52</v>
      </c>
    </row>
    <row r="4478" spans="1:6" ht="45">
      <c r="A4478" s="460">
        <v>94703</v>
      </c>
      <c r="B4478" s="461" t="s">
        <v>2527</v>
      </c>
      <c r="C4478" s="462" t="s">
        <v>896</v>
      </c>
      <c r="D4478" s="463">
        <v>16.55</v>
      </c>
      <c r="E4478" s="463">
        <v>6.29</v>
      </c>
      <c r="F4478" s="463">
        <v>22.84</v>
      </c>
    </row>
    <row r="4479" spans="1:6" ht="45">
      <c r="A4479" s="460">
        <v>94704</v>
      </c>
      <c r="B4479" s="461" t="s">
        <v>2528</v>
      </c>
      <c r="C4479" s="462" t="s">
        <v>896</v>
      </c>
      <c r="D4479" s="463">
        <v>22.8</v>
      </c>
      <c r="E4479" s="463">
        <v>6.29</v>
      </c>
      <c r="F4479" s="463">
        <v>29.09</v>
      </c>
    </row>
    <row r="4480" spans="1:6" ht="45">
      <c r="A4480" s="460">
        <v>94705</v>
      </c>
      <c r="B4480" s="461" t="s">
        <v>2529</v>
      </c>
      <c r="C4480" s="462" t="s">
        <v>896</v>
      </c>
      <c r="D4480" s="463">
        <v>32.089999999999996</v>
      </c>
      <c r="E4480" s="463">
        <v>6.28</v>
      </c>
      <c r="F4480" s="463">
        <v>38.369999999999997</v>
      </c>
    </row>
    <row r="4481" spans="1:6" ht="45">
      <c r="A4481" s="460">
        <v>94706</v>
      </c>
      <c r="B4481" s="461" t="s">
        <v>2530</v>
      </c>
      <c r="C4481" s="462" t="s">
        <v>896</v>
      </c>
      <c r="D4481" s="463">
        <v>38.32</v>
      </c>
      <c r="E4481" s="463">
        <v>8.36</v>
      </c>
      <c r="F4481" s="463">
        <v>46.68</v>
      </c>
    </row>
    <row r="4482" spans="1:6" ht="45">
      <c r="A4482" s="460">
        <v>94707</v>
      </c>
      <c r="B4482" s="461" t="s">
        <v>2531</v>
      </c>
      <c r="C4482" s="462" t="s">
        <v>896</v>
      </c>
      <c r="D4482" s="463">
        <v>58.050000000000004</v>
      </c>
      <c r="E4482" s="463">
        <v>8.35</v>
      </c>
      <c r="F4482" s="463">
        <v>66.400000000000006</v>
      </c>
    </row>
    <row r="4483" spans="1:6" ht="45">
      <c r="A4483" s="460">
        <v>94713</v>
      </c>
      <c r="B4483" s="461" t="s">
        <v>2532</v>
      </c>
      <c r="C4483" s="462" t="s">
        <v>896</v>
      </c>
      <c r="D4483" s="463">
        <v>228.87</v>
      </c>
      <c r="E4483" s="463">
        <v>14.23</v>
      </c>
      <c r="F4483" s="463">
        <v>243.1</v>
      </c>
    </row>
    <row r="4484" spans="1:6" ht="45">
      <c r="A4484" s="460">
        <v>94714</v>
      </c>
      <c r="B4484" s="461" t="s">
        <v>2533</v>
      </c>
      <c r="C4484" s="462" t="s">
        <v>896</v>
      </c>
      <c r="D4484" s="463">
        <v>321.24</v>
      </c>
      <c r="E4484" s="463">
        <v>14.23</v>
      </c>
      <c r="F4484" s="463">
        <v>335.47</v>
      </c>
    </row>
    <row r="4485" spans="1:6" ht="45">
      <c r="A4485" s="460">
        <v>94715</v>
      </c>
      <c r="B4485" s="461" t="s">
        <v>2534</v>
      </c>
      <c r="C4485" s="462" t="s">
        <v>896</v>
      </c>
      <c r="D4485" s="463">
        <v>282.78999999999996</v>
      </c>
      <c r="E4485" s="463">
        <v>14.23</v>
      </c>
      <c r="F4485" s="463">
        <v>297.02</v>
      </c>
    </row>
    <row r="4486" spans="1:6" ht="45">
      <c r="A4486" s="460">
        <v>94724</v>
      </c>
      <c r="B4486" s="461" t="s">
        <v>2684</v>
      </c>
      <c r="C4486" s="462" t="s">
        <v>896</v>
      </c>
      <c r="D4486" s="463">
        <v>23.32</v>
      </c>
      <c r="E4486" s="463">
        <v>3.45</v>
      </c>
      <c r="F4486" s="463">
        <v>26.77</v>
      </c>
    </row>
    <row r="4487" spans="1:6" ht="30">
      <c r="A4487" s="460">
        <v>94725</v>
      </c>
      <c r="B4487" s="461" t="s">
        <v>2676</v>
      </c>
      <c r="C4487" s="462" t="s">
        <v>896</v>
      </c>
      <c r="D4487" s="463">
        <v>4.07</v>
      </c>
      <c r="E4487" s="463">
        <v>3.47</v>
      </c>
      <c r="F4487" s="463">
        <v>7.54</v>
      </c>
    </row>
    <row r="4488" spans="1:6" ht="45">
      <c r="A4488" s="460">
        <v>94726</v>
      </c>
      <c r="B4488" s="461" t="s">
        <v>2685</v>
      </c>
      <c r="C4488" s="462" t="s">
        <v>896</v>
      </c>
      <c r="D4488" s="463">
        <v>29.540000000000003</v>
      </c>
      <c r="E4488" s="463">
        <v>3.45</v>
      </c>
      <c r="F4488" s="463">
        <v>32.99</v>
      </c>
    </row>
    <row r="4489" spans="1:6" ht="30">
      <c r="A4489" s="460">
        <v>94727</v>
      </c>
      <c r="B4489" s="461" t="s">
        <v>2677</v>
      </c>
      <c r="C4489" s="462" t="s">
        <v>896</v>
      </c>
      <c r="D4489" s="463">
        <v>6.9300000000000006</v>
      </c>
      <c r="E4489" s="463">
        <v>3.46</v>
      </c>
      <c r="F4489" s="463">
        <v>10.39</v>
      </c>
    </row>
    <row r="4490" spans="1:6" ht="45">
      <c r="A4490" s="460">
        <v>94728</v>
      </c>
      <c r="B4490" s="461" t="s">
        <v>2686</v>
      </c>
      <c r="C4490" s="462" t="s">
        <v>896</v>
      </c>
      <c r="D4490" s="463">
        <v>46.96</v>
      </c>
      <c r="E4490" s="463">
        <v>4.5599999999999996</v>
      </c>
      <c r="F4490" s="463">
        <v>51.52</v>
      </c>
    </row>
    <row r="4491" spans="1:6" ht="30">
      <c r="A4491" s="460">
        <v>94729</v>
      </c>
      <c r="B4491" s="461" t="s">
        <v>2678</v>
      </c>
      <c r="C4491" s="462" t="s">
        <v>896</v>
      </c>
      <c r="D4491" s="463">
        <v>14.04</v>
      </c>
      <c r="E4491" s="463">
        <v>4.57</v>
      </c>
      <c r="F4491" s="463">
        <v>18.61</v>
      </c>
    </row>
    <row r="4492" spans="1:6" ht="45">
      <c r="A4492" s="460">
        <v>94730</v>
      </c>
      <c r="B4492" s="461" t="s">
        <v>2687</v>
      </c>
      <c r="C4492" s="462" t="s">
        <v>896</v>
      </c>
      <c r="D4492" s="463">
        <v>56.919999999999995</v>
      </c>
      <c r="E4492" s="463">
        <v>4.5599999999999996</v>
      </c>
      <c r="F4492" s="463">
        <v>61.48</v>
      </c>
    </row>
    <row r="4493" spans="1:6" ht="30">
      <c r="A4493" s="460">
        <v>94731</v>
      </c>
      <c r="B4493" s="461" t="s">
        <v>2679</v>
      </c>
      <c r="C4493" s="462" t="s">
        <v>896</v>
      </c>
      <c r="D4493" s="463">
        <v>18.47</v>
      </c>
      <c r="E4493" s="463">
        <v>4.57</v>
      </c>
      <c r="F4493" s="463">
        <v>23.04</v>
      </c>
    </row>
    <row r="4494" spans="1:6" ht="45">
      <c r="A4494" s="460">
        <v>94732</v>
      </c>
      <c r="B4494" s="461" t="s">
        <v>6482</v>
      </c>
      <c r="C4494" s="462" t="s">
        <v>896</v>
      </c>
      <c r="D4494" s="463">
        <v>92.77</v>
      </c>
      <c r="E4494" s="463">
        <v>7.89</v>
      </c>
      <c r="F4494" s="463">
        <v>100.66</v>
      </c>
    </row>
    <row r="4495" spans="1:6" ht="30">
      <c r="A4495" s="460">
        <v>94733</v>
      </c>
      <c r="B4495" s="461" t="s">
        <v>2680</v>
      </c>
      <c r="C4495" s="462" t="s">
        <v>896</v>
      </c>
      <c r="D4495" s="463">
        <v>35.730000000000004</v>
      </c>
      <c r="E4495" s="463">
        <v>7.9</v>
      </c>
      <c r="F4495" s="463">
        <v>43.63</v>
      </c>
    </row>
    <row r="4496" spans="1:6" ht="45">
      <c r="A4496" s="460">
        <v>94734</v>
      </c>
      <c r="B4496" s="461" t="s">
        <v>6483</v>
      </c>
      <c r="C4496" s="462" t="s">
        <v>896</v>
      </c>
      <c r="D4496" s="463">
        <v>346.27000000000004</v>
      </c>
      <c r="E4496" s="463">
        <v>7.89</v>
      </c>
      <c r="F4496" s="463">
        <v>354.16</v>
      </c>
    </row>
    <row r="4497" spans="1:6" ht="45">
      <c r="A4497" s="460">
        <v>94736</v>
      </c>
      <c r="B4497" s="461" t="s">
        <v>6484</v>
      </c>
      <c r="C4497" s="462" t="s">
        <v>896</v>
      </c>
      <c r="D4497" s="463">
        <v>504.23999999999995</v>
      </c>
      <c r="E4497" s="463">
        <v>15.94</v>
      </c>
      <c r="F4497" s="463">
        <v>520.17999999999995</v>
      </c>
    </row>
    <row r="4498" spans="1:6" ht="30">
      <c r="A4498" s="460">
        <v>94737</v>
      </c>
      <c r="B4498" s="461" t="s">
        <v>2681</v>
      </c>
      <c r="C4498" s="462" t="s">
        <v>896</v>
      </c>
      <c r="D4498" s="463">
        <v>161.67000000000002</v>
      </c>
      <c r="E4498" s="463">
        <v>15.94</v>
      </c>
      <c r="F4498" s="463">
        <v>177.61</v>
      </c>
    </row>
    <row r="4499" spans="1:6" ht="45">
      <c r="A4499" s="460">
        <v>94738</v>
      </c>
      <c r="B4499" s="461" t="s">
        <v>6485</v>
      </c>
      <c r="C4499" s="462" t="s">
        <v>896</v>
      </c>
      <c r="D4499" s="463">
        <v>1530.98</v>
      </c>
      <c r="E4499" s="463">
        <v>15.94</v>
      </c>
      <c r="F4499" s="463">
        <v>1546.92</v>
      </c>
    </row>
    <row r="4500" spans="1:6" ht="30">
      <c r="A4500" s="460">
        <v>94739</v>
      </c>
      <c r="B4500" s="461" t="s">
        <v>6486</v>
      </c>
      <c r="C4500" s="462" t="s">
        <v>896</v>
      </c>
      <c r="D4500" s="463">
        <v>186.8</v>
      </c>
      <c r="E4500" s="463">
        <v>15.94</v>
      </c>
      <c r="F4500" s="463">
        <v>202.74</v>
      </c>
    </row>
    <row r="4501" spans="1:6" ht="45">
      <c r="A4501" s="460">
        <v>94740</v>
      </c>
      <c r="B4501" s="461" t="s">
        <v>2667</v>
      </c>
      <c r="C4501" s="462" t="s">
        <v>896</v>
      </c>
      <c r="D4501" s="463">
        <v>6.5099999999999989</v>
      </c>
      <c r="E4501" s="463">
        <v>5.19</v>
      </c>
      <c r="F4501" s="463">
        <v>11.7</v>
      </c>
    </row>
    <row r="4502" spans="1:6" ht="45">
      <c r="A4502" s="460">
        <v>94741</v>
      </c>
      <c r="B4502" s="461" t="s">
        <v>2674</v>
      </c>
      <c r="C4502" s="462" t="s">
        <v>896</v>
      </c>
      <c r="D4502" s="463">
        <v>9.3000000000000007</v>
      </c>
      <c r="E4502" s="463">
        <v>5.18</v>
      </c>
      <c r="F4502" s="463">
        <v>14.48</v>
      </c>
    </row>
    <row r="4503" spans="1:6" ht="45">
      <c r="A4503" s="460">
        <v>94742</v>
      </c>
      <c r="B4503" s="461" t="s">
        <v>2668</v>
      </c>
      <c r="C4503" s="462" t="s">
        <v>896</v>
      </c>
      <c r="D4503" s="463">
        <v>11.25</v>
      </c>
      <c r="E4503" s="463">
        <v>5.18</v>
      </c>
      <c r="F4503" s="463">
        <v>16.43</v>
      </c>
    </row>
    <row r="4504" spans="1:6" ht="45">
      <c r="A4504" s="460">
        <v>94743</v>
      </c>
      <c r="B4504" s="461" t="s">
        <v>2675</v>
      </c>
      <c r="C4504" s="462" t="s">
        <v>896</v>
      </c>
      <c r="D4504" s="463">
        <v>15.450000000000001</v>
      </c>
      <c r="E4504" s="463">
        <v>5.17</v>
      </c>
      <c r="F4504" s="463">
        <v>20.62</v>
      </c>
    </row>
    <row r="4505" spans="1:6" ht="45">
      <c r="A4505" s="460">
        <v>94744</v>
      </c>
      <c r="B4505" s="461" t="s">
        <v>2669</v>
      </c>
      <c r="C4505" s="462" t="s">
        <v>896</v>
      </c>
      <c r="D4505" s="463">
        <v>19.380000000000003</v>
      </c>
      <c r="E4505" s="463">
        <v>6.79</v>
      </c>
      <c r="F4505" s="463">
        <v>26.17</v>
      </c>
    </row>
    <row r="4506" spans="1:6" ht="45">
      <c r="A4506" s="460">
        <v>94746</v>
      </c>
      <c r="B4506" s="461" t="s">
        <v>2670</v>
      </c>
      <c r="C4506" s="462" t="s">
        <v>896</v>
      </c>
      <c r="D4506" s="463">
        <v>28.090000000000003</v>
      </c>
      <c r="E4506" s="463">
        <v>6.79</v>
      </c>
      <c r="F4506" s="463">
        <v>34.880000000000003</v>
      </c>
    </row>
    <row r="4507" spans="1:6" ht="45">
      <c r="A4507" s="460">
        <v>94748</v>
      </c>
      <c r="B4507" s="461" t="s">
        <v>2671</v>
      </c>
      <c r="C4507" s="462" t="s">
        <v>896</v>
      </c>
      <c r="D4507" s="463">
        <v>68.89</v>
      </c>
      <c r="E4507" s="463">
        <v>11.83</v>
      </c>
      <c r="F4507" s="463">
        <v>80.72</v>
      </c>
    </row>
    <row r="4508" spans="1:6" ht="45">
      <c r="A4508" s="460">
        <v>94750</v>
      </c>
      <c r="B4508" s="461" t="s">
        <v>2672</v>
      </c>
      <c r="C4508" s="462" t="s">
        <v>896</v>
      </c>
      <c r="D4508" s="463">
        <v>141.86999999999998</v>
      </c>
      <c r="E4508" s="463">
        <v>11.83</v>
      </c>
      <c r="F4508" s="463">
        <v>153.69999999999999</v>
      </c>
    </row>
    <row r="4509" spans="1:6" ht="45">
      <c r="A4509" s="460">
        <v>94752</v>
      </c>
      <c r="B4509" s="461" t="s">
        <v>2673</v>
      </c>
      <c r="C4509" s="462" t="s">
        <v>896</v>
      </c>
      <c r="D4509" s="463">
        <v>167.32</v>
      </c>
      <c r="E4509" s="463">
        <v>23.94</v>
      </c>
      <c r="F4509" s="463">
        <v>191.26</v>
      </c>
    </row>
    <row r="4510" spans="1:6" ht="45">
      <c r="A4510" s="460">
        <v>94754</v>
      </c>
      <c r="B4510" s="461" t="s">
        <v>6487</v>
      </c>
      <c r="C4510" s="462" t="s">
        <v>896</v>
      </c>
      <c r="D4510" s="463">
        <v>229.31</v>
      </c>
      <c r="E4510" s="463">
        <v>23.94</v>
      </c>
      <c r="F4510" s="463">
        <v>253.25</v>
      </c>
    </row>
    <row r="4511" spans="1:6" ht="30">
      <c r="A4511" s="460">
        <v>94756</v>
      </c>
      <c r="B4511" s="461" t="s">
        <v>2689</v>
      </c>
      <c r="C4511" s="462" t="s">
        <v>896</v>
      </c>
      <c r="D4511" s="463">
        <v>7.91</v>
      </c>
      <c r="E4511" s="463">
        <v>6.9</v>
      </c>
      <c r="F4511" s="463">
        <v>14.81</v>
      </c>
    </row>
    <row r="4512" spans="1:6" ht="30">
      <c r="A4512" s="460">
        <v>94757</v>
      </c>
      <c r="B4512" s="461" t="s">
        <v>2690</v>
      </c>
      <c r="C4512" s="462" t="s">
        <v>896</v>
      </c>
      <c r="D4512" s="463">
        <v>12.68</v>
      </c>
      <c r="E4512" s="463">
        <v>6.89</v>
      </c>
      <c r="F4512" s="463">
        <v>19.57</v>
      </c>
    </row>
    <row r="4513" spans="1:6" ht="30">
      <c r="A4513" s="460">
        <v>94758</v>
      </c>
      <c r="B4513" s="461" t="s">
        <v>2691</v>
      </c>
      <c r="C4513" s="462" t="s">
        <v>896</v>
      </c>
      <c r="D4513" s="463">
        <v>40.65</v>
      </c>
      <c r="E4513" s="463">
        <v>9.06</v>
      </c>
      <c r="F4513" s="463">
        <v>49.71</v>
      </c>
    </row>
    <row r="4514" spans="1:6" ht="30">
      <c r="A4514" s="460">
        <v>94759</v>
      </c>
      <c r="B4514" s="461" t="s">
        <v>2692</v>
      </c>
      <c r="C4514" s="462" t="s">
        <v>896</v>
      </c>
      <c r="D4514" s="463">
        <v>50.949999999999996</v>
      </c>
      <c r="E4514" s="463">
        <v>9.06</v>
      </c>
      <c r="F4514" s="463">
        <v>60.01</v>
      </c>
    </row>
    <row r="4515" spans="1:6" ht="30">
      <c r="A4515" s="460">
        <v>94760</v>
      </c>
      <c r="B4515" s="461" t="s">
        <v>2693</v>
      </c>
      <c r="C4515" s="462" t="s">
        <v>896</v>
      </c>
      <c r="D4515" s="463">
        <v>85.09</v>
      </c>
      <c r="E4515" s="463">
        <v>15.77</v>
      </c>
      <c r="F4515" s="463">
        <v>100.86</v>
      </c>
    </row>
    <row r="4516" spans="1:6" ht="30">
      <c r="A4516" s="460">
        <v>94761</v>
      </c>
      <c r="B4516" s="461" t="s">
        <v>2694</v>
      </c>
      <c r="C4516" s="462" t="s">
        <v>896</v>
      </c>
      <c r="D4516" s="463">
        <v>190.01000000000002</v>
      </c>
      <c r="E4516" s="463">
        <v>15.76</v>
      </c>
      <c r="F4516" s="463">
        <v>205.77</v>
      </c>
    </row>
    <row r="4517" spans="1:6" ht="30">
      <c r="A4517" s="460">
        <v>94762</v>
      </c>
      <c r="B4517" s="461" t="s">
        <v>2695</v>
      </c>
      <c r="C4517" s="462" t="s">
        <v>896</v>
      </c>
      <c r="D4517" s="463">
        <v>225.98</v>
      </c>
      <c r="E4517" s="463">
        <v>31.9</v>
      </c>
      <c r="F4517" s="463">
        <v>257.88</v>
      </c>
    </row>
    <row r="4518" spans="1:6" ht="30">
      <c r="A4518" s="460">
        <v>94763</v>
      </c>
      <c r="B4518" s="461" t="s">
        <v>6488</v>
      </c>
      <c r="C4518" s="462" t="s">
        <v>896</v>
      </c>
      <c r="D4518" s="463">
        <v>278.85000000000002</v>
      </c>
      <c r="E4518" s="463">
        <v>31.9</v>
      </c>
      <c r="F4518" s="463">
        <v>310.75</v>
      </c>
    </row>
    <row r="4519" spans="1:6" ht="45">
      <c r="A4519" s="460">
        <v>94764</v>
      </c>
      <c r="B4519" s="461" t="s">
        <v>6489</v>
      </c>
      <c r="C4519" s="462" t="s">
        <v>896</v>
      </c>
      <c r="D4519" s="463">
        <v>30.450000000000003</v>
      </c>
      <c r="E4519" s="463">
        <v>7.07</v>
      </c>
      <c r="F4519" s="463">
        <v>37.520000000000003</v>
      </c>
    </row>
    <row r="4520" spans="1:6" ht="45">
      <c r="A4520" s="460">
        <v>94765</v>
      </c>
      <c r="B4520" s="461" t="s">
        <v>6490</v>
      </c>
      <c r="C4520" s="462" t="s">
        <v>896</v>
      </c>
      <c r="D4520" s="463">
        <v>33.46</v>
      </c>
      <c r="E4520" s="463">
        <v>7.07</v>
      </c>
      <c r="F4520" s="463">
        <v>40.53</v>
      </c>
    </row>
    <row r="4521" spans="1:6" ht="45">
      <c r="A4521" s="460">
        <v>94766</v>
      </c>
      <c r="B4521" s="461" t="s">
        <v>6491</v>
      </c>
      <c r="C4521" s="462" t="s">
        <v>896</v>
      </c>
      <c r="D4521" s="463">
        <v>37.44</v>
      </c>
      <c r="E4521" s="463">
        <v>7.07</v>
      </c>
      <c r="F4521" s="463">
        <v>44.51</v>
      </c>
    </row>
    <row r="4522" spans="1:6" ht="45">
      <c r="A4522" s="460">
        <v>94767</v>
      </c>
      <c r="B4522" s="461" t="s">
        <v>6492</v>
      </c>
      <c r="C4522" s="462" t="s">
        <v>896</v>
      </c>
      <c r="D4522" s="463">
        <v>57.67</v>
      </c>
      <c r="E4522" s="463">
        <v>7.06</v>
      </c>
      <c r="F4522" s="463">
        <v>64.73</v>
      </c>
    </row>
    <row r="4523" spans="1:6" ht="45">
      <c r="A4523" s="460">
        <v>94768</v>
      </c>
      <c r="B4523" s="461" t="s">
        <v>6493</v>
      </c>
      <c r="C4523" s="462" t="s">
        <v>896</v>
      </c>
      <c r="D4523" s="463">
        <v>65.509999999999991</v>
      </c>
      <c r="E4523" s="463">
        <v>7.06</v>
      </c>
      <c r="F4523" s="463">
        <v>72.569999999999993</v>
      </c>
    </row>
    <row r="4524" spans="1:6" ht="45">
      <c r="A4524" s="460">
        <v>94769</v>
      </c>
      <c r="B4524" s="461" t="s">
        <v>6494</v>
      </c>
      <c r="C4524" s="462" t="s">
        <v>896</v>
      </c>
      <c r="D4524" s="463">
        <v>90.16</v>
      </c>
      <c r="E4524" s="463">
        <v>9.42</v>
      </c>
      <c r="F4524" s="463">
        <v>99.58</v>
      </c>
    </row>
    <row r="4525" spans="1:6" ht="45">
      <c r="A4525" s="460">
        <v>94770</v>
      </c>
      <c r="B4525" s="461" t="s">
        <v>6495</v>
      </c>
      <c r="C4525" s="462" t="s">
        <v>896</v>
      </c>
      <c r="D4525" s="463">
        <v>32.11</v>
      </c>
      <c r="E4525" s="463">
        <v>12.02</v>
      </c>
      <c r="F4525" s="463">
        <v>44.13</v>
      </c>
    </row>
    <row r="4526" spans="1:6" ht="45">
      <c r="A4526" s="460">
        <v>94771</v>
      </c>
      <c r="B4526" s="461" t="s">
        <v>6496</v>
      </c>
      <c r="C4526" s="462" t="s">
        <v>896</v>
      </c>
      <c r="D4526" s="463">
        <v>35.120000000000005</v>
      </c>
      <c r="E4526" s="463">
        <v>12.02</v>
      </c>
      <c r="F4526" s="463">
        <v>47.14</v>
      </c>
    </row>
    <row r="4527" spans="1:6" ht="45">
      <c r="A4527" s="460">
        <v>94772</v>
      </c>
      <c r="B4527" s="461" t="s">
        <v>6497</v>
      </c>
      <c r="C4527" s="462" t="s">
        <v>896</v>
      </c>
      <c r="D4527" s="463">
        <v>39.099999999999994</v>
      </c>
      <c r="E4527" s="463">
        <v>12.02</v>
      </c>
      <c r="F4527" s="463">
        <v>51.12</v>
      </c>
    </row>
    <row r="4528" spans="1:6" ht="45">
      <c r="A4528" s="460">
        <v>94773</v>
      </c>
      <c r="B4528" s="461" t="s">
        <v>6498</v>
      </c>
      <c r="C4528" s="462" t="s">
        <v>896</v>
      </c>
      <c r="D4528" s="463">
        <v>59.320000000000007</v>
      </c>
      <c r="E4528" s="463">
        <v>12.02</v>
      </c>
      <c r="F4528" s="463">
        <v>71.34</v>
      </c>
    </row>
    <row r="4529" spans="1:6" ht="45">
      <c r="A4529" s="460">
        <v>94774</v>
      </c>
      <c r="B4529" s="461" t="s">
        <v>6499</v>
      </c>
      <c r="C4529" s="462" t="s">
        <v>896</v>
      </c>
      <c r="D4529" s="463">
        <v>67.17</v>
      </c>
      <c r="E4529" s="463">
        <v>12.01</v>
      </c>
      <c r="F4529" s="463">
        <v>79.180000000000007</v>
      </c>
    </row>
    <row r="4530" spans="1:6" ht="45">
      <c r="A4530" s="460">
        <v>94775</v>
      </c>
      <c r="B4530" s="461" t="s">
        <v>6500</v>
      </c>
      <c r="C4530" s="462" t="s">
        <v>896</v>
      </c>
      <c r="D4530" s="463">
        <v>92.35</v>
      </c>
      <c r="E4530" s="463">
        <v>16</v>
      </c>
      <c r="F4530" s="463">
        <v>108.35</v>
      </c>
    </row>
    <row r="4531" spans="1:6" ht="45">
      <c r="A4531" s="460">
        <v>94783</v>
      </c>
      <c r="B4531" s="461" t="s">
        <v>2526</v>
      </c>
      <c r="C4531" s="462" t="s">
        <v>896</v>
      </c>
      <c r="D4531" s="463">
        <v>15.55</v>
      </c>
      <c r="E4531" s="463">
        <v>6.29</v>
      </c>
      <c r="F4531" s="463">
        <v>21.84</v>
      </c>
    </row>
    <row r="4532" spans="1:6" ht="45">
      <c r="A4532" s="460">
        <v>94785</v>
      </c>
      <c r="B4532" s="461" t="s">
        <v>2535</v>
      </c>
      <c r="C4532" s="462" t="s">
        <v>896</v>
      </c>
      <c r="D4532" s="463">
        <v>16.560000000000002</v>
      </c>
      <c r="E4532" s="463">
        <v>10.69</v>
      </c>
      <c r="F4532" s="463">
        <v>27.25</v>
      </c>
    </row>
    <row r="4533" spans="1:6" ht="45">
      <c r="A4533" s="460">
        <v>94789</v>
      </c>
      <c r="B4533" s="461" t="s">
        <v>2536</v>
      </c>
      <c r="C4533" s="462" t="s">
        <v>896</v>
      </c>
      <c r="D4533" s="463">
        <v>218.43</v>
      </c>
      <c r="E4533" s="463">
        <v>14.23</v>
      </c>
      <c r="F4533" s="463">
        <v>232.66</v>
      </c>
    </row>
    <row r="4534" spans="1:6" ht="45">
      <c r="A4534" s="460">
        <v>94790</v>
      </c>
      <c r="B4534" s="461" t="s">
        <v>2537</v>
      </c>
      <c r="C4534" s="462" t="s">
        <v>896</v>
      </c>
      <c r="D4534" s="463">
        <v>303.70999999999998</v>
      </c>
      <c r="E4534" s="463">
        <v>14.23</v>
      </c>
      <c r="F4534" s="463">
        <v>317.94</v>
      </c>
    </row>
    <row r="4535" spans="1:6" ht="45">
      <c r="A4535" s="460">
        <v>94791</v>
      </c>
      <c r="B4535" s="461" t="s">
        <v>2538</v>
      </c>
      <c r="C4535" s="462" t="s">
        <v>896</v>
      </c>
      <c r="D4535" s="463">
        <v>402.53999999999996</v>
      </c>
      <c r="E4535" s="463">
        <v>14.23</v>
      </c>
      <c r="F4535" s="463">
        <v>416.77</v>
      </c>
    </row>
    <row r="4536" spans="1:6" ht="30">
      <c r="A4536" s="460">
        <v>94863</v>
      </c>
      <c r="B4536" s="461" t="s">
        <v>2682</v>
      </c>
      <c r="C4536" s="462" t="s">
        <v>896</v>
      </c>
      <c r="D4536" s="463">
        <v>138.46</v>
      </c>
      <c r="E4536" s="463">
        <v>7.89</v>
      </c>
      <c r="F4536" s="463">
        <v>146.35</v>
      </c>
    </row>
    <row r="4537" spans="1:6" ht="30">
      <c r="A4537" s="460">
        <v>95237</v>
      </c>
      <c r="B4537" s="461" t="s">
        <v>6501</v>
      </c>
      <c r="C4537" s="462" t="s">
        <v>896</v>
      </c>
      <c r="D4537" s="463">
        <v>20.509999999999998</v>
      </c>
      <c r="E4537" s="463">
        <v>4.58</v>
      </c>
      <c r="F4537" s="463">
        <v>25.09</v>
      </c>
    </row>
    <row r="4538" spans="1:6" ht="30">
      <c r="A4538" s="460">
        <v>95693</v>
      </c>
      <c r="B4538" s="461" t="s">
        <v>6502</v>
      </c>
      <c r="C4538" s="462" t="s">
        <v>896</v>
      </c>
      <c r="D4538" s="463">
        <v>44.519999999999996</v>
      </c>
      <c r="E4538" s="463">
        <v>11.1</v>
      </c>
      <c r="F4538" s="463">
        <v>55.62</v>
      </c>
    </row>
    <row r="4539" spans="1:6" ht="30">
      <c r="A4539" s="460">
        <v>95694</v>
      </c>
      <c r="B4539" s="461" t="s">
        <v>6503</v>
      </c>
      <c r="C4539" s="462" t="s">
        <v>896</v>
      </c>
      <c r="D4539" s="463">
        <v>48.71</v>
      </c>
      <c r="E4539" s="463">
        <v>5.94</v>
      </c>
      <c r="F4539" s="463">
        <v>54.65</v>
      </c>
    </row>
    <row r="4540" spans="1:6" ht="30">
      <c r="A4540" s="460">
        <v>95695</v>
      </c>
      <c r="B4540" s="461" t="s">
        <v>6504</v>
      </c>
      <c r="C4540" s="462" t="s">
        <v>896</v>
      </c>
      <c r="D4540" s="463">
        <v>50.93</v>
      </c>
      <c r="E4540" s="463">
        <v>12.61</v>
      </c>
      <c r="F4540" s="463">
        <v>63.54</v>
      </c>
    </row>
    <row r="4541" spans="1:6" ht="30">
      <c r="A4541" s="460">
        <v>95696</v>
      </c>
      <c r="B4541" s="461" t="s">
        <v>2333</v>
      </c>
      <c r="C4541" s="462" t="s">
        <v>896</v>
      </c>
      <c r="D4541" s="463">
        <v>65.14</v>
      </c>
      <c r="E4541" s="463">
        <v>3.21</v>
      </c>
      <c r="F4541" s="463">
        <v>68.349999999999994</v>
      </c>
    </row>
    <row r="4542" spans="1:6" ht="30">
      <c r="A4542" s="460">
        <v>96637</v>
      </c>
      <c r="B4542" s="461" t="s">
        <v>6505</v>
      </c>
      <c r="C4542" s="462" t="s">
        <v>896</v>
      </c>
      <c r="D4542" s="463">
        <v>6.92</v>
      </c>
      <c r="E4542" s="463">
        <v>12.06</v>
      </c>
      <c r="F4542" s="463">
        <v>18.98</v>
      </c>
    </row>
    <row r="4543" spans="1:6" ht="30">
      <c r="A4543" s="460">
        <v>96638</v>
      </c>
      <c r="B4543" s="461" t="s">
        <v>6506</v>
      </c>
      <c r="C4543" s="462" t="s">
        <v>896</v>
      </c>
      <c r="D4543" s="463">
        <v>7.35</v>
      </c>
      <c r="E4543" s="463">
        <v>12.06</v>
      </c>
      <c r="F4543" s="463">
        <v>19.41</v>
      </c>
    </row>
    <row r="4544" spans="1:6" ht="30">
      <c r="A4544" s="460">
        <v>96639</v>
      </c>
      <c r="B4544" s="461" t="s">
        <v>6507</v>
      </c>
      <c r="C4544" s="462" t="s">
        <v>896</v>
      </c>
      <c r="D4544" s="463">
        <v>5.129999999999999</v>
      </c>
      <c r="E4544" s="463">
        <v>8.06</v>
      </c>
      <c r="F4544" s="463">
        <v>13.19</v>
      </c>
    </row>
    <row r="4545" spans="1:6" ht="30">
      <c r="A4545" s="460">
        <v>96640</v>
      </c>
      <c r="B4545" s="461" t="s">
        <v>6508</v>
      </c>
      <c r="C4545" s="462" t="s">
        <v>896</v>
      </c>
      <c r="D4545" s="463">
        <v>23.419999999999998</v>
      </c>
      <c r="E4545" s="463">
        <v>5.69</v>
      </c>
      <c r="F4545" s="463">
        <v>29.11</v>
      </c>
    </row>
    <row r="4546" spans="1:6" ht="30">
      <c r="A4546" s="460">
        <v>96641</v>
      </c>
      <c r="B4546" s="461" t="s">
        <v>6509</v>
      </c>
      <c r="C4546" s="462" t="s">
        <v>896</v>
      </c>
      <c r="D4546" s="463">
        <v>13.96</v>
      </c>
      <c r="E4546" s="463">
        <v>5.7</v>
      </c>
      <c r="F4546" s="463">
        <v>19.66</v>
      </c>
    </row>
    <row r="4547" spans="1:6" ht="30">
      <c r="A4547" s="460">
        <v>96642</v>
      </c>
      <c r="B4547" s="461" t="s">
        <v>6510</v>
      </c>
      <c r="C4547" s="462" t="s">
        <v>896</v>
      </c>
      <c r="D4547" s="463">
        <v>8.9199999999999982</v>
      </c>
      <c r="E4547" s="463">
        <v>16.100000000000001</v>
      </c>
      <c r="F4547" s="463">
        <v>25.02</v>
      </c>
    </row>
    <row r="4548" spans="1:6" ht="30">
      <c r="A4548" s="460">
        <v>96643</v>
      </c>
      <c r="B4548" s="461" t="s">
        <v>6511</v>
      </c>
      <c r="C4548" s="462" t="s">
        <v>896</v>
      </c>
      <c r="D4548" s="463">
        <v>39.81</v>
      </c>
      <c r="E4548" s="463">
        <v>11.39</v>
      </c>
      <c r="F4548" s="463">
        <v>51.2</v>
      </c>
    </row>
    <row r="4549" spans="1:6" ht="30">
      <c r="A4549" s="460">
        <v>96650</v>
      </c>
      <c r="B4549" s="461" t="s">
        <v>6512</v>
      </c>
      <c r="C4549" s="462" t="s">
        <v>896</v>
      </c>
      <c r="D4549" s="463">
        <v>4.7499999999999991</v>
      </c>
      <c r="E4549" s="463">
        <v>5.78</v>
      </c>
      <c r="F4549" s="463">
        <v>10.53</v>
      </c>
    </row>
    <row r="4550" spans="1:6" ht="30">
      <c r="A4550" s="460">
        <v>96651</v>
      </c>
      <c r="B4550" s="461" t="s">
        <v>6513</v>
      </c>
      <c r="C4550" s="462" t="s">
        <v>896</v>
      </c>
      <c r="D4550" s="463">
        <v>5.1900000000000013</v>
      </c>
      <c r="E4550" s="463">
        <v>5.77</v>
      </c>
      <c r="F4550" s="463">
        <v>10.96</v>
      </c>
    </row>
    <row r="4551" spans="1:6" ht="30">
      <c r="A4551" s="460">
        <v>96652</v>
      </c>
      <c r="B4551" s="461" t="s">
        <v>6514</v>
      </c>
      <c r="C4551" s="462" t="s">
        <v>896</v>
      </c>
      <c r="D4551" s="463">
        <v>6.3400000000000007</v>
      </c>
      <c r="E4551" s="463">
        <v>6.05</v>
      </c>
      <c r="F4551" s="463">
        <v>12.39</v>
      </c>
    </row>
    <row r="4552" spans="1:6" ht="30">
      <c r="A4552" s="460">
        <v>96653</v>
      </c>
      <c r="B4552" s="461" t="s">
        <v>6515</v>
      </c>
      <c r="C4552" s="462" t="s">
        <v>896</v>
      </c>
      <c r="D4552" s="463">
        <v>10.030000000000001</v>
      </c>
      <c r="E4552" s="463">
        <v>6.04</v>
      </c>
      <c r="F4552" s="463">
        <v>16.07</v>
      </c>
    </row>
    <row r="4553" spans="1:6" ht="30">
      <c r="A4553" s="460">
        <v>96654</v>
      </c>
      <c r="B4553" s="461" t="s">
        <v>6516</v>
      </c>
      <c r="C4553" s="462" t="s">
        <v>896</v>
      </c>
      <c r="D4553" s="463">
        <v>11.84</v>
      </c>
      <c r="E4553" s="463">
        <v>6.38</v>
      </c>
      <c r="F4553" s="463">
        <v>18.22</v>
      </c>
    </row>
    <row r="4554" spans="1:6" ht="30">
      <c r="A4554" s="460">
        <v>96655</v>
      </c>
      <c r="B4554" s="461" t="s">
        <v>6517</v>
      </c>
      <c r="C4554" s="462" t="s">
        <v>896</v>
      </c>
      <c r="D4554" s="463">
        <v>17.82</v>
      </c>
      <c r="E4554" s="463">
        <v>6.38</v>
      </c>
      <c r="F4554" s="463">
        <v>24.2</v>
      </c>
    </row>
    <row r="4555" spans="1:6" ht="30">
      <c r="A4555" s="460">
        <v>96656</v>
      </c>
      <c r="B4555" s="461" t="s">
        <v>6518</v>
      </c>
      <c r="C4555" s="462" t="s">
        <v>896</v>
      </c>
      <c r="D4555" s="463">
        <v>3.68</v>
      </c>
      <c r="E4555" s="463">
        <v>3.85</v>
      </c>
      <c r="F4555" s="463">
        <v>7.53</v>
      </c>
    </row>
    <row r="4556" spans="1:6" ht="30">
      <c r="A4556" s="460">
        <v>96657</v>
      </c>
      <c r="B4556" s="461" t="s">
        <v>6519</v>
      </c>
      <c r="C4556" s="462" t="s">
        <v>896</v>
      </c>
      <c r="D4556" s="463">
        <v>22.759999999999998</v>
      </c>
      <c r="E4556" s="463">
        <v>3.82</v>
      </c>
      <c r="F4556" s="463">
        <v>26.58</v>
      </c>
    </row>
    <row r="4557" spans="1:6" ht="30">
      <c r="A4557" s="460">
        <v>96658</v>
      </c>
      <c r="B4557" s="461" t="s">
        <v>6520</v>
      </c>
      <c r="C4557" s="462" t="s">
        <v>896</v>
      </c>
      <c r="D4557" s="463">
        <v>13.309999999999999</v>
      </c>
      <c r="E4557" s="463">
        <v>3.82</v>
      </c>
      <c r="F4557" s="463">
        <v>17.13</v>
      </c>
    </row>
    <row r="4558" spans="1:6" ht="30">
      <c r="A4558" s="460">
        <v>96659</v>
      </c>
      <c r="B4558" s="461" t="s">
        <v>6521</v>
      </c>
      <c r="C4558" s="462" t="s">
        <v>896</v>
      </c>
      <c r="D4558" s="463">
        <v>5.6800000000000006</v>
      </c>
      <c r="E4558" s="463">
        <v>4.03</v>
      </c>
      <c r="F4558" s="463">
        <v>9.7100000000000009</v>
      </c>
    </row>
    <row r="4559" spans="1:6" ht="30">
      <c r="A4559" s="460">
        <v>96660</v>
      </c>
      <c r="B4559" s="461" t="s">
        <v>6522</v>
      </c>
      <c r="C4559" s="462" t="s">
        <v>896</v>
      </c>
      <c r="D4559" s="463">
        <v>32.07</v>
      </c>
      <c r="E4559" s="463">
        <v>3.9</v>
      </c>
      <c r="F4559" s="463">
        <v>35.97</v>
      </c>
    </row>
    <row r="4560" spans="1:6" ht="30">
      <c r="A4560" s="460">
        <v>96661</v>
      </c>
      <c r="B4560" s="461" t="s">
        <v>6523</v>
      </c>
      <c r="C4560" s="462" t="s">
        <v>896</v>
      </c>
      <c r="D4560" s="463">
        <v>31.730000000000004</v>
      </c>
      <c r="E4560" s="463">
        <v>3.9</v>
      </c>
      <c r="F4560" s="463">
        <v>35.630000000000003</v>
      </c>
    </row>
    <row r="4561" spans="1:6" ht="30">
      <c r="A4561" s="460">
        <v>96662</v>
      </c>
      <c r="B4561" s="461" t="s">
        <v>6524</v>
      </c>
      <c r="C4561" s="462" t="s">
        <v>896</v>
      </c>
      <c r="D4561" s="463">
        <v>6.83</v>
      </c>
      <c r="E4561" s="463">
        <v>3.93</v>
      </c>
      <c r="F4561" s="463">
        <v>10.76</v>
      </c>
    </row>
    <row r="4562" spans="1:6" ht="30">
      <c r="A4562" s="460">
        <v>96663</v>
      </c>
      <c r="B4562" s="461" t="s">
        <v>6525</v>
      </c>
      <c r="C4562" s="462" t="s">
        <v>896</v>
      </c>
      <c r="D4562" s="463">
        <v>13.749999999999998</v>
      </c>
      <c r="E4562" s="463">
        <v>4.24</v>
      </c>
      <c r="F4562" s="463">
        <v>17.989999999999998</v>
      </c>
    </row>
    <row r="4563" spans="1:6" ht="30">
      <c r="A4563" s="460">
        <v>96664</v>
      </c>
      <c r="B4563" s="461" t="s">
        <v>6526</v>
      </c>
      <c r="C4563" s="462" t="s">
        <v>896</v>
      </c>
      <c r="D4563" s="463">
        <v>15.66</v>
      </c>
      <c r="E4563" s="463">
        <v>4.03</v>
      </c>
      <c r="F4563" s="463">
        <v>19.690000000000001</v>
      </c>
    </row>
    <row r="4564" spans="1:6" ht="30">
      <c r="A4564" s="460">
        <v>96665</v>
      </c>
      <c r="B4564" s="461" t="s">
        <v>6527</v>
      </c>
      <c r="C4564" s="462" t="s">
        <v>896</v>
      </c>
      <c r="D4564" s="463">
        <v>6.0300000000000011</v>
      </c>
      <c r="E4564" s="463">
        <v>7.68</v>
      </c>
      <c r="F4564" s="463">
        <v>13.71</v>
      </c>
    </row>
    <row r="4565" spans="1:6" ht="30">
      <c r="A4565" s="460">
        <v>96666</v>
      </c>
      <c r="B4565" s="461" t="s">
        <v>6528</v>
      </c>
      <c r="C4565" s="462" t="s">
        <v>896</v>
      </c>
      <c r="D4565" s="463">
        <v>11.33</v>
      </c>
      <c r="E4565" s="463">
        <v>8.06</v>
      </c>
      <c r="F4565" s="463">
        <v>19.39</v>
      </c>
    </row>
    <row r="4566" spans="1:6" ht="30">
      <c r="A4566" s="460">
        <v>96667</v>
      </c>
      <c r="B4566" s="461" t="s">
        <v>6529</v>
      </c>
      <c r="C4566" s="462" t="s">
        <v>896</v>
      </c>
      <c r="D4566" s="463">
        <v>18.55</v>
      </c>
      <c r="E4566" s="463">
        <v>8.52</v>
      </c>
      <c r="F4566" s="463">
        <v>27.07</v>
      </c>
    </row>
    <row r="4567" spans="1:6" ht="30">
      <c r="A4567" s="460">
        <v>96684</v>
      </c>
      <c r="B4567" s="461" t="s">
        <v>6530</v>
      </c>
      <c r="C4567" s="462" t="s">
        <v>896</v>
      </c>
      <c r="D4567" s="463">
        <v>5.5299999999999994</v>
      </c>
      <c r="E4567" s="463">
        <v>8.0500000000000007</v>
      </c>
      <c r="F4567" s="463">
        <v>13.58</v>
      </c>
    </row>
    <row r="4568" spans="1:6" ht="30">
      <c r="A4568" s="460">
        <v>96685</v>
      </c>
      <c r="B4568" s="461" t="s">
        <v>6531</v>
      </c>
      <c r="C4568" s="462" t="s">
        <v>896</v>
      </c>
      <c r="D4568" s="463">
        <v>5.9599999999999991</v>
      </c>
      <c r="E4568" s="463">
        <v>8.0500000000000007</v>
      </c>
      <c r="F4568" s="463">
        <v>14.01</v>
      </c>
    </row>
    <row r="4569" spans="1:6" ht="30">
      <c r="A4569" s="460">
        <v>96686</v>
      </c>
      <c r="B4569" s="461" t="s">
        <v>6532</v>
      </c>
      <c r="C4569" s="462" t="s">
        <v>896</v>
      </c>
      <c r="D4569" s="463">
        <v>7.6099999999999994</v>
      </c>
      <c r="E4569" s="463">
        <v>9.8000000000000007</v>
      </c>
      <c r="F4569" s="463">
        <v>17.41</v>
      </c>
    </row>
    <row r="4570" spans="1:6" ht="30">
      <c r="A4570" s="460">
        <v>96687</v>
      </c>
      <c r="B4570" s="461" t="s">
        <v>6533</v>
      </c>
      <c r="C4570" s="462" t="s">
        <v>896</v>
      </c>
      <c r="D4570" s="463">
        <v>11.3</v>
      </c>
      <c r="E4570" s="463">
        <v>9.7899999999999991</v>
      </c>
      <c r="F4570" s="463">
        <v>21.09</v>
      </c>
    </row>
    <row r="4571" spans="1:6" ht="30">
      <c r="A4571" s="460">
        <v>96688</v>
      </c>
      <c r="B4571" s="461" t="s">
        <v>6534</v>
      </c>
      <c r="C4571" s="462" t="s">
        <v>896</v>
      </c>
      <c r="D4571" s="463">
        <v>13.690000000000001</v>
      </c>
      <c r="E4571" s="463">
        <v>11.79</v>
      </c>
      <c r="F4571" s="463">
        <v>25.48</v>
      </c>
    </row>
    <row r="4572" spans="1:6" ht="30">
      <c r="A4572" s="460">
        <v>96689</v>
      </c>
      <c r="B4572" s="461" t="s">
        <v>6535</v>
      </c>
      <c r="C4572" s="462" t="s">
        <v>896</v>
      </c>
      <c r="D4572" s="463">
        <v>19.68</v>
      </c>
      <c r="E4572" s="463">
        <v>11.78</v>
      </c>
      <c r="F4572" s="463">
        <v>31.46</v>
      </c>
    </row>
    <row r="4573" spans="1:6" ht="30">
      <c r="A4573" s="460">
        <v>96690</v>
      </c>
      <c r="B4573" s="461" t="s">
        <v>6536</v>
      </c>
      <c r="C4573" s="462" t="s">
        <v>896</v>
      </c>
      <c r="D4573" s="463">
        <v>20.91</v>
      </c>
      <c r="E4573" s="463">
        <v>14.3</v>
      </c>
      <c r="F4573" s="463">
        <v>35.21</v>
      </c>
    </row>
    <row r="4574" spans="1:6" ht="30">
      <c r="A4574" s="460">
        <v>96691</v>
      </c>
      <c r="B4574" s="461" t="s">
        <v>6537</v>
      </c>
      <c r="C4574" s="462" t="s">
        <v>896</v>
      </c>
      <c r="D4574" s="463">
        <v>30.380000000000003</v>
      </c>
      <c r="E4574" s="463">
        <v>14.29</v>
      </c>
      <c r="F4574" s="463">
        <v>44.67</v>
      </c>
    </row>
    <row r="4575" spans="1:6" ht="30">
      <c r="A4575" s="460">
        <v>96692</v>
      </c>
      <c r="B4575" s="461" t="s">
        <v>6538</v>
      </c>
      <c r="C4575" s="462" t="s">
        <v>896</v>
      </c>
      <c r="D4575" s="463">
        <v>32.010000000000005</v>
      </c>
      <c r="E4575" s="463">
        <v>17.559999999999999</v>
      </c>
      <c r="F4575" s="463">
        <v>49.57</v>
      </c>
    </row>
    <row r="4576" spans="1:6" ht="30">
      <c r="A4576" s="460">
        <v>96693</v>
      </c>
      <c r="B4576" s="461" t="s">
        <v>6539</v>
      </c>
      <c r="C4576" s="462" t="s">
        <v>896</v>
      </c>
      <c r="D4576" s="463">
        <v>48.900000000000006</v>
      </c>
      <c r="E4576" s="463">
        <v>17.55</v>
      </c>
      <c r="F4576" s="463">
        <v>66.45</v>
      </c>
    </row>
    <row r="4577" spans="1:6" ht="30">
      <c r="A4577" s="460">
        <v>96694</v>
      </c>
      <c r="B4577" s="461" t="s">
        <v>6540</v>
      </c>
      <c r="C4577" s="462" t="s">
        <v>896</v>
      </c>
      <c r="D4577" s="463">
        <v>82.53</v>
      </c>
      <c r="E4577" s="463">
        <v>20.56</v>
      </c>
      <c r="F4577" s="463">
        <v>103.09</v>
      </c>
    </row>
    <row r="4578" spans="1:6" ht="30">
      <c r="A4578" s="460">
        <v>96695</v>
      </c>
      <c r="B4578" s="461" t="s">
        <v>6541</v>
      </c>
      <c r="C4578" s="462" t="s">
        <v>896</v>
      </c>
      <c r="D4578" s="463">
        <v>92.850000000000009</v>
      </c>
      <c r="E4578" s="463">
        <v>20.55</v>
      </c>
      <c r="F4578" s="463">
        <v>113.4</v>
      </c>
    </row>
    <row r="4579" spans="1:6" ht="30">
      <c r="A4579" s="460">
        <v>96696</v>
      </c>
      <c r="B4579" s="461" t="s">
        <v>6542</v>
      </c>
      <c r="C4579" s="462" t="s">
        <v>896</v>
      </c>
      <c r="D4579" s="463">
        <v>104.25</v>
      </c>
      <c r="E4579" s="463">
        <v>24.31</v>
      </c>
      <c r="F4579" s="463">
        <v>128.56</v>
      </c>
    </row>
    <row r="4580" spans="1:6" ht="30">
      <c r="A4580" s="460">
        <v>96697</v>
      </c>
      <c r="B4580" s="461" t="s">
        <v>6543</v>
      </c>
      <c r="C4580" s="462" t="s">
        <v>896</v>
      </c>
      <c r="D4580" s="463">
        <v>346.24</v>
      </c>
      <c r="E4580" s="463">
        <v>29.33</v>
      </c>
      <c r="F4580" s="463">
        <v>375.57</v>
      </c>
    </row>
    <row r="4581" spans="1:6" ht="30">
      <c r="A4581" s="460">
        <v>96698</v>
      </c>
      <c r="B4581" s="461" t="s">
        <v>6544</v>
      </c>
      <c r="C4581" s="462" t="s">
        <v>896</v>
      </c>
      <c r="D4581" s="463">
        <v>4.21</v>
      </c>
      <c r="E4581" s="463">
        <v>5.37</v>
      </c>
      <c r="F4581" s="463">
        <v>9.58</v>
      </c>
    </row>
    <row r="4582" spans="1:6" ht="30">
      <c r="A4582" s="460">
        <v>96699</v>
      </c>
      <c r="B4582" s="461" t="s">
        <v>6545</v>
      </c>
      <c r="C4582" s="462" t="s">
        <v>896</v>
      </c>
      <c r="D4582" s="463">
        <v>23.29</v>
      </c>
      <c r="E4582" s="463">
        <v>5.34</v>
      </c>
      <c r="F4582" s="463">
        <v>28.63</v>
      </c>
    </row>
    <row r="4583" spans="1:6" ht="30">
      <c r="A4583" s="460">
        <v>96700</v>
      </c>
      <c r="B4583" s="461" t="s">
        <v>6546</v>
      </c>
      <c r="C4583" s="462" t="s">
        <v>896</v>
      </c>
      <c r="D4583" s="463">
        <v>13.84</v>
      </c>
      <c r="E4583" s="463">
        <v>5.34</v>
      </c>
      <c r="F4583" s="463">
        <v>19.18</v>
      </c>
    </row>
    <row r="4584" spans="1:6" ht="30">
      <c r="A4584" s="460">
        <v>96701</v>
      </c>
      <c r="B4584" s="461" t="s">
        <v>6547</v>
      </c>
      <c r="C4584" s="462" t="s">
        <v>896</v>
      </c>
      <c r="D4584" s="463">
        <v>6.5100000000000007</v>
      </c>
      <c r="E4584" s="463">
        <v>6.55</v>
      </c>
      <c r="F4584" s="463">
        <v>13.06</v>
      </c>
    </row>
    <row r="4585" spans="1:6" ht="30">
      <c r="A4585" s="460">
        <v>96702</v>
      </c>
      <c r="B4585" s="461" t="s">
        <v>6548</v>
      </c>
      <c r="C4585" s="462" t="s">
        <v>896</v>
      </c>
      <c r="D4585" s="463">
        <v>7.4999999999999991</v>
      </c>
      <c r="E4585" s="463">
        <v>5.95</v>
      </c>
      <c r="F4585" s="463">
        <v>13.45</v>
      </c>
    </row>
    <row r="4586" spans="1:6" ht="30">
      <c r="A4586" s="460">
        <v>96703</v>
      </c>
      <c r="B4586" s="461" t="s">
        <v>6549</v>
      </c>
      <c r="C4586" s="462" t="s">
        <v>896</v>
      </c>
      <c r="D4586" s="463">
        <v>14.979999999999999</v>
      </c>
      <c r="E4586" s="463">
        <v>7.85</v>
      </c>
      <c r="F4586" s="463">
        <v>22.83</v>
      </c>
    </row>
    <row r="4587" spans="1:6" ht="30">
      <c r="A4587" s="460">
        <v>96704</v>
      </c>
      <c r="B4587" s="461" t="s">
        <v>6550</v>
      </c>
      <c r="C4587" s="462" t="s">
        <v>896</v>
      </c>
      <c r="D4587" s="463">
        <v>16.54</v>
      </c>
      <c r="E4587" s="463">
        <v>6.59</v>
      </c>
      <c r="F4587" s="463">
        <v>23.13</v>
      </c>
    </row>
    <row r="4588" spans="1:6" ht="30">
      <c r="A4588" s="460">
        <v>96705</v>
      </c>
      <c r="B4588" s="461" t="s">
        <v>6551</v>
      </c>
      <c r="C4588" s="462" t="s">
        <v>896</v>
      </c>
      <c r="D4588" s="463">
        <v>18.170000000000002</v>
      </c>
      <c r="E4588" s="463">
        <v>9.5299999999999994</v>
      </c>
      <c r="F4588" s="463">
        <v>27.7</v>
      </c>
    </row>
    <row r="4589" spans="1:6" ht="30">
      <c r="A4589" s="460">
        <v>96706</v>
      </c>
      <c r="B4589" s="461" t="s">
        <v>6552</v>
      </c>
      <c r="C4589" s="462" t="s">
        <v>896</v>
      </c>
      <c r="D4589" s="463">
        <v>29.05</v>
      </c>
      <c r="E4589" s="463">
        <v>11.7</v>
      </c>
      <c r="F4589" s="463">
        <v>40.75</v>
      </c>
    </row>
    <row r="4590" spans="1:6" ht="30">
      <c r="A4590" s="460">
        <v>96707</v>
      </c>
      <c r="B4590" s="461" t="s">
        <v>6553</v>
      </c>
      <c r="C4590" s="462" t="s">
        <v>896</v>
      </c>
      <c r="D4590" s="463">
        <v>51.2</v>
      </c>
      <c r="E4590" s="463">
        <v>13.69</v>
      </c>
      <c r="F4590" s="463">
        <v>64.89</v>
      </c>
    </row>
    <row r="4591" spans="1:6" ht="30">
      <c r="A4591" s="460">
        <v>96708</v>
      </c>
      <c r="B4591" s="461" t="s">
        <v>6554</v>
      </c>
      <c r="C4591" s="462" t="s">
        <v>896</v>
      </c>
      <c r="D4591" s="463">
        <v>81.650000000000006</v>
      </c>
      <c r="E4591" s="463">
        <v>16.21</v>
      </c>
      <c r="F4591" s="463">
        <v>97.86</v>
      </c>
    </row>
    <row r="4592" spans="1:6" ht="30">
      <c r="A4592" s="460">
        <v>96709</v>
      </c>
      <c r="B4592" s="461" t="s">
        <v>6555</v>
      </c>
      <c r="C4592" s="462" t="s">
        <v>896</v>
      </c>
      <c r="D4592" s="463">
        <v>105.18</v>
      </c>
      <c r="E4592" s="463">
        <v>19.55</v>
      </c>
      <c r="F4592" s="463">
        <v>124.73</v>
      </c>
    </row>
    <row r="4593" spans="1:6" ht="30">
      <c r="A4593" s="460">
        <v>96710</v>
      </c>
      <c r="B4593" s="461" t="s">
        <v>6556</v>
      </c>
      <c r="C4593" s="462" t="s">
        <v>896</v>
      </c>
      <c r="D4593" s="463">
        <v>7.0799999999999983</v>
      </c>
      <c r="E4593" s="463">
        <v>10.71</v>
      </c>
      <c r="F4593" s="463">
        <v>17.79</v>
      </c>
    </row>
    <row r="4594" spans="1:6" ht="30">
      <c r="A4594" s="460">
        <v>96711</v>
      </c>
      <c r="B4594" s="461" t="s">
        <v>6557</v>
      </c>
      <c r="C4594" s="462" t="s">
        <v>896</v>
      </c>
      <c r="D4594" s="463">
        <v>13.04</v>
      </c>
      <c r="E4594" s="463">
        <v>13.05</v>
      </c>
      <c r="F4594" s="463">
        <v>26.09</v>
      </c>
    </row>
    <row r="4595" spans="1:6" ht="30">
      <c r="A4595" s="460">
        <v>96712</v>
      </c>
      <c r="B4595" s="461" t="s">
        <v>6558</v>
      </c>
      <c r="C4595" s="462" t="s">
        <v>896</v>
      </c>
      <c r="D4595" s="463">
        <v>21.03</v>
      </c>
      <c r="E4595" s="463">
        <v>15.71</v>
      </c>
      <c r="F4595" s="463">
        <v>36.74</v>
      </c>
    </row>
    <row r="4596" spans="1:6" ht="30">
      <c r="A4596" s="460">
        <v>96713</v>
      </c>
      <c r="B4596" s="461" t="s">
        <v>6559</v>
      </c>
      <c r="C4596" s="462" t="s">
        <v>896</v>
      </c>
      <c r="D4596" s="463">
        <v>36.69</v>
      </c>
      <c r="E4596" s="463">
        <v>19.059999999999999</v>
      </c>
      <c r="F4596" s="463">
        <v>55.75</v>
      </c>
    </row>
    <row r="4597" spans="1:6" ht="30">
      <c r="A4597" s="460">
        <v>96714</v>
      </c>
      <c r="B4597" s="461" t="s">
        <v>6560</v>
      </c>
      <c r="C4597" s="462" t="s">
        <v>896</v>
      </c>
      <c r="D4597" s="463">
        <v>55.440000000000005</v>
      </c>
      <c r="E4597" s="463">
        <v>23.4</v>
      </c>
      <c r="F4597" s="463">
        <v>78.84</v>
      </c>
    </row>
    <row r="4598" spans="1:6" ht="30">
      <c r="A4598" s="460">
        <v>96715</v>
      </c>
      <c r="B4598" s="461" t="s">
        <v>6561</v>
      </c>
      <c r="C4598" s="462" t="s">
        <v>896</v>
      </c>
      <c r="D4598" s="463">
        <v>111.21000000000001</v>
      </c>
      <c r="E4598" s="463">
        <v>27.41</v>
      </c>
      <c r="F4598" s="463">
        <v>138.62</v>
      </c>
    </row>
    <row r="4599" spans="1:6" ht="30">
      <c r="A4599" s="460">
        <v>96716</v>
      </c>
      <c r="B4599" s="461" t="s">
        <v>6562</v>
      </c>
      <c r="C4599" s="462" t="s">
        <v>896</v>
      </c>
      <c r="D4599" s="463">
        <v>147.72999999999999</v>
      </c>
      <c r="E4599" s="463">
        <v>32.43</v>
      </c>
      <c r="F4599" s="463">
        <v>180.16</v>
      </c>
    </row>
    <row r="4600" spans="1:6" ht="30">
      <c r="A4600" s="460">
        <v>96717</v>
      </c>
      <c r="B4600" s="461" t="s">
        <v>6563</v>
      </c>
      <c r="C4600" s="462" t="s">
        <v>896</v>
      </c>
      <c r="D4600" s="463">
        <v>304.06</v>
      </c>
      <c r="E4600" s="463">
        <v>39.11</v>
      </c>
      <c r="F4600" s="463">
        <v>343.17</v>
      </c>
    </row>
    <row r="4601" spans="1:6" ht="45">
      <c r="A4601" s="460">
        <v>96736</v>
      </c>
      <c r="B4601" s="461" t="s">
        <v>2631</v>
      </c>
      <c r="C4601" s="462" t="s">
        <v>896</v>
      </c>
      <c r="D4601" s="463">
        <v>3.9400000000000004</v>
      </c>
      <c r="E4601" s="463">
        <v>4</v>
      </c>
      <c r="F4601" s="463">
        <v>7.94</v>
      </c>
    </row>
    <row r="4602" spans="1:6" ht="45">
      <c r="A4602" s="460">
        <v>96737</v>
      </c>
      <c r="B4602" s="461" t="s">
        <v>2632</v>
      </c>
      <c r="C4602" s="462" t="s">
        <v>896</v>
      </c>
      <c r="D4602" s="463">
        <v>3.71</v>
      </c>
      <c r="E4602" s="463">
        <v>4</v>
      </c>
      <c r="F4602" s="463">
        <v>7.71</v>
      </c>
    </row>
    <row r="4603" spans="1:6" ht="45">
      <c r="A4603" s="460">
        <v>96738</v>
      </c>
      <c r="B4603" s="461" t="s">
        <v>2633</v>
      </c>
      <c r="C4603" s="462" t="s">
        <v>896</v>
      </c>
      <c r="D4603" s="463">
        <v>22.8</v>
      </c>
      <c r="E4603" s="463">
        <v>3.96</v>
      </c>
      <c r="F4603" s="463">
        <v>26.76</v>
      </c>
    </row>
    <row r="4604" spans="1:6" ht="45">
      <c r="A4604" s="460">
        <v>96739</v>
      </c>
      <c r="B4604" s="461" t="s">
        <v>2634</v>
      </c>
      <c r="C4604" s="462" t="s">
        <v>896</v>
      </c>
      <c r="D4604" s="463">
        <v>6</v>
      </c>
      <c r="E4604" s="463">
        <v>5.0999999999999996</v>
      </c>
      <c r="F4604" s="463">
        <v>11.1</v>
      </c>
    </row>
    <row r="4605" spans="1:6" ht="45">
      <c r="A4605" s="460">
        <v>96740</v>
      </c>
      <c r="B4605" s="461" t="s">
        <v>2635</v>
      </c>
      <c r="C4605" s="462" t="s">
        <v>896</v>
      </c>
      <c r="D4605" s="463">
        <v>32.409999999999997</v>
      </c>
      <c r="E4605" s="463">
        <v>5.07</v>
      </c>
      <c r="F4605" s="463">
        <v>37.479999999999997</v>
      </c>
    </row>
    <row r="4606" spans="1:6" ht="45">
      <c r="A4606" s="460">
        <v>96741</v>
      </c>
      <c r="B4606" s="461" t="s">
        <v>2636</v>
      </c>
      <c r="C4606" s="462" t="s">
        <v>896</v>
      </c>
      <c r="D4606" s="463">
        <v>13.99</v>
      </c>
      <c r="E4606" s="463">
        <v>5.08</v>
      </c>
      <c r="F4606" s="463">
        <v>19.07</v>
      </c>
    </row>
    <row r="4607" spans="1:6" ht="45">
      <c r="A4607" s="460">
        <v>96742</v>
      </c>
      <c r="B4607" s="461" t="s">
        <v>2637</v>
      </c>
      <c r="C4607" s="462" t="s">
        <v>896</v>
      </c>
      <c r="D4607" s="463">
        <v>17.510000000000002</v>
      </c>
      <c r="E4607" s="463">
        <v>7.77</v>
      </c>
      <c r="F4607" s="463">
        <v>25.28</v>
      </c>
    </row>
    <row r="4608" spans="1:6" ht="45">
      <c r="A4608" s="460">
        <v>96743</v>
      </c>
      <c r="B4608" s="461" t="s">
        <v>2638</v>
      </c>
      <c r="C4608" s="462" t="s">
        <v>896</v>
      </c>
      <c r="D4608" s="463">
        <v>27.65</v>
      </c>
      <c r="E4608" s="463">
        <v>7.76</v>
      </c>
      <c r="F4608" s="463">
        <v>35.409999999999997</v>
      </c>
    </row>
    <row r="4609" spans="1:6" ht="45">
      <c r="A4609" s="460">
        <v>96744</v>
      </c>
      <c r="B4609" s="461" t="s">
        <v>2639</v>
      </c>
      <c r="C4609" s="462" t="s">
        <v>896</v>
      </c>
      <c r="D4609" s="463">
        <v>50.72</v>
      </c>
      <c r="E4609" s="463">
        <v>12.81</v>
      </c>
      <c r="F4609" s="463">
        <v>63.53</v>
      </c>
    </row>
    <row r="4610" spans="1:6" ht="45">
      <c r="A4610" s="460">
        <v>96745</v>
      </c>
      <c r="B4610" s="461" t="s">
        <v>2640</v>
      </c>
      <c r="C4610" s="462" t="s">
        <v>896</v>
      </c>
      <c r="D4610" s="463">
        <v>80.3</v>
      </c>
      <c r="E4610" s="463">
        <v>12.8</v>
      </c>
      <c r="F4610" s="463">
        <v>93.1</v>
      </c>
    </row>
    <row r="4611" spans="1:6" ht="45">
      <c r="A4611" s="460">
        <v>96746</v>
      </c>
      <c r="B4611" s="461" t="s">
        <v>2641</v>
      </c>
      <c r="C4611" s="462" t="s">
        <v>896</v>
      </c>
      <c r="D4611" s="463">
        <v>105.08000000000001</v>
      </c>
      <c r="E4611" s="463">
        <v>20.07</v>
      </c>
      <c r="F4611" s="463">
        <v>125.15</v>
      </c>
    </row>
    <row r="4612" spans="1:6" ht="45">
      <c r="A4612" s="460">
        <v>96747</v>
      </c>
      <c r="B4612" s="461" t="s">
        <v>2642</v>
      </c>
      <c r="C4612" s="462" t="s">
        <v>896</v>
      </c>
      <c r="D4612" s="463">
        <v>4.0499999999999989</v>
      </c>
      <c r="E4612" s="463">
        <v>5.99</v>
      </c>
      <c r="F4612" s="463">
        <v>10.039999999999999</v>
      </c>
    </row>
    <row r="4613" spans="1:6" ht="45">
      <c r="A4613" s="460">
        <v>96748</v>
      </c>
      <c r="B4613" s="461" t="s">
        <v>2643</v>
      </c>
      <c r="C4613" s="462" t="s">
        <v>896</v>
      </c>
      <c r="D4613" s="463">
        <v>4.7799999999999994</v>
      </c>
      <c r="E4613" s="463">
        <v>5.99</v>
      </c>
      <c r="F4613" s="463">
        <v>10.77</v>
      </c>
    </row>
    <row r="4614" spans="1:6" ht="45">
      <c r="A4614" s="460">
        <v>96749</v>
      </c>
      <c r="B4614" s="461" t="s">
        <v>2644</v>
      </c>
      <c r="C4614" s="462" t="s">
        <v>896</v>
      </c>
      <c r="D4614" s="463">
        <v>6.82</v>
      </c>
      <c r="E4614" s="463">
        <v>7.65</v>
      </c>
      <c r="F4614" s="463">
        <v>14.47</v>
      </c>
    </row>
    <row r="4615" spans="1:6" ht="45">
      <c r="A4615" s="460">
        <v>96750</v>
      </c>
      <c r="B4615" s="461" t="s">
        <v>2645</v>
      </c>
      <c r="C4615" s="462" t="s">
        <v>896</v>
      </c>
      <c r="D4615" s="463">
        <v>12.21</v>
      </c>
      <c r="E4615" s="463">
        <v>7.63</v>
      </c>
      <c r="F4615" s="463">
        <v>19.84</v>
      </c>
    </row>
    <row r="4616" spans="1:6" ht="45">
      <c r="A4616" s="460">
        <v>96751</v>
      </c>
      <c r="B4616" s="461" t="s">
        <v>2646</v>
      </c>
      <c r="C4616" s="462" t="s">
        <v>896</v>
      </c>
      <c r="D4616" s="463">
        <v>19.899999999999999</v>
      </c>
      <c r="E4616" s="463">
        <v>11.62</v>
      </c>
      <c r="F4616" s="463">
        <v>31.52</v>
      </c>
    </row>
    <row r="4617" spans="1:6" ht="45">
      <c r="A4617" s="460">
        <v>96752</v>
      </c>
      <c r="B4617" s="461" t="s">
        <v>2647</v>
      </c>
      <c r="C4617" s="462" t="s">
        <v>896</v>
      </c>
      <c r="D4617" s="463">
        <v>29.880000000000003</v>
      </c>
      <c r="E4617" s="463">
        <v>11.61</v>
      </c>
      <c r="F4617" s="463">
        <v>41.49</v>
      </c>
    </row>
    <row r="4618" spans="1:6" ht="45">
      <c r="A4618" s="460">
        <v>96753</v>
      </c>
      <c r="B4618" s="461" t="s">
        <v>2648</v>
      </c>
      <c r="C4618" s="462" t="s">
        <v>896</v>
      </c>
      <c r="D4618" s="463">
        <v>81.8</v>
      </c>
      <c r="E4618" s="463">
        <v>19.190000000000001</v>
      </c>
      <c r="F4618" s="463">
        <v>100.99</v>
      </c>
    </row>
    <row r="4619" spans="1:6" ht="45">
      <c r="A4619" s="460">
        <v>96754</v>
      </c>
      <c r="B4619" s="461" t="s">
        <v>2649</v>
      </c>
      <c r="C4619" s="462" t="s">
        <v>896</v>
      </c>
      <c r="D4619" s="463">
        <v>102.22</v>
      </c>
      <c r="E4619" s="463">
        <v>19.18</v>
      </c>
      <c r="F4619" s="463">
        <v>121.4</v>
      </c>
    </row>
    <row r="4620" spans="1:6" ht="45">
      <c r="A4620" s="460">
        <v>96755</v>
      </c>
      <c r="B4620" s="461" t="s">
        <v>2650</v>
      </c>
      <c r="C4620" s="462" t="s">
        <v>896</v>
      </c>
      <c r="D4620" s="463">
        <v>346.09999999999997</v>
      </c>
      <c r="E4620" s="463">
        <v>30.1</v>
      </c>
      <c r="F4620" s="463">
        <v>376.2</v>
      </c>
    </row>
    <row r="4621" spans="1:6" ht="45">
      <c r="A4621" s="460">
        <v>96756</v>
      </c>
      <c r="B4621" s="461" t="s">
        <v>2651</v>
      </c>
      <c r="C4621" s="462" t="s">
        <v>896</v>
      </c>
      <c r="D4621" s="463">
        <v>16.11</v>
      </c>
      <c r="E4621" s="463">
        <v>7.95</v>
      </c>
      <c r="F4621" s="463">
        <v>24.06</v>
      </c>
    </row>
    <row r="4622" spans="1:6" ht="45">
      <c r="A4622" s="460">
        <v>96757</v>
      </c>
      <c r="B4622" s="461" t="s">
        <v>2652</v>
      </c>
      <c r="C4622" s="462" t="s">
        <v>896</v>
      </c>
      <c r="D4622" s="463">
        <v>20.67</v>
      </c>
      <c r="E4622" s="463">
        <v>7.95</v>
      </c>
      <c r="F4622" s="463">
        <v>28.62</v>
      </c>
    </row>
    <row r="4623" spans="1:6" ht="30">
      <c r="A4623" s="460">
        <v>96758</v>
      </c>
      <c r="B4623" s="461" t="s">
        <v>2653</v>
      </c>
      <c r="C4623" s="462" t="s">
        <v>896</v>
      </c>
      <c r="D4623" s="463">
        <v>11.98</v>
      </c>
      <c r="E4623" s="463">
        <v>10.18</v>
      </c>
      <c r="F4623" s="463">
        <v>22.16</v>
      </c>
    </row>
    <row r="4624" spans="1:6" ht="30">
      <c r="A4624" s="460">
        <v>96759</v>
      </c>
      <c r="B4624" s="461" t="s">
        <v>2654</v>
      </c>
      <c r="C4624" s="462" t="s">
        <v>896</v>
      </c>
      <c r="D4624" s="463">
        <v>19.049999999999997</v>
      </c>
      <c r="E4624" s="463">
        <v>10.17</v>
      </c>
      <c r="F4624" s="463">
        <v>29.22</v>
      </c>
    </row>
    <row r="4625" spans="1:6" ht="30">
      <c r="A4625" s="460">
        <v>96760</v>
      </c>
      <c r="B4625" s="461" t="s">
        <v>2655</v>
      </c>
      <c r="C4625" s="462" t="s">
        <v>896</v>
      </c>
      <c r="D4625" s="463">
        <v>35.339999999999996</v>
      </c>
      <c r="E4625" s="463">
        <v>15.49</v>
      </c>
      <c r="F4625" s="463">
        <v>50.83</v>
      </c>
    </row>
    <row r="4626" spans="1:6" ht="30">
      <c r="A4626" s="460">
        <v>96761</v>
      </c>
      <c r="B4626" s="461" t="s">
        <v>2656</v>
      </c>
      <c r="C4626" s="462" t="s">
        <v>896</v>
      </c>
      <c r="D4626" s="463">
        <v>52.589999999999989</v>
      </c>
      <c r="E4626" s="463">
        <v>15.48</v>
      </c>
      <c r="F4626" s="463">
        <v>68.069999999999993</v>
      </c>
    </row>
    <row r="4627" spans="1:6" ht="30">
      <c r="A4627" s="460">
        <v>96762</v>
      </c>
      <c r="B4627" s="461" t="s">
        <v>2657</v>
      </c>
      <c r="C4627" s="462" t="s">
        <v>896</v>
      </c>
      <c r="D4627" s="463">
        <v>110.24000000000001</v>
      </c>
      <c r="E4627" s="463">
        <v>25.57</v>
      </c>
      <c r="F4627" s="463">
        <v>135.81</v>
      </c>
    </row>
    <row r="4628" spans="1:6" ht="30">
      <c r="A4628" s="460">
        <v>96763</v>
      </c>
      <c r="B4628" s="461" t="s">
        <v>2658</v>
      </c>
      <c r="C4628" s="462" t="s">
        <v>896</v>
      </c>
      <c r="D4628" s="463">
        <v>145</v>
      </c>
      <c r="E4628" s="463">
        <v>25.57</v>
      </c>
      <c r="F4628" s="463">
        <v>170.57</v>
      </c>
    </row>
    <row r="4629" spans="1:6" ht="30">
      <c r="A4629" s="460">
        <v>96764</v>
      </c>
      <c r="B4629" s="461" t="s">
        <v>2659</v>
      </c>
      <c r="C4629" s="462" t="s">
        <v>896</v>
      </c>
      <c r="D4629" s="463">
        <v>303.88</v>
      </c>
      <c r="E4629" s="463">
        <v>40.14</v>
      </c>
      <c r="F4629" s="463">
        <v>344.02</v>
      </c>
    </row>
    <row r="4630" spans="1:6" ht="45">
      <c r="A4630" s="460">
        <v>96802</v>
      </c>
      <c r="B4630" s="461" t="s">
        <v>7788</v>
      </c>
      <c r="C4630" s="462" t="s">
        <v>896</v>
      </c>
      <c r="D4630" s="463">
        <v>357.55</v>
      </c>
      <c r="E4630" s="463">
        <v>18.14</v>
      </c>
      <c r="F4630" s="463">
        <v>375.69</v>
      </c>
    </row>
    <row r="4631" spans="1:6" ht="30">
      <c r="A4631" s="460">
        <v>96803</v>
      </c>
      <c r="B4631" s="461" t="s">
        <v>7789</v>
      </c>
      <c r="C4631" s="462" t="s">
        <v>896</v>
      </c>
      <c r="D4631" s="463">
        <v>57.100000000000009</v>
      </c>
      <c r="E4631" s="463">
        <v>15.02</v>
      </c>
      <c r="F4631" s="463">
        <v>72.12</v>
      </c>
    </row>
    <row r="4632" spans="1:6" ht="45">
      <c r="A4632" s="460">
        <v>96804</v>
      </c>
      <c r="B4632" s="461" t="s">
        <v>7790</v>
      </c>
      <c r="C4632" s="462" t="s">
        <v>896</v>
      </c>
      <c r="D4632" s="463">
        <v>84.199999999999989</v>
      </c>
      <c r="E4632" s="463">
        <v>35.520000000000003</v>
      </c>
      <c r="F4632" s="463">
        <v>119.72</v>
      </c>
    </row>
    <row r="4633" spans="1:6" ht="45">
      <c r="A4633" s="460">
        <v>96805</v>
      </c>
      <c r="B4633" s="461" t="s">
        <v>7791</v>
      </c>
      <c r="C4633" s="462" t="s">
        <v>896</v>
      </c>
      <c r="D4633" s="463">
        <v>174.6</v>
      </c>
      <c r="E4633" s="463">
        <v>24.28</v>
      </c>
      <c r="F4633" s="463">
        <v>198.88</v>
      </c>
    </row>
    <row r="4634" spans="1:6" ht="45">
      <c r="A4634" s="460">
        <v>96806</v>
      </c>
      <c r="B4634" s="461" t="s">
        <v>7792</v>
      </c>
      <c r="C4634" s="462" t="s">
        <v>896</v>
      </c>
      <c r="D4634" s="463">
        <v>59.11</v>
      </c>
      <c r="E4634" s="463">
        <v>21.17</v>
      </c>
      <c r="F4634" s="463">
        <v>80.28</v>
      </c>
    </row>
    <row r="4635" spans="1:6" ht="45">
      <c r="A4635" s="460">
        <v>96807</v>
      </c>
      <c r="B4635" s="461" t="s">
        <v>7793</v>
      </c>
      <c r="C4635" s="462" t="s">
        <v>896</v>
      </c>
      <c r="D4635" s="463">
        <v>89.67</v>
      </c>
      <c r="E4635" s="463">
        <v>41.67</v>
      </c>
      <c r="F4635" s="463">
        <v>131.34</v>
      </c>
    </row>
    <row r="4636" spans="1:6" ht="30">
      <c r="A4636" s="460">
        <v>96808</v>
      </c>
      <c r="B4636" s="461" t="s">
        <v>7794</v>
      </c>
      <c r="C4636" s="462" t="s">
        <v>896</v>
      </c>
      <c r="D4636" s="463">
        <v>9.5500000000000007</v>
      </c>
      <c r="E4636" s="463">
        <v>8.07</v>
      </c>
      <c r="F4636" s="463">
        <v>17.62</v>
      </c>
    </row>
    <row r="4637" spans="1:6" ht="30">
      <c r="A4637" s="460">
        <v>96809</v>
      </c>
      <c r="B4637" s="461" t="s">
        <v>7795</v>
      </c>
      <c r="C4637" s="462" t="s">
        <v>896</v>
      </c>
      <c r="D4637" s="463">
        <v>11.11</v>
      </c>
      <c r="E4637" s="463">
        <v>8.07</v>
      </c>
      <c r="F4637" s="463">
        <v>19.18</v>
      </c>
    </row>
    <row r="4638" spans="1:6" ht="30">
      <c r="A4638" s="460">
        <v>96810</v>
      </c>
      <c r="B4638" s="461" t="s">
        <v>7796</v>
      </c>
      <c r="C4638" s="462" t="s">
        <v>896</v>
      </c>
      <c r="D4638" s="463">
        <v>11.9</v>
      </c>
      <c r="E4638" s="463">
        <v>9.01</v>
      </c>
      <c r="F4638" s="463">
        <v>20.91</v>
      </c>
    </row>
    <row r="4639" spans="1:6" ht="30">
      <c r="A4639" s="460">
        <v>96811</v>
      </c>
      <c r="B4639" s="461" t="s">
        <v>7797</v>
      </c>
      <c r="C4639" s="462" t="s">
        <v>896</v>
      </c>
      <c r="D4639" s="463">
        <v>12.499999999999998</v>
      </c>
      <c r="E4639" s="463">
        <v>9.56</v>
      </c>
      <c r="F4639" s="463">
        <v>22.06</v>
      </c>
    </row>
    <row r="4640" spans="1:6" ht="30">
      <c r="A4640" s="460">
        <v>96812</v>
      </c>
      <c r="B4640" s="461" t="s">
        <v>7798</v>
      </c>
      <c r="C4640" s="462" t="s">
        <v>896</v>
      </c>
      <c r="D4640" s="463">
        <v>11.449999999999998</v>
      </c>
      <c r="E4640" s="463">
        <v>8.6300000000000008</v>
      </c>
      <c r="F4640" s="463">
        <v>20.079999999999998</v>
      </c>
    </row>
    <row r="4641" spans="1:6" ht="30">
      <c r="A4641" s="460">
        <v>96813</v>
      </c>
      <c r="B4641" s="461" t="s">
        <v>7799</v>
      </c>
      <c r="C4641" s="462" t="s">
        <v>896</v>
      </c>
      <c r="D4641" s="463">
        <v>13.23</v>
      </c>
      <c r="E4641" s="463">
        <v>9.5500000000000007</v>
      </c>
      <c r="F4641" s="463">
        <v>22.78</v>
      </c>
    </row>
    <row r="4642" spans="1:6" ht="30">
      <c r="A4642" s="460">
        <v>96814</v>
      </c>
      <c r="B4642" s="461" t="s">
        <v>7800</v>
      </c>
      <c r="C4642" s="462" t="s">
        <v>896</v>
      </c>
      <c r="D4642" s="463">
        <v>9.7100000000000009</v>
      </c>
      <c r="E4642" s="463">
        <v>6.59</v>
      </c>
      <c r="F4642" s="463">
        <v>16.3</v>
      </c>
    </row>
    <row r="4643" spans="1:6" ht="30">
      <c r="A4643" s="460">
        <v>96815</v>
      </c>
      <c r="B4643" s="461" t="s">
        <v>7801</v>
      </c>
      <c r="C4643" s="462" t="s">
        <v>896</v>
      </c>
      <c r="D4643" s="463">
        <v>21.740000000000002</v>
      </c>
      <c r="E4643" s="463">
        <v>11.44</v>
      </c>
      <c r="F4643" s="463">
        <v>33.18</v>
      </c>
    </row>
    <row r="4644" spans="1:6" ht="30">
      <c r="A4644" s="460">
        <v>96816</v>
      </c>
      <c r="B4644" s="461" t="s">
        <v>7802</v>
      </c>
      <c r="C4644" s="462" t="s">
        <v>896</v>
      </c>
      <c r="D4644" s="463">
        <v>15.32</v>
      </c>
      <c r="E4644" s="463">
        <v>10.25</v>
      </c>
      <c r="F4644" s="463">
        <v>25.57</v>
      </c>
    </row>
    <row r="4645" spans="1:6" ht="30">
      <c r="A4645" s="460">
        <v>96817</v>
      </c>
      <c r="B4645" s="461" t="s">
        <v>7803</v>
      </c>
      <c r="C4645" s="462" t="s">
        <v>896</v>
      </c>
      <c r="D4645" s="463">
        <v>21.980000000000004</v>
      </c>
      <c r="E4645" s="463">
        <v>11.44</v>
      </c>
      <c r="F4645" s="463">
        <v>33.42</v>
      </c>
    </row>
    <row r="4646" spans="1:6" ht="30">
      <c r="A4646" s="460">
        <v>96818</v>
      </c>
      <c r="B4646" s="461" t="s">
        <v>7804</v>
      </c>
      <c r="C4646" s="462" t="s">
        <v>896</v>
      </c>
      <c r="D4646" s="463">
        <v>14.14</v>
      </c>
      <c r="E4646" s="463">
        <v>7.28</v>
      </c>
      <c r="F4646" s="463">
        <v>21.42</v>
      </c>
    </row>
    <row r="4647" spans="1:6" ht="30">
      <c r="A4647" s="460">
        <v>96819</v>
      </c>
      <c r="B4647" s="461" t="s">
        <v>7805</v>
      </c>
      <c r="C4647" s="462" t="s">
        <v>896</v>
      </c>
      <c r="D4647" s="463">
        <v>15.14</v>
      </c>
      <c r="E4647" s="463">
        <v>7.84</v>
      </c>
      <c r="F4647" s="463">
        <v>22.98</v>
      </c>
    </row>
    <row r="4648" spans="1:6" ht="30">
      <c r="A4648" s="460">
        <v>96820</v>
      </c>
      <c r="B4648" s="461" t="s">
        <v>7806</v>
      </c>
      <c r="C4648" s="462" t="s">
        <v>896</v>
      </c>
      <c r="D4648" s="463">
        <v>25.96</v>
      </c>
      <c r="E4648" s="463">
        <v>14.03</v>
      </c>
      <c r="F4648" s="463">
        <v>39.99</v>
      </c>
    </row>
    <row r="4649" spans="1:6" ht="30">
      <c r="A4649" s="460">
        <v>96821</v>
      </c>
      <c r="B4649" s="461" t="s">
        <v>7807</v>
      </c>
      <c r="C4649" s="462" t="s">
        <v>896</v>
      </c>
      <c r="D4649" s="463">
        <v>24.68</v>
      </c>
      <c r="E4649" s="463">
        <v>12.4</v>
      </c>
      <c r="F4649" s="463">
        <v>37.08</v>
      </c>
    </row>
    <row r="4650" spans="1:6" ht="30">
      <c r="A4650" s="460">
        <v>96822</v>
      </c>
      <c r="B4650" s="461" t="s">
        <v>7808</v>
      </c>
      <c r="C4650" s="462" t="s">
        <v>896</v>
      </c>
      <c r="D4650" s="463">
        <v>20.420000000000002</v>
      </c>
      <c r="E4650" s="463">
        <v>9.5</v>
      </c>
      <c r="F4650" s="463">
        <v>29.92</v>
      </c>
    </row>
    <row r="4651" spans="1:6" ht="30">
      <c r="A4651" s="460">
        <v>96823</v>
      </c>
      <c r="B4651" s="461" t="s">
        <v>7809</v>
      </c>
      <c r="C4651" s="462" t="s">
        <v>896</v>
      </c>
      <c r="D4651" s="463">
        <v>7.12</v>
      </c>
      <c r="E4651" s="463">
        <v>4.2</v>
      </c>
      <c r="F4651" s="463">
        <v>11.32</v>
      </c>
    </row>
    <row r="4652" spans="1:6" ht="30">
      <c r="A4652" s="460">
        <v>96824</v>
      </c>
      <c r="B4652" s="461" t="s">
        <v>7810</v>
      </c>
      <c r="C4652" s="462" t="s">
        <v>896</v>
      </c>
      <c r="D4652" s="463">
        <v>10.709999999999999</v>
      </c>
      <c r="E4652" s="463">
        <v>7.15</v>
      </c>
      <c r="F4652" s="463">
        <v>17.86</v>
      </c>
    </row>
    <row r="4653" spans="1:6" ht="30">
      <c r="A4653" s="460">
        <v>96826</v>
      </c>
      <c r="B4653" s="461" t="s">
        <v>7811</v>
      </c>
      <c r="C4653" s="462" t="s">
        <v>896</v>
      </c>
      <c r="D4653" s="463">
        <v>8.18</v>
      </c>
      <c r="E4653" s="463">
        <v>4.99</v>
      </c>
      <c r="F4653" s="463">
        <v>13.17</v>
      </c>
    </row>
    <row r="4654" spans="1:6" ht="30">
      <c r="A4654" s="460">
        <v>96827</v>
      </c>
      <c r="B4654" s="461" t="s">
        <v>7812</v>
      </c>
      <c r="C4654" s="462" t="s">
        <v>896</v>
      </c>
      <c r="D4654" s="463">
        <v>11.84</v>
      </c>
      <c r="E4654" s="463">
        <v>7.55</v>
      </c>
      <c r="F4654" s="463">
        <v>19.39</v>
      </c>
    </row>
    <row r="4655" spans="1:6" ht="30">
      <c r="A4655" s="460">
        <v>96828</v>
      </c>
      <c r="B4655" s="461" t="s">
        <v>7813</v>
      </c>
      <c r="C4655" s="462" t="s">
        <v>896</v>
      </c>
      <c r="D4655" s="463">
        <v>15.16</v>
      </c>
      <c r="E4655" s="463">
        <v>8.48</v>
      </c>
      <c r="F4655" s="463">
        <v>23.64</v>
      </c>
    </row>
    <row r="4656" spans="1:6" ht="30">
      <c r="A4656" s="460">
        <v>96829</v>
      </c>
      <c r="B4656" s="461" t="s">
        <v>7814</v>
      </c>
      <c r="C4656" s="462" t="s">
        <v>896</v>
      </c>
      <c r="D4656" s="463">
        <v>13.110000000000001</v>
      </c>
      <c r="E4656" s="463">
        <v>4.5999999999999996</v>
      </c>
      <c r="F4656" s="463">
        <v>17.71</v>
      </c>
    </row>
    <row r="4657" spans="1:6" ht="30">
      <c r="A4657" s="460">
        <v>96830</v>
      </c>
      <c r="B4657" s="461" t="s">
        <v>7815</v>
      </c>
      <c r="C4657" s="462" t="s">
        <v>896</v>
      </c>
      <c r="D4657" s="463">
        <v>14.2</v>
      </c>
      <c r="E4657" s="463">
        <v>5.95</v>
      </c>
      <c r="F4657" s="463">
        <v>20.149999999999999</v>
      </c>
    </row>
    <row r="4658" spans="1:6" ht="30">
      <c r="A4658" s="460">
        <v>96832</v>
      </c>
      <c r="B4658" s="461" t="s">
        <v>7816</v>
      </c>
      <c r="C4658" s="462" t="s">
        <v>896</v>
      </c>
      <c r="D4658" s="463">
        <v>20.21</v>
      </c>
      <c r="E4658" s="463">
        <v>8.9700000000000006</v>
      </c>
      <c r="F4658" s="463">
        <v>29.18</v>
      </c>
    </row>
    <row r="4659" spans="1:6" ht="30">
      <c r="A4659" s="460">
        <v>96833</v>
      </c>
      <c r="B4659" s="461" t="s">
        <v>7817</v>
      </c>
      <c r="C4659" s="462" t="s">
        <v>896</v>
      </c>
      <c r="D4659" s="463">
        <v>17.27</v>
      </c>
      <c r="E4659" s="463">
        <v>5.07</v>
      </c>
      <c r="F4659" s="463">
        <v>22.34</v>
      </c>
    </row>
    <row r="4660" spans="1:6" ht="30">
      <c r="A4660" s="460">
        <v>96834</v>
      </c>
      <c r="B4660" s="461" t="s">
        <v>7818</v>
      </c>
      <c r="C4660" s="462" t="s">
        <v>896</v>
      </c>
      <c r="D4660" s="463">
        <v>19.760000000000002</v>
      </c>
      <c r="E4660" s="463">
        <v>7.31</v>
      </c>
      <c r="F4660" s="463">
        <v>27.07</v>
      </c>
    </row>
    <row r="4661" spans="1:6" ht="30">
      <c r="A4661" s="460">
        <v>96836</v>
      </c>
      <c r="B4661" s="461" t="s">
        <v>7819</v>
      </c>
      <c r="C4661" s="462" t="s">
        <v>896</v>
      </c>
      <c r="D4661" s="463">
        <v>25.15</v>
      </c>
      <c r="E4661" s="463">
        <v>6.62</v>
      </c>
      <c r="F4661" s="463">
        <v>31.77</v>
      </c>
    </row>
    <row r="4662" spans="1:6" ht="30">
      <c r="A4662" s="460">
        <v>96837</v>
      </c>
      <c r="B4662" s="461" t="s">
        <v>7820</v>
      </c>
      <c r="C4662" s="462" t="s">
        <v>896</v>
      </c>
      <c r="D4662" s="463">
        <v>12.349999999999998</v>
      </c>
      <c r="E4662" s="463">
        <v>9.0500000000000007</v>
      </c>
      <c r="F4662" s="463">
        <v>21.4</v>
      </c>
    </row>
    <row r="4663" spans="1:6" ht="30">
      <c r="A4663" s="460">
        <v>96838</v>
      </c>
      <c r="B4663" s="461" t="s">
        <v>7821</v>
      </c>
      <c r="C4663" s="462" t="s">
        <v>896</v>
      </c>
      <c r="D4663" s="463">
        <v>14.040000000000001</v>
      </c>
      <c r="E4663" s="463">
        <v>12.1</v>
      </c>
      <c r="F4663" s="463">
        <v>26.14</v>
      </c>
    </row>
    <row r="4664" spans="1:6" ht="30">
      <c r="A4664" s="460">
        <v>96839</v>
      </c>
      <c r="B4664" s="461" t="s">
        <v>7822</v>
      </c>
      <c r="C4664" s="462" t="s">
        <v>896</v>
      </c>
      <c r="D4664" s="463">
        <v>14.799999999999999</v>
      </c>
      <c r="E4664" s="463">
        <v>12.1</v>
      </c>
      <c r="F4664" s="463">
        <v>26.9</v>
      </c>
    </row>
    <row r="4665" spans="1:6" ht="30">
      <c r="A4665" s="460">
        <v>96840</v>
      </c>
      <c r="B4665" s="461" t="s">
        <v>7823</v>
      </c>
      <c r="C4665" s="462" t="s">
        <v>896</v>
      </c>
      <c r="D4665" s="463">
        <v>15.05</v>
      </c>
      <c r="E4665" s="463">
        <v>10.71</v>
      </c>
      <c r="F4665" s="463">
        <v>25.76</v>
      </c>
    </row>
    <row r="4666" spans="1:6" ht="30">
      <c r="A4666" s="460">
        <v>96841</v>
      </c>
      <c r="B4666" s="461" t="s">
        <v>7824</v>
      </c>
      <c r="C4666" s="462" t="s">
        <v>896</v>
      </c>
      <c r="D4666" s="463">
        <v>15.940000000000001</v>
      </c>
      <c r="E4666" s="463">
        <v>12.93</v>
      </c>
      <c r="F4666" s="463">
        <v>28.87</v>
      </c>
    </row>
    <row r="4667" spans="1:6" ht="30">
      <c r="A4667" s="460">
        <v>96842</v>
      </c>
      <c r="B4667" s="461" t="s">
        <v>7825</v>
      </c>
      <c r="C4667" s="462" t="s">
        <v>896</v>
      </c>
      <c r="D4667" s="463">
        <v>18.559999999999995</v>
      </c>
      <c r="E4667" s="463">
        <v>14.35</v>
      </c>
      <c r="F4667" s="463">
        <v>32.909999999999997</v>
      </c>
    </row>
    <row r="4668" spans="1:6" ht="30">
      <c r="A4668" s="460">
        <v>96843</v>
      </c>
      <c r="B4668" s="461" t="s">
        <v>7826</v>
      </c>
      <c r="C4668" s="462" t="s">
        <v>896</v>
      </c>
      <c r="D4668" s="463">
        <v>16.96</v>
      </c>
      <c r="E4668" s="463">
        <v>12.93</v>
      </c>
      <c r="F4668" s="463">
        <v>29.89</v>
      </c>
    </row>
    <row r="4669" spans="1:6" ht="30">
      <c r="A4669" s="460">
        <v>96844</v>
      </c>
      <c r="B4669" s="461" t="s">
        <v>7827</v>
      </c>
      <c r="C4669" s="462" t="s">
        <v>896</v>
      </c>
      <c r="D4669" s="463">
        <v>19.900000000000002</v>
      </c>
      <c r="E4669" s="463">
        <v>14.34</v>
      </c>
      <c r="F4669" s="463">
        <v>34.24</v>
      </c>
    </row>
    <row r="4670" spans="1:6" ht="30">
      <c r="A4670" s="460">
        <v>96845</v>
      </c>
      <c r="B4670" s="461" t="s">
        <v>7828</v>
      </c>
      <c r="C4670" s="462" t="s">
        <v>896</v>
      </c>
      <c r="D4670" s="463">
        <v>26.46</v>
      </c>
      <c r="E4670" s="463">
        <v>12.79</v>
      </c>
      <c r="F4670" s="463">
        <v>39.25</v>
      </c>
    </row>
    <row r="4671" spans="1:6" ht="30">
      <c r="A4671" s="460">
        <v>96846</v>
      </c>
      <c r="B4671" s="461" t="s">
        <v>7829</v>
      </c>
      <c r="C4671" s="462" t="s">
        <v>896</v>
      </c>
      <c r="D4671" s="463">
        <v>22.559999999999995</v>
      </c>
      <c r="E4671" s="463">
        <v>15.38</v>
      </c>
      <c r="F4671" s="463">
        <v>37.94</v>
      </c>
    </row>
    <row r="4672" spans="1:6" ht="30">
      <c r="A4672" s="460">
        <v>96847</v>
      </c>
      <c r="B4672" s="461" t="s">
        <v>7830</v>
      </c>
      <c r="C4672" s="462" t="s">
        <v>896</v>
      </c>
      <c r="D4672" s="463">
        <v>22.11</v>
      </c>
      <c r="E4672" s="463">
        <v>15.38</v>
      </c>
      <c r="F4672" s="463">
        <v>37.49</v>
      </c>
    </row>
    <row r="4673" spans="1:6" ht="30">
      <c r="A4673" s="460">
        <v>96848</v>
      </c>
      <c r="B4673" s="461" t="s">
        <v>7831</v>
      </c>
      <c r="C4673" s="462" t="s">
        <v>896</v>
      </c>
      <c r="D4673" s="463">
        <v>35.980000000000004</v>
      </c>
      <c r="E4673" s="463">
        <v>15.72</v>
      </c>
      <c r="F4673" s="463">
        <v>51.7</v>
      </c>
    </row>
    <row r="4674" spans="1:6" ht="30">
      <c r="A4674" s="460">
        <v>96849</v>
      </c>
      <c r="B4674" s="461" t="s">
        <v>7832</v>
      </c>
      <c r="C4674" s="462" t="s">
        <v>896</v>
      </c>
      <c r="D4674" s="463">
        <v>10.46</v>
      </c>
      <c r="E4674" s="463">
        <v>6.31</v>
      </c>
      <c r="F4674" s="463">
        <v>16.77</v>
      </c>
    </row>
    <row r="4675" spans="1:6" ht="30">
      <c r="A4675" s="460">
        <v>96850</v>
      </c>
      <c r="B4675" s="461" t="s">
        <v>7833</v>
      </c>
      <c r="C4675" s="462" t="s">
        <v>896</v>
      </c>
      <c r="D4675" s="463">
        <v>13.469999999999999</v>
      </c>
      <c r="E4675" s="463">
        <v>10.73</v>
      </c>
      <c r="F4675" s="463">
        <v>24.2</v>
      </c>
    </row>
    <row r="4676" spans="1:6" ht="30">
      <c r="A4676" s="460">
        <v>96852</v>
      </c>
      <c r="B4676" s="461" t="s">
        <v>7834</v>
      </c>
      <c r="C4676" s="462" t="s">
        <v>896</v>
      </c>
      <c r="D4676" s="463">
        <v>13.690000000000001</v>
      </c>
      <c r="E4676" s="463">
        <v>7.48</v>
      </c>
      <c r="F4676" s="463">
        <v>21.17</v>
      </c>
    </row>
    <row r="4677" spans="1:6" ht="30">
      <c r="A4677" s="460">
        <v>96853</v>
      </c>
      <c r="B4677" s="461" t="s">
        <v>7835</v>
      </c>
      <c r="C4677" s="462" t="s">
        <v>896</v>
      </c>
      <c r="D4677" s="463">
        <v>14.620000000000001</v>
      </c>
      <c r="E4677" s="463">
        <v>11.32</v>
      </c>
      <c r="F4677" s="463">
        <v>25.94</v>
      </c>
    </row>
    <row r="4678" spans="1:6" ht="30">
      <c r="A4678" s="460">
        <v>96854</v>
      </c>
      <c r="B4678" s="461" t="s">
        <v>7836</v>
      </c>
      <c r="C4678" s="462" t="s">
        <v>896</v>
      </c>
      <c r="D4678" s="463">
        <v>18.829999999999998</v>
      </c>
      <c r="E4678" s="463">
        <v>12.73</v>
      </c>
      <c r="F4678" s="463">
        <v>31.56</v>
      </c>
    </row>
    <row r="4679" spans="1:6" ht="30">
      <c r="A4679" s="460">
        <v>96855</v>
      </c>
      <c r="B4679" s="461" t="s">
        <v>7837</v>
      </c>
      <c r="C4679" s="462" t="s">
        <v>896</v>
      </c>
      <c r="D4679" s="463">
        <v>23.380000000000003</v>
      </c>
      <c r="E4679" s="463">
        <v>8.93</v>
      </c>
      <c r="F4679" s="463">
        <v>32.31</v>
      </c>
    </row>
    <row r="4680" spans="1:6" ht="30">
      <c r="A4680" s="460">
        <v>96856</v>
      </c>
      <c r="B4680" s="461" t="s">
        <v>7838</v>
      </c>
      <c r="C4680" s="462" t="s">
        <v>896</v>
      </c>
      <c r="D4680" s="463">
        <v>23.34</v>
      </c>
      <c r="E4680" s="463">
        <v>12.05</v>
      </c>
      <c r="F4680" s="463">
        <v>35.39</v>
      </c>
    </row>
    <row r="4681" spans="1:6" ht="30">
      <c r="A4681" s="460">
        <v>96860</v>
      </c>
      <c r="B4681" s="461" t="s">
        <v>7839</v>
      </c>
      <c r="C4681" s="462" t="s">
        <v>896</v>
      </c>
      <c r="D4681" s="463">
        <v>18.27</v>
      </c>
      <c r="E4681" s="463">
        <v>12.05</v>
      </c>
      <c r="F4681" s="463">
        <v>30.32</v>
      </c>
    </row>
    <row r="4682" spans="1:6" ht="30">
      <c r="A4682" s="460">
        <v>96861</v>
      </c>
      <c r="B4682" s="461" t="s">
        <v>7840</v>
      </c>
      <c r="C4682" s="462" t="s">
        <v>896</v>
      </c>
      <c r="D4682" s="463">
        <v>23.410000000000004</v>
      </c>
      <c r="E4682" s="463">
        <v>14.76</v>
      </c>
      <c r="F4682" s="463">
        <v>38.17</v>
      </c>
    </row>
    <row r="4683" spans="1:6" ht="30">
      <c r="A4683" s="460">
        <v>96862</v>
      </c>
      <c r="B4683" s="461" t="s">
        <v>7841</v>
      </c>
      <c r="C4683" s="462" t="s">
        <v>896</v>
      </c>
      <c r="D4683" s="463">
        <v>22.820000000000004</v>
      </c>
      <c r="E4683" s="463">
        <v>14.27</v>
      </c>
      <c r="F4683" s="463">
        <v>37.090000000000003</v>
      </c>
    </row>
    <row r="4684" spans="1:6" ht="30">
      <c r="A4684" s="460">
        <v>96863</v>
      </c>
      <c r="B4684" s="461" t="s">
        <v>7842</v>
      </c>
      <c r="C4684" s="462" t="s">
        <v>896</v>
      </c>
      <c r="D4684" s="463">
        <v>23.229999999999997</v>
      </c>
      <c r="E4684" s="463">
        <v>16.25</v>
      </c>
      <c r="F4684" s="463">
        <v>39.479999999999997</v>
      </c>
    </row>
    <row r="4685" spans="1:6" ht="30">
      <c r="A4685" s="460">
        <v>96864</v>
      </c>
      <c r="B4685" s="461" t="s">
        <v>7843</v>
      </c>
      <c r="C4685" s="462" t="s">
        <v>896</v>
      </c>
      <c r="D4685" s="463">
        <v>34.36</v>
      </c>
      <c r="E4685" s="463">
        <v>17.059999999999999</v>
      </c>
      <c r="F4685" s="463">
        <v>51.42</v>
      </c>
    </row>
    <row r="4686" spans="1:6" ht="30">
      <c r="A4686" s="460">
        <v>96865</v>
      </c>
      <c r="B4686" s="461" t="s">
        <v>7844</v>
      </c>
      <c r="C4686" s="462" t="s">
        <v>896</v>
      </c>
      <c r="D4686" s="463">
        <v>27.270000000000003</v>
      </c>
      <c r="E4686" s="463">
        <v>19.36</v>
      </c>
      <c r="F4686" s="463">
        <v>46.63</v>
      </c>
    </row>
    <row r="4687" spans="1:6" ht="30">
      <c r="A4687" s="460">
        <v>96866</v>
      </c>
      <c r="B4687" s="461" t="s">
        <v>7845</v>
      </c>
      <c r="C4687" s="462" t="s">
        <v>896</v>
      </c>
      <c r="D4687" s="463">
        <v>45.540000000000006</v>
      </c>
      <c r="E4687" s="463">
        <v>20.97</v>
      </c>
      <c r="F4687" s="463">
        <v>66.510000000000005</v>
      </c>
    </row>
    <row r="4688" spans="1:6" ht="30">
      <c r="A4688" s="460">
        <v>96868</v>
      </c>
      <c r="B4688" s="461" t="s">
        <v>7846</v>
      </c>
      <c r="C4688" s="462" t="s">
        <v>896</v>
      </c>
      <c r="D4688" s="463">
        <v>11.56</v>
      </c>
      <c r="E4688" s="463">
        <v>8.42</v>
      </c>
      <c r="F4688" s="463">
        <v>19.98</v>
      </c>
    </row>
    <row r="4689" spans="1:6" ht="30">
      <c r="A4689" s="460">
        <v>96869</v>
      </c>
      <c r="B4689" s="461" t="s">
        <v>7847</v>
      </c>
      <c r="C4689" s="462" t="s">
        <v>896</v>
      </c>
      <c r="D4689" s="463">
        <v>19.700000000000003</v>
      </c>
      <c r="E4689" s="463">
        <v>9.9700000000000006</v>
      </c>
      <c r="F4689" s="463">
        <v>29.67</v>
      </c>
    </row>
    <row r="4690" spans="1:6" ht="30">
      <c r="A4690" s="460">
        <v>96870</v>
      </c>
      <c r="B4690" s="461" t="s">
        <v>7848</v>
      </c>
      <c r="C4690" s="462" t="s">
        <v>896</v>
      </c>
      <c r="D4690" s="463">
        <v>31.690000000000005</v>
      </c>
      <c r="E4690" s="463">
        <v>11.9</v>
      </c>
      <c r="F4690" s="463">
        <v>43.59</v>
      </c>
    </row>
    <row r="4691" spans="1:6" ht="30">
      <c r="A4691" s="460">
        <v>96871</v>
      </c>
      <c r="B4691" s="461" t="s">
        <v>7849</v>
      </c>
      <c r="C4691" s="462" t="s">
        <v>896</v>
      </c>
      <c r="D4691" s="463">
        <v>35.519999999999996</v>
      </c>
      <c r="E4691" s="463">
        <v>14.64</v>
      </c>
      <c r="F4691" s="463">
        <v>50.16</v>
      </c>
    </row>
    <row r="4692" spans="1:6" ht="30">
      <c r="A4692" s="460">
        <v>96872</v>
      </c>
      <c r="B4692" s="461" t="s">
        <v>7850</v>
      </c>
      <c r="C4692" s="462" t="s">
        <v>896</v>
      </c>
      <c r="D4692" s="463">
        <v>30.73</v>
      </c>
      <c r="E4692" s="463">
        <v>16.77</v>
      </c>
      <c r="F4692" s="463">
        <v>47.5</v>
      </c>
    </row>
    <row r="4693" spans="1:6" ht="30">
      <c r="A4693" s="460">
        <v>96873</v>
      </c>
      <c r="B4693" s="461" t="s">
        <v>7851</v>
      </c>
      <c r="C4693" s="462" t="s">
        <v>896</v>
      </c>
      <c r="D4693" s="463">
        <v>43.33</v>
      </c>
      <c r="E4693" s="463">
        <v>18.850000000000001</v>
      </c>
      <c r="F4693" s="463">
        <v>62.18</v>
      </c>
    </row>
    <row r="4694" spans="1:6" ht="30">
      <c r="A4694" s="460">
        <v>96874</v>
      </c>
      <c r="B4694" s="461" t="s">
        <v>7852</v>
      </c>
      <c r="C4694" s="462" t="s">
        <v>896</v>
      </c>
      <c r="D4694" s="463">
        <v>37.799999999999997</v>
      </c>
      <c r="E4694" s="463">
        <v>19.78</v>
      </c>
      <c r="F4694" s="463">
        <v>57.58</v>
      </c>
    </row>
    <row r="4695" spans="1:6" ht="30">
      <c r="A4695" s="460">
        <v>96875</v>
      </c>
      <c r="B4695" s="461" t="s">
        <v>7853</v>
      </c>
      <c r="C4695" s="462" t="s">
        <v>896</v>
      </c>
      <c r="D4695" s="463">
        <v>52.39</v>
      </c>
      <c r="E4695" s="463">
        <v>21.86</v>
      </c>
      <c r="F4695" s="463">
        <v>74.25</v>
      </c>
    </row>
    <row r="4696" spans="1:6" ht="30">
      <c r="A4696" s="460">
        <v>96876</v>
      </c>
      <c r="B4696" s="461" t="s">
        <v>7854</v>
      </c>
      <c r="C4696" s="462" t="s">
        <v>896</v>
      </c>
      <c r="D4696" s="463">
        <v>145.82000000000002</v>
      </c>
      <c r="E4696" s="463">
        <v>19.95</v>
      </c>
      <c r="F4696" s="463">
        <v>165.77</v>
      </c>
    </row>
    <row r="4697" spans="1:6" ht="30">
      <c r="A4697" s="460">
        <v>96878</v>
      </c>
      <c r="B4697" s="461" t="s">
        <v>7855</v>
      </c>
      <c r="C4697" s="462" t="s">
        <v>896</v>
      </c>
      <c r="D4697" s="463">
        <v>163.78</v>
      </c>
      <c r="E4697" s="463">
        <v>21.71</v>
      </c>
      <c r="F4697" s="463">
        <v>185.49</v>
      </c>
    </row>
    <row r="4698" spans="1:6" ht="30">
      <c r="A4698" s="460">
        <v>96879</v>
      </c>
      <c r="B4698" s="461" t="s">
        <v>7856</v>
      </c>
      <c r="C4698" s="462" t="s">
        <v>896</v>
      </c>
      <c r="D4698" s="463">
        <v>158.12</v>
      </c>
      <c r="E4698" s="463">
        <v>22.06</v>
      </c>
      <c r="F4698" s="463">
        <v>180.18</v>
      </c>
    </row>
    <row r="4699" spans="1:6" ht="30">
      <c r="A4699" s="460">
        <v>96881</v>
      </c>
      <c r="B4699" s="461" t="s">
        <v>7857</v>
      </c>
      <c r="C4699" s="462" t="s">
        <v>896</v>
      </c>
      <c r="D4699" s="463">
        <v>187.94</v>
      </c>
      <c r="E4699" s="463">
        <v>24.69</v>
      </c>
      <c r="F4699" s="463">
        <v>212.63</v>
      </c>
    </row>
    <row r="4700" spans="1:6" ht="30">
      <c r="A4700" s="460">
        <v>97425</v>
      </c>
      <c r="B4700" s="461" t="s">
        <v>2541</v>
      </c>
      <c r="C4700" s="462" t="s">
        <v>896</v>
      </c>
      <c r="D4700" s="463">
        <v>24.85</v>
      </c>
      <c r="E4700" s="463">
        <v>12.11</v>
      </c>
      <c r="F4700" s="463">
        <v>36.96</v>
      </c>
    </row>
    <row r="4701" spans="1:6" ht="30">
      <c r="A4701" s="460">
        <v>97426</v>
      </c>
      <c r="B4701" s="461" t="s">
        <v>2542</v>
      </c>
      <c r="C4701" s="462" t="s">
        <v>896</v>
      </c>
      <c r="D4701" s="463">
        <v>32.36</v>
      </c>
      <c r="E4701" s="463">
        <v>12.11</v>
      </c>
      <c r="F4701" s="463">
        <v>44.47</v>
      </c>
    </row>
    <row r="4702" spans="1:6" ht="30">
      <c r="A4702" s="460">
        <v>97427</v>
      </c>
      <c r="B4702" s="461" t="s">
        <v>2543</v>
      </c>
      <c r="C4702" s="462" t="s">
        <v>896</v>
      </c>
      <c r="D4702" s="463">
        <v>38.04</v>
      </c>
      <c r="E4702" s="463">
        <v>12.11</v>
      </c>
      <c r="F4702" s="463">
        <v>50.15</v>
      </c>
    </row>
    <row r="4703" spans="1:6" ht="30">
      <c r="A4703" s="460">
        <v>97428</v>
      </c>
      <c r="B4703" s="461" t="s">
        <v>2544</v>
      </c>
      <c r="C4703" s="462" t="s">
        <v>896</v>
      </c>
      <c r="D4703" s="463">
        <v>51.23</v>
      </c>
      <c r="E4703" s="463">
        <v>12.1</v>
      </c>
      <c r="F4703" s="463">
        <v>63.33</v>
      </c>
    </row>
    <row r="4704" spans="1:6" ht="30">
      <c r="A4704" s="460">
        <v>97429</v>
      </c>
      <c r="B4704" s="461" t="s">
        <v>2545</v>
      </c>
      <c r="C4704" s="462" t="s">
        <v>896</v>
      </c>
      <c r="D4704" s="463">
        <v>63.359999999999992</v>
      </c>
      <c r="E4704" s="463">
        <v>12.1</v>
      </c>
      <c r="F4704" s="463">
        <v>75.459999999999994</v>
      </c>
    </row>
    <row r="4705" spans="1:6" ht="30">
      <c r="A4705" s="460">
        <v>97430</v>
      </c>
      <c r="B4705" s="461" t="s">
        <v>2546</v>
      </c>
      <c r="C4705" s="462" t="s">
        <v>896</v>
      </c>
      <c r="D4705" s="463">
        <v>29.45</v>
      </c>
      <c r="E4705" s="463">
        <v>16.559999999999999</v>
      </c>
      <c r="F4705" s="463">
        <v>46.01</v>
      </c>
    </row>
    <row r="4706" spans="1:6" ht="30">
      <c r="A4706" s="460">
        <v>97431</v>
      </c>
      <c r="B4706" s="461" t="s">
        <v>2547</v>
      </c>
      <c r="C4706" s="462" t="s">
        <v>896</v>
      </c>
      <c r="D4706" s="463">
        <v>32.39</v>
      </c>
      <c r="E4706" s="463">
        <v>19.11</v>
      </c>
      <c r="F4706" s="463">
        <v>51.5</v>
      </c>
    </row>
    <row r="4707" spans="1:6" ht="30">
      <c r="A4707" s="460">
        <v>97432</v>
      </c>
      <c r="B4707" s="461" t="s">
        <v>2548</v>
      </c>
      <c r="C4707" s="462" t="s">
        <v>896</v>
      </c>
      <c r="D4707" s="463">
        <v>36.51</v>
      </c>
      <c r="E4707" s="463">
        <v>21.61</v>
      </c>
      <c r="F4707" s="463">
        <v>58.12</v>
      </c>
    </row>
    <row r="4708" spans="1:6" ht="30">
      <c r="A4708" s="460">
        <v>97433</v>
      </c>
      <c r="B4708" s="461" t="s">
        <v>2549</v>
      </c>
      <c r="C4708" s="462" t="s">
        <v>896</v>
      </c>
      <c r="D4708" s="463">
        <v>76.91</v>
      </c>
      <c r="E4708" s="463">
        <v>24.84</v>
      </c>
      <c r="F4708" s="463">
        <v>101.75</v>
      </c>
    </row>
    <row r="4709" spans="1:6" ht="30">
      <c r="A4709" s="460">
        <v>97434</v>
      </c>
      <c r="B4709" s="461" t="s">
        <v>2550</v>
      </c>
      <c r="C4709" s="462" t="s">
        <v>896</v>
      </c>
      <c r="D4709" s="463">
        <v>78.7</v>
      </c>
      <c r="E4709" s="463">
        <v>24.84</v>
      </c>
      <c r="F4709" s="463">
        <v>103.54</v>
      </c>
    </row>
    <row r="4710" spans="1:6" ht="30">
      <c r="A4710" s="460">
        <v>97435</v>
      </c>
      <c r="B4710" s="461" t="s">
        <v>2551</v>
      </c>
      <c r="C4710" s="462" t="s">
        <v>896</v>
      </c>
      <c r="D4710" s="463">
        <v>90.31</v>
      </c>
      <c r="E4710" s="463">
        <v>28.61</v>
      </c>
      <c r="F4710" s="463">
        <v>118.92</v>
      </c>
    </row>
    <row r="4711" spans="1:6" ht="30">
      <c r="A4711" s="460">
        <v>97436</v>
      </c>
      <c r="B4711" s="461" t="s">
        <v>2552</v>
      </c>
      <c r="C4711" s="462" t="s">
        <v>896</v>
      </c>
      <c r="D4711" s="463">
        <v>93.75</v>
      </c>
      <c r="E4711" s="463">
        <v>28.61</v>
      </c>
      <c r="F4711" s="463">
        <v>122.36</v>
      </c>
    </row>
    <row r="4712" spans="1:6" ht="30">
      <c r="A4712" s="460">
        <v>97437</v>
      </c>
      <c r="B4712" s="461" t="s">
        <v>2553</v>
      </c>
      <c r="C4712" s="462" t="s">
        <v>896</v>
      </c>
      <c r="D4712" s="463">
        <v>103.59</v>
      </c>
      <c r="E4712" s="463">
        <v>32.43</v>
      </c>
      <c r="F4712" s="463">
        <v>136.02000000000001</v>
      </c>
    </row>
    <row r="4713" spans="1:6" ht="30">
      <c r="A4713" s="460">
        <v>97438</v>
      </c>
      <c r="B4713" s="461" t="s">
        <v>2554</v>
      </c>
      <c r="C4713" s="462" t="s">
        <v>896</v>
      </c>
      <c r="D4713" s="463">
        <v>107.26999999999998</v>
      </c>
      <c r="E4713" s="463">
        <v>32.43</v>
      </c>
      <c r="F4713" s="463">
        <v>139.69999999999999</v>
      </c>
    </row>
    <row r="4714" spans="1:6" ht="30">
      <c r="A4714" s="460">
        <v>97439</v>
      </c>
      <c r="B4714" s="461" t="s">
        <v>2555</v>
      </c>
      <c r="C4714" s="462" t="s">
        <v>896</v>
      </c>
      <c r="D4714" s="463">
        <v>119.71</v>
      </c>
      <c r="E4714" s="463">
        <v>33.11</v>
      </c>
      <c r="F4714" s="463">
        <v>152.82</v>
      </c>
    </row>
    <row r="4715" spans="1:6" ht="30">
      <c r="A4715" s="460">
        <v>97440</v>
      </c>
      <c r="B4715" s="461" t="s">
        <v>2556</v>
      </c>
      <c r="C4715" s="462" t="s">
        <v>896</v>
      </c>
      <c r="D4715" s="463">
        <v>144.68</v>
      </c>
      <c r="E4715" s="463">
        <v>38.15</v>
      </c>
      <c r="F4715" s="463">
        <v>182.83</v>
      </c>
    </row>
    <row r="4716" spans="1:6" ht="30">
      <c r="A4716" s="460">
        <v>97442</v>
      </c>
      <c r="B4716" s="461" t="s">
        <v>2557</v>
      </c>
      <c r="C4716" s="462" t="s">
        <v>896</v>
      </c>
      <c r="D4716" s="463">
        <v>158.99</v>
      </c>
      <c r="E4716" s="463">
        <v>43.2</v>
      </c>
      <c r="F4716" s="463">
        <v>202.19</v>
      </c>
    </row>
    <row r="4717" spans="1:6" ht="30">
      <c r="A4717" s="460">
        <v>97443</v>
      </c>
      <c r="B4717" s="461" t="s">
        <v>2558</v>
      </c>
      <c r="C4717" s="462" t="s">
        <v>896</v>
      </c>
      <c r="D4717" s="463">
        <v>96.05</v>
      </c>
      <c r="E4717" s="463">
        <v>37.11</v>
      </c>
      <c r="F4717" s="463">
        <v>133.16</v>
      </c>
    </row>
    <row r="4718" spans="1:6" ht="30">
      <c r="A4718" s="460">
        <v>97444</v>
      </c>
      <c r="B4718" s="461" t="s">
        <v>2559</v>
      </c>
      <c r="C4718" s="462" t="s">
        <v>896</v>
      </c>
      <c r="D4718" s="463">
        <v>119.23000000000002</v>
      </c>
      <c r="E4718" s="463">
        <v>37.1</v>
      </c>
      <c r="F4718" s="463">
        <v>156.33000000000001</v>
      </c>
    </row>
    <row r="4719" spans="1:6" ht="30">
      <c r="A4719" s="460">
        <v>97446</v>
      </c>
      <c r="B4719" s="461" t="s">
        <v>2560</v>
      </c>
      <c r="C4719" s="462" t="s">
        <v>896</v>
      </c>
      <c r="D4719" s="463">
        <v>227.95000000000002</v>
      </c>
      <c r="E4719" s="463">
        <v>41.02</v>
      </c>
      <c r="F4719" s="463">
        <v>268.97000000000003</v>
      </c>
    </row>
    <row r="4720" spans="1:6" ht="30">
      <c r="A4720" s="460">
        <v>97447</v>
      </c>
      <c r="B4720" s="461" t="s">
        <v>2561</v>
      </c>
      <c r="C4720" s="462" t="s">
        <v>896</v>
      </c>
      <c r="D4720" s="463">
        <v>227.95000000000002</v>
      </c>
      <c r="E4720" s="463">
        <v>41.02</v>
      </c>
      <c r="F4720" s="463">
        <v>268.97000000000003</v>
      </c>
    </row>
    <row r="4721" spans="1:6" ht="30">
      <c r="A4721" s="460">
        <v>97449</v>
      </c>
      <c r="B4721" s="461" t="s">
        <v>2562</v>
      </c>
      <c r="C4721" s="462" t="s">
        <v>896</v>
      </c>
      <c r="D4721" s="463">
        <v>241.5</v>
      </c>
      <c r="E4721" s="463">
        <v>45.01</v>
      </c>
      <c r="F4721" s="463">
        <v>286.51</v>
      </c>
    </row>
    <row r="4722" spans="1:6" ht="30">
      <c r="A4722" s="460">
        <v>97450</v>
      </c>
      <c r="B4722" s="461" t="s">
        <v>2563</v>
      </c>
      <c r="C4722" s="462" t="s">
        <v>896</v>
      </c>
      <c r="D4722" s="463">
        <v>304.61</v>
      </c>
      <c r="E4722" s="463">
        <v>45.01</v>
      </c>
      <c r="F4722" s="463">
        <v>349.62</v>
      </c>
    </row>
    <row r="4723" spans="1:6" ht="30">
      <c r="A4723" s="460">
        <v>97452</v>
      </c>
      <c r="B4723" s="461" t="s">
        <v>2564</v>
      </c>
      <c r="C4723" s="462" t="s">
        <v>896</v>
      </c>
      <c r="D4723" s="463">
        <v>163.13</v>
      </c>
      <c r="E4723" s="463">
        <v>55.63</v>
      </c>
      <c r="F4723" s="463">
        <v>218.76</v>
      </c>
    </row>
    <row r="4724" spans="1:6" ht="30">
      <c r="A4724" s="460">
        <v>97453</v>
      </c>
      <c r="B4724" s="461" t="s">
        <v>2565</v>
      </c>
      <c r="C4724" s="462" t="s">
        <v>896</v>
      </c>
      <c r="D4724" s="463">
        <v>176.36</v>
      </c>
      <c r="E4724" s="463">
        <v>55.63</v>
      </c>
      <c r="F4724" s="463">
        <v>231.99</v>
      </c>
    </row>
    <row r="4725" spans="1:6" ht="30">
      <c r="A4725" s="460">
        <v>97454</v>
      </c>
      <c r="B4725" s="461" t="s">
        <v>2566</v>
      </c>
      <c r="C4725" s="462" t="s">
        <v>896</v>
      </c>
      <c r="D4725" s="463">
        <v>308.55</v>
      </c>
      <c r="E4725" s="463">
        <v>61.57</v>
      </c>
      <c r="F4725" s="463">
        <v>370.12</v>
      </c>
    </row>
    <row r="4726" spans="1:6" ht="30">
      <c r="A4726" s="460">
        <v>97455</v>
      </c>
      <c r="B4726" s="461" t="s">
        <v>2567</v>
      </c>
      <c r="C4726" s="462" t="s">
        <v>896</v>
      </c>
      <c r="D4726" s="463">
        <v>329.7</v>
      </c>
      <c r="E4726" s="463">
        <v>61.57</v>
      </c>
      <c r="F4726" s="463">
        <v>391.27</v>
      </c>
    </row>
    <row r="4727" spans="1:6" ht="30">
      <c r="A4727" s="460">
        <v>97456</v>
      </c>
      <c r="B4727" s="461" t="s">
        <v>2568</v>
      </c>
      <c r="C4727" s="462" t="s">
        <v>896</v>
      </c>
      <c r="D4727" s="463">
        <v>766.09</v>
      </c>
      <c r="E4727" s="463">
        <v>67.53</v>
      </c>
      <c r="F4727" s="463">
        <v>833.62</v>
      </c>
    </row>
    <row r="4728" spans="1:6" ht="30">
      <c r="A4728" s="460">
        <v>97457</v>
      </c>
      <c r="B4728" s="461" t="s">
        <v>2569</v>
      </c>
      <c r="C4728" s="462" t="s">
        <v>896</v>
      </c>
      <c r="D4728" s="463">
        <v>671.16000000000008</v>
      </c>
      <c r="E4728" s="463">
        <v>67.540000000000006</v>
      </c>
      <c r="F4728" s="463">
        <v>738.7</v>
      </c>
    </row>
    <row r="4729" spans="1:6" ht="30">
      <c r="A4729" s="460">
        <v>97458</v>
      </c>
      <c r="B4729" s="461" t="s">
        <v>2570</v>
      </c>
      <c r="C4729" s="462" t="s">
        <v>896</v>
      </c>
      <c r="D4729" s="463">
        <v>270.58999999999997</v>
      </c>
      <c r="E4729" s="463">
        <v>74.23</v>
      </c>
      <c r="F4729" s="463">
        <v>344.82</v>
      </c>
    </row>
    <row r="4730" spans="1:6" ht="30">
      <c r="A4730" s="460">
        <v>97459</v>
      </c>
      <c r="B4730" s="461" t="s">
        <v>2571</v>
      </c>
      <c r="C4730" s="462" t="s">
        <v>896</v>
      </c>
      <c r="D4730" s="463">
        <v>506.36</v>
      </c>
      <c r="E4730" s="463">
        <v>82.14</v>
      </c>
      <c r="F4730" s="463">
        <v>588.5</v>
      </c>
    </row>
    <row r="4731" spans="1:6" ht="30">
      <c r="A4731" s="460">
        <v>97460</v>
      </c>
      <c r="B4731" s="461" t="s">
        <v>2572</v>
      </c>
      <c r="C4731" s="462" t="s">
        <v>896</v>
      </c>
      <c r="D4731" s="463">
        <v>812.0200000000001</v>
      </c>
      <c r="E4731" s="463">
        <v>90.05</v>
      </c>
      <c r="F4731" s="463">
        <v>902.07</v>
      </c>
    </row>
    <row r="4732" spans="1:6" ht="30">
      <c r="A4732" s="460">
        <v>97461</v>
      </c>
      <c r="B4732" s="461" t="s">
        <v>2297</v>
      </c>
      <c r="C4732" s="462" t="s">
        <v>896</v>
      </c>
      <c r="D4732" s="463">
        <v>31.03</v>
      </c>
      <c r="E4732" s="463">
        <v>10.89</v>
      </c>
      <c r="F4732" s="463">
        <v>41.92</v>
      </c>
    </row>
    <row r="4733" spans="1:6" ht="30">
      <c r="A4733" s="460">
        <v>97462</v>
      </c>
      <c r="B4733" s="461" t="s">
        <v>2298</v>
      </c>
      <c r="C4733" s="462" t="s">
        <v>896</v>
      </c>
      <c r="D4733" s="463">
        <v>24.230000000000004</v>
      </c>
      <c r="E4733" s="463">
        <v>10.9</v>
      </c>
      <c r="F4733" s="463">
        <v>35.130000000000003</v>
      </c>
    </row>
    <row r="4734" spans="1:6" ht="30">
      <c r="A4734" s="460">
        <v>97464</v>
      </c>
      <c r="B4734" s="461" t="s">
        <v>2299</v>
      </c>
      <c r="C4734" s="462" t="s">
        <v>896</v>
      </c>
      <c r="D4734" s="463">
        <v>46.3</v>
      </c>
      <c r="E4734" s="463">
        <v>13.93</v>
      </c>
      <c r="F4734" s="463">
        <v>60.23</v>
      </c>
    </row>
    <row r="4735" spans="1:6" ht="30">
      <c r="A4735" s="460">
        <v>97465</v>
      </c>
      <c r="B4735" s="461" t="s">
        <v>2300</v>
      </c>
      <c r="C4735" s="462" t="s">
        <v>896</v>
      </c>
      <c r="D4735" s="463">
        <v>57.750000000000007</v>
      </c>
      <c r="E4735" s="463">
        <v>13.93</v>
      </c>
      <c r="F4735" s="463">
        <v>71.680000000000007</v>
      </c>
    </row>
    <row r="4736" spans="1:6" ht="30">
      <c r="A4736" s="460">
        <v>97467</v>
      </c>
      <c r="B4736" s="461" t="s">
        <v>2301</v>
      </c>
      <c r="C4736" s="462" t="s">
        <v>896</v>
      </c>
      <c r="D4736" s="463">
        <v>59</v>
      </c>
      <c r="E4736" s="463">
        <v>17.420000000000002</v>
      </c>
      <c r="F4736" s="463">
        <v>76.42</v>
      </c>
    </row>
    <row r="4737" spans="1:6" ht="45">
      <c r="A4737" s="460">
        <v>97468</v>
      </c>
      <c r="B4737" s="461" t="s">
        <v>2302</v>
      </c>
      <c r="C4737" s="462" t="s">
        <v>896</v>
      </c>
      <c r="D4737" s="463">
        <v>73.66</v>
      </c>
      <c r="E4737" s="463">
        <v>17.420000000000002</v>
      </c>
      <c r="F4737" s="463">
        <v>91.08</v>
      </c>
    </row>
    <row r="4738" spans="1:6" ht="30">
      <c r="A4738" s="460">
        <v>97470</v>
      </c>
      <c r="B4738" s="461" t="s">
        <v>2303</v>
      </c>
      <c r="C4738" s="462" t="s">
        <v>896</v>
      </c>
      <c r="D4738" s="463">
        <v>90.8</v>
      </c>
      <c r="E4738" s="463">
        <v>21.78</v>
      </c>
      <c r="F4738" s="463">
        <v>112.58</v>
      </c>
    </row>
    <row r="4739" spans="1:6" ht="30">
      <c r="A4739" s="460">
        <v>97471</v>
      </c>
      <c r="B4739" s="461" t="s">
        <v>2304</v>
      </c>
      <c r="C4739" s="462" t="s">
        <v>896</v>
      </c>
      <c r="D4739" s="463">
        <v>113.97</v>
      </c>
      <c r="E4739" s="463">
        <v>21.78</v>
      </c>
      <c r="F4739" s="463">
        <v>135.75</v>
      </c>
    </row>
    <row r="4740" spans="1:6" ht="30">
      <c r="A4740" s="460">
        <v>97474</v>
      </c>
      <c r="B4740" s="461" t="s">
        <v>2305</v>
      </c>
      <c r="C4740" s="462" t="s">
        <v>896</v>
      </c>
      <c r="D4740" s="463">
        <v>176.74</v>
      </c>
      <c r="E4740" s="463">
        <v>28.31</v>
      </c>
      <c r="F4740" s="463">
        <v>205.05</v>
      </c>
    </row>
    <row r="4741" spans="1:6" ht="30">
      <c r="A4741" s="460">
        <v>97475</v>
      </c>
      <c r="B4741" s="461" t="s">
        <v>2306</v>
      </c>
      <c r="C4741" s="462" t="s">
        <v>896</v>
      </c>
      <c r="D4741" s="463">
        <v>223.59</v>
      </c>
      <c r="E4741" s="463">
        <v>28.31</v>
      </c>
      <c r="F4741" s="463">
        <v>251.9</v>
      </c>
    </row>
    <row r="4742" spans="1:6" ht="30">
      <c r="A4742" s="460">
        <v>97477</v>
      </c>
      <c r="B4742" s="461" t="s">
        <v>2307</v>
      </c>
      <c r="C4742" s="462" t="s">
        <v>896</v>
      </c>
      <c r="D4742" s="463">
        <v>238.02999999999997</v>
      </c>
      <c r="E4742" s="463">
        <v>34.92</v>
      </c>
      <c r="F4742" s="463">
        <v>272.95</v>
      </c>
    </row>
    <row r="4743" spans="1:6" ht="30">
      <c r="A4743" s="460">
        <v>97478</v>
      </c>
      <c r="B4743" s="461" t="s">
        <v>2308</v>
      </c>
      <c r="C4743" s="462" t="s">
        <v>896</v>
      </c>
      <c r="D4743" s="463">
        <v>301.14</v>
      </c>
      <c r="E4743" s="463">
        <v>34.92</v>
      </c>
      <c r="F4743" s="463">
        <v>336.06</v>
      </c>
    </row>
    <row r="4744" spans="1:6" ht="30">
      <c r="A4744" s="460">
        <v>97479</v>
      </c>
      <c r="B4744" s="461" t="s">
        <v>2309</v>
      </c>
      <c r="C4744" s="462" t="s">
        <v>896</v>
      </c>
      <c r="D4744" s="463">
        <v>51.179999999999993</v>
      </c>
      <c r="E4744" s="463">
        <v>16.34</v>
      </c>
      <c r="F4744" s="463">
        <v>67.52</v>
      </c>
    </row>
    <row r="4745" spans="1:6" ht="30">
      <c r="A4745" s="460">
        <v>97480</v>
      </c>
      <c r="B4745" s="461" t="s">
        <v>2310</v>
      </c>
      <c r="C4745" s="462" t="s">
        <v>896</v>
      </c>
      <c r="D4745" s="463">
        <v>51.179999999999993</v>
      </c>
      <c r="E4745" s="463">
        <v>16.34</v>
      </c>
      <c r="F4745" s="463">
        <v>67.52</v>
      </c>
    </row>
    <row r="4746" spans="1:6" ht="30">
      <c r="A4746" s="460">
        <v>97481</v>
      </c>
      <c r="B4746" s="461" t="s">
        <v>2311</v>
      </c>
      <c r="C4746" s="462" t="s">
        <v>896</v>
      </c>
      <c r="D4746" s="463">
        <v>76.72</v>
      </c>
      <c r="E4746" s="463">
        <v>20.91</v>
      </c>
      <c r="F4746" s="463">
        <v>97.63</v>
      </c>
    </row>
    <row r="4747" spans="1:6" ht="30">
      <c r="A4747" s="460">
        <v>97482</v>
      </c>
      <c r="B4747" s="461" t="s">
        <v>2312</v>
      </c>
      <c r="C4747" s="462" t="s">
        <v>896</v>
      </c>
      <c r="D4747" s="463">
        <v>76.72</v>
      </c>
      <c r="E4747" s="463">
        <v>20.91</v>
      </c>
      <c r="F4747" s="463">
        <v>97.63</v>
      </c>
    </row>
    <row r="4748" spans="1:6" ht="30">
      <c r="A4748" s="460">
        <v>97483</v>
      </c>
      <c r="B4748" s="461" t="s">
        <v>2313</v>
      </c>
      <c r="C4748" s="462" t="s">
        <v>896</v>
      </c>
      <c r="D4748" s="463">
        <v>110.35000000000001</v>
      </c>
      <c r="E4748" s="463">
        <v>26.14</v>
      </c>
      <c r="F4748" s="463">
        <v>136.49</v>
      </c>
    </row>
    <row r="4749" spans="1:6" ht="30">
      <c r="A4749" s="460">
        <v>97484</v>
      </c>
      <c r="B4749" s="461" t="s">
        <v>2314</v>
      </c>
      <c r="C4749" s="462" t="s">
        <v>896</v>
      </c>
      <c r="D4749" s="463">
        <v>110.35000000000001</v>
      </c>
      <c r="E4749" s="463">
        <v>26.14</v>
      </c>
      <c r="F4749" s="463">
        <v>136.49</v>
      </c>
    </row>
    <row r="4750" spans="1:6" ht="30">
      <c r="A4750" s="460">
        <v>97485</v>
      </c>
      <c r="B4750" s="461" t="s">
        <v>2315</v>
      </c>
      <c r="C4750" s="462" t="s">
        <v>896</v>
      </c>
      <c r="D4750" s="463">
        <v>155.26</v>
      </c>
      <c r="E4750" s="463">
        <v>32.68</v>
      </c>
      <c r="F4750" s="463">
        <v>187.94</v>
      </c>
    </row>
    <row r="4751" spans="1:6" ht="30">
      <c r="A4751" s="460">
        <v>97486</v>
      </c>
      <c r="B4751" s="461" t="s">
        <v>2316</v>
      </c>
      <c r="C4751" s="462" t="s">
        <v>896</v>
      </c>
      <c r="D4751" s="463">
        <v>168.5</v>
      </c>
      <c r="E4751" s="463">
        <v>32.67</v>
      </c>
      <c r="F4751" s="463">
        <v>201.17</v>
      </c>
    </row>
    <row r="4752" spans="1:6" ht="30">
      <c r="A4752" s="460">
        <v>97487</v>
      </c>
      <c r="B4752" s="461" t="s">
        <v>2317</v>
      </c>
      <c r="C4752" s="462" t="s">
        <v>896</v>
      </c>
      <c r="D4752" s="463">
        <v>302.02</v>
      </c>
      <c r="E4752" s="463">
        <v>42.54</v>
      </c>
      <c r="F4752" s="463">
        <v>344.56</v>
      </c>
    </row>
    <row r="4753" spans="1:6" ht="30">
      <c r="A4753" s="460">
        <v>97488</v>
      </c>
      <c r="B4753" s="461" t="s">
        <v>2318</v>
      </c>
      <c r="C4753" s="462" t="s">
        <v>896</v>
      </c>
      <c r="D4753" s="463">
        <v>323.16999999999996</v>
      </c>
      <c r="E4753" s="463">
        <v>42.54</v>
      </c>
      <c r="F4753" s="463">
        <v>365.71</v>
      </c>
    </row>
    <row r="4754" spans="1:6" ht="30">
      <c r="A4754" s="460">
        <v>97489</v>
      </c>
      <c r="B4754" s="461" t="s">
        <v>2319</v>
      </c>
      <c r="C4754" s="462" t="s">
        <v>896</v>
      </c>
      <c r="D4754" s="463">
        <v>760.89</v>
      </c>
      <c r="E4754" s="463">
        <v>52.34</v>
      </c>
      <c r="F4754" s="463">
        <v>813.23</v>
      </c>
    </row>
    <row r="4755" spans="1:6" ht="30">
      <c r="A4755" s="460">
        <v>97490</v>
      </c>
      <c r="B4755" s="461" t="s">
        <v>2320</v>
      </c>
      <c r="C4755" s="462" t="s">
        <v>896</v>
      </c>
      <c r="D4755" s="463">
        <v>665.96999999999991</v>
      </c>
      <c r="E4755" s="463">
        <v>52.34</v>
      </c>
      <c r="F4755" s="463">
        <v>718.31</v>
      </c>
    </row>
    <row r="4756" spans="1:6" ht="30">
      <c r="A4756" s="460">
        <v>97491</v>
      </c>
      <c r="B4756" s="461" t="s">
        <v>2321</v>
      </c>
      <c r="C4756" s="462" t="s">
        <v>896</v>
      </c>
      <c r="D4756" s="463">
        <v>82.33</v>
      </c>
      <c r="E4756" s="463">
        <v>21.7</v>
      </c>
      <c r="F4756" s="463">
        <v>104.03</v>
      </c>
    </row>
    <row r="4757" spans="1:6" ht="30">
      <c r="A4757" s="460">
        <v>97492</v>
      </c>
      <c r="B4757" s="461" t="s">
        <v>2322</v>
      </c>
      <c r="C4757" s="462" t="s">
        <v>896</v>
      </c>
      <c r="D4757" s="463">
        <v>124.4</v>
      </c>
      <c r="E4757" s="463">
        <v>27.88</v>
      </c>
      <c r="F4757" s="463">
        <v>152.28</v>
      </c>
    </row>
    <row r="4758" spans="1:6" ht="30">
      <c r="A4758" s="460">
        <v>97493</v>
      </c>
      <c r="B4758" s="461" t="s">
        <v>2323</v>
      </c>
      <c r="C4758" s="462" t="s">
        <v>896</v>
      </c>
      <c r="D4758" s="463">
        <v>161.44</v>
      </c>
      <c r="E4758" s="463">
        <v>34.86</v>
      </c>
      <c r="F4758" s="463">
        <v>196.3</v>
      </c>
    </row>
    <row r="4759" spans="1:6" ht="30">
      <c r="A4759" s="460">
        <v>97494</v>
      </c>
      <c r="B4759" s="461" t="s">
        <v>2324</v>
      </c>
      <c r="C4759" s="462" t="s">
        <v>896</v>
      </c>
      <c r="D4759" s="463">
        <v>260.09000000000003</v>
      </c>
      <c r="E4759" s="463">
        <v>43.57</v>
      </c>
      <c r="F4759" s="463">
        <v>303.66000000000003</v>
      </c>
    </row>
    <row r="4760" spans="1:6" ht="30">
      <c r="A4760" s="460">
        <v>97495</v>
      </c>
      <c r="B4760" s="461" t="s">
        <v>2325</v>
      </c>
      <c r="C4760" s="462" t="s">
        <v>896</v>
      </c>
      <c r="D4760" s="463">
        <v>497.65000000000003</v>
      </c>
      <c r="E4760" s="463">
        <v>56.71</v>
      </c>
      <c r="F4760" s="463">
        <v>554.36</v>
      </c>
    </row>
    <row r="4761" spans="1:6" ht="30">
      <c r="A4761" s="460">
        <v>97496</v>
      </c>
      <c r="B4761" s="461" t="s">
        <v>2326</v>
      </c>
      <c r="C4761" s="462" t="s">
        <v>896</v>
      </c>
      <c r="D4761" s="463">
        <v>805.1</v>
      </c>
      <c r="E4761" s="463">
        <v>69.86</v>
      </c>
      <c r="F4761" s="463">
        <v>874.96</v>
      </c>
    </row>
    <row r="4762" spans="1:6" ht="30">
      <c r="A4762" s="460">
        <v>97499</v>
      </c>
      <c r="B4762" s="461" t="s">
        <v>2385</v>
      </c>
      <c r="C4762" s="462" t="s">
        <v>896</v>
      </c>
      <c r="D4762" s="463">
        <v>30.18</v>
      </c>
      <c r="E4762" s="463">
        <v>8.42</v>
      </c>
      <c r="F4762" s="463">
        <v>38.6</v>
      </c>
    </row>
    <row r="4763" spans="1:6" ht="30">
      <c r="A4763" s="460">
        <v>97500</v>
      </c>
      <c r="B4763" s="461" t="s">
        <v>2386</v>
      </c>
      <c r="C4763" s="462" t="s">
        <v>896</v>
      </c>
      <c r="D4763" s="463">
        <v>23.39</v>
      </c>
      <c r="E4763" s="463">
        <v>8.42</v>
      </c>
      <c r="F4763" s="463">
        <v>31.81</v>
      </c>
    </row>
    <row r="4764" spans="1:6" ht="30">
      <c r="A4764" s="460">
        <v>97502</v>
      </c>
      <c r="B4764" s="461" t="s">
        <v>2387</v>
      </c>
      <c r="C4764" s="462" t="s">
        <v>896</v>
      </c>
      <c r="D4764" s="463">
        <v>44.75</v>
      </c>
      <c r="E4764" s="463">
        <v>9.34</v>
      </c>
      <c r="F4764" s="463">
        <v>54.09</v>
      </c>
    </row>
    <row r="4765" spans="1:6" ht="30">
      <c r="A4765" s="460">
        <v>97503</v>
      </c>
      <c r="B4765" s="461" t="s">
        <v>2388</v>
      </c>
      <c r="C4765" s="462" t="s">
        <v>896</v>
      </c>
      <c r="D4765" s="463">
        <v>56.289999999999992</v>
      </c>
      <c r="E4765" s="463">
        <v>9.56</v>
      </c>
      <c r="F4765" s="463">
        <v>65.849999999999994</v>
      </c>
    </row>
    <row r="4766" spans="1:6" ht="30">
      <c r="A4766" s="460">
        <v>97505</v>
      </c>
      <c r="B4766" s="461" t="s">
        <v>2389</v>
      </c>
      <c r="C4766" s="462" t="s">
        <v>896</v>
      </c>
      <c r="D4766" s="463">
        <v>56.789999999999992</v>
      </c>
      <c r="E4766" s="463">
        <v>10.95</v>
      </c>
      <c r="F4766" s="463">
        <v>67.739999999999995</v>
      </c>
    </row>
    <row r="4767" spans="1:6" ht="45">
      <c r="A4767" s="460">
        <v>97506</v>
      </c>
      <c r="B4767" s="461" t="s">
        <v>2390</v>
      </c>
      <c r="C4767" s="462" t="s">
        <v>896</v>
      </c>
      <c r="D4767" s="463">
        <v>71.45</v>
      </c>
      <c r="E4767" s="463">
        <v>10.95</v>
      </c>
      <c r="F4767" s="463">
        <v>82.4</v>
      </c>
    </row>
    <row r="4768" spans="1:6" ht="30">
      <c r="A4768" s="460">
        <v>97508</v>
      </c>
      <c r="B4768" s="461" t="s">
        <v>2391</v>
      </c>
      <c r="C4768" s="462" t="s">
        <v>896</v>
      </c>
      <c r="D4768" s="463">
        <v>87.66</v>
      </c>
      <c r="E4768" s="463">
        <v>12.62</v>
      </c>
      <c r="F4768" s="463">
        <v>100.28</v>
      </c>
    </row>
    <row r="4769" spans="1:6" ht="30">
      <c r="A4769" s="460">
        <v>97509</v>
      </c>
      <c r="B4769" s="461" t="s">
        <v>2392</v>
      </c>
      <c r="C4769" s="462" t="s">
        <v>896</v>
      </c>
      <c r="D4769" s="463">
        <v>110.84</v>
      </c>
      <c r="E4769" s="463">
        <v>12.61</v>
      </c>
      <c r="F4769" s="463">
        <v>123.45</v>
      </c>
    </row>
    <row r="4770" spans="1:6" ht="30">
      <c r="A4770" s="460">
        <v>97511</v>
      </c>
      <c r="B4770" s="461" t="s">
        <v>2393</v>
      </c>
      <c r="C4770" s="462" t="s">
        <v>896</v>
      </c>
      <c r="D4770" s="463">
        <v>172.23</v>
      </c>
      <c r="E4770" s="463">
        <v>15.16</v>
      </c>
      <c r="F4770" s="463">
        <v>187.39</v>
      </c>
    </row>
    <row r="4771" spans="1:6" ht="30">
      <c r="A4771" s="460">
        <v>97512</v>
      </c>
      <c r="B4771" s="461" t="s">
        <v>2394</v>
      </c>
      <c r="C4771" s="462" t="s">
        <v>896</v>
      </c>
      <c r="D4771" s="463">
        <v>219.08</v>
      </c>
      <c r="E4771" s="463">
        <v>15.16</v>
      </c>
      <c r="F4771" s="463">
        <v>234.24</v>
      </c>
    </row>
    <row r="4772" spans="1:6" ht="30">
      <c r="A4772" s="460">
        <v>97514</v>
      </c>
      <c r="B4772" s="461" t="s">
        <v>2395</v>
      </c>
      <c r="C4772" s="462" t="s">
        <v>896</v>
      </c>
      <c r="D4772" s="463">
        <v>232.12</v>
      </c>
      <c r="E4772" s="463">
        <v>17.61</v>
      </c>
      <c r="F4772" s="463">
        <v>249.73</v>
      </c>
    </row>
    <row r="4773" spans="1:6" ht="30">
      <c r="A4773" s="460">
        <v>97515</v>
      </c>
      <c r="B4773" s="461" t="s">
        <v>2396</v>
      </c>
      <c r="C4773" s="462" t="s">
        <v>896</v>
      </c>
      <c r="D4773" s="463">
        <v>295.22999999999996</v>
      </c>
      <c r="E4773" s="463">
        <v>17.61</v>
      </c>
      <c r="F4773" s="463">
        <v>312.83999999999997</v>
      </c>
    </row>
    <row r="4774" spans="1:6" ht="30">
      <c r="A4774" s="460">
        <v>97517</v>
      </c>
      <c r="B4774" s="461" t="s">
        <v>2397</v>
      </c>
      <c r="C4774" s="462" t="s">
        <v>896</v>
      </c>
      <c r="D4774" s="463">
        <v>49.92</v>
      </c>
      <c r="E4774" s="463">
        <v>12.62</v>
      </c>
      <c r="F4774" s="463">
        <v>62.54</v>
      </c>
    </row>
    <row r="4775" spans="1:6" ht="30">
      <c r="A4775" s="460">
        <v>97518</v>
      </c>
      <c r="B4775" s="461" t="s">
        <v>2398</v>
      </c>
      <c r="C4775" s="462" t="s">
        <v>896</v>
      </c>
      <c r="D4775" s="463">
        <v>49.92</v>
      </c>
      <c r="E4775" s="463">
        <v>12.62</v>
      </c>
      <c r="F4775" s="463">
        <v>62.54</v>
      </c>
    </row>
    <row r="4776" spans="1:6" ht="30">
      <c r="A4776" s="460">
        <v>97519</v>
      </c>
      <c r="B4776" s="461" t="s">
        <v>2399</v>
      </c>
      <c r="C4776" s="462" t="s">
        <v>896</v>
      </c>
      <c r="D4776" s="463">
        <v>74.5</v>
      </c>
      <c r="E4776" s="463">
        <v>14.36</v>
      </c>
      <c r="F4776" s="463">
        <v>88.86</v>
      </c>
    </row>
    <row r="4777" spans="1:6" ht="30">
      <c r="A4777" s="460">
        <v>97520</v>
      </c>
      <c r="B4777" s="461" t="s">
        <v>2400</v>
      </c>
      <c r="C4777" s="462" t="s">
        <v>896</v>
      </c>
      <c r="D4777" s="463">
        <v>74.5</v>
      </c>
      <c r="E4777" s="463">
        <v>14.36</v>
      </c>
      <c r="F4777" s="463">
        <v>88.86</v>
      </c>
    </row>
    <row r="4778" spans="1:6" ht="30">
      <c r="A4778" s="460">
        <v>97521</v>
      </c>
      <c r="B4778" s="461" t="s">
        <v>2401</v>
      </c>
      <c r="C4778" s="462" t="s">
        <v>896</v>
      </c>
      <c r="D4778" s="463">
        <v>107.00999999999999</v>
      </c>
      <c r="E4778" s="463">
        <v>16.399999999999999</v>
      </c>
      <c r="F4778" s="463">
        <v>123.41</v>
      </c>
    </row>
    <row r="4779" spans="1:6" ht="30">
      <c r="A4779" s="460">
        <v>97522</v>
      </c>
      <c r="B4779" s="461" t="s">
        <v>2402</v>
      </c>
      <c r="C4779" s="462" t="s">
        <v>896</v>
      </c>
      <c r="D4779" s="463">
        <v>107.00999999999999</v>
      </c>
      <c r="E4779" s="463">
        <v>16.399999999999999</v>
      </c>
      <c r="F4779" s="463">
        <v>123.41</v>
      </c>
    </row>
    <row r="4780" spans="1:6" ht="30">
      <c r="A4780" s="460">
        <v>97523</v>
      </c>
      <c r="B4780" s="461" t="s">
        <v>2403</v>
      </c>
      <c r="C4780" s="462" t="s">
        <v>896</v>
      </c>
      <c r="D4780" s="463">
        <v>150.57</v>
      </c>
      <c r="E4780" s="463">
        <v>18.93</v>
      </c>
      <c r="F4780" s="463">
        <v>169.5</v>
      </c>
    </row>
    <row r="4781" spans="1:6" ht="30">
      <c r="A4781" s="460">
        <v>97524</v>
      </c>
      <c r="B4781" s="461" t="s">
        <v>2404</v>
      </c>
      <c r="C4781" s="462" t="s">
        <v>896</v>
      </c>
      <c r="D4781" s="463">
        <v>163.81</v>
      </c>
      <c r="E4781" s="463">
        <v>18.920000000000002</v>
      </c>
      <c r="F4781" s="463">
        <v>182.73</v>
      </c>
    </row>
    <row r="4782" spans="1:6" ht="30">
      <c r="A4782" s="460">
        <v>97525</v>
      </c>
      <c r="B4782" s="461" t="s">
        <v>2405</v>
      </c>
      <c r="C4782" s="462" t="s">
        <v>896</v>
      </c>
      <c r="D4782" s="463">
        <v>295.22000000000003</v>
      </c>
      <c r="E4782" s="463">
        <v>22.71</v>
      </c>
      <c r="F4782" s="463">
        <v>317.93</v>
      </c>
    </row>
    <row r="4783" spans="1:6" ht="30">
      <c r="A4783" s="460">
        <v>97526</v>
      </c>
      <c r="B4783" s="461" t="s">
        <v>2406</v>
      </c>
      <c r="C4783" s="462" t="s">
        <v>896</v>
      </c>
      <c r="D4783" s="463">
        <v>316.37</v>
      </c>
      <c r="E4783" s="463">
        <v>22.71</v>
      </c>
      <c r="F4783" s="463">
        <v>339.08</v>
      </c>
    </row>
    <row r="4784" spans="1:6" ht="30">
      <c r="A4784" s="460">
        <v>97527</v>
      </c>
      <c r="B4784" s="461" t="s">
        <v>2407</v>
      </c>
      <c r="C4784" s="462" t="s">
        <v>896</v>
      </c>
      <c r="D4784" s="463">
        <v>752.03</v>
      </c>
      <c r="E4784" s="463">
        <v>26.48</v>
      </c>
      <c r="F4784" s="463">
        <v>778.51</v>
      </c>
    </row>
    <row r="4785" spans="1:6" ht="30">
      <c r="A4785" s="460">
        <v>97528</v>
      </c>
      <c r="B4785" s="461" t="s">
        <v>2408</v>
      </c>
      <c r="C4785" s="462" t="s">
        <v>896</v>
      </c>
      <c r="D4785" s="463">
        <v>657.11</v>
      </c>
      <c r="E4785" s="463">
        <v>26.48</v>
      </c>
      <c r="F4785" s="463">
        <v>683.59</v>
      </c>
    </row>
    <row r="4786" spans="1:6" ht="30">
      <c r="A4786" s="460">
        <v>97529</v>
      </c>
      <c r="B4786" s="461" t="s">
        <v>2409</v>
      </c>
      <c r="C4786" s="462" t="s">
        <v>896</v>
      </c>
      <c r="D4786" s="463">
        <v>80.66</v>
      </c>
      <c r="E4786" s="463">
        <v>16.84</v>
      </c>
      <c r="F4786" s="463">
        <v>97.5</v>
      </c>
    </row>
    <row r="4787" spans="1:6" ht="30">
      <c r="A4787" s="460">
        <v>97530</v>
      </c>
      <c r="B4787" s="461" t="s">
        <v>2410</v>
      </c>
      <c r="C4787" s="462" t="s">
        <v>896</v>
      </c>
      <c r="D4787" s="463">
        <v>121.44</v>
      </c>
      <c r="E4787" s="463">
        <v>19.149999999999999</v>
      </c>
      <c r="F4787" s="463">
        <v>140.59</v>
      </c>
    </row>
    <row r="4788" spans="1:6" ht="30">
      <c r="A4788" s="460">
        <v>97531</v>
      </c>
      <c r="B4788" s="461" t="s">
        <v>2411</v>
      </c>
      <c r="C4788" s="462" t="s">
        <v>896</v>
      </c>
      <c r="D4788" s="463">
        <v>157</v>
      </c>
      <c r="E4788" s="463">
        <v>21.84</v>
      </c>
      <c r="F4788" s="463">
        <v>178.84</v>
      </c>
    </row>
    <row r="4789" spans="1:6" ht="30">
      <c r="A4789" s="460">
        <v>97532</v>
      </c>
      <c r="B4789" s="461" t="s">
        <v>2412</v>
      </c>
      <c r="C4789" s="462" t="s">
        <v>896</v>
      </c>
      <c r="D4789" s="463">
        <v>253.82</v>
      </c>
      <c r="E4789" s="463">
        <v>25.26</v>
      </c>
      <c r="F4789" s="463">
        <v>279.08</v>
      </c>
    </row>
    <row r="4790" spans="1:6" ht="30">
      <c r="A4790" s="460">
        <v>97533</v>
      </c>
      <c r="B4790" s="461" t="s">
        <v>2413</v>
      </c>
      <c r="C4790" s="462" t="s">
        <v>896</v>
      </c>
      <c r="D4790" s="463">
        <v>489.95</v>
      </c>
      <c r="E4790" s="463">
        <v>34.18</v>
      </c>
      <c r="F4790" s="463">
        <v>524.13</v>
      </c>
    </row>
    <row r="4791" spans="1:6" ht="30">
      <c r="A4791" s="460">
        <v>97534</v>
      </c>
      <c r="B4791" s="461" t="s">
        <v>2414</v>
      </c>
      <c r="C4791" s="462" t="s">
        <v>896</v>
      </c>
      <c r="D4791" s="463">
        <v>793.28</v>
      </c>
      <c r="E4791" s="463">
        <v>35.35</v>
      </c>
      <c r="F4791" s="463">
        <v>828.63</v>
      </c>
    </row>
    <row r="4792" spans="1:6" ht="30">
      <c r="A4792" s="460">
        <v>97537</v>
      </c>
      <c r="B4792" s="461" t="s">
        <v>2170</v>
      </c>
      <c r="C4792" s="462" t="s">
        <v>896</v>
      </c>
      <c r="D4792" s="463">
        <v>20.86</v>
      </c>
      <c r="E4792" s="463">
        <v>8.27</v>
      </c>
      <c r="F4792" s="463">
        <v>29.13</v>
      </c>
    </row>
    <row r="4793" spans="1:6" ht="30">
      <c r="A4793" s="460">
        <v>97540</v>
      </c>
      <c r="B4793" s="461" t="s">
        <v>2171</v>
      </c>
      <c r="C4793" s="462" t="s">
        <v>896</v>
      </c>
      <c r="D4793" s="463">
        <v>25.159999999999997</v>
      </c>
      <c r="E4793" s="463">
        <v>14.24</v>
      </c>
      <c r="F4793" s="463">
        <v>39.4</v>
      </c>
    </row>
    <row r="4794" spans="1:6" ht="30">
      <c r="A4794" s="460">
        <v>97541</v>
      </c>
      <c r="B4794" s="461" t="s">
        <v>2172</v>
      </c>
      <c r="C4794" s="462" t="s">
        <v>896</v>
      </c>
      <c r="D4794" s="463">
        <v>19.520000000000003</v>
      </c>
      <c r="E4794" s="463">
        <v>14.25</v>
      </c>
      <c r="F4794" s="463">
        <v>33.770000000000003</v>
      </c>
    </row>
    <row r="4795" spans="1:6" ht="30">
      <c r="A4795" s="460">
        <v>97543</v>
      </c>
      <c r="B4795" s="461" t="s">
        <v>2173</v>
      </c>
      <c r="C4795" s="462" t="s">
        <v>896</v>
      </c>
      <c r="D4795" s="463">
        <v>36.75</v>
      </c>
      <c r="E4795" s="463">
        <v>27.7</v>
      </c>
      <c r="F4795" s="463">
        <v>64.45</v>
      </c>
    </row>
    <row r="4796" spans="1:6" ht="30">
      <c r="A4796" s="460">
        <v>97544</v>
      </c>
      <c r="B4796" s="461" t="s">
        <v>2174</v>
      </c>
      <c r="C4796" s="462" t="s">
        <v>896</v>
      </c>
      <c r="D4796" s="463">
        <v>29.959999999999997</v>
      </c>
      <c r="E4796" s="463">
        <v>27.7</v>
      </c>
      <c r="F4796" s="463">
        <v>57.66</v>
      </c>
    </row>
    <row r="4797" spans="1:6" ht="30">
      <c r="A4797" s="460">
        <v>97546</v>
      </c>
      <c r="B4797" s="461" t="s">
        <v>2175</v>
      </c>
      <c r="C4797" s="462" t="s">
        <v>896</v>
      </c>
      <c r="D4797" s="463">
        <v>28.349999999999998</v>
      </c>
      <c r="E4797" s="463">
        <v>12.48</v>
      </c>
      <c r="F4797" s="463">
        <v>40.83</v>
      </c>
    </row>
    <row r="4798" spans="1:6" ht="30">
      <c r="A4798" s="460">
        <v>97547</v>
      </c>
      <c r="B4798" s="461" t="s">
        <v>2176</v>
      </c>
      <c r="C4798" s="462" t="s">
        <v>896</v>
      </c>
      <c r="D4798" s="463">
        <v>28.349999999999998</v>
      </c>
      <c r="E4798" s="463">
        <v>12.48</v>
      </c>
      <c r="F4798" s="463">
        <v>40.83</v>
      </c>
    </row>
    <row r="4799" spans="1:6" ht="30">
      <c r="A4799" s="460">
        <v>97548</v>
      </c>
      <c r="B4799" s="461" t="s">
        <v>2177</v>
      </c>
      <c r="C4799" s="462" t="s">
        <v>896</v>
      </c>
      <c r="D4799" s="463">
        <v>39.409999999999997</v>
      </c>
      <c r="E4799" s="463">
        <v>21.34</v>
      </c>
      <c r="F4799" s="463">
        <v>60.75</v>
      </c>
    </row>
    <row r="4800" spans="1:6" ht="30">
      <c r="A4800" s="460">
        <v>97549</v>
      </c>
      <c r="B4800" s="461" t="s">
        <v>2178</v>
      </c>
      <c r="C4800" s="462" t="s">
        <v>896</v>
      </c>
      <c r="D4800" s="463">
        <v>39.409999999999997</v>
      </c>
      <c r="E4800" s="463">
        <v>21.34</v>
      </c>
      <c r="F4800" s="463">
        <v>60.75</v>
      </c>
    </row>
    <row r="4801" spans="1:6" ht="30">
      <c r="A4801" s="460">
        <v>97550</v>
      </c>
      <c r="B4801" s="461" t="s">
        <v>2179</v>
      </c>
      <c r="C4801" s="462" t="s">
        <v>896</v>
      </c>
      <c r="D4801" s="463">
        <v>59.8</v>
      </c>
      <c r="E4801" s="463">
        <v>41.56</v>
      </c>
      <c r="F4801" s="463">
        <v>101.36</v>
      </c>
    </row>
    <row r="4802" spans="1:6" ht="30">
      <c r="A4802" s="460">
        <v>97551</v>
      </c>
      <c r="B4802" s="461" t="s">
        <v>2180</v>
      </c>
      <c r="C4802" s="462" t="s">
        <v>896</v>
      </c>
      <c r="D4802" s="463">
        <v>59.8</v>
      </c>
      <c r="E4802" s="463">
        <v>41.56</v>
      </c>
      <c r="F4802" s="463">
        <v>101.36</v>
      </c>
    </row>
    <row r="4803" spans="1:6" ht="30">
      <c r="A4803" s="460">
        <v>97552</v>
      </c>
      <c r="B4803" s="461" t="s">
        <v>2181</v>
      </c>
      <c r="C4803" s="462" t="s">
        <v>896</v>
      </c>
      <c r="D4803" s="463">
        <v>42.7</v>
      </c>
      <c r="E4803" s="463">
        <v>16.64</v>
      </c>
      <c r="F4803" s="463">
        <v>59.34</v>
      </c>
    </row>
    <row r="4804" spans="1:6" ht="30">
      <c r="A4804" s="460">
        <v>97553</v>
      </c>
      <c r="B4804" s="461" t="s">
        <v>2182</v>
      </c>
      <c r="C4804" s="462" t="s">
        <v>896</v>
      </c>
      <c r="D4804" s="463">
        <v>57.44</v>
      </c>
      <c r="E4804" s="463">
        <v>28.47</v>
      </c>
      <c r="F4804" s="463">
        <v>85.91</v>
      </c>
    </row>
    <row r="4805" spans="1:6" ht="30">
      <c r="A4805" s="460">
        <v>97554</v>
      </c>
      <c r="B4805" s="461" t="s">
        <v>2183</v>
      </c>
      <c r="C4805" s="462" t="s">
        <v>896</v>
      </c>
      <c r="D4805" s="463">
        <v>93.86999999999999</v>
      </c>
      <c r="E4805" s="463">
        <v>55.42</v>
      </c>
      <c r="F4805" s="463">
        <v>149.29</v>
      </c>
    </row>
    <row r="4806" spans="1:6" ht="45">
      <c r="A4806" s="460">
        <v>98602</v>
      </c>
      <c r="B4806" s="461" t="s">
        <v>6564</v>
      </c>
      <c r="C4806" s="462" t="s">
        <v>896</v>
      </c>
      <c r="D4806" s="463">
        <v>15.07</v>
      </c>
      <c r="E4806" s="463">
        <v>3.02</v>
      </c>
      <c r="F4806" s="463">
        <v>18.09</v>
      </c>
    </row>
    <row r="4807" spans="1:6" ht="30">
      <c r="A4807" s="460">
        <v>103805</v>
      </c>
      <c r="B4807" s="461" t="s">
        <v>6565</v>
      </c>
      <c r="C4807" s="462" t="s">
        <v>896</v>
      </c>
      <c r="D4807" s="463">
        <v>9.5499999999999989</v>
      </c>
      <c r="E4807" s="463">
        <v>11.26</v>
      </c>
      <c r="F4807" s="463">
        <v>20.81</v>
      </c>
    </row>
    <row r="4808" spans="1:6" ht="30">
      <c r="A4808" s="460">
        <v>103806</v>
      </c>
      <c r="B4808" s="461" t="s">
        <v>6566</v>
      </c>
      <c r="C4808" s="462" t="s">
        <v>896</v>
      </c>
      <c r="D4808" s="463">
        <v>9.5200000000000014</v>
      </c>
      <c r="E4808" s="463">
        <v>11.26</v>
      </c>
      <c r="F4808" s="463">
        <v>20.78</v>
      </c>
    </row>
    <row r="4809" spans="1:6" ht="45">
      <c r="A4809" s="460">
        <v>103807</v>
      </c>
      <c r="B4809" s="461" t="s">
        <v>6567</v>
      </c>
      <c r="C4809" s="462" t="s">
        <v>896</v>
      </c>
      <c r="D4809" s="463">
        <v>15.95</v>
      </c>
      <c r="E4809" s="463">
        <v>7.28</v>
      </c>
      <c r="F4809" s="463">
        <v>23.23</v>
      </c>
    </row>
    <row r="4810" spans="1:6" ht="30">
      <c r="A4810" s="460">
        <v>103808</v>
      </c>
      <c r="B4810" s="461" t="s">
        <v>6568</v>
      </c>
      <c r="C4810" s="462" t="s">
        <v>896</v>
      </c>
      <c r="D4810" s="463">
        <v>19.050000000000004</v>
      </c>
      <c r="E4810" s="463">
        <v>19.29</v>
      </c>
      <c r="F4810" s="463">
        <v>38.340000000000003</v>
      </c>
    </row>
    <row r="4811" spans="1:6" ht="30">
      <c r="A4811" s="460">
        <v>103809</v>
      </c>
      <c r="B4811" s="461" t="s">
        <v>6569</v>
      </c>
      <c r="C4811" s="462" t="s">
        <v>896</v>
      </c>
      <c r="D4811" s="463">
        <v>18.770000000000003</v>
      </c>
      <c r="E4811" s="463">
        <v>19.29</v>
      </c>
      <c r="F4811" s="463">
        <v>38.06</v>
      </c>
    </row>
    <row r="4812" spans="1:6" ht="45">
      <c r="A4812" s="460">
        <v>103810</v>
      </c>
      <c r="B4812" s="461" t="s">
        <v>6570</v>
      </c>
      <c r="C4812" s="462" t="s">
        <v>896</v>
      </c>
      <c r="D4812" s="463">
        <v>24.53</v>
      </c>
      <c r="E4812" s="463">
        <v>11.29</v>
      </c>
      <c r="F4812" s="463">
        <v>35.82</v>
      </c>
    </row>
    <row r="4813" spans="1:6" ht="45">
      <c r="A4813" s="460">
        <v>103811</v>
      </c>
      <c r="B4813" s="461" t="s">
        <v>6571</v>
      </c>
      <c r="C4813" s="462" t="s">
        <v>896</v>
      </c>
      <c r="D4813" s="463">
        <v>27.26</v>
      </c>
      <c r="E4813" s="463">
        <v>12.16</v>
      </c>
      <c r="F4813" s="463">
        <v>39.42</v>
      </c>
    </row>
    <row r="4814" spans="1:6" ht="30">
      <c r="A4814" s="460">
        <v>103812</v>
      </c>
      <c r="B4814" s="461" t="s">
        <v>6572</v>
      </c>
      <c r="C4814" s="462" t="s">
        <v>896</v>
      </c>
      <c r="D4814" s="463">
        <v>29.820000000000004</v>
      </c>
      <c r="E4814" s="463">
        <v>26.13</v>
      </c>
      <c r="F4814" s="463">
        <v>55.95</v>
      </c>
    </row>
    <row r="4815" spans="1:6" ht="30">
      <c r="A4815" s="460">
        <v>103813</v>
      </c>
      <c r="B4815" s="461" t="s">
        <v>6573</v>
      </c>
      <c r="C4815" s="462" t="s">
        <v>896</v>
      </c>
      <c r="D4815" s="463">
        <v>28.150000000000002</v>
      </c>
      <c r="E4815" s="463">
        <v>26.13</v>
      </c>
      <c r="F4815" s="463">
        <v>54.28</v>
      </c>
    </row>
    <row r="4816" spans="1:6" ht="30">
      <c r="A4816" s="460">
        <v>103814</v>
      </c>
      <c r="B4816" s="461" t="s">
        <v>6574</v>
      </c>
      <c r="C4816" s="462" t="s">
        <v>896</v>
      </c>
      <c r="D4816" s="463">
        <v>6.1300000000000008</v>
      </c>
      <c r="E4816" s="463">
        <v>7.51</v>
      </c>
      <c r="F4816" s="463">
        <v>13.64</v>
      </c>
    </row>
    <row r="4817" spans="1:6" ht="30">
      <c r="A4817" s="460">
        <v>103815</v>
      </c>
      <c r="B4817" s="461" t="s">
        <v>6575</v>
      </c>
      <c r="C4817" s="462" t="s">
        <v>896</v>
      </c>
      <c r="D4817" s="463">
        <v>6.16</v>
      </c>
      <c r="E4817" s="463">
        <v>7.51</v>
      </c>
      <c r="F4817" s="463">
        <v>13.67</v>
      </c>
    </row>
    <row r="4818" spans="1:6" ht="45">
      <c r="A4818" s="460">
        <v>103816</v>
      </c>
      <c r="B4818" s="461" t="s">
        <v>6576</v>
      </c>
      <c r="C4818" s="462" t="s">
        <v>896</v>
      </c>
      <c r="D4818" s="463">
        <v>20.669999999999998</v>
      </c>
      <c r="E4818" s="463">
        <v>7.48</v>
      </c>
      <c r="F4818" s="463">
        <v>28.15</v>
      </c>
    </row>
    <row r="4819" spans="1:6" ht="30">
      <c r="A4819" s="460">
        <v>103817</v>
      </c>
      <c r="B4819" s="461" t="s">
        <v>6577</v>
      </c>
      <c r="C4819" s="462" t="s">
        <v>896</v>
      </c>
      <c r="D4819" s="463">
        <v>423.19</v>
      </c>
      <c r="E4819" s="463">
        <v>7.47</v>
      </c>
      <c r="F4819" s="463">
        <v>430.66</v>
      </c>
    </row>
    <row r="4820" spans="1:6" ht="45">
      <c r="A4820" s="460">
        <v>103818</v>
      </c>
      <c r="B4820" s="461" t="s">
        <v>6578</v>
      </c>
      <c r="C4820" s="462" t="s">
        <v>896</v>
      </c>
      <c r="D4820" s="463">
        <v>15.429999999999998</v>
      </c>
      <c r="E4820" s="463">
        <v>5.4</v>
      </c>
      <c r="F4820" s="463">
        <v>20.83</v>
      </c>
    </row>
    <row r="4821" spans="1:6" ht="30">
      <c r="A4821" s="460">
        <v>103819</v>
      </c>
      <c r="B4821" s="461" t="s">
        <v>6579</v>
      </c>
      <c r="C4821" s="462" t="s">
        <v>896</v>
      </c>
      <c r="D4821" s="463">
        <v>11.13</v>
      </c>
      <c r="E4821" s="463">
        <v>12.85</v>
      </c>
      <c r="F4821" s="463">
        <v>23.98</v>
      </c>
    </row>
    <row r="4822" spans="1:6" ht="30">
      <c r="A4822" s="460">
        <v>103820</v>
      </c>
      <c r="B4822" s="461" t="s">
        <v>6580</v>
      </c>
      <c r="C4822" s="462" t="s">
        <v>896</v>
      </c>
      <c r="D4822" s="463">
        <v>12.38</v>
      </c>
      <c r="E4822" s="463">
        <v>12.85</v>
      </c>
      <c r="F4822" s="463">
        <v>25.23</v>
      </c>
    </row>
    <row r="4823" spans="1:6" ht="30">
      <c r="A4823" s="460">
        <v>103821</v>
      </c>
      <c r="B4823" s="461" t="s">
        <v>6581</v>
      </c>
      <c r="C4823" s="462" t="s">
        <v>896</v>
      </c>
      <c r="D4823" s="463">
        <v>492.81</v>
      </c>
      <c r="E4823" s="463">
        <v>12.82</v>
      </c>
      <c r="F4823" s="463">
        <v>505.63</v>
      </c>
    </row>
    <row r="4824" spans="1:6" ht="45">
      <c r="A4824" s="460">
        <v>103822</v>
      </c>
      <c r="B4824" s="461" t="s">
        <v>6582</v>
      </c>
      <c r="C4824" s="462" t="s">
        <v>896</v>
      </c>
      <c r="D4824" s="463">
        <v>44.21</v>
      </c>
      <c r="E4824" s="463">
        <v>12.83</v>
      </c>
      <c r="F4824" s="463">
        <v>57.04</v>
      </c>
    </row>
    <row r="4825" spans="1:6" ht="45">
      <c r="A4825" s="460">
        <v>103823</v>
      </c>
      <c r="B4825" s="461" t="s">
        <v>6583</v>
      </c>
      <c r="C4825" s="462" t="s">
        <v>896</v>
      </c>
      <c r="D4825" s="463">
        <v>10.29</v>
      </c>
      <c r="E4825" s="463">
        <v>10.16</v>
      </c>
      <c r="F4825" s="463">
        <v>20.45</v>
      </c>
    </row>
    <row r="4826" spans="1:6" ht="45">
      <c r="A4826" s="460">
        <v>103824</v>
      </c>
      <c r="B4826" s="461" t="s">
        <v>6584</v>
      </c>
      <c r="C4826" s="462" t="s">
        <v>896</v>
      </c>
      <c r="D4826" s="463">
        <v>16.850000000000001</v>
      </c>
      <c r="E4826" s="463">
        <v>8.08</v>
      </c>
      <c r="F4826" s="463">
        <v>24.93</v>
      </c>
    </row>
    <row r="4827" spans="1:6" ht="45">
      <c r="A4827" s="460">
        <v>103825</v>
      </c>
      <c r="B4827" s="461" t="s">
        <v>6585</v>
      </c>
      <c r="C4827" s="462" t="s">
        <v>896</v>
      </c>
      <c r="D4827" s="463">
        <v>20.36</v>
      </c>
      <c r="E4827" s="463">
        <v>8.9700000000000006</v>
      </c>
      <c r="F4827" s="463">
        <v>29.33</v>
      </c>
    </row>
    <row r="4828" spans="1:6" ht="30">
      <c r="A4828" s="460">
        <v>103826</v>
      </c>
      <c r="B4828" s="461" t="s">
        <v>6586</v>
      </c>
      <c r="C4828" s="462" t="s">
        <v>896</v>
      </c>
      <c r="D4828" s="463">
        <v>18.009999999999998</v>
      </c>
      <c r="E4828" s="463">
        <v>17.43</v>
      </c>
      <c r="F4828" s="463">
        <v>35.44</v>
      </c>
    </row>
    <row r="4829" spans="1:6" ht="30">
      <c r="A4829" s="460">
        <v>103827</v>
      </c>
      <c r="B4829" s="461" t="s">
        <v>6587</v>
      </c>
      <c r="C4829" s="462" t="s">
        <v>896</v>
      </c>
      <c r="D4829" s="463">
        <v>18.009999999999998</v>
      </c>
      <c r="E4829" s="463">
        <v>17.43</v>
      </c>
      <c r="F4829" s="463">
        <v>35.44</v>
      </c>
    </row>
    <row r="4830" spans="1:6" ht="45">
      <c r="A4830" s="460">
        <v>103828</v>
      </c>
      <c r="B4830" s="461" t="s">
        <v>6588</v>
      </c>
      <c r="C4830" s="462" t="s">
        <v>896</v>
      </c>
      <c r="D4830" s="463">
        <v>76.53</v>
      </c>
      <c r="E4830" s="463">
        <v>17.41</v>
      </c>
      <c r="F4830" s="463">
        <v>93.94</v>
      </c>
    </row>
    <row r="4831" spans="1:6" ht="30">
      <c r="A4831" s="460">
        <v>103829</v>
      </c>
      <c r="B4831" s="461" t="s">
        <v>6589</v>
      </c>
      <c r="C4831" s="462" t="s">
        <v>896</v>
      </c>
      <c r="D4831" s="463">
        <v>542.34</v>
      </c>
      <c r="E4831" s="463">
        <v>17.399999999999999</v>
      </c>
      <c r="F4831" s="463">
        <v>559.74</v>
      </c>
    </row>
    <row r="4832" spans="1:6" ht="45">
      <c r="A4832" s="460">
        <v>103830</v>
      </c>
      <c r="B4832" s="461" t="s">
        <v>6590</v>
      </c>
      <c r="C4832" s="462" t="s">
        <v>896</v>
      </c>
      <c r="D4832" s="463">
        <v>27.619999999999997</v>
      </c>
      <c r="E4832" s="463">
        <v>10.36</v>
      </c>
      <c r="F4832" s="463">
        <v>37.979999999999997</v>
      </c>
    </row>
    <row r="4833" spans="1:6" ht="30">
      <c r="A4833" s="460">
        <v>103831</v>
      </c>
      <c r="B4833" s="461" t="s">
        <v>6591</v>
      </c>
      <c r="C4833" s="462" t="s">
        <v>896</v>
      </c>
      <c r="D4833" s="463">
        <v>15.389999999999999</v>
      </c>
      <c r="E4833" s="463">
        <v>15.13</v>
      </c>
      <c r="F4833" s="463">
        <v>30.52</v>
      </c>
    </row>
    <row r="4834" spans="1:6" ht="30">
      <c r="A4834" s="460">
        <v>103832</v>
      </c>
      <c r="B4834" s="461" t="s">
        <v>6592</v>
      </c>
      <c r="C4834" s="462" t="s">
        <v>896</v>
      </c>
      <c r="D4834" s="463">
        <v>13.069999999999999</v>
      </c>
      <c r="E4834" s="463">
        <v>14.99</v>
      </c>
      <c r="F4834" s="463">
        <v>28.06</v>
      </c>
    </row>
    <row r="4835" spans="1:6" ht="30">
      <c r="A4835" s="460">
        <v>103833</v>
      </c>
      <c r="B4835" s="461" t="s">
        <v>6593</v>
      </c>
      <c r="C4835" s="462" t="s">
        <v>896</v>
      </c>
      <c r="D4835" s="463">
        <v>25.169999999999998</v>
      </c>
      <c r="E4835" s="463">
        <v>25.69</v>
      </c>
      <c r="F4835" s="463">
        <v>50.86</v>
      </c>
    </row>
    <row r="4836" spans="1:6" ht="30">
      <c r="A4836" s="460">
        <v>103834</v>
      </c>
      <c r="B4836" s="461" t="s">
        <v>6594</v>
      </c>
      <c r="C4836" s="462" t="s">
        <v>896</v>
      </c>
      <c r="D4836" s="463">
        <v>38.199999999999996</v>
      </c>
      <c r="E4836" s="463">
        <v>34.85</v>
      </c>
      <c r="F4836" s="463">
        <v>73.05</v>
      </c>
    </row>
    <row r="4837" spans="1:6" ht="30">
      <c r="A4837" s="460">
        <v>103838</v>
      </c>
      <c r="B4837" s="461" t="s">
        <v>6595</v>
      </c>
      <c r="C4837" s="462" t="s">
        <v>896</v>
      </c>
      <c r="D4837" s="463">
        <v>9.3200000000000021</v>
      </c>
      <c r="E4837" s="463">
        <v>10.6</v>
      </c>
      <c r="F4837" s="463">
        <v>19.920000000000002</v>
      </c>
    </row>
    <row r="4838" spans="1:6" ht="30">
      <c r="A4838" s="460">
        <v>103839</v>
      </c>
      <c r="B4838" s="461" t="s">
        <v>6596</v>
      </c>
      <c r="C4838" s="462" t="s">
        <v>896</v>
      </c>
      <c r="D4838" s="463">
        <v>9.2900000000000009</v>
      </c>
      <c r="E4838" s="463">
        <v>10.6</v>
      </c>
      <c r="F4838" s="463">
        <v>19.89</v>
      </c>
    </row>
    <row r="4839" spans="1:6" ht="45">
      <c r="A4839" s="460">
        <v>103840</v>
      </c>
      <c r="B4839" s="461" t="s">
        <v>6597</v>
      </c>
      <c r="C4839" s="462" t="s">
        <v>896</v>
      </c>
      <c r="D4839" s="463">
        <v>15.830000000000002</v>
      </c>
      <c r="E4839" s="463">
        <v>6.95</v>
      </c>
      <c r="F4839" s="463">
        <v>22.78</v>
      </c>
    </row>
    <row r="4840" spans="1:6" ht="30">
      <c r="A4840" s="460">
        <v>103841</v>
      </c>
      <c r="B4840" s="461" t="s">
        <v>6598</v>
      </c>
      <c r="C4840" s="462" t="s">
        <v>896</v>
      </c>
      <c r="D4840" s="463">
        <v>17.28</v>
      </c>
      <c r="E4840" s="463">
        <v>14.09</v>
      </c>
      <c r="F4840" s="463">
        <v>31.37</v>
      </c>
    </row>
    <row r="4841" spans="1:6" ht="30">
      <c r="A4841" s="460">
        <v>103842</v>
      </c>
      <c r="B4841" s="461" t="s">
        <v>6599</v>
      </c>
      <c r="C4841" s="462" t="s">
        <v>896</v>
      </c>
      <c r="D4841" s="463">
        <v>17</v>
      </c>
      <c r="E4841" s="463">
        <v>14.09</v>
      </c>
      <c r="F4841" s="463">
        <v>31.09</v>
      </c>
    </row>
    <row r="4842" spans="1:6" ht="45">
      <c r="A4842" s="460">
        <v>103843</v>
      </c>
      <c r="B4842" s="461" t="s">
        <v>6600</v>
      </c>
      <c r="C4842" s="462" t="s">
        <v>896</v>
      </c>
      <c r="D4842" s="463">
        <v>23.640000000000004</v>
      </c>
      <c r="E4842" s="463">
        <v>8.6999999999999993</v>
      </c>
      <c r="F4842" s="463">
        <v>32.340000000000003</v>
      </c>
    </row>
    <row r="4843" spans="1:6" ht="45">
      <c r="A4843" s="460">
        <v>103844</v>
      </c>
      <c r="B4843" s="461" t="s">
        <v>6601</v>
      </c>
      <c r="C4843" s="462" t="s">
        <v>896</v>
      </c>
      <c r="D4843" s="463">
        <v>26.34</v>
      </c>
      <c r="E4843" s="463">
        <v>9.59</v>
      </c>
      <c r="F4843" s="463">
        <v>35.93</v>
      </c>
    </row>
    <row r="4844" spans="1:6" ht="30">
      <c r="A4844" s="460">
        <v>103845</v>
      </c>
      <c r="B4844" s="461" t="s">
        <v>6602</v>
      </c>
      <c r="C4844" s="462" t="s">
        <v>896</v>
      </c>
      <c r="D4844" s="463">
        <v>26.68</v>
      </c>
      <c r="E4844" s="463">
        <v>17.100000000000001</v>
      </c>
      <c r="F4844" s="463">
        <v>43.78</v>
      </c>
    </row>
    <row r="4845" spans="1:6" ht="30">
      <c r="A4845" s="460">
        <v>103846</v>
      </c>
      <c r="B4845" s="461" t="s">
        <v>6603</v>
      </c>
      <c r="C4845" s="462" t="s">
        <v>896</v>
      </c>
      <c r="D4845" s="463">
        <v>25.009999999999998</v>
      </c>
      <c r="E4845" s="463">
        <v>17.100000000000001</v>
      </c>
      <c r="F4845" s="463">
        <v>42.11</v>
      </c>
    </row>
    <row r="4846" spans="1:6" ht="30">
      <c r="A4846" s="460">
        <v>103847</v>
      </c>
      <c r="B4846" s="461" t="s">
        <v>6604</v>
      </c>
      <c r="C4846" s="462" t="s">
        <v>896</v>
      </c>
      <c r="D4846" s="463">
        <v>5.9599999999999991</v>
      </c>
      <c r="E4846" s="463">
        <v>7.08</v>
      </c>
      <c r="F4846" s="463">
        <v>13.04</v>
      </c>
    </row>
    <row r="4847" spans="1:6" ht="30">
      <c r="A4847" s="460">
        <v>103848</v>
      </c>
      <c r="B4847" s="461" t="s">
        <v>6605</v>
      </c>
      <c r="C4847" s="462" t="s">
        <v>896</v>
      </c>
      <c r="D4847" s="463">
        <v>5.99</v>
      </c>
      <c r="E4847" s="463">
        <v>7.08</v>
      </c>
      <c r="F4847" s="463">
        <v>13.07</v>
      </c>
    </row>
    <row r="4848" spans="1:6" ht="45">
      <c r="A4848" s="460">
        <v>103849</v>
      </c>
      <c r="B4848" s="461" t="s">
        <v>6606</v>
      </c>
      <c r="C4848" s="462" t="s">
        <v>896</v>
      </c>
      <c r="D4848" s="463">
        <v>20.5</v>
      </c>
      <c r="E4848" s="463">
        <v>7.05</v>
      </c>
      <c r="F4848" s="463">
        <v>27.55</v>
      </c>
    </row>
    <row r="4849" spans="1:6" ht="30">
      <c r="A4849" s="460">
        <v>103850</v>
      </c>
      <c r="B4849" s="461" t="s">
        <v>6607</v>
      </c>
      <c r="C4849" s="462" t="s">
        <v>896</v>
      </c>
      <c r="D4849" s="463">
        <v>423.02</v>
      </c>
      <c r="E4849" s="463">
        <v>7.04</v>
      </c>
      <c r="F4849" s="463">
        <v>430.06</v>
      </c>
    </row>
    <row r="4850" spans="1:6" ht="45">
      <c r="A4850" s="460">
        <v>103851</v>
      </c>
      <c r="B4850" s="461" t="s">
        <v>6608</v>
      </c>
      <c r="C4850" s="462" t="s">
        <v>896</v>
      </c>
      <c r="D4850" s="463">
        <v>15.350000000000001</v>
      </c>
      <c r="E4850" s="463">
        <v>5.18</v>
      </c>
      <c r="F4850" s="463">
        <v>20.53</v>
      </c>
    </row>
    <row r="4851" spans="1:6" ht="30">
      <c r="A4851" s="460">
        <v>103852</v>
      </c>
      <c r="B4851" s="461" t="s">
        <v>6609</v>
      </c>
      <c r="C4851" s="462" t="s">
        <v>896</v>
      </c>
      <c r="D4851" s="463">
        <v>9.9</v>
      </c>
      <c r="E4851" s="463">
        <v>9.4</v>
      </c>
      <c r="F4851" s="463">
        <v>19.3</v>
      </c>
    </row>
    <row r="4852" spans="1:6" ht="30">
      <c r="A4852" s="460">
        <v>103853</v>
      </c>
      <c r="B4852" s="461" t="s">
        <v>6610</v>
      </c>
      <c r="C4852" s="462" t="s">
        <v>896</v>
      </c>
      <c r="D4852" s="463">
        <v>11.15</v>
      </c>
      <c r="E4852" s="463">
        <v>9.4</v>
      </c>
      <c r="F4852" s="463">
        <v>20.55</v>
      </c>
    </row>
    <row r="4853" spans="1:6" ht="30">
      <c r="A4853" s="460">
        <v>103854</v>
      </c>
      <c r="B4853" s="461" t="s">
        <v>6611</v>
      </c>
      <c r="C4853" s="462" t="s">
        <v>896</v>
      </c>
      <c r="D4853" s="463">
        <v>491.57</v>
      </c>
      <c r="E4853" s="463">
        <v>9.3800000000000008</v>
      </c>
      <c r="F4853" s="463">
        <v>500.95</v>
      </c>
    </row>
    <row r="4854" spans="1:6" ht="45">
      <c r="A4854" s="460">
        <v>103855</v>
      </c>
      <c r="B4854" s="461" t="s">
        <v>6612</v>
      </c>
      <c r="C4854" s="462" t="s">
        <v>896</v>
      </c>
      <c r="D4854" s="463">
        <v>42.98</v>
      </c>
      <c r="E4854" s="463">
        <v>9.3800000000000008</v>
      </c>
      <c r="F4854" s="463">
        <v>52.36</v>
      </c>
    </row>
    <row r="4855" spans="1:6" ht="45">
      <c r="A4855" s="460">
        <v>103856</v>
      </c>
      <c r="B4855" s="461" t="s">
        <v>6613</v>
      </c>
      <c r="C4855" s="462" t="s">
        <v>896</v>
      </c>
      <c r="D4855" s="463">
        <v>9.6800000000000015</v>
      </c>
      <c r="E4855" s="463">
        <v>8.24</v>
      </c>
      <c r="F4855" s="463">
        <v>17.920000000000002</v>
      </c>
    </row>
    <row r="4856" spans="1:6" ht="45">
      <c r="A4856" s="460">
        <v>103857</v>
      </c>
      <c r="B4856" s="461" t="s">
        <v>6614</v>
      </c>
      <c r="C4856" s="462" t="s">
        <v>896</v>
      </c>
      <c r="D4856" s="463">
        <v>16.240000000000002</v>
      </c>
      <c r="E4856" s="463">
        <v>6.35</v>
      </c>
      <c r="F4856" s="463">
        <v>22.59</v>
      </c>
    </row>
    <row r="4857" spans="1:6" ht="45">
      <c r="A4857" s="460">
        <v>103858</v>
      </c>
      <c r="B4857" s="461" t="s">
        <v>6615</v>
      </c>
      <c r="C4857" s="462" t="s">
        <v>896</v>
      </c>
      <c r="D4857" s="463">
        <v>19.73</v>
      </c>
      <c r="E4857" s="463">
        <v>7.25</v>
      </c>
      <c r="F4857" s="463">
        <v>26.98</v>
      </c>
    </row>
    <row r="4858" spans="1:6" ht="30">
      <c r="A4858" s="460">
        <v>103859</v>
      </c>
      <c r="B4858" s="461" t="s">
        <v>6616</v>
      </c>
      <c r="C4858" s="462" t="s">
        <v>896</v>
      </c>
      <c r="D4858" s="463">
        <v>16.329999999999998</v>
      </c>
      <c r="E4858" s="463">
        <v>11.4</v>
      </c>
      <c r="F4858" s="463">
        <v>27.73</v>
      </c>
    </row>
    <row r="4859" spans="1:6" ht="30">
      <c r="A4859" s="460">
        <v>103860</v>
      </c>
      <c r="B4859" s="461" t="s">
        <v>6617</v>
      </c>
      <c r="C4859" s="462" t="s">
        <v>896</v>
      </c>
      <c r="D4859" s="463">
        <v>16.329999999999998</v>
      </c>
      <c r="E4859" s="463">
        <v>11.4</v>
      </c>
      <c r="F4859" s="463">
        <v>27.73</v>
      </c>
    </row>
    <row r="4860" spans="1:6" ht="45">
      <c r="A4860" s="460">
        <v>103861</v>
      </c>
      <c r="B4860" s="461" t="s">
        <v>6618</v>
      </c>
      <c r="C4860" s="462" t="s">
        <v>896</v>
      </c>
      <c r="D4860" s="463">
        <v>74.850000000000009</v>
      </c>
      <c r="E4860" s="463">
        <v>11.38</v>
      </c>
      <c r="F4860" s="463">
        <v>86.23</v>
      </c>
    </row>
    <row r="4861" spans="1:6" ht="30">
      <c r="A4861" s="460">
        <v>103862</v>
      </c>
      <c r="B4861" s="461" t="s">
        <v>6619</v>
      </c>
      <c r="C4861" s="462" t="s">
        <v>896</v>
      </c>
      <c r="D4861" s="463">
        <v>540.65</v>
      </c>
      <c r="E4861" s="463">
        <v>11.38</v>
      </c>
      <c r="F4861" s="463">
        <v>552.03</v>
      </c>
    </row>
    <row r="4862" spans="1:6" ht="45">
      <c r="A4862" s="460">
        <v>103863</v>
      </c>
      <c r="B4862" s="461" t="s">
        <v>6620</v>
      </c>
      <c r="C4862" s="462" t="s">
        <v>896</v>
      </c>
      <c r="D4862" s="463">
        <v>26.769999999999996</v>
      </c>
      <c r="E4862" s="463">
        <v>7.35</v>
      </c>
      <c r="F4862" s="463">
        <v>34.119999999999997</v>
      </c>
    </row>
    <row r="4863" spans="1:6" ht="30">
      <c r="A4863" s="460">
        <v>103864</v>
      </c>
      <c r="B4863" s="461" t="s">
        <v>6621</v>
      </c>
      <c r="C4863" s="462" t="s">
        <v>896</v>
      </c>
      <c r="D4863" s="463">
        <v>13.809999999999999</v>
      </c>
      <c r="E4863" s="463">
        <v>10.41</v>
      </c>
      <c r="F4863" s="463">
        <v>24.22</v>
      </c>
    </row>
    <row r="4864" spans="1:6" ht="30">
      <c r="A4864" s="460">
        <v>103865</v>
      </c>
      <c r="B4864" s="461" t="s">
        <v>6622</v>
      </c>
      <c r="C4864" s="462" t="s">
        <v>896</v>
      </c>
      <c r="D4864" s="463">
        <v>12.74</v>
      </c>
      <c r="E4864" s="463">
        <v>14.12</v>
      </c>
      <c r="F4864" s="463">
        <v>26.86</v>
      </c>
    </row>
    <row r="4865" spans="1:6" ht="30">
      <c r="A4865" s="460">
        <v>103866</v>
      </c>
      <c r="B4865" s="461" t="s">
        <v>6623</v>
      </c>
      <c r="C4865" s="462" t="s">
        <v>896</v>
      </c>
      <c r="D4865" s="463">
        <v>22.759999999999998</v>
      </c>
      <c r="E4865" s="463">
        <v>18.79</v>
      </c>
      <c r="F4865" s="463">
        <v>41.55</v>
      </c>
    </row>
    <row r="4866" spans="1:6" ht="30">
      <c r="A4866" s="460">
        <v>103867</v>
      </c>
      <c r="B4866" s="461" t="s">
        <v>6624</v>
      </c>
      <c r="C4866" s="462" t="s">
        <v>896</v>
      </c>
      <c r="D4866" s="463">
        <v>33.97</v>
      </c>
      <c r="E4866" s="463">
        <v>22.81</v>
      </c>
      <c r="F4866" s="463">
        <v>56.78</v>
      </c>
    </row>
    <row r="4867" spans="1:6" ht="30">
      <c r="A4867" s="460">
        <v>103874</v>
      </c>
      <c r="B4867" s="461" t="s">
        <v>6625</v>
      </c>
      <c r="C4867" s="462" t="s">
        <v>896</v>
      </c>
      <c r="D4867" s="463">
        <v>9.5299999999999994</v>
      </c>
      <c r="E4867" s="463">
        <v>11.37</v>
      </c>
      <c r="F4867" s="463">
        <v>20.9</v>
      </c>
    </row>
    <row r="4868" spans="1:6" ht="30">
      <c r="A4868" s="460">
        <v>103875</v>
      </c>
      <c r="B4868" s="461" t="s">
        <v>6626</v>
      </c>
      <c r="C4868" s="462" t="s">
        <v>896</v>
      </c>
      <c r="D4868" s="463">
        <v>9.5000000000000018</v>
      </c>
      <c r="E4868" s="463">
        <v>11.37</v>
      </c>
      <c r="F4868" s="463">
        <v>20.87</v>
      </c>
    </row>
    <row r="4869" spans="1:6" ht="45">
      <c r="A4869" s="460">
        <v>103876</v>
      </c>
      <c r="B4869" s="461" t="s">
        <v>6627</v>
      </c>
      <c r="C4869" s="462" t="s">
        <v>896</v>
      </c>
      <c r="D4869" s="463">
        <v>15.940000000000001</v>
      </c>
      <c r="E4869" s="463">
        <v>7.34</v>
      </c>
      <c r="F4869" s="463">
        <v>23.28</v>
      </c>
    </row>
    <row r="4870" spans="1:6" ht="30">
      <c r="A4870" s="460">
        <v>103877</v>
      </c>
      <c r="B4870" s="461" t="s">
        <v>6628</v>
      </c>
      <c r="C4870" s="462" t="s">
        <v>896</v>
      </c>
      <c r="D4870" s="463">
        <v>16.950000000000003</v>
      </c>
      <c r="E4870" s="463">
        <v>13.42</v>
      </c>
      <c r="F4870" s="463">
        <v>30.37</v>
      </c>
    </row>
    <row r="4871" spans="1:6" ht="30">
      <c r="A4871" s="460">
        <v>103878</v>
      </c>
      <c r="B4871" s="461" t="s">
        <v>6629</v>
      </c>
      <c r="C4871" s="462" t="s">
        <v>896</v>
      </c>
      <c r="D4871" s="463">
        <v>16.670000000000002</v>
      </c>
      <c r="E4871" s="463">
        <v>13.42</v>
      </c>
      <c r="F4871" s="463">
        <v>30.09</v>
      </c>
    </row>
    <row r="4872" spans="1:6" ht="45">
      <c r="A4872" s="460">
        <v>103879</v>
      </c>
      <c r="B4872" s="461" t="s">
        <v>6630</v>
      </c>
      <c r="C4872" s="462" t="s">
        <v>896</v>
      </c>
      <c r="D4872" s="463">
        <v>23.47</v>
      </c>
      <c r="E4872" s="463">
        <v>8.36</v>
      </c>
      <c r="F4872" s="463">
        <v>31.83</v>
      </c>
    </row>
    <row r="4873" spans="1:6" ht="45">
      <c r="A4873" s="460">
        <v>103880</v>
      </c>
      <c r="B4873" s="461" t="s">
        <v>6631</v>
      </c>
      <c r="C4873" s="462" t="s">
        <v>896</v>
      </c>
      <c r="D4873" s="463">
        <v>26.18</v>
      </c>
      <c r="E4873" s="463">
        <v>9.24</v>
      </c>
      <c r="F4873" s="463">
        <v>35.42</v>
      </c>
    </row>
    <row r="4874" spans="1:6" ht="30">
      <c r="A4874" s="460">
        <v>103881</v>
      </c>
      <c r="B4874" s="461" t="s">
        <v>6632</v>
      </c>
      <c r="C4874" s="462" t="s">
        <v>896</v>
      </c>
      <c r="D4874" s="463">
        <v>25.9</v>
      </c>
      <c r="E4874" s="463">
        <v>15.17</v>
      </c>
      <c r="F4874" s="463">
        <v>41.07</v>
      </c>
    </row>
    <row r="4875" spans="1:6" ht="30">
      <c r="A4875" s="460">
        <v>103882</v>
      </c>
      <c r="B4875" s="461" t="s">
        <v>6633</v>
      </c>
      <c r="C4875" s="462" t="s">
        <v>896</v>
      </c>
      <c r="D4875" s="463">
        <v>24.229999999999997</v>
      </c>
      <c r="E4875" s="463">
        <v>15.17</v>
      </c>
      <c r="F4875" s="463">
        <v>39.4</v>
      </c>
    </row>
    <row r="4876" spans="1:6" ht="30">
      <c r="A4876" s="460">
        <v>103883</v>
      </c>
      <c r="B4876" s="461" t="s">
        <v>6634</v>
      </c>
      <c r="C4876" s="462" t="s">
        <v>896</v>
      </c>
      <c r="D4876" s="463">
        <v>6.1099999999999994</v>
      </c>
      <c r="E4876" s="463">
        <v>7.58</v>
      </c>
      <c r="F4876" s="463">
        <v>13.69</v>
      </c>
    </row>
    <row r="4877" spans="1:6" ht="30">
      <c r="A4877" s="460">
        <v>103884</v>
      </c>
      <c r="B4877" s="461" t="s">
        <v>6635</v>
      </c>
      <c r="C4877" s="462" t="s">
        <v>896</v>
      </c>
      <c r="D4877" s="463">
        <v>6.1400000000000006</v>
      </c>
      <c r="E4877" s="463">
        <v>7.58</v>
      </c>
      <c r="F4877" s="463">
        <v>13.72</v>
      </c>
    </row>
    <row r="4878" spans="1:6" ht="45">
      <c r="A4878" s="460">
        <v>103885</v>
      </c>
      <c r="B4878" s="461" t="s">
        <v>6636</v>
      </c>
      <c r="C4878" s="462" t="s">
        <v>896</v>
      </c>
      <c r="D4878" s="463">
        <v>20.65</v>
      </c>
      <c r="E4878" s="463">
        <v>7.55</v>
      </c>
      <c r="F4878" s="463">
        <v>28.2</v>
      </c>
    </row>
    <row r="4879" spans="1:6" ht="30">
      <c r="A4879" s="460">
        <v>103886</v>
      </c>
      <c r="B4879" s="461" t="s">
        <v>6637</v>
      </c>
      <c r="C4879" s="462" t="s">
        <v>896</v>
      </c>
      <c r="D4879" s="463">
        <v>423.16999999999996</v>
      </c>
      <c r="E4879" s="463">
        <v>7.54</v>
      </c>
      <c r="F4879" s="463">
        <v>430.71</v>
      </c>
    </row>
    <row r="4880" spans="1:6" ht="45">
      <c r="A4880" s="460">
        <v>103887</v>
      </c>
      <c r="B4880" s="461" t="s">
        <v>6638</v>
      </c>
      <c r="C4880" s="462" t="s">
        <v>896</v>
      </c>
      <c r="D4880" s="463">
        <v>15.41</v>
      </c>
      <c r="E4880" s="463">
        <v>5.44</v>
      </c>
      <c r="F4880" s="463">
        <v>20.85</v>
      </c>
    </row>
    <row r="4881" spans="1:6" ht="30">
      <c r="A4881" s="460">
        <v>103888</v>
      </c>
      <c r="B4881" s="461" t="s">
        <v>6639</v>
      </c>
      <c r="C4881" s="462" t="s">
        <v>896</v>
      </c>
      <c r="D4881" s="463">
        <v>9.6700000000000017</v>
      </c>
      <c r="E4881" s="463">
        <v>8.9499999999999993</v>
      </c>
      <c r="F4881" s="463">
        <v>18.62</v>
      </c>
    </row>
    <row r="4882" spans="1:6" ht="30">
      <c r="A4882" s="460">
        <v>103889</v>
      </c>
      <c r="B4882" s="461" t="s">
        <v>6640</v>
      </c>
      <c r="C4882" s="462" t="s">
        <v>896</v>
      </c>
      <c r="D4882" s="463">
        <v>10.920000000000002</v>
      </c>
      <c r="E4882" s="463">
        <v>8.9499999999999993</v>
      </c>
      <c r="F4882" s="463">
        <v>19.87</v>
      </c>
    </row>
    <row r="4883" spans="1:6" ht="30">
      <c r="A4883" s="460">
        <v>103890</v>
      </c>
      <c r="B4883" s="461" t="s">
        <v>6641</v>
      </c>
      <c r="C4883" s="462" t="s">
        <v>896</v>
      </c>
      <c r="D4883" s="463">
        <v>491.35999999999996</v>
      </c>
      <c r="E4883" s="463">
        <v>8.91</v>
      </c>
      <c r="F4883" s="463">
        <v>500.27</v>
      </c>
    </row>
    <row r="4884" spans="1:6" ht="45">
      <c r="A4884" s="460">
        <v>103891</v>
      </c>
      <c r="B4884" s="461" t="s">
        <v>6642</v>
      </c>
      <c r="C4884" s="462" t="s">
        <v>896</v>
      </c>
      <c r="D4884" s="463">
        <v>42.76</v>
      </c>
      <c r="E4884" s="463">
        <v>8.92</v>
      </c>
      <c r="F4884" s="463">
        <v>51.68</v>
      </c>
    </row>
    <row r="4885" spans="1:6" ht="45">
      <c r="A4885" s="460">
        <v>103892</v>
      </c>
      <c r="B4885" s="461" t="s">
        <v>6643</v>
      </c>
      <c r="C4885" s="462" t="s">
        <v>896</v>
      </c>
      <c r="D4885" s="463">
        <v>9.69</v>
      </c>
      <c r="E4885" s="463">
        <v>8.26</v>
      </c>
      <c r="F4885" s="463">
        <v>17.95</v>
      </c>
    </row>
    <row r="4886" spans="1:6" ht="45">
      <c r="A4886" s="460">
        <v>103893</v>
      </c>
      <c r="B4886" s="461" t="s">
        <v>6644</v>
      </c>
      <c r="C4886" s="462" t="s">
        <v>896</v>
      </c>
      <c r="D4886" s="463">
        <v>16.11</v>
      </c>
      <c r="E4886" s="463">
        <v>6.13</v>
      </c>
      <c r="F4886" s="463">
        <v>22.24</v>
      </c>
    </row>
    <row r="4887" spans="1:6" ht="45">
      <c r="A4887" s="460">
        <v>103894</v>
      </c>
      <c r="B4887" s="461" t="s">
        <v>6645</v>
      </c>
      <c r="C4887" s="462" t="s">
        <v>896</v>
      </c>
      <c r="D4887" s="463">
        <v>19.62</v>
      </c>
      <c r="E4887" s="463">
        <v>7.02</v>
      </c>
      <c r="F4887" s="463">
        <v>26.64</v>
      </c>
    </row>
    <row r="4888" spans="1:6" ht="30">
      <c r="A4888" s="460">
        <v>103895</v>
      </c>
      <c r="B4888" s="461" t="s">
        <v>6646</v>
      </c>
      <c r="C4888" s="462" t="s">
        <v>896</v>
      </c>
      <c r="D4888" s="463">
        <v>15.780000000000001</v>
      </c>
      <c r="E4888" s="463">
        <v>10.11</v>
      </c>
      <c r="F4888" s="463">
        <v>25.89</v>
      </c>
    </row>
    <row r="4889" spans="1:6" ht="30">
      <c r="A4889" s="460">
        <v>103896</v>
      </c>
      <c r="B4889" s="461" t="s">
        <v>6647</v>
      </c>
      <c r="C4889" s="462" t="s">
        <v>896</v>
      </c>
      <c r="D4889" s="463">
        <v>15.780000000000001</v>
      </c>
      <c r="E4889" s="463">
        <v>10.11</v>
      </c>
      <c r="F4889" s="463">
        <v>25.89</v>
      </c>
    </row>
    <row r="4890" spans="1:6" ht="45">
      <c r="A4890" s="460">
        <v>103897</v>
      </c>
      <c r="B4890" s="461" t="s">
        <v>6648</v>
      </c>
      <c r="C4890" s="462" t="s">
        <v>896</v>
      </c>
      <c r="D4890" s="463">
        <v>74.31</v>
      </c>
      <c r="E4890" s="463">
        <v>10.08</v>
      </c>
      <c r="F4890" s="463">
        <v>84.39</v>
      </c>
    </row>
    <row r="4891" spans="1:6" ht="30">
      <c r="A4891" s="460">
        <v>103898</v>
      </c>
      <c r="B4891" s="461" t="s">
        <v>6649</v>
      </c>
      <c r="C4891" s="462" t="s">
        <v>896</v>
      </c>
      <c r="D4891" s="463">
        <v>540.11</v>
      </c>
      <c r="E4891" s="463">
        <v>10.08</v>
      </c>
      <c r="F4891" s="463">
        <v>550.19000000000005</v>
      </c>
    </row>
    <row r="4892" spans="1:6" ht="45">
      <c r="A4892" s="460">
        <v>103899</v>
      </c>
      <c r="B4892" s="461" t="s">
        <v>6650</v>
      </c>
      <c r="C4892" s="462" t="s">
        <v>896</v>
      </c>
      <c r="D4892" s="463">
        <v>26.500000000000004</v>
      </c>
      <c r="E4892" s="463">
        <v>6.7</v>
      </c>
      <c r="F4892" s="463">
        <v>33.200000000000003</v>
      </c>
    </row>
    <row r="4893" spans="1:6" ht="30">
      <c r="A4893" s="460">
        <v>103900</v>
      </c>
      <c r="B4893" s="461" t="s">
        <v>6651</v>
      </c>
      <c r="C4893" s="462" t="s">
        <v>896</v>
      </c>
      <c r="D4893" s="463">
        <v>13.31</v>
      </c>
      <c r="E4893" s="463">
        <v>9.5299999999999994</v>
      </c>
      <c r="F4893" s="463">
        <v>22.84</v>
      </c>
    </row>
    <row r="4894" spans="1:6" ht="30">
      <c r="A4894" s="460">
        <v>103901</v>
      </c>
      <c r="B4894" s="461" t="s">
        <v>6652</v>
      </c>
      <c r="C4894" s="462" t="s">
        <v>896</v>
      </c>
      <c r="D4894" s="463">
        <v>13.02</v>
      </c>
      <c r="E4894" s="463">
        <v>15.14</v>
      </c>
      <c r="F4894" s="463">
        <v>28.16</v>
      </c>
    </row>
    <row r="4895" spans="1:6" ht="30">
      <c r="A4895" s="460">
        <v>103902</v>
      </c>
      <c r="B4895" s="461" t="s">
        <v>6653</v>
      </c>
      <c r="C4895" s="462" t="s">
        <v>896</v>
      </c>
      <c r="D4895" s="463">
        <v>22.31</v>
      </c>
      <c r="E4895" s="463">
        <v>17.88</v>
      </c>
      <c r="F4895" s="463">
        <v>40.19</v>
      </c>
    </row>
    <row r="4896" spans="1:6" ht="30">
      <c r="A4896" s="460">
        <v>103903</v>
      </c>
      <c r="B4896" s="461" t="s">
        <v>6654</v>
      </c>
      <c r="C4896" s="462" t="s">
        <v>896</v>
      </c>
      <c r="D4896" s="463">
        <v>32.94</v>
      </c>
      <c r="E4896" s="463">
        <v>20.22</v>
      </c>
      <c r="F4896" s="463">
        <v>53.16</v>
      </c>
    </row>
    <row r="4897" spans="1:6" ht="30">
      <c r="A4897" s="460">
        <v>103947</v>
      </c>
      <c r="B4897" s="461" t="s">
        <v>6655</v>
      </c>
      <c r="C4897" s="462" t="s">
        <v>896</v>
      </c>
      <c r="D4897" s="463">
        <v>3.12</v>
      </c>
      <c r="E4897" s="463">
        <v>4.38</v>
      </c>
      <c r="F4897" s="463">
        <v>7.5</v>
      </c>
    </row>
    <row r="4898" spans="1:6" ht="30">
      <c r="A4898" s="460">
        <v>103948</v>
      </c>
      <c r="B4898" s="461" t="s">
        <v>6656</v>
      </c>
      <c r="C4898" s="462" t="s">
        <v>896</v>
      </c>
      <c r="D4898" s="463">
        <v>4.1099999999999994</v>
      </c>
      <c r="E4898" s="463">
        <v>5.18</v>
      </c>
      <c r="F4898" s="463">
        <v>9.2899999999999991</v>
      </c>
    </row>
    <row r="4899" spans="1:6" ht="30">
      <c r="A4899" s="460">
        <v>103949</v>
      </c>
      <c r="B4899" s="461" t="s">
        <v>6657</v>
      </c>
      <c r="C4899" s="462" t="s">
        <v>896</v>
      </c>
      <c r="D4899" s="463">
        <v>5.73</v>
      </c>
      <c r="E4899" s="463">
        <v>4.82</v>
      </c>
      <c r="F4899" s="463">
        <v>10.55</v>
      </c>
    </row>
    <row r="4900" spans="1:6" ht="30">
      <c r="A4900" s="460">
        <v>103950</v>
      </c>
      <c r="B4900" s="461" t="s">
        <v>6658</v>
      </c>
      <c r="C4900" s="462" t="s">
        <v>896</v>
      </c>
      <c r="D4900" s="463">
        <v>5.99</v>
      </c>
      <c r="E4900" s="463">
        <v>6.57</v>
      </c>
      <c r="F4900" s="463">
        <v>12.56</v>
      </c>
    </row>
    <row r="4901" spans="1:6" ht="30">
      <c r="A4901" s="460">
        <v>103951</v>
      </c>
      <c r="B4901" s="461" t="s">
        <v>6659</v>
      </c>
      <c r="C4901" s="462" t="s">
        <v>896</v>
      </c>
      <c r="D4901" s="463">
        <v>9.259999999999998</v>
      </c>
      <c r="E4901" s="463">
        <v>7.71</v>
      </c>
      <c r="F4901" s="463">
        <v>16.97</v>
      </c>
    </row>
    <row r="4902" spans="1:6" ht="30">
      <c r="A4902" s="460">
        <v>103952</v>
      </c>
      <c r="B4902" s="461" t="s">
        <v>6660</v>
      </c>
      <c r="C4902" s="462" t="s">
        <v>896</v>
      </c>
      <c r="D4902" s="463">
        <v>2.95</v>
      </c>
      <c r="E4902" s="463">
        <v>3.92</v>
      </c>
      <c r="F4902" s="463">
        <v>6.87</v>
      </c>
    </row>
    <row r="4903" spans="1:6" ht="30">
      <c r="A4903" s="460">
        <v>103953</v>
      </c>
      <c r="B4903" s="461" t="s">
        <v>6661</v>
      </c>
      <c r="C4903" s="462" t="s">
        <v>896</v>
      </c>
      <c r="D4903" s="463">
        <v>3.95</v>
      </c>
      <c r="E4903" s="463">
        <v>4.6100000000000003</v>
      </c>
      <c r="F4903" s="463">
        <v>8.56</v>
      </c>
    </row>
    <row r="4904" spans="1:6" ht="30">
      <c r="A4904" s="460">
        <v>103954</v>
      </c>
      <c r="B4904" s="461" t="s">
        <v>6662</v>
      </c>
      <c r="C4904" s="462" t="s">
        <v>896</v>
      </c>
      <c r="D4904" s="463">
        <v>5.5299999999999994</v>
      </c>
      <c r="E4904" s="463">
        <v>4.32</v>
      </c>
      <c r="F4904" s="463">
        <v>9.85</v>
      </c>
    </row>
    <row r="4905" spans="1:6" ht="30">
      <c r="A4905" s="460">
        <v>103955</v>
      </c>
      <c r="B4905" s="461" t="s">
        <v>6663</v>
      </c>
      <c r="C4905" s="462" t="s">
        <v>896</v>
      </c>
      <c r="D4905" s="463">
        <v>5.7500000000000009</v>
      </c>
      <c r="E4905" s="463">
        <v>5.88</v>
      </c>
      <c r="F4905" s="463">
        <v>11.63</v>
      </c>
    </row>
    <row r="4906" spans="1:6" ht="30">
      <c r="A4906" s="460">
        <v>103956</v>
      </c>
      <c r="B4906" s="461" t="s">
        <v>6664</v>
      </c>
      <c r="C4906" s="462" t="s">
        <v>896</v>
      </c>
      <c r="D4906" s="463">
        <v>8.98</v>
      </c>
      <c r="E4906" s="463">
        <v>6.89</v>
      </c>
      <c r="F4906" s="463">
        <v>15.87</v>
      </c>
    </row>
    <row r="4907" spans="1:6" ht="30">
      <c r="A4907" s="460">
        <v>103957</v>
      </c>
      <c r="B4907" s="461" t="s">
        <v>6665</v>
      </c>
      <c r="C4907" s="462" t="s">
        <v>896</v>
      </c>
      <c r="D4907" s="463">
        <v>3.1900000000000004</v>
      </c>
      <c r="E4907" s="463">
        <v>2.42</v>
      </c>
      <c r="F4907" s="463">
        <v>5.61</v>
      </c>
    </row>
    <row r="4908" spans="1:6" ht="30">
      <c r="A4908" s="460">
        <v>103958</v>
      </c>
      <c r="B4908" s="461" t="s">
        <v>6666</v>
      </c>
      <c r="C4908" s="462" t="s">
        <v>896</v>
      </c>
      <c r="D4908" s="463">
        <v>7.4499999999999993</v>
      </c>
      <c r="E4908" s="463">
        <v>3.56</v>
      </c>
      <c r="F4908" s="463">
        <v>11.01</v>
      </c>
    </row>
    <row r="4909" spans="1:6" ht="30">
      <c r="A4909" s="460">
        <v>103959</v>
      </c>
      <c r="B4909" s="461" t="s">
        <v>6667</v>
      </c>
      <c r="C4909" s="462" t="s">
        <v>896</v>
      </c>
      <c r="D4909" s="463">
        <v>11.91</v>
      </c>
      <c r="E4909" s="463">
        <v>4.2699999999999996</v>
      </c>
      <c r="F4909" s="463">
        <v>16.18</v>
      </c>
    </row>
    <row r="4910" spans="1:6" ht="30">
      <c r="A4910" s="460">
        <v>103962</v>
      </c>
      <c r="B4910" s="461" t="s">
        <v>6668</v>
      </c>
      <c r="C4910" s="462" t="s">
        <v>896</v>
      </c>
      <c r="D4910" s="463">
        <v>4.83</v>
      </c>
      <c r="E4910" s="463">
        <v>2.1800000000000002</v>
      </c>
      <c r="F4910" s="463">
        <v>7.01</v>
      </c>
    </row>
    <row r="4911" spans="1:6" ht="30">
      <c r="A4911" s="460">
        <v>103964</v>
      </c>
      <c r="B4911" s="461" t="s">
        <v>6669</v>
      </c>
      <c r="C4911" s="462" t="s">
        <v>896</v>
      </c>
      <c r="D4911" s="463">
        <v>6.2000000000000011</v>
      </c>
      <c r="E4911" s="463">
        <v>2.69</v>
      </c>
      <c r="F4911" s="463">
        <v>8.89</v>
      </c>
    </row>
    <row r="4912" spans="1:6" ht="30">
      <c r="A4912" s="460">
        <v>103966</v>
      </c>
      <c r="B4912" s="461" t="s">
        <v>6670</v>
      </c>
      <c r="C4912" s="462" t="s">
        <v>896</v>
      </c>
      <c r="D4912" s="463">
        <v>7.44</v>
      </c>
      <c r="E4912" s="463">
        <v>3.05</v>
      </c>
      <c r="F4912" s="463">
        <v>10.49</v>
      </c>
    </row>
    <row r="4913" spans="1:6" ht="30">
      <c r="A4913" s="460">
        <v>103967</v>
      </c>
      <c r="B4913" s="461" t="s">
        <v>6671</v>
      </c>
      <c r="C4913" s="462" t="s">
        <v>896</v>
      </c>
      <c r="D4913" s="463">
        <v>9.24</v>
      </c>
      <c r="E4913" s="463">
        <v>3.28</v>
      </c>
      <c r="F4913" s="463">
        <v>12.52</v>
      </c>
    </row>
    <row r="4914" spans="1:6" ht="30">
      <c r="A4914" s="460">
        <v>103968</v>
      </c>
      <c r="B4914" s="461" t="s">
        <v>6672</v>
      </c>
      <c r="C4914" s="462" t="s">
        <v>896</v>
      </c>
      <c r="D4914" s="463">
        <v>14.07</v>
      </c>
      <c r="E4914" s="463">
        <v>3.38</v>
      </c>
      <c r="F4914" s="463">
        <v>17.45</v>
      </c>
    </row>
    <row r="4915" spans="1:6" ht="30">
      <c r="A4915" s="460">
        <v>103969</v>
      </c>
      <c r="B4915" s="461" t="s">
        <v>6673</v>
      </c>
      <c r="C4915" s="462" t="s">
        <v>896</v>
      </c>
      <c r="D4915" s="463">
        <v>16.82</v>
      </c>
      <c r="E4915" s="463">
        <v>3.64</v>
      </c>
      <c r="F4915" s="463">
        <v>20.46</v>
      </c>
    </row>
    <row r="4916" spans="1:6" ht="30">
      <c r="A4916" s="460">
        <v>103971</v>
      </c>
      <c r="B4916" s="461" t="s">
        <v>6674</v>
      </c>
      <c r="C4916" s="462" t="s">
        <v>896</v>
      </c>
      <c r="D4916" s="463">
        <v>21.67</v>
      </c>
      <c r="E4916" s="463">
        <v>4.26</v>
      </c>
      <c r="F4916" s="463">
        <v>25.93</v>
      </c>
    </row>
    <row r="4917" spans="1:6" ht="30">
      <c r="A4917" s="460">
        <v>103972</v>
      </c>
      <c r="B4917" s="461" t="s">
        <v>6675</v>
      </c>
      <c r="C4917" s="462" t="s">
        <v>896</v>
      </c>
      <c r="D4917" s="463">
        <v>25.23</v>
      </c>
      <c r="E4917" s="463">
        <v>4.78</v>
      </c>
      <c r="F4917" s="463">
        <v>30.01</v>
      </c>
    </row>
    <row r="4918" spans="1:6" ht="30">
      <c r="A4918" s="460">
        <v>103974</v>
      </c>
      <c r="B4918" s="461" t="s">
        <v>6676</v>
      </c>
      <c r="C4918" s="462" t="s">
        <v>896</v>
      </c>
      <c r="D4918" s="463">
        <v>7.8500000000000014</v>
      </c>
      <c r="E4918" s="463">
        <v>3.61</v>
      </c>
      <c r="F4918" s="463">
        <v>11.46</v>
      </c>
    </row>
    <row r="4919" spans="1:6" ht="30">
      <c r="A4919" s="460">
        <v>103975</v>
      </c>
      <c r="B4919" s="461" t="s">
        <v>6677</v>
      </c>
      <c r="C4919" s="462" t="s">
        <v>896</v>
      </c>
      <c r="D4919" s="463">
        <v>13.599999999999998</v>
      </c>
      <c r="E4919" s="463">
        <v>5.64</v>
      </c>
      <c r="F4919" s="463">
        <v>19.239999999999998</v>
      </c>
    </row>
    <row r="4920" spans="1:6" ht="30">
      <c r="A4920" s="460">
        <v>103976</v>
      </c>
      <c r="B4920" s="461" t="s">
        <v>6678</v>
      </c>
      <c r="C4920" s="462" t="s">
        <v>896</v>
      </c>
      <c r="D4920" s="463">
        <v>20.69</v>
      </c>
      <c r="E4920" s="463">
        <v>6.57</v>
      </c>
      <c r="F4920" s="463">
        <v>27.26</v>
      </c>
    </row>
    <row r="4921" spans="1:6" ht="30">
      <c r="A4921" s="460">
        <v>103977</v>
      </c>
      <c r="B4921" s="461" t="s">
        <v>6679</v>
      </c>
      <c r="C4921" s="462" t="s">
        <v>896</v>
      </c>
      <c r="D4921" s="463">
        <v>4.9399999999999995</v>
      </c>
      <c r="E4921" s="463">
        <v>2.94</v>
      </c>
      <c r="F4921" s="463">
        <v>7.88</v>
      </c>
    </row>
    <row r="4922" spans="1:6" ht="30">
      <c r="A4922" s="460">
        <v>103980</v>
      </c>
      <c r="B4922" s="461" t="s">
        <v>6680</v>
      </c>
      <c r="C4922" s="462" t="s">
        <v>896</v>
      </c>
      <c r="D4922" s="463">
        <v>11.02</v>
      </c>
      <c r="E4922" s="463">
        <v>8.89</v>
      </c>
      <c r="F4922" s="463">
        <v>19.91</v>
      </c>
    </row>
    <row r="4923" spans="1:6" ht="30">
      <c r="A4923" s="460">
        <v>103981</v>
      </c>
      <c r="B4923" s="461" t="s">
        <v>6681</v>
      </c>
      <c r="C4923" s="462" t="s">
        <v>896</v>
      </c>
      <c r="D4923" s="463">
        <v>11.079999999999998</v>
      </c>
      <c r="E4923" s="463">
        <v>8.89</v>
      </c>
      <c r="F4923" s="463">
        <v>19.97</v>
      </c>
    </row>
    <row r="4924" spans="1:6" ht="30">
      <c r="A4924" s="460">
        <v>103982</v>
      </c>
      <c r="B4924" s="461" t="s">
        <v>6682</v>
      </c>
      <c r="C4924" s="462" t="s">
        <v>896</v>
      </c>
      <c r="D4924" s="463">
        <v>17.189999999999998</v>
      </c>
      <c r="E4924" s="463">
        <v>8.8800000000000008</v>
      </c>
      <c r="F4924" s="463">
        <v>26.07</v>
      </c>
    </row>
    <row r="4925" spans="1:6" ht="30">
      <c r="A4925" s="460">
        <v>103983</v>
      </c>
      <c r="B4925" s="461" t="s">
        <v>6683</v>
      </c>
      <c r="C4925" s="462" t="s">
        <v>896</v>
      </c>
      <c r="D4925" s="463">
        <v>10.530000000000001</v>
      </c>
      <c r="E4925" s="463">
        <v>8.89</v>
      </c>
      <c r="F4925" s="463">
        <v>19.420000000000002</v>
      </c>
    </row>
    <row r="4926" spans="1:6" ht="30">
      <c r="A4926" s="460">
        <v>103984</v>
      </c>
      <c r="B4926" s="461" t="s">
        <v>6684</v>
      </c>
      <c r="C4926" s="462" t="s">
        <v>896</v>
      </c>
      <c r="D4926" s="463">
        <v>11.730000000000002</v>
      </c>
      <c r="E4926" s="463">
        <v>10.62</v>
      </c>
      <c r="F4926" s="463">
        <v>22.35</v>
      </c>
    </row>
    <row r="4927" spans="1:6" ht="30">
      <c r="A4927" s="460">
        <v>103985</v>
      </c>
      <c r="B4927" s="461" t="s">
        <v>6685</v>
      </c>
      <c r="C4927" s="462" t="s">
        <v>896</v>
      </c>
      <c r="D4927" s="463">
        <v>14.230000000000002</v>
      </c>
      <c r="E4927" s="463">
        <v>10.62</v>
      </c>
      <c r="F4927" s="463">
        <v>24.85</v>
      </c>
    </row>
    <row r="4928" spans="1:6" ht="30">
      <c r="A4928" s="460">
        <v>103986</v>
      </c>
      <c r="B4928" s="461" t="s">
        <v>6686</v>
      </c>
      <c r="C4928" s="462" t="s">
        <v>896</v>
      </c>
      <c r="D4928" s="463">
        <v>19.84</v>
      </c>
      <c r="E4928" s="463">
        <v>10.61</v>
      </c>
      <c r="F4928" s="463">
        <v>30.45</v>
      </c>
    </row>
    <row r="4929" spans="1:6" ht="30">
      <c r="A4929" s="460">
        <v>103987</v>
      </c>
      <c r="B4929" s="461" t="s">
        <v>6687</v>
      </c>
      <c r="C4929" s="462" t="s">
        <v>896</v>
      </c>
      <c r="D4929" s="463">
        <v>16.04</v>
      </c>
      <c r="E4929" s="463">
        <v>10.61</v>
      </c>
      <c r="F4929" s="463">
        <v>26.65</v>
      </c>
    </row>
    <row r="4930" spans="1:6" ht="30">
      <c r="A4930" s="460">
        <v>103988</v>
      </c>
      <c r="B4930" s="461" t="s">
        <v>6688</v>
      </c>
      <c r="C4930" s="462" t="s">
        <v>896</v>
      </c>
      <c r="D4930" s="463">
        <v>8.3800000000000008</v>
      </c>
      <c r="E4930" s="463">
        <v>5.92</v>
      </c>
      <c r="F4930" s="463">
        <v>14.3</v>
      </c>
    </row>
    <row r="4931" spans="1:6" ht="30">
      <c r="A4931" s="460">
        <v>103990</v>
      </c>
      <c r="B4931" s="461" t="s">
        <v>6689</v>
      </c>
      <c r="C4931" s="462" t="s">
        <v>896</v>
      </c>
      <c r="D4931" s="463">
        <v>30.16</v>
      </c>
      <c r="E4931" s="463">
        <v>5.91</v>
      </c>
      <c r="F4931" s="463">
        <v>36.07</v>
      </c>
    </row>
    <row r="4932" spans="1:6" ht="30">
      <c r="A4932" s="460">
        <v>103991</v>
      </c>
      <c r="B4932" s="461" t="s">
        <v>6690</v>
      </c>
      <c r="C4932" s="462" t="s">
        <v>896</v>
      </c>
      <c r="D4932" s="463">
        <v>14.119999999999997</v>
      </c>
      <c r="E4932" s="463">
        <v>5.46</v>
      </c>
      <c r="F4932" s="463">
        <v>19.579999999999998</v>
      </c>
    </row>
    <row r="4933" spans="1:6" ht="30">
      <c r="A4933" s="460">
        <v>103992</v>
      </c>
      <c r="B4933" s="461" t="s">
        <v>6691</v>
      </c>
      <c r="C4933" s="462" t="s">
        <v>896</v>
      </c>
      <c r="D4933" s="463">
        <v>7.45</v>
      </c>
      <c r="E4933" s="463">
        <v>5.47</v>
      </c>
      <c r="F4933" s="463">
        <v>12.92</v>
      </c>
    </row>
    <row r="4934" spans="1:6" ht="30">
      <c r="A4934" s="460">
        <v>103993</v>
      </c>
      <c r="B4934" s="461" t="s">
        <v>6692</v>
      </c>
      <c r="C4934" s="462" t="s">
        <v>896</v>
      </c>
      <c r="D4934" s="463">
        <v>5.83</v>
      </c>
      <c r="E4934" s="463">
        <v>5.48</v>
      </c>
      <c r="F4934" s="463">
        <v>11.31</v>
      </c>
    </row>
    <row r="4935" spans="1:6" ht="30">
      <c r="A4935" s="460">
        <v>103994</v>
      </c>
      <c r="B4935" s="461" t="s">
        <v>6693</v>
      </c>
      <c r="C4935" s="462" t="s">
        <v>896</v>
      </c>
      <c r="D4935" s="463">
        <v>10.17</v>
      </c>
      <c r="E4935" s="463">
        <v>5.35</v>
      </c>
      <c r="F4935" s="463">
        <v>15.52</v>
      </c>
    </row>
    <row r="4936" spans="1:6" ht="30">
      <c r="A4936" s="460">
        <v>103995</v>
      </c>
      <c r="B4936" s="461" t="s">
        <v>6694</v>
      </c>
      <c r="C4936" s="462" t="s">
        <v>896</v>
      </c>
      <c r="D4936" s="463">
        <v>9.91</v>
      </c>
      <c r="E4936" s="463">
        <v>7.09</v>
      </c>
      <c r="F4936" s="463">
        <v>17</v>
      </c>
    </row>
    <row r="4937" spans="1:6" ht="30">
      <c r="A4937" s="460">
        <v>103996</v>
      </c>
      <c r="B4937" s="461" t="s">
        <v>6695</v>
      </c>
      <c r="C4937" s="462" t="s">
        <v>896</v>
      </c>
      <c r="D4937" s="463">
        <v>34.28</v>
      </c>
      <c r="E4937" s="463">
        <v>7.07</v>
      </c>
      <c r="F4937" s="463">
        <v>41.35</v>
      </c>
    </row>
    <row r="4938" spans="1:6" ht="30">
      <c r="A4938" s="460">
        <v>103997</v>
      </c>
      <c r="B4938" s="461" t="s">
        <v>6696</v>
      </c>
      <c r="C4938" s="462" t="s">
        <v>896</v>
      </c>
      <c r="D4938" s="463">
        <v>33.35</v>
      </c>
      <c r="E4938" s="463">
        <v>7.07</v>
      </c>
      <c r="F4938" s="463">
        <v>40.42</v>
      </c>
    </row>
    <row r="4939" spans="1:6" ht="30">
      <c r="A4939" s="460">
        <v>103998</v>
      </c>
      <c r="B4939" s="461" t="s">
        <v>6697</v>
      </c>
      <c r="C4939" s="462" t="s">
        <v>896</v>
      </c>
      <c r="D4939" s="463">
        <v>10.350000000000001</v>
      </c>
      <c r="E4939" s="463">
        <v>5.63</v>
      </c>
      <c r="F4939" s="463">
        <v>15.98</v>
      </c>
    </row>
    <row r="4940" spans="1:6" ht="30">
      <c r="A4940" s="460">
        <v>103999</v>
      </c>
      <c r="B4940" s="461" t="s">
        <v>6698</v>
      </c>
      <c r="C4940" s="462" t="s">
        <v>896</v>
      </c>
      <c r="D4940" s="463">
        <v>8.3500000000000014</v>
      </c>
      <c r="E4940" s="463">
        <v>5.64</v>
      </c>
      <c r="F4940" s="463">
        <v>13.99</v>
      </c>
    </row>
    <row r="4941" spans="1:6" ht="30">
      <c r="A4941" s="460">
        <v>104000</v>
      </c>
      <c r="B4941" s="461" t="s">
        <v>6699</v>
      </c>
      <c r="C4941" s="462" t="s">
        <v>896</v>
      </c>
      <c r="D4941" s="463">
        <v>23.11</v>
      </c>
      <c r="E4941" s="463">
        <v>6.21</v>
      </c>
      <c r="F4941" s="463">
        <v>29.32</v>
      </c>
    </row>
    <row r="4942" spans="1:6" ht="30">
      <c r="A4942" s="460">
        <v>104001</v>
      </c>
      <c r="B4942" s="461" t="s">
        <v>6700</v>
      </c>
      <c r="C4942" s="462" t="s">
        <v>896</v>
      </c>
      <c r="D4942" s="463">
        <v>9.1999999999999993</v>
      </c>
      <c r="E4942" s="463">
        <v>6.22</v>
      </c>
      <c r="F4942" s="463">
        <v>15.42</v>
      </c>
    </row>
    <row r="4943" spans="1:6" ht="30">
      <c r="A4943" s="460">
        <v>104002</v>
      </c>
      <c r="B4943" s="461" t="s">
        <v>6701</v>
      </c>
      <c r="C4943" s="462" t="s">
        <v>896</v>
      </c>
      <c r="D4943" s="463">
        <v>12.920000000000002</v>
      </c>
      <c r="E4943" s="463">
        <v>6.04</v>
      </c>
      <c r="F4943" s="463">
        <v>18.96</v>
      </c>
    </row>
    <row r="4944" spans="1:6" ht="30">
      <c r="A4944" s="460">
        <v>104003</v>
      </c>
      <c r="B4944" s="461" t="s">
        <v>6702</v>
      </c>
      <c r="C4944" s="462" t="s">
        <v>896</v>
      </c>
      <c r="D4944" s="463">
        <v>10.199999999999999</v>
      </c>
      <c r="E4944" s="463">
        <v>6.04</v>
      </c>
      <c r="F4944" s="463">
        <v>16.239999999999998</v>
      </c>
    </row>
    <row r="4945" spans="1:6" ht="30">
      <c r="A4945" s="460">
        <v>104004</v>
      </c>
      <c r="B4945" s="461" t="s">
        <v>6703</v>
      </c>
      <c r="C4945" s="462" t="s">
        <v>896</v>
      </c>
      <c r="D4945" s="463">
        <v>19.190000000000001</v>
      </c>
      <c r="E4945" s="463">
        <v>14.16</v>
      </c>
      <c r="F4945" s="463">
        <v>33.35</v>
      </c>
    </row>
    <row r="4946" spans="1:6" ht="30">
      <c r="A4946" s="460">
        <v>104005</v>
      </c>
      <c r="B4946" s="461" t="s">
        <v>6704</v>
      </c>
      <c r="C4946" s="462" t="s">
        <v>896</v>
      </c>
      <c r="D4946" s="463">
        <v>26.520000000000003</v>
      </c>
      <c r="E4946" s="463">
        <v>13</v>
      </c>
      <c r="F4946" s="463">
        <v>39.520000000000003</v>
      </c>
    </row>
    <row r="4947" spans="1:6" ht="30">
      <c r="A4947" s="460">
        <v>104006</v>
      </c>
      <c r="B4947" s="461" t="s">
        <v>6705</v>
      </c>
      <c r="C4947" s="462" t="s">
        <v>896</v>
      </c>
      <c r="D4947" s="463">
        <v>17.13</v>
      </c>
      <c r="E4947" s="463">
        <v>10.7</v>
      </c>
      <c r="F4947" s="463">
        <v>27.83</v>
      </c>
    </row>
    <row r="4948" spans="1:6" ht="30">
      <c r="A4948" s="460">
        <v>104007</v>
      </c>
      <c r="B4948" s="461" t="s">
        <v>6706</v>
      </c>
      <c r="C4948" s="462" t="s">
        <v>896</v>
      </c>
      <c r="D4948" s="463">
        <v>14.94</v>
      </c>
      <c r="E4948" s="463">
        <v>9.4700000000000006</v>
      </c>
      <c r="F4948" s="463">
        <v>24.41</v>
      </c>
    </row>
    <row r="4949" spans="1:6" ht="30">
      <c r="A4949" s="460">
        <v>104008</v>
      </c>
      <c r="B4949" s="461" t="s">
        <v>6707</v>
      </c>
      <c r="C4949" s="462" t="s">
        <v>896</v>
      </c>
      <c r="D4949" s="463">
        <v>22.6</v>
      </c>
      <c r="E4949" s="463">
        <v>12.07</v>
      </c>
      <c r="F4949" s="463">
        <v>34.67</v>
      </c>
    </row>
    <row r="4950" spans="1:6" ht="30">
      <c r="A4950" s="460">
        <v>104009</v>
      </c>
      <c r="B4950" s="461" t="s">
        <v>6708</v>
      </c>
      <c r="C4950" s="462" t="s">
        <v>896</v>
      </c>
      <c r="D4950" s="463">
        <v>8.4700000000000006</v>
      </c>
      <c r="E4950" s="463">
        <v>6.51</v>
      </c>
      <c r="F4950" s="463">
        <v>14.98</v>
      </c>
    </row>
    <row r="4951" spans="1:6" ht="30">
      <c r="A4951" s="460">
        <v>104011</v>
      </c>
      <c r="B4951" s="461" t="s">
        <v>6709</v>
      </c>
      <c r="C4951" s="462" t="s">
        <v>896</v>
      </c>
      <c r="D4951" s="463">
        <v>16.439999999999998</v>
      </c>
      <c r="E4951" s="463">
        <v>11.85</v>
      </c>
      <c r="F4951" s="463">
        <v>28.29</v>
      </c>
    </row>
    <row r="4952" spans="1:6" ht="30">
      <c r="A4952" s="460">
        <v>104012</v>
      </c>
      <c r="B4952" s="461" t="s">
        <v>6710</v>
      </c>
      <c r="C4952" s="462" t="s">
        <v>896</v>
      </c>
      <c r="D4952" s="463">
        <v>15.25</v>
      </c>
      <c r="E4952" s="463">
        <v>10.93</v>
      </c>
      <c r="F4952" s="463">
        <v>26.18</v>
      </c>
    </row>
    <row r="4953" spans="1:6" ht="30">
      <c r="A4953" s="460">
        <v>104014</v>
      </c>
      <c r="B4953" s="461" t="s">
        <v>6711</v>
      </c>
      <c r="C4953" s="462" t="s">
        <v>896</v>
      </c>
      <c r="D4953" s="463">
        <v>7.05</v>
      </c>
      <c r="E4953" s="463">
        <v>5.05</v>
      </c>
      <c r="F4953" s="463">
        <v>12.1</v>
      </c>
    </row>
    <row r="4954" spans="1:6" ht="30">
      <c r="A4954" s="460">
        <v>104015</v>
      </c>
      <c r="B4954" s="461" t="s">
        <v>6712</v>
      </c>
      <c r="C4954" s="462" t="s">
        <v>896</v>
      </c>
      <c r="D4954" s="463">
        <v>11.329999999999998</v>
      </c>
      <c r="E4954" s="463">
        <v>7.71</v>
      </c>
      <c r="F4954" s="463">
        <v>19.04</v>
      </c>
    </row>
    <row r="4955" spans="1:6" ht="30">
      <c r="A4955" s="460">
        <v>104016</v>
      </c>
      <c r="B4955" s="461" t="s">
        <v>6713</v>
      </c>
      <c r="C4955" s="462" t="s">
        <v>896</v>
      </c>
      <c r="D4955" s="463">
        <v>15.929999999999998</v>
      </c>
      <c r="E4955" s="463">
        <v>9.3800000000000008</v>
      </c>
      <c r="F4955" s="463">
        <v>25.31</v>
      </c>
    </row>
    <row r="4956" spans="1:6" ht="30">
      <c r="A4956" s="460">
        <v>104017</v>
      </c>
      <c r="B4956" s="461" t="s">
        <v>6714</v>
      </c>
      <c r="C4956" s="462" t="s">
        <v>896</v>
      </c>
      <c r="D4956" s="463">
        <v>37.340000000000003</v>
      </c>
      <c r="E4956" s="463">
        <v>11.04</v>
      </c>
      <c r="F4956" s="463">
        <v>48.38</v>
      </c>
    </row>
    <row r="4957" spans="1:6" ht="30">
      <c r="A4957" s="460">
        <v>104018</v>
      </c>
      <c r="B4957" s="461" t="s">
        <v>7858</v>
      </c>
      <c r="C4957" s="462" t="s">
        <v>896</v>
      </c>
      <c r="D4957" s="463">
        <v>15.6</v>
      </c>
      <c r="E4957" s="463">
        <v>8.3800000000000008</v>
      </c>
      <c r="F4957" s="463">
        <v>23.98</v>
      </c>
    </row>
    <row r="4958" spans="1:6" ht="30">
      <c r="A4958" s="460">
        <v>104019</v>
      </c>
      <c r="B4958" s="461" t="s">
        <v>6715</v>
      </c>
      <c r="C4958" s="462" t="s">
        <v>896</v>
      </c>
      <c r="D4958" s="463">
        <v>36.949999999999996</v>
      </c>
      <c r="E4958" s="463">
        <v>9.8800000000000008</v>
      </c>
      <c r="F4958" s="463">
        <v>46.83</v>
      </c>
    </row>
    <row r="4959" spans="1:6" ht="30">
      <c r="A4959" s="460">
        <v>104020</v>
      </c>
      <c r="B4959" s="461" t="s">
        <v>6716</v>
      </c>
      <c r="C4959" s="462" t="s">
        <v>896</v>
      </c>
      <c r="D4959" s="463">
        <v>50.9</v>
      </c>
      <c r="E4959" s="463">
        <v>6.24</v>
      </c>
      <c r="F4959" s="463">
        <v>57.14</v>
      </c>
    </row>
    <row r="4960" spans="1:6" ht="30">
      <c r="A4960" s="460">
        <v>104022</v>
      </c>
      <c r="B4960" s="461" t="s">
        <v>6717</v>
      </c>
      <c r="C4960" s="462" t="s">
        <v>896</v>
      </c>
      <c r="D4960" s="463">
        <v>59.79</v>
      </c>
      <c r="E4960" s="463">
        <v>12.29</v>
      </c>
      <c r="F4960" s="463">
        <v>72.08</v>
      </c>
    </row>
    <row r="4961" spans="1:6" ht="30">
      <c r="A4961" s="460">
        <v>104023</v>
      </c>
      <c r="B4961" s="461" t="s">
        <v>6718</v>
      </c>
      <c r="C4961" s="462" t="s">
        <v>896</v>
      </c>
      <c r="D4961" s="463">
        <v>34.050000000000004</v>
      </c>
      <c r="E4961" s="463">
        <v>9.2200000000000006</v>
      </c>
      <c r="F4961" s="463">
        <v>43.27</v>
      </c>
    </row>
    <row r="4962" spans="1:6" ht="30">
      <c r="A4962" s="460">
        <v>104024</v>
      </c>
      <c r="B4962" s="461" t="s">
        <v>6719</v>
      </c>
      <c r="C4962" s="462" t="s">
        <v>896</v>
      </c>
      <c r="D4962" s="463">
        <v>33.660000000000004</v>
      </c>
      <c r="E4962" s="463">
        <v>9.2200000000000006</v>
      </c>
      <c r="F4962" s="463">
        <v>42.88</v>
      </c>
    </row>
    <row r="4963" spans="1:6" ht="30">
      <c r="A4963" s="460">
        <v>104025</v>
      </c>
      <c r="B4963" s="461" t="s">
        <v>6720</v>
      </c>
      <c r="C4963" s="462" t="s">
        <v>896</v>
      </c>
      <c r="D4963" s="463">
        <v>24.130000000000003</v>
      </c>
      <c r="E4963" s="463">
        <v>6.15</v>
      </c>
      <c r="F4963" s="463">
        <v>30.28</v>
      </c>
    </row>
    <row r="4964" spans="1:6" ht="30">
      <c r="A4964" s="460">
        <v>104026</v>
      </c>
      <c r="B4964" s="461" t="s">
        <v>6721</v>
      </c>
      <c r="C4964" s="462" t="s">
        <v>896</v>
      </c>
      <c r="D4964" s="463">
        <v>36.96</v>
      </c>
      <c r="E4964" s="463">
        <v>6.14</v>
      </c>
      <c r="F4964" s="463">
        <v>43.1</v>
      </c>
    </row>
    <row r="4965" spans="1:6" ht="30">
      <c r="A4965" s="460">
        <v>104027</v>
      </c>
      <c r="B4965" s="461" t="s">
        <v>6722</v>
      </c>
      <c r="C4965" s="462" t="s">
        <v>896</v>
      </c>
      <c r="D4965" s="463">
        <v>57.86</v>
      </c>
      <c r="E4965" s="463">
        <v>6.14</v>
      </c>
      <c r="F4965" s="463">
        <v>64</v>
      </c>
    </row>
    <row r="4966" spans="1:6" ht="30">
      <c r="A4966" s="460">
        <v>104028</v>
      </c>
      <c r="B4966" s="461" t="s">
        <v>6723</v>
      </c>
      <c r="C4966" s="462" t="s">
        <v>896</v>
      </c>
      <c r="D4966" s="463">
        <v>122.05</v>
      </c>
      <c r="E4966" s="463">
        <v>5.73</v>
      </c>
      <c r="F4966" s="463">
        <v>127.78</v>
      </c>
    </row>
    <row r="4967" spans="1:6" ht="30">
      <c r="A4967" s="460">
        <v>104029</v>
      </c>
      <c r="B4967" s="461" t="s">
        <v>6724</v>
      </c>
      <c r="C4967" s="462" t="s">
        <v>896</v>
      </c>
      <c r="D4967" s="463">
        <v>61.94</v>
      </c>
      <c r="E4967" s="463">
        <v>5.73</v>
      </c>
      <c r="F4967" s="463">
        <v>67.67</v>
      </c>
    </row>
    <row r="4968" spans="1:6" ht="30">
      <c r="A4968" s="460">
        <v>104030</v>
      </c>
      <c r="B4968" s="461" t="s">
        <v>6725</v>
      </c>
      <c r="C4968" s="462" t="s">
        <v>896</v>
      </c>
      <c r="D4968" s="463">
        <v>52.639999999999993</v>
      </c>
      <c r="E4968" s="463">
        <v>11.49</v>
      </c>
      <c r="F4968" s="463">
        <v>64.13</v>
      </c>
    </row>
    <row r="4969" spans="1:6" ht="30">
      <c r="A4969" s="460">
        <v>104159</v>
      </c>
      <c r="B4969" s="461" t="s">
        <v>6726</v>
      </c>
      <c r="C4969" s="462" t="s">
        <v>896</v>
      </c>
      <c r="D4969" s="463">
        <v>32.61</v>
      </c>
      <c r="E4969" s="463">
        <v>5.91</v>
      </c>
      <c r="F4969" s="463">
        <v>38.520000000000003</v>
      </c>
    </row>
    <row r="4970" spans="1:6" ht="30">
      <c r="A4970" s="460">
        <v>104167</v>
      </c>
      <c r="B4970" s="461" t="s">
        <v>6727</v>
      </c>
      <c r="C4970" s="462" t="s">
        <v>896</v>
      </c>
      <c r="D4970" s="463">
        <v>111.08999999999999</v>
      </c>
      <c r="E4970" s="463">
        <v>12.01</v>
      </c>
      <c r="F4970" s="463">
        <v>123.1</v>
      </c>
    </row>
    <row r="4971" spans="1:6" ht="30">
      <c r="A4971" s="460">
        <v>104168</v>
      </c>
      <c r="B4971" s="461" t="s">
        <v>6728</v>
      </c>
      <c r="C4971" s="462" t="s">
        <v>896</v>
      </c>
      <c r="D4971" s="463">
        <v>107.80999999999999</v>
      </c>
      <c r="E4971" s="463">
        <v>12.01</v>
      </c>
      <c r="F4971" s="463">
        <v>119.82</v>
      </c>
    </row>
    <row r="4972" spans="1:6" ht="30">
      <c r="A4972" s="460">
        <v>104169</v>
      </c>
      <c r="B4972" s="461" t="s">
        <v>6729</v>
      </c>
      <c r="C4972" s="462" t="s">
        <v>896</v>
      </c>
      <c r="D4972" s="463">
        <v>136.62</v>
      </c>
      <c r="E4972" s="463">
        <v>12.01</v>
      </c>
      <c r="F4972" s="463">
        <v>148.63</v>
      </c>
    </row>
    <row r="4973" spans="1:6" ht="30">
      <c r="A4973" s="460">
        <v>104170</v>
      </c>
      <c r="B4973" s="461" t="s">
        <v>6730</v>
      </c>
      <c r="C4973" s="462" t="s">
        <v>896</v>
      </c>
      <c r="D4973" s="463">
        <v>63.33</v>
      </c>
      <c r="E4973" s="463">
        <v>8</v>
      </c>
      <c r="F4973" s="463">
        <v>71.33</v>
      </c>
    </row>
    <row r="4974" spans="1:6" ht="30">
      <c r="A4974" s="460">
        <v>104171</v>
      </c>
      <c r="B4974" s="461" t="s">
        <v>6731</v>
      </c>
      <c r="C4974" s="462" t="s">
        <v>896</v>
      </c>
      <c r="D4974" s="463">
        <v>90.57</v>
      </c>
      <c r="E4974" s="463">
        <v>8</v>
      </c>
      <c r="F4974" s="463">
        <v>98.57</v>
      </c>
    </row>
    <row r="4975" spans="1:6" ht="30">
      <c r="A4975" s="460">
        <v>104172</v>
      </c>
      <c r="B4975" s="461" t="s">
        <v>6732</v>
      </c>
      <c r="C4975" s="462" t="s">
        <v>896</v>
      </c>
      <c r="D4975" s="463">
        <v>269.02</v>
      </c>
      <c r="E4975" s="463">
        <v>8</v>
      </c>
      <c r="F4975" s="463">
        <v>277.02</v>
      </c>
    </row>
    <row r="4976" spans="1:6" ht="30">
      <c r="A4976" s="460">
        <v>104173</v>
      </c>
      <c r="B4976" s="461" t="s">
        <v>6733</v>
      </c>
      <c r="C4976" s="462" t="s">
        <v>896</v>
      </c>
      <c r="D4976" s="463">
        <v>78.17</v>
      </c>
      <c r="E4976" s="463">
        <v>7.01</v>
      </c>
      <c r="F4976" s="463">
        <v>85.18</v>
      </c>
    </row>
    <row r="4977" spans="1:6" ht="30">
      <c r="A4977" s="460">
        <v>104174</v>
      </c>
      <c r="B4977" s="461" t="s">
        <v>6734</v>
      </c>
      <c r="C4977" s="462" t="s">
        <v>896</v>
      </c>
      <c r="D4977" s="463">
        <v>176.01</v>
      </c>
      <c r="E4977" s="463">
        <v>14.68</v>
      </c>
      <c r="F4977" s="463">
        <v>190.69</v>
      </c>
    </row>
    <row r="4978" spans="1:6" ht="30">
      <c r="A4978" s="460">
        <v>104175</v>
      </c>
      <c r="B4978" s="461" t="s">
        <v>6735</v>
      </c>
      <c r="C4978" s="462" t="s">
        <v>896</v>
      </c>
      <c r="D4978" s="463">
        <v>126.75999999999999</v>
      </c>
      <c r="E4978" s="463">
        <v>14.68</v>
      </c>
      <c r="F4978" s="463">
        <v>141.44</v>
      </c>
    </row>
    <row r="4979" spans="1:6" ht="30">
      <c r="A4979" s="460">
        <v>104176</v>
      </c>
      <c r="B4979" s="461" t="s">
        <v>6736</v>
      </c>
      <c r="C4979" s="462" t="s">
        <v>896</v>
      </c>
      <c r="D4979" s="463">
        <v>236.16</v>
      </c>
      <c r="E4979" s="463">
        <v>16.02</v>
      </c>
      <c r="F4979" s="463">
        <v>252.18</v>
      </c>
    </row>
    <row r="4980" spans="1:6" ht="30">
      <c r="A4980" s="460">
        <v>104177</v>
      </c>
      <c r="B4980" s="461" t="s">
        <v>6737</v>
      </c>
      <c r="C4980" s="462" t="s">
        <v>896</v>
      </c>
      <c r="D4980" s="463">
        <v>166.29999999999998</v>
      </c>
      <c r="E4980" s="463">
        <v>16.02</v>
      </c>
      <c r="F4980" s="463">
        <v>182.32</v>
      </c>
    </row>
    <row r="4981" spans="1:6" ht="30">
      <c r="A4981" s="460">
        <v>104178</v>
      </c>
      <c r="B4981" s="461" t="s">
        <v>6738</v>
      </c>
      <c r="C4981" s="462" t="s">
        <v>896</v>
      </c>
      <c r="D4981" s="463">
        <v>19.259999999999998</v>
      </c>
      <c r="E4981" s="463">
        <v>2.98</v>
      </c>
      <c r="F4981" s="463">
        <v>22.24</v>
      </c>
    </row>
    <row r="4982" spans="1:6" ht="30">
      <c r="A4982" s="460">
        <v>104179</v>
      </c>
      <c r="B4982" s="461" t="s">
        <v>6739</v>
      </c>
      <c r="C4982" s="462" t="s">
        <v>896</v>
      </c>
      <c r="D4982" s="463">
        <v>79.510000000000005</v>
      </c>
      <c r="E4982" s="463">
        <v>3.99</v>
      </c>
      <c r="F4982" s="463">
        <v>83.5</v>
      </c>
    </row>
    <row r="4983" spans="1:6" ht="30">
      <c r="A4983" s="460">
        <v>104191</v>
      </c>
      <c r="B4983" s="461" t="s">
        <v>6740</v>
      </c>
      <c r="C4983" s="462" t="s">
        <v>896</v>
      </c>
      <c r="D4983" s="463">
        <v>6.45</v>
      </c>
      <c r="E4983" s="463">
        <v>5.72</v>
      </c>
      <c r="F4983" s="463">
        <v>12.17</v>
      </c>
    </row>
    <row r="4984" spans="1:6" ht="30">
      <c r="A4984" s="460">
        <v>104192</v>
      </c>
      <c r="B4984" s="461" t="s">
        <v>6741</v>
      </c>
      <c r="C4984" s="462" t="s">
        <v>896</v>
      </c>
      <c r="D4984" s="463">
        <v>21.92</v>
      </c>
      <c r="E4984" s="463">
        <v>11.4</v>
      </c>
      <c r="F4984" s="463">
        <v>33.32</v>
      </c>
    </row>
    <row r="4985" spans="1:6" ht="30">
      <c r="A4985" s="460">
        <v>104193</v>
      </c>
      <c r="B4985" s="461" t="s">
        <v>6742</v>
      </c>
      <c r="C4985" s="462" t="s">
        <v>896</v>
      </c>
      <c r="D4985" s="463">
        <v>162.63999999999999</v>
      </c>
      <c r="E4985" s="463">
        <v>24.31</v>
      </c>
      <c r="F4985" s="463">
        <v>186.95</v>
      </c>
    </row>
    <row r="4986" spans="1:6" ht="30">
      <c r="A4986" s="460">
        <v>104196</v>
      </c>
      <c r="B4986" s="461" t="s">
        <v>6743</v>
      </c>
      <c r="C4986" s="462" t="s">
        <v>896</v>
      </c>
      <c r="D4986" s="463">
        <v>13.129999999999999</v>
      </c>
      <c r="E4986" s="463">
        <v>5.05</v>
      </c>
      <c r="F4986" s="463">
        <v>18.18</v>
      </c>
    </row>
    <row r="4987" spans="1:6" ht="30">
      <c r="A4987" s="460">
        <v>104197</v>
      </c>
      <c r="B4987" s="461" t="s">
        <v>6744</v>
      </c>
      <c r="C4987" s="462" t="s">
        <v>896</v>
      </c>
      <c r="D4987" s="463">
        <v>22.450000000000003</v>
      </c>
      <c r="E4987" s="463">
        <v>12.04</v>
      </c>
      <c r="F4987" s="463">
        <v>34.49</v>
      </c>
    </row>
    <row r="4988" spans="1:6" ht="30">
      <c r="A4988" s="460">
        <v>104198</v>
      </c>
      <c r="B4988" s="461" t="s">
        <v>6745</v>
      </c>
      <c r="C4988" s="462" t="s">
        <v>896</v>
      </c>
      <c r="D4988" s="463">
        <v>4.0600000000000005</v>
      </c>
      <c r="E4988" s="463">
        <v>5.08</v>
      </c>
      <c r="F4988" s="463">
        <v>9.14</v>
      </c>
    </row>
    <row r="4989" spans="1:6" ht="30">
      <c r="A4989" s="460">
        <v>104199</v>
      </c>
      <c r="B4989" s="461" t="s">
        <v>6746</v>
      </c>
      <c r="C4989" s="462" t="s">
        <v>896</v>
      </c>
      <c r="D4989" s="463">
        <v>3.7899999999999991</v>
      </c>
      <c r="E4989" s="463">
        <v>5.08</v>
      </c>
      <c r="F4989" s="463">
        <v>8.8699999999999992</v>
      </c>
    </row>
    <row r="4990" spans="1:6" ht="30">
      <c r="A4990" s="460">
        <v>104200</v>
      </c>
      <c r="B4990" s="461" t="s">
        <v>6747</v>
      </c>
      <c r="C4990" s="462" t="s">
        <v>896</v>
      </c>
      <c r="D4990" s="463">
        <v>3.77</v>
      </c>
      <c r="E4990" s="463">
        <v>3.39</v>
      </c>
      <c r="F4990" s="463">
        <v>7.16</v>
      </c>
    </row>
    <row r="4991" spans="1:6" ht="30">
      <c r="A4991" s="460">
        <v>104201</v>
      </c>
      <c r="B4991" s="461" t="s">
        <v>6748</v>
      </c>
      <c r="C4991" s="462" t="s">
        <v>896</v>
      </c>
      <c r="D4991" s="463">
        <v>15.75</v>
      </c>
      <c r="E4991" s="463">
        <v>6.75</v>
      </c>
      <c r="F4991" s="463">
        <v>22.5</v>
      </c>
    </row>
    <row r="4992" spans="1:6" ht="30">
      <c r="A4992" s="460">
        <v>104202</v>
      </c>
      <c r="B4992" s="461" t="s">
        <v>6749</v>
      </c>
      <c r="C4992" s="462" t="s">
        <v>896</v>
      </c>
      <c r="D4992" s="463">
        <v>6.28</v>
      </c>
      <c r="E4992" s="463">
        <v>6.78</v>
      </c>
      <c r="F4992" s="463">
        <v>13.06</v>
      </c>
    </row>
    <row r="4993" spans="1:6" ht="30">
      <c r="A4993" s="460">
        <v>104317</v>
      </c>
      <c r="B4993" s="461" t="s">
        <v>6750</v>
      </c>
      <c r="C4993" s="462" t="s">
        <v>896</v>
      </c>
      <c r="D4993" s="463">
        <v>3.1499999999999995</v>
      </c>
      <c r="E4993" s="463">
        <v>4.87</v>
      </c>
      <c r="F4993" s="463">
        <v>8.02</v>
      </c>
    </row>
    <row r="4994" spans="1:6" ht="30">
      <c r="A4994" s="460">
        <v>104318</v>
      </c>
      <c r="B4994" s="461" t="s">
        <v>6751</v>
      </c>
      <c r="C4994" s="462" t="s">
        <v>896</v>
      </c>
      <c r="D4994" s="463">
        <v>3.6900000000000004</v>
      </c>
      <c r="E4994" s="463">
        <v>4.87</v>
      </c>
      <c r="F4994" s="463">
        <v>8.56</v>
      </c>
    </row>
    <row r="4995" spans="1:6" ht="30">
      <c r="A4995" s="460">
        <v>104319</v>
      </c>
      <c r="B4995" s="461" t="s">
        <v>6752</v>
      </c>
      <c r="C4995" s="462" t="s">
        <v>896</v>
      </c>
      <c r="D4995" s="463">
        <v>5.879999999999999</v>
      </c>
      <c r="E4995" s="463">
        <v>5.48</v>
      </c>
      <c r="F4995" s="463">
        <v>11.36</v>
      </c>
    </row>
    <row r="4996" spans="1:6" ht="30">
      <c r="A4996" s="460">
        <v>104320</v>
      </c>
      <c r="B4996" s="461" t="s">
        <v>6753</v>
      </c>
      <c r="C4996" s="462" t="s">
        <v>896</v>
      </c>
      <c r="D4996" s="463">
        <v>7.6099999999999994</v>
      </c>
      <c r="E4996" s="463">
        <v>5.48</v>
      </c>
      <c r="F4996" s="463">
        <v>13.09</v>
      </c>
    </row>
    <row r="4997" spans="1:6" ht="30">
      <c r="A4997" s="460">
        <v>104321</v>
      </c>
      <c r="B4997" s="461" t="s">
        <v>6754</v>
      </c>
      <c r="C4997" s="462" t="s">
        <v>896</v>
      </c>
      <c r="D4997" s="463">
        <v>2.7699999999999996</v>
      </c>
      <c r="E4997" s="463">
        <v>3.25</v>
      </c>
      <c r="F4997" s="463">
        <v>6.02</v>
      </c>
    </row>
    <row r="4998" spans="1:6" ht="30">
      <c r="A4998" s="460">
        <v>104322</v>
      </c>
      <c r="B4998" s="461" t="s">
        <v>6755</v>
      </c>
      <c r="C4998" s="462" t="s">
        <v>896</v>
      </c>
      <c r="D4998" s="463">
        <v>4.84</v>
      </c>
      <c r="E4998" s="463">
        <v>3.66</v>
      </c>
      <c r="F4998" s="463">
        <v>8.5</v>
      </c>
    </row>
    <row r="4999" spans="1:6" ht="30">
      <c r="A4999" s="460">
        <v>104323</v>
      </c>
      <c r="B4999" s="461" t="s">
        <v>6756</v>
      </c>
      <c r="C4999" s="462" t="s">
        <v>896</v>
      </c>
      <c r="D4999" s="463">
        <v>4.6099999999999994</v>
      </c>
      <c r="E4999" s="463">
        <v>6.51</v>
      </c>
      <c r="F4999" s="463">
        <v>11.12</v>
      </c>
    </row>
    <row r="5000" spans="1:6" ht="30">
      <c r="A5000" s="460">
        <v>104324</v>
      </c>
      <c r="B5000" s="461" t="s">
        <v>6757</v>
      </c>
      <c r="C5000" s="462" t="s">
        <v>896</v>
      </c>
      <c r="D5000" s="463">
        <v>8.6900000000000013</v>
      </c>
      <c r="E5000" s="463">
        <v>7.3</v>
      </c>
      <c r="F5000" s="463">
        <v>15.99</v>
      </c>
    </row>
    <row r="5001" spans="1:6" ht="45">
      <c r="A5001" s="460">
        <v>104341</v>
      </c>
      <c r="B5001" s="461" t="s">
        <v>6758</v>
      </c>
      <c r="C5001" s="462" t="s">
        <v>896</v>
      </c>
      <c r="D5001" s="463">
        <v>7.82</v>
      </c>
      <c r="E5001" s="463">
        <v>4.08</v>
      </c>
      <c r="F5001" s="463">
        <v>11.9</v>
      </c>
    </row>
    <row r="5002" spans="1:6" ht="45">
      <c r="A5002" s="460">
        <v>104343</v>
      </c>
      <c r="B5002" s="461" t="s">
        <v>6759</v>
      </c>
      <c r="C5002" s="462" t="s">
        <v>896</v>
      </c>
      <c r="D5002" s="463">
        <v>26.33</v>
      </c>
      <c r="E5002" s="463">
        <v>9.6300000000000008</v>
      </c>
      <c r="F5002" s="463">
        <v>35.96</v>
      </c>
    </row>
    <row r="5003" spans="1:6" ht="30">
      <c r="A5003" s="460">
        <v>104344</v>
      </c>
      <c r="B5003" s="461" t="s">
        <v>6760</v>
      </c>
      <c r="C5003" s="462" t="s">
        <v>896</v>
      </c>
      <c r="D5003" s="463">
        <v>32.35</v>
      </c>
      <c r="E5003" s="463">
        <v>10.75</v>
      </c>
      <c r="F5003" s="463">
        <v>43.1</v>
      </c>
    </row>
    <row r="5004" spans="1:6" ht="45">
      <c r="A5004" s="460">
        <v>104345</v>
      </c>
      <c r="B5004" s="461" t="s">
        <v>6761</v>
      </c>
      <c r="C5004" s="462" t="s">
        <v>896</v>
      </c>
      <c r="D5004" s="463">
        <v>34.51</v>
      </c>
      <c r="E5004" s="463">
        <v>10.75</v>
      </c>
      <c r="F5004" s="463">
        <v>45.26</v>
      </c>
    </row>
    <row r="5005" spans="1:6" ht="30">
      <c r="A5005" s="460">
        <v>104346</v>
      </c>
      <c r="B5005" s="461" t="s">
        <v>6762</v>
      </c>
      <c r="C5005" s="462" t="s">
        <v>896</v>
      </c>
      <c r="D5005" s="463">
        <v>36.25</v>
      </c>
      <c r="E5005" s="463">
        <v>11.3</v>
      </c>
      <c r="F5005" s="463">
        <v>47.55</v>
      </c>
    </row>
    <row r="5006" spans="1:6" ht="45">
      <c r="A5006" s="460">
        <v>104347</v>
      </c>
      <c r="B5006" s="461" t="s">
        <v>6763</v>
      </c>
      <c r="C5006" s="462" t="s">
        <v>896</v>
      </c>
      <c r="D5006" s="463">
        <v>39.040000000000006</v>
      </c>
      <c r="E5006" s="463">
        <v>11.3</v>
      </c>
      <c r="F5006" s="463">
        <v>50.34</v>
      </c>
    </row>
    <row r="5007" spans="1:6" ht="45">
      <c r="A5007" s="460">
        <v>104348</v>
      </c>
      <c r="B5007" s="461" t="s">
        <v>6764</v>
      </c>
      <c r="C5007" s="462" t="s">
        <v>896</v>
      </c>
      <c r="D5007" s="463">
        <v>11.19</v>
      </c>
      <c r="E5007" s="463">
        <v>0.51</v>
      </c>
      <c r="F5007" s="463">
        <v>11.7</v>
      </c>
    </row>
    <row r="5008" spans="1:6" ht="45">
      <c r="A5008" s="460">
        <v>104350</v>
      </c>
      <c r="B5008" s="461" t="s">
        <v>6765</v>
      </c>
      <c r="C5008" s="462" t="s">
        <v>896</v>
      </c>
      <c r="D5008" s="463">
        <v>25.08</v>
      </c>
      <c r="E5008" s="463">
        <v>5.87</v>
      </c>
      <c r="F5008" s="463">
        <v>30.95</v>
      </c>
    </row>
    <row r="5009" spans="1:6" ht="45">
      <c r="A5009" s="460">
        <v>104351</v>
      </c>
      <c r="B5009" s="461" t="s">
        <v>6766</v>
      </c>
      <c r="C5009" s="462" t="s">
        <v>896</v>
      </c>
      <c r="D5009" s="463">
        <v>22.490000000000002</v>
      </c>
      <c r="E5009" s="463">
        <v>1.92</v>
      </c>
      <c r="F5009" s="463">
        <v>24.41</v>
      </c>
    </row>
    <row r="5010" spans="1:6" ht="30">
      <c r="A5010" s="460">
        <v>104352</v>
      </c>
      <c r="B5010" s="461" t="s">
        <v>6767</v>
      </c>
      <c r="C5010" s="462" t="s">
        <v>896</v>
      </c>
      <c r="D5010" s="463">
        <v>31.979999999999997</v>
      </c>
      <c r="E5010" s="463">
        <v>9.6300000000000008</v>
      </c>
      <c r="F5010" s="463">
        <v>41.61</v>
      </c>
    </row>
    <row r="5011" spans="1:6" ht="45">
      <c r="A5011" s="460">
        <v>104353</v>
      </c>
      <c r="B5011" s="461" t="s">
        <v>6768</v>
      </c>
      <c r="C5011" s="462" t="s">
        <v>896</v>
      </c>
      <c r="D5011" s="463">
        <v>34.14</v>
      </c>
      <c r="E5011" s="463">
        <v>9.6300000000000008</v>
      </c>
      <c r="F5011" s="463">
        <v>43.77</v>
      </c>
    </row>
    <row r="5012" spans="1:6" ht="30">
      <c r="A5012" s="460">
        <v>104354</v>
      </c>
      <c r="B5012" s="461" t="s">
        <v>6769</v>
      </c>
      <c r="C5012" s="462" t="s">
        <v>896</v>
      </c>
      <c r="D5012" s="463">
        <v>36.31</v>
      </c>
      <c r="E5012" s="463">
        <v>11.51</v>
      </c>
      <c r="F5012" s="463">
        <v>47.82</v>
      </c>
    </row>
    <row r="5013" spans="1:6" ht="45">
      <c r="A5013" s="460">
        <v>104355</v>
      </c>
      <c r="B5013" s="461" t="s">
        <v>6770</v>
      </c>
      <c r="C5013" s="462" t="s">
        <v>896</v>
      </c>
      <c r="D5013" s="463">
        <v>39.1</v>
      </c>
      <c r="E5013" s="463">
        <v>11.51</v>
      </c>
      <c r="F5013" s="463">
        <v>50.61</v>
      </c>
    </row>
    <row r="5014" spans="1:6" ht="45">
      <c r="A5014" s="460">
        <v>104356</v>
      </c>
      <c r="B5014" s="461" t="s">
        <v>6771</v>
      </c>
      <c r="C5014" s="462" t="s">
        <v>896</v>
      </c>
      <c r="D5014" s="463">
        <v>29.259999999999998</v>
      </c>
      <c r="E5014" s="463">
        <v>3.32</v>
      </c>
      <c r="F5014" s="463">
        <v>32.58</v>
      </c>
    </row>
    <row r="5015" spans="1:6" ht="30">
      <c r="A5015" s="460">
        <v>104357</v>
      </c>
      <c r="B5015" s="461" t="s">
        <v>6772</v>
      </c>
      <c r="C5015" s="462" t="s">
        <v>896</v>
      </c>
      <c r="D5015" s="463">
        <v>15.89</v>
      </c>
      <c r="E5015" s="463">
        <v>4.2699999999999996</v>
      </c>
      <c r="F5015" s="463">
        <v>20.16</v>
      </c>
    </row>
    <row r="5016" spans="1:6" ht="30">
      <c r="A5016" s="460">
        <v>104576</v>
      </c>
      <c r="B5016" s="461" t="s">
        <v>7859</v>
      </c>
      <c r="C5016" s="462" t="s">
        <v>896</v>
      </c>
      <c r="D5016" s="463">
        <v>9.7100000000000009</v>
      </c>
      <c r="E5016" s="463">
        <v>6.59</v>
      </c>
      <c r="F5016" s="463">
        <v>16.3</v>
      </c>
    </row>
    <row r="5017" spans="1:6" ht="30">
      <c r="A5017" s="460">
        <v>104577</v>
      </c>
      <c r="B5017" s="461" t="s">
        <v>7860</v>
      </c>
      <c r="C5017" s="462" t="s">
        <v>896</v>
      </c>
      <c r="D5017" s="463">
        <v>14.14</v>
      </c>
      <c r="E5017" s="463">
        <v>7.28</v>
      </c>
      <c r="F5017" s="463">
        <v>21.42</v>
      </c>
    </row>
    <row r="5018" spans="1:6" ht="30">
      <c r="A5018" s="460">
        <v>104578</v>
      </c>
      <c r="B5018" s="461" t="s">
        <v>7861</v>
      </c>
      <c r="C5018" s="462" t="s">
        <v>896</v>
      </c>
      <c r="D5018" s="463">
        <v>15.14</v>
      </c>
      <c r="E5018" s="463">
        <v>7.84</v>
      </c>
      <c r="F5018" s="463">
        <v>22.98</v>
      </c>
    </row>
    <row r="5019" spans="1:6" ht="30">
      <c r="A5019" s="460">
        <v>104579</v>
      </c>
      <c r="B5019" s="461" t="s">
        <v>7862</v>
      </c>
      <c r="C5019" s="462" t="s">
        <v>896</v>
      </c>
      <c r="D5019" s="463">
        <v>20.420000000000002</v>
      </c>
      <c r="E5019" s="463">
        <v>9.5</v>
      </c>
      <c r="F5019" s="463">
        <v>29.92</v>
      </c>
    </row>
    <row r="5020" spans="1:6" ht="30">
      <c r="A5020" s="460">
        <v>104581</v>
      </c>
      <c r="B5020" s="461" t="s">
        <v>7863</v>
      </c>
      <c r="C5020" s="462" t="s">
        <v>896</v>
      </c>
      <c r="D5020" s="463">
        <v>8.86</v>
      </c>
      <c r="E5020" s="463">
        <v>6.03</v>
      </c>
      <c r="F5020" s="463">
        <v>14.89</v>
      </c>
    </row>
    <row r="5021" spans="1:6" ht="30">
      <c r="A5021" s="460">
        <v>104582</v>
      </c>
      <c r="B5021" s="461" t="s">
        <v>7864</v>
      </c>
      <c r="C5021" s="462" t="s">
        <v>896</v>
      </c>
      <c r="D5021" s="463">
        <v>11.689999999999998</v>
      </c>
      <c r="E5021" s="463">
        <v>7.14</v>
      </c>
      <c r="F5021" s="463">
        <v>18.829999999999998</v>
      </c>
    </row>
    <row r="5022" spans="1:6" ht="30">
      <c r="A5022" s="460">
        <v>104583</v>
      </c>
      <c r="B5022" s="461" t="s">
        <v>7865</v>
      </c>
      <c r="C5022" s="462" t="s">
        <v>896</v>
      </c>
      <c r="D5022" s="463">
        <v>20.759999999999998</v>
      </c>
      <c r="E5022" s="463">
        <v>8.5299999999999994</v>
      </c>
      <c r="F5022" s="463">
        <v>29.29</v>
      </c>
    </row>
    <row r="5023" spans="1:6" ht="30">
      <c r="A5023" s="460">
        <v>104584</v>
      </c>
      <c r="B5023" s="461" t="s">
        <v>7866</v>
      </c>
      <c r="C5023" s="462" t="s">
        <v>896</v>
      </c>
      <c r="D5023" s="463">
        <v>24.729999999999997</v>
      </c>
      <c r="E5023" s="463">
        <v>10.49</v>
      </c>
      <c r="F5023" s="463">
        <v>35.22</v>
      </c>
    </row>
    <row r="5024" spans="1:6" ht="30">
      <c r="A5024" s="460">
        <v>97895</v>
      </c>
      <c r="B5024" s="461" t="s">
        <v>2789</v>
      </c>
      <c r="C5024" s="462" t="s">
        <v>896</v>
      </c>
      <c r="D5024" s="463">
        <v>120.16</v>
      </c>
      <c r="E5024" s="463">
        <v>3.06</v>
      </c>
      <c r="F5024" s="463">
        <v>123.22</v>
      </c>
    </row>
    <row r="5025" spans="1:6" ht="30">
      <c r="A5025" s="460">
        <v>97896</v>
      </c>
      <c r="B5025" s="461" t="s">
        <v>2790</v>
      </c>
      <c r="C5025" s="462" t="s">
        <v>896</v>
      </c>
      <c r="D5025" s="463">
        <v>223.38000000000002</v>
      </c>
      <c r="E5025" s="463">
        <v>6.2</v>
      </c>
      <c r="F5025" s="463">
        <v>229.58</v>
      </c>
    </row>
    <row r="5026" spans="1:6" ht="30">
      <c r="A5026" s="460">
        <v>97897</v>
      </c>
      <c r="B5026" s="461" t="s">
        <v>2791</v>
      </c>
      <c r="C5026" s="462" t="s">
        <v>896</v>
      </c>
      <c r="D5026" s="463">
        <v>290.45</v>
      </c>
      <c r="E5026" s="463">
        <v>11.58</v>
      </c>
      <c r="F5026" s="463">
        <v>302.02999999999997</v>
      </c>
    </row>
    <row r="5027" spans="1:6" ht="30">
      <c r="A5027" s="460">
        <v>97898</v>
      </c>
      <c r="B5027" s="461" t="s">
        <v>2792</v>
      </c>
      <c r="C5027" s="462" t="s">
        <v>896</v>
      </c>
      <c r="D5027" s="463">
        <v>543.94999999999993</v>
      </c>
      <c r="E5027" s="463">
        <v>97.95</v>
      </c>
      <c r="F5027" s="463">
        <v>641.9</v>
      </c>
    </row>
    <row r="5028" spans="1:6" ht="30">
      <c r="A5028" s="460">
        <v>97900</v>
      </c>
      <c r="B5028" s="461" t="s">
        <v>2780</v>
      </c>
      <c r="C5028" s="462" t="s">
        <v>896</v>
      </c>
      <c r="D5028" s="463">
        <v>111.38</v>
      </c>
      <c r="E5028" s="463">
        <v>98.22</v>
      </c>
      <c r="F5028" s="463">
        <v>209.6</v>
      </c>
    </row>
    <row r="5029" spans="1:6" ht="30">
      <c r="A5029" s="460">
        <v>97901</v>
      </c>
      <c r="B5029" s="461" t="s">
        <v>2781</v>
      </c>
      <c r="C5029" s="462" t="s">
        <v>896</v>
      </c>
      <c r="D5029" s="463">
        <v>174.91000000000003</v>
      </c>
      <c r="E5029" s="463">
        <v>154.82</v>
      </c>
      <c r="F5029" s="463">
        <v>329.73</v>
      </c>
    </row>
    <row r="5030" spans="1:6" ht="30">
      <c r="A5030" s="460">
        <v>97902</v>
      </c>
      <c r="B5030" s="461" t="s">
        <v>2782</v>
      </c>
      <c r="C5030" s="462" t="s">
        <v>896</v>
      </c>
      <c r="D5030" s="463">
        <v>346.30999999999995</v>
      </c>
      <c r="E5030" s="463">
        <v>293.5</v>
      </c>
      <c r="F5030" s="463">
        <v>639.80999999999995</v>
      </c>
    </row>
    <row r="5031" spans="1:6" ht="30">
      <c r="A5031" s="460">
        <v>97903</v>
      </c>
      <c r="B5031" s="461" t="s">
        <v>2783</v>
      </c>
      <c r="C5031" s="462" t="s">
        <v>896</v>
      </c>
      <c r="D5031" s="463">
        <v>479.49</v>
      </c>
      <c r="E5031" s="463">
        <v>409.02</v>
      </c>
      <c r="F5031" s="463">
        <v>888.51</v>
      </c>
    </row>
    <row r="5032" spans="1:6" ht="30">
      <c r="A5032" s="460">
        <v>97904</v>
      </c>
      <c r="B5032" s="461" t="s">
        <v>2784</v>
      </c>
      <c r="C5032" s="462" t="s">
        <v>896</v>
      </c>
      <c r="D5032" s="463">
        <v>594.43000000000006</v>
      </c>
      <c r="E5032" s="463">
        <v>443.8</v>
      </c>
      <c r="F5032" s="463">
        <v>1038.23</v>
      </c>
    </row>
    <row r="5033" spans="1:6" ht="30">
      <c r="A5033" s="460">
        <v>97905</v>
      </c>
      <c r="B5033" s="461" t="s">
        <v>2785</v>
      </c>
      <c r="C5033" s="462" t="s">
        <v>896</v>
      </c>
      <c r="D5033" s="463">
        <v>135.94</v>
      </c>
      <c r="E5033" s="463">
        <v>126.32</v>
      </c>
      <c r="F5033" s="463">
        <v>262.26</v>
      </c>
    </row>
    <row r="5034" spans="1:6" ht="30">
      <c r="A5034" s="460">
        <v>97906</v>
      </c>
      <c r="B5034" s="461" t="s">
        <v>2786</v>
      </c>
      <c r="C5034" s="462" t="s">
        <v>896</v>
      </c>
      <c r="D5034" s="463">
        <v>257.41000000000003</v>
      </c>
      <c r="E5034" s="463">
        <v>227.32</v>
      </c>
      <c r="F5034" s="463">
        <v>484.73</v>
      </c>
    </row>
    <row r="5035" spans="1:6" ht="30">
      <c r="A5035" s="460">
        <v>97907</v>
      </c>
      <c r="B5035" s="461" t="s">
        <v>2787</v>
      </c>
      <c r="C5035" s="462" t="s">
        <v>896</v>
      </c>
      <c r="D5035" s="463">
        <v>366.07</v>
      </c>
      <c r="E5035" s="463">
        <v>324.55</v>
      </c>
      <c r="F5035" s="463">
        <v>690.62</v>
      </c>
    </row>
    <row r="5036" spans="1:6" ht="30">
      <c r="A5036" s="460">
        <v>97908</v>
      </c>
      <c r="B5036" s="461" t="s">
        <v>2788</v>
      </c>
      <c r="C5036" s="462" t="s">
        <v>896</v>
      </c>
      <c r="D5036" s="463">
        <v>460.22999999999996</v>
      </c>
      <c r="E5036" s="463">
        <v>343.83</v>
      </c>
      <c r="F5036" s="463">
        <v>804.06</v>
      </c>
    </row>
    <row r="5037" spans="1:6" ht="30">
      <c r="A5037" s="460">
        <v>98102</v>
      </c>
      <c r="B5037" s="461" t="s">
        <v>2793</v>
      </c>
      <c r="C5037" s="462" t="s">
        <v>896</v>
      </c>
      <c r="D5037" s="463">
        <v>114.63</v>
      </c>
      <c r="E5037" s="463">
        <v>5.07</v>
      </c>
      <c r="F5037" s="463">
        <v>119.7</v>
      </c>
    </row>
    <row r="5038" spans="1:6" ht="30">
      <c r="A5038" s="460">
        <v>98104</v>
      </c>
      <c r="B5038" s="461" t="s">
        <v>2794</v>
      </c>
      <c r="C5038" s="462" t="s">
        <v>896</v>
      </c>
      <c r="D5038" s="463">
        <v>222.43</v>
      </c>
      <c r="E5038" s="463">
        <v>195.86</v>
      </c>
      <c r="F5038" s="463">
        <v>418.29</v>
      </c>
    </row>
    <row r="5039" spans="1:6" ht="30">
      <c r="A5039" s="460">
        <v>98105</v>
      </c>
      <c r="B5039" s="461" t="s">
        <v>2795</v>
      </c>
      <c r="C5039" s="462" t="s">
        <v>896</v>
      </c>
      <c r="D5039" s="463">
        <v>383.34000000000003</v>
      </c>
      <c r="E5039" s="463">
        <v>345.25</v>
      </c>
      <c r="F5039" s="463">
        <v>728.59</v>
      </c>
    </row>
    <row r="5040" spans="1:6" ht="45">
      <c r="A5040" s="460">
        <v>98106</v>
      </c>
      <c r="B5040" s="461" t="s">
        <v>2796</v>
      </c>
      <c r="C5040" s="462" t="s">
        <v>896</v>
      </c>
      <c r="D5040" s="463">
        <v>636.47</v>
      </c>
      <c r="E5040" s="463">
        <v>566.27</v>
      </c>
      <c r="F5040" s="463">
        <v>1202.74</v>
      </c>
    </row>
    <row r="5041" spans="1:6" ht="30">
      <c r="A5041" s="460">
        <v>98107</v>
      </c>
      <c r="B5041" s="461" t="s">
        <v>2797</v>
      </c>
      <c r="C5041" s="462" t="s">
        <v>896</v>
      </c>
      <c r="D5041" s="463">
        <v>153.74</v>
      </c>
      <c r="E5041" s="463">
        <v>144.43</v>
      </c>
      <c r="F5041" s="463">
        <v>298.17</v>
      </c>
    </row>
    <row r="5042" spans="1:6" ht="30">
      <c r="A5042" s="460">
        <v>98108</v>
      </c>
      <c r="B5042" s="461" t="s">
        <v>2798</v>
      </c>
      <c r="C5042" s="462" t="s">
        <v>896</v>
      </c>
      <c r="D5042" s="463">
        <v>272.35999999999996</v>
      </c>
      <c r="E5042" s="463">
        <v>262.32</v>
      </c>
      <c r="F5042" s="463">
        <v>534.67999999999995</v>
      </c>
    </row>
    <row r="5043" spans="1:6" ht="30">
      <c r="A5043" s="460">
        <v>99250</v>
      </c>
      <c r="B5043" s="461" t="s">
        <v>2967</v>
      </c>
      <c r="C5043" s="462" t="s">
        <v>896</v>
      </c>
      <c r="D5043" s="463">
        <v>106.65999999999998</v>
      </c>
      <c r="E5043" s="463">
        <v>97.98</v>
      </c>
      <c r="F5043" s="463">
        <v>204.64</v>
      </c>
    </row>
    <row r="5044" spans="1:6" ht="30">
      <c r="A5044" s="460">
        <v>99251</v>
      </c>
      <c r="B5044" s="461" t="s">
        <v>2968</v>
      </c>
      <c r="C5044" s="462" t="s">
        <v>896</v>
      </c>
      <c r="D5044" s="463">
        <v>166.79</v>
      </c>
      <c r="E5044" s="463">
        <v>154.41999999999999</v>
      </c>
      <c r="F5044" s="463">
        <v>321.20999999999998</v>
      </c>
    </row>
    <row r="5045" spans="1:6" ht="30">
      <c r="A5045" s="460">
        <v>99253</v>
      </c>
      <c r="B5045" s="461" t="s">
        <v>2969</v>
      </c>
      <c r="C5045" s="462" t="s">
        <v>896</v>
      </c>
      <c r="D5045" s="463">
        <v>328.08000000000004</v>
      </c>
      <c r="E5045" s="463">
        <v>292.61</v>
      </c>
      <c r="F5045" s="463">
        <v>620.69000000000005</v>
      </c>
    </row>
    <row r="5046" spans="1:6" ht="30">
      <c r="A5046" s="460">
        <v>99255</v>
      </c>
      <c r="B5046" s="461" t="s">
        <v>2970</v>
      </c>
      <c r="C5046" s="462" t="s">
        <v>896</v>
      </c>
      <c r="D5046" s="463">
        <v>454.48999999999995</v>
      </c>
      <c r="E5046" s="463">
        <v>407.81</v>
      </c>
      <c r="F5046" s="463">
        <v>862.3</v>
      </c>
    </row>
    <row r="5047" spans="1:6" ht="30">
      <c r="A5047" s="460">
        <v>99257</v>
      </c>
      <c r="B5047" s="461" t="s">
        <v>2971</v>
      </c>
      <c r="C5047" s="462" t="s">
        <v>896</v>
      </c>
      <c r="D5047" s="463">
        <v>562.1</v>
      </c>
      <c r="E5047" s="463">
        <v>442.22</v>
      </c>
      <c r="F5047" s="463">
        <v>1004.32</v>
      </c>
    </row>
    <row r="5048" spans="1:6" ht="30">
      <c r="A5048" s="460">
        <v>99258</v>
      </c>
      <c r="B5048" s="461" t="s">
        <v>2972</v>
      </c>
      <c r="C5048" s="462" t="s">
        <v>896</v>
      </c>
      <c r="D5048" s="463">
        <v>130.78000000000003</v>
      </c>
      <c r="E5048" s="463">
        <v>126.07</v>
      </c>
      <c r="F5048" s="463">
        <v>256.85000000000002</v>
      </c>
    </row>
    <row r="5049" spans="1:6" ht="30">
      <c r="A5049" s="460">
        <v>99260</v>
      </c>
      <c r="B5049" s="461" t="s">
        <v>2973</v>
      </c>
      <c r="C5049" s="462" t="s">
        <v>896</v>
      </c>
      <c r="D5049" s="463">
        <v>245.92</v>
      </c>
      <c r="E5049" s="463">
        <v>226.77</v>
      </c>
      <c r="F5049" s="463">
        <v>472.69</v>
      </c>
    </row>
    <row r="5050" spans="1:6" ht="30">
      <c r="A5050" s="460">
        <v>99262</v>
      </c>
      <c r="B5050" s="461" t="s">
        <v>2974</v>
      </c>
      <c r="C5050" s="462" t="s">
        <v>896</v>
      </c>
      <c r="D5050" s="463">
        <v>349.68999999999994</v>
      </c>
      <c r="E5050" s="463">
        <v>323.74</v>
      </c>
      <c r="F5050" s="463">
        <v>673.43</v>
      </c>
    </row>
    <row r="5051" spans="1:6" ht="30">
      <c r="A5051" s="460">
        <v>99264</v>
      </c>
      <c r="B5051" s="461" t="s">
        <v>2975</v>
      </c>
      <c r="C5051" s="462" t="s">
        <v>896</v>
      </c>
      <c r="D5051" s="463">
        <v>438.09000000000003</v>
      </c>
      <c r="E5051" s="463">
        <v>342.75</v>
      </c>
      <c r="F5051" s="463">
        <v>780.84</v>
      </c>
    </row>
    <row r="5052" spans="1:6">
      <c r="A5052" s="460">
        <v>102587</v>
      </c>
      <c r="B5052" s="461" t="s">
        <v>4995</v>
      </c>
      <c r="C5052" s="462" t="s">
        <v>896</v>
      </c>
      <c r="D5052" s="463">
        <v>1.0499999999999998</v>
      </c>
      <c r="E5052" s="463">
        <v>3.26</v>
      </c>
      <c r="F5052" s="463">
        <v>4.3099999999999996</v>
      </c>
    </row>
    <row r="5053" spans="1:6">
      <c r="A5053" s="460">
        <v>102588</v>
      </c>
      <c r="B5053" s="461" t="s">
        <v>4996</v>
      </c>
      <c r="C5053" s="462" t="s">
        <v>896</v>
      </c>
      <c r="D5053" s="463">
        <v>1.5099999999999998</v>
      </c>
      <c r="E5053" s="463">
        <v>4.7300000000000004</v>
      </c>
      <c r="F5053" s="463">
        <v>6.24</v>
      </c>
    </row>
    <row r="5054" spans="1:6">
      <c r="A5054" s="460">
        <v>102589</v>
      </c>
      <c r="B5054" s="461" t="s">
        <v>4997</v>
      </c>
      <c r="C5054" s="462" t="s">
        <v>896</v>
      </c>
      <c r="D5054" s="463">
        <v>1.17</v>
      </c>
      <c r="E5054" s="463">
        <v>3.63</v>
      </c>
      <c r="F5054" s="463">
        <v>4.8</v>
      </c>
    </row>
    <row r="5055" spans="1:6">
      <c r="A5055" s="460">
        <v>102590</v>
      </c>
      <c r="B5055" s="461" t="s">
        <v>4998</v>
      </c>
      <c r="C5055" s="462" t="s">
        <v>896</v>
      </c>
      <c r="D5055" s="463">
        <v>1.6500000000000004</v>
      </c>
      <c r="E5055" s="463">
        <v>5.08</v>
      </c>
      <c r="F5055" s="463">
        <v>6.73</v>
      </c>
    </row>
    <row r="5056" spans="1:6">
      <c r="A5056" s="460">
        <v>102591</v>
      </c>
      <c r="B5056" s="461" t="s">
        <v>4999</v>
      </c>
      <c r="C5056" s="462" t="s">
        <v>896</v>
      </c>
      <c r="D5056" s="463">
        <v>1.29</v>
      </c>
      <c r="E5056" s="463">
        <v>3.99</v>
      </c>
      <c r="F5056" s="463">
        <v>5.28</v>
      </c>
    </row>
    <row r="5057" spans="1:6">
      <c r="A5057" s="460">
        <v>102592</v>
      </c>
      <c r="B5057" s="461" t="s">
        <v>5000</v>
      </c>
      <c r="C5057" s="462" t="s">
        <v>896</v>
      </c>
      <c r="D5057" s="463">
        <v>1.7699999999999996</v>
      </c>
      <c r="E5057" s="463">
        <v>5.44</v>
      </c>
      <c r="F5057" s="463">
        <v>7.21</v>
      </c>
    </row>
    <row r="5058" spans="1:6">
      <c r="A5058" s="460">
        <v>102593</v>
      </c>
      <c r="B5058" s="461" t="s">
        <v>5001</v>
      </c>
      <c r="C5058" s="462" t="s">
        <v>896</v>
      </c>
      <c r="D5058" s="463">
        <v>1.4500000000000002</v>
      </c>
      <c r="E5058" s="463">
        <v>4.51</v>
      </c>
      <c r="F5058" s="463">
        <v>5.96</v>
      </c>
    </row>
    <row r="5059" spans="1:6">
      <c r="A5059" s="460">
        <v>102594</v>
      </c>
      <c r="B5059" s="461" t="s">
        <v>5002</v>
      </c>
      <c r="C5059" s="462" t="s">
        <v>896</v>
      </c>
      <c r="D5059" s="463">
        <v>1.9299999999999997</v>
      </c>
      <c r="E5059" s="463">
        <v>5.96</v>
      </c>
      <c r="F5059" s="463">
        <v>7.89</v>
      </c>
    </row>
    <row r="5060" spans="1:6">
      <c r="A5060" s="460">
        <v>102595</v>
      </c>
      <c r="B5060" s="461" t="s">
        <v>5003</v>
      </c>
      <c r="C5060" s="462" t="s">
        <v>896</v>
      </c>
      <c r="D5060" s="463">
        <v>1.6500000000000004</v>
      </c>
      <c r="E5060" s="463">
        <v>5.09</v>
      </c>
      <c r="F5060" s="463">
        <v>6.74</v>
      </c>
    </row>
    <row r="5061" spans="1:6">
      <c r="A5061" s="460">
        <v>102596</v>
      </c>
      <c r="B5061" s="461" t="s">
        <v>5004</v>
      </c>
      <c r="C5061" s="462" t="s">
        <v>896</v>
      </c>
      <c r="D5061" s="463">
        <v>2.12</v>
      </c>
      <c r="E5061" s="463">
        <v>6.56</v>
      </c>
      <c r="F5061" s="463">
        <v>8.68</v>
      </c>
    </row>
    <row r="5062" spans="1:6">
      <c r="A5062" s="460">
        <v>102597</v>
      </c>
      <c r="B5062" s="461" t="s">
        <v>5005</v>
      </c>
      <c r="C5062" s="462" t="s">
        <v>896</v>
      </c>
      <c r="D5062" s="463">
        <v>1.8899999999999997</v>
      </c>
      <c r="E5062" s="463">
        <v>5.82</v>
      </c>
      <c r="F5062" s="463">
        <v>7.71</v>
      </c>
    </row>
    <row r="5063" spans="1:6">
      <c r="A5063" s="460">
        <v>102598</v>
      </c>
      <c r="B5063" s="461" t="s">
        <v>5006</v>
      </c>
      <c r="C5063" s="462" t="s">
        <v>896</v>
      </c>
      <c r="D5063" s="463">
        <v>2.370000000000001</v>
      </c>
      <c r="E5063" s="463">
        <v>7.27</v>
      </c>
      <c r="F5063" s="463">
        <v>9.64</v>
      </c>
    </row>
    <row r="5064" spans="1:6">
      <c r="A5064" s="460">
        <v>102599</v>
      </c>
      <c r="B5064" s="461" t="s">
        <v>5007</v>
      </c>
      <c r="C5064" s="462" t="s">
        <v>896</v>
      </c>
      <c r="D5064" s="463">
        <v>2.1199999999999992</v>
      </c>
      <c r="E5064" s="463">
        <v>6.57</v>
      </c>
      <c r="F5064" s="463">
        <v>8.69</v>
      </c>
    </row>
    <row r="5065" spans="1:6">
      <c r="A5065" s="460">
        <v>102600</v>
      </c>
      <c r="B5065" s="461" t="s">
        <v>5008</v>
      </c>
      <c r="C5065" s="462" t="s">
        <v>896</v>
      </c>
      <c r="D5065" s="463">
        <v>2.629999999999999</v>
      </c>
      <c r="E5065" s="463">
        <v>7.99</v>
      </c>
      <c r="F5065" s="463">
        <v>10.62</v>
      </c>
    </row>
    <row r="5066" spans="1:6">
      <c r="A5066" s="460">
        <v>102601</v>
      </c>
      <c r="B5066" s="461" t="s">
        <v>5009</v>
      </c>
      <c r="C5066" s="462" t="s">
        <v>896</v>
      </c>
      <c r="D5066" s="463">
        <v>2.5100000000000007</v>
      </c>
      <c r="E5066" s="463">
        <v>7.64</v>
      </c>
      <c r="F5066" s="463">
        <v>10.15</v>
      </c>
    </row>
    <row r="5067" spans="1:6">
      <c r="A5067" s="460">
        <v>102602</v>
      </c>
      <c r="B5067" s="461" t="s">
        <v>5010</v>
      </c>
      <c r="C5067" s="462" t="s">
        <v>896</v>
      </c>
      <c r="D5067" s="463">
        <v>2.99</v>
      </c>
      <c r="E5067" s="463">
        <v>9.09</v>
      </c>
      <c r="F5067" s="463">
        <v>12.08</v>
      </c>
    </row>
    <row r="5068" spans="1:6">
      <c r="A5068" s="460">
        <v>102603</v>
      </c>
      <c r="B5068" s="461" t="s">
        <v>5011</v>
      </c>
      <c r="C5068" s="462" t="s">
        <v>896</v>
      </c>
      <c r="D5068" s="463">
        <v>3.1099999999999994</v>
      </c>
      <c r="E5068" s="463">
        <v>9.48</v>
      </c>
      <c r="F5068" s="463">
        <v>12.59</v>
      </c>
    </row>
    <row r="5069" spans="1:6">
      <c r="A5069" s="460">
        <v>102604</v>
      </c>
      <c r="B5069" s="461" t="s">
        <v>5012</v>
      </c>
      <c r="C5069" s="462" t="s">
        <v>896</v>
      </c>
      <c r="D5069" s="463">
        <v>3.58</v>
      </c>
      <c r="E5069" s="463">
        <v>10.93</v>
      </c>
      <c r="F5069" s="463">
        <v>14.51</v>
      </c>
    </row>
    <row r="5070" spans="1:6">
      <c r="A5070" s="460">
        <v>102605</v>
      </c>
      <c r="B5070" s="461" t="s">
        <v>5013</v>
      </c>
      <c r="C5070" s="462" t="s">
        <v>896</v>
      </c>
      <c r="D5070" s="463">
        <v>296.15999999999997</v>
      </c>
      <c r="E5070" s="463">
        <v>4.8499999999999996</v>
      </c>
      <c r="F5070" s="463">
        <v>301.01</v>
      </c>
    </row>
    <row r="5071" spans="1:6">
      <c r="A5071" s="460">
        <v>102606</v>
      </c>
      <c r="B5071" s="461" t="s">
        <v>5014</v>
      </c>
      <c r="C5071" s="462" t="s">
        <v>896</v>
      </c>
      <c r="D5071" s="463">
        <v>457.59</v>
      </c>
      <c r="E5071" s="463">
        <v>5.97</v>
      </c>
      <c r="F5071" s="463">
        <v>463.56</v>
      </c>
    </row>
    <row r="5072" spans="1:6">
      <c r="A5072" s="460">
        <v>102607</v>
      </c>
      <c r="B5072" s="461" t="s">
        <v>5015</v>
      </c>
      <c r="C5072" s="462" t="s">
        <v>896</v>
      </c>
      <c r="D5072" s="463">
        <v>489.34999999999997</v>
      </c>
      <c r="E5072" s="463">
        <v>6.97</v>
      </c>
      <c r="F5072" s="463">
        <v>496.32</v>
      </c>
    </row>
    <row r="5073" spans="1:6">
      <c r="A5073" s="460">
        <v>102608</v>
      </c>
      <c r="B5073" s="461" t="s">
        <v>5016</v>
      </c>
      <c r="C5073" s="462" t="s">
        <v>896</v>
      </c>
      <c r="D5073" s="463">
        <v>1127.22</v>
      </c>
      <c r="E5073" s="463">
        <v>9.27</v>
      </c>
      <c r="F5073" s="463">
        <v>1136.49</v>
      </c>
    </row>
    <row r="5074" spans="1:6">
      <c r="A5074" s="460">
        <v>102609</v>
      </c>
      <c r="B5074" s="461" t="s">
        <v>5017</v>
      </c>
      <c r="C5074" s="462" t="s">
        <v>896</v>
      </c>
      <c r="D5074" s="463">
        <v>1279.28</v>
      </c>
      <c r="E5074" s="463">
        <v>12.41</v>
      </c>
      <c r="F5074" s="463">
        <v>1291.69</v>
      </c>
    </row>
    <row r="5075" spans="1:6">
      <c r="A5075" s="460">
        <v>102610</v>
      </c>
      <c r="B5075" s="461" t="s">
        <v>7867</v>
      </c>
      <c r="C5075" s="462" t="s">
        <v>896</v>
      </c>
      <c r="D5075" s="463">
        <v>2203.4699999999998</v>
      </c>
      <c r="E5075" s="463">
        <v>15.57</v>
      </c>
      <c r="F5075" s="463">
        <v>2219.04</v>
      </c>
    </row>
    <row r="5076" spans="1:6" ht="30">
      <c r="A5076" s="460">
        <v>102611</v>
      </c>
      <c r="B5076" s="461" t="s">
        <v>5018</v>
      </c>
      <c r="C5076" s="462" t="s">
        <v>896</v>
      </c>
      <c r="D5076" s="463">
        <v>494.32</v>
      </c>
      <c r="E5076" s="463">
        <v>5.31</v>
      </c>
      <c r="F5076" s="463">
        <v>499.63</v>
      </c>
    </row>
    <row r="5077" spans="1:6" ht="30">
      <c r="A5077" s="460">
        <v>102612</v>
      </c>
      <c r="B5077" s="461" t="s">
        <v>7868</v>
      </c>
      <c r="C5077" s="462" t="s">
        <v>896</v>
      </c>
      <c r="D5077" s="463">
        <v>711.11</v>
      </c>
      <c r="E5077" s="463">
        <v>5.9</v>
      </c>
      <c r="F5077" s="463">
        <v>717.01</v>
      </c>
    </row>
    <row r="5078" spans="1:6" ht="30">
      <c r="A5078" s="460">
        <v>102613</v>
      </c>
      <c r="B5078" s="461" t="s">
        <v>5019</v>
      </c>
      <c r="C5078" s="462" t="s">
        <v>896</v>
      </c>
      <c r="D5078" s="463">
        <v>688.18</v>
      </c>
      <c r="E5078" s="463">
        <v>7.1</v>
      </c>
      <c r="F5078" s="463">
        <v>695.28</v>
      </c>
    </row>
    <row r="5079" spans="1:6" ht="30">
      <c r="A5079" s="460">
        <v>102614</v>
      </c>
      <c r="B5079" s="461" t="s">
        <v>5020</v>
      </c>
      <c r="C5079" s="462" t="s">
        <v>896</v>
      </c>
      <c r="D5079" s="463">
        <v>1059.67</v>
      </c>
      <c r="E5079" s="463">
        <v>9.11</v>
      </c>
      <c r="F5079" s="463">
        <v>1068.78</v>
      </c>
    </row>
    <row r="5080" spans="1:6" ht="30">
      <c r="A5080" s="460">
        <v>102615</v>
      </c>
      <c r="B5080" s="461" t="s">
        <v>5021</v>
      </c>
      <c r="C5080" s="462" t="s">
        <v>896</v>
      </c>
      <c r="D5080" s="463">
        <v>1329.8799999999999</v>
      </c>
      <c r="E5080" s="463">
        <v>11.42</v>
      </c>
      <c r="F5080" s="463">
        <v>1341.3</v>
      </c>
    </row>
    <row r="5081" spans="1:6" ht="30">
      <c r="A5081" s="460">
        <v>102616</v>
      </c>
      <c r="B5081" s="461" t="s">
        <v>7869</v>
      </c>
      <c r="C5081" s="462" t="s">
        <v>896</v>
      </c>
      <c r="D5081" s="463">
        <v>1970.21</v>
      </c>
      <c r="E5081" s="463">
        <v>15.02</v>
      </c>
      <c r="F5081" s="463">
        <v>1985.23</v>
      </c>
    </row>
    <row r="5082" spans="1:6" ht="30">
      <c r="A5082" s="460">
        <v>102617</v>
      </c>
      <c r="B5082" s="461" t="s">
        <v>5022</v>
      </c>
      <c r="C5082" s="462" t="s">
        <v>896</v>
      </c>
      <c r="D5082" s="463">
        <v>3495.6400000000003</v>
      </c>
      <c r="E5082" s="463">
        <v>159.66</v>
      </c>
      <c r="F5082" s="463">
        <v>3655.3</v>
      </c>
    </row>
    <row r="5083" spans="1:6" ht="30">
      <c r="A5083" s="460">
        <v>102618</v>
      </c>
      <c r="B5083" s="461" t="s">
        <v>7870</v>
      </c>
      <c r="C5083" s="462" t="s">
        <v>896</v>
      </c>
      <c r="D5083" s="463">
        <v>4239.3100000000004</v>
      </c>
      <c r="E5083" s="463">
        <v>159.66</v>
      </c>
      <c r="F5083" s="463">
        <v>4398.97</v>
      </c>
    </row>
    <row r="5084" spans="1:6" ht="30">
      <c r="A5084" s="460">
        <v>102619</v>
      </c>
      <c r="B5084" s="461" t="s">
        <v>5023</v>
      </c>
      <c r="C5084" s="462" t="s">
        <v>896</v>
      </c>
      <c r="D5084" s="463">
        <v>5748.09</v>
      </c>
      <c r="E5084" s="463">
        <v>159.66</v>
      </c>
      <c r="F5084" s="463">
        <v>5907.75</v>
      </c>
    </row>
    <row r="5085" spans="1:6" ht="30">
      <c r="A5085" s="460">
        <v>102620</v>
      </c>
      <c r="B5085" s="461" t="s">
        <v>7871</v>
      </c>
      <c r="C5085" s="462" t="s">
        <v>896</v>
      </c>
      <c r="D5085" s="463">
        <v>8426.51</v>
      </c>
      <c r="E5085" s="463">
        <v>159.66</v>
      </c>
      <c r="F5085" s="463">
        <v>8586.17</v>
      </c>
    </row>
    <row r="5086" spans="1:6" ht="30">
      <c r="A5086" s="460">
        <v>102621</v>
      </c>
      <c r="B5086" s="461" t="s">
        <v>7872</v>
      </c>
      <c r="C5086" s="462" t="s">
        <v>896</v>
      </c>
      <c r="D5086" s="463">
        <v>13042.11</v>
      </c>
      <c r="E5086" s="463">
        <v>159.66</v>
      </c>
      <c r="F5086" s="463">
        <v>13201.77</v>
      </c>
    </row>
    <row r="5087" spans="1:6" ht="30">
      <c r="A5087" s="460">
        <v>102622</v>
      </c>
      <c r="B5087" s="461" t="s">
        <v>5024</v>
      </c>
      <c r="C5087" s="462" t="s">
        <v>896</v>
      </c>
      <c r="D5087" s="463">
        <v>567.25</v>
      </c>
      <c r="E5087" s="463">
        <v>111.3</v>
      </c>
      <c r="F5087" s="463">
        <v>678.55</v>
      </c>
    </row>
    <row r="5088" spans="1:6" ht="30">
      <c r="A5088" s="460">
        <v>102623</v>
      </c>
      <c r="B5088" s="461" t="s">
        <v>5025</v>
      </c>
      <c r="C5088" s="462" t="s">
        <v>896</v>
      </c>
      <c r="D5088" s="463">
        <v>810.34</v>
      </c>
      <c r="E5088" s="463">
        <v>126.55</v>
      </c>
      <c r="F5088" s="463">
        <v>936.89</v>
      </c>
    </row>
    <row r="5089" spans="1:6" ht="30">
      <c r="A5089" s="460">
        <v>89482</v>
      </c>
      <c r="B5089" s="461" t="s">
        <v>6773</v>
      </c>
      <c r="C5089" s="462" t="s">
        <v>896</v>
      </c>
      <c r="D5089" s="463">
        <v>32.590000000000003</v>
      </c>
      <c r="E5089" s="463">
        <v>10.050000000000001</v>
      </c>
      <c r="F5089" s="463">
        <v>42.64</v>
      </c>
    </row>
    <row r="5090" spans="1:6" ht="30">
      <c r="A5090" s="460">
        <v>89491</v>
      </c>
      <c r="B5090" s="461" t="s">
        <v>6774</v>
      </c>
      <c r="C5090" s="462" t="s">
        <v>896</v>
      </c>
      <c r="D5090" s="463">
        <v>89.1</v>
      </c>
      <c r="E5090" s="463">
        <v>15.57</v>
      </c>
      <c r="F5090" s="463">
        <v>104.67</v>
      </c>
    </row>
    <row r="5091" spans="1:6" ht="30">
      <c r="A5091" s="460">
        <v>89495</v>
      </c>
      <c r="B5091" s="461" t="s">
        <v>6775</v>
      </c>
      <c r="C5091" s="462" t="s">
        <v>896</v>
      </c>
      <c r="D5091" s="463">
        <v>14.44</v>
      </c>
      <c r="E5091" s="463">
        <v>5.17</v>
      </c>
      <c r="F5091" s="463">
        <v>19.61</v>
      </c>
    </row>
    <row r="5092" spans="1:6" ht="30">
      <c r="A5092" s="460">
        <v>89707</v>
      </c>
      <c r="B5092" s="461" t="s">
        <v>6776</v>
      </c>
      <c r="C5092" s="462" t="s">
        <v>896</v>
      </c>
      <c r="D5092" s="463">
        <v>35.42</v>
      </c>
      <c r="E5092" s="463">
        <v>18.43</v>
      </c>
      <c r="F5092" s="463">
        <v>53.85</v>
      </c>
    </row>
    <row r="5093" spans="1:6" ht="30">
      <c r="A5093" s="460">
        <v>89708</v>
      </c>
      <c r="B5093" s="461" t="s">
        <v>6777</v>
      </c>
      <c r="C5093" s="462" t="s">
        <v>896</v>
      </c>
      <c r="D5093" s="463">
        <v>88</v>
      </c>
      <c r="E5093" s="463">
        <v>22.1</v>
      </c>
      <c r="F5093" s="463">
        <v>110.1</v>
      </c>
    </row>
    <row r="5094" spans="1:6" ht="30">
      <c r="A5094" s="460">
        <v>89709</v>
      </c>
      <c r="B5094" s="461" t="s">
        <v>6778</v>
      </c>
      <c r="C5094" s="462" t="s">
        <v>896</v>
      </c>
      <c r="D5094" s="463">
        <v>15.309999999999999</v>
      </c>
      <c r="E5094" s="463">
        <v>7.64</v>
      </c>
      <c r="F5094" s="463">
        <v>22.95</v>
      </c>
    </row>
    <row r="5095" spans="1:6" ht="30">
      <c r="A5095" s="460">
        <v>89710</v>
      </c>
      <c r="B5095" s="461" t="s">
        <v>6779</v>
      </c>
      <c r="C5095" s="462" t="s">
        <v>896</v>
      </c>
      <c r="D5095" s="463">
        <v>12.8</v>
      </c>
      <c r="E5095" s="463">
        <v>7.64</v>
      </c>
      <c r="F5095" s="463">
        <v>20.440000000000001</v>
      </c>
    </row>
    <row r="5096" spans="1:6" ht="30">
      <c r="A5096" s="460">
        <v>104326</v>
      </c>
      <c r="B5096" s="461" t="s">
        <v>6780</v>
      </c>
      <c r="C5096" s="462" t="s">
        <v>896</v>
      </c>
      <c r="D5096" s="463">
        <v>14.349999999999998</v>
      </c>
      <c r="E5096" s="463">
        <v>7.64</v>
      </c>
      <c r="F5096" s="463">
        <v>21.99</v>
      </c>
    </row>
    <row r="5097" spans="1:6" ht="30">
      <c r="A5097" s="460">
        <v>104327</v>
      </c>
      <c r="B5097" s="461" t="s">
        <v>6781</v>
      </c>
      <c r="C5097" s="462" t="s">
        <v>896</v>
      </c>
      <c r="D5097" s="463">
        <v>13.43</v>
      </c>
      <c r="E5097" s="463">
        <v>7.64</v>
      </c>
      <c r="F5097" s="463">
        <v>21.07</v>
      </c>
    </row>
    <row r="5098" spans="1:6" ht="45">
      <c r="A5098" s="460">
        <v>104328</v>
      </c>
      <c r="B5098" s="461" t="s">
        <v>6782</v>
      </c>
      <c r="C5098" s="462" t="s">
        <v>896</v>
      </c>
      <c r="D5098" s="463">
        <v>56.110000000000007</v>
      </c>
      <c r="E5098" s="463">
        <v>19.57</v>
      </c>
      <c r="F5098" s="463">
        <v>75.680000000000007</v>
      </c>
    </row>
    <row r="5099" spans="1:6" ht="45">
      <c r="A5099" s="460">
        <v>104329</v>
      </c>
      <c r="B5099" s="461" t="s">
        <v>6783</v>
      </c>
      <c r="C5099" s="462" t="s">
        <v>896</v>
      </c>
      <c r="D5099" s="463">
        <v>65.080000000000013</v>
      </c>
      <c r="E5099" s="463">
        <v>19.57</v>
      </c>
      <c r="F5099" s="463">
        <v>84.65</v>
      </c>
    </row>
    <row r="5100" spans="1:6" ht="30">
      <c r="A5100" s="460">
        <v>86872</v>
      </c>
      <c r="B5100" s="461" t="s">
        <v>2856</v>
      </c>
      <c r="C5100" s="462" t="s">
        <v>896</v>
      </c>
      <c r="D5100" s="463">
        <v>746.30000000000007</v>
      </c>
      <c r="E5100" s="463">
        <v>59.53</v>
      </c>
      <c r="F5100" s="463">
        <v>805.83</v>
      </c>
    </row>
    <row r="5101" spans="1:6" ht="30">
      <c r="A5101" s="460">
        <v>86874</v>
      </c>
      <c r="B5101" s="461" t="s">
        <v>2860</v>
      </c>
      <c r="C5101" s="462" t="s">
        <v>896</v>
      </c>
      <c r="D5101" s="463">
        <v>536.16</v>
      </c>
      <c r="E5101" s="463">
        <v>27.94</v>
      </c>
      <c r="F5101" s="463">
        <v>564.1</v>
      </c>
    </row>
    <row r="5102" spans="1:6" ht="30">
      <c r="A5102" s="460">
        <v>86875</v>
      </c>
      <c r="B5102" s="461" t="s">
        <v>2871</v>
      </c>
      <c r="C5102" s="462" t="s">
        <v>896</v>
      </c>
      <c r="D5102" s="463">
        <v>486.66</v>
      </c>
      <c r="E5102" s="463">
        <v>33.81</v>
      </c>
      <c r="F5102" s="463">
        <v>520.47</v>
      </c>
    </row>
    <row r="5103" spans="1:6" ht="30">
      <c r="A5103" s="460">
        <v>86876</v>
      </c>
      <c r="B5103" s="461" t="s">
        <v>2864</v>
      </c>
      <c r="C5103" s="462" t="s">
        <v>896</v>
      </c>
      <c r="D5103" s="463">
        <v>272.29999999999995</v>
      </c>
      <c r="E5103" s="463">
        <v>24.47</v>
      </c>
      <c r="F5103" s="463">
        <v>296.77</v>
      </c>
    </row>
    <row r="5104" spans="1:6" ht="30">
      <c r="A5104" s="460">
        <v>86877</v>
      </c>
      <c r="B5104" s="461" t="s">
        <v>2930</v>
      </c>
      <c r="C5104" s="462" t="s">
        <v>896</v>
      </c>
      <c r="D5104" s="463">
        <v>68.569999999999993</v>
      </c>
      <c r="E5104" s="463">
        <v>5.56</v>
      </c>
      <c r="F5104" s="463">
        <v>74.13</v>
      </c>
    </row>
    <row r="5105" spans="1:6" ht="30">
      <c r="A5105" s="460">
        <v>86878</v>
      </c>
      <c r="B5105" s="461" t="s">
        <v>2906</v>
      </c>
      <c r="C5105" s="462" t="s">
        <v>896</v>
      </c>
      <c r="D5105" s="463">
        <v>74.27</v>
      </c>
      <c r="E5105" s="463">
        <v>5.56</v>
      </c>
      <c r="F5105" s="463">
        <v>79.83</v>
      </c>
    </row>
    <row r="5106" spans="1:6" ht="30">
      <c r="A5106" s="460">
        <v>86879</v>
      </c>
      <c r="B5106" s="461" t="s">
        <v>2908</v>
      </c>
      <c r="C5106" s="462" t="s">
        <v>896</v>
      </c>
      <c r="D5106" s="463">
        <v>6.04</v>
      </c>
      <c r="E5106" s="463">
        <v>3.95</v>
      </c>
      <c r="F5106" s="463">
        <v>9.99</v>
      </c>
    </row>
    <row r="5107" spans="1:6" ht="30">
      <c r="A5107" s="460">
        <v>86880</v>
      </c>
      <c r="B5107" s="461" t="s">
        <v>2907</v>
      </c>
      <c r="C5107" s="462" t="s">
        <v>896</v>
      </c>
      <c r="D5107" s="463">
        <v>20.47</v>
      </c>
      <c r="E5107" s="463">
        <v>3.94</v>
      </c>
      <c r="F5107" s="463">
        <v>24.41</v>
      </c>
    </row>
    <row r="5108" spans="1:6" ht="30">
      <c r="A5108" s="460">
        <v>86881</v>
      </c>
      <c r="B5108" s="461" t="s">
        <v>2904</v>
      </c>
      <c r="C5108" s="462" t="s">
        <v>896</v>
      </c>
      <c r="D5108" s="463">
        <v>214.60999999999999</v>
      </c>
      <c r="E5108" s="463">
        <v>8.74</v>
      </c>
      <c r="F5108" s="463">
        <v>223.35</v>
      </c>
    </row>
    <row r="5109" spans="1:6" ht="30">
      <c r="A5109" s="460">
        <v>86882</v>
      </c>
      <c r="B5109" s="461" t="s">
        <v>2905</v>
      </c>
      <c r="C5109" s="462" t="s">
        <v>896</v>
      </c>
      <c r="D5109" s="463">
        <v>16.739999999999998</v>
      </c>
      <c r="E5109" s="463">
        <v>4.34</v>
      </c>
      <c r="F5109" s="463">
        <v>21.08</v>
      </c>
    </row>
    <row r="5110" spans="1:6">
      <c r="A5110" s="460">
        <v>86883</v>
      </c>
      <c r="B5110" s="461" t="s">
        <v>2903</v>
      </c>
      <c r="C5110" s="462" t="s">
        <v>896</v>
      </c>
      <c r="D5110" s="463">
        <v>8.8999999999999986</v>
      </c>
      <c r="E5110" s="463">
        <v>2.7</v>
      </c>
      <c r="F5110" s="463">
        <v>11.6</v>
      </c>
    </row>
    <row r="5111" spans="1:6" ht="30">
      <c r="A5111" s="460">
        <v>86884</v>
      </c>
      <c r="B5111" s="461" t="s">
        <v>2889</v>
      </c>
      <c r="C5111" s="462" t="s">
        <v>896</v>
      </c>
      <c r="D5111" s="463">
        <v>6.42</v>
      </c>
      <c r="E5111" s="463">
        <v>4.9000000000000004</v>
      </c>
      <c r="F5111" s="463">
        <v>11.32</v>
      </c>
    </row>
    <row r="5112" spans="1:6" ht="30">
      <c r="A5112" s="460">
        <v>86885</v>
      </c>
      <c r="B5112" s="461" t="s">
        <v>2890</v>
      </c>
      <c r="C5112" s="462" t="s">
        <v>896</v>
      </c>
      <c r="D5112" s="463">
        <v>7.66</v>
      </c>
      <c r="E5112" s="463">
        <v>4.9000000000000004</v>
      </c>
      <c r="F5112" s="463">
        <v>12.56</v>
      </c>
    </row>
    <row r="5113" spans="1:6">
      <c r="A5113" s="460">
        <v>86886</v>
      </c>
      <c r="B5113" s="461" t="s">
        <v>2887</v>
      </c>
      <c r="C5113" s="462" t="s">
        <v>896</v>
      </c>
      <c r="D5113" s="463">
        <v>50.19</v>
      </c>
      <c r="E5113" s="463">
        <v>4.88</v>
      </c>
      <c r="F5113" s="463">
        <v>55.07</v>
      </c>
    </row>
    <row r="5114" spans="1:6">
      <c r="A5114" s="460">
        <v>86887</v>
      </c>
      <c r="B5114" s="461" t="s">
        <v>2888</v>
      </c>
      <c r="C5114" s="462" t="s">
        <v>896</v>
      </c>
      <c r="D5114" s="463">
        <v>54.779999999999994</v>
      </c>
      <c r="E5114" s="463">
        <v>4.88</v>
      </c>
      <c r="F5114" s="463">
        <v>59.66</v>
      </c>
    </row>
    <row r="5115" spans="1:6" ht="30">
      <c r="A5115" s="460">
        <v>86888</v>
      </c>
      <c r="B5115" s="461" t="s">
        <v>2910</v>
      </c>
      <c r="C5115" s="462" t="s">
        <v>896</v>
      </c>
      <c r="D5115" s="463">
        <v>523.28000000000009</v>
      </c>
      <c r="E5115" s="463">
        <v>28.54</v>
      </c>
      <c r="F5115" s="463">
        <v>551.82000000000005</v>
      </c>
    </row>
    <row r="5116" spans="1:6" ht="30">
      <c r="A5116" s="460">
        <v>86889</v>
      </c>
      <c r="B5116" s="461" t="s">
        <v>2845</v>
      </c>
      <c r="C5116" s="462" t="s">
        <v>896</v>
      </c>
      <c r="D5116" s="463">
        <v>789.89</v>
      </c>
      <c r="E5116" s="463">
        <v>62.58</v>
      </c>
      <c r="F5116" s="463">
        <v>852.47</v>
      </c>
    </row>
    <row r="5117" spans="1:6" ht="30">
      <c r="A5117" s="460">
        <v>86893</v>
      </c>
      <c r="B5117" s="461" t="s">
        <v>2848</v>
      </c>
      <c r="C5117" s="462" t="s">
        <v>896</v>
      </c>
      <c r="D5117" s="463">
        <v>677.31999999999994</v>
      </c>
      <c r="E5117" s="463">
        <v>62.58</v>
      </c>
      <c r="F5117" s="463">
        <v>739.9</v>
      </c>
    </row>
    <row r="5118" spans="1:6" ht="30">
      <c r="A5118" s="460">
        <v>86894</v>
      </c>
      <c r="B5118" s="461" t="s">
        <v>2849</v>
      </c>
      <c r="C5118" s="462" t="s">
        <v>896</v>
      </c>
      <c r="D5118" s="463">
        <v>274.97000000000003</v>
      </c>
      <c r="E5118" s="463">
        <v>33.409999999999997</v>
      </c>
      <c r="F5118" s="463">
        <v>308.38</v>
      </c>
    </row>
    <row r="5119" spans="1:6" ht="30">
      <c r="A5119" s="460">
        <v>86895</v>
      </c>
      <c r="B5119" s="461" t="s">
        <v>2844</v>
      </c>
      <c r="C5119" s="462" t="s">
        <v>896</v>
      </c>
      <c r="D5119" s="463">
        <v>340.5</v>
      </c>
      <c r="E5119" s="463">
        <v>75.2</v>
      </c>
      <c r="F5119" s="463">
        <v>415.7</v>
      </c>
    </row>
    <row r="5120" spans="1:6" ht="30">
      <c r="A5120" s="460">
        <v>86899</v>
      </c>
      <c r="B5120" s="461" t="s">
        <v>2846</v>
      </c>
      <c r="C5120" s="462" t="s">
        <v>896</v>
      </c>
      <c r="D5120" s="463">
        <v>298.28000000000003</v>
      </c>
      <c r="E5120" s="463">
        <v>75.2</v>
      </c>
      <c r="F5120" s="463">
        <v>373.48</v>
      </c>
    </row>
    <row r="5121" spans="1:6" ht="30">
      <c r="A5121" s="460">
        <v>86900</v>
      </c>
      <c r="B5121" s="461" t="s">
        <v>2873</v>
      </c>
      <c r="C5121" s="462" t="s">
        <v>896</v>
      </c>
      <c r="D5121" s="463">
        <v>215.20999999999998</v>
      </c>
      <c r="E5121" s="463">
        <v>16.93</v>
      </c>
      <c r="F5121" s="463">
        <v>232.14</v>
      </c>
    </row>
    <row r="5122" spans="1:6" ht="30">
      <c r="A5122" s="460">
        <v>86901</v>
      </c>
      <c r="B5122" s="461" t="s">
        <v>2876</v>
      </c>
      <c r="C5122" s="462" t="s">
        <v>896</v>
      </c>
      <c r="D5122" s="463">
        <v>143.12</v>
      </c>
      <c r="E5122" s="463">
        <v>30.03</v>
      </c>
      <c r="F5122" s="463">
        <v>173.15</v>
      </c>
    </row>
    <row r="5123" spans="1:6" ht="30">
      <c r="A5123" s="460">
        <v>86902</v>
      </c>
      <c r="B5123" s="461" t="s">
        <v>2879</v>
      </c>
      <c r="C5123" s="462" t="s">
        <v>896</v>
      </c>
      <c r="D5123" s="463">
        <v>293.89</v>
      </c>
      <c r="E5123" s="463">
        <v>31.25</v>
      </c>
      <c r="F5123" s="463">
        <v>325.14</v>
      </c>
    </row>
    <row r="5124" spans="1:6" ht="30">
      <c r="A5124" s="460">
        <v>86903</v>
      </c>
      <c r="B5124" s="461" t="s">
        <v>2881</v>
      </c>
      <c r="C5124" s="462" t="s">
        <v>896</v>
      </c>
      <c r="D5124" s="463">
        <v>324.44000000000005</v>
      </c>
      <c r="E5124" s="463">
        <v>50.53</v>
      </c>
      <c r="F5124" s="463">
        <v>374.97</v>
      </c>
    </row>
    <row r="5125" spans="1:6" ht="30">
      <c r="A5125" s="460">
        <v>86904</v>
      </c>
      <c r="B5125" s="461" t="s">
        <v>2884</v>
      </c>
      <c r="C5125" s="462" t="s">
        <v>896</v>
      </c>
      <c r="D5125" s="463">
        <v>145.29</v>
      </c>
      <c r="E5125" s="463">
        <v>13.63</v>
      </c>
      <c r="F5125" s="463">
        <v>158.91999999999999</v>
      </c>
    </row>
    <row r="5126" spans="1:6" ht="30">
      <c r="A5126" s="460">
        <v>86905</v>
      </c>
      <c r="B5126" s="461" t="s">
        <v>2901</v>
      </c>
      <c r="C5126" s="462" t="s">
        <v>896</v>
      </c>
      <c r="D5126" s="463">
        <v>330.45</v>
      </c>
      <c r="E5126" s="463">
        <v>14.83</v>
      </c>
      <c r="F5126" s="463">
        <v>345.28</v>
      </c>
    </row>
    <row r="5127" spans="1:6" ht="30">
      <c r="A5127" s="460">
        <v>86906</v>
      </c>
      <c r="B5127" s="461" t="s">
        <v>2892</v>
      </c>
      <c r="C5127" s="462" t="s">
        <v>896</v>
      </c>
      <c r="D5127" s="463">
        <v>60.980000000000004</v>
      </c>
      <c r="E5127" s="463">
        <v>3.06</v>
      </c>
      <c r="F5127" s="463">
        <v>64.040000000000006</v>
      </c>
    </row>
    <row r="5128" spans="1:6" ht="30">
      <c r="A5128" s="460">
        <v>86908</v>
      </c>
      <c r="B5128" s="461" t="s">
        <v>2902</v>
      </c>
      <c r="C5128" s="462" t="s">
        <v>896</v>
      </c>
      <c r="D5128" s="463">
        <v>401.19</v>
      </c>
      <c r="E5128" s="463">
        <v>7.25</v>
      </c>
      <c r="F5128" s="463">
        <v>408.44</v>
      </c>
    </row>
    <row r="5129" spans="1:6" ht="30">
      <c r="A5129" s="460">
        <v>86909</v>
      </c>
      <c r="B5129" s="461" t="s">
        <v>2895</v>
      </c>
      <c r="C5129" s="462" t="s">
        <v>896</v>
      </c>
      <c r="D5129" s="463">
        <v>105.88</v>
      </c>
      <c r="E5129" s="463">
        <v>5.32</v>
      </c>
      <c r="F5129" s="463">
        <v>111.2</v>
      </c>
    </row>
    <row r="5130" spans="1:6" ht="30">
      <c r="A5130" s="460">
        <v>86910</v>
      </c>
      <c r="B5130" s="461" t="s">
        <v>2896</v>
      </c>
      <c r="C5130" s="462" t="s">
        <v>896</v>
      </c>
      <c r="D5130" s="463">
        <v>105.04</v>
      </c>
      <c r="E5130" s="463">
        <v>3.71</v>
      </c>
      <c r="F5130" s="463">
        <v>108.75</v>
      </c>
    </row>
    <row r="5131" spans="1:6" ht="30">
      <c r="A5131" s="460">
        <v>86911</v>
      </c>
      <c r="B5131" s="461" t="s">
        <v>2894</v>
      </c>
      <c r="C5131" s="462" t="s">
        <v>896</v>
      </c>
      <c r="D5131" s="463">
        <v>71.300000000000011</v>
      </c>
      <c r="E5131" s="463">
        <v>3.71</v>
      </c>
      <c r="F5131" s="463">
        <v>75.010000000000005</v>
      </c>
    </row>
    <row r="5132" spans="1:6" ht="30">
      <c r="A5132" s="460">
        <v>86913</v>
      </c>
      <c r="B5132" s="461" t="s">
        <v>2898</v>
      </c>
      <c r="C5132" s="462" t="s">
        <v>896</v>
      </c>
      <c r="D5132" s="463">
        <v>43.32</v>
      </c>
      <c r="E5132" s="463">
        <v>4.88</v>
      </c>
      <c r="F5132" s="463">
        <v>48.2</v>
      </c>
    </row>
    <row r="5133" spans="1:6" ht="30">
      <c r="A5133" s="460">
        <v>86914</v>
      </c>
      <c r="B5133" s="461" t="s">
        <v>2897</v>
      </c>
      <c r="C5133" s="462" t="s">
        <v>896</v>
      </c>
      <c r="D5133" s="463">
        <v>79.67</v>
      </c>
      <c r="E5133" s="463">
        <v>4.88</v>
      </c>
      <c r="F5133" s="463">
        <v>84.55</v>
      </c>
    </row>
    <row r="5134" spans="1:6" ht="30">
      <c r="A5134" s="460">
        <v>86915</v>
      </c>
      <c r="B5134" s="461" t="s">
        <v>2893</v>
      </c>
      <c r="C5134" s="462" t="s">
        <v>896</v>
      </c>
      <c r="D5134" s="463">
        <v>118.17</v>
      </c>
      <c r="E5134" s="463">
        <v>3.06</v>
      </c>
      <c r="F5134" s="463">
        <v>121.23</v>
      </c>
    </row>
    <row r="5135" spans="1:6">
      <c r="A5135" s="460">
        <v>86916</v>
      </c>
      <c r="B5135" s="461" t="s">
        <v>2899</v>
      </c>
      <c r="C5135" s="462" t="s">
        <v>896</v>
      </c>
      <c r="D5135" s="463">
        <v>16.82</v>
      </c>
      <c r="E5135" s="463">
        <v>4.8899999999999997</v>
      </c>
      <c r="F5135" s="463">
        <v>21.71</v>
      </c>
    </row>
    <row r="5136" spans="1:6" ht="45">
      <c r="A5136" s="460">
        <v>86919</v>
      </c>
      <c r="B5136" s="461" t="s">
        <v>2858</v>
      </c>
      <c r="C5136" s="462" t="s">
        <v>896</v>
      </c>
      <c r="D5136" s="463">
        <v>903.44</v>
      </c>
      <c r="E5136" s="463">
        <v>72.67</v>
      </c>
      <c r="F5136" s="463">
        <v>976.11</v>
      </c>
    </row>
    <row r="5137" spans="1:6" ht="45">
      <c r="A5137" s="460">
        <v>86920</v>
      </c>
      <c r="B5137" s="461" t="s">
        <v>2857</v>
      </c>
      <c r="C5137" s="462" t="s">
        <v>896</v>
      </c>
      <c r="D5137" s="463">
        <v>804.57</v>
      </c>
      <c r="E5137" s="463">
        <v>71.05</v>
      </c>
      <c r="F5137" s="463">
        <v>875.62</v>
      </c>
    </row>
    <row r="5138" spans="1:6" ht="30">
      <c r="A5138" s="460">
        <v>86921</v>
      </c>
      <c r="B5138" s="461" t="s">
        <v>2859</v>
      </c>
      <c r="C5138" s="462" t="s">
        <v>896</v>
      </c>
      <c r="D5138" s="463">
        <v>778.08</v>
      </c>
      <c r="E5138" s="463">
        <v>71.05</v>
      </c>
      <c r="F5138" s="463">
        <v>849.13</v>
      </c>
    </row>
    <row r="5139" spans="1:6" ht="45">
      <c r="A5139" s="460">
        <v>86922</v>
      </c>
      <c r="B5139" s="461" t="s">
        <v>2862</v>
      </c>
      <c r="C5139" s="462" t="s">
        <v>896</v>
      </c>
      <c r="D5139" s="463">
        <v>899</v>
      </c>
      <c r="E5139" s="463">
        <v>47.13</v>
      </c>
      <c r="F5139" s="463">
        <v>946.13</v>
      </c>
    </row>
    <row r="5140" spans="1:6" ht="45">
      <c r="A5140" s="460">
        <v>86923</v>
      </c>
      <c r="B5140" s="461" t="s">
        <v>2861</v>
      </c>
      <c r="C5140" s="462" t="s">
        <v>896</v>
      </c>
      <c r="D5140" s="463">
        <v>602.28</v>
      </c>
      <c r="E5140" s="463">
        <v>41.09</v>
      </c>
      <c r="F5140" s="463">
        <v>643.37</v>
      </c>
    </row>
    <row r="5141" spans="1:6" ht="45">
      <c r="A5141" s="460">
        <v>86924</v>
      </c>
      <c r="B5141" s="461" t="s">
        <v>2863</v>
      </c>
      <c r="C5141" s="462" t="s">
        <v>896</v>
      </c>
      <c r="D5141" s="463">
        <v>575.79</v>
      </c>
      <c r="E5141" s="463">
        <v>41.09</v>
      </c>
      <c r="F5141" s="463">
        <v>616.88</v>
      </c>
    </row>
    <row r="5142" spans="1:6" ht="45">
      <c r="A5142" s="460">
        <v>86925</v>
      </c>
      <c r="B5142" s="461" t="s">
        <v>2869</v>
      </c>
      <c r="C5142" s="462" t="s">
        <v>896</v>
      </c>
      <c r="D5142" s="463">
        <v>544.92999999999995</v>
      </c>
      <c r="E5142" s="463">
        <v>45.33</v>
      </c>
      <c r="F5142" s="463">
        <v>590.26</v>
      </c>
    </row>
    <row r="5143" spans="1:6" ht="45">
      <c r="A5143" s="460">
        <v>86926</v>
      </c>
      <c r="B5143" s="461" t="s">
        <v>2870</v>
      </c>
      <c r="C5143" s="462" t="s">
        <v>896</v>
      </c>
      <c r="D5143" s="463">
        <v>518.43999999999994</v>
      </c>
      <c r="E5143" s="463">
        <v>45.33</v>
      </c>
      <c r="F5143" s="463">
        <v>563.77</v>
      </c>
    </row>
    <row r="5144" spans="1:6" ht="45">
      <c r="A5144" s="460">
        <v>86927</v>
      </c>
      <c r="B5144" s="461" t="s">
        <v>2867</v>
      </c>
      <c r="C5144" s="462" t="s">
        <v>896</v>
      </c>
      <c r="D5144" s="463">
        <v>338.41</v>
      </c>
      <c r="E5144" s="463">
        <v>37.630000000000003</v>
      </c>
      <c r="F5144" s="463">
        <v>376.04</v>
      </c>
    </row>
    <row r="5145" spans="1:6" ht="45">
      <c r="A5145" s="460">
        <v>86928</v>
      </c>
      <c r="B5145" s="461" t="s">
        <v>2868</v>
      </c>
      <c r="C5145" s="462" t="s">
        <v>896</v>
      </c>
      <c r="D5145" s="463">
        <v>311.92</v>
      </c>
      <c r="E5145" s="463">
        <v>37.630000000000003</v>
      </c>
      <c r="F5145" s="463">
        <v>349.55</v>
      </c>
    </row>
    <row r="5146" spans="1:6" ht="45">
      <c r="A5146" s="460">
        <v>86929</v>
      </c>
      <c r="B5146" s="461" t="s">
        <v>2865</v>
      </c>
      <c r="C5146" s="462" t="s">
        <v>896</v>
      </c>
      <c r="D5146" s="463">
        <v>330.57</v>
      </c>
      <c r="E5146" s="463">
        <v>35.99</v>
      </c>
      <c r="F5146" s="463">
        <v>366.56</v>
      </c>
    </row>
    <row r="5147" spans="1:6" ht="45">
      <c r="A5147" s="460">
        <v>86930</v>
      </c>
      <c r="B5147" s="461" t="s">
        <v>2866</v>
      </c>
      <c r="C5147" s="462" t="s">
        <v>896</v>
      </c>
      <c r="D5147" s="463">
        <v>304.08</v>
      </c>
      <c r="E5147" s="463">
        <v>35.99</v>
      </c>
      <c r="F5147" s="463">
        <v>340.07</v>
      </c>
    </row>
    <row r="5148" spans="1:6" ht="30">
      <c r="A5148" s="460">
        <v>86931</v>
      </c>
      <c r="B5148" s="461" t="s">
        <v>2912</v>
      </c>
      <c r="C5148" s="462" t="s">
        <v>896</v>
      </c>
      <c r="D5148" s="463">
        <v>530.96</v>
      </c>
      <c r="E5148" s="463">
        <v>33.42</v>
      </c>
      <c r="F5148" s="463">
        <v>564.38</v>
      </c>
    </row>
    <row r="5149" spans="1:6" ht="45">
      <c r="A5149" s="460">
        <v>86932</v>
      </c>
      <c r="B5149" s="461" t="s">
        <v>2911</v>
      </c>
      <c r="C5149" s="462" t="s">
        <v>896</v>
      </c>
      <c r="D5149" s="463">
        <v>578.06000000000006</v>
      </c>
      <c r="E5149" s="463">
        <v>33.42</v>
      </c>
      <c r="F5149" s="463">
        <v>611.48</v>
      </c>
    </row>
    <row r="5150" spans="1:6" ht="45">
      <c r="A5150" s="460">
        <v>86933</v>
      </c>
      <c r="B5150" s="461" t="s">
        <v>2851</v>
      </c>
      <c r="C5150" s="462" t="s">
        <v>896</v>
      </c>
      <c r="D5150" s="463">
        <v>383.48</v>
      </c>
      <c r="E5150" s="463">
        <v>45.4</v>
      </c>
      <c r="F5150" s="463">
        <v>428.88</v>
      </c>
    </row>
    <row r="5151" spans="1:6" ht="45">
      <c r="A5151" s="460">
        <v>86934</v>
      </c>
      <c r="B5151" s="461" t="s">
        <v>2850</v>
      </c>
      <c r="C5151" s="462" t="s">
        <v>896</v>
      </c>
      <c r="D5151" s="463">
        <v>375.64</v>
      </c>
      <c r="E5151" s="463">
        <v>43.76</v>
      </c>
      <c r="F5151" s="463">
        <v>419.4</v>
      </c>
    </row>
    <row r="5152" spans="1:6" ht="30">
      <c r="A5152" s="460">
        <v>86935</v>
      </c>
      <c r="B5152" s="461" t="s">
        <v>2875</v>
      </c>
      <c r="C5152" s="462" t="s">
        <v>896</v>
      </c>
      <c r="D5152" s="463">
        <v>298.38</v>
      </c>
      <c r="E5152" s="463">
        <v>25.19</v>
      </c>
      <c r="F5152" s="463">
        <v>323.57</v>
      </c>
    </row>
    <row r="5153" spans="1:6" ht="30">
      <c r="A5153" s="460">
        <v>86936</v>
      </c>
      <c r="B5153" s="461" t="s">
        <v>2874</v>
      </c>
      <c r="C5153" s="462" t="s">
        <v>896</v>
      </c>
      <c r="D5153" s="463">
        <v>504.08000000000004</v>
      </c>
      <c r="E5153" s="463">
        <v>31.24</v>
      </c>
      <c r="F5153" s="463">
        <v>535.32000000000005</v>
      </c>
    </row>
    <row r="5154" spans="1:6" ht="30">
      <c r="A5154" s="460">
        <v>86937</v>
      </c>
      <c r="B5154" s="461" t="s">
        <v>2878</v>
      </c>
      <c r="C5154" s="462" t="s">
        <v>896</v>
      </c>
      <c r="D5154" s="463">
        <v>220.59</v>
      </c>
      <c r="E5154" s="463">
        <v>38.29</v>
      </c>
      <c r="F5154" s="463">
        <v>258.88</v>
      </c>
    </row>
    <row r="5155" spans="1:6" ht="30">
      <c r="A5155" s="460">
        <v>86938</v>
      </c>
      <c r="B5155" s="461" t="s">
        <v>2877</v>
      </c>
      <c r="C5155" s="462" t="s">
        <v>896</v>
      </c>
      <c r="D5155" s="463">
        <v>426.3</v>
      </c>
      <c r="E5155" s="463">
        <v>44.33</v>
      </c>
      <c r="F5155" s="463">
        <v>470.63</v>
      </c>
    </row>
    <row r="5156" spans="1:6" ht="45">
      <c r="A5156" s="460">
        <v>86939</v>
      </c>
      <c r="B5156" s="461" t="s">
        <v>2880</v>
      </c>
      <c r="C5156" s="462" t="s">
        <v>896</v>
      </c>
      <c r="D5156" s="463">
        <v>376.25</v>
      </c>
      <c r="E5156" s="463">
        <v>45.84</v>
      </c>
      <c r="F5156" s="463">
        <v>422.09</v>
      </c>
    </row>
    <row r="5157" spans="1:6" ht="45">
      <c r="A5157" s="460">
        <v>86940</v>
      </c>
      <c r="B5157" s="461" t="s">
        <v>2883</v>
      </c>
      <c r="C5157" s="462" t="s">
        <v>896</v>
      </c>
      <c r="D5157" s="463">
        <v>1047.6199999999999</v>
      </c>
      <c r="E5157" s="463">
        <v>89.43</v>
      </c>
      <c r="F5157" s="463">
        <v>1137.05</v>
      </c>
    </row>
    <row r="5158" spans="1:6" ht="60">
      <c r="A5158" s="460">
        <v>86941</v>
      </c>
      <c r="B5158" s="461" t="s">
        <v>2882</v>
      </c>
      <c r="C5158" s="462" t="s">
        <v>896</v>
      </c>
      <c r="D5158" s="463">
        <v>780.56000000000006</v>
      </c>
      <c r="E5158" s="463">
        <v>72.78</v>
      </c>
      <c r="F5158" s="463">
        <v>853.34</v>
      </c>
    </row>
    <row r="5159" spans="1:6" ht="60">
      <c r="A5159" s="460">
        <v>86942</v>
      </c>
      <c r="B5159" s="461" t="s">
        <v>2886</v>
      </c>
      <c r="C5159" s="462" t="s">
        <v>896</v>
      </c>
      <c r="D5159" s="463">
        <v>235.49</v>
      </c>
      <c r="E5159" s="463">
        <v>29.86</v>
      </c>
      <c r="F5159" s="463">
        <v>265.35000000000002</v>
      </c>
    </row>
    <row r="5160" spans="1:6" ht="45">
      <c r="A5160" s="460">
        <v>86943</v>
      </c>
      <c r="B5160" s="461" t="s">
        <v>2885</v>
      </c>
      <c r="C5160" s="462" t="s">
        <v>896</v>
      </c>
      <c r="D5160" s="463">
        <v>227.65</v>
      </c>
      <c r="E5160" s="463">
        <v>28.22</v>
      </c>
      <c r="F5160" s="463">
        <v>255.87</v>
      </c>
    </row>
    <row r="5161" spans="1:6" ht="60">
      <c r="A5161" s="460">
        <v>86947</v>
      </c>
      <c r="B5161" s="461" t="s">
        <v>2847</v>
      </c>
      <c r="C5161" s="462" t="s">
        <v>896</v>
      </c>
      <c r="D5161" s="463">
        <v>1164.5700000000002</v>
      </c>
      <c r="E5161" s="463">
        <v>144.13999999999999</v>
      </c>
      <c r="F5161" s="463">
        <v>1308.71</v>
      </c>
    </row>
    <row r="5162" spans="1:6" ht="45">
      <c r="A5162" s="460">
        <v>93396</v>
      </c>
      <c r="B5162" s="461" t="s">
        <v>2852</v>
      </c>
      <c r="C5162" s="462" t="s">
        <v>896</v>
      </c>
      <c r="D5162" s="463">
        <v>628.49</v>
      </c>
      <c r="E5162" s="463">
        <v>121.45</v>
      </c>
      <c r="F5162" s="463">
        <v>749.94</v>
      </c>
    </row>
    <row r="5163" spans="1:6" ht="45">
      <c r="A5163" s="460">
        <v>93441</v>
      </c>
      <c r="B5163" s="461" t="s">
        <v>2853</v>
      </c>
      <c r="C5163" s="462" t="s">
        <v>896</v>
      </c>
      <c r="D5163" s="463">
        <v>1166</v>
      </c>
      <c r="E5163" s="463">
        <v>96.37</v>
      </c>
      <c r="F5163" s="463">
        <v>1262.3699999999999</v>
      </c>
    </row>
    <row r="5164" spans="1:6" ht="45">
      <c r="A5164" s="460">
        <v>93442</v>
      </c>
      <c r="B5164" s="461" t="s">
        <v>2854</v>
      </c>
      <c r="C5164" s="462" t="s">
        <v>896</v>
      </c>
      <c r="D5164" s="463">
        <v>1293.71</v>
      </c>
      <c r="E5164" s="463">
        <v>104.03</v>
      </c>
      <c r="F5164" s="463">
        <v>1397.74</v>
      </c>
    </row>
    <row r="5165" spans="1:6" ht="30">
      <c r="A5165" s="460">
        <v>95469</v>
      </c>
      <c r="B5165" s="461" t="s">
        <v>2913</v>
      </c>
      <c r="C5165" s="462" t="s">
        <v>896</v>
      </c>
      <c r="D5165" s="463">
        <v>307.39999999999998</v>
      </c>
      <c r="E5165" s="463">
        <v>19.489999999999998</v>
      </c>
      <c r="F5165" s="463">
        <v>326.89</v>
      </c>
    </row>
    <row r="5166" spans="1:6" ht="30">
      <c r="A5166" s="460">
        <v>95470</v>
      </c>
      <c r="B5166" s="461" t="s">
        <v>2914</v>
      </c>
      <c r="C5166" s="462" t="s">
        <v>896</v>
      </c>
      <c r="D5166" s="463">
        <v>316.45999999999998</v>
      </c>
      <c r="E5166" s="463">
        <v>19.489999999999998</v>
      </c>
      <c r="F5166" s="463">
        <v>335.95</v>
      </c>
    </row>
    <row r="5167" spans="1:6" ht="30">
      <c r="A5167" s="460">
        <v>95471</v>
      </c>
      <c r="B5167" s="461" t="s">
        <v>2915</v>
      </c>
      <c r="C5167" s="462" t="s">
        <v>896</v>
      </c>
      <c r="D5167" s="463">
        <v>839.98</v>
      </c>
      <c r="E5167" s="463">
        <v>40.56</v>
      </c>
      <c r="F5167" s="463">
        <v>880.54</v>
      </c>
    </row>
    <row r="5168" spans="1:6" ht="45">
      <c r="A5168" s="460">
        <v>95472</v>
      </c>
      <c r="B5168" s="461" t="s">
        <v>2916</v>
      </c>
      <c r="C5168" s="462" t="s">
        <v>896</v>
      </c>
      <c r="D5168" s="463">
        <v>849.04</v>
      </c>
      <c r="E5168" s="463">
        <v>40.56</v>
      </c>
      <c r="F5168" s="463">
        <v>889.6</v>
      </c>
    </row>
    <row r="5169" spans="1:6">
      <c r="A5169" s="460">
        <v>95542</v>
      </c>
      <c r="B5169" s="461" t="s">
        <v>2922</v>
      </c>
      <c r="C5169" s="462" t="s">
        <v>896</v>
      </c>
      <c r="D5169" s="463">
        <v>69.34</v>
      </c>
      <c r="E5169" s="463">
        <v>10.11</v>
      </c>
      <c r="F5169" s="463">
        <v>79.45</v>
      </c>
    </row>
    <row r="5170" spans="1:6">
      <c r="A5170" s="460">
        <v>95543</v>
      </c>
      <c r="B5170" s="461" t="s">
        <v>2923</v>
      </c>
      <c r="C5170" s="462" t="s">
        <v>896</v>
      </c>
      <c r="D5170" s="463">
        <v>109.41</v>
      </c>
      <c r="E5170" s="463">
        <v>20.25</v>
      </c>
      <c r="F5170" s="463">
        <v>129.66</v>
      </c>
    </row>
    <row r="5171" spans="1:6">
      <c r="A5171" s="460">
        <v>95544</v>
      </c>
      <c r="B5171" s="461" t="s">
        <v>2924</v>
      </c>
      <c r="C5171" s="462" t="s">
        <v>896</v>
      </c>
      <c r="D5171" s="463">
        <v>89.75</v>
      </c>
      <c r="E5171" s="463">
        <v>10.11</v>
      </c>
      <c r="F5171" s="463">
        <v>99.86</v>
      </c>
    </row>
    <row r="5172" spans="1:6">
      <c r="A5172" s="460">
        <v>95545</v>
      </c>
      <c r="B5172" s="461" t="s">
        <v>2920</v>
      </c>
      <c r="C5172" s="462" t="s">
        <v>896</v>
      </c>
      <c r="D5172" s="463">
        <v>87.570000000000007</v>
      </c>
      <c r="E5172" s="463">
        <v>10.11</v>
      </c>
      <c r="F5172" s="463">
        <v>97.68</v>
      </c>
    </row>
    <row r="5173" spans="1:6" ht="30">
      <c r="A5173" s="460">
        <v>95546</v>
      </c>
      <c r="B5173" s="461" t="s">
        <v>2925</v>
      </c>
      <c r="C5173" s="462" t="s">
        <v>896</v>
      </c>
      <c r="D5173" s="463">
        <v>241.86</v>
      </c>
      <c r="E5173" s="463">
        <v>60.8</v>
      </c>
      <c r="F5173" s="463">
        <v>302.66000000000003</v>
      </c>
    </row>
    <row r="5174" spans="1:6" ht="30">
      <c r="A5174" s="460">
        <v>95547</v>
      </c>
      <c r="B5174" s="461" t="s">
        <v>2921</v>
      </c>
      <c r="C5174" s="462" t="s">
        <v>896</v>
      </c>
      <c r="D5174" s="463">
        <v>43.28</v>
      </c>
      <c r="E5174" s="463">
        <v>10.119999999999999</v>
      </c>
      <c r="F5174" s="463">
        <v>53.4</v>
      </c>
    </row>
    <row r="5175" spans="1:6">
      <c r="A5175" s="460">
        <v>100848</v>
      </c>
      <c r="B5175" s="461" t="s">
        <v>2909</v>
      </c>
      <c r="C5175" s="462" t="s">
        <v>896</v>
      </c>
      <c r="D5175" s="463">
        <v>605.26</v>
      </c>
      <c r="E5175" s="463">
        <v>19.489999999999998</v>
      </c>
      <c r="F5175" s="463">
        <v>624.75</v>
      </c>
    </row>
    <row r="5176" spans="1:6">
      <c r="A5176" s="460">
        <v>100849</v>
      </c>
      <c r="B5176" s="461" t="s">
        <v>2917</v>
      </c>
      <c r="C5176" s="462" t="s">
        <v>896</v>
      </c>
      <c r="D5176" s="463">
        <v>40.599999999999994</v>
      </c>
      <c r="E5176" s="463">
        <v>4.91</v>
      </c>
      <c r="F5176" s="463">
        <v>45.51</v>
      </c>
    </row>
    <row r="5177" spans="1:6">
      <c r="A5177" s="460">
        <v>100851</v>
      </c>
      <c r="B5177" s="461" t="s">
        <v>2918</v>
      </c>
      <c r="C5177" s="462" t="s">
        <v>896</v>
      </c>
      <c r="D5177" s="463">
        <v>84.59</v>
      </c>
      <c r="E5177" s="463">
        <v>4.91</v>
      </c>
      <c r="F5177" s="463">
        <v>89.5</v>
      </c>
    </row>
    <row r="5178" spans="1:6" ht="30">
      <c r="A5178" s="460">
        <v>100852</v>
      </c>
      <c r="B5178" s="461" t="s">
        <v>2872</v>
      </c>
      <c r="C5178" s="462" t="s">
        <v>896</v>
      </c>
      <c r="D5178" s="463">
        <v>236.75</v>
      </c>
      <c r="E5178" s="463">
        <v>16.93</v>
      </c>
      <c r="F5178" s="463">
        <v>253.68</v>
      </c>
    </row>
    <row r="5179" spans="1:6">
      <c r="A5179" s="460">
        <v>100853</v>
      </c>
      <c r="B5179" s="461" t="s">
        <v>5026</v>
      </c>
      <c r="C5179" s="462" t="s">
        <v>896</v>
      </c>
      <c r="D5179" s="463">
        <v>279.69</v>
      </c>
      <c r="E5179" s="463">
        <v>14.82</v>
      </c>
      <c r="F5179" s="463">
        <v>294.51</v>
      </c>
    </row>
    <row r="5180" spans="1:6">
      <c r="A5180" s="460">
        <v>100854</v>
      </c>
      <c r="B5180" s="461" t="s">
        <v>2891</v>
      </c>
      <c r="C5180" s="462" t="s">
        <v>896</v>
      </c>
      <c r="D5180" s="463">
        <v>1487.1999999999998</v>
      </c>
      <c r="E5180" s="463">
        <v>20.66</v>
      </c>
      <c r="F5180" s="463">
        <v>1507.86</v>
      </c>
    </row>
    <row r="5181" spans="1:6">
      <c r="A5181" s="460">
        <v>100856</v>
      </c>
      <c r="B5181" s="461" t="s">
        <v>2931</v>
      </c>
      <c r="C5181" s="462" t="s">
        <v>896</v>
      </c>
      <c r="D5181" s="463">
        <v>30.140000000000004</v>
      </c>
      <c r="E5181" s="463">
        <v>3.06</v>
      </c>
      <c r="F5181" s="463">
        <v>33.200000000000003</v>
      </c>
    </row>
    <row r="5182" spans="1:6">
      <c r="A5182" s="460">
        <v>100857</v>
      </c>
      <c r="B5182" s="461" t="s">
        <v>2932</v>
      </c>
      <c r="C5182" s="462" t="s">
        <v>896</v>
      </c>
      <c r="D5182" s="463">
        <v>433.26000000000005</v>
      </c>
      <c r="E5182" s="463">
        <v>11.03</v>
      </c>
      <c r="F5182" s="463">
        <v>444.29</v>
      </c>
    </row>
    <row r="5183" spans="1:6" ht="30">
      <c r="A5183" s="460">
        <v>100858</v>
      </c>
      <c r="B5183" s="461" t="s">
        <v>2919</v>
      </c>
      <c r="C5183" s="462" t="s">
        <v>896</v>
      </c>
      <c r="D5183" s="463">
        <v>730.68</v>
      </c>
      <c r="E5183" s="463">
        <v>32.32</v>
      </c>
      <c r="F5183" s="463">
        <v>763</v>
      </c>
    </row>
    <row r="5184" spans="1:6" ht="30">
      <c r="A5184" s="460">
        <v>100859</v>
      </c>
      <c r="B5184" s="461" t="s">
        <v>5027</v>
      </c>
      <c r="C5184" s="462" t="s">
        <v>896</v>
      </c>
      <c r="D5184" s="463">
        <v>1110.49</v>
      </c>
      <c r="E5184" s="463">
        <v>67.78</v>
      </c>
      <c r="F5184" s="463">
        <v>1178.27</v>
      </c>
    </row>
    <row r="5185" spans="1:6" ht="30">
      <c r="A5185" s="460">
        <v>100860</v>
      </c>
      <c r="B5185" s="461" t="s">
        <v>2094</v>
      </c>
      <c r="C5185" s="462" t="s">
        <v>896</v>
      </c>
      <c r="D5185" s="463">
        <v>90.25</v>
      </c>
      <c r="E5185" s="463">
        <v>14.31</v>
      </c>
      <c r="F5185" s="463">
        <v>104.56</v>
      </c>
    </row>
    <row r="5186" spans="1:6" ht="30">
      <c r="A5186" s="460">
        <v>100861</v>
      </c>
      <c r="B5186" s="461" t="s">
        <v>1840</v>
      </c>
      <c r="C5186" s="462" t="s">
        <v>896</v>
      </c>
      <c r="D5186" s="463">
        <v>23.229999999999997</v>
      </c>
      <c r="E5186" s="463">
        <v>15.21</v>
      </c>
      <c r="F5186" s="463">
        <v>38.44</v>
      </c>
    </row>
    <row r="5187" spans="1:6" ht="30">
      <c r="A5187" s="460">
        <v>100862</v>
      </c>
      <c r="B5187" s="461" t="s">
        <v>1841</v>
      </c>
      <c r="C5187" s="462" t="s">
        <v>896</v>
      </c>
      <c r="D5187" s="463">
        <v>26.64</v>
      </c>
      <c r="E5187" s="463">
        <v>15.21</v>
      </c>
      <c r="F5187" s="463">
        <v>41.85</v>
      </c>
    </row>
    <row r="5188" spans="1:6" ht="30">
      <c r="A5188" s="460">
        <v>100863</v>
      </c>
      <c r="B5188" s="461" t="s">
        <v>1710</v>
      </c>
      <c r="C5188" s="462" t="s">
        <v>896</v>
      </c>
      <c r="D5188" s="463">
        <v>538.92999999999995</v>
      </c>
      <c r="E5188" s="463">
        <v>45.59</v>
      </c>
      <c r="F5188" s="463">
        <v>584.52</v>
      </c>
    </row>
    <row r="5189" spans="1:6" ht="30">
      <c r="A5189" s="460">
        <v>100864</v>
      </c>
      <c r="B5189" s="461" t="s">
        <v>1711</v>
      </c>
      <c r="C5189" s="462" t="s">
        <v>896</v>
      </c>
      <c r="D5189" s="463">
        <v>598.31999999999994</v>
      </c>
      <c r="E5189" s="463">
        <v>45.59</v>
      </c>
      <c r="F5189" s="463">
        <v>643.91</v>
      </c>
    </row>
    <row r="5190" spans="1:6" ht="30">
      <c r="A5190" s="460">
        <v>100865</v>
      </c>
      <c r="B5190" s="461" t="s">
        <v>1712</v>
      </c>
      <c r="C5190" s="462" t="s">
        <v>896</v>
      </c>
      <c r="D5190" s="463">
        <v>560.21</v>
      </c>
      <c r="E5190" s="463">
        <v>20.25</v>
      </c>
      <c r="F5190" s="463">
        <v>580.46</v>
      </c>
    </row>
    <row r="5191" spans="1:6" ht="30">
      <c r="A5191" s="460">
        <v>100866</v>
      </c>
      <c r="B5191" s="461" t="s">
        <v>1713</v>
      </c>
      <c r="C5191" s="462" t="s">
        <v>896</v>
      </c>
      <c r="D5191" s="463">
        <v>268.22000000000003</v>
      </c>
      <c r="E5191" s="463">
        <v>30.39</v>
      </c>
      <c r="F5191" s="463">
        <v>298.61</v>
      </c>
    </row>
    <row r="5192" spans="1:6" ht="30">
      <c r="A5192" s="460">
        <v>100867</v>
      </c>
      <c r="B5192" s="461" t="s">
        <v>1714</v>
      </c>
      <c r="C5192" s="462" t="s">
        <v>896</v>
      </c>
      <c r="D5192" s="463">
        <v>287.81</v>
      </c>
      <c r="E5192" s="463">
        <v>30.39</v>
      </c>
      <c r="F5192" s="463">
        <v>318.2</v>
      </c>
    </row>
    <row r="5193" spans="1:6" ht="30">
      <c r="A5193" s="460">
        <v>100868</v>
      </c>
      <c r="B5193" s="461" t="s">
        <v>1715</v>
      </c>
      <c r="C5193" s="462" t="s">
        <v>896</v>
      </c>
      <c r="D5193" s="463">
        <v>300.84000000000003</v>
      </c>
      <c r="E5193" s="463">
        <v>30.39</v>
      </c>
      <c r="F5193" s="463">
        <v>331.23</v>
      </c>
    </row>
    <row r="5194" spans="1:6" ht="30">
      <c r="A5194" s="460">
        <v>100869</v>
      </c>
      <c r="B5194" s="461" t="s">
        <v>1716</v>
      </c>
      <c r="C5194" s="462" t="s">
        <v>896</v>
      </c>
      <c r="D5194" s="463">
        <v>310.83000000000004</v>
      </c>
      <c r="E5194" s="463">
        <v>30.39</v>
      </c>
      <c r="F5194" s="463">
        <v>341.22</v>
      </c>
    </row>
    <row r="5195" spans="1:6" ht="30">
      <c r="A5195" s="460">
        <v>100870</v>
      </c>
      <c r="B5195" s="461" t="s">
        <v>1717</v>
      </c>
      <c r="C5195" s="462" t="s">
        <v>896</v>
      </c>
      <c r="D5195" s="463">
        <v>203.93</v>
      </c>
      <c r="E5195" s="463">
        <v>30.39</v>
      </c>
      <c r="F5195" s="463">
        <v>234.32</v>
      </c>
    </row>
    <row r="5196" spans="1:6" ht="30">
      <c r="A5196" s="460">
        <v>100871</v>
      </c>
      <c r="B5196" s="461" t="s">
        <v>1718</v>
      </c>
      <c r="C5196" s="462" t="s">
        <v>896</v>
      </c>
      <c r="D5196" s="463">
        <v>220.48000000000002</v>
      </c>
      <c r="E5196" s="463">
        <v>30.39</v>
      </c>
      <c r="F5196" s="463">
        <v>250.87</v>
      </c>
    </row>
    <row r="5197" spans="1:6" ht="30">
      <c r="A5197" s="460">
        <v>100872</v>
      </c>
      <c r="B5197" s="461" t="s">
        <v>1719</v>
      </c>
      <c r="C5197" s="462" t="s">
        <v>896</v>
      </c>
      <c r="D5197" s="463">
        <v>231.04000000000002</v>
      </c>
      <c r="E5197" s="463">
        <v>30.39</v>
      </c>
      <c r="F5197" s="463">
        <v>261.43</v>
      </c>
    </row>
    <row r="5198" spans="1:6" ht="30">
      <c r="A5198" s="460">
        <v>100873</v>
      </c>
      <c r="B5198" s="461" t="s">
        <v>1720</v>
      </c>
      <c r="C5198" s="462" t="s">
        <v>896</v>
      </c>
      <c r="D5198" s="463">
        <v>237.63</v>
      </c>
      <c r="E5198" s="463">
        <v>30.39</v>
      </c>
      <c r="F5198" s="463">
        <v>268.02</v>
      </c>
    </row>
    <row r="5199" spans="1:6">
      <c r="A5199" s="460">
        <v>100874</v>
      </c>
      <c r="B5199" s="461" t="s">
        <v>1699</v>
      </c>
      <c r="C5199" s="462" t="s">
        <v>896</v>
      </c>
      <c r="D5199" s="463">
        <v>268.22000000000003</v>
      </c>
      <c r="E5199" s="463">
        <v>30.39</v>
      </c>
      <c r="F5199" s="463">
        <v>298.61</v>
      </c>
    </row>
    <row r="5200" spans="1:6" ht="30">
      <c r="A5200" s="460">
        <v>100875</v>
      </c>
      <c r="B5200" s="461" t="s">
        <v>2855</v>
      </c>
      <c r="C5200" s="462" t="s">
        <v>896</v>
      </c>
      <c r="D5200" s="463">
        <v>1029.6100000000001</v>
      </c>
      <c r="E5200" s="463">
        <v>40.520000000000003</v>
      </c>
      <c r="F5200" s="463">
        <v>1070.1300000000001</v>
      </c>
    </row>
    <row r="5201" spans="1:6" ht="30">
      <c r="A5201" s="460">
        <v>100878</v>
      </c>
      <c r="B5201" s="461" t="s">
        <v>5028</v>
      </c>
      <c r="C5201" s="462" t="s">
        <v>896</v>
      </c>
      <c r="D5201" s="463">
        <v>704.77</v>
      </c>
      <c r="E5201" s="463">
        <v>45.62</v>
      </c>
      <c r="F5201" s="463">
        <v>750.39</v>
      </c>
    </row>
    <row r="5202" spans="1:6" ht="30">
      <c r="A5202" s="460">
        <v>98052</v>
      </c>
      <c r="B5202" s="461" t="s">
        <v>6784</v>
      </c>
      <c r="C5202" s="462" t="s">
        <v>896</v>
      </c>
      <c r="D5202" s="463">
        <v>1306</v>
      </c>
      <c r="E5202" s="463">
        <v>258.95999999999998</v>
      </c>
      <c r="F5202" s="463">
        <v>1564.96</v>
      </c>
    </row>
    <row r="5203" spans="1:6" ht="30">
      <c r="A5203" s="460">
        <v>98053</v>
      </c>
      <c r="B5203" s="461" t="s">
        <v>6785</v>
      </c>
      <c r="C5203" s="462" t="s">
        <v>896</v>
      </c>
      <c r="D5203" s="463">
        <v>1790.46</v>
      </c>
      <c r="E5203" s="463">
        <v>350.11</v>
      </c>
      <c r="F5203" s="463">
        <v>2140.5700000000002</v>
      </c>
    </row>
    <row r="5204" spans="1:6" ht="30">
      <c r="A5204" s="460">
        <v>98054</v>
      </c>
      <c r="B5204" s="461" t="s">
        <v>6786</v>
      </c>
      <c r="C5204" s="462" t="s">
        <v>896</v>
      </c>
      <c r="D5204" s="463">
        <v>2981.1000000000004</v>
      </c>
      <c r="E5204" s="463">
        <v>368.53</v>
      </c>
      <c r="F5204" s="463">
        <v>3349.63</v>
      </c>
    </row>
    <row r="5205" spans="1:6" ht="30">
      <c r="A5205" s="460">
        <v>98055</v>
      </c>
      <c r="B5205" s="461" t="s">
        <v>6787</v>
      </c>
      <c r="C5205" s="462" t="s">
        <v>896</v>
      </c>
      <c r="D5205" s="463">
        <v>4055.63</v>
      </c>
      <c r="E5205" s="463">
        <v>509.04</v>
      </c>
      <c r="F5205" s="463">
        <v>4564.67</v>
      </c>
    </row>
    <row r="5206" spans="1:6" ht="30">
      <c r="A5206" s="460">
        <v>98056</v>
      </c>
      <c r="B5206" s="461" t="s">
        <v>6788</v>
      </c>
      <c r="C5206" s="462" t="s">
        <v>896</v>
      </c>
      <c r="D5206" s="463">
        <v>4731.17</v>
      </c>
      <c r="E5206" s="463">
        <v>543.29999999999995</v>
      </c>
      <c r="F5206" s="463">
        <v>5274.47</v>
      </c>
    </row>
    <row r="5207" spans="1:6" ht="30">
      <c r="A5207" s="460">
        <v>98057</v>
      </c>
      <c r="B5207" s="461" t="s">
        <v>6789</v>
      </c>
      <c r="C5207" s="462" t="s">
        <v>896</v>
      </c>
      <c r="D5207" s="463">
        <v>5637.9900000000007</v>
      </c>
      <c r="E5207" s="463">
        <v>674.61</v>
      </c>
      <c r="F5207" s="463">
        <v>6312.6</v>
      </c>
    </row>
    <row r="5208" spans="1:6" ht="30">
      <c r="A5208" s="460">
        <v>98058</v>
      </c>
      <c r="B5208" s="461" t="s">
        <v>6790</v>
      </c>
      <c r="C5208" s="462" t="s">
        <v>896</v>
      </c>
      <c r="D5208" s="463">
        <v>1113.71</v>
      </c>
      <c r="E5208" s="463">
        <v>303.32</v>
      </c>
      <c r="F5208" s="463">
        <v>1417.03</v>
      </c>
    </row>
    <row r="5209" spans="1:6" ht="30">
      <c r="A5209" s="460">
        <v>98059</v>
      </c>
      <c r="B5209" s="461" t="s">
        <v>6791</v>
      </c>
      <c r="C5209" s="462" t="s">
        <v>896</v>
      </c>
      <c r="D5209" s="463">
        <v>2491.16</v>
      </c>
      <c r="E5209" s="463">
        <v>447.83</v>
      </c>
      <c r="F5209" s="463">
        <v>2938.99</v>
      </c>
    </row>
    <row r="5210" spans="1:6" ht="30">
      <c r="A5210" s="460">
        <v>98060</v>
      </c>
      <c r="B5210" s="461" t="s">
        <v>6792</v>
      </c>
      <c r="C5210" s="462" t="s">
        <v>896</v>
      </c>
      <c r="D5210" s="463">
        <v>3486.81</v>
      </c>
      <c r="E5210" s="463">
        <v>652.35</v>
      </c>
      <c r="F5210" s="463">
        <v>4139.16</v>
      </c>
    </row>
    <row r="5211" spans="1:6" ht="30">
      <c r="A5211" s="460">
        <v>98061</v>
      </c>
      <c r="B5211" s="461" t="s">
        <v>6793</v>
      </c>
      <c r="C5211" s="462" t="s">
        <v>896</v>
      </c>
      <c r="D5211" s="463">
        <v>4867.95</v>
      </c>
      <c r="E5211" s="463">
        <v>899.14</v>
      </c>
      <c r="F5211" s="463">
        <v>5767.09</v>
      </c>
    </row>
    <row r="5212" spans="1:6" ht="30">
      <c r="A5212" s="460">
        <v>98062</v>
      </c>
      <c r="B5212" s="461" t="s">
        <v>6794</v>
      </c>
      <c r="C5212" s="462" t="s">
        <v>896</v>
      </c>
      <c r="D5212" s="463">
        <v>1991.3700000000001</v>
      </c>
      <c r="E5212" s="463">
        <v>294.66000000000003</v>
      </c>
      <c r="F5212" s="463">
        <v>2286.0300000000002</v>
      </c>
    </row>
    <row r="5213" spans="1:6" ht="30">
      <c r="A5213" s="460">
        <v>98063</v>
      </c>
      <c r="B5213" s="461" t="s">
        <v>6795</v>
      </c>
      <c r="C5213" s="462" t="s">
        <v>896</v>
      </c>
      <c r="D5213" s="463">
        <v>3040.74</v>
      </c>
      <c r="E5213" s="463">
        <v>436.57</v>
      </c>
      <c r="F5213" s="463">
        <v>3477.31</v>
      </c>
    </row>
    <row r="5214" spans="1:6" ht="30">
      <c r="A5214" s="460">
        <v>98064</v>
      </c>
      <c r="B5214" s="461" t="s">
        <v>6796</v>
      </c>
      <c r="C5214" s="462" t="s">
        <v>896</v>
      </c>
      <c r="D5214" s="463">
        <v>3513.7799999999997</v>
      </c>
      <c r="E5214" s="463">
        <v>456.86</v>
      </c>
      <c r="F5214" s="463">
        <v>3970.64</v>
      </c>
    </row>
    <row r="5215" spans="1:6" ht="30">
      <c r="A5215" s="460">
        <v>98065</v>
      </c>
      <c r="B5215" s="461" t="s">
        <v>6797</v>
      </c>
      <c r="C5215" s="462" t="s">
        <v>896</v>
      </c>
      <c r="D5215" s="463">
        <v>4881.38</v>
      </c>
      <c r="E5215" s="463">
        <v>608.37</v>
      </c>
      <c r="F5215" s="463">
        <v>5489.75</v>
      </c>
    </row>
    <row r="5216" spans="1:6" ht="45">
      <c r="A5216" s="460">
        <v>98066</v>
      </c>
      <c r="B5216" s="461" t="s">
        <v>6798</v>
      </c>
      <c r="C5216" s="462" t="s">
        <v>896</v>
      </c>
      <c r="D5216" s="463">
        <v>3062.9399999999996</v>
      </c>
      <c r="E5216" s="463">
        <v>1980.88</v>
      </c>
      <c r="F5216" s="463">
        <v>5043.82</v>
      </c>
    </row>
    <row r="5217" spans="1:6" ht="45">
      <c r="A5217" s="460">
        <v>98067</v>
      </c>
      <c r="B5217" s="461" t="s">
        <v>6799</v>
      </c>
      <c r="C5217" s="462" t="s">
        <v>896</v>
      </c>
      <c r="D5217" s="463">
        <v>4080.5099999999998</v>
      </c>
      <c r="E5217" s="463">
        <v>2649.9</v>
      </c>
      <c r="F5217" s="463">
        <v>6730.41</v>
      </c>
    </row>
    <row r="5218" spans="1:6" ht="45">
      <c r="A5218" s="460">
        <v>98068</v>
      </c>
      <c r="B5218" s="461" t="s">
        <v>6800</v>
      </c>
      <c r="C5218" s="462" t="s">
        <v>896</v>
      </c>
      <c r="D5218" s="463">
        <v>5754.88</v>
      </c>
      <c r="E5218" s="463">
        <v>3759.71</v>
      </c>
      <c r="F5218" s="463">
        <v>9514.59</v>
      </c>
    </row>
    <row r="5219" spans="1:6" ht="45">
      <c r="A5219" s="460">
        <v>98069</v>
      </c>
      <c r="B5219" s="461" t="s">
        <v>6801</v>
      </c>
      <c r="C5219" s="462" t="s">
        <v>896</v>
      </c>
      <c r="D5219" s="463">
        <v>7701.98</v>
      </c>
      <c r="E5219" s="463">
        <v>5087.8500000000004</v>
      </c>
      <c r="F5219" s="463">
        <v>12789.83</v>
      </c>
    </row>
    <row r="5220" spans="1:6" ht="45">
      <c r="A5220" s="460">
        <v>98070</v>
      </c>
      <c r="B5220" s="461" t="s">
        <v>6802</v>
      </c>
      <c r="C5220" s="462" t="s">
        <v>896</v>
      </c>
      <c r="D5220" s="463">
        <v>8819.16</v>
      </c>
      <c r="E5220" s="463">
        <v>5805.71</v>
      </c>
      <c r="F5220" s="463">
        <v>14624.87</v>
      </c>
    </row>
    <row r="5221" spans="1:6" ht="45">
      <c r="A5221" s="460">
        <v>98071</v>
      </c>
      <c r="B5221" s="461" t="s">
        <v>6803</v>
      </c>
      <c r="C5221" s="462" t="s">
        <v>896</v>
      </c>
      <c r="D5221" s="463">
        <v>9671.11</v>
      </c>
      <c r="E5221" s="463">
        <v>6308.22</v>
      </c>
      <c r="F5221" s="463">
        <v>15979.33</v>
      </c>
    </row>
    <row r="5222" spans="1:6" ht="45">
      <c r="A5222" s="460">
        <v>98072</v>
      </c>
      <c r="B5222" s="461" t="s">
        <v>6804</v>
      </c>
      <c r="C5222" s="462" t="s">
        <v>896</v>
      </c>
      <c r="D5222" s="463">
        <v>2545.96</v>
      </c>
      <c r="E5222" s="463">
        <v>1675.97</v>
      </c>
      <c r="F5222" s="463">
        <v>4221.93</v>
      </c>
    </row>
    <row r="5223" spans="1:6" ht="45">
      <c r="A5223" s="460">
        <v>98073</v>
      </c>
      <c r="B5223" s="461" t="s">
        <v>6805</v>
      </c>
      <c r="C5223" s="462" t="s">
        <v>896</v>
      </c>
      <c r="D5223" s="463">
        <v>3962.1200000000003</v>
      </c>
      <c r="E5223" s="463">
        <v>2640.4</v>
      </c>
      <c r="F5223" s="463">
        <v>6602.52</v>
      </c>
    </row>
    <row r="5224" spans="1:6" ht="45">
      <c r="A5224" s="460">
        <v>98074</v>
      </c>
      <c r="B5224" s="461" t="s">
        <v>6806</v>
      </c>
      <c r="C5224" s="462" t="s">
        <v>896</v>
      </c>
      <c r="D5224" s="463">
        <v>6130.3899999999994</v>
      </c>
      <c r="E5224" s="463">
        <v>4113.82</v>
      </c>
      <c r="F5224" s="463">
        <v>10244.209999999999</v>
      </c>
    </row>
    <row r="5225" spans="1:6" ht="45">
      <c r="A5225" s="460">
        <v>98075</v>
      </c>
      <c r="B5225" s="461" t="s">
        <v>6807</v>
      </c>
      <c r="C5225" s="462" t="s">
        <v>896</v>
      </c>
      <c r="D5225" s="463">
        <v>7961.03</v>
      </c>
      <c r="E5225" s="463">
        <v>5353.47</v>
      </c>
      <c r="F5225" s="463">
        <v>13314.5</v>
      </c>
    </row>
    <row r="5226" spans="1:6" ht="45">
      <c r="A5226" s="460">
        <v>98076</v>
      </c>
      <c r="B5226" s="461" t="s">
        <v>6808</v>
      </c>
      <c r="C5226" s="462" t="s">
        <v>896</v>
      </c>
      <c r="D5226" s="463">
        <v>9160.7099999999991</v>
      </c>
      <c r="E5226" s="463">
        <v>6178.84</v>
      </c>
      <c r="F5226" s="463">
        <v>15339.55</v>
      </c>
    </row>
    <row r="5227" spans="1:6" ht="45">
      <c r="A5227" s="460">
        <v>98077</v>
      </c>
      <c r="B5227" s="461" t="s">
        <v>6809</v>
      </c>
      <c r="C5227" s="462" t="s">
        <v>896</v>
      </c>
      <c r="D5227" s="463">
        <v>10777.79</v>
      </c>
      <c r="E5227" s="463">
        <v>7276.69</v>
      </c>
      <c r="F5227" s="463">
        <v>18054.48</v>
      </c>
    </row>
    <row r="5228" spans="1:6" ht="45">
      <c r="A5228" s="460">
        <v>98078</v>
      </c>
      <c r="B5228" s="461" t="s">
        <v>6810</v>
      </c>
      <c r="C5228" s="462" t="s">
        <v>896</v>
      </c>
      <c r="D5228" s="463">
        <v>3026.7199999999993</v>
      </c>
      <c r="E5228" s="463">
        <v>1691.64</v>
      </c>
      <c r="F5228" s="463">
        <v>4718.3599999999997</v>
      </c>
    </row>
    <row r="5229" spans="1:6" ht="45">
      <c r="A5229" s="460">
        <v>98079</v>
      </c>
      <c r="B5229" s="461" t="s">
        <v>6811</v>
      </c>
      <c r="C5229" s="462" t="s">
        <v>896</v>
      </c>
      <c r="D5229" s="463">
        <v>5284.8599999999988</v>
      </c>
      <c r="E5229" s="463">
        <v>2965.69</v>
      </c>
      <c r="F5229" s="463">
        <v>8250.5499999999993</v>
      </c>
    </row>
    <row r="5230" spans="1:6" ht="45">
      <c r="A5230" s="460">
        <v>98080</v>
      </c>
      <c r="B5230" s="461" t="s">
        <v>6812</v>
      </c>
      <c r="C5230" s="462" t="s">
        <v>896</v>
      </c>
      <c r="D5230" s="463">
        <v>6754.5299999999988</v>
      </c>
      <c r="E5230" s="463">
        <v>3834.03</v>
      </c>
      <c r="F5230" s="463">
        <v>10588.56</v>
      </c>
    </row>
    <row r="5231" spans="1:6" ht="45">
      <c r="A5231" s="460">
        <v>98081</v>
      </c>
      <c r="B5231" s="461" t="s">
        <v>6813</v>
      </c>
      <c r="C5231" s="462" t="s">
        <v>896</v>
      </c>
      <c r="D5231" s="463">
        <v>9974.89</v>
      </c>
      <c r="E5231" s="463">
        <v>5695.82</v>
      </c>
      <c r="F5231" s="463">
        <v>15670.71</v>
      </c>
    </row>
    <row r="5232" spans="1:6" ht="30">
      <c r="A5232" s="460">
        <v>98082</v>
      </c>
      <c r="B5232" s="461" t="s">
        <v>6814</v>
      </c>
      <c r="C5232" s="462" t="s">
        <v>896</v>
      </c>
      <c r="D5232" s="463">
        <v>2249.08</v>
      </c>
      <c r="E5232" s="463">
        <v>1565.44</v>
      </c>
      <c r="F5232" s="463">
        <v>3814.52</v>
      </c>
    </row>
    <row r="5233" spans="1:6" ht="30">
      <c r="A5233" s="460">
        <v>98083</v>
      </c>
      <c r="B5233" s="461" t="s">
        <v>6815</v>
      </c>
      <c r="C5233" s="462" t="s">
        <v>896</v>
      </c>
      <c r="D5233" s="463">
        <v>2952.6000000000004</v>
      </c>
      <c r="E5233" s="463">
        <v>2081</v>
      </c>
      <c r="F5233" s="463">
        <v>5033.6000000000004</v>
      </c>
    </row>
    <row r="5234" spans="1:6" ht="30">
      <c r="A5234" s="460">
        <v>98084</v>
      </c>
      <c r="B5234" s="461" t="s">
        <v>6816</v>
      </c>
      <c r="C5234" s="462" t="s">
        <v>896</v>
      </c>
      <c r="D5234" s="463">
        <v>4121.9599999999991</v>
      </c>
      <c r="E5234" s="463">
        <v>2942.94</v>
      </c>
      <c r="F5234" s="463">
        <v>7064.9</v>
      </c>
    </row>
    <row r="5235" spans="1:6" ht="30">
      <c r="A5235" s="460">
        <v>98085</v>
      </c>
      <c r="B5235" s="461" t="s">
        <v>6817</v>
      </c>
      <c r="C5235" s="462" t="s">
        <v>896</v>
      </c>
      <c r="D5235" s="463">
        <v>5576.62</v>
      </c>
      <c r="E5235" s="463">
        <v>4023.2</v>
      </c>
      <c r="F5235" s="463">
        <v>9599.82</v>
      </c>
    </row>
    <row r="5236" spans="1:6" ht="30">
      <c r="A5236" s="460">
        <v>98086</v>
      </c>
      <c r="B5236" s="461" t="s">
        <v>6818</v>
      </c>
      <c r="C5236" s="462" t="s">
        <v>896</v>
      </c>
      <c r="D5236" s="463">
        <v>6283.1100000000006</v>
      </c>
      <c r="E5236" s="463">
        <v>4544.7299999999996</v>
      </c>
      <c r="F5236" s="463">
        <v>10827.84</v>
      </c>
    </row>
    <row r="5237" spans="1:6" ht="30">
      <c r="A5237" s="460">
        <v>98087</v>
      </c>
      <c r="B5237" s="461" t="s">
        <v>6819</v>
      </c>
      <c r="C5237" s="462" t="s">
        <v>896</v>
      </c>
      <c r="D5237" s="463">
        <v>6690.5299999999988</v>
      </c>
      <c r="E5237" s="463">
        <v>4843.18</v>
      </c>
      <c r="F5237" s="463">
        <v>11533.71</v>
      </c>
    </row>
    <row r="5238" spans="1:6" ht="30">
      <c r="A5238" s="460">
        <v>98088</v>
      </c>
      <c r="B5238" s="461" t="s">
        <v>6820</v>
      </c>
      <c r="C5238" s="462" t="s">
        <v>896</v>
      </c>
      <c r="D5238" s="463">
        <v>1944.48</v>
      </c>
      <c r="E5238" s="463">
        <v>1339.65</v>
      </c>
      <c r="F5238" s="463">
        <v>3284.13</v>
      </c>
    </row>
    <row r="5239" spans="1:6" ht="30">
      <c r="A5239" s="460">
        <v>98089</v>
      </c>
      <c r="B5239" s="461" t="s">
        <v>6821</v>
      </c>
      <c r="C5239" s="462" t="s">
        <v>896</v>
      </c>
      <c r="D5239" s="463">
        <v>3061.2000000000003</v>
      </c>
      <c r="E5239" s="463">
        <v>2137.23</v>
      </c>
      <c r="F5239" s="463">
        <v>5198.43</v>
      </c>
    </row>
    <row r="5240" spans="1:6" ht="30">
      <c r="A5240" s="460">
        <v>98090</v>
      </c>
      <c r="B5240" s="461" t="s">
        <v>6822</v>
      </c>
      <c r="C5240" s="462" t="s">
        <v>896</v>
      </c>
      <c r="D5240" s="463">
        <v>4798.8500000000004</v>
      </c>
      <c r="E5240" s="463">
        <v>3369.75</v>
      </c>
      <c r="F5240" s="463">
        <v>8168.6</v>
      </c>
    </row>
    <row r="5241" spans="1:6" ht="30">
      <c r="A5241" s="460">
        <v>98091</v>
      </c>
      <c r="B5241" s="461" t="s">
        <v>6823</v>
      </c>
      <c r="C5241" s="462" t="s">
        <v>896</v>
      </c>
      <c r="D5241" s="463">
        <v>6264.2899999999991</v>
      </c>
      <c r="E5241" s="463">
        <v>4405.43</v>
      </c>
      <c r="F5241" s="463">
        <v>10669.72</v>
      </c>
    </row>
    <row r="5242" spans="1:6" ht="30">
      <c r="A5242" s="460">
        <v>98092</v>
      </c>
      <c r="B5242" s="461" t="s">
        <v>6824</v>
      </c>
      <c r="C5242" s="462" t="s">
        <v>896</v>
      </c>
      <c r="D5242" s="463">
        <v>7272.3700000000008</v>
      </c>
      <c r="E5242" s="463">
        <v>5123.08</v>
      </c>
      <c r="F5242" s="463">
        <v>12395.45</v>
      </c>
    </row>
    <row r="5243" spans="1:6" ht="30">
      <c r="A5243" s="460">
        <v>98093</v>
      </c>
      <c r="B5243" s="461" t="s">
        <v>6825</v>
      </c>
      <c r="C5243" s="462" t="s">
        <v>896</v>
      </c>
      <c r="D5243" s="463">
        <v>8582.11</v>
      </c>
      <c r="E5243" s="463">
        <v>6049.01</v>
      </c>
      <c r="F5243" s="463">
        <v>14631.12</v>
      </c>
    </row>
    <row r="5244" spans="1:6" ht="30">
      <c r="A5244" s="460">
        <v>98094</v>
      </c>
      <c r="B5244" s="461" t="s">
        <v>6826</v>
      </c>
      <c r="C5244" s="462" t="s">
        <v>896</v>
      </c>
      <c r="D5244" s="463">
        <v>1629.78</v>
      </c>
      <c r="E5244" s="463">
        <v>1064.95</v>
      </c>
      <c r="F5244" s="463">
        <v>2694.73</v>
      </c>
    </row>
    <row r="5245" spans="1:6" ht="30">
      <c r="A5245" s="460">
        <v>98099</v>
      </c>
      <c r="B5245" s="461" t="s">
        <v>6827</v>
      </c>
      <c r="C5245" s="462" t="s">
        <v>896</v>
      </c>
      <c r="D5245" s="463">
        <v>2776.83</v>
      </c>
      <c r="E5245" s="463">
        <v>1826.82</v>
      </c>
      <c r="F5245" s="463">
        <v>4603.6499999999996</v>
      </c>
    </row>
    <row r="5246" spans="1:6" ht="30">
      <c r="A5246" s="460">
        <v>98100</v>
      </c>
      <c r="B5246" s="461" t="s">
        <v>6828</v>
      </c>
      <c r="C5246" s="462" t="s">
        <v>896</v>
      </c>
      <c r="D5246" s="463">
        <v>3629.11</v>
      </c>
      <c r="E5246" s="463">
        <v>2410.6</v>
      </c>
      <c r="F5246" s="463">
        <v>6039.71</v>
      </c>
    </row>
    <row r="5247" spans="1:6" ht="30">
      <c r="A5247" s="460">
        <v>98101</v>
      </c>
      <c r="B5247" s="461" t="s">
        <v>6829</v>
      </c>
      <c r="C5247" s="462" t="s">
        <v>896</v>
      </c>
      <c r="D5247" s="463">
        <v>5351.24</v>
      </c>
      <c r="E5247" s="463">
        <v>3583.77</v>
      </c>
      <c r="F5247" s="463">
        <v>8935.01</v>
      </c>
    </row>
    <row r="5248" spans="1:6" ht="45">
      <c r="A5248" s="460">
        <v>98109</v>
      </c>
      <c r="B5248" s="461" t="s">
        <v>2799</v>
      </c>
      <c r="C5248" s="462" t="s">
        <v>896</v>
      </c>
      <c r="D5248" s="463">
        <v>443.99</v>
      </c>
      <c r="E5248" s="463">
        <v>422.97</v>
      </c>
      <c r="F5248" s="463">
        <v>866.96</v>
      </c>
    </row>
    <row r="5249" spans="1:6" ht="30">
      <c r="A5249" s="460">
        <v>98110</v>
      </c>
      <c r="B5249" s="461" t="s">
        <v>2800</v>
      </c>
      <c r="C5249" s="462" t="s">
        <v>896</v>
      </c>
      <c r="D5249" s="463">
        <v>375.28000000000003</v>
      </c>
      <c r="E5249" s="463">
        <v>13.15</v>
      </c>
      <c r="F5249" s="463">
        <v>388.43</v>
      </c>
    </row>
    <row r="5250" spans="1:6" ht="30">
      <c r="A5250" s="460">
        <v>98111</v>
      </c>
      <c r="B5250" s="461" t="s">
        <v>2976</v>
      </c>
      <c r="C5250" s="462" t="s">
        <v>896</v>
      </c>
      <c r="D5250" s="463">
        <v>47.01</v>
      </c>
      <c r="E5250" s="463">
        <v>7.22</v>
      </c>
      <c r="F5250" s="463">
        <v>54.23</v>
      </c>
    </row>
    <row r="5251" spans="1:6" ht="30">
      <c r="A5251" s="460">
        <v>98112</v>
      </c>
      <c r="B5251" s="461" t="s">
        <v>2843</v>
      </c>
      <c r="C5251" s="462" t="s">
        <v>896</v>
      </c>
      <c r="D5251" s="463">
        <v>84.03</v>
      </c>
      <c r="E5251" s="463">
        <v>20.12</v>
      </c>
      <c r="F5251" s="463">
        <v>104.15</v>
      </c>
    </row>
    <row r="5252" spans="1:6" ht="30">
      <c r="A5252" s="460">
        <v>98114</v>
      </c>
      <c r="B5252" s="461" t="s">
        <v>2779</v>
      </c>
      <c r="C5252" s="462" t="s">
        <v>896</v>
      </c>
      <c r="D5252" s="463">
        <v>703.31999999999994</v>
      </c>
      <c r="E5252" s="463">
        <v>48.83</v>
      </c>
      <c r="F5252" s="463">
        <v>752.15</v>
      </c>
    </row>
    <row r="5253" spans="1:6" ht="30">
      <c r="A5253" s="460">
        <v>98115</v>
      </c>
      <c r="B5253" s="461" t="s">
        <v>6830</v>
      </c>
      <c r="C5253" s="462" t="s">
        <v>896</v>
      </c>
      <c r="D5253" s="463">
        <v>51.960000000000008</v>
      </c>
      <c r="E5253" s="463">
        <v>58.19</v>
      </c>
      <c r="F5253" s="463">
        <v>110.15</v>
      </c>
    </row>
    <row r="5254" spans="1:6" ht="45">
      <c r="A5254" s="460">
        <v>89957</v>
      </c>
      <c r="B5254" s="461" t="s">
        <v>2415</v>
      </c>
      <c r="C5254" s="462" t="s">
        <v>896</v>
      </c>
      <c r="D5254" s="463">
        <v>61.969999999999985</v>
      </c>
      <c r="E5254" s="463">
        <v>103.04</v>
      </c>
      <c r="F5254" s="463">
        <v>165.01</v>
      </c>
    </row>
    <row r="5255" spans="1:6" ht="45">
      <c r="A5255" s="460">
        <v>89959</v>
      </c>
      <c r="B5255" s="461" t="s">
        <v>2688</v>
      </c>
      <c r="C5255" s="462" t="s">
        <v>896</v>
      </c>
      <c r="D5255" s="463">
        <v>141.41000000000003</v>
      </c>
      <c r="E5255" s="463">
        <v>124.06</v>
      </c>
      <c r="F5255" s="463">
        <v>265.47000000000003</v>
      </c>
    </row>
    <row r="5256" spans="1:6" ht="30">
      <c r="A5256" s="460">
        <v>89349</v>
      </c>
      <c r="B5256" s="461" t="s">
        <v>5029</v>
      </c>
      <c r="C5256" s="462" t="s">
        <v>896</v>
      </c>
      <c r="D5256" s="463">
        <v>27.96</v>
      </c>
      <c r="E5256" s="463">
        <v>3.3</v>
      </c>
      <c r="F5256" s="463">
        <v>31.26</v>
      </c>
    </row>
    <row r="5257" spans="1:6" ht="30">
      <c r="A5257" s="460">
        <v>89351</v>
      </c>
      <c r="B5257" s="461" t="s">
        <v>5030</v>
      </c>
      <c r="C5257" s="462" t="s">
        <v>896</v>
      </c>
      <c r="D5257" s="463">
        <v>33.760000000000005</v>
      </c>
      <c r="E5257" s="463">
        <v>5.08</v>
      </c>
      <c r="F5257" s="463">
        <v>38.840000000000003</v>
      </c>
    </row>
    <row r="5258" spans="1:6" ht="30">
      <c r="A5258" s="460">
        <v>89352</v>
      </c>
      <c r="B5258" s="461" t="s">
        <v>5031</v>
      </c>
      <c r="C5258" s="462" t="s">
        <v>896</v>
      </c>
      <c r="D5258" s="463">
        <v>38.940000000000005</v>
      </c>
      <c r="E5258" s="463">
        <v>3.3</v>
      </c>
      <c r="F5258" s="463">
        <v>42.24</v>
      </c>
    </row>
    <row r="5259" spans="1:6" ht="30">
      <c r="A5259" s="460">
        <v>89353</v>
      </c>
      <c r="B5259" s="461" t="s">
        <v>5032</v>
      </c>
      <c r="C5259" s="462" t="s">
        <v>896</v>
      </c>
      <c r="D5259" s="463">
        <v>41.64</v>
      </c>
      <c r="E5259" s="463">
        <v>5.07</v>
      </c>
      <c r="F5259" s="463">
        <v>46.71</v>
      </c>
    </row>
    <row r="5260" spans="1:6" ht="30">
      <c r="A5260" s="460">
        <v>89354</v>
      </c>
      <c r="B5260" s="461" t="s">
        <v>5033</v>
      </c>
      <c r="C5260" s="462" t="s">
        <v>896</v>
      </c>
      <c r="D5260" s="463">
        <v>439.59</v>
      </c>
      <c r="E5260" s="463">
        <v>28.6</v>
      </c>
      <c r="F5260" s="463">
        <v>468.19</v>
      </c>
    </row>
    <row r="5261" spans="1:6" ht="30">
      <c r="A5261" s="460">
        <v>89969</v>
      </c>
      <c r="B5261" s="461" t="s">
        <v>2926</v>
      </c>
      <c r="C5261" s="462" t="s">
        <v>896</v>
      </c>
      <c r="D5261" s="463">
        <v>38.24</v>
      </c>
      <c r="E5261" s="463">
        <v>10.76</v>
      </c>
      <c r="F5261" s="463">
        <v>49</v>
      </c>
    </row>
    <row r="5262" spans="1:6" ht="30">
      <c r="A5262" s="460">
        <v>89970</v>
      </c>
      <c r="B5262" s="461" t="s">
        <v>2927</v>
      </c>
      <c r="C5262" s="462" t="s">
        <v>896</v>
      </c>
      <c r="D5262" s="463">
        <v>41.25</v>
      </c>
      <c r="E5262" s="463">
        <v>13.81</v>
      </c>
      <c r="F5262" s="463">
        <v>55.06</v>
      </c>
    </row>
    <row r="5263" spans="1:6" ht="30">
      <c r="A5263" s="460">
        <v>89971</v>
      </c>
      <c r="B5263" s="461" t="s">
        <v>2928</v>
      </c>
      <c r="C5263" s="462" t="s">
        <v>896</v>
      </c>
      <c r="D5263" s="463">
        <v>44.84</v>
      </c>
      <c r="E5263" s="463">
        <v>10.76</v>
      </c>
      <c r="F5263" s="463">
        <v>55.6</v>
      </c>
    </row>
    <row r="5264" spans="1:6" ht="30">
      <c r="A5264" s="460">
        <v>89972</v>
      </c>
      <c r="B5264" s="461" t="s">
        <v>2929</v>
      </c>
      <c r="C5264" s="462" t="s">
        <v>896</v>
      </c>
      <c r="D5264" s="463">
        <v>48.5</v>
      </c>
      <c r="E5264" s="463">
        <v>13.81</v>
      </c>
      <c r="F5264" s="463">
        <v>62.31</v>
      </c>
    </row>
    <row r="5265" spans="1:6" ht="30">
      <c r="A5265" s="460">
        <v>89973</v>
      </c>
      <c r="B5265" s="461" t="s">
        <v>2900</v>
      </c>
      <c r="C5265" s="462" t="s">
        <v>896</v>
      </c>
      <c r="D5265" s="463">
        <v>610.89</v>
      </c>
      <c r="E5265" s="463">
        <v>90.51</v>
      </c>
      <c r="F5265" s="463">
        <v>701.4</v>
      </c>
    </row>
    <row r="5266" spans="1:6" ht="30">
      <c r="A5266" s="460">
        <v>89974</v>
      </c>
      <c r="B5266" s="461" t="s">
        <v>2696</v>
      </c>
      <c r="C5266" s="462" t="s">
        <v>896</v>
      </c>
      <c r="D5266" s="463">
        <v>254.18</v>
      </c>
      <c r="E5266" s="463">
        <v>76.31</v>
      </c>
      <c r="F5266" s="463">
        <v>330.49</v>
      </c>
    </row>
    <row r="5267" spans="1:6" ht="30">
      <c r="A5267" s="460">
        <v>89984</v>
      </c>
      <c r="B5267" s="461" t="s">
        <v>5034</v>
      </c>
      <c r="C5267" s="462" t="s">
        <v>896</v>
      </c>
      <c r="D5267" s="463">
        <v>91.460000000000008</v>
      </c>
      <c r="E5267" s="463">
        <v>8.44</v>
      </c>
      <c r="F5267" s="463">
        <v>99.9</v>
      </c>
    </row>
    <row r="5268" spans="1:6" ht="30">
      <c r="A5268" s="460">
        <v>89985</v>
      </c>
      <c r="B5268" s="461" t="s">
        <v>5035</v>
      </c>
      <c r="C5268" s="462" t="s">
        <v>896</v>
      </c>
      <c r="D5268" s="463">
        <v>95.09</v>
      </c>
      <c r="E5268" s="463">
        <v>10.199999999999999</v>
      </c>
      <c r="F5268" s="463">
        <v>105.29</v>
      </c>
    </row>
    <row r="5269" spans="1:6" ht="30">
      <c r="A5269" s="460">
        <v>89986</v>
      </c>
      <c r="B5269" s="461" t="s">
        <v>5036</v>
      </c>
      <c r="C5269" s="462" t="s">
        <v>896</v>
      </c>
      <c r="D5269" s="463">
        <v>88.95</v>
      </c>
      <c r="E5269" s="463">
        <v>8.44</v>
      </c>
      <c r="F5269" s="463">
        <v>97.39</v>
      </c>
    </row>
    <row r="5270" spans="1:6" ht="30">
      <c r="A5270" s="460">
        <v>89987</v>
      </c>
      <c r="B5270" s="461" t="s">
        <v>5037</v>
      </c>
      <c r="C5270" s="462" t="s">
        <v>896</v>
      </c>
      <c r="D5270" s="463">
        <v>100.6</v>
      </c>
      <c r="E5270" s="463">
        <v>10.199999999999999</v>
      </c>
      <c r="F5270" s="463">
        <v>110.8</v>
      </c>
    </row>
    <row r="5271" spans="1:6" ht="30">
      <c r="A5271" s="460">
        <v>90371</v>
      </c>
      <c r="B5271" s="461" t="s">
        <v>5038</v>
      </c>
      <c r="C5271" s="462" t="s">
        <v>896</v>
      </c>
      <c r="D5271" s="463">
        <v>28.4</v>
      </c>
      <c r="E5271" s="463">
        <v>5.08</v>
      </c>
      <c r="F5271" s="463">
        <v>33.479999999999997</v>
      </c>
    </row>
    <row r="5272" spans="1:6" ht="30">
      <c r="A5272" s="460">
        <v>94489</v>
      </c>
      <c r="B5272" s="461" t="s">
        <v>5039</v>
      </c>
      <c r="C5272" s="462" t="s">
        <v>896</v>
      </c>
      <c r="D5272" s="463">
        <v>29.92</v>
      </c>
      <c r="E5272" s="463">
        <v>3.67</v>
      </c>
      <c r="F5272" s="463">
        <v>33.590000000000003</v>
      </c>
    </row>
    <row r="5273" spans="1:6" ht="30">
      <c r="A5273" s="460">
        <v>94490</v>
      </c>
      <c r="B5273" s="461" t="s">
        <v>5040</v>
      </c>
      <c r="C5273" s="462" t="s">
        <v>896</v>
      </c>
      <c r="D5273" s="463">
        <v>45.73</v>
      </c>
      <c r="E5273" s="463">
        <v>3.67</v>
      </c>
      <c r="F5273" s="463">
        <v>49.4</v>
      </c>
    </row>
    <row r="5274" spans="1:6" ht="30">
      <c r="A5274" s="460">
        <v>94491</v>
      </c>
      <c r="B5274" s="461" t="s">
        <v>5041</v>
      </c>
      <c r="C5274" s="462" t="s">
        <v>896</v>
      </c>
      <c r="D5274" s="463">
        <v>62.16</v>
      </c>
      <c r="E5274" s="463">
        <v>5.22</v>
      </c>
      <c r="F5274" s="463">
        <v>67.38</v>
      </c>
    </row>
    <row r="5275" spans="1:6" ht="30">
      <c r="A5275" s="460">
        <v>94492</v>
      </c>
      <c r="B5275" s="461" t="s">
        <v>5042</v>
      </c>
      <c r="C5275" s="462" t="s">
        <v>896</v>
      </c>
      <c r="D5275" s="463">
        <v>64.03</v>
      </c>
      <c r="E5275" s="463">
        <v>5.22</v>
      </c>
      <c r="F5275" s="463">
        <v>69.25</v>
      </c>
    </row>
    <row r="5276" spans="1:6" ht="30">
      <c r="A5276" s="460">
        <v>94493</v>
      </c>
      <c r="B5276" s="461" t="s">
        <v>5043</v>
      </c>
      <c r="C5276" s="462" t="s">
        <v>896</v>
      </c>
      <c r="D5276" s="463">
        <v>118.16</v>
      </c>
      <c r="E5276" s="463">
        <v>8.48</v>
      </c>
      <c r="F5276" s="463">
        <v>126.64</v>
      </c>
    </row>
    <row r="5277" spans="1:6" ht="30">
      <c r="A5277" s="460">
        <v>94495</v>
      </c>
      <c r="B5277" s="461" t="s">
        <v>5044</v>
      </c>
      <c r="C5277" s="462" t="s">
        <v>896</v>
      </c>
      <c r="D5277" s="463">
        <v>65.27</v>
      </c>
      <c r="E5277" s="463">
        <v>6.84</v>
      </c>
      <c r="F5277" s="463">
        <v>72.11</v>
      </c>
    </row>
    <row r="5278" spans="1:6" ht="30">
      <c r="A5278" s="460">
        <v>94496</v>
      </c>
      <c r="B5278" s="461" t="s">
        <v>5045</v>
      </c>
      <c r="C5278" s="462" t="s">
        <v>896</v>
      </c>
      <c r="D5278" s="463">
        <v>88.92</v>
      </c>
      <c r="E5278" s="463">
        <v>9.33</v>
      </c>
      <c r="F5278" s="463">
        <v>98.25</v>
      </c>
    </row>
    <row r="5279" spans="1:6" ht="30">
      <c r="A5279" s="460">
        <v>94497</v>
      </c>
      <c r="B5279" s="461" t="s">
        <v>5046</v>
      </c>
      <c r="C5279" s="462" t="s">
        <v>896</v>
      </c>
      <c r="D5279" s="463">
        <v>112.36999999999999</v>
      </c>
      <c r="E5279" s="463">
        <v>12.15</v>
      </c>
      <c r="F5279" s="463">
        <v>124.52</v>
      </c>
    </row>
    <row r="5280" spans="1:6" ht="30">
      <c r="A5280" s="460">
        <v>94498</v>
      </c>
      <c r="B5280" s="461" t="s">
        <v>5047</v>
      </c>
      <c r="C5280" s="462" t="s">
        <v>896</v>
      </c>
      <c r="D5280" s="463">
        <v>156.01999999999998</v>
      </c>
      <c r="E5280" s="463">
        <v>15.71</v>
      </c>
      <c r="F5280" s="463">
        <v>171.73</v>
      </c>
    </row>
    <row r="5281" spans="1:6" ht="30">
      <c r="A5281" s="460">
        <v>94499</v>
      </c>
      <c r="B5281" s="461" t="s">
        <v>5048</v>
      </c>
      <c r="C5281" s="462" t="s">
        <v>896</v>
      </c>
      <c r="D5281" s="463">
        <v>319.44</v>
      </c>
      <c r="E5281" s="463">
        <v>21.01</v>
      </c>
      <c r="F5281" s="463">
        <v>340.45</v>
      </c>
    </row>
    <row r="5282" spans="1:6" ht="30">
      <c r="A5282" s="460">
        <v>94500</v>
      </c>
      <c r="B5282" s="461" t="s">
        <v>5049</v>
      </c>
      <c r="C5282" s="462" t="s">
        <v>896</v>
      </c>
      <c r="D5282" s="463">
        <v>387.02</v>
      </c>
      <c r="E5282" s="463">
        <v>26.32</v>
      </c>
      <c r="F5282" s="463">
        <v>413.34</v>
      </c>
    </row>
    <row r="5283" spans="1:6" ht="30">
      <c r="A5283" s="460">
        <v>94501</v>
      </c>
      <c r="B5283" s="461" t="s">
        <v>5050</v>
      </c>
      <c r="C5283" s="462" t="s">
        <v>896</v>
      </c>
      <c r="D5283" s="463">
        <v>798.77</v>
      </c>
      <c r="E5283" s="463">
        <v>33.4</v>
      </c>
      <c r="F5283" s="463">
        <v>832.17</v>
      </c>
    </row>
    <row r="5284" spans="1:6" ht="30">
      <c r="A5284" s="460">
        <v>94792</v>
      </c>
      <c r="B5284" s="461" t="s">
        <v>5051</v>
      </c>
      <c r="C5284" s="462" t="s">
        <v>896</v>
      </c>
      <c r="D5284" s="463">
        <v>122.96</v>
      </c>
      <c r="E5284" s="463">
        <v>11.99</v>
      </c>
      <c r="F5284" s="463">
        <v>134.94999999999999</v>
      </c>
    </row>
    <row r="5285" spans="1:6" ht="30">
      <c r="A5285" s="460">
        <v>94793</v>
      </c>
      <c r="B5285" s="461" t="s">
        <v>5052</v>
      </c>
      <c r="C5285" s="462" t="s">
        <v>896</v>
      </c>
      <c r="D5285" s="463">
        <v>170.19</v>
      </c>
      <c r="E5285" s="463">
        <v>14.46</v>
      </c>
      <c r="F5285" s="463">
        <v>184.65</v>
      </c>
    </row>
    <row r="5286" spans="1:6" ht="30">
      <c r="A5286" s="460">
        <v>94794</v>
      </c>
      <c r="B5286" s="461" t="s">
        <v>5053</v>
      </c>
      <c r="C5286" s="462" t="s">
        <v>896</v>
      </c>
      <c r="D5286" s="463">
        <v>178.77</v>
      </c>
      <c r="E5286" s="463">
        <v>17.28</v>
      </c>
      <c r="F5286" s="463">
        <v>196.05</v>
      </c>
    </row>
    <row r="5287" spans="1:6" ht="30">
      <c r="A5287" s="460">
        <v>94795</v>
      </c>
      <c r="B5287" s="461" t="s">
        <v>5054</v>
      </c>
      <c r="C5287" s="462" t="s">
        <v>896</v>
      </c>
      <c r="D5287" s="463">
        <v>31.830000000000002</v>
      </c>
      <c r="E5287" s="463">
        <v>5.73</v>
      </c>
      <c r="F5287" s="463">
        <v>37.56</v>
      </c>
    </row>
    <row r="5288" spans="1:6" ht="30">
      <c r="A5288" s="460">
        <v>94796</v>
      </c>
      <c r="B5288" s="461" t="s">
        <v>5055</v>
      </c>
      <c r="C5288" s="462" t="s">
        <v>896</v>
      </c>
      <c r="D5288" s="463">
        <v>35.239999999999995</v>
      </c>
      <c r="E5288" s="463">
        <v>8.8000000000000007</v>
      </c>
      <c r="F5288" s="463">
        <v>44.04</v>
      </c>
    </row>
    <row r="5289" spans="1:6" ht="30">
      <c r="A5289" s="460">
        <v>94797</v>
      </c>
      <c r="B5289" s="461" t="s">
        <v>5056</v>
      </c>
      <c r="C5289" s="462" t="s">
        <v>896</v>
      </c>
      <c r="D5289" s="463">
        <v>76.56</v>
      </c>
      <c r="E5289" s="463">
        <v>11.85</v>
      </c>
      <c r="F5289" s="463">
        <v>88.41</v>
      </c>
    </row>
    <row r="5290" spans="1:6" ht="30">
      <c r="A5290" s="460">
        <v>94798</v>
      </c>
      <c r="B5290" s="461" t="s">
        <v>5057</v>
      </c>
      <c r="C5290" s="462" t="s">
        <v>896</v>
      </c>
      <c r="D5290" s="463">
        <v>129</v>
      </c>
      <c r="E5290" s="463">
        <v>16.13</v>
      </c>
      <c r="F5290" s="463">
        <v>145.13</v>
      </c>
    </row>
    <row r="5291" spans="1:6" ht="30">
      <c r="A5291" s="460">
        <v>94799</v>
      </c>
      <c r="B5291" s="461" t="s">
        <v>5058</v>
      </c>
      <c r="C5291" s="462" t="s">
        <v>896</v>
      </c>
      <c r="D5291" s="463">
        <v>157.68</v>
      </c>
      <c r="E5291" s="463">
        <v>21.03</v>
      </c>
      <c r="F5291" s="463">
        <v>178.71</v>
      </c>
    </row>
    <row r="5292" spans="1:6" ht="30">
      <c r="A5292" s="460">
        <v>94800</v>
      </c>
      <c r="B5292" s="461" t="s">
        <v>5059</v>
      </c>
      <c r="C5292" s="462" t="s">
        <v>896</v>
      </c>
      <c r="D5292" s="463">
        <v>202.35000000000002</v>
      </c>
      <c r="E5292" s="463">
        <v>27.14</v>
      </c>
      <c r="F5292" s="463">
        <v>229.49</v>
      </c>
    </row>
    <row r="5293" spans="1:6" ht="30">
      <c r="A5293" s="460">
        <v>95248</v>
      </c>
      <c r="B5293" s="461" t="s">
        <v>5060</v>
      </c>
      <c r="C5293" s="462" t="s">
        <v>896</v>
      </c>
      <c r="D5293" s="463">
        <v>57.75</v>
      </c>
      <c r="E5293" s="463">
        <v>3.3</v>
      </c>
      <c r="F5293" s="463">
        <v>61.05</v>
      </c>
    </row>
    <row r="5294" spans="1:6" ht="30">
      <c r="A5294" s="460">
        <v>95249</v>
      </c>
      <c r="B5294" s="461" t="s">
        <v>5061</v>
      </c>
      <c r="C5294" s="462" t="s">
        <v>896</v>
      </c>
      <c r="D5294" s="463">
        <v>67.099999999999994</v>
      </c>
      <c r="E5294" s="463">
        <v>5.07</v>
      </c>
      <c r="F5294" s="463">
        <v>72.17</v>
      </c>
    </row>
    <row r="5295" spans="1:6" ht="30">
      <c r="A5295" s="460">
        <v>95250</v>
      </c>
      <c r="B5295" s="461" t="s">
        <v>5062</v>
      </c>
      <c r="C5295" s="462" t="s">
        <v>896</v>
      </c>
      <c r="D5295" s="463">
        <v>90.56</v>
      </c>
      <c r="E5295" s="463">
        <v>6.84</v>
      </c>
      <c r="F5295" s="463">
        <v>97.4</v>
      </c>
    </row>
    <row r="5296" spans="1:6" ht="30">
      <c r="A5296" s="460">
        <v>95251</v>
      </c>
      <c r="B5296" s="461" t="s">
        <v>5063</v>
      </c>
      <c r="C5296" s="462" t="s">
        <v>896</v>
      </c>
      <c r="D5296" s="463">
        <v>134.63</v>
      </c>
      <c r="E5296" s="463">
        <v>9.33</v>
      </c>
      <c r="F5296" s="463">
        <v>143.96</v>
      </c>
    </row>
    <row r="5297" spans="1:6" ht="30">
      <c r="A5297" s="460">
        <v>95252</v>
      </c>
      <c r="B5297" s="461" t="s">
        <v>5064</v>
      </c>
      <c r="C5297" s="462" t="s">
        <v>896</v>
      </c>
      <c r="D5297" s="463">
        <v>162.53</v>
      </c>
      <c r="E5297" s="463">
        <v>12.15</v>
      </c>
      <c r="F5297" s="463">
        <v>174.68</v>
      </c>
    </row>
    <row r="5298" spans="1:6" ht="30">
      <c r="A5298" s="460">
        <v>95253</v>
      </c>
      <c r="B5298" s="461" t="s">
        <v>5065</v>
      </c>
      <c r="C5298" s="462" t="s">
        <v>896</v>
      </c>
      <c r="D5298" s="463">
        <v>249.47</v>
      </c>
      <c r="E5298" s="463">
        <v>15.71</v>
      </c>
      <c r="F5298" s="463">
        <v>265.18</v>
      </c>
    </row>
    <row r="5299" spans="1:6" ht="30">
      <c r="A5299" s="460">
        <v>99619</v>
      </c>
      <c r="B5299" s="461" t="s">
        <v>5066</v>
      </c>
      <c r="C5299" s="462" t="s">
        <v>896</v>
      </c>
      <c r="D5299" s="463">
        <v>114.80000000000001</v>
      </c>
      <c r="E5299" s="463">
        <v>5.07</v>
      </c>
      <c r="F5299" s="463">
        <v>119.87</v>
      </c>
    </row>
    <row r="5300" spans="1:6" ht="30">
      <c r="A5300" s="460">
        <v>99620</v>
      </c>
      <c r="B5300" s="461" t="s">
        <v>5067</v>
      </c>
      <c r="C5300" s="462" t="s">
        <v>896</v>
      </c>
      <c r="D5300" s="463">
        <v>155.99</v>
      </c>
      <c r="E5300" s="463">
        <v>6.84</v>
      </c>
      <c r="F5300" s="463">
        <v>162.83000000000001</v>
      </c>
    </row>
    <row r="5301" spans="1:6" ht="30">
      <c r="A5301" s="460">
        <v>99621</v>
      </c>
      <c r="B5301" s="461" t="s">
        <v>5068</v>
      </c>
      <c r="C5301" s="462" t="s">
        <v>896</v>
      </c>
      <c r="D5301" s="463">
        <v>233.14999999999998</v>
      </c>
      <c r="E5301" s="463">
        <v>9.33</v>
      </c>
      <c r="F5301" s="463">
        <v>242.48</v>
      </c>
    </row>
    <row r="5302" spans="1:6" ht="30">
      <c r="A5302" s="460">
        <v>99622</v>
      </c>
      <c r="B5302" s="461" t="s">
        <v>5069</v>
      </c>
      <c r="C5302" s="462" t="s">
        <v>896</v>
      </c>
      <c r="D5302" s="463">
        <v>261.15000000000003</v>
      </c>
      <c r="E5302" s="463">
        <v>12.15</v>
      </c>
      <c r="F5302" s="463">
        <v>273.3</v>
      </c>
    </row>
    <row r="5303" spans="1:6" ht="30">
      <c r="A5303" s="460">
        <v>99623</v>
      </c>
      <c r="B5303" s="461" t="s">
        <v>5070</v>
      </c>
      <c r="C5303" s="462" t="s">
        <v>896</v>
      </c>
      <c r="D5303" s="463">
        <v>365.35</v>
      </c>
      <c r="E5303" s="463">
        <v>15.71</v>
      </c>
      <c r="F5303" s="463">
        <v>381.06</v>
      </c>
    </row>
    <row r="5304" spans="1:6" ht="30">
      <c r="A5304" s="460">
        <v>99624</v>
      </c>
      <c r="B5304" s="461" t="s">
        <v>5071</v>
      </c>
      <c r="C5304" s="462" t="s">
        <v>896</v>
      </c>
      <c r="D5304" s="463">
        <v>521.94000000000005</v>
      </c>
      <c r="E5304" s="463">
        <v>21.01</v>
      </c>
      <c r="F5304" s="463">
        <v>542.95000000000005</v>
      </c>
    </row>
    <row r="5305" spans="1:6" ht="30">
      <c r="A5305" s="460">
        <v>99625</v>
      </c>
      <c r="B5305" s="461" t="s">
        <v>5072</v>
      </c>
      <c r="C5305" s="462" t="s">
        <v>896</v>
      </c>
      <c r="D5305" s="463">
        <v>719.91</v>
      </c>
      <c r="E5305" s="463">
        <v>26.32</v>
      </c>
      <c r="F5305" s="463">
        <v>746.23</v>
      </c>
    </row>
    <row r="5306" spans="1:6" ht="30">
      <c r="A5306" s="460">
        <v>99626</v>
      </c>
      <c r="B5306" s="461" t="s">
        <v>5073</v>
      </c>
      <c r="C5306" s="462" t="s">
        <v>896</v>
      </c>
      <c r="D5306" s="463">
        <v>1113.9399999999998</v>
      </c>
      <c r="E5306" s="463">
        <v>33.4</v>
      </c>
      <c r="F5306" s="463">
        <v>1147.3399999999999</v>
      </c>
    </row>
    <row r="5307" spans="1:6" ht="30">
      <c r="A5307" s="460">
        <v>99627</v>
      </c>
      <c r="B5307" s="461" t="s">
        <v>5074</v>
      </c>
      <c r="C5307" s="462" t="s">
        <v>896</v>
      </c>
      <c r="D5307" s="463">
        <v>69.08</v>
      </c>
      <c r="E5307" s="463">
        <v>3.3</v>
      </c>
      <c r="F5307" s="463">
        <v>72.38</v>
      </c>
    </row>
    <row r="5308" spans="1:6" ht="30">
      <c r="A5308" s="460">
        <v>99628</v>
      </c>
      <c r="B5308" s="461" t="s">
        <v>5075</v>
      </c>
      <c r="C5308" s="462" t="s">
        <v>896</v>
      </c>
      <c r="D5308" s="463">
        <v>74.27000000000001</v>
      </c>
      <c r="E5308" s="463">
        <v>5.07</v>
      </c>
      <c r="F5308" s="463">
        <v>79.34</v>
      </c>
    </row>
    <row r="5309" spans="1:6" ht="30">
      <c r="A5309" s="460">
        <v>99629</v>
      </c>
      <c r="B5309" s="461" t="s">
        <v>5076</v>
      </c>
      <c r="C5309" s="462" t="s">
        <v>896</v>
      </c>
      <c r="D5309" s="463">
        <v>81.599999999999994</v>
      </c>
      <c r="E5309" s="463">
        <v>6.84</v>
      </c>
      <c r="F5309" s="463">
        <v>88.44</v>
      </c>
    </row>
    <row r="5310" spans="1:6" ht="30">
      <c r="A5310" s="460">
        <v>99630</v>
      </c>
      <c r="B5310" s="461" t="s">
        <v>5077</v>
      </c>
      <c r="C5310" s="462" t="s">
        <v>896</v>
      </c>
      <c r="D5310" s="463">
        <v>122.04</v>
      </c>
      <c r="E5310" s="463">
        <v>9.33</v>
      </c>
      <c r="F5310" s="463">
        <v>131.37</v>
      </c>
    </row>
    <row r="5311" spans="1:6" ht="30">
      <c r="A5311" s="460">
        <v>99631</v>
      </c>
      <c r="B5311" s="461" t="s">
        <v>5078</v>
      </c>
      <c r="C5311" s="462" t="s">
        <v>896</v>
      </c>
      <c r="D5311" s="463">
        <v>141.07999999999998</v>
      </c>
      <c r="E5311" s="463">
        <v>12.15</v>
      </c>
      <c r="F5311" s="463">
        <v>153.22999999999999</v>
      </c>
    </row>
    <row r="5312" spans="1:6" ht="30">
      <c r="A5312" s="460">
        <v>99632</v>
      </c>
      <c r="B5312" s="461" t="s">
        <v>5079</v>
      </c>
      <c r="C5312" s="462" t="s">
        <v>896</v>
      </c>
      <c r="D5312" s="463">
        <v>204.78</v>
      </c>
      <c r="E5312" s="463">
        <v>15.71</v>
      </c>
      <c r="F5312" s="463">
        <v>220.49</v>
      </c>
    </row>
    <row r="5313" spans="1:6" ht="30">
      <c r="A5313" s="460">
        <v>99633</v>
      </c>
      <c r="B5313" s="461" t="s">
        <v>5080</v>
      </c>
      <c r="C5313" s="462" t="s">
        <v>896</v>
      </c>
      <c r="D5313" s="463">
        <v>445.2</v>
      </c>
      <c r="E5313" s="463">
        <v>26.32</v>
      </c>
      <c r="F5313" s="463">
        <v>471.52</v>
      </c>
    </row>
    <row r="5314" spans="1:6" ht="30">
      <c r="A5314" s="460">
        <v>99634</v>
      </c>
      <c r="B5314" s="461" t="s">
        <v>5081</v>
      </c>
      <c r="C5314" s="462" t="s">
        <v>896</v>
      </c>
      <c r="D5314" s="463">
        <v>768.29000000000008</v>
      </c>
      <c r="E5314" s="463">
        <v>33.4</v>
      </c>
      <c r="F5314" s="463">
        <v>801.69</v>
      </c>
    </row>
    <row r="5315" spans="1:6" ht="30">
      <c r="A5315" s="460">
        <v>99635</v>
      </c>
      <c r="B5315" s="461" t="s">
        <v>5082</v>
      </c>
      <c r="C5315" s="462" t="s">
        <v>896</v>
      </c>
      <c r="D5315" s="463">
        <v>313.57000000000005</v>
      </c>
      <c r="E5315" s="463">
        <v>42.78</v>
      </c>
      <c r="F5315" s="463">
        <v>356.35</v>
      </c>
    </row>
    <row r="5316" spans="1:6" ht="30">
      <c r="A5316" s="460">
        <v>103008</v>
      </c>
      <c r="B5316" s="461" t="s">
        <v>5083</v>
      </c>
      <c r="C5316" s="462" t="s">
        <v>896</v>
      </c>
      <c r="D5316" s="463">
        <v>94.43</v>
      </c>
      <c r="E5316" s="463">
        <v>3.3</v>
      </c>
      <c r="F5316" s="463">
        <v>97.73</v>
      </c>
    </row>
    <row r="5317" spans="1:6" ht="30">
      <c r="A5317" s="460">
        <v>103009</v>
      </c>
      <c r="B5317" s="461" t="s">
        <v>5084</v>
      </c>
      <c r="C5317" s="462" t="s">
        <v>896</v>
      </c>
      <c r="D5317" s="463">
        <v>326.66000000000003</v>
      </c>
      <c r="E5317" s="463">
        <v>21.01</v>
      </c>
      <c r="F5317" s="463">
        <v>347.67</v>
      </c>
    </row>
    <row r="5318" spans="1:6" ht="30">
      <c r="A5318" s="460">
        <v>103010</v>
      </c>
      <c r="B5318" s="461" t="s">
        <v>5085</v>
      </c>
      <c r="C5318" s="462" t="s">
        <v>896</v>
      </c>
      <c r="D5318" s="463">
        <v>71.59</v>
      </c>
      <c r="E5318" s="463">
        <v>2.5299999999999998</v>
      </c>
      <c r="F5318" s="463">
        <v>74.12</v>
      </c>
    </row>
    <row r="5319" spans="1:6" ht="30">
      <c r="A5319" s="460">
        <v>103011</v>
      </c>
      <c r="B5319" s="461" t="s">
        <v>5086</v>
      </c>
      <c r="C5319" s="462" t="s">
        <v>896</v>
      </c>
      <c r="D5319" s="463">
        <v>79.38</v>
      </c>
      <c r="E5319" s="463">
        <v>3.4</v>
      </c>
      <c r="F5319" s="463">
        <v>82.78</v>
      </c>
    </row>
    <row r="5320" spans="1:6" ht="30">
      <c r="A5320" s="460">
        <v>103012</v>
      </c>
      <c r="B5320" s="461" t="s">
        <v>5087</v>
      </c>
      <c r="C5320" s="462" t="s">
        <v>896</v>
      </c>
      <c r="D5320" s="463">
        <v>125.69</v>
      </c>
      <c r="E5320" s="463">
        <v>4.66</v>
      </c>
      <c r="F5320" s="463">
        <v>130.35</v>
      </c>
    </row>
    <row r="5321" spans="1:6" ht="30">
      <c r="A5321" s="460">
        <v>103013</v>
      </c>
      <c r="B5321" s="461" t="s">
        <v>5088</v>
      </c>
      <c r="C5321" s="462" t="s">
        <v>896</v>
      </c>
      <c r="D5321" s="463">
        <v>134.53</v>
      </c>
      <c r="E5321" s="463">
        <v>6.06</v>
      </c>
      <c r="F5321" s="463">
        <v>140.59</v>
      </c>
    </row>
    <row r="5322" spans="1:6" ht="30">
      <c r="A5322" s="460">
        <v>103014</v>
      </c>
      <c r="B5322" s="461" t="s">
        <v>5089</v>
      </c>
      <c r="C5322" s="462" t="s">
        <v>896</v>
      </c>
      <c r="D5322" s="463">
        <v>203.26000000000002</v>
      </c>
      <c r="E5322" s="463">
        <v>7.85</v>
      </c>
      <c r="F5322" s="463">
        <v>211.11</v>
      </c>
    </row>
    <row r="5323" spans="1:6" ht="30">
      <c r="A5323" s="460">
        <v>103015</v>
      </c>
      <c r="B5323" s="461" t="s">
        <v>5090</v>
      </c>
      <c r="C5323" s="462" t="s">
        <v>896</v>
      </c>
      <c r="D5323" s="463">
        <v>361.99</v>
      </c>
      <c r="E5323" s="463">
        <v>10.5</v>
      </c>
      <c r="F5323" s="463">
        <v>372.49</v>
      </c>
    </row>
    <row r="5324" spans="1:6" ht="30">
      <c r="A5324" s="460">
        <v>103016</v>
      </c>
      <c r="B5324" s="461" t="s">
        <v>5091</v>
      </c>
      <c r="C5324" s="462" t="s">
        <v>896</v>
      </c>
      <c r="D5324" s="463">
        <v>495.78000000000003</v>
      </c>
      <c r="E5324" s="463">
        <v>13.15</v>
      </c>
      <c r="F5324" s="463">
        <v>508.93</v>
      </c>
    </row>
    <row r="5325" spans="1:6" ht="30">
      <c r="A5325" s="460">
        <v>103017</v>
      </c>
      <c r="B5325" s="461" t="s">
        <v>5092</v>
      </c>
      <c r="C5325" s="462" t="s">
        <v>896</v>
      </c>
      <c r="D5325" s="463">
        <v>870.21999999999991</v>
      </c>
      <c r="E5325" s="463">
        <v>16.7</v>
      </c>
      <c r="F5325" s="463">
        <v>886.92</v>
      </c>
    </row>
    <row r="5326" spans="1:6" ht="30">
      <c r="A5326" s="460">
        <v>103018</v>
      </c>
      <c r="B5326" s="461" t="s">
        <v>5093</v>
      </c>
      <c r="C5326" s="462" t="s">
        <v>896</v>
      </c>
      <c r="D5326" s="463">
        <v>254.87000000000003</v>
      </c>
      <c r="E5326" s="463">
        <v>37.1</v>
      </c>
      <c r="F5326" s="463">
        <v>291.97000000000003</v>
      </c>
    </row>
    <row r="5327" spans="1:6" ht="30">
      <c r="A5327" s="460">
        <v>103019</v>
      </c>
      <c r="B5327" s="461" t="s">
        <v>5094</v>
      </c>
      <c r="C5327" s="462" t="s">
        <v>896</v>
      </c>
      <c r="D5327" s="463">
        <v>293.5</v>
      </c>
      <c r="E5327" s="463">
        <v>21.01</v>
      </c>
      <c r="F5327" s="463">
        <v>314.51</v>
      </c>
    </row>
    <row r="5328" spans="1:6">
      <c r="A5328" s="460">
        <v>103029</v>
      </c>
      <c r="B5328" s="461" t="s">
        <v>5095</v>
      </c>
      <c r="C5328" s="462" t="s">
        <v>896</v>
      </c>
      <c r="D5328" s="463">
        <v>48.21</v>
      </c>
      <c r="E5328" s="463">
        <v>5.07</v>
      </c>
      <c r="F5328" s="463">
        <v>53.28</v>
      </c>
    </row>
    <row r="5329" spans="1:6" ht="30">
      <c r="A5329" s="460">
        <v>103036</v>
      </c>
      <c r="B5329" s="461" t="s">
        <v>5096</v>
      </c>
      <c r="C5329" s="462" t="s">
        <v>896</v>
      </c>
      <c r="D5329" s="463">
        <v>23.39</v>
      </c>
      <c r="E5329" s="463">
        <v>3.3</v>
      </c>
      <c r="F5329" s="463">
        <v>26.69</v>
      </c>
    </row>
    <row r="5330" spans="1:6" ht="30">
      <c r="A5330" s="460">
        <v>103037</v>
      </c>
      <c r="B5330" s="461" t="s">
        <v>5097</v>
      </c>
      <c r="C5330" s="462" t="s">
        <v>896</v>
      </c>
      <c r="D5330" s="463">
        <v>45.79</v>
      </c>
      <c r="E5330" s="463">
        <v>6.85</v>
      </c>
      <c r="F5330" s="463">
        <v>52.64</v>
      </c>
    </row>
    <row r="5331" spans="1:6" ht="30">
      <c r="A5331" s="460">
        <v>103038</v>
      </c>
      <c r="B5331" s="461" t="s">
        <v>5098</v>
      </c>
      <c r="C5331" s="462" t="s">
        <v>896</v>
      </c>
      <c r="D5331" s="463">
        <v>61.2</v>
      </c>
      <c r="E5331" s="463">
        <v>9.33</v>
      </c>
      <c r="F5331" s="463">
        <v>70.53</v>
      </c>
    </row>
    <row r="5332" spans="1:6" ht="30">
      <c r="A5332" s="460">
        <v>103039</v>
      </c>
      <c r="B5332" s="461" t="s">
        <v>5099</v>
      </c>
      <c r="C5332" s="462" t="s">
        <v>896</v>
      </c>
      <c r="D5332" s="463">
        <v>65.08</v>
      </c>
      <c r="E5332" s="463">
        <v>12.15</v>
      </c>
      <c r="F5332" s="463">
        <v>77.23</v>
      </c>
    </row>
    <row r="5333" spans="1:6" ht="30">
      <c r="A5333" s="460">
        <v>103040</v>
      </c>
      <c r="B5333" s="461" t="s">
        <v>5100</v>
      </c>
      <c r="C5333" s="462" t="s">
        <v>896</v>
      </c>
      <c r="D5333" s="463">
        <v>98.509999999999991</v>
      </c>
      <c r="E5333" s="463">
        <v>15.71</v>
      </c>
      <c r="F5333" s="463">
        <v>114.22</v>
      </c>
    </row>
    <row r="5334" spans="1:6" ht="30">
      <c r="A5334" s="460">
        <v>103041</v>
      </c>
      <c r="B5334" s="461" t="s">
        <v>5101</v>
      </c>
      <c r="C5334" s="462" t="s">
        <v>896</v>
      </c>
      <c r="D5334" s="463">
        <v>19.07</v>
      </c>
      <c r="E5334" s="463">
        <v>3.31</v>
      </c>
      <c r="F5334" s="463">
        <v>22.38</v>
      </c>
    </row>
    <row r="5335" spans="1:6" ht="30">
      <c r="A5335" s="460">
        <v>103042</v>
      </c>
      <c r="B5335" s="461" t="s">
        <v>5102</v>
      </c>
      <c r="C5335" s="462" t="s">
        <v>896</v>
      </c>
      <c r="D5335" s="463">
        <v>22.82</v>
      </c>
      <c r="E5335" s="463">
        <v>5.08</v>
      </c>
      <c r="F5335" s="463">
        <v>27.9</v>
      </c>
    </row>
    <row r="5336" spans="1:6" ht="30">
      <c r="A5336" s="460">
        <v>103043</v>
      </c>
      <c r="B5336" s="461" t="s">
        <v>5103</v>
      </c>
      <c r="C5336" s="462" t="s">
        <v>896</v>
      </c>
      <c r="D5336" s="463">
        <v>22.419999999999998</v>
      </c>
      <c r="E5336" s="463">
        <v>3.3</v>
      </c>
      <c r="F5336" s="463">
        <v>25.72</v>
      </c>
    </row>
    <row r="5337" spans="1:6" ht="30">
      <c r="A5337" s="460">
        <v>103044</v>
      </c>
      <c r="B5337" s="461" t="s">
        <v>5104</v>
      </c>
      <c r="C5337" s="462" t="s">
        <v>896</v>
      </c>
      <c r="D5337" s="463">
        <v>29.770000000000003</v>
      </c>
      <c r="E5337" s="463">
        <v>5.08</v>
      </c>
      <c r="F5337" s="463">
        <v>34.85</v>
      </c>
    </row>
    <row r="5338" spans="1:6" ht="30">
      <c r="A5338" s="460">
        <v>103045</v>
      </c>
      <c r="B5338" s="461" t="s">
        <v>5105</v>
      </c>
      <c r="C5338" s="462" t="s">
        <v>896</v>
      </c>
      <c r="D5338" s="463">
        <v>8.08</v>
      </c>
      <c r="E5338" s="463">
        <v>3.32</v>
      </c>
      <c r="F5338" s="463">
        <v>11.4</v>
      </c>
    </row>
    <row r="5339" spans="1:6" ht="30">
      <c r="A5339" s="460">
        <v>103046</v>
      </c>
      <c r="B5339" s="461" t="s">
        <v>5106</v>
      </c>
      <c r="C5339" s="462" t="s">
        <v>896</v>
      </c>
      <c r="D5339" s="463">
        <v>21.42</v>
      </c>
      <c r="E5339" s="463">
        <v>5.08</v>
      </c>
      <c r="F5339" s="463">
        <v>26.5</v>
      </c>
    </row>
    <row r="5340" spans="1:6" ht="30">
      <c r="A5340" s="460">
        <v>103047</v>
      </c>
      <c r="B5340" s="461" t="s">
        <v>5107</v>
      </c>
      <c r="C5340" s="462" t="s">
        <v>896</v>
      </c>
      <c r="D5340" s="463">
        <v>23.509999999999998</v>
      </c>
      <c r="E5340" s="463">
        <v>3.96</v>
      </c>
      <c r="F5340" s="463">
        <v>27.47</v>
      </c>
    </row>
    <row r="5341" spans="1:6" ht="30">
      <c r="A5341" s="460">
        <v>103048</v>
      </c>
      <c r="B5341" s="461" t="s">
        <v>5108</v>
      </c>
      <c r="C5341" s="462" t="s">
        <v>896</v>
      </c>
      <c r="D5341" s="463">
        <v>16.86</v>
      </c>
      <c r="E5341" s="463">
        <v>3.97</v>
      </c>
      <c r="F5341" s="463">
        <v>20.83</v>
      </c>
    </row>
    <row r="5342" spans="1:6" ht="30">
      <c r="A5342" s="460">
        <v>103049</v>
      </c>
      <c r="B5342" s="461" t="s">
        <v>5109</v>
      </c>
      <c r="C5342" s="462" t="s">
        <v>896</v>
      </c>
      <c r="D5342" s="463">
        <v>18.869999999999997</v>
      </c>
      <c r="E5342" s="463">
        <v>3.67</v>
      </c>
      <c r="F5342" s="463">
        <v>22.54</v>
      </c>
    </row>
    <row r="5343" spans="1:6">
      <c r="A5343" s="460">
        <v>103050</v>
      </c>
      <c r="B5343" s="461" t="s">
        <v>5110</v>
      </c>
      <c r="C5343" s="462" t="s">
        <v>896</v>
      </c>
      <c r="D5343" s="463">
        <v>11.559999999999999</v>
      </c>
      <c r="E5343" s="463">
        <v>18.23</v>
      </c>
      <c r="F5343" s="463">
        <v>29.79</v>
      </c>
    </row>
    <row r="5344" spans="1:6">
      <c r="A5344" s="460">
        <v>103051</v>
      </c>
      <c r="B5344" s="461" t="s">
        <v>5111</v>
      </c>
      <c r="C5344" s="462" t="s">
        <v>896</v>
      </c>
      <c r="D5344" s="463">
        <v>13.900000000000002</v>
      </c>
      <c r="E5344" s="463">
        <v>22.16</v>
      </c>
      <c r="F5344" s="463">
        <v>36.06</v>
      </c>
    </row>
    <row r="5345" spans="1:6">
      <c r="A5345" s="460">
        <v>103052</v>
      </c>
      <c r="B5345" s="461" t="s">
        <v>5112</v>
      </c>
      <c r="C5345" s="462" t="s">
        <v>896</v>
      </c>
      <c r="D5345" s="463">
        <v>20.45</v>
      </c>
      <c r="E5345" s="463">
        <v>27.45</v>
      </c>
      <c r="F5345" s="463">
        <v>47.9</v>
      </c>
    </row>
    <row r="5346" spans="1:6" ht="30">
      <c r="A5346" s="460">
        <v>95634</v>
      </c>
      <c r="B5346" s="461" t="s">
        <v>2416</v>
      </c>
      <c r="C5346" s="462" t="s">
        <v>896</v>
      </c>
      <c r="D5346" s="463">
        <v>173.95</v>
      </c>
      <c r="E5346" s="463">
        <v>68.08</v>
      </c>
      <c r="F5346" s="463">
        <v>242.03</v>
      </c>
    </row>
    <row r="5347" spans="1:6" ht="30">
      <c r="A5347" s="460">
        <v>95635</v>
      </c>
      <c r="B5347" s="461" t="s">
        <v>2417</v>
      </c>
      <c r="C5347" s="462" t="s">
        <v>896</v>
      </c>
      <c r="D5347" s="463">
        <v>180.25</v>
      </c>
      <c r="E5347" s="463">
        <v>78.760000000000005</v>
      </c>
      <c r="F5347" s="463">
        <v>259.01</v>
      </c>
    </row>
    <row r="5348" spans="1:6" ht="30">
      <c r="A5348" s="460">
        <v>95636</v>
      </c>
      <c r="B5348" s="461" t="s">
        <v>5113</v>
      </c>
      <c r="C5348" s="462" t="s">
        <v>896</v>
      </c>
      <c r="D5348" s="463">
        <v>270.52999999999997</v>
      </c>
      <c r="E5348" s="463">
        <v>151.78</v>
      </c>
      <c r="F5348" s="463">
        <v>422.31</v>
      </c>
    </row>
    <row r="5349" spans="1:6" ht="30">
      <c r="A5349" s="460">
        <v>95637</v>
      </c>
      <c r="B5349" s="461" t="s">
        <v>2418</v>
      </c>
      <c r="C5349" s="462" t="s">
        <v>896</v>
      </c>
      <c r="D5349" s="463">
        <v>403.74000000000007</v>
      </c>
      <c r="E5349" s="463">
        <v>259.83</v>
      </c>
      <c r="F5349" s="463">
        <v>663.57</v>
      </c>
    </row>
    <row r="5350" spans="1:6" ht="30">
      <c r="A5350" s="460">
        <v>95638</v>
      </c>
      <c r="B5350" s="461" t="s">
        <v>2419</v>
      </c>
      <c r="C5350" s="462" t="s">
        <v>896</v>
      </c>
      <c r="D5350" s="463">
        <v>505.59000000000003</v>
      </c>
      <c r="E5350" s="463">
        <v>299.60000000000002</v>
      </c>
      <c r="F5350" s="463">
        <v>805.19</v>
      </c>
    </row>
    <row r="5351" spans="1:6" ht="30">
      <c r="A5351" s="460">
        <v>95639</v>
      </c>
      <c r="B5351" s="461" t="s">
        <v>2420</v>
      </c>
      <c r="C5351" s="462" t="s">
        <v>896</v>
      </c>
      <c r="D5351" s="463">
        <v>707.3599999999999</v>
      </c>
      <c r="E5351" s="463">
        <v>308.41000000000003</v>
      </c>
      <c r="F5351" s="463">
        <v>1015.77</v>
      </c>
    </row>
    <row r="5352" spans="1:6" ht="30">
      <c r="A5352" s="460">
        <v>95641</v>
      </c>
      <c r="B5352" s="461" t="s">
        <v>2422</v>
      </c>
      <c r="C5352" s="462" t="s">
        <v>896</v>
      </c>
      <c r="D5352" s="463">
        <v>233.26999999999998</v>
      </c>
      <c r="E5352" s="463">
        <v>117.75</v>
      </c>
      <c r="F5352" s="463">
        <v>351.02</v>
      </c>
    </row>
    <row r="5353" spans="1:6" ht="30">
      <c r="A5353" s="460">
        <v>95642</v>
      </c>
      <c r="B5353" s="461" t="s">
        <v>2423</v>
      </c>
      <c r="C5353" s="462" t="s">
        <v>896</v>
      </c>
      <c r="D5353" s="463">
        <v>345.41999999999996</v>
      </c>
      <c r="E5353" s="463">
        <v>174.11</v>
      </c>
      <c r="F5353" s="463">
        <v>519.53</v>
      </c>
    </row>
    <row r="5354" spans="1:6" ht="30">
      <c r="A5354" s="460">
        <v>95643</v>
      </c>
      <c r="B5354" s="461" t="s">
        <v>2424</v>
      </c>
      <c r="C5354" s="462" t="s">
        <v>896</v>
      </c>
      <c r="D5354" s="463">
        <v>453.79999999999995</v>
      </c>
      <c r="E5354" s="463">
        <v>226.49</v>
      </c>
      <c r="F5354" s="463">
        <v>680.29</v>
      </c>
    </row>
    <row r="5355" spans="1:6" ht="30">
      <c r="A5355" s="460">
        <v>95644</v>
      </c>
      <c r="B5355" s="461" t="s">
        <v>2425</v>
      </c>
      <c r="C5355" s="462" t="s">
        <v>896</v>
      </c>
      <c r="D5355" s="463">
        <v>178.24</v>
      </c>
      <c r="E5355" s="463">
        <v>74.55</v>
      </c>
      <c r="F5355" s="463">
        <v>252.79</v>
      </c>
    </row>
    <row r="5356" spans="1:6" ht="30">
      <c r="A5356" s="460">
        <v>95645</v>
      </c>
      <c r="B5356" s="461" t="s">
        <v>2426</v>
      </c>
      <c r="C5356" s="462" t="s">
        <v>896</v>
      </c>
      <c r="D5356" s="463">
        <v>332.29</v>
      </c>
      <c r="E5356" s="463">
        <v>132.43</v>
      </c>
      <c r="F5356" s="463">
        <v>464.72</v>
      </c>
    </row>
    <row r="5357" spans="1:6" ht="30">
      <c r="A5357" s="460">
        <v>95646</v>
      </c>
      <c r="B5357" s="461" t="s">
        <v>2427</v>
      </c>
      <c r="C5357" s="462" t="s">
        <v>896</v>
      </c>
      <c r="D5357" s="463">
        <v>496.07000000000005</v>
      </c>
      <c r="E5357" s="463">
        <v>196.63</v>
      </c>
      <c r="F5357" s="463">
        <v>692.7</v>
      </c>
    </row>
    <row r="5358" spans="1:6" ht="30">
      <c r="A5358" s="460">
        <v>95647</v>
      </c>
      <c r="B5358" s="461" t="s">
        <v>2428</v>
      </c>
      <c r="C5358" s="462" t="s">
        <v>896</v>
      </c>
      <c r="D5358" s="463">
        <v>652.98</v>
      </c>
      <c r="E5358" s="463">
        <v>256.11</v>
      </c>
      <c r="F5358" s="463">
        <v>909.09</v>
      </c>
    </row>
    <row r="5359" spans="1:6" ht="30">
      <c r="A5359" s="460">
        <v>95648</v>
      </c>
      <c r="B5359" s="461" t="s">
        <v>6831</v>
      </c>
      <c r="C5359" s="462" t="s">
        <v>896</v>
      </c>
      <c r="D5359" s="463">
        <v>498.34999999999997</v>
      </c>
      <c r="E5359" s="463">
        <v>71.95</v>
      </c>
      <c r="F5359" s="463">
        <v>570.29999999999995</v>
      </c>
    </row>
    <row r="5360" spans="1:6" ht="30">
      <c r="A5360" s="460">
        <v>95649</v>
      </c>
      <c r="B5360" s="461" t="s">
        <v>6832</v>
      </c>
      <c r="C5360" s="462" t="s">
        <v>896</v>
      </c>
      <c r="D5360" s="463">
        <v>858.54</v>
      </c>
      <c r="E5360" s="463">
        <v>126.27</v>
      </c>
      <c r="F5360" s="463">
        <v>984.81</v>
      </c>
    </row>
    <row r="5361" spans="1:6" ht="30">
      <c r="A5361" s="460">
        <v>95650</v>
      </c>
      <c r="B5361" s="461" t="s">
        <v>6833</v>
      </c>
      <c r="C5361" s="462" t="s">
        <v>896</v>
      </c>
      <c r="D5361" s="463">
        <v>1253.02</v>
      </c>
      <c r="E5361" s="463">
        <v>186.7</v>
      </c>
      <c r="F5361" s="463">
        <v>1439.72</v>
      </c>
    </row>
    <row r="5362" spans="1:6" ht="30">
      <c r="A5362" s="460">
        <v>95651</v>
      </c>
      <c r="B5362" s="461" t="s">
        <v>6834</v>
      </c>
      <c r="C5362" s="462" t="s">
        <v>896</v>
      </c>
      <c r="D5362" s="463">
        <v>1627.62</v>
      </c>
      <c r="E5362" s="463">
        <v>242.88</v>
      </c>
      <c r="F5362" s="463">
        <v>1870.5</v>
      </c>
    </row>
    <row r="5363" spans="1:6" ht="30">
      <c r="A5363" s="460">
        <v>95652</v>
      </c>
      <c r="B5363" s="461" t="s">
        <v>6835</v>
      </c>
      <c r="C5363" s="462" t="s">
        <v>896</v>
      </c>
      <c r="D5363" s="463">
        <v>627.12</v>
      </c>
      <c r="E5363" s="463">
        <v>79.92</v>
      </c>
      <c r="F5363" s="463">
        <v>707.04</v>
      </c>
    </row>
    <row r="5364" spans="1:6" ht="30">
      <c r="A5364" s="460">
        <v>95653</v>
      </c>
      <c r="B5364" s="461" t="s">
        <v>6836</v>
      </c>
      <c r="C5364" s="462" t="s">
        <v>896</v>
      </c>
      <c r="D5364" s="463">
        <v>1114.49</v>
      </c>
      <c r="E5364" s="463">
        <v>141.99</v>
      </c>
      <c r="F5364" s="463">
        <v>1256.48</v>
      </c>
    </row>
    <row r="5365" spans="1:6" ht="30">
      <c r="A5365" s="460">
        <v>95654</v>
      </c>
      <c r="B5365" s="461" t="s">
        <v>6837</v>
      </c>
      <c r="C5365" s="462" t="s">
        <v>896</v>
      </c>
      <c r="D5365" s="463">
        <v>1640.97</v>
      </c>
      <c r="E5365" s="463">
        <v>210.85</v>
      </c>
      <c r="F5365" s="463">
        <v>1851.82</v>
      </c>
    </row>
    <row r="5366" spans="1:6" ht="30">
      <c r="A5366" s="460">
        <v>95655</v>
      </c>
      <c r="B5366" s="461" t="s">
        <v>6838</v>
      </c>
      <c r="C5366" s="462" t="s">
        <v>896</v>
      </c>
      <c r="D5366" s="463">
        <v>2141.67</v>
      </c>
      <c r="E5366" s="463">
        <v>274.63</v>
      </c>
      <c r="F5366" s="463">
        <v>2416.3000000000002</v>
      </c>
    </row>
    <row r="5367" spans="1:6" ht="30">
      <c r="A5367" s="460">
        <v>95657</v>
      </c>
      <c r="B5367" s="461" t="s">
        <v>6839</v>
      </c>
      <c r="C5367" s="462" t="s">
        <v>896</v>
      </c>
      <c r="D5367" s="463">
        <v>235.70999999999998</v>
      </c>
      <c r="E5367" s="463">
        <v>64.81</v>
      </c>
      <c r="F5367" s="463">
        <v>300.52</v>
      </c>
    </row>
    <row r="5368" spans="1:6" ht="30">
      <c r="A5368" s="460">
        <v>95658</v>
      </c>
      <c r="B5368" s="461" t="s">
        <v>6840</v>
      </c>
      <c r="C5368" s="462" t="s">
        <v>896</v>
      </c>
      <c r="D5368" s="463">
        <v>440.05999999999995</v>
      </c>
      <c r="E5368" s="463">
        <v>125.36</v>
      </c>
      <c r="F5368" s="463">
        <v>565.41999999999996</v>
      </c>
    </row>
    <row r="5369" spans="1:6" ht="30">
      <c r="A5369" s="460">
        <v>95659</v>
      </c>
      <c r="B5369" s="461" t="s">
        <v>6841</v>
      </c>
      <c r="C5369" s="462" t="s">
        <v>896</v>
      </c>
      <c r="D5369" s="463">
        <v>600.48</v>
      </c>
      <c r="E5369" s="463">
        <v>196.17</v>
      </c>
      <c r="F5369" s="463">
        <v>796.65</v>
      </c>
    </row>
    <row r="5370" spans="1:6" ht="30">
      <c r="A5370" s="460">
        <v>95660</v>
      </c>
      <c r="B5370" s="461" t="s">
        <v>6842</v>
      </c>
      <c r="C5370" s="462" t="s">
        <v>896</v>
      </c>
      <c r="D5370" s="463">
        <v>869.82000000000016</v>
      </c>
      <c r="E5370" s="463">
        <v>258.08</v>
      </c>
      <c r="F5370" s="463">
        <v>1127.9000000000001</v>
      </c>
    </row>
    <row r="5371" spans="1:6" ht="30">
      <c r="A5371" s="460">
        <v>95661</v>
      </c>
      <c r="B5371" s="461" t="s">
        <v>6843</v>
      </c>
      <c r="C5371" s="462" t="s">
        <v>896</v>
      </c>
      <c r="D5371" s="463">
        <v>308.51</v>
      </c>
      <c r="E5371" s="463">
        <v>77.27</v>
      </c>
      <c r="F5371" s="463">
        <v>385.78</v>
      </c>
    </row>
    <row r="5372" spans="1:6" ht="30">
      <c r="A5372" s="460">
        <v>95662</v>
      </c>
      <c r="B5372" s="461" t="s">
        <v>6844</v>
      </c>
      <c r="C5372" s="462" t="s">
        <v>896</v>
      </c>
      <c r="D5372" s="463">
        <v>585.33999999999992</v>
      </c>
      <c r="E5372" s="463">
        <v>152.47</v>
      </c>
      <c r="F5372" s="463">
        <v>737.81</v>
      </c>
    </row>
    <row r="5373" spans="1:6" ht="30">
      <c r="A5373" s="460">
        <v>95663</v>
      </c>
      <c r="B5373" s="461" t="s">
        <v>6845</v>
      </c>
      <c r="C5373" s="462" t="s">
        <v>896</v>
      </c>
      <c r="D5373" s="463">
        <v>880.46</v>
      </c>
      <c r="E5373" s="463">
        <v>233.93</v>
      </c>
      <c r="F5373" s="463">
        <v>1114.3900000000001</v>
      </c>
    </row>
    <row r="5374" spans="1:6" ht="30">
      <c r="A5374" s="460">
        <v>95664</v>
      </c>
      <c r="B5374" s="461" t="s">
        <v>6846</v>
      </c>
      <c r="C5374" s="462" t="s">
        <v>896</v>
      </c>
      <c r="D5374" s="463">
        <v>1160.1600000000001</v>
      </c>
      <c r="E5374" s="463">
        <v>307.73</v>
      </c>
      <c r="F5374" s="463">
        <v>1467.89</v>
      </c>
    </row>
    <row r="5375" spans="1:6" ht="30">
      <c r="A5375" s="460">
        <v>95665</v>
      </c>
      <c r="B5375" s="461" t="s">
        <v>6847</v>
      </c>
      <c r="C5375" s="462" t="s">
        <v>896</v>
      </c>
      <c r="D5375" s="463">
        <v>246.8</v>
      </c>
      <c r="E5375" s="463">
        <v>67.77</v>
      </c>
      <c r="F5375" s="463">
        <v>314.57</v>
      </c>
    </row>
    <row r="5376" spans="1:6" ht="30">
      <c r="A5376" s="460">
        <v>95666</v>
      </c>
      <c r="B5376" s="461" t="s">
        <v>6848</v>
      </c>
      <c r="C5376" s="462" t="s">
        <v>896</v>
      </c>
      <c r="D5376" s="463">
        <v>465.24</v>
      </c>
      <c r="E5376" s="463">
        <v>133.66999999999999</v>
      </c>
      <c r="F5376" s="463">
        <v>598.91</v>
      </c>
    </row>
    <row r="5377" spans="1:6" ht="30">
      <c r="A5377" s="460">
        <v>95667</v>
      </c>
      <c r="B5377" s="461" t="s">
        <v>6849</v>
      </c>
      <c r="C5377" s="462" t="s">
        <v>896</v>
      </c>
      <c r="D5377" s="463">
        <v>691.04</v>
      </c>
      <c r="E5377" s="463">
        <v>205.27</v>
      </c>
      <c r="F5377" s="463">
        <v>896.31</v>
      </c>
    </row>
    <row r="5378" spans="1:6" ht="30">
      <c r="A5378" s="460">
        <v>95668</v>
      </c>
      <c r="B5378" s="461" t="s">
        <v>6850</v>
      </c>
      <c r="C5378" s="462" t="s">
        <v>896</v>
      </c>
      <c r="D5378" s="463">
        <v>905.95999999999992</v>
      </c>
      <c r="E5378" s="463">
        <v>269.89</v>
      </c>
      <c r="F5378" s="463">
        <v>1175.8499999999999</v>
      </c>
    </row>
    <row r="5379" spans="1:6" ht="30">
      <c r="A5379" s="460">
        <v>95669</v>
      </c>
      <c r="B5379" s="461" t="s">
        <v>6851</v>
      </c>
      <c r="C5379" s="462" t="s">
        <v>896</v>
      </c>
      <c r="D5379" s="463">
        <v>331.98</v>
      </c>
      <c r="E5379" s="463">
        <v>80.819999999999993</v>
      </c>
      <c r="F5379" s="463">
        <v>412.8</v>
      </c>
    </row>
    <row r="5380" spans="1:6" ht="30">
      <c r="A5380" s="460">
        <v>95670</v>
      </c>
      <c r="B5380" s="461" t="s">
        <v>6852</v>
      </c>
      <c r="C5380" s="462" t="s">
        <v>896</v>
      </c>
      <c r="D5380" s="463">
        <v>609.91999999999996</v>
      </c>
      <c r="E5380" s="463">
        <v>159.38999999999999</v>
      </c>
      <c r="F5380" s="463">
        <v>769.31</v>
      </c>
    </row>
    <row r="5381" spans="1:6" ht="30">
      <c r="A5381" s="460">
        <v>95671</v>
      </c>
      <c r="B5381" s="461" t="s">
        <v>6853</v>
      </c>
      <c r="C5381" s="462" t="s">
        <v>896</v>
      </c>
      <c r="D5381" s="463">
        <v>911.31</v>
      </c>
      <c r="E5381" s="463">
        <v>244.76</v>
      </c>
      <c r="F5381" s="463">
        <v>1156.07</v>
      </c>
    </row>
    <row r="5382" spans="1:6" ht="30">
      <c r="A5382" s="460">
        <v>95672</v>
      </c>
      <c r="B5382" s="461" t="s">
        <v>6854</v>
      </c>
      <c r="C5382" s="462" t="s">
        <v>896</v>
      </c>
      <c r="D5382" s="463">
        <v>1222.25</v>
      </c>
      <c r="E5382" s="463">
        <v>321.82</v>
      </c>
      <c r="F5382" s="463">
        <v>1544.07</v>
      </c>
    </row>
    <row r="5383" spans="1:6">
      <c r="A5383" s="460">
        <v>95673</v>
      </c>
      <c r="B5383" s="461" t="s">
        <v>2429</v>
      </c>
      <c r="C5383" s="462" t="s">
        <v>896</v>
      </c>
      <c r="D5383" s="463">
        <v>101.28</v>
      </c>
      <c r="E5383" s="463">
        <v>21.02</v>
      </c>
      <c r="F5383" s="463">
        <v>122.3</v>
      </c>
    </row>
    <row r="5384" spans="1:6">
      <c r="A5384" s="460">
        <v>95674</v>
      </c>
      <c r="B5384" s="461" t="s">
        <v>2430</v>
      </c>
      <c r="C5384" s="462" t="s">
        <v>896</v>
      </c>
      <c r="D5384" s="463">
        <v>108.19000000000001</v>
      </c>
      <c r="E5384" s="463">
        <v>21.02</v>
      </c>
      <c r="F5384" s="463">
        <v>129.21</v>
      </c>
    </row>
    <row r="5385" spans="1:6">
      <c r="A5385" s="460">
        <v>95675</v>
      </c>
      <c r="B5385" s="461" t="s">
        <v>2431</v>
      </c>
      <c r="C5385" s="462" t="s">
        <v>896</v>
      </c>
      <c r="D5385" s="463">
        <v>132.85999999999999</v>
      </c>
      <c r="E5385" s="463">
        <v>24.31</v>
      </c>
      <c r="F5385" s="463">
        <v>157.16999999999999</v>
      </c>
    </row>
    <row r="5386" spans="1:6" ht="30">
      <c r="A5386" s="460">
        <v>95676</v>
      </c>
      <c r="B5386" s="461" t="s">
        <v>2432</v>
      </c>
      <c r="C5386" s="462" t="s">
        <v>896</v>
      </c>
      <c r="D5386" s="463">
        <v>80.260000000000005</v>
      </c>
      <c r="E5386" s="463">
        <v>10.02</v>
      </c>
      <c r="F5386" s="463">
        <v>90.28</v>
      </c>
    </row>
    <row r="5387" spans="1:6" ht="30">
      <c r="A5387" s="460">
        <v>97741</v>
      </c>
      <c r="B5387" s="461" t="s">
        <v>2421</v>
      </c>
      <c r="C5387" s="462" t="s">
        <v>896</v>
      </c>
      <c r="D5387" s="463">
        <v>128.33000000000001</v>
      </c>
      <c r="E5387" s="463">
        <v>67.099999999999994</v>
      </c>
      <c r="F5387" s="463">
        <v>195.43</v>
      </c>
    </row>
    <row r="5388" spans="1:6" ht="30">
      <c r="A5388" s="460">
        <v>90436</v>
      </c>
      <c r="B5388" s="461" t="s">
        <v>7873</v>
      </c>
      <c r="C5388" s="462" t="s">
        <v>896</v>
      </c>
      <c r="D5388" s="463">
        <v>4.2799999999999976</v>
      </c>
      <c r="E5388" s="463">
        <v>13.96</v>
      </c>
      <c r="F5388" s="463">
        <v>18.239999999999998</v>
      </c>
    </row>
    <row r="5389" spans="1:6" ht="30">
      <c r="A5389" s="460">
        <v>90437</v>
      </c>
      <c r="B5389" s="461" t="s">
        <v>7874</v>
      </c>
      <c r="C5389" s="462" t="s">
        <v>896</v>
      </c>
      <c r="D5389" s="463">
        <v>11.520000000000003</v>
      </c>
      <c r="E5389" s="463">
        <v>37.11</v>
      </c>
      <c r="F5389" s="463">
        <v>48.63</v>
      </c>
    </row>
    <row r="5390" spans="1:6" ht="30">
      <c r="A5390" s="460">
        <v>90438</v>
      </c>
      <c r="B5390" s="461" t="s">
        <v>7875</v>
      </c>
      <c r="C5390" s="462" t="s">
        <v>896</v>
      </c>
      <c r="D5390" s="463">
        <v>16.829999999999998</v>
      </c>
      <c r="E5390" s="463">
        <v>54.2</v>
      </c>
      <c r="F5390" s="463">
        <v>71.03</v>
      </c>
    </row>
    <row r="5391" spans="1:6" ht="30">
      <c r="A5391" s="460">
        <v>90439</v>
      </c>
      <c r="B5391" s="461" t="s">
        <v>7876</v>
      </c>
      <c r="C5391" s="462" t="s">
        <v>896</v>
      </c>
      <c r="D5391" s="463">
        <v>3.09</v>
      </c>
      <c r="E5391" s="463">
        <v>8.36</v>
      </c>
      <c r="F5391" s="463">
        <v>11.45</v>
      </c>
    </row>
    <row r="5392" spans="1:6" ht="30">
      <c r="A5392" s="460">
        <v>90440</v>
      </c>
      <c r="B5392" s="461" t="s">
        <v>7877</v>
      </c>
      <c r="C5392" s="462" t="s">
        <v>896</v>
      </c>
      <c r="D5392" s="463">
        <v>8.3699999999999974</v>
      </c>
      <c r="E5392" s="463">
        <v>22.19</v>
      </c>
      <c r="F5392" s="463">
        <v>30.56</v>
      </c>
    </row>
    <row r="5393" spans="1:6" ht="30">
      <c r="A5393" s="460">
        <v>90441</v>
      </c>
      <c r="B5393" s="461" t="s">
        <v>7878</v>
      </c>
      <c r="C5393" s="462" t="s">
        <v>896</v>
      </c>
      <c r="D5393" s="463">
        <v>12.25</v>
      </c>
      <c r="E5393" s="463">
        <v>32.380000000000003</v>
      </c>
      <c r="F5393" s="463">
        <v>44.63</v>
      </c>
    </row>
    <row r="5394" spans="1:6" ht="30">
      <c r="A5394" s="460">
        <v>90443</v>
      </c>
      <c r="B5394" s="461" t="s">
        <v>7879</v>
      </c>
      <c r="C5394" s="462" t="s">
        <v>914</v>
      </c>
      <c r="D5394" s="463">
        <v>2.2800000000000011</v>
      </c>
      <c r="E5394" s="463">
        <v>7.52</v>
      </c>
      <c r="F5394" s="463">
        <v>9.8000000000000007</v>
      </c>
    </row>
    <row r="5395" spans="1:6" ht="30">
      <c r="A5395" s="460">
        <v>90444</v>
      </c>
      <c r="B5395" s="461" t="s">
        <v>7880</v>
      </c>
      <c r="C5395" s="462" t="s">
        <v>914</v>
      </c>
      <c r="D5395" s="463">
        <v>4.0400000000000009</v>
      </c>
      <c r="E5395" s="463">
        <v>11.79</v>
      </c>
      <c r="F5395" s="463">
        <v>15.83</v>
      </c>
    </row>
    <row r="5396" spans="1:6" ht="45">
      <c r="A5396" s="460">
        <v>90445</v>
      </c>
      <c r="B5396" s="461" t="s">
        <v>7881</v>
      </c>
      <c r="C5396" s="462" t="s">
        <v>914</v>
      </c>
      <c r="D5396" s="463">
        <v>5.3999999999999986</v>
      </c>
      <c r="E5396" s="463">
        <v>15.59</v>
      </c>
      <c r="F5396" s="463">
        <v>20.99</v>
      </c>
    </row>
    <row r="5397" spans="1:6" ht="45">
      <c r="A5397" s="460">
        <v>90446</v>
      </c>
      <c r="B5397" s="461" t="s">
        <v>7882</v>
      </c>
      <c r="C5397" s="462" t="s">
        <v>914</v>
      </c>
      <c r="D5397" s="463">
        <v>7.1899999999999977</v>
      </c>
      <c r="E5397" s="463">
        <v>20.67</v>
      </c>
      <c r="F5397" s="463">
        <v>27.86</v>
      </c>
    </row>
    <row r="5398" spans="1:6" ht="30">
      <c r="A5398" s="460">
        <v>90447</v>
      </c>
      <c r="B5398" s="461" t="s">
        <v>7883</v>
      </c>
      <c r="C5398" s="462" t="s">
        <v>914</v>
      </c>
      <c r="D5398" s="463">
        <v>2.4800000000000004</v>
      </c>
      <c r="E5398" s="463">
        <v>7.68</v>
      </c>
      <c r="F5398" s="463">
        <v>10.16</v>
      </c>
    </row>
    <row r="5399" spans="1:6" ht="30">
      <c r="A5399" s="460">
        <v>90451</v>
      </c>
      <c r="B5399" s="461" t="s">
        <v>7884</v>
      </c>
      <c r="C5399" s="462" t="s">
        <v>896</v>
      </c>
      <c r="D5399" s="463">
        <v>3.84</v>
      </c>
      <c r="E5399" s="463">
        <v>3.91</v>
      </c>
      <c r="F5399" s="463">
        <v>7.75</v>
      </c>
    </row>
    <row r="5400" spans="1:6" ht="30">
      <c r="A5400" s="460">
        <v>90452</v>
      </c>
      <c r="B5400" s="461" t="s">
        <v>7885</v>
      </c>
      <c r="C5400" s="462" t="s">
        <v>896</v>
      </c>
      <c r="D5400" s="463">
        <v>23.08</v>
      </c>
      <c r="E5400" s="463">
        <v>6.8</v>
      </c>
      <c r="F5400" s="463">
        <v>29.88</v>
      </c>
    </row>
    <row r="5401" spans="1:6" ht="30">
      <c r="A5401" s="460">
        <v>90453</v>
      </c>
      <c r="B5401" s="461" t="s">
        <v>7886</v>
      </c>
      <c r="C5401" s="462" t="s">
        <v>896</v>
      </c>
      <c r="D5401" s="463">
        <v>2.3199999999999998</v>
      </c>
      <c r="E5401" s="463">
        <v>2.19</v>
      </c>
      <c r="F5401" s="463">
        <v>4.51</v>
      </c>
    </row>
    <row r="5402" spans="1:6" ht="30">
      <c r="A5402" s="460">
        <v>90454</v>
      </c>
      <c r="B5402" s="461" t="s">
        <v>7887</v>
      </c>
      <c r="C5402" s="462" t="s">
        <v>896</v>
      </c>
      <c r="D5402" s="463">
        <v>3.87</v>
      </c>
      <c r="E5402" s="463">
        <v>3.34</v>
      </c>
      <c r="F5402" s="463">
        <v>7.21</v>
      </c>
    </row>
    <row r="5403" spans="1:6" ht="30">
      <c r="A5403" s="460">
        <v>90455</v>
      </c>
      <c r="B5403" s="461" t="s">
        <v>7888</v>
      </c>
      <c r="C5403" s="462" t="s">
        <v>896</v>
      </c>
      <c r="D5403" s="463">
        <v>4.46</v>
      </c>
      <c r="E5403" s="463">
        <v>4.8899999999999997</v>
      </c>
      <c r="F5403" s="463">
        <v>9.35</v>
      </c>
    </row>
    <row r="5404" spans="1:6">
      <c r="A5404" s="460">
        <v>90456</v>
      </c>
      <c r="B5404" s="461" t="s">
        <v>7889</v>
      </c>
      <c r="C5404" s="462" t="s">
        <v>896</v>
      </c>
      <c r="D5404" s="463">
        <v>1.62</v>
      </c>
      <c r="E5404" s="463">
        <v>5.1100000000000003</v>
      </c>
      <c r="F5404" s="463">
        <v>6.73</v>
      </c>
    </row>
    <row r="5405" spans="1:6" ht="30">
      <c r="A5405" s="460">
        <v>90457</v>
      </c>
      <c r="B5405" s="461" t="s">
        <v>7890</v>
      </c>
      <c r="C5405" s="462" t="s">
        <v>896</v>
      </c>
      <c r="D5405" s="463">
        <v>3.7899999999999991</v>
      </c>
      <c r="E5405" s="463">
        <v>11.58</v>
      </c>
      <c r="F5405" s="463">
        <v>15.37</v>
      </c>
    </row>
    <row r="5406" spans="1:6" ht="30">
      <c r="A5406" s="460">
        <v>90458</v>
      </c>
      <c r="B5406" s="461" t="s">
        <v>7891</v>
      </c>
      <c r="C5406" s="462" t="s">
        <v>896</v>
      </c>
      <c r="D5406" s="463">
        <v>10.899999999999999</v>
      </c>
      <c r="E5406" s="463">
        <v>32.950000000000003</v>
      </c>
      <c r="F5406" s="463">
        <v>43.85</v>
      </c>
    </row>
    <row r="5407" spans="1:6" ht="30">
      <c r="A5407" s="460">
        <v>90459</v>
      </c>
      <c r="B5407" s="461" t="s">
        <v>7892</v>
      </c>
      <c r="C5407" s="462" t="s">
        <v>896</v>
      </c>
      <c r="D5407" s="463">
        <v>14.159999999999997</v>
      </c>
      <c r="E5407" s="463">
        <v>45.67</v>
      </c>
      <c r="F5407" s="463">
        <v>59.83</v>
      </c>
    </row>
    <row r="5408" spans="1:6" ht="30">
      <c r="A5408" s="460">
        <v>90460</v>
      </c>
      <c r="B5408" s="461" t="s">
        <v>7893</v>
      </c>
      <c r="C5408" s="462" t="s">
        <v>914</v>
      </c>
      <c r="D5408" s="463">
        <v>19.590000000000003</v>
      </c>
      <c r="E5408" s="463">
        <v>8.0299999999999994</v>
      </c>
      <c r="F5408" s="463">
        <v>27.62</v>
      </c>
    </row>
    <row r="5409" spans="1:6" ht="30">
      <c r="A5409" s="460">
        <v>90461</v>
      </c>
      <c r="B5409" s="461" t="s">
        <v>7894</v>
      </c>
      <c r="C5409" s="462" t="s">
        <v>914</v>
      </c>
      <c r="D5409" s="463">
        <v>12.11</v>
      </c>
      <c r="E5409" s="463">
        <v>9.3000000000000007</v>
      </c>
      <c r="F5409" s="463">
        <v>21.41</v>
      </c>
    </row>
    <row r="5410" spans="1:6" ht="30">
      <c r="A5410" s="460">
        <v>90462</v>
      </c>
      <c r="B5410" s="461" t="s">
        <v>7895</v>
      </c>
      <c r="C5410" s="462" t="s">
        <v>914</v>
      </c>
      <c r="D5410" s="463">
        <v>3.4499999999999997</v>
      </c>
      <c r="E5410" s="463">
        <v>1.44</v>
      </c>
      <c r="F5410" s="463">
        <v>4.8899999999999997</v>
      </c>
    </row>
    <row r="5411" spans="1:6" ht="30">
      <c r="A5411" s="460">
        <v>90463</v>
      </c>
      <c r="B5411" s="461" t="s">
        <v>7896</v>
      </c>
      <c r="C5411" s="462" t="s">
        <v>914</v>
      </c>
      <c r="D5411" s="463">
        <v>2.6100000000000003</v>
      </c>
      <c r="E5411" s="463">
        <v>1.67</v>
      </c>
      <c r="F5411" s="463">
        <v>4.28</v>
      </c>
    </row>
    <row r="5412" spans="1:6" ht="30">
      <c r="A5412" s="460">
        <v>90466</v>
      </c>
      <c r="B5412" s="461" t="s">
        <v>7897</v>
      </c>
      <c r="C5412" s="462" t="s">
        <v>914</v>
      </c>
      <c r="D5412" s="463">
        <v>6.0800000000000018</v>
      </c>
      <c r="E5412" s="463">
        <v>12.09</v>
      </c>
      <c r="F5412" s="463">
        <v>18.170000000000002</v>
      </c>
    </row>
    <row r="5413" spans="1:6" ht="45">
      <c r="A5413" s="460">
        <v>90467</v>
      </c>
      <c r="B5413" s="461" t="s">
        <v>7898</v>
      </c>
      <c r="C5413" s="462" t="s">
        <v>914</v>
      </c>
      <c r="D5413" s="463">
        <v>9.240000000000002</v>
      </c>
      <c r="E5413" s="463">
        <v>18.04</v>
      </c>
      <c r="F5413" s="463">
        <v>27.28</v>
      </c>
    </row>
    <row r="5414" spans="1:6" ht="30">
      <c r="A5414" s="460">
        <v>90468</v>
      </c>
      <c r="B5414" s="461" t="s">
        <v>7899</v>
      </c>
      <c r="C5414" s="462" t="s">
        <v>914</v>
      </c>
      <c r="D5414" s="463">
        <v>3.8299999999999992</v>
      </c>
      <c r="E5414" s="463">
        <v>4.78</v>
      </c>
      <c r="F5414" s="463">
        <v>8.61</v>
      </c>
    </row>
    <row r="5415" spans="1:6" ht="45">
      <c r="A5415" s="460">
        <v>90469</v>
      </c>
      <c r="B5415" s="461" t="s">
        <v>7900</v>
      </c>
      <c r="C5415" s="462" t="s">
        <v>914</v>
      </c>
      <c r="D5415" s="463">
        <v>5.9</v>
      </c>
      <c r="E5415" s="463">
        <v>7.15</v>
      </c>
      <c r="F5415" s="463">
        <v>13.05</v>
      </c>
    </row>
    <row r="5416" spans="1:6" ht="45">
      <c r="A5416" s="460">
        <v>90470</v>
      </c>
      <c r="B5416" s="461" t="s">
        <v>7901</v>
      </c>
      <c r="C5416" s="462" t="s">
        <v>914</v>
      </c>
      <c r="D5416" s="463">
        <v>8.11</v>
      </c>
      <c r="E5416" s="463">
        <v>9.11</v>
      </c>
      <c r="F5416" s="463">
        <v>17.22</v>
      </c>
    </row>
    <row r="5417" spans="1:6" ht="30">
      <c r="A5417" s="460">
        <v>91166</v>
      </c>
      <c r="B5417" s="461" t="s">
        <v>7902</v>
      </c>
      <c r="C5417" s="462" t="s">
        <v>914</v>
      </c>
      <c r="D5417" s="463">
        <v>2.29</v>
      </c>
      <c r="E5417" s="463">
        <v>1.76</v>
      </c>
      <c r="F5417" s="463">
        <v>4.05</v>
      </c>
    </row>
    <row r="5418" spans="1:6" ht="45">
      <c r="A5418" s="460">
        <v>91167</v>
      </c>
      <c r="B5418" s="461" t="s">
        <v>7903</v>
      </c>
      <c r="C5418" s="462" t="s">
        <v>914</v>
      </c>
      <c r="D5418" s="463">
        <v>6.7799999999999994</v>
      </c>
      <c r="E5418" s="463">
        <v>6.5</v>
      </c>
      <c r="F5418" s="463">
        <v>13.28</v>
      </c>
    </row>
    <row r="5419" spans="1:6" ht="45">
      <c r="A5419" s="460">
        <v>91170</v>
      </c>
      <c r="B5419" s="461" t="s">
        <v>7904</v>
      </c>
      <c r="C5419" s="462" t="s">
        <v>914</v>
      </c>
      <c r="D5419" s="463">
        <v>6.7799999999999994</v>
      </c>
      <c r="E5419" s="463">
        <v>6.5</v>
      </c>
      <c r="F5419" s="463">
        <v>13.28</v>
      </c>
    </row>
    <row r="5420" spans="1:6" ht="60">
      <c r="A5420" s="460">
        <v>91171</v>
      </c>
      <c r="B5420" s="461" t="s">
        <v>7905</v>
      </c>
      <c r="C5420" s="462" t="s">
        <v>914</v>
      </c>
      <c r="D5420" s="463">
        <v>12.15</v>
      </c>
      <c r="E5420" s="463">
        <v>9.67</v>
      </c>
      <c r="F5420" s="463">
        <v>21.82</v>
      </c>
    </row>
    <row r="5421" spans="1:6" ht="60">
      <c r="A5421" s="460">
        <v>91172</v>
      </c>
      <c r="B5421" s="461" t="s">
        <v>7906</v>
      </c>
      <c r="C5421" s="462" t="s">
        <v>914</v>
      </c>
      <c r="D5421" s="463">
        <v>14.200000000000001</v>
      </c>
      <c r="E5421" s="463">
        <v>10.97</v>
      </c>
      <c r="F5421" s="463">
        <v>25.17</v>
      </c>
    </row>
    <row r="5422" spans="1:6" ht="45">
      <c r="A5422" s="460">
        <v>91173</v>
      </c>
      <c r="B5422" s="461" t="s">
        <v>7907</v>
      </c>
      <c r="C5422" s="462" t="s">
        <v>914</v>
      </c>
      <c r="D5422" s="463">
        <v>2.5100000000000002</v>
      </c>
      <c r="E5422" s="463">
        <v>2.4300000000000002</v>
      </c>
      <c r="F5422" s="463">
        <v>4.9400000000000004</v>
      </c>
    </row>
    <row r="5423" spans="1:6" ht="60">
      <c r="A5423" s="460">
        <v>91174</v>
      </c>
      <c r="B5423" s="461" t="s">
        <v>7908</v>
      </c>
      <c r="C5423" s="462" t="s">
        <v>914</v>
      </c>
      <c r="D5423" s="463">
        <v>4.8400000000000007</v>
      </c>
      <c r="E5423" s="463">
        <v>3.88</v>
      </c>
      <c r="F5423" s="463">
        <v>8.7200000000000006</v>
      </c>
    </row>
    <row r="5424" spans="1:6" ht="60">
      <c r="A5424" s="460">
        <v>91175</v>
      </c>
      <c r="B5424" s="461" t="s">
        <v>7909</v>
      </c>
      <c r="C5424" s="462" t="s">
        <v>914</v>
      </c>
      <c r="D5424" s="463">
        <v>7.67</v>
      </c>
      <c r="E5424" s="463">
        <v>5.92</v>
      </c>
      <c r="F5424" s="463">
        <v>13.59</v>
      </c>
    </row>
    <row r="5425" spans="1:6" ht="45">
      <c r="A5425" s="460">
        <v>91176</v>
      </c>
      <c r="B5425" s="461" t="s">
        <v>7910</v>
      </c>
      <c r="C5425" s="462" t="s">
        <v>914</v>
      </c>
      <c r="D5425" s="463">
        <v>13.079999999999998</v>
      </c>
      <c r="E5425" s="463">
        <v>8.5500000000000007</v>
      </c>
      <c r="F5425" s="463">
        <v>21.63</v>
      </c>
    </row>
    <row r="5426" spans="1:6" ht="45">
      <c r="A5426" s="460">
        <v>91179</v>
      </c>
      <c r="B5426" s="461" t="s">
        <v>7911</v>
      </c>
      <c r="C5426" s="462" t="s">
        <v>914</v>
      </c>
      <c r="D5426" s="463">
        <v>13.079999999999998</v>
      </c>
      <c r="E5426" s="463">
        <v>8.5500000000000007</v>
      </c>
      <c r="F5426" s="463">
        <v>21.63</v>
      </c>
    </row>
    <row r="5427" spans="1:6" ht="60">
      <c r="A5427" s="460">
        <v>91180</v>
      </c>
      <c r="B5427" s="461" t="s">
        <v>7912</v>
      </c>
      <c r="C5427" s="462" t="s">
        <v>914</v>
      </c>
      <c r="D5427" s="463">
        <v>17.63</v>
      </c>
      <c r="E5427" s="463">
        <v>11.57</v>
      </c>
      <c r="F5427" s="463">
        <v>29.2</v>
      </c>
    </row>
    <row r="5428" spans="1:6" ht="60">
      <c r="A5428" s="460">
        <v>91181</v>
      </c>
      <c r="B5428" s="461" t="s">
        <v>7913</v>
      </c>
      <c r="C5428" s="462" t="s">
        <v>914</v>
      </c>
      <c r="D5428" s="463">
        <v>18.46</v>
      </c>
      <c r="E5428" s="463">
        <v>12.39</v>
      </c>
      <c r="F5428" s="463">
        <v>30.85</v>
      </c>
    </row>
    <row r="5429" spans="1:6" ht="30">
      <c r="A5429" s="460">
        <v>91182</v>
      </c>
      <c r="B5429" s="461" t="s">
        <v>7914</v>
      </c>
      <c r="C5429" s="462" t="s">
        <v>914</v>
      </c>
      <c r="D5429" s="463">
        <v>8.9499999999999993</v>
      </c>
      <c r="E5429" s="463">
        <v>20.14</v>
      </c>
      <c r="F5429" s="463">
        <v>29.09</v>
      </c>
    </row>
    <row r="5430" spans="1:6" ht="45">
      <c r="A5430" s="460">
        <v>91185</v>
      </c>
      <c r="B5430" s="461" t="s">
        <v>7915</v>
      </c>
      <c r="C5430" s="462" t="s">
        <v>914</v>
      </c>
      <c r="D5430" s="463">
        <v>8.9499999999999993</v>
      </c>
      <c r="E5430" s="463">
        <v>20.14</v>
      </c>
      <c r="F5430" s="463">
        <v>29.09</v>
      </c>
    </row>
    <row r="5431" spans="1:6" ht="45">
      <c r="A5431" s="460">
        <v>91186</v>
      </c>
      <c r="B5431" s="461" t="s">
        <v>7916</v>
      </c>
      <c r="C5431" s="462" t="s">
        <v>914</v>
      </c>
      <c r="D5431" s="463">
        <v>9.759999999999998</v>
      </c>
      <c r="E5431" s="463">
        <v>22.4</v>
      </c>
      <c r="F5431" s="463">
        <v>32.159999999999997</v>
      </c>
    </row>
    <row r="5432" spans="1:6" ht="45">
      <c r="A5432" s="460">
        <v>91187</v>
      </c>
      <c r="B5432" s="461" t="s">
        <v>7917</v>
      </c>
      <c r="C5432" s="462" t="s">
        <v>914</v>
      </c>
      <c r="D5432" s="463">
        <v>8.61</v>
      </c>
      <c r="E5432" s="463">
        <v>20.41</v>
      </c>
      <c r="F5432" s="463">
        <v>29.02</v>
      </c>
    </row>
    <row r="5433" spans="1:6" ht="30">
      <c r="A5433" s="460">
        <v>91188</v>
      </c>
      <c r="B5433" s="461" t="s">
        <v>7918</v>
      </c>
      <c r="C5433" s="462" t="s">
        <v>896</v>
      </c>
      <c r="D5433" s="463">
        <v>5.8599999999999994</v>
      </c>
      <c r="E5433" s="463">
        <v>9.26</v>
      </c>
      <c r="F5433" s="463">
        <v>15.12</v>
      </c>
    </row>
    <row r="5434" spans="1:6" ht="30">
      <c r="A5434" s="460">
        <v>91189</v>
      </c>
      <c r="B5434" s="461" t="s">
        <v>7919</v>
      </c>
      <c r="C5434" s="462" t="s">
        <v>896</v>
      </c>
      <c r="D5434" s="463">
        <v>41.309999999999995</v>
      </c>
      <c r="E5434" s="463">
        <v>38.520000000000003</v>
      </c>
      <c r="F5434" s="463">
        <v>79.83</v>
      </c>
    </row>
    <row r="5435" spans="1:6" ht="30">
      <c r="A5435" s="460">
        <v>91190</v>
      </c>
      <c r="B5435" s="461" t="s">
        <v>7920</v>
      </c>
      <c r="C5435" s="462" t="s">
        <v>896</v>
      </c>
      <c r="D5435" s="463">
        <v>4.99</v>
      </c>
      <c r="E5435" s="463">
        <v>7.16</v>
      </c>
      <c r="F5435" s="463">
        <v>12.15</v>
      </c>
    </row>
    <row r="5436" spans="1:6" ht="30">
      <c r="A5436" s="460">
        <v>91191</v>
      </c>
      <c r="B5436" s="461" t="s">
        <v>7921</v>
      </c>
      <c r="C5436" s="462" t="s">
        <v>896</v>
      </c>
      <c r="D5436" s="463">
        <v>7.9999999999999982</v>
      </c>
      <c r="E5436" s="463">
        <v>8.3800000000000008</v>
      </c>
      <c r="F5436" s="463">
        <v>16.38</v>
      </c>
    </row>
    <row r="5437" spans="1:6" ht="30">
      <c r="A5437" s="460">
        <v>91192</v>
      </c>
      <c r="B5437" s="461" t="s">
        <v>7922</v>
      </c>
      <c r="C5437" s="462" t="s">
        <v>896</v>
      </c>
      <c r="D5437" s="463">
        <v>13.340000000000002</v>
      </c>
      <c r="E5437" s="463">
        <v>10.6</v>
      </c>
      <c r="F5437" s="463">
        <v>23.94</v>
      </c>
    </row>
    <row r="5438" spans="1:6" ht="30">
      <c r="A5438" s="460">
        <v>91222</v>
      </c>
      <c r="B5438" s="461" t="s">
        <v>7923</v>
      </c>
      <c r="C5438" s="462" t="s">
        <v>914</v>
      </c>
      <c r="D5438" s="463">
        <v>2.5500000000000007</v>
      </c>
      <c r="E5438" s="463">
        <v>8.34</v>
      </c>
      <c r="F5438" s="463">
        <v>10.89</v>
      </c>
    </row>
    <row r="5439" spans="1:6" ht="45">
      <c r="A5439" s="460">
        <v>94480</v>
      </c>
      <c r="B5439" s="461" t="s">
        <v>3768</v>
      </c>
      <c r="C5439" s="462" t="s">
        <v>896</v>
      </c>
      <c r="D5439" s="463">
        <v>2389</v>
      </c>
      <c r="E5439" s="463">
        <v>819.04</v>
      </c>
      <c r="F5439" s="463">
        <v>3208.04</v>
      </c>
    </row>
    <row r="5440" spans="1:6" ht="45">
      <c r="A5440" s="460">
        <v>94481</v>
      </c>
      <c r="B5440" s="461" t="s">
        <v>3769</v>
      </c>
      <c r="C5440" s="462" t="s">
        <v>896</v>
      </c>
      <c r="D5440" s="463">
        <v>1547.5100000000002</v>
      </c>
      <c r="E5440" s="463">
        <v>728.31</v>
      </c>
      <c r="F5440" s="463">
        <v>2275.8200000000002</v>
      </c>
    </row>
    <row r="5441" spans="1:6" ht="45">
      <c r="A5441" s="460">
        <v>94482</v>
      </c>
      <c r="B5441" s="461" t="s">
        <v>3770</v>
      </c>
      <c r="C5441" s="462" t="s">
        <v>896</v>
      </c>
      <c r="D5441" s="463">
        <v>1150.8800000000001</v>
      </c>
      <c r="E5441" s="463">
        <v>663.13</v>
      </c>
      <c r="F5441" s="463">
        <v>1814.01</v>
      </c>
    </row>
    <row r="5442" spans="1:6" ht="45">
      <c r="A5442" s="460">
        <v>94483</v>
      </c>
      <c r="B5442" s="461" t="s">
        <v>3771</v>
      </c>
      <c r="C5442" s="462" t="s">
        <v>896</v>
      </c>
      <c r="D5442" s="463">
        <v>926.04</v>
      </c>
      <c r="E5442" s="463">
        <v>609.53</v>
      </c>
      <c r="F5442" s="463">
        <v>1535.57</v>
      </c>
    </row>
    <row r="5443" spans="1:6" ht="30">
      <c r="A5443" s="460">
        <v>95541</v>
      </c>
      <c r="B5443" s="461" t="s">
        <v>7924</v>
      </c>
      <c r="C5443" s="462" t="s">
        <v>896</v>
      </c>
      <c r="D5443" s="463">
        <v>7.07</v>
      </c>
      <c r="E5443" s="463">
        <v>23.4</v>
      </c>
      <c r="F5443" s="463">
        <v>30.47</v>
      </c>
    </row>
    <row r="5444" spans="1:6" ht="30">
      <c r="A5444" s="460">
        <v>96559</v>
      </c>
      <c r="B5444" s="461" t="s">
        <v>7925</v>
      </c>
      <c r="C5444" s="462" t="s">
        <v>98</v>
      </c>
      <c r="D5444" s="463">
        <v>28.259999999999998</v>
      </c>
      <c r="E5444" s="463">
        <v>11</v>
      </c>
      <c r="F5444" s="463">
        <v>39.26</v>
      </c>
    </row>
    <row r="5445" spans="1:6" ht="30">
      <c r="A5445" s="460">
        <v>96560</v>
      </c>
      <c r="B5445" s="461" t="s">
        <v>7926</v>
      </c>
      <c r="C5445" s="462" t="s">
        <v>98</v>
      </c>
      <c r="D5445" s="463">
        <v>22.61</v>
      </c>
      <c r="E5445" s="463">
        <v>15.93</v>
      </c>
      <c r="F5445" s="463">
        <v>38.54</v>
      </c>
    </row>
    <row r="5446" spans="1:6" ht="45">
      <c r="A5446" s="460">
        <v>96562</v>
      </c>
      <c r="B5446" s="461" t="s">
        <v>7927</v>
      </c>
      <c r="C5446" s="462" t="s">
        <v>914</v>
      </c>
      <c r="D5446" s="463">
        <v>34.459999999999994</v>
      </c>
      <c r="E5446" s="463">
        <v>23.66</v>
      </c>
      <c r="F5446" s="463">
        <v>58.12</v>
      </c>
    </row>
    <row r="5447" spans="1:6" ht="45">
      <c r="A5447" s="460">
        <v>96563</v>
      </c>
      <c r="B5447" s="461" t="s">
        <v>7928</v>
      </c>
      <c r="C5447" s="462" t="s">
        <v>914</v>
      </c>
      <c r="D5447" s="463">
        <v>41.55</v>
      </c>
      <c r="E5447" s="463">
        <v>23.66</v>
      </c>
      <c r="F5447" s="463">
        <v>65.209999999999994</v>
      </c>
    </row>
    <row r="5448" spans="1:6" ht="30">
      <c r="A5448" s="460">
        <v>100128</v>
      </c>
      <c r="B5448" s="461" t="s">
        <v>6855</v>
      </c>
      <c r="C5448" s="462" t="s">
        <v>896</v>
      </c>
      <c r="D5448" s="463">
        <v>1613.6100000000001</v>
      </c>
      <c r="E5448" s="463">
        <v>28.78</v>
      </c>
      <c r="F5448" s="463">
        <v>1642.39</v>
      </c>
    </row>
    <row r="5449" spans="1:6" ht="30">
      <c r="A5449" s="460">
        <v>101802</v>
      </c>
      <c r="B5449" s="461" t="s">
        <v>2804</v>
      </c>
      <c r="C5449" s="462" t="s">
        <v>896</v>
      </c>
      <c r="D5449" s="463">
        <v>1072.81</v>
      </c>
      <c r="E5449" s="463">
        <v>704.49</v>
      </c>
      <c r="F5449" s="463">
        <v>1777.3</v>
      </c>
    </row>
    <row r="5450" spans="1:6" ht="30">
      <c r="A5450" s="460">
        <v>101803</v>
      </c>
      <c r="B5450" s="461" t="s">
        <v>2801</v>
      </c>
      <c r="C5450" s="462" t="s">
        <v>896</v>
      </c>
      <c r="D5450" s="463">
        <v>659.97</v>
      </c>
      <c r="E5450" s="463">
        <v>490.69</v>
      </c>
      <c r="F5450" s="463">
        <v>1150.6600000000001</v>
      </c>
    </row>
    <row r="5451" spans="1:6" ht="30">
      <c r="A5451" s="460">
        <v>101804</v>
      </c>
      <c r="B5451" s="461" t="s">
        <v>2802</v>
      </c>
      <c r="C5451" s="462" t="s">
        <v>896</v>
      </c>
      <c r="D5451" s="463">
        <v>859.75</v>
      </c>
      <c r="E5451" s="463">
        <v>578.55999999999995</v>
      </c>
      <c r="F5451" s="463">
        <v>1438.31</v>
      </c>
    </row>
    <row r="5452" spans="1:6" ht="30">
      <c r="A5452" s="460">
        <v>101805</v>
      </c>
      <c r="B5452" s="461" t="s">
        <v>2803</v>
      </c>
      <c r="C5452" s="462" t="s">
        <v>896</v>
      </c>
      <c r="D5452" s="463">
        <v>1096.0899999999999</v>
      </c>
      <c r="E5452" s="463">
        <v>737.71</v>
      </c>
      <c r="F5452" s="463">
        <v>1833.8</v>
      </c>
    </row>
    <row r="5453" spans="1:6" ht="30">
      <c r="A5453" s="460">
        <v>102111</v>
      </c>
      <c r="B5453" s="461" t="s">
        <v>3713</v>
      </c>
      <c r="C5453" s="462" t="s">
        <v>896</v>
      </c>
      <c r="D5453" s="463">
        <v>866.27</v>
      </c>
      <c r="E5453" s="463">
        <v>124.39</v>
      </c>
      <c r="F5453" s="463">
        <v>990.66</v>
      </c>
    </row>
    <row r="5454" spans="1:6" ht="30">
      <c r="A5454" s="460">
        <v>102112</v>
      </c>
      <c r="B5454" s="461" t="s">
        <v>3714</v>
      </c>
      <c r="C5454" s="462" t="s">
        <v>896</v>
      </c>
      <c r="D5454" s="463">
        <v>50.149999999999991</v>
      </c>
      <c r="E5454" s="463">
        <v>124.49</v>
      </c>
      <c r="F5454" s="463">
        <v>174.64</v>
      </c>
    </row>
    <row r="5455" spans="1:6" ht="30">
      <c r="A5455" s="460">
        <v>102113</v>
      </c>
      <c r="B5455" s="461" t="s">
        <v>3715</v>
      </c>
      <c r="C5455" s="462" t="s">
        <v>896</v>
      </c>
      <c r="D5455" s="463">
        <v>1426.8999999999999</v>
      </c>
      <c r="E5455" s="463">
        <v>127.72</v>
      </c>
      <c r="F5455" s="463">
        <v>1554.62</v>
      </c>
    </row>
    <row r="5456" spans="1:6" ht="30">
      <c r="A5456" s="460">
        <v>102114</v>
      </c>
      <c r="B5456" s="461" t="s">
        <v>3716</v>
      </c>
      <c r="C5456" s="462" t="s">
        <v>896</v>
      </c>
      <c r="D5456" s="463">
        <v>51.27000000000001</v>
      </c>
      <c r="E5456" s="463">
        <v>127.82</v>
      </c>
      <c r="F5456" s="463">
        <v>179.09</v>
      </c>
    </row>
    <row r="5457" spans="1:6" ht="30">
      <c r="A5457" s="460">
        <v>102115</v>
      </c>
      <c r="B5457" s="461" t="s">
        <v>3717</v>
      </c>
      <c r="C5457" s="462" t="s">
        <v>896</v>
      </c>
      <c r="D5457" s="463">
        <v>2516.58</v>
      </c>
      <c r="E5457" s="463">
        <v>182.04</v>
      </c>
      <c r="F5457" s="463">
        <v>2698.62</v>
      </c>
    </row>
    <row r="5458" spans="1:6" ht="30">
      <c r="A5458" s="460">
        <v>102116</v>
      </c>
      <c r="B5458" s="461" t="s">
        <v>3718</v>
      </c>
      <c r="C5458" s="462" t="s">
        <v>896</v>
      </c>
      <c r="D5458" s="463">
        <v>1527.29</v>
      </c>
      <c r="E5458" s="463">
        <v>131.76</v>
      </c>
      <c r="F5458" s="463">
        <v>1659.05</v>
      </c>
    </row>
    <row r="5459" spans="1:6" ht="30">
      <c r="A5459" s="460">
        <v>102117</v>
      </c>
      <c r="B5459" s="461" t="s">
        <v>3719</v>
      </c>
      <c r="C5459" s="462" t="s">
        <v>896</v>
      </c>
      <c r="D5459" s="463">
        <v>52.609999999999985</v>
      </c>
      <c r="E5459" s="463">
        <v>131.87</v>
      </c>
      <c r="F5459" s="463">
        <v>184.48</v>
      </c>
    </row>
    <row r="5460" spans="1:6" ht="30">
      <c r="A5460" s="460">
        <v>102118</v>
      </c>
      <c r="B5460" s="461" t="s">
        <v>3720</v>
      </c>
      <c r="C5460" s="462" t="s">
        <v>896</v>
      </c>
      <c r="D5460" s="463">
        <v>2111.3900000000003</v>
      </c>
      <c r="E5460" s="463">
        <v>135.24</v>
      </c>
      <c r="F5460" s="463">
        <v>2246.63</v>
      </c>
    </row>
    <row r="5461" spans="1:6" ht="30">
      <c r="A5461" s="460">
        <v>102119</v>
      </c>
      <c r="B5461" s="461" t="s">
        <v>3721</v>
      </c>
      <c r="C5461" s="462" t="s">
        <v>896</v>
      </c>
      <c r="D5461" s="463">
        <v>53.789999999999992</v>
      </c>
      <c r="E5461" s="463">
        <v>135.35</v>
      </c>
      <c r="F5461" s="463">
        <v>189.14</v>
      </c>
    </row>
    <row r="5462" spans="1:6" ht="30">
      <c r="A5462" s="460">
        <v>102121</v>
      </c>
      <c r="B5462" s="461" t="s">
        <v>3722</v>
      </c>
      <c r="C5462" s="462" t="s">
        <v>896</v>
      </c>
      <c r="D5462" s="463">
        <v>65.989999999999981</v>
      </c>
      <c r="E5462" s="463">
        <v>171.77</v>
      </c>
      <c r="F5462" s="463">
        <v>237.76</v>
      </c>
    </row>
    <row r="5463" spans="1:6" ht="30">
      <c r="A5463" s="460">
        <v>102122</v>
      </c>
      <c r="B5463" s="461" t="s">
        <v>3723</v>
      </c>
      <c r="C5463" s="462" t="s">
        <v>896</v>
      </c>
      <c r="D5463" s="463">
        <v>7326.06</v>
      </c>
      <c r="E5463" s="463">
        <v>182.03</v>
      </c>
      <c r="F5463" s="463">
        <v>7508.09</v>
      </c>
    </row>
    <row r="5464" spans="1:6" ht="30">
      <c r="A5464" s="460">
        <v>102123</v>
      </c>
      <c r="B5464" s="461" t="s">
        <v>3724</v>
      </c>
      <c r="C5464" s="462" t="s">
        <v>896</v>
      </c>
      <c r="D5464" s="463">
        <v>69.44</v>
      </c>
      <c r="E5464" s="463">
        <v>182.18</v>
      </c>
      <c r="F5464" s="463">
        <v>251.62</v>
      </c>
    </row>
    <row r="5465" spans="1:6" ht="30">
      <c r="A5465" s="460">
        <v>102136</v>
      </c>
      <c r="B5465" s="461" t="s">
        <v>1951</v>
      </c>
      <c r="C5465" s="462" t="s">
        <v>896</v>
      </c>
      <c r="D5465" s="463">
        <v>24.27000000000001</v>
      </c>
      <c r="E5465" s="463">
        <v>66.38</v>
      </c>
      <c r="F5465" s="463">
        <v>90.65</v>
      </c>
    </row>
    <row r="5466" spans="1:6" ht="30">
      <c r="A5466" s="460">
        <v>102137</v>
      </c>
      <c r="B5466" s="461" t="s">
        <v>2433</v>
      </c>
      <c r="C5466" s="462" t="s">
        <v>896</v>
      </c>
      <c r="D5466" s="463">
        <v>57.610000000000007</v>
      </c>
      <c r="E5466" s="463">
        <v>29.93</v>
      </c>
      <c r="F5466" s="463">
        <v>87.54</v>
      </c>
    </row>
    <row r="5467" spans="1:6" ht="30">
      <c r="A5467" s="460">
        <v>102138</v>
      </c>
      <c r="B5467" s="461" t="s">
        <v>3734</v>
      </c>
      <c r="C5467" s="462" t="s">
        <v>896</v>
      </c>
      <c r="D5467" s="463">
        <v>75.110000000000014</v>
      </c>
      <c r="E5467" s="463">
        <v>199.06</v>
      </c>
      <c r="F5467" s="463">
        <v>274.17</v>
      </c>
    </row>
    <row r="5468" spans="1:6" ht="45">
      <c r="A5468" s="460">
        <v>103517</v>
      </c>
      <c r="B5468" s="461" t="s">
        <v>5114</v>
      </c>
      <c r="C5468" s="462" t="s">
        <v>896</v>
      </c>
      <c r="D5468" s="463">
        <v>3515</v>
      </c>
      <c r="E5468" s="463">
        <v>104.42</v>
      </c>
      <c r="F5468" s="463">
        <v>3619.42</v>
      </c>
    </row>
    <row r="5469" spans="1:6" ht="30">
      <c r="A5469" s="460">
        <v>103519</v>
      </c>
      <c r="B5469" s="461" t="s">
        <v>5115</v>
      </c>
      <c r="C5469" s="462" t="s">
        <v>896</v>
      </c>
      <c r="D5469" s="463">
        <v>6.7299999999999995</v>
      </c>
      <c r="E5469" s="463">
        <v>4.62</v>
      </c>
      <c r="F5469" s="463">
        <v>11.35</v>
      </c>
    </row>
    <row r="5470" spans="1:6" ht="45">
      <c r="A5470" s="460">
        <v>103520</v>
      </c>
      <c r="B5470" s="461" t="s">
        <v>5116</v>
      </c>
      <c r="C5470" s="462" t="s">
        <v>896</v>
      </c>
      <c r="D5470" s="463">
        <v>5908.73</v>
      </c>
      <c r="E5470" s="463">
        <v>28.67</v>
      </c>
      <c r="F5470" s="463">
        <v>5937.4</v>
      </c>
    </row>
    <row r="5471" spans="1:6" ht="45">
      <c r="A5471" s="460">
        <v>103521</v>
      </c>
      <c r="B5471" s="461" t="s">
        <v>5117</v>
      </c>
      <c r="C5471" s="462" t="s">
        <v>896</v>
      </c>
      <c r="D5471" s="463">
        <v>7843.08</v>
      </c>
      <c r="E5471" s="463">
        <v>41.24</v>
      </c>
      <c r="F5471" s="463">
        <v>7884.32</v>
      </c>
    </row>
    <row r="5472" spans="1:6" ht="45">
      <c r="A5472" s="460">
        <v>103522</v>
      </c>
      <c r="B5472" s="461" t="s">
        <v>5118</v>
      </c>
      <c r="C5472" s="462" t="s">
        <v>896</v>
      </c>
      <c r="D5472" s="463">
        <v>7792.44</v>
      </c>
      <c r="E5472" s="463">
        <v>205.06</v>
      </c>
      <c r="F5472" s="463">
        <v>7997.5</v>
      </c>
    </row>
    <row r="5473" spans="1:6" ht="45">
      <c r="A5473" s="460">
        <v>103523</v>
      </c>
      <c r="B5473" s="461" t="s">
        <v>5119</v>
      </c>
      <c r="C5473" s="462" t="s">
        <v>896</v>
      </c>
      <c r="D5473" s="463">
        <v>11793.9</v>
      </c>
      <c r="E5473" s="463">
        <v>213.01</v>
      </c>
      <c r="F5473" s="463">
        <v>12006.91</v>
      </c>
    </row>
    <row r="5474" spans="1:6" ht="45">
      <c r="A5474" s="460">
        <v>104660</v>
      </c>
      <c r="B5474" s="461" t="s">
        <v>7929</v>
      </c>
      <c r="C5474" s="462" t="s">
        <v>896</v>
      </c>
      <c r="D5474" s="463">
        <v>776.5</v>
      </c>
      <c r="E5474" s="463">
        <v>774.95</v>
      </c>
      <c r="F5474" s="463">
        <v>1551.45</v>
      </c>
    </row>
    <row r="5475" spans="1:6" ht="45">
      <c r="A5475" s="460">
        <v>104661</v>
      </c>
      <c r="B5475" s="461" t="s">
        <v>7930</v>
      </c>
      <c r="C5475" s="462" t="s">
        <v>896</v>
      </c>
      <c r="D5475" s="463">
        <v>311.02</v>
      </c>
      <c r="E5475" s="463">
        <v>388.11</v>
      </c>
      <c r="F5475" s="463">
        <v>699.13</v>
      </c>
    </row>
    <row r="5476" spans="1:6" ht="45">
      <c r="A5476" s="460">
        <v>104662</v>
      </c>
      <c r="B5476" s="461" t="s">
        <v>7931</v>
      </c>
      <c r="C5476" s="462" t="s">
        <v>896</v>
      </c>
      <c r="D5476" s="463">
        <v>237.58999999999997</v>
      </c>
      <c r="E5476" s="463">
        <v>243.68</v>
      </c>
      <c r="F5476" s="463">
        <v>481.27</v>
      </c>
    </row>
    <row r="5477" spans="1:6" ht="60">
      <c r="A5477" s="460">
        <v>104663</v>
      </c>
      <c r="B5477" s="461" t="s">
        <v>7932</v>
      </c>
      <c r="C5477" s="462" t="s">
        <v>896</v>
      </c>
      <c r="D5477" s="463">
        <v>324.05</v>
      </c>
      <c r="E5477" s="463">
        <v>300.83999999999997</v>
      </c>
      <c r="F5477" s="463">
        <v>624.89</v>
      </c>
    </row>
    <row r="5478" spans="1:6" ht="60">
      <c r="A5478" s="460">
        <v>104664</v>
      </c>
      <c r="B5478" s="461" t="s">
        <v>7933</v>
      </c>
      <c r="C5478" s="462" t="s">
        <v>896</v>
      </c>
      <c r="D5478" s="463">
        <v>101.37000000000002</v>
      </c>
      <c r="E5478" s="463">
        <v>89.71</v>
      </c>
      <c r="F5478" s="463">
        <v>191.08</v>
      </c>
    </row>
    <row r="5479" spans="1:6" ht="45">
      <c r="A5479" s="460">
        <v>104665</v>
      </c>
      <c r="B5479" s="461" t="s">
        <v>7934</v>
      </c>
      <c r="C5479" s="462" t="s">
        <v>896</v>
      </c>
      <c r="D5479" s="463">
        <v>406.51999999999992</v>
      </c>
      <c r="E5479" s="463">
        <v>384.29</v>
      </c>
      <c r="F5479" s="463">
        <v>790.81</v>
      </c>
    </row>
    <row r="5480" spans="1:6" ht="45">
      <c r="A5480" s="460">
        <v>104666</v>
      </c>
      <c r="B5480" s="461" t="s">
        <v>7935</v>
      </c>
      <c r="C5480" s="462" t="s">
        <v>896</v>
      </c>
      <c r="D5480" s="463">
        <v>188.10000000000002</v>
      </c>
      <c r="E5480" s="463">
        <v>178.5</v>
      </c>
      <c r="F5480" s="463">
        <v>366.6</v>
      </c>
    </row>
    <row r="5481" spans="1:6" ht="45">
      <c r="A5481" s="460">
        <v>104667</v>
      </c>
      <c r="B5481" s="461" t="s">
        <v>7936</v>
      </c>
      <c r="C5481" s="462" t="s">
        <v>896</v>
      </c>
      <c r="D5481" s="463">
        <v>99.46</v>
      </c>
      <c r="E5481" s="463">
        <v>31.51</v>
      </c>
      <c r="F5481" s="463">
        <v>130.97</v>
      </c>
    </row>
    <row r="5482" spans="1:6" ht="60">
      <c r="A5482" s="460">
        <v>104668</v>
      </c>
      <c r="B5482" s="461" t="s">
        <v>7937</v>
      </c>
      <c r="C5482" s="462" t="s">
        <v>7938</v>
      </c>
      <c r="D5482" s="463">
        <v>109.89000000000001</v>
      </c>
      <c r="E5482" s="463">
        <v>40.130000000000003</v>
      </c>
      <c r="F5482" s="463">
        <v>150.02000000000001</v>
      </c>
    </row>
    <row r="5483" spans="1:6" ht="60">
      <c r="A5483" s="460">
        <v>104669</v>
      </c>
      <c r="B5483" s="461" t="s">
        <v>7939</v>
      </c>
      <c r="C5483" s="462" t="s">
        <v>7938</v>
      </c>
      <c r="D5483" s="463">
        <v>129.93</v>
      </c>
      <c r="E5483" s="463">
        <v>44.93</v>
      </c>
      <c r="F5483" s="463">
        <v>174.86</v>
      </c>
    </row>
    <row r="5484" spans="1:6" ht="60">
      <c r="A5484" s="460">
        <v>104670</v>
      </c>
      <c r="B5484" s="461" t="s">
        <v>7940</v>
      </c>
      <c r="C5484" s="462" t="s">
        <v>7938</v>
      </c>
      <c r="D5484" s="463">
        <v>195.66</v>
      </c>
      <c r="E5484" s="463">
        <v>53.81</v>
      </c>
      <c r="F5484" s="463">
        <v>249.47</v>
      </c>
    </row>
    <row r="5485" spans="1:6" ht="45">
      <c r="A5485" s="460">
        <v>104671</v>
      </c>
      <c r="B5485" s="461" t="s">
        <v>7941</v>
      </c>
      <c r="C5485" s="462" t="s">
        <v>896</v>
      </c>
      <c r="D5485" s="463">
        <v>889.63000000000011</v>
      </c>
      <c r="E5485" s="463">
        <v>506</v>
      </c>
      <c r="F5485" s="463">
        <v>1395.63</v>
      </c>
    </row>
    <row r="5486" spans="1:6" ht="45">
      <c r="A5486" s="460">
        <v>104672</v>
      </c>
      <c r="B5486" s="461" t="s">
        <v>7942</v>
      </c>
      <c r="C5486" s="462" t="s">
        <v>896</v>
      </c>
      <c r="D5486" s="463">
        <v>292.69000000000005</v>
      </c>
      <c r="E5486" s="463">
        <v>222.39</v>
      </c>
      <c r="F5486" s="463">
        <v>515.08000000000004</v>
      </c>
    </row>
    <row r="5487" spans="1:6" ht="45">
      <c r="A5487" s="460">
        <v>104673</v>
      </c>
      <c r="B5487" s="461" t="s">
        <v>7943</v>
      </c>
      <c r="C5487" s="462" t="s">
        <v>896</v>
      </c>
      <c r="D5487" s="463">
        <v>562.13000000000011</v>
      </c>
      <c r="E5487" s="463">
        <v>296.58</v>
      </c>
      <c r="F5487" s="463">
        <v>858.71</v>
      </c>
    </row>
    <row r="5488" spans="1:6" ht="45">
      <c r="A5488" s="460">
        <v>104674</v>
      </c>
      <c r="B5488" s="461" t="s">
        <v>7944</v>
      </c>
      <c r="C5488" s="462" t="s">
        <v>896</v>
      </c>
      <c r="D5488" s="463">
        <v>195.10999999999999</v>
      </c>
      <c r="E5488" s="463">
        <v>51.68</v>
      </c>
      <c r="F5488" s="463">
        <v>246.79</v>
      </c>
    </row>
    <row r="5489" spans="1:6" ht="45">
      <c r="A5489" s="460">
        <v>104675</v>
      </c>
      <c r="B5489" s="461" t="s">
        <v>7945</v>
      </c>
      <c r="C5489" s="462" t="s">
        <v>7946</v>
      </c>
      <c r="D5489" s="463">
        <v>1.63</v>
      </c>
      <c r="E5489" s="463">
        <v>0.39</v>
      </c>
      <c r="F5489" s="463">
        <v>2.02</v>
      </c>
    </row>
    <row r="5490" spans="1:6" ht="60">
      <c r="A5490" s="460">
        <v>104676</v>
      </c>
      <c r="B5490" s="461" t="s">
        <v>7947</v>
      </c>
      <c r="C5490" s="462" t="s">
        <v>896</v>
      </c>
      <c r="D5490" s="463">
        <v>247.70000000000002</v>
      </c>
      <c r="E5490" s="463">
        <v>210.48</v>
      </c>
      <c r="F5490" s="463">
        <v>458.18</v>
      </c>
    </row>
    <row r="5491" spans="1:6" ht="60">
      <c r="A5491" s="460">
        <v>104677</v>
      </c>
      <c r="B5491" s="461" t="s">
        <v>7948</v>
      </c>
      <c r="C5491" s="462" t="s">
        <v>896</v>
      </c>
      <c r="D5491" s="463">
        <v>409.86</v>
      </c>
      <c r="E5491" s="463">
        <v>339.51</v>
      </c>
      <c r="F5491" s="463">
        <v>749.37</v>
      </c>
    </row>
    <row r="5492" spans="1:6" ht="30">
      <c r="A5492" s="460">
        <v>104678</v>
      </c>
      <c r="B5492" s="461" t="s">
        <v>7949</v>
      </c>
      <c r="C5492" s="462" t="s">
        <v>896</v>
      </c>
      <c r="D5492" s="463">
        <v>84.009999999999991</v>
      </c>
      <c r="E5492" s="463">
        <v>94.59</v>
      </c>
      <c r="F5492" s="463">
        <v>178.6</v>
      </c>
    </row>
    <row r="5493" spans="1:6" ht="45">
      <c r="A5493" s="460">
        <v>104679</v>
      </c>
      <c r="B5493" s="461" t="s">
        <v>7950</v>
      </c>
      <c r="C5493" s="462" t="s">
        <v>896</v>
      </c>
      <c r="D5493" s="463">
        <v>97.839999999999989</v>
      </c>
      <c r="E5493" s="463">
        <v>88.48</v>
      </c>
      <c r="F5493" s="463">
        <v>186.32</v>
      </c>
    </row>
    <row r="5494" spans="1:6" ht="45">
      <c r="A5494" s="460">
        <v>104680</v>
      </c>
      <c r="B5494" s="461" t="s">
        <v>7951</v>
      </c>
      <c r="C5494" s="462" t="s">
        <v>896</v>
      </c>
      <c r="D5494" s="463">
        <v>116.56</v>
      </c>
      <c r="E5494" s="463">
        <v>61.88</v>
      </c>
      <c r="F5494" s="463">
        <v>178.44</v>
      </c>
    </row>
    <row r="5495" spans="1:6" ht="45">
      <c r="A5495" s="460">
        <v>104681</v>
      </c>
      <c r="B5495" s="461" t="s">
        <v>7952</v>
      </c>
      <c r="C5495" s="462" t="s">
        <v>896</v>
      </c>
      <c r="D5495" s="463">
        <v>88.78</v>
      </c>
      <c r="E5495" s="463">
        <v>36.46</v>
      </c>
      <c r="F5495" s="463">
        <v>125.24</v>
      </c>
    </row>
    <row r="5496" spans="1:6" ht="60">
      <c r="A5496" s="460">
        <v>104682</v>
      </c>
      <c r="B5496" s="461" t="s">
        <v>7953</v>
      </c>
      <c r="C5496" s="462" t="s">
        <v>896</v>
      </c>
      <c r="D5496" s="463">
        <v>464.94999999999993</v>
      </c>
      <c r="E5496" s="463">
        <v>200.11</v>
      </c>
      <c r="F5496" s="463">
        <v>665.06</v>
      </c>
    </row>
    <row r="5497" spans="1:6" ht="60">
      <c r="A5497" s="460">
        <v>104683</v>
      </c>
      <c r="B5497" s="461" t="s">
        <v>7954</v>
      </c>
      <c r="C5497" s="462" t="s">
        <v>896</v>
      </c>
      <c r="D5497" s="463">
        <v>76.31</v>
      </c>
      <c r="E5497" s="463">
        <v>26.22</v>
      </c>
      <c r="F5497" s="463">
        <v>102.53</v>
      </c>
    </row>
    <row r="5498" spans="1:6" ht="30">
      <c r="A5498" s="460">
        <v>104767</v>
      </c>
      <c r="B5498" s="461" t="s">
        <v>7955</v>
      </c>
      <c r="C5498" s="462" t="s">
        <v>896</v>
      </c>
      <c r="D5498" s="463">
        <v>0.14000000000000001</v>
      </c>
      <c r="E5498" s="463">
        <v>0.63</v>
      </c>
      <c r="F5498" s="463">
        <v>0.77</v>
      </c>
    </row>
    <row r="5499" spans="1:6" ht="30">
      <c r="A5499" s="460">
        <v>104769</v>
      </c>
      <c r="B5499" s="461" t="s">
        <v>7956</v>
      </c>
      <c r="C5499" s="462" t="s">
        <v>896</v>
      </c>
      <c r="D5499" s="463">
        <v>0.43999999999999995</v>
      </c>
      <c r="E5499" s="463">
        <v>1.62</v>
      </c>
      <c r="F5499" s="463">
        <v>2.06</v>
      </c>
    </row>
    <row r="5500" spans="1:6" ht="30">
      <c r="A5500" s="460">
        <v>104771</v>
      </c>
      <c r="B5500" s="461" t="s">
        <v>7957</v>
      </c>
      <c r="C5500" s="462" t="s">
        <v>896</v>
      </c>
      <c r="D5500" s="463">
        <v>0.66999999999999993</v>
      </c>
      <c r="E5500" s="463">
        <v>2.34</v>
      </c>
      <c r="F5500" s="463">
        <v>3.01</v>
      </c>
    </row>
    <row r="5501" spans="1:6" ht="30">
      <c r="A5501" s="460">
        <v>104773</v>
      </c>
      <c r="B5501" s="461" t="s">
        <v>7958</v>
      </c>
      <c r="C5501" s="462" t="s">
        <v>896</v>
      </c>
      <c r="D5501" s="463">
        <v>0.7200000000000002</v>
      </c>
      <c r="E5501" s="463">
        <v>1.88</v>
      </c>
      <c r="F5501" s="463">
        <v>2.6</v>
      </c>
    </row>
    <row r="5502" spans="1:6" ht="30">
      <c r="A5502" s="460">
        <v>104775</v>
      </c>
      <c r="B5502" s="461" t="s">
        <v>7959</v>
      </c>
      <c r="C5502" s="462" t="s">
        <v>896</v>
      </c>
      <c r="D5502" s="463">
        <v>2.0199999999999996</v>
      </c>
      <c r="E5502" s="463">
        <v>4.9400000000000004</v>
      </c>
      <c r="F5502" s="463">
        <v>6.96</v>
      </c>
    </row>
    <row r="5503" spans="1:6" ht="30">
      <c r="A5503" s="460">
        <v>104777</v>
      </c>
      <c r="B5503" s="461" t="s">
        <v>7960</v>
      </c>
      <c r="C5503" s="462" t="s">
        <v>896</v>
      </c>
      <c r="D5503" s="463">
        <v>2.99</v>
      </c>
      <c r="E5503" s="463">
        <v>7.18</v>
      </c>
      <c r="F5503" s="463">
        <v>10.17</v>
      </c>
    </row>
    <row r="5504" spans="1:6" ht="30">
      <c r="A5504" s="460">
        <v>104779</v>
      </c>
      <c r="B5504" s="461" t="s">
        <v>7961</v>
      </c>
      <c r="C5504" s="462" t="s">
        <v>914</v>
      </c>
      <c r="D5504" s="463">
        <v>1.5999999999999996</v>
      </c>
      <c r="E5504" s="463">
        <v>5.32</v>
      </c>
      <c r="F5504" s="463">
        <v>6.92</v>
      </c>
    </row>
    <row r="5505" spans="1:6" ht="30">
      <c r="A5505" s="460">
        <v>104781</v>
      </c>
      <c r="B5505" s="461" t="s">
        <v>7962</v>
      </c>
      <c r="C5505" s="462" t="s">
        <v>914</v>
      </c>
      <c r="D5505" s="463">
        <v>1.83</v>
      </c>
      <c r="E5505" s="463">
        <v>6.16</v>
      </c>
      <c r="F5505" s="463">
        <v>7.99</v>
      </c>
    </row>
    <row r="5506" spans="1:6" ht="30">
      <c r="A5506" s="460">
        <v>104782</v>
      </c>
      <c r="B5506" s="461" t="s">
        <v>7963</v>
      </c>
      <c r="C5506" s="462" t="s">
        <v>896</v>
      </c>
      <c r="D5506" s="463">
        <v>51.989999999999995</v>
      </c>
      <c r="E5506" s="463">
        <v>6.52</v>
      </c>
      <c r="F5506" s="463">
        <v>58.51</v>
      </c>
    </row>
    <row r="5507" spans="1:6" ht="30">
      <c r="A5507" s="460">
        <v>104783</v>
      </c>
      <c r="B5507" s="461" t="s">
        <v>7964</v>
      </c>
      <c r="C5507" s="462" t="s">
        <v>896</v>
      </c>
      <c r="D5507" s="463">
        <v>3.09</v>
      </c>
      <c r="E5507" s="463">
        <v>2.58</v>
      </c>
      <c r="F5507" s="463">
        <v>5.67</v>
      </c>
    </row>
    <row r="5508" spans="1:6" ht="30">
      <c r="A5508" s="460">
        <v>104784</v>
      </c>
      <c r="B5508" s="461" t="s">
        <v>7965</v>
      </c>
      <c r="C5508" s="462" t="s">
        <v>896</v>
      </c>
      <c r="D5508" s="463">
        <v>8.8500000000000014</v>
      </c>
      <c r="E5508" s="463">
        <v>6.78</v>
      </c>
      <c r="F5508" s="463">
        <v>15.63</v>
      </c>
    </row>
    <row r="5509" spans="1:6" ht="30">
      <c r="A5509" s="460">
        <v>104786</v>
      </c>
      <c r="B5509" s="461" t="s">
        <v>7966</v>
      </c>
      <c r="C5509" s="462" t="s">
        <v>914</v>
      </c>
      <c r="D5509" s="463">
        <v>2.0200000000000005</v>
      </c>
      <c r="E5509" s="463">
        <v>5.6</v>
      </c>
      <c r="F5509" s="463">
        <v>7.62</v>
      </c>
    </row>
    <row r="5510" spans="1:6" ht="30">
      <c r="A5510" s="460">
        <v>104787</v>
      </c>
      <c r="B5510" s="461" t="s">
        <v>7967</v>
      </c>
      <c r="C5510" s="462" t="s">
        <v>914</v>
      </c>
      <c r="D5510" s="463">
        <v>2.71</v>
      </c>
      <c r="E5510" s="463">
        <v>7.39</v>
      </c>
      <c r="F5510" s="463">
        <v>10.1</v>
      </c>
    </row>
    <row r="5511" spans="1:6" ht="30">
      <c r="A5511" s="460">
        <v>104788</v>
      </c>
      <c r="B5511" s="461" t="s">
        <v>7968</v>
      </c>
      <c r="C5511" s="462" t="s">
        <v>914</v>
      </c>
      <c r="D5511" s="463">
        <v>3.629999999999999</v>
      </c>
      <c r="E5511" s="463">
        <v>9.8000000000000007</v>
      </c>
      <c r="F5511" s="463">
        <v>13.43</v>
      </c>
    </row>
    <row r="5512" spans="1:6" ht="30">
      <c r="A5512" s="460">
        <v>104031</v>
      </c>
      <c r="B5512" s="461" t="s">
        <v>6856</v>
      </c>
      <c r="C5512" s="462" t="s">
        <v>896</v>
      </c>
      <c r="D5512" s="463">
        <v>11.24</v>
      </c>
      <c r="E5512" s="463">
        <v>5.92</v>
      </c>
      <c r="F5512" s="463">
        <v>17.16</v>
      </c>
    </row>
    <row r="5513" spans="1:6" ht="30">
      <c r="A5513" s="460">
        <v>104032</v>
      </c>
      <c r="B5513" s="461" t="s">
        <v>6857</v>
      </c>
      <c r="C5513" s="462" t="s">
        <v>896</v>
      </c>
      <c r="D5513" s="463">
        <v>15.259999999999998</v>
      </c>
      <c r="E5513" s="463">
        <v>6.05</v>
      </c>
      <c r="F5513" s="463">
        <v>21.31</v>
      </c>
    </row>
    <row r="5514" spans="1:6" ht="30">
      <c r="A5514" s="460">
        <v>104033</v>
      </c>
      <c r="B5514" s="461" t="s">
        <v>6858</v>
      </c>
      <c r="C5514" s="462" t="s">
        <v>896</v>
      </c>
      <c r="D5514" s="463">
        <v>13.439999999999998</v>
      </c>
      <c r="E5514" s="463">
        <v>6.12</v>
      </c>
      <c r="F5514" s="463">
        <v>19.559999999999999</v>
      </c>
    </row>
    <row r="5515" spans="1:6" ht="30">
      <c r="A5515" s="460">
        <v>104034</v>
      </c>
      <c r="B5515" s="461" t="s">
        <v>6859</v>
      </c>
      <c r="C5515" s="462" t="s">
        <v>896</v>
      </c>
      <c r="D5515" s="463">
        <v>18.86</v>
      </c>
      <c r="E5515" s="463">
        <v>6.28</v>
      </c>
      <c r="F5515" s="463">
        <v>25.14</v>
      </c>
    </row>
    <row r="5516" spans="1:6" ht="30">
      <c r="A5516" s="460">
        <v>104035</v>
      </c>
      <c r="B5516" s="461" t="s">
        <v>6860</v>
      </c>
      <c r="C5516" s="462" t="s">
        <v>896</v>
      </c>
      <c r="D5516" s="463">
        <v>23.39</v>
      </c>
      <c r="E5516" s="463">
        <v>13.15</v>
      </c>
      <c r="F5516" s="463">
        <v>36.54</v>
      </c>
    </row>
    <row r="5517" spans="1:6" ht="30">
      <c r="A5517" s="460">
        <v>104036</v>
      </c>
      <c r="B5517" s="461" t="s">
        <v>6861</v>
      </c>
      <c r="C5517" s="462" t="s">
        <v>896</v>
      </c>
      <c r="D5517" s="463">
        <v>24.080000000000005</v>
      </c>
      <c r="E5517" s="463">
        <v>13.62</v>
      </c>
      <c r="F5517" s="463">
        <v>37.700000000000003</v>
      </c>
    </row>
    <row r="5518" spans="1:6" ht="30">
      <c r="A5518" s="460">
        <v>104039</v>
      </c>
      <c r="B5518" s="461" t="s">
        <v>6862</v>
      </c>
      <c r="C5518" s="462" t="s">
        <v>896</v>
      </c>
      <c r="D5518" s="463">
        <v>58.209999999999994</v>
      </c>
      <c r="E5518" s="463">
        <v>13</v>
      </c>
      <c r="F5518" s="463">
        <v>71.209999999999994</v>
      </c>
    </row>
    <row r="5519" spans="1:6" ht="30">
      <c r="A5519" s="460">
        <v>104043</v>
      </c>
      <c r="B5519" s="461" t="s">
        <v>6863</v>
      </c>
      <c r="C5519" s="462" t="s">
        <v>896</v>
      </c>
      <c r="D5519" s="463">
        <v>5.57</v>
      </c>
      <c r="E5519" s="463">
        <v>2.57</v>
      </c>
      <c r="F5519" s="463">
        <v>8.14</v>
      </c>
    </row>
    <row r="5520" spans="1:6" ht="30">
      <c r="A5520" s="460">
        <v>104044</v>
      </c>
      <c r="B5520" s="461" t="s">
        <v>6864</v>
      </c>
      <c r="C5520" s="462" t="s">
        <v>896</v>
      </c>
      <c r="D5520" s="463">
        <v>5.580000000000001</v>
      </c>
      <c r="E5520" s="463">
        <v>3.05</v>
      </c>
      <c r="F5520" s="463">
        <v>8.6300000000000008</v>
      </c>
    </row>
    <row r="5521" spans="1:6" ht="30">
      <c r="A5521" s="460">
        <v>104045</v>
      </c>
      <c r="B5521" s="461" t="s">
        <v>6865</v>
      </c>
      <c r="C5521" s="462" t="s">
        <v>896</v>
      </c>
      <c r="D5521" s="463">
        <v>10.11</v>
      </c>
      <c r="E5521" s="463">
        <v>3.51</v>
      </c>
      <c r="F5521" s="463">
        <v>13.62</v>
      </c>
    </row>
    <row r="5522" spans="1:6" ht="30">
      <c r="A5522" s="460">
        <v>104046</v>
      </c>
      <c r="B5522" s="461" t="s">
        <v>6866</v>
      </c>
      <c r="C5522" s="462" t="s">
        <v>896</v>
      </c>
      <c r="D5522" s="463">
        <v>5.1999999999999993</v>
      </c>
      <c r="E5522" s="463">
        <v>2.57</v>
      </c>
      <c r="F5522" s="463">
        <v>7.77</v>
      </c>
    </row>
    <row r="5523" spans="1:6" ht="30">
      <c r="A5523" s="460">
        <v>104047</v>
      </c>
      <c r="B5523" s="461" t="s">
        <v>6867</v>
      </c>
      <c r="C5523" s="462" t="s">
        <v>896</v>
      </c>
      <c r="D5523" s="463">
        <v>5.95</v>
      </c>
      <c r="E5523" s="463">
        <v>3.05</v>
      </c>
      <c r="F5523" s="463">
        <v>9</v>
      </c>
    </row>
    <row r="5524" spans="1:6" ht="30">
      <c r="A5524" s="460">
        <v>104048</v>
      </c>
      <c r="B5524" s="461" t="s">
        <v>6868</v>
      </c>
      <c r="C5524" s="462" t="s">
        <v>896</v>
      </c>
      <c r="D5524" s="463">
        <v>9.7799999999999994</v>
      </c>
      <c r="E5524" s="463">
        <v>3.51</v>
      </c>
      <c r="F5524" s="463">
        <v>13.29</v>
      </c>
    </row>
    <row r="5525" spans="1:6" ht="30">
      <c r="A5525" s="460">
        <v>104049</v>
      </c>
      <c r="B5525" s="461" t="s">
        <v>6869</v>
      </c>
      <c r="C5525" s="462" t="s">
        <v>896</v>
      </c>
      <c r="D5525" s="463">
        <v>2.5799999999999996</v>
      </c>
      <c r="E5525" s="463">
        <v>2.97</v>
      </c>
      <c r="F5525" s="463">
        <v>5.55</v>
      </c>
    </row>
    <row r="5526" spans="1:6" ht="30">
      <c r="A5526" s="460">
        <v>104050</v>
      </c>
      <c r="B5526" s="461" t="s">
        <v>6870</v>
      </c>
      <c r="C5526" s="462" t="s">
        <v>896</v>
      </c>
      <c r="D5526" s="463">
        <v>4.34</v>
      </c>
      <c r="E5526" s="463">
        <v>4.0199999999999996</v>
      </c>
      <c r="F5526" s="463">
        <v>8.36</v>
      </c>
    </row>
    <row r="5527" spans="1:6" ht="30">
      <c r="A5527" s="460">
        <v>104051</v>
      </c>
      <c r="B5527" s="461" t="s">
        <v>6871</v>
      </c>
      <c r="C5527" s="462" t="s">
        <v>896</v>
      </c>
      <c r="D5527" s="463">
        <v>4.82</v>
      </c>
      <c r="E5527" s="463">
        <v>2.4300000000000002</v>
      </c>
      <c r="F5527" s="463">
        <v>7.25</v>
      </c>
    </row>
    <row r="5528" spans="1:6" ht="30">
      <c r="A5528" s="460">
        <v>104052</v>
      </c>
      <c r="B5528" s="461" t="s">
        <v>6872</v>
      </c>
      <c r="C5528" s="462" t="s">
        <v>896</v>
      </c>
      <c r="D5528" s="463">
        <v>6.85</v>
      </c>
      <c r="E5528" s="463">
        <v>3.32</v>
      </c>
      <c r="F5528" s="463">
        <v>10.17</v>
      </c>
    </row>
    <row r="5529" spans="1:6" ht="30">
      <c r="A5529" s="460">
        <v>104053</v>
      </c>
      <c r="B5529" s="461" t="s">
        <v>6873</v>
      </c>
      <c r="C5529" s="462" t="s">
        <v>896</v>
      </c>
      <c r="D5529" s="463">
        <v>6.0300000000000011</v>
      </c>
      <c r="E5529" s="463">
        <v>2.4300000000000002</v>
      </c>
      <c r="F5529" s="463">
        <v>8.4600000000000009</v>
      </c>
    </row>
    <row r="5530" spans="1:6" ht="30">
      <c r="A5530" s="460">
        <v>104054</v>
      </c>
      <c r="B5530" s="461" t="s">
        <v>6874</v>
      </c>
      <c r="C5530" s="462" t="s">
        <v>896</v>
      </c>
      <c r="D5530" s="463">
        <v>13.54</v>
      </c>
      <c r="E5530" s="463">
        <v>3.32</v>
      </c>
      <c r="F5530" s="463">
        <v>16.86</v>
      </c>
    </row>
    <row r="5531" spans="1:6" ht="30">
      <c r="A5531" s="460">
        <v>104055</v>
      </c>
      <c r="B5531" s="461" t="s">
        <v>6875</v>
      </c>
      <c r="C5531" s="462" t="s">
        <v>896</v>
      </c>
      <c r="D5531" s="463">
        <v>14.340000000000002</v>
      </c>
      <c r="E5531" s="463">
        <v>2.42</v>
      </c>
      <c r="F5531" s="463">
        <v>16.760000000000002</v>
      </c>
    </row>
    <row r="5532" spans="1:6">
      <c r="A5532" s="460">
        <v>104056</v>
      </c>
      <c r="B5532" s="461" t="s">
        <v>6876</v>
      </c>
      <c r="C5532" s="462" t="s">
        <v>896</v>
      </c>
      <c r="D5532" s="463">
        <v>22.689999999999998</v>
      </c>
      <c r="E5532" s="463">
        <v>2.69</v>
      </c>
      <c r="F5532" s="463">
        <v>25.38</v>
      </c>
    </row>
    <row r="5533" spans="1:6">
      <c r="A5533" s="460">
        <v>104058</v>
      </c>
      <c r="B5533" s="461" t="s">
        <v>6877</v>
      </c>
      <c r="C5533" s="462" t="s">
        <v>896</v>
      </c>
      <c r="D5533" s="463">
        <v>3.05</v>
      </c>
      <c r="E5533" s="463">
        <v>4.59</v>
      </c>
      <c r="F5533" s="463">
        <v>7.64</v>
      </c>
    </row>
    <row r="5534" spans="1:6">
      <c r="A5534" s="460">
        <v>104059</v>
      </c>
      <c r="B5534" s="461" t="s">
        <v>6878</v>
      </c>
      <c r="C5534" s="462" t="s">
        <v>896</v>
      </c>
      <c r="D5534" s="463">
        <v>6.6599999999999993</v>
      </c>
      <c r="E5534" s="463">
        <v>3.7</v>
      </c>
      <c r="F5534" s="463">
        <v>10.36</v>
      </c>
    </row>
    <row r="5535" spans="1:6">
      <c r="A5535" s="460">
        <v>104060</v>
      </c>
      <c r="B5535" s="461" t="s">
        <v>6879</v>
      </c>
      <c r="C5535" s="462" t="s">
        <v>914</v>
      </c>
      <c r="D5535" s="463">
        <v>6.4200000000000008</v>
      </c>
      <c r="E5535" s="463">
        <v>2.21</v>
      </c>
      <c r="F5535" s="463">
        <v>8.6300000000000008</v>
      </c>
    </row>
    <row r="5536" spans="1:6">
      <c r="A5536" s="460">
        <v>104061</v>
      </c>
      <c r="B5536" s="461" t="s">
        <v>6880</v>
      </c>
      <c r="C5536" s="462" t="s">
        <v>914</v>
      </c>
      <c r="D5536" s="463">
        <v>12.18</v>
      </c>
      <c r="E5536" s="463">
        <v>3.33</v>
      </c>
      <c r="F5536" s="463">
        <v>15.51</v>
      </c>
    </row>
    <row r="5537" spans="1:6" ht="45">
      <c r="A5537" s="460">
        <v>104112</v>
      </c>
      <c r="B5537" s="461" t="s">
        <v>7969</v>
      </c>
      <c r="C5537" s="462" t="s">
        <v>896</v>
      </c>
      <c r="D5537" s="463">
        <v>99.71</v>
      </c>
      <c r="E5537" s="463">
        <v>60.3</v>
      </c>
      <c r="F5537" s="463">
        <v>160.01</v>
      </c>
    </row>
    <row r="5538" spans="1:6" ht="45">
      <c r="A5538" s="460">
        <v>104114</v>
      </c>
      <c r="B5538" s="461" t="s">
        <v>7970</v>
      </c>
      <c r="C5538" s="462" t="s">
        <v>896</v>
      </c>
      <c r="D5538" s="463">
        <v>146.95000000000002</v>
      </c>
      <c r="E5538" s="463">
        <v>93.16</v>
      </c>
      <c r="F5538" s="463">
        <v>240.11</v>
      </c>
    </row>
    <row r="5539" spans="1:6" ht="45">
      <c r="A5539" s="460">
        <v>104116</v>
      </c>
      <c r="B5539" s="461" t="s">
        <v>7971</v>
      </c>
      <c r="C5539" s="462" t="s">
        <v>896</v>
      </c>
      <c r="D5539" s="463">
        <v>194.18</v>
      </c>
      <c r="E5539" s="463">
        <v>126.02</v>
      </c>
      <c r="F5539" s="463">
        <v>320.2</v>
      </c>
    </row>
    <row r="5540" spans="1:6" ht="45">
      <c r="A5540" s="460">
        <v>104118</v>
      </c>
      <c r="B5540" s="461" t="s">
        <v>7972</v>
      </c>
      <c r="C5540" s="462" t="s">
        <v>896</v>
      </c>
      <c r="D5540" s="463">
        <v>129.21</v>
      </c>
      <c r="E5540" s="463">
        <v>162.03</v>
      </c>
      <c r="F5540" s="463">
        <v>291.24</v>
      </c>
    </row>
    <row r="5541" spans="1:6" ht="45">
      <c r="A5541" s="460">
        <v>104120</v>
      </c>
      <c r="B5541" s="461" t="s">
        <v>7973</v>
      </c>
      <c r="C5541" s="462" t="s">
        <v>896</v>
      </c>
      <c r="D5541" s="463">
        <v>196.64000000000004</v>
      </c>
      <c r="E5541" s="463">
        <v>266.02999999999997</v>
      </c>
      <c r="F5541" s="463">
        <v>462.67</v>
      </c>
    </row>
    <row r="5542" spans="1:6" ht="45">
      <c r="A5542" s="460">
        <v>104122</v>
      </c>
      <c r="B5542" s="461" t="s">
        <v>7974</v>
      </c>
      <c r="C5542" s="462" t="s">
        <v>896</v>
      </c>
      <c r="D5542" s="463">
        <v>264.06000000000006</v>
      </c>
      <c r="E5542" s="463">
        <v>370.02</v>
      </c>
      <c r="F5542" s="463">
        <v>634.08000000000004</v>
      </c>
    </row>
    <row r="5543" spans="1:6" ht="30">
      <c r="A5543" s="460">
        <v>104062</v>
      </c>
      <c r="B5543" s="461" t="s">
        <v>6881</v>
      </c>
      <c r="C5543" s="462" t="s">
        <v>896</v>
      </c>
      <c r="D5543" s="463">
        <v>68.44</v>
      </c>
      <c r="E5543" s="463">
        <v>4.9000000000000004</v>
      </c>
      <c r="F5543" s="463">
        <v>73.34</v>
      </c>
    </row>
    <row r="5544" spans="1:6" ht="30">
      <c r="A5544" s="460">
        <v>104063</v>
      </c>
      <c r="B5544" s="461" t="s">
        <v>6882</v>
      </c>
      <c r="C5544" s="462" t="s">
        <v>896</v>
      </c>
      <c r="D5544" s="463">
        <v>64.75</v>
      </c>
      <c r="E5544" s="463">
        <v>4.9000000000000004</v>
      </c>
      <c r="F5544" s="463">
        <v>69.650000000000006</v>
      </c>
    </row>
    <row r="5545" spans="1:6" ht="30">
      <c r="A5545" s="460">
        <v>104064</v>
      </c>
      <c r="B5545" s="461" t="s">
        <v>6883</v>
      </c>
      <c r="C5545" s="462" t="s">
        <v>896</v>
      </c>
      <c r="D5545" s="463">
        <v>173.64000000000001</v>
      </c>
      <c r="E5545" s="463">
        <v>5.0999999999999996</v>
      </c>
      <c r="F5545" s="463">
        <v>178.74</v>
      </c>
    </row>
    <row r="5546" spans="1:6" ht="30">
      <c r="A5546" s="460">
        <v>104065</v>
      </c>
      <c r="B5546" s="461" t="s">
        <v>6884</v>
      </c>
      <c r="C5546" s="462" t="s">
        <v>896</v>
      </c>
      <c r="D5546" s="463">
        <v>145.93</v>
      </c>
      <c r="E5546" s="463">
        <v>5.0999999999999996</v>
      </c>
      <c r="F5546" s="463">
        <v>151.03</v>
      </c>
    </row>
    <row r="5547" spans="1:6">
      <c r="A5547" s="460">
        <v>104072</v>
      </c>
      <c r="B5547" s="461" t="s">
        <v>6885</v>
      </c>
      <c r="C5547" s="462" t="s">
        <v>896</v>
      </c>
      <c r="D5547" s="463">
        <v>265</v>
      </c>
      <c r="E5547" s="463">
        <v>7.89</v>
      </c>
      <c r="F5547" s="463">
        <v>272.89</v>
      </c>
    </row>
    <row r="5548" spans="1:6" ht="30">
      <c r="A5548" s="460">
        <v>104076</v>
      </c>
      <c r="B5548" s="461" t="s">
        <v>6886</v>
      </c>
      <c r="C5548" s="462" t="s">
        <v>896</v>
      </c>
      <c r="D5548" s="463">
        <v>38.61</v>
      </c>
      <c r="E5548" s="463">
        <v>7.69</v>
      </c>
      <c r="F5548" s="463">
        <v>46.3</v>
      </c>
    </row>
    <row r="5549" spans="1:6">
      <c r="A5549" s="460">
        <v>104082</v>
      </c>
      <c r="B5549" s="461" t="s">
        <v>6887</v>
      </c>
      <c r="C5549" s="462" t="s">
        <v>896</v>
      </c>
      <c r="D5549" s="463">
        <v>27.369999999999997</v>
      </c>
      <c r="E5549" s="463">
        <v>2.44</v>
      </c>
      <c r="F5549" s="463">
        <v>29.81</v>
      </c>
    </row>
    <row r="5550" spans="1:6">
      <c r="A5550" s="460">
        <v>104083</v>
      </c>
      <c r="B5550" s="461" t="s">
        <v>6888</v>
      </c>
      <c r="C5550" s="462" t="s">
        <v>896</v>
      </c>
      <c r="D5550" s="463">
        <v>69.5</v>
      </c>
      <c r="E5550" s="463">
        <v>2.54</v>
      </c>
      <c r="F5550" s="463">
        <v>72.040000000000006</v>
      </c>
    </row>
    <row r="5551" spans="1:6">
      <c r="A5551" s="460">
        <v>104084</v>
      </c>
      <c r="B5551" s="461" t="s">
        <v>6889</v>
      </c>
      <c r="C5551" s="462" t="s">
        <v>896</v>
      </c>
      <c r="D5551" s="463">
        <v>79.949999999999989</v>
      </c>
      <c r="E5551" s="463">
        <v>2.54</v>
      </c>
      <c r="F5551" s="463">
        <v>82.49</v>
      </c>
    </row>
    <row r="5552" spans="1:6" ht="30">
      <c r="A5552" s="460">
        <v>104085</v>
      </c>
      <c r="B5552" s="461" t="s">
        <v>6890</v>
      </c>
      <c r="C5552" s="462" t="s">
        <v>914</v>
      </c>
      <c r="D5552" s="463">
        <v>48.349999999999994</v>
      </c>
      <c r="E5552" s="463">
        <v>6.63</v>
      </c>
      <c r="F5552" s="463">
        <v>54.98</v>
      </c>
    </row>
    <row r="5553" spans="1:6" ht="30">
      <c r="A5553" s="460">
        <v>104086</v>
      </c>
      <c r="B5553" s="461" t="s">
        <v>6891</v>
      </c>
      <c r="C5553" s="462" t="s">
        <v>914</v>
      </c>
      <c r="D5553" s="463">
        <v>91.47</v>
      </c>
      <c r="E5553" s="463">
        <v>7.42</v>
      </c>
      <c r="F5553" s="463">
        <v>98.89</v>
      </c>
    </row>
    <row r="5554" spans="1:6" ht="60">
      <c r="A5554" s="460">
        <v>104124</v>
      </c>
      <c r="B5554" s="461" t="s">
        <v>7975</v>
      </c>
      <c r="C5554" s="462" t="s">
        <v>896</v>
      </c>
      <c r="D5554" s="463">
        <v>273.83</v>
      </c>
      <c r="E5554" s="463">
        <v>84.44</v>
      </c>
      <c r="F5554" s="463">
        <v>358.27</v>
      </c>
    </row>
    <row r="5555" spans="1:6" ht="60">
      <c r="A5555" s="460">
        <v>104130</v>
      </c>
      <c r="B5555" s="461" t="s">
        <v>7976</v>
      </c>
      <c r="C5555" s="462" t="s">
        <v>896</v>
      </c>
      <c r="D5555" s="463">
        <v>414.27</v>
      </c>
      <c r="E5555" s="463">
        <v>136.38</v>
      </c>
      <c r="F5555" s="463">
        <v>550.65</v>
      </c>
    </row>
    <row r="5556" spans="1:6" ht="60">
      <c r="A5556" s="460">
        <v>104136</v>
      </c>
      <c r="B5556" s="461" t="s">
        <v>7977</v>
      </c>
      <c r="C5556" s="462" t="s">
        <v>896</v>
      </c>
      <c r="D5556" s="463">
        <v>555.32999999999993</v>
      </c>
      <c r="E5556" s="463">
        <v>188.98</v>
      </c>
      <c r="F5556" s="463">
        <v>744.31</v>
      </c>
    </row>
    <row r="5557" spans="1:6" ht="45">
      <c r="A5557" s="460">
        <v>104142</v>
      </c>
      <c r="B5557" s="461" t="s">
        <v>7978</v>
      </c>
      <c r="C5557" s="462" t="s">
        <v>896</v>
      </c>
      <c r="D5557" s="463">
        <v>317.58</v>
      </c>
      <c r="E5557" s="463">
        <v>232.43</v>
      </c>
      <c r="F5557" s="463">
        <v>550.01</v>
      </c>
    </row>
    <row r="5558" spans="1:6" ht="45">
      <c r="A5558" s="460">
        <v>104148</v>
      </c>
      <c r="B5558" s="461" t="s">
        <v>7979</v>
      </c>
      <c r="C5558" s="462" t="s">
        <v>896</v>
      </c>
      <c r="D5558" s="463">
        <v>486.78</v>
      </c>
      <c r="E5558" s="463">
        <v>383.36</v>
      </c>
      <c r="F5558" s="463">
        <v>870.14</v>
      </c>
    </row>
    <row r="5559" spans="1:6" ht="45">
      <c r="A5559" s="460">
        <v>104154</v>
      </c>
      <c r="B5559" s="461" t="s">
        <v>7980</v>
      </c>
      <c r="C5559" s="462" t="s">
        <v>896</v>
      </c>
      <c r="D5559" s="463">
        <v>657.11999999999989</v>
      </c>
      <c r="E5559" s="463">
        <v>536.73</v>
      </c>
      <c r="F5559" s="463">
        <v>1193.8499999999999</v>
      </c>
    </row>
    <row r="5560" spans="1:6" ht="30">
      <c r="A5560" s="460">
        <v>96520</v>
      </c>
      <c r="B5560" s="461" t="s">
        <v>7981</v>
      </c>
      <c r="C5560" s="462" t="s">
        <v>926</v>
      </c>
      <c r="D5560" s="463">
        <v>54.680000000000007</v>
      </c>
      <c r="E5560" s="463">
        <v>51.05</v>
      </c>
      <c r="F5560" s="463">
        <v>105.73</v>
      </c>
    </row>
    <row r="5561" spans="1:6" ht="30">
      <c r="A5561" s="460">
        <v>96521</v>
      </c>
      <c r="B5561" s="461" t="s">
        <v>7982</v>
      </c>
      <c r="C5561" s="462" t="s">
        <v>926</v>
      </c>
      <c r="D5561" s="463">
        <v>31.880000000000003</v>
      </c>
      <c r="E5561" s="463">
        <v>13.54</v>
      </c>
      <c r="F5561" s="463">
        <v>45.42</v>
      </c>
    </row>
    <row r="5562" spans="1:6" ht="30">
      <c r="A5562" s="460">
        <v>96522</v>
      </c>
      <c r="B5562" s="461" t="s">
        <v>7983</v>
      </c>
      <c r="C5562" s="462" t="s">
        <v>926</v>
      </c>
      <c r="D5562" s="463">
        <v>51.11</v>
      </c>
      <c r="E5562" s="463">
        <v>126.8</v>
      </c>
      <c r="F5562" s="463">
        <v>177.91</v>
      </c>
    </row>
    <row r="5563" spans="1:6" ht="30">
      <c r="A5563" s="460">
        <v>96523</v>
      </c>
      <c r="B5563" s="461" t="s">
        <v>7984</v>
      </c>
      <c r="C5563" s="462" t="s">
        <v>926</v>
      </c>
      <c r="D5563" s="463">
        <v>34.11</v>
      </c>
      <c r="E5563" s="463">
        <v>83.51</v>
      </c>
      <c r="F5563" s="463">
        <v>117.62</v>
      </c>
    </row>
    <row r="5564" spans="1:6" ht="30">
      <c r="A5564" s="460">
        <v>96524</v>
      </c>
      <c r="B5564" s="461" t="s">
        <v>7985</v>
      </c>
      <c r="C5564" s="462" t="s">
        <v>926</v>
      </c>
      <c r="D5564" s="463">
        <v>79.09</v>
      </c>
      <c r="E5564" s="463">
        <v>94.78</v>
      </c>
      <c r="F5564" s="463">
        <v>173.87</v>
      </c>
    </row>
    <row r="5565" spans="1:6" ht="30">
      <c r="A5565" s="460">
        <v>96525</v>
      </c>
      <c r="B5565" s="461" t="s">
        <v>7986</v>
      </c>
      <c r="C5565" s="462" t="s">
        <v>926</v>
      </c>
      <c r="D5565" s="463">
        <v>38.950000000000003</v>
      </c>
      <c r="E5565" s="463">
        <v>17.940000000000001</v>
      </c>
      <c r="F5565" s="463">
        <v>56.89</v>
      </c>
    </row>
    <row r="5566" spans="1:6" ht="30">
      <c r="A5566" s="460">
        <v>96526</v>
      </c>
      <c r="B5566" s="461" t="s">
        <v>7987</v>
      </c>
      <c r="C5566" s="462" t="s">
        <v>926</v>
      </c>
      <c r="D5566" s="463">
        <v>72.47999999999999</v>
      </c>
      <c r="E5566" s="463">
        <v>182.11</v>
      </c>
      <c r="F5566" s="463">
        <v>254.59</v>
      </c>
    </row>
    <row r="5567" spans="1:6" ht="30">
      <c r="A5567" s="460">
        <v>96527</v>
      </c>
      <c r="B5567" s="461" t="s">
        <v>7988</v>
      </c>
      <c r="C5567" s="462" t="s">
        <v>926</v>
      </c>
      <c r="D5567" s="463">
        <v>37.69</v>
      </c>
      <c r="E5567" s="463">
        <v>91.72</v>
      </c>
      <c r="F5567" s="463">
        <v>129.41</v>
      </c>
    </row>
    <row r="5568" spans="1:6" ht="30">
      <c r="A5568" s="460">
        <v>96528</v>
      </c>
      <c r="B5568" s="461" t="s">
        <v>7989</v>
      </c>
      <c r="C5568" s="462" t="s">
        <v>98</v>
      </c>
      <c r="D5568" s="463">
        <v>95.11999999999999</v>
      </c>
      <c r="E5568" s="463">
        <v>59.86</v>
      </c>
      <c r="F5568" s="463">
        <v>154.97999999999999</v>
      </c>
    </row>
    <row r="5569" spans="1:6" ht="30">
      <c r="A5569" s="460">
        <v>101114</v>
      </c>
      <c r="B5569" s="461" t="s">
        <v>959</v>
      </c>
      <c r="C5569" s="462" t="s">
        <v>926</v>
      </c>
      <c r="D5569" s="463">
        <v>3.3200000000000003</v>
      </c>
      <c r="E5569" s="463">
        <v>1.38</v>
      </c>
      <c r="F5569" s="463">
        <v>4.7</v>
      </c>
    </row>
    <row r="5570" spans="1:6" ht="30">
      <c r="A5570" s="460">
        <v>101115</v>
      </c>
      <c r="B5570" s="461" t="s">
        <v>960</v>
      </c>
      <c r="C5570" s="462" t="s">
        <v>926</v>
      </c>
      <c r="D5570" s="463">
        <v>2.99</v>
      </c>
      <c r="E5570" s="463">
        <v>0.92</v>
      </c>
      <c r="F5570" s="463">
        <v>3.91</v>
      </c>
    </row>
    <row r="5571" spans="1:6" ht="30">
      <c r="A5571" s="460">
        <v>101116</v>
      </c>
      <c r="B5571" s="461" t="s">
        <v>961</v>
      </c>
      <c r="C5571" s="462" t="s">
        <v>926</v>
      </c>
      <c r="D5571" s="463">
        <v>1.8600000000000003</v>
      </c>
      <c r="E5571" s="463">
        <v>0.56999999999999995</v>
      </c>
      <c r="F5571" s="463">
        <v>2.4300000000000002</v>
      </c>
    </row>
    <row r="5572" spans="1:6" ht="30">
      <c r="A5572" s="460">
        <v>101117</v>
      </c>
      <c r="B5572" s="461" t="s">
        <v>962</v>
      </c>
      <c r="C5572" s="462" t="s">
        <v>926</v>
      </c>
      <c r="D5572" s="463">
        <v>3.05</v>
      </c>
      <c r="E5572" s="463">
        <v>0.33</v>
      </c>
      <c r="F5572" s="463">
        <v>3.38</v>
      </c>
    </row>
    <row r="5573" spans="1:6" ht="30">
      <c r="A5573" s="460">
        <v>101118</v>
      </c>
      <c r="B5573" s="461" t="s">
        <v>963</v>
      </c>
      <c r="C5573" s="462" t="s">
        <v>926</v>
      </c>
      <c r="D5573" s="463">
        <v>2.9199999999999995</v>
      </c>
      <c r="E5573" s="463">
        <v>1.1000000000000001</v>
      </c>
      <c r="F5573" s="463">
        <v>4.0199999999999996</v>
      </c>
    </row>
    <row r="5574" spans="1:6" ht="30">
      <c r="A5574" s="460">
        <v>101119</v>
      </c>
      <c r="B5574" s="461" t="s">
        <v>964</v>
      </c>
      <c r="C5574" s="462" t="s">
        <v>926</v>
      </c>
      <c r="D5574" s="463">
        <v>6.3500000000000014</v>
      </c>
      <c r="E5574" s="463">
        <v>2.61</v>
      </c>
      <c r="F5574" s="463">
        <v>8.9600000000000009</v>
      </c>
    </row>
    <row r="5575" spans="1:6" ht="30">
      <c r="A5575" s="460">
        <v>101120</v>
      </c>
      <c r="B5575" s="461" t="s">
        <v>965</v>
      </c>
      <c r="C5575" s="462" t="s">
        <v>926</v>
      </c>
      <c r="D5575" s="463">
        <v>5.7</v>
      </c>
      <c r="E5575" s="463">
        <v>1.78</v>
      </c>
      <c r="F5575" s="463">
        <v>7.48</v>
      </c>
    </row>
    <row r="5576" spans="1:6" ht="30">
      <c r="A5576" s="460">
        <v>101121</v>
      </c>
      <c r="B5576" s="461" t="s">
        <v>966</v>
      </c>
      <c r="C5576" s="462" t="s">
        <v>926</v>
      </c>
      <c r="D5576" s="463">
        <v>3.5500000000000003</v>
      </c>
      <c r="E5576" s="463">
        <v>1.1000000000000001</v>
      </c>
      <c r="F5576" s="463">
        <v>4.6500000000000004</v>
      </c>
    </row>
    <row r="5577" spans="1:6" ht="30">
      <c r="A5577" s="460">
        <v>101122</v>
      </c>
      <c r="B5577" s="461" t="s">
        <v>967</v>
      </c>
      <c r="C5577" s="462" t="s">
        <v>926</v>
      </c>
      <c r="D5577" s="463">
        <v>5.8100000000000005</v>
      </c>
      <c r="E5577" s="463">
        <v>0.64</v>
      </c>
      <c r="F5577" s="463">
        <v>6.45</v>
      </c>
    </row>
    <row r="5578" spans="1:6" ht="30">
      <c r="A5578" s="460">
        <v>101123</v>
      </c>
      <c r="B5578" s="461" t="s">
        <v>968</v>
      </c>
      <c r="C5578" s="462" t="s">
        <v>926</v>
      </c>
      <c r="D5578" s="463">
        <v>5.57</v>
      </c>
      <c r="E5578" s="463">
        <v>2.11</v>
      </c>
      <c r="F5578" s="463">
        <v>7.68</v>
      </c>
    </row>
    <row r="5579" spans="1:6" ht="30">
      <c r="A5579" s="460">
        <v>101124</v>
      </c>
      <c r="B5579" s="461" t="s">
        <v>969</v>
      </c>
      <c r="C5579" s="462" t="s">
        <v>926</v>
      </c>
      <c r="D5579" s="463">
        <v>12.98</v>
      </c>
      <c r="E5579" s="463">
        <v>3.12</v>
      </c>
      <c r="F5579" s="463">
        <v>16.100000000000001</v>
      </c>
    </row>
    <row r="5580" spans="1:6" ht="30">
      <c r="A5580" s="460">
        <v>101125</v>
      </c>
      <c r="B5580" s="461" t="s">
        <v>970</v>
      </c>
      <c r="C5580" s="462" t="s">
        <v>926</v>
      </c>
      <c r="D5580" s="463">
        <v>12.65</v>
      </c>
      <c r="E5580" s="463">
        <v>2.66</v>
      </c>
      <c r="F5580" s="463">
        <v>15.31</v>
      </c>
    </row>
    <row r="5581" spans="1:6" ht="30">
      <c r="A5581" s="460">
        <v>101126</v>
      </c>
      <c r="B5581" s="461" t="s">
        <v>971</v>
      </c>
      <c r="C5581" s="462" t="s">
        <v>926</v>
      </c>
      <c r="D5581" s="463">
        <v>11.51</v>
      </c>
      <c r="E5581" s="463">
        <v>2.31</v>
      </c>
      <c r="F5581" s="463">
        <v>13.82</v>
      </c>
    </row>
    <row r="5582" spans="1:6" ht="30">
      <c r="A5582" s="460">
        <v>101127</v>
      </c>
      <c r="B5582" s="461" t="s">
        <v>972</v>
      </c>
      <c r="C5582" s="462" t="s">
        <v>926</v>
      </c>
      <c r="D5582" s="463">
        <v>12.709999999999999</v>
      </c>
      <c r="E5582" s="463">
        <v>2.0699999999999998</v>
      </c>
      <c r="F5582" s="463">
        <v>14.78</v>
      </c>
    </row>
    <row r="5583" spans="1:6" ht="30">
      <c r="A5583" s="460">
        <v>101128</v>
      </c>
      <c r="B5583" s="461" t="s">
        <v>973</v>
      </c>
      <c r="C5583" s="462" t="s">
        <v>926</v>
      </c>
      <c r="D5583" s="463">
        <v>12.58</v>
      </c>
      <c r="E5583" s="463">
        <v>2.84</v>
      </c>
      <c r="F5583" s="463">
        <v>15.42</v>
      </c>
    </row>
    <row r="5584" spans="1:6" ht="30">
      <c r="A5584" s="460">
        <v>101129</v>
      </c>
      <c r="B5584" s="461" t="s">
        <v>974</v>
      </c>
      <c r="C5584" s="462" t="s">
        <v>926</v>
      </c>
      <c r="D5584" s="463">
        <v>16.38</v>
      </c>
      <c r="E5584" s="463">
        <v>4.43</v>
      </c>
      <c r="F5584" s="463">
        <v>20.81</v>
      </c>
    </row>
    <row r="5585" spans="1:6" ht="30">
      <c r="A5585" s="460">
        <v>101130</v>
      </c>
      <c r="B5585" s="461" t="s">
        <v>975</v>
      </c>
      <c r="C5585" s="462" t="s">
        <v>926</v>
      </c>
      <c r="D5585" s="463">
        <v>15.729999999999999</v>
      </c>
      <c r="E5585" s="463">
        <v>3.6</v>
      </c>
      <c r="F5585" s="463">
        <v>19.329999999999998</v>
      </c>
    </row>
    <row r="5586" spans="1:6" ht="30">
      <c r="A5586" s="460">
        <v>101131</v>
      </c>
      <c r="B5586" s="461" t="s">
        <v>976</v>
      </c>
      <c r="C5586" s="462" t="s">
        <v>926</v>
      </c>
      <c r="D5586" s="463">
        <v>13.59</v>
      </c>
      <c r="E5586" s="463">
        <v>2.91</v>
      </c>
      <c r="F5586" s="463">
        <v>16.5</v>
      </c>
    </row>
    <row r="5587" spans="1:6" ht="30">
      <c r="A5587" s="460">
        <v>101132</v>
      </c>
      <c r="B5587" s="461" t="s">
        <v>977</v>
      </c>
      <c r="C5587" s="462" t="s">
        <v>926</v>
      </c>
      <c r="D5587" s="463">
        <v>15.860000000000001</v>
      </c>
      <c r="E5587" s="463">
        <v>2.44</v>
      </c>
      <c r="F5587" s="463">
        <v>18.3</v>
      </c>
    </row>
    <row r="5588" spans="1:6" ht="30">
      <c r="A5588" s="460">
        <v>101133</v>
      </c>
      <c r="B5588" s="461" t="s">
        <v>978</v>
      </c>
      <c r="C5588" s="462" t="s">
        <v>926</v>
      </c>
      <c r="D5588" s="463">
        <v>15.610000000000001</v>
      </c>
      <c r="E5588" s="463">
        <v>3.92</v>
      </c>
      <c r="F5588" s="463">
        <v>19.53</v>
      </c>
    </row>
    <row r="5589" spans="1:6" ht="45">
      <c r="A5589" s="460">
        <v>101134</v>
      </c>
      <c r="B5589" s="461" t="s">
        <v>979</v>
      </c>
      <c r="C5589" s="462" t="s">
        <v>926</v>
      </c>
      <c r="D5589" s="463">
        <v>13.549999999999999</v>
      </c>
      <c r="E5589" s="463">
        <v>3.22</v>
      </c>
      <c r="F5589" s="463">
        <v>16.77</v>
      </c>
    </row>
    <row r="5590" spans="1:6" ht="45">
      <c r="A5590" s="460">
        <v>101135</v>
      </c>
      <c r="B5590" s="461" t="s">
        <v>980</v>
      </c>
      <c r="C5590" s="462" t="s">
        <v>926</v>
      </c>
      <c r="D5590" s="463">
        <v>13.23</v>
      </c>
      <c r="E5590" s="463">
        <v>2.75</v>
      </c>
      <c r="F5590" s="463">
        <v>15.98</v>
      </c>
    </row>
    <row r="5591" spans="1:6" ht="45">
      <c r="A5591" s="460">
        <v>101136</v>
      </c>
      <c r="B5591" s="461" t="s">
        <v>981</v>
      </c>
      <c r="C5591" s="462" t="s">
        <v>926</v>
      </c>
      <c r="D5591" s="463">
        <v>12.1</v>
      </c>
      <c r="E5591" s="463">
        <v>2.4</v>
      </c>
      <c r="F5591" s="463">
        <v>14.5</v>
      </c>
    </row>
    <row r="5592" spans="1:6" ht="45">
      <c r="A5592" s="460">
        <v>101137</v>
      </c>
      <c r="B5592" s="461" t="s">
        <v>982</v>
      </c>
      <c r="C5592" s="462" t="s">
        <v>926</v>
      </c>
      <c r="D5592" s="463">
        <v>13.29</v>
      </c>
      <c r="E5592" s="463">
        <v>2.16</v>
      </c>
      <c r="F5592" s="463">
        <v>15.45</v>
      </c>
    </row>
    <row r="5593" spans="1:6" ht="45">
      <c r="A5593" s="460">
        <v>101138</v>
      </c>
      <c r="B5593" s="461" t="s">
        <v>983</v>
      </c>
      <c r="C5593" s="462" t="s">
        <v>926</v>
      </c>
      <c r="D5593" s="463">
        <v>13.15</v>
      </c>
      <c r="E5593" s="463">
        <v>2.94</v>
      </c>
      <c r="F5593" s="463">
        <v>16.09</v>
      </c>
    </row>
    <row r="5594" spans="1:6" ht="45">
      <c r="A5594" s="460">
        <v>101139</v>
      </c>
      <c r="B5594" s="461" t="s">
        <v>984</v>
      </c>
      <c r="C5594" s="462" t="s">
        <v>926</v>
      </c>
      <c r="D5594" s="463">
        <v>16.98</v>
      </c>
      <c r="E5594" s="463">
        <v>4.53</v>
      </c>
      <c r="F5594" s="463">
        <v>21.51</v>
      </c>
    </row>
    <row r="5595" spans="1:6" ht="45">
      <c r="A5595" s="460">
        <v>101140</v>
      </c>
      <c r="B5595" s="461" t="s">
        <v>985</v>
      </c>
      <c r="C5595" s="462" t="s">
        <v>926</v>
      </c>
      <c r="D5595" s="463">
        <v>16.330000000000002</v>
      </c>
      <c r="E5595" s="463">
        <v>3.7</v>
      </c>
      <c r="F5595" s="463">
        <v>20.03</v>
      </c>
    </row>
    <row r="5596" spans="1:6" ht="45">
      <c r="A5596" s="460">
        <v>101141</v>
      </c>
      <c r="B5596" s="461" t="s">
        <v>986</v>
      </c>
      <c r="C5596" s="462" t="s">
        <v>926</v>
      </c>
      <c r="D5596" s="463">
        <v>14.2</v>
      </c>
      <c r="E5596" s="463">
        <v>3</v>
      </c>
      <c r="F5596" s="463">
        <v>17.2</v>
      </c>
    </row>
    <row r="5597" spans="1:6" ht="45">
      <c r="A5597" s="460">
        <v>101142</v>
      </c>
      <c r="B5597" s="461" t="s">
        <v>987</v>
      </c>
      <c r="C5597" s="462" t="s">
        <v>926</v>
      </c>
      <c r="D5597" s="463">
        <v>16.46</v>
      </c>
      <c r="E5597" s="463">
        <v>2.54</v>
      </c>
      <c r="F5597" s="463">
        <v>19</v>
      </c>
    </row>
    <row r="5598" spans="1:6" ht="45">
      <c r="A5598" s="460">
        <v>101143</v>
      </c>
      <c r="B5598" s="461" t="s">
        <v>988</v>
      </c>
      <c r="C5598" s="462" t="s">
        <v>926</v>
      </c>
      <c r="D5598" s="463">
        <v>16.21</v>
      </c>
      <c r="E5598" s="463">
        <v>4.0199999999999996</v>
      </c>
      <c r="F5598" s="463">
        <v>20.23</v>
      </c>
    </row>
    <row r="5599" spans="1:6" ht="45">
      <c r="A5599" s="460">
        <v>101144</v>
      </c>
      <c r="B5599" s="461" t="s">
        <v>989</v>
      </c>
      <c r="C5599" s="462" t="s">
        <v>926</v>
      </c>
      <c r="D5599" s="463">
        <v>13.32</v>
      </c>
      <c r="E5599" s="463">
        <v>2.93</v>
      </c>
      <c r="F5599" s="463">
        <v>16.25</v>
      </c>
    </row>
    <row r="5600" spans="1:6" ht="45">
      <c r="A5600" s="460">
        <v>101145</v>
      </c>
      <c r="B5600" s="461" t="s">
        <v>990</v>
      </c>
      <c r="C5600" s="462" t="s">
        <v>926</v>
      </c>
      <c r="D5600" s="463">
        <v>13</v>
      </c>
      <c r="E5600" s="463">
        <v>2.46</v>
      </c>
      <c r="F5600" s="463">
        <v>15.46</v>
      </c>
    </row>
    <row r="5601" spans="1:6" ht="45">
      <c r="A5601" s="460">
        <v>101146</v>
      </c>
      <c r="B5601" s="461" t="s">
        <v>991</v>
      </c>
      <c r="C5601" s="462" t="s">
        <v>926</v>
      </c>
      <c r="D5601" s="463">
        <v>11.870000000000001</v>
      </c>
      <c r="E5601" s="463">
        <v>2.11</v>
      </c>
      <c r="F5601" s="463">
        <v>13.98</v>
      </c>
    </row>
    <row r="5602" spans="1:6" ht="45">
      <c r="A5602" s="460">
        <v>101147</v>
      </c>
      <c r="B5602" s="461" t="s">
        <v>992</v>
      </c>
      <c r="C5602" s="462" t="s">
        <v>926</v>
      </c>
      <c r="D5602" s="463">
        <v>13.059999999999999</v>
      </c>
      <c r="E5602" s="463">
        <v>1.87</v>
      </c>
      <c r="F5602" s="463">
        <v>14.93</v>
      </c>
    </row>
    <row r="5603" spans="1:6" ht="45">
      <c r="A5603" s="460">
        <v>101148</v>
      </c>
      <c r="B5603" s="461" t="s">
        <v>993</v>
      </c>
      <c r="C5603" s="462" t="s">
        <v>926</v>
      </c>
      <c r="D5603" s="463">
        <v>12.92</v>
      </c>
      <c r="E5603" s="463">
        <v>2.65</v>
      </c>
      <c r="F5603" s="463">
        <v>15.57</v>
      </c>
    </row>
    <row r="5604" spans="1:6" ht="45">
      <c r="A5604" s="460">
        <v>101149</v>
      </c>
      <c r="B5604" s="461" t="s">
        <v>994</v>
      </c>
      <c r="C5604" s="462" t="s">
        <v>926</v>
      </c>
      <c r="D5604" s="463">
        <v>16.75</v>
      </c>
      <c r="E5604" s="463">
        <v>4.22</v>
      </c>
      <c r="F5604" s="463">
        <v>20.97</v>
      </c>
    </row>
    <row r="5605" spans="1:6" ht="45">
      <c r="A5605" s="460">
        <v>101150</v>
      </c>
      <c r="B5605" s="461" t="s">
        <v>995</v>
      </c>
      <c r="C5605" s="462" t="s">
        <v>926</v>
      </c>
      <c r="D5605" s="463">
        <v>16.099999999999998</v>
      </c>
      <c r="E5605" s="463">
        <v>3.39</v>
      </c>
      <c r="F5605" s="463">
        <v>19.489999999999998</v>
      </c>
    </row>
    <row r="5606" spans="1:6" ht="45">
      <c r="A5606" s="460">
        <v>101151</v>
      </c>
      <c r="B5606" s="461" t="s">
        <v>996</v>
      </c>
      <c r="C5606" s="462" t="s">
        <v>926</v>
      </c>
      <c r="D5606" s="463">
        <v>13.96</v>
      </c>
      <c r="E5606" s="463">
        <v>2.7</v>
      </c>
      <c r="F5606" s="463">
        <v>16.66</v>
      </c>
    </row>
    <row r="5607" spans="1:6" ht="45">
      <c r="A5607" s="460">
        <v>101152</v>
      </c>
      <c r="B5607" s="461" t="s">
        <v>997</v>
      </c>
      <c r="C5607" s="462" t="s">
        <v>926</v>
      </c>
      <c r="D5607" s="463">
        <v>16.23</v>
      </c>
      <c r="E5607" s="463">
        <v>2.23</v>
      </c>
      <c r="F5607" s="463">
        <v>18.46</v>
      </c>
    </row>
    <row r="5608" spans="1:6" ht="45">
      <c r="A5608" s="460">
        <v>101153</v>
      </c>
      <c r="B5608" s="461" t="s">
        <v>998</v>
      </c>
      <c r="C5608" s="462" t="s">
        <v>926</v>
      </c>
      <c r="D5608" s="463">
        <v>15.97</v>
      </c>
      <c r="E5608" s="463">
        <v>3.72</v>
      </c>
      <c r="F5608" s="463">
        <v>19.690000000000001</v>
      </c>
    </row>
    <row r="5609" spans="1:6" ht="45">
      <c r="A5609" s="460">
        <v>101206</v>
      </c>
      <c r="B5609" s="461" t="s">
        <v>7990</v>
      </c>
      <c r="C5609" s="462" t="s">
        <v>926</v>
      </c>
      <c r="D5609" s="463">
        <v>10.58</v>
      </c>
      <c r="E5609" s="463">
        <v>1.8</v>
      </c>
      <c r="F5609" s="463">
        <v>12.38</v>
      </c>
    </row>
    <row r="5610" spans="1:6" ht="45">
      <c r="A5610" s="460">
        <v>101207</v>
      </c>
      <c r="B5610" s="461" t="s">
        <v>7991</v>
      </c>
      <c r="C5610" s="462" t="s">
        <v>926</v>
      </c>
      <c r="D5610" s="463">
        <v>9.34</v>
      </c>
      <c r="E5610" s="463">
        <v>1.32</v>
      </c>
      <c r="F5610" s="463">
        <v>10.66</v>
      </c>
    </row>
    <row r="5611" spans="1:6" ht="45">
      <c r="A5611" s="460">
        <v>101208</v>
      </c>
      <c r="B5611" s="461" t="s">
        <v>7992</v>
      </c>
      <c r="C5611" s="462" t="s">
        <v>926</v>
      </c>
      <c r="D5611" s="463">
        <v>9.07</v>
      </c>
      <c r="E5611" s="463">
        <v>1.35</v>
      </c>
      <c r="F5611" s="463">
        <v>10.42</v>
      </c>
    </row>
    <row r="5612" spans="1:6" ht="45">
      <c r="A5612" s="460">
        <v>101209</v>
      </c>
      <c r="B5612" s="461" t="s">
        <v>7993</v>
      </c>
      <c r="C5612" s="462" t="s">
        <v>926</v>
      </c>
      <c r="D5612" s="463">
        <v>8.43</v>
      </c>
      <c r="E5612" s="463">
        <v>1.22</v>
      </c>
      <c r="F5612" s="463">
        <v>9.65</v>
      </c>
    </row>
    <row r="5613" spans="1:6" ht="45">
      <c r="A5613" s="460">
        <v>101210</v>
      </c>
      <c r="B5613" s="461" t="s">
        <v>7994</v>
      </c>
      <c r="C5613" s="462" t="s">
        <v>926</v>
      </c>
      <c r="D5613" s="463">
        <v>15.049999999999999</v>
      </c>
      <c r="E5613" s="463">
        <v>2.08</v>
      </c>
      <c r="F5613" s="463">
        <v>17.13</v>
      </c>
    </row>
    <row r="5614" spans="1:6" ht="45">
      <c r="A5614" s="460">
        <v>101211</v>
      </c>
      <c r="B5614" s="461" t="s">
        <v>7995</v>
      </c>
      <c r="C5614" s="462" t="s">
        <v>926</v>
      </c>
      <c r="D5614" s="463">
        <v>16.18</v>
      </c>
      <c r="E5614" s="463">
        <v>2.19</v>
      </c>
      <c r="F5614" s="463">
        <v>18.37</v>
      </c>
    </row>
    <row r="5615" spans="1:6" ht="45">
      <c r="A5615" s="460">
        <v>101212</v>
      </c>
      <c r="B5615" s="461" t="s">
        <v>7996</v>
      </c>
      <c r="C5615" s="462" t="s">
        <v>926</v>
      </c>
      <c r="D5615" s="463">
        <v>18.84</v>
      </c>
      <c r="E5615" s="463">
        <v>2.57</v>
      </c>
      <c r="F5615" s="463">
        <v>21.41</v>
      </c>
    </row>
    <row r="5616" spans="1:6" ht="45">
      <c r="A5616" s="460">
        <v>101213</v>
      </c>
      <c r="B5616" s="461" t="s">
        <v>7997</v>
      </c>
      <c r="C5616" s="462" t="s">
        <v>926</v>
      </c>
      <c r="D5616" s="463">
        <v>20.98</v>
      </c>
      <c r="E5616" s="463">
        <v>2.96</v>
      </c>
      <c r="F5616" s="463">
        <v>23.94</v>
      </c>
    </row>
    <row r="5617" spans="1:6" ht="45">
      <c r="A5617" s="460">
        <v>101214</v>
      </c>
      <c r="B5617" s="461" t="s">
        <v>7998</v>
      </c>
      <c r="C5617" s="462" t="s">
        <v>926</v>
      </c>
      <c r="D5617" s="463">
        <v>25.5</v>
      </c>
      <c r="E5617" s="463">
        <v>3.35</v>
      </c>
      <c r="F5617" s="463">
        <v>28.85</v>
      </c>
    </row>
    <row r="5618" spans="1:6" ht="45">
      <c r="A5618" s="460">
        <v>101215</v>
      </c>
      <c r="B5618" s="461" t="s">
        <v>7999</v>
      </c>
      <c r="C5618" s="462" t="s">
        <v>926</v>
      </c>
      <c r="D5618" s="463">
        <v>14.42</v>
      </c>
      <c r="E5618" s="463">
        <v>2.06</v>
      </c>
      <c r="F5618" s="463">
        <v>16.48</v>
      </c>
    </row>
    <row r="5619" spans="1:6" ht="45">
      <c r="A5619" s="460">
        <v>101216</v>
      </c>
      <c r="B5619" s="461" t="s">
        <v>8000</v>
      </c>
      <c r="C5619" s="462" t="s">
        <v>926</v>
      </c>
      <c r="D5619" s="463">
        <v>15.19</v>
      </c>
      <c r="E5619" s="463">
        <v>2.06</v>
      </c>
      <c r="F5619" s="463">
        <v>17.25</v>
      </c>
    </row>
    <row r="5620" spans="1:6" ht="45">
      <c r="A5620" s="460">
        <v>101217</v>
      </c>
      <c r="B5620" s="461" t="s">
        <v>8001</v>
      </c>
      <c r="C5620" s="462" t="s">
        <v>926</v>
      </c>
      <c r="D5620" s="463">
        <v>17.64</v>
      </c>
      <c r="E5620" s="463">
        <v>2.42</v>
      </c>
      <c r="F5620" s="463">
        <v>20.059999999999999</v>
      </c>
    </row>
    <row r="5621" spans="1:6" ht="45">
      <c r="A5621" s="460">
        <v>101218</v>
      </c>
      <c r="B5621" s="461" t="s">
        <v>8002</v>
      </c>
      <c r="C5621" s="462" t="s">
        <v>926</v>
      </c>
      <c r="D5621" s="463">
        <v>18.78</v>
      </c>
      <c r="E5621" s="463">
        <v>2.42</v>
      </c>
      <c r="F5621" s="463">
        <v>21.2</v>
      </c>
    </row>
    <row r="5622" spans="1:6" ht="45">
      <c r="A5622" s="460">
        <v>101219</v>
      </c>
      <c r="B5622" s="461" t="s">
        <v>8003</v>
      </c>
      <c r="C5622" s="462" t="s">
        <v>926</v>
      </c>
      <c r="D5622" s="463">
        <v>22.86</v>
      </c>
      <c r="E5622" s="463">
        <v>2.78</v>
      </c>
      <c r="F5622" s="463">
        <v>25.64</v>
      </c>
    </row>
    <row r="5623" spans="1:6" ht="45">
      <c r="A5623" s="460">
        <v>101220</v>
      </c>
      <c r="B5623" s="461" t="s">
        <v>8004</v>
      </c>
      <c r="C5623" s="462" t="s">
        <v>926</v>
      </c>
      <c r="D5623" s="463">
        <v>14.2</v>
      </c>
      <c r="E5623" s="463">
        <v>1.93</v>
      </c>
      <c r="F5623" s="463">
        <v>16.13</v>
      </c>
    </row>
    <row r="5624" spans="1:6" ht="45">
      <c r="A5624" s="460">
        <v>101221</v>
      </c>
      <c r="B5624" s="461" t="s">
        <v>8005</v>
      </c>
      <c r="C5624" s="462" t="s">
        <v>926</v>
      </c>
      <c r="D5624" s="463">
        <v>15.090000000000002</v>
      </c>
      <c r="E5624" s="463">
        <v>1.94</v>
      </c>
      <c r="F5624" s="463">
        <v>17.03</v>
      </c>
    </row>
    <row r="5625" spans="1:6" ht="45">
      <c r="A5625" s="460">
        <v>101222</v>
      </c>
      <c r="B5625" s="461" t="s">
        <v>8006</v>
      </c>
      <c r="C5625" s="462" t="s">
        <v>926</v>
      </c>
      <c r="D5625" s="463">
        <v>17.55</v>
      </c>
      <c r="E5625" s="463">
        <v>2.2200000000000002</v>
      </c>
      <c r="F5625" s="463">
        <v>19.77</v>
      </c>
    </row>
    <row r="5626" spans="1:6" ht="45">
      <c r="A5626" s="460">
        <v>101223</v>
      </c>
      <c r="B5626" s="461" t="s">
        <v>8007</v>
      </c>
      <c r="C5626" s="462" t="s">
        <v>926</v>
      </c>
      <c r="D5626" s="463">
        <v>19.48</v>
      </c>
      <c r="E5626" s="463">
        <v>2.52</v>
      </c>
      <c r="F5626" s="463">
        <v>22</v>
      </c>
    </row>
    <row r="5627" spans="1:6" ht="45">
      <c r="A5627" s="460">
        <v>101224</v>
      </c>
      <c r="B5627" s="461" t="s">
        <v>8008</v>
      </c>
      <c r="C5627" s="462" t="s">
        <v>926</v>
      </c>
      <c r="D5627" s="463">
        <v>24.42</v>
      </c>
      <c r="E5627" s="463">
        <v>3.11</v>
      </c>
      <c r="F5627" s="463">
        <v>27.53</v>
      </c>
    </row>
    <row r="5628" spans="1:6" ht="45">
      <c r="A5628" s="460">
        <v>101225</v>
      </c>
      <c r="B5628" s="461" t="s">
        <v>8009</v>
      </c>
      <c r="C5628" s="462" t="s">
        <v>926</v>
      </c>
      <c r="D5628" s="463">
        <v>13.05</v>
      </c>
      <c r="E5628" s="463">
        <v>1.76</v>
      </c>
      <c r="F5628" s="463">
        <v>14.81</v>
      </c>
    </row>
    <row r="5629" spans="1:6" ht="45">
      <c r="A5629" s="460">
        <v>101226</v>
      </c>
      <c r="B5629" s="461" t="s">
        <v>8010</v>
      </c>
      <c r="C5629" s="462" t="s">
        <v>926</v>
      </c>
      <c r="D5629" s="463">
        <v>13.83</v>
      </c>
      <c r="E5629" s="463">
        <v>1.75</v>
      </c>
      <c r="F5629" s="463">
        <v>15.58</v>
      </c>
    </row>
    <row r="5630" spans="1:6" ht="45">
      <c r="A5630" s="460">
        <v>101227</v>
      </c>
      <c r="B5630" s="461" t="s">
        <v>8011</v>
      </c>
      <c r="C5630" s="462" t="s">
        <v>926</v>
      </c>
      <c r="D5630" s="463">
        <v>16.02</v>
      </c>
      <c r="E5630" s="463">
        <v>2.02</v>
      </c>
      <c r="F5630" s="463">
        <v>18.04</v>
      </c>
    </row>
    <row r="5631" spans="1:6" ht="45">
      <c r="A5631" s="460">
        <v>101228</v>
      </c>
      <c r="B5631" s="461" t="s">
        <v>8012</v>
      </c>
      <c r="C5631" s="462" t="s">
        <v>926</v>
      </c>
      <c r="D5631" s="463">
        <v>17.190000000000001</v>
      </c>
      <c r="E5631" s="463">
        <v>2.02</v>
      </c>
      <c r="F5631" s="463">
        <v>19.21</v>
      </c>
    </row>
    <row r="5632" spans="1:6" ht="45">
      <c r="A5632" s="460">
        <v>101229</v>
      </c>
      <c r="B5632" s="461" t="s">
        <v>8013</v>
      </c>
      <c r="C5632" s="462" t="s">
        <v>926</v>
      </c>
      <c r="D5632" s="463">
        <v>21.64</v>
      </c>
      <c r="E5632" s="463">
        <v>2.5499999999999998</v>
      </c>
      <c r="F5632" s="463">
        <v>24.19</v>
      </c>
    </row>
    <row r="5633" spans="1:6" ht="60">
      <c r="A5633" s="460">
        <v>101230</v>
      </c>
      <c r="B5633" s="461" t="s">
        <v>8014</v>
      </c>
      <c r="C5633" s="462" t="s">
        <v>926</v>
      </c>
      <c r="D5633" s="463">
        <v>9.370000000000001</v>
      </c>
      <c r="E5633" s="463">
        <v>1.51</v>
      </c>
      <c r="F5633" s="463">
        <v>10.88</v>
      </c>
    </row>
    <row r="5634" spans="1:6" ht="60">
      <c r="A5634" s="460">
        <v>101231</v>
      </c>
      <c r="B5634" s="461" t="s">
        <v>8015</v>
      </c>
      <c r="C5634" s="462" t="s">
        <v>926</v>
      </c>
      <c r="D5634" s="463">
        <v>8.92</v>
      </c>
      <c r="E5634" s="463">
        <v>1.42</v>
      </c>
      <c r="F5634" s="463">
        <v>10.34</v>
      </c>
    </row>
    <row r="5635" spans="1:6" ht="60">
      <c r="A5635" s="460">
        <v>101232</v>
      </c>
      <c r="B5635" s="461" t="s">
        <v>8016</v>
      </c>
      <c r="C5635" s="462" t="s">
        <v>926</v>
      </c>
      <c r="D5635" s="463">
        <v>8.129999999999999</v>
      </c>
      <c r="E5635" s="463">
        <v>1.1499999999999999</v>
      </c>
      <c r="F5635" s="463">
        <v>9.2799999999999994</v>
      </c>
    </row>
    <row r="5636" spans="1:6" ht="60">
      <c r="A5636" s="460">
        <v>101233</v>
      </c>
      <c r="B5636" s="461" t="s">
        <v>8017</v>
      </c>
      <c r="C5636" s="462" t="s">
        <v>926</v>
      </c>
      <c r="D5636" s="463">
        <v>7.53</v>
      </c>
      <c r="E5636" s="463">
        <v>1.03</v>
      </c>
      <c r="F5636" s="463">
        <v>8.56</v>
      </c>
    </row>
    <row r="5637" spans="1:6" ht="60">
      <c r="A5637" s="460">
        <v>101234</v>
      </c>
      <c r="B5637" s="461" t="s">
        <v>8018</v>
      </c>
      <c r="C5637" s="462" t="s">
        <v>926</v>
      </c>
      <c r="D5637" s="463">
        <v>14.639999999999999</v>
      </c>
      <c r="E5637" s="463">
        <v>2.17</v>
      </c>
      <c r="F5637" s="463">
        <v>16.809999999999999</v>
      </c>
    </row>
    <row r="5638" spans="1:6" ht="45">
      <c r="A5638" s="460">
        <v>101235</v>
      </c>
      <c r="B5638" s="461" t="s">
        <v>8019</v>
      </c>
      <c r="C5638" s="462" t="s">
        <v>926</v>
      </c>
      <c r="D5638" s="463">
        <v>15.510000000000002</v>
      </c>
      <c r="E5638" s="463">
        <v>2.16</v>
      </c>
      <c r="F5638" s="463">
        <v>17.670000000000002</v>
      </c>
    </row>
    <row r="5639" spans="1:6" ht="45">
      <c r="A5639" s="460">
        <v>101236</v>
      </c>
      <c r="B5639" s="461" t="s">
        <v>8020</v>
      </c>
      <c r="C5639" s="462" t="s">
        <v>926</v>
      </c>
      <c r="D5639" s="463">
        <v>18.07</v>
      </c>
      <c r="E5639" s="463">
        <v>2.48</v>
      </c>
      <c r="F5639" s="463">
        <v>20.55</v>
      </c>
    </row>
    <row r="5640" spans="1:6" ht="45">
      <c r="A5640" s="460">
        <v>101237</v>
      </c>
      <c r="B5640" s="461" t="s">
        <v>8021</v>
      </c>
      <c r="C5640" s="462" t="s">
        <v>926</v>
      </c>
      <c r="D5640" s="463">
        <v>19.37</v>
      </c>
      <c r="E5640" s="463">
        <v>2.48</v>
      </c>
      <c r="F5640" s="463">
        <v>21.85</v>
      </c>
    </row>
    <row r="5641" spans="1:6" ht="45">
      <c r="A5641" s="460">
        <v>101238</v>
      </c>
      <c r="B5641" s="461" t="s">
        <v>8022</v>
      </c>
      <c r="C5641" s="462" t="s">
        <v>926</v>
      </c>
      <c r="D5641" s="463">
        <v>24.47</v>
      </c>
      <c r="E5641" s="463">
        <v>3.14</v>
      </c>
      <c r="F5641" s="463">
        <v>27.61</v>
      </c>
    </row>
    <row r="5642" spans="1:6" ht="60">
      <c r="A5642" s="460">
        <v>101239</v>
      </c>
      <c r="B5642" s="461" t="s">
        <v>8023</v>
      </c>
      <c r="C5642" s="462" t="s">
        <v>926</v>
      </c>
      <c r="D5642" s="463">
        <v>13.02</v>
      </c>
      <c r="E5642" s="463">
        <v>1.71</v>
      </c>
      <c r="F5642" s="463">
        <v>14.73</v>
      </c>
    </row>
    <row r="5643" spans="1:6" ht="45">
      <c r="A5643" s="460">
        <v>101240</v>
      </c>
      <c r="B5643" s="461" t="s">
        <v>8024</v>
      </c>
      <c r="C5643" s="462" t="s">
        <v>926</v>
      </c>
      <c r="D5643" s="463">
        <v>13.82</v>
      </c>
      <c r="E5643" s="463">
        <v>1.7</v>
      </c>
      <c r="F5643" s="463">
        <v>15.52</v>
      </c>
    </row>
    <row r="5644" spans="1:6" ht="45">
      <c r="A5644" s="460">
        <v>101241</v>
      </c>
      <c r="B5644" s="461" t="s">
        <v>8025</v>
      </c>
      <c r="C5644" s="462" t="s">
        <v>926</v>
      </c>
      <c r="D5644" s="463">
        <v>16.11</v>
      </c>
      <c r="E5644" s="463">
        <v>2.0099999999999998</v>
      </c>
      <c r="F5644" s="463">
        <v>18.12</v>
      </c>
    </row>
    <row r="5645" spans="1:6" ht="45">
      <c r="A5645" s="460">
        <v>101242</v>
      </c>
      <c r="B5645" s="461" t="s">
        <v>8026</v>
      </c>
      <c r="C5645" s="462" t="s">
        <v>926</v>
      </c>
      <c r="D5645" s="463">
        <v>17.93</v>
      </c>
      <c r="E5645" s="463">
        <v>2.3199999999999998</v>
      </c>
      <c r="F5645" s="463">
        <v>20.25</v>
      </c>
    </row>
    <row r="5646" spans="1:6" ht="45">
      <c r="A5646" s="460">
        <v>101243</v>
      </c>
      <c r="B5646" s="461" t="s">
        <v>8027</v>
      </c>
      <c r="C5646" s="462" t="s">
        <v>926</v>
      </c>
      <c r="D5646" s="463">
        <v>21.87</v>
      </c>
      <c r="E5646" s="463">
        <v>2.61</v>
      </c>
      <c r="F5646" s="463">
        <v>24.48</v>
      </c>
    </row>
    <row r="5647" spans="1:6" ht="60">
      <c r="A5647" s="460">
        <v>101244</v>
      </c>
      <c r="B5647" s="461" t="s">
        <v>8028</v>
      </c>
      <c r="C5647" s="462" t="s">
        <v>926</v>
      </c>
      <c r="D5647" s="463">
        <v>13.61</v>
      </c>
      <c r="E5647" s="463">
        <v>1.88</v>
      </c>
      <c r="F5647" s="463">
        <v>15.49</v>
      </c>
    </row>
    <row r="5648" spans="1:6" ht="45">
      <c r="A5648" s="460">
        <v>101245</v>
      </c>
      <c r="B5648" s="461" t="s">
        <v>8029</v>
      </c>
      <c r="C5648" s="462" t="s">
        <v>926</v>
      </c>
      <c r="D5648" s="463">
        <v>14.490000000000002</v>
      </c>
      <c r="E5648" s="463">
        <v>1.88</v>
      </c>
      <c r="F5648" s="463">
        <v>16.37</v>
      </c>
    </row>
    <row r="5649" spans="1:6" ht="45">
      <c r="A5649" s="460">
        <v>101246</v>
      </c>
      <c r="B5649" s="461" t="s">
        <v>8030</v>
      </c>
      <c r="C5649" s="462" t="s">
        <v>926</v>
      </c>
      <c r="D5649" s="463">
        <v>16.849999999999998</v>
      </c>
      <c r="E5649" s="463">
        <v>2.14</v>
      </c>
      <c r="F5649" s="463">
        <v>18.989999999999998</v>
      </c>
    </row>
    <row r="5650" spans="1:6" ht="45">
      <c r="A5650" s="460">
        <v>101247</v>
      </c>
      <c r="B5650" s="461" t="s">
        <v>8031</v>
      </c>
      <c r="C5650" s="462" t="s">
        <v>926</v>
      </c>
      <c r="D5650" s="463">
        <v>18.690000000000001</v>
      </c>
      <c r="E5650" s="463">
        <v>2.38</v>
      </c>
      <c r="F5650" s="463">
        <v>21.07</v>
      </c>
    </row>
    <row r="5651" spans="1:6" ht="60">
      <c r="A5651" s="460">
        <v>101248</v>
      </c>
      <c r="B5651" s="461" t="s">
        <v>8032</v>
      </c>
      <c r="C5651" s="462" t="s">
        <v>926</v>
      </c>
      <c r="D5651" s="463">
        <v>23.45</v>
      </c>
      <c r="E5651" s="463">
        <v>2.88</v>
      </c>
      <c r="F5651" s="463">
        <v>26.33</v>
      </c>
    </row>
    <row r="5652" spans="1:6" ht="60">
      <c r="A5652" s="460">
        <v>101249</v>
      </c>
      <c r="B5652" s="461" t="s">
        <v>8033</v>
      </c>
      <c r="C5652" s="462" t="s">
        <v>926</v>
      </c>
      <c r="D5652" s="463">
        <v>11.99</v>
      </c>
      <c r="E5652" s="463">
        <v>1.47</v>
      </c>
      <c r="F5652" s="463">
        <v>13.46</v>
      </c>
    </row>
    <row r="5653" spans="1:6" ht="45">
      <c r="A5653" s="460">
        <v>101250</v>
      </c>
      <c r="B5653" s="461" t="s">
        <v>8034</v>
      </c>
      <c r="C5653" s="462" t="s">
        <v>926</v>
      </c>
      <c r="D5653" s="463">
        <v>13.25</v>
      </c>
      <c r="E5653" s="463">
        <v>1.69</v>
      </c>
      <c r="F5653" s="463">
        <v>14.94</v>
      </c>
    </row>
    <row r="5654" spans="1:6" ht="45">
      <c r="A5654" s="460">
        <v>101251</v>
      </c>
      <c r="B5654" s="461" t="s">
        <v>8035</v>
      </c>
      <c r="C5654" s="462" t="s">
        <v>926</v>
      </c>
      <c r="D5654" s="463">
        <v>15.189999999999998</v>
      </c>
      <c r="E5654" s="463">
        <v>1.8</v>
      </c>
      <c r="F5654" s="463">
        <v>16.989999999999998</v>
      </c>
    </row>
    <row r="5655" spans="1:6" ht="45">
      <c r="A5655" s="460">
        <v>101252</v>
      </c>
      <c r="B5655" s="461" t="s">
        <v>8036</v>
      </c>
      <c r="C5655" s="462" t="s">
        <v>926</v>
      </c>
      <c r="D5655" s="463">
        <v>16.490000000000002</v>
      </c>
      <c r="E5655" s="463">
        <v>1.92</v>
      </c>
      <c r="F5655" s="463">
        <v>18.41</v>
      </c>
    </row>
    <row r="5656" spans="1:6" ht="45">
      <c r="A5656" s="460">
        <v>101253</v>
      </c>
      <c r="B5656" s="461" t="s">
        <v>8037</v>
      </c>
      <c r="C5656" s="462" t="s">
        <v>926</v>
      </c>
      <c r="D5656" s="463">
        <v>20.779999999999998</v>
      </c>
      <c r="E5656" s="463">
        <v>2.37</v>
      </c>
      <c r="F5656" s="463">
        <v>23.15</v>
      </c>
    </row>
    <row r="5657" spans="1:6" ht="45">
      <c r="A5657" s="460">
        <v>101254</v>
      </c>
      <c r="B5657" s="461" t="s">
        <v>8038</v>
      </c>
      <c r="C5657" s="462" t="s">
        <v>926</v>
      </c>
      <c r="D5657" s="463">
        <v>11.07</v>
      </c>
      <c r="E5657" s="463">
        <v>2</v>
      </c>
      <c r="F5657" s="463">
        <v>13.07</v>
      </c>
    </row>
    <row r="5658" spans="1:6" ht="45">
      <c r="A5658" s="460">
        <v>101255</v>
      </c>
      <c r="B5658" s="461" t="s">
        <v>8039</v>
      </c>
      <c r="C5658" s="462" t="s">
        <v>926</v>
      </c>
      <c r="D5658" s="463">
        <v>9.89</v>
      </c>
      <c r="E5658" s="463">
        <v>1.59</v>
      </c>
      <c r="F5658" s="463">
        <v>11.48</v>
      </c>
    </row>
    <row r="5659" spans="1:6" ht="45">
      <c r="A5659" s="460">
        <v>101256</v>
      </c>
      <c r="B5659" s="461" t="s">
        <v>8040</v>
      </c>
      <c r="C5659" s="462" t="s">
        <v>926</v>
      </c>
      <c r="D5659" s="463">
        <v>17.240000000000002</v>
      </c>
      <c r="E5659" s="463">
        <v>2.86</v>
      </c>
      <c r="F5659" s="463">
        <v>20.100000000000001</v>
      </c>
    </row>
    <row r="5660" spans="1:6" ht="45">
      <c r="A5660" s="460">
        <v>101257</v>
      </c>
      <c r="B5660" s="461" t="s">
        <v>8041</v>
      </c>
      <c r="C5660" s="462" t="s">
        <v>926</v>
      </c>
      <c r="D5660" s="463">
        <v>18.259999999999998</v>
      </c>
      <c r="E5660" s="463">
        <v>2.87</v>
      </c>
      <c r="F5660" s="463">
        <v>21.13</v>
      </c>
    </row>
    <row r="5661" spans="1:6" ht="45">
      <c r="A5661" s="460">
        <v>101258</v>
      </c>
      <c r="B5661" s="461" t="s">
        <v>8042</v>
      </c>
      <c r="C5661" s="462" t="s">
        <v>926</v>
      </c>
      <c r="D5661" s="463">
        <v>21.200000000000003</v>
      </c>
      <c r="E5661" s="463">
        <v>3.31</v>
      </c>
      <c r="F5661" s="463">
        <v>24.51</v>
      </c>
    </row>
    <row r="5662" spans="1:6" ht="45">
      <c r="A5662" s="460">
        <v>101259</v>
      </c>
      <c r="B5662" s="461" t="s">
        <v>8043</v>
      </c>
      <c r="C5662" s="462" t="s">
        <v>926</v>
      </c>
      <c r="D5662" s="463">
        <v>23.509999999999998</v>
      </c>
      <c r="E5662" s="463">
        <v>3.73</v>
      </c>
      <c r="F5662" s="463">
        <v>27.24</v>
      </c>
    </row>
    <row r="5663" spans="1:6" ht="45">
      <c r="A5663" s="460">
        <v>101260</v>
      </c>
      <c r="B5663" s="461" t="s">
        <v>8044</v>
      </c>
      <c r="C5663" s="462" t="s">
        <v>926</v>
      </c>
      <c r="D5663" s="463">
        <v>29.44</v>
      </c>
      <c r="E5663" s="463">
        <v>4.59</v>
      </c>
      <c r="F5663" s="463">
        <v>34.03</v>
      </c>
    </row>
    <row r="5664" spans="1:6" ht="45">
      <c r="A5664" s="460">
        <v>101261</v>
      </c>
      <c r="B5664" s="461" t="s">
        <v>8045</v>
      </c>
      <c r="C5664" s="462" t="s">
        <v>926</v>
      </c>
      <c r="D5664" s="463">
        <v>16.37</v>
      </c>
      <c r="E5664" s="463">
        <v>2.61</v>
      </c>
      <c r="F5664" s="463">
        <v>18.98</v>
      </c>
    </row>
    <row r="5665" spans="1:6" ht="45">
      <c r="A5665" s="460">
        <v>101262</v>
      </c>
      <c r="B5665" s="461" t="s">
        <v>8046</v>
      </c>
      <c r="C5665" s="462" t="s">
        <v>926</v>
      </c>
      <c r="D5665" s="463">
        <v>17.39</v>
      </c>
      <c r="E5665" s="463">
        <v>2.61</v>
      </c>
      <c r="F5665" s="463">
        <v>20</v>
      </c>
    </row>
    <row r="5666" spans="1:6" ht="45">
      <c r="A5666" s="460">
        <v>101263</v>
      </c>
      <c r="B5666" s="461" t="s">
        <v>8047</v>
      </c>
      <c r="C5666" s="462" t="s">
        <v>926</v>
      </c>
      <c r="D5666" s="463">
        <v>20.14</v>
      </c>
      <c r="E5666" s="463">
        <v>2.96</v>
      </c>
      <c r="F5666" s="463">
        <v>23.1</v>
      </c>
    </row>
    <row r="5667" spans="1:6" ht="45">
      <c r="A5667" s="460">
        <v>101264</v>
      </c>
      <c r="B5667" s="461" t="s">
        <v>8048</v>
      </c>
      <c r="C5667" s="462" t="s">
        <v>926</v>
      </c>
      <c r="D5667" s="463">
        <v>22.32</v>
      </c>
      <c r="E5667" s="463">
        <v>3.3</v>
      </c>
      <c r="F5667" s="463">
        <v>25.62</v>
      </c>
    </row>
    <row r="5668" spans="1:6" ht="45">
      <c r="A5668" s="460">
        <v>101265</v>
      </c>
      <c r="B5668" s="461" t="s">
        <v>8049</v>
      </c>
      <c r="C5668" s="462" t="s">
        <v>926</v>
      </c>
      <c r="D5668" s="463">
        <v>27.9</v>
      </c>
      <c r="E5668" s="463">
        <v>3.98</v>
      </c>
      <c r="F5668" s="463">
        <v>31.88</v>
      </c>
    </row>
    <row r="5669" spans="1:6" ht="60">
      <c r="A5669" s="460">
        <v>101266</v>
      </c>
      <c r="B5669" s="461" t="s">
        <v>8050</v>
      </c>
      <c r="C5669" s="462" t="s">
        <v>926</v>
      </c>
      <c r="D5669" s="463">
        <v>9.879999999999999</v>
      </c>
      <c r="E5669" s="463">
        <v>1.71</v>
      </c>
      <c r="F5669" s="463">
        <v>11.59</v>
      </c>
    </row>
    <row r="5670" spans="1:6" ht="60">
      <c r="A5670" s="460">
        <v>101267</v>
      </c>
      <c r="B5670" s="461" t="s">
        <v>8051</v>
      </c>
      <c r="C5670" s="462" t="s">
        <v>926</v>
      </c>
      <c r="D5670" s="463">
        <v>9.5</v>
      </c>
      <c r="E5670" s="463">
        <v>1.65</v>
      </c>
      <c r="F5670" s="463">
        <v>11.15</v>
      </c>
    </row>
    <row r="5671" spans="1:6" ht="60">
      <c r="A5671" s="460">
        <v>101268</v>
      </c>
      <c r="B5671" s="461" t="s">
        <v>8052</v>
      </c>
      <c r="C5671" s="462" t="s">
        <v>926</v>
      </c>
      <c r="D5671" s="463">
        <v>15.76</v>
      </c>
      <c r="E5671" s="463">
        <v>2.44</v>
      </c>
      <c r="F5671" s="463">
        <v>18.2</v>
      </c>
    </row>
    <row r="5672" spans="1:6" ht="45">
      <c r="A5672" s="460">
        <v>101269</v>
      </c>
      <c r="B5672" s="461" t="s">
        <v>8053</v>
      </c>
      <c r="C5672" s="462" t="s">
        <v>926</v>
      </c>
      <c r="D5672" s="463">
        <v>17.5</v>
      </c>
      <c r="E5672" s="463">
        <v>2.79</v>
      </c>
      <c r="F5672" s="463">
        <v>20.29</v>
      </c>
    </row>
    <row r="5673" spans="1:6" ht="45">
      <c r="A5673" s="460">
        <v>101270</v>
      </c>
      <c r="B5673" s="461" t="s">
        <v>8054</v>
      </c>
      <c r="C5673" s="462" t="s">
        <v>926</v>
      </c>
      <c r="D5673" s="463">
        <v>20.310000000000002</v>
      </c>
      <c r="E5673" s="463">
        <v>3.17</v>
      </c>
      <c r="F5673" s="463">
        <v>23.48</v>
      </c>
    </row>
    <row r="5674" spans="1:6" ht="45">
      <c r="A5674" s="460">
        <v>101271</v>
      </c>
      <c r="B5674" s="461" t="s">
        <v>8055</v>
      </c>
      <c r="C5674" s="462" t="s">
        <v>926</v>
      </c>
      <c r="D5674" s="463">
        <v>22.51</v>
      </c>
      <c r="E5674" s="463">
        <v>3.54</v>
      </c>
      <c r="F5674" s="463">
        <v>26.05</v>
      </c>
    </row>
    <row r="5675" spans="1:6" ht="60">
      <c r="A5675" s="460">
        <v>101272</v>
      </c>
      <c r="B5675" s="461" t="s">
        <v>8056</v>
      </c>
      <c r="C5675" s="462" t="s">
        <v>926</v>
      </c>
      <c r="D5675" s="463">
        <v>28.200000000000003</v>
      </c>
      <c r="E5675" s="463">
        <v>4.26</v>
      </c>
      <c r="F5675" s="463">
        <v>32.46</v>
      </c>
    </row>
    <row r="5676" spans="1:6" ht="60">
      <c r="A5676" s="460">
        <v>101273</v>
      </c>
      <c r="B5676" s="461" t="s">
        <v>8057</v>
      </c>
      <c r="C5676" s="462" t="s">
        <v>926</v>
      </c>
      <c r="D5676" s="463">
        <v>15.139999999999999</v>
      </c>
      <c r="E5676" s="463">
        <v>2.2200000000000002</v>
      </c>
      <c r="F5676" s="463">
        <v>17.36</v>
      </c>
    </row>
    <row r="5677" spans="1:6" ht="45">
      <c r="A5677" s="460">
        <v>101274</v>
      </c>
      <c r="B5677" s="461" t="s">
        <v>8058</v>
      </c>
      <c r="C5677" s="462" t="s">
        <v>926</v>
      </c>
      <c r="D5677" s="463">
        <v>16.700000000000003</v>
      </c>
      <c r="E5677" s="463">
        <v>2.5099999999999998</v>
      </c>
      <c r="F5677" s="463">
        <v>19.21</v>
      </c>
    </row>
    <row r="5678" spans="1:6" ht="45">
      <c r="A5678" s="460">
        <v>101275</v>
      </c>
      <c r="B5678" s="461" t="s">
        <v>8059</v>
      </c>
      <c r="C5678" s="462" t="s">
        <v>926</v>
      </c>
      <c r="D5678" s="463">
        <v>19.39</v>
      </c>
      <c r="E5678" s="463">
        <v>2.82</v>
      </c>
      <c r="F5678" s="463">
        <v>22.21</v>
      </c>
    </row>
    <row r="5679" spans="1:6" ht="45">
      <c r="A5679" s="460">
        <v>101276</v>
      </c>
      <c r="B5679" s="461" t="s">
        <v>8060</v>
      </c>
      <c r="C5679" s="462" t="s">
        <v>926</v>
      </c>
      <c r="D5679" s="463">
        <v>21.44</v>
      </c>
      <c r="E5679" s="463">
        <v>3.11</v>
      </c>
      <c r="F5679" s="463">
        <v>24.55</v>
      </c>
    </row>
    <row r="5680" spans="1:6" ht="60">
      <c r="A5680" s="460">
        <v>101277</v>
      </c>
      <c r="B5680" s="461" t="s">
        <v>8061</v>
      </c>
      <c r="C5680" s="462" t="s">
        <v>926</v>
      </c>
      <c r="D5680" s="463">
        <v>27.4</v>
      </c>
      <c r="E5680" s="463">
        <v>3.98</v>
      </c>
      <c r="F5680" s="463">
        <v>31.38</v>
      </c>
    </row>
    <row r="5681" spans="1:6" ht="30">
      <c r="A5681" s="460">
        <v>102354</v>
      </c>
      <c r="B5681" s="461" t="s">
        <v>5120</v>
      </c>
      <c r="C5681" s="462" t="s">
        <v>926</v>
      </c>
      <c r="D5681" s="463">
        <v>111.07</v>
      </c>
      <c r="E5681" s="463">
        <v>56.82</v>
      </c>
      <c r="F5681" s="463">
        <v>167.89</v>
      </c>
    </row>
    <row r="5682" spans="1:6" ht="30">
      <c r="A5682" s="460">
        <v>102355</v>
      </c>
      <c r="B5682" s="461" t="s">
        <v>5121</v>
      </c>
      <c r="C5682" s="462" t="s">
        <v>926</v>
      </c>
      <c r="D5682" s="463">
        <v>124.21000000000001</v>
      </c>
      <c r="E5682" s="463">
        <v>75.84</v>
      </c>
      <c r="F5682" s="463">
        <v>200.05</v>
      </c>
    </row>
    <row r="5683" spans="1:6" ht="30">
      <c r="A5683" s="460">
        <v>102360</v>
      </c>
      <c r="B5683" s="461" t="s">
        <v>5122</v>
      </c>
      <c r="C5683" s="462" t="s">
        <v>926</v>
      </c>
      <c r="D5683" s="463">
        <v>19.149999999999999</v>
      </c>
      <c r="E5683" s="463">
        <v>6.43</v>
      </c>
      <c r="F5683" s="463">
        <v>25.58</v>
      </c>
    </row>
    <row r="5684" spans="1:6" ht="30">
      <c r="A5684" s="460">
        <v>102361</v>
      </c>
      <c r="B5684" s="461" t="s">
        <v>5123</v>
      </c>
      <c r="C5684" s="462" t="s">
        <v>926</v>
      </c>
      <c r="D5684" s="463">
        <v>27.6</v>
      </c>
      <c r="E5684" s="463">
        <v>13.72</v>
      </c>
      <c r="F5684" s="463">
        <v>41.32</v>
      </c>
    </row>
    <row r="5685" spans="1:6" ht="45">
      <c r="A5685" s="460">
        <v>90082</v>
      </c>
      <c r="B5685" s="461" t="s">
        <v>5124</v>
      </c>
      <c r="C5685" s="462" t="s">
        <v>926</v>
      </c>
      <c r="D5685" s="463">
        <v>8.99</v>
      </c>
      <c r="E5685" s="463">
        <v>3.03</v>
      </c>
      <c r="F5685" s="463">
        <v>12.02</v>
      </c>
    </row>
    <row r="5686" spans="1:6" ht="45">
      <c r="A5686" s="460">
        <v>90084</v>
      </c>
      <c r="B5686" s="461" t="s">
        <v>5125</v>
      </c>
      <c r="C5686" s="462" t="s">
        <v>926</v>
      </c>
      <c r="D5686" s="463">
        <v>8.6999999999999993</v>
      </c>
      <c r="E5686" s="463">
        <v>2.95</v>
      </c>
      <c r="F5686" s="463">
        <v>11.65</v>
      </c>
    </row>
    <row r="5687" spans="1:6" ht="45">
      <c r="A5687" s="460">
        <v>90086</v>
      </c>
      <c r="B5687" s="461" t="s">
        <v>5126</v>
      </c>
      <c r="C5687" s="462" t="s">
        <v>926</v>
      </c>
      <c r="D5687" s="463">
        <v>8.2199999999999989</v>
      </c>
      <c r="E5687" s="463">
        <v>2.79</v>
      </c>
      <c r="F5687" s="463">
        <v>11.01</v>
      </c>
    </row>
    <row r="5688" spans="1:6" ht="45">
      <c r="A5688" s="460">
        <v>90087</v>
      </c>
      <c r="B5688" s="461" t="s">
        <v>5127</v>
      </c>
      <c r="C5688" s="462" t="s">
        <v>926</v>
      </c>
      <c r="D5688" s="463">
        <v>7.73</v>
      </c>
      <c r="E5688" s="463">
        <v>2.2400000000000002</v>
      </c>
      <c r="F5688" s="463">
        <v>9.9700000000000006</v>
      </c>
    </row>
    <row r="5689" spans="1:6" ht="45">
      <c r="A5689" s="460">
        <v>90090</v>
      </c>
      <c r="B5689" s="461" t="s">
        <v>5128</v>
      </c>
      <c r="C5689" s="462" t="s">
        <v>926</v>
      </c>
      <c r="D5689" s="463">
        <v>7.5600000000000005</v>
      </c>
      <c r="E5689" s="463">
        <v>2.19</v>
      </c>
      <c r="F5689" s="463">
        <v>9.75</v>
      </c>
    </row>
    <row r="5690" spans="1:6" ht="45">
      <c r="A5690" s="460">
        <v>90091</v>
      </c>
      <c r="B5690" s="461" t="s">
        <v>5129</v>
      </c>
      <c r="C5690" s="462" t="s">
        <v>926</v>
      </c>
      <c r="D5690" s="463">
        <v>4.84</v>
      </c>
      <c r="E5690" s="463">
        <v>1.66</v>
      </c>
      <c r="F5690" s="463">
        <v>6.5</v>
      </c>
    </row>
    <row r="5691" spans="1:6" ht="60">
      <c r="A5691" s="460">
        <v>90092</v>
      </c>
      <c r="B5691" s="461" t="s">
        <v>5130</v>
      </c>
      <c r="C5691" s="462" t="s">
        <v>926</v>
      </c>
      <c r="D5691" s="463">
        <v>4.79</v>
      </c>
      <c r="E5691" s="463">
        <v>1.63</v>
      </c>
      <c r="F5691" s="463">
        <v>6.42</v>
      </c>
    </row>
    <row r="5692" spans="1:6" ht="45">
      <c r="A5692" s="460">
        <v>90094</v>
      </c>
      <c r="B5692" s="461" t="s">
        <v>5131</v>
      </c>
      <c r="C5692" s="462" t="s">
        <v>926</v>
      </c>
      <c r="D5692" s="463">
        <v>4.55</v>
      </c>
      <c r="E5692" s="463">
        <v>1.53</v>
      </c>
      <c r="F5692" s="463">
        <v>6.08</v>
      </c>
    </row>
    <row r="5693" spans="1:6" ht="45">
      <c r="A5693" s="460">
        <v>90095</v>
      </c>
      <c r="B5693" s="461" t="s">
        <v>5132</v>
      </c>
      <c r="C5693" s="462" t="s">
        <v>926</v>
      </c>
      <c r="D5693" s="463">
        <v>4.25</v>
      </c>
      <c r="E5693" s="463">
        <v>1.23</v>
      </c>
      <c r="F5693" s="463">
        <v>5.48</v>
      </c>
    </row>
    <row r="5694" spans="1:6" ht="45">
      <c r="A5694" s="460">
        <v>90098</v>
      </c>
      <c r="B5694" s="461" t="s">
        <v>5133</v>
      </c>
      <c r="C5694" s="462" t="s">
        <v>926</v>
      </c>
      <c r="D5694" s="463">
        <v>4.18</v>
      </c>
      <c r="E5694" s="463">
        <v>1.21</v>
      </c>
      <c r="F5694" s="463">
        <v>5.39</v>
      </c>
    </row>
    <row r="5695" spans="1:6" ht="45">
      <c r="A5695" s="460">
        <v>90099</v>
      </c>
      <c r="B5695" s="461" t="s">
        <v>5134</v>
      </c>
      <c r="C5695" s="462" t="s">
        <v>926</v>
      </c>
      <c r="D5695" s="463">
        <v>12.009999999999998</v>
      </c>
      <c r="E5695" s="463">
        <v>5.89</v>
      </c>
      <c r="F5695" s="463">
        <v>17.899999999999999</v>
      </c>
    </row>
    <row r="5696" spans="1:6" ht="45">
      <c r="A5696" s="460">
        <v>90100</v>
      </c>
      <c r="B5696" s="461" t="s">
        <v>5135</v>
      </c>
      <c r="C5696" s="462" t="s">
        <v>926</v>
      </c>
      <c r="D5696" s="463">
        <v>10.19</v>
      </c>
      <c r="E5696" s="463">
        <v>5</v>
      </c>
      <c r="F5696" s="463">
        <v>15.19</v>
      </c>
    </row>
    <row r="5697" spans="1:6" ht="45">
      <c r="A5697" s="460">
        <v>90101</v>
      </c>
      <c r="B5697" s="461" t="s">
        <v>5136</v>
      </c>
      <c r="C5697" s="462" t="s">
        <v>926</v>
      </c>
      <c r="D5697" s="463">
        <v>10.07</v>
      </c>
      <c r="E5697" s="463">
        <v>4.9400000000000004</v>
      </c>
      <c r="F5697" s="463">
        <v>15.01</v>
      </c>
    </row>
    <row r="5698" spans="1:6" ht="45">
      <c r="A5698" s="460">
        <v>90102</v>
      </c>
      <c r="B5698" s="461" t="s">
        <v>5137</v>
      </c>
      <c r="C5698" s="462" t="s">
        <v>926</v>
      </c>
      <c r="D5698" s="463">
        <v>9.18</v>
      </c>
      <c r="E5698" s="463">
        <v>4.49</v>
      </c>
      <c r="F5698" s="463">
        <v>13.67</v>
      </c>
    </row>
    <row r="5699" spans="1:6" ht="45">
      <c r="A5699" s="460">
        <v>90105</v>
      </c>
      <c r="B5699" s="461" t="s">
        <v>5138</v>
      </c>
      <c r="C5699" s="462" t="s">
        <v>926</v>
      </c>
      <c r="D5699" s="463">
        <v>6.6099999999999994</v>
      </c>
      <c r="E5699" s="463">
        <v>3.26</v>
      </c>
      <c r="F5699" s="463">
        <v>9.8699999999999992</v>
      </c>
    </row>
    <row r="5700" spans="1:6" ht="45">
      <c r="A5700" s="460">
        <v>90106</v>
      </c>
      <c r="B5700" s="461" t="s">
        <v>5139</v>
      </c>
      <c r="C5700" s="462" t="s">
        <v>926</v>
      </c>
      <c r="D5700" s="463">
        <v>5.6400000000000006</v>
      </c>
      <c r="E5700" s="463">
        <v>2.75</v>
      </c>
      <c r="F5700" s="463">
        <v>8.39</v>
      </c>
    </row>
    <row r="5701" spans="1:6" ht="60">
      <c r="A5701" s="460">
        <v>90107</v>
      </c>
      <c r="B5701" s="461" t="s">
        <v>5140</v>
      </c>
      <c r="C5701" s="462" t="s">
        <v>926</v>
      </c>
      <c r="D5701" s="463">
        <v>5.5599999999999987</v>
      </c>
      <c r="E5701" s="463">
        <v>2.72</v>
      </c>
      <c r="F5701" s="463">
        <v>8.2799999999999994</v>
      </c>
    </row>
    <row r="5702" spans="1:6" ht="60">
      <c r="A5702" s="460">
        <v>90108</v>
      </c>
      <c r="B5702" s="461" t="s">
        <v>5141</v>
      </c>
      <c r="C5702" s="462" t="s">
        <v>926</v>
      </c>
      <c r="D5702" s="463">
        <v>5.07</v>
      </c>
      <c r="E5702" s="463">
        <v>2.48</v>
      </c>
      <c r="F5702" s="463">
        <v>7.55</v>
      </c>
    </row>
    <row r="5703" spans="1:6">
      <c r="A5703" s="460">
        <v>93358</v>
      </c>
      <c r="B5703" s="461" t="s">
        <v>958</v>
      </c>
      <c r="C5703" s="462" t="s">
        <v>926</v>
      </c>
      <c r="D5703" s="463">
        <v>32.89</v>
      </c>
      <c r="E5703" s="463">
        <v>73.52</v>
      </c>
      <c r="F5703" s="463">
        <v>106.41</v>
      </c>
    </row>
    <row r="5704" spans="1:6" ht="45">
      <c r="A5704" s="460">
        <v>102276</v>
      </c>
      <c r="B5704" s="461" t="s">
        <v>5142</v>
      </c>
      <c r="C5704" s="462" t="s">
        <v>926</v>
      </c>
      <c r="D5704" s="463">
        <v>10.11</v>
      </c>
      <c r="E5704" s="463">
        <v>3.43</v>
      </c>
      <c r="F5704" s="463">
        <v>13.54</v>
      </c>
    </row>
    <row r="5705" spans="1:6" ht="60">
      <c r="A5705" s="460">
        <v>102277</v>
      </c>
      <c r="B5705" s="461" t="s">
        <v>5143</v>
      </c>
      <c r="C5705" s="462" t="s">
        <v>926</v>
      </c>
      <c r="D5705" s="463">
        <v>7.97</v>
      </c>
      <c r="E5705" s="463">
        <v>2.71</v>
      </c>
      <c r="F5705" s="463">
        <v>10.68</v>
      </c>
    </row>
    <row r="5706" spans="1:6" ht="60">
      <c r="A5706" s="460">
        <v>102278</v>
      </c>
      <c r="B5706" s="461" t="s">
        <v>5144</v>
      </c>
      <c r="C5706" s="462" t="s">
        <v>926</v>
      </c>
      <c r="D5706" s="463">
        <v>8.0500000000000007</v>
      </c>
      <c r="E5706" s="463">
        <v>2.34</v>
      </c>
      <c r="F5706" s="463">
        <v>10.39</v>
      </c>
    </row>
    <row r="5707" spans="1:6" ht="45">
      <c r="A5707" s="460">
        <v>102279</v>
      </c>
      <c r="B5707" s="461" t="s">
        <v>5145</v>
      </c>
      <c r="C5707" s="462" t="s">
        <v>926</v>
      </c>
      <c r="D5707" s="463">
        <v>5.58</v>
      </c>
      <c r="E5707" s="463">
        <v>1.88</v>
      </c>
      <c r="F5707" s="463">
        <v>7.46</v>
      </c>
    </row>
    <row r="5708" spans="1:6" ht="45">
      <c r="A5708" s="460">
        <v>102280</v>
      </c>
      <c r="B5708" s="461" t="s">
        <v>5146</v>
      </c>
      <c r="C5708" s="462" t="s">
        <v>926</v>
      </c>
      <c r="D5708" s="463">
        <v>4.41</v>
      </c>
      <c r="E5708" s="463">
        <v>1.48</v>
      </c>
      <c r="F5708" s="463">
        <v>5.89</v>
      </c>
    </row>
    <row r="5709" spans="1:6" ht="45">
      <c r="A5709" s="460">
        <v>102281</v>
      </c>
      <c r="B5709" s="461" t="s">
        <v>5147</v>
      </c>
      <c r="C5709" s="462" t="s">
        <v>926</v>
      </c>
      <c r="D5709" s="463">
        <v>4.4400000000000004</v>
      </c>
      <c r="E5709" s="463">
        <v>1.29</v>
      </c>
      <c r="F5709" s="463">
        <v>5.73</v>
      </c>
    </row>
    <row r="5710" spans="1:6" ht="45">
      <c r="A5710" s="460">
        <v>102282</v>
      </c>
      <c r="B5710" s="461" t="s">
        <v>5148</v>
      </c>
      <c r="C5710" s="462" t="s">
        <v>926</v>
      </c>
      <c r="D5710" s="463">
        <v>11.219999999999999</v>
      </c>
      <c r="E5710" s="463">
        <v>3.8</v>
      </c>
      <c r="F5710" s="463">
        <v>15.02</v>
      </c>
    </row>
    <row r="5711" spans="1:6" ht="45">
      <c r="A5711" s="460">
        <v>102283</v>
      </c>
      <c r="B5711" s="461" t="s">
        <v>5149</v>
      </c>
      <c r="C5711" s="462" t="s">
        <v>926</v>
      </c>
      <c r="D5711" s="463">
        <v>9.9599999999999991</v>
      </c>
      <c r="E5711" s="463">
        <v>3.39</v>
      </c>
      <c r="F5711" s="463">
        <v>13.35</v>
      </c>
    </row>
    <row r="5712" spans="1:6" ht="45">
      <c r="A5712" s="460">
        <v>102284</v>
      </c>
      <c r="B5712" s="461" t="s">
        <v>5150</v>
      </c>
      <c r="C5712" s="462" t="s">
        <v>926</v>
      </c>
      <c r="D5712" s="463">
        <v>9.64</v>
      </c>
      <c r="E5712" s="463">
        <v>3.29</v>
      </c>
      <c r="F5712" s="463">
        <v>12.93</v>
      </c>
    </row>
    <row r="5713" spans="1:6" ht="45">
      <c r="A5713" s="460">
        <v>102285</v>
      </c>
      <c r="B5713" s="461" t="s">
        <v>5151</v>
      </c>
      <c r="C5713" s="462" t="s">
        <v>926</v>
      </c>
      <c r="D5713" s="463">
        <v>9.1300000000000008</v>
      </c>
      <c r="E5713" s="463">
        <v>3.09</v>
      </c>
      <c r="F5713" s="463">
        <v>12.22</v>
      </c>
    </row>
    <row r="5714" spans="1:6" ht="45">
      <c r="A5714" s="460">
        <v>102286</v>
      </c>
      <c r="B5714" s="461" t="s">
        <v>5152</v>
      </c>
      <c r="C5714" s="462" t="s">
        <v>926</v>
      </c>
      <c r="D5714" s="463">
        <v>8.870000000000001</v>
      </c>
      <c r="E5714" s="463">
        <v>3.01</v>
      </c>
      <c r="F5714" s="463">
        <v>11.88</v>
      </c>
    </row>
    <row r="5715" spans="1:6" ht="45">
      <c r="A5715" s="460">
        <v>102287</v>
      </c>
      <c r="B5715" s="461" t="s">
        <v>5153</v>
      </c>
      <c r="C5715" s="462" t="s">
        <v>926</v>
      </c>
      <c r="D5715" s="463">
        <v>8.9500000000000011</v>
      </c>
      <c r="E5715" s="463">
        <v>2.6</v>
      </c>
      <c r="F5715" s="463">
        <v>11.55</v>
      </c>
    </row>
    <row r="5716" spans="1:6" ht="45">
      <c r="A5716" s="460">
        <v>102288</v>
      </c>
      <c r="B5716" s="461" t="s">
        <v>5154</v>
      </c>
      <c r="C5716" s="462" t="s">
        <v>926</v>
      </c>
      <c r="D5716" s="463">
        <v>8.59</v>
      </c>
      <c r="E5716" s="463">
        <v>2.5</v>
      </c>
      <c r="F5716" s="463">
        <v>11.09</v>
      </c>
    </row>
    <row r="5717" spans="1:6" ht="45">
      <c r="A5717" s="460">
        <v>102289</v>
      </c>
      <c r="B5717" s="461" t="s">
        <v>5155</v>
      </c>
      <c r="C5717" s="462" t="s">
        <v>926</v>
      </c>
      <c r="D5717" s="463">
        <v>8.41</v>
      </c>
      <c r="E5717" s="463">
        <v>2.4300000000000002</v>
      </c>
      <c r="F5717" s="463">
        <v>10.84</v>
      </c>
    </row>
    <row r="5718" spans="1:6" ht="45">
      <c r="A5718" s="460">
        <v>102290</v>
      </c>
      <c r="B5718" s="461" t="s">
        <v>5156</v>
      </c>
      <c r="C5718" s="462" t="s">
        <v>926</v>
      </c>
      <c r="D5718" s="463">
        <v>6.1899999999999995</v>
      </c>
      <c r="E5718" s="463">
        <v>2.09</v>
      </c>
      <c r="F5718" s="463">
        <v>8.2799999999999994</v>
      </c>
    </row>
    <row r="5719" spans="1:6" ht="45">
      <c r="A5719" s="460">
        <v>102291</v>
      </c>
      <c r="B5719" s="461" t="s">
        <v>5157</v>
      </c>
      <c r="C5719" s="462" t="s">
        <v>926</v>
      </c>
      <c r="D5719" s="463">
        <v>5.51</v>
      </c>
      <c r="E5719" s="463">
        <v>1.85</v>
      </c>
      <c r="F5719" s="463">
        <v>7.36</v>
      </c>
    </row>
    <row r="5720" spans="1:6" ht="45">
      <c r="A5720" s="460">
        <v>102292</v>
      </c>
      <c r="B5720" s="461" t="s">
        <v>5158</v>
      </c>
      <c r="C5720" s="462" t="s">
        <v>926</v>
      </c>
      <c r="D5720" s="463">
        <v>5.33</v>
      </c>
      <c r="E5720" s="463">
        <v>1.8</v>
      </c>
      <c r="F5720" s="463">
        <v>7.13</v>
      </c>
    </row>
    <row r="5721" spans="1:6" ht="45">
      <c r="A5721" s="460">
        <v>102293</v>
      </c>
      <c r="B5721" s="461" t="s">
        <v>5159</v>
      </c>
      <c r="C5721" s="462" t="s">
        <v>926</v>
      </c>
      <c r="D5721" s="463">
        <v>5.0599999999999996</v>
      </c>
      <c r="E5721" s="463">
        <v>1.7</v>
      </c>
      <c r="F5721" s="463">
        <v>6.76</v>
      </c>
    </row>
    <row r="5722" spans="1:6" ht="45">
      <c r="A5722" s="460">
        <v>102294</v>
      </c>
      <c r="B5722" s="461" t="s">
        <v>5160</v>
      </c>
      <c r="C5722" s="462" t="s">
        <v>926</v>
      </c>
      <c r="D5722" s="463">
        <v>4.8999999999999995</v>
      </c>
      <c r="E5722" s="463">
        <v>1.66</v>
      </c>
      <c r="F5722" s="463">
        <v>6.56</v>
      </c>
    </row>
    <row r="5723" spans="1:6" ht="45">
      <c r="A5723" s="460">
        <v>102295</v>
      </c>
      <c r="B5723" s="461" t="s">
        <v>5161</v>
      </c>
      <c r="C5723" s="462" t="s">
        <v>926</v>
      </c>
      <c r="D5723" s="463">
        <v>4.9400000000000004</v>
      </c>
      <c r="E5723" s="463">
        <v>1.43</v>
      </c>
      <c r="F5723" s="463">
        <v>6.37</v>
      </c>
    </row>
    <row r="5724" spans="1:6" ht="45">
      <c r="A5724" s="460">
        <v>102296</v>
      </c>
      <c r="B5724" s="461" t="s">
        <v>5162</v>
      </c>
      <c r="C5724" s="462" t="s">
        <v>926</v>
      </c>
      <c r="D5724" s="463">
        <v>4.74</v>
      </c>
      <c r="E5724" s="463">
        <v>1.37</v>
      </c>
      <c r="F5724" s="463">
        <v>6.11</v>
      </c>
    </row>
    <row r="5725" spans="1:6" ht="45">
      <c r="A5725" s="460">
        <v>102297</v>
      </c>
      <c r="B5725" s="461" t="s">
        <v>5163</v>
      </c>
      <c r="C5725" s="462" t="s">
        <v>926</v>
      </c>
      <c r="D5725" s="463">
        <v>4.6400000000000006</v>
      </c>
      <c r="E5725" s="463">
        <v>1.34</v>
      </c>
      <c r="F5725" s="463">
        <v>5.98</v>
      </c>
    </row>
    <row r="5726" spans="1:6" ht="45">
      <c r="A5726" s="460">
        <v>102298</v>
      </c>
      <c r="B5726" s="461" t="s">
        <v>5164</v>
      </c>
      <c r="C5726" s="462" t="s">
        <v>926</v>
      </c>
      <c r="D5726" s="463">
        <v>13.34</v>
      </c>
      <c r="E5726" s="463">
        <v>6.54</v>
      </c>
      <c r="F5726" s="463">
        <v>19.88</v>
      </c>
    </row>
    <row r="5727" spans="1:6" ht="45">
      <c r="A5727" s="460">
        <v>102299</v>
      </c>
      <c r="B5727" s="461" t="s">
        <v>5165</v>
      </c>
      <c r="C5727" s="462" t="s">
        <v>926</v>
      </c>
      <c r="D5727" s="463">
        <v>11.349999999999998</v>
      </c>
      <c r="E5727" s="463">
        <v>5.55</v>
      </c>
      <c r="F5727" s="463">
        <v>16.899999999999999</v>
      </c>
    </row>
    <row r="5728" spans="1:6" ht="45">
      <c r="A5728" s="460">
        <v>102300</v>
      </c>
      <c r="B5728" s="461" t="s">
        <v>5166</v>
      </c>
      <c r="C5728" s="462" t="s">
        <v>926</v>
      </c>
      <c r="D5728" s="463">
        <v>11.200000000000001</v>
      </c>
      <c r="E5728" s="463">
        <v>5.49</v>
      </c>
      <c r="F5728" s="463">
        <v>16.690000000000001</v>
      </c>
    </row>
    <row r="5729" spans="1:6" ht="45">
      <c r="A5729" s="460">
        <v>102301</v>
      </c>
      <c r="B5729" s="461" t="s">
        <v>5167</v>
      </c>
      <c r="C5729" s="462" t="s">
        <v>926</v>
      </c>
      <c r="D5729" s="463">
        <v>10.19</v>
      </c>
      <c r="E5729" s="463">
        <v>4.99</v>
      </c>
      <c r="F5729" s="463">
        <v>15.18</v>
      </c>
    </row>
    <row r="5730" spans="1:6" ht="45">
      <c r="A5730" s="460">
        <v>102302</v>
      </c>
      <c r="B5730" s="461" t="s">
        <v>5168</v>
      </c>
      <c r="C5730" s="462" t="s">
        <v>926</v>
      </c>
      <c r="D5730" s="463">
        <v>7.3500000000000005</v>
      </c>
      <c r="E5730" s="463">
        <v>3.62</v>
      </c>
      <c r="F5730" s="463">
        <v>10.97</v>
      </c>
    </row>
    <row r="5731" spans="1:6" ht="45">
      <c r="A5731" s="460">
        <v>102303</v>
      </c>
      <c r="B5731" s="461" t="s">
        <v>5169</v>
      </c>
      <c r="C5731" s="462" t="s">
        <v>926</v>
      </c>
      <c r="D5731" s="463">
        <v>6.25</v>
      </c>
      <c r="E5731" s="463">
        <v>3.06</v>
      </c>
      <c r="F5731" s="463">
        <v>9.31</v>
      </c>
    </row>
    <row r="5732" spans="1:6" ht="45">
      <c r="A5732" s="460">
        <v>102304</v>
      </c>
      <c r="B5732" s="461" t="s">
        <v>5170</v>
      </c>
      <c r="C5732" s="462" t="s">
        <v>926</v>
      </c>
      <c r="D5732" s="463">
        <v>6.1499999999999995</v>
      </c>
      <c r="E5732" s="463">
        <v>3.04</v>
      </c>
      <c r="F5732" s="463">
        <v>9.19</v>
      </c>
    </row>
    <row r="5733" spans="1:6" ht="45">
      <c r="A5733" s="460">
        <v>102305</v>
      </c>
      <c r="B5733" s="461" t="s">
        <v>5171</v>
      </c>
      <c r="C5733" s="462" t="s">
        <v>926</v>
      </c>
      <c r="D5733" s="463">
        <v>5.6199999999999992</v>
      </c>
      <c r="E5733" s="463">
        <v>2.75</v>
      </c>
      <c r="F5733" s="463">
        <v>8.3699999999999992</v>
      </c>
    </row>
    <row r="5734" spans="1:6" ht="45">
      <c r="A5734" s="460">
        <v>102306</v>
      </c>
      <c r="B5734" s="461" t="s">
        <v>5172</v>
      </c>
      <c r="C5734" s="462" t="s">
        <v>926</v>
      </c>
      <c r="D5734" s="463">
        <v>12.649999999999999</v>
      </c>
      <c r="E5734" s="463">
        <v>4.28</v>
      </c>
      <c r="F5734" s="463">
        <v>16.93</v>
      </c>
    </row>
    <row r="5735" spans="1:6" ht="45">
      <c r="A5735" s="460">
        <v>102307</v>
      </c>
      <c r="B5735" s="461" t="s">
        <v>5173</v>
      </c>
      <c r="C5735" s="462" t="s">
        <v>926</v>
      </c>
      <c r="D5735" s="463">
        <v>11.219999999999999</v>
      </c>
      <c r="E5735" s="463">
        <v>3.8</v>
      </c>
      <c r="F5735" s="463">
        <v>15.02</v>
      </c>
    </row>
    <row r="5736" spans="1:6" ht="45">
      <c r="A5736" s="460">
        <v>102308</v>
      </c>
      <c r="B5736" s="461" t="s">
        <v>5174</v>
      </c>
      <c r="C5736" s="462" t="s">
        <v>926</v>
      </c>
      <c r="D5736" s="463">
        <v>10.88</v>
      </c>
      <c r="E5736" s="463">
        <v>3.68</v>
      </c>
      <c r="F5736" s="463">
        <v>14.56</v>
      </c>
    </row>
    <row r="5737" spans="1:6" ht="45">
      <c r="A5737" s="460">
        <v>102309</v>
      </c>
      <c r="B5737" s="461" t="s">
        <v>5175</v>
      </c>
      <c r="C5737" s="462" t="s">
        <v>926</v>
      </c>
      <c r="D5737" s="463">
        <v>10.299999999999999</v>
      </c>
      <c r="E5737" s="463">
        <v>3.48</v>
      </c>
      <c r="F5737" s="463">
        <v>13.78</v>
      </c>
    </row>
    <row r="5738" spans="1:6" ht="45">
      <c r="A5738" s="460">
        <v>102310</v>
      </c>
      <c r="B5738" s="461" t="s">
        <v>5176</v>
      </c>
      <c r="C5738" s="462" t="s">
        <v>926</v>
      </c>
      <c r="D5738" s="463">
        <v>9.9899999999999984</v>
      </c>
      <c r="E5738" s="463">
        <v>3.38</v>
      </c>
      <c r="F5738" s="463">
        <v>13.37</v>
      </c>
    </row>
    <row r="5739" spans="1:6" ht="45">
      <c r="A5739" s="460">
        <v>102311</v>
      </c>
      <c r="B5739" s="461" t="s">
        <v>5177</v>
      </c>
      <c r="C5739" s="462" t="s">
        <v>926</v>
      </c>
      <c r="D5739" s="463">
        <v>10.07</v>
      </c>
      <c r="E5739" s="463">
        <v>2.92</v>
      </c>
      <c r="F5739" s="463">
        <v>12.99</v>
      </c>
    </row>
    <row r="5740" spans="1:6" ht="45">
      <c r="A5740" s="460">
        <v>102312</v>
      </c>
      <c r="B5740" s="461" t="s">
        <v>5178</v>
      </c>
      <c r="C5740" s="462" t="s">
        <v>926</v>
      </c>
      <c r="D5740" s="463">
        <v>9.68</v>
      </c>
      <c r="E5740" s="463">
        <v>2.81</v>
      </c>
      <c r="F5740" s="463">
        <v>12.49</v>
      </c>
    </row>
    <row r="5741" spans="1:6" ht="45">
      <c r="A5741" s="460">
        <v>102313</v>
      </c>
      <c r="B5741" s="461" t="s">
        <v>5179</v>
      </c>
      <c r="C5741" s="462" t="s">
        <v>926</v>
      </c>
      <c r="D5741" s="463">
        <v>9.44</v>
      </c>
      <c r="E5741" s="463">
        <v>2.75</v>
      </c>
      <c r="F5741" s="463">
        <v>12.19</v>
      </c>
    </row>
    <row r="5742" spans="1:6" ht="45">
      <c r="A5742" s="460">
        <v>102314</v>
      </c>
      <c r="B5742" s="461" t="s">
        <v>5180</v>
      </c>
      <c r="C5742" s="462" t="s">
        <v>926</v>
      </c>
      <c r="D5742" s="463">
        <v>6.99</v>
      </c>
      <c r="E5742" s="463">
        <v>2.35</v>
      </c>
      <c r="F5742" s="463">
        <v>9.34</v>
      </c>
    </row>
    <row r="5743" spans="1:6" ht="45">
      <c r="A5743" s="460">
        <v>102315</v>
      </c>
      <c r="B5743" s="461" t="s">
        <v>5181</v>
      </c>
      <c r="C5743" s="462" t="s">
        <v>926</v>
      </c>
      <c r="D5743" s="463">
        <v>6.1899999999999995</v>
      </c>
      <c r="E5743" s="463">
        <v>2.09</v>
      </c>
      <c r="F5743" s="463">
        <v>8.2799999999999994</v>
      </c>
    </row>
    <row r="5744" spans="1:6" ht="60">
      <c r="A5744" s="460">
        <v>102316</v>
      </c>
      <c r="B5744" s="461" t="s">
        <v>5182</v>
      </c>
      <c r="C5744" s="462" t="s">
        <v>926</v>
      </c>
      <c r="D5744" s="463">
        <v>6.01</v>
      </c>
      <c r="E5744" s="463">
        <v>2.02</v>
      </c>
      <c r="F5744" s="463">
        <v>8.0299999999999994</v>
      </c>
    </row>
    <row r="5745" spans="1:6" ht="45">
      <c r="A5745" s="460">
        <v>102317</v>
      </c>
      <c r="B5745" s="461" t="s">
        <v>5183</v>
      </c>
      <c r="C5745" s="462" t="s">
        <v>926</v>
      </c>
      <c r="D5745" s="463">
        <v>5.67</v>
      </c>
      <c r="E5745" s="463">
        <v>1.92</v>
      </c>
      <c r="F5745" s="463">
        <v>7.59</v>
      </c>
    </row>
    <row r="5746" spans="1:6" ht="60">
      <c r="A5746" s="460">
        <v>102318</v>
      </c>
      <c r="B5746" s="461" t="s">
        <v>5184</v>
      </c>
      <c r="C5746" s="462" t="s">
        <v>926</v>
      </c>
      <c r="D5746" s="463">
        <v>5.52</v>
      </c>
      <c r="E5746" s="463">
        <v>1.86</v>
      </c>
      <c r="F5746" s="463">
        <v>7.38</v>
      </c>
    </row>
    <row r="5747" spans="1:6" ht="45">
      <c r="A5747" s="460">
        <v>102319</v>
      </c>
      <c r="B5747" s="461" t="s">
        <v>5185</v>
      </c>
      <c r="C5747" s="462" t="s">
        <v>926</v>
      </c>
      <c r="D5747" s="463">
        <v>5.55</v>
      </c>
      <c r="E5747" s="463">
        <v>1.61</v>
      </c>
      <c r="F5747" s="463">
        <v>7.16</v>
      </c>
    </row>
    <row r="5748" spans="1:6" ht="45">
      <c r="A5748" s="460">
        <v>102320</v>
      </c>
      <c r="B5748" s="461" t="s">
        <v>5186</v>
      </c>
      <c r="C5748" s="462" t="s">
        <v>926</v>
      </c>
      <c r="D5748" s="463">
        <v>5.32</v>
      </c>
      <c r="E5748" s="463">
        <v>1.55</v>
      </c>
      <c r="F5748" s="463">
        <v>6.87</v>
      </c>
    </row>
    <row r="5749" spans="1:6" ht="45">
      <c r="A5749" s="460">
        <v>102321</v>
      </c>
      <c r="B5749" s="461" t="s">
        <v>5187</v>
      </c>
      <c r="C5749" s="462" t="s">
        <v>926</v>
      </c>
      <c r="D5749" s="463">
        <v>5.2200000000000006</v>
      </c>
      <c r="E5749" s="463">
        <v>1.51</v>
      </c>
      <c r="F5749" s="463">
        <v>6.73</v>
      </c>
    </row>
    <row r="5750" spans="1:6" ht="45">
      <c r="A5750" s="460">
        <v>102322</v>
      </c>
      <c r="B5750" s="461" t="s">
        <v>5188</v>
      </c>
      <c r="C5750" s="462" t="s">
        <v>926</v>
      </c>
      <c r="D5750" s="463">
        <v>15.02</v>
      </c>
      <c r="E5750" s="463">
        <v>7.37</v>
      </c>
      <c r="F5750" s="463">
        <v>22.39</v>
      </c>
    </row>
    <row r="5751" spans="1:6" ht="45">
      <c r="A5751" s="460">
        <v>102323</v>
      </c>
      <c r="B5751" s="461" t="s">
        <v>5189</v>
      </c>
      <c r="C5751" s="462" t="s">
        <v>926</v>
      </c>
      <c r="D5751" s="463">
        <v>12.76</v>
      </c>
      <c r="E5751" s="463">
        <v>6.24</v>
      </c>
      <c r="F5751" s="463">
        <v>19</v>
      </c>
    </row>
    <row r="5752" spans="1:6" ht="45">
      <c r="A5752" s="460">
        <v>102324</v>
      </c>
      <c r="B5752" s="461" t="s">
        <v>5190</v>
      </c>
      <c r="C5752" s="462" t="s">
        <v>926</v>
      </c>
      <c r="D5752" s="463">
        <v>12.610000000000001</v>
      </c>
      <c r="E5752" s="463">
        <v>6.17</v>
      </c>
      <c r="F5752" s="463">
        <v>18.78</v>
      </c>
    </row>
    <row r="5753" spans="1:6" ht="45">
      <c r="A5753" s="460">
        <v>102325</v>
      </c>
      <c r="B5753" s="461" t="s">
        <v>5191</v>
      </c>
      <c r="C5753" s="462" t="s">
        <v>926</v>
      </c>
      <c r="D5753" s="463">
        <v>11.469999999999999</v>
      </c>
      <c r="E5753" s="463">
        <v>5.62</v>
      </c>
      <c r="F5753" s="463">
        <v>17.09</v>
      </c>
    </row>
    <row r="5754" spans="1:6" ht="45">
      <c r="A5754" s="460">
        <v>102326</v>
      </c>
      <c r="B5754" s="461" t="s">
        <v>5192</v>
      </c>
      <c r="C5754" s="462" t="s">
        <v>926</v>
      </c>
      <c r="D5754" s="463">
        <v>8.2899999999999991</v>
      </c>
      <c r="E5754" s="463">
        <v>4.07</v>
      </c>
      <c r="F5754" s="463">
        <v>12.36</v>
      </c>
    </row>
    <row r="5755" spans="1:6" ht="45">
      <c r="A5755" s="460">
        <v>102327</v>
      </c>
      <c r="B5755" s="461" t="s">
        <v>5193</v>
      </c>
      <c r="C5755" s="462" t="s">
        <v>926</v>
      </c>
      <c r="D5755" s="463">
        <v>7.02</v>
      </c>
      <c r="E5755" s="463">
        <v>3.47</v>
      </c>
      <c r="F5755" s="463">
        <v>10.49</v>
      </c>
    </row>
    <row r="5756" spans="1:6" ht="45">
      <c r="A5756" s="460">
        <v>102328</v>
      </c>
      <c r="B5756" s="461" t="s">
        <v>5194</v>
      </c>
      <c r="C5756" s="462" t="s">
        <v>926</v>
      </c>
      <c r="D5756" s="463">
        <v>6.9399999999999995</v>
      </c>
      <c r="E5756" s="463">
        <v>3.41</v>
      </c>
      <c r="F5756" s="463">
        <v>10.35</v>
      </c>
    </row>
    <row r="5757" spans="1:6" ht="45">
      <c r="A5757" s="460">
        <v>102329</v>
      </c>
      <c r="B5757" s="461" t="s">
        <v>5195</v>
      </c>
      <c r="C5757" s="462" t="s">
        <v>926</v>
      </c>
      <c r="D5757" s="463">
        <v>6.33</v>
      </c>
      <c r="E5757" s="463">
        <v>3.1</v>
      </c>
      <c r="F5757" s="463">
        <v>9.43</v>
      </c>
    </row>
    <row r="5758" spans="1:6" ht="45">
      <c r="A5758" s="460">
        <v>94304</v>
      </c>
      <c r="B5758" s="461" t="s">
        <v>8062</v>
      </c>
      <c r="C5758" s="462" t="s">
        <v>926</v>
      </c>
      <c r="D5758" s="463">
        <v>67.510000000000005</v>
      </c>
      <c r="E5758" s="463">
        <v>7.58</v>
      </c>
      <c r="F5758" s="463">
        <v>75.09</v>
      </c>
    </row>
    <row r="5759" spans="1:6" ht="45">
      <c r="A5759" s="460">
        <v>94306</v>
      </c>
      <c r="B5759" s="461" t="s">
        <v>8063</v>
      </c>
      <c r="C5759" s="462" t="s">
        <v>926</v>
      </c>
      <c r="D5759" s="463">
        <v>62.459999999999994</v>
      </c>
      <c r="E5759" s="463">
        <v>5.84</v>
      </c>
      <c r="F5759" s="463">
        <v>68.3</v>
      </c>
    </row>
    <row r="5760" spans="1:6" ht="45">
      <c r="A5760" s="460">
        <v>94310</v>
      </c>
      <c r="B5760" s="461" t="s">
        <v>8064</v>
      </c>
      <c r="C5760" s="462" t="s">
        <v>926</v>
      </c>
      <c r="D5760" s="463">
        <v>60.12</v>
      </c>
      <c r="E5760" s="463">
        <v>5.12</v>
      </c>
      <c r="F5760" s="463">
        <v>65.239999999999995</v>
      </c>
    </row>
    <row r="5761" spans="1:6" ht="45">
      <c r="A5761" s="460">
        <v>94316</v>
      </c>
      <c r="B5761" s="461" t="s">
        <v>8065</v>
      </c>
      <c r="C5761" s="462" t="s">
        <v>926</v>
      </c>
      <c r="D5761" s="463">
        <v>62.72</v>
      </c>
      <c r="E5761" s="463">
        <v>7.77</v>
      </c>
      <c r="F5761" s="463">
        <v>70.489999999999995</v>
      </c>
    </row>
    <row r="5762" spans="1:6" ht="45">
      <c r="A5762" s="460">
        <v>94318</v>
      </c>
      <c r="B5762" s="461" t="s">
        <v>8066</v>
      </c>
      <c r="C5762" s="462" t="s">
        <v>926</v>
      </c>
      <c r="D5762" s="463">
        <v>58.86</v>
      </c>
      <c r="E5762" s="463">
        <v>5.42</v>
      </c>
      <c r="F5762" s="463">
        <v>64.28</v>
      </c>
    </row>
    <row r="5763" spans="1:6">
      <c r="A5763" s="460">
        <v>94319</v>
      </c>
      <c r="B5763" s="461" t="s">
        <v>8067</v>
      </c>
      <c r="C5763" s="462" t="s">
        <v>926</v>
      </c>
      <c r="D5763" s="463">
        <v>61.760000000000005</v>
      </c>
      <c r="E5763" s="463">
        <v>19.8</v>
      </c>
      <c r="F5763" s="463">
        <v>81.56</v>
      </c>
    </row>
    <row r="5764" spans="1:6" ht="45">
      <c r="A5764" s="460">
        <v>94327</v>
      </c>
      <c r="B5764" s="461" t="s">
        <v>8068</v>
      </c>
      <c r="C5764" s="462" t="s">
        <v>926</v>
      </c>
      <c r="D5764" s="463">
        <v>100.15</v>
      </c>
      <c r="E5764" s="463">
        <v>7.57</v>
      </c>
      <c r="F5764" s="463">
        <v>107.72</v>
      </c>
    </row>
    <row r="5765" spans="1:6" ht="45">
      <c r="A5765" s="460">
        <v>94329</v>
      </c>
      <c r="B5765" s="461" t="s">
        <v>8069</v>
      </c>
      <c r="C5765" s="462" t="s">
        <v>926</v>
      </c>
      <c r="D5765" s="463">
        <v>95.09</v>
      </c>
      <c r="E5765" s="463">
        <v>5.84</v>
      </c>
      <c r="F5765" s="463">
        <v>100.93</v>
      </c>
    </row>
    <row r="5766" spans="1:6" ht="45">
      <c r="A5766" s="460">
        <v>94333</v>
      </c>
      <c r="B5766" s="461" t="s">
        <v>8070</v>
      </c>
      <c r="C5766" s="462" t="s">
        <v>926</v>
      </c>
      <c r="D5766" s="463">
        <v>92.75</v>
      </c>
      <c r="E5766" s="463">
        <v>5.12</v>
      </c>
      <c r="F5766" s="463">
        <v>97.87</v>
      </c>
    </row>
    <row r="5767" spans="1:6" ht="45">
      <c r="A5767" s="460">
        <v>94339</v>
      </c>
      <c r="B5767" s="461" t="s">
        <v>8071</v>
      </c>
      <c r="C5767" s="462" t="s">
        <v>926</v>
      </c>
      <c r="D5767" s="463">
        <v>95.36</v>
      </c>
      <c r="E5767" s="463">
        <v>7.76</v>
      </c>
      <c r="F5767" s="463">
        <v>103.12</v>
      </c>
    </row>
    <row r="5768" spans="1:6" ht="45">
      <c r="A5768" s="460">
        <v>94341</v>
      </c>
      <c r="B5768" s="461" t="s">
        <v>8072</v>
      </c>
      <c r="C5768" s="462" t="s">
        <v>926</v>
      </c>
      <c r="D5768" s="463">
        <v>91.49</v>
      </c>
      <c r="E5768" s="463">
        <v>5.42</v>
      </c>
      <c r="F5768" s="463">
        <v>96.91</v>
      </c>
    </row>
    <row r="5769" spans="1:6">
      <c r="A5769" s="460">
        <v>94342</v>
      </c>
      <c r="B5769" s="461" t="s">
        <v>8073</v>
      </c>
      <c r="C5769" s="462" t="s">
        <v>926</v>
      </c>
      <c r="D5769" s="463">
        <v>94.41</v>
      </c>
      <c r="E5769" s="463">
        <v>19.78</v>
      </c>
      <c r="F5769" s="463">
        <v>114.19</v>
      </c>
    </row>
    <row r="5770" spans="1:6" ht="30">
      <c r="A5770" s="460">
        <v>96385</v>
      </c>
      <c r="B5770" s="461" t="s">
        <v>1029</v>
      </c>
      <c r="C5770" s="462" t="s">
        <v>926</v>
      </c>
      <c r="D5770" s="463">
        <v>9.56</v>
      </c>
      <c r="E5770" s="463">
        <v>3.28</v>
      </c>
      <c r="F5770" s="463">
        <v>12.84</v>
      </c>
    </row>
    <row r="5771" spans="1:6" ht="30">
      <c r="A5771" s="460">
        <v>96386</v>
      </c>
      <c r="B5771" s="461" t="s">
        <v>1030</v>
      </c>
      <c r="C5771" s="462" t="s">
        <v>926</v>
      </c>
      <c r="D5771" s="463">
        <v>7.3899999999999988</v>
      </c>
      <c r="E5771" s="463">
        <v>2.15</v>
      </c>
      <c r="F5771" s="463">
        <v>9.5399999999999991</v>
      </c>
    </row>
    <row r="5772" spans="1:6" ht="45">
      <c r="A5772" s="460">
        <v>93367</v>
      </c>
      <c r="B5772" s="461" t="s">
        <v>8074</v>
      </c>
      <c r="C5772" s="462" t="s">
        <v>926</v>
      </c>
      <c r="D5772" s="463">
        <v>16.760000000000002</v>
      </c>
      <c r="E5772" s="463">
        <v>7.63</v>
      </c>
      <c r="F5772" s="463">
        <v>24.39</v>
      </c>
    </row>
    <row r="5773" spans="1:6" ht="45">
      <c r="A5773" s="460">
        <v>93368</v>
      </c>
      <c r="B5773" s="461" t="s">
        <v>8075</v>
      </c>
      <c r="C5773" s="462" t="s">
        <v>926</v>
      </c>
      <c r="D5773" s="463">
        <v>14.54</v>
      </c>
      <c r="E5773" s="463">
        <v>6.84</v>
      </c>
      <c r="F5773" s="463">
        <v>21.38</v>
      </c>
    </row>
    <row r="5774" spans="1:6" ht="45">
      <c r="A5774" s="460">
        <v>93369</v>
      </c>
      <c r="B5774" s="461" t="s">
        <v>8076</v>
      </c>
      <c r="C5774" s="462" t="s">
        <v>926</v>
      </c>
      <c r="D5774" s="463">
        <v>11.700000000000001</v>
      </c>
      <c r="E5774" s="463">
        <v>5.9</v>
      </c>
      <c r="F5774" s="463">
        <v>17.600000000000001</v>
      </c>
    </row>
    <row r="5775" spans="1:6" ht="45">
      <c r="A5775" s="460">
        <v>93372</v>
      </c>
      <c r="B5775" s="461" t="s">
        <v>8077</v>
      </c>
      <c r="C5775" s="462" t="s">
        <v>926</v>
      </c>
      <c r="D5775" s="463">
        <v>11.19</v>
      </c>
      <c r="E5775" s="463">
        <v>5.74</v>
      </c>
      <c r="F5775" s="463">
        <v>16.93</v>
      </c>
    </row>
    <row r="5776" spans="1:6" ht="45">
      <c r="A5776" s="460">
        <v>93373</v>
      </c>
      <c r="B5776" s="461" t="s">
        <v>8078</v>
      </c>
      <c r="C5776" s="462" t="s">
        <v>926</v>
      </c>
      <c r="D5776" s="463">
        <v>9.34</v>
      </c>
      <c r="E5776" s="463">
        <v>5.2</v>
      </c>
      <c r="F5776" s="463">
        <v>14.54</v>
      </c>
    </row>
    <row r="5777" spans="1:6" ht="60">
      <c r="A5777" s="460">
        <v>93378</v>
      </c>
      <c r="B5777" s="461" t="s">
        <v>8079</v>
      </c>
      <c r="C5777" s="462" t="s">
        <v>926</v>
      </c>
      <c r="D5777" s="463">
        <v>15.67</v>
      </c>
      <c r="E5777" s="463">
        <v>10.119999999999999</v>
      </c>
      <c r="F5777" s="463">
        <v>25.79</v>
      </c>
    </row>
    <row r="5778" spans="1:6" ht="60">
      <c r="A5778" s="460">
        <v>93379</v>
      </c>
      <c r="B5778" s="461" t="s">
        <v>8080</v>
      </c>
      <c r="C5778" s="462" t="s">
        <v>926</v>
      </c>
      <c r="D5778" s="463">
        <v>11.94</v>
      </c>
      <c r="E5778" s="463">
        <v>7.85</v>
      </c>
      <c r="F5778" s="463">
        <v>19.79</v>
      </c>
    </row>
    <row r="5779" spans="1:6" ht="60">
      <c r="A5779" s="460">
        <v>93380</v>
      </c>
      <c r="B5779" s="461" t="s">
        <v>8081</v>
      </c>
      <c r="C5779" s="462" t="s">
        <v>926</v>
      </c>
      <c r="D5779" s="463">
        <v>10.139999999999999</v>
      </c>
      <c r="E5779" s="463">
        <v>6.67</v>
      </c>
      <c r="F5779" s="463">
        <v>16.809999999999999</v>
      </c>
    </row>
    <row r="5780" spans="1:6" ht="60">
      <c r="A5780" s="460">
        <v>93381</v>
      </c>
      <c r="B5780" s="461" t="s">
        <v>8082</v>
      </c>
      <c r="C5780" s="462" t="s">
        <v>926</v>
      </c>
      <c r="D5780" s="463">
        <v>8.07</v>
      </c>
      <c r="E5780" s="463">
        <v>5.51</v>
      </c>
      <c r="F5780" s="463">
        <v>13.58</v>
      </c>
    </row>
    <row r="5781" spans="1:6">
      <c r="A5781" s="460">
        <v>93382</v>
      </c>
      <c r="B5781" s="461" t="s">
        <v>8083</v>
      </c>
      <c r="C5781" s="462" t="s">
        <v>926</v>
      </c>
      <c r="D5781" s="463">
        <v>10.98</v>
      </c>
      <c r="E5781" s="463">
        <v>19.88</v>
      </c>
      <c r="F5781" s="463">
        <v>30.86</v>
      </c>
    </row>
    <row r="5782" spans="1:6" ht="45">
      <c r="A5782" s="460">
        <v>104728</v>
      </c>
      <c r="B5782" s="461" t="s">
        <v>8084</v>
      </c>
      <c r="C5782" s="462" t="s">
        <v>926</v>
      </c>
      <c r="D5782" s="463">
        <v>15.32</v>
      </c>
      <c r="E5782" s="463">
        <v>4.79</v>
      </c>
      <c r="F5782" s="463">
        <v>20.11</v>
      </c>
    </row>
    <row r="5783" spans="1:6" ht="45">
      <c r="A5783" s="460">
        <v>104729</v>
      </c>
      <c r="B5783" s="461" t="s">
        <v>8085</v>
      </c>
      <c r="C5783" s="462" t="s">
        <v>926</v>
      </c>
      <c r="D5783" s="463">
        <v>13.09</v>
      </c>
      <c r="E5783" s="463">
        <v>4.03</v>
      </c>
      <c r="F5783" s="463">
        <v>17.12</v>
      </c>
    </row>
    <row r="5784" spans="1:6" ht="45">
      <c r="A5784" s="460">
        <v>104730</v>
      </c>
      <c r="B5784" s="461" t="s">
        <v>8086</v>
      </c>
      <c r="C5784" s="462" t="s">
        <v>926</v>
      </c>
      <c r="D5784" s="463">
        <v>10.26</v>
      </c>
      <c r="E5784" s="463">
        <v>3.11</v>
      </c>
      <c r="F5784" s="463">
        <v>13.37</v>
      </c>
    </row>
    <row r="5785" spans="1:6" ht="45">
      <c r="A5785" s="460">
        <v>104731</v>
      </c>
      <c r="B5785" s="461" t="s">
        <v>8087</v>
      </c>
      <c r="C5785" s="462" t="s">
        <v>926</v>
      </c>
      <c r="D5785" s="463">
        <v>9.7399999999999984</v>
      </c>
      <c r="E5785" s="463">
        <v>2.95</v>
      </c>
      <c r="F5785" s="463">
        <v>12.69</v>
      </c>
    </row>
    <row r="5786" spans="1:6" ht="45">
      <c r="A5786" s="460">
        <v>104732</v>
      </c>
      <c r="B5786" s="461" t="s">
        <v>8088</v>
      </c>
      <c r="C5786" s="462" t="s">
        <v>926</v>
      </c>
      <c r="D5786" s="463">
        <v>7.91</v>
      </c>
      <c r="E5786" s="463">
        <v>2.39</v>
      </c>
      <c r="F5786" s="463">
        <v>10.3</v>
      </c>
    </row>
    <row r="5787" spans="1:6" ht="45">
      <c r="A5787" s="460">
        <v>104733</v>
      </c>
      <c r="B5787" s="461" t="s">
        <v>8089</v>
      </c>
      <c r="C5787" s="462" t="s">
        <v>926</v>
      </c>
      <c r="D5787" s="463">
        <v>14.440000000000001</v>
      </c>
      <c r="E5787" s="463">
        <v>6.81</v>
      </c>
      <c r="F5787" s="463">
        <v>21.25</v>
      </c>
    </row>
    <row r="5788" spans="1:6" ht="45">
      <c r="A5788" s="460">
        <v>104734</v>
      </c>
      <c r="B5788" s="461" t="s">
        <v>8090</v>
      </c>
      <c r="C5788" s="462" t="s">
        <v>926</v>
      </c>
      <c r="D5788" s="463">
        <v>10.610000000000001</v>
      </c>
      <c r="E5788" s="463">
        <v>4.7699999999999996</v>
      </c>
      <c r="F5788" s="463">
        <v>15.38</v>
      </c>
    </row>
    <row r="5789" spans="1:6" ht="45">
      <c r="A5789" s="460">
        <v>104735</v>
      </c>
      <c r="B5789" s="461" t="s">
        <v>8091</v>
      </c>
      <c r="C5789" s="462" t="s">
        <v>926</v>
      </c>
      <c r="D5789" s="463">
        <v>8.75</v>
      </c>
      <c r="E5789" s="463">
        <v>3.75</v>
      </c>
      <c r="F5789" s="463">
        <v>12.5</v>
      </c>
    </row>
    <row r="5790" spans="1:6" ht="45">
      <c r="A5790" s="460">
        <v>104736</v>
      </c>
      <c r="B5790" s="461" t="s">
        <v>8092</v>
      </c>
      <c r="C5790" s="462" t="s">
        <v>926</v>
      </c>
      <c r="D5790" s="463">
        <v>6.6300000000000008</v>
      </c>
      <c r="E5790" s="463">
        <v>2.69</v>
      </c>
      <c r="F5790" s="463">
        <v>9.32</v>
      </c>
    </row>
    <row r="5791" spans="1:6">
      <c r="A5791" s="460">
        <v>104737</v>
      </c>
      <c r="B5791" s="461" t="s">
        <v>8093</v>
      </c>
      <c r="C5791" s="462" t="s">
        <v>926</v>
      </c>
      <c r="D5791" s="463">
        <v>9.75</v>
      </c>
      <c r="E5791" s="463">
        <v>16.579999999999998</v>
      </c>
      <c r="F5791" s="463">
        <v>26.33</v>
      </c>
    </row>
    <row r="5792" spans="1:6" ht="30">
      <c r="A5792" s="460">
        <v>104738</v>
      </c>
      <c r="B5792" s="461" t="s">
        <v>8094</v>
      </c>
      <c r="C5792" s="462" t="s">
        <v>926</v>
      </c>
      <c r="D5792" s="463">
        <v>68.16</v>
      </c>
      <c r="E5792" s="463">
        <v>11.62</v>
      </c>
      <c r="F5792" s="463">
        <v>79.78</v>
      </c>
    </row>
    <row r="5793" spans="1:6" ht="30">
      <c r="A5793" s="460">
        <v>104739</v>
      </c>
      <c r="B5793" s="461" t="s">
        <v>8095</v>
      </c>
      <c r="C5793" s="462" t="s">
        <v>926</v>
      </c>
      <c r="D5793" s="463">
        <v>100.8</v>
      </c>
      <c r="E5793" s="463">
        <v>11.61</v>
      </c>
      <c r="F5793" s="463">
        <v>112.41</v>
      </c>
    </row>
    <row r="5794" spans="1:6" ht="30">
      <c r="A5794" s="460">
        <v>104740</v>
      </c>
      <c r="B5794" s="461" t="s">
        <v>8096</v>
      </c>
      <c r="C5794" s="462" t="s">
        <v>926</v>
      </c>
      <c r="D5794" s="463">
        <v>17.38</v>
      </c>
      <c r="E5794" s="463">
        <v>11.7</v>
      </c>
      <c r="F5794" s="463">
        <v>29.08</v>
      </c>
    </row>
    <row r="5795" spans="1:6" ht="30">
      <c r="A5795" s="460">
        <v>104741</v>
      </c>
      <c r="B5795" s="461" t="s">
        <v>8097</v>
      </c>
      <c r="C5795" s="462" t="s">
        <v>926</v>
      </c>
      <c r="D5795" s="463">
        <v>16.149999999999999</v>
      </c>
      <c r="E5795" s="463">
        <v>8.39</v>
      </c>
      <c r="F5795" s="463">
        <v>24.54</v>
      </c>
    </row>
    <row r="5796" spans="1:6">
      <c r="A5796" s="460">
        <v>104742</v>
      </c>
      <c r="B5796" s="461" t="s">
        <v>8098</v>
      </c>
      <c r="C5796" s="462" t="s">
        <v>98</v>
      </c>
      <c r="D5796" s="463">
        <v>7.1000000000000005</v>
      </c>
      <c r="E5796" s="463">
        <v>1.3</v>
      </c>
      <c r="F5796" s="463">
        <v>8.4</v>
      </c>
    </row>
    <row r="5797" spans="1:6" ht="30">
      <c r="A5797" s="460">
        <v>97916</v>
      </c>
      <c r="B5797" s="461" t="s">
        <v>1142</v>
      </c>
      <c r="C5797" s="462" t="s">
        <v>1107</v>
      </c>
      <c r="D5797" s="463">
        <v>2.0999999999999996</v>
      </c>
      <c r="E5797" s="463">
        <v>0.45</v>
      </c>
      <c r="F5797" s="463">
        <v>2.5499999999999998</v>
      </c>
    </row>
    <row r="5798" spans="1:6" ht="30">
      <c r="A5798" s="460">
        <v>97917</v>
      </c>
      <c r="B5798" s="461" t="s">
        <v>1143</v>
      </c>
      <c r="C5798" s="462" t="s">
        <v>1107</v>
      </c>
      <c r="D5798" s="463">
        <v>1.81</v>
      </c>
      <c r="E5798" s="463">
        <v>0.4</v>
      </c>
      <c r="F5798" s="463">
        <v>2.21</v>
      </c>
    </row>
    <row r="5799" spans="1:6" ht="30">
      <c r="A5799" s="460">
        <v>97918</v>
      </c>
      <c r="B5799" s="461" t="s">
        <v>1144</v>
      </c>
      <c r="C5799" s="462" t="s">
        <v>1107</v>
      </c>
      <c r="D5799" s="463">
        <v>1.6599999999999997</v>
      </c>
      <c r="E5799" s="463">
        <v>0.37</v>
      </c>
      <c r="F5799" s="463">
        <v>2.0299999999999998</v>
      </c>
    </row>
    <row r="5800" spans="1:6" ht="30">
      <c r="A5800" s="460">
        <v>97919</v>
      </c>
      <c r="B5800" s="461" t="s">
        <v>1145</v>
      </c>
      <c r="C5800" s="462" t="s">
        <v>1107</v>
      </c>
      <c r="D5800" s="463">
        <v>0.66</v>
      </c>
      <c r="E5800" s="463">
        <v>0.15</v>
      </c>
      <c r="F5800" s="463">
        <v>0.81</v>
      </c>
    </row>
    <row r="5801" spans="1:6" ht="30">
      <c r="A5801" s="460">
        <v>101616</v>
      </c>
      <c r="B5801" s="461" t="s">
        <v>1032</v>
      </c>
      <c r="C5801" s="462" t="s">
        <v>98</v>
      </c>
      <c r="D5801" s="463">
        <v>2.1400000000000006</v>
      </c>
      <c r="E5801" s="463">
        <v>5.77</v>
      </c>
      <c r="F5801" s="463">
        <v>7.91</v>
      </c>
    </row>
    <row r="5802" spans="1:6" ht="30">
      <c r="A5802" s="460">
        <v>101617</v>
      </c>
      <c r="B5802" s="461" t="s">
        <v>1033</v>
      </c>
      <c r="C5802" s="462" t="s">
        <v>98</v>
      </c>
      <c r="D5802" s="463">
        <v>1.0300000000000002</v>
      </c>
      <c r="E5802" s="463">
        <v>2.88</v>
      </c>
      <c r="F5802" s="463">
        <v>3.91</v>
      </c>
    </row>
    <row r="5803" spans="1:6" ht="30">
      <c r="A5803" s="460">
        <v>101618</v>
      </c>
      <c r="B5803" s="461" t="s">
        <v>1034</v>
      </c>
      <c r="C5803" s="462" t="s">
        <v>926</v>
      </c>
      <c r="D5803" s="463">
        <v>175.88</v>
      </c>
      <c r="E5803" s="463">
        <v>113.07</v>
      </c>
      <c r="F5803" s="463">
        <v>288.95</v>
      </c>
    </row>
    <row r="5804" spans="1:6" ht="30">
      <c r="A5804" s="460">
        <v>101619</v>
      </c>
      <c r="B5804" s="461" t="s">
        <v>1035</v>
      </c>
      <c r="C5804" s="462" t="s">
        <v>926</v>
      </c>
      <c r="D5804" s="463">
        <v>137.1</v>
      </c>
      <c r="E5804" s="463">
        <v>138.65</v>
      </c>
      <c r="F5804" s="463">
        <v>275.75</v>
      </c>
    </row>
    <row r="5805" spans="1:6" ht="30">
      <c r="A5805" s="460">
        <v>101620</v>
      </c>
      <c r="B5805" s="461" t="s">
        <v>1036</v>
      </c>
      <c r="C5805" s="462" t="s">
        <v>926</v>
      </c>
      <c r="D5805" s="463">
        <v>166.97</v>
      </c>
      <c r="E5805" s="463">
        <v>90.28</v>
      </c>
      <c r="F5805" s="463">
        <v>257.25</v>
      </c>
    </row>
    <row r="5806" spans="1:6" ht="30">
      <c r="A5806" s="460">
        <v>101621</v>
      </c>
      <c r="B5806" s="461" t="s">
        <v>1037</v>
      </c>
      <c r="C5806" s="462" t="s">
        <v>926</v>
      </c>
      <c r="D5806" s="463">
        <v>128.19999999999999</v>
      </c>
      <c r="E5806" s="463">
        <v>115.86</v>
      </c>
      <c r="F5806" s="463">
        <v>244.06</v>
      </c>
    </row>
    <row r="5807" spans="1:6" ht="30">
      <c r="A5807" s="460">
        <v>101622</v>
      </c>
      <c r="B5807" s="461" t="s">
        <v>1038</v>
      </c>
      <c r="C5807" s="462" t="s">
        <v>926</v>
      </c>
      <c r="D5807" s="463">
        <v>186.32</v>
      </c>
      <c r="E5807" s="463">
        <v>60.65</v>
      </c>
      <c r="F5807" s="463">
        <v>246.97</v>
      </c>
    </row>
    <row r="5808" spans="1:6" ht="30">
      <c r="A5808" s="460">
        <v>101623</v>
      </c>
      <c r="B5808" s="461" t="s">
        <v>1039</v>
      </c>
      <c r="C5808" s="462" t="s">
        <v>926</v>
      </c>
      <c r="D5808" s="463">
        <v>150.01999999999998</v>
      </c>
      <c r="E5808" s="463">
        <v>73.989999999999995</v>
      </c>
      <c r="F5808" s="463">
        <v>224.01</v>
      </c>
    </row>
    <row r="5809" spans="1:6" ht="30">
      <c r="A5809" s="460">
        <v>101624</v>
      </c>
      <c r="B5809" s="461" t="s">
        <v>1040</v>
      </c>
      <c r="C5809" s="462" t="s">
        <v>926</v>
      </c>
      <c r="D5809" s="463">
        <v>124.48000000000002</v>
      </c>
      <c r="E5809" s="463">
        <v>45.32</v>
      </c>
      <c r="F5809" s="463">
        <v>169.8</v>
      </c>
    </row>
    <row r="5810" spans="1:6" ht="30">
      <c r="A5810" s="460">
        <v>101625</v>
      </c>
      <c r="B5810" s="461" t="s">
        <v>1041</v>
      </c>
      <c r="C5810" s="462" t="s">
        <v>926</v>
      </c>
      <c r="D5810" s="463">
        <v>164.09</v>
      </c>
      <c r="E5810" s="463">
        <v>35.520000000000003</v>
      </c>
      <c r="F5810" s="463">
        <v>199.61</v>
      </c>
    </row>
    <row r="5811" spans="1:6" ht="30">
      <c r="A5811" s="460">
        <v>101159</v>
      </c>
      <c r="B5811" s="461" t="s">
        <v>1524</v>
      </c>
      <c r="C5811" s="462" t="s">
        <v>98</v>
      </c>
      <c r="D5811" s="463">
        <v>86.919999999999987</v>
      </c>
      <c r="E5811" s="463">
        <v>72.03</v>
      </c>
      <c r="F5811" s="463">
        <v>158.94999999999999</v>
      </c>
    </row>
    <row r="5812" spans="1:6" ht="45">
      <c r="A5812" s="460">
        <v>103322</v>
      </c>
      <c r="B5812" s="461" t="s">
        <v>5196</v>
      </c>
      <c r="C5812" s="462" t="s">
        <v>98</v>
      </c>
      <c r="D5812" s="463">
        <v>41.410000000000004</v>
      </c>
      <c r="E5812" s="463">
        <v>22.11</v>
      </c>
      <c r="F5812" s="463">
        <v>63.52</v>
      </c>
    </row>
    <row r="5813" spans="1:6" ht="30">
      <c r="A5813" s="460">
        <v>103323</v>
      </c>
      <c r="B5813" s="461" t="s">
        <v>5197</v>
      </c>
      <c r="C5813" s="462" t="s">
        <v>98</v>
      </c>
      <c r="D5813" s="463">
        <v>41.929999999999993</v>
      </c>
      <c r="E5813" s="463">
        <v>23.14</v>
      </c>
      <c r="F5813" s="463">
        <v>65.069999999999993</v>
      </c>
    </row>
    <row r="5814" spans="1:6" ht="45">
      <c r="A5814" s="460">
        <v>103324</v>
      </c>
      <c r="B5814" s="461" t="s">
        <v>5198</v>
      </c>
      <c r="C5814" s="462" t="s">
        <v>98</v>
      </c>
      <c r="D5814" s="463">
        <v>53.81</v>
      </c>
      <c r="E5814" s="463">
        <v>31.87</v>
      </c>
      <c r="F5814" s="463">
        <v>85.68</v>
      </c>
    </row>
    <row r="5815" spans="1:6" ht="30">
      <c r="A5815" s="460">
        <v>103325</v>
      </c>
      <c r="B5815" s="461" t="s">
        <v>5199</v>
      </c>
      <c r="C5815" s="462" t="s">
        <v>98</v>
      </c>
      <c r="D5815" s="463">
        <v>54.4</v>
      </c>
      <c r="E5815" s="463">
        <v>33.04</v>
      </c>
      <c r="F5815" s="463">
        <v>87.44</v>
      </c>
    </row>
    <row r="5816" spans="1:6" ht="45">
      <c r="A5816" s="460">
        <v>103326</v>
      </c>
      <c r="B5816" s="461" t="s">
        <v>5200</v>
      </c>
      <c r="C5816" s="462" t="s">
        <v>98</v>
      </c>
      <c r="D5816" s="463">
        <v>66.06</v>
      </c>
      <c r="E5816" s="463">
        <v>36.71</v>
      </c>
      <c r="F5816" s="463">
        <v>102.77</v>
      </c>
    </row>
    <row r="5817" spans="1:6" ht="30">
      <c r="A5817" s="460">
        <v>103327</v>
      </c>
      <c r="B5817" s="461" t="s">
        <v>5201</v>
      </c>
      <c r="C5817" s="462" t="s">
        <v>98</v>
      </c>
      <c r="D5817" s="463">
        <v>66.75</v>
      </c>
      <c r="E5817" s="463">
        <v>38.08</v>
      </c>
      <c r="F5817" s="463">
        <v>104.83</v>
      </c>
    </row>
    <row r="5818" spans="1:6" ht="45">
      <c r="A5818" s="460">
        <v>103328</v>
      </c>
      <c r="B5818" s="461" t="s">
        <v>5202</v>
      </c>
      <c r="C5818" s="462" t="s">
        <v>98</v>
      </c>
      <c r="D5818" s="463">
        <v>48.13000000000001</v>
      </c>
      <c r="E5818" s="463">
        <v>58.3</v>
      </c>
      <c r="F5818" s="463">
        <v>106.43</v>
      </c>
    </row>
    <row r="5819" spans="1:6" ht="30">
      <c r="A5819" s="460">
        <v>103329</v>
      </c>
      <c r="B5819" s="461" t="s">
        <v>5203</v>
      </c>
      <c r="C5819" s="462" t="s">
        <v>98</v>
      </c>
      <c r="D5819" s="463">
        <v>48.59</v>
      </c>
      <c r="E5819" s="463">
        <v>59.2</v>
      </c>
      <c r="F5819" s="463">
        <v>107.79</v>
      </c>
    </row>
    <row r="5820" spans="1:6" ht="45">
      <c r="A5820" s="460">
        <v>103330</v>
      </c>
      <c r="B5820" s="461" t="s">
        <v>5204</v>
      </c>
      <c r="C5820" s="462" t="s">
        <v>98</v>
      </c>
      <c r="D5820" s="463">
        <v>51.42</v>
      </c>
      <c r="E5820" s="463">
        <v>43.78</v>
      </c>
      <c r="F5820" s="463">
        <v>95.2</v>
      </c>
    </row>
    <row r="5821" spans="1:6" ht="30">
      <c r="A5821" s="460">
        <v>103331</v>
      </c>
      <c r="B5821" s="461" t="s">
        <v>5205</v>
      </c>
      <c r="C5821" s="462" t="s">
        <v>98</v>
      </c>
      <c r="D5821" s="463">
        <v>51.91</v>
      </c>
      <c r="E5821" s="463">
        <v>44.75</v>
      </c>
      <c r="F5821" s="463">
        <v>96.66</v>
      </c>
    </row>
    <row r="5822" spans="1:6" ht="45">
      <c r="A5822" s="460">
        <v>103332</v>
      </c>
      <c r="B5822" s="461" t="s">
        <v>5206</v>
      </c>
      <c r="C5822" s="462" t="s">
        <v>98</v>
      </c>
      <c r="D5822" s="463">
        <v>61.17</v>
      </c>
      <c r="E5822" s="463">
        <v>79.45</v>
      </c>
      <c r="F5822" s="463">
        <v>140.62</v>
      </c>
    </row>
    <row r="5823" spans="1:6" ht="30">
      <c r="A5823" s="460">
        <v>103333</v>
      </c>
      <c r="B5823" s="461" t="s">
        <v>5207</v>
      </c>
      <c r="C5823" s="462" t="s">
        <v>98</v>
      </c>
      <c r="D5823" s="463">
        <v>61.7</v>
      </c>
      <c r="E5823" s="463">
        <v>80.48</v>
      </c>
      <c r="F5823" s="463">
        <v>142.18</v>
      </c>
    </row>
    <row r="5824" spans="1:6" ht="45">
      <c r="A5824" s="460">
        <v>103334</v>
      </c>
      <c r="B5824" s="461" t="s">
        <v>5208</v>
      </c>
      <c r="C5824" s="462" t="s">
        <v>98</v>
      </c>
      <c r="D5824" s="463">
        <v>81.89</v>
      </c>
      <c r="E5824" s="463">
        <v>84.55</v>
      </c>
      <c r="F5824" s="463">
        <v>166.44</v>
      </c>
    </row>
    <row r="5825" spans="1:6" ht="45">
      <c r="A5825" s="460">
        <v>103335</v>
      </c>
      <c r="B5825" s="461" t="s">
        <v>5209</v>
      </c>
      <c r="C5825" s="462" t="s">
        <v>98</v>
      </c>
      <c r="D5825" s="463">
        <v>82.82</v>
      </c>
      <c r="E5825" s="463">
        <v>86.35</v>
      </c>
      <c r="F5825" s="463">
        <v>169.17</v>
      </c>
    </row>
    <row r="5826" spans="1:6" ht="45">
      <c r="A5826" s="460">
        <v>103350</v>
      </c>
      <c r="B5826" s="461" t="s">
        <v>5210</v>
      </c>
      <c r="C5826" s="462" t="s">
        <v>98</v>
      </c>
      <c r="D5826" s="463">
        <v>98.52</v>
      </c>
      <c r="E5826" s="463">
        <v>109.27</v>
      </c>
      <c r="F5826" s="463">
        <v>207.79</v>
      </c>
    </row>
    <row r="5827" spans="1:6" ht="30">
      <c r="A5827" s="460">
        <v>103351</v>
      </c>
      <c r="B5827" s="461" t="s">
        <v>5211</v>
      </c>
      <c r="C5827" s="462" t="s">
        <v>98</v>
      </c>
      <c r="D5827" s="463">
        <v>99.19</v>
      </c>
      <c r="E5827" s="463">
        <v>110.6</v>
      </c>
      <c r="F5827" s="463">
        <v>209.79</v>
      </c>
    </row>
    <row r="5828" spans="1:6" ht="45">
      <c r="A5828" s="460">
        <v>103356</v>
      </c>
      <c r="B5828" s="461" t="s">
        <v>5212</v>
      </c>
      <c r="C5828" s="462" t="s">
        <v>98</v>
      </c>
      <c r="D5828" s="463">
        <v>35.239999999999995</v>
      </c>
      <c r="E5828" s="463">
        <v>28.24</v>
      </c>
      <c r="F5828" s="463">
        <v>63.48</v>
      </c>
    </row>
    <row r="5829" spans="1:6" ht="30">
      <c r="A5829" s="460">
        <v>103357</v>
      </c>
      <c r="B5829" s="461" t="s">
        <v>5213</v>
      </c>
      <c r="C5829" s="462" t="s">
        <v>98</v>
      </c>
      <c r="D5829" s="463">
        <v>35.64</v>
      </c>
      <c r="E5829" s="463">
        <v>28.99</v>
      </c>
      <c r="F5829" s="463">
        <v>64.63</v>
      </c>
    </row>
    <row r="5830" spans="1:6" ht="30">
      <c r="A5830" s="460">
        <v>89282</v>
      </c>
      <c r="B5830" s="461" t="s">
        <v>8099</v>
      </c>
      <c r="C5830" s="462" t="s">
        <v>98</v>
      </c>
      <c r="D5830" s="463">
        <v>53.209999999999994</v>
      </c>
      <c r="E5830" s="463">
        <v>24.81</v>
      </c>
      <c r="F5830" s="463">
        <v>78.02</v>
      </c>
    </row>
    <row r="5831" spans="1:6" ht="30">
      <c r="A5831" s="460">
        <v>89283</v>
      </c>
      <c r="B5831" s="461" t="s">
        <v>8100</v>
      </c>
      <c r="C5831" s="462" t="s">
        <v>98</v>
      </c>
      <c r="D5831" s="463">
        <v>53.86</v>
      </c>
      <c r="E5831" s="463">
        <v>25.91</v>
      </c>
      <c r="F5831" s="463">
        <v>79.77</v>
      </c>
    </row>
    <row r="5832" spans="1:6" ht="30">
      <c r="A5832" s="460">
        <v>89290</v>
      </c>
      <c r="B5832" s="461" t="s">
        <v>8101</v>
      </c>
      <c r="C5832" s="462" t="s">
        <v>98</v>
      </c>
      <c r="D5832" s="463">
        <v>57.140000000000008</v>
      </c>
      <c r="E5832" s="463">
        <v>32.369999999999997</v>
      </c>
      <c r="F5832" s="463">
        <v>89.51</v>
      </c>
    </row>
    <row r="5833" spans="1:6" ht="30">
      <c r="A5833" s="460">
        <v>89291</v>
      </c>
      <c r="B5833" s="461" t="s">
        <v>8102</v>
      </c>
      <c r="C5833" s="462" t="s">
        <v>98</v>
      </c>
      <c r="D5833" s="463">
        <v>57.85</v>
      </c>
      <c r="E5833" s="463">
        <v>33.6</v>
      </c>
      <c r="F5833" s="463">
        <v>91.45</v>
      </c>
    </row>
    <row r="5834" spans="1:6" ht="45">
      <c r="A5834" s="460">
        <v>89298</v>
      </c>
      <c r="B5834" s="461" t="s">
        <v>8103</v>
      </c>
      <c r="C5834" s="462" t="s">
        <v>98</v>
      </c>
      <c r="D5834" s="463">
        <v>58.010000000000005</v>
      </c>
      <c r="E5834" s="463">
        <v>33.44</v>
      </c>
      <c r="F5834" s="463">
        <v>91.45</v>
      </c>
    </row>
    <row r="5835" spans="1:6" ht="30">
      <c r="A5835" s="460">
        <v>89299</v>
      </c>
      <c r="B5835" s="461" t="s">
        <v>8104</v>
      </c>
      <c r="C5835" s="462" t="s">
        <v>98</v>
      </c>
      <c r="D5835" s="463">
        <v>58.870000000000005</v>
      </c>
      <c r="E5835" s="463">
        <v>34.909999999999997</v>
      </c>
      <c r="F5835" s="463">
        <v>93.78</v>
      </c>
    </row>
    <row r="5836" spans="1:6" ht="45">
      <c r="A5836" s="460">
        <v>89306</v>
      </c>
      <c r="B5836" s="461" t="s">
        <v>8105</v>
      </c>
      <c r="C5836" s="462" t="s">
        <v>98</v>
      </c>
      <c r="D5836" s="463">
        <v>63.64</v>
      </c>
      <c r="E5836" s="463">
        <v>45.08</v>
      </c>
      <c r="F5836" s="463">
        <v>108.72</v>
      </c>
    </row>
    <row r="5837" spans="1:6" ht="30">
      <c r="A5837" s="460">
        <v>89307</v>
      </c>
      <c r="B5837" s="461" t="s">
        <v>8106</v>
      </c>
      <c r="C5837" s="462" t="s">
        <v>98</v>
      </c>
      <c r="D5837" s="463">
        <v>64.599999999999994</v>
      </c>
      <c r="E5837" s="463">
        <v>46.73</v>
      </c>
      <c r="F5837" s="463">
        <v>111.33</v>
      </c>
    </row>
    <row r="5838" spans="1:6">
      <c r="A5838" s="460">
        <v>101157</v>
      </c>
      <c r="B5838" s="461" t="s">
        <v>5214</v>
      </c>
      <c r="C5838" s="462" t="s">
        <v>98</v>
      </c>
      <c r="D5838" s="463">
        <v>49.199999999999996</v>
      </c>
      <c r="E5838" s="463">
        <v>17.21</v>
      </c>
      <c r="F5838" s="463">
        <v>66.41</v>
      </c>
    </row>
    <row r="5839" spans="1:6">
      <c r="A5839" s="460">
        <v>101158</v>
      </c>
      <c r="B5839" s="461" t="s">
        <v>5215</v>
      </c>
      <c r="C5839" s="462" t="s">
        <v>98</v>
      </c>
      <c r="D5839" s="463">
        <v>65.91</v>
      </c>
      <c r="E5839" s="463">
        <v>20.18</v>
      </c>
      <c r="F5839" s="463">
        <v>86.09</v>
      </c>
    </row>
    <row r="5840" spans="1:6" ht="30">
      <c r="A5840" s="460">
        <v>101162</v>
      </c>
      <c r="B5840" s="461" t="s">
        <v>1528</v>
      </c>
      <c r="C5840" s="462" t="s">
        <v>98</v>
      </c>
      <c r="D5840" s="463">
        <v>97.7</v>
      </c>
      <c r="E5840" s="463">
        <v>80.67</v>
      </c>
      <c r="F5840" s="463">
        <v>178.37</v>
      </c>
    </row>
    <row r="5841" spans="1:6" ht="30">
      <c r="A5841" s="460">
        <v>103316</v>
      </c>
      <c r="B5841" s="461" t="s">
        <v>5216</v>
      </c>
      <c r="C5841" s="462" t="s">
        <v>98</v>
      </c>
      <c r="D5841" s="463">
        <v>47.569999999999993</v>
      </c>
      <c r="E5841" s="463">
        <v>26.92</v>
      </c>
      <c r="F5841" s="463">
        <v>74.489999999999995</v>
      </c>
    </row>
    <row r="5842" spans="1:6" ht="30">
      <c r="A5842" s="460">
        <v>103317</v>
      </c>
      <c r="B5842" s="461" t="s">
        <v>5217</v>
      </c>
      <c r="C5842" s="462" t="s">
        <v>98</v>
      </c>
      <c r="D5842" s="463">
        <v>48.000000000000007</v>
      </c>
      <c r="E5842" s="463">
        <v>27.79</v>
      </c>
      <c r="F5842" s="463">
        <v>75.790000000000006</v>
      </c>
    </row>
    <row r="5843" spans="1:6" ht="30">
      <c r="A5843" s="460">
        <v>103318</v>
      </c>
      <c r="B5843" s="461" t="s">
        <v>5218</v>
      </c>
      <c r="C5843" s="462" t="s">
        <v>98</v>
      </c>
      <c r="D5843" s="463">
        <v>60.710000000000008</v>
      </c>
      <c r="E5843" s="463">
        <v>36.69</v>
      </c>
      <c r="F5843" s="463">
        <v>97.4</v>
      </c>
    </row>
    <row r="5844" spans="1:6" ht="30">
      <c r="A5844" s="460">
        <v>103319</v>
      </c>
      <c r="B5844" s="461" t="s">
        <v>5219</v>
      </c>
      <c r="C5844" s="462" t="s">
        <v>98</v>
      </c>
      <c r="D5844" s="463">
        <v>61.230000000000004</v>
      </c>
      <c r="E5844" s="463">
        <v>37.69</v>
      </c>
      <c r="F5844" s="463">
        <v>98.92</v>
      </c>
    </row>
    <row r="5845" spans="1:6" ht="30">
      <c r="A5845" s="460">
        <v>103320</v>
      </c>
      <c r="B5845" s="461" t="s">
        <v>5220</v>
      </c>
      <c r="C5845" s="462" t="s">
        <v>98</v>
      </c>
      <c r="D5845" s="463">
        <v>74.44</v>
      </c>
      <c r="E5845" s="463">
        <v>41.58</v>
      </c>
      <c r="F5845" s="463">
        <v>116.02</v>
      </c>
    </row>
    <row r="5846" spans="1:6" ht="30">
      <c r="A5846" s="460">
        <v>103321</v>
      </c>
      <c r="B5846" s="461" t="s">
        <v>5221</v>
      </c>
      <c r="C5846" s="462" t="s">
        <v>98</v>
      </c>
      <c r="D5846" s="463">
        <v>75.099999999999994</v>
      </c>
      <c r="E5846" s="463">
        <v>42.84</v>
      </c>
      <c r="F5846" s="463">
        <v>117.94</v>
      </c>
    </row>
    <row r="5847" spans="1:6" ht="45">
      <c r="A5847" s="460">
        <v>103336</v>
      </c>
      <c r="B5847" s="461" t="s">
        <v>5222</v>
      </c>
      <c r="C5847" s="462" t="s">
        <v>98</v>
      </c>
      <c r="D5847" s="463">
        <v>51.029999999999994</v>
      </c>
      <c r="E5847" s="463">
        <v>34.74</v>
      </c>
      <c r="F5847" s="463">
        <v>85.77</v>
      </c>
    </row>
    <row r="5848" spans="1:6" ht="30">
      <c r="A5848" s="460">
        <v>103337</v>
      </c>
      <c r="B5848" s="461" t="s">
        <v>5223</v>
      </c>
      <c r="C5848" s="462" t="s">
        <v>98</v>
      </c>
      <c r="D5848" s="463">
        <v>51.459999999999994</v>
      </c>
      <c r="E5848" s="463">
        <v>35.61</v>
      </c>
      <c r="F5848" s="463">
        <v>87.07</v>
      </c>
    </row>
    <row r="5849" spans="1:6" ht="45">
      <c r="A5849" s="460">
        <v>103338</v>
      </c>
      <c r="B5849" s="461" t="s">
        <v>5224</v>
      </c>
      <c r="C5849" s="462" t="s">
        <v>98</v>
      </c>
      <c r="D5849" s="463">
        <v>66.099999999999994</v>
      </c>
      <c r="E5849" s="463">
        <v>47.37</v>
      </c>
      <c r="F5849" s="463">
        <v>113.47</v>
      </c>
    </row>
    <row r="5850" spans="1:6" ht="30">
      <c r="A5850" s="460">
        <v>103339</v>
      </c>
      <c r="B5850" s="461" t="s">
        <v>5225</v>
      </c>
      <c r="C5850" s="462" t="s">
        <v>98</v>
      </c>
      <c r="D5850" s="463">
        <v>66.62</v>
      </c>
      <c r="E5850" s="463">
        <v>48.37</v>
      </c>
      <c r="F5850" s="463">
        <v>114.99</v>
      </c>
    </row>
    <row r="5851" spans="1:6" ht="45">
      <c r="A5851" s="460">
        <v>103340</v>
      </c>
      <c r="B5851" s="461" t="s">
        <v>5226</v>
      </c>
      <c r="C5851" s="462" t="s">
        <v>98</v>
      </c>
      <c r="D5851" s="463">
        <v>82.11</v>
      </c>
      <c r="E5851" s="463">
        <v>53.7</v>
      </c>
      <c r="F5851" s="463">
        <v>135.81</v>
      </c>
    </row>
    <row r="5852" spans="1:6" ht="30">
      <c r="A5852" s="460">
        <v>103341</v>
      </c>
      <c r="B5852" s="461" t="s">
        <v>5227</v>
      </c>
      <c r="C5852" s="462" t="s">
        <v>98</v>
      </c>
      <c r="D5852" s="463">
        <v>82.759999999999991</v>
      </c>
      <c r="E5852" s="463">
        <v>54.97</v>
      </c>
      <c r="F5852" s="463">
        <v>137.72999999999999</v>
      </c>
    </row>
    <row r="5853" spans="1:6" ht="30">
      <c r="A5853" s="460">
        <v>103342</v>
      </c>
      <c r="B5853" s="461" t="s">
        <v>5228</v>
      </c>
      <c r="C5853" s="462" t="s">
        <v>98</v>
      </c>
      <c r="D5853" s="463">
        <v>71.649999999999991</v>
      </c>
      <c r="E5853" s="463">
        <v>41.42</v>
      </c>
      <c r="F5853" s="463">
        <v>113.07</v>
      </c>
    </row>
    <row r="5854" spans="1:6" ht="30">
      <c r="A5854" s="460">
        <v>103343</v>
      </c>
      <c r="B5854" s="461" t="s">
        <v>5229</v>
      </c>
      <c r="C5854" s="462" t="s">
        <v>98</v>
      </c>
      <c r="D5854" s="463">
        <v>72.22</v>
      </c>
      <c r="E5854" s="463">
        <v>42.54</v>
      </c>
      <c r="F5854" s="463">
        <v>114.76</v>
      </c>
    </row>
    <row r="5855" spans="1:6" ht="30">
      <c r="A5855" s="460">
        <v>89453</v>
      </c>
      <c r="B5855" s="461" t="s">
        <v>6892</v>
      </c>
      <c r="C5855" s="462" t="s">
        <v>98</v>
      </c>
      <c r="D5855" s="463">
        <v>59.319999999999993</v>
      </c>
      <c r="E5855" s="463">
        <v>21.34</v>
      </c>
      <c r="F5855" s="463">
        <v>80.66</v>
      </c>
    </row>
    <row r="5856" spans="1:6" ht="30">
      <c r="A5856" s="460">
        <v>89455</v>
      </c>
      <c r="B5856" s="461" t="s">
        <v>6893</v>
      </c>
      <c r="C5856" s="462" t="s">
        <v>98</v>
      </c>
      <c r="D5856" s="463">
        <v>74.069999999999993</v>
      </c>
      <c r="E5856" s="463">
        <v>22.57</v>
      </c>
      <c r="F5856" s="463">
        <v>96.64</v>
      </c>
    </row>
    <row r="5857" spans="1:6" ht="30">
      <c r="A5857" s="460">
        <v>89462</v>
      </c>
      <c r="B5857" s="461" t="s">
        <v>6894</v>
      </c>
      <c r="C5857" s="462" t="s">
        <v>98</v>
      </c>
      <c r="D5857" s="463">
        <v>74.700000000000017</v>
      </c>
      <c r="E5857" s="463">
        <v>34.479999999999997</v>
      </c>
      <c r="F5857" s="463">
        <v>109.18</v>
      </c>
    </row>
    <row r="5858" spans="1:6" ht="30">
      <c r="A5858" s="460">
        <v>89464</v>
      </c>
      <c r="B5858" s="461" t="s">
        <v>8107</v>
      </c>
      <c r="C5858" s="462" t="s">
        <v>98</v>
      </c>
      <c r="D5858" s="463">
        <v>90.04</v>
      </c>
      <c r="E5858" s="463">
        <v>37.049999999999997</v>
      </c>
      <c r="F5858" s="463">
        <v>127.09</v>
      </c>
    </row>
    <row r="5859" spans="1:6" ht="30">
      <c r="A5859" s="460">
        <v>89470</v>
      </c>
      <c r="B5859" s="461" t="s">
        <v>6895</v>
      </c>
      <c r="C5859" s="462" t="s">
        <v>98</v>
      </c>
      <c r="D5859" s="463">
        <v>64.510000000000005</v>
      </c>
      <c r="E5859" s="463">
        <v>29.53</v>
      </c>
      <c r="F5859" s="463">
        <v>94.04</v>
      </c>
    </row>
    <row r="5860" spans="1:6" ht="30">
      <c r="A5860" s="460">
        <v>89472</v>
      </c>
      <c r="B5860" s="461" t="s">
        <v>6896</v>
      </c>
      <c r="C5860" s="462" t="s">
        <v>98</v>
      </c>
      <c r="D5860" s="463">
        <v>79.739999999999995</v>
      </c>
      <c r="E5860" s="463">
        <v>31.61</v>
      </c>
      <c r="F5860" s="463">
        <v>111.35</v>
      </c>
    </row>
    <row r="5861" spans="1:6" ht="30">
      <c r="A5861" s="460">
        <v>89478</v>
      </c>
      <c r="B5861" s="461" t="s">
        <v>6897</v>
      </c>
      <c r="C5861" s="462" t="s">
        <v>98</v>
      </c>
      <c r="D5861" s="463">
        <v>82.53</v>
      </c>
      <c r="E5861" s="463">
        <v>49.02</v>
      </c>
      <c r="F5861" s="463">
        <v>131.55000000000001</v>
      </c>
    </row>
    <row r="5862" spans="1:6" ht="30">
      <c r="A5862" s="460">
        <v>89480</v>
      </c>
      <c r="B5862" s="461" t="s">
        <v>6898</v>
      </c>
      <c r="C5862" s="462" t="s">
        <v>98</v>
      </c>
      <c r="D5862" s="463">
        <v>98.38</v>
      </c>
      <c r="E5862" s="463">
        <v>52.44</v>
      </c>
      <c r="F5862" s="463">
        <v>150.82</v>
      </c>
    </row>
    <row r="5863" spans="1:6" ht="30">
      <c r="A5863" s="460">
        <v>101161</v>
      </c>
      <c r="B5863" s="461" t="s">
        <v>1529</v>
      </c>
      <c r="C5863" s="462" t="s">
        <v>98</v>
      </c>
      <c r="D5863" s="463">
        <v>144.25</v>
      </c>
      <c r="E5863" s="463">
        <v>73.86</v>
      </c>
      <c r="F5863" s="463">
        <v>218.11</v>
      </c>
    </row>
    <row r="5864" spans="1:6" ht="30">
      <c r="A5864" s="460">
        <v>101163</v>
      </c>
      <c r="B5864" s="461" t="s">
        <v>1530</v>
      </c>
      <c r="C5864" s="462" t="s">
        <v>98</v>
      </c>
      <c r="D5864" s="463">
        <v>553.70999999999992</v>
      </c>
      <c r="E5864" s="463">
        <v>150.46</v>
      </c>
      <c r="F5864" s="463">
        <v>704.17</v>
      </c>
    </row>
    <row r="5865" spans="1:6" ht="30">
      <c r="A5865" s="460">
        <v>101164</v>
      </c>
      <c r="B5865" s="461" t="s">
        <v>1531</v>
      </c>
      <c r="C5865" s="462" t="s">
        <v>98</v>
      </c>
      <c r="D5865" s="463">
        <v>562.74</v>
      </c>
      <c r="E5865" s="463">
        <v>151.22</v>
      </c>
      <c r="F5865" s="463">
        <v>713.96</v>
      </c>
    </row>
    <row r="5866" spans="1:6" ht="30">
      <c r="A5866" s="460">
        <v>96358</v>
      </c>
      <c r="B5866" s="461" t="s">
        <v>8108</v>
      </c>
      <c r="C5866" s="462" t="s">
        <v>98</v>
      </c>
      <c r="D5866" s="463">
        <v>79.97</v>
      </c>
      <c r="E5866" s="463">
        <v>15.14</v>
      </c>
      <c r="F5866" s="463">
        <v>95.11</v>
      </c>
    </row>
    <row r="5867" spans="1:6" ht="45">
      <c r="A5867" s="460">
        <v>96359</v>
      </c>
      <c r="B5867" s="461" t="s">
        <v>8109</v>
      </c>
      <c r="C5867" s="462" t="s">
        <v>98</v>
      </c>
      <c r="D5867" s="463">
        <v>90.13</v>
      </c>
      <c r="E5867" s="463">
        <v>17.260000000000002</v>
      </c>
      <c r="F5867" s="463">
        <v>107.39</v>
      </c>
    </row>
    <row r="5868" spans="1:6" ht="30">
      <c r="A5868" s="460">
        <v>96360</v>
      </c>
      <c r="B5868" s="461" t="s">
        <v>8110</v>
      </c>
      <c r="C5868" s="462" t="s">
        <v>98</v>
      </c>
      <c r="D5868" s="463">
        <v>107.25999999999999</v>
      </c>
      <c r="E5868" s="463">
        <v>17.82</v>
      </c>
      <c r="F5868" s="463">
        <v>125.08</v>
      </c>
    </row>
    <row r="5869" spans="1:6" ht="45">
      <c r="A5869" s="460">
        <v>96361</v>
      </c>
      <c r="B5869" s="461" t="s">
        <v>8111</v>
      </c>
      <c r="C5869" s="462" t="s">
        <v>98</v>
      </c>
      <c r="D5869" s="463">
        <v>127.21000000000001</v>
      </c>
      <c r="E5869" s="463">
        <v>21.04</v>
      </c>
      <c r="F5869" s="463">
        <v>148.25</v>
      </c>
    </row>
    <row r="5870" spans="1:6" ht="45">
      <c r="A5870" s="460">
        <v>96362</v>
      </c>
      <c r="B5870" s="461" t="s">
        <v>8112</v>
      </c>
      <c r="C5870" s="462" t="s">
        <v>98</v>
      </c>
      <c r="D5870" s="463">
        <v>103.79</v>
      </c>
      <c r="E5870" s="463">
        <v>17.829999999999998</v>
      </c>
      <c r="F5870" s="463">
        <v>121.62</v>
      </c>
    </row>
    <row r="5871" spans="1:6" ht="45">
      <c r="A5871" s="460">
        <v>96363</v>
      </c>
      <c r="B5871" s="461" t="s">
        <v>8113</v>
      </c>
      <c r="C5871" s="462" t="s">
        <v>98</v>
      </c>
      <c r="D5871" s="463">
        <v>114.11</v>
      </c>
      <c r="E5871" s="463">
        <v>20.49</v>
      </c>
      <c r="F5871" s="463">
        <v>134.6</v>
      </c>
    </row>
    <row r="5872" spans="1:6" ht="45">
      <c r="A5872" s="460">
        <v>96364</v>
      </c>
      <c r="B5872" s="461" t="s">
        <v>8114</v>
      </c>
      <c r="C5872" s="462" t="s">
        <v>98</v>
      </c>
      <c r="D5872" s="463">
        <v>131.06</v>
      </c>
      <c r="E5872" s="463">
        <v>20.53</v>
      </c>
      <c r="F5872" s="463">
        <v>151.59</v>
      </c>
    </row>
    <row r="5873" spans="1:6" ht="45">
      <c r="A5873" s="460">
        <v>96365</v>
      </c>
      <c r="B5873" s="461" t="s">
        <v>8115</v>
      </c>
      <c r="C5873" s="462" t="s">
        <v>98</v>
      </c>
      <c r="D5873" s="463">
        <v>151.21</v>
      </c>
      <c r="E5873" s="463">
        <v>24.28</v>
      </c>
      <c r="F5873" s="463">
        <v>175.49</v>
      </c>
    </row>
    <row r="5874" spans="1:6" ht="30">
      <c r="A5874" s="460">
        <v>96366</v>
      </c>
      <c r="B5874" s="461" t="s">
        <v>8116</v>
      </c>
      <c r="C5874" s="462" t="s">
        <v>98</v>
      </c>
      <c r="D5874" s="463">
        <v>127.60999999999999</v>
      </c>
      <c r="E5874" s="463">
        <v>20.53</v>
      </c>
      <c r="F5874" s="463">
        <v>148.13999999999999</v>
      </c>
    </row>
    <row r="5875" spans="1:6" ht="45">
      <c r="A5875" s="460">
        <v>96367</v>
      </c>
      <c r="B5875" s="461" t="s">
        <v>8117</v>
      </c>
      <c r="C5875" s="462" t="s">
        <v>98</v>
      </c>
      <c r="D5875" s="463">
        <v>138.13</v>
      </c>
      <c r="E5875" s="463">
        <v>23.69</v>
      </c>
      <c r="F5875" s="463">
        <v>161.82</v>
      </c>
    </row>
    <row r="5876" spans="1:6" ht="30">
      <c r="A5876" s="460">
        <v>96368</v>
      </c>
      <c r="B5876" s="461" t="s">
        <v>8118</v>
      </c>
      <c r="C5876" s="462" t="s">
        <v>98</v>
      </c>
      <c r="D5876" s="463">
        <v>154.9</v>
      </c>
      <c r="E5876" s="463">
        <v>23.23</v>
      </c>
      <c r="F5876" s="463">
        <v>178.13</v>
      </c>
    </row>
    <row r="5877" spans="1:6" ht="45">
      <c r="A5877" s="460">
        <v>96369</v>
      </c>
      <c r="B5877" s="461" t="s">
        <v>8119</v>
      </c>
      <c r="C5877" s="462" t="s">
        <v>98</v>
      </c>
      <c r="D5877" s="463">
        <v>175.22</v>
      </c>
      <c r="E5877" s="463">
        <v>27.49</v>
      </c>
      <c r="F5877" s="463">
        <v>202.71</v>
      </c>
    </row>
    <row r="5878" spans="1:6" ht="30">
      <c r="A5878" s="460">
        <v>96370</v>
      </c>
      <c r="B5878" s="461" t="s">
        <v>8120</v>
      </c>
      <c r="C5878" s="462" t="s">
        <v>98</v>
      </c>
      <c r="D5878" s="463">
        <v>54.019999999999996</v>
      </c>
      <c r="E5878" s="463">
        <v>9.9600000000000009</v>
      </c>
      <c r="F5878" s="463">
        <v>63.98</v>
      </c>
    </row>
    <row r="5879" spans="1:6" ht="45">
      <c r="A5879" s="460">
        <v>96371</v>
      </c>
      <c r="B5879" s="461" t="s">
        <v>8121</v>
      </c>
      <c r="C5879" s="462" t="s">
        <v>98</v>
      </c>
      <c r="D5879" s="463">
        <v>63.980000000000004</v>
      </c>
      <c r="E5879" s="463">
        <v>11.53</v>
      </c>
      <c r="F5879" s="463">
        <v>75.510000000000005</v>
      </c>
    </row>
    <row r="5880" spans="1:6">
      <c r="A5880" s="460">
        <v>96373</v>
      </c>
      <c r="B5880" s="461" t="s">
        <v>8122</v>
      </c>
      <c r="C5880" s="462" t="s">
        <v>914</v>
      </c>
      <c r="D5880" s="463">
        <v>9.98</v>
      </c>
      <c r="E5880" s="463">
        <v>1.9</v>
      </c>
      <c r="F5880" s="463">
        <v>11.88</v>
      </c>
    </row>
    <row r="5881" spans="1:6">
      <c r="A5881" s="460">
        <v>96374</v>
      </c>
      <c r="B5881" s="461" t="s">
        <v>8123</v>
      </c>
      <c r="C5881" s="462" t="s">
        <v>914</v>
      </c>
      <c r="D5881" s="463">
        <v>29.85</v>
      </c>
      <c r="E5881" s="463">
        <v>2.36</v>
      </c>
      <c r="F5881" s="463">
        <v>32.21</v>
      </c>
    </row>
    <row r="5882" spans="1:6">
      <c r="A5882" s="460">
        <v>102235</v>
      </c>
      <c r="B5882" s="461" t="s">
        <v>8124</v>
      </c>
      <c r="C5882" s="462" t="s">
        <v>98</v>
      </c>
      <c r="D5882" s="463">
        <v>446.41</v>
      </c>
      <c r="E5882" s="463">
        <v>66.7</v>
      </c>
      <c r="F5882" s="463">
        <v>513.11</v>
      </c>
    </row>
    <row r="5883" spans="1:6" ht="30">
      <c r="A5883" s="460">
        <v>102253</v>
      </c>
      <c r="B5883" s="461" t="s">
        <v>1536</v>
      </c>
      <c r="C5883" s="462" t="s">
        <v>98</v>
      </c>
      <c r="D5883" s="463">
        <v>873.69999999999993</v>
      </c>
      <c r="E5883" s="463">
        <v>90.59</v>
      </c>
      <c r="F5883" s="463">
        <v>964.29</v>
      </c>
    </row>
    <row r="5884" spans="1:6" ht="30">
      <c r="A5884" s="460">
        <v>102254</v>
      </c>
      <c r="B5884" s="461" t="s">
        <v>1537</v>
      </c>
      <c r="C5884" s="462" t="s">
        <v>98</v>
      </c>
      <c r="D5884" s="463">
        <v>841.77</v>
      </c>
      <c r="E5884" s="463">
        <v>90.59</v>
      </c>
      <c r="F5884" s="463">
        <v>932.36</v>
      </c>
    </row>
    <row r="5885" spans="1:6" ht="30">
      <c r="A5885" s="460">
        <v>102255</v>
      </c>
      <c r="B5885" s="461" t="s">
        <v>1539</v>
      </c>
      <c r="C5885" s="462" t="s">
        <v>98</v>
      </c>
      <c r="D5885" s="463">
        <v>834.68000000000006</v>
      </c>
      <c r="E5885" s="463">
        <v>175.05</v>
      </c>
      <c r="F5885" s="463">
        <v>1009.73</v>
      </c>
    </row>
    <row r="5886" spans="1:6" ht="30">
      <c r="A5886" s="460">
        <v>102256</v>
      </c>
      <c r="B5886" s="461" t="s">
        <v>1540</v>
      </c>
      <c r="C5886" s="462" t="s">
        <v>98</v>
      </c>
      <c r="D5886" s="463">
        <v>804.27</v>
      </c>
      <c r="E5886" s="463">
        <v>175.05</v>
      </c>
      <c r="F5886" s="463">
        <v>979.32</v>
      </c>
    </row>
    <row r="5887" spans="1:6" ht="30">
      <c r="A5887" s="460">
        <v>102257</v>
      </c>
      <c r="B5887" s="461" t="s">
        <v>1538</v>
      </c>
      <c r="C5887" s="462" t="s">
        <v>98</v>
      </c>
      <c r="D5887" s="463">
        <v>295.06000000000006</v>
      </c>
      <c r="E5887" s="463">
        <v>81.599999999999994</v>
      </c>
      <c r="F5887" s="463">
        <v>376.66</v>
      </c>
    </row>
    <row r="5888" spans="1:6" ht="30">
      <c r="A5888" s="460">
        <v>102258</v>
      </c>
      <c r="B5888" s="461" t="s">
        <v>1541</v>
      </c>
      <c r="C5888" s="462" t="s">
        <v>98</v>
      </c>
      <c r="D5888" s="463">
        <v>281.23</v>
      </c>
      <c r="E5888" s="463">
        <v>159.07</v>
      </c>
      <c r="F5888" s="463">
        <v>440.3</v>
      </c>
    </row>
    <row r="5889" spans="1:6" ht="45">
      <c r="A5889" s="460">
        <v>104718</v>
      </c>
      <c r="B5889" s="461" t="s">
        <v>8125</v>
      </c>
      <c r="C5889" s="462" t="s">
        <v>98</v>
      </c>
      <c r="D5889" s="463">
        <v>107.64000000000001</v>
      </c>
      <c r="E5889" s="463">
        <v>21.88</v>
      </c>
      <c r="F5889" s="463">
        <v>129.52000000000001</v>
      </c>
    </row>
    <row r="5890" spans="1:6" ht="45">
      <c r="A5890" s="460">
        <v>104719</v>
      </c>
      <c r="B5890" s="461" t="s">
        <v>8126</v>
      </c>
      <c r="C5890" s="462" t="s">
        <v>98</v>
      </c>
      <c r="D5890" s="463">
        <v>161.25</v>
      </c>
      <c r="E5890" s="463">
        <v>27.77</v>
      </c>
      <c r="F5890" s="463">
        <v>189.02</v>
      </c>
    </row>
    <row r="5891" spans="1:6" ht="45">
      <c r="A5891" s="460">
        <v>104720</v>
      </c>
      <c r="B5891" s="461" t="s">
        <v>8127</v>
      </c>
      <c r="C5891" s="462" t="s">
        <v>98</v>
      </c>
      <c r="D5891" s="463">
        <v>132</v>
      </c>
      <c r="E5891" s="463">
        <v>26.14</v>
      </c>
      <c r="F5891" s="463">
        <v>158.13999999999999</v>
      </c>
    </row>
    <row r="5892" spans="1:6" ht="45">
      <c r="A5892" s="460">
        <v>104721</v>
      </c>
      <c r="B5892" s="461" t="s">
        <v>8128</v>
      </c>
      <c r="C5892" s="462" t="s">
        <v>98</v>
      </c>
      <c r="D5892" s="463">
        <v>185.60999999999999</v>
      </c>
      <c r="E5892" s="463">
        <v>32.03</v>
      </c>
      <c r="F5892" s="463">
        <v>217.64</v>
      </c>
    </row>
    <row r="5893" spans="1:6" ht="45">
      <c r="A5893" s="460">
        <v>104722</v>
      </c>
      <c r="B5893" s="461" t="s">
        <v>8129</v>
      </c>
      <c r="C5893" s="462" t="s">
        <v>98</v>
      </c>
      <c r="D5893" s="463">
        <v>156.35999999999999</v>
      </c>
      <c r="E5893" s="463">
        <v>30.4</v>
      </c>
      <c r="F5893" s="463">
        <v>186.76</v>
      </c>
    </row>
    <row r="5894" spans="1:6" ht="45">
      <c r="A5894" s="460">
        <v>104723</v>
      </c>
      <c r="B5894" s="461" t="s">
        <v>8130</v>
      </c>
      <c r="C5894" s="462" t="s">
        <v>98</v>
      </c>
      <c r="D5894" s="463">
        <v>209.97000000000003</v>
      </c>
      <c r="E5894" s="463">
        <v>36.299999999999997</v>
      </c>
      <c r="F5894" s="463">
        <v>246.27</v>
      </c>
    </row>
    <row r="5895" spans="1:6" ht="45">
      <c r="A5895" s="460">
        <v>104724</v>
      </c>
      <c r="B5895" s="461" t="s">
        <v>8131</v>
      </c>
      <c r="C5895" s="462" t="s">
        <v>98</v>
      </c>
      <c r="D5895" s="463">
        <v>81.13000000000001</v>
      </c>
      <c r="E5895" s="463">
        <v>15.1</v>
      </c>
      <c r="F5895" s="463">
        <v>96.23</v>
      </c>
    </row>
    <row r="5896" spans="1:6" ht="30">
      <c r="A5896" s="460">
        <v>101154</v>
      </c>
      <c r="B5896" s="461" t="s">
        <v>1525</v>
      </c>
      <c r="C5896" s="462" t="s">
        <v>98</v>
      </c>
      <c r="D5896" s="463">
        <v>105.65</v>
      </c>
      <c r="E5896" s="463">
        <v>30.29</v>
      </c>
      <c r="F5896" s="463">
        <v>135.94</v>
      </c>
    </row>
    <row r="5897" spans="1:6" ht="30">
      <c r="A5897" s="460">
        <v>101155</v>
      </c>
      <c r="B5897" s="461" t="s">
        <v>1526</v>
      </c>
      <c r="C5897" s="462" t="s">
        <v>98</v>
      </c>
      <c r="D5897" s="463">
        <v>150.64999999999998</v>
      </c>
      <c r="E5897" s="463">
        <v>39.950000000000003</v>
      </c>
      <c r="F5897" s="463">
        <v>190.6</v>
      </c>
    </row>
    <row r="5898" spans="1:6" ht="30">
      <c r="A5898" s="460">
        <v>101156</v>
      </c>
      <c r="B5898" s="461" t="s">
        <v>1527</v>
      </c>
      <c r="C5898" s="462" t="s">
        <v>98</v>
      </c>
      <c r="D5898" s="463">
        <v>224.6</v>
      </c>
      <c r="E5898" s="463">
        <v>54.46</v>
      </c>
      <c r="F5898" s="463">
        <v>279.06</v>
      </c>
    </row>
    <row r="5899" spans="1:6" ht="45">
      <c r="A5899" s="460">
        <v>101814</v>
      </c>
      <c r="B5899" s="461" t="s">
        <v>5230</v>
      </c>
      <c r="C5899" s="462" t="s">
        <v>98</v>
      </c>
      <c r="D5899" s="463">
        <v>28.47</v>
      </c>
      <c r="E5899" s="463">
        <v>25.93</v>
      </c>
      <c r="F5899" s="463">
        <v>54.4</v>
      </c>
    </row>
    <row r="5900" spans="1:6" ht="45">
      <c r="A5900" s="460">
        <v>101816</v>
      </c>
      <c r="B5900" s="461" t="s">
        <v>5231</v>
      </c>
      <c r="C5900" s="462" t="s">
        <v>98</v>
      </c>
      <c r="D5900" s="463">
        <v>48.559999999999995</v>
      </c>
      <c r="E5900" s="463">
        <v>33.29</v>
      </c>
      <c r="F5900" s="463">
        <v>81.849999999999994</v>
      </c>
    </row>
    <row r="5901" spans="1:6" ht="45">
      <c r="A5901" s="460">
        <v>101817</v>
      </c>
      <c r="B5901" s="461" t="s">
        <v>5232</v>
      </c>
      <c r="C5901" s="462" t="s">
        <v>98</v>
      </c>
      <c r="D5901" s="463">
        <v>29.57</v>
      </c>
      <c r="E5901" s="463">
        <v>31.57</v>
      </c>
      <c r="F5901" s="463">
        <v>61.14</v>
      </c>
    </row>
    <row r="5902" spans="1:6" ht="45">
      <c r="A5902" s="460">
        <v>101819</v>
      </c>
      <c r="B5902" s="461" t="s">
        <v>5233</v>
      </c>
      <c r="C5902" s="462" t="s">
        <v>98</v>
      </c>
      <c r="D5902" s="463">
        <v>39.800000000000004</v>
      </c>
      <c r="E5902" s="463">
        <v>37.01</v>
      </c>
      <c r="F5902" s="463">
        <v>76.81</v>
      </c>
    </row>
    <row r="5903" spans="1:6" ht="45">
      <c r="A5903" s="460">
        <v>101820</v>
      </c>
      <c r="B5903" s="461" t="s">
        <v>5234</v>
      </c>
      <c r="C5903" s="462" t="s">
        <v>98</v>
      </c>
      <c r="D5903" s="463">
        <v>20.720000000000002</v>
      </c>
      <c r="E5903" s="463">
        <v>31.41</v>
      </c>
      <c r="F5903" s="463">
        <v>52.13</v>
      </c>
    </row>
    <row r="5904" spans="1:6" ht="45">
      <c r="A5904" s="460">
        <v>101822</v>
      </c>
      <c r="B5904" s="461" t="s">
        <v>5235</v>
      </c>
      <c r="C5904" s="462" t="s">
        <v>926</v>
      </c>
      <c r="D5904" s="463">
        <v>44.88000000000001</v>
      </c>
      <c r="E5904" s="463">
        <v>104.95</v>
      </c>
      <c r="F5904" s="463">
        <v>149.83000000000001</v>
      </c>
    </row>
    <row r="5905" spans="1:6" ht="30">
      <c r="A5905" s="460">
        <v>101823</v>
      </c>
      <c r="B5905" s="461" t="s">
        <v>5236</v>
      </c>
      <c r="C5905" s="462" t="s">
        <v>926</v>
      </c>
      <c r="D5905" s="463">
        <v>77.169999999999987</v>
      </c>
      <c r="E5905" s="463">
        <v>104.93</v>
      </c>
      <c r="F5905" s="463">
        <v>182.1</v>
      </c>
    </row>
    <row r="5906" spans="1:6" ht="30">
      <c r="A5906" s="460">
        <v>101824</v>
      </c>
      <c r="B5906" s="461" t="s">
        <v>5237</v>
      </c>
      <c r="C5906" s="462" t="s">
        <v>926</v>
      </c>
      <c r="D5906" s="463">
        <v>107.25</v>
      </c>
      <c r="E5906" s="463">
        <v>104.9</v>
      </c>
      <c r="F5906" s="463">
        <v>212.15</v>
      </c>
    </row>
    <row r="5907" spans="1:6" ht="30">
      <c r="A5907" s="460">
        <v>101825</v>
      </c>
      <c r="B5907" s="461" t="s">
        <v>5238</v>
      </c>
      <c r="C5907" s="462" t="s">
        <v>926</v>
      </c>
      <c r="D5907" s="463">
        <v>136.5</v>
      </c>
      <c r="E5907" s="463">
        <v>104.89</v>
      </c>
      <c r="F5907" s="463">
        <v>241.39</v>
      </c>
    </row>
    <row r="5908" spans="1:6" ht="30">
      <c r="A5908" s="460">
        <v>101826</v>
      </c>
      <c r="B5908" s="461" t="s">
        <v>5239</v>
      </c>
      <c r="C5908" s="462" t="s">
        <v>926</v>
      </c>
      <c r="D5908" s="463">
        <v>165.35000000000002</v>
      </c>
      <c r="E5908" s="463">
        <v>104.89</v>
      </c>
      <c r="F5908" s="463">
        <v>270.24</v>
      </c>
    </row>
    <row r="5909" spans="1:6" ht="30">
      <c r="A5909" s="460">
        <v>101827</v>
      </c>
      <c r="B5909" s="461" t="s">
        <v>5240</v>
      </c>
      <c r="C5909" s="462" t="s">
        <v>926</v>
      </c>
      <c r="D5909" s="463">
        <v>99.08</v>
      </c>
      <c r="E5909" s="463">
        <v>104.92</v>
      </c>
      <c r="F5909" s="463">
        <v>204</v>
      </c>
    </row>
    <row r="5910" spans="1:6" ht="30">
      <c r="A5910" s="460">
        <v>101828</v>
      </c>
      <c r="B5910" s="461" t="s">
        <v>5241</v>
      </c>
      <c r="C5910" s="462" t="s">
        <v>926</v>
      </c>
      <c r="D5910" s="463">
        <v>90.05</v>
      </c>
      <c r="E5910" s="463">
        <v>104.92</v>
      </c>
      <c r="F5910" s="463">
        <v>194.97</v>
      </c>
    </row>
    <row r="5911" spans="1:6" ht="30">
      <c r="A5911" s="460">
        <v>101829</v>
      </c>
      <c r="B5911" s="461" t="s">
        <v>5242</v>
      </c>
      <c r="C5911" s="462" t="s">
        <v>926</v>
      </c>
      <c r="D5911" s="463">
        <v>159.26</v>
      </c>
      <c r="E5911" s="463">
        <v>104.89</v>
      </c>
      <c r="F5911" s="463">
        <v>264.14999999999998</v>
      </c>
    </row>
    <row r="5912" spans="1:6" ht="30">
      <c r="A5912" s="460">
        <v>101830</v>
      </c>
      <c r="B5912" s="461" t="s">
        <v>5243</v>
      </c>
      <c r="C5912" s="462" t="s">
        <v>926</v>
      </c>
      <c r="D5912" s="463">
        <v>187.43</v>
      </c>
      <c r="E5912" s="463">
        <v>104.88</v>
      </c>
      <c r="F5912" s="463">
        <v>292.31</v>
      </c>
    </row>
    <row r="5913" spans="1:6" ht="30">
      <c r="A5913" s="460">
        <v>101831</v>
      </c>
      <c r="B5913" s="461" t="s">
        <v>5244</v>
      </c>
      <c r="C5913" s="462" t="s">
        <v>926</v>
      </c>
      <c r="D5913" s="463">
        <v>215.2</v>
      </c>
      <c r="E5913" s="463">
        <v>104.88</v>
      </c>
      <c r="F5913" s="463">
        <v>320.08</v>
      </c>
    </row>
    <row r="5914" spans="1:6" ht="30">
      <c r="A5914" s="460">
        <v>101832</v>
      </c>
      <c r="B5914" s="461" t="s">
        <v>5245</v>
      </c>
      <c r="C5914" s="462" t="s">
        <v>926</v>
      </c>
      <c r="D5914" s="463">
        <v>150.60000000000002</v>
      </c>
      <c r="E5914" s="463">
        <v>104.89</v>
      </c>
      <c r="F5914" s="463">
        <v>255.49</v>
      </c>
    </row>
    <row r="5915" spans="1:6" ht="30">
      <c r="A5915" s="460">
        <v>101833</v>
      </c>
      <c r="B5915" s="461" t="s">
        <v>5246</v>
      </c>
      <c r="C5915" s="462" t="s">
        <v>926</v>
      </c>
      <c r="D5915" s="463">
        <v>178.94</v>
      </c>
      <c r="E5915" s="463">
        <v>104.88</v>
      </c>
      <c r="F5915" s="463">
        <v>283.82</v>
      </c>
    </row>
    <row r="5916" spans="1:6" ht="30">
      <c r="A5916" s="460">
        <v>101834</v>
      </c>
      <c r="B5916" s="461" t="s">
        <v>5247</v>
      </c>
      <c r="C5916" s="462" t="s">
        <v>926</v>
      </c>
      <c r="D5916" s="463">
        <v>206.89</v>
      </c>
      <c r="E5916" s="463">
        <v>104.88</v>
      </c>
      <c r="F5916" s="463">
        <v>311.77</v>
      </c>
    </row>
    <row r="5917" spans="1:6" ht="30">
      <c r="A5917" s="460">
        <v>101835</v>
      </c>
      <c r="B5917" s="461" t="s">
        <v>5248</v>
      </c>
      <c r="C5917" s="462" t="s">
        <v>926</v>
      </c>
      <c r="D5917" s="463">
        <v>150.26</v>
      </c>
      <c r="E5917" s="463">
        <v>106.82</v>
      </c>
      <c r="F5917" s="463">
        <v>257.08</v>
      </c>
    </row>
    <row r="5918" spans="1:6" ht="45">
      <c r="A5918" s="460">
        <v>101836</v>
      </c>
      <c r="B5918" s="461" t="s">
        <v>5249</v>
      </c>
      <c r="C5918" s="462" t="s">
        <v>926</v>
      </c>
      <c r="D5918" s="463">
        <v>20.239999999999998</v>
      </c>
      <c r="E5918" s="463">
        <v>8.84</v>
      </c>
      <c r="F5918" s="463">
        <v>29.08</v>
      </c>
    </row>
    <row r="5919" spans="1:6" ht="30">
      <c r="A5919" s="460">
        <v>101837</v>
      </c>
      <c r="B5919" s="461" t="s">
        <v>5250</v>
      </c>
      <c r="C5919" s="462" t="s">
        <v>926</v>
      </c>
      <c r="D5919" s="463">
        <v>52.54</v>
      </c>
      <c r="E5919" s="463">
        <v>8.81</v>
      </c>
      <c r="F5919" s="463">
        <v>61.35</v>
      </c>
    </row>
    <row r="5920" spans="1:6" ht="30">
      <c r="A5920" s="460">
        <v>101838</v>
      </c>
      <c r="B5920" s="461" t="s">
        <v>5251</v>
      </c>
      <c r="C5920" s="462" t="s">
        <v>926</v>
      </c>
      <c r="D5920" s="463">
        <v>82.600000000000009</v>
      </c>
      <c r="E5920" s="463">
        <v>8.8000000000000007</v>
      </c>
      <c r="F5920" s="463">
        <v>91.4</v>
      </c>
    </row>
    <row r="5921" spans="1:6" ht="30">
      <c r="A5921" s="460">
        <v>101839</v>
      </c>
      <c r="B5921" s="461" t="s">
        <v>5252</v>
      </c>
      <c r="C5921" s="462" t="s">
        <v>926</v>
      </c>
      <c r="D5921" s="463">
        <v>111.83</v>
      </c>
      <c r="E5921" s="463">
        <v>8.8000000000000007</v>
      </c>
      <c r="F5921" s="463">
        <v>120.63</v>
      </c>
    </row>
    <row r="5922" spans="1:6" ht="30">
      <c r="A5922" s="460">
        <v>101840</v>
      </c>
      <c r="B5922" s="461" t="s">
        <v>5253</v>
      </c>
      <c r="C5922" s="462" t="s">
        <v>926</v>
      </c>
      <c r="D5922" s="463">
        <v>175.4</v>
      </c>
      <c r="E5922" s="463">
        <v>29.34</v>
      </c>
      <c r="F5922" s="463">
        <v>204.74</v>
      </c>
    </row>
    <row r="5923" spans="1:6" ht="30">
      <c r="A5923" s="460">
        <v>101841</v>
      </c>
      <c r="B5923" s="461" t="s">
        <v>5254</v>
      </c>
      <c r="C5923" s="462" t="s">
        <v>926</v>
      </c>
      <c r="D5923" s="463">
        <v>74.45</v>
      </c>
      <c r="E5923" s="463">
        <v>8.8000000000000007</v>
      </c>
      <c r="F5923" s="463">
        <v>83.25</v>
      </c>
    </row>
    <row r="5924" spans="1:6" ht="30">
      <c r="A5924" s="460">
        <v>101842</v>
      </c>
      <c r="B5924" s="461" t="s">
        <v>5255</v>
      </c>
      <c r="C5924" s="462" t="s">
        <v>926</v>
      </c>
      <c r="D5924" s="463">
        <v>65.41</v>
      </c>
      <c r="E5924" s="463">
        <v>8.81</v>
      </c>
      <c r="F5924" s="463">
        <v>74.22</v>
      </c>
    </row>
    <row r="5925" spans="1:6" ht="30">
      <c r="A5925" s="460">
        <v>101843</v>
      </c>
      <c r="B5925" s="461" t="s">
        <v>5256</v>
      </c>
      <c r="C5925" s="462" t="s">
        <v>926</v>
      </c>
      <c r="D5925" s="463">
        <v>134.6</v>
      </c>
      <c r="E5925" s="463">
        <v>8.8000000000000007</v>
      </c>
      <c r="F5925" s="463">
        <v>143.4</v>
      </c>
    </row>
    <row r="5926" spans="1:6" ht="30">
      <c r="A5926" s="460">
        <v>101844</v>
      </c>
      <c r="B5926" s="461" t="s">
        <v>5257</v>
      </c>
      <c r="C5926" s="462" t="s">
        <v>926</v>
      </c>
      <c r="D5926" s="463">
        <v>162.77000000000001</v>
      </c>
      <c r="E5926" s="463">
        <v>8.7899999999999991</v>
      </c>
      <c r="F5926" s="463">
        <v>171.56</v>
      </c>
    </row>
    <row r="5927" spans="1:6" ht="30">
      <c r="A5927" s="460">
        <v>101845</v>
      </c>
      <c r="B5927" s="461" t="s">
        <v>5258</v>
      </c>
      <c r="C5927" s="462" t="s">
        <v>926</v>
      </c>
      <c r="D5927" s="463">
        <v>190.54000000000002</v>
      </c>
      <c r="E5927" s="463">
        <v>8.7899999999999991</v>
      </c>
      <c r="F5927" s="463">
        <v>199.33</v>
      </c>
    </row>
    <row r="5928" spans="1:6" ht="30">
      <c r="A5928" s="460">
        <v>101846</v>
      </c>
      <c r="B5928" s="461" t="s">
        <v>5259</v>
      </c>
      <c r="C5928" s="462" t="s">
        <v>926</v>
      </c>
      <c r="D5928" s="463">
        <v>125.94000000000001</v>
      </c>
      <c r="E5928" s="463">
        <v>8.8000000000000007</v>
      </c>
      <c r="F5928" s="463">
        <v>134.74</v>
      </c>
    </row>
    <row r="5929" spans="1:6" ht="30">
      <c r="A5929" s="460">
        <v>101847</v>
      </c>
      <c r="B5929" s="461" t="s">
        <v>5260</v>
      </c>
      <c r="C5929" s="462" t="s">
        <v>926</v>
      </c>
      <c r="D5929" s="463">
        <v>154.28</v>
      </c>
      <c r="E5929" s="463">
        <v>8.7899999999999991</v>
      </c>
      <c r="F5929" s="463">
        <v>163.07</v>
      </c>
    </row>
    <row r="5930" spans="1:6" ht="30">
      <c r="A5930" s="460">
        <v>101848</v>
      </c>
      <c r="B5930" s="461" t="s">
        <v>5261</v>
      </c>
      <c r="C5930" s="462" t="s">
        <v>926</v>
      </c>
      <c r="D5930" s="463">
        <v>182.23000000000002</v>
      </c>
      <c r="E5930" s="463">
        <v>8.7899999999999991</v>
      </c>
      <c r="F5930" s="463">
        <v>191.02</v>
      </c>
    </row>
    <row r="5931" spans="1:6" ht="30">
      <c r="A5931" s="460">
        <v>101849</v>
      </c>
      <c r="B5931" s="461" t="s">
        <v>5262</v>
      </c>
      <c r="C5931" s="462" t="s">
        <v>926</v>
      </c>
      <c r="D5931" s="463">
        <v>125.69000000000001</v>
      </c>
      <c r="E5931" s="463">
        <v>10.64</v>
      </c>
      <c r="F5931" s="463">
        <v>136.33000000000001</v>
      </c>
    </row>
    <row r="5932" spans="1:6" ht="45">
      <c r="A5932" s="460">
        <v>101850</v>
      </c>
      <c r="B5932" s="461" t="s">
        <v>5263</v>
      </c>
      <c r="C5932" s="462" t="s">
        <v>98</v>
      </c>
      <c r="D5932" s="463">
        <v>37.400000000000006</v>
      </c>
      <c r="E5932" s="463">
        <v>32.159999999999997</v>
      </c>
      <c r="F5932" s="463">
        <v>69.56</v>
      </c>
    </row>
    <row r="5933" spans="1:6" ht="45">
      <c r="A5933" s="460">
        <v>101852</v>
      </c>
      <c r="B5933" s="461" t="s">
        <v>5264</v>
      </c>
      <c r="C5933" s="462" t="s">
        <v>98</v>
      </c>
      <c r="D5933" s="463">
        <v>48.220000000000006</v>
      </c>
      <c r="E5933" s="463">
        <v>37.229999999999997</v>
      </c>
      <c r="F5933" s="463">
        <v>85.45</v>
      </c>
    </row>
    <row r="5934" spans="1:6" ht="45">
      <c r="A5934" s="460">
        <v>101853</v>
      </c>
      <c r="B5934" s="461" t="s">
        <v>5265</v>
      </c>
      <c r="C5934" s="462" t="s">
        <v>98</v>
      </c>
      <c r="D5934" s="463">
        <v>34.799999999999997</v>
      </c>
      <c r="E5934" s="463">
        <v>26.23</v>
      </c>
      <c r="F5934" s="463">
        <v>61.03</v>
      </c>
    </row>
    <row r="5935" spans="1:6" ht="45">
      <c r="A5935" s="460">
        <v>101855</v>
      </c>
      <c r="B5935" s="461" t="s">
        <v>5266</v>
      </c>
      <c r="C5935" s="462" t="s">
        <v>98</v>
      </c>
      <c r="D5935" s="463">
        <v>55.379999999999995</v>
      </c>
      <c r="E5935" s="463">
        <v>33.200000000000003</v>
      </c>
      <c r="F5935" s="463">
        <v>88.58</v>
      </c>
    </row>
    <row r="5936" spans="1:6" ht="45">
      <c r="A5936" s="460">
        <v>101856</v>
      </c>
      <c r="B5936" s="461" t="s">
        <v>5267</v>
      </c>
      <c r="C5936" s="462" t="s">
        <v>98</v>
      </c>
      <c r="D5936" s="463">
        <v>14.529999999999998</v>
      </c>
      <c r="E5936" s="463">
        <v>18.27</v>
      </c>
      <c r="F5936" s="463">
        <v>32.799999999999997</v>
      </c>
    </row>
    <row r="5937" spans="1:6" ht="45">
      <c r="A5937" s="460">
        <v>101857</v>
      </c>
      <c r="B5937" s="461" t="s">
        <v>5268</v>
      </c>
      <c r="C5937" s="462" t="s">
        <v>98</v>
      </c>
      <c r="D5937" s="463">
        <v>16.880000000000003</v>
      </c>
      <c r="E5937" s="463">
        <v>23.96</v>
      </c>
      <c r="F5937" s="463">
        <v>40.840000000000003</v>
      </c>
    </row>
    <row r="5938" spans="1:6" ht="45">
      <c r="A5938" s="460">
        <v>101858</v>
      </c>
      <c r="B5938" s="461" t="s">
        <v>5269</v>
      </c>
      <c r="C5938" s="462" t="s">
        <v>98</v>
      </c>
      <c r="D5938" s="463">
        <v>14.719999999999995</v>
      </c>
      <c r="E5938" s="463">
        <v>18.760000000000002</v>
      </c>
      <c r="F5938" s="463">
        <v>33.479999999999997</v>
      </c>
    </row>
    <row r="5939" spans="1:6" ht="45">
      <c r="A5939" s="460">
        <v>101859</v>
      </c>
      <c r="B5939" s="461" t="s">
        <v>5270</v>
      </c>
      <c r="C5939" s="462" t="s">
        <v>98</v>
      </c>
      <c r="D5939" s="463">
        <v>15.739999999999998</v>
      </c>
      <c r="E5939" s="463">
        <v>21.19</v>
      </c>
      <c r="F5939" s="463">
        <v>36.93</v>
      </c>
    </row>
    <row r="5940" spans="1:6" ht="45">
      <c r="A5940" s="460">
        <v>101860</v>
      </c>
      <c r="B5940" s="461" t="s">
        <v>5271</v>
      </c>
      <c r="C5940" s="462" t="s">
        <v>98</v>
      </c>
      <c r="D5940" s="463">
        <v>17.360000000000003</v>
      </c>
      <c r="E5940" s="463">
        <v>24.98</v>
      </c>
      <c r="F5940" s="463">
        <v>42.34</v>
      </c>
    </row>
    <row r="5941" spans="1:6" ht="45">
      <c r="A5941" s="460">
        <v>101861</v>
      </c>
      <c r="B5941" s="461" t="s">
        <v>5272</v>
      </c>
      <c r="C5941" s="462" t="s">
        <v>98</v>
      </c>
      <c r="D5941" s="463">
        <v>16.55</v>
      </c>
      <c r="E5941" s="463">
        <v>23.12</v>
      </c>
      <c r="F5941" s="463">
        <v>39.67</v>
      </c>
    </row>
    <row r="5942" spans="1:6" ht="45">
      <c r="A5942" s="460">
        <v>101862</v>
      </c>
      <c r="B5942" s="461" t="s">
        <v>5273</v>
      </c>
      <c r="C5942" s="462" t="s">
        <v>98</v>
      </c>
      <c r="D5942" s="463">
        <v>17.590000000000003</v>
      </c>
      <c r="E5942" s="463">
        <v>25.58</v>
      </c>
      <c r="F5942" s="463">
        <v>43.17</v>
      </c>
    </row>
    <row r="5943" spans="1:6" ht="45">
      <c r="A5943" s="460">
        <v>101863</v>
      </c>
      <c r="B5943" s="461" t="s">
        <v>5274</v>
      </c>
      <c r="C5943" s="462" t="s">
        <v>98</v>
      </c>
      <c r="D5943" s="463">
        <v>14.86</v>
      </c>
      <c r="E5943" s="463">
        <v>19.11</v>
      </c>
      <c r="F5943" s="463">
        <v>33.97</v>
      </c>
    </row>
    <row r="5944" spans="1:6" ht="45">
      <c r="A5944" s="460">
        <v>101864</v>
      </c>
      <c r="B5944" s="461" t="s">
        <v>5275</v>
      </c>
      <c r="C5944" s="462" t="s">
        <v>98</v>
      </c>
      <c r="D5944" s="463">
        <v>16.48</v>
      </c>
      <c r="E5944" s="463">
        <v>22.91</v>
      </c>
      <c r="F5944" s="463">
        <v>39.39</v>
      </c>
    </row>
    <row r="5945" spans="1:6" ht="45">
      <c r="A5945" s="460">
        <v>101865</v>
      </c>
      <c r="B5945" s="461" t="s">
        <v>5276</v>
      </c>
      <c r="C5945" s="462" t="s">
        <v>98</v>
      </c>
      <c r="D5945" s="463">
        <v>18.079999999999998</v>
      </c>
      <c r="E5945" s="463">
        <v>26.72</v>
      </c>
      <c r="F5945" s="463">
        <v>44.8</v>
      </c>
    </row>
    <row r="5946" spans="1:6" ht="45">
      <c r="A5946" s="460">
        <v>101866</v>
      </c>
      <c r="B5946" s="461" t="s">
        <v>5277</v>
      </c>
      <c r="C5946" s="462" t="s">
        <v>98</v>
      </c>
      <c r="D5946" s="463">
        <v>16.62</v>
      </c>
      <c r="E5946" s="463">
        <v>23.31</v>
      </c>
      <c r="F5946" s="463">
        <v>39.93</v>
      </c>
    </row>
    <row r="5947" spans="1:6" ht="45">
      <c r="A5947" s="460">
        <v>101867</v>
      </c>
      <c r="B5947" s="461" t="s">
        <v>5278</v>
      </c>
      <c r="C5947" s="462" t="s">
        <v>98</v>
      </c>
      <c r="D5947" s="463">
        <v>18.230000000000004</v>
      </c>
      <c r="E5947" s="463">
        <v>27.11</v>
      </c>
      <c r="F5947" s="463">
        <v>45.34</v>
      </c>
    </row>
    <row r="5948" spans="1:6" ht="45">
      <c r="A5948" s="460">
        <v>101868</v>
      </c>
      <c r="B5948" s="461" t="s">
        <v>5279</v>
      </c>
      <c r="C5948" s="462" t="s">
        <v>98</v>
      </c>
      <c r="D5948" s="463">
        <v>15.5</v>
      </c>
      <c r="E5948" s="463">
        <v>20.64</v>
      </c>
      <c r="F5948" s="463">
        <v>36.14</v>
      </c>
    </row>
    <row r="5949" spans="1:6" ht="45">
      <c r="A5949" s="460">
        <v>101869</v>
      </c>
      <c r="B5949" s="461" t="s">
        <v>5280</v>
      </c>
      <c r="C5949" s="462" t="s">
        <v>98</v>
      </c>
      <c r="D5949" s="463">
        <v>17.100000000000001</v>
      </c>
      <c r="E5949" s="463">
        <v>24.46</v>
      </c>
      <c r="F5949" s="463">
        <v>41.56</v>
      </c>
    </row>
    <row r="5950" spans="1:6" ht="45">
      <c r="A5950" s="460">
        <v>101870</v>
      </c>
      <c r="B5950" s="461" t="s">
        <v>5281</v>
      </c>
      <c r="C5950" s="462" t="s">
        <v>98</v>
      </c>
      <c r="D5950" s="463">
        <v>18.72</v>
      </c>
      <c r="E5950" s="463">
        <v>28.25</v>
      </c>
      <c r="F5950" s="463">
        <v>46.97</v>
      </c>
    </row>
    <row r="5951" spans="1:6" ht="30">
      <c r="A5951" s="460">
        <v>102098</v>
      </c>
      <c r="B5951" s="461" t="s">
        <v>5282</v>
      </c>
      <c r="C5951" s="462" t="s">
        <v>926</v>
      </c>
      <c r="D5951" s="463">
        <v>1502.19</v>
      </c>
      <c r="E5951" s="463">
        <v>268.56</v>
      </c>
      <c r="F5951" s="463">
        <v>1770.75</v>
      </c>
    </row>
    <row r="5952" spans="1:6" ht="45">
      <c r="A5952" s="460">
        <v>102988</v>
      </c>
      <c r="B5952" s="461" t="s">
        <v>5283</v>
      </c>
      <c r="C5952" s="462" t="s">
        <v>98</v>
      </c>
      <c r="D5952" s="463">
        <v>26.14</v>
      </c>
      <c r="E5952" s="463">
        <v>43.28</v>
      </c>
      <c r="F5952" s="463">
        <v>69.42</v>
      </c>
    </row>
    <row r="5953" spans="1:6" ht="30">
      <c r="A5953" s="460">
        <v>100576</v>
      </c>
      <c r="B5953" s="461" t="s">
        <v>3145</v>
      </c>
      <c r="C5953" s="462" t="s">
        <v>98</v>
      </c>
      <c r="D5953" s="463">
        <v>1.98</v>
      </c>
      <c r="E5953" s="463">
        <v>0.82</v>
      </c>
      <c r="F5953" s="463">
        <v>2.8</v>
      </c>
    </row>
    <row r="5954" spans="1:6" ht="30">
      <c r="A5954" s="460">
        <v>100577</v>
      </c>
      <c r="B5954" s="461" t="s">
        <v>3146</v>
      </c>
      <c r="C5954" s="462" t="s">
        <v>98</v>
      </c>
      <c r="D5954" s="463">
        <v>1.02</v>
      </c>
      <c r="E5954" s="463">
        <v>0.31</v>
      </c>
      <c r="F5954" s="463">
        <v>1.33</v>
      </c>
    </row>
    <row r="5955" spans="1:6" ht="45">
      <c r="A5955" s="460">
        <v>96388</v>
      </c>
      <c r="B5955" s="461" t="s">
        <v>3147</v>
      </c>
      <c r="C5955" s="462" t="s">
        <v>926</v>
      </c>
      <c r="D5955" s="463">
        <v>10.26</v>
      </c>
      <c r="E5955" s="463">
        <v>3.15</v>
      </c>
      <c r="F5955" s="463">
        <v>13.41</v>
      </c>
    </row>
    <row r="5956" spans="1:6" ht="45">
      <c r="A5956" s="460">
        <v>96389</v>
      </c>
      <c r="B5956" s="461" t="s">
        <v>3148</v>
      </c>
      <c r="C5956" s="462" t="s">
        <v>926</v>
      </c>
      <c r="D5956" s="463">
        <v>46.1</v>
      </c>
      <c r="E5956" s="463">
        <v>4.97</v>
      </c>
      <c r="F5956" s="463">
        <v>51.07</v>
      </c>
    </row>
    <row r="5957" spans="1:6" ht="45">
      <c r="A5957" s="460">
        <v>96390</v>
      </c>
      <c r="B5957" s="461" t="s">
        <v>3149</v>
      </c>
      <c r="C5957" s="462" t="s">
        <v>926</v>
      </c>
      <c r="D5957" s="463">
        <v>74.449999999999989</v>
      </c>
      <c r="E5957" s="463">
        <v>4.79</v>
      </c>
      <c r="F5957" s="463">
        <v>79.239999999999995</v>
      </c>
    </row>
    <row r="5958" spans="1:6" ht="45">
      <c r="A5958" s="460">
        <v>96391</v>
      </c>
      <c r="B5958" s="461" t="s">
        <v>3150</v>
      </c>
      <c r="C5958" s="462" t="s">
        <v>926</v>
      </c>
      <c r="D5958" s="463">
        <v>104.16</v>
      </c>
      <c r="E5958" s="463">
        <v>5.2</v>
      </c>
      <c r="F5958" s="463">
        <v>109.36</v>
      </c>
    </row>
    <row r="5959" spans="1:6" ht="45">
      <c r="A5959" s="460">
        <v>96392</v>
      </c>
      <c r="B5959" s="461" t="s">
        <v>3151</v>
      </c>
      <c r="C5959" s="462" t="s">
        <v>926</v>
      </c>
      <c r="D5959" s="463">
        <v>133.02000000000001</v>
      </c>
      <c r="E5959" s="463">
        <v>5.19</v>
      </c>
      <c r="F5959" s="463">
        <v>138.21</v>
      </c>
    </row>
    <row r="5960" spans="1:6" ht="30">
      <c r="A5960" s="460">
        <v>96396</v>
      </c>
      <c r="B5960" s="461" t="s">
        <v>3152</v>
      </c>
      <c r="C5960" s="462" t="s">
        <v>926</v>
      </c>
      <c r="D5960" s="463">
        <v>116.86</v>
      </c>
      <c r="E5960" s="463">
        <v>5.35</v>
      </c>
      <c r="F5960" s="463">
        <v>122.21</v>
      </c>
    </row>
    <row r="5961" spans="1:6" ht="30">
      <c r="A5961" s="460">
        <v>96397</v>
      </c>
      <c r="B5961" s="461" t="s">
        <v>3153</v>
      </c>
      <c r="C5961" s="462" t="s">
        <v>926</v>
      </c>
      <c r="D5961" s="463">
        <v>175.13000000000002</v>
      </c>
      <c r="E5961" s="463">
        <v>5.92</v>
      </c>
      <c r="F5961" s="463">
        <v>181.05</v>
      </c>
    </row>
    <row r="5962" spans="1:6" ht="30">
      <c r="A5962" s="460">
        <v>96398</v>
      </c>
      <c r="B5962" s="461" t="s">
        <v>3154</v>
      </c>
      <c r="C5962" s="462" t="s">
        <v>926</v>
      </c>
      <c r="D5962" s="463">
        <v>250.78999999999996</v>
      </c>
      <c r="E5962" s="463">
        <v>6.61</v>
      </c>
      <c r="F5962" s="463">
        <v>257.39999999999998</v>
      </c>
    </row>
    <row r="5963" spans="1:6" ht="30">
      <c r="A5963" s="460">
        <v>96399</v>
      </c>
      <c r="B5963" s="461" t="s">
        <v>3155</v>
      </c>
      <c r="C5963" s="462" t="s">
        <v>926</v>
      </c>
      <c r="D5963" s="463">
        <v>79.22999999999999</v>
      </c>
      <c r="E5963" s="463">
        <v>4.4000000000000004</v>
      </c>
      <c r="F5963" s="463">
        <v>83.63</v>
      </c>
    </row>
    <row r="5964" spans="1:6" ht="30">
      <c r="A5964" s="460">
        <v>96400</v>
      </c>
      <c r="B5964" s="461" t="s">
        <v>3156</v>
      </c>
      <c r="C5964" s="462" t="s">
        <v>926</v>
      </c>
      <c r="D5964" s="463">
        <v>105.17</v>
      </c>
      <c r="E5964" s="463">
        <v>6.27</v>
      </c>
      <c r="F5964" s="463">
        <v>111.44</v>
      </c>
    </row>
    <row r="5965" spans="1:6" ht="45">
      <c r="A5965" s="460">
        <v>100564</v>
      </c>
      <c r="B5965" s="461" t="s">
        <v>3157</v>
      </c>
      <c r="C5965" s="462" t="s">
        <v>926</v>
      </c>
      <c r="D5965" s="463">
        <v>71.92</v>
      </c>
      <c r="E5965" s="463">
        <v>7.98</v>
      </c>
      <c r="F5965" s="463">
        <v>79.900000000000006</v>
      </c>
    </row>
    <row r="5966" spans="1:6" ht="45">
      <c r="A5966" s="460">
        <v>100565</v>
      </c>
      <c r="B5966" s="461" t="s">
        <v>3158</v>
      </c>
      <c r="C5966" s="462" t="s">
        <v>926</v>
      </c>
      <c r="D5966" s="463">
        <v>62.910000000000004</v>
      </c>
      <c r="E5966" s="463">
        <v>7.99</v>
      </c>
      <c r="F5966" s="463">
        <v>70.900000000000006</v>
      </c>
    </row>
    <row r="5967" spans="1:6" ht="45">
      <c r="A5967" s="460">
        <v>100566</v>
      </c>
      <c r="B5967" s="461" t="s">
        <v>3159</v>
      </c>
      <c r="C5967" s="462" t="s">
        <v>926</v>
      </c>
      <c r="D5967" s="463">
        <v>132.09</v>
      </c>
      <c r="E5967" s="463">
        <v>7.96</v>
      </c>
      <c r="F5967" s="463">
        <v>140.05000000000001</v>
      </c>
    </row>
    <row r="5968" spans="1:6" ht="45">
      <c r="A5968" s="460">
        <v>100567</v>
      </c>
      <c r="B5968" s="461" t="s">
        <v>3160</v>
      </c>
      <c r="C5968" s="462" t="s">
        <v>926</v>
      </c>
      <c r="D5968" s="463">
        <v>160.28</v>
      </c>
      <c r="E5968" s="463">
        <v>7.96</v>
      </c>
      <c r="F5968" s="463">
        <v>168.24</v>
      </c>
    </row>
    <row r="5969" spans="1:6" ht="45">
      <c r="A5969" s="460">
        <v>100568</v>
      </c>
      <c r="B5969" s="461" t="s">
        <v>3161</v>
      </c>
      <c r="C5969" s="462" t="s">
        <v>926</v>
      </c>
      <c r="D5969" s="463">
        <v>188.02</v>
      </c>
      <c r="E5969" s="463">
        <v>7.95</v>
      </c>
      <c r="F5969" s="463">
        <v>195.97</v>
      </c>
    </row>
    <row r="5970" spans="1:6" ht="45">
      <c r="A5970" s="460">
        <v>100569</v>
      </c>
      <c r="B5970" s="461" t="s">
        <v>3162</v>
      </c>
      <c r="C5970" s="462" t="s">
        <v>926</v>
      </c>
      <c r="D5970" s="463">
        <v>123.42</v>
      </c>
      <c r="E5970" s="463">
        <v>7.96</v>
      </c>
      <c r="F5970" s="463">
        <v>131.38</v>
      </c>
    </row>
    <row r="5971" spans="1:6" ht="45">
      <c r="A5971" s="460">
        <v>100570</v>
      </c>
      <c r="B5971" s="461" t="s">
        <v>3163</v>
      </c>
      <c r="C5971" s="462" t="s">
        <v>926</v>
      </c>
      <c r="D5971" s="463">
        <v>153.81</v>
      </c>
      <c r="E5971" s="463">
        <v>8.19</v>
      </c>
      <c r="F5971" s="463">
        <v>162</v>
      </c>
    </row>
    <row r="5972" spans="1:6" ht="45">
      <c r="A5972" s="460">
        <v>100571</v>
      </c>
      <c r="B5972" s="461" t="s">
        <v>3164</v>
      </c>
      <c r="C5972" s="462" t="s">
        <v>926</v>
      </c>
      <c r="D5972" s="463">
        <v>179.75</v>
      </c>
      <c r="E5972" s="463">
        <v>7.95</v>
      </c>
      <c r="F5972" s="463">
        <v>187.7</v>
      </c>
    </row>
    <row r="5973" spans="1:6" ht="45">
      <c r="A5973" s="460">
        <v>100572</v>
      </c>
      <c r="B5973" s="461" t="s">
        <v>3165</v>
      </c>
      <c r="C5973" s="462" t="s">
        <v>926</v>
      </c>
      <c r="D5973" s="463">
        <v>75.45</v>
      </c>
      <c r="E5973" s="463">
        <v>9.98</v>
      </c>
      <c r="F5973" s="463">
        <v>85.43</v>
      </c>
    </row>
    <row r="5974" spans="1:6" ht="45">
      <c r="A5974" s="460">
        <v>100573</v>
      </c>
      <c r="B5974" s="461" t="s">
        <v>3166</v>
      </c>
      <c r="C5974" s="462" t="s">
        <v>926</v>
      </c>
      <c r="D5974" s="463">
        <v>66.440000000000012</v>
      </c>
      <c r="E5974" s="463">
        <v>9.99</v>
      </c>
      <c r="F5974" s="463">
        <v>76.430000000000007</v>
      </c>
    </row>
    <row r="5975" spans="1:6">
      <c r="A5975" s="460">
        <v>100574</v>
      </c>
      <c r="B5975" s="461" t="s">
        <v>1031</v>
      </c>
      <c r="C5975" s="462" t="s">
        <v>926</v>
      </c>
      <c r="D5975" s="463">
        <v>1.19</v>
      </c>
      <c r="E5975" s="463">
        <v>0.4</v>
      </c>
      <c r="F5975" s="463">
        <v>1.59</v>
      </c>
    </row>
    <row r="5976" spans="1:6">
      <c r="A5976" s="460">
        <v>100575</v>
      </c>
      <c r="B5976" s="461" t="s">
        <v>1042</v>
      </c>
      <c r="C5976" s="462" t="s">
        <v>98</v>
      </c>
      <c r="D5976" s="463">
        <v>0.11</v>
      </c>
      <c r="E5976" s="463">
        <v>0.05</v>
      </c>
      <c r="F5976" s="463">
        <v>0.16</v>
      </c>
    </row>
    <row r="5977" spans="1:6" ht="45">
      <c r="A5977" s="460">
        <v>101767</v>
      </c>
      <c r="B5977" s="461" t="s">
        <v>3167</v>
      </c>
      <c r="C5977" s="462" t="s">
        <v>926</v>
      </c>
      <c r="D5977" s="463">
        <v>21.15</v>
      </c>
      <c r="E5977" s="463">
        <v>10.08</v>
      </c>
      <c r="F5977" s="463">
        <v>31.23</v>
      </c>
    </row>
    <row r="5978" spans="1:6" ht="45">
      <c r="A5978" s="460">
        <v>101768</v>
      </c>
      <c r="B5978" s="461" t="s">
        <v>8132</v>
      </c>
      <c r="C5978" s="462" t="s">
        <v>926</v>
      </c>
      <c r="D5978" s="463">
        <v>19.239999999999998</v>
      </c>
      <c r="E5978" s="463">
        <v>7.25</v>
      </c>
      <c r="F5978" s="463">
        <v>26.49</v>
      </c>
    </row>
    <row r="5979" spans="1:6" ht="30">
      <c r="A5979" s="460">
        <v>92391</v>
      </c>
      <c r="B5979" s="461" t="s">
        <v>6899</v>
      </c>
      <c r="C5979" s="462" t="s">
        <v>98</v>
      </c>
      <c r="D5979" s="463">
        <v>49.04</v>
      </c>
      <c r="E5979" s="463">
        <v>3.89</v>
      </c>
      <c r="F5979" s="463">
        <v>52.93</v>
      </c>
    </row>
    <row r="5980" spans="1:6" ht="30">
      <c r="A5980" s="460">
        <v>92392</v>
      </c>
      <c r="B5980" s="461" t="s">
        <v>6900</v>
      </c>
      <c r="C5980" s="462" t="s">
        <v>98</v>
      </c>
      <c r="D5980" s="463">
        <v>99.78</v>
      </c>
      <c r="E5980" s="463">
        <v>4.38</v>
      </c>
      <c r="F5980" s="463">
        <v>104.16</v>
      </c>
    </row>
    <row r="5981" spans="1:6" ht="30">
      <c r="A5981" s="460">
        <v>92393</v>
      </c>
      <c r="B5981" s="461" t="s">
        <v>6901</v>
      </c>
      <c r="C5981" s="462" t="s">
        <v>98</v>
      </c>
      <c r="D5981" s="463">
        <v>47.849999999999994</v>
      </c>
      <c r="E5981" s="463">
        <v>5.0199999999999996</v>
      </c>
      <c r="F5981" s="463">
        <v>52.87</v>
      </c>
    </row>
    <row r="5982" spans="1:6" ht="30">
      <c r="A5982" s="460">
        <v>92394</v>
      </c>
      <c r="B5982" s="461" t="s">
        <v>6902</v>
      </c>
      <c r="C5982" s="462" t="s">
        <v>98</v>
      </c>
      <c r="D5982" s="463">
        <v>58.62</v>
      </c>
      <c r="E5982" s="463">
        <v>6.82</v>
      </c>
      <c r="F5982" s="463">
        <v>65.44</v>
      </c>
    </row>
    <row r="5983" spans="1:6" ht="30">
      <c r="A5983" s="460">
        <v>92395</v>
      </c>
      <c r="B5983" s="461" t="s">
        <v>6903</v>
      </c>
      <c r="C5983" s="462" t="s">
        <v>98</v>
      </c>
      <c r="D5983" s="463">
        <v>69.36</v>
      </c>
      <c r="E5983" s="463">
        <v>9.35</v>
      </c>
      <c r="F5983" s="463">
        <v>78.709999999999994</v>
      </c>
    </row>
    <row r="5984" spans="1:6" ht="30">
      <c r="A5984" s="460">
        <v>92396</v>
      </c>
      <c r="B5984" s="461" t="s">
        <v>6904</v>
      </c>
      <c r="C5984" s="462" t="s">
        <v>98</v>
      </c>
      <c r="D5984" s="463">
        <v>53.550000000000004</v>
      </c>
      <c r="E5984" s="463">
        <v>15.15</v>
      </c>
      <c r="F5984" s="463">
        <v>68.7</v>
      </c>
    </row>
    <row r="5985" spans="1:6" ht="30">
      <c r="A5985" s="460">
        <v>92397</v>
      </c>
      <c r="B5985" s="461" t="s">
        <v>6905</v>
      </c>
      <c r="C5985" s="462" t="s">
        <v>98</v>
      </c>
      <c r="D5985" s="463">
        <v>49.15</v>
      </c>
      <c r="E5985" s="463">
        <v>8.18</v>
      </c>
      <c r="F5985" s="463">
        <v>57.33</v>
      </c>
    </row>
    <row r="5986" spans="1:6" ht="30">
      <c r="A5986" s="460">
        <v>92398</v>
      </c>
      <c r="B5986" s="461" t="s">
        <v>6906</v>
      </c>
      <c r="C5986" s="462" t="s">
        <v>98</v>
      </c>
      <c r="D5986" s="463">
        <v>60.3</v>
      </c>
      <c r="E5986" s="463">
        <v>10.69</v>
      </c>
      <c r="F5986" s="463">
        <v>70.989999999999995</v>
      </c>
    </row>
    <row r="5987" spans="1:6" ht="30">
      <c r="A5987" s="460">
        <v>92400</v>
      </c>
      <c r="B5987" s="461" t="s">
        <v>6907</v>
      </c>
      <c r="C5987" s="462" t="s">
        <v>98</v>
      </c>
      <c r="D5987" s="463">
        <v>70</v>
      </c>
      <c r="E5987" s="463">
        <v>13.2</v>
      </c>
      <c r="F5987" s="463">
        <v>83.2</v>
      </c>
    </row>
    <row r="5988" spans="1:6" ht="30">
      <c r="A5988" s="460">
        <v>92402</v>
      </c>
      <c r="B5988" s="461" t="s">
        <v>6908</v>
      </c>
      <c r="C5988" s="462" t="s">
        <v>98</v>
      </c>
      <c r="D5988" s="463">
        <v>52.889999999999993</v>
      </c>
      <c r="E5988" s="463">
        <v>13.1</v>
      </c>
      <c r="F5988" s="463">
        <v>65.989999999999995</v>
      </c>
    </row>
    <row r="5989" spans="1:6" ht="30">
      <c r="A5989" s="460">
        <v>92403</v>
      </c>
      <c r="B5989" s="461" t="s">
        <v>6909</v>
      </c>
      <c r="C5989" s="462" t="s">
        <v>98</v>
      </c>
      <c r="D5989" s="463">
        <v>48.26</v>
      </c>
      <c r="E5989" s="463">
        <v>6.13</v>
      </c>
      <c r="F5989" s="463">
        <v>54.39</v>
      </c>
    </row>
    <row r="5990" spans="1:6" ht="30">
      <c r="A5990" s="460">
        <v>92404</v>
      </c>
      <c r="B5990" s="461" t="s">
        <v>6910</v>
      </c>
      <c r="C5990" s="462" t="s">
        <v>98</v>
      </c>
      <c r="D5990" s="463">
        <v>59.390000000000008</v>
      </c>
      <c r="E5990" s="463">
        <v>8.65</v>
      </c>
      <c r="F5990" s="463">
        <v>68.040000000000006</v>
      </c>
    </row>
    <row r="5991" spans="1:6" ht="30">
      <c r="A5991" s="460">
        <v>92406</v>
      </c>
      <c r="B5991" s="461" t="s">
        <v>6911</v>
      </c>
      <c r="C5991" s="462" t="s">
        <v>98</v>
      </c>
      <c r="D5991" s="463">
        <v>70.38000000000001</v>
      </c>
      <c r="E5991" s="463">
        <v>11.16</v>
      </c>
      <c r="F5991" s="463">
        <v>81.540000000000006</v>
      </c>
    </row>
    <row r="5992" spans="1:6" ht="30">
      <c r="A5992" s="460">
        <v>93679</v>
      </c>
      <c r="B5992" s="461" t="s">
        <v>6912</v>
      </c>
      <c r="C5992" s="462" t="s">
        <v>98</v>
      </c>
      <c r="D5992" s="463">
        <v>59.74</v>
      </c>
      <c r="E5992" s="463">
        <v>15.15</v>
      </c>
      <c r="F5992" s="463">
        <v>74.89</v>
      </c>
    </row>
    <row r="5993" spans="1:6" ht="30">
      <c r="A5993" s="460">
        <v>93680</v>
      </c>
      <c r="B5993" s="461" t="s">
        <v>6913</v>
      </c>
      <c r="C5993" s="462" t="s">
        <v>98</v>
      </c>
      <c r="D5993" s="463">
        <v>55.19</v>
      </c>
      <c r="E5993" s="463">
        <v>8.18</v>
      </c>
      <c r="F5993" s="463">
        <v>63.37</v>
      </c>
    </row>
    <row r="5994" spans="1:6" ht="30">
      <c r="A5994" s="460">
        <v>93681</v>
      </c>
      <c r="B5994" s="461" t="s">
        <v>6914</v>
      </c>
      <c r="C5994" s="462" t="s">
        <v>98</v>
      </c>
      <c r="D5994" s="463">
        <v>65.14</v>
      </c>
      <c r="E5994" s="463">
        <v>10.69</v>
      </c>
      <c r="F5994" s="463">
        <v>75.83</v>
      </c>
    </row>
    <row r="5995" spans="1:6" ht="30">
      <c r="A5995" s="460">
        <v>97104</v>
      </c>
      <c r="B5995" s="461" t="s">
        <v>6915</v>
      </c>
      <c r="C5995" s="462" t="s">
        <v>98</v>
      </c>
      <c r="D5995" s="463">
        <v>108.44</v>
      </c>
      <c r="E5995" s="463">
        <v>15.17</v>
      </c>
      <c r="F5995" s="463">
        <v>123.61</v>
      </c>
    </row>
    <row r="5996" spans="1:6" ht="30">
      <c r="A5996" s="460">
        <v>97105</v>
      </c>
      <c r="B5996" s="461" t="s">
        <v>6916</v>
      </c>
      <c r="C5996" s="462" t="s">
        <v>98</v>
      </c>
      <c r="D5996" s="463">
        <v>123</v>
      </c>
      <c r="E5996" s="463">
        <v>16.29</v>
      </c>
      <c r="F5996" s="463">
        <v>139.29</v>
      </c>
    </row>
    <row r="5997" spans="1:6" ht="30">
      <c r="A5997" s="460">
        <v>97106</v>
      </c>
      <c r="B5997" s="461" t="s">
        <v>6917</v>
      </c>
      <c r="C5997" s="462" t="s">
        <v>98</v>
      </c>
      <c r="D5997" s="463">
        <v>136.76999999999998</v>
      </c>
      <c r="E5997" s="463">
        <v>17.27</v>
      </c>
      <c r="F5997" s="463">
        <v>154.04</v>
      </c>
    </row>
    <row r="5998" spans="1:6" ht="30">
      <c r="A5998" s="460">
        <v>97107</v>
      </c>
      <c r="B5998" s="461" t="s">
        <v>6918</v>
      </c>
      <c r="C5998" s="462" t="s">
        <v>98</v>
      </c>
      <c r="D5998" s="463">
        <v>156.82000000000002</v>
      </c>
      <c r="E5998" s="463">
        <v>18.260000000000002</v>
      </c>
      <c r="F5998" s="463">
        <v>175.08</v>
      </c>
    </row>
    <row r="5999" spans="1:6" ht="30">
      <c r="A5999" s="460">
        <v>97108</v>
      </c>
      <c r="B5999" s="461" t="s">
        <v>6919</v>
      </c>
      <c r="C5999" s="462" t="s">
        <v>98</v>
      </c>
      <c r="D5999" s="463">
        <v>179.57999999999998</v>
      </c>
      <c r="E5999" s="463">
        <v>19.27</v>
      </c>
      <c r="F5999" s="463">
        <v>198.85</v>
      </c>
    </row>
    <row r="6000" spans="1:6" ht="30">
      <c r="A6000" s="460">
        <v>97109</v>
      </c>
      <c r="B6000" s="461" t="s">
        <v>6920</v>
      </c>
      <c r="C6000" s="462" t="s">
        <v>98</v>
      </c>
      <c r="D6000" s="463">
        <v>198.48999999999998</v>
      </c>
      <c r="E6000" s="463">
        <v>20.99</v>
      </c>
      <c r="F6000" s="463">
        <v>219.48</v>
      </c>
    </row>
    <row r="6001" spans="1:6" ht="30">
      <c r="A6001" s="460">
        <v>97111</v>
      </c>
      <c r="B6001" s="461" t="s">
        <v>6921</v>
      </c>
      <c r="C6001" s="462" t="s">
        <v>98</v>
      </c>
      <c r="D6001" s="463">
        <v>219.82999999999998</v>
      </c>
      <c r="E6001" s="463">
        <v>20.11</v>
      </c>
      <c r="F6001" s="463">
        <v>239.94</v>
      </c>
    </row>
    <row r="6002" spans="1:6" ht="30">
      <c r="A6002" s="460">
        <v>97112</v>
      </c>
      <c r="B6002" s="461" t="s">
        <v>6922</v>
      </c>
      <c r="C6002" s="462" t="s">
        <v>98</v>
      </c>
      <c r="D6002" s="463">
        <v>190.6</v>
      </c>
      <c r="E6002" s="463">
        <v>18.77</v>
      </c>
      <c r="F6002" s="463">
        <v>209.37</v>
      </c>
    </row>
    <row r="6003" spans="1:6">
      <c r="A6003" s="460">
        <v>97113</v>
      </c>
      <c r="B6003" s="461" t="s">
        <v>6923</v>
      </c>
      <c r="C6003" s="462" t="s">
        <v>98</v>
      </c>
      <c r="D6003" s="463">
        <v>2.1999999999999997</v>
      </c>
      <c r="E6003" s="463">
        <v>0.22</v>
      </c>
      <c r="F6003" s="463">
        <v>2.42</v>
      </c>
    </row>
    <row r="6004" spans="1:6">
      <c r="A6004" s="460">
        <v>97114</v>
      </c>
      <c r="B6004" s="461" t="s">
        <v>6924</v>
      </c>
      <c r="C6004" s="462" t="s">
        <v>914</v>
      </c>
      <c r="D6004" s="463">
        <v>8.9999999999999969E-2</v>
      </c>
      <c r="E6004" s="463">
        <v>0.38</v>
      </c>
      <c r="F6004" s="463">
        <v>0.47</v>
      </c>
    </row>
    <row r="6005" spans="1:6" ht="30">
      <c r="A6005" s="460">
        <v>97115</v>
      </c>
      <c r="B6005" s="461" t="s">
        <v>6925</v>
      </c>
      <c r="C6005" s="462" t="s">
        <v>1175</v>
      </c>
      <c r="D6005" s="463">
        <v>48.12</v>
      </c>
      <c r="E6005" s="463">
        <v>12</v>
      </c>
      <c r="F6005" s="463">
        <v>60.12</v>
      </c>
    </row>
    <row r="6006" spans="1:6" ht="30">
      <c r="A6006" s="460">
        <v>97116</v>
      </c>
      <c r="B6006" s="461" t="s">
        <v>6926</v>
      </c>
      <c r="C6006" s="462" t="s">
        <v>1175</v>
      </c>
      <c r="D6006" s="463">
        <v>15.080000000000002</v>
      </c>
      <c r="E6006" s="463">
        <v>9.09</v>
      </c>
      <c r="F6006" s="463">
        <v>24.17</v>
      </c>
    </row>
    <row r="6007" spans="1:6" ht="30">
      <c r="A6007" s="460">
        <v>97117</v>
      </c>
      <c r="B6007" s="461" t="s">
        <v>6927</v>
      </c>
      <c r="C6007" s="462" t="s">
        <v>1175</v>
      </c>
      <c r="D6007" s="463">
        <v>14.45</v>
      </c>
      <c r="E6007" s="463">
        <v>5.82</v>
      </c>
      <c r="F6007" s="463">
        <v>20.27</v>
      </c>
    </row>
    <row r="6008" spans="1:6" ht="30">
      <c r="A6008" s="460">
        <v>97118</v>
      </c>
      <c r="B6008" s="461" t="s">
        <v>6928</v>
      </c>
      <c r="C6008" s="462" t="s">
        <v>1175</v>
      </c>
      <c r="D6008" s="463">
        <v>12.669999999999998</v>
      </c>
      <c r="E6008" s="463">
        <v>3.71</v>
      </c>
      <c r="F6008" s="463">
        <v>16.38</v>
      </c>
    </row>
    <row r="6009" spans="1:6" ht="30">
      <c r="A6009" s="460">
        <v>97119</v>
      </c>
      <c r="B6009" s="461" t="s">
        <v>6929</v>
      </c>
      <c r="C6009" s="462" t="s">
        <v>1175</v>
      </c>
      <c r="D6009" s="463">
        <v>12.08</v>
      </c>
      <c r="E6009" s="463">
        <v>2.25</v>
      </c>
      <c r="F6009" s="463">
        <v>14.33</v>
      </c>
    </row>
    <row r="6010" spans="1:6" ht="30">
      <c r="A6010" s="460">
        <v>97120</v>
      </c>
      <c r="B6010" s="461" t="s">
        <v>6930</v>
      </c>
      <c r="C6010" s="462" t="s">
        <v>1175</v>
      </c>
      <c r="D6010" s="463">
        <v>7.8599999999999994</v>
      </c>
      <c r="E6010" s="463">
        <v>1.41</v>
      </c>
      <c r="F6010" s="463">
        <v>9.27</v>
      </c>
    </row>
    <row r="6011" spans="1:6" ht="30">
      <c r="A6011" s="460">
        <v>101167</v>
      </c>
      <c r="B6011" s="461" t="s">
        <v>3182</v>
      </c>
      <c r="C6011" s="462" t="s">
        <v>98</v>
      </c>
      <c r="D6011" s="463">
        <v>85.58</v>
      </c>
      <c r="E6011" s="463">
        <v>15.74</v>
      </c>
      <c r="F6011" s="463">
        <v>101.32</v>
      </c>
    </row>
    <row r="6012" spans="1:6" ht="30">
      <c r="A6012" s="460">
        <v>101169</v>
      </c>
      <c r="B6012" s="461" t="s">
        <v>3183</v>
      </c>
      <c r="C6012" s="462" t="s">
        <v>98</v>
      </c>
      <c r="D6012" s="463">
        <v>96.429999999999993</v>
      </c>
      <c r="E6012" s="463">
        <v>20.81</v>
      </c>
      <c r="F6012" s="463">
        <v>117.24</v>
      </c>
    </row>
    <row r="6013" spans="1:6" ht="30">
      <c r="A6013" s="460">
        <v>101170</v>
      </c>
      <c r="B6013" s="461" t="s">
        <v>3184</v>
      </c>
      <c r="C6013" s="462" t="s">
        <v>98</v>
      </c>
      <c r="D6013" s="463">
        <v>33.85</v>
      </c>
      <c r="E6013" s="463">
        <v>12.43</v>
      </c>
      <c r="F6013" s="463">
        <v>46.28</v>
      </c>
    </row>
    <row r="6014" spans="1:6" ht="30">
      <c r="A6014" s="460">
        <v>101172</v>
      </c>
      <c r="B6014" s="461" t="s">
        <v>3185</v>
      </c>
      <c r="C6014" s="462" t="s">
        <v>98</v>
      </c>
      <c r="D6014" s="463">
        <v>54.55</v>
      </c>
      <c r="E6014" s="463">
        <v>19.420000000000002</v>
      </c>
      <c r="F6014" s="463">
        <v>73.97</v>
      </c>
    </row>
    <row r="6015" spans="1:6" ht="30">
      <c r="A6015" s="460">
        <v>103904</v>
      </c>
      <c r="B6015" s="461" t="s">
        <v>6931</v>
      </c>
      <c r="C6015" s="462" t="s">
        <v>98</v>
      </c>
      <c r="D6015" s="463">
        <v>105.21</v>
      </c>
      <c r="E6015" s="463">
        <v>15.17</v>
      </c>
      <c r="F6015" s="463">
        <v>120.38</v>
      </c>
    </row>
    <row r="6016" spans="1:6" ht="30">
      <c r="A6016" s="460">
        <v>103905</v>
      </c>
      <c r="B6016" s="461" t="s">
        <v>6932</v>
      </c>
      <c r="C6016" s="462" t="s">
        <v>98</v>
      </c>
      <c r="D6016" s="463">
        <v>111.29</v>
      </c>
      <c r="E6016" s="463">
        <v>15.64</v>
      </c>
      <c r="F6016" s="463">
        <v>126.93</v>
      </c>
    </row>
    <row r="6017" spans="1:6" ht="30">
      <c r="A6017" s="460">
        <v>103906</v>
      </c>
      <c r="B6017" s="461" t="s">
        <v>6933</v>
      </c>
      <c r="C6017" s="462" t="s">
        <v>98</v>
      </c>
      <c r="D6017" s="463">
        <v>135.33000000000001</v>
      </c>
      <c r="E6017" s="463">
        <v>20.79</v>
      </c>
      <c r="F6017" s="463">
        <v>156.12</v>
      </c>
    </row>
    <row r="6018" spans="1:6" ht="30">
      <c r="A6018" s="460">
        <v>103907</v>
      </c>
      <c r="B6018" s="461" t="s">
        <v>6934</v>
      </c>
      <c r="C6018" s="462" t="s">
        <v>98</v>
      </c>
      <c r="D6018" s="463">
        <v>117.15</v>
      </c>
      <c r="E6018" s="463">
        <v>16.07</v>
      </c>
      <c r="F6018" s="463">
        <v>133.22</v>
      </c>
    </row>
    <row r="6019" spans="1:6" ht="30">
      <c r="A6019" s="460">
        <v>103908</v>
      </c>
      <c r="B6019" s="461" t="s">
        <v>6935</v>
      </c>
      <c r="C6019" s="462" t="s">
        <v>98</v>
      </c>
      <c r="D6019" s="463">
        <v>132.47</v>
      </c>
      <c r="E6019" s="463">
        <v>17.27</v>
      </c>
      <c r="F6019" s="463">
        <v>149.74</v>
      </c>
    </row>
    <row r="6020" spans="1:6" ht="30">
      <c r="A6020" s="460">
        <v>103909</v>
      </c>
      <c r="B6020" s="461" t="s">
        <v>6936</v>
      </c>
      <c r="C6020" s="462" t="s">
        <v>98</v>
      </c>
      <c r="D6020" s="463">
        <v>151.98000000000002</v>
      </c>
      <c r="E6020" s="463">
        <v>18.260000000000002</v>
      </c>
      <c r="F6020" s="463">
        <v>170.24</v>
      </c>
    </row>
    <row r="6021" spans="1:6" ht="30">
      <c r="A6021" s="460">
        <v>103911</v>
      </c>
      <c r="B6021" s="461" t="s">
        <v>6937</v>
      </c>
      <c r="C6021" s="462" t="s">
        <v>98</v>
      </c>
      <c r="D6021" s="463">
        <v>174.20999999999998</v>
      </c>
      <c r="E6021" s="463">
        <v>19.27</v>
      </c>
      <c r="F6021" s="463">
        <v>193.48</v>
      </c>
    </row>
    <row r="6022" spans="1:6" ht="30">
      <c r="A6022" s="460">
        <v>103912</v>
      </c>
      <c r="B6022" s="461" t="s">
        <v>6938</v>
      </c>
      <c r="C6022" s="462" t="s">
        <v>98</v>
      </c>
      <c r="D6022" s="463">
        <v>192.57999999999998</v>
      </c>
      <c r="E6022" s="463">
        <v>20.99</v>
      </c>
      <c r="F6022" s="463">
        <v>213.57</v>
      </c>
    </row>
    <row r="6023" spans="1:6" ht="30">
      <c r="A6023" s="460">
        <v>103913</v>
      </c>
      <c r="B6023" s="461" t="s">
        <v>6939</v>
      </c>
      <c r="C6023" s="462" t="s">
        <v>98</v>
      </c>
      <c r="D6023" s="463">
        <v>103.72</v>
      </c>
      <c r="E6023" s="463">
        <v>11.8</v>
      </c>
      <c r="F6023" s="463">
        <v>115.52</v>
      </c>
    </row>
    <row r="6024" spans="1:6" ht="30">
      <c r="A6024" s="460">
        <v>103914</v>
      </c>
      <c r="B6024" s="461" t="s">
        <v>6940</v>
      </c>
      <c r="C6024" s="462" t="s">
        <v>98</v>
      </c>
      <c r="D6024" s="463">
        <v>120.96</v>
      </c>
      <c r="E6024" s="463">
        <v>13.17</v>
      </c>
      <c r="F6024" s="463">
        <v>134.13</v>
      </c>
    </row>
    <row r="6025" spans="1:6" ht="30">
      <c r="A6025" s="460">
        <v>103915</v>
      </c>
      <c r="B6025" s="461" t="s">
        <v>6941</v>
      </c>
      <c r="C6025" s="462" t="s">
        <v>98</v>
      </c>
      <c r="D6025" s="463">
        <v>132.32999999999998</v>
      </c>
      <c r="E6025" s="463">
        <v>13.84</v>
      </c>
      <c r="F6025" s="463">
        <v>146.16999999999999</v>
      </c>
    </row>
    <row r="6026" spans="1:6" ht="30">
      <c r="A6026" s="460">
        <v>103916</v>
      </c>
      <c r="B6026" s="461" t="s">
        <v>6942</v>
      </c>
      <c r="C6026" s="462" t="s">
        <v>98</v>
      </c>
      <c r="D6026" s="463">
        <v>151.5</v>
      </c>
      <c r="E6026" s="463">
        <v>15.43</v>
      </c>
      <c r="F6026" s="463">
        <v>166.93</v>
      </c>
    </row>
    <row r="6027" spans="1:6" ht="30">
      <c r="A6027" s="460">
        <v>103917</v>
      </c>
      <c r="B6027" s="461" t="s">
        <v>6943</v>
      </c>
      <c r="C6027" s="462" t="s">
        <v>98</v>
      </c>
      <c r="D6027" s="463">
        <v>175.28</v>
      </c>
      <c r="E6027" s="463">
        <v>16.600000000000001</v>
      </c>
      <c r="F6027" s="463">
        <v>191.88</v>
      </c>
    </row>
    <row r="6028" spans="1:6" ht="30">
      <c r="A6028" s="460">
        <v>103918</v>
      </c>
      <c r="B6028" s="461" t="s">
        <v>6944</v>
      </c>
      <c r="C6028" s="462" t="s">
        <v>98</v>
      </c>
      <c r="D6028" s="463">
        <v>185.28</v>
      </c>
      <c r="E6028" s="463">
        <v>17.399999999999999</v>
      </c>
      <c r="F6028" s="463">
        <v>202.68</v>
      </c>
    </row>
    <row r="6029" spans="1:6" ht="30">
      <c r="A6029" s="460">
        <v>104432</v>
      </c>
      <c r="B6029" s="461" t="s">
        <v>6945</v>
      </c>
      <c r="C6029" s="462" t="s">
        <v>98</v>
      </c>
      <c r="D6029" s="463">
        <v>55.539999999999992</v>
      </c>
      <c r="E6029" s="463">
        <v>17.73</v>
      </c>
      <c r="F6029" s="463">
        <v>73.27</v>
      </c>
    </row>
    <row r="6030" spans="1:6" ht="30">
      <c r="A6030" s="460">
        <v>104433</v>
      </c>
      <c r="B6030" s="461" t="s">
        <v>6946</v>
      </c>
      <c r="C6030" s="462" t="s">
        <v>98</v>
      </c>
      <c r="D6030" s="463">
        <v>50.67</v>
      </c>
      <c r="E6030" s="463">
        <v>9.9</v>
      </c>
      <c r="F6030" s="463">
        <v>60.57</v>
      </c>
    </row>
    <row r="6031" spans="1:6" ht="30">
      <c r="A6031" s="460">
        <v>103689</v>
      </c>
      <c r="B6031" s="461" t="s">
        <v>8133</v>
      </c>
      <c r="C6031" s="462" t="s">
        <v>98</v>
      </c>
      <c r="D6031" s="463">
        <v>280.56</v>
      </c>
      <c r="E6031" s="463">
        <v>36.380000000000003</v>
      </c>
      <c r="F6031" s="463">
        <v>316.94</v>
      </c>
    </row>
    <row r="6032" spans="1:6" ht="30">
      <c r="A6032" s="460">
        <v>103694</v>
      </c>
      <c r="B6032" s="461" t="s">
        <v>6947</v>
      </c>
      <c r="C6032" s="462" t="s">
        <v>896</v>
      </c>
      <c r="D6032" s="463">
        <v>75.990000000000009</v>
      </c>
      <c r="E6032" s="463">
        <v>37.19</v>
      </c>
      <c r="F6032" s="463">
        <v>113.18</v>
      </c>
    </row>
    <row r="6033" spans="1:6" ht="30">
      <c r="A6033" s="460">
        <v>103695</v>
      </c>
      <c r="B6033" s="461" t="s">
        <v>6948</v>
      </c>
      <c r="C6033" s="462" t="s">
        <v>896</v>
      </c>
      <c r="D6033" s="463">
        <v>67.139999999999986</v>
      </c>
      <c r="E6033" s="463">
        <v>34.6</v>
      </c>
      <c r="F6033" s="463">
        <v>101.74</v>
      </c>
    </row>
    <row r="6034" spans="1:6" ht="30">
      <c r="A6034" s="460">
        <v>103696</v>
      </c>
      <c r="B6034" s="461" t="s">
        <v>6949</v>
      </c>
      <c r="C6034" s="462" t="s">
        <v>896</v>
      </c>
      <c r="D6034" s="463">
        <v>86</v>
      </c>
      <c r="E6034" s="463">
        <v>61.84</v>
      </c>
      <c r="F6034" s="463">
        <v>147.84</v>
      </c>
    </row>
    <row r="6035" spans="1:6" ht="30">
      <c r="A6035" s="460">
        <v>103697</v>
      </c>
      <c r="B6035" s="461" t="s">
        <v>6950</v>
      </c>
      <c r="C6035" s="462" t="s">
        <v>896</v>
      </c>
      <c r="D6035" s="463">
        <v>77.150000000000006</v>
      </c>
      <c r="E6035" s="463">
        <v>59.25</v>
      </c>
      <c r="F6035" s="463">
        <v>136.4</v>
      </c>
    </row>
    <row r="6036" spans="1:6" ht="30">
      <c r="A6036" s="460">
        <v>95995</v>
      </c>
      <c r="B6036" s="461" t="s">
        <v>3193</v>
      </c>
      <c r="C6036" s="462" t="s">
        <v>926</v>
      </c>
      <c r="D6036" s="463">
        <v>1213.02</v>
      </c>
      <c r="E6036" s="463">
        <v>39.07</v>
      </c>
      <c r="F6036" s="463">
        <v>1252.0899999999999</v>
      </c>
    </row>
    <row r="6037" spans="1:6" ht="30">
      <c r="A6037" s="460">
        <v>95996</v>
      </c>
      <c r="B6037" s="461" t="s">
        <v>3194</v>
      </c>
      <c r="C6037" s="462" t="s">
        <v>926</v>
      </c>
      <c r="D6037" s="463">
        <v>1049.98</v>
      </c>
      <c r="E6037" s="463">
        <v>27.87</v>
      </c>
      <c r="F6037" s="463">
        <v>1077.8499999999999</v>
      </c>
    </row>
    <row r="6038" spans="1:6" ht="30">
      <c r="A6038" s="460">
        <v>96001</v>
      </c>
      <c r="B6038" s="461" t="s">
        <v>3192</v>
      </c>
      <c r="C6038" s="462" t="s">
        <v>98</v>
      </c>
      <c r="D6038" s="463">
        <v>6.08</v>
      </c>
      <c r="E6038" s="463">
        <v>1</v>
      </c>
      <c r="F6038" s="463">
        <v>7.08</v>
      </c>
    </row>
    <row r="6039" spans="1:6">
      <c r="A6039" s="460">
        <v>96393</v>
      </c>
      <c r="B6039" s="461" t="s">
        <v>3619</v>
      </c>
      <c r="C6039" s="462" t="s">
        <v>926</v>
      </c>
      <c r="D6039" s="463">
        <v>105.43</v>
      </c>
      <c r="E6039" s="463">
        <v>1.82</v>
      </c>
      <c r="F6039" s="463">
        <v>107.25</v>
      </c>
    </row>
    <row r="6040" spans="1:6">
      <c r="A6040" s="460">
        <v>96394</v>
      </c>
      <c r="B6040" s="461" t="s">
        <v>3620</v>
      </c>
      <c r="C6040" s="462" t="s">
        <v>926</v>
      </c>
      <c r="D6040" s="463">
        <v>162.22999999999999</v>
      </c>
      <c r="E6040" s="463">
        <v>1.81</v>
      </c>
      <c r="F6040" s="463">
        <v>164.04</v>
      </c>
    </row>
    <row r="6041" spans="1:6">
      <c r="A6041" s="460">
        <v>96395</v>
      </c>
      <c r="B6041" s="461" t="s">
        <v>3621</v>
      </c>
      <c r="C6041" s="462" t="s">
        <v>926</v>
      </c>
      <c r="D6041" s="463">
        <v>239.35</v>
      </c>
      <c r="E6041" s="463">
        <v>3.09</v>
      </c>
      <c r="F6041" s="463">
        <v>242.44</v>
      </c>
    </row>
    <row r="6042" spans="1:6" ht="30">
      <c r="A6042" s="460">
        <v>88411</v>
      </c>
      <c r="B6042" s="461" t="s">
        <v>3207</v>
      </c>
      <c r="C6042" s="462" t="s">
        <v>98</v>
      </c>
      <c r="D6042" s="463">
        <v>1.9100000000000001</v>
      </c>
      <c r="E6042" s="463">
        <v>1.46</v>
      </c>
      <c r="F6042" s="463">
        <v>3.37</v>
      </c>
    </row>
    <row r="6043" spans="1:6" ht="30">
      <c r="A6043" s="460">
        <v>88412</v>
      </c>
      <c r="B6043" s="461" t="s">
        <v>3206</v>
      </c>
      <c r="C6043" s="462" t="s">
        <v>98</v>
      </c>
      <c r="D6043" s="463">
        <v>1.6500000000000001</v>
      </c>
      <c r="E6043" s="463">
        <v>0.76</v>
      </c>
      <c r="F6043" s="463">
        <v>2.41</v>
      </c>
    </row>
    <row r="6044" spans="1:6" ht="30">
      <c r="A6044" s="460">
        <v>88413</v>
      </c>
      <c r="B6044" s="461" t="s">
        <v>3209</v>
      </c>
      <c r="C6044" s="462" t="s">
        <v>98</v>
      </c>
      <c r="D6044" s="463">
        <v>2.4400000000000004</v>
      </c>
      <c r="E6044" s="463">
        <v>2.84</v>
      </c>
      <c r="F6044" s="463">
        <v>5.28</v>
      </c>
    </row>
    <row r="6045" spans="1:6" ht="30">
      <c r="A6045" s="460">
        <v>88414</v>
      </c>
      <c r="B6045" s="461" t="s">
        <v>3210</v>
      </c>
      <c r="C6045" s="462" t="s">
        <v>98</v>
      </c>
      <c r="D6045" s="463">
        <v>2.6100000000000003</v>
      </c>
      <c r="E6045" s="463">
        <v>3.29</v>
      </c>
      <c r="F6045" s="463">
        <v>5.9</v>
      </c>
    </row>
    <row r="6046" spans="1:6" ht="30">
      <c r="A6046" s="460">
        <v>88415</v>
      </c>
      <c r="B6046" s="461" t="s">
        <v>3208</v>
      </c>
      <c r="C6046" s="462" t="s">
        <v>98</v>
      </c>
      <c r="D6046" s="463">
        <v>1.99</v>
      </c>
      <c r="E6046" s="463">
        <v>1.68</v>
      </c>
      <c r="F6046" s="463">
        <v>3.67</v>
      </c>
    </row>
    <row r="6047" spans="1:6" ht="30">
      <c r="A6047" s="460">
        <v>88416</v>
      </c>
      <c r="B6047" s="461" t="s">
        <v>3225</v>
      </c>
      <c r="C6047" s="462" t="s">
        <v>98</v>
      </c>
      <c r="D6047" s="463">
        <v>14.48</v>
      </c>
      <c r="E6047" s="463">
        <v>4.63</v>
      </c>
      <c r="F6047" s="463">
        <v>19.11</v>
      </c>
    </row>
    <row r="6048" spans="1:6" ht="45">
      <c r="A6048" s="460">
        <v>88417</v>
      </c>
      <c r="B6048" s="461" t="s">
        <v>3223</v>
      </c>
      <c r="C6048" s="462" t="s">
        <v>98</v>
      </c>
      <c r="D6048" s="463">
        <v>13.520000000000001</v>
      </c>
      <c r="E6048" s="463">
        <v>2.19</v>
      </c>
      <c r="F6048" s="463">
        <v>15.71</v>
      </c>
    </row>
    <row r="6049" spans="1:6" ht="30">
      <c r="A6049" s="460">
        <v>88420</v>
      </c>
      <c r="B6049" s="461" t="s">
        <v>3217</v>
      </c>
      <c r="C6049" s="462" t="s">
        <v>98</v>
      </c>
      <c r="D6049" s="463">
        <v>16.399999999999999</v>
      </c>
      <c r="E6049" s="463">
        <v>9.57</v>
      </c>
      <c r="F6049" s="463">
        <v>25.97</v>
      </c>
    </row>
    <row r="6050" spans="1:6" ht="30">
      <c r="A6050" s="460">
        <v>88421</v>
      </c>
      <c r="B6050" s="461" t="s">
        <v>3219</v>
      </c>
      <c r="C6050" s="462" t="s">
        <v>98</v>
      </c>
      <c r="D6050" s="463">
        <v>17.020000000000003</v>
      </c>
      <c r="E6050" s="463">
        <v>11.12</v>
      </c>
      <c r="F6050" s="463">
        <v>28.14</v>
      </c>
    </row>
    <row r="6051" spans="1:6" ht="30">
      <c r="A6051" s="460">
        <v>88423</v>
      </c>
      <c r="B6051" s="461" t="s">
        <v>3215</v>
      </c>
      <c r="C6051" s="462" t="s">
        <v>98</v>
      </c>
      <c r="D6051" s="463">
        <v>14.770000000000001</v>
      </c>
      <c r="E6051" s="463">
        <v>5.4</v>
      </c>
      <c r="F6051" s="463">
        <v>20.170000000000002</v>
      </c>
    </row>
    <row r="6052" spans="1:6" ht="30">
      <c r="A6052" s="460">
        <v>88424</v>
      </c>
      <c r="B6052" s="461" t="s">
        <v>3224</v>
      </c>
      <c r="C6052" s="462" t="s">
        <v>98</v>
      </c>
      <c r="D6052" s="463">
        <v>15.78</v>
      </c>
      <c r="E6052" s="463">
        <v>7.99</v>
      </c>
      <c r="F6052" s="463">
        <v>23.77</v>
      </c>
    </row>
    <row r="6053" spans="1:6" ht="45">
      <c r="A6053" s="460">
        <v>88426</v>
      </c>
      <c r="B6053" s="461" t="s">
        <v>3222</v>
      </c>
      <c r="C6053" s="462" t="s">
        <v>98</v>
      </c>
      <c r="D6053" s="463">
        <v>14.13</v>
      </c>
      <c r="E6053" s="463">
        <v>3.78</v>
      </c>
      <c r="F6053" s="463">
        <v>17.91</v>
      </c>
    </row>
    <row r="6054" spans="1:6" ht="30">
      <c r="A6054" s="460">
        <v>88428</v>
      </c>
      <c r="B6054" s="461" t="s">
        <v>3216</v>
      </c>
      <c r="C6054" s="462" t="s">
        <v>98</v>
      </c>
      <c r="D6054" s="463">
        <v>19.119999999999997</v>
      </c>
      <c r="E6054" s="463">
        <v>16.46</v>
      </c>
      <c r="F6054" s="463">
        <v>35.58</v>
      </c>
    </row>
    <row r="6055" spans="1:6" ht="30">
      <c r="A6055" s="460">
        <v>88429</v>
      </c>
      <c r="B6055" s="461" t="s">
        <v>3218</v>
      </c>
      <c r="C6055" s="462" t="s">
        <v>98</v>
      </c>
      <c r="D6055" s="463">
        <v>20.189999999999998</v>
      </c>
      <c r="E6055" s="463">
        <v>19.170000000000002</v>
      </c>
      <c r="F6055" s="463">
        <v>39.36</v>
      </c>
    </row>
    <row r="6056" spans="1:6" ht="30">
      <c r="A6056" s="460">
        <v>88431</v>
      </c>
      <c r="B6056" s="461" t="s">
        <v>3214</v>
      </c>
      <c r="C6056" s="462" t="s">
        <v>98</v>
      </c>
      <c r="D6056" s="463">
        <v>16.309999999999999</v>
      </c>
      <c r="E6056" s="463">
        <v>9.32</v>
      </c>
      <c r="F6056" s="463">
        <v>25.63</v>
      </c>
    </row>
    <row r="6057" spans="1:6" ht="30">
      <c r="A6057" s="460">
        <v>88432</v>
      </c>
      <c r="B6057" s="461" t="s">
        <v>3226</v>
      </c>
      <c r="C6057" s="462" t="s">
        <v>98</v>
      </c>
      <c r="D6057" s="463">
        <v>9.6000000000000014</v>
      </c>
      <c r="E6057" s="463">
        <v>11.52</v>
      </c>
      <c r="F6057" s="463">
        <v>21.12</v>
      </c>
    </row>
    <row r="6058" spans="1:6">
      <c r="A6058" s="460">
        <v>88484</v>
      </c>
      <c r="B6058" s="461" t="s">
        <v>8134</v>
      </c>
      <c r="C6058" s="462" t="s">
        <v>98</v>
      </c>
      <c r="D6058" s="463">
        <v>2.58</v>
      </c>
      <c r="E6058" s="463">
        <v>3.01</v>
      </c>
      <c r="F6058" s="463">
        <v>5.59</v>
      </c>
    </row>
    <row r="6059" spans="1:6">
      <c r="A6059" s="460">
        <v>88485</v>
      </c>
      <c r="B6059" s="461" t="s">
        <v>8135</v>
      </c>
      <c r="C6059" s="462" t="s">
        <v>98</v>
      </c>
      <c r="D6059" s="463">
        <v>2.2500000000000004</v>
      </c>
      <c r="E6059" s="463">
        <v>2.15</v>
      </c>
      <c r="F6059" s="463">
        <v>4.4000000000000004</v>
      </c>
    </row>
    <row r="6060" spans="1:6">
      <c r="A6060" s="460">
        <v>88488</v>
      </c>
      <c r="B6060" s="461" t="s">
        <v>8136</v>
      </c>
      <c r="C6060" s="462" t="s">
        <v>98</v>
      </c>
      <c r="D6060" s="463">
        <v>9.14</v>
      </c>
      <c r="E6060" s="463">
        <v>7.34</v>
      </c>
      <c r="F6060" s="463">
        <v>16.48</v>
      </c>
    </row>
    <row r="6061" spans="1:6" ht="30">
      <c r="A6061" s="460">
        <v>88489</v>
      </c>
      <c r="B6061" s="461" t="s">
        <v>8137</v>
      </c>
      <c r="C6061" s="462" t="s">
        <v>98</v>
      </c>
      <c r="D6061" s="463">
        <v>8.33</v>
      </c>
      <c r="E6061" s="463">
        <v>5.27</v>
      </c>
      <c r="F6061" s="463">
        <v>13.6</v>
      </c>
    </row>
    <row r="6062" spans="1:6" ht="30">
      <c r="A6062" s="460">
        <v>88494</v>
      </c>
      <c r="B6062" s="461" t="s">
        <v>8138</v>
      </c>
      <c r="C6062" s="462" t="s">
        <v>98</v>
      </c>
      <c r="D6062" s="463">
        <v>9.68</v>
      </c>
      <c r="E6062" s="463">
        <v>16.34</v>
      </c>
      <c r="F6062" s="463">
        <v>26.02</v>
      </c>
    </row>
    <row r="6063" spans="1:6" ht="30">
      <c r="A6063" s="460">
        <v>88495</v>
      </c>
      <c r="B6063" s="461" t="s">
        <v>8139</v>
      </c>
      <c r="C6063" s="462" t="s">
        <v>98</v>
      </c>
      <c r="D6063" s="463">
        <v>6.330000000000001</v>
      </c>
      <c r="E6063" s="463">
        <v>7.97</v>
      </c>
      <c r="F6063" s="463">
        <v>14.3</v>
      </c>
    </row>
    <row r="6064" spans="1:6" ht="30">
      <c r="A6064" s="460">
        <v>88496</v>
      </c>
      <c r="B6064" s="461" t="s">
        <v>8140</v>
      </c>
      <c r="C6064" s="462" t="s">
        <v>98</v>
      </c>
      <c r="D6064" s="463">
        <v>15.419999999999998</v>
      </c>
      <c r="E6064" s="463">
        <v>23.99</v>
      </c>
      <c r="F6064" s="463">
        <v>39.409999999999997</v>
      </c>
    </row>
    <row r="6065" spans="1:6" ht="30">
      <c r="A6065" s="460">
        <v>88497</v>
      </c>
      <c r="B6065" s="461" t="s">
        <v>8141</v>
      </c>
      <c r="C6065" s="462" t="s">
        <v>98</v>
      </c>
      <c r="D6065" s="463">
        <v>10.530000000000001</v>
      </c>
      <c r="E6065" s="463">
        <v>11.68</v>
      </c>
      <c r="F6065" s="463">
        <v>22.21</v>
      </c>
    </row>
    <row r="6066" spans="1:6">
      <c r="A6066" s="460">
        <v>95305</v>
      </c>
      <c r="B6066" s="461" t="s">
        <v>8142</v>
      </c>
      <c r="C6066" s="462" t="s">
        <v>98</v>
      </c>
      <c r="D6066" s="463">
        <v>9.19</v>
      </c>
      <c r="E6066" s="463">
        <v>4.9800000000000004</v>
      </c>
      <c r="F6066" s="463">
        <v>14.17</v>
      </c>
    </row>
    <row r="6067" spans="1:6">
      <c r="A6067" s="460">
        <v>95306</v>
      </c>
      <c r="B6067" s="461" t="s">
        <v>8143</v>
      </c>
      <c r="C6067" s="462" t="s">
        <v>98</v>
      </c>
      <c r="D6067" s="463">
        <v>9.9600000000000009</v>
      </c>
      <c r="E6067" s="463">
        <v>6.93</v>
      </c>
      <c r="F6067" s="463">
        <v>16.89</v>
      </c>
    </row>
    <row r="6068" spans="1:6" ht="30">
      <c r="A6068" s="460">
        <v>95622</v>
      </c>
      <c r="B6068" s="461" t="s">
        <v>3211</v>
      </c>
      <c r="C6068" s="462" t="s">
        <v>98</v>
      </c>
      <c r="D6068" s="463">
        <v>9.18</v>
      </c>
      <c r="E6068" s="463">
        <v>9.52</v>
      </c>
      <c r="F6068" s="463">
        <v>18.7</v>
      </c>
    </row>
    <row r="6069" spans="1:6" ht="30">
      <c r="A6069" s="460">
        <v>95623</v>
      </c>
      <c r="B6069" s="461" t="s">
        <v>3212</v>
      </c>
      <c r="C6069" s="462" t="s">
        <v>98</v>
      </c>
      <c r="D6069" s="463">
        <v>7.8900000000000006</v>
      </c>
      <c r="E6069" s="463">
        <v>6.18</v>
      </c>
      <c r="F6069" s="463">
        <v>14.07</v>
      </c>
    </row>
    <row r="6070" spans="1:6" ht="30">
      <c r="A6070" s="460">
        <v>95624</v>
      </c>
      <c r="B6070" s="461" t="s">
        <v>3221</v>
      </c>
      <c r="C6070" s="462" t="s">
        <v>98</v>
      </c>
      <c r="D6070" s="463">
        <v>11.86</v>
      </c>
      <c r="E6070" s="463">
        <v>16.28</v>
      </c>
      <c r="F6070" s="463">
        <v>28.14</v>
      </c>
    </row>
    <row r="6071" spans="1:6" ht="30">
      <c r="A6071" s="460">
        <v>95625</v>
      </c>
      <c r="B6071" s="461" t="s">
        <v>3213</v>
      </c>
      <c r="C6071" s="462" t="s">
        <v>98</v>
      </c>
      <c r="D6071" s="463">
        <v>12.7</v>
      </c>
      <c r="E6071" s="463">
        <v>18.420000000000002</v>
      </c>
      <c r="F6071" s="463">
        <v>31.12</v>
      </c>
    </row>
    <row r="6072" spans="1:6" ht="30">
      <c r="A6072" s="460">
        <v>95626</v>
      </c>
      <c r="B6072" s="461" t="s">
        <v>3220</v>
      </c>
      <c r="C6072" s="462" t="s">
        <v>98</v>
      </c>
      <c r="D6072" s="463">
        <v>9.6100000000000012</v>
      </c>
      <c r="E6072" s="463">
        <v>10.6</v>
      </c>
      <c r="F6072" s="463">
        <v>20.21</v>
      </c>
    </row>
    <row r="6073" spans="1:6" ht="30">
      <c r="A6073" s="460">
        <v>96126</v>
      </c>
      <c r="B6073" s="461" t="s">
        <v>3196</v>
      </c>
      <c r="C6073" s="462" t="s">
        <v>98</v>
      </c>
      <c r="D6073" s="463">
        <v>12.9</v>
      </c>
      <c r="E6073" s="463">
        <v>11.88</v>
      </c>
      <c r="F6073" s="463">
        <v>24.78</v>
      </c>
    </row>
    <row r="6074" spans="1:6" ht="30">
      <c r="A6074" s="460">
        <v>96127</v>
      </c>
      <c r="B6074" s="461" t="s">
        <v>3197</v>
      </c>
      <c r="C6074" s="462" t="s">
        <v>98</v>
      </c>
      <c r="D6074" s="463">
        <v>11.27</v>
      </c>
      <c r="E6074" s="463">
        <v>7.72</v>
      </c>
      <c r="F6074" s="463">
        <v>18.989999999999998</v>
      </c>
    </row>
    <row r="6075" spans="1:6" ht="30">
      <c r="A6075" s="460">
        <v>96128</v>
      </c>
      <c r="B6075" s="461" t="s">
        <v>3198</v>
      </c>
      <c r="C6075" s="462" t="s">
        <v>98</v>
      </c>
      <c r="D6075" s="463">
        <v>16.210000000000004</v>
      </c>
      <c r="E6075" s="463">
        <v>20.309999999999999</v>
      </c>
      <c r="F6075" s="463">
        <v>36.520000000000003</v>
      </c>
    </row>
    <row r="6076" spans="1:6" ht="30">
      <c r="A6076" s="460">
        <v>96129</v>
      </c>
      <c r="B6076" s="461" t="s">
        <v>3199</v>
      </c>
      <c r="C6076" s="462" t="s">
        <v>98</v>
      </c>
      <c r="D6076" s="463">
        <v>17.270000000000003</v>
      </c>
      <c r="E6076" s="463">
        <v>23</v>
      </c>
      <c r="F6076" s="463">
        <v>40.270000000000003</v>
      </c>
    </row>
    <row r="6077" spans="1:6" ht="30">
      <c r="A6077" s="460">
        <v>96130</v>
      </c>
      <c r="B6077" s="461" t="s">
        <v>3200</v>
      </c>
      <c r="C6077" s="462" t="s">
        <v>98</v>
      </c>
      <c r="D6077" s="463">
        <v>13.42</v>
      </c>
      <c r="E6077" s="463">
        <v>13.19</v>
      </c>
      <c r="F6077" s="463">
        <v>26.61</v>
      </c>
    </row>
    <row r="6078" spans="1:6" ht="30">
      <c r="A6078" s="460">
        <v>96131</v>
      </c>
      <c r="B6078" s="461" t="s">
        <v>3201</v>
      </c>
      <c r="C6078" s="462" t="s">
        <v>98</v>
      </c>
      <c r="D6078" s="463">
        <v>18.48</v>
      </c>
      <c r="E6078" s="463">
        <v>15.8</v>
      </c>
      <c r="F6078" s="463">
        <v>34.28</v>
      </c>
    </row>
    <row r="6079" spans="1:6" ht="30">
      <c r="A6079" s="460">
        <v>96132</v>
      </c>
      <c r="B6079" s="461" t="s">
        <v>3202</v>
      </c>
      <c r="C6079" s="462" t="s">
        <v>98</v>
      </c>
      <c r="D6079" s="463">
        <v>16.299999999999997</v>
      </c>
      <c r="E6079" s="463">
        <v>10.26</v>
      </c>
      <c r="F6079" s="463">
        <v>26.56</v>
      </c>
    </row>
    <row r="6080" spans="1:6" ht="30">
      <c r="A6080" s="460">
        <v>96133</v>
      </c>
      <c r="B6080" s="461" t="s">
        <v>3203</v>
      </c>
      <c r="C6080" s="462" t="s">
        <v>98</v>
      </c>
      <c r="D6080" s="463">
        <v>22.889999999999997</v>
      </c>
      <c r="E6080" s="463">
        <v>27.01</v>
      </c>
      <c r="F6080" s="463">
        <v>49.9</v>
      </c>
    </row>
    <row r="6081" spans="1:6" ht="30">
      <c r="A6081" s="460">
        <v>96134</v>
      </c>
      <c r="B6081" s="461" t="s">
        <v>3204</v>
      </c>
      <c r="C6081" s="462" t="s">
        <v>98</v>
      </c>
      <c r="D6081" s="463">
        <v>24.300000000000004</v>
      </c>
      <c r="E6081" s="463">
        <v>30.58</v>
      </c>
      <c r="F6081" s="463">
        <v>54.88</v>
      </c>
    </row>
    <row r="6082" spans="1:6" ht="30">
      <c r="A6082" s="460">
        <v>96135</v>
      </c>
      <c r="B6082" s="461" t="s">
        <v>3205</v>
      </c>
      <c r="C6082" s="462" t="s">
        <v>98</v>
      </c>
      <c r="D6082" s="463">
        <v>19.170000000000002</v>
      </c>
      <c r="E6082" s="463">
        <v>17.57</v>
      </c>
      <c r="F6082" s="463">
        <v>36.74</v>
      </c>
    </row>
    <row r="6083" spans="1:6" ht="30">
      <c r="A6083" s="460">
        <v>104639</v>
      </c>
      <c r="B6083" s="461" t="s">
        <v>8144</v>
      </c>
      <c r="C6083" s="462" t="s">
        <v>98</v>
      </c>
      <c r="D6083" s="463">
        <v>5.9399999999999995</v>
      </c>
      <c r="E6083" s="463">
        <v>7.35</v>
      </c>
      <c r="F6083" s="463">
        <v>13.29</v>
      </c>
    </row>
    <row r="6084" spans="1:6" ht="30">
      <c r="A6084" s="460">
        <v>104640</v>
      </c>
      <c r="B6084" s="461" t="s">
        <v>8145</v>
      </c>
      <c r="C6084" s="462" t="s">
        <v>98</v>
      </c>
      <c r="D6084" s="463">
        <v>7.120000000000001</v>
      </c>
      <c r="E6084" s="463">
        <v>7.35</v>
      </c>
      <c r="F6084" s="463">
        <v>14.47</v>
      </c>
    </row>
    <row r="6085" spans="1:6" ht="30">
      <c r="A6085" s="460">
        <v>104641</v>
      </c>
      <c r="B6085" s="461" t="s">
        <v>8146</v>
      </c>
      <c r="C6085" s="462" t="s">
        <v>98</v>
      </c>
      <c r="D6085" s="463">
        <v>5.12</v>
      </c>
      <c r="E6085" s="463">
        <v>5.29</v>
      </c>
      <c r="F6085" s="463">
        <v>10.41</v>
      </c>
    </row>
    <row r="6086" spans="1:6" ht="30">
      <c r="A6086" s="460">
        <v>104642</v>
      </c>
      <c r="B6086" s="461" t="s">
        <v>8147</v>
      </c>
      <c r="C6086" s="462" t="s">
        <v>98</v>
      </c>
      <c r="D6086" s="463">
        <v>6.31</v>
      </c>
      <c r="E6086" s="463">
        <v>5.28</v>
      </c>
      <c r="F6086" s="463">
        <v>11.59</v>
      </c>
    </row>
    <row r="6087" spans="1:6">
      <c r="A6087" s="460">
        <v>102193</v>
      </c>
      <c r="B6087" s="461" t="s">
        <v>3249</v>
      </c>
      <c r="C6087" s="462" t="s">
        <v>98</v>
      </c>
      <c r="D6087" s="463">
        <v>1.1099999999999999</v>
      </c>
      <c r="E6087" s="463">
        <v>1.42</v>
      </c>
      <c r="F6087" s="463">
        <v>2.5299999999999998</v>
      </c>
    </row>
    <row r="6088" spans="1:6">
      <c r="A6088" s="460">
        <v>102194</v>
      </c>
      <c r="B6088" s="461" t="s">
        <v>3250</v>
      </c>
      <c r="C6088" s="462" t="s">
        <v>98</v>
      </c>
      <c r="D6088" s="463">
        <v>3.3400000000000007</v>
      </c>
      <c r="E6088" s="463">
        <v>6.81</v>
      </c>
      <c r="F6088" s="463">
        <v>10.15</v>
      </c>
    </row>
    <row r="6089" spans="1:6">
      <c r="A6089" s="460">
        <v>102197</v>
      </c>
      <c r="B6089" s="461" t="s">
        <v>3253</v>
      </c>
      <c r="C6089" s="462" t="s">
        <v>98</v>
      </c>
      <c r="D6089" s="463">
        <v>25.15</v>
      </c>
      <c r="E6089" s="463">
        <v>7.32</v>
      </c>
      <c r="F6089" s="463">
        <v>32.47</v>
      </c>
    </row>
    <row r="6090" spans="1:6" ht="30">
      <c r="A6090" s="460">
        <v>102200</v>
      </c>
      <c r="B6090" s="461" t="s">
        <v>3251</v>
      </c>
      <c r="C6090" s="462" t="s">
        <v>98</v>
      </c>
      <c r="D6090" s="463">
        <v>16.04</v>
      </c>
      <c r="E6090" s="463">
        <v>9.59</v>
      </c>
      <c r="F6090" s="463">
        <v>25.63</v>
      </c>
    </row>
    <row r="6091" spans="1:6" ht="30">
      <c r="A6091" s="460">
        <v>102201</v>
      </c>
      <c r="B6091" s="461" t="s">
        <v>5284</v>
      </c>
      <c r="C6091" s="462" t="s">
        <v>98</v>
      </c>
      <c r="D6091" s="463">
        <v>11.850000000000001</v>
      </c>
      <c r="E6091" s="463">
        <v>11.79</v>
      </c>
      <c r="F6091" s="463">
        <v>23.64</v>
      </c>
    </row>
    <row r="6092" spans="1:6" ht="30">
      <c r="A6092" s="460">
        <v>102202</v>
      </c>
      <c r="B6092" s="461" t="s">
        <v>3252</v>
      </c>
      <c r="C6092" s="462" t="s">
        <v>98</v>
      </c>
      <c r="D6092" s="463">
        <v>52.45</v>
      </c>
      <c r="E6092" s="463">
        <v>9.58</v>
      </c>
      <c r="F6092" s="463">
        <v>62.03</v>
      </c>
    </row>
    <row r="6093" spans="1:6" ht="30">
      <c r="A6093" s="460">
        <v>102203</v>
      </c>
      <c r="B6093" s="461" t="s">
        <v>3254</v>
      </c>
      <c r="C6093" s="462" t="s">
        <v>98</v>
      </c>
      <c r="D6093" s="463">
        <v>5.59</v>
      </c>
      <c r="E6093" s="463">
        <v>6.18</v>
      </c>
      <c r="F6093" s="463">
        <v>11.77</v>
      </c>
    </row>
    <row r="6094" spans="1:6">
      <c r="A6094" s="460">
        <v>102204</v>
      </c>
      <c r="B6094" s="461" t="s">
        <v>3255</v>
      </c>
      <c r="C6094" s="462" t="s">
        <v>98</v>
      </c>
      <c r="D6094" s="463">
        <v>5.8800000000000008</v>
      </c>
      <c r="E6094" s="463">
        <v>6.18</v>
      </c>
      <c r="F6094" s="463">
        <v>12.06</v>
      </c>
    </row>
    <row r="6095" spans="1:6" ht="30">
      <c r="A6095" s="460">
        <v>102205</v>
      </c>
      <c r="B6095" s="461" t="s">
        <v>3260</v>
      </c>
      <c r="C6095" s="462" t="s">
        <v>98</v>
      </c>
      <c r="D6095" s="463">
        <v>4.93</v>
      </c>
      <c r="E6095" s="463">
        <v>6.18</v>
      </c>
      <c r="F6095" s="463">
        <v>11.11</v>
      </c>
    </row>
    <row r="6096" spans="1:6">
      <c r="A6096" s="460">
        <v>102207</v>
      </c>
      <c r="B6096" s="461" t="s">
        <v>3263</v>
      </c>
      <c r="C6096" s="462" t="s">
        <v>98</v>
      </c>
      <c r="D6096" s="463">
        <v>4.7999999999999989</v>
      </c>
      <c r="E6096" s="463">
        <v>4.99</v>
      </c>
      <c r="F6096" s="463">
        <v>9.7899999999999991</v>
      </c>
    </row>
    <row r="6097" spans="1:6" ht="30">
      <c r="A6097" s="460">
        <v>102208</v>
      </c>
      <c r="B6097" s="461" t="s">
        <v>3266</v>
      </c>
      <c r="C6097" s="462" t="s">
        <v>98</v>
      </c>
      <c r="D6097" s="463">
        <v>4.41</v>
      </c>
      <c r="E6097" s="463">
        <v>4.99</v>
      </c>
      <c r="F6097" s="463">
        <v>9.4</v>
      </c>
    </row>
    <row r="6098" spans="1:6" ht="30">
      <c r="A6098" s="460">
        <v>102209</v>
      </c>
      <c r="B6098" s="461" t="s">
        <v>3269</v>
      </c>
      <c r="C6098" s="462" t="s">
        <v>98</v>
      </c>
      <c r="D6098" s="463">
        <v>4.66</v>
      </c>
      <c r="E6098" s="463">
        <v>4.99</v>
      </c>
      <c r="F6098" s="463">
        <v>9.65</v>
      </c>
    </row>
    <row r="6099" spans="1:6" ht="30">
      <c r="A6099" s="460">
        <v>102210</v>
      </c>
      <c r="B6099" s="461" t="s">
        <v>3272</v>
      </c>
      <c r="C6099" s="462" t="s">
        <v>98</v>
      </c>
      <c r="D6099" s="463">
        <v>4.2899999999999991</v>
      </c>
      <c r="E6099" s="463">
        <v>4.99</v>
      </c>
      <c r="F6099" s="463">
        <v>9.2799999999999994</v>
      </c>
    </row>
    <row r="6100" spans="1:6" ht="30">
      <c r="A6100" s="460">
        <v>102213</v>
      </c>
      <c r="B6100" s="461" t="s">
        <v>3256</v>
      </c>
      <c r="C6100" s="462" t="s">
        <v>98</v>
      </c>
      <c r="D6100" s="463">
        <v>11.209999999999999</v>
      </c>
      <c r="E6100" s="463">
        <v>12.33</v>
      </c>
      <c r="F6100" s="463">
        <v>23.54</v>
      </c>
    </row>
    <row r="6101" spans="1:6">
      <c r="A6101" s="460">
        <v>102214</v>
      </c>
      <c r="B6101" s="461" t="s">
        <v>3257</v>
      </c>
      <c r="C6101" s="462" t="s">
        <v>98</v>
      </c>
      <c r="D6101" s="463">
        <v>11.81</v>
      </c>
      <c r="E6101" s="463">
        <v>12.33</v>
      </c>
      <c r="F6101" s="463">
        <v>24.14</v>
      </c>
    </row>
    <row r="6102" spans="1:6" ht="30">
      <c r="A6102" s="460">
        <v>102215</v>
      </c>
      <c r="B6102" s="461" t="s">
        <v>3261</v>
      </c>
      <c r="C6102" s="462" t="s">
        <v>98</v>
      </c>
      <c r="D6102" s="463">
        <v>9.9</v>
      </c>
      <c r="E6102" s="463">
        <v>12.33</v>
      </c>
      <c r="F6102" s="463">
        <v>22.23</v>
      </c>
    </row>
    <row r="6103" spans="1:6">
      <c r="A6103" s="460">
        <v>102217</v>
      </c>
      <c r="B6103" s="461" t="s">
        <v>3264</v>
      </c>
      <c r="C6103" s="462" t="s">
        <v>98</v>
      </c>
      <c r="D6103" s="463">
        <v>9.629999999999999</v>
      </c>
      <c r="E6103" s="463">
        <v>9.9499999999999993</v>
      </c>
      <c r="F6103" s="463">
        <v>19.579999999999998</v>
      </c>
    </row>
    <row r="6104" spans="1:6" ht="30">
      <c r="A6104" s="460">
        <v>102218</v>
      </c>
      <c r="B6104" s="461" t="s">
        <v>3267</v>
      </c>
      <c r="C6104" s="462" t="s">
        <v>98</v>
      </c>
      <c r="D6104" s="463">
        <v>8.86</v>
      </c>
      <c r="E6104" s="463">
        <v>9.9499999999999993</v>
      </c>
      <c r="F6104" s="463">
        <v>18.809999999999999</v>
      </c>
    </row>
    <row r="6105" spans="1:6" ht="30">
      <c r="A6105" s="460">
        <v>102219</v>
      </c>
      <c r="B6105" s="461" t="s">
        <v>3270</v>
      </c>
      <c r="C6105" s="462" t="s">
        <v>98</v>
      </c>
      <c r="D6105" s="463">
        <v>9.36</v>
      </c>
      <c r="E6105" s="463">
        <v>9.9499999999999993</v>
      </c>
      <c r="F6105" s="463">
        <v>19.309999999999999</v>
      </c>
    </row>
    <row r="6106" spans="1:6" ht="30">
      <c r="A6106" s="460">
        <v>102220</v>
      </c>
      <c r="B6106" s="461" t="s">
        <v>3273</v>
      </c>
      <c r="C6106" s="462" t="s">
        <v>98</v>
      </c>
      <c r="D6106" s="463">
        <v>8.620000000000001</v>
      </c>
      <c r="E6106" s="463">
        <v>9.9499999999999993</v>
      </c>
      <c r="F6106" s="463">
        <v>18.57</v>
      </c>
    </row>
    <row r="6107" spans="1:6" ht="30">
      <c r="A6107" s="460">
        <v>102223</v>
      </c>
      <c r="B6107" s="461" t="s">
        <v>3258</v>
      </c>
      <c r="C6107" s="462" t="s">
        <v>98</v>
      </c>
      <c r="D6107" s="463">
        <v>16.84</v>
      </c>
      <c r="E6107" s="463">
        <v>18.489999999999998</v>
      </c>
      <c r="F6107" s="463">
        <v>35.33</v>
      </c>
    </row>
    <row r="6108" spans="1:6">
      <c r="A6108" s="460">
        <v>102224</v>
      </c>
      <c r="B6108" s="461" t="s">
        <v>3259</v>
      </c>
      <c r="C6108" s="462" t="s">
        <v>98</v>
      </c>
      <c r="D6108" s="463">
        <v>17.73</v>
      </c>
      <c r="E6108" s="463">
        <v>18.489999999999998</v>
      </c>
      <c r="F6108" s="463">
        <v>36.22</v>
      </c>
    </row>
    <row r="6109" spans="1:6" ht="30">
      <c r="A6109" s="460">
        <v>102225</v>
      </c>
      <c r="B6109" s="461" t="s">
        <v>3262</v>
      </c>
      <c r="C6109" s="462" t="s">
        <v>98</v>
      </c>
      <c r="D6109" s="463">
        <v>14.879999999999999</v>
      </c>
      <c r="E6109" s="463">
        <v>18.489999999999998</v>
      </c>
      <c r="F6109" s="463">
        <v>33.369999999999997</v>
      </c>
    </row>
    <row r="6110" spans="1:6">
      <c r="A6110" s="460">
        <v>102227</v>
      </c>
      <c r="B6110" s="461" t="s">
        <v>3265</v>
      </c>
      <c r="C6110" s="462" t="s">
        <v>98</v>
      </c>
      <c r="D6110" s="463">
        <v>14.47</v>
      </c>
      <c r="E6110" s="463">
        <v>14.92</v>
      </c>
      <c r="F6110" s="463">
        <v>29.39</v>
      </c>
    </row>
    <row r="6111" spans="1:6" ht="30">
      <c r="A6111" s="460">
        <v>102228</v>
      </c>
      <c r="B6111" s="461" t="s">
        <v>3268</v>
      </c>
      <c r="C6111" s="462" t="s">
        <v>98</v>
      </c>
      <c r="D6111" s="463">
        <v>13.319999999999999</v>
      </c>
      <c r="E6111" s="463">
        <v>14.92</v>
      </c>
      <c r="F6111" s="463">
        <v>28.24</v>
      </c>
    </row>
    <row r="6112" spans="1:6" ht="30">
      <c r="A6112" s="460">
        <v>102229</v>
      </c>
      <c r="B6112" s="461" t="s">
        <v>3271</v>
      </c>
      <c r="C6112" s="462" t="s">
        <v>98</v>
      </c>
      <c r="D6112" s="463">
        <v>14.06</v>
      </c>
      <c r="E6112" s="463">
        <v>14.92</v>
      </c>
      <c r="F6112" s="463">
        <v>28.98</v>
      </c>
    </row>
    <row r="6113" spans="1:6" ht="30">
      <c r="A6113" s="460">
        <v>102230</v>
      </c>
      <c r="B6113" s="461" t="s">
        <v>3274</v>
      </c>
      <c r="C6113" s="462" t="s">
        <v>98</v>
      </c>
      <c r="D6113" s="463">
        <v>12.94</v>
      </c>
      <c r="E6113" s="463">
        <v>14.92</v>
      </c>
      <c r="F6113" s="463">
        <v>27.86</v>
      </c>
    </row>
    <row r="6114" spans="1:6">
      <c r="A6114" s="460">
        <v>102233</v>
      </c>
      <c r="B6114" s="461" t="s">
        <v>3275</v>
      </c>
      <c r="C6114" s="462" t="s">
        <v>98</v>
      </c>
      <c r="D6114" s="463">
        <v>6.57</v>
      </c>
      <c r="E6114" s="463">
        <v>5.91</v>
      </c>
      <c r="F6114" s="463">
        <v>12.48</v>
      </c>
    </row>
    <row r="6115" spans="1:6">
      <c r="A6115" s="460">
        <v>102234</v>
      </c>
      <c r="B6115" s="461" t="s">
        <v>3276</v>
      </c>
      <c r="C6115" s="462" t="s">
        <v>98</v>
      </c>
      <c r="D6115" s="463">
        <v>13.149999999999999</v>
      </c>
      <c r="E6115" s="463">
        <v>11.82</v>
      </c>
      <c r="F6115" s="463">
        <v>24.97</v>
      </c>
    </row>
    <row r="6116" spans="1:6" ht="30">
      <c r="A6116" s="460">
        <v>100716</v>
      </c>
      <c r="B6116" s="461" t="s">
        <v>3227</v>
      </c>
      <c r="C6116" s="462" t="s">
        <v>98</v>
      </c>
      <c r="D6116" s="463">
        <v>24.68</v>
      </c>
      <c r="E6116" s="463">
        <v>3.46</v>
      </c>
      <c r="F6116" s="463">
        <v>28.14</v>
      </c>
    </row>
    <row r="6117" spans="1:6">
      <c r="A6117" s="460">
        <v>100717</v>
      </c>
      <c r="B6117" s="461" t="s">
        <v>3228</v>
      </c>
      <c r="C6117" s="462" t="s">
        <v>98</v>
      </c>
      <c r="D6117" s="463">
        <v>4.3</v>
      </c>
      <c r="E6117" s="463">
        <v>7.81</v>
      </c>
      <c r="F6117" s="463">
        <v>12.11</v>
      </c>
    </row>
    <row r="6118" spans="1:6">
      <c r="A6118" s="460">
        <v>100718</v>
      </c>
      <c r="B6118" s="461" t="s">
        <v>3195</v>
      </c>
      <c r="C6118" s="462" t="s">
        <v>914</v>
      </c>
      <c r="D6118" s="463">
        <v>0.55999999999999983</v>
      </c>
      <c r="E6118" s="463">
        <v>1.0900000000000001</v>
      </c>
      <c r="F6118" s="463">
        <v>1.65</v>
      </c>
    </row>
    <row r="6119" spans="1:6" ht="30">
      <c r="A6119" s="460">
        <v>100719</v>
      </c>
      <c r="B6119" s="461" t="s">
        <v>6951</v>
      </c>
      <c r="C6119" s="462" t="s">
        <v>98</v>
      </c>
      <c r="D6119" s="463">
        <v>9.31</v>
      </c>
      <c r="E6119" s="463">
        <v>1.65</v>
      </c>
      <c r="F6119" s="463">
        <v>10.96</v>
      </c>
    </row>
    <row r="6120" spans="1:6" ht="30">
      <c r="A6120" s="460">
        <v>100720</v>
      </c>
      <c r="B6120" s="461" t="s">
        <v>3229</v>
      </c>
      <c r="C6120" s="462" t="s">
        <v>98</v>
      </c>
      <c r="D6120" s="463">
        <v>6.54</v>
      </c>
      <c r="E6120" s="463">
        <v>5.61</v>
      </c>
      <c r="F6120" s="463">
        <v>12.15</v>
      </c>
    </row>
    <row r="6121" spans="1:6" ht="30">
      <c r="A6121" s="460">
        <v>100721</v>
      </c>
      <c r="B6121" s="461" t="s">
        <v>6952</v>
      </c>
      <c r="C6121" s="462" t="s">
        <v>98</v>
      </c>
      <c r="D6121" s="463">
        <v>14.709999999999999</v>
      </c>
      <c r="E6121" s="463">
        <v>13.74</v>
      </c>
      <c r="F6121" s="463">
        <v>28.45</v>
      </c>
    </row>
    <row r="6122" spans="1:6" ht="30">
      <c r="A6122" s="460">
        <v>100722</v>
      </c>
      <c r="B6122" s="461" t="s">
        <v>3230</v>
      </c>
      <c r="C6122" s="462" t="s">
        <v>98</v>
      </c>
      <c r="D6122" s="463">
        <v>11.329999999999998</v>
      </c>
      <c r="E6122" s="463">
        <v>17.71</v>
      </c>
      <c r="F6122" s="463">
        <v>29.04</v>
      </c>
    </row>
    <row r="6123" spans="1:6" ht="30">
      <c r="A6123" s="460">
        <v>100723</v>
      </c>
      <c r="B6123" s="461" t="s">
        <v>6953</v>
      </c>
      <c r="C6123" s="462" t="s">
        <v>98</v>
      </c>
      <c r="D6123" s="463">
        <v>10.07</v>
      </c>
      <c r="E6123" s="463">
        <v>1.65</v>
      </c>
      <c r="F6123" s="463">
        <v>11.72</v>
      </c>
    </row>
    <row r="6124" spans="1:6" ht="45">
      <c r="A6124" s="460">
        <v>100724</v>
      </c>
      <c r="B6124" s="461" t="s">
        <v>3235</v>
      </c>
      <c r="C6124" s="462" t="s">
        <v>98</v>
      </c>
      <c r="D6124" s="463">
        <v>9.6000000000000014</v>
      </c>
      <c r="E6124" s="463">
        <v>5.61</v>
      </c>
      <c r="F6124" s="463">
        <v>15.21</v>
      </c>
    </row>
    <row r="6125" spans="1:6" ht="45">
      <c r="A6125" s="460">
        <v>100725</v>
      </c>
      <c r="B6125" s="461" t="s">
        <v>6954</v>
      </c>
      <c r="C6125" s="462" t="s">
        <v>98</v>
      </c>
      <c r="D6125" s="463">
        <v>14.959999999999999</v>
      </c>
      <c r="E6125" s="463">
        <v>13.74</v>
      </c>
      <c r="F6125" s="463">
        <v>28.7</v>
      </c>
    </row>
    <row r="6126" spans="1:6" ht="45">
      <c r="A6126" s="460">
        <v>100726</v>
      </c>
      <c r="B6126" s="461" t="s">
        <v>3236</v>
      </c>
      <c r="C6126" s="462" t="s">
        <v>98</v>
      </c>
      <c r="D6126" s="463">
        <v>14.310000000000002</v>
      </c>
      <c r="E6126" s="463">
        <v>17.71</v>
      </c>
      <c r="F6126" s="463">
        <v>32.020000000000003</v>
      </c>
    </row>
    <row r="6127" spans="1:6" ht="30">
      <c r="A6127" s="460">
        <v>100727</v>
      </c>
      <c r="B6127" s="461" t="s">
        <v>6955</v>
      </c>
      <c r="C6127" s="462" t="s">
        <v>98</v>
      </c>
      <c r="D6127" s="463">
        <v>24.310000000000002</v>
      </c>
      <c r="E6127" s="463">
        <v>1.65</v>
      </c>
      <c r="F6127" s="463">
        <v>25.96</v>
      </c>
    </row>
    <row r="6128" spans="1:6" ht="30">
      <c r="A6128" s="460">
        <v>100728</v>
      </c>
      <c r="B6128" s="461" t="s">
        <v>3246</v>
      </c>
      <c r="C6128" s="462" t="s">
        <v>98</v>
      </c>
      <c r="D6128" s="463">
        <v>19.090000000000003</v>
      </c>
      <c r="E6128" s="463">
        <v>5.6</v>
      </c>
      <c r="F6128" s="463">
        <v>24.69</v>
      </c>
    </row>
    <row r="6129" spans="1:6" ht="30">
      <c r="A6129" s="460">
        <v>100729</v>
      </c>
      <c r="B6129" s="461" t="s">
        <v>6956</v>
      </c>
      <c r="C6129" s="462" t="s">
        <v>98</v>
      </c>
      <c r="D6129" s="463">
        <v>18.16</v>
      </c>
      <c r="E6129" s="463">
        <v>1.65</v>
      </c>
      <c r="F6129" s="463">
        <v>19.809999999999999</v>
      </c>
    </row>
    <row r="6130" spans="1:6" ht="30">
      <c r="A6130" s="460">
        <v>100730</v>
      </c>
      <c r="B6130" s="461" t="s">
        <v>3247</v>
      </c>
      <c r="C6130" s="462" t="s">
        <v>98</v>
      </c>
      <c r="D6130" s="463">
        <v>18.75</v>
      </c>
      <c r="E6130" s="463">
        <v>5.6</v>
      </c>
      <c r="F6130" s="463">
        <v>24.35</v>
      </c>
    </row>
    <row r="6131" spans="1:6" ht="30">
      <c r="A6131" s="460">
        <v>100733</v>
      </c>
      <c r="B6131" s="461" t="s">
        <v>6957</v>
      </c>
      <c r="C6131" s="462" t="s">
        <v>98</v>
      </c>
      <c r="D6131" s="463">
        <v>6.18</v>
      </c>
      <c r="E6131" s="463">
        <v>7.93</v>
      </c>
      <c r="F6131" s="463">
        <v>14.11</v>
      </c>
    </row>
    <row r="6132" spans="1:6" ht="30">
      <c r="A6132" s="460">
        <v>100734</v>
      </c>
      <c r="B6132" s="461" t="s">
        <v>3232</v>
      </c>
      <c r="C6132" s="462" t="s">
        <v>98</v>
      </c>
      <c r="D6132" s="463">
        <v>6.8899999999999988</v>
      </c>
      <c r="E6132" s="463">
        <v>11.9</v>
      </c>
      <c r="F6132" s="463">
        <v>18.79</v>
      </c>
    </row>
    <row r="6133" spans="1:6" ht="30">
      <c r="A6133" s="460">
        <v>100735</v>
      </c>
      <c r="B6133" s="461" t="s">
        <v>6958</v>
      </c>
      <c r="C6133" s="462" t="s">
        <v>98</v>
      </c>
      <c r="D6133" s="463">
        <v>5.26</v>
      </c>
      <c r="E6133" s="463">
        <v>7.93</v>
      </c>
      <c r="F6133" s="463">
        <v>13.19</v>
      </c>
    </row>
    <row r="6134" spans="1:6" ht="30">
      <c r="A6134" s="460">
        <v>100736</v>
      </c>
      <c r="B6134" s="461" t="s">
        <v>3233</v>
      </c>
      <c r="C6134" s="462" t="s">
        <v>98</v>
      </c>
      <c r="D6134" s="463">
        <v>6.08</v>
      </c>
      <c r="E6134" s="463">
        <v>11.9</v>
      </c>
      <c r="F6134" s="463">
        <v>17.98</v>
      </c>
    </row>
    <row r="6135" spans="1:6" ht="30">
      <c r="A6135" s="460">
        <v>100739</v>
      </c>
      <c r="B6135" s="461" t="s">
        <v>6959</v>
      </c>
      <c r="C6135" s="462" t="s">
        <v>98</v>
      </c>
      <c r="D6135" s="463">
        <v>9.15</v>
      </c>
      <c r="E6135" s="463">
        <v>1.65</v>
      </c>
      <c r="F6135" s="463">
        <v>10.8</v>
      </c>
    </row>
    <row r="6136" spans="1:6" ht="30">
      <c r="A6136" s="460">
        <v>100740</v>
      </c>
      <c r="B6136" s="461" t="s">
        <v>3237</v>
      </c>
      <c r="C6136" s="462" t="s">
        <v>98</v>
      </c>
      <c r="D6136" s="463">
        <v>7.0699999999999994</v>
      </c>
      <c r="E6136" s="463">
        <v>5.61</v>
      </c>
      <c r="F6136" s="463">
        <v>12.68</v>
      </c>
    </row>
    <row r="6137" spans="1:6" ht="45">
      <c r="A6137" s="460">
        <v>100741</v>
      </c>
      <c r="B6137" s="461" t="s">
        <v>6960</v>
      </c>
      <c r="C6137" s="462" t="s">
        <v>98</v>
      </c>
      <c r="D6137" s="463">
        <v>14.35</v>
      </c>
      <c r="E6137" s="463">
        <v>13.74</v>
      </c>
      <c r="F6137" s="463">
        <v>28.09</v>
      </c>
    </row>
    <row r="6138" spans="1:6" ht="45">
      <c r="A6138" s="460">
        <v>100742</v>
      </c>
      <c r="B6138" s="461" t="s">
        <v>3238</v>
      </c>
      <c r="C6138" s="462" t="s">
        <v>98</v>
      </c>
      <c r="D6138" s="463">
        <v>11.849999999999998</v>
      </c>
      <c r="E6138" s="463">
        <v>17.71</v>
      </c>
      <c r="F6138" s="463">
        <v>29.56</v>
      </c>
    </row>
    <row r="6139" spans="1:6" ht="30">
      <c r="A6139" s="460">
        <v>100743</v>
      </c>
      <c r="B6139" s="461" t="s">
        <v>6961</v>
      </c>
      <c r="C6139" s="462" t="s">
        <v>98</v>
      </c>
      <c r="D6139" s="463">
        <v>8.92</v>
      </c>
      <c r="E6139" s="463">
        <v>1.65</v>
      </c>
      <c r="F6139" s="463">
        <v>10.57</v>
      </c>
    </row>
    <row r="6140" spans="1:6" ht="30">
      <c r="A6140" s="460">
        <v>100744</v>
      </c>
      <c r="B6140" s="461" t="s">
        <v>3240</v>
      </c>
      <c r="C6140" s="462" t="s">
        <v>98</v>
      </c>
      <c r="D6140" s="463">
        <v>6.919999999999999</v>
      </c>
      <c r="E6140" s="463">
        <v>5.61</v>
      </c>
      <c r="F6140" s="463">
        <v>12.53</v>
      </c>
    </row>
    <row r="6141" spans="1:6" ht="45">
      <c r="A6141" s="460">
        <v>100745</v>
      </c>
      <c r="B6141" s="461" t="s">
        <v>6962</v>
      </c>
      <c r="C6141" s="462" t="s">
        <v>98</v>
      </c>
      <c r="D6141" s="463">
        <v>14.110000000000001</v>
      </c>
      <c r="E6141" s="463">
        <v>13.74</v>
      </c>
      <c r="F6141" s="463">
        <v>27.85</v>
      </c>
    </row>
    <row r="6142" spans="1:6" ht="45">
      <c r="A6142" s="460">
        <v>100746</v>
      </c>
      <c r="B6142" s="461" t="s">
        <v>3241</v>
      </c>
      <c r="C6142" s="462" t="s">
        <v>98</v>
      </c>
      <c r="D6142" s="463">
        <v>11.689999999999998</v>
      </c>
      <c r="E6142" s="463">
        <v>17.71</v>
      </c>
      <c r="F6142" s="463">
        <v>29.4</v>
      </c>
    </row>
    <row r="6143" spans="1:6" ht="30">
      <c r="A6143" s="460">
        <v>100747</v>
      </c>
      <c r="B6143" s="461" t="s">
        <v>6963</v>
      </c>
      <c r="C6143" s="462" t="s">
        <v>98</v>
      </c>
      <c r="D6143" s="463">
        <v>9.02</v>
      </c>
      <c r="E6143" s="463">
        <v>1.65</v>
      </c>
      <c r="F6143" s="463">
        <v>10.67</v>
      </c>
    </row>
    <row r="6144" spans="1:6" ht="30">
      <c r="A6144" s="460">
        <v>100748</v>
      </c>
      <c r="B6144" s="461" t="s">
        <v>3243</v>
      </c>
      <c r="C6144" s="462" t="s">
        <v>98</v>
      </c>
      <c r="D6144" s="463">
        <v>6.9799999999999995</v>
      </c>
      <c r="E6144" s="463">
        <v>5.61</v>
      </c>
      <c r="F6144" s="463">
        <v>12.59</v>
      </c>
    </row>
    <row r="6145" spans="1:6" ht="45">
      <c r="A6145" s="460">
        <v>100749</v>
      </c>
      <c r="B6145" s="461" t="s">
        <v>6964</v>
      </c>
      <c r="C6145" s="462" t="s">
        <v>98</v>
      </c>
      <c r="D6145" s="463">
        <v>14.209999999999999</v>
      </c>
      <c r="E6145" s="463">
        <v>13.74</v>
      </c>
      <c r="F6145" s="463">
        <v>27.95</v>
      </c>
    </row>
    <row r="6146" spans="1:6" ht="45">
      <c r="A6146" s="460">
        <v>100750</v>
      </c>
      <c r="B6146" s="461" t="s">
        <v>3244</v>
      </c>
      <c r="C6146" s="462" t="s">
        <v>98</v>
      </c>
      <c r="D6146" s="463">
        <v>11.759999999999998</v>
      </c>
      <c r="E6146" s="463">
        <v>17.71</v>
      </c>
      <c r="F6146" s="463">
        <v>29.47</v>
      </c>
    </row>
    <row r="6147" spans="1:6" ht="30">
      <c r="A6147" s="460">
        <v>100751</v>
      </c>
      <c r="B6147" s="461" t="s">
        <v>6965</v>
      </c>
      <c r="C6147" s="462" t="s">
        <v>98</v>
      </c>
      <c r="D6147" s="463">
        <v>36.33</v>
      </c>
      <c r="E6147" s="463">
        <v>3.31</v>
      </c>
      <c r="F6147" s="463">
        <v>39.64</v>
      </c>
    </row>
    <row r="6148" spans="1:6" ht="30">
      <c r="A6148" s="460">
        <v>100752</v>
      </c>
      <c r="B6148" s="461" t="s">
        <v>3248</v>
      </c>
      <c r="C6148" s="462" t="s">
        <v>98</v>
      </c>
      <c r="D6148" s="463">
        <v>37.5</v>
      </c>
      <c r="E6148" s="463">
        <v>11.21</v>
      </c>
      <c r="F6148" s="463">
        <v>48.71</v>
      </c>
    </row>
    <row r="6149" spans="1:6" ht="30">
      <c r="A6149" s="460">
        <v>100753</v>
      </c>
      <c r="B6149" s="461" t="s">
        <v>6966</v>
      </c>
      <c r="C6149" s="462" t="s">
        <v>98</v>
      </c>
      <c r="D6149" s="463">
        <v>10.549999999999999</v>
      </c>
      <c r="E6149" s="463">
        <v>15.85</v>
      </c>
      <c r="F6149" s="463">
        <v>26.4</v>
      </c>
    </row>
    <row r="6150" spans="1:6" ht="30">
      <c r="A6150" s="460">
        <v>100754</v>
      </c>
      <c r="B6150" s="461" t="s">
        <v>3234</v>
      </c>
      <c r="C6150" s="462" t="s">
        <v>98</v>
      </c>
      <c r="D6150" s="463">
        <v>12.219999999999995</v>
      </c>
      <c r="E6150" s="463">
        <v>23.76</v>
      </c>
      <c r="F6150" s="463">
        <v>35.979999999999997</v>
      </c>
    </row>
    <row r="6151" spans="1:6" ht="45">
      <c r="A6151" s="460">
        <v>100757</v>
      </c>
      <c r="B6151" s="461" t="s">
        <v>6967</v>
      </c>
      <c r="C6151" s="462" t="s">
        <v>98</v>
      </c>
      <c r="D6151" s="463">
        <v>28.720000000000002</v>
      </c>
      <c r="E6151" s="463">
        <v>27.48</v>
      </c>
      <c r="F6151" s="463">
        <v>56.2</v>
      </c>
    </row>
    <row r="6152" spans="1:6" ht="45">
      <c r="A6152" s="460">
        <v>100758</v>
      </c>
      <c r="B6152" s="461" t="s">
        <v>3239</v>
      </c>
      <c r="C6152" s="462" t="s">
        <v>98</v>
      </c>
      <c r="D6152" s="463">
        <v>23.740000000000002</v>
      </c>
      <c r="E6152" s="463">
        <v>35.4</v>
      </c>
      <c r="F6152" s="463">
        <v>59.14</v>
      </c>
    </row>
    <row r="6153" spans="1:6" ht="45">
      <c r="A6153" s="460">
        <v>100759</v>
      </c>
      <c r="B6153" s="461" t="s">
        <v>6968</v>
      </c>
      <c r="C6153" s="462" t="s">
        <v>98</v>
      </c>
      <c r="D6153" s="463">
        <v>28.23</v>
      </c>
      <c r="E6153" s="463">
        <v>27.48</v>
      </c>
      <c r="F6153" s="463">
        <v>55.71</v>
      </c>
    </row>
    <row r="6154" spans="1:6" ht="45">
      <c r="A6154" s="460">
        <v>100760</v>
      </c>
      <c r="B6154" s="461" t="s">
        <v>3242</v>
      </c>
      <c r="C6154" s="462" t="s">
        <v>98</v>
      </c>
      <c r="D6154" s="463">
        <v>23.440000000000005</v>
      </c>
      <c r="E6154" s="463">
        <v>35.4</v>
      </c>
      <c r="F6154" s="463">
        <v>58.84</v>
      </c>
    </row>
    <row r="6155" spans="1:6" ht="45">
      <c r="A6155" s="460">
        <v>100761</v>
      </c>
      <c r="B6155" s="461" t="s">
        <v>6969</v>
      </c>
      <c r="C6155" s="462" t="s">
        <v>98</v>
      </c>
      <c r="D6155" s="463">
        <v>28.429999999999996</v>
      </c>
      <c r="E6155" s="463">
        <v>27.48</v>
      </c>
      <c r="F6155" s="463">
        <v>55.91</v>
      </c>
    </row>
    <row r="6156" spans="1:6" ht="45">
      <c r="A6156" s="460">
        <v>100762</v>
      </c>
      <c r="B6156" s="461" t="s">
        <v>3245</v>
      </c>
      <c r="C6156" s="462" t="s">
        <v>98</v>
      </c>
      <c r="D6156" s="463">
        <v>23.57</v>
      </c>
      <c r="E6156" s="463">
        <v>35.4</v>
      </c>
      <c r="F6156" s="463">
        <v>58.97</v>
      </c>
    </row>
    <row r="6157" spans="1:6">
      <c r="A6157" s="460">
        <v>102488</v>
      </c>
      <c r="B6157" s="461" t="s">
        <v>5285</v>
      </c>
      <c r="C6157" s="462" t="s">
        <v>98</v>
      </c>
      <c r="D6157" s="463">
        <v>1.1499999999999999</v>
      </c>
      <c r="E6157" s="463">
        <v>3.32</v>
      </c>
      <c r="F6157" s="463">
        <v>4.47</v>
      </c>
    </row>
    <row r="6158" spans="1:6">
      <c r="A6158" s="460">
        <v>102489</v>
      </c>
      <c r="B6158" s="461" t="s">
        <v>5286</v>
      </c>
      <c r="C6158" s="462" t="s">
        <v>98</v>
      </c>
      <c r="D6158" s="463">
        <v>20.160000000000004</v>
      </c>
      <c r="E6158" s="463">
        <v>12.19</v>
      </c>
      <c r="F6158" s="463">
        <v>32.35</v>
      </c>
    </row>
    <row r="6159" spans="1:6" ht="30">
      <c r="A6159" s="460">
        <v>102491</v>
      </c>
      <c r="B6159" s="461" t="s">
        <v>5287</v>
      </c>
      <c r="C6159" s="462" t="s">
        <v>98</v>
      </c>
      <c r="D6159" s="463">
        <v>12.97</v>
      </c>
      <c r="E6159" s="463">
        <v>9.31</v>
      </c>
      <c r="F6159" s="463">
        <v>22.28</v>
      </c>
    </row>
    <row r="6160" spans="1:6" ht="30">
      <c r="A6160" s="460">
        <v>102492</v>
      </c>
      <c r="B6160" s="461" t="s">
        <v>5288</v>
      </c>
      <c r="C6160" s="462" t="s">
        <v>98</v>
      </c>
      <c r="D6160" s="463">
        <v>16.14</v>
      </c>
      <c r="E6160" s="463">
        <v>12.35</v>
      </c>
      <c r="F6160" s="463">
        <v>28.49</v>
      </c>
    </row>
    <row r="6161" spans="1:6" ht="30">
      <c r="A6161" s="460">
        <v>102494</v>
      </c>
      <c r="B6161" s="461" t="s">
        <v>5289</v>
      </c>
      <c r="C6161" s="462" t="s">
        <v>98</v>
      </c>
      <c r="D6161" s="463">
        <v>53.75</v>
      </c>
      <c r="E6161" s="463">
        <v>9.2899999999999991</v>
      </c>
      <c r="F6161" s="463">
        <v>63.04</v>
      </c>
    </row>
    <row r="6162" spans="1:6" ht="30">
      <c r="A6162" s="460">
        <v>102496</v>
      </c>
      <c r="B6162" s="461" t="s">
        <v>5290</v>
      </c>
      <c r="C6162" s="462" t="s">
        <v>914</v>
      </c>
      <c r="D6162" s="463">
        <v>9.66</v>
      </c>
      <c r="E6162" s="463">
        <v>4.3899999999999997</v>
      </c>
      <c r="F6162" s="463">
        <v>14.05</v>
      </c>
    </row>
    <row r="6163" spans="1:6" ht="30">
      <c r="A6163" s="460">
        <v>102497</v>
      </c>
      <c r="B6163" s="461" t="s">
        <v>5291</v>
      </c>
      <c r="C6163" s="462" t="s">
        <v>914</v>
      </c>
      <c r="D6163" s="463">
        <v>2.69</v>
      </c>
      <c r="E6163" s="463">
        <v>2.94</v>
      </c>
      <c r="F6163" s="463">
        <v>5.63</v>
      </c>
    </row>
    <row r="6164" spans="1:6">
      <c r="A6164" s="460">
        <v>102498</v>
      </c>
      <c r="B6164" s="461" t="s">
        <v>5292</v>
      </c>
      <c r="C6164" s="462" t="s">
        <v>914</v>
      </c>
      <c r="D6164" s="463">
        <v>0.60999999999999988</v>
      </c>
      <c r="E6164" s="463">
        <v>1.29</v>
      </c>
      <c r="F6164" s="463">
        <v>1.9</v>
      </c>
    </row>
    <row r="6165" spans="1:6">
      <c r="A6165" s="460">
        <v>102499</v>
      </c>
      <c r="B6165" s="461" t="s">
        <v>5293</v>
      </c>
      <c r="C6165" s="462" t="s">
        <v>98</v>
      </c>
      <c r="D6165" s="463">
        <v>2.3200000000000003</v>
      </c>
      <c r="E6165" s="463">
        <v>1.3</v>
      </c>
      <c r="F6165" s="463">
        <v>3.62</v>
      </c>
    </row>
    <row r="6166" spans="1:6" ht="30">
      <c r="A6166" s="460">
        <v>102500</v>
      </c>
      <c r="B6166" s="461" t="s">
        <v>5294</v>
      </c>
      <c r="C6166" s="462" t="s">
        <v>914</v>
      </c>
      <c r="D6166" s="463">
        <v>2.21</v>
      </c>
      <c r="E6166" s="463">
        <v>2.84</v>
      </c>
      <c r="F6166" s="463">
        <v>5.05</v>
      </c>
    </row>
    <row r="6167" spans="1:6" ht="30">
      <c r="A6167" s="460">
        <v>102501</v>
      </c>
      <c r="B6167" s="461" t="s">
        <v>5295</v>
      </c>
      <c r="C6167" s="462" t="s">
        <v>98</v>
      </c>
      <c r="D6167" s="463">
        <v>13.739999999999998</v>
      </c>
      <c r="E6167" s="463">
        <v>14.64</v>
      </c>
      <c r="F6167" s="463">
        <v>28.38</v>
      </c>
    </row>
    <row r="6168" spans="1:6" ht="30">
      <c r="A6168" s="460">
        <v>102504</v>
      </c>
      <c r="B6168" s="461" t="s">
        <v>5296</v>
      </c>
      <c r="C6168" s="462" t="s">
        <v>914</v>
      </c>
      <c r="D6168" s="463">
        <v>3.9099999999999984</v>
      </c>
      <c r="E6168" s="463">
        <v>8.1300000000000008</v>
      </c>
      <c r="F6168" s="463">
        <v>12.04</v>
      </c>
    </row>
    <row r="6169" spans="1:6" ht="30">
      <c r="A6169" s="460">
        <v>102505</v>
      </c>
      <c r="B6169" s="461" t="s">
        <v>5297</v>
      </c>
      <c r="C6169" s="462" t="s">
        <v>914</v>
      </c>
      <c r="D6169" s="463">
        <v>4.2800000000000011</v>
      </c>
      <c r="E6169" s="463">
        <v>8.1199999999999992</v>
      </c>
      <c r="F6169" s="463">
        <v>12.4</v>
      </c>
    </row>
    <row r="6170" spans="1:6" ht="30">
      <c r="A6170" s="460">
        <v>102506</v>
      </c>
      <c r="B6170" s="461" t="s">
        <v>5298</v>
      </c>
      <c r="C6170" s="462" t="s">
        <v>914</v>
      </c>
      <c r="D6170" s="463">
        <v>4.870000000000001</v>
      </c>
      <c r="E6170" s="463">
        <v>8.1199999999999992</v>
      </c>
      <c r="F6170" s="463">
        <v>12.99</v>
      </c>
    </row>
    <row r="6171" spans="1:6" ht="30">
      <c r="A6171" s="460">
        <v>102507</v>
      </c>
      <c r="B6171" s="461" t="s">
        <v>5299</v>
      </c>
      <c r="C6171" s="462" t="s">
        <v>914</v>
      </c>
      <c r="D6171" s="463">
        <v>4.120000000000001</v>
      </c>
      <c r="E6171" s="463">
        <v>2.82</v>
      </c>
      <c r="F6171" s="463">
        <v>6.94</v>
      </c>
    </row>
    <row r="6172" spans="1:6" ht="30">
      <c r="A6172" s="460">
        <v>102508</v>
      </c>
      <c r="B6172" s="461" t="s">
        <v>5300</v>
      </c>
      <c r="C6172" s="462" t="s">
        <v>98</v>
      </c>
      <c r="D6172" s="463">
        <v>33.130000000000003</v>
      </c>
      <c r="E6172" s="463">
        <v>14.61</v>
      </c>
      <c r="F6172" s="463">
        <v>47.74</v>
      </c>
    </row>
    <row r="6173" spans="1:6" ht="30">
      <c r="A6173" s="460">
        <v>102509</v>
      </c>
      <c r="B6173" s="461" t="s">
        <v>5301</v>
      </c>
      <c r="C6173" s="462" t="s">
        <v>98</v>
      </c>
      <c r="D6173" s="463">
        <v>15.19</v>
      </c>
      <c r="E6173" s="463">
        <v>12.31</v>
      </c>
      <c r="F6173" s="463">
        <v>27.5</v>
      </c>
    </row>
    <row r="6174" spans="1:6" ht="45">
      <c r="A6174" s="460">
        <v>102512</v>
      </c>
      <c r="B6174" s="461" t="s">
        <v>5302</v>
      </c>
      <c r="C6174" s="462" t="s">
        <v>914</v>
      </c>
      <c r="D6174" s="463">
        <v>3.9000000000000004</v>
      </c>
      <c r="E6174" s="463">
        <v>2.0099999999999998</v>
      </c>
      <c r="F6174" s="463">
        <v>5.91</v>
      </c>
    </row>
    <row r="6175" spans="1:6" ht="30">
      <c r="A6175" s="460">
        <v>102513</v>
      </c>
      <c r="B6175" s="461" t="s">
        <v>5303</v>
      </c>
      <c r="C6175" s="462" t="s">
        <v>98</v>
      </c>
      <c r="D6175" s="463">
        <v>22.72</v>
      </c>
      <c r="E6175" s="463">
        <v>32.520000000000003</v>
      </c>
      <c r="F6175" s="463">
        <v>55.24</v>
      </c>
    </row>
    <row r="6176" spans="1:6" ht="30">
      <c r="A6176" s="460">
        <v>102520</v>
      </c>
      <c r="B6176" s="461" t="s">
        <v>5304</v>
      </c>
      <c r="C6176" s="462" t="s">
        <v>98</v>
      </c>
      <c r="D6176" s="463">
        <v>38.000000000000007</v>
      </c>
      <c r="E6176" s="463">
        <v>58.37</v>
      </c>
      <c r="F6176" s="463">
        <v>96.37</v>
      </c>
    </row>
    <row r="6177" spans="1:6" ht="30">
      <c r="A6177" s="460">
        <v>101749</v>
      </c>
      <c r="B6177" s="461" t="s">
        <v>3170</v>
      </c>
      <c r="C6177" s="462" t="s">
        <v>98</v>
      </c>
      <c r="D6177" s="463">
        <v>38</v>
      </c>
      <c r="E6177" s="463">
        <v>20.45</v>
      </c>
      <c r="F6177" s="463">
        <v>58.45</v>
      </c>
    </row>
    <row r="6178" spans="1:6" ht="30">
      <c r="A6178" s="460">
        <v>101750</v>
      </c>
      <c r="B6178" s="461" t="s">
        <v>3173</v>
      </c>
      <c r="C6178" s="462" t="s">
        <v>98</v>
      </c>
      <c r="D6178" s="463">
        <v>36.97</v>
      </c>
      <c r="E6178" s="463">
        <v>18.45</v>
      </c>
      <c r="F6178" s="463">
        <v>55.42</v>
      </c>
    </row>
    <row r="6179" spans="1:6">
      <c r="A6179" s="460">
        <v>101729</v>
      </c>
      <c r="B6179" s="461" t="s">
        <v>3126</v>
      </c>
      <c r="C6179" s="462" t="s">
        <v>98</v>
      </c>
      <c r="D6179" s="463">
        <v>178.75</v>
      </c>
      <c r="E6179" s="463">
        <v>13.37</v>
      </c>
      <c r="F6179" s="463">
        <v>192.12</v>
      </c>
    </row>
    <row r="6180" spans="1:6">
      <c r="A6180" s="460">
        <v>101746</v>
      </c>
      <c r="B6180" s="461" t="s">
        <v>3128</v>
      </c>
      <c r="C6180" s="462" t="s">
        <v>98</v>
      </c>
      <c r="D6180" s="463">
        <v>278.17</v>
      </c>
      <c r="E6180" s="463">
        <v>15.58</v>
      </c>
      <c r="F6180" s="463">
        <v>293.75</v>
      </c>
    </row>
    <row r="6181" spans="1:6">
      <c r="A6181" s="460">
        <v>101751</v>
      </c>
      <c r="B6181" s="461" t="s">
        <v>3127</v>
      </c>
      <c r="C6181" s="462" t="s">
        <v>98</v>
      </c>
      <c r="D6181" s="463">
        <v>180.85000000000002</v>
      </c>
      <c r="E6181" s="463">
        <v>19.420000000000002</v>
      </c>
      <c r="F6181" s="463">
        <v>200.27</v>
      </c>
    </row>
    <row r="6182" spans="1:6" ht="30">
      <c r="A6182" s="460">
        <v>87246</v>
      </c>
      <c r="B6182" s="461" t="s">
        <v>8148</v>
      </c>
      <c r="C6182" s="462" t="s">
        <v>98</v>
      </c>
      <c r="D6182" s="463">
        <v>47.209999999999994</v>
      </c>
      <c r="E6182" s="463">
        <v>21.25</v>
      </c>
      <c r="F6182" s="463">
        <v>68.459999999999994</v>
      </c>
    </row>
    <row r="6183" spans="1:6" ht="30">
      <c r="A6183" s="460">
        <v>87247</v>
      </c>
      <c r="B6183" s="461" t="s">
        <v>8149</v>
      </c>
      <c r="C6183" s="462" t="s">
        <v>98</v>
      </c>
      <c r="D6183" s="463">
        <v>44.65</v>
      </c>
      <c r="E6183" s="463">
        <v>15.36</v>
      </c>
      <c r="F6183" s="463">
        <v>60.01</v>
      </c>
    </row>
    <row r="6184" spans="1:6" ht="30">
      <c r="A6184" s="460">
        <v>87248</v>
      </c>
      <c r="B6184" s="461" t="s">
        <v>8150</v>
      </c>
      <c r="C6184" s="462" t="s">
        <v>98</v>
      </c>
      <c r="D6184" s="463">
        <v>42.29</v>
      </c>
      <c r="E6184" s="463">
        <v>8.68</v>
      </c>
      <c r="F6184" s="463">
        <v>50.97</v>
      </c>
    </row>
    <row r="6185" spans="1:6" ht="30">
      <c r="A6185" s="460">
        <v>87249</v>
      </c>
      <c r="B6185" s="461" t="s">
        <v>8151</v>
      </c>
      <c r="C6185" s="462" t="s">
        <v>98</v>
      </c>
      <c r="D6185" s="463">
        <v>49.160000000000004</v>
      </c>
      <c r="E6185" s="463">
        <v>24.9</v>
      </c>
      <c r="F6185" s="463">
        <v>74.06</v>
      </c>
    </row>
    <row r="6186" spans="1:6" ht="30">
      <c r="A6186" s="460">
        <v>87250</v>
      </c>
      <c r="B6186" s="461" t="s">
        <v>8152</v>
      </c>
      <c r="C6186" s="462" t="s">
        <v>98</v>
      </c>
      <c r="D6186" s="463">
        <v>45.099999999999994</v>
      </c>
      <c r="E6186" s="463">
        <v>16.52</v>
      </c>
      <c r="F6186" s="463">
        <v>61.62</v>
      </c>
    </row>
    <row r="6187" spans="1:6" ht="30">
      <c r="A6187" s="460">
        <v>87251</v>
      </c>
      <c r="B6187" s="461" t="s">
        <v>8153</v>
      </c>
      <c r="C6187" s="462" t="s">
        <v>98</v>
      </c>
      <c r="D6187" s="463">
        <v>42.28</v>
      </c>
      <c r="E6187" s="463">
        <v>9.0399999999999991</v>
      </c>
      <c r="F6187" s="463">
        <v>51.32</v>
      </c>
    </row>
    <row r="6188" spans="1:6" ht="30">
      <c r="A6188" s="460">
        <v>87255</v>
      </c>
      <c r="B6188" s="461" t="s">
        <v>8154</v>
      </c>
      <c r="C6188" s="462" t="s">
        <v>98</v>
      </c>
      <c r="D6188" s="463">
        <v>85.45</v>
      </c>
      <c r="E6188" s="463">
        <v>27.06</v>
      </c>
      <c r="F6188" s="463">
        <v>112.51</v>
      </c>
    </row>
    <row r="6189" spans="1:6" ht="30">
      <c r="A6189" s="460">
        <v>87256</v>
      </c>
      <c r="B6189" s="461" t="s">
        <v>8155</v>
      </c>
      <c r="C6189" s="462" t="s">
        <v>98</v>
      </c>
      <c r="D6189" s="463">
        <v>79.66</v>
      </c>
      <c r="E6189" s="463">
        <v>18.170000000000002</v>
      </c>
      <c r="F6189" s="463">
        <v>97.83</v>
      </c>
    </row>
    <row r="6190" spans="1:6" ht="30">
      <c r="A6190" s="460">
        <v>87257</v>
      </c>
      <c r="B6190" s="461" t="s">
        <v>8156</v>
      </c>
      <c r="C6190" s="462" t="s">
        <v>98</v>
      </c>
      <c r="D6190" s="463">
        <v>75.900000000000006</v>
      </c>
      <c r="E6190" s="463">
        <v>10.039999999999999</v>
      </c>
      <c r="F6190" s="463">
        <v>85.94</v>
      </c>
    </row>
    <row r="6191" spans="1:6" ht="30">
      <c r="A6191" s="460">
        <v>87258</v>
      </c>
      <c r="B6191" s="461" t="s">
        <v>8157</v>
      </c>
      <c r="C6191" s="462" t="s">
        <v>98</v>
      </c>
      <c r="D6191" s="463">
        <v>122.15</v>
      </c>
      <c r="E6191" s="463">
        <v>31.5</v>
      </c>
      <c r="F6191" s="463">
        <v>153.65</v>
      </c>
    </row>
    <row r="6192" spans="1:6" ht="30">
      <c r="A6192" s="460">
        <v>87259</v>
      </c>
      <c r="B6192" s="461" t="s">
        <v>8158</v>
      </c>
      <c r="C6192" s="462" t="s">
        <v>98</v>
      </c>
      <c r="D6192" s="463">
        <v>115.96000000000001</v>
      </c>
      <c r="E6192" s="463">
        <v>23.12</v>
      </c>
      <c r="F6192" s="463">
        <v>139.08000000000001</v>
      </c>
    </row>
    <row r="6193" spans="1:6" ht="30">
      <c r="A6193" s="460">
        <v>87260</v>
      </c>
      <c r="B6193" s="461" t="s">
        <v>8159</v>
      </c>
      <c r="C6193" s="462" t="s">
        <v>98</v>
      </c>
      <c r="D6193" s="463">
        <v>112.53</v>
      </c>
      <c r="E6193" s="463">
        <v>15.66</v>
      </c>
      <c r="F6193" s="463">
        <v>128.19</v>
      </c>
    </row>
    <row r="6194" spans="1:6" ht="30">
      <c r="A6194" s="460">
        <v>87261</v>
      </c>
      <c r="B6194" s="461" t="s">
        <v>8160</v>
      </c>
      <c r="C6194" s="462" t="s">
        <v>98</v>
      </c>
      <c r="D6194" s="463">
        <v>140.89999999999998</v>
      </c>
      <c r="E6194" s="463">
        <v>33.67</v>
      </c>
      <c r="F6194" s="463">
        <v>174.57</v>
      </c>
    </row>
    <row r="6195" spans="1:6" ht="30">
      <c r="A6195" s="460">
        <v>87262</v>
      </c>
      <c r="B6195" s="461" t="s">
        <v>8161</v>
      </c>
      <c r="C6195" s="462" t="s">
        <v>98</v>
      </c>
      <c r="D6195" s="463">
        <v>133.47999999999999</v>
      </c>
      <c r="E6195" s="463">
        <v>24.81</v>
      </c>
      <c r="F6195" s="463">
        <v>158.29</v>
      </c>
    </row>
    <row r="6196" spans="1:6" ht="30">
      <c r="A6196" s="460">
        <v>87263</v>
      </c>
      <c r="B6196" s="461" t="s">
        <v>8162</v>
      </c>
      <c r="C6196" s="462" t="s">
        <v>98</v>
      </c>
      <c r="D6196" s="463">
        <v>129.11000000000001</v>
      </c>
      <c r="E6196" s="463">
        <v>16.670000000000002</v>
      </c>
      <c r="F6196" s="463">
        <v>145.78</v>
      </c>
    </row>
    <row r="6197" spans="1:6" ht="45">
      <c r="A6197" s="460">
        <v>89046</v>
      </c>
      <c r="B6197" s="461" t="s">
        <v>3136</v>
      </c>
      <c r="C6197" s="462" t="s">
        <v>98</v>
      </c>
      <c r="D6197" s="463">
        <v>44.429999999999993</v>
      </c>
      <c r="E6197" s="463">
        <v>14.55</v>
      </c>
      <c r="F6197" s="463">
        <v>58.98</v>
      </c>
    </row>
    <row r="6198" spans="1:6" ht="45">
      <c r="A6198" s="460">
        <v>89171</v>
      </c>
      <c r="B6198" s="461" t="s">
        <v>3135</v>
      </c>
      <c r="C6198" s="462" t="s">
        <v>98</v>
      </c>
      <c r="D6198" s="463">
        <v>43.35</v>
      </c>
      <c r="E6198" s="463">
        <v>11.61</v>
      </c>
      <c r="F6198" s="463">
        <v>54.96</v>
      </c>
    </row>
    <row r="6199" spans="1:6" ht="30">
      <c r="A6199" s="460">
        <v>93389</v>
      </c>
      <c r="B6199" s="461" t="s">
        <v>8163</v>
      </c>
      <c r="C6199" s="462" t="s">
        <v>98</v>
      </c>
      <c r="D6199" s="463">
        <v>41.7</v>
      </c>
      <c r="E6199" s="463">
        <v>21.26</v>
      </c>
      <c r="F6199" s="463">
        <v>62.96</v>
      </c>
    </row>
    <row r="6200" spans="1:6" ht="30">
      <c r="A6200" s="460">
        <v>93390</v>
      </c>
      <c r="B6200" s="461" t="s">
        <v>8164</v>
      </c>
      <c r="C6200" s="462" t="s">
        <v>98</v>
      </c>
      <c r="D6200" s="463">
        <v>39.230000000000004</v>
      </c>
      <c r="E6200" s="463">
        <v>15.36</v>
      </c>
      <c r="F6200" s="463">
        <v>54.59</v>
      </c>
    </row>
    <row r="6201" spans="1:6" ht="30">
      <c r="A6201" s="460">
        <v>93391</v>
      </c>
      <c r="B6201" s="461" t="s">
        <v>8165</v>
      </c>
      <c r="C6201" s="462" t="s">
        <v>98</v>
      </c>
      <c r="D6201" s="463">
        <v>36.9</v>
      </c>
      <c r="E6201" s="463">
        <v>8.68</v>
      </c>
      <c r="F6201" s="463">
        <v>45.58</v>
      </c>
    </row>
    <row r="6202" spans="1:6" ht="30">
      <c r="A6202" s="460">
        <v>104593</v>
      </c>
      <c r="B6202" s="461" t="s">
        <v>8166</v>
      </c>
      <c r="C6202" s="462" t="s">
        <v>98</v>
      </c>
      <c r="D6202" s="463">
        <v>87.45</v>
      </c>
      <c r="E6202" s="463">
        <v>29.56</v>
      </c>
      <c r="F6202" s="463">
        <v>117.01</v>
      </c>
    </row>
    <row r="6203" spans="1:6" ht="30">
      <c r="A6203" s="460">
        <v>104594</v>
      </c>
      <c r="B6203" s="461" t="s">
        <v>8167</v>
      </c>
      <c r="C6203" s="462" t="s">
        <v>98</v>
      </c>
      <c r="D6203" s="463">
        <v>80.86</v>
      </c>
      <c r="E6203" s="463">
        <v>19.73</v>
      </c>
      <c r="F6203" s="463">
        <v>100.59</v>
      </c>
    </row>
    <row r="6204" spans="1:6" ht="30">
      <c r="A6204" s="460">
        <v>104595</v>
      </c>
      <c r="B6204" s="461" t="s">
        <v>8168</v>
      </c>
      <c r="C6204" s="462" t="s">
        <v>98</v>
      </c>
      <c r="D6204" s="463">
        <v>76.099999999999994</v>
      </c>
      <c r="E6204" s="463">
        <v>10.47</v>
      </c>
      <c r="F6204" s="463">
        <v>86.57</v>
      </c>
    </row>
    <row r="6205" spans="1:6" ht="30">
      <c r="A6205" s="460">
        <v>104596</v>
      </c>
      <c r="B6205" s="461" t="s">
        <v>8169</v>
      </c>
      <c r="C6205" s="462" t="s">
        <v>98</v>
      </c>
      <c r="D6205" s="463">
        <v>143.67000000000002</v>
      </c>
      <c r="E6205" s="463">
        <v>36.17</v>
      </c>
      <c r="F6205" s="463">
        <v>179.84</v>
      </c>
    </row>
    <row r="6206" spans="1:6" ht="30">
      <c r="A6206" s="460">
        <v>104597</v>
      </c>
      <c r="B6206" s="461" t="s">
        <v>8170</v>
      </c>
      <c r="C6206" s="462" t="s">
        <v>98</v>
      </c>
      <c r="D6206" s="463">
        <v>135.16000000000003</v>
      </c>
      <c r="E6206" s="463">
        <v>26.36</v>
      </c>
      <c r="F6206" s="463">
        <v>161.52000000000001</v>
      </c>
    </row>
    <row r="6207" spans="1:6" ht="30">
      <c r="A6207" s="460">
        <v>104598</v>
      </c>
      <c r="B6207" s="461" t="s">
        <v>8171</v>
      </c>
      <c r="C6207" s="462" t="s">
        <v>98</v>
      </c>
      <c r="D6207" s="463">
        <v>129.47000000000003</v>
      </c>
      <c r="E6207" s="463">
        <v>17.079999999999998</v>
      </c>
      <c r="F6207" s="463">
        <v>146.55000000000001</v>
      </c>
    </row>
    <row r="6208" spans="1:6" ht="30">
      <c r="A6208" s="460">
        <v>104599</v>
      </c>
      <c r="B6208" s="461" t="s">
        <v>8172</v>
      </c>
      <c r="C6208" s="462" t="s">
        <v>98</v>
      </c>
      <c r="D6208" s="463">
        <v>52.92</v>
      </c>
      <c r="E6208" s="463">
        <v>30.8</v>
      </c>
      <c r="F6208" s="463">
        <v>83.72</v>
      </c>
    </row>
    <row r="6209" spans="1:6" ht="45">
      <c r="A6209" s="460">
        <v>104600</v>
      </c>
      <c r="B6209" s="461" t="s">
        <v>8173</v>
      </c>
      <c r="C6209" s="462" t="s">
        <v>98</v>
      </c>
      <c r="D6209" s="463">
        <v>46.97</v>
      </c>
      <c r="E6209" s="463">
        <v>30.8</v>
      </c>
      <c r="F6209" s="463">
        <v>77.77</v>
      </c>
    </row>
    <row r="6210" spans="1:6" ht="30">
      <c r="A6210" s="460">
        <v>104601</v>
      </c>
      <c r="B6210" s="461" t="s">
        <v>8174</v>
      </c>
      <c r="C6210" s="462" t="s">
        <v>98</v>
      </c>
      <c r="D6210" s="463">
        <v>46.800000000000004</v>
      </c>
      <c r="E6210" s="463">
        <v>18.96</v>
      </c>
      <c r="F6210" s="463">
        <v>65.760000000000005</v>
      </c>
    </row>
    <row r="6211" spans="1:6" ht="45">
      <c r="A6211" s="460">
        <v>104602</v>
      </c>
      <c r="B6211" s="461" t="s">
        <v>8175</v>
      </c>
      <c r="C6211" s="462" t="s">
        <v>98</v>
      </c>
      <c r="D6211" s="463">
        <v>41.23</v>
      </c>
      <c r="E6211" s="463">
        <v>18.96</v>
      </c>
      <c r="F6211" s="463">
        <v>60.19</v>
      </c>
    </row>
    <row r="6212" spans="1:6" ht="30">
      <c r="A6212" s="460">
        <v>104603</v>
      </c>
      <c r="B6212" s="461" t="s">
        <v>8176</v>
      </c>
      <c r="C6212" s="462" t="s">
        <v>98</v>
      </c>
      <c r="D6212" s="463">
        <v>43.349999999999994</v>
      </c>
      <c r="E6212" s="463">
        <v>10.48</v>
      </c>
      <c r="F6212" s="463">
        <v>53.83</v>
      </c>
    </row>
    <row r="6213" spans="1:6" ht="45">
      <c r="A6213" s="460">
        <v>104604</v>
      </c>
      <c r="B6213" s="461" t="s">
        <v>8177</v>
      </c>
      <c r="C6213" s="462" t="s">
        <v>98</v>
      </c>
      <c r="D6213" s="463">
        <v>37.879999999999995</v>
      </c>
      <c r="E6213" s="463">
        <v>10.48</v>
      </c>
      <c r="F6213" s="463">
        <v>48.36</v>
      </c>
    </row>
    <row r="6214" spans="1:6" ht="30">
      <c r="A6214" s="460">
        <v>104605</v>
      </c>
      <c r="B6214" s="461" t="s">
        <v>8178</v>
      </c>
      <c r="C6214" s="462" t="s">
        <v>98</v>
      </c>
      <c r="D6214" s="463">
        <v>61.219999999999992</v>
      </c>
      <c r="E6214" s="463">
        <v>45.13</v>
      </c>
      <c r="F6214" s="463">
        <v>106.35</v>
      </c>
    </row>
    <row r="6215" spans="1:6" ht="30">
      <c r="A6215" s="460">
        <v>104606</v>
      </c>
      <c r="B6215" s="461" t="s">
        <v>8179</v>
      </c>
      <c r="C6215" s="462" t="s">
        <v>98</v>
      </c>
      <c r="D6215" s="463">
        <v>48.53</v>
      </c>
      <c r="E6215" s="463">
        <v>22.23</v>
      </c>
      <c r="F6215" s="463">
        <v>70.760000000000005</v>
      </c>
    </row>
    <row r="6216" spans="1:6" ht="30">
      <c r="A6216" s="460">
        <v>104607</v>
      </c>
      <c r="B6216" s="461" t="s">
        <v>8180</v>
      </c>
      <c r="C6216" s="462" t="s">
        <v>98</v>
      </c>
      <c r="D6216" s="463">
        <v>43.81</v>
      </c>
      <c r="E6216" s="463">
        <v>11.59</v>
      </c>
      <c r="F6216" s="463">
        <v>55.4</v>
      </c>
    </row>
    <row r="6217" spans="1:6" ht="30">
      <c r="A6217" s="460">
        <v>104608</v>
      </c>
      <c r="B6217" s="461" t="s">
        <v>8181</v>
      </c>
      <c r="C6217" s="462" t="s">
        <v>98</v>
      </c>
      <c r="D6217" s="463">
        <v>143.26999999999998</v>
      </c>
      <c r="E6217" s="463">
        <v>51.74</v>
      </c>
      <c r="F6217" s="463">
        <v>195.01</v>
      </c>
    </row>
    <row r="6218" spans="1:6" ht="30">
      <c r="A6218" s="460">
        <v>104609</v>
      </c>
      <c r="B6218" s="461" t="s">
        <v>8182</v>
      </c>
      <c r="C6218" s="462" t="s">
        <v>98</v>
      </c>
      <c r="D6218" s="463">
        <v>121.94999999999999</v>
      </c>
      <c r="E6218" s="463">
        <v>28.84</v>
      </c>
      <c r="F6218" s="463">
        <v>150.79</v>
      </c>
    </row>
    <row r="6219" spans="1:6" ht="30">
      <c r="A6219" s="460">
        <v>104610</v>
      </c>
      <c r="B6219" s="461" t="s">
        <v>8183</v>
      </c>
      <c r="C6219" s="462" t="s">
        <v>98</v>
      </c>
      <c r="D6219" s="463">
        <v>115.19999999999999</v>
      </c>
      <c r="E6219" s="463">
        <v>18.21</v>
      </c>
      <c r="F6219" s="463">
        <v>133.41</v>
      </c>
    </row>
    <row r="6220" spans="1:6">
      <c r="A6220" s="460">
        <v>98671</v>
      </c>
      <c r="B6220" s="461" t="s">
        <v>3175</v>
      </c>
      <c r="C6220" s="462" t="s">
        <v>98</v>
      </c>
      <c r="D6220" s="463">
        <v>441.7</v>
      </c>
      <c r="E6220" s="463">
        <v>46.26</v>
      </c>
      <c r="F6220" s="463">
        <v>487.96</v>
      </c>
    </row>
    <row r="6221" spans="1:6">
      <c r="A6221" s="460">
        <v>98672</v>
      </c>
      <c r="B6221" s="461" t="s">
        <v>3176</v>
      </c>
      <c r="C6221" s="462" t="s">
        <v>98</v>
      </c>
      <c r="D6221" s="463">
        <v>603.47</v>
      </c>
      <c r="E6221" s="463">
        <v>46.26</v>
      </c>
      <c r="F6221" s="463">
        <v>649.73</v>
      </c>
    </row>
    <row r="6222" spans="1:6" ht="30">
      <c r="A6222" s="460">
        <v>98678</v>
      </c>
      <c r="B6222" s="461" t="s">
        <v>3125</v>
      </c>
      <c r="C6222" s="462" t="s">
        <v>98</v>
      </c>
      <c r="D6222" s="463">
        <v>554.89</v>
      </c>
      <c r="E6222" s="463">
        <v>14.52</v>
      </c>
      <c r="F6222" s="463">
        <v>569.41</v>
      </c>
    </row>
    <row r="6223" spans="1:6" ht="30">
      <c r="A6223" s="460">
        <v>98679</v>
      </c>
      <c r="B6223" s="461" t="s">
        <v>3168</v>
      </c>
      <c r="C6223" s="462" t="s">
        <v>98</v>
      </c>
      <c r="D6223" s="463">
        <v>24.630000000000003</v>
      </c>
      <c r="E6223" s="463">
        <v>15.86</v>
      </c>
      <c r="F6223" s="463">
        <v>40.49</v>
      </c>
    </row>
    <row r="6224" spans="1:6" ht="30">
      <c r="A6224" s="460">
        <v>98680</v>
      </c>
      <c r="B6224" s="461" t="s">
        <v>3169</v>
      </c>
      <c r="C6224" s="462" t="s">
        <v>98</v>
      </c>
      <c r="D6224" s="463">
        <v>31.979999999999997</v>
      </c>
      <c r="E6224" s="463">
        <v>18.39</v>
      </c>
      <c r="F6224" s="463">
        <v>50.37</v>
      </c>
    </row>
    <row r="6225" spans="1:6" ht="30">
      <c r="A6225" s="460">
        <v>98681</v>
      </c>
      <c r="B6225" s="461" t="s">
        <v>3171</v>
      </c>
      <c r="C6225" s="462" t="s">
        <v>98</v>
      </c>
      <c r="D6225" s="463">
        <v>23.590000000000003</v>
      </c>
      <c r="E6225" s="463">
        <v>13.86</v>
      </c>
      <c r="F6225" s="463">
        <v>37.450000000000003</v>
      </c>
    </row>
    <row r="6226" spans="1:6" ht="30">
      <c r="A6226" s="460">
        <v>98682</v>
      </c>
      <c r="B6226" s="461" t="s">
        <v>3172</v>
      </c>
      <c r="C6226" s="462" t="s">
        <v>98</v>
      </c>
      <c r="D6226" s="463">
        <v>30.96</v>
      </c>
      <c r="E6226" s="463">
        <v>16.39</v>
      </c>
      <c r="F6226" s="463">
        <v>47.35</v>
      </c>
    </row>
    <row r="6227" spans="1:6">
      <c r="A6227" s="460">
        <v>98685</v>
      </c>
      <c r="B6227" s="461" t="s">
        <v>3188</v>
      </c>
      <c r="C6227" s="462" t="s">
        <v>914</v>
      </c>
      <c r="D6227" s="463">
        <v>78.150000000000006</v>
      </c>
      <c r="E6227" s="463">
        <v>11.64</v>
      </c>
      <c r="F6227" s="463">
        <v>89.79</v>
      </c>
    </row>
    <row r="6228" spans="1:6">
      <c r="A6228" s="460">
        <v>98686</v>
      </c>
      <c r="B6228" s="461" t="s">
        <v>3134</v>
      </c>
      <c r="C6228" s="462" t="s">
        <v>914</v>
      </c>
      <c r="D6228" s="463">
        <v>18.850000000000001</v>
      </c>
      <c r="E6228" s="463">
        <v>29.07</v>
      </c>
      <c r="F6228" s="463">
        <v>47.92</v>
      </c>
    </row>
    <row r="6229" spans="1:6">
      <c r="A6229" s="460">
        <v>98688</v>
      </c>
      <c r="B6229" s="461" t="s">
        <v>3144</v>
      </c>
      <c r="C6229" s="462" t="s">
        <v>914</v>
      </c>
      <c r="D6229" s="463">
        <v>57.95</v>
      </c>
      <c r="E6229" s="463">
        <v>3.66</v>
      </c>
      <c r="F6229" s="463">
        <v>61.61</v>
      </c>
    </row>
    <row r="6230" spans="1:6">
      <c r="A6230" s="460">
        <v>98689</v>
      </c>
      <c r="B6230" s="461" t="s">
        <v>3190</v>
      </c>
      <c r="C6230" s="462" t="s">
        <v>914</v>
      </c>
      <c r="D6230" s="463">
        <v>107.71000000000001</v>
      </c>
      <c r="E6230" s="463">
        <v>21.29</v>
      </c>
      <c r="F6230" s="463">
        <v>129</v>
      </c>
    </row>
    <row r="6231" spans="1:6" ht="30">
      <c r="A6231" s="460">
        <v>101090</v>
      </c>
      <c r="B6231" s="461" t="s">
        <v>3177</v>
      </c>
      <c r="C6231" s="462" t="s">
        <v>98</v>
      </c>
      <c r="D6231" s="463">
        <v>191.42000000000002</v>
      </c>
      <c r="E6231" s="463">
        <v>26.39</v>
      </c>
      <c r="F6231" s="463">
        <v>217.81</v>
      </c>
    </row>
    <row r="6232" spans="1:6">
      <c r="A6232" s="460">
        <v>101091</v>
      </c>
      <c r="B6232" s="461" t="s">
        <v>3131</v>
      </c>
      <c r="C6232" s="462" t="s">
        <v>98</v>
      </c>
      <c r="D6232" s="463">
        <v>90.240000000000009</v>
      </c>
      <c r="E6232" s="463">
        <v>43.75</v>
      </c>
      <c r="F6232" s="463">
        <v>133.99</v>
      </c>
    </row>
    <row r="6233" spans="1:6" ht="30">
      <c r="A6233" s="460">
        <v>101725</v>
      </c>
      <c r="B6233" s="461" t="s">
        <v>3132</v>
      </c>
      <c r="C6233" s="462" t="s">
        <v>98</v>
      </c>
      <c r="D6233" s="463">
        <v>137.01000000000002</v>
      </c>
      <c r="E6233" s="463">
        <v>162.6</v>
      </c>
      <c r="F6233" s="463">
        <v>299.61</v>
      </c>
    </row>
    <row r="6234" spans="1:6" ht="30">
      <c r="A6234" s="460">
        <v>101726</v>
      </c>
      <c r="B6234" s="461" t="s">
        <v>3133</v>
      </c>
      <c r="C6234" s="462" t="s">
        <v>98</v>
      </c>
      <c r="D6234" s="463">
        <v>106.86999999999999</v>
      </c>
      <c r="E6234" s="463">
        <v>77.83</v>
      </c>
      <c r="F6234" s="463">
        <v>184.7</v>
      </c>
    </row>
    <row r="6235" spans="1:6">
      <c r="A6235" s="460">
        <v>101731</v>
      </c>
      <c r="B6235" s="461" t="s">
        <v>3178</v>
      </c>
      <c r="C6235" s="462" t="s">
        <v>98</v>
      </c>
      <c r="D6235" s="463">
        <v>278.75</v>
      </c>
      <c r="E6235" s="463">
        <v>48.08</v>
      </c>
      <c r="F6235" s="463">
        <v>326.83</v>
      </c>
    </row>
    <row r="6236" spans="1:6">
      <c r="A6236" s="460">
        <v>101732</v>
      </c>
      <c r="B6236" s="461" t="s">
        <v>3179</v>
      </c>
      <c r="C6236" s="462" t="s">
        <v>98</v>
      </c>
      <c r="D6236" s="463">
        <v>72.19</v>
      </c>
      <c r="E6236" s="463">
        <v>32.840000000000003</v>
      </c>
      <c r="F6236" s="463">
        <v>105.03</v>
      </c>
    </row>
    <row r="6237" spans="1:6" ht="30">
      <c r="A6237" s="460">
        <v>101094</v>
      </c>
      <c r="B6237" s="461" t="s">
        <v>6970</v>
      </c>
      <c r="C6237" s="462" t="s">
        <v>914</v>
      </c>
      <c r="D6237" s="463">
        <v>155.94</v>
      </c>
      <c r="E6237" s="463">
        <v>15.52</v>
      </c>
      <c r="F6237" s="463">
        <v>171.46</v>
      </c>
    </row>
    <row r="6238" spans="1:6" ht="30">
      <c r="A6238" s="460">
        <v>101727</v>
      </c>
      <c r="B6238" s="461" t="s">
        <v>3137</v>
      </c>
      <c r="C6238" s="462" t="s">
        <v>98</v>
      </c>
      <c r="D6238" s="463">
        <v>191.73999999999998</v>
      </c>
      <c r="E6238" s="463">
        <v>6.05</v>
      </c>
      <c r="F6238" s="463">
        <v>197.79</v>
      </c>
    </row>
    <row r="6239" spans="1:6" ht="30">
      <c r="A6239" s="460">
        <v>101733</v>
      </c>
      <c r="B6239" s="461" t="s">
        <v>3138</v>
      </c>
      <c r="C6239" s="462" t="s">
        <v>98</v>
      </c>
      <c r="D6239" s="463">
        <v>248.86</v>
      </c>
      <c r="E6239" s="463">
        <v>25.62</v>
      </c>
      <c r="F6239" s="463">
        <v>274.48</v>
      </c>
    </row>
    <row r="6240" spans="1:6" ht="30">
      <c r="A6240" s="460">
        <v>101734</v>
      </c>
      <c r="B6240" s="461" t="s">
        <v>3139</v>
      </c>
      <c r="C6240" s="462" t="s">
        <v>98</v>
      </c>
      <c r="D6240" s="463">
        <v>387.46</v>
      </c>
      <c r="E6240" s="463">
        <v>25.62</v>
      </c>
      <c r="F6240" s="463">
        <v>413.08</v>
      </c>
    </row>
    <row r="6241" spans="1:6">
      <c r="A6241" s="460">
        <v>101735</v>
      </c>
      <c r="B6241" s="461" t="s">
        <v>3140</v>
      </c>
      <c r="C6241" s="462" t="s">
        <v>98</v>
      </c>
      <c r="D6241" s="463">
        <v>397.51</v>
      </c>
      <c r="E6241" s="463">
        <v>25.62</v>
      </c>
      <c r="F6241" s="463">
        <v>423.13</v>
      </c>
    </row>
    <row r="6242" spans="1:6" ht="30">
      <c r="A6242" s="460">
        <v>101736</v>
      </c>
      <c r="B6242" s="461" t="s">
        <v>3141</v>
      </c>
      <c r="C6242" s="462" t="s">
        <v>98</v>
      </c>
      <c r="D6242" s="463">
        <v>89.59</v>
      </c>
      <c r="E6242" s="463">
        <v>16.440000000000001</v>
      </c>
      <c r="F6242" s="463">
        <v>106.03</v>
      </c>
    </row>
    <row r="6243" spans="1:6" ht="30">
      <c r="A6243" s="460">
        <v>101737</v>
      </c>
      <c r="B6243" s="461" t="s">
        <v>3142</v>
      </c>
      <c r="C6243" s="462" t="s">
        <v>98</v>
      </c>
      <c r="D6243" s="463">
        <v>109.48</v>
      </c>
      <c r="E6243" s="463">
        <v>16.440000000000001</v>
      </c>
      <c r="F6243" s="463">
        <v>125.92</v>
      </c>
    </row>
    <row r="6244" spans="1:6">
      <c r="A6244" s="460">
        <v>101748</v>
      </c>
      <c r="B6244" s="461" t="s">
        <v>3124</v>
      </c>
      <c r="C6244" s="462" t="s">
        <v>98</v>
      </c>
      <c r="D6244" s="463">
        <v>1.2000000000000002</v>
      </c>
      <c r="E6244" s="463">
        <v>3.25</v>
      </c>
      <c r="F6244" s="463">
        <v>4.45</v>
      </c>
    </row>
    <row r="6245" spans="1:6" ht="45">
      <c r="A6245" s="460">
        <v>104162</v>
      </c>
      <c r="B6245" s="461" t="s">
        <v>6971</v>
      </c>
      <c r="C6245" s="462" t="s">
        <v>98</v>
      </c>
      <c r="D6245" s="463">
        <v>66.150000000000006</v>
      </c>
      <c r="E6245" s="463">
        <v>41.76</v>
      </c>
      <c r="F6245" s="463">
        <v>107.91</v>
      </c>
    </row>
    <row r="6246" spans="1:6">
      <c r="A6246" s="460">
        <v>101092</v>
      </c>
      <c r="B6246" s="461" t="s">
        <v>3180</v>
      </c>
      <c r="C6246" s="462" t="s">
        <v>98</v>
      </c>
      <c r="D6246" s="463">
        <v>445.32</v>
      </c>
      <c r="E6246" s="463">
        <v>57.45</v>
      </c>
      <c r="F6246" s="463">
        <v>502.77</v>
      </c>
    </row>
    <row r="6247" spans="1:6">
      <c r="A6247" s="460">
        <v>101093</v>
      </c>
      <c r="B6247" s="461" t="s">
        <v>3181</v>
      </c>
      <c r="C6247" s="462" t="s">
        <v>98</v>
      </c>
      <c r="D6247" s="463">
        <v>607.09999999999991</v>
      </c>
      <c r="E6247" s="463">
        <v>57.44</v>
      </c>
      <c r="F6247" s="463">
        <v>664.54</v>
      </c>
    </row>
    <row r="6248" spans="1:6">
      <c r="A6248" s="460">
        <v>98695</v>
      </c>
      <c r="B6248" s="461" t="s">
        <v>3191</v>
      </c>
      <c r="C6248" s="462" t="s">
        <v>914</v>
      </c>
      <c r="D6248" s="463">
        <v>96.88</v>
      </c>
      <c r="E6248" s="463">
        <v>21.29</v>
      </c>
      <c r="F6248" s="463">
        <v>118.17</v>
      </c>
    </row>
    <row r="6249" spans="1:6">
      <c r="A6249" s="460">
        <v>98697</v>
      </c>
      <c r="B6249" s="461" t="s">
        <v>3189</v>
      </c>
      <c r="C6249" s="462" t="s">
        <v>914</v>
      </c>
      <c r="D6249" s="463">
        <v>66.17</v>
      </c>
      <c r="E6249" s="463">
        <v>11.64</v>
      </c>
      <c r="F6249" s="463">
        <v>77.81</v>
      </c>
    </row>
    <row r="6250" spans="1:6">
      <c r="A6250" s="460">
        <v>101738</v>
      </c>
      <c r="B6250" s="461" t="s">
        <v>3129</v>
      </c>
      <c r="C6250" s="462" t="s">
        <v>914</v>
      </c>
      <c r="D6250" s="463">
        <v>20.21</v>
      </c>
      <c r="E6250" s="463">
        <v>12.28</v>
      </c>
      <c r="F6250" s="463">
        <v>32.49</v>
      </c>
    </row>
    <row r="6251" spans="1:6">
      <c r="A6251" s="460">
        <v>101739</v>
      </c>
      <c r="B6251" s="461" t="s">
        <v>3130</v>
      </c>
      <c r="C6251" s="462" t="s">
        <v>914</v>
      </c>
      <c r="D6251" s="463">
        <v>21.47</v>
      </c>
      <c r="E6251" s="463">
        <v>14.31</v>
      </c>
      <c r="F6251" s="463">
        <v>35.78</v>
      </c>
    </row>
    <row r="6252" spans="1:6" ht="30">
      <c r="A6252" s="460">
        <v>88648</v>
      </c>
      <c r="B6252" s="461" t="s">
        <v>8184</v>
      </c>
      <c r="C6252" s="462" t="s">
        <v>914</v>
      </c>
      <c r="D6252" s="463">
        <v>5.33</v>
      </c>
      <c r="E6252" s="463">
        <v>2.4300000000000002</v>
      </c>
      <c r="F6252" s="463">
        <v>7.76</v>
      </c>
    </row>
    <row r="6253" spans="1:6" ht="30">
      <c r="A6253" s="460">
        <v>88649</v>
      </c>
      <c r="B6253" s="461" t="s">
        <v>8185</v>
      </c>
      <c r="C6253" s="462" t="s">
        <v>914</v>
      </c>
      <c r="D6253" s="463">
        <v>6.1800000000000006</v>
      </c>
      <c r="E6253" s="463">
        <v>2.5499999999999998</v>
      </c>
      <c r="F6253" s="463">
        <v>8.73</v>
      </c>
    </row>
    <row r="6254" spans="1:6" ht="30">
      <c r="A6254" s="460">
        <v>88650</v>
      </c>
      <c r="B6254" s="461" t="s">
        <v>8186</v>
      </c>
      <c r="C6254" s="462" t="s">
        <v>914</v>
      </c>
      <c r="D6254" s="463">
        <v>13.260000000000002</v>
      </c>
      <c r="E6254" s="463">
        <v>2.86</v>
      </c>
      <c r="F6254" s="463">
        <v>16.12</v>
      </c>
    </row>
    <row r="6255" spans="1:6" ht="30">
      <c r="A6255" s="460">
        <v>96467</v>
      </c>
      <c r="B6255" s="461" t="s">
        <v>8187</v>
      </c>
      <c r="C6255" s="462" t="s">
        <v>914</v>
      </c>
      <c r="D6255" s="463">
        <v>4.6999999999999993</v>
      </c>
      <c r="E6255" s="463">
        <v>2.4300000000000002</v>
      </c>
      <c r="F6255" s="463">
        <v>7.13</v>
      </c>
    </row>
    <row r="6256" spans="1:6">
      <c r="A6256" s="460">
        <v>101740</v>
      </c>
      <c r="B6256" s="461" t="s">
        <v>3186</v>
      </c>
      <c r="C6256" s="462" t="s">
        <v>914</v>
      </c>
      <c r="D6256" s="463">
        <v>27.64</v>
      </c>
      <c r="E6256" s="463">
        <v>29.08</v>
      </c>
      <c r="F6256" s="463">
        <v>56.72</v>
      </c>
    </row>
    <row r="6257" spans="1:6">
      <c r="A6257" s="460">
        <v>101741</v>
      </c>
      <c r="B6257" s="461" t="s">
        <v>3187</v>
      </c>
      <c r="C6257" s="462" t="s">
        <v>914</v>
      </c>
      <c r="D6257" s="463">
        <v>9.4499999999999993</v>
      </c>
      <c r="E6257" s="463">
        <v>20.07</v>
      </c>
      <c r="F6257" s="463">
        <v>29.52</v>
      </c>
    </row>
    <row r="6258" spans="1:6" ht="30">
      <c r="A6258" s="460">
        <v>94990</v>
      </c>
      <c r="B6258" s="461" t="s">
        <v>6972</v>
      </c>
      <c r="C6258" s="462" t="s">
        <v>926</v>
      </c>
      <c r="D6258" s="463">
        <v>539.98</v>
      </c>
      <c r="E6258" s="463">
        <v>240.86</v>
      </c>
      <c r="F6258" s="463">
        <v>780.84</v>
      </c>
    </row>
    <row r="6259" spans="1:6" ht="30">
      <c r="A6259" s="460">
        <v>94991</v>
      </c>
      <c r="B6259" s="461" t="s">
        <v>8188</v>
      </c>
      <c r="C6259" s="462" t="s">
        <v>926</v>
      </c>
      <c r="D6259" s="463">
        <v>578.79999999999995</v>
      </c>
      <c r="E6259" s="463">
        <v>79.510000000000005</v>
      </c>
      <c r="F6259" s="463">
        <v>658.31</v>
      </c>
    </row>
    <row r="6260" spans="1:6" ht="30">
      <c r="A6260" s="460">
        <v>94992</v>
      </c>
      <c r="B6260" s="461" t="s">
        <v>6973</v>
      </c>
      <c r="C6260" s="462" t="s">
        <v>98</v>
      </c>
      <c r="D6260" s="463">
        <v>62.28</v>
      </c>
      <c r="E6260" s="463">
        <v>17.3</v>
      </c>
      <c r="F6260" s="463">
        <v>79.58</v>
      </c>
    </row>
    <row r="6261" spans="1:6" ht="30">
      <c r="A6261" s="460">
        <v>94993</v>
      </c>
      <c r="B6261" s="461" t="s">
        <v>6974</v>
      </c>
      <c r="C6261" s="462" t="s">
        <v>98</v>
      </c>
      <c r="D6261" s="463">
        <v>64.62</v>
      </c>
      <c r="E6261" s="463">
        <v>7.6</v>
      </c>
      <c r="F6261" s="463">
        <v>72.22</v>
      </c>
    </row>
    <row r="6262" spans="1:6" ht="30">
      <c r="A6262" s="460">
        <v>94994</v>
      </c>
      <c r="B6262" s="461" t="s">
        <v>6975</v>
      </c>
      <c r="C6262" s="462" t="s">
        <v>98</v>
      </c>
      <c r="D6262" s="463">
        <v>73.11</v>
      </c>
      <c r="E6262" s="463">
        <v>22.63</v>
      </c>
      <c r="F6262" s="463">
        <v>95.74</v>
      </c>
    </row>
    <row r="6263" spans="1:6" ht="30">
      <c r="A6263" s="460">
        <v>94995</v>
      </c>
      <c r="B6263" s="461" t="s">
        <v>6976</v>
      </c>
      <c r="C6263" s="462" t="s">
        <v>98</v>
      </c>
      <c r="D6263" s="463">
        <v>76.23</v>
      </c>
      <c r="E6263" s="463">
        <v>9.6999999999999993</v>
      </c>
      <c r="F6263" s="463">
        <v>85.93</v>
      </c>
    </row>
    <row r="6264" spans="1:6">
      <c r="A6264" s="460">
        <v>101747</v>
      </c>
      <c r="B6264" s="461" t="s">
        <v>3174</v>
      </c>
      <c r="C6264" s="462" t="s">
        <v>98</v>
      </c>
      <c r="D6264" s="463">
        <v>74.83</v>
      </c>
      <c r="E6264" s="463">
        <v>3.79</v>
      </c>
      <c r="F6264" s="463">
        <v>78.62</v>
      </c>
    </row>
    <row r="6265" spans="1:6" ht="30">
      <c r="A6265" s="460">
        <v>104626</v>
      </c>
      <c r="B6265" s="461" t="s">
        <v>8189</v>
      </c>
      <c r="C6265" s="462" t="s">
        <v>926</v>
      </c>
      <c r="D6265" s="463">
        <v>593.66999999999996</v>
      </c>
      <c r="E6265" s="463">
        <v>79.510000000000005</v>
      </c>
      <c r="F6265" s="463">
        <v>673.18</v>
      </c>
    </row>
    <row r="6266" spans="1:6" ht="30">
      <c r="A6266" s="460">
        <v>104658</v>
      </c>
      <c r="B6266" s="461" t="s">
        <v>8190</v>
      </c>
      <c r="C6266" s="462" t="s">
        <v>98</v>
      </c>
      <c r="D6266" s="463">
        <v>92.300000000000011</v>
      </c>
      <c r="E6266" s="463">
        <v>40.56</v>
      </c>
      <c r="F6266" s="463">
        <v>132.86000000000001</v>
      </c>
    </row>
    <row r="6267" spans="1:6" ht="45">
      <c r="A6267" s="460">
        <v>87620</v>
      </c>
      <c r="B6267" s="461" t="s">
        <v>5305</v>
      </c>
      <c r="C6267" s="462" t="s">
        <v>98</v>
      </c>
      <c r="D6267" s="463">
        <v>21.750000000000004</v>
      </c>
      <c r="E6267" s="463">
        <v>11.2</v>
      </c>
      <c r="F6267" s="463">
        <v>32.950000000000003</v>
      </c>
    </row>
    <row r="6268" spans="1:6" ht="45">
      <c r="A6268" s="460">
        <v>87622</v>
      </c>
      <c r="B6268" s="461" t="s">
        <v>5306</v>
      </c>
      <c r="C6268" s="462" t="s">
        <v>98</v>
      </c>
      <c r="D6268" s="463">
        <v>23.270000000000003</v>
      </c>
      <c r="E6268" s="463">
        <v>13.97</v>
      </c>
      <c r="F6268" s="463">
        <v>37.24</v>
      </c>
    </row>
    <row r="6269" spans="1:6" ht="45">
      <c r="A6269" s="460">
        <v>87623</v>
      </c>
      <c r="B6269" s="461" t="s">
        <v>5307</v>
      </c>
      <c r="C6269" s="462" t="s">
        <v>98</v>
      </c>
      <c r="D6269" s="463">
        <v>59.31</v>
      </c>
      <c r="E6269" s="463">
        <v>10.55</v>
      </c>
      <c r="F6269" s="463">
        <v>69.86</v>
      </c>
    </row>
    <row r="6270" spans="1:6" ht="30">
      <c r="A6270" s="460">
        <v>87624</v>
      </c>
      <c r="B6270" s="461" t="s">
        <v>8191</v>
      </c>
      <c r="C6270" s="462" t="s">
        <v>98</v>
      </c>
      <c r="D6270" s="463">
        <v>62.47</v>
      </c>
      <c r="E6270" s="463">
        <v>15.39</v>
      </c>
      <c r="F6270" s="463">
        <v>77.86</v>
      </c>
    </row>
    <row r="6271" spans="1:6" ht="45">
      <c r="A6271" s="460">
        <v>87630</v>
      </c>
      <c r="B6271" s="461" t="s">
        <v>5308</v>
      </c>
      <c r="C6271" s="462" t="s">
        <v>98</v>
      </c>
      <c r="D6271" s="463">
        <v>28.310000000000002</v>
      </c>
      <c r="E6271" s="463">
        <v>13.69</v>
      </c>
      <c r="F6271" s="463">
        <v>42</v>
      </c>
    </row>
    <row r="6272" spans="1:6" ht="45">
      <c r="A6272" s="460">
        <v>87632</v>
      </c>
      <c r="B6272" s="461" t="s">
        <v>5309</v>
      </c>
      <c r="C6272" s="462" t="s">
        <v>98</v>
      </c>
      <c r="D6272" s="463">
        <v>30.41</v>
      </c>
      <c r="E6272" s="463">
        <v>17.559999999999999</v>
      </c>
      <c r="F6272" s="463">
        <v>47.97</v>
      </c>
    </row>
    <row r="6273" spans="1:6" ht="45">
      <c r="A6273" s="460">
        <v>87633</v>
      </c>
      <c r="B6273" s="461" t="s">
        <v>5310</v>
      </c>
      <c r="C6273" s="462" t="s">
        <v>98</v>
      </c>
      <c r="D6273" s="463">
        <v>80.509999999999991</v>
      </c>
      <c r="E6273" s="463">
        <v>12.82</v>
      </c>
      <c r="F6273" s="463">
        <v>93.33</v>
      </c>
    </row>
    <row r="6274" spans="1:6" ht="30">
      <c r="A6274" s="460">
        <v>87634</v>
      </c>
      <c r="B6274" s="461" t="s">
        <v>5311</v>
      </c>
      <c r="C6274" s="462" t="s">
        <v>98</v>
      </c>
      <c r="D6274" s="463">
        <v>84.9</v>
      </c>
      <c r="E6274" s="463">
        <v>19.55</v>
      </c>
      <c r="F6274" s="463">
        <v>104.45</v>
      </c>
    </row>
    <row r="6275" spans="1:6" ht="45">
      <c r="A6275" s="460">
        <v>87640</v>
      </c>
      <c r="B6275" s="461" t="s">
        <v>5312</v>
      </c>
      <c r="C6275" s="462" t="s">
        <v>98</v>
      </c>
      <c r="D6275" s="463">
        <v>33.71</v>
      </c>
      <c r="E6275" s="463">
        <v>15.74</v>
      </c>
      <c r="F6275" s="463">
        <v>49.45</v>
      </c>
    </row>
    <row r="6276" spans="1:6" ht="45">
      <c r="A6276" s="460">
        <v>87642</v>
      </c>
      <c r="B6276" s="461" t="s">
        <v>5313</v>
      </c>
      <c r="C6276" s="462" t="s">
        <v>98</v>
      </c>
      <c r="D6276" s="463">
        <v>36.290000000000006</v>
      </c>
      <c r="E6276" s="463">
        <v>20.49</v>
      </c>
      <c r="F6276" s="463">
        <v>56.78</v>
      </c>
    </row>
    <row r="6277" spans="1:6" ht="45">
      <c r="A6277" s="460">
        <v>87643</v>
      </c>
      <c r="B6277" s="461" t="s">
        <v>5314</v>
      </c>
      <c r="C6277" s="462" t="s">
        <v>98</v>
      </c>
      <c r="D6277" s="463">
        <v>97.89</v>
      </c>
      <c r="E6277" s="463">
        <v>14.67</v>
      </c>
      <c r="F6277" s="463">
        <v>112.56</v>
      </c>
    </row>
    <row r="6278" spans="1:6" ht="30">
      <c r="A6278" s="460">
        <v>87644</v>
      </c>
      <c r="B6278" s="461" t="s">
        <v>5315</v>
      </c>
      <c r="C6278" s="462" t="s">
        <v>98</v>
      </c>
      <c r="D6278" s="463">
        <v>103.29</v>
      </c>
      <c r="E6278" s="463">
        <v>22.94</v>
      </c>
      <c r="F6278" s="463">
        <v>126.23</v>
      </c>
    </row>
    <row r="6279" spans="1:6" ht="45">
      <c r="A6279" s="460">
        <v>87680</v>
      </c>
      <c r="B6279" s="461" t="s">
        <v>5316</v>
      </c>
      <c r="C6279" s="462" t="s">
        <v>98</v>
      </c>
      <c r="D6279" s="463">
        <v>30.11</v>
      </c>
      <c r="E6279" s="463">
        <v>14.93</v>
      </c>
      <c r="F6279" s="463">
        <v>45.04</v>
      </c>
    </row>
    <row r="6280" spans="1:6" ht="45">
      <c r="A6280" s="460">
        <v>87682</v>
      </c>
      <c r="B6280" s="461" t="s">
        <v>5317</v>
      </c>
      <c r="C6280" s="462" t="s">
        <v>98</v>
      </c>
      <c r="D6280" s="463">
        <v>32.69</v>
      </c>
      <c r="E6280" s="463">
        <v>19.68</v>
      </c>
      <c r="F6280" s="463">
        <v>52.37</v>
      </c>
    </row>
    <row r="6281" spans="1:6" ht="45">
      <c r="A6281" s="460">
        <v>87683</v>
      </c>
      <c r="B6281" s="461" t="s">
        <v>5318</v>
      </c>
      <c r="C6281" s="462" t="s">
        <v>98</v>
      </c>
      <c r="D6281" s="463">
        <v>94.300000000000011</v>
      </c>
      <c r="E6281" s="463">
        <v>13.85</v>
      </c>
      <c r="F6281" s="463">
        <v>108.15</v>
      </c>
    </row>
    <row r="6282" spans="1:6" ht="30">
      <c r="A6282" s="460">
        <v>87684</v>
      </c>
      <c r="B6282" s="461" t="s">
        <v>5319</v>
      </c>
      <c r="C6282" s="462" t="s">
        <v>98</v>
      </c>
      <c r="D6282" s="463">
        <v>99.69</v>
      </c>
      <c r="E6282" s="463">
        <v>22.13</v>
      </c>
      <c r="F6282" s="463">
        <v>121.82</v>
      </c>
    </row>
    <row r="6283" spans="1:6" ht="45">
      <c r="A6283" s="460">
        <v>87690</v>
      </c>
      <c r="B6283" s="461" t="s">
        <v>5320</v>
      </c>
      <c r="C6283" s="462" t="s">
        <v>98</v>
      </c>
      <c r="D6283" s="463">
        <v>34.49</v>
      </c>
      <c r="E6283" s="463">
        <v>17.11</v>
      </c>
      <c r="F6283" s="463">
        <v>51.6</v>
      </c>
    </row>
    <row r="6284" spans="1:6" ht="45">
      <c r="A6284" s="460">
        <v>87692</v>
      </c>
      <c r="B6284" s="461" t="s">
        <v>5321</v>
      </c>
      <c r="C6284" s="462" t="s">
        <v>98</v>
      </c>
      <c r="D6284" s="463">
        <v>37.450000000000003</v>
      </c>
      <c r="E6284" s="463">
        <v>22.56</v>
      </c>
      <c r="F6284" s="463">
        <v>60.01</v>
      </c>
    </row>
    <row r="6285" spans="1:6" ht="30">
      <c r="A6285" s="460">
        <v>87693</v>
      </c>
      <c r="B6285" s="461" t="s">
        <v>5322</v>
      </c>
      <c r="C6285" s="462" t="s">
        <v>98</v>
      </c>
      <c r="D6285" s="463">
        <v>107.99</v>
      </c>
      <c r="E6285" s="463">
        <v>15.9</v>
      </c>
      <c r="F6285" s="463">
        <v>123.89</v>
      </c>
    </row>
    <row r="6286" spans="1:6" ht="30">
      <c r="A6286" s="460">
        <v>87694</v>
      </c>
      <c r="B6286" s="461" t="s">
        <v>5323</v>
      </c>
      <c r="C6286" s="462" t="s">
        <v>98</v>
      </c>
      <c r="D6286" s="463">
        <v>114.18</v>
      </c>
      <c r="E6286" s="463">
        <v>25.37</v>
      </c>
      <c r="F6286" s="463">
        <v>139.55000000000001</v>
      </c>
    </row>
    <row r="6287" spans="1:6" ht="45">
      <c r="A6287" s="460">
        <v>87700</v>
      </c>
      <c r="B6287" s="461" t="s">
        <v>5324</v>
      </c>
      <c r="C6287" s="462" t="s">
        <v>98</v>
      </c>
      <c r="D6287" s="463">
        <v>37.409999999999997</v>
      </c>
      <c r="E6287" s="463">
        <v>18.25</v>
      </c>
      <c r="F6287" s="463">
        <v>55.66</v>
      </c>
    </row>
    <row r="6288" spans="1:6" ht="45">
      <c r="A6288" s="460">
        <v>87702</v>
      </c>
      <c r="B6288" s="461" t="s">
        <v>5325</v>
      </c>
      <c r="C6288" s="462" t="s">
        <v>98</v>
      </c>
      <c r="D6288" s="463">
        <v>40.64</v>
      </c>
      <c r="E6288" s="463">
        <v>24.17</v>
      </c>
      <c r="F6288" s="463">
        <v>64.81</v>
      </c>
    </row>
    <row r="6289" spans="1:6" ht="45">
      <c r="A6289" s="460">
        <v>87703</v>
      </c>
      <c r="B6289" s="461" t="s">
        <v>5326</v>
      </c>
      <c r="C6289" s="462" t="s">
        <v>98</v>
      </c>
      <c r="D6289" s="463">
        <v>117.46000000000001</v>
      </c>
      <c r="E6289" s="463">
        <v>16.91</v>
      </c>
      <c r="F6289" s="463">
        <v>134.37</v>
      </c>
    </row>
    <row r="6290" spans="1:6" ht="30">
      <c r="A6290" s="460">
        <v>87704</v>
      </c>
      <c r="B6290" s="461" t="s">
        <v>5327</v>
      </c>
      <c r="C6290" s="462" t="s">
        <v>98</v>
      </c>
      <c r="D6290" s="463">
        <v>124.18999999999998</v>
      </c>
      <c r="E6290" s="463">
        <v>27.23</v>
      </c>
      <c r="F6290" s="463">
        <v>151.41999999999999</v>
      </c>
    </row>
    <row r="6291" spans="1:6" ht="45">
      <c r="A6291" s="460">
        <v>87735</v>
      </c>
      <c r="B6291" s="461" t="s">
        <v>5328</v>
      </c>
      <c r="C6291" s="462" t="s">
        <v>98</v>
      </c>
      <c r="D6291" s="463">
        <v>25.72</v>
      </c>
      <c r="E6291" s="463">
        <v>22.42</v>
      </c>
      <c r="F6291" s="463">
        <v>48.14</v>
      </c>
    </row>
    <row r="6292" spans="1:6" ht="45">
      <c r="A6292" s="460">
        <v>87737</v>
      </c>
      <c r="B6292" s="461" t="s">
        <v>5329</v>
      </c>
      <c r="C6292" s="462" t="s">
        <v>98</v>
      </c>
      <c r="D6292" s="463">
        <v>27.24</v>
      </c>
      <c r="E6292" s="463">
        <v>25.19</v>
      </c>
      <c r="F6292" s="463">
        <v>52.43</v>
      </c>
    </row>
    <row r="6293" spans="1:6" ht="45">
      <c r="A6293" s="460">
        <v>87738</v>
      </c>
      <c r="B6293" s="461" t="s">
        <v>5330</v>
      </c>
      <c r="C6293" s="462" t="s">
        <v>98</v>
      </c>
      <c r="D6293" s="463">
        <v>63.28</v>
      </c>
      <c r="E6293" s="463">
        <v>21.77</v>
      </c>
      <c r="F6293" s="463">
        <v>85.05</v>
      </c>
    </row>
    <row r="6294" spans="1:6" ht="30">
      <c r="A6294" s="460">
        <v>87739</v>
      </c>
      <c r="B6294" s="461" t="s">
        <v>5331</v>
      </c>
      <c r="C6294" s="462" t="s">
        <v>98</v>
      </c>
      <c r="D6294" s="463">
        <v>66.44</v>
      </c>
      <c r="E6294" s="463">
        <v>26.61</v>
      </c>
      <c r="F6294" s="463">
        <v>93.05</v>
      </c>
    </row>
    <row r="6295" spans="1:6" ht="45">
      <c r="A6295" s="460">
        <v>87745</v>
      </c>
      <c r="B6295" s="461" t="s">
        <v>5332</v>
      </c>
      <c r="C6295" s="462" t="s">
        <v>98</v>
      </c>
      <c r="D6295" s="463">
        <v>32.28</v>
      </c>
      <c r="E6295" s="463">
        <v>24.93</v>
      </c>
      <c r="F6295" s="463">
        <v>57.21</v>
      </c>
    </row>
    <row r="6296" spans="1:6" ht="45">
      <c r="A6296" s="460">
        <v>87747</v>
      </c>
      <c r="B6296" s="461" t="s">
        <v>5333</v>
      </c>
      <c r="C6296" s="462" t="s">
        <v>98</v>
      </c>
      <c r="D6296" s="463">
        <v>34.39</v>
      </c>
      <c r="E6296" s="463">
        <v>28.79</v>
      </c>
      <c r="F6296" s="463">
        <v>63.18</v>
      </c>
    </row>
    <row r="6297" spans="1:6" ht="45">
      <c r="A6297" s="460">
        <v>87748</v>
      </c>
      <c r="B6297" s="461" t="s">
        <v>5334</v>
      </c>
      <c r="C6297" s="462" t="s">
        <v>98</v>
      </c>
      <c r="D6297" s="463">
        <v>84.490000000000009</v>
      </c>
      <c r="E6297" s="463">
        <v>24.05</v>
      </c>
      <c r="F6297" s="463">
        <v>108.54</v>
      </c>
    </row>
    <row r="6298" spans="1:6" ht="30">
      <c r="A6298" s="460">
        <v>87749</v>
      </c>
      <c r="B6298" s="461" t="s">
        <v>5335</v>
      </c>
      <c r="C6298" s="462" t="s">
        <v>98</v>
      </c>
      <c r="D6298" s="463">
        <v>88.89</v>
      </c>
      <c r="E6298" s="463">
        <v>30.77</v>
      </c>
      <c r="F6298" s="463">
        <v>119.66</v>
      </c>
    </row>
    <row r="6299" spans="1:6" ht="45">
      <c r="A6299" s="460">
        <v>87755</v>
      </c>
      <c r="B6299" s="461" t="s">
        <v>5336</v>
      </c>
      <c r="C6299" s="462" t="s">
        <v>98</v>
      </c>
      <c r="D6299" s="463">
        <v>29.67</v>
      </c>
      <c r="E6299" s="463">
        <v>25.92</v>
      </c>
      <c r="F6299" s="463">
        <v>55.59</v>
      </c>
    </row>
    <row r="6300" spans="1:6" ht="45">
      <c r="A6300" s="460">
        <v>87757</v>
      </c>
      <c r="B6300" s="461" t="s">
        <v>5337</v>
      </c>
      <c r="C6300" s="462" t="s">
        <v>98</v>
      </c>
      <c r="D6300" s="463">
        <v>31.770000000000003</v>
      </c>
      <c r="E6300" s="463">
        <v>29.79</v>
      </c>
      <c r="F6300" s="463">
        <v>61.56</v>
      </c>
    </row>
    <row r="6301" spans="1:6" ht="45">
      <c r="A6301" s="460">
        <v>87758</v>
      </c>
      <c r="B6301" s="461" t="s">
        <v>5338</v>
      </c>
      <c r="C6301" s="462" t="s">
        <v>98</v>
      </c>
      <c r="D6301" s="463">
        <v>81.88</v>
      </c>
      <c r="E6301" s="463">
        <v>25.04</v>
      </c>
      <c r="F6301" s="463">
        <v>106.92</v>
      </c>
    </row>
    <row r="6302" spans="1:6" ht="30">
      <c r="A6302" s="460">
        <v>87759</v>
      </c>
      <c r="B6302" s="461" t="s">
        <v>5339</v>
      </c>
      <c r="C6302" s="462" t="s">
        <v>98</v>
      </c>
      <c r="D6302" s="463">
        <v>86.27000000000001</v>
      </c>
      <c r="E6302" s="463">
        <v>31.77</v>
      </c>
      <c r="F6302" s="463">
        <v>118.04</v>
      </c>
    </row>
    <row r="6303" spans="1:6" ht="45">
      <c r="A6303" s="460">
        <v>87765</v>
      </c>
      <c r="B6303" s="461" t="s">
        <v>5340</v>
      </c>
      <c r="C6303" s="462" t="s">
        <v>98</v>
      </c>
      <c r="D6303" s="463">
        <v>35.049999999999997</v>
      </c>
      <c r="E6303" s="463">
        <v>28.05</v>
      </c>
      <c r="F6303" s="463">
        <v>63.1</v>
      </c>
    </row>
    <row r="6304" spans="1:6" ht="45">
      <c r="A6304" s="460">
        <v>87767</v>
      </c>
      <c r="B6304" s="461" t="s">
        <v>5341</v>
      </c>
      <c r="C6304" s="462" t="s">
        <v>98</v>
      </c>
      <c r="D6304" s="463">
        <v>37.640000000000008</v>
      </c>
      <c r="E6304" s="463">
        <v>32.79</v>
      </c>
      <c r="F6304" s="463">
        <v>70.430000000000007</v>
      </c>
    </row>
    <row r="6305" spans="1:6" ht="45">
      <c r="A6305" s="460">
        <v>87768</v>
      </c>
      <c r="B6305" s="461" t="s">
        <v>5342</v>
      </c>
      <c r="C6305" s="462" t="s">
        <v>98</v>
      </c>
      <c r="D6305" s="463">
        <v>99.25</v>
      </c>
      <c r="E6305" s="463">
        <v>26.96</v>
      </c>
      <c r="F6305" s="463">
        <v>126.21</v>
      </c>
    </row>
    <row r="6306" spans="1:6" ht="30">
      <c r="A6306" s="460">
        <v>87769</v>
      </c>
      <c r="B6306" s="461" t="s">
        <v>5343</v>
      </c>
      <c r="C6306" s="462" t="s">
        <v>98</v>
      </c>
      <c r="D6306" s="463">
        <v>104.63999999999999</v>
      </c>
      <c r="E6306" s="463">
        <v>35.24</v>
      </c>
      <c r="F6306" s="463">
        <v>139.88</v>
      </c>
    </row>
    <row r="6307" spans="1:6" ht="30">
      <c r="A6307" s="460">
        <v>88470</v>
      </c>
      <c r="B6307" s="461" t="s">
        <v>5344</v>
      </c>
      <c r="C6307" s="462" t="s">
        <v>98</v>
      </c>
      <c r="D6307" s="463">
        <v>21.150000000000002</v>
      </c>
      <c r="E6307" s="463">
        <v>2.95</v>
      </c>
      <c r="F6307" s="463">
        <v>24.1</v>
      </c>
    </row>
    <row r="6308" spans="1:6" ht="30">
      <c r="A6308" s="460">
        <v>88471</v>
      </c>
      <c r="B6308" s="461" t="s">
        <v>5345</v>
      </c>
      <c r="C6308" s="462" t="s">
        <v>98</v>
      </c>
      <c r="D6308" s="463">
        <v>26.24</v>
      </c>
      <c r="E6308" s="463">
        <v>4.09</v>
      </c>
      <c r="F6308" s="463">
        <v>30.33</v>
      </c>
    </row>
    <row r="6309" spans="1:6" ht="30">
      <c r="A6309" s="460">
        <v>88472</v>
      </c>
      <c r="B6309" s="461" t="s">
        <v>5346</v>
      </c>
      <c r="C6309" s="462" t="s">
        <v>98</v>
      </c>
      <c r="D6309" s="463">
        <v>30.299999999999997</v>
      </c>
      <c r="E6309" s="463">
        <v>4.96</v>
      </c>
      <c r="F6309" s="463">
        <v>35.26</v>
      </c>
    </row>
    <row r="6310" spans="1:6" ht="30">
      <c r="A6310" s="460">
        <v>88476</v>
      </c>
      <c r="B6310" s="461" t="s">
        <v>5347</v>
      </c>
      <c r="C6310" s="462" t="s">
        <v>98</v>
      </c>
      <c r="D6310" s="463">
        <v>18.11</v>
      </c>
      <c r="E6310" s="463">
        <v>1.87</v>
      </c>
      <c r="F6310" s="463">
        <v>19.98</v>
      </c>
    </row>
    <row r="6311" spans="1:6" ht="30">
      <c r="A6311" s="460">
        <v>88477</v>
      </c>
      <c r="B6311" s="461" t="s">
        <v>5348</v>
      </c>
      <c r="C6311" s="462" t="s">
        <v>98</v>
      </c>
      <c r="D6311" s="463">
        <v>24.330000000000002</v>
      </c>
      <c r="E6311" s="463">
        <v>3.54</v>
      </c>
      <c r="F6311" s="463">
        <v>27.87</v>
      </c>
    </row>
    <row r="6312" spans="1:6" ht="30">
      <c r="A6312" s="460">
        <v>88478</v>
      </c>
      <c r="B6312" s="461" t="s">
        <v>5349</v>
      </c>
      <c r="C6312" s="462" t="s">
        <v>98</v>
      </c>
      <c r="D6312" s="463">
        <v>29.480000000000004</v>
      </c>
      <c r="E6312" s="463">
        <v>4.9000000000000004</v>
      </c>
      <c r="F6312" s="463">
        <v>34.380000000000003</v>
      </c>
    </row>
    <row r="6313" spans="1:6" ht="45">
      <c r="A6313" s="460">
        <v>90930</v>
      </c>
      <c r="B6313" s="461" t="s">
        <v>5350</v>
      </c>
      <c r="C6313" s="462" t="s">
        <v>98</v>
      </c>
      <c r="D6313" s="463">
        <v>63.370000000000005</v>
      </c>
      <c r="E6313" s="463">
        <v>23.14</v>
      </c>
      <c r="F6313" s="463">
        <v>86.51</v>
      </c>
    </row>
    <row r="6314" spans="1:6" ht="30">
      <c r="A6314" s="460">
        <v>90932</v>
      </c>
      <c r="B6314" s="461" t="s">
        <v>5351</v>
      </c>
      <c r="C6314" s="462" t="s">
        <v>98</v>
      </c>
      <c r="D6314" s="463">
        <v>66.34</v>
      </c>
      <c r="E6314" s="463">
        <v>28.58</v>
      </c>
      <c r="F6314" s="463">
        <v>94.92</v>
      </c>
    </row>
    <row r="6315" spans="1:6" ht="30">
      <c r="A6315" s="460">
        <v>90933</v>
      </c>
      <c r="B6315" s="461" t="s">
        <v>5352</v>
      </c>
      <c r="C6315" s="462" t="s">
        <v>98</v>
      </c>
      <c r="D6315" s="463">
        <v>136.88</v>
      </c>
      <c r="E6315" s="463">
        <v>21.92</v>
      </c>
      <c r="F6315" s="463">
        <v>158.80000000000001</v>
      </c>
    </row>
    <row r="6316" spans="1:6" ht="30">
      <c r="A6316" s="460">
        <v>90934</v>
      </c>
      <c r="B6316" s="461" t="s">
        <v>5353</v>
      </c>
      <c r="C6316" s="462" t="s">
        <v>98</v>
      </c>
      <c r="D6316" s="463">
        <v>143.07</v>
      </c>
      <c r="E6316" s="463">
        <v>31.39</v>
      </c>
      <c r="F6316" s="463">
        <v>174.46</v>
      </c>
    </row>
    <row r="6317" spans="1:6" ht="45">
      <c r="A6317" s="460">
        <v>90940</v>
      </c>
      <c r="B6317" s="461" t="s">
        <v>5354</v>
      </c>
      <c r="C6317" s="462" t="s">
        <v>98</v>
      </c>
      <c r="D6317" s="463">
        <v>66.72999999999999</v>
      </c>
      <c r="E6317" s="463">
        <v>25.48</v>
      </c>
      <c r="F6317" s="463">
        <v>92.21</v>
      </c>
    </row>
    <row r="6318" spans="1:6" ht="30">
      <c r="A6318" s="460">
        <v>90942</v>
      </c>
      <c r="B6318" s="461" t="s">
        <v>5355</v>
      </c>
      <c r="C6318" s="462" t="s">
        <v>98</v>
      </c>
      <c r="D6318" s="463">
        <v>69.960000000000008</v>
      </c>
      <c r="E6318" s="463">
        <v>31.4</v>
      </c>
      <c r="F6318" s="463">
        <v>101.36</v>
      </c>
    </row>
    <row r="6319" spans="1:6" ht="30">
      <c r="A6319" s="460">
        <v>90943</v>
      </c>
      <c r="B6319" s="461" t="s">
        <v>5356</v>
      </c>
      <c r="C6319" s="462" t="s">
        <v>98</v>
      </c>
      <c r="D6319" s="463">
        <v>146.76999999999998</v>
      </c>
      <c r="E6319" s="463">
        <v>24.15</v>
      </c>
      <c r="F6319" s="463">
        <v>170.92</v>
      </c>
    </row>
    <row r="6320" spans="1:6" ht="30">
      <c r="A6320" s="460">
        <v>90944</v>
      </c>
      <c r="B6320" s="461" t="s">
        <v>5357</v>
      </c>
      <c r="C6320" s="462" t="s">
        <v>98</v>
      </c>
      <c r="D6320" s="463">
        <v>153.5</v>
      </c>
      <c r="E6320" s="463">
        <v>34.47</v>
      </c>
      <c r="F6320" s="463">
        <v>187.97</v>
      </c>
    </row>
    <row r="6321" spans="1:6" ht="45">
      <c r="A6321" s="460">
        <v>90950</v>
      </c>
      <c r="B6321" s="461" t="s">
        <v>5358</v>
      </c>
      <c r="C6321" s="462" t="s">
        <v>98</v>
      </c>
      <c r="D6321" s="463">
        <v>72.88</v>
      </c>
      <c r="E6321" s="463">
        <v>29.71</v>
      </c>
      <c r="F6321" s="463">
        <v>102.59</v>
      </c>
    </row>
    <row r="6322" spans="1:6" ht="30">
      <c r="A6322" s="460">
        <v>90952</v>
      </c>
      <c r="B6322" s="461" t="s">
        <v>5359</v>
      </c>
      <c r="C6322" s="462" t="s">
        <v>98</v>
      </c>
      <c r="D6322" s="463">
        <v>76.59</v>
      </c>
      <c r="E6322" s="463">
        <v>36.520000000000003</v>
      </c>
      <c r="F6322" s="463">
        <v>113.11</v>
      </c>
    </row>
    <row r="6323" spans="1:6" ht="30">
      <c r="A6323" s="460">
        <v>90953</v>
      </c>
      <c r="B6323" s="461" t="s">
        <v>5360</v>
      </c>
      <c r="C6323" s="462" t="s">
        <v>98</v>
      </c>
      <c r="D6323" s="463">
        <v>164.92</v>
      </c>
      <c r="E6323" s="463">
        <v>28.18</v>
      </c>
      <c r="F6323" s="463">
        <v>193.1</v>
      </c>
    </row>
    <row r="6324" spans="1:6" ht="30">
      <c r="A6324" s="460">
        <v>90954</v>
      </c>
      <c r="B6324" s="461" t="s">
        <v>5361</v>
      </c>
      <c r="C6324" s="462" t="s">
        <v>98</v>
      </c>
      <c r="D6324" s="463">
        <v>172.64</v>
      </c>
      <c r="E6324" s="463">
        <v>40.06</v>
      </c>
      <c r="F6324" s="463">
        <v>212.7</v>
      </c>
    </row>
    <row r="6325" spans="1:6" ht="45">
      <c r="A6325" s="460">
        <v>94438</v>
      </c>
      <c r="B6325" s="461" t="s">
        <v>3122</v>
      </c>
      <c r="C6325" s="462" t="s">
        <v>98</v>
      </c>
      <c r="D6325" s="463">
        <v>29.249999999999996</v>
      </c>
      <c r="E6325" s="463">
        <v>17.98</v>
      </c>
      <c r="F6325" s="463">
        <v>47.23</v>
      </c>
    </row>
    <row r="6326" spans="1:6" ht="45">
      <c r="A6326" s="460">
        <v>94439</v>
      </c>
      <c r="B6326" s="461" t="s">
        <v>5362</v>
      </c>
      <c r="C6326" s="462" t="s">
        <v>98</v>
      </c>
      <c r="D6326" s="463">
        <v>33.56</v>
      </c>
      <c r="E6326" s="463">
        <v>19.64</v>
      </c>
      <c r="F6326" s="463">
        <v>53.2</v>
      </c>
    </row>
    <row r="6327" spans="1:6" ht="45">
      <c r="A6327" s="460">
        <v>94779</v>
      </c>
      <c r="B6327" s="461" t="s">
        <v>3123</v>
      </c>
      <c r="C6327" s="462" t="s">
        <v>98</v>
      </c>
      <c r="D6327" s="463">
        <v>28.840000000000003</v>
      </c>
      <c r="E6327" s="463">
        <v>16.399999999999999</v>
      </c>
      <c r="F6327" s="463">
        <v>45.24</v>
      </c>
    </row>
    <row r="6328" spans="1:6" ht="45">
      <c r="A6328" s="460">
        <v>94782</v>
      </c>
      <c r="B6328" s="461" t="s">
        <v>5363</v>
      </c>
      <c r="C6328" s="462" t="s">
        <v>98</v>
      </c>
      <c r="D6328" s="463">
        <v>33.64</v>
      </c>
      <c r="E6328" s="463">
        <v>18.22</v>
      </c>
      <c r="F6328" s="463">
        <v>51.86</v>
      </c>
    </row>
    <row r="6329" spans="1:6">
      <c r="A6329" s="460">
        <v>102803</v>
      </c>
      <c r="B6329" s="461" t="s">
        <v>5364</v>
      </c>
      <c r="C6329" s="462" t="s">
        <v>98</v>
      </c>
      <c r="D6329" s="463">
        <v>0.94</v>
      </c>
      <c r="E6329" s="463">
        <v>1.88</v>
      </c>
      <c r="F6329" s="463">
        <v>2.82</v>
      </c>
    </row>
    <row r="6330" spans="1:6">
      <c r="A6330" s="460">
        <v>101742</v>
      </c>
      <c r="B6330" s="461" t="s">
        <v>3143</v>
      </c>
      <c r="C6330" s="462" t="s">
        <v>914</v>
      </c>
      <c r="D6330" s="463">
        <v>42.53</v>
      </c>
      <c r="E6330" s="463">
        <v>23.48</v>
      </c>
      <c r="F6330" s="463">
        <v>66.010000000000005</v>
      </c>
    </row>
    <row r="6331" spans="1:6" ht="30">
      <c r="A6331" s="460">
        <v>87878</v>
      </c>
      <c r="B6331" s="461" t="s">
        <v>6977</v>
      </c>
      <c r="C6331" s="462" t="s">
        <v>98</v>
      </c>
      <c r="D6331" s="463">
        <v>2.5499999999999998</v>
      </c>
      <c r="E6331" s="463">
        <v>3.05</v>
      </c>
      <c r="F6331" s="463">
        <v>5.6</v>
      </c>
    </row>
    <row r="6332" spans="1:6" ht="30">
      <c r="A6332" s="460">
        <v>87879</v>
      </c>
      <c r="B6332" s="461" t="s">
        <v>6978</v>
      </c>
      <c r="C6332" s="462" t="s">
        <v>98</v>
      </c>
      <c r="D6332" s="463">
        <v>2.3499999999999996</v>
      </c>
      <c r="E6332" s="463">
        <v>2.67</v>
      </c>
      <c r="F6332" s="463">
        <v>5.0199999999999996</v>
      </c>
    </row>
    <row r="6333" spans="1:6" ht="45">
      <c r="A6333" s="460">
        <v>87881</v>
      </c>
      <c r="B6333" s="461" t="s">
        <v>6979</v>
      </c>
      <c r="C6333" s="462" t="s">
        <v>98</v>
      </c>
      <c r="D6333" s="463">
        <v>4.99</v>
      </c>
      <c r="E6333" s="463">
        <v>1.58</v>
      </c>
      <c r="F6333" s="463">
        <v>6.57</v>
      </c>
    </row>
    <row r="6334" spans="1:6" ht="45">
      <c r="A6334" s="460">
        <v>87882</v>
      </c>
      <c r="B6334" s="461" t="s">
        <v>6980</v>
      </c>
      <c r="C6334" s="462" t="s">
        <v>98</v>
      </c>
      <c r="D6334" s="463">
        <v>4.92</v>
      </c>
      <c r="E6334" s="463">
        <v>1.46</v>
      </c>
      <c r="F6334" s="463">
        <v>6.38</v>
      </c>
    </row>
    <row r="6335" spans="1:6" ht="30">
      <c r="A6335" s="460">
        <v>87884</v>
      </c>
      <c r="B6335" s="461" t="s">
        <v>6981</v>
      </c>
      <c r="C6335" s="462" t="s">
        <v>98</v>
      </c>
      <c r="D6335" s="463">
        <v>7.71</v>
      </c>
      <c r="E6335" s="463">
        <v>1.72</v>
      </c>
      <c r="F6335" s="463">
        <v>9.43</v>
      </c>
    </row>
    <row r="6336" spans="1:6" ht="30">
      <c r="A6336" s="460">
        <v>87885</v>
      </c>
      <c r="B6336" s="461" t="s">
        <v>6982</v>
      </c>
      <c r="C6336" s="462" t="s">
        <v>98</v>
      </c>
      <c r="D6336" s="463">
        <v>7.53</v>
      </c>
      <c r="E6336" s="463">
        <v>1.45</v>
      </c>
      <c r="F6336" s="463">
        <v>8.98</v>
      </c>
    </row>
    <row r="6337" spans="1:6" ht="30">
      <c r="A6337" s="460">
        <v>87886</v>
      </c>
      <c r="B6337" s="461" t="s">
        <v>6983</v>
      </c>
      <c r="C6337" s="462" t="s">
        <v>98</v>
      </c>
      <c r="D6337" s="463">
        <v>11.89</v>
      </c>
      <c r="E6337" s="463">
        <v>5.31</v>
      </c>
      <c r="F6337" s="463">
        <v>17.2</v>
      </c>
    </row>
    <row r="6338" spans="1:6" ht="30">
      <c r="A6338" s="460">
        <v>87887</v>
      </c>
      <c r="B6338" s="461" t="s">
        <v>6984</v>
      </c>
      <c r="C6338" s="462" t="s">
        <v>98</v>
      </c>
      <c r="D6338" s="463">
        <v>11.52</v>
      </c>
      <c r="E6338" s="463">
        <v>4.6900000000000004</v>
      </c>
      <c r="F6338" s="463">
        <v>16.21</v>
      </c>
    </row>
    <row r="6339" spans="1:6" ht="45">
      <c r="A6339" s="460">
        <v>87888</v>
      </c>
      <c r="B6339" s="461" t="s">
        <v>6985</v>
      </c>
      <c r="C6339" s="462" t="s">
        <v>98</v>
      </c>
      <c r="D6339" s="463">
        <v>5.5</v>
      </c>
      <c r="E6339" s="463">
        <v>3.11</v>
      </c>
      <c r="F6339" s="463">
        <v>8.61</v>
      </c>
    </row>
    <row r="6340" spans="1:6" ht="45">
      <c r="A6340" s="460">
        <v>87889</v>
      </c>
      <c r="B6340" s="461" t="s">
        <v>6986</v>
      </c>
      <c r="C6340" s="462" t="s">
        <v>98</v>
      </c>
      <c r="D6340" s="463">
        <v>5.42</v>
      </c>
      <c r="E6340" s="463">
        <v>3</v>
      </c>
      <c r="F6340" s="463">
        <v>8.42</v>
      </c>
    </row>
    <row r="6341" spans="1:6" ht="45">
      <c r="A6341" s="460">
        <v>87891</v>
      </c>
      <c r="B6341" s="461" t="s">
        <v>6987</v>
      </c>
      <c r="C6341" s="462" t="s">
        <v>98</v>
      </c>
      <c r="D6341" s="463">
        <v>8.2200000000000006</v>
      </c>
      <c r="E6341" s="463">
        <v>3.25</v>
      </c>
      <c r="F6341" s="463">
        <v>11.47</v>
      </c>
    </row>
    <row r="6342" spans="1:6" ht="45">
      <c r="A6342" s="460">
        <v>87892</v>
      </c>
      <c r="B6342" s="461" t="s">
        <v>6988</v>
      </c>
      <c r="C6342" s="462" t="s">
        <v>98</v>
      </c>
      <c r="D6342" s="463">
        <v>8.0299999999999994</v>
      </c>
      <c r="E6342" s="463">
        <v>2.99</v>
      </c>
      <c r="F6342" s="463">
        <v>11.02</v>
      </c>
    </row>
    <row r="6343" spans="1:6" ht="45">
      <c r="A6343" s="460">
        <v>87893</v>
      </c>
      <c r="B6343" s="461" t="s">
        <v>6989</v>
      </c>
      <c r="C6343" s="462" t="s">
        <v>98</v>
      </c>
      <c r="D6343" s="463">
        <v>3.3200000000000003</v>
      </c>
      <c r="E6343" s="463">
        <v>5.33</v>
      </c>
      <c r="F6343" s="463">
        <v>8.65</v>
      </c>
    </row>
    <row r="6344" spans="1:6" ht="45">
      <c r="A6344" s="460">
        <v>87894</v>
      </c>
      <c r="B6344" s="461" t="s">
        <v>6990</v>
      </c>
      <c r="C6344" s="462" t="s">
        <v>98</v>
      </c>
      <c r="D6344" s="463">
        <v>3.12</v>
      </c>
      <c r="E6344" s="463">
        <v>4.95</v>
      </c>
      <c r="F6344" s="463">
        <v>8.07</v>
      </c>
    </row>
    <row r="6345" spans="1:6" ht="45">
      <c r="A6345" s="460">
        <v>87896</v>
      </c>
      <c r="B6345" s="461" t="s">
        <v>6991</v>
      </c>
      <c r="C6345" s="462" t="s">
        <v>98</v>
      </c>
      <c r="D6345" s="463">
        <v>3.2</v>
      </c>
      <c r="E6345" s="463">
        <v>3.09</v>
      </c>
      <c r="F6345" s="463">
        <v>6.29</v>
      </c>
    </row>
    <row r="6346" spans="1:6" ht="45">
      <c r="A6346" s="460">
        <v>87897</v>
      </c>
      <c r="B6346" s="461" t="s">
        <v>6992</v>
      </c>
      <c r="C6346" s="462" t="s">
        <v>98</v>
      </c>
      <c r="D6346" s="463">
        <v>3</v>
      </c>
      <c r="E6346" s="463">
        <v>2.71</v>
      </c>
      <c r="F6346" s="463">
        <v>5.71</v>
      </c>
    </row>
    <row r="6347" spans="1:6" ht="45">
      <c r="A6347" s="460">
        <v>87899</v>
      </c>
      <c r="B6347" s="461" t="s">
        <v>6993</v>
      </c>
      <c r="C6347" s="462" t="s">
        <v>98</v>
      </c>
      <c r="D6347" s="463">
        <v>5.74</v>
      </c>
      <c r="E6347" s="463">
        <v>3.78</v>
      </c>
      <c r="F6347" s="463">
        <v>9.52</v>
      </c>
    </row>
    <row r="6348" spans="1:6" ht="45">
      <c r="A6348" s="460">
        <v>87900</v>
      </c>
      <c r="B6348" s="461" t="s">
        <v>6994</v>
      </c>
      <c r="C6348" s="462" t="s">
        <v>98</v>
      </c>
      <c r="D6348" s="463">
        <v>5.66</v>
      </c>
      <c r="E6348" s="463">
        <v>3.67</v>
      </c>
      <c r="F6348" s="463">
        <v>9.33</v>
      </c>
    </row>
    <row r="6349" spans="1:6" ht="45">
      <c r="A6349" s="460">
        <v>87902</v>
      </c>
      <c r="B6349" s="461" t="s">
        <v>6995</v>
      </c>
      <c r="C6349" s="462" t="s">
        <v>98</v>
      </c>
      <c r="D6349" s="463">
        <v>8.4600000000000009</v>
      </c>
      <c r="E6349" s="463">
        <v>3.92</v>
      </c>
      <c r="F6349" s="463">
        <v>12.38</v>
      </c>
    </row>
    <row r="6350" spans="1:6" ht="45">
      <c r="A6350" s="460">
        <v>87903</v>
      </c>
      <c r="B6350" s="461" t="s">
        <v>6996</v>
      </c>
      <c r="C6350" s="462" t="s">
        <v>98</v>
      </c>
      <c r="D6350" s="463">
        <v>8.2799999999999994</v>
      </c>
      <c r="E6350" s="463">
        <v>3.65</v>
      </c>
      <c r="F6350" s="463">
        <v>11.93</v>
      </c>
    </row>
    <row r="6351" spans="1:6" ht="45">
      <c r="A6351" s="460">
        <v>87904</v>
      </c>
      <c r="B6351" s="461" t="s">
        <v>6997</v>
      </c>
      <c r="C6351" s="462" t="s">
        <v>98</v>
      </c>
      <c r="D6351" s="463">
        <v>3.6900000000000004</v>
      </c>
      <c r="E6351" s="463">
        <v>6.39</v>
      </c>
      <c r="F6351" s="463">
        <v>10.08</v>
      </c>
    </row>
    <row r="6352" spans="1:6" ht="45">
      <c r="A6352" s="460">
        <v>87905</v>
      </c>
      <c r="B6352" s="461" t="s">
        <v>6998</v>
      </c>
      <c r="C6352" s="462" t="s">
        <v>98</v>
      </c>
      <c r="D6352" s="463">
        <v>3.4800000000000004</v>
      </c>
      <c r="E6352" s="463">
        <v>6.02</v>
      </c>
      <c r="F6352" s="463">
        <v>9.5</v>
      </c>
    </row>
    <row r="6353" spans="1:6" ht="45">
      <c r="A6353" s="460">
        <v>87907</v>
      </c>
      <c r="B6353" s="461" t="s">
        <v>6999</v>
      </c>
      <c r="C6353" s="462" t="s">
        <v>98</v>
      </c>
      <c r="D6353" s="463">
        <v>3.7100000000000004</v>
      </c>
      <c r="E6353" s="463">
        <v>3.9</v>
      </c>
      <c r="F6353" s="463">
        <v>7.61</v>
      </c>
    </row>
    <row r="6354" spans="1:6" ht="45">
      <c r="A6354" s="460">
        <v>87908</v>
      </c>
      <c r="B6354" s="461" t="s">
        <v>7000</v>
      </c>
      <c r="C6354" s="462" t="s">
        <v>98</v>
      </c>
      <c r="D6354" s="463">
        <v>3.5000000000000004</v>
      </c>
      <c r="E6354" s="463">
        <v>3.53</v>
      </c>
      <c r="F6354" s="463">
        <v>7.03</v>
      </c>
    </row>
    <row r="6355" spans="1:6" ht="45">
      <c r="A6355" s="460">
        <v>87910</v>
      </c>
      <c r="B6355" s="461" t="s">
        <v>7001</v>
      </c>
      <c r="C6355" s="462" t="s">
        <v>98</v>
      </c>
      <c r="D6355" s="463">
        <v>13.629999999999999</v>
      </c>
      <c r="E6355" s="463">
        <v>10.41</v>
      </c>
      <c r="F6355" s="463">
        <v>24.04</v>
      </c>
    </row>
    <row r="6356" spans="1:6" ht="45">
      <c r="A6356" s="460">
        <v>87911</v>
      </c>
      <c r="B6356" s="461" t="s">
        <v>7002</v>
      </c>
      <c r="C6356" s="462" t="s">
        <v>98</v>
      </c>
      <c r="D6356" s="463">
        <v>13.25</v>
      </c>
      <c r="E6356" s="463">
        <v>9.8000000000000007</v>
      </c>
      <c r="F6356" s="463">
        <v>23.05</v>
      </c>
    </row>
    <row r="6357" spans="1:6" ht="30">
      <c r="A6357" s="460">
        <v>104410</v>
      </c>
      <c r="B6357" s="461" t="s">
        <v>7003</v>
      </c>
      <c r="C6357" s="462" t="s">
        <v>98</v>
      </c>
      <c r="D6357" s="463">
        <v>3.0800000000000005</v>
      </c>
      <c r="E6357" s="463">
        <v>2.61</v>
      </c>
      <c r="F6357" s="463">
        <v>5.69</v>
      </c>
    </row>
    <row r="6358" spans="1:6" ht="45">
      <c r="A6358" s="460">
        <v>104411</v>
      </c>
      <c r="B6358" s="461" t="s">
        <v>7004</v>
      </c>
      <c r="C6358" s="462" t="s">
        <v>98</v>
      </c>
      <c r="D6358" s="463">
        <v>3.0800000000000005</v>
      </c>
      <c r="E6358" s="463">
        <v>2.61</v>
      </c>
      <c r="F6358" s="463">
        <v>5.69</v>
      </c>
    </row>
    <row r="6359" spans="1:6" ht="30">
      <c r="A6359" s="460">
        <v>87411</v>
      </c>
      <c r="B6359" s="461" t="s">
        <v>8192</v>
      </c>
      <c r="C6359" s="462" t="s">
        <v>98</v>
      </c>
      <c r="D6359" s="463">
        <v>10.43</v>
      </c>
      <c r="E6359" s="463">
        <v>7.79</v>
      </c>
      <c r="F6359" s="463">
        <v>18.22</v>
      </c>
    </row>
    <row r="6360" spans="1:6" ht="30">
      <c r="A6360" s="460">
        <v>87412</v>
      </c>
      <c r="B6360" s="461" t="s">
        <v>8193</v>
      </c>
      <c r="C6360" s="462" t="s">
        <v>98</v>
      </c>
      <c r="D6360" s="463">
        <v>13.069999999999999</v>
      </c>
      <c r="E6360" s="463">
        <v>15.15</v>
      </c>
      <c r="F6360" s="463">
        <v>28.22</v>
      </c>
    </row>
    <row r="6361" spans="1:6" ht="30">
      <c r="A6361" s="460">
        <v>87413</v>
      </c>
      <c r="B6361" s="461" t="s">
        <v>8194</v>
      </c>
      <c r="C6361" s="462" t="s">
        <v>98</v>
      </c>
      <c r="D6361" s="463">
        <v>14.579999999999998</v>
      </c>
      <c r="E6361" s="463">
        <v>19.39</v>
      </c>
      <c r="F6361" s="463">
        <v>33.97</v>
      </c>
    </row>
    <row r="6362" spans="1:6" ht="30">
      <c r="A6362" s="460">
        <v>87414</v>
      </c>
      <c r="B6362" s="461" t="s">
        <v>8195</v>
      </c>
      <c r="C6362" s="462" t="s">
        <v>98</v>
      </c>
      <c r="D6362" s="463">
        <v>17.5</v>
      </c>
      <c r="E6362" s="463">
        <v>11.17</v>
      </c>
      <c r="F6362" s="463">
        <v>28.67</v>
      </c>
    </row>
    <row r="6363" spans="1:6" ht="30">
      <c r="A6363" s="460">
        <v>87415</v>
      </c>
      <c r="B6363" s="461" t="s">
        <v>8196</v>
      </c>
      <c r="C6363" s="462" t="s">
        <v>98</v>
      </c>
      <c r="D6363" s="463">
        <v>20.14</v>
      </c>
      <c r="E6363" s="463">
        <v>18.54</v>
      </c>
      <c r="F6363" s="463">
        <v>38.68</v>
      </c>
    </row>
    <row r="6364" spans="1:6" ht="30">
      <c r="A6364" s="460">
        <v>87416</v>
      </c>
      <c r="B6364" s="461" t="s">
        <v>8197</v>
      </c>
      <c r="C6364" s="462" t="s">
        <v>98</v>
      </c>
      <c r="D6364" s="463">
        <v>21.650000000000002</v>
      </c>
      <c r="E6364" s="463">
        <v>22.77</v>
      </c>
      <c r="F6364" s="463">
        <v>44.42</v>
      </c>
    </row>
    <row r="6365" spans="1:6" ht="30">
      <c r="A6365" s="460">
        <v>87418</v>
      </c>
      <c r="B6365" s="461" t="s">
        <v>8198</v>
      </c>
      <c r="C6365" s="462" t="s">
        <v>98</v>
      </c>
      <c r="D6365" s="463">
        <v>11.27</v>
      </c>
      <c r="E6365" s="463">
        <v>10.11</v>
      </c>
      <c r="F6365" s="463">
        <v>21.38</v>
      </c>
    </row>
    <row r="6366" spans="1:6" ht="30">
      <c r="A6366" s="460">
        <v>87421</v>
      </c>
      <c r="B6366" s="461" t="s">
        <v>8199</v>
      </c>
      <c r="C6366" s="462" t="s">
        <v>98</v>
      </c>
      <c r="D6366" s="463">
        <v>18.449999999999996</v>
      </c>
      <c r="E6366" s="463">
        <v>13.85</v>
      </c>
      <c r="F6366" s="463">
        <v>32.299999999999997</v>
      </c>
    </row>
    <row r="6367" spans="1:6" ht="30">
      <c r="A6367" s="460">
        <v>87424</v>
      </c>
      <c r="B6367" s="461" t="s">
        <v>8200</v>
      </c>
      <c r="C6367" s="462" t="s">
        <v>98</v>
      </c>
      <c r="D6367" s="463">
        <v>21.4</v>
      </c>
      <c r="E6367" s="463">
        <v>22.08</v>
      </c>
      <c r="F6367" s="463">
        <v>43.48</v>
      </c>
    </row>
    <row r="6368" spans="1:6" ht="30">
      <c r="A6368" s="460">
        <v>87427</v>
      </c>
      <c r="B6368" s="461" t="s">
        <v>8201</v>
      </c>
      <c r="C6368" s="462" t="s">
        <v>98</v>
      </c>
      <c r="D6368" s="463">
        <v>26.439999999999998</v>
      </c>
      <c r="E6368" s="463">
        <v>24.64</v>
      </c>
      <c r="F6368" s="463">
        <v>51.08</v>
      </c>
    </row>
    <row r="6369" spans="1:6" ht="30">
      <c r="A6369" s="460">
        <v>87430</v>
      </c>
      <c r="B6369" s="461" t="s">
        <v>8202</v>
      </c>
      <c r="C6369" s="462" t="s">
        <v>98</v>
      </c>
      <c r="D6369" s="463">
        <v>10.649999999999999</v>
      </c>
      <c r="E6369" s="463">
        <v>10.89</v>
      </c>
      <c r="F6369" s="463">
        <v>21.54</v>
      </c>
    </row>
    <row r="6370" spans="1:6" ht="30">
      <c r="A6370" s="460">
        <v>87433</v>
      </c>
      <c r="B6370" s="461" t="s">
        <v>8203</v>
      </c>
      <c r="C6370" s="462" t="s">
        <v>98</v>
      </c>
      <c r="D6370" s="463">
        <v>16.93</v>
      </c>
      <c r="E6370" s="463">
        <v>13.79</v>
      </c>
      <c r="F6370" s="463">
        <v>30.72</v>
      </c>
    </row>
    <row r="6371" spans="1:6" ht="30">
      <c r="A6371" s="460">
        <v>87436</v>
      </c>
      <c r="B6371" s="461" t="s">
        <v>8204</v>
      </c>
      <c r="C6371" s="462" t="s">
        <v>98</v>
      </c>
      <c r="D6371" s="463">
        <v>18.13</v>
      </c>
      <c r="E6371" s="463">
        <v>17.13</v>
      </c>
      <c r="F6371" s="463">
        <v>35.26</v>
      </c>
    </row>
    <row r="6372" spans="1:6" ht="30">
      <c r="A6372" s="460">
        <v>87439</v>
      </c>
      <c r="B6372" s="461" t="s">
        <v>8205</v>
      </c>
      <c r="C6372" s="462" t="s">
        <v>98</v>
      </c>
      <c r="D6372" s="463">
        <v>22.86</v>
      </c>
      <c r="E6372" s="463">
        <v>20.149999999999999</v>
      </c>
      <c r="F6372" s="463">
        <v>43.01</v>
      </c>
    </row>
    <row r="6373" spans="1:6" ht="60">
      <c r="A6373" s="460">
        <v>87527</v>
      </c>
      <c r="B6373" s="461" t="s">
        <v>3032</v>
      </c>
      <c r="C6373" s="462" t="s">
        <v>98</v>
      </c>
      <c r="D6373" s="463">
        <v>23.479999999999997</v>
      </c>
      <c r="E6373" s="463">
        <v>23.21</v>
      </c>
      <c r="F6373" s="463">
        <v>46.69</v>
      </c>
    </row>
    <row r="6374" spans="1:6" ht="45">
      <c r="A6374" s="460">
        <v>87528</v>
      </c>
      <c r="B6374" s="461" t="s">
        <v>3033</v>
      </c>
      <c r="C6374" s="462" t="s">
        <v>98</v>
      </c>
      <c r="D6374" s="463">
        <v>25.339999999999996</v>
      </c>
      <c r="E6374" s="463">
        <v>26.96</v>
      </c>
      <c r="F6374" s="463">
        <v>52.3</v>
      </c>
    </row>
    <row r="6375" spans="1:6" ht="45">
      <c r="A6375" s="460">
        <v>87529</v>
      </c>
      <c r="B6375" s="461" t="s">
        <v>3052</v>
      </c>
      <c r="C6375" s="462" t="s">
        <v>98</v>
      </c>
      <c r="D6375" s="463">
        <v>22.2</v>
      </c>
      <c r="E6375" s="463">
        <v>19.59</v>
      </c>
      <c r="F6375" s="463">
        <v>41.79</v>
      </c>
    </row>
    <row r="6376" spans="1:6" ht="45">
      <c r="A6376" s="460">
        <v>87530</v>
      </c>
      <c r="B6376" s="461" t="s">
        <v>3053</v>
      </c>
      <c r="C6376" s="462" t="s">
        <v>98</v>
      </c>
      <c r="D6376" s="463">
        <v>24.08</v>
      </c>
      <c r="E6376" s="463">
        <v>23.32</v>
      </c>
      <c r="F6376" s="463">
        <v>47.4</v>
      </c>
    </row>
    <row r="6377" spans="1:6" ht="60">
      <c r="A6377" s="460">
        <v>87531</v>
      </c>
      <c r="B6377" s="461" t="s">
        <v>3034</v>
      </c>
      <c r="C6377" s="462" t="s">
        <v>98</v>
      </c>
      <c r="D6377" s="463">
        <v>21.78</v>
      </c>
      <c r="E6377" s="463">
        <v>18.28</v>
      </c>
      <c r="F6377" s="463">
        <v>40.06</v>
      </c>
    </row>
    <row r="6378" spans="1:6" ht="45">
      <c r="A6378" s="460">
        <v>87532</v>
      </c>
      <c r="B6378" s="461" t="s">
        <v>3035</v>
      </c>
      <c r="C6378" s="462" t="s">
        <v>98</v>
      </c>
      <c r="D6378" s="463">
        <v>23.650000000000002</v>
      </c>
      <c r="E6378" s="463">
        <v>22.02</v>
      </c>
      <c r="F6378" s="463">
        <v>45.67</v>
      </c>
    </row>
    <row r="6379" spans="1:6" ht="60">
      <c r="A6379" s="460">
        <v>87535</v>
      </c>
      <c r="B6379" s="461" t="s">
        <v>3036</v>
      </c>
      <c r="C6379" s="462" t="s">
        <v>98</v>
      </c>
      <c r="D6379" s="463">
        <v>20.509999999999998</v>
      </c>
      <c r="E6379" s="463">
        <v>14.65</v>
      </c>
      <c r="F6379" s="463">
        <v>35.159999999999997</v>
      </c>
    </row>
    <row r="6380" spans="1:6" ht="45">
      <c r="A6380" s="460">
        <v>87536</v>
      </c>
      <c r="B6380" s="461" t="s">
        <v>3037</v>
      </c>
      <c r="C6380" s="462" t="s">
        <v>98</v>
      </c>
      <c r="D6380" s="463">
        <v>22.380000000000003</v>
      </c>
      <c r="E6380" s="463">
        <v>18.39</v>
      </c>
      <c r="F6380" s="463">
        <v>40.770000000000003</v>
      </c>
    </row>
    <row r="6381" spans="1:6" ht="60">
      <c r="A6381" s="460">
        <v>87537</v>
      </c>
      <c r="B6381" s="461" t="s">
        <v>3038</v>
      </c>
      <c r="C6381" s="462" t="s">
        <v>98</v>
      </c>
      <c r="D6381" s="463">
        <v>61.900000000000006</v>
      </c>
      <c r="E6381" s="463">
        <v>19.22</v>
      </c>
      <c r="F6381" s="463">
        <v>81.12</v>
      </c>
    </row>
    <row r="6382" spans="1:6" ht="60">
      <c r="A6382" s="460">
        <v>87538</v>
      </c>
      <c r="B6382" s="461" t="s">
        <v>3054</v>
      </c>
      <c r="C6382" s="462" t="s">
        <v>98</v>
      </c>
      <c r="D6382" s="463">
        <v>60.86</v>
      </c>
      <c r="E6382" s="463">
        <v>16.059999999999999</v>
      </c>
      <c r="F6382" s="463">
        <v>76.92</v>
      </c>
    </row>
    <row r="6383" spans="1:6" ht="60">
      <c r="A6383" s="460">
        <v>87539</v>
      </c>
      <c r="B6383" s="461" t="s">
        <v>3039</v>
      </c>
      <c r="C6383" s="462" t="s">
        <v>98</v>
      </c>
      <c r="D6383" s="463">
        <v>60.47</v>
      </c>
      <c r="E6383" s="463">
        <v>14.95</v>
      </c>
      <c r="F6383" s="463">
        <v>75.42</v>
      </c>
    </row>
    <row r="6384" spans="1:6" ht="60">
      <c r="A6384" s="460">
        <v>87541</v>
      </c>
      <c r="B6384" s="461" t="s">
        <v>3040</v>
      </c>
      <c r="C6384" s="462" t="s">
        <v>98</v>
      </c>
      <c r="D6384" s="463">
        <v>59.45</v>
      </c>
      <c r="E6384" s="463">
        <v>11.78</v>
      </c>
      <c r="F6384" s="463">
        <v>71.23</v>
      </c>
    </row>
    <row r="6385" spans="1:6" ht="60">
      <c r="A6385" s="460">
        <v>87543</v>
      </c>
      <c r="B6385" s="461" t="s">
        <v>3051</v>
      </c>
      <c r="C6385" s="462" t="s">
        <v>98</v>
      </c>
      <c r="D6385" s="463">
        <v>18.939999999999998</v>
      </c>
      <c r="E6385" s="463">
        <v>6.87</v>
      </c>
      <c r="F6385" s="463">
        <v>25.81</v>
      </c>
    </row>
    <row r="6386" spans="1:6" ht="60">
      <c r="A6386" s="460">
        <v>87545</v>
      </c>
      <c r="B6386" s="461" t="s">
        <v>3041</v>
      </c>
      <c r="C6386" s="462" t="s">
        <v>98</v>
      </c>
      <c r="D6386" s="463">
        <v>14.760000000000002</v>
      </c>
      <c r="E6386" s="463">
        <v>17.52</v>
      </c>
      <c r="F6386" s="463">
        <v>32.28</v>
      </c>
    </row>
    <row r="6387" spans="1:6" ht="45">
      <c r="A6387" s="460">
        <v>87546</v>
      </c>
      <c r="B6387" s="461" t="s">
        <v>3042</v>
      </c>
      <c r="C6387" s="462" t="s">
        <v>98</v>
      </c>
      <c r="D6387" s="463">
        <v>15.830000000000002</v>
      </c>
      <c r="E6387" s="463">
        <v>19.63</v>
      </c>
      <c r="F6387" s="463">
        <v>35.46</v>
      </c>
    </row>
    <row r="6388" spans="1:6" ht="45">
      <c r="A6388" s="460">
        <v>87547</v>
      </c>
      <c r="B6388" s="461" t="s">
        <v>3055</v>
      </c>
      <c r="C6388" s="462" t="s">
        <v>98</v>
      </c>
      <c r="D6388" s="463">
        <v>13.51</v>
      </c>
      <c r="E6388" s="463">
        <v>13.9</v>
      </c>
      <c r="F6388" s="463">
        <v>27.41</v>
      </c>
    </row>
    <row r="6389" spans="1:6" ht="45">
      <c r="A6389" s="460">
        <v>87548</v>
      </c>
      <c r="B6389" s="461" t="s">
        <v>3056</v>
      </c>
      <c r="C6389" s="462" t="s">
        <v>98</v>
      </c>
      <c r="D6389" s="463">
        <v>14.579999999999998</v>
      </c>
      <c r="E6389" s="463">
        <v>16.010000000000002</v>
      </c>
      <c r="F6389" s="463">
        <v>30.59</v>
      </c>
    </row>
    <row r="6390" spans="1:6" ht="60">
      <c r="A6390" s="460">
        <v>87549</v>
      </c>
      <c r="B6390" s="461" t="s">
        <v>3043</v>
      </c>
      <c r="C6390" s="462" t="s">
        <v>98</v>
      </c>
      <c r="D6390" s="463">
        <v>13.07</v>
      </c>
      <c r="E6390" s="463">
        <v>12.57</v>
      </c>
      <c r="F6390" s="463">
        <v>25.64</v>
      </c>
    </row>
    <row r="6391" spans="1:6" ht="45">
      <c r="A6391" s="460">
        <v>87550</v>
      </c>
      <c r="B6391" s="461" t="s">
        <v>3044</v>
      </c>
      <c r="C6391" s="462" t="s">
        <v>98</v>
      </c>
      <c r="D6391" s="463">
        <v>14.120000000000001</v>
      </c>
      <c r="E6391" s="463">
        <v>14.7</v>
      </c>
      <c r="F6391" s="463">
        <v>28.82</v>
      </c>
    </row>
    <row r="6392" spans="1:6" ht="60">
      <c r="A6392" s="460">
        <v>87553</v>
      </c>
      <c r="B6392" s="461" t="s">
        <v>3045</v>
      </c>
      <c r="C6392" s="462" t="s">
        <v>98</v>
      </c>
      <c r="D6392" s="463">
        <v>11.8</v>
      </c>
      <c r="E6392" s="463">
        <v>8.9499999999999993</v>
      </c>
      <c r="F6392" s="463">
        <v>20.75</v>
      </c>
    </row>
    <row r="6393" spans="1:6" ht="45">
      <c r="A6393" s="460">
        <v>87554</v>
      </c>
      <c r="B6393" s="461" t="s">
        <v>3046</v>
      </c>
      <c r="C6393" s="462" t="s">
        <v>98</v>
      </c>
      <c r="D6393" s="463">
        <v>12.87</v>
      </c>
      <c r="E6393" s="463">
        <v>11.06</v>
      </c>
      <c r="F6393" s="463">
        <v>23.93</v>
      </c>
    </row>
    <row r="6394" spans="1:6" ht="60">
      <c r="A6394" s="460">
        <v>87555</v>
      </c>
      <c r="B6394" s="461" t="s">
        <v>3047</v>
      </c>
      <c r="C6394" s="462" t="s">
        <v>98</v>
      </c>
      <c r="D6394" s="463">
        <v>36.120000000000005</v>
      </c>
      <c r="E6394" s="463">
        <v>14.16</v>
      </c>
      <c r="F6394" s="463">
        <v>50.28</v>
      </c>
    </row>
    <row r="6395" spans="1:6" ht="60">
      <c r="A6395" s="460">
        <v>87556</v>
      </c>
      <c r="B6395" s="461" t="s">
        <v>3057</v>
      </c>
      <c r="C6395" s="462" t="s">
        <v>98</v>
      </c>
      <c r="D6395" s="463">
        <v>35.11</v>
      </c>
      <c r="E6395" s="463">
        <v>11</v>
      </c>
      <c r="F6395" s="463">
        <v>46.11</v>
      </c>
    </row>
    <row r="6396" spans="1:6" ht="60">
      <c r="A6396" s="460">
        <v>87557</v>
      </c>
      <c r="B6396" s="461" t="s">
        <v>3048</v>
      </c>
      <c r="C6396" s="462" t="s">
        <v>98</v>
      </c>
      <c r="D6396" s="463">
        <v>34.730000000000004</v>
      </c>
      <c r="E6396" s="463">
        <v>9.86</v>
      </c>
      <c r="F6396" s="463">
        <v>44.59</v>
      </c>
    </row>
    <row r="6397" spans="1:6" ht="60">
      <c r="A6397" s="460">
        <v>87559</v>
      </c>
      <c r="B6397" s="461" t="s">
        <v>3049</v>
      </c>
      <c r="C6397" s="462" t="s">
        <v>98</v>
      </c>
      <c r="D6397" s="463">
        <v>33.69</v>
      </c>
      <c r="E6397" s="463">
        <v>6.7</v>
      </c>
      <c r="F6397" s="463">
        <v>40.39</v>
      </c>
    </row>
    <row r="6398" spans="1:6" ht="60">
      <c r="A6398" s="460">
        <v>87561</v>
      </c>
      <c r="B6398" s="461" t="s">
        <v>3050</v>
      </c>
      <c r="C6398" s="462" t="s">
        <v>98</v>
      </c>
      <c r="D6398" s="463">
        <v>34.83</v>
      </c>
      <c r="E6398" s="463">
        <v>10.14</v>
      </c>
      <c r="F6398" s="463">
        <v>44.97</v>
      </c>
    </row>
    <row r="6399" spans="1:6" ht="45">
      <c r="A6399" s="460">
        <v>87775</v>
      </c>
      <c r="B6399" s="461" t="s">
        <v>7005</v>
      </c>
      <c r="C6399" s="462" t="s">
        <v>98</v>
      </c>
      <c r="D6399" s="463">
        <v>27.79</v>
      </c>
      <c r="E6399" s="463">
        <v>33.86</v>
      </c>
      <c r="F6399" s="463">
        <v>61.65</v>
      </c>
    </row>
    <row r="6400" spans="1:6" ht="45">
      <c r="A6400" s="460">
        <v>87777</v>
      </c>
      <c r="B6400" s="461" t="s">
        <v>7006</v>
      </c>
      <c r="C6400" s="462" t="s">
        <v>98</v>
      </c>
      <c r="D6400" s="463">
        <v>29.35</v>
      </c>
      <c r="E6400" s="463">
        <v>36.99</v>
      </c>
      <c r="F6400" s="463">
        <v>66.34</v>
      </c>
    </row>
    <row r="6401" spans="1:6" ht="45">
      <c r="A6401" s="460">
        <v>87778</v>
      </c>
      <c r="B6401" s="461" t="s">
        <v>7007</v>
      </c>
      <c r="C6401" s="462" t="s">
        <v>98</v>
      </c>
      <c r="D6401" s="463">
        <v>60.12</v>
      </c>
      <c r="E6401" s="463">
        <v>30.85</v>
      </c>
      <c r="F6401" s="463">
        <v>90.97</v>
      </c>
    </row>
    <row r="6402" spans="1:6" ht="45">
      <c r="A6402" s="460">
        <v>87779</v>
      </c>
      <c r="B6402" s="461" t="s">
        <v>7008</v>
      </c>
      <c r="C6402" s="462" t="s">
        <v>98</v>
      </c>
      <c r="D6402" s="463">
        <v>35.79</v>
      </c>
      <c r="E6402" s="463">
        <v>43.52</v>
      </c>
      <c r="F6402" s="463">
        <v>79.31</v>
      </c>
    </row>
    <row r="6403" spans="1:6" ht="45">
      <c r="A6403" s="460">
        <v>87781</v>
      </c>
      <c r="B6403" s="461" t="s">
        <v>7009</v>
      </c>
      <c r="C6403" s="462" t="s">
        <v>98</v>
      </c>
      <c r="D6403" s="463">
        <v>37.880000000000003</v>
      </c>
      <c r="E6403" s="463">
        <v>47.71</v>
      </c>
      <c r="F6403" s="463">
        <v>85.59</v>
      </c>
    </row>
    <row r="6404" spans="1:6" ht="45">
      <c r="A6404" s="460">
        <v>87783</v>
      </c>
      <c r="B6404" s="461" t="s">
        <v>7010</v>
      </c>
      <c r="C6404" s="462" t="s">
        <v>98</v>
      </c>
      <c r="D6404" s="463">
        <v>79.200000000000017</v>
      </c>
      <c r="E6404" s="463">
        <v>39.729999999999997</v>
      </c>
      <c r="F6404" s="463">
        <v>118.93</v>
      </c>
    </row>
    <row r="6405" spans="1:6" ht="45">
      <c r="A6405" s="460">
        <v>87784</v>
      </c>
      <c r="B6405" s="461" t="s">
        <v>7011</v>
      </c>
      <c r="C6405" s="462" t="s">
        <v>98</v>
      </c>
      <c r="D6405" s="463">
        <v>40.56</v>
      </c>
      <c r="E6405" s="463">
        <v>44.69</v>
      </c>
      <c r="F6405" s="463">
        <v>85.25</v>
      </c>
    </row>
    <row r="6406" spans="1:6" ht="45">
      <c r="A6406" s="460">
        <v>87786</v>
      </c>
      <c r="B6406" s="461" t="s">
        <v>7012</v>
      </c>
      <c r="C6406" s="462" t="s">
        <v>98</v>
      </c>
      <c r="D6406" s="463">
        <v>43.22</v>
      </c>
      <c r="E6406" s="463">
        <v>49.91</v>
      </c>
      <c r="F6406" s="463">
        <v>93.13</v>
      </c>
    </row>
    <row r="6407" spans="1:6" ht="45">
      <c r="A6407" s="460">
        <v>87787</v>
      </c>
      <c r="B6407" s="461" t="s">
        <v>7013</v>
      </c>
      <c r="C6407" s="462" t="s">
        <v>98</v>
      </c>
      <c r="D6407" s="463">
        <v>95.36999999999999</v>
      </c>
      <c r="E6407" s="463">
        <v>40.799999999999997</v>
      </c>
      <c r="F6407" s="463">
        <v>136.16999999999999</v>
      </c>
    </row>
    <row r="6408" spans="1:6" ht="45">
      <c r="A6408" s="460">
        <v>87788</v>
      </c>
      <c r="B6408" s="461" t="s">
        <v>7014</v>
      </c>
      <c r="C6408" s="462" t="s">
        <v>98</v>
      </c>
      <c r="D6408" s="463">
        <v>46.57</v>
      </c>
      <c r="E6408" s="463">
        <v>54.93</v>
      </c>
      <c r="F6408" s="463">
        <v>101.5</v>
      </c>
    </row>
    <row r="6409" spans="1:6" ht="45">
      <c r="A6409" s="460">
        <v>87790</v>
      </c>
      <c r="B6409" s="461" t="s">
        <v>3031</v>
      </c>
      <c r="C6409" s="462" t="s">
        <v>98</v>
      </c>
      <c r="D6409" s="463">
        <v>49.470000000000006</v>
      </c>
      <c r="E6409" s="463">
        <v>60.71</v>
      </c>
      <c r="F6409" s="463">
        <v>110.18</v>
      </c>
    </row>
    <row r="6410" spans="1:6" ht="60">
      <c r="A6410" s="460">
        <v>87791</v>
      </c>
      <c r="B6410" s="461" t="s">
        <v>7015</v>
      </c>
      <c r="C6410" s="462" t="s">
        <v>98</v>
      </c>
      <c r="D6410" s="463">
        <v>104.86999999999999</v>
      </c>
      <c r="E6410" s="463">
        <v>45.33</v>
      </c>
      <c r="F6410" s="463">
        <v>150.19999999999999</v>
      </c>
    </row>
    <row r="6411" spans="1:6" ht="45">
      <c r="A6411" s="460">
        <v>87792</v>
      </c>
      <c r="B6411" s="461" t="s">
        <v>7016</v>
      </c>
      <c r="C6411" s="462" t="s">
        <v>98</v>
      </c>
      <c r="D6411" s="463">
        <v>22.66</v>
      </c>
      <c r="E6411" s="463">
        <v>21.52</v>
      </c>
      <c r="F6411" s="463">
        <v>44.18</v>
      </c>
    </row>
    <row r="6412" spans="1:6" ht="45">
      <c r="A6412" s="460">
        <v>87794</v>
      </c>
      <c r="B6412" s="461" t="s">
        <v>7017</v>
      </c>
      <c r="C6412" s="462" t="s">
        <v>98</v>
      </c>
      <c r="D6412" s="463">
        <v>24.119999999999997</v>
      </c>
      <c r="E6412" s="463">
        <v>24.43</v>
      </c>
      <c r="F6412" s="463">
        <v>48.55</v>
      </c>
    </row>
    <row r="6413" spans="1:6" ht="45">
      <c r="A6413" s="460">
        <v>87795</v>
      </c>
      <c r="B6413" s="461" t="s">
        <v>7018</v>
      </c>
      <c r="C6413" s="462" t="s">
        <v>98</v>
      </c>
      <c r="D6413" s="463">
        <v>53.180000000000007</v>
      </c>
      <c r="E6413" s="463">
        <v>19.63</v>
      </c>
      <c r="F6413" s="463">
        <v>72.81</v>
      </c>
    </row>
    <row r="6414" spans="1:6" ht="45">
      <c r="A6414" s="460">
        <v>87797</v>
      </c>
      <c r="B6414" s="461" t="s">
        <v>7019</v>
      </c>
      <c r="C6414" s="462" t="s">
        <v>98</v>
      </c>
      <c r="D6414" s="463">
        <v>30.33</v>
      </c>
      <c r="E6414" s="463">
        <v>31.17</v>
      </c>
      <c r="F6414" s="463">
        <v>61.5</v>
      </c>
    </row>
    <row r="6415" spans="1:6" ht="45">
      <c r="A6415" s="460">
        <v>87799</v>
      </c>
      <c r="B6415" s="461" t="s">
        <v>7020</v>
      </c>
      <c r="C6415" s="462" t="s">
        <v>98</v>
      </c>
      <c r="D6415" s="463">
        <v>32.300000000000004</v>
      </c>
      <c r="E6415" s="463">
        <v>35.07</v>
      </c>
      <c r="F6415" s="463">
        <v>67.37</v>
      </c>
    </row>
    <row r="6416" spans="1:6" ht="45">
      <c r="A6416" s="460">
        <v>87800</v>
      </c>
      <c r="B6416" s="461" t="s">
        <v>7021</v>
      </c>
      <c r="C6416" s="462" t="s">
        <v>98</v>
      </c>
      <c r="D6416" s="463">
        <v>71.19</v>
      </c>
      <c r="E6416" s="463">
        <v>28.4</v>
      </c>
      <c r="F6416" s="463">
        <v>99.59</v>
      </c>
    </row>
    <row r="6417" spans="1:6" ht="45">
      <c r="A6417" s="460">
        <v>87801</v>
      </c>
      <c r="B6417" s="461" t="s">
        <v>7022</v>
      </c>
      <c r="C6417" s="462" t="s">
        <v>98</v>
      </c>
      <c r="D6417" s="463">
        <v>34.83</v>
      </c>
      <c r="E6417" s="463">
        <v>32.22</v>
      </c>
      <c r="F6417" s="463">
        <v>67.05</v>
      </c>
    </row>
    <row r="6418" spans="1:6" ht="45">
      <c r="A6418" s="460">
        <v>87803</v>
      </c>
      <c r="B6418" s="461" t="s">
        <v>7023</v>
      </c>
      <c r="C6418" s="462" t="s">
        <v>98</v>
      </c>
      <c r="D6418" s="463">
        <v>37.300000000000004</v>
      </c>
      <c r="E6418" s="463">
        <v>37.119999999999997</v>
      </c>
      <c r="F6418" s="463">
        <v>74.42</v>
      </c>
    </row>
    <row r="6419" spans="1:6" ht="45">
      <c r="A6419" s="460">
        <v>87804</v>
      </c>
      <c r="B6419" s="461" t="s">
        <v>7024</v>
      </c>
      <c r="C6419" s="462" t="s">
        <v>98</v>
      </c>
      <c r="D6419" s="463">
        <v>86.300000000000011</v>
      </c>
      <c r="E6419" s="463">
        <v>29.4</v>
      </c>
      <c r="F6419" s="463">
        <v>115.7</v>
      </c>
    </row>
    <row r="6420" spans="1:6" ht="45">
      <c r="A6420" s="460">
        <v>87805</v>
      </c>
      <c r="B6420" s="461" t="s">
        <v>7025</v>
      </c>
      <c r="C6420" s="462" t="s">
        <v>98</v>
      </c>
      <c r="D6420" s="463">
        <v>37.979999999999997</v>
      </c>
      <c r="E6420" s="463">
        <v>35.229999999999997</v>
      </c>
      <c r="F6420" s="463">
        <v>73.209999999999994</v>
      </c>
    </row>
    <row r="6421" spans="1:6" ht="45">
      <c r="A6421" s="460">
        <v>87807</v>
      </c>
      <c r="B6421" s="461" t="s">
        <v>7026</v>
      </c>
      <c r="C6421" s="462" t="s">
        <v>98</v>
      </c>
      <c r="D6421" s="463">
        <v>40.699999999999996</v>
      </c>
      <c r="E6421" s="463">
        <v>40.619999999999997</v>
      </c>
      <c r="F6421" s="463">
        <v>81.319999999999993</v>
      </c>
    </row>
    <row r="6422" spans="1:6" ht="60">
      <c r="A6422" s="460">
        <v>87808</v>
      </c>
      <c r="B6422" s="461" t="s">
        <v>7027</v>
      </c>
      <c r="C6422" s="462" t="s">
        <v>98</v>
      </c>
      <c r="D6422" s="463">
        <v>93.610000000000014</v>
      </c>
      <c r="E6422" s="463">
        <v>29.29</v>
      </c>
      <c r="F6422" s="463">
        <v>122.9</v>
      </c>
    </row>
    <row r="6423" spans="1:6" ht="60">
      <c r="A6423" s="460">
        <v>87809</v>
      </c>
      <c r="B6423" s="461" t="s">
        <v>7028</v>
      </c>
      <c r="C6423" s="462" t="s">
        <v>98</v>
      </c>
      <c r="D6423" s="463">
        <v>33.429999999999993</v>
      </c>
      <c r="E6423" s="463">
        <v>57.78</v>
      </c>
      <c r="F6423" s="463">
        <v>91.21</v>
      </c>
    </row>
    <row r="6424" spans="1:6" ht="45">
      <c r="A6424" s="460">
        <v>87811</v>
      </c>
      <c r="B6424" s="461" t="s">
        <v>7029</v>
      </c>
      <c r="C6424" s="462" t="s">
        <v>98</v>
      </c>
      <c r="D6424" s="463">
        <v>34.909999999999997</v>
      </c>
      <c r="E6424" s="463">
        <v>60.67</v>
      </c>
      <c r="F6424" s="463">
        <v>95.58</v>
      </c>
    </row>
    <row r="6425" spans="1:6" ht="45">
      <c r="A6425" s="460">
        <v>87812</v>
      </c>
      <c r="B6425" s="461" t="s">
        <v>7030</v>
      </c>
      <c r="C6425" s="462" t="s">
        <v>98</v>
      </c>
      <c r="D6425" s="463">
        <v>62.74</v>
      </c>
      <c r="E6425" s="463">
        <v>52.54</v>
      </c>
      <c r="F6425" s="463">
        <v>115.28</v>
      </c>
    </row>
    <row r="6426" spans="1:6" ht="60">
      <c r="A6426" s="460">
        <v>87813</v>
      </c>
      <c r="B6426" s="461" t="s">
        <v>7031</v>
      </c>
      <c r="C6426" s="462" t="s">
        <v>98</v>
      </c>
      <c r="D6426" s="463">
        <v>41.14</v>
      </c>
      <c r="E6426" s="463">
        <v>67.38</v>
      </c>
      <c r="F6426" s="463">
        <v>108.52</v>
      </c>
    </row>
    <row r="6427" spans="1:6" ht="45">
      <c r="A6427" s="460">
        <v>87815</v>
      </c>
      <c r="B6427" s="461" t="s">
        <v>7032</v>
      </c>
      <c r="C6427" s="462" t="s">
        <v>98</v>
      </c>
      <c r="D6427" s="463">
        <v>43.11</v>
      </c>
      <c r="E6427" s="463">
        <v>71.28</v>
      </c>
      <c r="F6427" s="463">
        <v>114.39</v>
      </c>
    </row>
    <row r="6428" spans="1:6" ht="45">
      <c r="A6428" s="460">
        <v>87816</v>
      </c>
      <c r="B6428" s="461" t="s">
        <v>7033</v>
      </c>
      <c r="C6428" s="462" t="s">
        <v>98</v>
      </c>
      <c r="D6428" s="463">
        <v>80.740000000000009</v>
      </c>
      <c r="E6428" s="463">
        <v>61.37</v>
      </c>
      <c r="F6428" s="463">
        <v>142.11000000000001</v>
      </c>
    </row>
    <row r="6429" spans="1:6" ht="60">
      <c r="A6429" s="460">
        <v>87817</v>
      </c>
      <c r="B6429" s="461" t="s">
        <v>7034</v>
      </c>
      <c r="C6429" s="462" t="s">
        <v>98</v>
      </c>
      <c r="D6429" s="463">
        <v>45.61999999999999</v>
      </c>
      <c r="E6429" s="463">
        <v>68.45</v>
      </c>
      <c r="F6429" s="463">
        <v>114.07</v>
      </c>
    </row>
    <row r="6430" spans="1:6" ht="45">
      <c r="A6430" s="460">
        <v>87819</v>
      </c>
      <c r="B6430" s="461" t="s">
        <v>7035</v>
      </c>
      <c r="C6430" s="462" t="s">
        <v>98</v>
      </c>
      <c r="D6430" s="463">
        <v>48.099999999999994</v>
      </c>
      <c r="E6430" s="463">
        <v>73.34</v>
      </c>
      <c r="F6430" s="463">
        <v>121.44</v>
      </c>
    </row>
    <row r="6431" spans="1:6" ht="45">
      <c r="A6431" s="460">
        <v>87820</v>
      </c>
      <c r="B6431" s="461" t="s">
        <v>7036</v>
      </c>
      <c r="C6431" s="462" t="s">
        <v>98</v>
      </c>
      <c r="D6431" s="463">
        <v>95.86</v>
      </c>
      <c r="E6431" s="463">
        <v>62.36</v>
      </c>
      <c r="F6431" s="463">
        <v>158.22</v>
      </c>
    </row>
    <row r="6432" spans="1:6" ht="60">
      <c r="A6432" s="460">
        <v>87821</v>
      </c>
      <c r="B6432" s="461" t="s">
        <v>7037</v>
      </c>
      <c r="C6432" s="462" t="s">
        <v>98</v>
      </c>
      <c r="D6432" s="463">
        <v>56.859999999999985</v>
      </c>
      <c r="E6432" s="463">
        <v>93.09</v>
      </c>
      <c r="F6432" s="463">
        <v>149.94999999999999</v>
      </c>
    </row>
    <row r="6433" spans="1:6" ht="45">
      <c r="A6433" s="460">
        <v>87823</v>
      </c>
      <c r="B6433" s="461" t="s">
        <v>8206</v>
      </c>
      <c r="C6433" s="462" t="s">
        <v>98</v>
      </c>
      <c r="D6433" s="463">
        <v>59.570000000000007</v>
      </c>
      <c r="E6433" s="463">
        <v>98.49</v>
      </c>
      <c r="F6433" s="463">
        <v>158.06</v>
      </c>
    </row>
    <row r="6434" spans="1:6" ht="60">
      <c r="A6434" s="460">
        <v>87824</v>
      </c>
      <c r="B6434" s="461" t="s">
        <v>7038</v>
      </c>
      <c r="C6434" s="462" t="s">
        <v>98</v>
      </c>
      <c r="D6434" s="463">
        <v>108.41000000000001</v>
      </c>
      <c r="E6434" s="463">
        <v>76.239999999999995</v>
      </c>
      <c r="F6434" s="463">
        <v>184.65</v>
      </c>
    </row>
    <row r="6435" spans="1:6" ht="45">
      <c r="A6435" s="460">
        <v>87825</v>
      </c>
      <c r="B6435" s="461" t="s">
        <v>7039</v>
      </c>
      <c r="C6435" s="462" t="s">
        <v>98</v>
      </c>
      <c r="D6435" s="463">
        <v>33.4</v>
      </c>
      <c r="E6435" s="463">
        <v>50.43</v>
      </c>
      <c r="F6435" s="463">
        <v>83.83</v>
      </c>
    </row>
    <row r="6436" spans="1:6" ht="45">
      <c r="A6436" s="460">
        <v>87827</v>
      </c>
      <c r="B6436" s="461" t="s">
        <v>7040</v>
      </c>
      <c r="C6436" s="462" t="s">
        <v>98</v>
      </c>
      <c r="D6436" s="463">
        <v>35.21</v>
      </c>
      <c r="E6436" s="463">
        <v>53.98</v>
      </c>
      <c r="F6436" s="463">
        <v>89.19</v>
      </c>
    </row>
    <row r="6437" spans="1:6" ht="45">
      <c r="A6437" s="460">
        <v>87828</v>
      </c>
      <c r="B6437" s="461" t="s">
        <v>7041</v>
      </c>
      <c r="C6437" s="462" t="s">
        <v>98</v>
      </c>
      <c r="D6437" s="463">
        <v>70.009999999999991</v>
      </c>
      <c r="E6437" s="463">
        <v>45.99</v>
      </c>
      <c r="F6437" s="463">
        <v>116</v>
      </c>
    </row>
    <row r="6438" spans="1:6" ht="45">
      <c r="A6438" s="460">
        <v>87829</v>
      </c>
      <c r="B6438" s="461" t="s">
        <v>7042</v>
      </c>
      <c r="C6438" s="462" t="s">
        <v>98</v>
      </c>
      <c r="D6438" s="463">
        <v>41.62</v>
      </c>
      <c r="E6438" s="463">
        <v>59.04</v>
      </c>
      <c r="F6438" s="463">
        <v>100.66</v>
      </c>
    </row>
    <row r="6439" spans="1:6" ht="45">
      <c r="A6439" s="460">
        <v>87831</v>
      </c>
      <c r="B6439" s="461" t="s">
        <v>7043</v>
      </c>
      <c r="C6439" s="462" t="s">
        <v>98</v>
      </c>
      <c r="D6439" s="463">
        <v>44.02</v>
      </c>
      <c r="E6439" s="463">
        <v>63.82</v>
      </c>
      <c r="F6439" s="463">
        <v>107.84</v>
      </c>
    </row>
    <row r="6440" spans="1:6" ht="45">
      <c r="A6440" s="460">
        <v>87832</v>
      </c>
      <c r="B6440" s="461" t="s">
        <v>7044</v>
      </c>
      <c r="C6440" s="462" t="s">
        <v>98</v>
      </c>
      <c r="D6440" s="463">
        <v>90.920000000000016</v>
      </c>
      <c r="E6440" s="463">
        <v>53.85</v>
      </c>
      <c r="F6440" s="463">
        <v>144.77000000000001</v>
      </c>
    </row>
    <row r="6441" spans="1:6" ht="45">
      <c r="A6441" s="460">
        <v>87834</v>
      </c>
      <c r="B6441" s="461" t="s">
        <v>3059</v>
      </c>
      <c r="C6441" s="462" t="s">
        <v>98</v>
      </c>
      <c r="D6441" s="463">
        <v>160.04</v>
      </c>
      <c r="E6441" s="463">
        <v>21.93</v>
      </c>
      <c r="F6441" s="463">
        <v>181.97</v>
      </c>
    </row>
    <row r="6442" spans="1:6" ht="45">
      <c r="A6442" s="460">
        <v>87835</v>
      </c>
      <c r="B6442" s="461" t="s">
        <v>3060</v>
      </c>
      <c r="C6442" s="462" t="s">
        <v>98</v>
      </c>
      <c r="D6442" s="463">
        <v>110.03999999999999</v>
      </c>
      <c r="E6442" s="463">
        <v>17.850000000000001</v>
      </c>
      <c r="F6442" s="463">
        <v>127.89</v>
      </c>
    </row>
    <row r="6443" spans="1:6" ht="45">
      <c r="A6443" s="460">
        <v>87836</v>
      </c>
      <c r="B6443" s="461" t="s">
        <v>3061</v>
      </c>
      <c r="C6443" s="462" t="s">
        <v>98</v>
      </c>
      <c r="D6443" s="463">
        <v>156.80000000000001</v>
      </c>
      <c r="E6443" s="463">
        <v>15.32</v>
      </c>
      <c r="F6443" s="463">
        <v>172.12</v>
      </c>
    </row>
    <row r="6444" spans="1:6" ht="45">
      <c r="A6444" s="460">
        <v>87837</v>
      </c>
      <c r="B6444" s="461" t="s">
        <v>3062</v>
      </c>
      <c r="C6444" s="462" t="s">
        <v>98</v>
      </c>
      <c r="D6444" s="463">
        <v>107.28</v>
      </c>
      <c r="E6444" s="463">
        <v>11.71</v>
      </c>
      <c r="F6444" s="463">
        <v>118.99</v>
      </c>
    </row>
    <row r="6445" spans="1:6" ht="45">
      <c r="A6445" s="460">
        <v>87838</v>
      </c>
      <c r="B6445" s="461" t="s">
        <v>3063</v>
      </c>
      <c r="C6445" s="462" t="s">
        <v>98</v>
      </c>
      <c r="D6445" s="463">
        <v>163.57999999999998</v>
      </c>
      <c r="E6445" s="463">
        <v>26.92</v>
      </c>
      <c r="F6445" s="463">
        <v>190.5</v>
      </c>
    </row>
    <row r="6446" spans="1:6" ht="45">
      <c r="A6446" s="460">
        <v>87839</v>
      </c>
      <c r="B6446" s="461" t="s">
        <v>3064</v>
      </c>
      <c r="C6446" s="462" t="s">
        <v>98</v>
      </c>
      <c r="D6446" s="463">
        <v>112.21000000000001</v>
      </c>
      <c r="E6446" s="463">
        <v>22.88</v>
      </c>
      <c r="F6446" s="463">
        <v>135.09</v>
      </c>
    </row>
    <row r="6447" spans="1:6" ht="45">
      <c r="A6447" s="460">
        <v>87840</v>
      </c>
      <c r="B6447" s="461" t="s">
        <v>3065</v>
      </c>
      <c r="C6447" s="462" t="s">
        <v>98</v>
      </c>
      <c r="D6447" s="463">
        <v>159.57</v>
      </c>
      <c r="E6447" s="463">
        <v>18.61</v>
      </c>
      <c r="F6447" s="463">
        <v>178.18</v>
      </c>
    </row>
    <row r="6448" spans="1:6" ht="45">
      <c r="A6448" s="460">
        <v>87841</v>
      </c>
      <c r="B6448" s="461" t="s">
        <v>3066</v>
      </c>
      <c r="C6448" s="462" t="s">
        <v>98</v>
      </c>
      <c r="D6448" s="463">
        <v>108.69</v>
      </c>
      <c r="E6448" s="463">
        <v>15</v>
      </c>
      <c r="F6448" s="463">
        <v>123.69</v>
      </c>
    </row>
    <row r="6449" spans="1:6" ht="45">
      <c r="A6449" s="460">
        <v>87842</v>
      </c>
      <c r="B6449" s="461" t="s">
        <v>3067</v>
      </c>
      <c r="C6449" s="462" t="s">
        <v>98</v>
      </c>
      <c r="D6449" s="463">
        <v>160.5</v>
      </c>
      <c r="E6449" s="463">
        <v>39.9</v>
      </c>
      <c r="F6449" s="463">
        <v>200.4</v>
      </c>
    </row>
    <row r="6450" spans="1:6" ht="45">
      <c r="A6450" s="460">
        <v>87843</v>
      </c>
      <c r="B6450" s="461" t="s">
        <v>3068</v>
      </c>
      <c r="C6450" s="462" t="s">
        <v>98</v>
      </c>
      <c r="D6450" s="463">
        <v>114.85</v>
      </c>
      <c r="E6450" s="463">
        <v>35.82</v>
      </c>
      <c r="F6450" s="463">
        <v>150.66999999999999</v>
      </c>
    </row>
    <row r="6451" spans="1:6" ht="45">
      <c r="A6451" s="460">
        <v>87844</v>
      </c>
      <c r="B6451" s="461" t="s">
        <v>3069</v>
      </c>
      <c r="C6451" s="462" t="s">
        <v>98</v>
      </c>
      <c r="D6451" s="463">
        <v>154.48999999999998</v>
      </c>
      <c r="E6451" s="463">
        <v>27.05</v>
      </c>
      <c r="F6451" s="463">
        <v>181.54</v>
      </c>
    </row>
    <row r="6452" spans="1:6" ht="45">
      <c r="A6452" s="460">
        <v>87845</v>
      </c>
      <c r="B6452" s="461" t="s">
        <v>3070</v>
      </c>
      <c r="C6452" s="462" t="s">
        <v>98</v>
      </c>
      <c r="D6452" s="463">
        <v>109.33000000000001</v>
      </c>
      <c r="E6452" s="463">
        <v>23.47</v>
      </c>
      <c r="F6452" s="463">
        <v>132.80000000000001</v>
      </c>
    </row>
    <row r="6453" spans="1:6" ht="45">
      <c r="A6453" s="460">
        <v>87846</v>
      </c>
      <c r="B6453" s="461" t="s">
        <v>3071</v>
      </c>
      <c r="C6453" s="462" t="s">
        <v>98</v>
      </c>
      <c r="D6453" s="463">
        <v>171.93</v>
      </c>
      <c r="E6453" s="463">
        <v>26.84</v>
      </c>
      <c r="F6453" s="463">
        <v>198.77</v>
      </c>
    </row>
    <row r="6454" spans="1:6" ht="45">
      <c r="A6454" s="460">
        <v>87847</v>
      </c>
      <c r="B6454" s="461" t="s">
        <v>3072</v>
      </c>
      <c r="C6454" s="462" t="s">
        <v>98</v>
      </c>
      <c r="D6454" s="463">
        <v>121.91000000000001</v>
      </c>
      <c r="E6454" s="463">
        <v>22.77</v>
      </c>
      <c r="F6454" s="463">
        <v>144.68</v>
      </c>
    </row>
    <row r="6455" spans="1:6" ht="45">
      <c r="A6455" s="460">
        <v>87848</v>
      </c>
      <c r="B6455" s="461" t="s">
        <v>3073</v>
      </c>
      <c r="C6455" s="462" t="s">
        <v>98</v>
      </c>
      <c r="D6455" s="463">
        <v>168.26</v>
      </c>
      <c r="E6455" s="463">
        <v>18.78</v>
      </c>
      <c r="F6455" s="463">
        <v>187.04</v>
      </c>
    </row>
    <row r="6456" spans="1:6" ht="45">
      <c r="A6456" s="460">
        <v>87849</v>
      </c>
      <c r="B6456" s="461" t="s">
        <v>3074</v>
      </c>
      <c r="C6456" s="462" t="s">
        <v>98</v>
      </c>
      <c r="D6456" s="463">
        <v>118.75</v>
      </c>
      <c r="E6456" s="463">
        <v>15.16</v>
      </c>
      <c r="F6456" s="463">
        <v>133.91</v>
      </c>
    </row>
    <row r="6457" spans="1:6" ht="45">
      <c r="A6457" s="460">
        <v>87850</v>
      </c>
      <c r="B6457" s="461" t="s">
        <v>3075</v>
      </c>
      <c r="C6457" s="462" t="s">
        <v>98</v>
      </c>
      <c r="D6457" s="463">
        <v>175.46</v>
      </c>
      <c r="E6457" s="463">
        <v>31.87</v>
      </c>
      <c r="F6457" s="463">
        <v>207.33</v>
      </c>
    </row>
    <row r="6458" spans="1:6" ht="45">
      <c r="A6458" s="460">
        <v>87851</v>
      </c>
      <c r="B6458" s="461" t="s">
        <v>3076</v>
      </c>
      <c r="C6458" s="462" t="s">
        <v>98</v>
      </c>
      <c r="D6458" s="463">
        <v>124.09</v>
      </c>
      <c r="E6458" s="463">
        <v>27.82</v>
      </c>
      <c r="F6458" s="463">
        <v>151.91</v>
      </c>
    </row>
    <row r="6459" spans="1:6" ht="45">
      <c r="A6459" s="460">
        <v>87852</v>
      </c>
      <c r="B6459" s="461" t="s">
        <v>3077</v>
      </c>
      <c r="C6459" s="462" t="s">
        <v>98</v>
      </c>
      <c r="D6459" s="463">
        <v>171.02</v>
      </c>
      <c r="E6459" s="463">
        <v>22.04</v>
      </c>
      <c r="F6459" s="463">
        <v>193.06</v>
      </c>
    </row>
    <row r="6460" spans="1:6" ht="45">
      <c r="A6460" s="460">
        <v>87853</v>
      </c>
      <c r="B6460" s="461" t="s">
        <v>3078</v>
      </c>
      <c r="C6460" s="462" t="s">
        <v>98</v>
      </c>
      <c r="D6460" s="463">
        <v>120.15</v>
      </c>
      <c r="E6460" s="463">
        <v>18.43</v>
      </c>
      <c r="F6460" s="463">
        <v>138.58000000000001</v>
      </c>
    </row>
    <row r="6461" spans="1:6" ht="45">
      <c r="A6461" s="460">
        <v>87854</v>
      </c>
      <c r="B6461" s="461" t="s">
        <v>3079</v>
      </c>
      <c r="C6461" s="462" t="s">
        <v>98</v>
      </c>
      <c r="D6461" s="463">
        <v>172.38</v>
      </c>
      <c r="E6461" s="463">
        <v>44.81</v>
      </c>
      <c r="F6461" s="463">
        <v>217.19</v>
      </c>
    </row>
    <row r="6462" spans="1:6" ht="45">
      <c r="A6462" s="460">
        <v>87855</v>
      </c>
      <c r="B6462" s="461" t="s">
        <v>3080</v>
      </c>
      <c r="C6462" s="462" t="s">
        <v>98</v>
      </c>
      <c r="D6462" s="463">
        <v>126.74000000000001</v>
      </c>
      <c r="E6462" s="463">
        <v>40.76</v>
      </c>
      <c r="F6462" s="463">
        <v>167.5</v>
      </c>
    </row>
    <row r="6463" spans="1:6" ht="45">
      <c r="A6463" s="460">
        <v>87856</v>
      </c>
      <c r="B6463" s="461" t="s">
        <v>3081</v>
      </c>
      <c r="C6463" s="462" t="s">
        <v>98</v>
      </c>
      <c r="D6463" s="463">
        <v>165.95000000000002</v>
      </c>
      <c r="E6463" s="463">
        <v>30.51</v>
      </c>
      <c r="F6463" s="463">
        <v>196.46</v>
      </c>
    </row>
    <row r="6464" spans="1:6" ht="45">
      <c r="A6464" s="460">
        <v>87857</v>
      </c>
      <c r="B6464" s="461" t="s">
        <v>3082</v>
      </c>
      <c r="C6464" s="462" t="s">
        <v>98</v>
      </c>
      <c r="D6464" s="463">
        <v>120.78</v>
      </c>
      <c r="E6464" s="463">
        <v>26.9</v>
      </c>
      <c r="F6464" s="463">
        <v>147.68</v>
      </c>
    </row>
    <row r="6465" spans="1:6" ht="30">
      <c r="A6465" s="460">
        <v>87858</v>
      </c>
      <c r="B6465" s="461" t="s">
        <v>3083</v>
      </c>
      <c r="C6465" s="462" t="s">
        <v>98</v>
      </c>
      <c r="D6465" s="463">
        <v>113.27</v>
      </c>
      <c r="E6465" s="463">
        <v>29.27</v>
      </c>
      <c r="F6465" s="463">
        <v>142.54</v>
      </c>
    </row>
    <row r="6466" spans="1:6" ht="30">
      <c r="A6466" s="460">
        <v>87859</v>
      </c>
      <c r="B6466" s="461" t="s">
        <v>3084</v>
      </c>
      <c r="C6466" s="462" t="s">
        <v>98</v>
      </c>
      <c r="D6466" s="463">
        <v>127.28999999999999</v>
      </c>
      <c r="E6466" s="463">
        <v>40.1</v>
      </c>
      <c r="F6466" s="463">
        <v>167.39</v>
      </c>
    </row>
    <row r="6467" spans="1:6" ht="60">
      <c r="A6467" s="460">
        <v>89048</v>
      </c>
      <c r="B6467" s="461" t="s">
        <v>3029</v>
      </c>
      <c r="C6467" s="462" t="s">
        <v>98</v>
      </c>
      <c r="D6467" s="463">
        <v>22.370000000000005</v>
      </c>
      <c r="E6467" s="463">
        <v>20.47</v>
      </c>
      <c r="F6467" s="463">
        <v>42.84</v>
      </c>
    </row>
    <row r="6468" spans="1:6" ht="45">
      <c r="A6468" s="460">
        <v>89049</v>
      </c>
      <c r="B6468" s="461" t="s">
        <v>3117</v>
      </c>
      <c r="C6468" s="462" t="s">
        <v>98</v>
      </c>
      <c r="D6468" s="463">
        <v>12.770000000000001</v>
      </c>
      <c r="E6468" s="463">
        <v>14.62</v>
      </c>
      <c r="F6468" s="463">
        <v>27.39</v>
      </c>
    </row>
    <row r="6469" spans="1:6" ht="60">
      <c r="A6469" s="460">
        <v>89173</v>
      </c>
      <c r="B6469" s="461" t="s">
        <v>3028</v>
      </c>
      <c r="C6469" s="462" t="s">
        <v>98</v>
      </c>
      <c r="D6469" s="463">
        <v>22.169999999999998</v>
      </c>
      <c r="E6469" s="463">
        <v>19.88</v>
      </c>
      <c r="F6469" s="463">
        <v>42.05</v>
      </c>
    </row>
    <row r="6470" spans="1:6" ht="45">
      <c r="A6470" s="460">
        <v>90406</v>
      </c>
      <c r="B6470" s="461" t="s">
        <v>3118</v>
      </c>
      <c r="C6470" s="462" t="s">
        <v>98</v>
      </c>
      <c r="D6470" s="463">
        <v>25.869999999999997</v>
      </c>
      <c r="E6470" s="463">
        <v>30.21</v>
      </c>
      <c r="F6470" s="463">
        <v>56.08</v>
      </c>
    </row>
    <row r="6471" spans="1:6" ht="45">
      <c r="A6471" s="460">
        <v>90407</v>
      </c>
      <c r="B6471" s="461" t="s">
        <v>3119</v>
      </c>
      <c r="C6471" s="462" t="s">
        <v>98</v>
      </c>
      <c r="D6471" s="463">
        <v>27.75</v>
      </c>
      <c r="E6471" s="463">
        <v>33.94</v>
      </c>
      <c r="F6471" s="463">
        <v>61.69</v>
      </c>
    </row>
    <row r="6472" spans="1:6" ht="45">
      <c r="A6472" s="460">
        <v>90408</v>
      </c>
      <c r="B6472" s="461" t="s">
        <v>3120</v>
      </c>
      <c r="C6472" s="462" t="s">
        <v>98</v>
      </c>
      <c r="D6472" s="463">
        <v>17.070000000000004</v>
      </c>
      <c r="E6472" s="463">
        <v>24.2</v>
      </c>
      <c r="F6472" s="463">
        <v>41.27</v>
      </c>
    </row>
    <row r="6473" spans="1:6" ht="45">
      <c r="A6473" s="460">
        <v>90409</v>
      </c>
      <c r="B6473" s="461" t="s">
        <v>3121</v>
      </c>
      <c r="C6473" s="462" t="s">
        <v>98</v>
      </c>
      <c r="D6473" s="463">
        <v>18.140000000000004</v>
      </c>
      <c r="E6473" s="463">
        <v>26.31</v>
      </c>
      <c r="F6473" s="463">
        <v>44.45</v>
      </c>
    </row>
    <row r="6474" spans="1:6" ht="45">
      <c r="A6474" s="460">
        <v>104203</v>
      </c>
      <c r="B6474" s="461" t="s">
        <v>7045</v>
      </c>
      <c r="C6474" s="462" t="s">
        <v>98</v>
      </c>
      <c r="D6474" s="463">
        <v>33.840000000000003</v>
      </c>
      <c r="E6474" s="463">
        <v>31.09</v>
      </c>
      <c r="F6474" s="463">
        <v>64.930000000000007</v>
      </c>
    </row>
    <row r="6475" spans="1:6" ht="45">
      <c r="A6475" s="460">
        <v>104204</v>
      </c>
      <c r="B6475" s="461" t="s">
        <v>7046</v>
      </c>
      <c r="C6475" s="462" t="s">
        <v>98</v>
      </c>
      <c r="D6475" s="463">
        <v>43.769999999999996</v>
      </c>
      <c r="E6475" s="463">
        <v>40.049999999999997</v>
      </c>
      <c r="F6475" s="463">
        <v>83.82</v>
      </c>
    </row>
    <row r="6476" spans="1:6" ht="45">
      <c r="A6476" s="460">
        <v>104205</v>
      </c>
      <c r="B6476" s="461" t="s">
        <v>7047</v>
      </c>
      <c r="C6476" s="462" t="s">
        <v>98</v>
      </c>
      <c r="D6476" s="463">
        <v>49.210000000000008</v>
      </c>
      <c r="E6476" s="463">
        <v>41.22</v>
      </c>
      <c r="F6476" s="463">
        <v>90.43</v>
      </c>
    </row>
    <row r="6477" spans="1:6" ht="45">
      <c r="A6477" s="460">
        <v>104206</v>
      </c>
      <c r="B6477" s="461" t="s">
        <v>7048</v>
      </c>
      <c r="C6477" s="462" t="s">
        <v>98</v>
      </c>
      <c r="D6477" s="463">
        <v>54.239999999999995</v>
      </c>
      <c r="E6477" s="463">
        <v>45.75</v>
      </c>
      <c r="F6477" s="463">
        <v>99.99</v>
      </c>
    </row>
    <row r="6478" spans="1:6" ht="45">
      <c r="A6478" s="460">
        <v>104207</v>
      </c>
      <c r="B6478" s="461" t="s">
        <v>7049</v>
      </c>
      <c r="C6478" s="462" t="s">
        <v>98</v>
      </c>
      <c r="D6478" s="463">
        <v>26.980000000000004</v>
      </c>
      <c r="E6478" s="463">
        <v>19.86</v>
      </c>
      <c r="F6478" s="463">
        <v>46.84</v>
      </c>
    </row>
    <row r="6479" spans="1:6" ht="45">
      <c r="A6479" s="460">
        <v>104208</v>
      </c>
      <c r="B6479" s="461" t="s">
        <v>7050</v>
      </c>
      <c r="C6479" s="462" t="s">
        <v>98</v>
      </c>
      <c r="D6479" s="463">
        <v>36.580000000000005</v>
      </c>
      <c r="E6479" s="463">
        <v>28.68</v>
      </c>
      <c r="F6479" s="463">
        <v>65.260000000000005</v>
      </c>
    </row>
    <row r="6480" spans="1:6" ht="45">
      <c r="A6480" s="460">
        <v>104209</v>
      </c>
      <c r="B6480" s="461" t="s">
        <v>7051</v>
      </c>
      <c r="C6480" s="462" t="s">
        <v>98</v>
      </c>
      <c r="D6480" s="463">
        <v>41.739999999999995</v>
      </c>
      <c r="E6480" s="463">
        <v>29.75</v>
      </c>
      <c r="F6480" s="463">
        <v>71.489999999999995</v>
      </c>
    </row>
    <row r="6481" spans="1:6" ht="45">
      <c r="A6481" s="460">
        <v>104210</v>
      </c>
      <c r="B6481" s="461" t="s">
        <v>7052</v>
      </c>
      <c r="C6481" s="462" t="s">
        <v>98</v>
      </c>
      <c r="D6481" s="463">
        <v>43.959999999999994</v>
      </c>
      <c r="E6481" s="463">
        <v>29.67</v>
      </c>
      <c r="F6481" s="463">
        <v>73.63</v>
      </c>
    </row>
    <row r="6482" spans="1:6" ht="60">
      <c r="A6482" s="460">
        <v>104211</v>
      </c>
      <c r="B6482" s="461" t="s">
        <v>7053</v>
      </c>
      <c r="C6482" s="462" t="s">
        <v>98</v>
      </c>
      <c r="D6482" s="463">
        <v>42.980000000000004</v>
      </c>
      <c r="E6482" s="463">
        <v>52.78</v>
      </c>
      <c r="F6482" s="463">
        <v>95.76</v>
      </c>
    </row>
    <row r="6483" spans="1:6" ht="60">
      <c r="A6483" s="460">
        <v>104212</v>
      </c>
      <c r="B6483" s="461" t="s">
        <v>7054</v>
      </c>
      <c r="C6483" s="462" t="s">
        <v>98</v>
      </c>
      <c r="D6483" s="463">
        <v>52.58</v>
      </c>
      <c r="E6483" s="463">
        <v>61.66</v>
      </c>
      <c r="F6483" s="463">
        <v>114.24</v>
      </c>
    </row>
    <row r="6484" spans="1:6" ht="60">
      <c r="A6484" s="460">
        <v>104213</v>
      </c>
      <c r="B6484" s="461" t="s">
        <v>7055</v>
      </c>
      <c r="C6484" s="462" t="s">
        <v>98</v>
      </c>
      <c r="D6484" s="463">
        <v>57.74</v>
      </c>
      <c r="E6484" s="463">
        <v>62.73</v>
      </c>
      <c r="F6484" s="463">
        <v>120.47</v>
      </c>
    </row>
    <row r="6485" spans="1:6" ht="60">
      <c r="A6485" s="460">
        <v>104214</v>
      </c>
      <c r="B6485" s="461" t="s">
        <v>7056</v>
      </c>
      <c r="C6485" s="462" t="s">
        <v>98</v>
      </c>
      <c r="D6485" s="463">
        <v>67.950000000000017</v>
      </c>
      <c r="E6485" s="463">
        <v>76.63</v>
      </c>
      <c r="F6485" s="463">
        <v>144.58000000000001</v>
      </c>
    </row>
    <row r="6486" spans="1:6" ht="45">
      <c r="A6486" s="460">
        <v>104215</v>
      </c>
      <c r="B6486" s="461" t="s">
        <v>7057</v>
      </c>
      <c r="C6486" s="462" t="s">
        <v>98</v>
      </c>
      <c r="D6486" s="463">
        <v>41.830000000000005</v>
      </c>
      <c r="E6486" s="463">
        <v>46.26</v>
      </c>
      <c r="F6486" s="463">
        <v>88.09</v>
      </c>
    </row>
    <row r="6487" spans="1:6" ht="45">
      <c r="A6487" s="460">
        <v>104216</v>
      </c>
      <c r="B6487" s="461" t="s">
        <v>7058</v>
      </c>
      <c r="C6487" s="462" t="s">
        <v>98</v>
      </c>
      <c r="D6487" s="463">
        <v>51.76</v>
      </c>
      <c r="E6487" s="463">
        <v>54.21</v>
      </c>
      <c r="F6487" s="463">
        <v>105.97</v>
      </c>
    </row>
    <row r="6488" spans="1:6" ht="45">
      <c r="A6488" s="460">
        <v>104217</v>
      </c>
      <c r="B6488" s="461" t="s">
        <v>7059</v>
      </c>
      <c r="C6488" s="462" t="s">
        <v>98</v>
      </c>
      <c r="D6488" s="463">
        <v>26.470000000000002</v>
      </c>
      <c r="E6488" s="463">
        <v>30.37</v>
      </c>
      <c r="F6488" s="463">
        <v>56.84</v>
      </c>
    </row>
    <row r="6489" spans="1:6" ht="45">
      <c r="A6489" s="460">
        <v>104218</v>
      </c>
      <c r="B6489" s="461" t="s">
        <v>7060</v>
      </c>
      <c r="C6489" s="462" t="s">
        <v>98</v>
      </c>
      <c r="D6489" s="463">
        <v>28.03</v>
      </c>
      <c r="E6489" s="463">
        <v>33.5</v>
      </c>
      <c r="F6489" s="463">
        <v>61.53</v>
      </c>
    </row>
    <row r="6490" spans="1:6" ht="60">
      <c r="A6490" s="460">
        <v>104219</v>
      </c>
      <c r="B6490" s="461" t="s">
        <v>7061</v>
      </c>
      <c r="C6490" s="462" t="s">
        <v>98</v>
      </c>
      <c r="D6490" s="463">
        <v>58.949999999999996</v>
      </c>
      <c r="E6490" s="463">
        <v>27.71</v>
      </c>
      <c r="F6490" s="463">
        <v>86.66</v>
      </c>
    </row>
    <row r="6491" spans="1:6" ht="45">
      <c r="A6491" s="460">
        <v>104220</v>
      </c>
      <c r="B6491" s="461" t="s">
        <v>7062</v>
      </c>
      <c r="C6491" s="462" t="s">
        <v>98</v>
      </c>
      <c r="D6491" s="463">
        <v>32.049999999999997</v>
      </c>
      <c r="E6491" s="463">
        <v>27.95</v>
      </c>
      <c r="F6491" s="463">
        <v>60</v>
      </c>
    </row>
    <row r="6492" spans="1:6" ht="45">
      <c r="A6492" s="460">
        <v>104221</v>
      </c>
      <c r="B6492" s="461" t="s">
        <v>7063</v>
      </c>
      <c r="C6492" s="462" t="s">
        <v>98</v>
      </c>
      <c r="D6492" s="463">
        <v>34.11</v>
      </c>
      <c r="E6492" s="463">
        <v>39.03</v>
      </c>
      <c r="F6492" s="463">
        <v>73.14</v>
      </c>
    </row>
    <row r="6493" spans="1:6" ht="45">
      <c r="A6493" s="460">
        <v>104222</v>
      </c>
      <c r="B6493" s="461" t="s">
        <v>7064</v>
      </c>
      <c r="C6493" s="462" t="s">
        <v>98</v>
      </c>
      <c r="D6493" s="463">
        <v>36.200000000000003</v>
      </c>
      <c r="E6493" s="463">
        <v>43.22</v>
      </c>
      <c r="F6493" s="463">
        <v>79.42</v>
      </c>
    </row>
    <row r="6494" spans="1:6" ht="60">
      <c r="A6494" s="460">
        <v>104223</v>
      </c>
      <c r="B6494" s="461" t="s">
        <v>7065</v>
      </c>
      <c r="C6494" s="462" t="s">
        <v>98</v>
      </c>
      <c r="D6494" s="463">
        <v>77.69</v>
      </c>
      <c r="E6494" s="463">
        <v>35.64</v>
      </c>
      <c r="F6494" s="463">
        <v>113.33</v>
      </c>
    </row>
    <row r="6495" spans="1:6" ht="45">
      <c r="A6495" s="460">
        <v>104224</v>
      </c>
      <c r="B6495" s="461" t="s">
        <v>7066</v>
      </c>
      <c r="C6495" s="462" t="s">
        <v>98</v>
      </c>
      <c r="D6495" s="463">
        <v>41.45</v>
      </c>
      <c r="E6495" s="463">
        <v>35.97</v>
      </c>
      <c r="F6495" s="463">
        <v>77.42</v>
      </c>
    </row>
    <row r="6496" spans="1:6" ht="45">
      <c r="A6496" s="460">
        <v>104225</v>
      </c>
      <c r="B6496" s="461" t="s">
        <v>7067</v>
      </c>
      <c r="C6496" s="462" t="s">
        <v>98</v>
      </c>
      <c r="D6496" s="463">
        <v>38.879999999999995</v>
      </c>
      <c r="E6496" s="463">
        <v>40.200000000000003</v>
      </c>
      <c r="F6496" s="463">
        <v>79.08</v>
      </c>
    </row>
    <row r="6497" spans="1:6" ht="45">
      <c r="A6497" s="460">
        <v>104226</v>
      </c>
      <c r="B6497" s="461" t="s">
        <v>7068</v>
      </c>
      <c r="C6497" s="462" t="s">
        <v>98</v>
      </c>
      <c r="D6497" s="463">
        <v>41.539999999999992</v>
      </c>
      <c r="E6497" s="463">
        <v>45.42</v>
      </c>
      <c r="F6497" s="463">
        <v>86.96</v>
      </c>
    </row>
    <row r="6498" spans="1:6" ht="60">
      <c r="A6498" s="460">
        <v>104227</v>
      </c>
      <c r="B6498" s="461" t="s">
        <v>7069</v>
      </c>
      <c r="C6498" s="462" t="s">
        <v>98</v>
      </c>
      <c r="D6498" s="463">
        <v>93.859999999999985</v>
      </c>
      <c r="E6498" s="463">
        <v>36.71</v>
      </c>
      <c r="F6498" s="463">
        <v>130.57</v>
      </c>
    </row>
    <row r="6499" spans="1:6" ht="45">
      <c r="A6499" s="460">
        <v>104228</v>
      </c>
      <c r="B6499" s="461" t="s">
        <v>7070</v>
      </c>
      <c r="C6499" s="462" t="s">
        <v>98</v>
      </c>
      <c r="D6499" s="463">
        <v>46.92</v>
      </c>
      <c r="E6499" s="463">
        <v>37.11</v>
      </c>
      <c r="F6499" s="463">
        <v>84.03</v>
      </c>
    </row>
    <row r="6500" spans="1:6" ht="45">
      <c r="A6500" s="460">
        <v>104229</v>
      </c>
      <c r="B6500" s="461" t="s">
        <v>7071</v>
      </c>
      <c r="C6500" s="462" t="s">
        <v>98</v>
      </c>
      <c r="D6500" s="463">
        <v>44.49</v>
      </c>
      <c r="E6500" s="463">
        <v>49.37</v>
      </c>
      <c r="F6500" s="463">
        <v>93.86</v>
      </c>
    </row>
    <row r="6501" spans="1:6" ht="45">
      <c r="A6501" s="460">
        <v>104230</v>
      </c>
      <c r="B6501" s="461" t="s">
        <v>7072</v>
      </c>
      <c r="C6501" s="462" t="s">
        <v>98</v>
      </c>
      <c r="D6501" s="463">
        <v>47.390000000000008</v>
      </c>
      <c r="E6501" s="463">
        <v>55.15</v>
      </c>
      <c r="F6501" s="463">
        <v>102.54</v>
      </c>
    </row>
    <row r="6502" spans="1:6" ht="60">
      <c r="A6502" s="460">
        <v>104231</v>
      </c>
      <c r="B6502" s="461" t="s">
        <v>7073</v>
      </c>
      <c r="C6502" s="462" t="s">
        <v>98</v>
      </c>
      <c r="D6502" s="463">
        <v>103.18</v>
      </c>
      <c r="E6502" s="463">
        <v>40.85</v>
      </c>
      <c r="F6502" s="463">
        <v>144.03</v>
      </c>
    </row>
    <row r="6503" spans="1:6" ht="45">
      <c r="A6503" s="460">
        <v>104232</v>
      </c>
      <c r="B6503" s="461" t="s">
        <v>7074</v>
      </c>
      <c r="C6503" s="462" t="s">
        <v>98</v>
      </c>
      <c r="D6503" s="463">
        <v>51.69</v>
      </c>
      <c r="E6503" s="463">
        <v>41.25</v>
      </c>
      <c r="F6503" s="463">
        <v>92.94</v>
      </c>
    </row>
    <row r="6504" spans="1:6" ht="45">
      <c r="A6504" s="460">
        <v>104233</v>
      </c>
      <c r="B6504" s="461" t="s">
        <v>7075</v>
      </c>
      <c r="C6504" s="462" t="s">
        <v>98</v>
      </c>
      <c r="D6504" s="463">
        <v>21.890000000000004</v>
      </c>
      <c r="E6504" s="463">
        <v>19.45</v>
      </c>
      <c r="F6504" s="463">
        <v>41.34</v>
      </c>
    </row>
    <row r="6505" spans="1:6" ht="45">
      <c r="A6505" s="460">
        <v>104234</v>
      </c>
      <c r="B6505" s="461" t="s">
        <v>7076</v>
      </c>
      <c r="C6505" s="462" t="s">
        <v>98</v>
      </c>
      <c r="D6505" s="463">
        <v>23.36</v>
      </c>
      <c r="E6505" s="463">
        <v>22.35</v>
      </c>
      <c r="F6505" s="463">
        <v>45.71</v>
      </c>
    </row>
    <row r="6506" spans="1:6" ht="60">
      <c r="A6506" s="460">
        <v>104235</v>
      </c>
      <c r="B6506" s="461" t="s">
        <v>7077</v>
      </c>
      <c r="C6506" s="462" t="s">
        <v>98</v>
      </c>
      <c r="D6506" s="463">
        <v>52.47</v>
      </c>
      <c r="E6506" s="463">
        <v>17.7</v>
      </c>
      <c r="F6506" s="463">
        <v>70.17</v>
      </c>
    </row>
    <row r="6507" spans="1:6" ht="45">
      <c r="A6507" s="460">
        <v>104236</v>
      </c>
      <c r="B6507" s="461" t="s">
        <v>7078</v>
      </c>
      <c r="C6507" s="462" t="s">
        <v>98</v>
      </c>
      <c r="D6507" s="463">
        <v>25.9</v>
      </c>
      <c r="E6507" s="463">
        <v>17.93</v>
      </c>
      <c r="F6507" s="463">
        <v>43.83</v>
      </c>
    </row>
    <row r="6508" spans="1:6" ht="45">
      <c r="A6508" s="460">
        <v>104237</v>
      </c>
      <c r="B6508" s="461" t="s">
        <v>7079</v>
      </c>
      <c r="C6508" s="462" t="s">
        <v>98</v>
      </c>
      <c r="D6508" s="463">
        <v>29.21</v>
      </c>
      <c r="E6508" s="463">
        <v>28.1</v>
      </c>
      <c r="F6508" s="463">
        <v>57.31</v>
      </c>
    </row>
    <row r="6509" spans="1:6" ht="45">
      <c r="A6509" s="460">
        <v>104238</v>
      </c>
      <c r="B6509" s="461" t="s">
        <v>7080</v>
      </c>
      <c r="C6509" s="462" t="s">
        <v>98</v>
      </c>
      <c r="D6509" s="463">
        <v>31.159999999999997</v>
      </c>
      <c r="E6509" s="463">
        <v>32.020000000000003</v>
      </c>
      <c r="F6509" s="463">
        <v>63.18</v>
      </c>
    </row>
    <row r="6510" spans="1:6" ht="60">
      <c r="A6510" s="460">
        <v>104239</v>
      </c>
      <c r="B6510" s="461" t="s">
        <v>7081</v>
      </c>
      <c r="C6510" s="462" t="s">
        <v>98</v>
      </c>
      <c r="D6510" s="463">
        <v>70.14</v>
      </c>
      <c r="E6510" s="463">
        <v>25.63</v>
      </c>
      <c r="F6510" s="463">
        <v>95.77</v>
      </c>
    </row>
    <row r="6511" spans="1:6" ht="45">
      <c r="A6511" s="460">
        <v>104240</v>
      </c>
      <c r="B6511" s="461" t="s">
        <v>7082</v>
      </c>
      <c r="C6511" s="462" t="s">
        <v>98</v>
      </c>
      <c r="D6511" s="463">
        <v>34.989999999999995</v>
      </c>
      <c r="E6511" s="463">
        <v>25.91</v>
      </c>
      <c r="F6511" s="463">
        <v>60.9</v>
      </c>
    </row>
    <row r="6512" spans="1:6" ht="45">
      <c r="A6512" s="460">
        <v>104241</v>
      </c>
      <c r="B6512" s="461" t="s">
        <v>7083</v>
      </c>
      <c r="C6512" s="462" t="s">
        <v>98</v>
      </c>
      <c r="D6512" s="463">
        <v>33.700000000000003</v>
      </c>
      <c r="E6512" s="463">
        <v>29.16</v>
      </c>
      <c r="F6512" s="463">
        <v>62.86</v>
      </c>
    </row>
    <row r="6513" spans="1:6" ht="45">
      <c r="A6513" s="460">
        <v>104242</v>
      </c>
      <c r="B6513" s="461" t="s">
        <v>7084</v>
      </c>
      <c r="C6513" s="462" t="s">
        <v>98</v>
      </c>
      <c r="D6513" s="463">
        <v>36.17</v>
      </c>
      <c r="E6513" s="463">
        <v>34.06</v>
      </c>
      <c r="F6513" s="463">
        <v>70.23</v>
      </c>
    </row>
    <row r="6514" spans="1:6" ht="60">
      <c r="A6514" s="460">
        <v>104243</v>
      </c>
      <c r="B6514" s="461" t="s">
        <v>7085</v>
      </c>
      <c r="C6514" s="462" t="s">
        <v>98</v>
      </c>
      <c r="D6514" s="463">
        <v>85.259999999999991</v>
      </c>
      <c r="E6514" s="463">
        <v>26.62</v>
      </c>
      <c r="F6514" s="463">
        <v>111.88</v>
      </c>
    </row>
    <row r="6515" spans="1:6" ht="45">
      <c r="A6515" s="460">
        <v>104244</v>
      </c>
      <c r="B6515" s="461" t="s">
        <v>7086</v>
      </c>
      <c r="C6515" s="462" t="s">
        <v>98</v>
      </c>
      <c r="D6515" s="463">
        <v>40.150000000000006</v>
      </c>
      <c r="E6515" s="463">
        <v>26.97</v>
      </c>
      <c r="F6515" s="463">
        <v>67.12</v>
      </c>
    </row>
    <row r="6516" spans="1:6" ht="45">
      <c r="A6516" s="460">
        <v>104245</v>
      </c>
      <c r="B6516" s="461" t="s">
        <v>7087</v>
      </c>
      <c r="C6516" s="462" t="s">
        <v>98</v>
      </c>
      <c r="D6516" s="463">
        <v>36.749999999999993</v>
      </c>
      <c r="E6516" s="463">
        <v>31.85</v>
      </c>
      <c r="F6516" s="463">
        <v>68.599999999999994</v>
      </c>
    </row>
    <row r="6517" spans="1:6" ht="45">
      <c r="A6517" s="460">
        <v>104246</v>
      </c>
      <c r="B6517" s="461" t="s">
        <v>7088</v>
      </c>
      <c r="C6517" s="462" t="s">
        <v>98</v>
      </c>
      <c r="D6517" s="463">
        <v>39.459999999999994</v>
      </c>
      <c r="E6517" s="463">
        <v>37.25</v>
      </c>
      <c r="F6517" s="463">
        <v>76.709999999999994</v>
      </c>
    </row>
    <row r="6518" spans="1:6" ht="60">
      <c r="A6518" s="460">
        <v>104247</v>
      </c>
      <c r="B6518" s="461" t="s">
        <v>7089</v>
      </c>
      <c r="C6518" s="462" t="s">
        <v>98</v>
      </c>
      <c r="D6518" s="463">
        <v>92.6</v>
      </c>
      <c r="E6518" s="463">
        <v>26.59</v>
      </c>
      <c r="F6518" s="463">
        <v>119.19</v>
      </c>
    </row>
    <row r="6519" spans="1:6" ht="45">
      <c r="A6519" s="460">
        <v>104248</v>
      </c>
      <c r="B6519" s="461" t="s">
        <v>7090</v>
      </c>
      <c r="C6519" s="462" t="s">
        <v>98</v>
      </c>
      <c r="D6519" s="463">
        <v>42.42</v>
      </c>
      <c r="E6519" s="463">
        <v>26.97</v>
      </c>
      <c r="F6519" s="463">
        <v>69.39</v>
      </c>
    </row>
    <row r="6520" spans="1:6" ht="45">
      <c r="A6520" s="460">
        <v>104249</v>
      </c>
      <c r="B6520" s="461" t="s">
        <v>7091</v>
      </c>
      <c r="C6520" s="462" t="s">
        <v>98</v>
      </c>
      <c r="D6520" s="463">
        <v>31.099999999999994</v>
      </c>
      <c r="E6520" s="463">
        <v>51.47</v>
      </c>
      <c r="F6520" s="463">
        <v>82.57</v>
      </c>
    </row>
    <row r="6521" spans="1:6" ht="45">
      <c r="A6521" s="460">
        <v>104250</v>
      </c>
      <c r="B6521" s="461" t="s">
        <v>7092</v>
      </c>
      <c r="C6521" s="462" t="s">
        <v>98</v>
      </c>
      <c r="D6521" s="463">
        <v>32.58</v>
      </c>
      <c r="E6521" s="463">
        <v>54.36</v>
      </c>
      <c r="F6521" s="463">
        <v>86.94</v>
      </c>
    </row>
    <row r="6522" spans="1:6" ht="60">
      <c r="A6522" s="460">
        <v>104251</v>
      </c>
      <c r="B6522" s="461" t="s">
        <v>7093</v>
      </c>
      <c r="C6522" s="462" t="s">
        <v>98</v>
      </c>
      <c r="D6522" s="463">
        <v>60.62</v>
      </c>
      <c r="E6522" s="463">
        <v>46.9</v>
      </c>
      <c r="F6522" s="463">
        <v>107.52</v>
      </c>
    </row>
    <row r="6523" spans="1:6" ht="45">
      <c r="A6523" s="460">
        <v>104252</v>
      </c>
      <c r="B6523" s="461" t="s">
        <v>7094</v>
      </c>
      <c r="C6523" s="462" t="s">
        <v>98</v>
      </c>
      <c r="D6523" s="463">
        <v>39.750000000000007</v>
      </c>
      <c r="E6523" s="463">
        <v>47.15</v>
      </c>
      <c r="F6523" s="463">
        <v>86.9</v>
      </c>
    </row>
    <row r="6524" spans="1:6" ht="45">
      <c r="A6524" s="460">
        <v>104253</v>
      </c>
      <c r="B6524" s="461" t="s">
        <v>7095</v>
      </c>
      <c r="C6524" s="462" t="s">
        <v>98</v>
      </c>
      <c r="D6524" s="463">
        <v>38.410000000000004</v>
      </c>
      <c r="E6524" s="463">
        <v>60.13</v>
      </c>
      <c r="F6524" s="463">
        <v>98.54</v>
      </c>
    </row>
    <row r="6525" spans="1:6" ht="45">
      <c r="A6525" s="460">
        <v>104254</v>
      </c>
      <c r="B6525" s="461" t="s">
        <v>7096</v>
      </c>
      <c r="C6525" s="462" t="s">
        <v>98</v>
      </c>
      <c r="D6525" s="463">
        <v>40.36999999999999</v>
      </c>
      <c r="E6525" s="463">
        <v>64.040000000000006</v>
      </c>
      <c r="F6525" s="463">
        <v>104.41</v>
      </c>
    </row>
    <row r="6526" spans="1:6" ht="60">
      <c r="A6526" s="460">
        <v>104255</v>
      </c>
      <c r="B6526" s="461" t="s">
        <v>7097</v>
      </c>
      <c r="C6526" s="462" t="s">
        <v>98</v>
      </c>
      <c r="D6526" s="463">
        <v>78.29000000000002</v>
      </c>
      <c r="E6526" s="463">
        <v>54.82</v>
      </c>
      <c r="F6526" s="463">
        <v>133.11000000000001</v>
      </c>
    </row>
    <row r="6527" spans="1:6" ht="60">
      <c r="A6527" s="460">
        <v>104256</v>
      </c>
      <c r="B6527" s="461" t="s">
        <v>7098</v>
      </c>
      <c r="C6527" s="462" t="s">
        <v>98</v>
      </c>
      <c r="D6527" s="463">
        <v>48.849999999999994</v>
      </c>
      <c r="E6527" s="463">
        <v>55.11</v>
      </c>
      <c r="F6527" s="463">
        <v>103.96</v>
      </c>
    </row>
    <row r="6528" spans="1:6" ht="45">
      <c r="A6528" s="460">
        <v>104257</v>
      </c>
      <c r="B6528" s="461" t="s">
        <v>7099</v>
      </c>
      <c r="C6528" s="462" t="s">
        <v>98</v>
      </c>
      <c r="D6528" s="463">
        <v>42.89</v>
      </c>
      <c r="E6528" s="463">
        <v>61.2</v>
      </c>
      <c r="F6528" s="463">
        <v>104.09</v>
      </c>
    </row>
    <row r="6529" spans="1:6" ht="45">
      <c r="A6529" s="460">
        <v>104258</v>
      </c>
      <c r="B6529" s="461" t="s">
        <v>7100</v>
      </c>
      <c r="C6529" s="462" t="s">
        <v>98</v>
      </c>
      <c r="D6529" s="463">
        <v>45.36999999999999</v>
      </c>
      <c r="E6529" s="463">
        <v>66.09</v>
      </c>
      <c r="F6529" s="463">
        <v>111.46</v>
      </c>
    </row>
    <row r="6530" spans="1:6" ht="60">
      <c r="A6530" s="460">
        <v>104259</v>
      </c>
      <c r="B6530" s="461" t="s">
        <v>7101</v>
      </c>
      <c r="C6530" s="462" t="s">
        <v>98</v>
      </c>
      <c r="D6530" s="463">
        <v>93.41</v>
      </c>
      <c r="E6530" s="463">
        <v>55.81</v>
      </c>
      <c r="F6530" s="463">
        <v>149.22</v>
      </c>
    </row>
    <row r="6531" spans="1:6" ht="60">
      <c r="A6531" s="460">
        <v>104260</v>
      </c>
      <c r="B6531" s="461" t="s">
        <v>7102</v>
      </c>
      <c r="C6531" s="462" t="s">
        <v>98</v>
      </c>
      <c r="D6531" s="463">
        <v>54.000000000000007</v>
      </c>
      <c r="E6531" s="463">
        <v>56.18</v>
      </c>
      <c r="F6531" s="463">
        <v>110.18</v>
      </c>
    </row>
    <row r="6532" spans="1:6" ht="45">
      <c r="A6532" s="460">
        <v>104261</v>
      </c>
      <c r="B6532" s="461" t="s">
        <v>7103</v>
      </c>
      <c r="C6532" s="462" t="s">
        <v>98</v>
      </c>
      <c r="D6532" s="463">
        <v>53.16</v>
      </c>
      <c r="E6532" s="463">
        <v>83.16</v>
      </c>
      <c r="F6532" s="463">
        <v>136.32</v>
      </c>
    </row>
    <row r="6533" spans="1:6" ht="45">
      <c r="A6533" s="460">
        <v>104262</v>
      </c>
      <c r="B6533" s="461" t="s">
        <v>7104</v>
      </c>
      <c r="C6533" s="462" t="s">
        <v>98</v>
      </c>
      <c r="D6533" s="463">
        <v>55.88000000000001</v>
      </c>
      <c r="E6533" s="463">
        <v>88.55</v>
      </c>
      <c r="F6533" s="463">
        <v>144.43</v>
      </c>
    </row>
    <row r="6534" spans="1:6" ht="60">
      <c r="A6534" s="460">
        <v>104263</v>
      </c>
      <c r="B6534" s="461" t="s">
        <v>7105</v>
      </c>
      <c r="C6534" s="462" t="s">
        <v>98</v>
      </c>
      <c r="D6534" s="463">
        <v>105.39000000000001</v>
      </c>
      <c r="E6534" s="463">
        <v>68.16</v>
      </c>
      <c r="F6534" s="463">
        <v>173.55</v>
      </c>
    </row>
    <row r="6535" spans="1:6" ht="60">
      <c r="A6535" s="460">
        <v>104264</v>
      </c>
      <c r="B6535" s="461" t="s">
        <v>7106</v>
      </c>
      <c r="C6535" s="462" t="s">
        <v>98</v>
      </c>
      <c r="D6535" s="463">
        <v>63.34</v>
      </c>
      <c r="E6535" s="463">
        <v>68.56</v>
      </c>
      <c r="F6535" s="463">
        <v>131.9</v>
      </c>
    </row>
    <row r="6536" spans="1:6" ht="30">
      <c r="A6536" s="460">
        <v>104627</v>
      </c>
      <c r="B6536" s="461" t="s">
        <v>8207</v>
      </c>
      <c r="C6536" s="462" t="s">
        <v>98</v>
      </c>
      <c r="D6536" s="463">
        <v>11.260000000000002</v>
      </c>
      <c r="E6536" s="463">
        <v>10.11</v>
      </c>
      <c r="F6536" s="463">
        <v>21.37</v>
      </c>
    </row>
    <row r="6537" spans="1:6" ht="30">
      <c r="A6537" s="460">
        <v>104628</v>
      </c>
      <c r="B6537" s="461" t="s">
        <v>8208</v>
      </c>
      <c r="C6537" s="462" t="s">
        <v>98</v>
      </c>
      <c r="D6537" s="463">
        <v>14.68</v>
      </c>
      <c r="E6537" s="463">
        <v>19.670000000000002</v>
      </c>
      <c r="F6537" s="463">
        <v>34.35</v>
      </c>
    </row>
    <row r="6538" spans="1:6" ht="30">
      <c r="A6538" s="460">
        <v>104629</v>
      </c>
      <c r="B6538" s="461" t="s">
        <v>8209</v>
      </c>
      <c r="C6538" s="462" t="s">
        <v>98</v>
      </c>
      <c r="D6538" s="463">
        <v>16.650000000000002</v>
      </c>
      <c r="E6538" s="463">
        <v>25.16</v>
      </c>
      <c r="F6538" s="463">
        <v>41.81</v>
      </c>
    </row>
    <row r="6539" spans="1:6" ht="30">
      <c r="A6539" s="460">
        <v>104630</v>
      </c>
      <c r="B6539" s="461" t="s">
        <v>8210</v>
      </c>
      <c r="C6539" s="462" t="s">
        <v>98</v>
      </c>
      <c r="D6539" s="463">
        <v>18.689999999999998</v>
      </c>
      <c r="E6539" s="463">
        <v>14.5</v>
      </c>
      <c r="F6539" s="463">
        <v>33.19</v>
      </c>
    </row>
    <row r="6540" spans="1:6" ht="30">
      <c r="A6540" s="460">
        <v>104631</v>
      </c>
      <c r="B6540" s="461" t="s">
        <v>8211</v>
      </c>
      <c r="C6540" s="462" t="s">
        <v>98</v>
      </c>
      <c r="D6540" s="463">
        <v>22.13</v>
      </c>
      <c r="E6540" s="463">
        <v>24.05</v>
      </c>
      <c r="F6540" s="463">
        <v>46.18</v>
      </c>
    </row>
    <row r="6541" spans="1:6" ht="30">
      <c r="A6541" s="460">
        <v>104632</v>
      </c>
      <c r="B6541" s="461" t="s">
        <v>8212</v>
      </c>
      <c r="C6541" s="462" t="s">
        <v>98</v>
      </c>
      <c r="D6541" s="463">
        <v>24.1</v>
      </c>
      <c r="E6541" s="463">
        <v>29.53</v>
      </c>
      <c r="F6541" s="463">
        <v>53.63</v>
      </c>
    </row>
    <row r="6542" spans="1:6" ht="30">
      <c r="A6542" s="460">
        <v>104633</v>
      </c>
      <c r="B6542" s="461" t="s">
        <v>8213</v>
      </c>
      <c r="C6542" s="462" t="s">
        <v>98</v>
      </c>
      <c r="D6542" s="463">
        <v>13.55</v>
      </c>
      <c r="E6542" s="463">
        <v>16.54</v>
      </c>
      <c r="F6542" s="463">
        <v>30.09</v>
      </c>
    </row>
    <row r="6543" spans="1:6" ht="30">
      <c r="A6543" s="460">
        <v>104634</v>
      </c>
      <c r="B6543" s="461" t="s">
        <v>8214</v>
      </c>
      <c r="C6543" s="462" t="s">
        <v>98</v>
      </c>
      <c r="D6543" s="463">
        <v>21.51</v>
      </c>
      <c r="E6543" s="463">
        <v>22.37</v>
      </c>
      <c r="F6543" s="463">
        <v>43.88</v>
      </c>
    </row>
    <row r="6544" spans="1:6" ht="30">
      <c r="A6544" s="460">
        <v>104635</v>
      </c>
      <c r="B6544" s="461" t="s">
        <v>8215</v>
      </c>
      <c r="C6544" s="462" t="s">
        <v>98</v>
      </c>
      <c r="D6544" s="463">
        <v>26.310000000000002</v>
      </c>
      <c r="E6544" s="463">
        <v>35.65</v>
      </c>
      <c r="F6544" s="463">
        <v>61.96</v>
      </c>
    </row>
    <row r="6545" spans="1:6" ht="30">
      <c r="A6545" s="460">
        <v>104636</v>
      </c>
      <c r="B6545" s="461" t="s">
        <v>8216</v>
      </c>
      <c r="C6545" s="462" t="s">
        <v>98</v>
      </c>
      <c r="D6545" s="463">
        <v>31.849999999999994</v>
      </c>
      <c r="E6545" s="463">
        <v>39.72</v>
      </c>
      <c r="F6545" s="463">
        <v>71.569999999999993</v>
      </c>
    </row>
    <row r="6546" spans="1:6" ht="30">
      <c r="A6546" s="460">
        <v>87244</v>
      </c>
      <c r="B6546" s="461" t="s">
        <v>8217</v>
      </c>
      <c r="C6546" s="462" t="s">
        <v>98</v>
      </c>
      <c r="D6546" s="463">
        <v>218.49999999999997</v>
      </c>
      <c r="E6546" s="463">
        <v>40.9</v>
      </c>
      <c r="F6546" s="463">
        <v>259.39999999999998</v>
      </c>
    </row>
    <row r="6547" spans="1:6" ht="45">
      <c r="A6547" s="460">
        <v>87245</v>
      </c>
      <c r="B6547" s="461" t="s">
        <v>8218</v>
      </c>
      <c r="C6547" s="462" t="s">
        <v>98</v>
      </c>
      <c r="D6547" s="463">
        <v>262.99</v>
      </c>
      <c r="E6547" s="463">
        <v>47.53</v>
      </c>
      <c r="F6547" s="463">
        <v>310.52</v>
      </c>
    </row>
    <row r="6548" spans="1:6" ht="30">
      <c r="A6548" s="460">
        <v>87265</v>
      </c>
      <c r="B6548" s="461" t="s">
        <v>8219</v>
      </c>
      <c r="C6548" s="462" t="s">
        <v>98</v>
      </c>
      <c r="D6548" s="463">
        <v>58.86</v>
      </c>
      <c r="E6548" s="463">
        <v>18.920000000000002</v>
      </c>
      <c r="F6548" s="463">
        <v>77.78</v>
      </c>
    </row>
    <row r="6549" spans="1:6" ht="30">
      <c r="A6549" s="460">
        <v>87267</v>
      </c>
      <c r="B6549" s="461" t="s">
        <v>8220</v>
      </c>
      <c r="C6549" s="462" t="s">
        <v>98</v>
      </c>
      <c r="D6549" s="463">
        <v>60.7</v>
      </c>
      <c r="E6549" s="463">
        <v>23.47</v>
      </c>
      <c r="F6549" s="463">
        <v>84.17</v>
      </c>
    </row>
    <row r="6550" spans="1:6" ht="30">
      <c r="A6550" s="460">
        <v>87269</v>
      </c>
      <c r="B6550" s="461" t="s">
        <v>8221</v>
      </c>
      <c r="C6550" s="462" t="s">
        <v>98</v>
      </c>
      <c r="D6550" s="463">
        <v>60.3</v>
      </c>
      <c r="E6550" s="463">
        <v>22.5</v>
      </c>
      <c r="F6550" s="463">
        <v>82.8</v>
      </c>
    </row>
    <row r="6551" spans="1:6" ht="30">
      <c r="A6551" s="460">
        <v>87271</v>
      </c>
      <c r="B6551" s="461" t="s">
        <v>8222</v>
      </c>
      <c r="C6551" s="462" t="s">
        <v>98</v>
      </c>
      <c r="D6551" s="463">
        <v>62.150000000000006</v>
      </c>
      <c r="E6551" s="463">
        <v>27.13</v>
      </c>
      <c r="F6551" s="463">
        <v>89.28</v>
      </c>
    </row>
    <row r="6552" spans="1:6" ht="30">
      <c r="A6552" s="460">
        <v>87273</v>
      </c>
      <c r="B6552" s="461" t="s">
        <v>8223</v>
      </c>
      <c r="C6552" s="462" t="s">
        <v>98</v>
      </c>
      <c r="D6552" s="463">
        <v>62.25</v>
      </c>
      <c r="E6552" s="463">
        <v>24.01</v>
      </c>
      <c r="F6552" s="463">
        <v>86.26</v>
      </c>
    </row>
    <row r="6553" spans="1:6" ht="30">
      <c r="A6553" s="460">
        <v>87275</v>
      </c>
      <c r="B6553" s="461" t="s">
        <v>8224</v>
      </c>
      <c r="C6553" s="462" t="s">
        <v>98</v>
      </c>
      <c r="D6553" s="463">
        <v>64.88</v>
      </c>
      <c r="E6553" s="463">
        <v>30</v>
      </c>
      <c r="F6553" s="463">
        <v>94.88</v>
      </c>
    </row>
    <row r="6554" spans="1:6" ht="30">
      <c r="A6554" s="460">
        <v>88788</v>
      </c>
      <c r="B6554" s="461" t="s">
        <v>8225</v>
      </c>
      <c r="C6554" s="462" t="s">
        <v>98</v>
      </c>
      <c r="D6554" s="463">
        <v>326.14</v>
      </c>
      <c r="E6554" s="463">
        <v>42.31</v>
      </c>
      <c r="F6554" s="463">
        <v>368.45</v>
      </c>
    </row>
    <row r="6555" spans="1:6" ht="45">
      <c r="A6555" s="460">
        <v>88789</v>
      </c>
      <c r="B6555" s="461" t="s">
        <v>8226</v>
      </c>
      <c r="C6555" s="462" t="s">
        <v>98</v>
      </c>
      <c r="D6555" s="463">
        <v>393.91</v>
      </c>
      <c r="E6555" s="463">
        <v>48.89</v>
      </c>
      <c r="F6555" s="463">
        <v>442.8</v>
      </c>
    </row>
    <row r="6556" spans="1:6" ht="60">
      <c r="A6556" s="460">
        <v>89045</v>
      </c>
      <c r="B6556" s="461" t="s">
        <v>3058</v>
      </c>
      <c r="C6556" s="462" t="s">
        <v>98</v>
      </c>
      <c r="D6556" s="463">
        <v>59.300000000000004</v>
      </c>
      <c r="E6556" s="463">
        <v>20.07</v>
      </c>
      <c r="F6556" s="463">
        <v>79.37</v>
      </c>
    </row>
    <row r="6557" spans="1:6" ht="60">
      <c r="A6557" s="460">
        <v>89170</v>
      </c>
      <c r="B6557" s="461" t="s">
        <v>5365</v>
      </c>
      <c r="C6557" s="462" t="s">
        <v>98</v>
      </c>
      <c r="D6557" s="463">
        <v>59.300000000000004</v>
      </c>
      <c r="E6557" s="463">
        <v>20.07</v>
      </c>
      <c r="F6557" s="463">
        <v>79.37</v>
      </c>
    </row>
    <row r="6558" spans="1:6" ht="45">
      <c r="A6558" s="460">
        <v>93393</v>
      </c>
      <c r="B6558" s="461" t="s">
        <v>8227</v>
      </c>
      <c r="C6558" s="462" t="s">
        <v>98</v>
      </c>
      <c r="D6558" s="463">
        <v>46.330000000000005</v>
      </c>
      <c r="E6558" s="463">
        <v>18.93</v>
      </c>
      <c r="F6558" s="463">
        <v>65.260000000000005</v>
      </c>
    </row>
    <row r="6559" spans="1:6" ht="45">
      <c r="A6559" s="460">
        <v>93395</v>
      </c>
      <c r="B6559" s="461" t="s">
        <v>8228</v>
      </c>
      <c r="C6559" s="462" t="s">
        <v>98</v>
      </c>
      <c r="D6559" s="463">
        <v>48.099999999999994</v>
      </c>
      <c r="E6559" s="463">
        <v>23.47</v>
      </c>
      <c r="F6559" s="463">
        <v>71.569999999999993</v>
      </c>
    </row>
    <row r="6560" spans="1:6" ht="45">
      <c r="A6560" s="460">
        <v>99195</v>
      </c>
      <c r="B6560" s="461" t="s">
        <v>8229</v>
      </c>
      <c r="C6560" s="462" t="s">
        <v>98</v>
      </c>
      <c r="D6560" s="463">
        <v>53.66</v>
      </c>
      <c r="E6560" s="463">
        <v>18.920000000000002</v>
      </c>
      <c r="F6560" s="463">
        <v>72.58</v>
      </c>
    </row>
    <row r="6561" spans="1:6" ht="45">
      <c r="A6561" s="460">
        <v>99198</v>
      </c>
      <c r="B6561" s="461" t="s">
        <v>8230</v>
      </c>
      <c r="C6561" s="462" t="s">
        <v>98</v>
      </c>
      <c r="D6561" s="463">
        <v>55.42</v>
      </c>
      <c r="E6561" s="463">
        <v>23.47</v>
      </c>
      <c r="F6561" s="463">
        <v>78.89</v>
      </c>
    </row>
    <row r="6562" spans="1:6" ht="30">
      <c r="A6562" s="460">
        <v>104611</v>
      </c>
      <c r="B6562" s="461" t="s">
        <v>8231</v>
      </c>
      <c r="C6562" s="462" t="s">
        <v>98</v>
      </c>
      <c r="D6562" s="463">
        <v>81.09</v>
      </c>
      <c r="E6562" s="463">
        <v>25.38</v>
      </c>
      <c r="F6562" s="463">
        <v>106.47</v>
      </c>
    </row>
    <row r="6563" spans="1:6" ht="30">
      <c r="A6563" s="460">
        <v>104612</v>
      </c>
      <c r="B6563" s="461" t="s">
        <v>8232</v>
      </c>
      <c r="C6563" s="462" t="s">
        <v>98</v>
      </c>
      <c r="D6563" s="463">
        <v>80.86</v>
      </c>
      <c r="E6563" s="463">
        <v>26.49</v>
      </c>
      <c r="F6563" s="463">
        <v>107.35</v>
      </c>
    </row>
    <row r="6564" spans="1:6" ht="45">
      <c r="A6564" s="460">
        <v>104613</v>
      </c>
      <c r="B6564" s="461" t="s">
        <v>8233</v>
      </c>
      <c r="C6564" s="462" t="s">
        <v>98</v>
      </c>
      <c r="D6564" s="463">
        <v>60.41</v>
      </c>
      <c r="E6564" s="463">
        <v>21.7</v>
      </c>
      <c r="F6564" s="463">
        <v>82.11</v>
      </c>
    </row>
    <row r="6565" spans="1:6" ht="30">
      <c r="A6565" s="460">
        <v>104614</v>
      </c>
      <c r="B6565" s="461" t="s">
        <v>8234</v>
      </c>
      <c r="C6565" s="462" t="s">
        <v>98</v>
      </c>
      <c r="D6565" s="463">
        <v>62.97</v>
      </c>
      <c r="E6565" s="463">
        <v>27.51</v>
      </c>
      <c r="F6565" s="463">
        <v>90.48</v>
      </c>
    </row>
    <row r="6566" spans="1:6" ht="45">
      <c r="A6566" s="460">
        <v>104615</v>
      </c>
      <c r="B6566" s="461" t="s">
        <v>8235</v>
      </c>
      <c r="C6566" s="462" t="s">
        <v>98</v>
      </c>
      <c r="D6566" s="463">
        <v>221.35000000000002</v>
      </c>
      <c r="E6566" s="463">
        <v>35</v>
      </c>
      <c r="F6566" s="463">
        <v>256.35000000000002</v>
      </c>
    </row>
    <row r="6567" spans="1:6" ht="45">
      <c r="A6567" s="460">
        <v>104616</v>
      </c>
      <c r="B6567" s="461" t="s">
        <v>8236</v>
      </c>
      <c r="C6567" s="462" t="s">
        <v>98</v>
      </c>
      <c r="D6567" s="463">
        <v>334.24</v>
      </c>
      <c r="E6567" s="463">
        <v>35</v>
      </c>
      <c r="F6567" s="463">
        <v>369.24</v>
      </c>
    </row>
    <row r="6568" spans="1:6" ht="45">
      <c r="A6568" s="460">
        <v>104617</v>
      </c>
      <c r="B6568" s="461" t="s">
        <v>8237</v>
      </c>
      <c r="C6568" s="462" t="s">
        <v>98</v>
      </c>
      <c r="D6568" s="463">
        <v>224.62999999999997</v>
      </c>
      <c r="E6568" s="463">
        <v>44.52</v>
      </c>
      <c r="F6568" s="463">
        <v>269.14999999999998</v>
      </c>
    </row>
    <row r="6569" spans="1:6" ht="45">
      <c r="A6569" s="460">
        <v>104618</v>
      </c>
      <c r="B6569" s="461" t="s">
        <v>8238</v>
      </c>
      <c r="C6569" s="462" t="s">
        <v>98</v>
      </c>
      <c r="D6569" s="463">
        <v>337.52000000000004</v>
      </c>
      <c r="E6569" s="463">
        <v>44.52</v>
      </c>
      <c r="F6569" s="463">
        <v>382.04</v>
      </c>
    </row>
    <row r="6570" spans="1:6" ht="30">
      <c r="A6570" s="460">
        <v>104619</v>
      </c>
      <c r="B6570" s="461" t="s">
        <v>8239</v>
      </c>
      <c r="C6570" s="462" t="s">
        <v>914</v>
      </c>
      <c r="D6570" s="463">
        <v>16.3</v>
      </c>
      <c r="E6570" s="463">
        <v>3.07</v>
      </c>
      <c r="F6570" s="463">
        <v>19.37</v>
      </c>
    </row>
    <row r="6571" spans="1:6" ht="30">
      <c r="A6571" s="460">
        <v>101965</v>
      </c>
      <c r="B6571" s="461" t="s">
        <v>3025</v>
      </c>
      <c r="C6571" s="462" t="s">
        <v>914</v>
      </c>
      <c r="D6571" s="463">
        <v>131.07</v>
      </c>
      <c r="E6571" s="463">
        <v>27.63</v>
      </c>
      <c r="F6571" s="463">
        <v>158.69999999999999</v>
      </c>
    </row>
    <row r="6572" spans="1:6" ht="30">
      <c r="A6572" s="460">
        <v>101966</v>
      </c>
      <c r="B6572" s="461" t="s">
        <v>3026</v>
      </c>
      <c r="C6572" s="462" t="s">
        <v>914</v>
      </c>
      <c r="D6572" s="463">
        <v>185.29999999999998</v>
      </c>
      <c r="E6572" s="463">
        <v>12.74</v>
      </c>
      <c r="F6572" s="463">
        <v>198.04</v>
      </c>
    </row>
    <row r="6573" spans="1:6">
      <c r="A6573" s="460">
        <v>101979</v>
      </c>
      <c r="B6573" s="461" t="s">
        <v>3027</v>
      </c>
      <c r="C6573" s="462" t="s">
        <v>914</v>
      </c>
      <c r="D6573" s="463">
        <v>37.43</v>
      </c>
      <c r="E6573" s="463">
        <v>6.37</v>
      </c>
      <c r="F6573" s="463">
        <v>43.8</v>
      </c>
    </row>
    <row r="6574" spans="1:6" ht="30">
      <c r="A6574" s="460">
        <v>96112</v>
      </c>
      <c r="B6574" s="461" t="s">
        <v>8240</v>
      </c>
      <c r="C6574" s="462" t="s">
        <v>98</v>
      </c>
      <c r="D6574" s="463">
        <v>102.24000000000001</v>
      </c>
      <c r="E6574" s="463">
        <v>54.19</v>
      </c>
      <c r="F6574" s="463">
        <v>156.43</v>
      </c>
    </row>
    <row r="6575" spans="1:6">
      <c r="A6575" s="460">
        <v>96122</v>
      </c>
      <c r="B6575" s="461" t="s">
        <v>8241</v>
      </c>
      <c r="C6575" s="462" t="s">
        <v>914</v>
      </c>
      <c r="D6575" s="463">
        <v>37.880000000000003</v>
      </c>
      <c r="E6575" s="463">
        <v>11.93</v>
      </c>
      <c r="F6575" s="463">
        <v>49.81</v>
      </c>
    </row>
    <row r="6576" spans="1:6" ht="30">
      <c r="A6576" s="460">
        <v>104756</v>
      </c>
      <c r="B6576" s="461" t="s">
        <v>8242</v>
      </c>
      <c r="C6576" s="462" t="s">
        <v>98</v>
      </c>
      <c r="D6576" s="463">
        <v>157.63</v>
      </c>
      <c r="E6576" s="463">
        <v>50.13</v>
      </c>
      <c r="F6576" s="463">
        <v>207.76</v>
      </c>
    </row>
    <row r="6577" spans="1:6">
      <c r="A6577" s="460">
        <v>96109</v>
      </c>
      <c r="B6577" s="461" t="s">
        <v>8243</v>
      </c>
      <c r="C6577" s="462" t="s">
        <v>98</v>
      </c>
      <c r="D6577" s="463">
        <v>26.57</v>
      </c>
      <c r="E6577" s="463">
        <v>32.39</v>
      </c>
      <c r="F6577" s="463">
        <v>58.96</v>
      </c>
    </row>
    <row r="6578" spans="1:6" ht="30">
      <c r="A6578" s="460">
        <v>96110</v>
      </c>
      <c r="B6578" s="461" t="s">
        <v>8244</v>
      </c>
      <c r="C6578" s="462" t="s">
        <v>98</v>
      </c>
      <c r="D6578" s="463">
        <v>56.77</v>
      </c>
      <c r="E6578" s="463">
        <v>22.65</v>
      </c>
      <c r="F6578" s="463">
        <v>79.42</v>
      </c>
    </row>
    <row r="6579" spans="1:6">
      <c r="A6579" s="460">
        <v>96113</v>
      </c>
      <c r="B6579" s="461" t="s">
        <v>8245</v>
      </c>
      <c r="C6579" s="462" t="s">
        <v>98</v>
      </c>
      <c r="D6579" s="463">
        <v>24.92</v>
      </c>
      <c r="E6579" s="463">
        <v>27.93</v>
      </c>
      <c r="F6579" s="463">
        <v>52.85</v>
      </c>
    </row>
    <row r="6580" spans="1:6" ht="30">
      <c r="A6580" s="460">
        <v>96114</v>
      </c>
      <c r="B6580" s="461" t="s">
        <v>8246</v>
      </c>
      <c r="C6580" s="462" t="s">
        <v>98</v>
      </c>
      <c r="D6580" s="463">
        <v>60.339999999999989</v>
      </c>
      <c r="E6580" s="463">
        <v>19.87</v>
      </c>
      <c r="F6580" s="463">
        <v>80.209999999999994</v>
      </c>
    </row>
    <row r="6581" spans="1:6">
      <c r="A6581" s="460">
        <v>96120</v>
      </c>
      <c r="B6581" s="461" t="s">
        <v>8247</v>
      </c>
      <c r="C6581" s="462" t="s">
        <v>914</v>
      </c>
      <c r="D6581" s="463">
        <v>1.7399999999999998</v>
      </c>
      <c r="E6581" s="463">
        <v>1.62</v>
      </c>
      <c r="F6581" s="463">
        <v>3.36</v>
      </c>
    </row>
    <row r="6582" spans="1:6" ht="30">
      <c r="A6582" s="460">
        <v>96123</v>
      </c>
      <c r="B6582" s="461" t="s">
        <v>8248</v>
      </c>
      <c r="C6582" s="462" t="s">
        <v>914</v>
      </c>
      <c r="D6582" s="463">
        <v>22.299999999999997</v>
      </c>
      <c r="E6582" s="463">
        <v>9.01</v>
      </c>
      <c r="F6582" s="463">
        <v>31.31</v>
      </c>
    </row>
    <row r="6583" spans="1:6">
      <c r="A6583" s="460">
        <v>99054</v>
      </c>
      <c r="B6583" s="461" t="s">
        <v>8249</v>
      </c>
      <c r="C6583" s="462" t="s">
        <v>98</v>
      </c>
      <c r="D6583" s="463">
        <v>29.060000000000002</v>
      </c>
      <c r="E6583" s="463">
        <v>38.89</v>
      </c>
      <c r="F6583" s="463">
        <v>67.95</v>
      </c>
    </row>
    <row r="6584" spans="1:6" ht="30">
      <c r="A6584" s="460">
        <v>96111</v>
      </c>
      <c r="B6584" s="461" t="s">
        <v>8250</v>
      </c>
      <c r="C6584" s="462" t="s">
        <v>98</v>
      </c>
      <c r="D6584" s="463">
        <v>60.849999999999994</v>
      </c>
      <c r="E6584" s="463">
        <v>15.98</v>
      </c>
      <c r="F6584" s="463">
        <v>76.83</v>
      </c>
    </row>
    <row r="6585" spans="1:6" ht="30">
      <c r="A6585" s="460">
        <v>96116</v>
      </c>
      <c r="B6585" s="461" t="s">
        <v>8251</v>
      </c>
      <c r="C6585" s="462" t="s">
        <v>98</v>
      </c>
      <c r="D6585" s="463">
        <v>65.339999999999989</v>
      </c>
      <c r="E6585" s="463">
        <v>13.76</v>
      </c>
      <c r="F6585" s="463">
        <v>79.099999999999994</v>
      </c>
    </row>
    <row r="6586" spans="1:6">
      <c r="A6586" s="460">
        <v>96121</v>
      </c>
      <c r="B6586" s="461" t="s">
        <v>8252</v>
      </c>
      <c r="C6586" s="462" t="s">
        <v>914</v>
      </c>
      <c r="D6586" s="463">
        <v>9.4600000000000009</v>
      </c>
      <c r="E6586" s="463">
        <v>4.8499999999999996</v>
      </c>
      <c r="F6586" s="463">
        <v>14.31</v>
      </c>
    </row>
    <row r="6587" spans="1:6" ht="30">
      <c r="A6587" s="460">
        <v>96485</v>
      </c>
      <c r="B6587" s="461" t="s">
        <v>8253</v>
      </c>
      <c r="C6587" s="462" t="s">
        <v>98</v>
      </c>
      <c r="D6587" s="463">
        <v>74.78</v>
      </c>
      <c r="E6587" s="463">
        <v>15.97</v>
      </c>
      <c r="F6587" s="463">
        <v>90.75</v>
      </c>
    </row>
    <row r="6588" spans="1:6" ht="30">
      <c r="A6588" s="460">
        <v>96486</v>
      </c>
      <c r="B6588" s="461" t="s">
        <v>8254</v>
      </c>
      <c r="C6588" s="462" t="s">
        <v>98</v>
      </c>
      <c r="D6588" s="463">
        <v>79.259999999999991</v>
      </c>
      <c r="E6588" s="463">
        <v>13.76</v>
      </c>
      <c r="F6588" s="463">
        <v>93.02</v>
      </c>
    </row>
    <row r="6589" spans="1:6" ht="45">
      <c r="A6589" s="460">
        <v>91515</v>
      </c>
      <c r="B6589" s="461" t="s">
        <v>7107</v>
      </c>
      <c r="C6589" s="462" t="s">
        <v>98</v>
      </c>
      <c r="D6589" s="463">
        <v>2.08</v>
      </c>
      <c r="E6589" s="463">
        <v>5.74</v>
      </c>
      <c r="F6589" s="463">
        <v>7.82</v>
      </c>
    </row>
    <row r="6590" spans="1:6" ht="45">
      <c r="A6590" s="460">
        <v>91519</v>
      </c>
      <c r="B6590" s="461" t="s">
        <v>7108</v>
      </c>
      <c r="C6590" s="462" t="s">
        <v>98</v>
      </c>
      <c r="D6590" s="463">
        <v>2.7699999999999996</v>
      </c>
      <c r="E6590" s="463">
        <v>7.76</v>
      </c>
      <c r="F6590" s="463">
        <v>10.53</v>
      </c>
    </row>
    <row r="6591" spans="1:6" ht="45">
      <c r="A6591" s="460">
        <v>91520</v>
      </c>
      <c r="B6591" s="461" t="s">
        <v>7109</v>
      </c>
      <c r="C6591" s="462" t="s">
        <v>98</v>
      </c>
      <c r="D6591" s="463">
        <v>0.79</v>
      </c>
      <c r="E6591" s="463">
        <v>2.12</v>
      </c>
      <c r="F6591" s="463">
        <v>2.91</v>
      </c>
    </row>
    <row r="6592" spans="1:6" ht="45">
      <c r="A6592" s="460">
        <v>91522</v>
      </c>
      <c r="B6592" s="461" t="s">
        <v>7110</v>
      </c>
      <c r="C6592" s="462" t="s">
        <v>98</v>
      </c>
      <c r="D6592" s="463">
        <v>1.0699999999999998</v>
      </c>
      <c r="E6592" s="463">
        <v>2.97</v>
      </c>
      <c r="F6592" s="463">
        <v>4.04</v>
      </c>
    </row>
    <row r="6593" spans="1:6" ht="45">
      <c r="A6593" s="460">
        <v>91525</v>
      </c>
      <c r="B6593" s="461" t="s">
        <v>7111</v>
      </c>
      <c r="C6593" s="462" t="s">
        <v>98</v>
      </c>
      <c r="D6593" s="463">
        <v>3.9000000000000004</v>
      </c>
      <c r="E6593" s="463">
        <v>4.7300000000000004</v>
      </c>
      <c r="F6593" s="463">
        <v>8.6300000000000008</v>
      </c>
    </row>
    <row r="6594" spans="1:6" ht="45">
      <c r="A6594" s="460">
        <v>104412</v>
      </c>
      <c r="B6594" s="461" t="s">
        <v>7112</v>
      </c>
      <c r="C6594" s="462" t="s">
        <v>98</v>
      </c>
      <c r="D6594" s="463">
        <v>0.96</v>
      </c>
      <c r="E6594" s="463">
        <v>2.65</v>
      </c>
      <c r="F6594" s="463">
        <v>3.61</v>
      </c>
    </row>
    <row r="6595" spans="1:6" ht="45">
      <c r="A6595" s="460">
        <v>104413</v>
      </c>
      <c r="B6595" s="461" t="s">
        <v>7113</v>
      </c>
      <c r="C6595" s="462" t="s">
        <v>98</v>
      </c>
      <c r="D6595" s="463">
        <v>1.67</v>
      </c>
      <c r="E6595" s="463">
        <v>4.71</v>
      </c>
      <c r="F6595" s="463">
        <v>6.38</v>
      </c>
    </row>
    <row r="6596" spans="1:6" ht="45">
      <c r="A6596" s="460">
        <v>104414</v>
      </c>
      <c r="B6596" s="461" t="s">
        <v>7114</v>
      </c>
      <c r="C6596" s="462" t="s">
        <v>98</v>
      </c>
      <c r="D6596" s="463">
        <v>3.66</v>
      </c>
      <c r="E6596" s="463">
        <v>4.01</v>
      </c>
      <c r="F6596" s="463">
        <v>7.67</v>
      </c>
    </row>
    <row r="6597" spans="1:6" ht="45">
      <c r="A6597" s="460">
        <v>104415</v>
      </c>
      <c r="B6597" s="461" t="s">
        <v>7115</v>
      </c>
      <c r="C6597" s="462" t="s">
        <v>98</v>
      </c>
      <c r="D6597" s="463">
        <v>5.2200000000000006</v>
      </c>
      <c r="E6597" s="463">
        <v>8.67</v>
      </c>
      <c r="F6597" s="463">
        <v>13.89</v>
      </c>
    </row>
    <row r="6598" spans="1:6" ht="45">
      <c r="A6598" s="460">
        <v>104416</v>
      </c>
      <c r="B6598" s="461" t="s">
        <v>7116</v>
      </c>
      <c r="C6598" s="462" t="s">
        <v>98</v>
      </c>
      <c r="D6598" s="463">
        <v>0.67999999999999994</v>
      </c>
      <c r="E6598" s="463">
        <v>1.8</v>
      </c>
      <c r="F6598" s="463">
        <v>2.48</v>
      </c>
    </row>
    <row r="6599" spans="1:6" ht="45">
      <c r="A6599" s="460">
        <v>104417</v>
      </c>
      <c r="B6599" s="461" t="s">
        <v>7117</v>
      </c>
      <c r="C6599" s="462" t="s">
        <v>98</v>
      </c>
      <c r="D6599" s="463">
        <v>1.3899999999999997</v>
      </c>
      <c r="E6599" s="463">
        <v>3.87</v>
      </c>
      <c r="F6599" s="463">
        <v>5.26</v>
      </c>
    </row>
    <row r="6600" spans="1:6" ht="45">
      <c r="A6600" s="460">
        <v>104418</v>
      </c>
      <c r="B6600" s="461" t="s">
        <v>7118</v>
      </c>
      <c r="C6600" s="462" t="s">
        <v>98</v>
      </c>
      <c r="D6600" s="463">
        <v>0.96</v>
      </c>
      <c r="E6600" s="463">
        <v>2.39</v>
      </c>
      <c r="F6600" s="463">
        <v>3.35</v>
      </c>
    </row>
    <row r="6601" spans="1:6" ht="45">
      <c r="A6601" s="460">
        <v>104419</v>
      </c>
      <c r="B6601" s="461" t="s">
        <v>7119</v>
      </c>
      <c r="C6601" s="462" t="s">
        <v>98</v>
      </c>
      <c r="D6601" s="463">
        <v>3.6899999999999995</v>
      </c>
      <c r="E6601" s="463">
        <v>10.42</v>
      </c>
      <c r="F6601" s="463">
        <v>14.11</v>
      </c>
    </row>
    <row r="6602" spans="1:6" ht="45">
      <c r="A6602" s="460">
        <v>104420</v>
      </c>
      <c r="B6602" s="461" t="s">
        <v>7120</v>
      </c>
      <c r="C6602" s="462" t="s">
        <v>98</v>
      </c>
      <c r="D6602" s="463">
        <v>3.33</v>
      </c>
      <c r="E6602" s="463">
        <v>9.39</v>
      </c>
      <c r="F6602" s="463">
        <v>12.72</v>
      </c>
    </row>
    <row r="6603" spans="1:6" ht="45">
      <c r="A6603" s="460">
        <v>104421</v>
      </c>
      <c r="B6603" s="461" t="s">
        <v>7121</v>
      </c>
      <c r="C6603" s="462" t="s">
        <v>98</v>
      </c>
      <c r="D6603" s="463">
        <v>7.0800000000000018</v>
      </c>
      <c r="E6603" s="463">
        <v>9.61</v>
      </c>
      <c r="F6603" s="463">
        <v>16.690000000000001</v>
      </c>
    </row>
    <row r="6604" spans="1:6" ht="45">
      <c r="A6604" s="460">
        <v>104422</v>
      </c>
      <c r="B6604" s="461" t="s">
        <v>7122</v>
      </c>
      <c r="C6604" s="462" t="s">
        <v>98</v>
      </c>
      <c r="D6604" s="463">
        <v>5.19</v>
      </c>
      <c r="E6604" s="463">
        <v>4.03</v>
      </c>
      <c r="F6604" s="463">
        <v>9.2200000000000006</v>
      </c>
    </row>
    <row r="6605" spans="1:6" ht="45">
      <c r="A6605" s="460">
        <v>104423</v>
      </c>
      <c r="B6605" s="461" t="s">
        <v>7123</v>
      </c>
      <c r="C6605" s="462" t="s">
        <v>98</v>
      </c>
      <c r="D6605" s="463">
        <v>9.759999999999998</v>
      </c>
      <c r="E6605" s="463">
        <v>17.510000000000002</v>
      </c>
      <c r="F6605" s="463">
        <v>27.27</v>
      </c>
    </row>
    <row r="6606" spans="1:6" ht="45">
      <c r="A6606" s="460">
        <v>104424</v>
      </c>
      <c r="B6606" s="461" t="s">
        <v>7124</v>
      </c>
      <c r="C6606" s="462" t="s">
        <v>98</v>
      </c>
      <c r="D6606" s="463">
        <v>9.1900000000000013</v>
      </c>
      <c r="E6606" s="463">
        <v>15.84</v>
      </c>
      <c r="F6606" s="463">
        <v>25.03</v>
      </c>
    </row>
    <row r="6607" spans="1:6" ht="45">
      <c r="A6607" s="460">
        <v>104425</v>
      </c>
      <c r="B6607" s="461" t="s">
        <v>7125</v>
      </c>
      <c r="C6607" s="462" t="s">
        <v>98</v>
      </c>
      <c r="D6607" s="463">
        <v>8.2299999999999986</v>
      </c>
      <c r="E6607" s="463">
        <v>13.06</v>
      </c>
      <c r="F6607" s="463">
        <v>21.29</v>
      </c>
    </row>
    <row r="6608" spans="1:6" ht="45">
      <c r="A6608" s="460">
        <v>87280</v>
      </c>
      <c r="B6608" s="461" t="s">
        <v>3586</v>
      </c>
      <c r="C6608" s="462" t="s">
        <v>926</v>
      </c>
      <c r="D6608" s="463">
        <v>359.53</v>
      </c>
      <c r="E6608" s="463">
        <v>114.29</v>
      </c>
      <c r="F6608" s="463">
        <v>473.82</v>
      </c>
    </row>
    <row r="6609" spans="1:6" ht="45">
      <c r="A6609" s="460">
        <v>87281</v>
      </c>
      <c r="B6609" s="461" t="s">
        <v>3587</v>
      </c>
      <c r="C6609" s="462" t="s">
        <v>926</v>
      </c>
      <c r="D6609" s="463">
        <v>361.65</v>
      </c>
      <c r="E6609" s="463">
        <v>97.05</v>
      </c>
      <c r="F6609" s="463">
        <v>458.7</v>
      </c>
    </row>
    <row r="6610" spans="1:6" ht="45">
      <c r="A6610" s="460">
        <v>87283</v>
      </c>
      <c r="B6610" s="461" t="s">
        <v>3576</v>
      </c>
      <c r="C6610" s="462" t="s">
        <v>926</v>
      </c>
      <c r="D6610" s="463">
        <v>378.5</v>
      </c>
      <c r="E6610" s="463">
        <v>102.66</v>
      </c>
      <c r="F6610" s="463">
        <v>481.16</v>
      </c>
    </row>
    <row r="6611" spans="1:6" ht="45">
      <c r="A6611" s="460">
        <v>87284</v>
      </c>
      <c r="B6611" s="461" t="s">
        <v>3577</v>
      </c>
      <c r="C6611" s="462" t="s">
        <v>926</v>
      </c>
      <c r="D6611" s="463">
        <v>379.03999999999996</v>
      </c>
      <c r="E6611" s="463">
        <v>86.92</v>
      </c>
      <c r="F6611" s="463">
        <v>465.96</v>
      </c>
    </row>
    <row r="6612" spans="1:6" ht="45">
      <c r="A6612" s="460">
        <v>87286</v>
      </c>
      <c r="B6612" s="461" t="s">
        <v>3603</v>
      </c>
      <c r="C6612" s="462" t="s">
        <v>926</v>
      </c>
      <c r="D6612" s="463">
        <v>453.91999999999996</v>
      </c>
      <c r="E6612" s="463">
        <v>122.34</v>
      </c>
      <c r="F6612" s="463">
        <v>576.26</v>
      </c>
    </row>
    <row r="6613" spans="1:6" ht="45">
      <c r="A6613" s="460">
        <v>87287</v>
      </c>
      <c r="B6613" s="461" t="s">
        <v>3604</v>
      </c>
      <c r="C6613" s="462" t="s">
        <v>926</v>
      </c>
      <c r="D6613" s="463">
        <v>454.81</v>
      </c>
      <c r="E6613" s="463">
        <v>88.56</v>
      </c>
      <c r="F6613" s="463">
        <v>543.37</v>
      </c>
    </row>
    <row r="6614" spans="1:6" ht="45">
      <c r="A6614" s="460">
        <v>87289</v>
      </c>
      <c r="B6614" s="461" t="s">
        <v>3596</v>
      </c>
      <c r="C6614" s="462" t="s">
        <v>926</v>
      </c>
      <c r="D6614" s="463">
        <v>437.43999999999994</v>
      </c>
      <c r="E6614" s="463">
        <v>115.47</v>
      </c>
      <c r="F6614" s="463">
        <v>552.91</v>
      </c>
    </row>
    <row r="6615" spans="1:6" ht="45">
      <c r="A6615" s="460">
        <v>87290</v>
      </c>
      <c r="B6615" s="461" t="s">
        <v>3597</v>
      </c>
      <c r="C6615" s="462" t="s">
        <v>926</v>
      </c>
      <c r="D6615" s="463">
        <v>438.53000000000003</v>
      </c>
      <c r="E6615" s="463">
        <v>95.07</v>
      </c>
      <c r="F6615" s="463">
        <v>533.6</v>
      </c>
    </row>
    <row r="6616" spans="1:6" ht="45">
      <c r="A6616" s="460">
        <v>87292</v>
      </c>
      <c r="B6616" s="461" t="s">
        <v>3607</v>
      </c>
      <c r="C6616" s="462" t="s">
        <v>926</v>
      </c>
      <c r="D6616" s="463">
        <v>448.68</v>
      </c>
      <c r="E6616" s="463">
        <v>106.69</v>
      </c>
      <c r="F6616" s="463">
        <v>555.37</v>
      </c>
    </row>
    <row r="6617" spans="1:6" ht="45">
      <c r="A6617" s="460">
        <v>87294</v>
      </c>
      <c r="B6617" s="461" t="s">
        <v>3614</v>
      </c>
      <c r="C6617" s="462" t="s">
        <v>926</v>
      </c>
      <c r="D6617" s="463">
        <v>430.43</v>
      </c>
      <c r="E6617" s="463">
        <v>101.21</v>
      </c>
      <c r="F6617" s="463">
        <v>531.64</v>
      </c>
    </row>
    <row r="6618" spans="1:6" ht="45">
      <c r="A6618" s="460">
        <v>87295</v>
      </c>
      <c r="B6618" s="461" t="s">
        <v>3615</v>
      </c>
      <c r="C6618" s="462" t="s">
        <v>926</v>
      </c>
      <c r="D6618" s="463">
        <v>425.25</v>
      </c>
      <c r="E6618" s="463">
        <v>131.11000000000001</v>
      </c>
      <c r="F6618" s="463">
        <v>556.36</v>
      </c>
    </row>
    <row r="6619" spans="1:6" ht="45">
      <c r="A6619" s="460">
        <v>87296</v>
      </c>
      <c r="B6619" s="461" t="s">
        <v>3616</v>
      </c>
      <c r="C6619" s="462" t="s">
        <v>926</v>
      </c>
      <c r="D6619" s="463">
        <v>421.09000000000003</v>
      </c>
      <c r="E6619" s="463">
        <v>89.27</v>
      </c>
      <c r="F6619" s="463">
        <v>510.36</v>
      </c>
    </row>
    <row r="6620" spans="1:6" ht="30">
      <c r="A6620" s="460">
        <v>87298</v>
      </c>
      <c r="B6620" s="461" t="s">
        <v>3521</v>
      </c>
      <c r="C6620" s="462" t="s">
        <v>926</v>
      </c>
      <c r="D6620" s="463">
        <v>571.58000000000004</v>
      </c>
      <c r="E6620" s="463">
        <v>104.79</v>
      </c>
      <c r="F6620" s="463">
        <v>676.37</v>
      </c>
    </row>
    <row r="6621" spans="1:6" ht="30">
      <c r="A6621" s="460">
        <v>87299</v>
      </c>
      <c r="B6621" s="461" t="s">
        <v>3520</v>
      </c>
      <c r="C6621" s="462" t="s">
        <v>926</v>
      </c>
      <c r="D6621" s="463">
        <v>373.35</v>
      </c>
      <c r="E6621" s="463">
        <v>92.91</v>
      </c>
      <c r="F6621" s="463">
        <v>466.26</v>
      </c>
    </row>
    <row r="6622" spans="1:6" ht="30">
      <c r="A6622" s="460">
        <v>87301</v>
      </c>
      <c r="B6622" s="461" t="s">
        <v>3540</v>
      </c>
      <c r="C6622" s="462" t="s">
        <v>926</v>
      </c>
      <c r="D6622" s="463">
        <v>509.53999999999996</v>
      </c>
      <c r="E6622" s="463">
        <v>114.99</v>
      </c>
      <c r="F6622" s="463">
        <v>624.53</v>
      </c>
    </row>
    <row r="6623" spans="1:6" ht="30">
      <c r="A6623" s="460">
        <v>87302</v>
      </c>
      <c r="B6623" s="461" t="s">
        <v>3541</v>
      </c>
      <c r="C6623" s="462" t="s">
        <v>926</v>
      </c>
      <c r="D6623" s="463">
        <v>511.35999999999996</v>
      </c>
      <c r="E6623" s="463">
        <v>93.95</v>
      </c>
      <c r="F6623" s="463">
        <v>605.30999999999995</v>
      </c>
    </row>
    <row r="6624" spans="1:6" ht="30">
      <c r="A6624" s="460">
        <v>87304</v>
      </c>
      <c r="B6624" s="461" t="s">
        <v>3559</v>
      </c>
      <c r="C6624" s="462" t="s">
        <v>926</v>
      </c>
      <c r="D6624" s="463">
        <v>465.72999999999996</v>
      </c>
      <c r="E6624" s="463">
        <v>104.32</v>
      </c>
      <c r="F6624" s="463">
        <v>570.04999999999995</v>
      </c>
    </row>
    <row r="6625" spans="1:6" ht="30">
      <c r="A6625" s="460">
        <v>87305</v>
      </c>
      <c r="B6625" s="461" t="s">
        <v>3560</v>
      </c>
      <c r="C6625" s="462" t="s">
        <v>926</v>
      </c>
      <c r="D6625" s="463">
        <v>470.33</v>
      </c>
      <c r="E6625" s="463">
        <v>97.32</v>
      </c>
      <c r="F6625" s="463">
        <v>567.65</v>
      </c>
    </row>
    <row r="6626" spans="1:6" ht="30">
      <c r="A6626" s="460">
        <v>87307</v>
      </c>
      <c r="B6626" s="461" t="s">
        <v>3578</v>
      </c>
      <c r="C6626" s="462" t="s">
        <v>926</v>
      </c>
      <c r="D6626" s="463">
        <v>438.54999999999995</v>
      </c>
      <c r="E6626" s="463">
        <v>114.99</v>
      </c>
      <c r="F6626" s="463">
        <v>553.54</v>
      </c>
    </row>
    <row r="6627" spans="1:6" ht="30">
      <c r="A6627" s="460">
        <v>87308</v>
      </c>
      <c r="B6627" s="461" t="s">
        <v>3561</v>
      </c>
      <c r="C6627" s="462" t="s">
        <v>926</v>
      </c>
      <c r="D6627" s="463">
        <v>437.78000000000003</v>
      </c>
      <c r="E6627" s="463">
        <v>96.8</v>
      </c>
      <c r="F6627" s="463">
        <v>534.58000000000004</v>
      </c>
    </row>
    <row r="6628" spans="1:6" ht="30">
      <c r="A6628" s="460">
        <v>87310</v>
      </c>
      <c r="B6628" s="461" t="s">
        <v>3562</v>
      </c>
      <c r="C6628" s="462" t="s">
        <v>926</v>
      </c>
      <c r="D6628" s="463">
        <v>357.83</v>
      </c>
      <c r="E6628" s="463">
        <v>101.94</v>
      </c>
      <c r="F6628" s="463">
        <v>459.77</v>
      </c>
    </row>
    <row r="6629" spans="1:6" ht="30">
      <c r="A6629" s="460">
        <v>87311</v>
      </c>
      <c r="B6629" s="461" t="s">
        <v>3563</v>
      </c>
      <c r="C6629" s="462" t="s">
        <v>926</v>
      </c>
      <c r="D6629" s="463">
        <v>357.26</v>
      </c>
      <c r="E6629" s="463">
        <v>84.04</v>
      </c>
      <c r="F6629" s="463">
        <v>441.3</v>
      </c>
    </row>
    <row r="6630" spans="1:6" ht="30">
      <c r="A6630" s="460">
        <v>87313</v>
      </c>
      <c r="B6630" s="461" t="s">
        <v>3522</v>
      </c>
      <c r="C6630" s="462" t="s">
        <v>926</v>
      </c>
      <c r="D6630" s="463">
        <v>435.3</v>
      </c>
      <c r="E6630" s="463">
        <v>102.42</v>
      </c>
      <c r="F6630" s="463">
        <v>537.72</v>
      </c>
    </row>
    <row r="6631" spans="1:6" ht="30">
      <c r="A6631" s="460">
        <v>87314</v>
      </c>
      <c r="B6631" s="461" t="s">
        <v>3523</v>
      </c>
      <c r="C6631" s="462" t="s">
        <v>926</v>
      </c>
      <c r="D6631" s="463">
        <v>436.39000000000004</v>
      </c>
      <c r="E6631" s="463">
        <v>84.46</v>
      </c>
      <c r="F6631" s="463">
        <v>520.85</v>
      </c>
    </row>
    <row r="6632" spans="1:6" ht="30">
      <c r="A6632" s="460">
        <v>87316</v>
      </c>
      <c r="B6632" s="461" t="s">
        <v>3542</v>
      </c>
      <c r="C6632" s="462" t="s">
        <v>926</v>
      </c>
      <c r="D6632" s="463">
        <v>390.73</v>
      </c>
      <c r="E6632" s="463">
        <v>110.02</v>
      </c>
      <c r="F6632" s="463">
        <v>500.75</v>
      </c>
    </row>
    <row r="6633" spans="1:6" ht="30">
      <c r="A6633" s="460">
        <v>87317</v>
      </c>
      <c r="B6633" s="461" t="s">
        <v>3543</v>
      </c>
      <c r="C6633" s="462" t="s">
        <v>926</v>
      </c>
      <c r="D6633" s="463">
        <v>389.51</v>
      </c>
      <c r="E6633" s="463">
        <v>84.41</v>
      </c>
      <c r="F6633" s="463">
        <v>473.92</v>
      </c>
    </row>
    <row r="6634" spans="1:6" ht="45">
      <c r="A6634" s="460">
        <v>87319</v>
      </c>
      <c r="B6634" s="461" t="s">
        <v>3564</v>
      </c>
      <c r="C6634" s="462" t="s">
        <v>926</v>
      </c>
      <c r="D6634" s="463">
        <v>2966.0699999999997</v>
      </c>
      <c r="E6634" s="463">
        <v>102.42</v>
      </c>
      <c r="F6634" s="463">
        <v>3068.49</v>
      </c>
    </row>
    <row r="6635" spans="1:6" ht="45">
      <c r="A6635" s="460">
        <v>87320</v>
      </c>
      <c r="B6635" s="461" t="s">
        <v>3565</v>
      </c>
      <c r="C6635" s="462" t="s">
        <v>926</v>
      </c>
      <c r="D6635" s="463">
        <v>2978.51</v>
      </c>
      <c r="E6635" s="463">
        <v>85.45</v>
      </c>
      <c r="F6635" s="463">
        <v>3063.96</v>
      </c>
    </row>
    <row r="6636" spans="1:6" ht="45">
      <c r="A6636" s="460">
        <v>87322</v>
      </c>
      <c r="B6636" s="461" t="s">
        <v>3524</v>
      </c>
      <c r="C6636" s="462" t="s">
        <v>926</v>
      </c>
      <c r="D6636" s="463">
        <v>3056.2</v>
      </c>
      <c r="E6636" s="463">
        <v>108.11</v>
      </c>
      <c r="F6636" s="463">
        <v>3164.31</v>
      </c>
    </row>
    <row r="6637" spans="1:6" ht="45">
      <c r="A6637" s="460">
        <v>87323</v>
      </c>
      <c r="B6637" s="461" t="s">
        <v>3525</v>
      </c>
      <c r="C6637" s="462" t="s">
        <v>926</v>
      </c>
      <c r="D6637" s="463">
        <v>3066.7799999999997</v>
      </c>
      <c r="E6637" s="463">
        <v>82.55</v>
      </c>
      <c r="F6637" s="463">
        <v>3149.33</v>
      </c>
    </row>
    <row r="6638" spans="1:6" ht="45">
      <c r="A6638" s="460">
        <v>87325</v>
      </c>
      <c r="B6638" s="461" t="s">
        <v>3544</v>
      </c>
      <c r="C6638" s="462" t="s">
        <v>926</v>
      </c>
      <c r="D6638" s="463">
        <v>2985.19</v>
      </c>
      <c r="E6638" s="463">
        <v>111.19</v>
      </c>
      <c r="F6638" s="463">
        <v>3096.38</v>
      </c>
    </row>
    <row r="6639" spans="1:6" ht="45">
      <c r="A6639" s="460">
        <v>87326</v>
      </c>
      <c r="B6639" s="461" t="s">
        <v>3545</v>
      </c>
      <c r="C6639" s="462" t="s">
        <v>926</v>
      </c>
      <c r="D6639" s="463">
        <v>3008.28</v>
      </c>
      <c r="E6639" s="463">
        <v>77.89</v>
      </c>
      <c r="F6639" s="463">
        <v>3086.17</v>
      </c>
    </row>
    <row r="6640" spans="1:6" ht="45">
      <c r="A6640" s="460">
        <v>87327</v>
      </c>
      <c r="B6640" s="461" t="s">
        <v>3588</v>
      </c>
      <c r="C6640" s="462" t="s">
        <v>926</v>
      </c>
      <c r="D6640" s="463">
        <v>366.49</v>
      </c>
      <c r="E6640" s="463">
        <v>138.47</v>
      </c>
      <c r="F6640" s="463">
        <v>504.96</v>
      </c>
    </row>
    <row r="6641" spans="1:6" ht="45">
      <c r="A6641" s="460">
        <v>87328</v>
      </c>
      <c r="B6641" s="461" t="s">
        <v>3589</v>
      </c>
      <c r="C6641" s="462" t="s">
        <v>926</v>
      </c>
      <c r="D6641" s="463">
        <v>347.35</v>
      </c>
      <c r="E6641" s="463">
        <v>73.78</v>
      </c>
      <c r="F6641" s="463">
        <v>421.13</v>
      </c>
    </row>
    <row r="6642" spans="1:6" ht="45">
      <c r="A6642" s="460">
        <v>87329</v>
      </c>
      <c r="B6642" s="461" t="s">
        <v>3579</v>
      </c>
      <c r="C6642" s="462" t="s">
        <v>926</v>
      </c>
      <c r="D6642" s="463">
        <v>389.61</v>
      </c>
      <c r="E6642" s="463">
        <v>149.85</v>
      </c>
      <c r="F6642" s="463">
        <v>539.46</v>
      </c>
    </row>
    <row r="6643" spans="1:6" ht="45">
      <c r="A6643" s="460">
        <v>87330</v>
      </c>
      <c r="B6643" s="461" t="s">
        <v>3580</v>
      </c>
      <c r="C6643" s="462" t="s">
        <v>926</v>
      </c>
      <c r="D6643" s="463">
        <v>367.54999999999995</v>
      </c>
      <c r="E6643" s="463">
        <v>77.34</v>
      </c>
      <c r="F6643" s="463">
        <v>444.89</v>
      </c>
    </row>
    <row r="6644" spans="1:6" ht="45">
      <c r="A6644" s="460">
        <v>87331</v>
      </c>
      <c r="B6644" s="461" t="s">
        <v>3605</v>
      </c>
      <c r="C6644" s="462" t="s">
        <v>926</v>
      </c>
      <c r="D6644" s="463">
        <v>460.26</v>
      </c>
      <c r="E6644" s="463">
        <v>147</v>
      </c>
      <c r="F6644" s="463">
        <v>607.26</v>
      </c>
    </row>
    <row r="6645" spans="1:6" ht="45">
      <c r="A6645" s="460">
        <v>87332</v>
      </c>
      <c r="B6645" s="461" t="s">
        <v>3606</v>
      </c>
      <c r="C6645" s="462" t="s">
        <v>926</v>
      </c>
      <c r="D6645" s="463">
        <v>440.96</v>
      </c>
      <c r="E6645" s="463">
        <v>78.31</v>
      </c>
      <c r="F6645" s="463">
        <v>519.27</v>
      </c>
    </row>
    <row r="6646" spans="1:6" ht="45">
      <c r="A6646" s="460">
        <v>87333</v>
      </c>
      <c r="B6646" s="461" t="s">
        <v>3598</v>
      </c>
      <c r="C6646" s="462" t="s">
        <v>926</v>
      </c>
      <c r="D6646" s="463">
        <v>434.7</v>
      </c>
      <c r="E6646" s="463">
        <v>127.08</v>
      </c>
      <c r="F6646" s="463">
        <v>561.78</v>
      </c>
    </row>
    <row r="6647" spans="1:6" ht="45">
      <c r="A6647" s="460">
        <v>87334</v>
      </c>
      <c r="B6647" s="461" t="s">
        <v>3599</v>
      </c>
      <c r="C6647" s="462" t="s">
        <v>926</v>
      </c>
      <c r="D6647" s="463">
        <v>423.32</v>
      </c>
      <c r="E6647" s="463">
        <v>84.24</v>
      </c>
      <c r="F6647" s="463">
        <v>507.56</v>
      </c>
    </row>
    <row r="6648" spans="1:6" ht="45">
      <c r="A6648" s="460">
        <v>87335</v>
      </c>
      <c r="B6648" s="461" t="s">
        <v>3608</v>
      </c>
      <c r="C6648" s="462" t="s">
        <v>926</v>
      </c>
      <c r="D6648" s="463">
        <v>433.4</v>
      </c>
      <c r="E6648" s="463">
        <v>117.61</v>
      </c>
      <c r="F6648" s="463">
        <v>551.01</v>
      </c>
    </row>
    <row r="6649" spans="1:6" ht="45">
      <c r="A6649" s="460">
        <v>87336</v>
      </c>
      <c r="B6649" s="461" t="s">
        <v>3609</v>
      </c>
      <c r="C6649" s="462" t="s">
        <v>926</v>
      </c>
      <c r="D6649" s="463">
        <v>435.98</v>
      </c>
      <c r="E6649" s="463">
        <v>80.75</v>
      </c>
      <c r="F6649" s="463">
        <v>516.73</v>
      </c>
    </row>
    <row r="6650" spans="1:6" ht="45">
      <c r="A6650" s="460">
        <v>87337</v>
      </c>
      <c r="B6650" s="461" t="s">
        <v>3611</v>
      </c>
      <c r="C6650" s="462" t="s">
        <v>926</v>
      </c>
      <c r="D6650" s="463">
        <v>425.82</v>
      </c>
      <c r="E6650" s="463">
        <v>115.71</v>
      </c>
      <c r="F6650" s="463">
        <v>541.53</v>
      </c>
    </row>
    <row r="6651" spans="1:6" ht="45">
      <c r="A6651" s="460">
        <v>87338</v>
      </c>
      <c r="B6651" s="461" t="s">
        <v>3617</v>
      </c>
      <c r="C6651" s="462" t="s">
        <v>926</v>
      </c>
      <c r="D6651" s="463">
        <v>413.51999999999992</v>
      </c>
      <c r="E6651" s="463">
        <v>99.54</v>
      </c>
      <c r="F6651" s="463">
        <v>513.05999999999995</v>
      </c>
    </row>
    <row r="6652" spans="1:6" ht="30">
      <c r="A6652" s="460">
        <v>87339</v>
      </c>
      <c r="B6652" s="461" t="s">
        <v>3526</v>
      </c>
      <c r="C6652" s="462" t="s">
        <v>926</v>
      </c>
      <c r="D6652" s="463">
        <v>605.08000000000004</v>
      </c>
      <c r="E6652" s="463">
        <v>245.41</v>
      </c>
      <c r="F6652" s="463">
        <v>850.49</v>
      </c>
    </row>
    <row r="6653" spans="1:6" ht="30">
      <c r="A6653" s="460">
        <v>87340</v>
      </c>
      <c r="B6653" s="461" t="s">
        <v>3527</v>
      </c>
      <c r="C6653" s="462" t="s">
        <v>926</v>
      </c>
      <c r="D6653" s="463">
        <v>564.44999999999993</v>
      </c>
      <c r="E6653" s="463">
        <v>113.33</v>
      </c>
      <c r="F6653" s="463">
        <v>677.78</v>
      </c>
    </row>
    <row r="6654" spans="1:6" ht="30">
      <c r="A6654" s="460">
        <v>87341</v>
      </c>
      <c r="B6654" s="461" t="s">
        <v>3528</v>
      </c>
      <c r="C6654" s="462" t="s">
        <v>926</v>
      </c>
      <c r="D6654" s="463">
        <v>555</v>
      </c>
      <c r="E6654" s="463">
        <v>76.91</v>
      </c>
      <c r="F6654" s="463">
        <v>631.91</v>
      </c>
    </row>
    <row r="6655" spans="1:6" ht="30">
      <c r="A6655" s="460">
        <v>87342</v>
      </c>
      <c r="B6655" s="461" t="s">
        <v>3546</v>
      </c>
      <c r="C6655" s="462" t="s">
        <v>926</v>
      </c>
      <c r="D6655" s="463">
        <v>528.38</v>
      </c>
      <c r="E6655" s="463">
        <v>197.98</v>
      </c>
      <c r="F6655" s="463">
        <v>726.36</v>
      </c>
    </row>
    <row r="6656" spans="1:6" ht="30">
      <c r="A6656" s="460">
        <v>87343</v>
      </c>
      <c r="B6656" s="461" t="s">
        <v>3547</v>
      </c>
      <c r="C6656" s="462" t="s">
        <v>926</v>
      </c>
      <c r="D6656" s="463">
        <v>505.55</v>
      </c>
      <c r="E6656" s="463">
        <v>122.81</v>
      </c>
      <c r="F6656" s="463">
        <v>628.36</v>
      </c>
    </row>
    <row r="6657" spans="1:6" ht="30">
      <c r="A6657" s="460">
        <v>87344</v>
      </c>
      <c r="B6657" s="461" t="s">
        <v>3548</v>
      </c>
      <c r="C6657" s="462" t="s">
        <v>926</v>
      </c>
      <c r="D6657" s="463">
        <v>494.71000000000004</v>
      </c>
      <c r="E6657" s="463">
        <v>76.62</v>
      </c>
      <c r="F6657" s="463">
        <v>571.33000000000004</v>
      </c>
    </row>
    <row r="6658" spans="1:6" ht="30">
      <c r="A6658" s="460">
        <v>87345</v>
      </c>
      <c r="B6658" s="461" t="s">
        <v>3566</v>
      </c>
      <c r="C6658" s="462" t="s">
        <v>926</v>
      </c>
      <c r="D6658" s="463">
        <v>479.87</v>
      </c>
      <c r="E6658" s="463">
        <v>176.41</v>
      </c>
      <c r="F6658" s="463">
        <v>656.28</v>
      </c>
    </row>
    <row r="6659" spans="1:6" ht="30">
      <c r="A6659" s="460">
        <v>87346</v>
      </c>
      <c r="B6659" s="461" t="s">
        <v>3567</v>
      </c>
      <c r="C6659" s="462" t="s">
        <v>926</v>
      </c>
      <c r="D6659" s="463">
        <v>461.52000000000004</v>
      </c>
      <c r="E6659" s="463">
        <v>113.57</v>
      </c>
      <c r="F6659" s="463">
        <v>575.09</v>
      </c>
    </row>
    <row r="6660" spans="1:6" ht="30">
      <c r="A6660" s="460">
        <v>87347</v>
      </c>
      <c r="B6660" s="461" t="s">
        <v>3568</v>
      </c>
      <c r="C6660" s="462" t="s">
        <v>926</v>
      </c>
      <c r="D6660" s="463">
        <v>452.58000000000004</v>
      </c>
      <c r="E6660" s="463">
        <v>77.16</v>
      </c>
      <c r="F6660" s="463">
        <v>529.74</v>
      </c>
    </row>
    <row r="6661" spans="1:6" ht="30">
      <c r="A6661" s="460">
        <v>87348</v>
      </c>
      <c r="B6661" s="461" t="s">
        <v>3581</v>
      </c>
      <c r="C6661" s="462" t="s">
        <v>926</v>
      </c>
      <c r="D6661" s="463">
        <v>444.6</v>
      </c>
      <c r="E6661" s="463">
        <v>158.86000000000001</v>
      </c>
      <c r="F6661" s="463">
        <v>603.46</v>
      </c>
    </row>
    <row r="6662" spans="1:6" ht="30">
      <c r="A6662" s="460">
        <v>87349</v>
      </c>
      <c r="B6662" s="461" t="s">
        <v>3582</v>
      </c>
      <c r="C6662" s="462" t="s">
        <v>926</v>
      </c>
      <c r="D6662" s="463">
        <v>422.09</v>
      </c>
      <c r="E6662" s="463">
        <v>72.42</v>
      </c>
      <c r="F6662" s="463">
        <v>494.51</v>
      </c>
    </row>
    <row r="6663" spans="1:6" ht="45">
      <c r="A6663" s="460">
        <v>87350</v>
      </c>
      <c r="B6663" s="461" t="s">
        <v>3569</v>
      </c>
      <c r="C6663" s="462" t="s">
        <v>926</v>
      </c>
      <c r="D6663" s="463">
        <v>371.42999999999995</v>
      </c>
      <c r="E6663" s="463">
        <v>151.99</v>
      </c>
      <c r="F6663" s="463">
        <v>523.41999999999996</v>
      </c>
    </row>
    <row r="6664" spans="1:6" ht="45">
      <c r="A6664" s="460">
        <v>87351</v>
      </c>
      <c r="B6664" s="461" t="s">
        <v>3570</v>
      </c>
      <c r="C6664" s="462" t="s">
        <v>926</v>
      </c>
      <c r="D6664" s="463">
        <v>347.25</v>
      </c>
      <c r="E6664" s="463">
        <v>75.180000000000007</v>
      </c>
      <c r="F6664" s="463">
        <v>422.43</v>
      </c>
    </row>
    <row r="6665" spans="1:6" ht="45">
      <c r="A6665" s="460">
        <v>87352</v>
      </c>
      <c r="B6665" s="461" t="s">
        <v>3529</v>
      </c>
      <c r="C6665" s="462" t="s">
        <v>926</v>
      </c>
      <c r="D6665" s="463">
        <v>459.34000000000003</v>
      </c>
      <c r="E6665" s="463">
        <v>192.76</v>
      </c>
      <c r="F6665" s="463">
        <v>652.1</v>
      </c>
    </row>
    <row r="6666" spans="1:6" ht="45">
      <c r="A6666" s="460">
        <v>87353</v>
      </c>
      <c r="B6666" s="461" t="s">
        <v>3530</v>
      </c>
      <c r="C6666" s="462" t="s">
        <v>926</v>
      </c>
      <c r="D6666" s="463">
        <v>432.81999999999994</v>
      </c>
      <c r="E6666" s="463">
        <v>112.86</v>
      </c>
      <c r="F6666" s="463">
        <v>545.67999999999995</v>
      </c>
    </row>
    <row r="6667" spans="1:6" ht="45">
      <c r="A6667" s="460">
        <v>87354</v>
      </c>
      <c r="B6667" s="461" t="s">
        <v>3531</v>
      </c>
      <c r="C6667" s="462" t="s">
        <v>926</v>
      </c>
      <c r="D6667" s="463">
        <v>423.51</v>
      </c>
      <c r="E6667" s="463">
        <v>71.38</v>
      </c>
      <c r="F6667" s="463">
        <v>494.89</v>
      </c>
    </row>
    <row r="6668" spans="1:6" ht="45">
      <c r="A6668" s="460">
        <v>87355</v>
      </c>
      <c r="B6668" s="461" t="s">
        <v>3549</v>
      </c>
      <c r="C6668" s="462" t="s">
        <v>926</v>
      </c>
      <c r="D6668" s="463">
        <v>400.26</v>
      </c>
      <c r="E6668" s="463">
        <v>155.29</v>
      </c>
      <c r="F6668" s="463">
        <v>555.54999999999995</v>
      </c>
    </row>
    <row r="6669" spans="1:6" ht="45">
      <c r="A6669" s="460">
        <v>87356</v>
      </c>
      <c r="B6669" s="461" t="s">
        <v>3550</v>
      </c>
      <c r="C6669" s="462" t="s">
        <v>926</v>
      </c>
      <c r="D6669" s="463">
        <v>383.87</v>
      </c>
      <c r="E6669" s="463">
        <v>99.1</v>
      </c>
      <c r="F6669" s="463">
        <v>482.97</v>
      </c>
    </row>
    <row r="6670" spans="1:6" ht="45">
      <c r="A6670" s="460">
        <v>87357</v>
      </c>
      <c r="B6670" s="461" t="s">
        <v>3551</v>
      </c>
      <c r="C6670" s="462" t="s">
        <v>926</v>
      </c>
      <c r="D6670" s="463">
        <v>376.24</v>
      </c>
      <c r="E6670" s="463">
        <v>69.59</v>
      </c>
      <c r="F6670" s="463">
        <v>445.83</v>
      </c>
    </row>
    <row r="6671" spans="1:6" ht="45">
      <c r="A6671" s="460">
        <v>87358</v>
      </c>
      <c r="B6671" s="461" t="s">
        <v>3571</v>
      </c>
      <c r="C6671" s="462" t="s">
        <v>926</v>
      </c>
      <c r="D6671" s="463">
        <v>2920.8199999999997</v>
      </c>
      <c r="E6671" s="463">
        <v>127.32</v>
      </c>
      <c r="F6671" s="463">
        <v>3048.14</v>
      </c>
    </row>
    <row r="6672" spans="1:6" ht="45">
      <c r="A6672" s="460">
        <v>87359</v>
      </c>
      <c r="B6672" s="461" t="s">
        <v>3572</v>
      </c>
      <c r="C6672" s="462" t="s">
        <v>926</v>
      </c>
      <c r="D6672" s="463">
        <v>2918.02</v>
      </c>
      <c r="E6672" s="463">
        <v>82.36</v>
      </c>
      <c r="F6672" s="463">
        <v>3000.38</v>
      </c>
    </row>
    <row r="6673" spans="1:6" ht="45">
      <c r="A6673" s="460">
        <v>87360</v>
      </c>
      <c r="B6673" s="461" t="s">
        <v>3532</v>
      </c>
      <c r="C6673" s="462" t="s">
        <v>926</v>
      </c>
      <c r="D6673" s="463">
        <v>2992.67</v>
      </c>
      <c r="E6673" s="463">
        <v>163.35</v>
      </c>
      <c r="F6673" s="463">
        <v>3156.02</v>
      </c>
    </row>
    <row r="6674" spans="1:6" ht="45">
      <c r="A6674" s="460">
        <v>87361</v>
      </c>
      <c r="B6674" s="461" t="s">
        <v>3533</v>
      </c>
      <c r="C6674" s="462" t="s">
        <v>926</v>
      </c>
      <c r="D6674" s="463">
        <v>2987.77</v>
      </c>
      <c r="E6674" s="463">
        <v>97.67</v>
      </c>
      <c r="F6674" s="463">
        <v>3085.44</v>
      </c>
    </row>
    <row r="6675" spans="1:6" ht="45">
      <c r="A6675" s="460">
        <v>87362</v>
      </c>
      <c r="B6675" s="461" t="s">
        <v>3534</v>
      </c>
      <c r="C6675" s="462" t="s">
        <v>926</v>
      </c>
      <c r="D6675" s="463">
        <v>3000.2799999999997</v>
      </c>
      <c r="E6675" s="463">
        <v>69.11</v>
      </c>
      <c r="F6675" s="463">
        <v>3069.39</v>
      </c>
    </row>
    <row r="6676" spans="1:6" ht="45">
      <c r="A6676" s="460">
        <v>87363</v>
      </c>
      <c r="B6676" s="461" t="s">
        <v>3552</v>
      </c>
      <c r="C6676" s="462" t="s">
        <v>926</v>
      </c>
      <c r="D6676" s="463">
        <v>2946.57</v>
      </c>
      <c r="E6676" s="463">
        <v>138.93</v>
      </c>
      <c r="F6676" s="463">
        <v>3085.5</v>
      </c>
    </row>
    <row r="6677" spans="1:6" ht="45">
      <c r="A6677" s="460">
        <v>87364</v>
      </c>
      <c r="B6677" s="461" t="s">
        <v>3553</v>
      </c>
      <c r="C6677" s="462" t="s">
        <v>926</v>
      </c>
      <c r="D6677" s="463">
        <v>2955.02</v>
      </c>
      <c r="E6677" s="463">
        <v>72.55</v>
      </c>
      <c r="F6677" s="463">
        <v>3027.57</v>
      </c>
    </row>
    <row r="6678" spans="1:6" ht="45">
      <c r="A6678" s="460">
        <v>87365</v>
      </c>
      <c r="B6678" s="461" t="s">
        <v>3590</v>
      </c>
      <c r="C6678" s="462" t="s">
        <v>926</v>
      </c>
      <c r="D6678" s="463">
        <v>409.08000000000004</v>
      </c>
      <c r="E6678" s="463">
        <v>200.66</v>
      </c>
      <c r="F6678" s="463">
        <v>609.74</v>
      </c>
    </row>
    <row r="6679" spans="1:6" ht="45">
      <c r="A6679" s="460">
        <v>87366</v>
      </c>
      <c r="B6679" s="461" t="s">
        <v>3583</v>
      </c>
      <c r="C6679" s="462" t="s">
        <v>926</v>
      </c>
      <c r="D6679" s="463">
        <v>431.39</v>
      </c>
      <c r="E6679" s="463">
        <v>206.98</v>
      </c>
      <c r="F6679" s="463">
        <v>638.37</v>
      </c>
    </row>
    <row r="6680" spans="1:6" ht="45">
      <c r="A6680" s="460">
        <v>87367</v>
      </c>
      <c r="B6680" s="461" t="s">
        <v>3584</v>
      </c>
      <c r="C6680" s="462" t="s">
        <v>926</v>
      </c>
      <c r="D6680" s="463">
        <v>503.53</v>
      </c>
      <c r="E6680" s="463">
        <v>208.65</v>
      </c>
      <c r="F6680" s="463">
        <v>712.18</v>
      </c>
    </row>
    <row r="6681" spans="1:6" ht="45">
      <c r="A6681" s="460">
        <v>87368</v>
      </c>
      <c r="B6681" s="461" t="s">
        <v>3600</v>
      </c>
      <c r="C6681" s="462" t="s">
        <v>926</v>
      </c>
      <c r="D6681" s="463">
        <v>486.44</v>
      </c>
      <c r="E6681" s="463">
        <v>210.32</v>
      </c>
      <c r="F6681" s="463">
        <v>696.76</v>
      </c>
    </row>
    <row r="6682" spans="1:6" ht="45">
      <c r="A6682" s="460">
        <v>87369</v>
      </c>
      <c r="B6682" s="461" t="s">
        <v>3610</v>
      </c>
      <c r="C6682" s="462" t="s">
        <v>926</v>
      </c>
      <c r="D6682" s="463">
        <v>498.46000000000004</v>
      </c>
      <c r="E6682" s="463">
        <v>206.23</v>
      </c>
      <c r="F6682" s="463">
        <v>704.69</v>
      </c>
    </row>
    <row r="6683" spans="1:6" ht="45">
      <c r="A6683" s="460">
        <v>87370</v>
      </c>
      <c r="B6683" s="461" t="s">
        <v>3612</v>
      </c>
      <c r="C6683" s="462" t="s">
        <v>926</v>
      </c>
      <c r="D6683" s="463">
        <v>478.6</v>
      </c>
      <c r="E6683" s="463">
        <v>207.54</v>
      </c>
      <c r="F6683" s="463">
        <v>686.14</v>
      </c>
    </row>
    <row r="6684" spans="1:6" ht="45">
      <c r="A6684" s="460">
        <v>87371</v>
      </c>
      <c r="B6684" s="461" t="s">
        <v>3618</v>
      </c>
      <c r="C6684" s="462" t="s">
        <v>926</v>
      </c>
      <c r="D6684" s="463">
        <v>468.61</v>
      </c>
      <c r="E6684" s="463">
        <v>202.15</v>
      </c>
      <c r="F6684" s="463">
        <v>670.76</v>
      </c>
    </row>
    <row r="6685" spans="1:6" ht="30">
      <c r="A6685" s="460">
        <v>87372</v>
      </c>
      <c r="B6685" s="461" t="s">
        <v>3535</v>
      </c>
      <c r="C6685" s="462" t="s">
        <v>926</v>
      </c>
      <c r="D6685" s="463">
        <v>624.53</v>
      </c>
      <c r="E6685" s="463">
        <v>216.45</v>
      </c>
      <c r="F6685" s="463">
        <v>840.98</v>
      </c>
    </row>
    <row r="6686" spans="1:6" ht="30">
      <c r="A6686" s="460">
        <v>87373</v>
      </c>
      <c r="B6686" s="461" t="s">
        <v>3554</v>
      </c>
      <c r="C6686" s="462" t="s">
        <v>926</v>
      </c>
      <c r="D6686" s="463">
        <v>558.25</v>
      </c>
      <c r="E6686" s="463">
        <v>204.74</v>
      </c>
      <c r="F6686" s="463">
        <v>762.99</v>
      </c>
    </row>
    <row r="6687" spans="1:6" ht="30">
      <c r="A6687" s="460">
        <v>87374</v>
      </c>
      <c r="B6687" s="461" t="s">
        <v>3573</v>
      </c>
      <c r="C6687" s="462" t="s">
        <v>926</v>
      </c>
      <c r="D6687" s="463">
        <v>516.76</v>
      </c>
      <c r="E6687" s="463">
        <v>206.23</v>
      </c>
      <c r="F6687" s="463">
        <v>722.99</v>
      </c>
    </row>
    <row r="6688" spans="1:6" ht="30">
      <c r="A6688" s="460">
        <v>87375</v>
      </c>
      <c r="B6688" s="461" t="s">
        <v>3585</v>
      </c>
      <c r="C6688" s="462" t="s">
        <v>926</v>
      </c>
      <c r="D6688" s="463">
        <v>488.90999999999997</v>
      </c>
      <c r="E6688" s="463">
        <v>210.13</v>
      </c>
      <c r="F6688" s="463">
        <v>699.04</v>
      </c>
    </row>
    <row r="6689" spans="1:6" ht="30">
      <c r="A6689" s="460">
        <v>87376</v>
      </c>
      <c r="B6689" s="461" t="s">
        <v>3574</v>
      </c>
      <c r="C6689" s="462" t="s">
        <v>926</v>
      </c>
      <c r="D6689" s="463">
        <v>409.63</v>
      </c>
      <c r="E6689" s="463">
        <v>200.66</v>
      </c>
      <c r="F6689" s="463">
        <v>610.29</v>
      </c>
    </row>
    <row r="6690" spans="1:6" ht="30">
      <c r="A6690" s="460">
        <v>87377</v>
      </c>
      <c r="B6690" s="461" t="s">
        <v>3536</v>
      </c>
      <c r="C6690" s="462" t="s">
        <v>926</v>
      </c>
      <c r="D6690" s="463">
        <v>489.11</v>
      </c>
      <c r="E6690" s="463">
        <v>204.74</v>
      </c>
      <c r="F6690" s="463">
        <v>693.85</v>
      </c>
    </row>
    <row r="6691" spans="1:6" ht="30">
      <c r="A6691" s="460">
        <v>87378</v>
      </c>
      <c r="B6691" s="461" t="s">
        <v>3555</v>
      </c>
      <c r="C6691" s="462" t="s">
        <v>926</v>
      </c>
      <c r="D6691" s="463">
        <v>439.53000000000003</v>
      </c>
      <c r="E6691" s="463">
        <v>198.06</v>
      </c>
      <c r="F6691" s="463">
        <v>637.59</v>
      </c>
    </row>
    <row r="6692" spans="1:6" ht="30">
      <c r="A6692" s="460">
        <v>87379</v>
      </c>
      <c r="B6692" s="461" t="s">
        <v>3575</v>
      </c>
      <c r="C6692" s="462" t="s">
        <v>926</v>
      </c>
      <c r="D6692" s="463">
        <v>3001.81</v>
      </c>
      <c r="E6692" s="463">
        <v>197.87</v>
      </c>
      <c r="F6692" s="463">
        <v>3199.68</v>
      </c>
    </row>
    <row r="6693" spans="1:6" ht="30">
      <c r="A6693" s="460">
        <v>87380</v>
      </c>
      <c r="B6693" s="461" t="s">
        <v>3537</v>
      </c>
      <c r="C6693" s="462" t="s">
        <v>926</v>
      </c>
      <c r="D6693" s="463">
        <v>3079.34</v>
      </c>
      <c r="E6693" s="463">
        <v>201.96</v>
      </c>
      <c r="F6693" s="463">
        <v>3281.3</v>
      </c>
    </row>
    <row r="6694" spans="1:6" ht="30">
      <c r="A6694" s="460">
        <v>87381</v>
      </c>
      <c r="B6694" s="461" t="s">
        <v>3556</v>
      </c>
      <c r="C6694" s="462" t="s">
        <v>926</v>
      </c>
      <c r="D6694" s="463">
        <v>3030.65</v>
      </c>
      <c r="E6694" s="463">
        <v>195.27</v>
      </c>
      <c r="F6694" s="463">
        <v>3225.92</v>
      </c>
    </row>
    <row r="6695" spans="1:6" ht="30">
      <c r="A6695" s="460">
        <v>87382</v>
      </c>
      <c r="B6695" s="461" t="s">
        <v>3481</v>
      </c>
      <c r="C6695" s="462" t="s">
        <v>926</v>
      </c>
      <c r="D6695" s="463">
        <v>1473.46</v>
      </c>
      <c r="E6695" s="463">
        <v>105.74</v>
      </c>
      <c r="F6695" s="463">
        <v>1579.2</v>
      </c>
    </row>
    <row r="6696" spans="1:6" ht="30">
      <c r="A6696" s="460">
        <v>87383</v>
      </c>
      <c r="B6696" s="461" t="s">
        <v>3482</v>
      </c>
      <c r="C6696" s="462" t="s">
        <v>926</v>
      </c>
      <c r="D6696" s="463">
        <v>1480.72</v>
      </c>
      <c r="E6696" s="463">
        <v>82.98</v>
      </c>
      <c r="F6696" s="463">
        <v>1563.7</v>
      </c>
    </row>
    <row r="6697" spans="1:6" ht="30">
      <c r="A6697" s="460">
        <v>87384</v>
      </c>
      <c r="B6697" s="461" t="s">
        <v>3483</v>
      </c>
      <c r="C6697" s="462" t="s">
        <v>926</v>
      </c>
      <c r="D6697" s="463">
        <v>1484.04</v>
      </c>
      <c r="E6697" s="463">
        <v>60.38</v>
      </c>
      <c r="F6697" s="463">
        <v>1544.42</v>
      </c>
    </row>
    <row r="6698" spans="1:6" ht="30">
      <c r="A6698" s="460">
        <v>87385</v>
      </c>
      <c r="B6698" s="461" t="s">
        <v>3495</v>
      </c>
      <c r="C6698" s="462" t="s">
        <v>926</v>
      </c>
      <c r="D6698" s="463">
        <v>1713.3400000000001</v>
      </c>
      <c r="E6698" s="463">
        <v>126.13</v>
      </c>
      <c r="F6698" s="463">
        <v>1839.47</v>
      </c>
    </row>
    <row r="6699" spans="1:6" ht="30">
      <c r="A6699" s="460">
        <v>87386</v>
      </c>
      <c r="B6699" s="461" t="s">
        <v>3496</v>
      </c>
      <c r="C6699" s="462" t="s">
        <v>926</v>
      </c>
      <c r="D6699" s="463">
        <v>1720.1200000000001</v>
      </c>
      <c r="E6699" s="463">
        <v>95.3</v>
      </c>
      <c r="F6699" s="463">
        <v>1815.42</v>
      </c>
    </row>
    <row r="6700" spans="1:6" ht="30">
      <c r="A6700" s="460">
        <v>87387</v>
      </c>
      <c r="B6700" s="461" t="s">
        <v>3497</v>
      </c>
      <c r="C6700" s="462" t="s">
        <v>926</v>
      </c>
      <c r="D6700" s="463">
        <v>1726.1299999999999</v>
      </c>
      <c r="E6700" s="463">
        <v>70.72</v>
      </c>
      <c r="F6700" s="463">
        <v>1796.85</v>
      </c>
    </row>
    <row r="6701" spans="1:6" ht="30">
      <c r="A6701" s="460">
        <v>87388</v>
      </c>
      <c r="B6701" s="461" t="s">
        <v>3476</v>
      </c>
      <c r="C6701" s="462" t="s">
        <v>926</v>
      </c>
      <c r="D6701" s="463">
        <v>4208.67</v>
      </c>
      <c r="E6701" s="463">
        <v>106.45</v>
      </c>
      <c r="F6701" s="463">
        <v>4315.12</v>
      </c>
    </row>
    <row r="6702" spans="1:6" ht="30">
      <c r="A6702" s="460">
        <v>87389</v>
      </c>
      <c r="B6702" s="461" t="s">
        <v>3477</v>
      </c>
      <c r="C6702" s="462" t="s">
        <v>926</v>
      </c>
      <c r="D6702" s="463">
        <v>4236.0499999999993</v>
      </c>
      <c r="E6702" s="463">
        <v>82.27</v>
      </c>
      <c r="F6702" s="463">
        <v>4318.32</v>
      </c>
    </row>
    <row r="6703" spans="1:6" ht="30">
      <c r="A6703" s="460">
        <v>87390</v>
      </c>
      <c r="B6703" s="461" t="s">
        <v>3478</v>
      </c>
      <c r="C6703" s="462" t="s">
        <v>926</v>
      </c>
      <c r="D6703" s="463">
        <v>4267.28</v>
      </c>
      <c r="E6703" s="463">
        <v>60.38</v>
      </c>
      <c r="F6703" s="463">
        <v>4327.66</v>
      </c>
    </row>
    <row r="6704" spans="1:6" ht="30">
      <c r="A6704" s="460">
        <v>87391</v>
      </c>
      <c r="B6704" s="461" t="s">
        <v>3484</v>
      </c>
      <c r="C6704" s="462" t="s">
        <v>926</v>
      </c>
      <c r="D6704" s="463">
        <v>4664.01</v>
      </c>
      <c r="E6704" s="463">
        <v>137.99</v>
      </c>
      <c r="F6704" s="463">
        <v>4802</v>
      </c>
    </row>
    <row r="6705" spans="1:6" ht="30">
      <c r="A6705" s="460">
        <v>87393</v>
      </c>
      <c r="B6705" s="461" t="s">
        <v>3485</v>
      </c>
      <c r="C6705" s="462" t="s">
        <v>926</v>
      </c>
      <c r="D6705" s="463">
        <v>4717.83</v>
      </c>
      <c r="E6705" s="463">
        <v>111.9</v>
      </c>
      <c r="F6705" s="463">
        <v>4829.7299999999996</v>
      </c>
    </row>
    <row r="6706" spans="1:6" ht="30">
      <c r="A6706" s="460">
        <v>87394</v>
      </c>
      <c r="B6706" s="461" t="s">
        <v>3486</v>
      </c>
      <c r="C6706" s="462" t="s">
        <v>926</v>
      </c>
      <c r="D6706" s="463">
        <v>4770.1499999999996</v>
      </c>
      <c r="E6706" s="463">
        <v>86.85</v>
      </c>
      <c r="F6706" s="463">
        <v>4857</v>
      </c>
    </row>
    <row r="6707" spans="1:6" ht="30">
      <c r="A6707" s="460">
        <v>87395</v>
      </c>
      <c r="B6707" s="461" t="s">
        <v>3487</v>
      </c>
      <c r="C6707" s="462" t="s">
        <v>926</v>
      </c>
      <c r="D6707" s="463">
        <v>2924.09</v>
      </c>
      <c r="E6707" s="463">
        <v>137.99</v>
      </c>
      <c r="F6707" s="463">
        <v>3062.08</v>
      </c>
    </row>
    <row r="6708" spans="1:6" ht="30">
      <c r="A6708" s="460">
        <v>87396</v>
      </c>
      <c r="B6708" s="461" t="s">
        <v>3488</v>
      </c>
      <c r="C6708" s="462" t="s">
        <v>926</v>
      </c>
      <c r="D6708" s="463">
        <v>2954.5299999999997</v>
      </c>
      <c r="E6708" s="463">
        <v>111.9</v>
      </c>
      <c r="F6708" s="463">
        <v>3066.43</v>
      </c>
    </row>
    <row r="6709" spans="1:6" ht="30">
      <c r="A6709" s="460">
        <v>87397</v>
      </c>
      <c r="B6709" s="461" t="s">
        <v>3489</v>
      </c>
      <c r="C6709" s="462" t="s">
        <v>926</v>
      </c>
      <c r="D6709" s="463">
        <v>2984.53</v>
      </c>
      <c r="E6709" s="463">
        <v>86.85</v>
      </c>
      <c r="F6709" s="463">
        <v>3071.38</v>
      </c>
    </row>
    <row r="6710" spans="1:6" ht="30">
      <c r="A6710" s="460">
        <v>87398</v>
      </c>
      <c r="B6710" s="461" t="s">
        <v>3490</v>
      </c>
      <c r="C6710" s="462" t="s">
        <v>926</v>
      </c>
      <c r="D6710" s="463">
        <v>1578.9599999999998</v>
      </c>
      <c r="E6710" s="463">
        <v>233.91</v>
      </c>
      <c r="F6710" s="463">
        <v>1812.87</v>
      </c>
    </row>
    <row r="6711" spans="1:6">
      <c r="A6711" s="460">
        <v>87399</v>
      </c>
      <c r="B6711" s="461" t="s">
        <v>3498</v>
      </c>
      <c r="C6711" s="462" t="s">
        <v>926</v>
      </c>
      <c r="D6711" s="463">
        <v>1821.9699999999998</v>
      </c>
      <c r="E6711" s="463">
        <v>251.38</v>
      </c>
      <c r="F6711" s="463">
        <v>2073.35</v>
      </c>
    </row>
    <row r="6712" spans="1:6">
      <c r="A6712" s="460">
        <v>87401</v>
      </c>
      <c r="B6712" s="461" t="s">
        <v>3491</v>
      </c>
      <c r="C6712" s="462" t="s">
        <v>926</v>
      </c>
      <c r="D6712" s="463">
        <v>4839.5</v>
      </c>
      <c r="E6712" s="463">
        <v>293.18</v>
      </c>
      <c r="F6712" s="463">
        <v>5132.68</v>
      </c>
    </row>
    <row r="6713" spans="1:6">
      <c r="A6713" s="460">
        <v>87402</v>
      </c>
      <c r="B6713" s="461" t="s">
        <v>3492</v>
      </c>
      <c r="C6713" s="462" t="s">
        <v>926</v>
      </c>
      <c r="D6713" s="463">
        <v>3063.9500000000003</v>
      </c>
      <c r="E6713" s="463">
        <v>293.18</v>
      </c>
      <c r="F6713" s="463">
        <v>3357.13</v>
      </c>
    </row>
    <row r="6714" spans="1:6" ht="30">
      <c r="A6714" s="460">
        <v>87404</v>
      </c>
      <c r="B6714" s="461" t="s">
        <v>3479</v>
      </c>
      <c r="C6714" s="462" t="s">
        <v>926</v>
      </c>
      <c r="D6714" s="463">
        <v>4361.28</v>
      </c>
      <c r="E6714" s="463">
        <v>148.88999999999999</v>
      </c>
      <c r="F6714" s="463">
        <v>4510.17</v>
      </c>
    </row>
    <row r="6715" spans="1:6" ht="30">
      <c r="A6715" s="460">
        <v>87405</v>
      </c>
      <c r="B6715" s="461" t="s">
        <v>3480</v>
      </c>
      <c r="C6715" s="462" t="s">
        <v>926</v>
      </c>
      <c r="D6715" s="463">
        <v>4388.6400000000003</v>
      </c>
      <c r="E6715" s="463">
        <v>111.66</v>
      </c>
      <c r="F6715" s="463">
        <v>4500.3</v>
      </c>
    </row>
    <row r="6716" spans="1:6" ht="30">
      <c r="A6716" s="460">
        <v>87407</v>
      </c>
      <c r="B6716" s="461" t="s">
        <v>3493</v>
      </c>
      <c r="C6716" s="462" t="s">
        <v>926</v>
      </c>
      <c r="D6716" s="463">
        <v>1510.39</v>
      </c>
      <c r="E6716" s="463">
        <v>100.52</v>
      </c>
      <c r="F6716" s="463">
        <v>1610.91</v>
      </c>
    </row>
    <row r="6717" spans="1:6" ht="30">
      <c r="A6717" s="460">
        <v>87408</v>
      </c>
      <c r="B6717" s="461" t="s">
        <v>3494</v>
      </c>
      <c r="C6717" s="462" t="s">
        <v>926</v>
      </c>
      <c r="D6717" s="463">
        <v>1511.46</v>
      </c>
      <c r="E6717" s="463">
        <v>75.38</v>
      </c>
      <c r="F6717" s="463">
        <v>1586.84</v>
      </c>
    </row>
    <row r="6718" spans="1:6">
      <c r="A6718" s="460">
        <v>87410</v>
      </c>
      <c r="B6718" s="461" t="s">
        <v>3475</v>
      </c>
      <c r="C6718" s="462" t="s">
        <v>926</v>
      </c>
      <c r="D6718" s="463">
        <v>752.06</v>
      </c>
      <c r="E6718" s="463">
        <v>140.12</v>
      </c>
      <c r="F6718" s="463">
        <v>892.18</v>
      </c>
    </row>
    <row r="6719" spans="1:6" ht="30">
      <c r="A6719" s="460">
        <v>88626</v>
      </c>
      <c r="B6719" s="461" t="s">
        <v>3601</v>
      </c>
      <c r="C6719" s="462" t="s">
        <v>926</v>
      </c>
      <c r="D6719" s="463">
        <v>455.6</v>
      </c>
      <c r="E6719" s="463">
        <v>92</v>
      </c>
      <c r="F6719" s="463">
        <v>547.6</v>
      </c>
    </row>
    <row r="6720" spans="1:6" ht="30">
      <c r="A6720" s="460">
        <v>88627</v>
      </c>
      <c r="B6720" s="461" t="s">
        <v>3602</v>
      </c>
      <c r="C6720" s="462" t="s">
        <v>926</v>
      </c>
      <c r="D6720" s="463">
        <v>498.08000000000004</v>
      </c>
      <c r="E6720" s="463">
        <v>163.12</v>
      </c>
      <c r="F6720" s="463">
        <v>661.2</v>
      </c>
    </row>
    <row r="6721" spans="1:6" ht="30">
      <c r="A6721" s="460">
        <v>88628</v>
      </c>
      <c r="B6721" s="461" t="s">
        <v>3538</v>
      </c>
      <c r="C6721" s="462" t="s">
        <v>926</v>
      </c>
      <c r="D6721" s="463">
        <v>479.45</v>
      </c>
      <c r="E6721" s="463">
        <v>81.08</v>
      </c>
      <c r="F6721" s="463">
        <v>560.53</v>
      </c>
    </row>
    <row r="6722" spans="1:6" ht="30">
      <c r="A6722" s="460">
        <v>88629</v>
      </c>
      <c r="B6722" s="461" t="s">
        <v>3539</v>
      </c>
      <c r="C6722" s="462" t="s">
        <v>926</v>
      </c>
      <c r="D6722" s="463">
        <v>523.29</v>
      </c>
      <c r="E6722" s="463">
        <v>159.22</v>
      </c>
      <c r="F6722" s="463">
        <v>682.51</v>
      </c>
    </row>
    <row r="6723" spans="1:6" ht="30">
      <c r="A6723" s="460">
        <v>88630</v>
      </c>
      <c r="B6723" s="461" t="s">
        <v>3557</v>
      </c>
      <c r="C6723" s="462" t="s">
        <v>926</v>
      </c>
      <c r="D6723" s="463">
        <v>411.97</v>
      </c>
      <c r="E6723" s="463">
        <v>79.650000000000006</v>
      </c>
      <c r="F6723" s="463">
        <v>491.62</v>
      </c>
    </row>
    <row r="6724" spans="1:6" ht="30">
      <c r="A6724" s="460">
        <v>88631</v>
      </c>
      <c r="B6724" s="461" t="s">
        <v>3558</v>
      </c>
      <c r="C6724" s="462" t="s">
        <v>926</v>
      </c>
      <c r="D6724" s="463">
        <v>467.97</v>
      </c>
      <c r="E6724" s="463">
        <v>154.02000000000001</v>
      </c>
      <c r="F6724" s="463">
        <v>621.99</v>
      </c>
    </row>
    <row r="6725" spans="1:6" ht="45">
      <c r="A6725" s="460">
        <v>88715</v>
      </c>
      <c r="B6725" s="461" t="s">
        <v>3613</v>
      </c>
      <c r="C6725" s="462" t="s">
        <v>926</v>
      </c>
      <c r="D6725" s="463">
        <v>426.52</v>
      </c>
      <c r="E6725" s="463">
        <v>101</v>
      </c>
      <c r="F6725" s="463">
        <v>527.52</v>
      </c>
    </row>
    <row r="6726" spans="1:6" ht="45">
      <c r="A6726" s="460">
        <v>95563</v>
      </c>
      <c r="B6726" s="461" t="s">
        <v>3519</v>
      </c>
      <c r="C6726" s="462" t="s">
        <v>926</v>
      </c>
      <c r="D6726" s="463">
        <v>659.26</v>
      </c>
      <c r="E6726" s="463">
        <v>166.68</v>
      </c>
      <c r="F6726" s="463">
        <v>825.94</v>
      </c>
    </row>
    <row r="6727" spans="1:6" ht="30">
      <c r="A6727" s="460">
        <v>100464</v>
      </c>
      <c r="B6727" s="461" t="s">
        <v>3591</v>
      </c>
      <c r="C6727" s="462" t="s">
        <v>926</v>
      </c>
      <c r="D6727" s="463">
        <v>459.9</v>
      </c>
      <c r="E6727" s="463">
        <v>126.14</v>
      </c>
      <c r="F6727" s="463">
        <v>586.04</v>
      </c>
    </row>
    <row r="6728" spans="1:6" ht="30">
      <c r="A6728" s="460">
        <v>100465</v>
      </c>
      <c r="B6728" s="461" t="s">
        <v>3592</v>
      </c>
      <c r="C6728" s="462" t="s">
        <v>926</v>
      </c>
      <c r="D6728" s="463">
        <v>448.46999999999997</v>
      </c>
      <c r="E6728" s="463">
        <v>83.21</v>
      </c>
      <c r="F6728" s="463">
        <v>531.67999999999995</v>
      </c>
    </row>
    <row r="6729" spans="1:6" ht="30">
      <c r="A6729" s="460">
        <v>100466</v>
      </c>
      <c r="B6729" s="461" t="s">
        <v>3593</v>
      </c>
      <c r="C6729" s="462" t="s">
        <v>926</v>
      </c>
      <c r="D6729" s="463">
        <v>443.69</v>
      </c>
      <c r="E6729" s="463">
        <v>59.13</v>
      </c>
      <c r="F6729" s="463">
        <v>502.82</v>
      </c>
    </row>
    <row r="6730" spans="1:6" ht="30">
      <c r="A6730" s="460">
        <v>100468</v>
      </c>
      <c r="B6730" s="461" t="s">
        <v>3499</v>
      </c>
      <c r="C6730" s="462" t="s">
        <v>926</v>
      </c>
      <c r="D6730" s="463">
        <v>539.67999999999995</v>
      </c>
      <c r="E6730" s="463">
        <v>160.99</v>
      </c>
      <c r="F6730" s="463">
        <v>700.67</v>
      </c>
    </row>
    <row r="6731" spans="1:6" ht="30">
      <c r="A6731" s="460">
        <v>100469</v>
      </c>
      <c r="B6731" s="461" t="s">
        <v>3500</v>
      </c>
      <c r="C6731" s="462" t="s">
        <v>926</v>
      </c>
      <c r="D6731" s="463">
        <v>472.25999999999993</v>
      </c>
      <c r="E6731" s="463">
        <v>77.05</v>
      </c>
      <c r="F6731" s="463">
        <v>549.30999999999995</v>
      </c>
    </row>
    <row r="6732" spans="1:6" ht="30">
      <c r="A6732" s="460">
        <v>100470</v>
      </c>
      <c r="B6732" s="461" t="s">
        <v>3501</v>
      </c>
      <c r="C6732" s="462" t="s">
        <v>926</v>
      </c>
      <c r="D6732" s="463">
        <v>429.19</v>
      </c>
      <c r="E6732" s="463">
        <v>77.05</v>
      </c>
      <c r="F6732" s="463">
        <v>506.24</v>
      </c>
    </row>
    <row r="6733" spans="1:6" ht="30">
      <c r="A6733" s="460">
        <v>100472</v>
      </c>
      <c r="B6733" s="461" t="s">
        <v>3502</v>
      </c>
      <c r="C6733" s="462" t="s">
        <v>926</v>
      </c>
      <c r="D6733" s="463">
        <v>437.9</v>
      </c>
      <c r="E6733" s="463">
        <v>136.1</v>
      </c>
      <c r="F6733" s="463">
        <v>574</v>
      </c>
    </row>
    <row r="6734" spans="1:6" ht="30">
      <c r="A6734" s="460">
        <v>100473</v>
      </c>
      <c r="B6734" s="461" t="s">
        <v>3503</v>
      </c>
      <c r="C6734" s="462" t="s">
        <v>926</v>
      </c>
      <c r="D6734" s="463">
        <v>422.24</v>
      </c>
      <c r="E6734" s="463">
        <v>83.68</v>
      </c>
      <c r="F6734" s="463">
        <v>505.92</v>
      </c>
    </row>
    <row r="6735" spans="1:6" ht="30">
      <c r="A6735" s="460">
        <v>100474</v>
      </c>
      <c r="B6735" s="461" t="s">
        <v>3504</v>
      </c>
      <c r="C6735" s="462" t="s">
        <v>926</v>
      </c>
      <c r="D6735" s="463">
        <v>417.23</v>
      </c>
      <c r="E6735" s="463">
        <v>56.34</v>
      </c>
      <c r="F6735" s="463">
        <v>473.57</v>
      </c>
    </row>
    <row r="6736" spans="1:6" ht="30">
      <c r="A6736" s="460">
        <v>100475</v>
      </c>
      <c r="B6736" s="461" t="s">
        <v>3509</v>
      </c>
      <c r="C6736" s="462" t="s">
        <v>926</v>
      </c>
      <c r="D6736" s="463">
        <v>637.01</v>
      </c>
      <c r="E6736" s="463">
        <v>88.9</v>
      </c>
      <c r="F6736" s="463">
        <v>725.91</v>
      </c>
    </row>
    <row r="6737" spans="1:6" ht="45">
      <c r="A6737" s="460">
        <v>100477</v>
      </c>
      <c r="B6737" s="461" t="s">
        <v>3510</v>
      </c>
      <c r="C6737" s="462" t="s">
        <v>926</v>
      </c>
      <c r="D6737" s="463">
        <v>648.25</v>
      </c>
      <c r="E6737" s="463">
        <v>168.8</v>
      </c>
      <c r="F6737" s="463">
        <v>817.05</v>
      </c>
    </row>
    <row r="6738" spans="1:6" ht="45">
      <c r="A6738" s="460">
        <v>100478</v>
      </c>
      <c r="B6738" s="461" t="s">
        <v>3511</v>
      </c>
      <c r="C6738" s="462" t="s">
        <v>926</v>
      </c>
      <c r="D6738" s="463">
        <v>625.99</v>
      </c>
      <c r="E6738" s="463">
        <v>84.87</v>
      </c>
      <c r="F6738" s="463">
        <v>710.86</v>
      </c>
    </row>
    <row r="6739" spans="1:6" ht="45">
      <c r="A6739" s="460">
        <v>100479</v>
      </c>
      <c r="B6739" s="461" t="s">
        <v>3512</v>
      </c>
      <c r="C6739" s="462" t="s">
        <v>926</v>
      </c>
      <c r="D6739" s="463">
        <v>622.55999999999995</v>
      </c>
      <c r="E6739" s="463">
        <v>62.99</v>
      </c>
      <c r="F6739" s="463">
        <v>685.55</v>
      </c>
    </row>
    <row r="6740" spans="1:6" ht="30">
      <c r="A6740" s="460">
        <v>100480</v>
      </c>
      <c r="B6740" s="461" t="s">
        <v>3513</v>
      </c>
      <c r="C6740" s="462" t="s">
        <v>926</v>
      </c>
      <c r="D6740" s="463">
        <v>680.19999999999993</v>
      </c>
      <c r="E6740" s="463">
        <v>165.35</v>
      </c>
      <c r="F6740" s="463">
        <v>845.55</v>
      </c>
    </row>
    <row r="6741" spans="1:6" ht="30">
      <c r="A6741" s="460">
        <v>100481</v>
      </c>
      <c r="B6741" s="461" t="s">
        <v>3514</v>
      </c>
      <c r="C6741" s="462" t="s">
        <v>926</v>
      </c>
      <c r="D6741" s="463">
        <v>550.81999999999994</v>
      </c>
      <c r="E6741" s="463">
        <v>83.21</v>
      </c>
      <c r="F6741" s="463">
        <v>634.03</v>
      </c>
    </row>
    <row r="6742" spans="1:6" ht="45">
      <c r="A6742" s="460">
        <v>100483</v>
      </c>
      <c r="B6742" s="461" t="s">
        <v>3515</v>
      </c>
      <c r="C6742" s="462" t="s">
        <v>926</v>
      </c>
      <c r="D6742" s="463">
        <v>559.26</v>
      </c>
      <c r="E6742" s="463">
        <v>142.5</v>
      </c>
      <c r="F6742" s="463">
        <v>701.76</v>
      </c>
    </row>
    <row r="6743" spans="1:6" ht="45">
      <c r="A6743" s="460">
        <v>100484</v>
      </c>
      <c r="B6743" s="461" t="s">
        <v>3516</v>
      </c>
      <c r="C6743" s="462" t="s">
        <v>926</v>
      </c>
      <c r="D6743" s="463">
        <v>544.63</v>
      </c>
      <c r="E6743" s="463">
        <v>90.09</v>
      </c>
      <c r="F6743" s="463">
        <v>634.72</v>
      </c>
    </row>
    <row r="6744" spans="1:6" ht="45">
      <c r="A6744" s="460">
        <v>100485</v>
      </c>
      <c r="B6744" s="461" t="s">
        <v>3517</v>
      </c>
      <c r="C6744" s="462" t="s">
        <v>926</v>
      </c>
      <c r="D6744" s="463">
        <v>541.57999999999993</v>
      </c>
      <c r="E6744" s="463">
        <v>62.69</v>
      </c>
      <c r="F6744" s="463">
        <v>604.27</v>
      </c>
    </row>
    <row r="6745" spans="1:6" ht="30">
      <c r="A6745" s="460">
        <v>100486</v>
      </c>
      <c r="B6745" s="461" t="s">
        <v>3518</v>
      </c>
      <c r="C6745" s="462" t="s">
        <v>926</v>
      </c>
      <c r="D6745" s="463">
        <v>599.65</v>
      </c>
      <c r="E6745" s="463">
        <v>158.85</v>
      </c>
      <c r="F6745" s="463">
        <v>758.5</v>
      </c>
    </row>
    <row r="6746" spans="1:6" ht="45">
      <c r="A6746" s="460">
        <v>100487</v>
      </c>
      <c r="B6746" s="461" t="s">
        <v>3594</v>
      </c>
      <c r="C6746" s="462" t="s">
        <v>926</v>
      </c>
      <c r="D6746" s="463">
        <v>414.97</v>
      </c>
      <c r="E6746" s="463">
        <v>77.66</v>
      </c>
      <c r="F6746" s="463">
        <v>492.63</v>
      </c>
    </row>
    <row r="6747" spans="1:6" ht="30">
      <c r="A6747" s="460">
        <v>100488</v>
      </c>
      <c r="B6747" s="461" t="s">
        <v>3595</v>
      </c>
      <c r="C6747" s="462" t="s">
        <v>926</v>
      </c>
      <c r="D6747" s="463">
        <v>457.07000000000005</v>
      </c>
      <c r="E6747" s="463">
        <v>73.28</v>
      </c>
      <c r="F6747" s="463">
        <v>530.35</v>
      </c>
    </row>
    <row r="6748" spans="1:6" ht="30">
      <c r="A6748" s="460">
        <v>100489</v>
      </c>
      <c r="B6748" s="461" t="s">
        <v>3505</v>
      </c>
      <c r="C6748" s="462" t="s">
        <v>926</v>
      </c>
      <c r="D6748" s="463">
        <v>481.78</v>
      </c>
      <c r="E6748" s="463">
        <v>71.78</v>
      </c>
      <c r="F6748" s="463">
        <v>553.55999999999995</v>
      </c>
    </row>
    <row r="6749" spans="1:6" ht="30">
      <c r="A6749" s="460">
        <v>100490</v>
      </c>
      <c r="B6749" s="461" t="s">
        <v>3506</v>
      </c>
      <c r="C6749" s="462" t="s">
        <v>926</v>
      </c>
      <c r="D6749" s="463">
        <v>428.24</v>
      </c>
      <c r="E6749" s="463">
        <v>67.709999999999994</v>
      </c>
      <c r="F6749" s="463">
        <v>495.95</v>
      </c>
    </row>
    <row r="6750" spans="1:6" ht="30">
      <c r="A6750" s="460">
        <v>100491</v>
      </c>
      <c r="B6750" s="461" t="s">
        <v>3507</v>
      </c>
      <c r="C6750" s="462" t="s">
        <v>926</v>
      </c>
      <c r="D6750" s="463">
        <v>640.06000000000006</v>
      </c>
      <c r="E6750" s="463">
        <v>79.88</v>
      </c>
      <c r="F6750" s="463">
        <v>719.94</v>
      </c>
    </row>
    <row r="6751" spans="1:6" ht="30">
      <c r="A6751" s="460">
        <v>100492</v>
      </c>
      <c r="B6751" s="461" t="s">
        <v>3508</v>
      </c>
      <c r="C6751" s="462" t="s">
        <v>926</v>
      </c>
      <c r="D6751" s="463">
        <v>554.52</v>
      </c>
      <c r="E6751" s="463">
        <v>74.069999999999993</v>
      </c>
      <c r="F6751" s="463">
        <v>628.59</v>
      </c>
    </row>
    <row r="6752" spans="1:6">
      <c r="A6752" s="460">
        <v>92121</v>
      </c>
      <c r="B6752" s="461" t="s">
        <v>4083</v>
      </c>
      <c r="C6752" s="462" t="s">
        <v>926</v>
      </c>
      <c r="D6752" s="463">
        <v>13.190000000000001</v>
      </c>
      <c r="E6752" s="463">
        <v>24.55</v>
      </c>
      <c r="F6752" s="463">
        <v>37.74</v>
      </c>
    </row>
    <row r="6753" spans="1:6">
      <c r="A6753" s="460">
        <v>92122</v>
      </c>
      <c r="B6753" s="461" t="s">
        <v>4084</v>
      </c>
      <c r="C6753" s="462" t="s">
        <v>926</v>
      </c>
      <c r="D6753" s="463">
        <v>19.93</v>
      </c>
      <c r="E6753" s="463">
        <v>44.57</v>
      </c>
      <c r="F6753" s="463">
        <v>64.5</v>
      </c>
    </row>
    <row r="6754" spans="1:6">
      <c r="A6754" s="460">
        <v>92123</v>
      </c>
      <c r="B6754" s="461" t="s">
        <v>2933</v>
      </c>
      <c r="C6754" s="462" t="s">
        <v>926</v>
      </c>
      <c r="D6754" s="463">
        <v>27.67</v>
      </c>
      <c r="E6754" s="463">
        <v>28.65</v>
      </c>
      <c r="F6754" s="463">
        <v>56.32</v>
      </c>
    </row>
    <row r="6755" spans="1:6">
      <c r="A6755" s="460">
        <v>100195</v>
      </c>
      <c r="B6755" s="461" t="s">
        <v>1217</v>
      </c>
      <c r="C6755" s="462" t="s">
        <v>1188</v>
      </c>
      <c r="D6755" s="463">
        <v>0.28000000000000003</v>
      </c>
      <c r="E6755" s="463">
        <v>0.7</v>
      </c>
      <c r="F6755" s="463">
        <v>0.98</v>
      </c>
    </row>
    <row r="6756" spans="1:6">
      <c r="A6756" s="460">
        <v>100196</v>
      </c>
      <c r="B6756" s="461" t="s">
        <v>1218</v>
      </c>
      <c r="C6756" s="462" t="s">
        <v>1188</v>
      </c>
      <c r="D6756" s="463">
        <v>0.48</v>
      </c>
      <c r="E6756" s="463">
        <v>1.1599999999999999</v>
      </c>
      <c r="F6756" s="463">
        <v>1.64</v>
      </c>
    </row>
    <row r="6757" spans="1:6">
      <c r="A6757" s="460">
        <v>100197</v>
      </c>
      <c r="B6757" s="461" t="s">
        <v>1219</v>
      </c>
      <c r="C6757" s="462" t="s">
        <v>1188</v>
      </c>
      <c r="D6757" s="463">
        <v>0.74</v>
      </c>
      <c r="E6757" s="463">
        <v>1.72</v>
      </c>
      <c r="F6757" s="463">
        <v>2.46</v>
      </c>
    </row>
    <row r="6758" spans="1:6" ht="30">
      <c r="A6758" s="460">
        <v>100198</v>
      </c>
      <c r="B6758" s="461" t="s">
        <v>1187</v>
      </c>
      <c r="C6758" s="462" t="s">
        <v>1188</v>
      </c>
      <c r="D6758" s="463">
        <v>8.0000000000000016E-2</v>
      </c>
      <c r="E6758" s="463">
        <v>0.26</v>
      </c>
      <c r="F6758" s="463">
        <v>0.34</v>
      </c>
    </row>
    <row r="6759" spans="1:6" ht="30">
      <c r="A6759" s="460">
        <v>100199</v>
      </c>
      <c r="B6759" s="461" t="s">
        <v>1189</v>
      </c>
      <c r="C6759" s="462" t="s">
        <v>1188</v>
      </c>
      <c r="D6759" s="463">
        <v>0.10999999999999999</v>
      </c>
      <c r="E6759" s="463">
        <v>0.3</v>
      </c>
      <c r="F6759" s="463">
        <v>0.41</v>
      </c>
    </row>
    <row r="6760" spans="1:6" ht="30">
      <c r="A6760" s="460">
        <v>100200</v>
      </c>
      <c r="B6760" s="461" t="s">
        <v>1190</v>
      </c>
      <c r="C6760" s="462" t="s">
        <v>1188</v>
      </c>
      <c r="D6760" s="463">
        <v>0.13</v>
      </c>
      <c r="E6760" s="463">
        <v>0.37</v>
      </c>
      <c r="F6760" s="463">
        <v>0.5</v>
      </c>
    </row>
    <row r="6761" spans="1:6" ht="30">
      <c r="A6761" s="460">
        <v>100201</v>
      </c>
      <c r="B6761" s="461" t="s">
        <v>1210</v>
      </c>
      <c r="C6761" s="462" t="s">
        <v>1188</v>
      </c>
      <c r="D6761" s="463">
        <v>0.29000000000000004</v>
      </c>
      <c r="E6761" s="463">
        <v>0.71</v>
      </c>
      <c r="F6761" s="463">
        <v>1</v>
      </c>
    </row>
    <row r="6762" spans="1:6" ht="30">
      <c r="A6762" s="460">
        <v>100202</v>
      </c>
      <c r="B6762" s="461" t="s">
        <v>1211</v>
      </c>
      <c r="C6762" s="462" t="s">
        <v>1188</v>
      </c>
      <c r="D6762" s="463">
        <v>0.33999999999999997</v>
      </c>
      <c r="E6762" s="463">
        <v>0.83</v>
      </c>
      <c r="F6762" s="463">
        <v>1.17</v>
      </c>
    </row>
    <row r="6763" spans="1:6" ht="30">
      <c r="A6763" s="460">
        <v>100203</v>
      </c>
      <c r="B6763" s="461" t="s">
        <v>1212</v>
      </c>
      <c r="C6763" s="462" t="s">
        <v>1188</v>
      </c>
      <c r="D6763" s="463">
        <v>0.39999999999999991</v>
      </c>
      <c r="E6763" s="463">
        <v>0.98</v>
      </c>
      <c r="F6763" s="463">
        <v>1.38</v>
      </c>
    </row>
    <row r="6764" spans="1:6" ht="30">
      <c r="A6764" s="460">
        <v>100204</v>
      </c>
      <c r="B6764" s="461" t="s">
        <v>1266</v>
      </c>
      <c r="C6764" s="462" t="s">
        <v>1188</v>
      </c>
      <c r="D6764" s="463">
        <v>0.08</v>
      </c>
      <c r="E6764" s="463">
        <v>0.03</v>
      </c>
      <c r="F6764" s="463">
        <v>0.11</v>
      </c>
    </row>
    <row r="6765" spans="1:6" ht="30">
      <c r="A6765" s="460">
        <v>100205</v>
      </c>
      <c r="B6765" s="461" t="s">
        <v>1208</v>
      </c>
      <c r="C6765" s="462" t="s">
        <v>948</v>
      </c>
      <c r="D6765" s="463">
        <v>568.29</v>
      </c>
      <c r="E6765" s="463">
        <v>1269.1500000000001</v>
      </c>
      <c r="F6765" s="463">
        <v>1837.44</v>
      </c>
    </row>
    <row r="6766" spans="1:6" ht="30">
      <c r="A6766" s="460">
        <v>100206</v>
      </c>
      <c r="B6766" s="461" t="s">
        <v>1209</v>
      </c>
      <c r="C6766" s="462" t="s">
        <v>948</v>
      </c>
      <c r="D6766" s="463">
        <v>410.7700000000001</v>
      </c>
      <c r="E6766" s="463">
        <v>917.39</v>
      </c>
      <c r="F6766" s="463">
        <v>1328.16</v>
      </c>
    </row>
    <row r="6767" spans="1:6" ht="30">
      <c r="A6767" s="460">
        <v>100207</v>
      </c>
      <c r="B6767" s="461" t="s">
        <v>1203</v>
      </c>
      <c r="C6767" s="462" t="s">
        <v>948</v>
      </c>
      <c r="D6767" s="463">
        <v>351</v>
      </c>
      <c r="E6767" s="463">
        <v>172.52</v>
      </c>
      <c r="F6767" s="463">
        <v>523.52</v>
      </c>
    </row>
    <row r="6768" spans="1:6" ht="30">
      <c r="A6768" s="460">
        <v>100208</v>
      </c>
      <c r="B6768" s="461" t="s">
        <v>1220</v>
      </c>
      <c r="C6768" s="462" t="s">
        <v>1192</v>
      </c>
      <c r="D6768" s="463">
        <v>7.5</v>
      </c>
      <c r="E6768" s="463">
        <v>16.8</v>
      </c>
      <c r="F6768" s="463">
        <v>24.3</v>
      </c>
    </row>
    <row r="6769" spans="1:6" ht="30">
      <c r="A6769" s="460">
        <v>100209</v>
      </c>
      <c r="B6769" s="461" t="s">
        <v>1221</v>
      </c>
      <c r="C6769" s="462" t="s">
        <v>1192</v>
      </c>
      <c r="D6769" s="463">
        <v>3.74</v>
      </c>
      <c r="E6769" s="463">
        <v>8.41</v>
      </c>
      <c r="F6769" s="463">
        <v>12.15</v>
      </c>
    </row>
    <row r="6770" spans="1:6" ht="30">
      <c r="A6770" s="460">
        <v>100210</v>
      </c>
      <c r="B6770" s="461" t="s">
        <v>1213</v>
      </c>
      <c r="C6770" s="462" t="s">
        <v>1192</v>
      </c>
      <c r="D6770" s="463">
        <v>6.9</v>
      </c>
      <c r="E6770" s="463">
        <v>15.49</v>
      </c>
      <c r="F6770" s="463">
        <v>22.39</v>
      </c>
    </row>
    <row r="6771" spans="1:6" ht="30">
      <c r="A6771" s="460">
        <v>100211</v>
      </c>
      <c r="B6771" s="461" t="s">
        <v>1214</v>
      </c>
      <c r="C6771" s="462" t="s">
        <v>1192</v>
      </c>
      <c r="D6771" s="463">
        <v>2.6500000000000004</v>
      </c>
      <c r="E6771" s="463">
        <v>5.99</v>
      </c>
      <c r="F6771" s="463">
        <v>8.64</v>
      </c>
    </row>
    <row r="6772" spans="1:6" ht="30">
      <c r="A6772" s="460">
        <v>100212</v>
      </c>
      <c r="B6772" s="461" t="s">
        <v>1191</v>
      </c>
      <c r="C6772" s="462" t="s">
        <v>1192</v>
      </c>
      <c r="D6772" s="463">
        <v>2.9299999999999988</v>
      </c>
      <c r="E6772" s="463">
        <v>6.61</v>
      </c>
      <c r="F6772" s="463">
        <v>9.5399999999999991</v>
      </c>
    </row>
    <row r="6773" spans="1:6" ht="30">
      <c r="A6773" s="460">
        <v>100213</v>
      </c>
      <c r="B6773" s="461" t="s">
        <v>1193</v>
      </c>
      <c r="C6773" s="462" t="s">
        <v>1192</v>
      </c>
      <c r="D6773" s="463">
        <v>1.0299999999999998</v>
      </c>
      <c r="E6773" s="463">
        <v>2.39</v>
      </c>
      <c r="F6773" s="463">
        <v>3.42</v>
      </c>
    </row>
    <row r="6774" spans="1:6" ht="30">
      <c r="A6774" s="460">
        <v>100214</v>
      </c>
      <c r="B6774" s="461" t="s">
        <v>1204</v>
      </c>
      <c r="C6774" s="462" t="s">
        <v>1192</v>
      </c>
      <c r="D6774" s="463">
        <v>1.6099999999999999</v>
      </c>
      <c r="E6774" s="463">
        <v>3.65</v>
      </c>
      <c r="F6774" s="463">
        <v>5.26</v>
      </c>
    </row>
    <row r="6775" spans="1:6" ht="30">
      <c r="A6775" s="460">
        <v>100215</v>
      </c>
      <c r="B6775" s="461" t="s">
        <v>1205</v>
      </c>
      <c r="C6775" s="462" t="s">
        <v>1192</v>
      </c>
      <c r="D6775" s="463">
        <v>1.3699999999999997</v>
      </c>
      <c r="E6775" s="463">
        <v>3.14</v>
      </c>
      <c r="F6775" s="463">
        <v>4.51</v>
      </c>
    </row>
    <row r="6776" spans="1:6" ht="30">
      <c r="A6776" s="460">
        <v>100216</v>
      </c>
      <c r="B6776" s="461" t="s">
        <v>1206</v>
      </c>
      <c r="C6776" s="462" t="s">
        <v>1192</v>
      </c>
      <c r="D6776" s="463">
        <v>0.36</v>
      </c>
      <c r="E6776" s="463">
        <v>0.85</v>
      </c>
      <c r="F6776" s="463">
        <v>1.21</v>
      </c>
    </row>
    <row r="6777" spans="1:6" ht="30">
      <c r="A6777" s="460">
        <v>100217</v>
      </c>
      <c r="B6777" s="461" t="s">
        <v>1267</v>
      </c>
      <c r="C6777" s="462" t="s">
        <v>1192</v>
      </c>
      <c r="D6777" s="463">
        <v>2.31</v>
      </c>
      <c r="E6777" s="463">
        <v>0.93</v>
      </c>
      <c r="F6777" s="463">
        <v>3.24</v>
      </c>
    </row>
    <row r="6778" spans="1:6" ht="30">
      <c r="A6778" s="460">
        <v>100218</v>
      </c>
      <c r="B6778" s="461" t="s">
        <v>1268</v>
      </c>
      <c r="C6778" s="462" t="s">
        <v>1192</v>
      </c>
      <c r="D6778" s="463">
        <v>1.5700000000000003</v>
      </c>
      <c r="E6778" s="463">
        <v>0.65</v>
      </c>
      <c r="F6778" s="463">
        <v>2.2200000000000002</v>
      </c>
    </row>
    <row r="6779" spans="1:6" ht="30">
      <c r="A6779" s="460">
        <v>100219</v>
      </c>
      <c r="B6779" s="461" t="s">
        <v>1269</v>
      </c>
      <c r="C6779" s="462" t="s">
        <v>1192</v>
      </c>
      <c r="D6779" s="463">
        <v>0.36</v>
      </c>
      <c r="E6779" s="463">
        <v>0.14000000000000001</v>
      </c>
      <c r="F6779" s="463">
        <v>0.5</v>
      </c>
    </row>
    <row r="6780" spans="1:6" ht="30">
      <c r="A6780" s="460">
        <v>100220</v>
      </c>
      <c r="B6780" s="461" t="s">
        <v>1222</v>
      </c>
      <c r="C6780" s="462" t="s">
        <v>1195</v>
      </c>
      <c r="D6780" s="463">
        <v>10.780000000000001</v>
      </c>
      <c r="E6780" s="463">
        <v>24.14</v>
      </c>
      <c r="F6780" s="463">
        <v>34.92</v>
      </c>
    </row>
    <row r="6781" spans="1:6" ht="30">
      <c r="A6781" s="460">
        <v>100221</v>
      </c>
      <c r="B6781" s="461" t="s">
        <v>1215</v>
      </c>
      <c r="C6781" s="462" t="s">
        <v>1195</v>
      </c>
      <c r="D6781" s="463">
        <v>12.219999999999999</v>
      </c>
      <c r="E6781" s="463">
        <v>27.36</v>
      </c>
      <c r="F6781" s="463">
        <v>39.58</v>
      </c>
    </row>
    <row r="6782" spans="1:6" ht="30">
      <c r="A6782" s="460">
        <v>100222</v>
      </c>
      <c r="B6782" s="461" t="s">
        <v>1194</v>
      </c>
      <c r="C6782" s="462" t="s">
        <v>1195</v>
      </c>
      <c r="D6782" s="463">
        <v>4.620000000000001</v>
      </c>
      <c r="E6782" s="463">
        <v>10.37</v>
      </c>
      <c r="F6782" s="463">
        <v>14.99</v>
      </c>
    </row>
    <row r="6783" spans="1:6" ht="30">
      <c r="A6783" s="460">
        <v>100223</v>
      </c>
      <c r="B6783" s="461" t="s">
        <v>1207</v>
      </c>
      <c r="C6783" s="462" t="s">
        <v>1195</v>
      </c>
      <c r="D6783" s="463">
        <v>2.1399999999999997</v>
      </c>
      <c r="E6783" s="463">
        <v>4.87</v>
      </c>
      <c r="F6783" s="463">
        <v>7.01</v>
      </c>
    </row>
    <row r="6784" spans="1:6" ht="30">
      <c r="A6784" s="460">
        <v>100224</v>
      </c>
      <c r="B6784" s="461" t="s">
        <v>1270</v>
      </c>
      <c r="C6784" s="462" t="s">
        <v>1195</v>
      </c>
      <c r="D6784" s="463">
        <v>2.31</v>
      </c>
      <c r="E6784" s="463">
        <v>0.93</v>
      </c>
      <c r="F6784" s="463">
        <v>3.24</v>
      </c>
    </row>
    <row r="6785" spans="1:6">
      <c r="A6785" s="460">
        <v>100225</v>
      </c>
      <c r="B6785" s="461" t="s">
        <v>1223</v>
      </c>
      <c r="C6785" s="462" t="s">
        <v>1197</v>
      </c>
      <c r="D6785" s="463">
        <v>0.82000000000000028</v>
      </c>
      <c r="E6785" s="463">
        <v>1.92</v>
      </c>
      <c r="F6785" s="463">
        <v>2.74</v>
      </c>
    </row>
    <row r="6786" spans="1:6" ht="30">
      <c r="A6786" s="460">
        <v>100226</v>
      </c>
      <c r="B6786" s="461" t="s">
        <v>1196</v>
      </c>
      <c r="C6786" s="462" t="s">
        <v>1197</v>
      </c>
      <c r="D6786" s="463">
        <v>0.24</v>
      </c>
      <c r="E6786" s="463">
        <v>0.62</v>
      </c>
      <c r="F6786" s="463">
        <v>0.86</v>
      </c>
    </row>
    <row r="6787" spans="1:6" ht="30">
      <c r="A6787" s="460">
        <v>100227</v>
      </c>
      <c r="B6787" s="461" t="s">
        <v>1216</v>
      </c>
      <c r="C6787" s="462" t="s">
        <v>1197</v>
      </c>
      <c r="D6787" s="463">
        <v>0.37</v>
      </c>
      <c r="E6787" s="463">
        <v>0.9</v>
      </c>
      <c r="F6787" s="463">
        <v>1.27</v>
      </c>
    </row>
    <row r="6788" spans="1:6" ht="30">
      <c r="A6788" s="460">
        <v>100228</v>
      </c>
      <c r="B6788" s="461" t="s">
        <v>1271</v>
      </c>
      <c r="C6788" s="462" t="s">
        <v>1197</v>
      </c>
      <c r="D6788" s="463">
        <v>0.23</v>
      </c>
      <c r="E6788" s="463">
        <v>0.09</v>
      </c>
      <c r="F6788" s="463">
        <v>0.32</v>
      </c>
    </row>
    <row r="6789" spans="1:6">
      <c r="A6789" s="460">
        <v>100229</v>
      </c>
      <c r="B6789" s="461" t="s">
        <v>1174</v>
      </c>
      <c r="C6789" s="462" t="s">
        <v>1175</v>
      </c>
      <c r="D6789" s="463">
        <v>0</v>
      </c>
      <c r="E6789" s="463">
        <v>0.01</v>
      </c>
      <c r="F6789" s="463">
        <v>0.01</v>
      </c>
    </row>
    <row r="6790" spans="1:6">
      <c r="A6790" s="460">
        <v>100230</v>
      </c>
      <c r="B6790" s="461" t="s">
        <v>1176</v>
      </c>
      <c r="C6790" s="462" t="s">
        <v>1175</v>
      </c>
      <c r="D6790" s="463">
        <v>0</v>
      </c>
      <c r="E6790" s="463">
        <v>0.03</v>
      </c>
      <c r="F6790" s="463">
        <v>0.03</v>
      </c>
    </row>
    <row r="6791" spans="1:6">
      <c r="A6791" s="460">
        <v>100231</v>
      </c>
      <c r="B6791" s="461" t="s">
        <v>1177</v>
      </c>
      <c r="C6791" s="462" t="s">
        <v>1175</v>
      </c>
      <c r="D6791" s="463">
        <v>0</v>
      </c>
      <c r="E6791" s="463">
        <v>0.04</v>
      </c>
      <c r="F6791" s="463">
        <v>0.04</v>
      </c>
    </row>
    <row r="6792" spans="1:6" ht="30">
      <c r="A6792" s="460">
        <v>100232</v>
      </c>
      <c r="B6792" s="461" t="s">
        <v>1178</v>
      </c>
      <c r="C6792" s="462" t="s">
        <v>896</v>
      </c>
      <c r="D6792" s="463">
        <v>0.12</v>
      </c>
      <c r="E6792" s="463">
        <v>0.34</v>
      </c>
      <c r="F6792" s="463">
        <v>0.46</v>
      </c>
    </row>
    <row r="6793" spans="1:6" ht="30">
      <c r="A6793" s="460">
        <v>100233</v>
      </c>
      <c r="B6793" s="461" t="s">
        <v>1179</v>
      </c>
      <c r="C6793" s="462" t="s">
        <v>896</v>
      </c>
      <c r="D6793" s="463">
        <v>5.0000000000000017E-2</v>
      </c>
      <c r="E6793" s="463">
        <v>0.18</v>
      </c>
      <c r="F6793" s="463">
        <v>0.23</v>
      </c>
    </row>
    <row r="6794" spans="1:6" ht="30">
      <c r="A6794" s="460">
        <v>100234</v>
      </c>
      <c r="B6794" s="461" t="s">
        <v>1180</v>
      </c>
      <c r="C6794" s="462" t="s">
        <v>98</v>
      </c>
      <c r="D6794" s="463">
        <v>0.18999999999999995</v>
      </c>
      <c r="E6794" s="463">
        <v>0.5</v>
      </c>
      <c r="F6794" s="463">
        <v>0.69</v>
      </c>
    </row>
    <row r="6795" spans="1:6" ht="30">
      <c r="A6795" s="460">
        <v>100235</v>
      </c>
      <c r="B6795" s="461" t="s">
        <v>1181</v>
      </c>
      <c r="C6795" s="462" t="s">
        <v>206</v>
      </c>
      <c r="D6795" s="463">
        <v>0</v>
      </c>
      <c r="E6795" s="463">
        <v>0.05</v>
      </c>
      <c r="F6795" s="463">
        <v>0.05</v>
      </c>
    </row>
    <row r="6796" spans="1:6" ht="30">
      <c r="A6796" s="460">
        <v>100236</v>
      </c>
      <c r="B6796" s="461" t="s">
        <v>1224</v>
      </c>
      <c r="C6796" s="462" t="s">
        <v>1202</v>
      </c>
      <c r="D6796" s="463">
        <v>1.06</v>
      </c>
      <c r="E6796" s="463">
        <v>2.42</v>
      </c>
      <c r="F6796" s="463">
        <v>3.48</v>
      </c>
    </row>
    <row r="6797" spans="1:6" ht="30">
      <c r="A6797" s="460">
        <v>100237</v>
      </c>
      <c r="B6797" s="461" t="s">
        <v>1225</v>
      </c>
      <c r="C6797" s="462" t="s">
        <v>1202</v>
      </c>
      <c r="D6797" s="463">
        <v>1.2599999999999998</v>
      </c>
      <c r="E6797" s="463">
        <v>2.91</v>
      </c>
      <c r="F6797" s="463">
        <v>4.17</v>
      </c>
    </row>
    <row r="6798" spans="1:6" ht="30">
      <c r="A6798" s="460">
        <v>100238</v>
      </c>
      <c r="B6798" s="461" t="s">
        <v>1226</v>
      </c>
      <c r="C6798" s="462" t="s">
        <v>1202</v>
      </c>
      <c r="D6798" s="463">
        <v>2.0499999999999998</v>
      </c>
      <c r="E6798" s="463">
        <v>4.63</v>
      </c>
      <c r="F6798" s="463">
        <v>6.68</v>
      </c>
    </row>
    <row r="6799" spans="1:6" ht="30">
      <c r="A6799" s="460">
        <v>100239</v>
      </c>
      <c r="B6799" s="461" t="s">
        <v>1227</v>
      </c>
      <c r="C6799" s="462" t="s">
        <v>1202</v>
      </c>
      <c r="D6799" s="463">
        <v>2.5599999999999996</v>
      </c>
      <c r="E6799" s="463">
        <v>5.79</v>
      </c>
      <c r="F6799" s="463">
        <v>8.35</v>
      </c>
    </row>
    <row r="6800" spans="1:6" ht="30">
      <c r="A6800" s="460">
        <v>100240</v>
      </c>
      <c r="B6800" s="461" t="s">
        <v>1228</v>
      </c>
      <c r="C6800" s="462" t="s">
        <v>1202</v>
      </c>
      <c r="D6800" s="463">
        <v>1.5199999999999996</v>
      </c>
      <c r="E6800" s="463">
        <v>3.49</v>
      </c>
      <c r="F6800" s="463">
        <v>5.01</v>
      </c>
    </row>
    <row r="6801" spans="1:6" ht="30">
      <c r="A6801" s="460">
        <v>100241</v>
      </c>
      <c r="B6801" s="461" t="s">
        <v>1229</v>
      </c>
      <c r="C6801" s="462" t="s">
        <v>1202</v>
      </c>
      <c r="D6801" s="463">
        <v>2.5599999999999996</v>
      </c>
      <c r="E6801" s="463">
        <v>5.79</v>
      </c>
      <c r="F6801" s="463">
        <v>8.35</v>
      </c>
    </row>
    <row r="6802" spans="1:6" ht="30">
      <c r="A6802" s="460">
        <v>100242</v>
      </c>
      <c r="B6802" s="461" t="s">
        <v>1230</v>
      </c>
      <c r="C6802" s="462" t="s">
        <v>1202</v>
      </c>
      <c r="D6802" s="463">
        <v>7.6099999999999994</v>
      </c>
      <c r="E6802" s="463">
        <v>17.07</v>
      </c>
      <c r="F6802" s="463">
        <v>24.68</v>
      </c>
    </row>
    <row r="6803" spans="1:6" ht="30">
      <c r="A6803" s="460">
        <v>100243</v>
      </c>
      <c r="B6803" s="461" t="s">
        <v>1231</v>
      </c>
      <c r="C6803" s="462" t="s">
        <v>1202</v>
      </c>
      <c r="D6803" s="463">
        <v>1.2199999999999998</v>
      </c>
      <c r="E6803" s="463">
        <v>2.79</v>
      </c>
      <c r="F6803" s="463">
        <v>4.01</v>
      </c>
    </row>
    <row r="6804" spans="1:6" ht="30">
      <c r="A6804" s="460">
        <v>100244</v>
      </c>
      <c r="B6804" s="461" t="s">
        <v>1232</v>
      </c>
      <c r="C6804" s="462" t="s">
        <v>1202</v>
      </c>
      <c r="D6804" s="463">
        <v>1.5199999999999996</v>
      </c>
      <c r="E6804" s="463">
        <v>3.49</v>
      </c>
      <c r="F6804" s="463">
        <v>5.01</v>
      </c>
    </row>
    <row r="6805" spans="1:6" ht="30">
      <c r="A6805" s="460">
        <v>100245</v>
      </c>
      <c r="B6805" s="461" t="s">
        <v>1233</v>
      </c>
      <c r="C6805" s="462" t="s">
        <v>1202</v>
      </c>
      <c r="D6805" s="463">
        <v>3.0699999999999994</v>
      </c>
      <c r="E6805" s="463">
        <v>6.95</v>
      </c>
      <c r="F6805" s="463">
        <v>10.02</v>
      </c>
    </row>
    <row r="6806" spans="1:6" ht="45">
      <c r="A6806" s="460">
        <v>100246</v>
      </c>
      <c r="B6806" s="461" t="s">
        <v>1234</v>
      </c>
      <c r="C6806" s="462" t="s">
        <v>1202</v>
      </c>
      <c r="D6806" s="463">
        <v>1.0099999999999998</v>
      </c>
      <c r="E6806" s="463">
        <v>2.33</v>
      </c>
      <c r="F6806" s="463">
        <v>3.34</v>
      </c>
    </row>
    <row r="6807" spans="1:6" ht="45">
      <c r="A6807" s="460">
        <v>100247</v>
      </c>
      <c r="B6807" s="461" t="s">
        <v>1235</v>
      </c>
      <c r="C6807" s="462" t="s">
        <v>1202</v>
      </c>
      <c r="D6807" s="463">
        <v>1.2599999999999998</v>
      </c>
      <c r="E6807" s="463">
        <v>2.91</v>
      </c>
      <c r="F6807" s="463">
        <v>4.17</v>
      </c>
    </row>
    <row r="6808" spans="1:6" ht="45">
      <c r="A6808" s="460">
        <v>100248</v>
      </c>
      <c r="B6808" s="461" t="s">
        <v>1236</v>
      </c>
      <c r="C6808" s="462" t="s">
        <v>1202</v>
      </c>
      <c r="D6808" s="463">
        <v>5.0699999999999985</v>
      </c>
      <c r="E6808" s="463">
        <v>11.38</v>
      </c>
      <c r="F6808" s="463">
        <v>16.45</v>
      </c>
    </row>
    <row r="6809" spans="1:6" ht="30">
      <c r="A6809" s="460">
        <v>100249</v>
      </c>
      <c r="B6809" s="461" t="s">
        <v>1237</v>
      </c>
      <c r="C6809" s="462" t="s">
        <v>1202</v>
      </c>
      <c r="D6809" s="463">
        <v>1.0099999999999998</v>
      </c>
      <c r="E6809" s="463">
        <v>2.33</v>
      </c>
      <c r="F6809" s="463">
        <v>3.34</v>
      </c>
    </row>
    <row r="6810" spans="1:6" ht="45">
      <c r="A6810" s="460">
        <v>100250</v>
      </c>
      <c r="B6810" s="461" t="s">
        <v>1238</v>
      </c>
      <c r="C6810" s="462" t="s">
        <v>1202</v>
      </c>
      <c r="D6810" s="463">
        <v>1.6899999999999995</v>
      </c>
      <c r="E6810" s="463">
        <v>3.87</v>
      </c>
      <c r="F6810" s="463">
        <v>5.56</v>
      </c>
    </row>
    <row r="6811" spans="1:6" ht="45">
      <c r="A6811" s="460">
        <v>100251</v>
      </c>
      <c r="B6811" s="461" t="s">
        <v>1239</v>
      </c>
      <c r="C6811" s="462" t="s">
        <v>1202</v>
      </c>
      <c r="D6811" s="463">
        <v>5.0699999999999985</v>
      </c>
      <c r="E6811" s="463">
        <v>11.38</v>
      </c>
      <c r="F6811" s="463">
        <v>16.45</v>
      </c>
    </row>
    <row r="6812" spans="1:6" ht="45">
      <c r="A6812" s="460">
        <v>100252</v>
      </c>
      <c r="B6812" s="461" t="s">
        <v>1240</v>
      </c>
      <c r="C6812" s="462" t="s">
        <v>1202</v>
      </c>
      <c r="D6812" s="463">
        <v>7.6099999999999994</v>
      </c>
      <c r="E6812" s="463">
        <v>17.07</v>
      </c>
      <c r="F6812" s="463">
        <v>24.68</v>
      </c>
    </row>
    <row r="6813" spans="1:6" ht="45">
      <c r="A6813" s="460">
        <v>100253</v>
      </c>
      <c r="B6813" s="461" t="s">
        <v>1241</v>
      </c>
      <c r="C6813" s="462" t="s">
        <v>1202</v>
      </c>
      <c r="D6813" s="463">
        <v>10.149999999999995</v>
      </c>
      <c r="E6813" s="463">
        <v>22.76</v>
      </c>
      <c r="F6813" s="463">
        <v>32.909999999999997</v>
      </c>
    </row>
    <row r="6814" spans="1:6" ht="45">
      <c r="A6814" s="460">
        <v>100254</v>
      </c>
      <c r="B6814" s="461" t="s">
        <v>1242</v>
      </c>
      <c r="C6814" s="462" t="s">
        <v>1202</v>
      </c>
      <c r="D6814" s="463">
        <v>15.25</v>
      </c>
      <c r="E6814" s="463">
        <v>34.119999999999997</v>
      </c>
      <c r="F6814" s="463">
        <v>49.37</v>
      </c>
    </row>
    <row r="6815" spans="1:6" ht="30">
      <c r="A6815" s="460">
        <v>100255</v>
      </c>
      <c r="B6815" s="461" t="s">
        <v>1243</v>
      </c>
      <c r="C6815" s="462" t="s">
        <v>1202</v>
      </c>
      <c r="D6815" s="463">
        <v>5.1399999999999988</v>
      </c>
      <c r="E6815" s="463">
        <v>11.56</v>
      </c>
      <c r="F6815" s="463">
        <v>16.7</v>
      </c>
    </row>
    <row r="6816" spans="1:6" ht="30">
      <c r="A6816" s="460">
        <v>100256</v>
      </c>
      <c r="B6816" s="461" t="s">
        <v>1244</v>
      </c>
      <c r="C6816" s="462" t="s">
        <v>1202</v>
      </c>
      <c r="D6816" s="463">
        <v>3.4200000000000008</v>
      </c>
      <c r="E6816" s="463">
        <v>7.71</v>
      </c>
      <c r="F6816" s="463">
        <v>11.13</v>
      </c>
    </row>
    <row r="6817" spans="1:6" ht="30">
      <c r="A6817" s="460">
        <v>100257</v>
      </c>
      <c r="B6817" s="461" t="s">
        <v>1245</v>
      </c>
      <c r="C6817" s="462" t="s">
        <v>1202</v>
      </c>
      <c r="D6817" s="463">
        <v>2.0499999999999998</v>
      </c>
      <c r="E6817" s="463">
        <v>4.63</v>
      </c>
      <c r="F6817" s="463">
        <v>6.68</v>
      </c>
    </row>
    <row r="6818" spans="1:6" ht="30">
      <c r="A6818" s="460">
        <v>100258</v>
      </c>
      <c r="B6818" s="461" t="s">
        <v>1246</v>
      </c>
      <c r="C6818" s="462" t="s">
        <v>1202</v>
      </c>
      <c r="D6818" s="463">
        <v>5.1399999999999988</v>
      </c>
      <c r="E6818" s="463">
        <v>11.56</v>
      </c>
      <c r="F6818" s="463">
        <v>16.7</v>
      </c>
    </row>
    <row r="6819" spans="1:6" ht="30">
      <c r="A6819" s="460">
        <v>100259</v>
      </c>
      <c r="B6819" s="461" t="s">
        <v>1247</v>
      </c>
      <c r="C6819" s="462" t="s">
        <v>1202</v>
      </c>
      <c r="D6819" s="463">
        <v>10.149999999999995</v>
      </c>
      <c r="E6819" s="463">
        <v>22.76</v>
      </c>
      <c r="F6819" s="463">
        <v>32.909999999999997</v>
      </c>
    </row>
    <row r="6820" spans="1:6" ht="30">
      <c r="A6820" s="460">
        <v>100260</v>
      </c>
      <c r="B6820" s="461" t="s">
        <v>1248</v>
      </c>
      <c r="C6820" s="462" t="s">
        <v>1188</v>
      </c>
      <c r="D6820" s="463">
        <v>3.33</v>
      </c>
      <c r="E6820" s="463">
        <v>7.51</v>
      </c>
      <c r="F6820" s="463">
        <v>10.84</v>
      </c>
    </row>
    <row r="6821" spans="1:6" ht="30">
      <c r="A6821" s="460">
        <v>100261</v>
      </c>
      <c r="B6821" s="461" t="s">
        <v>1249</v>
      </c>
      <c r="C6821" s="462" t="s">
        <v>1188</v>
      </c>
      <c r="D6821" s="463">
        <v>2.0799999999999992</v>
      </c>
      <c r="E6821" s="463">
        <v>4.7300000000000004</v>
      </c>
      <c r="F6821" s="463">
        <v>6.81</v>
      </c>
    </row>
    <row r="6822" spans="1:6" ht="30">
      <c r="A6822" s="460">
        <v>100262</v>
      </c>
      <c r="B6822" s="461" t="s">
        <v>1250</v>
      </c>
      <c r="C6822" s="462" t="s">
        <v>1188</v>
      </c>
      <c r="D6822" s="463">
        <v>1.2799999999999998</v>
      </c>
      <c r="E6822" s="463">
        <v>2.94</v>
      </c>
      <c r="F6822" s="463">
        <v>4.22</v>
      </c>
    </row>
    <row r="6823" spans="1:6" ht="30">
      <c r="A6823" s="460">
        <v>100263</v>
      </c>
      <c r="B6823" s="461" t="s">
        <v>1251</v>
      </c>
      <c r="C6823" s="462" t="s">
        <v>1188</v>
      </c>
      <c r="D6823" s="463">
        <v>0.81000000000000028</v>
      </c>
      <c r="E6823" s="463">
        <v>1.89</v>
      </c>
      <c r="F6823" s="463">
        <v>2.7</v>
      </c>
    </row>
    <row r="6824" spans="1:6">
      <c r="A6824" s="460">
        <v>100264</v>
      </c>
      <c r="B6824" s="461" t="s">
        <v>1252</v>
      </c>
      <c r="C6824" s="462" t="s">
        <v>1195</v>
      </c>
      <c r="D6824" s="463">
        <v>15.219999999999999</v>
      </c>
      <c r="E6824" s="463">
        <v>34.07</v>
      </c>
      <c r="F6824" s="463">
        <v>49.29</v>
      </c>
    </row>
    <row r="6825" spans="1:6">
      <c r="A6825" s="460">
        <v>100265</v>
      </c>
      <c r="B6825" s="461" t="s">
        <v>1182</v>
      </c>
      <c r="C6825" s="462" t="s">
        <v>98</v>
      </c>
      <c r="D6825" s="463">
        <v>0.30000000000000004</v>
      </c>
      <c r="E6825" s="463">
        <v>0.73</v>
      </c>
      <c r="F6825" s="463">
        <v>1.03</v>
      </c>
    </row>
    <row r="6826" spans="1:6">
      <c r="A6826" s="460">
        <v>100266</v>
      </c>
      <c r="B6826" s="461" t="s">
        <v>1253</v>
      </c>
      <c r="C6826" s="462" t="s">
        <v>1192</v>
      </c>
      <c r="D6826" s="463">
        <v>32.370000000000005</v>
      </c>
      <c r="E6826" s="463">
        <v>72.39</v>
      </c>
      <c r="F6826" s="463">
        <v>104.76</v>
      </c>
    </row>
    <row r="6827" spans="1:6">
      <c r="A6827" s="460">
        <v>100267</v>
      </c>
      <c r="B6827" s="461" t="s">
        <v>1183</v>
      </c>
      <c r="C6827" s="462" t="s">
        <v>896</v>
      </c>
      <c r="D6827" s="463">
        <v>0.61999999999999988</v>
      </c>
      <c r="E6827" s="463">
        <v>1.45</v>
      </c>
      <c r="F6827" s="463">
        <v>2.0699999999999998</v>
      </c>
    </row>
    <row r="6828" spans="1:6" ht="45">
      <c r="A6828" s="460">
        <v>100268</v>
      </c>
      <c r="B6828" s="461" t="s">
        <v>1254</v>
      </c>
      <c r="C6828" s="462" t="s">
        <v>1192</v>
      </c>
      <c r="D6828" s="463">
        <v>32.370000000000005</v>
      </c>
      <c r="E6828" s="463">
        <v>72.39</v>
      </c>
      <c r="F6828" s="463">
        <v>104.76</v>
      </c>
    </row>
    <row r="6829" spans="1:6" ht="45">
      <c r="A6829" s="460">
        <v>100269</v>
      </c>
      <c r="B6829" s="461" t="s">
        <v>1186</v>
      </c>
      <c r="C6829" s="462" t="s">
        <v>896</v>
      </c>
      <c r="D6829" s="463">
        <v>0.61999999999999988</v>
      </c>
      <c r="E6829" s="463">
        <v>1.45</v>
      </c>
      <c r="F6829" s="463">
        <v>2.0699999999999998</v>
      </c>
    </row>
    <row r="6830" spans="1:6" ht="45">
      <c r="A6830" s="460">
        <v>100270</v>
      </c>
      <c r="B6830" s="461" t="s">
        <v>1198</v>
      </c>
      <c r="C6830" s="462" t="s">
        <v>1192</v>
      </c>
      <c r="D6830" s="463">
        <v>24.270000000000003</v>
      </c>
      <c r="E6830" s="463">
        <v>54.26</v>
      </c>
      <c r="F6830" s="463">
        <v>78.53</v>
      </c>
    </row>
    <row r="6831" spans="1:6">
      <c r="A6831" s="460">
        <v>100271</v>
      </c>
      <c r="B6831" s="461" t="s">
        <v>1263</v>
      </c>
      <c r="C6831" s="462" t="s">
        <v>1195</v>
      </c>
      <c r="D6831" s="463">
        <v>24.279999999999994</v>
      </c>
      <c r="E6831" s="463">
        <v>54.29</v>
      </c>
      <c r="F6831" s="463">
        <v>78.569999999999993</v>
      </c>
    </row>
    <row r="6832" spans="1:6">
      <c r="A6832" s="460">
        <v>100272</v>
      </c>
      <c r="B6832" s="461" t="s">
        <v>1184</v>
      </c>
      <c r="C6832" s="462" t="s">
        <v>98</v>
      </c>
      <c r="D6832" s="463">
        <v>0.44999999999999996</v>
      </c>
      <c r="E6832" s="463">
        <v>1.1000000000000001</v>
      </c>
      <c r="F6832" s="463">
        <v>1.55</v>
      </c>
    </row>
    <row r="6833" spans="1:6">
      <c r="A6833" s="460">
        <v>100273</v>
      </c>
      <c r="B6833" s="461" t="s">
        <v>1255</v>
      </c>
      <c r="C6833" s="462" t="s">
        <v>1188</v>
      </c>
      <c r="D6833" s="463">
        <v>1.2399999999999998</v>
      </c>
      <c r="E6833" s="463">
        <v>2.85</v>
      </c>
      <c r="F6833" s="463">
        <v>4.09</v>
      </c>
    </row>
    <row r="6834" spans="1:6" ht="30">
      <c r="A6834" s="460">
        <v>100274</v>
      </c>
      <c r="B6834" s="461" t="s">
        <v>1256</v>
      </c>
      <c r="C6834" s="462" t="s">
        <v>1195</v>
      </c>
      <c r="D6834" s="463">
        <v>10.779999999999998</v>
      </c>
      <c r="E6834" s="463">
        <v>24.16</v>
      </c>
      <c r="F6834" s="463">
        <v>34.94</v>
      </c>
    </row>
    <row r="6835" spans="1:6" ht="30">
      <c r="A6835" s="460">
        <v>100275</v>
      </c>
      <c r="B6835" s="461" t="s">
        <v>1257</v>
      </c>
      <c r="C6835" s="462" t="s">
        <v>1195</v>
      </c>
      <c r="D6835" s="463">
        <v>6.9700000000000006</v>
      </c>
      <c r="E6835" s="463">
        <v>15.62</v>
      </c>
      <c r="F6835" s="463">
        <v>22.59</v>
      </c>
    </row>
    <row r="6836" spans="1:6" ht="30">
      <c r="A6836" s="460">
        <v>100276</v>
      </c>
      <c r="B6836" s="461" t="s">
        <v>1258</v>
      </c>
      <c r="C6836" s="462" t="s">
        <v>1195</v>
      </c>
      <c r="D6836" s="463">
        <v>12.73</v>
      </c>
      <c r="E6836" s="463">
        <v>28.49</v>
      </c>
      <c r="F6836" s="463">
        <v>41.22</v>
      </c>
    </row>
    <row r="6837" spans="1:6" ht="45">
      <c r="A6837" s="460">
        <v>100277</v>
      </c>
      <c r="B6837" s="461" t="s">
        <v>1264</v>
      </c>
      <c r="C6837" s="462" t="s">
        <v>1195</v>
      </c>
      <c r="D6837" s="463">
        <v>1.46</v>
      </c>
      <c r="E6837" s="463">
        <v>0.6</v>
      </c>
      <c r="F6837" s="463">
        <v>2.06</v>
      </c>
    </row>
    <row r="6838" spans="1:6" ht="30">
      <c r="A6838" s="460">
        <v>100278</v>
      </c>
      <c r="B6838" s="461" t="s">
        <v>1259</v>
      </c>
      <c r="C6838" s="462" t="s">
        <v>1192</v>
      </c>
      <c r="D6838" s="463">
        <v>15.469999999999999</v>
      </c>
      <c r="E6838" s="463">
        <v>34.65</v>
      </c>
      <c r="F6838" s="463">
        <v>50.12</v>
      </c>
    </row>
    <row r="6839" spans="1:6" ht="30">
      <c r="A6839" s="460">
        <v>100279</v>
      </c>
      <c r="B6839" s="461" t="s">
        <v>1185</v>
      </c>
      <c r="C6839" s="462" t="s">
        <v>896</v>
      </c>
      <c r="D6839" s="463">
        <v>0.28000000000000003</v>
      </c>
      <c r="E6839" s="463">
        <v>0.69</v>
      </c>
      <c r="F6839" s="463">
        <v>0.97</v>
      </c>
    </row>
    <row r="6840" spans="1:6" ht="30">
      <c r="A6840" s="460">
        <v>100280</v>
      </c>
      <c r="B6840" s="461" t="s">
        <v>1199</v>
      </c>
      <c r="C6840" s="462" t="s">
        <v>1192</v>
      </c>
      <c r="D6840" s="463">
        <v>7.0900000000000016</v>
      </c>
      <c r="E6840" s="463">
        <v>15.92</v>
      </c>
      <c r="F6840" s="463">
        <v>23.01</v>
      </c>
    </row>
    <row r="6841" spans="1:6" ht="30">
      <c r="A6841" s="460">
        <v>100281</v>
      </c>
      <c r="B6841" s="461" t="s">
        <v>1265</v>
      </c>
      <c r="C6841" s="462" t="s">
        <v>1192</v>
      </c>
      <c r="D6841" s="463">
        <v>2.83</v>
      </c>
      <c r="E6841" s="463">
        <v>1.1299999999999999</v>
      </c>
      <c r="F6841" s="463">
        <v>3.96</v>
      </c>
    </row>
    <row r="6842" spans="1:6" ht="30">
      <c r="A6842" s="460">
        <v>100282</v>
      </c>
      <c r="B6842" s="461" t="s">
        <v>1260</v>
      </c>
      <c r="C6842" s="462" t="s">
        <v>1195</v>
      </c>
      <c r="D6842" s="463">
        <v>60.680000000000007</v>
      </c>
      <c r="E6842" s="463">
        <v>135.6</v>
      </c>
      <c r="F6842" s="463">
        <v>196.28</v>
      </c>
    </row>
    <row r="6843" spans="1:6" ht="30">
      <c r="A6843" s="460">
        <v>100283</v>
      </c>
      <c r="B6843" s="461" t="s">
        <v>1200</v>
      </c>
      <c r="C6843" s="462" t="s">
        <v>1195</v>
      </c>
      <c r="D6843" s="463">
        <v>9.7799999999999976</v>
      </c>
      <c r="E6843" s="463">
        <v>21.92</v>
      </c>
      <c r="F6843" s="463">
        <v>31.7</v>
      </c>
    </row>
    <row r="6844" spans="1:6" ht="30">
      <c r="A6844" s="460">
        <v>100284</v>
      </c>
      <c r="B6844" s="461" t="s">
        <v>1272</v>
      </c>
      <c r="C6844" s="462" t="s">
        <v>1195</v>
      </c>
      <c r="D6844" s="463">
        <v>8.2999999999999989</v>
      </c>
      <c r="E6844" s="463">
        <v>3.31</v>
      </c>
      <c r="F6844" s="463">
        <v>11.61</v>
      </c>
    </row>
    <row r="6845" spans="1:6" ht="30">
      <c r="A6845" s="460">
        <v>100285</v>
      </c>
      <c r="B6845" s="461" t="s">
        <v>1261</v>
      </c>
      <c r="C6845" s="462" t="s">
        <v>1202</v>
      </c>
      <c r="D6845" s="463">
        <v>16.279999999999994</v>
      </c>
      <c r="E6845" s="463">
        <v>36.450000000000003</v>
      </c>
      <c r="F6845" s="463">
        <v>52.73</v>
      </c>
    </row>
    <row r="6846" spans="1:6" ht="30">
      <c r="A6846" s="460">
        <v>100286</v>
      </c>
      <c r="B6846" s="461" t="s">
        <v>1201</v>
      </c>
      <c r="C6846" s="462" t="s">
        <v>1202</v>
      </c>
      <c r="D6846" s="463">
        <v>5.2899999999999991</v>
      </c>
      <c r="E6846" s="463">
        <v>11.89</v>
      </c>
      <c r="F6846" s="463">
        <v>17.18</v>
      </c>
    </row>
    <row r="6847" spans="1:6" ht="30">
      <c r="A6847" s="460">
        <v>100287</v>
      </c>
      <c r="B6847" s="461" t="s">
        <v>1262</v>
      </c>
      <c r="C6847" s="462" t="s">
        <v>1202</v>
      </c>
      <c r="D6847" s="463">
        <v>5.0699999999999985</v>
      </c>
      <c r="E6847" s="463">
        <v>11.38</v>
      </c>
      <c r="F6847" s="463">
        <v>16.45</v>
      </c>
    </row>
    <row r="6848" spans="1:6">
      <c r="A6848" s="460">
        <v>99802</v>
      </c>
      <c r="B6848" s="461" t="s">
        <v>3372</v>
      </c>
      <c r="C6848" s="462" t="s">
        <v>98</v>
      </c>
      <c r="D6848" s="463">
        <v>0.19000000000000006</v>
      </c>
      <c r="E6848" s="463">
        <v>0.48</v>
      </c>
      <c r="F6848" s="463">
        <v>0.67</v>
      </c>
    </row>
    <row r="6849" spans="1:6">
      <c r="A6849" s="460">
        <v>99803</v>
      </c>
      <c r="B6849" s="461" t="s">
        <v>3373</v>
      </c>
      <c r="C6849" s="462" t="s">
        <v>98</v>
      </c>
      <c r="D6849" s="463">
        <v>0.78</v>
      </c>
      <c r="E6849" s="463">
        <v>1.82</v>
      </c>
      <c r="F6849" s="463">
        <v>2.6</v>
      </c>
    </row>
    <row r="6850" spans="1:6" ht="30">
      <c r="A6850" s="460">
        <v>99804</v>
      </c>
      <c r="B6850" s="461" t="s">
        <v>5366</v>
      </c>
      <c r="C6850" s="462" t="s">
        <v>98</v>
      </c>
      <c r="D6850" s="463">
        <v>2.1100000000000003</v>
      </c>
      <c r="E6850" s="463">
        <v>4.63</v>
      </c>
      <c r="F6850" s="463">
        <v>6.74</v>
      </c>
    </row>
    <row r="6851" spans="1:6" ht="30">
      <c r="A6851" s="460">
        <v>99805</v>
      </c>
      <c r="B6851" s="461" t="s">
        <v>3374</v>
      </c>
      <c r="C6851" s="462" t="s">
        <v>98</v>
      </c>
      <c r="D6851" s="463">
        <v>4.7799999999999994</v>
      </c>
      <c r="E6851" s="463">
        <v>9.17</v>
      </c>
      <c r="F6851" s="463">
        <v>13.95</v>
      </c>
    </row>
    <row r="6852" spans="1:6">
      <c r="A6852" s="460">
        <v>99806</v>
      </c>
      <c r="B6852" s="461" t="s">
        <v>3377</v>
      </c>
      <c r="C6852" s="462" t="s">
        <v>98</v>
      </c>
      <c r="D6852" s="463">
        <v>0.31000000000000005</v>
      </c>
      <c r="E6852" s="463">
        <v>0.76</v>
      </c>
      <c r="F6852" s="463">
        <v>1.07</v>
      </c>
    </row>
    <row r="6853" spans="1:6" ht="30">
      <c r="A6853" s="460">
        <v>99807</v>
      </c>
      <c r="B6853" s="461" t="s">
        <v>5367</v>
      </c>
      <c r="C6853" s="462" t="s">
        <v>98</v>
      </c>
      <c r="D6853" s="463">
        <v>0.64999999999999991</v>
      </c>
      <c r="E6853" s="463">
        <v>1.38</v>
      </c>
      <c r="F6853" s="463">
        <v>2.0299999999999998</v>
      </c>
    </row>
    <row r="6854" spans="1:6">
      <c r="A6854" s="460">
        <v>99808</v>
      </c>
      <c r="B6854" s="461" t="s">
        <v>3378</v>
      </c>
      <c r="C6854" s="462" t="s">
        <v>98</v>
      </c>
      <c r="D6854" s="463">
        <v>1.94</v>
      </c>
      <c r="E6854" s="463">
        <v>2.86</v>
      </c>
      <c r="F6854" s="463">
        <v>4.8</v>
      </c>
    </row>
    <row r="6855" spans="1:6">
      <c r="A6855" s="460">
        <v>99809</v>
      </c>
      <c r="B6855" s="461" t="s">
        <v>3375</v>
      </c>
      <c r="C6855" s="462" t="s">
        <v>98</v>
      </c>
      <c r="D6855" s="463">
        <v>2.2699999999999996</v>
      </c>
      <c r="E6855" s="463">
        <v>5.15</v>
      </c>
      <c r="F6855" s="463">
        <v>7.42</v>
      </c>
    </row>
    <row r="6856" spans="1:6" ht="30">
      <c r="A6856" s="460">
        <v>99810</v>
      </c>
      <c r="B6856" s="461" t="s">
        <v>5368</v>
      </c>
      <c r="C6856" s="462" t="s">
        <v>98</v>
      </c>
      <c r="D6856" s="463">
        <v>2.8800000000000008</v>
      </c>
      <c r="E6856" s="463">
        <v>6.33</v>
      </c>
      <c r="F6856" s="463">
        <v>9.2100000000000009</v>
      </c>
    </row>
    <row r="6857" spans="1:6">
      <c r="A6857" s="460">
        <v>99811</v>
      </c>
      <c r="B6857" s="461" t="s">
        <v>3376</v>
      </c>
      <c r="C6857" s="462" t="s">
        <v>98</v>
      </c>
      <c r="D6857" s="463">
        <v>1.3399999999999999</v>
      </c>
      <c r="E6857" s="463">
        <v>3.09</v>
      </c>
      <c r="F6857" s="463">
        <v>4.43</v>
      </c>
    </row>
    <row r="6858" spans="1:6">
      <c r="A6858" s="460">
        <v>99812</v>
      </c>
      <c r="B6858" s="461" t="s">
        <v>3379</v>
      </c>
      <c r="C6858" s="462" t="s">
        <v>98</v>
      </c>
      <c r="D6858" s="463">
        <v>0.42999999999999994</v>
      </c>
      <c r="E6858" s="463">
        <v>0.99</v>
      </c>
      <c r="F6858" s="463">
        <v>1.42</v>
      </c>
    </row>
    <row r="6859" spans="1:6" ht="30">
      <c r="A6859" s="460">
        <v>99813</v>
      </c>
      <c r="B6859" s="461" t="s">
        <v>5369</v>
      </c>
      <c r="C6859" s="462" t="s">
        <v>98</v>
      </c>
      <c r="D6859" s="463">
        <v>0.39999999999999991</v>
      </c>
      <c r="E6859" s="463">
        <v>0.79</v>
      </c>
      <c r="F6859" s="463">
        <v>1.19</v>
      </c>
    </row>
    <row r="6860" spans="1:6">
      <c r="A6860" s="460">
        <v>99814</v>
      </c>
      <c r="B6860" s="461" t="s">
        <v>3380</v>
      </c>
      <c r="C6860" s="462" t="s">
        <v>98</v>
      </c>
      <c r="D6860" s="463">
        <v>0.7200000000000002</v>
      </c>
      <c r="E6860" s="463">
        <v>1.69</v>
      </c>
      <c r="F6860" s="463">
        <v>2.41</v>
      </c>
    </row>
    <row r="6861" spans="1:6" ht="30">
      <c r="A6861" s="460">
        <v>99815</v>
      </c>
      <c r="B6861" s="461" t="s">
        <v>5370</v>
      </c>
      <c r="C6861" s="462" t="s">
        <v>896</v>
      </c>
      <c r="D6861" s="463">
        <v>5.1999999999999993</v>
      </c>
      <c r="E6861" s="463">
        <v>5.07</v>
      </c>
      <c r="F6861" s="463">
        <v>10.27</v>
      </c>
    </row>
    <row r="6862" spans="1:6" ht="30">
      <c r="A6862" s="460">
        <v>99816</v>
      </c>
      <c r="B6862" s="461" t="s">
        <v>5371</v>
      </c>
      <c r="C6862" s="462" t="s">
        <v>896</v>
      </c>
      <c r="D6862" s="463">
        <v>5.39</v>
      </c>
      <c r="E6862" s="463">
        <v>5.55</v>
      </c>
      <c r="F6862" s="463">
        <v>10.94</v>
      </c>
    </row>
    <row r="6863" spans="1:6" ht="30">
      <c r="A6863" s="460">
        <v>99817</v>
      </c>
      <c r="B6863" s="461" t="s">
        <v>5372</v>
      </c>
      <c r="C6863" s="462" t="s">
        <v>896</v>
      </c>
      <c r="D6863" s="463">
        <v>3.96</v>
      </c>
      <c r="E6863" s="463">
        <v>2.2999999999999998</v>
      </c>
      <c r="F6863" s="463">
        <v>6.26</v>
      </c>
    </row>
    <row r="6864" spans="1:6" ht="30">
      <c r="A6864" s="460">
        <v>99818</v>
      </c>
      <c r="B6864" s="461" t="s">
        <v>5373</v>
      </c>
      <c r="C6864" s="462" t="s">
        <v>896</v>
      </c>
      <c r="D6864" s="463">
        <v>3.96</v>
      </c>
      <c r="E6864" s="463">
        <v>2.2999999999999998</v>
      </c>
      <c r="F6864" s="463">
        <v>6.26</v>
      </c>
    </row>
    <row r="6865" spans="1:6">
      <c r="A6865" s="460">
        <v>99819</v>
      </c>
      <c r="B6865" s="461" t="s">
        <v>5374</v>
      </c>
      <c r="C6865" s="462" t="s">
        <v>98</v>
      </c>
      <c r="D6865" s="463">
        <v>6.629999999999999</v>
      </c>
      <c r="E6865" s="463">
        <v>14.46</v>
      </c>
      <c r="F6865" s="463">
        <v>21.09</v>
      </c>
    </row>
    <row r="6866" spans="1:6">
      <c r="A6866" s="460">
        <v>99820</v>
      </c>
      <c r="B6866" s="461" t="s">
        <v>5375</v>
      </c>
      <c r="C6866" s="462" t="s">
        <v>98</v>
      </c>
      <c r="D6866" s="463">
        <v>1.1399999999999999</v>
      </c>
      <c r="E6866" s="463">
        <v>1.18</v>
      </c>
      <c r="F6866" s="463">
        <v>2.3199999999999998</v>
      </c>
    </row>
    <row r="6867" spans="1:6">
      <c r="A6867" s="460">
        <v>99821</v>
      </c>
      <c r="B6867" s="461" t="s">
        <v>5376</v>
      </c>
      <c r="C6867" s="462" t="s">
        <v>98</v>
      </c>
      <c r="D6867" s="463">
        <v>1.87</v>
      </c>
      <c r="E6867" s="463">
        <v>1.71</v>
      </c>
      <c r="F6867" s="463">
        <v>3.58</v>
      </c>
    </row>
    <row r="6868" spans="1:6">
      <c r="A6868" s="460">
        <v>99822</v>
      </c>
      <c r="B6868" s="461" t="s">
        <v>3381</v>
      </c>
      <c r="C6868" s="462" t="s">
        <v>98</v>
      </c>
      <c r="D6868" s="463">
        <v>0.36</v>
      </c>
      <c r="E6868" s="463">
        <v>0.9</v>
      </c>
      <c r="F6868" s="463">
        <v>1.26</v>
      </c>
    </row>
    <row r="6869" spans="1:6">
      <c r="A6869" s="460">
        <v>99823</v>
      </c>
      <c r="B6869" s="461" t="s">
        <v>5377</v>
      </c>
      <c r="C6869" s="462" t="s">
        <v>98</v>
      </c>
      <c r="D6869" s="463">
        <v>1.26</v>
      </c>
      <c r="E6869" s="463">
        <v>1.49</v>
      </c>
      <c r="F6869" s="463">
        <v>2.75</v>
      </c>
    </row>
    <row r="6870" spans="1:6">
      <c r="A6870" s="460">
        <v>99824</v>
      </c>
      <c r="B6870" s="461" t="s">
        <v>5378</v>
      </c>
      <c r="C6870" s="462" t="s">
        <v>98</v>
      </c>
      <c r="D6870" s="463">
        <v>1.2999999999999998</v>
      </c>
      <c r="E6870" s="463">
        <v>1.75</v>
      </c>
      <c r="F6870" s="463">
        <v>3.05</v>
      </c>
    </row>
    <row r="6871" spans="1:6">
      <c r="A6871" s="460">
        <v>99825</v>
      </c>
      <c r="B6871" s="461" t="s">
        <v>5379</v>
      </c>
      <c r="C6871" s="462" t="s">
        <v>98</v>
      </c>
      <c r="D6871" s="463">
        <v>2.0600000000000005</v>
      </c>
      <c r="E6871" s="463">
        <v>2.17</v>
      </c>
      <c r="F6871" s="463">
        <v>4.2300000000000004</v>
      </c>
    </row>
    <row r="6872" spans="1:6">
      <c r="A6872" s="460">
        <v>99826</v>
      </c>
      <c r="B6872" s="461" t="s">
        <v>3382</v>
      </c>
      <c r="C6872" s="462" t="s">
        <v>98</v>
      </c>
      <c r="D6872" s="463">
        <v>0.56999999999999984</v>
      </c>
      <c r="E6872" s="463">
        <v>1.36</v>
      </c>
      <c r="F6872" s="463">
        <v>1.93</v>
      </c>
    </row>
    <row r="6873" spans="1:6" ht="45">
      <c r="A6873" s="460">
        <v>97010</v>
      </c>
      <c r="B6873" s="461" t="s">
        <v>929</v>
      </c>
      <c r="C6873" s="462" t="s">
        <v>914</v>
      </c>
      <c r="D6873" s="463">
        <v>58.67</v>
      </c>
      <c r="E6873" s="463">
        <v>16.39</v>
      </c>
      <c r="F6873" s="463">
        <v>75.06</v>
      </c>
    </row>
    <row r="6874" spans="1:6" ht="45">
      <c r="A6874" s="460">
        <v>97011</v>
      </c>
      <c r="B6874" s="461" t="s">
        <v>930</v>
      </c>
      <c r="C6874" s="462" t="s">
        <v>914</v>
      </c>
      <c r="D6874" s="463">
        <v>41.93</v>
      </c>
      <c r="E6874" s="463">
        <v>16.399999999999999</v>
      </c>
      <c r="F6874" s="463">
        <v>58.33</v>
      </c>
    </row>
    <row r="6875" spans="1:6" ht="45">
      <c r="A6875" s="460">
        <v>97012</v>
      </c>
      <c r="B6875" s="461" t="s">
        <v>931</v>
      </c>
      <c r="C6875" s="462" t="s">
        <v>914</v>
      </c>
      <c r="D6875" s="463">
        <v>33.549999999999997</v>
      </c>
      <c r="E6875" s="463">
        <v>16.41</v>
      </c>
      <c r="F6875" s="463">
        <v>49.96</v>
      </c>
    </row>
    <row r="6876" spans="1:6" ht="45">
      <c r="A6876" s="460">
        <v>97013</v>
      </c>
      <c r="B6876" s="461" t="s">
        <v>932</v>
      </c>
      <c r="C6876" s="462" t="s">
        <v>914</v>
      </c>
      <c r="D6876" s="463">
        <v>82.449999999999989</v>
      </c>
      <c r="E6876" s="463">
        <v>17.399999999999999</v>
      </c>
      <c r="F6876" s="463">
        <v>99.85</v>
      </c>
    </row>
    <row r="6877" spans="1:6" ht="30">
      <c r="A6877" s="460">
        <v>97014</v>
      </c>
      <c r="B6877" s="461" t="s">
        <v>933</v>
      </c>
      <c r="C6877" s="462" t="s">
        <v>914</v>
      </c>
      <c r="D6877" s="463">
        <v>57.820000000000007</v>
      </c>
      <c r="E6877" s="463">
        <v>17.41</v>
      </c>
      <c r="F6877" s="463">
        <v>75.23</v>
      </c>
    </row>
    <row r="6878" spans="1:6" ht="45">
      <c r="A6878" s="460">
        <v>97015</v>
      </c>
      <c r="B6878" s="461" t="s">
        <v>934</v>
      </c>
      <c r="C6878" s="462" t="s">
        <v>914</v>
      </c>
      <c r="D6878" s="463">
        <v>45.370000000000005</v>
      </c>
      <c r="E6878" s="463">
        <v>17.41</v>
      </c>
      <c r="F6878" s="463">
        <v>62.78</v>
      </c>
    </row>
    <row r="6879" spans="1:6" ht="30">
      <c r="A6879" s="460">
        <v>97016</v>
      </c>
      <c r="B6879" s="461" t="s">
        <v>935</v>
      </c>
      <c r="C6879" s="462" t="s">
        <v>914</v>
      </c>
      <c r="D6879" s="463">
        <v>55.379999999999995</v>
      </c>
      <c r="E6879" s="463">
        <v>10.199999999999999</v>
      </c>
      <c r="F6879" s="463">
        <v>65.58</v>
      </c>
    </row>
    <row r="6880" spans="1:6" ht="30">
      <c r="A6880" s="460">
        <v>97017</v>
      </c>
      <c r="B6880" s="461" t="s">
        <v>936</v>
      </c>
      <c r="C6880" s="462" t="s">
        <v>914</v>
      </c>
      <c r="D6880" s="463">
        <v>39.43</v>
      </c>
      <c r="E6880" s="463">
        <v>10.210000000000001</v>
      </c>
      <c r="F6880" s="463">
        <v>49.64</v>
      </c>
    </row>
    <row r="6881" spans="1:6" ht="45">
      <c r="A6881" s="460">
        <v>97018</v>
      </c>
      <c r="B6881" s="461" t="s">
        <v>937</v>
      </c>
      <c r="C6881" s="462" t="s">
        <v>914</v>
      </c>
      <c r="D6881" s="463">
        <v>31.15</v>
      </c>
      <c r="E6881" s="463">
        <v>10.210000000000001</v>
      </c>
      <c r="F6881" s="463">
        <v>41.36</v>
      </c>
    </row>
    <row r="6882" spans="1:6" ht="60">
      <c r="A6882" s="460">
        <v>97031</v>
      </c>
      <c r="B6882" s="461" t="s">
        <v>938</v>
      </c>
      <c r="C6882" s="462" t="s">
        <v>914</v>
      </c>
      <c r="D6882" s="463">
        <v>83.52000000000001</v>
      </c>
      <c r="E6882" s="463">
        <v>16.600000000000001</v>
      </c>
      <c r="F6882" s="463">
        <v>100.12</v>
      </c>
    </row>
    <row r="6883" spans="1:6" ht="60">
      <c r="A6883" s="460">
        <v>97032</v>
      </c>
      <c r="B6883" s="461" t="s">
        <v>939</v>
      </c>
      <c r="C6883" s="462" t="s">
        <v>914</v>
      </c>
      <c r="D6883" s="463">
        <v>46.56</v>
      </c>
      <c r="E6883" s="463">
        <v>16.61</v>
      </c>
      <c r="F6883" s="463">
        <v>63.17</v>
      </c>
    </row>
    <row r="6884" spans="1:6" ht="60">
      <c r="A6884" s="460">
        <v>97033</v>
      </c>
      <c r="B6884" s="461" t="s">
        <v>940</v>
      </c>
      <c r="C6884" s="462" t="s">
        <v>914</v>
      </c>
      <c r="D6884" s="463">
        <v>119.38</v>
      </c>
      <c r="E6884" s="463">
        <v>15.65</v>
      </c>
      <c r="F6884" s="463">
        <v>135.03</v>
      </c>
    </row>
    <row r="6885" spans="1:6" ht="60">
      <c r="A6885" s="460">
        <v>97034</v>
      </c>
      <c r="B6885" s="461" t="s">
        <v>941</v>
      </c>
      <c r="C6885" s="462" t="s">
        <v>914</v>
      </c>
      <c r="D6885" s="463">
        <v>63.820000000000007</v>
      </c>
      <c r="E6885" s="463">
        <v>15.66</v>
      </c>
      <c r="F6885" s="463">
        <v>79.48</v>
      </c>
    </row>
    <row r="6886" spans="1:6" ht="30">
      <c r="A6886" s="460">
        <v>97039</v>
      </c>
      <c r="B6886" s="461" t="s">
        <v>942</v>
      </c>
      <c r="C6886" s="462" t="s">
        <v>98</v>
      </c>
      <c r="D6886" s="463">
        <v>32.07</v>
      </c>
      <c r="E6886" s="463">
        <v>16.079999999999998</v>
      </c>
      <c r="F6886" s="463">
        <v>48.15</v>
      </c>
    </row>
    <row r="6887" spans="1:6" ht="30">
      <c r="A6887" s="460">
        <v>97040</v>
      </c>
      <c r="B6887" s="461" t="s">
        <v>943</v>
      </c>
      <c r="C6887" s="462" t="s">
        <v>98</v>
      </c>
      <c r="D6887" s="463">
        <v>8.6199999999999992</v>
      </c>
      <c r="E6887" s="463">
        <v>9.92</v>
      </c>
      <c r="F6887" s="463">
        <v>18.54</v>
      </c>
    </row>
    <row r="6888" spans="1:6" ht="30">
      <c r="A6888" s="460">
        <v>97041</v>
      </c>
      <c r="B6888" s="461" t="s">
        <v>944</v>
      </c>
      <c r="C6888" s="462" t="s">
        <v>98</v>
      </c>
      <c r="D6888" s="463">
        <v>262.94</v>
      </c>
      <c r="E6888" s="463">
        <v>26.5</v>
      </c>
      <c r="F6888" s="463">
        <v>289.44</v>
      </c>
    </row>
    <row r="6889" spans="1:6">
      <c r="A6889" s="460">
        <v>97046</v>
      </c>
      <c r="B6889" s="461" t="s">
        <v>945</v>
      </c>
      <c r="C6889" s="462" t="s">
        <v>98</v>
      </c>
      <c r="D6889" s="463">
        <v>0.33</v>
      </c>
      <c r="E6889" s="463">
        <v>7.0000000000000007E-2</v>
      </c>
      <c r="F6889" s="463">
        <v>0.4</v>
      </c>
    </row>
    <row r="6890" spans="1:6" ht="30">
      <c r="A6890" s="460">
        <v>97047</v>
      </c>
      <c r="B6890" s="461" t="s">
        <v>946</v>
      </c>
      <c r="C6890" s="462" t="s">
        <v>98</v>
      </c>
      <c r="D6890" s="463">
        <v>0.13</v>
      </c>
      <c r="E6890" s="463">
        <v>0.02</v>
      </c>
      <c r="F6890" s="463">
        <v>0.15</v>
      </c>
    </row>
    <row r="6891" spans="1:6">
      <c r="A6891" s="460">
        <v>97048</v>
      </c>
      <c r="B6891" s="461" t="s">
        <v>947</v>
      </c>
      <c r="C6891" s="462" t="s">
        <v>98</v>
      </c>
      <c r="D6891" s="463">
        <v>0.09</v>
      </c>
      <c r="E6891" s="463">
        <v>0.02</v>
      </c>
      <c r="F6891" s="463">
        <v>0.11</v>
      </c>
    </row>
    <row r="6892" spans="1:6">
      <c r="A6892" s="460">
        <v>97054</v>
      </c>
      <c r="B6892" s="461" t="s">
        <v>915</v>
      </c>
      <c r="C6892" s="462" t="s">
        <v>896</v>
      </c>
      <c r="D6892" s="463">
        <v>20.189999999999998</v>
      </c>
      <c r="E6892" s="463">
        <v>10.38</v>
      </c>
      <c r="F6892" s="463">
        <v>30.57</v>
      </c>
    </row>
    <row r="6893" spans="1:6">
      <c r="A6893" s="460">
        <v>97062</v>
      </c>
      <c r="B6893" s="461" t="s">
        <v>922</v>
      </c>
      <c r="C6893" s="462" t="s">
        <v>98</v>
      </c>
      <c r="D6893" s="463">
        <v>3.8800000000000003</v>
      </c>
      <c r="E6893" s="463">
        <v>3.31</v>
      </c>
      <c r="F6893" s="463">
        <v>7.19</v>
      </c>
    </row>
    <row r="6894" spans="1:6" ht="45">
      <c r="A6894" s="460">
        <v>97063</v>
      </c>
      <c r="B6894" s="461" t="s">
        <v>923</v>
      </c>
      <c r="C6894" s="462" t="s">
        <v>98</v>
      </c>
      <c r="D6894" s="463">
        <v>3.41</v>
      </c>
      <c r="E6894" s="463">
        <v>9.82</v>
      </c>
      <c r="F6894" s="463">
        <v>13.23</v>
      </c>
    </row>
    <row r="6895" spans="1:6" ht="30">
      <c r="A6895" s="460">
        <v>97064</v>
      </c>
      <c r="B6895" s="461" t="s">
        <v>924</v>
      </c>
      <c r="C6895" s="462" t="s">
        <v>914</v>
      </c>
      <c r="D6895" s="463">
        <v>6.4499999999999993</v>
      </c>
      <c r="E6895" s="463">
        <v>17.940000000000001</v>
      </c>
      <c r="F6895" s="463">
        <v>24.39</v>
      </c>
    </row>
    <row r="6896" spans="1:6" ht="30">
      <c r="A6896" s="460">
        <v>97065</v>
      </c>
      <c r="B6896" s="461" t="s">
        <v>925</v>
      </c>
      <c r="C6896" s="462" t="s">
        <v>926</v>
      </c>
      <c r="D6896" s="463">
        <v>2.2700000000000005</v>
      </c>
      <c r="E6896" s="463">
        <v>6.19</v>
      </c>
      <c r="F6896" s="463">
        <v>8.4600000000000009</v>
      </c>
    </row>
    <row r="6897" spans="1:6" ht="30">
      <c r="A6897" s="460">
        <v>97066</v>
      </c>
      <c r="B6897" s="461" t="s">
        <v>927</v>
      </c>
      <c r="C6897" s="462" t="s">
        <v>98</v>
      </c>
      <c r="D6897" s="463">
        <v>74.850000000000009</v>
      </c>
      <c r="E6897" s="463">
        <v>27.3</v>
      </c>
      <c r="F6897" s="463">
        <v>102.15</v>
      </c>
    </row>
    <row r="6898" spans="1:6" ht="30">
      <c r="A6898" s="460">
        <v>97067</v>
      </c>
      <c r="B6898" s="461" t="s">
        <v>928</v>
      </c>
      <c r="C6898" s="462" t="s">
        <v>914</v>
      </c>
      <c r="D6898" s="463">
        <v>566.17999999999995</v>
      </c>
      <c r="E6898" s="463">
        <v>264.60000000000002</v>
      </c>
      <c r="F6898" s="463">
        <v>830.78</v>
      </c>
    </row>
    <row r="6899" spans="1:6" ht="30">
      <c r="A6899" s="460">
        <v>97621</v>
      </c>
      <c r="B6899" s="461" t="s">
        <v>8255</v>
      </c>
      <c r="C6899" s="462" t="s">
        <v>926</v>
      </c>
      <c r="D6899" s="463">
        <v>43.56</v>
      </c>
      <c r="E6899" s="463">
        <v>102.84</v>
      </c>
      <c r="F6899" s="463">
        <v>146.4</v>
      </c>
    </row>
    <row r="6900" spans="1:6" ht="30">
      <c r="A6900" s="460">
        <v>97622</v>
      </c>
      <c r="B6900" s="461" t="s">
        <v>8256</v>
      </c>
      <c r="C6900" s="462" t="s">
        <v>926</v>
      </c>
      <c r="D6900" s="463">
        <v>21.219999999999992</v>
      </c>
      <c r="E6900" s="463">
        <v>50.13</v>
      </c>
      <c r="F6900" s="463">
        <v>71.349999999999994</v>
      </c>
    </row>
    <row r="6901" spans="1:6" ht="30">
      <c r="A6901" s="460">
        <v>97623</v>
      </c>
      <c r="B6901" s="461" t="s">
        <v>8257</v>
      </c>
      <c r="C6901" s="462" t="s">
        <v>926</v>
      </c>
      <c r="D6901" s="463">
        <v>65.080000000000013</v>
      </c>
      <c r="E6901" s="463">
        <v>153.5</v>
      </c>
      <c r="F6901" s="463">
        <v>218.58</v>
      </c>
    </row>
    <row r="6902" spans="1:6" ht="30">
      <c r="A6902" s="460">
        <v>97624</v>
      </c>
      <c r="B6902" s="461" t="s">
        <v>8258</v>
      </c>
      <c r="C6902" s="462" t="s">
        <v>926</v>
      </c>
      <c r="D6902" s="463">
        <v>39.910000000000011</v>
      </c>
      <c r="E6902" s="463">
        <v>94.24</v>
      </c>
      <c r="F6902" s="463">
        <v>134.15</v>
      </c>
    </row>
    <row r="6903" spans="1:6" ht="30">
      <c r="A6903" s="460">
        <v>97625</v>
      </c>
      <c r="B6903" s="461" t="s">
        <v>8259</v>
      </c>
      <c r="C6903" s="462" t="s">
        <v>926</v>
      </c>
      <c r="D6903" s="463">
        <v>54.98</v>
      </c>
      <c r="E6903" s="463">
        <v>9.57</v>
      </c>
      <c r="F6903" s="463">
        <v>64.55</v>
      </c>
    </row>
    <row r="6904" spans="1:6" ht="30">
      <c r="A6904" s="460">
        <v>97626</v>
      </c>
      <c r="B6904" s="461" t="s">
        <v>8260</v>
      </c>
      <c r="C6904" s="462" t="s">
        <v>926</v>
      </c>
      <c r="D6904" s="463">
        <v>213.56</v>
      </c>
      <c r="E6904" s="463">
        <v>503.54</v>
      </c>
      <c r="F6904" s="463">
        <v>717.1</v>
      </c>
    </row>
    <row r="6905" spans="1:6" ht="30">
      <c r="A6905" s="460">
        <v>97627</v>
      </c>
      <c r="B6905" s="461" t="s">
        <v>8261</v>
      </c>
      <c r="C6905" s="462" t="s">
        <v>926</v>
      </c>
      <c r="D6905" s="463">
        <v>64.890000000000015</v>
      </c>
      <c r="E6905" s="463">
        <v>158.88999999999999</v>
      </c>
      <c r="F6905" s="463">
        <v>223.78</v>
      </c>
    </row>
    <row r="6906" spans="1:6" ht="30">
      <c r="A6906" s="460">
        <v>97628</v>
      </c>
      <c r="B6906" s="461" t="s">
        <v>8262</v>
      </c>
      <c r="C6906" s="462" t="s">
        <v>926</v>
      </c>
      <c r="D6906" s="463">
        <v>99.440000000000026</v>
      </c>
      <c r="E6906" s="463">
        <v>234.54</v>
      </c>
      <c r="F6906" s="463">
        <v>333.98</v>
      </c>
    </row>
    <row r="6907" spans="1:6" ht="30">
      <c r="A6907" s="460">
        <v>97629</v>
      </c>
      <c r="B6907" s="461" t="s">
        <v>8263</v>
      </c>
      <c r="C6907" s="462" t="s">
        <v>926</v>
      </c>
      <c r="D6907" s="463">
        <v>30.159999999999997</v>
      </c>
      <c r="E6907" s="463">
        <v>74.040000000000006</v>
      </c>
      <c r="F6907" s="463">
        <v>104.2</v>
      </c>
    </row>
    <row r="6908" spans="1:6">
      <c r="A6908" s="460">
        <v>97631</v>
      </c>
      <c r="B6908" s="461" t="s">
        <v>8264</v>
      </c>
      <c r="C6908" s="462" t="s">
        <v>98</v>
      </c>
      <c r="D6908" s="463">
        <v>4.1500000000000004</v>
      </c>
      <c r="E6908" s="463">
        <v>10.25</v>
      </c>
      <c r="F6908" s="463">
        <v>14.4</v>
      </c>
    </row>
    <row r="6909" spans="1:6" ht="30">
      <c r="A6909" s="460">
        <v>97632</v>
      </c>
      <c r="B6909" s="461" t="s">
        <v>8265</v>
      </c>
      <c r="C6909" s="462" t="s">
        <v>914</v>
      </c>
      <c r="D6909" s="463">
        <v>0.91000000000000014</v>
      </c>
      <c r="E6909" s="463">
        <v>2.38</v>
      </c>
      <c r="F6909" s="463">
        <v>3.29</v>
      </c>
    </row>
    <row r="6910" spans="1:6" ht="30">
      <c r="A6910" s="460">
        <v>97633</v>
      </c>
      <c r="B6910" s="461" t="s">
        <v>8266</v>
      </c>
      <c r="C6910" s="462" t="s">
        <v>98</v>
      </c>
      <c r="D6910" s="463">
        <v>8.3300000000000018</v>
      </c>
      <c r="E6910" s="463">
        <v>20.43</v>
      </c>
      <c r="F6910" s="463">
        <v>28.76</v>
      </c>
    </row>
    <row r="6911" spans="1:6" ht="30">
      <c r="A6911" s="460">
        <v>97634</v>
      </c>
      <c r="B6911" s="461" t="s">
        <v>8267</v>
      </c>
      <c r="C6911" s="462" t="s">
        <v>98</v>
      </c>
      <c r="D6911" s="463">
        <v>2.3599999999999994</v>
      </c>
      <c r="E6911" s="463">
        <v>6.07</v>
      </c>
      <c r="F6911" s="463">
        <v>8.43</v>
      </c>
    </row>
    <row r="6912" spans="1:6" ht="30">
      <c r="A6912" s="460">
        <v>97635</v>
      </c>
      <c r="B6912" s="461" t="s">
        <v>8268</v>
      </c>
      <c r="C6912" s="462" t="s">
        <v>98</v>
      </c>
      <c r="D6912" s="463">
        <v>5.7700000000000014</v>
      </c>
      <c r="E6912" s="463">
        <v>14.6</v>
      </c>
      <c r="F6912" s="463">
        <v>20.37</v>
      </c>
    </row>
    <row r="6913" spans="1:6" ht="30">
      <c r="A6913" s="460">
        <v>97636</v>
      </c>
      <c r="B6913" s="461" t="s">
        <v>8269</v>
      </c>
      <c r="C6913" s="462" t="s">
        <v>98</v>
      </c>
      <c r="D6913" s="463">
        <v>14.8</v>
      </c>
      <c r="E6913" s="463">
        <v>9.7100000000000009</v>
      </c>
      <c r="F6913" s="463">
        <v>24.51</v>
      </c>
    </row>
    <row r="6914" spans="1:6" ht="30">
      <c r="A6914" s="460">
        <v>97637</v>
      </c>
      <c r="B6914" s="461" t="s">
        <v>8270</v>
      </c>
      <c r="C6914" s="462" t="s">
        <v>98</v>
      </c>
      <c r="D6914" s="463">
        <v>0.98999999999999977</v>
      </c>
      <c r="E6914" s="463">
        <v>2.58</v>
      </c>
      <c r="F6914" s="463">
        <v>3.57</v>
      </c>
    </row>
    <row r="6915" spans="1:6" ht="30">
      <c r="A6915" s="460">
        <v>97638</v>
      </c>
      <c r="B6915" s="461" t="s">
        <v>8271</v>
      </c>
      <c r="C6915" s="462" t="s">
        <v>98</v>
      </c>
      <c r="D6915" s="463">
        <v>2.9800000000000004</v>
      </c>
      <c r="E6915" s="463">
        <v>7.41</v>
      </c>
      <c r="F6915" s="463">
        <v>10.39</v>
      </c>
    </row>
    <row r="6916" spans="1:6" ht="30">
      <c r="A6916" s="460">
        <v>97639</v>
      </c>
      <c r="B6916" s="461" t="s">
        <v>8272</v>
      </c>
      <c r="C6916" s="462" t="s">
        <v>98</v>
      </c>
      <c r="D6916" s="463">
        <v>7.4600000000000009</v>
      </c>
      <c r="E6916" s="463">
        <v>18.54</v>
      </c>
      <c r="F6916" s="463">
        <v>26</v>
      </c>
    </row>
    <row r="6917" spans="1:6" ht="30">
      <c r="A6917" s="460">
        <v>97640</v>
      </c>
      <c r="B6917" s="461" t="s">
        <v>8273</v>
      </c>
      <c r="C6917" s="462" t="s">
        <v>98</v>
      </c>
      <c r="D6917" s="463">
        <v>0.67000000000000015</v>
      </c>
      <c r="E6917" s="463">
        <v>1.76</v>
      </c>
      <c r="F6917" s="463">
        <v>2.4300000000000002</v>
      </c>
    </row>
    <row r="6918" spans="1:6">
      <c r="A6918" s="460">
        <v>97641</v>
      </c>
      <c r="B6918" s="461" t="s">
        <v>8274</v>
      </c>
      <c r="C6918" s="462" t="s">
        <v>98</v>
      </c>
      <c r="D6918" s="463">
        <v>1.0300000000000002</v>
      </c>
      <c r="E6918" s="463">
        <v>2.63</v>
      </c>
      <c r="F6918" s="463">
        <v>3.66</v>
      </c>
    </row>
    <row r="6919" spans="1:6" ht="30">
      <c r="A6919" s="460">
        <v>97642</v>
      </c>
      <c r="B6919" s="461" t="s">
        <v>8275</v>
      </c>
      <c r="C6919" s="462" t="s">
        <v>98</v>
      </c>
      <c r="D6919" s="463">
        <v>0.9700000000000002</v>
      </c>
      <c r="E6919" s="463">
        <v>2.5099999999999998</v>
      </c>
      <c r="F6919" s="463">
        <v>3.48</v>
      </c>
    </row>
    <row r="6920" spans="1:6" ht="30">
      <c r="A6920" s="460">
        <v>97643</v>
      </c>
      <c r="B6920" s="461" t="s">
        <v>8276</v>
      </c>
      <c r="C6920" s="462" t="s">
        <v>98</v>
      </c>
      <c r="D6920" s="463">
        <v>9.16</v>
      </c>
      <c r="E6920" s="463">
        <v>22.73</v>
      </c>
      <c r="F6920" s="463">
        <v>31.89</v>
      </c>
    </row>
    <row r="6921" spans="1:6">
      <c r="A6921" s="460">
        <v>97644</v>
      </c>
      <c r="B6921" s="461" t="s">
        <v>8277</v>
      </c>
      <c r="C6921" s="462" t="s">
        <v>98</v>
      </c>
      <c r="D6921" s="463">
        <v>3.4299999999999997</v>
      </c>
      <c r="E6921" s="463">
        <v>8.61</v>
      </c>
      <c r="F6921" s="463">
        <v>12.04</v>
      </c>
    </row>
    <row r="6922" spans="1:6">
      <c r="A6922" s="460">
        <v>97645</v>
      </c>
      <c r="B6922" s="461" t="s">
        <v>8278</v>
      </c>
      <c r="C6922" s="462" t="s">
        <v>98</v>
      </c>
      <c r="D6922" s="463">
        <v>8.93</v>
      </c>
      <c r="E6922" s="463">
        <v>22.15</v>
      </c>
      <c r="F6922" s="463">
        <v>31.08</v>
      </c>
    </row>
    <row r="6923" spans="1:6" ht="30">
      <c r="A6923" s="460">
        <v>97647</v>
      </c>
      <c r="B6923" s="461" t="s">
        <v>8279</v>
      </c>
      <c r="C6923" s="462" t="s">
        <v>98</v>
      </c>
      <c r="D6923" s="463">
        <v>1.2500000000000004</v>
      </c>
      <c r="E6923" s="463">
        <v>3.23</v>
      </c>
      <c r="F6923" s="463">
        <v>4.4800000000000004</v>
      </c>
    </row>
    <row r="6924" spans="1:6" ht="30">
      <c r="A6924" s="460">
        <v>97648</v>
      </c>
      <c r="B6924" s="461" t="s">
        <v>8280</v>
      </c>
      <c r="C6924" s="462" t="s">
        <v>98</v>
      </c>
      <c r="D6924" s="463">
        <v>0.70999999999999974</v>
      </c>
      <c r="E6924" s="463">
        <v>1.86</v>
      </c>
      <c r="F6924" s="463">
        <v>2.57</v>
      </c>
    </row>
    <row r="6925" spans="1:6" ht="30">
      <c r="A6925" s="460">
        <v>97649</v>
      </c>
      <c r="B6925" s="461" t="s">
        <v>8281</v>
      </c>
      <c r="C6925" s="462" t="s">
        <v>98</v>
      </c>
      <c r="D6925" s="463">
        <v>1.9699999999999998</v>
      </c>
      <c r="E6925" s="463">
        <v>3.55</v>
      </c>
      <c r="F6925" s="463">
        <v>5.52</v>
      </c>
    </row>
    <row r="6926" spans="1:6" ht="30">
      <c r="A6926" s="460">
        <v>97650</v>
      </c>
      <c r="B6926" s="461" t="s">
        <v>8282</v>
      </c>
      <c r="C6926" s="462" t="s">
        <v>98</v>
      </c>
      <c r="D6926" s="463">
        <v>2.76</v>
      </c>
      <c r="E6926" s="463">
        <v>6.91</v>
      </c>
      <c r="F6926" s="463">
        <v>9.67</v>
      </c>
    </row>
    <row r="6927" spans="1:6" ht="30">
      <c r="A6927" s="460">
        <v>97651</v>
      </c>
      <c r="B6927" s="461" t="s">
        <v>8283</v>
      </c>
      <c r="C6927" s="462" t="s">
        <v>896</v>
      </c>
      <c r="D6927" s="463">
        <v>30.400000000000006</v>
      </c>
      <c r="E6927" s="463">
        <v>74.91</v>
      </c>
      <c r="F6927" s="463">
        <v>105.31</v>
      </c>
    </row>
    <row r="6928" spans="1:6" ht="30">
      <c r="A6928" s="460">
        <v>97652</v>
      </c>
      <c r="B6928" s="461" t="s">
        <v>8284</v>
      </c>
      <c r="C6928" s="462" t="s">
        <v>896</v>
      </c>
      <c r="D6928" s="463">
        <v>69.03</v>
      </c>
      <c r="E6928" s="463">
        <v>169.72</v>
      </c>
      <c r="F6928" s="463">
        <v>238.75</v>
      </c>
    </row>
    <row r="6929" spans="1:6" ht="30">
      <c r="A6929" s="460">
        <v>97653</v>
      </c>
      <c r="B6929" s="461" t="s">
        <v>8285</v>
      </c>
      <c r="C6929" s="462" t="s">
        <v>896</v>
      </c>
      <c r="D6929" s="463">
        <v>109.46000000000001</v>
      </c>
      <c r="E6929" s="463">
        <v>44.01</v>
      </c>
      <c r="F6929" s="463">
        <v>153.47</v>
      </c>
    </row>
    <row r="6930" spans="1:6" ht="30">
      <c r="A6930" s="460">
        <v>97654</v>
      </c>
      <c r="B6930" s="461" t="s">
        <v>8286</v>
      </c>
      <c r="C6930" s="462" t="s">
        <v>896</v>
      </c>
      <c r="D6930" s="463">
        <v>122.08000000000001</v>
      </c>
      <c r="E6930" s="463">
        <v>75.069999999999993</v>
      </c>
      <c r="F6930" s="463">
        <v>197.15</v>
      </c>
    </row>
    <row r="6931" spans="1:6" ht="30">
      <c r="A6931" s="460">
        <v>97655</v>
      </c>
      <c r="B6931" s="461" t="s">
        <v>8287</v>
      </c>
      <c r="C6931" s="462" t="s">
        <v>98</v>
      </c>
      <c r="D6931" s="463">
        <v>25.700000000000003</v>
      </c>
      <c r="E6931" s="463">
        <v>15.65</v>
      </c>
      <c r="F6931" s="463">
        <v>41.35</v>
      </c>
    </row>
    <row r="6932" spans="1:6" ht="30">
      <c r="A6932" s="460">
        <v>97656</v>
      </c>
      <c r="B6932" s="461" t="s">
        <v>8288</v>
      </c>
      <c r="C6932" s="462" t="s">
        <v>896</v>
      </c>
      <c r="D6932" s="463">
        <v>218.89999999999998</v>
      </c>
      <c r="E6932" s="463">
        <v>163.87</v>
      </c>
      <c r="F6932" s="463">
        <v>382.77</v>
      </c>
    </row>
    <row r="6933" spans="1:6" ht="30">
      <c r="A6933" s="460">
        <v>97657</v>
      </c>
      <c r="B6933" s="461" t="s">
        <v>8289</v>
      </c>
      <c r="C6933" s="462" t="s">
        <v>896</v>
      </c>
      <c r="D6933" s="463">
        <v>433.86999999999995</v>
      </c>
      <c r="E6933" s="463">
        <v>324.79000000000002</v>
      </c>
      <c r="F6933" s="463">
        <v>758.66</v>
      </c>
    </row>
    <row r="6934" spans="1:6" ht="30">
      <c r="A6934" s="460">
        <v>97658</v>
      </c>
      <c r="B6934" s="461" t="s">
        <v>8290</v>
      </c>
      <c r="C6934" s="462" t="s">
        <v>896</v>
      </c>
      <c r="D6934" s="463">
        <v>162.83000000000001</v>
      </c>
      <c r="E6934" s="463">
        <v>79.88</v>
      </c>
      <c r="F6934" s="463">
        <v>242.71</v>
      </c>
    </row>
    <row r="6935" spans="1:6" ht="30">
      <c r="A6935" s="460">
        <v>97659</v>
      </c>
      <c r="B6935" s="461" t="s">
        <v>8291</v>
      </c>
      <c r="C6935" s="462" t="s">
        <v>896</v>
      </c>
      <c r="D6935" s="463">
        <v>213.68999999999997</v>
      </c>
      <c r="E6935" s="463">
        <v>128.77000000000001</v>
      </c>
      <c r="F6935" s="463">
        <v>342.46</v>
      </c>
    </row>
    <row r="6936" spans="1:6" ht="30">
      <c r="A6936" s="460">
        <v>97660</v>
      </c>
      <c r="B6936" s="461" t="s">
        <v>8292</v>
      </c>
      <c r="C6936" s="462" t="s">
        <v>896</v>
      </c>
      <c r="D6936" s="463">
        <v>0.19999999999999996</v>
      </c>
      <c r="E6936" s="463">
        <v>0.63</v>
      </c>
      <c r="F6936" s="463">
        <v>0.83</v>
      </c>
    </row>
    <row r="6937" spans="1:6" ht="30">
      <c r="A6937" s="460">
        <v>97661</v>
      </c>
      <c r="B6937" s="461" t="s">
        <v>8293</v>
      </c>
      <c r="C6937" s="462" t="s">
        <v>914</v>
      </c>
      <c r="D6937" s="463">
        <v>0.22999999999999998</v>
      </c>
      <c r="E6937" s="463">
        <v>0.66</v>
      </c>
      <c r="F6937" s="463">
        <v>0.89</v>
      </c>
    </row>
    <row r="6938" spans="1:6" ht="30">
      <c r="A6938" s="460">
        <v>97662</v>
      </c>
      <c r="B6938" s="461" t="s">
        <v>8294</v>
      </c>
      <c r="C6938" s="462" t="s">
        <v>914</v>
      </c>
      <c r="D6938" s="463">
        <v>0.15000000000000002</v>
      </c>
      <c r="E6938" s="463">
        <v>0.49</v>
      </c>
      <c r="F6938" s="463">
        <v>0.64</v>
      </c>
    </row>
    <row r="6939" spans="1:6">
      <c r="A6939" s="460">
        <v>97663</v>
      </c>
      <c r="B6939" s="461" t="s">
        <v>8295</v>
      </c>
      <c r="C6939" s="462" t="s">
        <v>896</v>
      </c>
      <c r="D6939" s="463">
        <v>4.4700000000000006</v>
      </c>
      <c r="E6939" s="463">
        <v>11.45</v>
      </c>
      <c r="F6939" s="463">
        <v>15.92</v>
      </c>
    </row>
    <row r="6940" spans="1:6">
      <c r="A6940" s="460">
        <v>97664</v>
      </c>
      <c r="B6940" s="461" t="s">
        <v>8296</v>
      </c>
      <c r="C6940" s="462" t="s">
        <v>896</v>
      </c>
      <c r="D6940" s="463">
        <v>0.52</v>
      </c>
      <c r="E6940" s="463">
        <v>1.46</v>
      </c>
      <c r="F6940" s="463">
        <v>1.98</v>
      </c>
    </row>
    <row r="6941" spans="1:6">
      <c r="A6941" s="460">
        <v>97665</v>
      </c>
      <c r="B6941" s="461" t="s">
        <v>8297</v>
      </c>
      <c r="C6941" s="462" t="s">
        <v>896</v>
      </c>
      <c r="D6941" s="463">
        <v>0.60999999999999988</v>
      </c>
      <c r="E6941" s="463">
        <v>1.67</v>
      </c>
      <c r="F6941" s="463">
        <v>2.2799999999999998</v>
      </c>
    </row>
    <row r="6942" spans="1:6">
      <c r="A6942" s="460">
        <v>97666</v>
      </c>
      <c r="B6942" s="461" t="s">
        <v>8298</v>
      </c>
      <c r="C6942" s="462" t="s">
        <v>896</v>
      </c>
      <c r="D6942" s="463">
        <v>3.2699999999999996</v>
      </c>
      <c r="E6942" s="463">
        <v>8.34</v>
      </c>
      <c r="F6942" s="463">
        <v>11.61</v>
      </c>
    </row>
    <row r="6943" spans="1:6" ht="30">
      <c r="A6943" s="460">
        <v>104789</v>
      </c>
      <c r="B6943" s="461" t="s">
        <v>8299</v>
      </c>
      <c r="C6943" s="462" t="s">
        <v>926</v>
      </c>
      <c r="D6943" s="463">
        <v>74.75</v>
      </c>
      <c r="E6943" s="463">
        <v>176.37</v>
      </c>
      <c r="F6943" s="463">
        <v>251.12</v>
      </c>
    </row>
    <row r="6944" spans="1:6" ht="30">
      <c r="A6944" s="460">
        <v>104790</v>
      </c>
      <c r="B6944" s="461" t="s">
        <v>8300</v>
      </c>
      <c r="C6944" s="462" t="s">
        <v>926</v>
      </c>
      <c r="D6944" s="463">
        <v>68.260000000000005</v>
      </c>
      <c r="E6944" s="463">
        <v>55.64</v>
      </c>
      <c r="F6944" s="463">
        <v>123.9</v>
      </c>
    </row>
    <row r="6945" spans="1:6" ht="30">
      <c r="A6945" s="460">
        <v>104791</v>
      </c>
      <c r="B6945" s="461" t="s">
        <v>8301</v>
      </c>
      <c r="C6945" s="462" t="s">
        <v>98</v>
      </c>
      <c r="D6945" s="463">
        <v>2.08</v>
      </c>
      <c r="E6945" s="463">
        <v>5.43</v>
      </c>
      <c r="F6945" s="463">
        <v>7.51</v>
      </c>
    </row>
    <row r="6946" spans="1:6" ht="30">
      <c r="A6946" s="460">
        <v>104792</v>
      </c>
      <c r="B6946" s="461" t="s">
        <v>8302</v>
      </c>
      <c r="C6946" s="462" t="s">
        <v>914</v>
      </c>
      <c r="D6946" s="463">
        <v>9.9999999999999978E-2</v>
      </c>
      <c r="E6946" s="463">
        <v>0.39</v>
      </c>
      <c r="F6946" s="463">
        <v>0.49</v>
      </c>
    </row>
    <row r="6947" spans="1:6" ht="30">
      <c r="A6947" s="460">
        <v>104793</v>
      </c>
      <c r="B6947" s="461" t="s">
        <v>8303</v>
      </c>
      <c r="C6947" s="462" t="s">
        <v>914</v>
      </c>
      <c r="D6947" s="463">
        <v>0.16000000000000003</v>
      </c>
      <c r="E6947" s="463">
        <v>0.52</v>
      </c>
      <c r="F6947" s="463">
        <v>0.68</v>
      </c>
    </row>
    <row r="6948" spans="1:6" ht="30">
      <c r="A6948" s="460">
        <v>104794</v>
      </c>
      <c r="B6948" s="461" t="s">
        <v>8304</v>
      </c>
      <c r="C6948" s="462" t="s">
        <v>914</v>
      </c>
      <c r="D6948" s="463">
        <v>0.30999999999999994</v>
      </c>
      <c r="E6948" s="463">
        <v>0.9</v>
      </c>
      <c r="F6948" s="463">
        <v>1.21</v>
      </c>
    </row>
    <row r="6949" spans="1:6" ht="30">
      <c r="A6949" s="460">
        <v>104795</v>
      </c>
      <c r="B6949" s="461" t="s">
        <v>8305</v>
      </c>
      <c r="C6949" s="462" t="s">
        <v>914</v>
      </c>
      <c r="D6949" s="463">
        <v>0.45999999999999996</v>
      </c>
      <c r="E6949" s="463">
        <v>1.25</v>
      </c>
      <c r="F6949" s="463">
        <v>1.71</v>
      </c>
    </row>
    <row r="6950" spans="1:6" ht="30">
      <c r="A6950" s="460">
        <v>104796</v>
      </c>
      <c r="B6950" s="461" t="s">
        <v>8306</v>
      </c>
      <c r="C6950" s="462" t="s">
        <v>914</v>
      </c>
      <c r="D6950" s="463">
        <v>6.9599999999999991</v>
      </c>
      <c r="E6950" s="463">
        <v>9.6300000000000008</v>
      </c>
      <c r="F6950" s="463">
        <v>16.59</v>
      </c>
    </row>
    <row r="6951" spans="1:6" ht="30">
      <c r="A6951" s="460">
        <v>104797</v>
      </c>
      <c r="B6951" s="461" t="s">
        <v>8307</v>
      </c>
      <c r="C6951" s="462" t="s">
        <v>914</v>
      </c>
      <c r="D6951" s="463">
        <v>8.7300000000000022</v>
      </c>
      <c r="E6951" s="463">
        <v>12.03</v>
      </c>
      <c r="F6951" s="463">
        <v>20.76</v>
      </c>
    </row>
    <row r="6952" spans="1:6" ht="30">
      <c r="A6952" s="460">
        <v>104798</v>
      </c>
      <c r="B6952" s="461" t="s">
        <v>8308</v>
      </c>
      <c r="C6952" s="462" t="s">
        <v>896</v>
      </c>
      <c r="D6952" s="463">
        <v>4.9199999999999982</v>
      </c>
      <c r="E6952" s="463">
        <v>12.16</v>
      </c>
      <c r="F6952" s="463">
        <v>17.079999999999998</v>
      </c>
    </row>
    <row r="6953" spans="1:6" ht="30">
      <c r="A6953" s="460">
        <v>104799</v>
      </c>
      <c r="B6953" s="461" t="s">
        <v>8309</v>
      </c>
      <c r="C6953" s="462" t="s">
        <v>98</v>
      </c>
      <c r="D6953" s="463">
        <v>3.8600000000000012</v>
      </c>
      <c r="E6953" s="463">
        <v>9.5399999999999991</v>
      </c>
      <c r="F6953" s="463">
        <v>13.4</v>
      </c>
    </row>
    <row r="6954" spans="1:6">
      <c r="A6954" s="460">
        <v>104800</v>
      </c>
      <c r="B6954" s="461" t="s">
        <v>8310</v>
      </c>
      <c r="C6954" s="462" t="s">
        <v>914</v>
      </c>
      <c r="D6954" s="463">
        <v>3.16</v>
      </c>
      <c r="E6954" s="463">
        <v>8.64</v>
      </c>
      <c r="F6954" s="463">
        <v>11.8</v>
      </c>
    </row>
    <row r="6955" spans="1:6" ht="45">
      <c r="A6955" s="460">
        <v>104801</v>
      </c>
      <c r="B6955" s="461" t="s">
        <v>8311</v>
      </c>
      <c r="C6955" s="462" t="s">
        <v>98</v>
      </c>
      <c r="D6955" s="463">
        <v>4.870000000000001</v>
      </c>
      <c r="E6955" s="463">
        <v>13.05</v>
      </c>
      <c r="F6955" s="463">
        <v>17.920000000000002</v>
      </c>
    </row>
    <row r="6956" spans="1:6" ht="45">
      <c r="A6956" s="460">
        <v>104802</v>
      </c>
      <c r="B6956" s="461" t="s">
        <v>8312</v>
      </c>
      <c r="C6956" s="462" t="s">
        <v>98</v>
      </c>
      <c r="D6956" s="463">
        <v>3.2099999999999991</v>
      </c>
      <c r="E6956" s="463">
        <v>8.7200000000000006</v>
      </c>
      <c r="F6956" s="463">
        <v>11.93</v>
      </c>
    </row>
    <row r="6957" spans="1:6">
      <c r="A6957" s="460">
        <v>104803</v>
      </c>
      <c r="B6957" s="461" t="s">
        <v>8313</v>
      </c>
      <c r="C6957" s="462" t="s">
        <v>914</v>
      </c>
      <c r="D6957" s="463">
        <v>1.5599999999999996</v>
      </c>
      <c r="E6957" s="463">
        <v>4.2300000000000004</v>
      </c>
      <c r="F6957" s="463">
        <v>5.79</v>
      </c>
    </row>
    <row r="6958" spans="1:6" ht="30">
      <c r="A6958" s="460">
        <v>95967</v>
      </c>
      <c r="B6958" s="461" t="s">
        <v>893</v>
      </c>
      <c r="C6958" s="462" t="s">
        <v>848</v>
      </c>
      <c r="D6958" s="463">
        <v>4.8599999999999852</v>
      </c>
      <c r="E6958" s="463">
        <v>171.77</v>
      </c>
      <c r="F6958" s="463">
        <v>176.63</v>
      </c>
    </row>
    <row r="6959" spans="1:6">
      <c r="A6959" s="460">
        <v>99058</v>
      </c>
      <c r="B6959" s="461" t="s">
        <v>916</v>
      </c>
      <c r="C6959" s="462" t="s">
        <v>896</v>
      </c>
      <c r="D6959" s="463">
        <v>1.6799999999999997</v>
      </c>
      <c r="E6959" s="463">
        <v>7.48</v>
      </c>
      <c r="F6959" s="463">
        <v>9.16</v>
      </c>
    </row>
    <row r="6960" spans="1:6" ht="30">
      <c r="A6960" s="460">
        <v>99059</v>
      </c>
      <c r="B6960" s="461" t="s">
        <v>4577</v>
      </c>
      <c r="C6960" s="462" t="s">
        <v>914</v>
      </c>
      <c r="D6960" s="463">
        <v>36.06</v>
      </c>
      <c r="E6960" s="463">
        <v>30.25</v>
      </c>
      <c r="F6960" s="463">
        <v>66.31</v>
      </c>
    </row>
    <row r="6961" spans="1:6">
      <c r="A6961" s="460">
        <v>99060</v>
      </c>
      <c r="B6961" s="461" t="s">
        <v>920</v>
      </c>
      <c r="C6961" s="462" t="s">
        <v>896</v>
      </c>
      <c r="D6961" s="463">
        <v>98.330000000000013</v>
      </c>
      <c r="E6961" s="463">
        <v>83.22</v>
      </c>
      <c r="F6961" s="463">
        <v>181.55</v>
      </c>
    </row>
    <row r="6962" spans="1:6">
      <c r="A6962" s="460">
        <v>99061</v>
      </c>
      <c r="B6962" s="461" t="s">
        <v>921</v>
      </c>
      <c r="C6962" s="462" t="s">
        <v>896</v>
      </c>
      <c r="D6962" s="463">
        <v>60.59</v>
      </c>
      <c r="E6962" s="463">
        <v>61.2</v>
      </c>
      <c r="F6962" s="463">
        <v>121.79</v>
      </c>
    </row>
    <row r="6963" spans="1:6">
      <c r="A6963" s="460">
        <v>99062</v>
      </c>
      <c r="B6963" s="461" t="s">
        <v>917</v>
      </c>
      <c r="C6963" s="462" t="s">
        <v>896</v>
      </c>
      <c r="D6963" s="463">
        <v>0.83000000000000007</v>
      </c>
      <c r="E6963" s="463">
        <v>2.34</v>
      </c>
      <c r="F6963" s="463">
        <v>3.17</v>
      </c>
    </row>
    <row r="6964" spans="1:6">
      <c r="A6964" s="460">
        <v>99063</v>
      </c>
      <c r="B6964" s="461" t="s">
        <v>918</v>
      </c>
      <c r="C6964" s="462" t="s">
        <v>914</v>
      </c>
      <c r="D6964" s="463">
        <v>2.97</v>
      </c>
      <c r="E6964" s="463">
        <v>3.11</v>
      </c>
      <c r="F6964" s="463">
        <v>6.08</v>
      </c>
    </row>
    <row r="6965" spans="1:6">
      <c r="A6965" s="460">
        <v>99064</v>
      </c>
      <c r="B6965" s="461" t="s">
        <v>919</v>
      </c>
      <c r="C6965" s="462" t="s">
        <v>914</v>
      </c>
      <c r="D6965" s="463">
        <v>4.9999999999999989E-2</v>
      </c>
      <c r="E6965" s="463">
        <v>0.4</v>
      </c>
      <c r="F6965" s="463">
        <v>0.45</v>
      </c>
    </row>
    <row r="6966" spans="1:6" ht="30">
      <c r="A6966" s="460">
        <v>93588</v>
      </c>
      <c r="B6966" s="461" t="s">
        <v>1131</v>
      </c>
      <c r="C6966" s="462" t="s">
        <v>948</v>
      </c>
      <c r="D6966" s="463">
        <v>2.75</v>
      </c>
      <c r="E6966" s="463">
        <v>0.41</v>
      </c>
      <c r="F6966" s="463">
        <v>3.16</v>
      </c>
    </row>
    <row r="6967" spans="1:6" ht="30">
      <c r="A6967" s="460">
        <v>93589</v>
      </c>
      <c r="B6967" s="461" t="s">
        <v>1130</v>
      </c>
      <c r="C6967" s="462" t="s">
        <v>948</v>
      </c>
      <c r="D6967" s="463">
        <v>2.35</v>
      </c>
      <c r="E6967" s="463">
        <v>0.35</v>
      </c>
      <c r="F6967" s="463">
        <v>2.7</v>
      </c>
    </row>
    <row r="6968" spans="1:6" ht="30">
      <c r="A6968" s="460">
        <v>93590</v>
      </c>
      <c r="B6968" s="461" t="s">
        <v>1128</v>
      </c>
      <c r="C6968" s="462" t="s">
        <v>948</v>
      </c>
      <c r="D6968" s="463">
        <v>0.87</v>
      </c>
      <c r="E6968" s="463">
        <v>0.12</v>
      </c>
      <c r="F6968" s="463">
        <v>0.99</v>
      </c>
    </row>
    <row r="6969" spans="1:6" ht="30">
      <c r="A6969" s="460">
        <v>93591</v>
      </c>
      <c r="B6969" s="461" t="s">
        <v>1121</v>
      </c>
      <c r="C6969" s="462" t="s">
        <v>948</v>
      </c>
      <c r="D6969" s="463">
        <v>2.33</v>
      </c>
      <c r="E6969" s="463">
        <v>0.28999999999999998</v>
      </c>
      <c r="F6969" s="463">
        <v>2.62</v>
      </c>
    </row>
    <row r="6970" spans="1:6" ht="30">
      <c r="A6970" s="460">
        <v>93592</v>
      </c>
      <c r="B6970" s="461" t="s">
        <v>1120</v>
      </c>
      <c r="C6970" s="462" t="s">
        <v>948</v>
      </c>
      <c r="D6970" s="463">
        <v>2.0299999999999998</v>
      </c>
      <c r="E6970" s="463">
        <v>0.25</v>
      </c>
      <c r="F6970" s="463">
        <v>2.2799999999999998</v>
      </c>
    </row>
    <row r="6971" spans="1:6" ht="30">
      <c r="A6971" s="460">
        <v>93593</v>
      </c>
      <c r="B6971" s="461" t="s">
        <v>1118</v>
      </c>
      <c r="C6971" s="462" t="s">
        <v>948</v>
      </c>
      <c r="D6971" s="463">
        <v>0.75</v>
      </c>
      <c r="E6971" s="463">
        <v>0.08</v>
      </c>
      <c r="F6971" s="463">
        <v>0.83</v>
      </c>
    </row>
    <row r="6972" spans="1:6" ht="30">
      <c r="A6972" s="460">
        <v>93594</v>
      </c>
      <c r="B6972" s="461" t="s">
        <v>1135</v>
      </c>
      <c r="C6972" s="462" t="s">
        <v>1107</v>
      </c>
      <c r="D6972" s="463">
        <v>1.82</v>
      </c>
      <c r="E6972" s="463">
        <v>0.28000000000000003</v>
      </c>
      <c r="F6972" s="463">
        <v>2.1</v>
      </c>
    </row>
    <row r="6973" spans="1:6" ht="30">
      <c r="A6973" s="460">
        <v>93595</v>
      </c>
      <c r="B6973" s="461" t="s">
        <v>1134</v>
      </c>
      <c r="C6973" s="462" t="s">
        <v>1107</v>
      </c>
      <c r="D6973" s="463">
        <v>1.59</v>
      </c>
      <c r="E6973" s="463">
        <v>0.24</v>
      </c>
      <c r="F6973" s="463">
        <v>1.83</v>
      </c>
    </row>
    <row r="6974" spans="1:6" ht="30">
      <c r="A6974" s="460">
        <v>93596</v>
      </c>
      <c r="B6974" s="461" t="s">
        <v>1132</v>
      </c>
      <c r="C6974" s="462" t="s">
        <v>1107</v>
      </c>
      <c r="D6974" s="463">
        <v>0.58000000000000007</v>
      </c>
      <c r="E6974" s="463">
        <v>7.0000000000000007E-2</v>
      </c>
      <c r="F6974" s="463">
        <v>0.65</v>
      </c>
    </row>
    <row r="6975" spans="1:6" ht="30">
      <c r="A6975" s="460">
        <v>93597</v>
      </c>
      <c r="B6975" s="461" t="s">
        <v>1125</v>
      </c>
      <c r="C6975" s="462" t="s">
        <v>1107</v>
      </c>
      <c r="D6975" s="463">
        <v>1.55</v>
      </c>
      <c r="E6975" s="463">
        <v>0.19</v>
      </c>
      <c r="F6975" s="463">
        <v>1.74</v>
      </c>
    </row>
    <row r="6976" spans="1:6" ht="30">
      <c r="A6976" s="460">
        <v>93598</v>
      </c>
      <c r="B6976" s="461" t="s">
        <v>1124</v>
      </c>
      <c r="C6976" s="462" t="s">
        <v>1107</v>
      </c>
      <c r="D6976" s="463">
        <v>1.33</v>
      </c>
      <c r="E6976" s="463">
        <v>0.17</v>
      </c>
      <c r="F6976" s="463">
        <v>1.5</v>
      </c>
    </row>
    <row r="6977" spans="1:6" ht="30">
      <c r="A6977" s="460">
        <v>93599</v>
      </c>
      <c r="B6977" s="461" t="s">
        <v>1122</v>
      </c>
      <c r="C6977" s="462" t="s">
        <v>1107</v>
      </c>
      <c r="D6977" s="463">
        <v>0.5</v>
      </c>
      <c r="E6977" s="463">
        <v>0.06</v>
      </c>
      <c r="F6977" s="463">
        <v>0.56000000000000005</v>
      </c>
    </row>
    <row r="6978" spans="1:6" ht="30">
      <c r="A6978" s="460">
        <v>95425</v>
      </c>
      <c r="B6978" s="461" t="s">
        <v>1111</v>
      </c>
      <c r="C6978" s="462" t="s">
        <v>948</v>
      </c>
      <c r="D6978" s="463">
        <v>2.0099999999999998</v>
      </c>
      <c r="E6978" s="463">
        <v>0.22</v>
      </c>
      <c r="F6978" s="463">
        <v>2.23</v>
      </c>
    </row>
    <row r="6979" spans="1:6" ht="30">
      <c r="A6979" s="460">
        <v>95426</v>
      </c>
      <c r="B6979" s="461" t="s">
        <v>1110</v>
      </c>
      <c r="C6979" s="462" t="s">
        <v>948</v>
      </c>
      <c r="D6979" s="463">
        <v>1.73</v>
      </c>
      <c r="E6979" s="463">
        <v>0.19</v>
      </c>
      <c r="F6979" s="463">
        <v>1.92</v>
      </c>
    </row>
    <row r="6980" spans="1:6" ht="30">
      <c r="A6980" s="460">
        <v>95427</v>
      </c>
      <c r="B6980" s="461" t="s">
        <v>1108</v>
      </c>
      <c r="C6980" s="462" t="s">
        <v>948</v>
      </c>
      <c r="D6980" s="463">
        <v>0.64999999999999991</v>
      </c>
      <c r="E6980" s="463">
        <v>7.0000000000000007E-2</v>
      </c>
      <c r="F6980" s="463">
        <v>0.72</v>
      </c>
    </row>
    <row r="6981" spans="1:6" ht="30">
      <c r="A6981" s="460">
        <v>95428</v>
      </c>
      <c r="B6981" s="461" t="s">
        <v>1115</v>
      </c>
      <c r="C6981" s="462" t="s">
        <v>1107</v>
      </c>
      <c r="D6981" s="463">
        <v>1.35</v>
      </c>
      <c r="E6981" s="463">
        <v>0.15</v>
      </c>
      <c r="F6981" s="463">
        <v>1.5</v>
      </c>
    </row>
    <row r="6982" spans="1:6" ht="30">
      <c r="A6982" s="460">
        <v>95429</v>
      </c>
      <c r="B6982" s="461" t="s">
        <v>1114</v>
      </c>
      <c r="C6982" s="462" t="s">
        <v>1107</v>
      </c>
      <c r="D6982" s="463">
        <v>1.17</v>
      </c>
      <c r="E6982" s="463">
        <v>0.12</v>
      </c>
      <c r="F6982" s="463">
        <v>1.29</v>
      </c>
    </row>
    <row r="6983" spans="1:6" ht="30">
      <c r="A6983" s="460">
        <v>95430</v>
      </c>
      <c r="B6983" s="461" t="s">
        <v>1112</v>
      </c>
      <c r="C6983" s="462" t="s">
        <v>1107</v>
      </c>
      <c r="D6983" s="463">
        <v>0.41000000000000003</v>
      </c>
      <c r="E6983" s="463">
        <v>0.04</v>
      </c>
      <c r="F6983" s="463">
        <v>0.45</v>
      </c>
    </row>
    <row r="6984" spans="1:6" ht="30">
      <c r="A6984" s="460">
        <v>95875</v>
      </c>
      <c r="B6984" s="461" t="s">
        <v>1129</v>
      </c>
      <c r="C6984" s="462" t="s">
        <v>948</v>
      </c>
      <c r="D6984" s="463">
        <v>2.1800000000000002</v>
      </c>
      <c r="E6984" s="463">
        <v>0.32</v>
      </c>
      <c r="F6984" s="463">
        <v>2.5</v>
      </c>
    </row>
    <row r="6985" spans="1:6" ht="30">
      <c r="A6985" s="460">
        <v>95876</v>
      </c>
      <c r="B6985" s="461" t="s">
        <v>1119</v>
      </c>
      <c r="C6985" s="462" t="s">
        <v>948</v>
      </c>
      <c r="D6985" s="463">
        <v>1.83</v>
      </c>
      <c r="E6985" s="463">
        <v>0.23</v>
      </c>
      <c r="F6985" s="463">
        <v>2.06</v>
      </c>
    </row>
    <row r="6986" spans="1:6" ht="30">
      <c r="A6986" s="460">
        <v>95877</v>
      </c>
      <c r="B6986" s="461" t="s">
        <v>1109</v>
      </c>
      <c r="C6986" s="462" t="s">
        <v>948</v>
      </c>
      <c r="D6986" s="463">
        <v>1.58</v>
      </c>
      <c r="E6986" s="463">
        <v>0.18</v>
      </c>
      <c r="F6986" s="463">
        <v>1.76</v>
      </c>
    </row>
    <row r="6987" spans="1:6" ht="30">
      <c r="A6987" s="460">
        <v>95878</v>
      </c>
      <c r="B6987" s="461" t="s">
        <v>1133</v>
      </c>
      <c r="C6987" s="462" t="s">
        <v>1107</v>
      </c>
      <c r="D6987" s="463">
        <v>1.46</v>
      </c>
      <c r="E6987" s="463">
        <v>0.22</v>
      </c>
      <c r="F6987" s="463">
        <v>1.68</v>
      </c>
    </row>
    <row r="6988" spans="1:6" ht="30">
      <c r="A6988" s="460">
        <v>95879</v>
      </c>
      <c r="B6988" s="461" t="s">
        <v>1123</v>
      </c>
      <c r="C6988" s="462" t="s">
        <v>1107</v>
      </c>
      <c r="D6988" s="463">
        <v>1.24</v>
      </c>
      <c r="E6988" s="463">
        <v>0.15</v>
      </c>
      <c r="F6988" s="463">
        <v>1.39</v>
      </c>
    </row>
    <row r="6989" spans="1:6" ht="30">
      <c r="A6989" s="460">
        <v>95880</v>
      </c>
      <c r="B6989" s="461" t="s">
        <v>1113</v>
      </c>
      <c r="C6989" s="462" t="s">
        <v>1107</v>
      </c>
      <c r="D6989" s="463">
        <v>1.0699999999999998</v>
      </c>
      <c r="E6989" s="463">
        <v>0.11</v>
      </c>
      <c r="F6989" s="463">
        <v>1.18</v>
      </c>
    </row>
    <row r="6990" spans="1:6" ht="30">
      <c r="A6990" s="460">
        <v>97912</v>
      </c>
      <c r="B6990" s="461" t="s">
        <v>1138</v>
      </c>
      <c r="C6990" s="462" t="s">
        <v>948</v>
      </c>
      <c r="D6990" s="463">
        <v>3.15</v>
      </c>
      <c r="E6990" s="463">
        <v>0.68</v>
      </c>
      <c r="F6990" s="463">
        <v>3.83</v>
      </c>
    </row>
    <row r="6991" spans="1:6" ht="30">
      <c r="A6991" s="460">
        <v>97913</v>
      </c>
      <c r="B6991" s="461" t="s">
        <v>1139</v>
      </c>
      <c r="C6991" s="462" t="s">
        <v>948</v>
      </c>
      <c r="D6991" s="463">
        <v>2.73</v>
      </c>
      <c r="E6991" s="463">
        <v>0.59</v>
      </c>
      <c r="F6991" s="463">
        <v>3.32</v>
      </c>
    </row>
    <row r="6992" spans="1:6" ht="30">
      <c r="A6992" s="460">
        <v>97914</v>
      </c>
      <c r="B6992" s="461" t="s">
        <v>1140</v>
      </c>
      <c r="C6992" s="462" t="s">
        <v>948</v>
      </c>
      <c r="D6992" s="463">
        <v>2.4900000000000002</v>
      </c>
      <c r="E6992" s="463">
        <v>0.55000000000000004</v>
      </c>
      <c r="F6992" s="463">
        <v>3.04</v>
      </c>
    </row>
    <row r="6993" spans="1:6" ht="30">
      <c r="A6993" s="460">
        <v>97915</v>
      </c>
      <c r="B6993" s="461" t="s">
        <v>1141</v>
      </c>
      <c r="C6993" s="462" t="s">
        <v>948</v>
      </c>
      <c r="D6993" s="463">
        <v>0.98</v>
      </c>
      <c r="E6993" s="463">
        <v>0.23</v>
      </c>
      <c r="F6993" s="463">
        <v>1.21</v>
      </c>
    </row>
    <row r="6994" spans="1:6" ht="30">
      <c r="A6994" s="460">
        <v>100937</v>
      </c>
      <c r="B6994" s="461" t="s">
        <v>1136</v>
      </c>
      <c r="C6994" s="462" t="s">
        <v>948</v>
      </c>
      <c r="D6994" s="463">
        <v>7.5000000000000009</v>
      </c>
      <c r="E6994" s="463">
        <v>1.63</v>
      </c>
      <c r="F6994" s="463">
        <v>9.1300000000000008</v>
      </c>
    </row>
    <row r="6995" spans="1:6" ht="30">
      <c r="A6995" s="460">
        <v>100938</v>
      </c>
      <c r="B6995" s="461" t="s">
        <v>1126</v>
      </c>
      <c r="C6995" s="462" t="s">
        <v>948</v>
      </c>
      <c r="D6995" s="463">
        <v>6.5600000000000005</v>
      </c>
      <c r="E6995" s="463">
        <v>0.97</v>
      </c>
      <c r="F6995" s="463">
        <v>7.53</v>
      </c>
    </row>
    <row r="6996" spans="1:6" ht="30">
      <c r="A6996" s="460">
        <v>100939</v>
      </c>
      <c r="B6996" s="461" t="s">
        <v>1116</v>
      </c>
      <c r="C6996" s="462" t="s">
        <v>948</v>
      </c>
      <c r="D6996" s="463">
        <v>5.58</v>
      </c>
      <c r="E6996" s="463">
        <v>0.69</v>
      </c>
      <c r="F6996" s="463">
        <v>6.27</v>
      </c>
    </row>
    <row r="6997" spans="1:6" ht="30">
      <c r="A6997" s="460">
        <v>100940</v>
      </c>
      <c r="B6997" s="461" t="s">
        <v>1105</v>
      </c>
      <c r="C6997" s="462" t="s">
        <v>948</v>
      </c>
      <c r="D6997" s="463">
        <v>4.8</v>
      </c>
      <c r="E6997" s="463">
        <v>0.54</v>
      </c>
      <c r="F6997" s="463">
        <v>5.34</v>
      </c>
    </row>
    <row r="6998" spans="1:6" ht="30">
      <c r="A6998" s="460">
        <v>100941</v>
      </c>
      <c r="B6998" s="461" t="s">
        <v>1137</v>
      </c>
      <c r="C6998" s="462" t="s">
        <v>1107</v>
      </c>
      <c r="D6998" s="463">
        <v>5</v>
      </c>
      <c r="E6998" s="463">
        <v>1.0900000000000001</v>
      </c>
      <c r="F6998" s="463">
        <v>6.09</v>
      </c>
    </row>
    <row r="6999" spans="1:6" ht="30">
      <c r="A6999" s="460">
        <v>100942</v>
      </c>
      <c r="B6999" s="461" t="s">
        <v>1127</v>
      </c>
      <c r="C6999" s="462" t="s">
        <v>1107</v>
      </c>
      <c r="D6999" s="463">
        <v>4.38</v>
      </c>
      <c r="E6999" s="463">
        <v>0.65</v>
      </c>
      <c r="F6999" s="463">
        <v>5.03</v>
      </c>
    </row>
    <row r="7000" spans="1:6" ht="30">
      <c r="A7000" s="460">
        <v>100943</v>
      </c>
      <c r="B7000" s="461" t="s">
        <v>1117</v>
      </c>
      <c r="C7000" s="462" t="s">
        <v>1107</v>
      </c>
      <c r="D7000" s="463">
        <v>3.7</v>
      </c>
      <c r="E7000" s="463">
        <v>0.46</v>
      </c>
      <c r="F7000" s="463">
        <v>4.16</v>
      </c>
    </row>
    <row r="7001" spans="1:6" ht="30">
      <c r="A7001" s="460">
        <v>100944</v>
      </c>
      <c r="B7001" s="461" t="s">
        <v>1106</v>
      </c>
      <c r="C7001" s="462" t="s">
        <v>1107</v>
      </c>
      <c r="D7001" s="463">
        <v>3.21</v>
      </c>
      <c r="E7001" s="463">
        <v>0.36</v>
      </c>
      <c r="F7001" s="463">
        <v>3.57</v>
      </c>
    </row>
    <row r="7002" spans="1:6" ht="30">
      <c r="A7002" s="460">
        <v>100945</v>
      </c>
      <c r="B7002" s="461" t="s">
        <v>1151</v>
      </c>
      <c r="C7002" s="462" t="s">
        <v>1107</v>
      </c>
      <c r="D7002" s="463">
        <v>2.4300000000000002</v>
      </c>
      <c r="E7002" s="463">
        <v>0.44</v>
      </c>
      <c r="F7002" s="463">
        <v>2.87</v>
      </c>
    </row>
    <row r="7003" spans="1:6" ht="30">
      <c r="A7003" s="460">
        <v>100946</v>
      </c>
      <c r="B7003" s="461" t="s">
        <v>1152</v>
      </c>
      <c r="C7003" s="462" t="s">
        <v>1107</v>
      </c>
      <c r="D7003" s="463">
        <v>2.0900000000000003</v>
      </c>
      <c r="E7003" s="463">
        <v>0.38</v>
      </c>
      <c r="F7003" s="463">
        <v>2.4700000000000002</v>
      </c>
    </row>
    <row r="7004" spans="1:6" ht="30">
      <c r="A7004" s="460">
        <v>100947</v>
      </c>
      <c r="B7004" s="461" t="s">
        <v>1153</v>
      </c>
      <c r="C7004" s="462" t="s">
        <v>1107</v>
      </c>
      <c r="D7004" s="463">
        <v>1.9299999999999997</v>
      </c>
      <c r="E7004" s="463">
        <v>0.35</v>
      </c>
      <c r="F7004" s="463">
        <v>2.2799999999999998</v>
      </c>
    </row>
    <row r="7005" spans="1:6" ht="30">
      <c r="A7005" s="460">
        <v>100948</v>
      </c>
      <c r="B7005" s="461" t="s">
        <v>1154</v>
      </c>
      <c r="C7005" s="462" t="s">
        <v>1107</v>
      </c>
      <c r="D7005" s="463">
        <v>0.76</v>
      </c>
      <c r="E7005" s="463">
        <v>0.14000000000000001</v>
      </c>
      <c r="F7005" s="463">
        <v>0.9</v>
      </c>
    </row>
    <row r="7006" spans="1:6" ht="30">
      <c r="A7006" s="460">
        <v>100949</v>
      </c>
      <c r="B7006" s="461" t="s">
        <v>1155</v>
      </c>
      <c r="C7006" s="462" t="s">
        <v>1107</v>
      </c>
      <c r="D7006" s="463">
        <v>5.79</v>
      </c>
      <c r="E7006" s="463">
        <v>1.04</v>
      </c>
      <c r="F7006" s="463">
        <v>6.83</v>
      </c>
    </row>
    <row r="7007" spans="1:6" ht="30">
      <c r="A7007" s="460">
        <v>100950</v>
      </c>
      <c r="B7007" s="461" t="s">
        <v>1146</v>
      </c>
      <c r="C7007" s="462" t="s">
        <v>1107</v>
      </c>
      <c r="D7007" s="463">
        <v>3.1399999999999997</v>
      </c>
      <c r="E7007" s="463">
        <v>0.49</v>
      </c>
      <c r="F7007" s="463">
        <v>3.63</v>
      </c>
    </row>
    <row r="7008" spans="1:6" ht="45">
      <c r="A7008" s="460">
        <v>100951</v>
      </c>
      <c r="B7008" s="461" t="s">
        <v>1147</v>
      </c>
      <c r="C7008" s="462" t="s">
        <v>1107</v>
      </c>
      <c r="D7008" s="463">
        <v>2.7</v>
      </c>
      <c r="E7008" s="463">
        <v>0.42</v>
      </c>
      <c r="F7008" s="463">
        <v>3.12</v>
      </c>
    </row>
    <row r="7009" spans="1:6" ht="45">
      <c r="A7009" s="460">
        <v>100952</v>
      </c>
      <c r="B7009" s="461" t="s">
        <v>1148</v>
      </c>
      <c r="C7009" s="462" t="s">
        <v>1107</v>
      </c>
      <c r="D7009" s="463">
        <v>2.4899999999999998</v>
      </c>
      <c r="E7009" s="463">
        <v>0.39</v>
      </c>
      <c r="F7009" s="463">
        <v>2.88</v>
      </c>
    </row>
    <row r="7010" spans="1:6" ht="45">
      <c r="A7010" s="460">
        <v>100953</v>
      </c>
      <c r="B7010" s="461" t="s">
        <v>1149</v>
      </c>
      <c r="C7010" s="462" t="s">
        <v>1107</v>
      </c>
      <c r="D7010" s="463">
        <v>0.98999999999999988</v>
      </c>
      <c r="E7010" s="463">
        <v>0.15</v>
      </c>
      <c r="F7010" s="463">
        <v>1.1399999999999999</v>
      </c>
    </row>
    <row r="7011" spans="1:6" ht="30">
      <c r="A7011" s="460">
        <v>100954</v>
      </c>
      <c r="B7011" s="461" t="s">
        <v>1150</v>
      </c>
      <c r="C7011" s="462" t="s">
        <v>1107</v>
      </c>
      <c r="D7011" s="463">
        <v>7.4600000000000009</v>
      </c>
      <c r="E7011" s="463">
        <v>1.17</v>
      </c>
      <c r="F7011" s="463">
        <v>8.6300000000000008</v>
      </c>
    </row>
    <row r="7012" spans="1:6" ht="30">
      <c r="A7012" s="460">
        <v>100955</v>
      </c>
      <c r="B7012" s="461" t="s">
        <v>1156</v>
      </c>
      <c r="C7012" s="462" t="s">
        <v>948</v>
      </c>
      <c r="D7012" s="463">
        <v>4.3</v>
      </c>
      <c r="E7012" s="463">
        <v>0.65</v>
      </c>
      <c r="F7012" s="463">
        <v>4.95</v>
      </c>
    </row>
    <row r="7013" spans="1:6" ht="30">
      <c r="A7013" s="460">
        <v>100956</v>
      </c>
      <c r="B7013" s="461" t="s">
        <v>1157</v>
      </c>
      <c r="C7013" s="462" t="s">
        <v>948</v>
      </c>
      <c r="D7013" s="463">
        <v>3.7499999999999996</v>
      </c>
      <c r="E7013" s="463">
        <v>0.56000000000000005</v>
      </c>
      <c r="F7013" s="463">
        <v>4.3099999999999996</v>
      </c>
    </row>
    <row r="7014" spans="1:6" ht="30">
      <c r="A7014" s="460">
        <v>100957</v>
      </c>
      <c r="B7014" s="461" t="s">
        <v>1158</v>
      </c>
      <c r="C7014" s="462" t="s">
        <v>948</v>
      </c>
      <c r="D7014" s="463">
        <v>3.41</v>
      </c>
      <c r="E7014" s="463">
        <v>0.52</v>
      </c>
      <c r="F7014" s="463">
        <v>3.93</v>
      </c>
    </row>
    <row r="7015" spans="1:6" ht="30">
      <c r="A7015" s="460">
        <v>100958</v>
      </c>
      <c r="B7015" s="461" t="s">
        <v>1159</v>
      </c>
      <c r="C7015" s="462" t="s">
        <v>948</v>
      </c>
      <c r="D7015" s="463">
        <v>1.36</v>
      </c>
      <c r="E7015" s="463">
        <v>0.21</v>
      </c>
      <c r="F7015" s="463">
        <v>1.57</v>
      </c>
    </row>
    <row r="7016" spans="1:6" ht="30">
      <c r="A7016" s="460">
        <v>100959</v>
      </c>
      <c r="B7016" s="461" t="s">
        <v>1160</v>
      </c>
      <c r="C7016" s="462" t="s">
        <v>948</v>
      </c>
      <c r="D7016" s="463">
        <v>10.26</v>
      </c>
      <c r="E7016" s="463">
        <v>1.56</v>
      </c>
      <c r="F7016" s="463">
        <v>11.82</v>
      </c>
    </row>
    <row r="7017" spans="1:6" ht="30">
      <c r="A7017" s="460">
        <v>100960</v>
      </c>
      <c r="B7017" s="461" t="s">
        <v>1161</v>
      </c>
      <c r="C7017" s="462" t="s">
        <v>948</v>
      </c>
      <c r="D7017" s="463">
        <v>3.27</v>
      </c>
      <c r="E7017" s="463">
        <v>0.39</v>
      </c>
      <c r="F7017" s="463">
        <v>3.66</v>
      </c>
    </row>
    <row r="7018" spans="1:6" ht="30">
      <c r="A7018" s="460">
        <v>100961</v>
      </c>
      <c r="B7018" s="461" t="s">
        <v>1162</v>
      </c>
      <c r="C7018" s="462" t="s">
        <v>948</v>
      </c>
      <c r="D7018" s="463">
        <v>2.83</v>
      </c>
      <c r="E7018" s="463">
        <v>0.34</v>
      </c>
      <c r="F7018" s="463">
        <v>3.17</v>
      </c>
    </row>
    <row r="7019" spans="1:6" ht="30">
      <c r="A7019" s="460">
        <v>100962</v>
      </c>
      <c r="B7019" s="461" t="s">
        <v>1163</v>
      </c>
      <c r="C7019" s="462" t="s">
        <v>948</v>
      </c>
      <c r="D7019" s="463">
        <v>2.59</v>
      </c>
      <c r="E7019" s="463">
        <v>0.31</v>
      </c>
      <c r="F7019" s="463">
        <v>2.9</v>
      </c>
    </row>
    <row r="7020" spans="1:6" ht="30">
      <c r="A7020" s="460">
        <v>100963</v>
      </c>
      <c r="B7020" s="461" t="s">
        <v>1164</v>
      </c>
      <c r="C7020" s="462" t="s">
        <v>948</v>
      </c>
      <c r="D7020" s="463">
        <v>1.0299999999999998</v>
      </c>
      <c r="E7020" s="463">
        <v>0.12</v>
      </c>
      <c r="F7020" s="463">
        <v>1.1499999999999999</v>
      </c>
    </row>
    <row r="7021" spans="1:6" ht="30">
      <c r="A7021" s="460">
        <v>100964</v>
      </c>
      <c r="B7021" s="461" t="s">
        <v>1165</v>
      </c>
      <c r="C7021" s="462" t="s">
        <v>948</v>
      </c>
      <c r="D7021" s="463">
        <v>7.870000000000001</v>
      </c>
      <c r="E7021" s="463">
        <v>0.93</v>
      </c>
      <c r="F7021" s="463">
        <v>8.8000000000000007</v>
      </c>
    </row>
    <row r="7022" spans="1:6" ht="45">
      <c r="A7022" s="460">
        <v>100973</v>
      </c>
      <c r="B7022" s="461" t="s">
        <v>1089</v>
      </c>
      <c r="C7022" s="462" t="s">
        <v>926</v>
      </c>
      <c r="D7022" s="463">
        <v>7.7399999999999993</v>
      </c>
      <c r="E7022" s="463">
        <v>1.87</v>
      </c>
      <c r="F7022" s="463">
        <v>9.61</v>
      </c>
    </row>
    <row r="7023" spans="1:6" ht="45">
      <c r="A7023" s="460">
        <v>100974</v>
      </c>
      <c r="B7023" s="461" t="s">
        <v>1090</v>
      </c>
      <c r="C7023" s="462" t="s">
        <v>926</v>
      </c>
      <c r="D7023" s="463">
        <v>7.7399999999999993</v>
      </c>
      <c r="E7023" s="463">
        <v>1.38</v>
      </c>
      <c r="F7023" s="463">
        <v>9.1199999999999992</v>
      </c>
    </row>
    <row r="7024" spans="1:6" ht="45">
      <c r="A7024" s="460">
        <v>100975</v>
      </c>
      <c r="B7024" s="461" t="s">
        <v>1091</v>
      </c>
      <c r="C7024" s="462" t="s">
        <v>926</v>
      </c>
      <c r="D7024" s="463">
        <v>7.6199999999999992</v>
      </c>
      <c r="E7024" s="463">
        <v>1.17</v>
      </c>
      <c r="F7024" s="463">
        <v>8.7899999999999991</v>
      </c>
    </row>
    <row r="7025" spans="1:6" ht="30">
      <c r="A7025" s="460">
        <v>100965</v>
      </c>
      <c r="B7025" s="461" t="s">
        <v>1166</v>
      </c>
      <c r="C7025" s="462" t="s">
        <v>1107</v>
      </c>
      <c r="D7025" s="463">
        <v>1.55</v>
      </c>
      <c r="E7025" s="463">
        <v>0.16</v>
      </c>
      <c r="F7025" s="463">
        <v>1.71</v>
      </c>
    </row>
    <row r="7026" spans="1:6" ht="30">
      <c r="A7026" s="460">
        <v>100966</v>
      </c>
      <c r="B7026" s="461" t="s">
        <v>1167</v>
      </c>
      <c r="C7026" s="462" t="s">
        <v>1107</v>
      </c>
      <c r="D7026" s="463">
        <v>1.3399999999999999</v>
      </c>
      <c r="E7026" s="463">
        <v>0.13</v>
      </c>
      <c r="F7026" s="463">
        <v>1.47</v>
      </c>
    </row>
    <row r="7027" spans="1:6" ht="30">
      <c r="A7027" s="460">
        <v>100969</v>
      </c>
      <c r="B7027" s="461" t="s">
        <v>1168</v>
      </c>
      <c r="C7027" s="462" t="s">
        <v>1107</v>
      </c>
      <c r="D7027" s="463">
        <v>2.0099999999999998</v>
      </c>
      <c r="E7027" s="463">
        <v>0.25</v>
      </c>
      <c r="F7027" s="463">
        <v>2.2599999999999998</v>
      </c>
    </row>
    <row r="7028" spans="1:6" ht="30">
      <c r="A7028" s="460">
        <v>100970</v>
      </c>
      <c r="B7028" s="461" t="s">
        <v>1169</v>
      </c>
      <c r="C7028" s="462" t="s">
        <v>1107</v>
      </c>
      <c r="D7028" s="463">
        <v>1.71</v>
      </c>
      <c r="E7028" s="463">
        <v>0.2</v>
      </c>
      <c r="F7028" s="463">
        <v>1.91</v>
      </c>
    </row>
    <row r="7029" spans="1:6" ht="30">
      <c r="A7029" s="460">
        <v>102330</v>
      </c>
      <c r="B7029" s="461" t="s">
        <v>1170</v>
      </c>
      <c r="C7029" s="462" t="s">
        <v>1107</v>
      </c>
      <c r="D7029" s="463">
        <v>1.25</v>
      </c>
      <c r="E7029" s="463">
        <v>0.12</v>
      </c>
      <c r="F7029" s="463">
        <v>1.37</v>
      </c>
    </row>
    <row r="7030" spans="1:6" ht="45">
      <c r="A7030" s="460">
        <v>102331</v>
      </c>
      <c r="B7030" s="461" t="s">
        <v>1171</v>
      </c>
      <c r="C7030" s="462" t="s">
        <v>1107</v>
      </c>
      <c r="D7030" s="463">
        <v>0.49000000000000005</v>
      </c>
      <c r="E7030" s="463">
        <v>0.04</v>
      </c>
      <c r="F7030" s="463">
        <v>0.53</v>
      </c>
    </row>
    <row r="7031" spans="1:6" ht="30">
      <c r="A7031" s="460">
        <v>102332</v>
      </c>
      <c r="B7031" s="461" t="s">
        <v>1172</v>
      </c>
      <c r="C7031" s="462" t="s">
        <v>1107</v>
      </c>
      <c r="D7031" s="463">
        <v>1.6</v>
      </c>
      <c r="E7031" s="463">
        <v>0.19</v>
      </c>
      <c r="F7031" s="463">
        <v>1.79</v>
      </c>
    </row>
    <row r="7032" spans="1:6" ht="45">
      <c r="A7032" s="460">
        <v>102333</v>
      </c>
      <c r="B7032" s="461" t="s">
        <v>1173</v>
      </c>
      <c r="C7032" s="462" t="s">
        <v>1107</v>
      </c>
      <c r="D7032" s="463">
        <v>0.6399999999999999</v>
      </c>
      <c r="E7032" s="463">
        <v>7.0000000000000007E-2</v>
      </c>
      <c r="F7032" s="463">
        <v>0.71</v>
      </c>
    </row>
    <row r="7033" spans="1:6" ht="30">
      <c r="A7033" s="460">
        <v>101019</v>
      </c>
      <c r="B7033" s="461" t="s">
        <v>1043</v>
      </c>
      <c r="C7033" s="462" t="s">
        <v>954</v>
      </c>
      <c r="D7033" s="463">
        <v>418.67000000000007</v>
      </c>
      <c r="E7033" s="463">
        <v>201.16</v>
      </c>
      <c r="F7033" s="463">
        <v>619.83000000000004</v>
      </c>
    </row>
    <row r="7034" spans="1:6" ht="30">
      <c r="A7034" s="460">
        <v>101479</v>
      </c>
      <c r="B7034" s="461" t="s">
        <v>1044</v>
      </c>
      <c r="C7034" s="462" t="s">
        <v>954</v>
      </c>
      <c r="D7034" s="463">
        <v>121.97</v>
      </c>
      <c r="E7034" s="463">
        <v>58.62</v>
      </c>
      <c r="F7034" s="463">
        <v>180.59</v>
      </c>
    </row>
    <row r="7035" spans="1:6" ht="30">
      <c r="A7035" s="460">
        <v>102568</v>
      </c>
      <c r="B7035" s="461" t="s">
        <v>5380</v>
      </c>
      <c r="C7035" s="462" t="s">
        <v>954</v>
      </c>
      <c r="D7035" s="463">
        <v>207.79</v>
      </c>
      <c r="E7035" s="463">
        <v>99.85</v>
      </c>
      <c r="F7035" s="463">
        <v>307.64</v>
      </c>
    </row>
    <row r="7036" spans="1:6" ht="45">
      <c r="A7036" s="460">
        <v>100976</v>
      </c>
      <c r="B7036" s="461" t="s">
        <v>1092</v>
      </c>
      <c r="C7036" s="462" t="s">
        <v>926</v>
      </c>
      <c r="D7036" s="463">
        <v>7.5399999999999991</v>
      </c>
      <c r="E7036" s="463">
        <v>1.06</v>
      </c>
      <c r="F7036" s="463">
        <v>8.6</v>
      </c>
    </row>
    <row r="7037" spans="1:6" ht="45">
      <c r="A7037" s="460">
        <v>100977</v>
      </c>
      <c r="B7037" s="461" t="s">
        <v>1093</v>
      </c>
      <c r="C7037" s="462" t="s">
        <v>926</v>
      </c>
      <c r="D7037" s="463">
        <v>6.34</v>
      </c>
      <c r="E7037" s="463">
        <v>1.6</v>
      </c>
      <c r="F7037" s="463">
        <v>7.94</v>
      </c>
    </row>
    <row r="7038" spans="1:6" ht="45">
      <c r="A7038" s="460">
        <v>100978</v>
      </c>
      <c r="B7038" s="461" t="s">
        <v>1094</v>
      </c>
      <c r="C7038" s="462" t="s">
        <v>926</v>
      </c>
      <c r="D7038" s="463">
        <v>5.99</v>
      </c>
      <c r="E7038" s="463">
        <v>1.0900000000000001</v>
      </c>
      <c r="F7038" s="463">
        <v>7.08</v>
      </c>
    </row>
    <row r="7039" spans="1:6" ht="45">
      <c r="A7039" s="460">
        <v>100979</v>
      </c>
      <c r="B7039" s="461" t="s">
        <v>1095</v>
      </c>
      <c r="C7039" s="462" t="s">
        <v>926</v>
      </c>
      <c r="D7039" s="463">
        <v>5.61</v>
      </c>
      <c r="E7039" s="463">
        <v>0.89</v>
      </c>
      <c r="F7039" s="463">
        <v>6.5</v>
      </c>
    </row>
    <row r="7040" spans="1:6" ht="45">
      <c r="A7040" s="460">
        <v>100980</v>
      </c>
      <c r="B7040" s="461" t="s">
        <v>1096</v>
      </c>
      <c r="C7040" s="462" t="s">
        <v>926</v>
      </c>
      <c r="D7040" s="463">
        <v>5.3699999999999992</v>
      </c>
      <c r="E7040" s="463">
        <v>0.77</v>
      </c>
      <c r="F7040" s="463">
        <v>6.14</v>
      </c>
    </row>
    <row r="7041" spans="1:6" ht="45">
      <c r="A7041" s="460">
        <v>100981</v>
      </c>
      <c r="B7041" s="461" t="s">
        <v>949</v>
      </c>
      <c r="C7041" s="462" t="s">
        <v>926</v>
      </c>
      <c r="D7041" s="463">
        <v>7.75</v>
      </c>
      <c r="E7041" s="463">
        <v>1.91</v>
      </c>
      <c r="F7041" s="463">
        <v>9.66</v>
      </c>
    </row>
    <row r="7042" spans="1:6" ht="45">
      <c r="A7042" s="460">
        <v>100982</v>
      </c>
      <c r="B7042" s="461" t="s">
        <v>950</v>
      </c>
      <c r="C7042" s="462" t="s">
        <v>926</v>
      </c>
      <c r="D7042" s="463">
        <v>7.74</v>
      </c>
      <c r="E7042" s="463">
        <v>1.4</v>
      </c>
      <c r="F7042" s="463">
        <v>9.14</v>
      </c>
    </row>
    <row r="7043" spans="1:6" ht="45">
      <c r="A7043" s="460">
        <v>100983</v>
      </c>
      <c r="B7043" s="461" t="s">
        <v>951</v>
      </c>
      <c r="C7043" s="462" t="s">
        <v>926</v>
      </c>
      <c r="D7043" s="463">
        <v>7.6300000000000008</v>
      </c>
      <c r="E7043" s="463">
        <v>1.19</v>
      </c>
      <c r="F7043" s="463">
        <v>8.82</v>
      </c>
    </row>
    <row r="7044" spans="1:6" ht="45">
      <c r="A7044" s="460">
        <v>100984</v>
      </c>
      <c r="B7044" s="461" t="s">
        <v>952</v>
      </c>
      <c r="C7044" s="462" t="s">
        <v>926</v>
      </c>
      <c r="D7044" s="463">
        <v>7.5299999999999994</v>
      </c>
      <c r="E7044" s="463">
        <v>1.08</v>
      </c>
      <c r="F7044" s="463">
        <v>8.61</v>
      </c>
    </row>
    <row r="7045" spans="1:6">
      <c r="A7045" s="460">
        <v>100985</v>
      </c>
      <c r="B7045" s="461" t="s">
        <v>1081</v>
      </c>
      <c r="C7045" s="462" t="s">
        <v>926</v>
      </c>
      <c r="D7045" s="463">
        <v>6.23</v>
      </c>
      <c r="E7045" s="463">
        <v>1.51</v>
      </c>
      <c r="F7045" s="463">
        <v>7.74</v>
      </c>
    </row>
    <row r="7046" spans="1:6">
      <c r="A7046" s="460">
        <v>100986</v>
      </c>
      <c r="B7046" s="461" t="s">
        <v>1082</v>
      </c>
      <c r="C7046" s="462" t="s">
        <v>926</v>
      </c>
      <c r="D7046" s="463">
        <v>7.88</v>
      </c>
      <c r="E7046" s="463">
        <v>1.28</v>
      </c>
      <c r="F7046" s="463">
        <v>9.16</v>
      </c>
    </row>
    <row r="7047" spans="1:6">
      <c r="A7047" s="460">
        <v>100987</v>
      </c>
      <c r="B7047" s="461" t="s">
        <v>1083</v>
      </c>
      <c r="C7047" s="462" t="s">
        <v>926</v>
      </c>
      <c r="D7047" s="463">
        <v>8.7900000000000009</v>
      </c>
      <c r="E7047" s="463">
        <v>1.17</v>
      </c>
      <c r="F7047" s="463">
        <v>9.9600000000000009</v>
      </c>
    </row>
    <row r="7048" spans="1:6">
      <c r="A7048" s="460">
        <v>100988</v>
      </c>
      <c r="B7048" s="461" t="s">
        <v>1084</v>
      </c>
      <c r="C7048" s="462" t="s">
        <v>926</v>
      </c>
      <c r="D7048" s="463">
        <v>9.41</v>
      </c>
      <c r="E7048" s="463">
        <v>1.1200000000000001</v>
      </c>
      <c r="F7048" s="463">
        <v>10.53</v>
      </c>
    </row>
    <row r="7049" spans="1:6" ht="45">
      <c r="A7049" s="460">
        <v>100989</v>
      </c>
      <c r="B7049" s="461" t="s">
        <v>1097</v>
      </c>
      <c r="C7049" s="462" t="s">
        <v>954</v>
      </c>
      <c r="D7049" s="463">
        <v>5.16</v>
      </c>
      <c r="E7049" s="463">
        <v>1.25</v>
      </c>
      <c r="F7049" s="463">
        <v>6.41</v>
      </c>
    </row>
    <row r="7050" spans="1:6" ht="45">
      <c r="A7050" s="460">
        <v>100990</v>
      </c>
      <c r="B7050" s="461" t="s">
        <v>1098</v>
      </c>
      <c r="C7050" s="462" t="s">
        <v>954</v>
      </c>
      <c r="D7050" s="463">
        <v>5.16</v>
      </c>
      <c r="E7050" s="463">
        <v>0.93</v>
      </c>
      <c r="F7050" s="463">
        <v>6.09</v>
      </c>
    </row>
    <row r="7051" spans="1:6" ht="45">
      <c r="A7051" s="460">
        <v>100991</v>
      </c>
      <c r="B7051" s="461" t="s">
        <v>1099</v>
      </c>
      <c r="C7051" s="462" t="s">
        <v>954</v>
      </c>
      <c r="D7051" s="463">
        <v>5.09</v>
      </c>
      <c r="E7051" s="463">
        <v>0.8</v>
      </c>
      <c r="F7051" s="463">
        <v>5.89</v>
      </c>
    </row>
    <row r="7052" spans="1:6" ht="45">
      <c r="A7052" s="460">
        <v>100992</v>
      </c>
      <c r="B7052" s="461" t="s">
        <v>1100</v>
      </c>
      <c r="C7052" s="462" t="s">
        <v>954</v>
      </c>
      <c r="D7052" s="463">
        <v>5.0200000000000005</v>
      </c>
      <c r="E7052" s="463">
        <v>0.72</v>
      </c>
      <c r="F7052" s="463">
        <v>5.74</v>
      </c>
    </row>
    <row r="7053" spans="1:6" ht="45">
      <c r="A7053" s="460">
        <v>100993</v>
      </c>
      <c r="B7053" s="461" t="s">
        <v>1101</v>
      </c>
      <c r="C7053" s="462" t="s">
        <v>954</v>
      </c>
      <c r="D7053" s="463">
        <v>4.2099999999999991</v>
      </c>
      <c r="E7053" s="463">
        <v>1.06</v>
      </c>
      <c r="F7053" s="463">
        <v>5.27</v>
      </c>
    </row>
    <row r="7054" spans="1:6" ht="45">
      <c r="A7054" s="460">
        <v>100994</v>
      </c>
      <c r="B7054" s="461" t="s">
        <v>1102</v>
      </c>
      <c r="C7054" s="462" t="s">
        <v>954</v>
      </c>
      <c r="D7054" s="463">
        <v>3.9600000000000004</v>
      </c>
      <c r="E7054" s="463">
        <v>0.73</v>
      </c>
      <c r="F7054" s="463">
        <v>4.6900000000000004</v>
      </c>
    </row>
    <row r="7055" spans="1:6" ht="45">
      <c r="A7055" s="460">
        <v>100995</v>
      </c>
      <c r="B7055" s="461" t="s">
        <v>1103</v>
      </c>
      <c r="C7055" s="462" t="s">
        <v>954</v>
      </c>
      <c r="D7055" s="463">
        <v>3.75</v>
      </c>
      <c r="E7055" s="463">
        <v>0.59</v>
      </c>
      <c r="F7055" s="463">
        <v>4.34</v>
      </c>
    </row>
    <row r="7056" spans="1:6" ht="45">
      <c r="A7056" s="460">
        <v>100996</v>
      </c>
      <c r="B7056" s="461" t="s">
        <v>1104</v>
      </c>
      <c r="C7056" s="462" t="s">
        <v>954</v>
      </c>
      <c r="D7056" s="463">
        <v>3.5700000000000003</v>
      </c>
      <c r="E7056" s="463">
        <v>0.51</v>
      </c>
      <c r="F7056" s="463">
        <v>4.08</v>
      </c>
    </row>
    <row r="7057" spans="1:6" ht="45">
      <c r="A7057" s="460">
        <v>100997</v>
      </c>
      <c r="B7057" s="461" t="s">
        <v>953</v>
      </c>
      <c r="C7057" s="462" t="s">
        <v>954</v>
      </c>
      <c r="D7057" s="463">
        <v>5.18</v>
      </c>
      <c r="E7057" s="463">
        <v>1.27</v>
      </c>
      <c r="F7057" s="463">
        <v>6.45</v>
      </c>
    </row>
    <row r="7058" spans="1:6" ht="45">
      <c r="A7058" s="460">
        <v>100998</v>
      </c>
      <c r="B7058" s="461" t="s">
        <v>955</v>
      </c>
      <c r="C7058" s="462" t="s">
        <v>954</v>
      </c>
      <c r="D7058" s="463">
        <v>5.16</v>
      </c>
      <c r="E7058" s="463">
        <v>0.94</v>
      </c>
      <c r="F7058" s="463">
        <v>6.1</v>
      </c>
    </row>
    <row r="7059" spans="1:6" ht="45">
      <c r="A7059" s="460">
        <v>100999</v>
      </c>
      <c r="B7059" s="461" t="s">
        <v>956</v>
      </c>
      <c r="C7059" s="462" t="s">
        <v>954</v>
      </c>
      <c r="D7059" s="463">
        <v>5.09</v>
      </c>
      <c r="E7059" s="463">
        <v>0.81</v>
      </c>
      <c r="F7059" s="463">
        <v>5.9</v>
      </c>
    </row>
    <row r="7060" spans="1:6" ht="45">
      <c r="A7060" s="460">
        <v>101000</v>
      </c>
      <c r="B7060" s="461" t="s">
        <v>957</v>
      </c>
      <c r="C7060" s="462" t="s">
        <v>954</v>
      </c>
      <c r="D7060" s="463">
        <v>5.03</v>
      </c>
      <c r="E7060" s="463">
        <v>0.72</v>
      </c>
      <c r="F7060" s="463">
        <v>5.75</v>
      </c>
    </row>
    <row r="7061" spans="1:6">
      <c r="A7061" s="460">
        <v>101001</v>
      </c>
      <c r="B7061" s="461" t="s">
        <v>1085</v>
      </c>
      <c r="C7061" s="462" t="s">
        <v>954</v>
      </c>
      <c r="D7061" s="463">
        <v>4.1500000000000004</v>
      </c>
      <c r="E7061" s="463">
        <v>1.01</v>
      </c>
      <c r="F7061" s="463">
        <v>5.16</v>
      </c>
    </row>
    <row r="7062" spans="1:6">
      <c r="A7062" s="460">
        <v>101002</v>
      </c>
      <c r="B7062" s="461" t="s">
        <v>1086</v>
      </c>
      <c r="C7062" s="462" t="s">
        <v>954</v>
      </c>
      <c r="D7062" s="463">
        <v>5.24</v>
      </c>
      <c r="E7062" s="463">
        <v>0.85</v>
      </c>
      <c r="F7062" s="463">
        <v>6.09</v>
      </c>
    </row>
    <row r="7063" spans="1:6">
      <c r="A7063" s="460">
        <v>101003</v>
      </c>
      <c r="B7063" s="461" t="s">
        <v>1087</v>
      </c>
      <c r="C7063" s="462" t="s">
        <v>954</v>
      </c>
      <c r="D7063" s="463">
        <v>5.85</v>
      </c>
      <c r="E7063" s="463">
        <v>0.78</v>
      </c>
      <c r="F7063" s="463">
        <v>6.63</v>
      </c>
    </row>
    <row r="7064" spans="1:6">
      <c r="A7064" s="460">
        <v>101004</v>
      </c>
      <c r="B7064" s="461" t="s">
        <v>1088</v>
      </c>
      <c r="C7064" s="462" t="s">
        <v>954</v>
      </c>
      <c r="D7064" s="463">
        <v>6.26</v>
      </c>
      <c r="E7064" s="463">
        <v>0.75</v>
      </c>
      <c r="F7064" s="463">
        <v>7.01</v>
      </c>
    </row>
    <row r="7065" spans="1:6">
      <c r="A7065" s="460">
        <v>101005</v>
      </c>
      <c r="B7065" s="461" t="s">
        <v>1075</v>
      </c>
      <c r="C7065" s="462" t="s">
        <v>926</v>
      </c>
      <c r="D7065" s="463">
        <v>16.36</v>
      </c>
      <c r="E7065" s="463">
        <v>2.4900000000000002</v>
      </c>
      <c r="F7065" s="463">
        <v>18.850000000000001</v>
      </c>
    </row>
    <row r="7066" spans="1:6">
      <c r="A7066" s="460">
        <v>101006</v>
      </c>
      <c r="B7066" s="461" t="s">
        <v>1076</v>
      </c>
      <c r="C7066" s="462" t="s">
        <v>926</v>
      </c>
      <c r="D7066" s="463">
        <v>18.649999999999999</v>
      </c>
      <c r="E7066" s="463">
        <v>2.23</v>
      </c>
      <c r="F7066" s="463">
        <v>20.88</v>
      </c>
    </row>
    <row r="7067" spans="1:6">
      <c r="A7067" s="460">
        <v>101007</v>
      </c>
      <c r="B7067" s="461" t="s">
        <v>1077</v>
      </c>
      <c r="C7067" s="462" t="s">
        <v>926</v>
      </c>
      <c r="D7067" s="463">
        <v>4.74</v>
      </c>
      <c r="E7067" s="463">
        <v>0.72</v>
      </c>
      <c r="F7067" s="463">
        <v>5.46</v>
      </c>
    </row>
    <row r="7068" spans="1:6">
      <c r="A7068" s="460">
        <v>101008</v>
      </c>
      <c r="B7068" s="461" t="s">
        <v>1078</v>
      </c>
      <c r="C7068" s="462" t="s">
        <v>926</v>
      </c>
      <c r="D7068" s="463">
        <v>4.93</v>
      </c>
      <c r="E7068" s="463">
        <v>0.59</v>
      </c>
      <c r="F7068" s="463">
        <v>5.52</v>
      </c>
    </row>
    <row r="7069" spans="1:6" ht="30">
      <c r="A7069" s="460">
        <v>101009</v>
      </c>
      <c r="B7069" s="461" t="s">
        <v>1079</v>
      </c>
      <c r="C7069" s="462" t="s">
        <v>954</v>
      </c>
      <c r="D7069" s="463">
        <v>37.729999999999997</v>
      </c>
      <c r="E7069" s="463">
        <v>5.99</v>
      </c>
      <c r="F7069" s="463">
        <v>43.72</v>
      </c>
    </row>
    <row r="7070" spans="1:6" ht="30">
      <c r="A7070" s="460">
        <v>101010</v>
      </c>
      <c r="B7070" s="461" t="s">
        <v>1080</v>
      </c>
      <c r="C7070" s="462" t="s">
        <v>954</v>
      </c>
      <c r="D7070" s="463">
        <v>23.76</v>
      </c>
      <c r="E7070" s="463">
        <v>3.77</v>
      </c>
      <c r="F7070" s="463">
        <v>27.53</v>
      </c>
    </row>
    <row r="7071" spans="1:6" ht="30">
      <c r="A7071" s="460">
        <v>101013</v>
      </c>
      <c r="B7071" s="461" t="s">
        <v>1053</v>
      </c>
      <c r="C7071" s="462" t="s">
        <v>954</v>
      </c>
      <c r="D7071" s="463">
        <v>35.86</v>
      </c>
      <c r="E7071" s="463">
        <v>11.77</v>
      </c>
      <c r="F7071" s="463">
        <v>47.63</v>
      </c>
    </row>
    <row r="7072" spans="1:6" ht="30">
      <c r="A7072" s="460">
        <v>101014</v>
      </c>
      <c r="B7072" s="461" t="s">
        <v>1054</v>
      </c>
      <c r="C7072" s="462" t="s">
        <v>954</v>
      </c>
      <c r="D7072" s="463">
        <v>32.86</v>
      </c>
      <c r="E7072" s="463">
        <v>10.78</v>
      </c>
      <c r="F7072" s="463">
        <v>43.64</v>
      </c>
    </row>
    <row r="7073" spans="1:6" ht="30">
      <c r="A7073" s="460">
        <v>101015</v>
      </c>
      <c r="B7073" s="461" t="s">
        <v>1055</v>
      </c>
      <c r="C7073" s="462" t="s">
        <v>954</v>
      </c>
      <c r="D7073" s="463">
        <v>26.980000000000004</v>
      </c>
      <c r="E7073" s="463">
        <v>8.8699999999999992</v>
      </c>
      <c r="F7073" s="463">
        <v>35.85</v>
      </c>
    </row>
    <row r="7074" spans="1:6" ht="30">
      <c r="A7074" s="460">
        <v>101016</v>
      </c>
      <c r="B7074" s="461" t="s">
        <v>1056</v>
      </c>
      <c r="C7074" s="462" t="s">
        <v>954</v>
      </c>
      <c r="D7074" s="463">
        <v>31.259999999999998</v>
      </c>
      <c r="E7074" s="463">
        <v>10.24</v>
      </c>
      <c r="F7074" s="463">
        <v>41.5</v>
      </c>
    </row>
    <row r="7075" spans="1:6" ht="30">
      <c r="A7075" s="460">
        <v>101017</v>
      </c>
      <c r="B7075" s="461" t="s">
        <v>1057</v>
      </c>
      <c r="C7075" s="462" t="s">
        <v>954</v>
      </c>
      <c r="D7075" s="463">
        <v>23.68</v>
      </c>
      <c r="E7075" s="463">
        <v>7.78</v>
      </c>
      <c r="F7075" s="463">
        <v>31.46</v>
      </c>
    </row>
    <row r="7076" spans="1:6" ht="30">
      <c r="A7076" s="460">
        <v>101018</v>
      </c>
      <c r="B7076" s="461" t="s">
        <v>1058</v>
      </c>
      <c r="C7076" s="462" t="s">
        <v>954</v>
      </c>
      <c r="D7076" s="463">
        <v>19.45</v>
      </c>
      <c r="E7076" s="463">
        <v>6.39</v>
      </c>
      <c r="F7076" s="463">
        <v>25.84</v>
      </c>
    </row>
    <row r="7077" spans="1:6" ht="30">
      <c r="A7077" s="460">
        <v>101463</v>
      </c>
      <c r="B7077" s="461" t="s">
        <v>1059</v>
      </c>
      <c r="C7077" s="462" t="s">
        <v>954</v>
      </c>
      <c r="D7077" s="463">
        <v>35.980000000000004</v>
      </c>
      <c r="E7077" s="463">
        <v>11.8</v>
      </c>
      <c r="F7077" s="463">
        <v>47.78</v>
      </c>
    </row>
    <row r="7078" spans="1:6" ht="30">
      <c r="A7078" s="460">
        <v>101464</v>
      </c>
      <c r="B7078" s="461" t="s">
        <v>1060</v>
      </c>
      <c r="C7078" s="462" t="s">
        <v>954</v>
      </c>
      <c r="D7078" s="463">
        <v>27.629999999999995</v>
      </c>
      <c r="E7078" s="463">
        <v>9.06</v>
      </c>
      <c r="F7078" s="463">
        <v>36.69</v>
      </c>
    </row>
    <row r="7079" spans="1:6" ht="30">
      <c r="A7079" s="460">
        <v>101465</v>
      </c>
      <c r="B7079" s="461" t="s">
        <v>1061</v>
      </c>
      <c r="C7079" s="462" t="s">
        <v>954</v>
      </c>
      <c r="D7079" s="463">
        <v>21.11</v>
      </c>
      <c r="E7079" s="463">
        <v>6.94</v>
      </c>
      <c r="F7079" s="463">
        <v>28.05</v>
      </c>
    </row>
    <row r="7080" spans="1:6" ht="30">
      <c r="A7080" s="460">
        <v>101466</v>
      </c>
      <c r="B7080" s="461" t="s">
        <v>1062</v>
      </c>
      <c r="C7080" s="462" t="s">
        <v>954</v>
      </c>
      <c r="D7080" s="463">
        <v>17.170000000000002</v>
      </c>
      <c r="E7080" s="463">
        <v>5.65</v>
      </c>
      <c r="F7080" s="463">
        <v>22.82</v>
      </c>
    </row>
    <row r="7081" spans="1:6" ht="30">
      <c r="A7081" s="460">
        <v>101467</v>
      </c>
      <c r="B7081" s="461" t="s">
        <v>1063</v>
      </c>
      <c r="C7081" s="462" t="s">
        <v>954</v>
      </c>
      <c r="D7081" s="463">
        <v>14.370000000000001</v>
      </c>
      <c r="E7081" s="463">
        <v>4.7300000000000004</v>
      </c>
      <c r="F7081" s="463">
        <v>19.100000000000001</v>
      </c>
    </row>
    <row r="7082" spans="1:6" ht="30">
      <c r="A7082" s="460">
        <v>101468</v>
      </c>
      <c r="B7082" s="461" t="s">
        <v>1064</v>
      </c>
      <c r="C7082" s="462" t="s">
        <v>954</v>
      </c>
      <c r="D7082" s="463">
        <v>13.14</v>
      </c>
      <c r="E7082" s="463">
        <v>4.32</v>
      </c>
      <c r="F7082" s="463">
        <v>17.46</v>
      </c>
    </row>
    <row r="7083" spans="1:6" ht="30">
      <c r="A7083" s="460">
        <v>101469</v>
      </c>
      <c r="B7083" s="461" t="s">
        <v>1065</v>
      </c>
      <c r="C7083" s="462" t="s">
        <v>954</v>
      </c>
      <c r="D7083" s="463">
        <v>29.450000000000003</v>
      </c>
      <c r="E7083" s="463">
        <v>9.65</v>
      </c>
      <c r="F7083" s="463">
        <v>39.1</v>
      </c>
    </row>
    <row r="7084" spans="1:6" ht="30">
      <c r="A7084" s="460">
        <v>101470</v>
      </c>
      <c r="B7084" s="461" t="s">
        <v>1066</v>
      </c>
      <c r="C7084" s="462" t="s">
        <v>954</v>
      </c>
      <c r="D7084" s="463">
        <v>23.36</v>
      </c>
      <c r="E7084" s="463">
        <v>7.68</v>
      </c>
      <c r="F7084" s="463">
        <v>31.04</v>
      </c>
    </row>
    <row r="7085" spans="1:6" ht="30">
      <c r="A7085" s="460">
        <v>101471</v>
      </c>
      <c r="B7085" s="461" t="s">
        <v>1067</v>
      </c>
      <c r="C7085" s="462" t="s">
        <v>954</v>
      </c>
      <c r="D7085" s="463">
        <v>20.04</v>
      </c>
      <c r="E7085" s="463">
        <v>6.59</v>
      </c>
      <c r="F7085" s="463">
        <v>26.63</v>
      </c>
    </row>
    <row r="7086" spans="1:6" ht="30">
      <c r="A7086" s="460">
        <v>101472</v>
      </c>
      <c r="B7086" s="461" t="s">
        <v>1068</v>
      </c>
      <c r="C7086" s="462" t="s">
        <v>954</v>
      </c>
      <c r="D7086" s="463">
        <v>15.61</v>
      </c>
      <c r="E7086" s="463">
        <v>5.12</v>
      </c>
      <c r="F7086" s="463">
        <v>20.73</v>
      </c>
    </row>
    <row r="7087" spans="1:6" ht="30">
      <c r="A7087" s="460">
        <v>101473</v>
      </c>
      <c r="B7087" s="461" t="s">
        <v>1069</v>
      </c>
      <c r="C7087" s="462" t="s">
        <v>954</v>
      </c>
      <c r="D7087" s="463">
        <v>22.459999999999997</v>
      </c>
      <c r="E7087" s="463">
        <v>7.37</v>
      </c>
      <c r="F7087" s="463">
        <v>29.83</v>
      </c>
    </row>
    <row r="7088" spans="1:6" ht="30">
      <c r="A7088" s="460">
        <v>101474</v>
      </c>
      <c r="B7088" s="461" t="s">
        <v>1070</v>
      </c>
      <c r="C7088" s="462" t="s">
        <v>954</v>
      </c>
      <c r="D7088" s="463">
        <v>16.059999999999999</v>
      </c>
      <c r="E7088" s="463">
        <v>5.28</v>
      </c>
      <c r="F7088" s="463">
        <v>21.34</v>
      </c>
    </row>
    <row r="7089" spans="1:6" ht="30">
      <c r="A7089" s="460">
        <v>101475</v>
      </c>
      <c r="B7089" s="461" t="s">
        <v>1071</v>
      </c>
      <c r="C7089" s="462" t="s">
        <v>954</v>
      </c>
      <c r="D7089" s="463">
        <v>14.239999999999998</v>
      </c>
      <c r="E7089" s="463">
        <v>4.6900000000000004</v>
      </c>
      <c r="F7089" s="463">
        <v>18.93</v>
      </c>
    </row>
    <row r="7090" spans="1:6" ht="30">
      <c r="A7090" s="460">
        <v>101476</v>
      </c>
      <c r="B7090" s="461" t="s">
        <v>1072</v>
      </c>
      <c r="C7090" s="462" t="s">
        <v>954</v>
      </c>
      <c r="D7090" s="463">
        <v>12.7</v>
      </c>
      <c r="E7090" s="463">
        <v>4.18</v>
      </c>
      <c r="F7090" s="463">
        <v>16.88</v>
      </c>
    </row>
    <row r="7091" spans="1:6" ht="30">
      <c r="A7091" s="460">
        <v>101477</v>
      </c>
      <c r="B7091" s="461" t="s">
        <v>1073</v>
      </c>
      <c r="C7091" s="462" t="s">
        <v>954</v>
      </c>
      <c r="D7091" s="463">
        <v>10.42</v>
      </c>
      <c r="E7091" s="463">
        <v>3.41</v>
      </c>
      <c r="F7091" s="463">
        <v>13.83</v>
      </c>
    </row>
    <row r="7092" spans="1:6" ht="30">
      <c r="A7092" s="460">
        <v>101478</v>
      </c>
      <c r="B7092" s="461" t="s">
        <v>1074</v>
      </c>
      <c r="C7092" s="462" t="s">
        <v>954</v>
      </c>
      <c r="D7092" s="463">
        <v>8.86</v>
      </c>
      <c r="E7092" s="463">
        <v>2.91</v>
      </c>
      <c r="F7092" s="463">
        <v>11.77</v>
      </c>
    </row>
    <row r="7093" spans="1:6" ht="30">
      <c r="A7093" s="460">
        <v>101480</v>
      </c>
      <c r="B7093" s="461" t="s">
        <v>1045</v>
      </c>
      <c r="C7093" s="462" t="s">
        <v>954</v>
      </c>
      <c r="D7093" s="463">
        <v>52.650000000000006</v>
      </c>
      <c r="E7093" s="463">
        <v>17.27</v>
      </c>
      <c r="F7093" s="463">
        <v>69.92</v>
      </c>
    </row>
    <row r="7094" spans="1:6" ht="30">
      <c r="A7094" s="460">
        <v>101481</v>
      </c>
      <c r="B7094" s="461" t="s">
        <v>1046</v>
      </c>
      <c r="C7094" s="462" t="s">
        <v>954</v>
      </c>
      <c r="D7094" s="463">
        <v>38.019999999999996</v>
      </c>
      <c r="E7094" s="463">
        <v>12.49</v>
      </c>
      <c r="F7094" s="463">
        <v>50.51</v>
      </c>
    </row>
    <row r="7095" spans="1:6" ht="30">
      <c r="A7095" s="460">
        <v>101482</v>
      </c>
      <c r="B7095" s="461" t="s">
        <v>5381</v>
      </c>
      <c r="C7095" s="462" t="s">
        <v>954</v>
      </c>
      <c r="D7095" s="463">
        <v>28.41</v>
      </c>
      <c r="E7095" s="463">
        <v>9.34</v>
      </c>
      <c r="F7095" s="463">
        <v>37.75</v>
      </c>
    </row>
    <row r="7096" spans="1:6" ht="30">
      <c r="A7096" s="460">
        <v>101483</v>
      </c>
      <c r="B7096" s="461" t="s">
        <v>1047</v>
      </c>
      <c r="C7096" s="462" t="s">
        <v>954</v>
      </c>
      <c r="D7096" s="463">
        <v>29.490000000000002</v>
      </c>
      <c r="E7096" s="463">
        <v>9.69</v>
      </c>
      <c r="F7096" s="463">
        <v>39.18</v>
      </c>
    </row>
    <row r="7097" spans="1:6" ht="30">
      <c r="A7097" s="460">
        <v>101484</v>
      </c>
      <c r="B7097" s="461" t="s">
        <v>1048</v>
      </c>
      <c r="C7097" s="462" t="s">
        <v>954</v>
      </c>
      <c r="D7097" s="463">
        <v>152.89999999999998</v>
      </c>
      <c r="E7097" s="463">
        <v>50.14</v>
      </c>
      <c r="F7097" s="463">
        <v>203.04</v>
      </c>
    </row>
    <row r="7098" spans="1:6" ht="30">
      <c r="A7098" s="460">
        <v>101485</v>
      </c>
      <c r="B7098" s="461" t="s">
        <v>1049</v>
      </c>
      <c r="C7098" s="462" t="s">
        <v>954</v>
      </c>
      <c r="D7098" s="463">
        <v>117.36000000000001</v>
      </c>
      <c r="E7098" s="463">
        <v>38.5</v>
      </c>
      <c r="F7098" s="463">
        <v>155.86000000000001</v>
      </c>
    </row>
    <row r="7099" spans="1:6" ht="30">
      <c r="A7099" s="460">
        <v>101486</v>
      </c>
      <c r="B7099" s="461" t="s">
        <v>1050</v>
      </c>
      <c r="C7099" s="462" t="s">
        <v>954</v>
      </c>
      <c r="D7099" s="463">
        <v>105.70999999999998</v>
      </c>
      <c r="E7099" s="463">
        <v>34.68</v>
      </c>
      <c r="F7099" s="463">
        <v>140.38999999999999</v>
      </c>
    </row>
    <row r="7100" spans="1:6" ht="30">
      <c r="A7100" s="460">
        <v>101487</v>
      </c>
      <c r="B7100" s="461" t="s">
        <v>1051</v>
      </c>
      <c r="C7100" s="462" t="s">
        <v>954</v>
      </c>
      <c r="D7100" s="463">
        <v>77.400000000000006</v>
      </c>
      <c r="E7100" s="463">
        <v>25.4</v>
      </c>
      <c r="F7100" s="463">
        <v>102.8</v>
      </c>
    </row>
    <row r="7101" spans="1:6" ht="30">
      <c r="A7101" s="460">
        <v>101488</v>
      </c>
      <c r="B7101" s="461" t="s">
        <v>1052</v>
      </c>
      <c r="C7101" s="462" t="s">
        <v>954</v>
      </c>
      <c r="D7101" s="463">
        <v>66.959999999999994</v>
      </c>
      <c r="E7101" s="463">
        <v>21.98</v>
      </c>
      <c r="F7101" s="463">
        <v>88.94</v>
      </c>
    </row>
    <row r="7102" spans="1:6" ht="30">
      <c r="A7102" s="460">
        <v>101188</v>
      </c>
      <c r="B7102" s="461" t="s">
        <v>3277</v>
      </c>
      <c r="C7102" s="462" t="s">
        <v>914</v>
      </c>
      <c r="D7102" s="463">
        <v>3.3000000000000007</v>
      </c>
      <c r="E7102" s="463">
        <v>4.18</v>
      </c>
      <c r="F7102" s="463">
        <v>7.48</v>
      </c>
    </row>
    <row r="7103" spans="1:6" ht="45">
      <c r="A7103" s="460">
        <v>101189</v>
      </c>
      <c r="B7103" s="461" t="s">
        <v>3278</v>
      </c>
      <c r="C7103" s="462" t="s">
        <v>914</v>
      </c>
      <c r="D7103" s="463">
        <v>50.18</v>
      </c>
      <c r="E7103" s="463">
        <v>24.4</v>
      </c>
      <c r="F7103" s="463">
        <v>74.58</v>
      </c>
    </row>
    <row r="7104" spans="1:6" ht="45">
      <c r="A7104" s="460">
        <v>101190</v>
      </c>
      <c r="B7104" s="461" t="s">
        <v>3279</v>
      </c>
      <c r="C7104" s="462" t="s">
        <v>914</v>
      </c>
      <c r="D7104" s="463">
        <v>49.37</v>
      </c>
      <c r="E7104" s="463">
        <v>24.4</v>
      </c>
      <c r="F7104" s="463">
        <v>73.77</v>
      </c>
    </row>
    <row r="7105" spans="1:6" ht="30">
      <c r="A7105" s="460">
        <v>101191</v>
      </c>
      <c r="B7105" s="461" t="s">
        <v>3280</v>
      </c>
      <c r="C7105" s="462" t="s">
        <v>914</v>
      </c>
      <c r="D7105" s="463">
        <v>49.77</v>
      </c>
      <c r="E7105" s="463">
        <v>24.4</v>
      </c>
      <c r="F7105" s="463">
        <v>74.17</v>
      </c>
    </row>
    <row r="7106" spans="1:6" ht="45">
      <c r="A7106" s="460">
        <v>101192</v>
      </c>
      <c r="B7106" s="461" t="s">
        <v>3281</v>
      </c>
      <c r="C7106" s="462" t="s">
        <v>914</v>
      </c>
      <c r="D7106" s="463">
        <v>51.27</v>
      </c>
      <c r="E7106" s="463">
        <v>24.4</v>
      </c>
      <c r="F7106" s="463">
        <v>75.67</v>
      </c>
    </row>
    <row r="7107" spans="1:6" ht="45">
      <c r="A7107" s="460">
        <v>101193</v>
      </c>
      <c r="B7107" s="461" t="s">
        <v>3282</v>
      </c>
      <c r="C7107" s="462" t="s">
        <v>914</v>
      </c>
      <c r="D7107" s="463">
        <v>43.680000000000007</v>
      </c>
      <c r="E7107" s="463">
        <v>24.41</v>
      </c>
      <c r="F7107" s="463">
        <v>68.09</v>
      </c>
    </row>
    <row r="7108" spans="1:6" ht="30">
      <c r="A7108" s="460">
        <v>101194</v>
      </c>
      <c r="B7108" s="461" t="s">
        <v>3283</v>
      </c>
      <c r="C7108" s="462" t="s">
        <v>914</v>
      </c>
      <c r="D7108" s="463">
        <v>44.089999999999996</v>
      </c>
      <c r="E7108" s="463">
        <v>24.4</v>
      </c>
      <c r="F7108" s="463">
        <v>68.489999999999995</v>
      </c>
    </row>
    <row r="7109" spans="1:6" ht="45">
      <c r="A7109" s="460">
        <v>101197</v>
      </c>
      <c r="B7109" s="461" t="s">
        <v>3284</v>
      </c>
      <c r="C7109" s="462" t="s">
        <v>914</v>
      </c>
      <c r="D7109" s="463">
        <v>92.53</v>
      </c>
      <c r="E7109" s="463">
        <v>45.32</v>
      </c>
      <c r="F7109" s="463">
        <v>137.85</v>
      </c>
    </row>
    <row r="7110" spans="1:6" ht="45">
      <c r="A7110" s="460">
        <v>101198</v>
      </c>
      <c r="B7110" s="461" t="s">
        <v>3285</v>
      </c>
      <c r="C7110" s="462" t="s">
        <v>914</v>
      </c>
      <c r="D7110" s="463">
        <v>65.13</v>
      </c>
      <c r="E7110" s="463">
        <v>38.94</v>
      </c>
      <c r="F7110" s="463">
        <v>104.07</v>
      </c>
    </row>
    <row r="7111" spans="1:6" ht="45">
      <c r="A7111" s="460">
        <v>101199</v>
      </c>
      <c r="B7111" s="461" t="s">
        <v>3286</v>
      </c>
      <c r="C7111" s="462" t="s">
        <v>914</v>
      </c>
      <c r="D7111" s="463">
        <v>66.14</v>
      </c>
      <c r="E7111" s="463">
        <v>38.94</v>
      </c>
      <c r="F7111" s="463">
        <v>105.08</v>
      </c>
    </row>
    <row r="7112" spans="1:6" ht="45">
      <c r="A7112" s="460">
        <v>101200</v>
      </c>
      <c r="B7112" s="461" t="s">
        <v>3287</v>
      </c>
      <c r="C7112" s="462" t="s">
        <v>914</v>
      </c>
      <c r="D7112" s="463">
        <v>43.260000000000005</v>
      </c>
      <c r="E7112" s="463">
        <v>22.72</v>
      </c>
      <c r="F7112" s="463">
        <v>65.98</v>
      </c>
    </row>
    <row r="7113" spans="1:6" ht="45">
      <c r="A7113" s="460">
        <v>101201</v>
      </c>
      <c r="B7113" s="461" t="s">
        <v>3288</v>
      </c>
      <c r="C7113" s="462" t="s">
        <v>914</v>
      </c>
      <c r="D7113" s="463">
        <v>52.239999999999995</v>
      </c>
      <c r="E7113" s="463">
        <v>29.5</v>
      </c>
      <c r="F7113" s="463">
        <v>81.739999999999995</v>
      </c>
    </row>
    <row r="7114" spans="1:6" ht="45">
      <c r="A7114" s="460">
        <v>101202</v>
      </c>
      <c r="B7114" s="461" t="s">
        <v>3289</v>
      </c>
      <c r="C7114" s="462" t="s">
        <v>914</v>
      </c>
      <c r="D7114" s="463">
        <v>26.57</v>
      </c>
      <c r="E7114" s="463">
        <v>24.42</v>
      </c>
      <c r="F7114" s="463">
        <v>50.99</v>
      </c>
    </row>
    <row r="7115" spans="1:6" ht="45">
      <c r="A7115" s="460">
        <v>101203</v>
      </c>
      <c r="B7115" s="461" t="s">
        <v>3290</v>
      </c>
      <c r="C7115" s="462" t="s">
        <v>914</v>
      </c>
      <c r="D7115" s="463">
        <v>25.559999999999995</v>
      </c>
      <c r="E7115" s="463">
        <v>24.42</v>
      </c>
      <c r="F7115" s="463">
        <v>49.98</v>
      </c>
    </row>
    <row r="7116" spans="1:6" ht="45">
      <c r="A7116" s="460">
        <v>101204</v>
      </c>
      <c r="B7116" s="461" t="s">
        <v>3291</v>
      </c>
      <c r="C7116" s="462" t="s">
        <v>914</v>
      </c>
      <c r="D7116" s="463">
        <v>25.96</v>
      </c>
      <c r="E7116" s="463">
        <v>24.42</v>
      </c>
      <c r="F7116" s="463">
        <v>50.38</v>
      </c>
    </row>
    <row r="7117" spans="1:6" ht="30">
      <c r="A7117" s="460">
        <v>101205</v>
      </c>
      <c r="B7117" s="461" t="s">
        <v>3292</v>
      </c>
      <c r="C7117" s="462" t="s">
        <v>914</v>
      </c>
      <c r="D7117" s="463">
        <v>26.57</v>
      </c>
      <c r="E7117" s="463">
        <v>24.42</v>
      </c>
      <c r="F7117" s="463">
        <v>50.99</v>
      </c>
    </row>
    <row r="7118" spans="1:6" ht="60">
      <c r="A7118" s="460">
        <v>102362</v>
      </c>
      <c r="B7118" s="461" t="s">
        <v>5382</v>
      </c>
      <c r="C7118" s="462" t="s">
        <v>98</v>
      </c>
      <c r="D7118" s="463">
        <v>122.31</v>
      </c>
      <c r="E7118" s="463">
        <v>44.32</v>
      </c>
      <c r="F7118" s="463">
        <v>166.63</v>
      </c>
    </row>
    <row r="7119" spans="1:6" ht="60">
      <c r="A7119" s="460">
        <v>102363</v>
      </c>
      <c r="B7119" s="461" t="s">
        <v>5383</v>
      </c>
      <c r="C7119" s="462" t="s">
        <v>98</v>
      </c>
      <c r="D7119" s="463">
        <v>136.20999999999998</v>
      </c>
      <c r="E7119" s="463">
        <v>43.95</v>
      </c>
      <c r="F7119" s="463">
        <v>180.16</v>
      </c>
    </row>
    <row r="7120" spans="1:6" ht="60">
      <c r="A7120" s="460">
        <v>102364</v>
      </c>
      <c r="B7120" s="461" t="s">
        <v>5384</v>
      </c>
      <c r="C7120" s="462" t="s">
        <v>98</v>
      </c>
      <c r="D7120" s="463">
        <v>161.09</v>
      </c>
      <c r="E7120" s="463">
        <v>43.94</v>
      </c>
      <c r="F7120" s="463">
        <v>205.03</v>
      </c>
    </row>
    <row r="7121" spans="1:6">
      <c r="A7121" s="460">
        <v>98509</v>
      </c>
      <c r="B7121" s="461" t="s">
        <v>3366</v>
      </c>
      <c r="C7121" s="462" t="s">
        <v>896</v>
      </c>
      <c r="D7121" s="463">
        <v>30.819999999999997</v>
      </c>
      <c r="E7121" s="463">
        <v>2.37</v>
      </c>
      <c r="F7121" s="463">
        <v>33.19</v>
      </c>
    </row>
    <row r="7122" spans="1:6" ht="30">
      <c r="A7122" s="460">
        <v>98510</v>
      </c>
      <c r="B7122" s="461" t="s">
        <v>3367</v>
      </c>
      <c r="C7122" s="462" t="s">
        <v>896</v>
      </c>
      <c r="D7122" s="463">
        <v>43.099999999999994</v>
      </c>
      <c r="E7122" s="463">
        <v>17.059999999999999</v>
      </c>
      <c r="F7122" s="463">
        <v>60.16</v>
      </c>
    </row>
    <row r="7123" spans="1:6" ht="30">
      <c r="A7123" s="460">
        <v>98511</v>
      </c>
      <c r="B7123" s="461" t="s">
        <v>3368</v>
      </c>
      <c r="C7123" s="462" t="s">
        <v>896</v>
      </c>
      <c r="D7123" s="463">
        <v>83.8</v>
      </c>
      <c r="E7123" s="463">
        <v>24.39</v>
      </c>
      <c r="F7123" s="463">
        <v>108.19</v>
      </c>
    </row>
    <row r="7124" spans="1:6">
      <c r="A7124" s="460">
        <v>98516</v>
      </c>
      <c r="B7124" s="461" t="s">
        <v>3369</v>
      </c>
      <c r="C7124" s="462" t="s">
        <v>896</v>
      </c>
      <c r="D7124" s="463">
        <v>228.70999999999998</v>
      </c>
      <c r="E7124" s="463">
        <v>147.94</v>
      </c>
      <c r="F7124" s="463">
        <v>376.65</v>
      </c>
    </row>
    <row r="7125" spans="1:6">
      <c r="A7125" s="460">
        <v>98519</v>
      </c>
      <c r="B7125" s="461" t="s">
        <v>3353</v>
      </c>
      <c r="C7125" s="462" t="s">
        <v>98</v>
      </c>
      <c r="D7125" s="463">
        <v>0.75999999999999979</v>
      </c>
      <c r="E7125" s="463">
        <v>1.81</v>
      </c>
      <c r="F7125" s="463">
        <v>2.57</v>
      </c>
    </row>
    <row r="7126" spans="1:6">
      <c r="A7126" s="460">
        <v>98520</v>
      </c>
      <c r="B7126" s="461" t="s">
        <v>3354</v>
      </c>
      <c r="C7126" s="462" t="s">
        <v>98</v>
      </c>
      <c r="D7126" s="463">
        <v>3.45</v>
      </c>
      <c r="E7126" s="463">
        <v>1.47</v>
      </c>
      <c r="F7126" s="463">
        <v>4.92</v>
      </c>
    </row>
    <row r="7127" spans="1:6">
      <c r="A7127" s="460">
        <v>98521</v>
      </c>
      <c r="B7127" s="461" t="s">
        <v>3355</v>
      </c>
      <c r="C7127" s="462" t="s">
        <v>98</v>
      </c>
      <c r="D7127" s="463">
        <v>0.10999999999999999</v>
      </c>
      <c r="E7127" s="463">
        <v>0.34</v>
      </c>
      <c r="F7127" s="463">
        <v>0.45</v>
      </c>
    </row>
    <row r="7128" spans="1:6" ht="30">
      <c r="A7128" s="460">
        <v>98522</v>
      </c>
      <c r="B7128" s="461" t="s">
        <v>3293</v>
      </c>
      <c r="C7128" s="462" t="s">
        <v>914</v>
      </c>
      <c r="D7128" s="463">
        <v>131.35000000000002</v>
      </c>
      <c r="E7128" s="463">
        <v>52.08</v>
      </c>
      <c r="F7128" s="463">
        <v>183.43</v>
      </c>
    </row>
    <row r="7129" spans="1:6">
      <c r="A7129" s="460">
        <v>98524</v>
      </c>
      <c r="B7129" s="461" t="s">
        <v>3351</v>
      </c>
      <c r="C7129" s="462" t="s">
        <v>98</v>
      </c>
      <c r="D7129" s="463">
        <v>1.1600000000000001</v>
      </c>
      <c r="E7129" s="463">
        <v>2.78</v>
      </c>
      <c r="F7129" s="463">
        <v>3.94</v>
      </c>
    </row>
    <row r="7130" spans="1:6">
      <c r="A7130" s="460">
        <v>98503</v>
      </c>
      <c r="B7130" s="461" t="s">
        <v>3370</v>
      </c>
      <c r="C7130" s="462" t="s">
        <v>98</v>
      </c>
      <c r="D7130" s="463">
        <v>13.139999999999999</v>
      </c>
      <c r="E7130" s="463">
        <v>4.51</v>
      </c>
      <c r="F7130" s="463">
        <v>17.649999999999999</v>
      </c>
    </row>
    <row r="7131" spans="1:6">
      <c r="A7131" s="460">
        <v>98504</v>
      </c>
      <c r="B7131" s="461" t="s">
        <v>7126</v>
      </c>
      <c r="C7131" s="462" t="s">
        <v>98</v>
      </c>
      <c r="D7131" s="463">
        <v>7.6899999999999995</v>
      </c>
      <c r="E7131" s="463">
        <v>3.67</v>
      </c>
      <c r="F7131" s="463">
        <v>11.36</v>
      </c>
    </row>
    <row r="7132" spans="1:6">
      <c r="A7132" s="460">
        <v>98505</v>
      </c>
      <c r="B7132" s="461" t="s">
        <v>3371</v>
      </c>
      <c r="C7132" s="462" t="s">
        <v>98</v>
      </c>
      <c r="D7132" s="463">
        <v>43.96</v>
      </c>
      <c r="E7132" s="463">
        <v>4.93</v>
      </c>
      <c r="F7132" s="463">
        <v>48.89</v>
      </c>
    </row>
    <row r="7133" spans="1:6">
      <c r="A7133" s="460">
        <v>103946</v>
      </c>
      <c r="B7133" s="461" t="s">
        <v>7127</v>
      </c>
      <c r="C7133" s="462" t="s">
        <v>98</v>
      </c>
      <c r="D7133" s="463">
        <v>10.129999999999999</v>
      </c>
      <c r="E7133" s="463">
        <v>3.66</v>
      </c>
      <c r="F7133" s="463">
        <v>13.79</v>
      </c>
    </row>
    <row r="7134" spans="1:6" ht="45">
      <c r="A7134" s="460">
        <v>103185</v>
      </c>
      <c r="B7134" s="461" t="s">
        <v>5385</v>
      </c>
      <c r="C7134" s="462" t="s">
        <v>896</v>
      </c>
      <c r="D7134" s="463">
        <v>6067.37</v>
      </c>
      <c r="E7134" s="463">
        <v>119.26</v>
      </c>
      <c r="F7134" s="463">
        <v>6186.63</v>
      </c>
    </row>
    <row r="7135" spans="1:6" ht="45">
      <c r="A7135" s="460">
        <v>103186</v>
      </c>
      <c r="B7135" s="461" t="s">
        <v>5386</v>
      </c>
      <c r="C7135" s="462" t="s">
        <v>896</v>
      </c>
      <c r="D7135" s="463">
        <v>6451.5300000000007</v>
      </c>
      <c r="E7135" s="463">
        <v>48.86</v>
      </c>
      <c r="F7135" s="463">
        <v>6500.39</v>
      </c>
    </row>
    <row r="7136" spans="1:6" ht="45">
      <c r="A7136" s="460">
        <v>103187</v>
      </c>
      <c r="B7136" s="461" t="s">
        <v>5387</v>
      </c>
      <c r="C7136" s="462" t="s">
        <v>896</v>
      </c>
      <c r="D7136" s="463">
        <v>4818.08</v>
      </c>
      <c r="E7136" s="463">
        <v>81.59</v>
      </c>
      <c r="F7136" s="463">
        <v>4899.67</v>
      </c>
    </row>
    <row r="7137" spans="1:6" ht="45">
      <c r="A7137" s="460">
        <v>103188</v>
      </c>
      <c r="B7137" s="461" t="s">
        <v>5388</v>
      </c>
      <c r="C7137" s="462" t="s">
        <v>896</v>
      </c>
      <c r="D7137" s="463">
        <v>5197.6400000000003</v>
      </c>
      <c r="E7137" s="463">
        <v>62.73</v>
      </c>
      <c r="F7137" s="463">
        <v>5260.37</v>
      </c>
    </row>
    <row r="7138" spans="1:6" ht="45">
      <c r="A7138" s="460">
        <v>103189</v>
      </c>
      <c r="B7138" s="461" t="s">
        <v>5389</v>
      </c>
      <c r="C7138" s="462" t="s">
        <v>896</v>
      </c>
      <c r="D7138" s="463">
        <v>2596.34</v>
      </c>
      <c r="E7138" s="463">
        <v>43.89</v>
      </c>
      <c r="F7138" s="463">
        <v>2640.23</v>
      </c>
    </row>
    <row r="7139" spans="1:6" ht="45">
      <c r="A7139" s="460">
        <v>103190</v>
      </c>
      <c r="B7139" s="461" t="s">
        <v>5390</v>
      </c>
      <c r="C7139" s="462" t="s">
        <v>896</v>
      </c>
      <c r="D7139" s="463">
        <v>4018.04</v>
      </c>
      <c r="E7139" s="463">
        <v>82.63</v>
      </c>
      <c r="F7139" s="463">
        <v>4100.67</v>
      </c>
    </row>
    <row r="7140" spans="1:6" ht="45">
      <c r="A7140" s="460">
        <v>103191</v>
      </c>
      <c r="B7140" s="461" t="s">
        <v>5391</v>
      </c>
      <c r="C7140" s="462" t="s">
        <v>896</v>
      </c>
      <c r="D7140" s="463">
        <v>2325.92</v>
      </c>
      <c r="E7140" s="463">
        <v>67.73</v>
      </c>
      <c r="F7140" s="463">
        <v>2393.65</v>
      </c>
    </row>
    <row r="7141" spans="1:6" ht="45">
      <c r="A7141" s="460">
        <v>103192</v>
      </c>
      <c r="B7141" s="461" t="s">
        <v>5392</v>
      </c>
      <c r="C7141" s="462" t="s">
        <v>896</v>
      </c>
      <c r="D7141" s="463">
        <v>2479.56</v>
      </c>
      <c r="E7141" s="463">
        <v>67.73</v>
      </c>
      <c r="F7141" s="463">
        <v>2547.29</v>
      </c>
    </row>
    <row r="7142" spans="1:6" ht="45">
      <c r="A7142" s="460">
        <v>103193</v>
      </c>
      <c r="B7142" s="461" t="s">
        <v>5393</v>
      </c>
      <c r="C7142" s="462" t="s">
        <v>896</v>
      </c>
      <c r="D7142" s="463">
        <v>1898.29</v>
      </c>
      <c r="E7142" s="463">
        <v>67.73</v>
      </c>
      <c r="F7142" s="463">
        <v>1966.02</v>
      </c>
    </row>
    <row r="7143" spans="1:6" ht="45">
      <c r="A7143" s="460">
        <v>103194</v>
      </c>
      <c r="B7143" s="461" t="s">
        <v>5394</v>
      </c>
      <c r="C7143" s="462" t="s">
        <v>896</v>
      </c>
      <c r="D7143" s="463">
        <v>2756.2599999999998</v>
      </c>
      <c r="E7143" s="463">
        <v>67.73</v>
      </c>
      <c r="F7143" s="463">
        <v>2823.99</v>
      </c>
    </row>
    <row r="7144" spans="1:6" ht="45">
      <c r="A7144" s="460">
        <v>103195</v>
      </c>
      <c r="B7144" s="461" t="s">
        <v>5395</v>
      </c>
      <c r="C7144" s="462" t="s">
        <v>896</v>
      </c>
      <c r="D7144" s="463">
        <v>2140.0099999999998</v>
      </c>
      <c r="E7144" s="463">
        <v>69.61</v>
      </c>
      <c r="F7144" s="463">
        <v>2209.62</v>
      </c>
    </row>
    <row r="7145" spans="1:6" ht="45">
      <c r="A7145" s="460">
        <v>103205</v>
      </c>
      <c r="B7145" s="461" t="s">
        <v>5396</v>
      </c>
      <c r="C7145" s="462" t="s">
        <v>896</v>
      </c>
      <c r="D7145" s="463">
        <v>4017.63</v>
      </c>
      <c r="E7145" s="463">
        <v>104.8</v>
      </c>
      <c r="F7145" s="463">
        <v>4122.43</v>
      </c>
    </row>
    <row r="7146" spans="1:6" ht="45">
      <c r="A7146" s="460">
        <v>103206</v>
      </c>
      <c r="B7146" s="461" t="s">
        <v>5397</v>
      </c>
      <c r="C7146" s="462" t="s">
        <v>896</v>
      </c>
      <c r="D7146" s="463">
        <v>2325.5100000000002</v>
      </c>
      <c r="E7146" s="463">
        <v>89.91</v>
      </c>
      <c r="F7146" s="463">
        <v>2415.42</v>
      </c>
    </row>
    <row r="7147" spans="1:6" ht="45">
      <c r="A7147" s="460">
        <v>103207</v>
      </c>
      <c r="B7147" s="461" t="s">
        <v>5398</v>
      </c>
      <c r="C7147" s="462" t="s">
        <v>896</v>
      </c>
      <c r="D7147" s="463">
        <v>2479.16</v>
      </c>
      <c r="E7147" s="463">
        <v>89.9</v>
      </c>
      <c r="F7147" s="463">
        <v>2569.06</v>
      </c>
    </row>
    <row r="7148" spans="1:6" ht="45">
      <c r="A7148" s="460">
        <v>103208</v>
      </c>
      <c r="B7148" s="461" t="s">
        <v>5399</v>
      </c>
      <c r="C7148" s="462" t="s">
        <v>896</v>
      </c>
      <c r="D7148" s="463">
        <v>1897.8799999999999</v>
      </c>
      <c r="E7148" s="463">
        <v>89.91</v>
      </c>
      <c r="F7148" s="463">
        <v>1987.79</v>
      </c>
    </row>
    <row r="7149" spans="1:6" ht="45">
      <c r="A7149" s="460">
        <v>103209</v>
      </c>
      <c r="B7149" s="461" t="s">
        <v>5400</v>
      </c>
      <c r="C7149" s="462" t="s">
        <v>896</v>
      </c>
      <c r="D7149" s="463">
        <v>2755.86</v>
      </c>
      <c r="E7149" s="463">
        <v>89.9</v>
      </c>
      <c r="F7149" s="463">
        <v>2845.76</v>
      </c>
    </row>
    <row r="7150" spans="1:6" ht="45">
      <c r="A7150" s="460">
        <v>103210</v>
      </c>
      <c r="B7150" s="461" t="s">
        <v>5401</v>
      </c>
      <c r="C7150" s="462" t="s">
        <v>896</v>
      </c>
      <c r="D7150" s="463">
        <v>2176.4299999999998</v>
      </c>
      <c r="E7150" s="463">
        <v>162.78</v>
      </c>
      <c r="F7150" s="463">
        <v>2339.21</v>
      </c>
    </row>
    <row r="7151" spans="1:6" ht="30">
      <c r="A7151" s="460">
        <v>103304</v>
      </c>
      <c r="B7151" s="461" t="s">
        <v>5402</v>
      </c>
      <c r="C7151" s="462" t="s">
        <v>896</v>
      </c>
      <c r="D7151" s="463">
        <v>1221.4100000000001</v>
      </c>
      <c r="E7151" s="463">
        <v>37.49</v>
      </c>
      <c r="F7151" s="463">
        <v>1258.9000000000001</v>
      </c>
    </row>
    <row r="7152" spans="1:6" ht="45">
      <c r="A7152" s="460">
        <v>103307</v>
      </c>
      <c r="B7152" s="461" t="s">
        <v>5403</v>
      </c>
      <c r="C7152" s="462" t="s">
        <v>896</v>
      </c>
      <c r="D7152" s="463">
        <v>1276.3399999999999</v>
      </c>
      <c r="E7152" s="463">
        <v>81.69</v>
      </c>
      <c r="F7152" s="463">
        <v>1358.03</v>
      </c>
    </row>
    <row r="7153" spans="1:6" ht="30">
      <c r="A7153" s="460">
        <v>103310</v>
      </c>
      <c r="B7153" s="461" t="s">
        <v>5404</v>
      </c>
      <c r="C7153" s="462" t="s">
        <v>896</v>
      </c>
      <c r="D7153" s="463">
        <v>1258.5700000000002</v>
      </c>
      <c r="E7153" s="463">
        <v>36.119999999999997</v>
      </c>
      <c r="F7153" s="463">
        <v>1294.69</v>
      </c>
    </row>
    <row r="7154" spans="1:6" ht="30">
      <c r="A7154" s="460">
        <v>103314</v>
      </c>
      <c r="B7154" s="461" t="s">
        <v>5405</v>
      </c>
      <c r="C7154" s="462" t="s">
        <v>98</v>
      </c>
      <c r="D7154" s="463">
        <v>261.77000000000004</v>
      </c>
      <c r="E7154" s="463">
        <v>28.83</v>
      </c>
      <c r="F7154" s="463">
        <v>290.60000000000002</v>
      </c>
    </row>
    <row r="7155" spans="1:6" ht="30">
      <c r="A7155" s="460">
        <v>103315</v>
      </c>
      <c r="B7155" s="461" t="s">
        <v>5406</v>
      </c>
      <c r="C7155" s="462" t="s">
        <v>98</v>
      </c>
      <c r="D7155" s="463">
        <v>258.48</v>
      </c>
      <c r="E7155" s="463">
        <v>21.75</v>
      </c>
      <c r="F7155" s="463">
        <v>280.23</v>
      </c>
    </row>
    <row r="7156" spans="1:6" ht="30">
      <c r="A7156" s="460">
        <v>103769</v>
      </c>
      <c r="B7156" s="461" t="s">
        <v>7128</v>
      </c>
      <c r="C7156" s="462" t="s">
        <v>896</v>
      </c>
      <c r="D7156" s="463">
        <v>2840.89</v>
      </c>
      <c r="E7156" s="463">
        <v>391.5</v>
      </c>
      <c r="F7156" s="463">
        <v>3232.39</v>
      </c>
    </row>
    <row r="7157" spans="1:6" ht="30">
      <c r="A7157" s="460">
        <v>98525</v>
      </c>
      <c r="B7157" s="461" t="s">
        <v>3352</v>
      </c>
      <c r="C7157" s="462" t="s">
        <v>98</v>
      </c>
      <c r="D7157" s="463">
        <v>0.24999999999999997</v>
      </c>
      <c r="E7157" s="463">
        <v>0.22</v>
      </c>
      <c r="F7157" s="463">
        <v>0.47</v>
      </c>
    </row>
    <row r="7158" spans="1:6" ht="30">
      <c r="A7158" s="460">
        <v>98526</v>
      </c>
      <c r="B7158" s="461" t="s">
        <v>3360</v>
      </c>
      <c r="C7158" s="462" t="s">
        <v>896</v>
      </c>
      <c r="D7158" s="463">
        <v>53.470000000000006</v>
      </c>
      <c r="E7158" s="463">
        <v>44.04</v>
      </c>
      <c r="F7158" s="463">
        <v>97.51</v>
      </c>
    </row>
    <row r="7159" spans="1:6" ht="30">
      <c r="A7159" s="460">
        <v>98527</v>
      </c>
      <c r="B7159" s="461" t="s">
        <v>3361</v>
      </c>
      <c r="C7159" s="462" t="s">
        <v>896</v>
      </c>
      <c r="D7159" s="463">
        <v>115.2</v>
      </c>
      <c r="E7159" s="463">
        <v>94.74</v>
      </c>
      <c r="F7159" s="463">
        <v>209.94</v>
      </c>
    </row>
    <row r="7160" spans="1:6" ht="30">
      <c r="A7160" s="460">
        <v>98528</v>
      </c>
      <c r="B7160" s="461" t="s">
        <v>3362</v>
      </c>
      <c r="C7160" s="462" t="s">
        <v>896</v>
      </c>
      <c r="D7160" s="463">
        <v>168.49</v>
      </c>
      <c r="E7160" s="463">
        <v>138.5</v>
      </c>
      <c r="F7160" s="463">
        <v>306.99</v>
      </c>
    </row>
    <row r="7161" spans="1:6" ht="30">
      <c r="A7161" s="460">
        <v>98529</v>
      </c>
      <c r="B7161" s="461" t="s">
        <v>3363</v>
      </c>
      <c r="C7161" s="462" t="s">
        <v>896</v>
      </c>
      <c r="D7161" s="463">
        <v>25.840000000000003</v>
      </c>
      <c r="E7161" s="463">
        <v>58.94</v>
      </c>
      <c r="F7161" s="463">
        <v>84.78</v>
      </c>
    </row>
    <row r="7162" spans="1:6" ht="30">
      <c r="A7162" s="460">
        <v>98530</v>
      </c>
      <c r="B7162" s="461" t="s">
        <v>3364</v>
      </c>
      <c r="C7162" s="462" t="s">
        <v>896</v>
      </c>
      <c r="D7162" s="463">
        <v>46.070000000000007</v>
      </c>
      <c r="E7162" s="463">
        <v>104.96</v>
      </c>
      <c r="F7162" s="463">
        <v>151.03</v>
      </c>
    </row>
    <row r="7163" spans="1:6" ht="30">
      <c r="A7163" s="460">
        <v>98531</v>
      </c>
      <c r="B7163" s="461" t="s">
        <v>3365</v>
      </c>
      <c r="C7163" s="462" t="s">
        <v>896</v>
      </c>
      <c r="D7163" s="463">
        <v>163.44999999999999</v>
      </c>
      <c r="E7163" s="463">
        <v>174.39</v>
      </c>
      <c r="F7163" s="463">
        <v>337.84</v>
      </c>
    </row>
    <row r="7164" spans="1:6">
      <c r="A7164" s="460">
        <v>98532</v>
      </c>
      <c r="B7164" s="461" t="s">
        <v>3356</v>
      </c>
      <c r="C7164" s="462" t="s">
        <v>896</v>
      </c>
      <c r="D7164" s="463">
        <v>85.980000000000018</v>
      </c>
      <c r="E7164" s="463">
        <v>47.1</v>
      </c>
      <c r="F7164" s="463">
        <v>133.08000000000001</v>
      </c>
    </row>
    <row r="7165" spans="1:6" ht="30">
      <c r="A7165" s="460">
        <v>98533</v>
      </c>
      <c r="B7165" s="461" t="s">
        <v>3357</v>
      </c>
      <c r="C7165" s="462" t="s">
        <v>896</v>
      </c>
      <c r="D7165" s="463">
        <v>222.92999999999998</v>
      </c>
      <c r="E7165" s="463">
        <v>146.9</v>
      </c>
      <c r="F7165" s="463">
        <v>369.83</v>
      </c>
    </row>
    <row r="7166" spans="1:6" ht="30">
      <c r="A7166" s="460">
        <v>98534</v>
      </c>
      <c r="B7166" s="461" t="s">
        <v>3358</v>
      </c>
      <c r="C7166" s="462" t="s">
        <v>896</v>
      </c>
      <c r="D7166" s="463">
        <v>586.22</v>
      </c>
      <c r="E7166" s="463">
        <v>354.89</v>
      </c>
      <c r="F7166" s="463">
        <v>941.11</v>
      </c>
    </row>
    <row r="7167" spans="1:6" ht="30">
      <c r="A7167" s="460">
        <v>98535</v>
      </c>
      <c r="B7167" s="461" t="s">
        <v>3359</v>
      </c>
      <c r="C7167" s="462" t="s">
        <v>896</v>
      </c>
      <c r="D7167" s="463">
        <v>902.2600000000001</v>
      </c>
      <c r="E7167" s="463">
        <v>598.14</v>
      </c>
      <c r="F7167" s="463">
        <v>1500.4</v>
      </c>
    </row>
    <row r="7168" spans="1:6">
      <c r="A7168" s="460">
        <v>88238</v>
      </c>
      <c r="B7168" s="461" t="s">
        <v>749</v>
      </c>
      <c r="C7168" s="462" t="s">
        <v>848</v>
      </c>
      <c r="D7168" s="463">
        <v>8.4399999999999977</v>
      </c>
      <c r="E7168" s="463">
        <v>19.920000000000002</v>
      </c>
      <c r="F7168" s="463">
        <v>28.36</v>
      </c>
    </row>
    <row r="7169" spans="1:6">
      <c r="A7169" s="460">
        <v>88239</v>
      </c>
      <c r="B7169" s="461" t="s">
        <v>849</v>
      </c>
      <c r="C7169" s="462" t="s">
        <v>848</v>
      </c>
      <c r="D7169" s="463">
        <v>8.3000000000000007</v>
      </c>
      <c r="E7169" s="463">
        <v>19.989999999999998</v>
      </c>
      <c r="F7169" s="463">
        <v>28.29</v>
      </c>
    </row>
    <row r="7170" spans="1:6">
      <c r="A7170" s="460">
        <v>88240</v>
      </c>
      <c r="B7170" s="461" t="s">
        <v>850</v>
      </c>
      <c r="C7170" s="462" t="s">
        <v>848</v>
      </c>
      <c r="D7170" s="463">
        <v>7.25</v>
      </c>
      <c r="E7170" s="463">
        <v>19.920000000000002</v>
      </c>
      <c r="F7170" s="463">
        <v>27.17</v>
      </c>
    </row>
    <row r="7171" spans="1:6">
      <c r="A7171" s="460">
        <v>88241</v>
      </c>
      <c r="B7171" s="461" t="s">
        <v>752</v>
      </c>
      <c r="C7171" s="462" t="s">
        <v>848</v>
      </c>
      <c r="D7171" s="463">
        <v>8.4400000000000013</v>
      </c>
      <c r="E7171" s="463">
        <v>19.54</v>
      </c>
      <c r="F7171" s="463">
        <v>27.98</v>
      </c>
    </row>
    <row r="7172" spans="1:6">
      <c r="A7172" s="460">
        <v>88242</v>
      </c>
      <c r="B7172" s="461" t="s">
        <v>851</v>
      </c>
      <c r="C7172" s="462" t="s">
        <v>848</v>
      </c>
      <c r="D7172" s="463">
        <v>8.4400000000000013</v>
      </c>
      <c r="E7172" s="463">
        <v>19.989999999999998</v>
      </c>
      <c r="F7172" s="463">
        <v>28.43</v>
      </c>
    </row>
    <row r="7173" spans="1:6">
      <c r="A7173" s="460">
        <v>88243</v>
      </c>
      <c r="B7173" s="461" t="s">
        <v>755</v>
      </c>
      <c r="C7173" s="462" t="s">
        <v>848</v>
      </c>
      <c r="D7173" s="463">
        <v>8.32</v>
      </c>
      <c r="E7173" s="463">
        <v>19.54</v>
      </c>
      <c r="F7173" s="463">
        <v>27.86</v>
      </c>
    </row>
    <row r="7174" spans="1:6">
      <c r="A7174" s="460">
        <v>88245</v>
      </c>
      <c r="B7174" s="461" t="s">
        <v>758</v>
      </c>
      <c r="C7174" s="462" t="s">
        <v>848</v>
      </c>
      <c r="D7174" s="463">
        <v>8.4400000000000013</v>
      </c>
      <c r="E7174" s="463">
        <v>26.01</v>
      </c>
      <c r="F7174" s="463">
        <v>34.450000000000003</v>
      </c>
    </row>
    <row r="7175" spans="1:6">
      <c r="A7175" s="460">
        <v>88246</v>
      </c>
      <c r="B7175" s="461" t="s">
        <v>855</v>
      </c>
      <c r="C7175" s="462" t="s">
        <v>848</v>
      </c>
      <c r="D7175" s="463">
        <v>7.25</v>
      </c>
      <c r="E7175" s="463">
        <v>13.55</v>
      </c>
      <c r="F7175" s="463">
        <v>20.8</v>
      </c>
    </row>
    <row r="7176" spans="1:6">
      <c r="A7176" s="460">
        <v>88247</v>
      </c>
      <c r="B7176" s="461" t="s">
        <v>856</v>
      </c>
      <c r="C7176" s="462" t="s">
        <v>848</v>
      </c>
      <c r="D7176" s="463">
        <v>8.43</v>
      </c>
      <c r="E7176" s="463">
        <v>20.5</v>
      </c>
      <c r="F7176" s="463">
        <v>28.93</v>
      </c>
    </row>
    <row r="7177" spans="1:6">
      <c r="A7177" s="460">
        <v>88248</v>
      </c>
      <c r="B7177" s="461" t="s">
        <v>766</v>
      </c>
      <c r="C7177" s="462" t="s">
        <v>848</v>
      </c>
      <c r="D7177" s="463">
        <v>7.75</v>
      </c>
      <c r="E7177" s="463">
        <v>20.059999999999999</v>
      </c>
      <c r="F7177" s="463">
        <v>27.81</v>
      </c>
    </row>
    <row r="7178" spans="1:6">
      <c r="A7178" s="460">
        <v>88249</v>
      </c>
      <c r="B7178" s="461" t="s">
        <v>857</v>
      </c>
      <c r="C7178" s="462" t="s">
        <v>848</v>
      </c>
      <c r="D7178" s="463">
        <v>2.2299999999999969</v>
      </c>
      <c r="E7178" s="463">
        <v>27.67</v>
      </c>
      <c r="F7178" s="463">
        <v>29.9</v>
      </c>
    </row>
    <row r="7179" spans="1:6">
      <c r="A7179" s="460">
        <v>88250</v>
      </c>
      <c r="B7179" s="461" t="s">
        <v>768</v>
      </c>
      <c r="C7179" s="462" t="s">
        <v>848</v>
      </c>
      <c r="D7179" s="463">
        <v>7.25</v>
      </c>
      <c r="E7179" s="463">
        <v>19.920000000000002</v>
      </c>
      <c r="F7179" s="463">
        <v>27.17</v>
      </c>
    </row>
    <row r="7180" spans="1:6">
      <c r="A7180" s="460">
        <v>88251</v>
      </c>
      <c r="B7180" s="461" t="s">
        <v>858</v>
      </c>
      <c r="C7180" s="462" t="s">
        <v>848</v>
      </c>
      <c r="D7180" s="463">
        <v>8.4399999999999977</v>
      </c>
      <c r="E7180" s="463">
        <v>19.920000000000002</v>
      </c>
      <c r="F7180" s="463">
        <v>28.36</v>
      </c>
    </row>
    <row r="7181" spans="1:6">
      <c r="A7181" s="460">
        <v>88252</v>
      </c>
      <c r="B7181" s="461" t="s">
        <v>770</v>
      </c>
      <c r="C7181" s="462" t="s">
        <v>848</v>
      </c>
      <c r="D7181" s="463">
        <v>8.32</v>
      </c>
      <c r="E7181" s="463">
        <v>18.38</v>
      </c>
      <c r="F7181" s="463">
        <v>26.7</v>
      </c>
    </row>
    <row r="7182" spans="1:6">
      <c r="A7182" s="460">
        <v>88253</v>
      </c>
      <c r="B7182" s="461" t="s">
        <v>771</v>
      </c>
      <c r="C7182" s="462" t="s">
        <v>848</v>
      </c>
      <c r="D7182" s="463">
        <v>2.16</v>
      </c>
      <c r="E7182" s="463">
        <v>11.66</v>
      </c>
      <c r="F7182" s="463">
        <v>13.82</v>
      </c>
    </row>
    <row r="7183" spans="1:6">
      <c r="A7183" s="460">
        <v>88255</v>
      </c>
      <c r="B7183" s="461" t="s">
        <v>859</v>
      </c>
      <c r="C7183" s="462" t="s">
        <v>848</v>
      </c>
      <c r="D7183" s="463">
        <v>2.1300000000000026</v>
      </c>
      <c r="E7183" s="463">
        <v>42.39</v>
      </c>
      <c r="F7183" s="463">
        <v>44.52</v>
      </c>
    </row>
    <row r="7184" spans="1:6">
      <c r="A7184" s="460">
        <v>88256</v>
      </c>
      <c r="B7184" s="461" t="s">
        <v>860</v>
      </c>
      <c r="C7184" s="462" t="s">
        <v>848</v>
      </c>
      <c r="D7184" s="463">
        <v>8.4399999999999977</v>
      </c>
      <c r="E7184" s="463">
        <v>26.1</v>
      </c>
      <c r="F7184" s="463">
        <v>34.54</v>
      </c>
    </row>
    <row r="7185" spans="1:6">
      <c r="A7185" s="460">
        <v>88257</v>
      </c>
      <c r="B7185" s="461" t="s">
        <v>861</v>
      </c>
      <c r="C7185" s="462" t="s">
        <v>848</v>
      </c>
      <c r="D7185" s="463">
        <v>7.25</v>
      </c>
      <c r="E7185" s="463">
        <v>28.71</v>
      </c>
      <c r="F7185" s="463">
        <v>35.96</v>
      </c>
    </row>
    <row r="7186" spans="1:6">
      <c r="A7186" s="460">
        <v>88258</v>
      </c>
      <c r="B7186" s="461" t="s">
        <v>862</v>
      </c>
      <c r="C7186" s="462" t="s">
        <v>848</v>
      </c>
      <c r="D7186" s="463">
        <v>2.2300000000000004</v>
      </c>
      <c r="E7186" s="463">
        <v>20.81</v>
      </c>
      <c r="F7186" s="463">
        <v>23.04</v>
      </c>
    </row>
    <row r="7187" spans="1:6">
      <c r="A7187" s="460">
        <v>88260</v>
      </c>
      <c r="B7187" s="461" t="s">
        <v>775</v>
      </c>
      <c r="C7187" s="462" t="s">
        <v>848</v>
      </c>
      <c r="D7187" s="463">
        <v>8.4400000000000013</v>
      </c>
      <c r="E7187" s="463">
        <v>22.08</v>
      </c>
      <c r="F7187" s="463">
        <v>30.52</v>
      </c>
    </row>
    <row r="7188" spans="1:6">
      <c r="A7188" s="460">
        <v>88261</v>
      </c>
      <c r="B7188" s="461" t="s">
        <v>863</v>
      </c>
      <c r="C7188" s="462" t="s">
        <v>848</v>
      </c>
      <c r="D7188" s="463">
        <v>8.3000000000000043</v>
      </c>
      <c r="E7188" s="463">
        <v>24.58</v>
      </c>
      <c r="F7188" s="463">
        <v>32.880000000000003</v>
      </c>
    </row>
    <row r="7189" spans="1:6">
      <c r="A7189" s="460">
        <v>88262</v>
      </c>
      <c r="B7189" s="461" t="s">
        <v>778</v>
      </c>
      <c r="C7189" s="462" t="s">
        <v>848</v>
      </c>
      <c r="D7189" s="463">
        <v>8.3000000000000007</v>
      </c>
      <c r="E7189" s="463">
        <v>26.01</v>
      </c>
      <c r="F7189" s="463">
        <v>34.31</v>
      </c>
    </row>
    <row r="7190" spans="1:6">
      <c r="A7190" s="460">
        <v>88263</v>
      </c>
      <c r="B7190" s="461" t="s">
        <v>864</v>
      </c>
      <c r="C7190" s="462" t="s">
        <v>848</v>
      </c>
      <c r="D7190" s="463">
        <v>7.25</v>
      </c>
      <c r="E7190" s="463">
        <v>20.69</v>
      </c>
      <c r="F7190" s="463">
        <v>27.94</v>
      </c>
    </row>
    <row r="7191" spans="1:6">
      <c r="A7191" s="460">
        <v>88264</v>
      </c>
      <c r="B7191" s="461" t="s">
        <v>783</v>
      </c>
      <c r="C7191" s="462" t="s">
        <v>848</v>
      </c>
      <c r="D7191" s="463">
        <v>8.4300000000000033</v>
      </c>
      <c r="E7191" s="463">
        <v>26.77</v>
      </c>
      <c r="F7191" s="463">
        <v>35.200000000000003</v>
      </c>
    </row>
    <row r="7192" spans="1:6">
      <c r="A7192" s="460">
        <v>88265</v>
      </c>
      <c r="B7192" s="461" t="s">
        <v>865</v>
      </c>
      <c r="C7192" s="462" t="s">
        <v>848</v>
      </c>
      <c r="D7192" s="463">
        <v>8.43</v>
      </c>
      <c r="E7192" s="463">
        <v>29.35</v>
      </c>
      <c r="F7192" s="463">
        <v>37.78</v>
      </c>
    </row>
    <row r="7193" spans="1:6">
      <c r="A7193" s="460">
        <v>88266</v>
      </c>
      <c r="B7193" s="461" t="s">
        <v>785</v>
      </c>
      <c r="C7193" s="462" t="s">
        <v>848</v>
      </c>
      <c r="D7193" s="463">
        <v>8.43</v>
      </c>
      <c r="E7193" s="463">
        <v>33.42</v>
      </c>
      <c r="F7193" s="463">
        <v>41.85</v>
      </c>
    </row>
    <row r="7194" spans="1:6">
      <c r="A7194" s="460">
        <v>88267</v>
      </c>
      <c r="B7194" s="461" t="s">
        <v>786</v>
      </c>
      <c r="C7194" s="462" t="s">
        <v>848</v>
      </c>
      <c r="D7194" s="463">
        <v>7.7500000000000036</v>
      </c>
      <c r="E7194" s="463">
        <v>26.2</v>
      </c>
      <c r="F7194" s="463">
        <v>33.950000000000003</v>
      </c>
    </row>
    <row r="7195" spans="1:6">
      <c r="A7195" s="460">
        <v>88269</v>
      </c>
      <c r="B7195" s="461" t="s">
        <v>791</v>
      </c>
      <c r="C7195" s="462" t="s">
        <v>848</v>
      </c>
      <c r="D7195" s="463">
        <v>8.4399999999999977</v>
      </c>
      <c r="E7195" s="463">
        <v>24.79</v>
      </c>
      <c r="F7195" s="463">
        <v>33.229999999999997</v>
      </c>
    </row>
    <row r="7196" spans="1:6">
      <c r="A7196" s="460">
        <v>88270</v>
      </c>
      <c r="B7196" s="461" t="s">
        <v>792</v>
      </c>
      <c r="C7196" s="462" t="s">
        <v>848</v>
      </c>
      <c r="D7196" s="463">
        <v>8.4399999999999977</v>
      </c>
      <c r="E7196" s="463">
        <v>26.29</v>
      </c>
      <c r="F7196" s="463">
        <v>34.729999999999997</v>
      </c>
    </row>
    <row r="7197" spans="1:6">
      <c r="A7197" s="460">
        <v>88272</v>
      </c>
      <c r="B7197" s="461" t="s">
        <v>867</v>
      </c>
      <c r="C7197" s="462" t="s">
        <v>848</v>
      </c>
      <c r="D7197" s="463">
        <v>9.4000000000000021</v>
      </c>
      <c r="E7197" s="463">
        <v>25.88</v>
      </c>
      <c r="F7197" s="463">
        <v>35.28</v>
      </c>
    </row>
    <row r="7198" spans="1:6">
      <c r="A7198" s="460">
        <v>88273</v>
      </c>
      <c r="B7198" s="461" t="s">
        <v>797</v>
      </c>
      <c r="C7198" s="462" t="s">
        <v>848</v>
      </c>
      <c r="D7198" s="463">
        <v>8.2999999999999972</v>
      </c>
      <c r="E7198" s="463">
        <v>23.93</v>
      </c>
      <c r="F7198" s="463">
        <v>32.229999999999997</v>
      </c>
    </row>
    <row r="7199" spans="1:6">
      <c r="A7199" s="460">
        <v>88274</v>
      </c>
      <c r="B7199" s="461" t="s">
        <v>868</v>
      </c>
      <c r="C7199" s="462" t="s">
        <v>848</v>
      </c>
      <c r="D7199" s="463">
        <v>8.4400000000000013</v>
      </c>
      <c r="E7199" s="463">
        <v>29.66</v>
      </c>
      <c r="F7199" s="463">
        <v>38.1</v>
      </c>
    </row>
    <row r="7200" spans="1:6">
      <c r="A7200" s="460">
        <v>88275</v>
      </c>
      <c r="B7200" s="461" t="s">
        <v>4574</v>
      </c>
      <c r="C7200" s="462" t="s">
        <v>848</v>
      </c>
      <c r="D7200" s="463">
        <v>7.2500000000000036</v>
      </c>
      <c r="E7200" s="463">
        <v>30.77</v>
      </c>
      <c r="F7200" s="463">
        <v>38.020000000000003</v>
      </c>
    </row>
    <row r="7201" spans="1:6">
      <c r="A7201" s="460">
        <v>88277</v>
      </c>
      <c r="B7201" s="461" t="s">
        <v>869</v>
      </c>
      <c r="C7201" s="462" t="s">
        <v>848</v>
      </c>
      <c r="D7201" s="463">
        <v>7.2499999999999964</v>
      </c>
      <c r="E7201" s="463">
        <v>27.8</v>
      </c>
      <c r="F7201" s="463">
        <v>35.049999999999997</v>
      </c>
    </row>
    <row r="7202" spans="1:6">
      <c r="A7202" s="460">
        <v>88278</v>
      </c>
      <c r="B7202" s="461" t="s">
        <v>870</v>
      </c>
      <c r="C7202" s="462" t="s">
        <v>848</v>
      </c>
      <c r="D7202" s="463">
        <v>7.25</v>
      </c>
      <c r="E7202" s="463">
        <v>22.94</v>
      </c>
      <c r="F7202" s="463">
        <v>30.19</v>
      </c>
    </row>
    <row r="7203" spans="1:6">
      <c r="A7203" s="460">
        <v>88279</v>
      </c>
      <c r="B7203" s="461" t="s">
        <v>4575</v>
      </c>
      <c r="C7203" s="462" t="s">
        <v>848</v>
      </c>
      <c r="D7203" s="463">
        <v>8.4300000000000033</v>
      </c>
      <c r="E7203" s="463">
        <v>28.31</v>
      </c>
      <c r="F7203" s="463">
        <v>36.74</v>
      </c>
    </row>
    <row r="7204" spans="1:6">
      <c r="A7204" s="460">
        <v>88281</v>
      </c>
      <c r="B7204" s="461" t="s">
        <v>872</v>
      </c>
      <c r="C7204" s="462" t="s">
        <v>848</v>
      </c>
      <c r="D7204" s="463">
        <v>7.25</v>
      </c>
      <c r="E7204" s="463">
        <v>27.32</v>
      </c>
      <c r="F7204" s="463">
        <v>34.57</v>
      </c>
    </row>
    <row r="7205" spans="1:6">
      <c r="A7205" s="460">
        <v>88282</v>
      </c>
      <c r="B7205" s="461" t="s">
        <v>873</v>
      </c>
      <c r="C7205" s="462" t="s">
        <v>848</v>
      </c>
      <c r="D7205" s="463">
        <v>7.2499999999999964</v>
      </c>
      <c r="E7205" s="463">
        <v>26.3</v>
      </c>
      <c r="F7205" s="463">
        <v>33.549999999999997</v>
      </c>
    </row>
    <row r="7206" spans="1:6">
      <c r="A7206" s="460">
        <v>88283</v>
      </c>
      <c r="B7206" s="461" t="s">
        <v>874</v>
      </c>
      <c r="C7206" s="462" t="s">
        <v>848</v>
      </c>
      <c r="D7206" s="463">
        <v>7.25</v>
      </c>
      <c r="E7206" s="463">
        <v>32.71</v>
      </c>
      <c r="F7206" s="463">
        <v>39.96</v>
      </c>
    </row>
    <row r="7207" spans="1:6">
      <c r="A7207" s="460">
        <v>88284</v>
      </c>
      <c r="B7207" s="461" t="s">
        <v>8314</v>
      </c>
      <c r="C7207" s="462" t="s">
        <v>848</v>
      </c>
      <c r="D7207" s="463">
        <v>7.25</v>
      </c>
      <c r="E7207" s="463">
        <v>23.34</v>
      </c>
      <c r="F7207" s="463">
        <v>30.59</v>
      </c>
    </row>
    <row r="7208" spans="1:6">
      <c r="A7208" s="460">
        <v>88286</v>
      </c>
      <c r="B7208" s="461" t="s">
        <v>875</v>
      </c>
      <c r="C7208" s="462" t="s">
        <v>848</v>
      </c>
      <c r="D7208" s="463">
        <v>7.25</v>
      </c>
      <c r="E7208" s="463">
        <v>29.85</v>
      </c>
      <c r="F7208" s="463">
        <v>37.1</v>
      </c>
    </row>
    <row r="7209" spans="1:6">
      <c r="A7209" s="460">
        <v>88288</v>
      </c>
      <c r="B7209" s="461" t="s">
        <v>876</v>
      </c>
      <c r="C7209" s="462" t="s">
        <v>848</v>
      </c>
      <c r="D7209" s="463">
        <v>2.16</v>
      </c>
      <c r="E7209" s="463">
        <v>19.84</v>
      </c>
      <c r="F7209" s="463">
        <v>22</v>
      </c>
    </row>
    <row r="7210" spans="1:6">
      <c r="A7210" s="460">
        <v>88291</v>
      </c>
      <c r="B7210" s="461" t="s">
        <v>812</v>
      </c>
      <c r="C7210" s="462" t="s">
        <v>848</v>
      </c>
      <c r="D7210" s="463">
        <v>7.25</v>
      </c>
      <c r="E7210" s="463">
        <v>25.25</v>
      </c>
      <c r="F7210" s="463">
        <v>32.5</v>
      </c>
    </row>
    <row r="7211" spans="1:6">
      <c r="A7211" s="460">
        <v>88292</v>
      </c>
      <c r="B7211" s="461" t="s">
        <v>878</v>
      </c>
      <c r="C7211" s="462" t="s">
        <v>848</v>
      </c>
      <c r="D7211" s="463">
        <v>7.25</v>
      </c>
      <c r="E7211" s="463">
        <v>18.27</v>
      </c>
      <c r="F7211" s="463">
        <v>25.52</v>
      </c>
    </row>
    <row r="7212" spans="1:6">
      <c r="A7212" s="460">
        <v>88293</v>
      </c>
      <c r="B7212" s="461" t="s">
        <v>879</v>
      </c>
      <c r="C7212" s="462" t="s">
        <v>848</v>
      </c>
      <c r="D7212" s="463">
        <v>7.25</v>
      </c>
      <c r="E7212" s="463">
        <v>25.25</v>
      </c>
      <c r="F7212" s="463">
        <v>32.5</v>
      </c>
    </row>
    <row r="7213" spans="1:6">
      <c r="A7213" s="460">
        <v>88294</v>
      </c>
      <c r="B7213" s="461" t="s">
        <v>816</v>
      </c>
      <c r="C7213" s="462" t="s">
        <v>848</v>
      </c>
      <c r="D7213" s="463">
        <v>7.2500000000000036</v>
      </c>
      <c r="E7213" s="463">
        <v>26.74</v>
      </c>
      <c r="F7213" s="463">
        <v>33.99</v>
      </c>
    </row>
    <row r="7214" spans="1:6">
      <c r="A7214" s="460">
        <v>88295</v>
      </c>
      <c r="B7214" s="461" t="s">
        <v>880</v>
      </c>
      <c r="C7214" s="462" t="s">
        <v>848</v>
      </c>
      <c r="D7214" s="463">
        <v>7.25</v>
      </c>
      <c r="E7214" s="463">
        <v>25</v>
      </c>
      <c r="F7214" s="463">
        <v>32.25</v>
      </c>
    </row>
    <row r="7215" spans="1:6">
      <c r="A7215" s="460">
        <v>88296</v>
      </c>
      <c r="B7215" s="461" t="s">
        <v>818</v>
      </c>
      <c r="C7215" s="462" t="s">
        <v>848</v>
      </c>
      <c r="D7215" s="463">
        <v>7.25</v>
      </c>
      <c r="E7215" s="463">
        <v>34.729999999999997</v>
      </c>
      <c r="F7215" s="463">
        <v>41.98</v>
      </c>
    </row>
    <row r="7216" spans="1:6">
      <c r="A7216" s="460">
        <v>88297</v>
      </c>
      <c r="B7216" s="461" t="s">
        <v>881</v>
      </c>
      <c r="C7216" s="462" t="s">
        <v>848</v>
      </c>
      <c r="D7216" s="463">
        <v>7.2500000000000036</v>
      </c>
      <c r="E7216" s="463">
        <v>25.56</v>
      </c>
      <c r="F7216" s="463">
        <v>32.81</v>
      </c>
    </row>
    <row r="7217" spans="1:6">
      <c r="A7217" s="460">
        <v>88298</v>
      </c>
      <c r="B7217" s="461" t="s">
        <v>821</v>
      </c>
      <c r="C7217" s="462" t="s">
        <v>848</v>
      </c>
      <c r="D7217" s="463">
        <v>7.25</v>
      </c>
      <c r="E7217" s="463">
        <v>22.61</v>
      </c>
      <c r="F7217" s="463">
        <v>29.86</v>
      </c>
    </row>
    <row r="7218" spans="1:6">
      <c r="A7218" s="460">
        <v>88299</v>
      </c>
      <c r="B7218" s="461" t="s">
        <v>882</v>
      </c>
      <c r="C7218" s="462" t="s">
        <v>848</v>
      </c>
      <c r="D7218" s="463">
        <v>7.25</v>
      </c>
      <c r="E7218" s="463">
        <v>32.520000000000003</v>
      </c>
      <c r="F7218" s="463">
        <v>39.770000000000003</v>
      </c>
    </row>
    <row r="7219" spans="1:6">
      <c r="A7219" s="460">
        <v>88300</v>
      </c>
      <c r="B7219" s="461" t="s">
        <v>823</v>
      </c>
      <c r="C7219" s="462" t="s">
        <v>848</v>
      </c>
      <c r="D7219" s="463">
        <v>7.25</v>
      </c>
      <c r="E7219" s="463">
        <v>32.520000000000003</v>
      </c>
      <c r="F7219" s="463">
        <v>39.770000000000003</v>
      </c>
    </row>
    <row r="7220" spans="1:6">
      <c r="A7220" s="460">
        <v>88301</v>
      </c>
      <c r="B7220" s="461" t="s">
        <v>824</v>
      </c>
      <c r="C7220" s="462" t="s">
        <v>848</v>
      </c>
      <c r="D7220" s="463">
        <v>7.25</v>
      </c>
      <c r="E7220" s="463">
        <v>25.25</v>
      </c>
      <c r="F7220" s="463">
        <v>32.5</v>
      </c>
    </row>
    <row r="7221" spans="1:6">
      <c r="A7221" s="460">
        <v>88302</v>
      </c>
      <c r="B7221" s="461" t="s">
        <v>883</v>
      </c>
      <c r="C7221" s="462" t="s">
        <v>848</v>
      </c>
      <c r="D7221" s="463">
        <v>7.25</v>
      </c>
      <c r="E7221" s="463">
        <v>25.25</v>
      </c>
      <c r="F7221" s="463">
        <v>32.5</v>
      </c>
    </row>
    <row r="7222" spans="1:6">
      <c r="A7222" s="460">
        <v>88303</v>
      </c>
      <c r="B7222" s="461" t="s">
        <v>826</v>
      </c>
      <c r="C7222" s="462" t="s">
        <v>848</v>
      </c>
      <c r="D7222" s="463">
        <v>7.25</v>
      </c>
      <c r="E7222" s="463">
        <v>20.98</v>
      </c>
      <c r="F7222" s="463">
        <v>28.23</v>
      </c>
    </row>
    <row r="7223" spans="1:6" ht="30">
      <c r="A7223" s="460">
        <v>88304</v>
      </c>
      <c r="B7223" s="461" t="s">
        <v>827</v>
      </c>
      <c r="C7223" s="462" t="s">
        <v>848</v>
      </c>
      <c r="D7223" s="463">
        <v>7.25</v>
      </c>
      <c r="E7223" s="463">
        <v>32.520000000000003</v>
      </c>
      <c r="F7223" s="463">
        <v>39.770000000000003</v>
      </c>
    </row>
    <row r="7224" spans="1:6">
      <c r="A7224" s="460">
        <v>88306</v>
      </c>
      <c r="B7224" s="461" t="s">
        <v>884</v>
      </c>
      <c r="C7224" s="462" t="s">
        <v>848</v>
      </c>
      <c r="D7224" s="463">
        <v>7.25</v>
      </c>
      <c r="E7224" s="463">
        <v>23.1</v>
      </c>
      <c r="F7224" s="463">
        <v>30.35</v>
      </c>
    </row>
    <row r="7225" spans="1:6">
      <c r="A7225" s="460">
        <v>88307</v>
      </c>
      <c r="B7225" s="461" t="s">
        <v>885</v>
      </c>
      <c r="C7225" s="462" t="s">
        <v>848</v>
      </c>
      <c r="D7225" s="463">
        <v>7.2500000000000036</v>
      </c>
      <c r="E7225" s="463">
        <v>26.06</v>
      </c>
      <c r="F7225" s="463">
        <v>33.31</v>
      </c>
    </row>
    <row r="7226" spans="1:6">
      <c r="A7226" s="460">
        <v>88308</v>
      </c>
      <c r="B7226" s="461" t="s">
        <v>828</v>
      </c>
      <c r="C7226" s="462" t="s">
        <v>848</v>
      </c>
      <c r="D7226" s="463">
        <v>8.4399999999999977</v>
      </c>
      <c r="E7226" s="463">
        <v>26.1</v>
      </c>
      <c r="F7226" s="463">
        <v>34.54</v>
      </c>
    </row>
    <row r="7227" spans="1:6">
      <c r="A7227" s="460">
        <v>88309</v>
      </c>
      <c r="B7227" s="461" t="s">
        <v>829</v>
      </c>
      <c r="C7227" s="462" t="s">
        <v>848</v>
      </c>
      <c r="D7227" s="463">
        <v>8.4399999999999977</v>
      </c>
      <c r="E7227" s="463">
        <v>26.29</v>
      </c>
      <c r="F7227" s="463">
        <v>34.729999999999997</v>
      </c>
    </row>
    <row r="7228" spans="1:6">
      <c r="A7228" s="460">
        <v>88310</v>
      </c>
      <c r="B7228" s="461" t="s">
        <v>830</v>
      </c>
      <c r="C7228" s="462" t="s">
        <v>848</v>
      </c>
      <c r="D7228" s="463">
        <v>10.079999999999998</v>
      </c>
      <c r="E7228" s="463">
        <v>26.1</v>
      </c>
      <c r="F7228" s="463">
        <v>36.18</v>
      </c>
    </row>
    <row r="7229" spans="1:6">
      <c r="A7229" s="460">
        <v>88311</v>
      </c>
      <c r="B7229" s="461" t="s">
        <v>831</v>
      </c>
      <c r="C7229" s="462" t="s">
        <v>848</v>
      </c>
      <c r="D7229" s="463">
        <v>10.079999999999998</v>
      </c>
      <c r="E7229" s="463">
        <v>25.33</v>
      </c>
      <c r="F7229" s="463">
        <v>35.409999999999997</v>
      </c>
    </row>
    <row r="7230" spans="1:6">
      <c r="A7230" s="460">
        <v>88312</v>
      </c>
      <c r="B7230" s="461" t="s">
        <v>832</v>
      </c>
      <c r="C7230" s="462" t="s">
        <v>848</v>
      </c>
      <c r="D7230" s="463">
        <v>10.079999999999998</v>
      </c>
      <c r="E7230" s="463">
        <v>26.1</v>
      </c>
      <c r="F7230" s="463">
        <v>36.18</v>
      </c>
    </row>
    <row r="7231" spans="1:6">
      <c r="A7231" s="460">
        <v>88313</v>
      </c>
      <c r="B7231" s="461" t="s">
        <v>886</v>
      </c>
      <c r="C7231" s="462" t="s">
        <v>848</v>
      </c>
      <c r="D7231" s="463">
        <v>7.25</v>
      </c>
      <c r="E7231" s="463">
        <v>20.14</v>
      </c>
      <c r="F7231" s="463">
        <v>27.39</v>
      </c>
    </row>
    <row r="7232" spans="1:6">
      <c r="A7232" s="460">
        <v>88314</v>
      </c>
      <c r="B7232" s="461" t="s">
        <v>834</v>
      </c>
      <c r="C7232" s="462" t="s">
        <v>848</v>
      </c>
      <c r="D7232" s="463">
        <v>7.25</v>
      </c>
      <c r="E7232" s="463">
        <v>21.92</v>
      </c>
      <c r="F7232" s="463">
        <v>29.17</v>
      </c>
    </row>
    <row r="7233" spans="1:6">
      <c r="A7233" s="460">
        <v>88315</v>
      </c>
      <c r="B7233" s="461" t="s">
        <v>835</v>
      </c>
      <c r="C7233" s="462" t="s">
        <v>848</v>
      </c>
      <c r="D7233" s="463">
        <v>8.4400000000000013</v>
      </c>
      <c r="E7233" s="463">
        <v>26.01</v>
      </c>
      <c r="F7233" s="463">
        <v>34.450000000000003</v>
      </c>
    </row>
    <row r="7234" spans="1:6">
      <c r="A7234" s="460">
        <v>88316</v>
      </c>
      <c r="B7234" s="461" t="s">
        <v>887</v>
      </c>
      <c r="C7234" s="462" t="s">
        <v>848</v>
      </c>
      <c r="D7234" s="463">
        <v>8.32</v>
      </c>
      <c r="E7234" s="463">
        <v>18.579999999999998</v>
      </c>
      <c r="F7234" s="463">
        <v>26.9</v>
      </c>
    </row>
    <row r="7235" spans="1:6">
      <c r="A7235" s="460">
        <v>88317</v>
      </c>
      <c r="B7235" s="461" t="s">
        <v>837</v>
      </c>
      <c r="C7235" s="462" t="s">
        <v>848</v>
      </c>
      <c r="D7235" s="463">
        <v>9.4000000000000021</v>
      </c>
      <c r="E7235" s="463">
        <v>26.38</v>
      </c>
      <c r="F7235" s="463">
        <v>35.78</v>
      </c>
    </row>
    <row r="7236" spans="1:6">
      <c r="A7236" s="460">
        <v>88318</v>
      </c>
      <c r="B7236" s="461" t="s">
        <v>888</v>
      </c>
      <c r="C7236" s="462" t="s">
        <v>848</v>
      </c>
      <c r="D7236" s="463">
        <v>9.4000000000000021</v>
      </c>
      <c r="E7236" s="463">
        <v>21.33</v>
      </c>
      <c r="F7236" s="463">
        <v>30.73</v>
      </c>
    </row>
    <row r="7237" spans="1:6">
      <c r="A7237" s="460">
        <v>88320</v>
      </c>
      <c r="B7237" s="461" t="s">
        <v>839</v>
      </c>
      <c r="C7237" s="462" t="s">
        <v>848</v>
      </c>
      <c r="D7237" s="463">
        <v>8.3000000000000007</v>
      </c>
      <c r="E7237" s="463">
        <v>26.01</v>
      </c>
      <c r="F7237" s="463">
        <v>34.31</v>
      </c>
    </row>
    <row r="7238" spans="1:6">
      <c r="A7238" s="460">
        <v>88321</v>
      </c>
      <c r="B7238" s="461" t="s">
        <v>889</v>
      </c>
      <c r="C7238" s="462" t="s">
        <v>848</v>
      </c>
      <c r="D7238" s="463">
        <v>2.230000000000004</v>
      </c>
      <c r="E7238" s="463">
        <v>37.9</v>
      </c>
      <c r="F7238" s="463">
        <v>40.130000000000003</v>
      </c>
    </row>
    <row r="7239" spans="1:6">
      <c r="A7239" s="460">
        <v>88322</v>
      </c>
      <c r="B7239" s="461" t="s">
        <v>890</v>
      </c>
      <c r="C7239" s="462" t="s">
        <v>848</v>
      </c>
      <c r="D7239" s="463">
        <v>2.25</v>
      </c>
      <c r="E7239" s="463">
        <v>26.12</v>
      </c>
      <c r="F7239" s="463">
        <v>28.37</v>
      </c>
    </row>
    <row r="7240" spans="1:6">
      <c r="A7240" s="460">
        <v>88323</v>
      </c>
      <c r="B7240" s="461" t="s">
        <v>891</v>
      </c>
      <c r="C7240" s="462" t="s">
        <v>848</v>
      </c>
      <c r="D7240" s="463">
        <v>8.2999999999999972</v>
      </c>
      <c r="E7240" s="463">
        <v>25.67</v>
      </c>
      <c r="F7240" s="463">
        <v>33.97</v>
      </c>
    </row>
    <row r="7241" spans="1:6">
      <c r="A7241" s="460">
        <v>88324</v>
      </c>
      <c r="B7241" s="461" t="s">
        <v>892</v>
      </c>
      <c r="C7241" s="462" t="s">
        <v>848</v>
      </c>
      <c r="D7241" s="463">
        <v>7.2500000000000036</v>
      </c>
      <c r="E7241" s="463">
        <v>25.56</v>
      </c>
      <c r="F7241" s="463">
        <v>32.81</v>
      </c>
    </row>
    <row r="7242" spans="1:6">
      <c r="A7242" s="460">
        <v>88325</v>
      </c>
      <c r="B7242" s="461" t="s">
        <v>846</v>
      </c>
      <c r="C7242" s="462" t="s">
        <v>848</v>
      </c>
      <c r="D7242" s="463">
        <v>8.4400000000000013</v>
      </c>
      <c r="E7242" s="463">
        <v>26.48</v>
      </c>
      <c r="F7242" s="463">
        <v>34.92</v>
      </c>
    </row>
    <row r="7243" spans="1:6">
      <c r="A7243" s="460">
        <v>88377</v>
      </c>
      <c r="B7243" s="461" t="s">
        <v>877</v>
      </c>
      <c r="C7243" s="462" t="s">
        <v>848</v>
      </c>
      <c r="D7243" s="463">
        <v>7.25</v>
      </c>
      <c r="E7243" s="463">
        <v>23.71</v>
      </c>
      <c r="F7243" s="463">
        <v>30.96</v>
      </c>
    </row>
    <row r="7244" spans="1:6">
      <c r="A7244" s="460">
        <v>88441</v>
      </c>
      <c r="B7244" s="461" t="s">
        <v>794</v>
      </c>
      <c r="C7244" s="462" t="s">
        <v>848</v>
      </c>
      <c r="D7244" s="463">
        <v>8.4400000000000013</v>
      </c>
      <c r="E7244" s="463">
        <v>19.559999999999999</v>
      </c>
      <c r="F7244" s="463">
        <v>28</v>
      </c>
    </row>
    <row r="7245" spans="1:6">
      <c r="A7245" s="460">
        <v>88597</v>
      </c>
      <c r="B7245" s="461" t="s">
        <v>780</v>
      </c>
      <c r="C7245" s="462" t="s">
        <v>848</v>
      </c>
      <c r="D7245" s="463">
        <v>2.1599999999999966</v>
      </c>
      <c r="E7245" s="463">
        <v>39.950000000000003</v>
      </c>
      <c r="F7245" s="463">
        <v>42.11</v>
      </c>
    </row>
    <row r="7246" spans="1:6">
      <c r="A7246" s="460">
        <v>90766</v>
      </c>
      <c r="B7246" s="461" t="s">
        <v>756</v>
      </c>
      <c r="C7246" s="462" t="s">
        <v>848</v>
      </c>
      <c r="D7246" s="463">
        <v>2.2300000000000004</v>
      </c>
      <c r="E7246" s="463">
        <v>25.82</v>
      </c>
      <c r="F7246" s="463">
        <v>28.05</v>
      </c>
    </row>
    <row r="7247" spans="1:6">
      <c r="A7247" s="460">
        <v>90767</v>
      </c>
      <c r="B7247" s="461" t="s">
        <v>757</v>
      </c>
      <c r="C7247" s="462" t="s">
        <v>848</v>
      </c>
      <c r="D7247" s="463">
        <v>2.2300000000000004</v>
      </c>
      <c r="E7247" s="463">
        <v>23.19</v>
      </c>
      <c r="F7247" s="463">
        <v>25.42</v>
      </c>
    </row>
    <row r="7248" spans="1:6">
      <c r="A7248" s="460">
        <v>90768</v>
      </c>
      <c r="B7248" s="461" t="s">
        <v>852</v>
      </c>
      <c r="C7248" s="462" t="s">
        <v>848</v>
      </c>
      <c r="D7248" s="463">
        <v>2.1299999999999955</v>
      </c>
      <c r="E7248" s="463">
        <v>117.59</v>
      </c>
      <c r="F7248" s="463">
        <v>119.72</v>
      </c>
    </row>
    <row r="7249" spans="1:6">
      <c r="A7249" s="460">
        <v>90769</v>
      </c>
      <c r="B7249" s="461" t="s">
        <v>853</v>
      </c>
      <c r="C7249" s="462" t="s">
        <v>848</v>
      </c>
      <c r="D7249" s="463">
        <v>2.1299999999999955</v>
      </c>
      <c r="E7249" s="463">
        <v>124.58</v>
      </c>
      <c r="F7249" s="463">
        <v>126.71</v>
      </c>
    </row>
    <row r="7250" spans="1:6">
      <c r="A7250" s="460">
        <v>90770</v>
      </c>
      <c r="B7250" s="461" t="s">
        <v>854</v>
      </c>
      <c r="C7250" s="462" t="s">
        <v>848</v>
      </c>
      <c r="D7250" s="463">
        <v>2.1299999999999955</v>
      </c>
      <c r="E7250" s="463">
        <v>130.55000000000001</v>
      </c>
      <c r="F7250" s="463">
        <v>132.68</v>
      </c>
    </row>
    <row r="7251" spans="1:6">
      <c r="A7251" s="460">
        <v>90771</v>
      </c>
      <c r="B7251" s="461" t="s">
        <v>765</v>
      </c>
      <c r="C7251" s="462" t="s">
        <v>848</v>
      </c>
      <c r="D7251" s="463">
        <v>2.16</v>
      </c>
      <c r="E7251" s="463">
        <v>17.850000000000001</v>
      </c>
      <c r="F7251" s="463">
        <v>20.010000000000002</v>
      </c>
    </row>
    <row r="7252" spans="1:6">
      <c r="A7252" s="460">
        <v>90772</v>
      </c>
      <c r="B7252" s="461" t="s">
        <v>4576</v>
      </c>
      <c r="C7252" s="462" t="s">
        <v>848</v>
      </c>
      <c r="D7252" s="463">
        <v>2.2300000000000004</v>
      </c>
      <c r="E7252" s="463">
        <v>20.68</v>
      </c>
      <c r="F7252" s="463">
        <v>22.91</v>
      </c>
    </row>
    <row r="7253" spans="1:6">
      <c r="A7253" s="460">
        <v>90773</v>
      </c>
      <c r="B7253" s="461" t="s">
        <v>781</v>
      </c>
      <c r="C7253" s="462" t="s">
        <v>848</v>
      </c>
      <c r="D7253" s="463">
        <v>2.16</v>
      </c>
      <c r="E7253" s="463">
        <v>13.14</v>
      </c>
      <c r="F7253" s="463">
        <v>15.3</v>
      </c>
    </row>
    <row r="7254" spans="1:6">
      <c r="A7254" s="460">
        <v>90775</v>
      </c>
      <c r="B7254" s="461" t="s">
        <v>782</v>
      </c>
      <c r="C7254" s="462" t="s">
        <v>848</v>
      </c>
      <c r="D7254" s="463">
        <v>2.16</v>
      </c>
      <c r="E7254" s="463">
        <v>21.15</v>
      </c>
      <c r="F7254" s="463">
        <v>23.31</v>
      </c>
    </row>
    <row r="7255" spans="1:6">
      <c r="A7255" s="460">
        <v>90776</v>
      </c>
      <c r="B7255" s="461" t="s">
        <v>866</v>
      </c>
      <c r="C7255" s="462" t="s">
        <v>848</v>
      </c>
      <c r="D7255" s="463">
        <v>2.7299999999999969</v>
      </c>
      <c r="E7255" s="463">
        <v>37.14</v>
      </c>
      <c r="F7255" s="463">
        <v>39.869999999999997</v>
      </c>
    </row>
    <row r="7256" spans="1:6">
      <c r="A7256" s="460">
        <v>90777</v>
      </c>
      <c r="B7256" s="461" t="s">
        <v>788</v>
      </c>
      <c r="C7256" s="462" t="s">
        <v>848</v>
      </c>
      <c r="D7256" s="463">
        <v>2.1299999999999955</v>
      </c>
      <c r="E7256" s="463">
        <v>120.69</v>
      </c>
      <c r="F7256" s="463">
        <v>122.82</v>
      </c>
    </row>
    <row r="7257" spans="1:6">
      <c r="A7257" s="460">
        <v>90778</v>
      </c>
      <c r="B7257" s="461" t="s">
        <v>789</v>
      </c>
      <c r="C7257" s="462" t="s">
        <v>848</v>
      </c>
      <c r="D7257" s="463">
        <v>2.1299999999999955</v>
      </c>
      <c r="E7257" s="463">
        <v>134.63</v>
      </c>
      <c r="F7257" s="463">
        <v>136.76</v>
      </c>
    </row>
    <row r="7258" spans="1:6">
      <c r="A7258" s="460">
        <v>90779</v>
      </c>
      <c r="B7258" s="461" t="s">
        <v>790</v>
      </c>
      <c r="C7258" s="462" t="s">
        <v>848</v>
      </c>
      <c r="D7258" s="463">
        <v>2.1300000000000239</v>
      </c>
      <c r="E7258" s="463">
        <v>148.72999999999999</v>
      </c>
      <c r="F7258" s="463">
        <v>150.86000000000001</v>
      </c>
    </row>
    <row r="7259" spans="1:6">
      <c r="A7259" s="460">
        <v>90780</v>
      </c>
      <c r="B7259" s="461" t="s">
        <v>801</v>
      </c>
      <c r="C7259" s="462" t="s">
        <v>848</v>
      </c>
      <c r="D7259" s="463">
        <v>2.7299999999999969</v>
      </c>
      <c r="E7259" s="463">
        <v>63.62</v>
      </c>
      <c r="F7259" s="463">
        <v>66.349999999999994</v>
      </c>
    </row>
    <row r="7260" spans="1:6">
      <c r="A7260" s="460">
        <v>90781</v>
      </c>
      <c r="B7260" s="461" t="s">
        <v>845</v>
      </c>
      <c r="C7260" s="462" t="s">
        <v>848</v>
      </c>
      <c r="D7260" s="463">
        <v>2.16</v>
      </c>
      <c r="E7260" s="463">
        <v>25.91</v>
      </c>
      <c r="F7260" s="463">
        <v>28.07</v>
      </c>
    </row>
    <row r="7261" spans="1:6">
      <c r="A7261" s="460">
        <v>93558</v>
      </c>
      <c r="B7261" s="461" t="s">
        <v>805</v>
      </c>
      <c r="C7261" s="462" t="s">
        <v>5407</v>
      </c>
      <c r="D7261" s="463">
        <v>1365.6500000000005</v>
      </c>
      <c r="E7261" s="463">
        <v>4597.49</v>
      </c>
      <c r="F7261" s="463">
        <v>5963.14</v>
      </c>
    </row>
    <row r="7262" spans="1:6">
      <c r="A7262" s="460">
        <v>93559</v>
      </c>
      <c r="B7262" s="461" t="s">
        <v>780</v>
      </c>
      <c r="C7262" s="462" t="s">
        <v>5407</v>
      </c>
      <c r="D7262" s="463">
        <v>405.09999999999945</v>
      </c>
      <c r="E7262" s="463">
        <v>6985.47</v>
      </c>
      <c r="F7262" s="463">
        <v>7390.57</v>
      </c>
    </row>
    <row r="7263" spans="1:6">
      <c r="A7263" s="460">
        <v>93560</v>
      </c>
      <c r="B7263" s="461" t="s">
        <v>781</v>
      </c>
      <c r="C7263" s="462" t="s">
        <v>5407</v>
      </c>
      <c r="D7263" s="463">
        <v>405.09999999999991</v>
      </c>
      <c r="E7263" s="463">
        <v>2301.2600000000002</v>
      </c>
      <c r="F7263" s="463">
        <v>2706.36</v>
      </c>
    </row>
    <row r="7264" spans="1:6">
      <c r="A7264" s="460">
        <v>93561</v>
      </c>
      <c r="B7264" s="461" t="s">
        <v>782</v>
      </c>
      <c r="C7264" s="462" t="s">
        <v>5407</v>
      </c>
      <c r="D7264" s="463">
        <v>405.09999999999945</v>
      </c>
      <c r="E7264" s="463">
        <v>3700.3</v>
      </c>
      <c r="F7264" s="463">
        <v>4105.3999999999996</v>
      </c>
    </row>
    <row r="7265" spans="1:6">
      <c r="A7265" s="460">
        <v>93562</v>
      </c>
      <c r="B7265" s="461" t="s">
        <v>765</v>
      </c>
      <c r="C7265" s="462" t="s">
        <v>5407</v>
      </c>
      <c r="D7265" s="463">
        <v>405.09999999999991</v>
      </c>
      <c r="E7265" s="463">
        <v>3124.81</v>
      </c>
      <c r="F7265" s="463">
        <v>3529.91</v>
      </c>
    </row>
    <row r="7266" spans="1:6">
      <c r="A7266" s="460">
        <v>93563</v>
      </c>
      <c r="B7266" s="461" t="s">
        <v>756</v>
      </c>
      <c r="C7266" s="462" t="s">
        <v>5407</v>
      </c>
      <c r="D7266" s="463">
        <v>418.31999999999971</v>
      </c>
      <c r="E7266" s="463">
        <v>4513.3500000000004</v>
      </c>
      <c r="F7266" s="463">
        <v>4931.67</v>
      </c>
    </row>
    <row r="7267" spans="1:6">
      <c r="A7267" s="460">
        <v>93564</v>
      </c>
      <c r="B7267" s="461" t="s">
        <v>757</v>
      </c>
      <c r="C7267" s="462" t="s">
        <v>5407</v>
      </c>
      <c r="D7267" s="463">
        <v>418.32000000000016</v>
      </c>
      <c r="E7267" s="463">
        <v>4038.02</v>
      </c>
      <c r="F7267" s="463">
        <v>4456.34</v>
      </c>
    </row>
    <row r="7268" spans="1:6">
      <c r="A7268" s="460">
        <v>93565</v>
      </c>
      <c r="B7268" s="461" t="s">
        <v>788</v>
      </c>
      <c r="C7268" s="462" t="s">
        <v>5407</v>
      </c>
      <c r="D7268" s="463">
        <v>401.90999999999985</v>
      </c>
      <c r="E7268" s="463">
        <v>21037.759999999998</v>
      </c>
      <c r="F7268" s="463">
        <v>21439.67</v>
      </c>
    </row>
    <row r="7269" spans="1:6">
      <c r="A7269" s="460">
        <v>93566</v>
      </c>
      <c r="B7269" s="461" t="s">
        <v>4576</v>
      </c>
      <c r="C7269" s="462" t="s">
        <v>5407</v>
      </c>
      <c r="D7269" s="463">
        <v>418.32000000000016</v>
      </c>
      <c r="E7269" s="463">
        <v>3616.06</v>
      </c>
      <c r="F7269" s="463">
        <v>4034.38</v>
      </c>
    </row>
    <row r="7270" spans="1:6">
      <c r="A7270" s="460">
        <v>93567</v>
      </c>
      <c r="B7270" s="461" t="s">
        <v>789</v>
      </c>
      <c r="C7270" s="462" t="s">
        <v>5407</v>
      </c>
      <c r="D7270" s="463">
        <v>401.90999999999985</v>
      </c>
      <c r="E7270" s="463">
        <v>23470.34</v>
      </c>
      <c r="F7270" s="463">
        <v>23872.25</v>
      </c>
    </row>
    <row r="7271" spans="1:6">
      <c r="A7271" s="460">
        <v>93568</v>
      </c>
      <c r="B7271" s="461" t="s">
        <v>790</v>
      </c>
      <c r="C7271" s="462" t="s">
        <v>5407</v>
      </c>
      <c r="D7271" s="463">
        <v>401.90999999999985</v>
      </c>
      <c r="E7271" s="463">
        <v>25925.35</v>
      </c>
      <c r="F7271" s="463">
        <v>26327.26</v>
      </c>
    </row>
    <row r="7272" spans="1:6">
      <c r="A7272" s="460">
        <v>93569</v>
      </c>
      <c r="B7272" s="461" t="s">
        <v>759</v>
      </c>
      <c r="C7272" s="462" t="s">
        <v>5407</v>
      </c>
      <c r="D7272" s="463">
        <v>401.90999999999985</v>
      </c>
      <c r="E7272" s="463">
        <v>20535.759999999998</v>
      </c>
      <c r="F7272" s="463">
        <v>20937.669999999998</v>
      </c>
    </row>
    <row r="7273" spans="1:6">
      <c r="A7273" s="460">
        <v>93570</v>
      </c>
      <c r="B7273" s="461" t="s">
        <v>760</v>
      </c>
      <c r="C7273" s="462" t="s">
        <v>5407</v>
      </c>
      <c r="D7273" s="463">
        <v>401.91000000000349</v>
      </c>
      <c r="E7273" s="463">
        <v>21755.67</v>
      </c>
      <c r="F7273" s="463">
        <v>22157.58</v>
      </c>
    </row>
    <row r="7274" spans="1:6">
      <c r="A7274" s="460">
        <v>93571</v>
      </c>
      <c r="B7274" s="461" t="s">
        <v>761</v>
      </c>
      <c r="C7274" s="462" t="s">
        <v>5407</v>
      </c>
      <c r="D7274" s="463">
        <v>401.90999999999985</v>
      </c>
      <c r="E7274" s="463">
        <v>22800.639999999999</v>
      </c>
      <c r="F7274" s="463">
        <v>23202.55</v>
      </c>
    </row>
    <row r="7275" spans="1:6">
      <c r="A7275" s="460">
        <v>93572</v>
      </c>
      <c r="B7275" s="461" t="s">
        <v>787</v>
      </c>
      <c r="C7275" s="462" t="s">
        <v>5407</v>
      </c>
      <c r="D7275" s="463">
        <v>514.27999999999975</v>
      </c>
      <c r="E7275" s="463">
        <v>6464.17</v>
      </c>
      <c r="F7275" s="463">
        <v>6978.45</v>
      </c>
    </row>
    <row r="7276" spans="1:6">
      <c r="A7276" s="460">
        <v>94295</v>
      </c>
      <c r="B7276" s="461" t="s">
        <v>801</v>
      </c>
      <c r="C7276" s="462" t="s">
        <v>5407</v>
      </c>
      <c r="D7276" s="463">
        <v>514.27999999999884</v>
      </c>
      <c r="E7276" s="463">
        <v>11071.11</v>
      </c>
      <c r="F7276" s="463">
        <v>11585.39</v>
      </c>
    </row>
    <row r="7277" spans="1:6">
      <c r="A7277" s="460">
        <v>94296</v>
      </c>
      <c r="B7277" s="461" t="s">
        <v>845</v>
      </c>
      <c r="C7277" s="462" t="s">
        <v>5407</v>
      </c>
      <c r="D7277" s="463">
        <v>405.09999999999945</v>
      </c>
      <c r="E7277" s="463">
        <v>4525.84</v>
      </c>
      <c r="F7277" s="463">
        <v>4930.9399999999996</v>
      </c>
    </row>
    <row r="7278" spans="1:6" ht="30">
      <c r="A7278" s="460">
        <v>95308</v>
      </c>
      <c r="B7278" s="461" t="s">
        <v>4464</v>
      </c>
      <c r="C7278" s="462" t="s">
        <v>848</v>
      </c>
      <c r="D7278" s="463">
        <v>0</v>
      </c>
      <c r="E7278" s="463">
        <v>0.26</v>
      </c>
      <c r="F7278" s="463">
        <v>0.26</v>
      </c>
    </row>
    <row r="7279" spans="1:6" ht="30">
      <c r="A7279" s="460">
        <v>95309</v>
      </c>
      <c r="B7279" s="461" t="s">
        <v>4465</v>
      </c>
      <c r="C7279" s="462" t="s">
        <v>848</v>
      </c>
      <c r="D7279" s="463">
        <v>0</v>
      </c>
      <c r="E7279" s="463">
        <v>0.33</v>
      </c>
      <c r="F7279" s="463">
        <v>0.33</v>
      </c>
    </row>
    <row r="7280" spans="1:6" ht="30">
      <c r="A7280" s="460">
        <v>95310</v>
      </c>
      <c r="B7280" s="461" t="s">
        <v>4466</v>
      </c>
      <c r="C7280" s="462" t="s">
        <v>848</v>
      </c>
      <c r="D7280" s="463">
        <v>0</v>
      </c>
      <c r="E7280" s="463">
        <v>0.26</v>
      </c>
      <c r="F7280" s="463">
        <v>0.26</v>
      </c>
    </row>
    <row r="7281" spans="1:6" ht="30">
      <c r="A7281" s="460">
        <v>95311</v>
      </c>
      <c r="B7281" s="461" t="s">
        <v>4467</v>
      </c>
      <c r="C7281" s="462" t="s">
        <v>848</v>
      </c>
      <c r="D7281" s="463">
        <v>0</v>
      </c>
      <c r="E7281" s="463">
        <v>0.25</v>
      </c>
      <c r="F7281" s="463">
        <v>0.25</v>
      </c>
    </row>
    <row r="7282" spans="1:6" ht="30">
      <c r="A7282" s="460">
        <v>95312</v>
      </c>
      <c r="B7282" s="461" t="s">
        <v>4468</v>
      </c>
      <c r="C7282" s="462" t="s">
        <v>848</v>
      </c>
      <c r="D7282" s="463">
        <v>0</v>
      </c>
      <c r="E7282" s="463">
        <v>0.33</v>
      </c>
      <c r="F7282" s="463">
        <v>0.33</v>
      </c>
    </row>
    <row r="7283" spans="1:6" ht="30">
      <c r="A7283" s="460">
        <v>95313</v>
      </c>
      <c r="B7283" s="461" t="s">
        <v>4469</v>
      </c>
      <c r="C7283" s="462" t="s">
        <v>848</v>
      </c>
      <c r="D7283" s="463">
        <v>0</v>
      </c>
      <c r="E7283" s="463">
        <v>0.25</v>
      </c>
      <c r="F7283" s="463">
        <v>0.25</v>
      </c>
    </row>
    <row r="7284" spans="1:6">
      <c r="A7284" s="460">
        <v>95314</v>
      </c>
      <c r="B7284" s="461" t="s">
        <v>4470</v>
      </c>
      <c r="C7284" s="462" t="s">
        <v>848</v>
      </c>
      <c r="D7284" s="463">
        <v>0</v>
      </c>
      <c r="E7284" s="463">
        <v>0.34</v>
      </c>
      <c r="F7284" s="463">
        <v>0.34</v>
      </c>
    </row>
    <row r="7285" spans="1:6" ht="30">
      <c r="A7285" s="460">
        <v>95315</v>
      </c>
      <c r="B7285" s="461" t="s">
        <v>4471</v>
      </c>
      <c r="C7285" s="462" t="s">
        <v>848</v>
      </c>
      <c r="D7285" s="463">
        <v>0</v>
      </c>
      <c r="E7285" s="463">
        <v>0.22</v>
      </c>
      <c r="F7285" s="463">
        <v>0.22</v>
      </c>
    </row>
    <row r="7286" spans="1:6" ht="30">
      <c r="A7286" s="460">
        <v>95316</v>
      </c>
      <c r="B7286" s="461" t="s">
        <v>4472</v>
      </c>
      <c r="C7286" s="462" t="s">
        <v>848</v>
      </c>
      <c r="D7286" s="463">
        <v>0</v>
      </c>
      <c r="E7286" s="463">
        <v>0.84</v>
      </c>
      <c r="F7286" s="463">
        <v>0.84</v>
      </c>
    </row>
    <row r="7287" spans="1:6" ht="30">
      <c r="A7287" s="460">
        <v>95317</v>
      </c>
      <c r="B7287" s="461" t="s">
        <v>4473</v>
      </c>
      <c r="C7287" s="462" t="s">
        <v>848</v>
      </c>
      <c r="D7287" s="463">
        <v>0</v>
      </c>
      <c r="E7287" s="463">
        <v>0.4</v>
      </c>
      <c r="F7287" s="463">
        <v>0.4</v>
      </c>
    </row>
    <row r="7288" spans="1:6" ht="30">
      <c r="A7288" s="460">
        <v>95318</v>
      </c>
      <c r="B7288" s="461" t="s">
        <v>4474</v>
      </c>
      <c r="C7288" s="462" t="s">
        <v>848</v>
      </c>
      <c r="D7288" s="463">
        <v>0</v>
      </c>
      <c r="E7288" s="463">
        <v>0.26</v>
      </c>
      <c r="F7288" s="463">
        <v>0.26</v>
      </c>
    </row>
    <row r="7289" spans="1:6" ht="30">
      <c r="A7289" s="460">
        <v>95319</v>
      </c>
      <c r="B7289" s="461" t="s">
        <v>4475</v>
      </c>
      <c r="C7289" s="462" t="s">
        <v>848</v>
      </c>
      <c r="D7289" s="463">
        <v>0</v>
      </c>
      <c r="E7289" s="463">
        <v>0.26</v>
      </c>
      <c r="F7289" s="463">
        <v>0.26</v>
      </c>
    </row>
    <row r="7290" spans="1:6" ht="30">
      <c r="A7290" s="460">
        <v>95320</v>
      </c>
      <c r="B7290" s="461" t="s">
        <v>4476</v>
      </c>
      <c r="C7290" s="462" t="s">
        <v>848</v>
      </c>
      <c r="D7290" s="463">
        <v>0</v>
      </c>
      <c r="E7290" s="463">
        <v>0.26</v>
      </c>
      <c r="F7290" s="463">
        <v>0.26</v>
      </c>
    </row>
    <row r="7291" spans="1:6" ht="30">
      <c r="A7291" s="460">
        <v>95321</v>
      </c>
      <c r="B7291" s="461" t="s">
        <v>4477</v>
      </c>
      <c r="C7291" s="462" t="s">
        <v>848</v>
      </c>
      <c r="D7291" s="463">
        <v>0</v>
      </c>
      <c r="E7291" s="463">
        <v>0.24</v>
      </c>
      <c r="F7291" s="463">
        <v>0.24</v>
      </c>
    </row>
    <row r="7292" spans="1:6" ht="30">
      <c r="A7292" s="460">
        <v>95322</v>
      </c>
      <c r="B7292" s="461" t="s">
        <v>4478</v>
      </c>
      <c r="C7292" s="462" t="s">
        <v>848</v>
      </c>
      <c r="D7292" s="463">
        <v>0</v>
      </c>
      <c r="E7292" s="463">
        <v>0.11</v>
      </c>
      <c r="F7292" s="463">
        <v>0.11</v>
      </c>
    </row>
    <row r="7293" spans="1:6" ht="30">
      <c r="A7293" s="460">
        <v>95323</v>
      </c>
      <c r="B7293" s="461" t="s">
        <v>4479</v>
      </c>
      <c r="C7293" s="462" t="s">
        <v>848</v>
      </c>
      <c r="D7293" s="463">
        <v>0</v>
      </c>
      <c r="E7293" s="463">
        <v>0.4</v>
      </c>
      <c r="F7293" s="463">
        <v>0.4</v>
      </c>
    </row>
    <row r="7294" spans="1:6" ht="30">
      <c r="A7294" s="460">
        <v>95324</v>
      </c>
      <c r="B7294" s="461" t="s">
        <v>4480</v>
      </c>
      <c r="C7294" s="462" t="s">
        <v>848</v>
      </c>
      <c r="D7294" s="463">
        <v>0</v>
      </c>
      <c r="E7294" s="463">
        <v>0.43</v>
      </c>
      <c r="F7294" s="463">
        <v>0.43</v>
      </c>
    </row>
    <row r="7295" spans="1:6" ht="30">
      <c r="A7295" s="460">
        <v>95325</v>
      </c>
      <c r="B7295" s="461" t="s">
        <v>4481</v>
      </c>
      <c r="C7295" s="462" t="s">
        <v>848</v>
      </c>
      <c r="D7295" s="463">
        <v>0</v>
      </c>
      <c r="E7295" s="463">
        <v>0.57999999999999996</v>
      </c>
      <c r="F7295" s="463">
        <v>0.57999999999999996</v>
      </c>
    </row>
    <row r="7296" spans="1:6" ht="30">
      <c r="A7296" s="460">
        <v>95326</v>
      </c>
      <c r="B7296" s="461" t="s">
        <v>4482</v>
      </c>
      <c r="C7296" s="462" t="s">
        <v>848</v>
      </c>
      <c r="D7296" s="463">
        <v>0</v>
      </c>
      <c r="E7296" s="463">
        <v>0.12</v>
      </c>
      <c r="F7296" s="463">
        <v>0.12</v>
      </c>
    </row>
    <row r="7297" spans="1:6">
      <c r="A7297" s="460">
        <v>95328</v>
      </c>
      <c r="B7297" s="461" t="s">
        <v>4483</v>
      </c>
      <c r="C7297" s="462" t="s">
        <v>848</v>
      </c>
      <c r="D7297" s="463">
        <v>0</v>
      </c>
      <c r="E7297" s="463">
        <v>0.28000000000000003</v>
      </c>
      <c r="F7297" s="463">
        <v>0.28000000000000003</v>
      </c>
    </row>
    <row r="7298" spans="1:6" ht="30">
      <c r="A7298" s="460">
        <v>95329</v>
      </c>
      <c r="B7298" s="461" t="s">
        <v>4484</v>
      </c>
      <c r="C7298" s="462" t="s">
        <v>848</v>
      </c>
      <c r="D7298" s="463">
        <v>0</v>
      </c>
      <c r="E7298" s="463">
        <v>0.41</v>
      </c>
      <c r="F7298" s="463">
        <v>0.41</v>
      </c>
    </row>
    <row r="7299" spans="1:6" ht="30">
      <c r="A7299" s="460">
        <v>95330</v>
      </c>
      <c r="B7299" s="461" t="s">
        <v>4485</v>
      </c>
      <c r="C7299" s="462" t="s">
        <v>848</v>
      </c>
      <c r="D7299" s="463">
        <v>0</v>
      </c>
      <c r="E7299" s="463">
        <v>0.34</v>
      </c>
      <c r="F7299" s="463">
        <v>0.34</v>
      </c>
    </row>
    <row r="7300" spans="1:6" ht="30">
      <c r="A7300" s="460">
        <v>95331</v>
      </c>
      <c r="B7300" s="461" t="s">
        <v>4486</v>
      </c>
      <c r="C7300" s="462" t="s">
        <v>848</v>
      </c>
      <c r="D7300" s="463">
        <v>0</v>
      </c>
      <c r="E7300" s="463">
        <v>0.27</v>
      </c>
      <c r="F7300" s="463">
        <v>0.27</v>
      </c>
    </row>
    <row r="7301" spans="1:6">
      <c r="A7301" s="460">
        <v>95332</v>
      </c>
      <c r="B7301" s="461" t="s">
        <v>4487</v>
      </c>
      <c r="C7301" s="462" t="s">
        <v>848</v>
      </c>
      <c r="D7301" s="463">
        <v>0</v>
      </c>
      <c r="E7301" s="463">
        <v>1.1000000000000001</v>
      </c>
      <c r="F7301" s="463">
        <v>1.1000000000000001</v>
      </c>
    </row>
    <row r="7302" spans="1:6" ht="30">
      <c r="A7302" s="460">
        <v>95333</v>
      </c>
      <c r="B7302" s="461" t="s">
        <v>4488</v>
      </c>
      <c r="C7302" s="462" t="s">
        <v>848</v>
      </c>
      <c r="D7302" s="463">
        <v>0</v>
      </c>
      <c r="E7302" s="463">
        <v>1.2</v>
      </c>
      <c r="F7302" s="463">
        <v>1.2</v>
      </c>
    </row>
    <row r="7303" spans="1:6">
      <c r="A7303" s="460">
        <v>95334</v>
      </c>
      <c r="B7303" s="461" t="s">
        <v>4489</v>
      </c>
      <c r="C7303" s="462" t="s">
        <v>848</v>
      </c>
      <c r="D7303" s="463">
        <v>0</v>
      </c>
      <c r="E7303" s="463">
        <v>1.1399999999999999</v>
      </c>
      <c r="F7303" s="463">
        <v>1.1399999999999999</v>
      </c>
    </row>
    <row r="7304" spans="1:6" ht="30">
      <c r="A7304" s="460">
        <v>95335</v>
      </c>
      <c r="B7304" s="461" t="s">
        <v>4490</v>
      </c>
      <c r="C7304" s="462" t="s">
        <v>848</v>
      </c>
      <c r="D7304" s="463">
        <v>0</v>
      </c>
      <c r="E7304" s="463">
        <v>0.53</v>
      </c>
      <c r="F7304" s="463">
        <v>0.53</v>
      </c>
    </row>
    <row r="7305" spans="1:6">
      <c r="A7305" s="460">
        <v>95337</v>
      </c>
      <c r="B7305" s="461" t="s">
        <v>4491</v>
      </c>
      <c r="C7305" s="462" t="s">
        <v>848</v>
      </c>
      <c r="D7305" s="463">
        <v>0</v>
      </c>
      <c r="E7305" s="463">
        <v>0.32</v>
      </c>
      <c r="F7305" s="463">
        <v>0.32</v>
      </c>
    </row>
    <row r="7306" spans="1:6" ht="30">
      <c r="A7306" s="460">
        <v>95338</v>
      </c>
      <c r="B7306" s="461" t="s">
        <v>4492</v>
      </c>
      <c r="C7306" s="462" t="s">
        <v>848</v>
      </c>
      <c r="D7306" s="463">
        <v>0</v>
      </c>
      <c r="E7306" s="463">
        <v>0.62</v>
      </c>
      <c r="F7306" s="463">
        <v>0.62</v>
      </c>
    </row>
    <row r="7307" spans="1:6">
      <c r="A7307" s="460">
        <v>95339</v>
      </c>
      <c r="B7307" s="461" t="s">
        <v>4493</v>
      </c>
      <c r="C7307" s="462" t="s">
        <v>848</v>
      </c>
      <c r="D7307" s="463">
        <v>0</v>
      </c>
      <c r="E7307" s="463">
        <v>0.52</v>
      </c>
      <c r="F7307" s="463">
        <v>0.52</v>
      </c>
    </row>
    <row r="7308" spans="1:6">
      <c r="A7308" s="460">
        <v>95340</v>
      </c>
      <c r="B7308" s="461" t="s">
        <v>4494</v>
      </c>
      <c r="C7308" s="462" t="s">
        <v>848</v>
      </c>
      <c r="D7308" s="463">
        <v>0</v>
      </c>
      <c r="E7308" s="463">
        <v>0.39</v>
      </c>
      <c r="F7308" s="463">
        <v>0.39</v>
      </c>
    </row>
    <row r="7309" spans="1:6" ht="30">
      <c r="A7309" s="460">
        <v>95341</v>
      </c>
      <c r="B7309" s="461" t="s">
        <v>4495</v>
      </c>
      <c r="C7309" s="462" t="s">
        <v>848</v>
      </c>
      <c r="D7309" s="463">
        <v>0</v>
      </c>
      <c r="E7309" s="463">
        <v>0.49</v>
      </c>
      <c r="F7309" s="463">
        <v>0.49</v>
      </c>
    </row>
    <row r="7310" spans="1:6" ht="30">
      <c r="A7310" s="460">
        <v>95342</v>
      </c>
      <c r="B7310" s="461" t="s">
        <v>4496</v>
      </c>
      <c r="C7310" s="462" t="s">
        <v>848</v>
      </c>
      <c r="D7310" s="463">
        <v>0</v>
      </c>
      <c r="E7310" s="463">
        <v>0.28999999999999998</v>
      </c>
      <c r="F7310" s="463">
        <v>0.28999999999999998</v>
      </c>
    </row>
    <row r="7311" spans="1:6" ht="30">
      <c r="A7311" s="460">
        <v>95343</v>
      </c>
      <c r="B7311" s="461" t="s">
        <v>4497</v>
      </c>
      <c r="C7311" s="462" t="s">
        <v>848</v>
      </c>
      <c r="D7311" s="463">
        <v>0</v>
      </c>
      <c r="E7311" s="463">
        <v>0.46</v>
      </c>
      <c r="F7311" s="463">
        <v>0.46</v>
      </c>
    </row>
    <row r="7312" spans="1:6" ht="30">
      <c r="A7312" s="460">
        <v>95344</v>
      </c>
      <c r="B7312" s="461" t="s">
        <v>4498</v>
      </c>
      <c r="C7312" s="462" t="s">
        <v>848</v>
      </c>
      <c r="D7312" s="463">
        <v>0</v>
      </c>
      <c r="E7312" s="463">
        <v>0.3</v>
      </c>
      <c r="F7312" s="463">
        <v>0.3</v>
      </c>
    </row>
    <row r="7313" spans="1:6" ht="30">
      <c r="A7313" s="460">
        <v>95345</v>
      </c>
      <c r="B7313" s="461" t="s">
        <v>4499</v>
      </c>
      <c r="C7313" s="462" t="s">
        <v>848</v>
      </c>
      <c r="D7313" s="463">
        <v>0</v>
      </c>
      <c r="E7313" s="463">
        <v>0.97</v>
      </c>
      <c r="F7313" s="463">
        <v>0.97</v>
      </c>
    </row>
    <row r="7314" spans="1:6" ht="30">
      <c r="A7314" s="460">
        <v>95346</v>
      </c>
      <c r="B7314" s="461" t="s">
        <v>4500</v>
      </c>
      <c r="C7314" s="462" t="s">
        <v>848</v>
      </c>
      <c r="D7314" s="463">
        <v>0</v>
      </c>
      <c r="E7314" s="463">
        <v>0.15</v>
      </c>
      <c r="F7314" s="463">
        <v>0.15</v>
      </c>
    </row>
    <row r="7315" spans="1:6" ht="30">
      <c r="A7315" s="460">
        <v>95347</v>
      </c>
      <c r="B7315" s="461" t="s">
        <v>4501</v>
      </c>
      <c r="C7315" s="462" t="s">
        <v>848</v>
      </c>
      <c r="D7315" s="463">
        <v>0</v>
      </c>
      <c r="E7315" s="463">
        <v>0.15</v>
      </c>
      <c r="F7315" s="463">
        <v>0.15</v>
      </c>
    </row>
    <row r="7316" spans="1:6" ht="30">
      <c r="A7316" s="460">
        <v>95348</v>
      </c>
      <c r="B7316" s="461" t="s">
        <v>4502</v>
      </c>
      <c r="C7316" s="462" t="s">
        <v>848</v>
      </c>
      <c r="D7316" s="463">
        <v>0</v>
      </c>
      <c r="E7316" s="463">
        <v>0.19</v>
      </c>
      <c r="F7316" s="463">
        <v>0.19</v>
      </c>
    </row>
    <row r="7317" spans="1:6" ht="30">
      <c r="A7317" s="460">
        <v>95349</v>
      </c>
      <c r="B7317" s="461" t="s">
        <v>4503</v>
      </c>
      <c r="C7317" s="462" t="s">
        <v>848</v>
      </c>
      <c r="D7317" s="463">
        <v>0</v>
      </c>
      <c r="E7317" s="463">
        <v>0.13</v>
      </c>
      <c r="F7317" s="463">
        <v>0.13</v>
      </c>
    </row>
    <row r="7318" spans="1:6" ht="30">
      <c r="A7318" s="460">
        <v>95351</v>
      </c>
      <c r="B7318" s="461" t="s">
        <v>4504</v>
      </c>
      <c r="C7318" s="462" t="s">
        <v>848</v>
      </c>
      <c r="D7318" s="463">
        <v>0</v>
      </c>
      <c r="E7318" s="463">
        <v>0.55000000000000004</v>
      </c>
      <c r="F7318" s="463">
        <v>0.55000000000000004</v>
      </c>
    </row>
    <row r="7319" spans="1:6">
      <c r="A7319" s="460">
        <v>95352</v>
      </c>
      <c r="B7319" s="461" t="s">
        <v>4505</v>
      </c>
      <c r="C7319" s="462" t="s">
        <v>848</v>
      </c>
      <c r="D7319" s="463">
        <v>0</v>
      </c>
      <c r="E7319" s="463">
        <v>0.18</v>
      </c>
      <c r="F7319" s="463">
        <v>0.18</v>
      </c>
    </row>
    <row r="7320" spans="1:6" ht="30">
      <c r="A7320" s="460">
        <v>95354</v>
      </c>
      <c r="B7320" s="461" t="s">
        <v>4506</v>
      </c>
      <c r="C7320" s="462" t="s">
        <v>848</v>
      </c>
      <c r="D7320" s="463">
        <v>0</v>
      </c>
      <c r="E7320" s="463">
        <v>0.23</v>
      </c>
      <c r="F7320" s="463">
        <v>0.23</v>
      </c>
    </row>
    <row r="7321" spans="1:6" ht="30">
      <c r="A7321" s="460">
        <v>95355</v>
      </c>
      <c r="B7321" s="461" t="s">
        <v>4507</v>
      </c>
      <c r="C7321" s="462" t="s">
        <v>848</v>
      </c>
      <c r="D7321" s="463">
        <v>0</v>
      </c>
      <c r="E7321" s="463">
        <v>0.17</v>
      </c>
      <c r="F7321" s="463">
        <v>0.17</v>
      </c>
    </row>
    <row r="7322" spans="1:6" ht="30">
      <c r="A7322" s="460">
        <v>95356</v>
      </c>
      <c r="B7322" s="461" t="s">
        <v>4508</v>
      </c>
      <c r="C7322" s="462" t="s">
        <v>848</v>
      </c>
      <c r="D7322" s="463">
        <v>0</v>
      </c>
      <c r="E7322" s="463">
        <v>0.23</v>
      </c>
      <c r="F7322" s="463">
        <v>0.23</v>
      </c>
    </row>
    <row r="7323" spans="1:6" ht="30">
      <c r="A7323" s="460">
        <v>95357</v>
      </c>
      <c r="B7323" s="461" t="s">
        <v>4509</v>
      </c>
      <c r="C7323" s="462" t="s">
        <v>848</v>
      </c>
      <c r="D7323" s="463">
        <v>0</v>
      </c>
      <c r="E7323" s="463">
        <v>0.35</v>
      </c>
      <c r="F7323" s="463">
        <v>0.35</v>
      </c>
    </row>
    <row r="7324" spans="1:6" ht="30">
      <c r="A7324" s="460">
        <v>95358</v>
      </c>
      <c r="B7324" s="461" t="s">
        <v>4510</v>
      </c>
      <c r="C7324" s="462" t="s">
        <v>848</v>
      </c>
      <c r="D7324" s="463">
        <v>0</v>
      </c>
      <c r="E7324" s="463">
        <v>0.46</v>
      </c>
      <c r="F7324" s="463">
        <v>0.46</v>
      </c>
    </row>
    <row r="7325" spans="1:6" ht="30">
      <c r="A7325" s="460">
        <v>95359</v>
      </c>
      <c r="B7325" s="461" t="s">
        <v>4511</v>
      </c>
      <c r="C7325" s="462" t="s">
        <v>848</v>
      </c>
      <c r="D7325" s="463">
        <v>0</v>
      </c>
      <c r="E7325" s="463">
        <v>0.64</v>
      </c>
      <c r="F7325" s="463">
        <v>0.64</v>
      </c>
    </row>
    <row r="7326" spans="1:6" ht="30">
      <c r="A7326" s="460">
        <v>95360</v>
      </c>
      <c r="B7326" s="461" t="s">
        <v>4512</v>
      </c>
      <c r="C7326" s="462" t="s">
        <v>848</v>
      </c>
      <c r="D7326" s="463">
        <v>0</v>
      </c>
      <c r="E7326" s="463">
        <v>0.33</v>
      </c>
      <c r="F7326" s="463">
        <v>0.33</v>
      </c>
    </row>
    <row r="7327" spans="1:6" ht="30">
      <c r="A7327" s="460">
        <v>95361</v>
      </c>
      <c r="B7327" s="461" t="s">
        <v>4513</v>
      </c>
      <c r="C7327" s="462" t="s">
        <v>848</v>
      </c>
      <c r="D7327" s="463">
        <v>0</v>
      </c>
      <c r="E7327" s="463">
        <v>0.21</v>
      </c>
      <c r="F7327" s="463">
        <v>0.21</v>
      </c>
    </row>
    <row r="7328" spans="1:6" ht="30">
      <c r="A7328" s="460">
        <v>95362</v>
      </c>
      <c r="B7328" s="461" t="s">
        <v>4514</v>
      </c>
      <c r="C7328" s="462" t="s">
        <v>848</v>
      </c>
      <c r="D7328" s="463">
        <v>0</v>
      </c>
      <c r="E7328" s="463">
        <v>0.3</v>
      </c>
      <c r="F7328" s="463">
        <v>0.3</v>
      </c>
    </row>
    <row r="7329" spans="1:6" ht="30">
      <c r="A7329" s="460">
        <v>95363</v>
      </c>
      <c r="B7329" s="461" t="s">
        <v>4515</v>
      </c>
      <c r="C7329" s="462" t="s">
        <v>848</v>
      </c>
      <c r="D7329" s="463">
        <v>0</v>
      </c>
      <c r="E7329" s="463">
        <v>0.3</v>
      </c>
      <c r="F7329" s="463">
        <v>0.3</v>
      </c>
    </row>
    <row r="7330" spans="1:6" ht="30">
      <c r="A7330" s="460">
        <v>95364</v>
      </c>
      <c r="B7330" s="461" t="s">
        <v>4516</v>
      </c>
      <c r="C7330" s="462" t="s">
        <v>848</v>
      </c>
      <c r="D7330" s="463">
        <v>0</v>
      </c>
      <c r="E7330" s="463">
        <v>0.23</v>
      </c>
      <c r="F7330" s="463">
        <v>0.23</v>
      </c>
    </row>
    <row r="7331" spans="1:6" ht="30">
      <c r="A7331" s="460">
        <v>95365</v>
      </c>
      <c r="B7331" s="461" t="s">
        <v>4517</v>
      </c>
      <c r="C7331" s="462" t="s">
        <v>848</v>
      </c>
      <c r="D7331" s="463">
        <v>0</v>
      </c>
      <c r="E7331" s="463">
        <v>0.23</v>
      </c>
      <c r="F7331" s="463">
        <v>0.23</v>
      </c>
    </row>
    <row r="7332" spans="1:6" ht="30">
      <c r="A7332" s="460">
        <v>95366</v>
      </c>
      <c r="B7332" s="461" t="s">
        <v>4518</v>
      </c>
      <c r="C7332" s="462" t="s">
        <v>848</v>
      </c>
      <c r="D7332" s="463">
        <v>0</v>
      </c>
      <c r="E7332" s="463">
        <v>0.19</v>
      </c>
      <c r="F7332" s="463">
        <v>0.19</v>
      </c>
    </row>
    <row r="7333" spans="1:6" ht="30">
      <c r="A7333" s="460">
        <v>95367</v>
      </c>
      <c r="B7333" s="461" t="s">
        <v>4521</v>
      </c>
      <c r="C7333" s="462" t="s">
        <v>848</v>
      </c>
      <c r="D7333" s="463">
        <v>0</v>
      </c>
      <c r="E7333" s="463">
        <v>0.3</v>
      </c>
      <c r="F7333" s="463">
        <v>0.3</v>
      </c>
    </row>
    <row r="7334" spans="1:6" ht="30">
      <c r="A7334" s="460">
        <v>95368</v>
      </c>
      <c r="B7334" s="461" t="s">
        <v>4519</v>
      </c>
      <c r="C7334" s="462" t="s">
        <v>848</v>
      </c>
      <c r="D7334" s="463">
        <v>0</v>
      </c>
      <c r="E7334" s="463">
        <v>0.3</v>
      </c>
      <c r="F7334" s="463">
        <v>0.3</v>
      </c>
    </row>
    <row r="7335" spans="1:6" ht="30">
      <c r="A7335" s="460">
        <v>95369</v>
      </c>
      <c r="B7335" s="461" t="s">
        <v>4520</v>
      </c>
      <c r="C7335" s="462" t="s">
        <v>848</v>
      </c>
      <c r="D7335" s="463">
        <v>0</v>
      </c>
      <c r="E7335" s="463">
        <v>0.24</v>
      </c>
      <c r="F7335" s="463">
        <v>0.24</v>
      </c>
    </row>
    <row r="7336" spans="1:6">
      <c r="A7336" s="460">
        <v>95370</v>
      </c>
      <c r="B7336" s="461" t="s">
        <v>4522</v>
      </c>
      <c r="C7336" s="462" t="s">
        <v>848</v>
      </c>
      <c r="D7336" s="463">
        <v>0</v>
      </c>
      <c r="E7336" s="463">
        <v>0.43</v>
      </c>
      <c r="F7336" s="463">
        <v>0.43</v>
      </c>
    </row>
    <row r="7337" spans="1:6">
      <c r="A7337" s="460">
        <v>95371</v>
      </c>
      <c r="B7337" s="461" t="s">
        <v>4523</v>
      </c>
      <c r="C7337" s="462" t="s">
        <v>848</v>
      </c>
      <c r="D7337" s="463">
        <v>0</v>
      </c>
      <c r="E7337" s="463">
        <v>0.62</v>
      </c>
      <c r="F7337" s="463">
        <v>0.62</v>
      </c>
    </row>
    <row r="7338" spans="1:6">
      <c r="A7338" s="460">
        <v>95372</v>
      </c>
      <c r="B7338" s="461" t="s">
        <v>4524</v>
      </c>
      <c r="C7338" s="462" t="s">
        <v>848</v>
      </c>
      <c r="D7338" s="463">
        <v>0</v>
      </c>
      <c r="E7338" s="463">
        <v>0.43</v>
      </c>
      <c r="F7338" s="463">
        <v>0.43</v>
      </c>
    </row>
    <row r="7339" spans="1:6" ht="30">
      <c r="A7339" s="460">
        <v>95373</v>
      </c>
      <c r="B7339" s="461" t="s">
        <v>4525</v>
      </c>
      <c r="C7339" s="462" t="s">
        <v>848</v>
      </c>
      <c r="D7339" s="463">
        <v>0</v>
      </c>
      <c r="E7339" s="463">
        <v>0.42</v>
      </c>
      <c r="F7339" s="463">
        <v>0.42</v>
      </c>
    </row>
    <row r="7340" spans="1:6" ht="30">
      <c r="A7340" s="460">
        <v>95374</v>
      </c>
      <c r="B7340" s="461" t="s">
        <v>4526</v>
      </c>
      <c r="C7340" s="462" t="s">
        <v>848</v>
      </c>
      <c r="D7340" s="463">
        <v>0</v>
      </c>
      <c r="E7340" s="463">
        <v>0.43</v>
      </c>
      <c r="F7340" s="463">
        <v>0.43</v>
      </c>
    </row>
    <row r="7341" spans="1:6">
      <c r="A7341" s="460">
        <v>95375</v>
      </c>
      <c r="B7341" s="461" t="s">
        <v>4527</v>
      </c>
      <c r="C7341" s="462" t="s">
        <v>848</v>
      </c>
      <c r="D7341" s="463">
        <v>0</v>
      </c>
      <c r="E7341" s="463">
        <v>0.48</v>
      </c>
      <c r="F7341" s="463">
        <v>0.48</v>
      </c>
    </row>
    <row r="7342" spans="1:6">
      <c r="A7342" s="460">
        <v>95376</v>
      </c>
      <c r="B7342" s="461" t="s">
        <v>4528</v>
      </c>
      <c r="C7342" s="462" t="s">
        <v>848</v>
      </c>
      <c r="D7342" s="463">
        <v>0</v>
      </c>
      <c r="E7342" s="463">
        <v>0.12</v>
      </c>
      <c r="F7342" s="463">
        <v>0.12</v>
      </c>
    </row>
    <row r="7343" spans="1:6">
      <c r="A7343" s="460">
        <v>95377</v>
      </c>
      <c r="B7343" s="461" t="s">
        <v>4529</v>
      </c>
      <c r="C7343" s="462" t="s">
        <v>848</v>
      </c>
      <c r="D7343" s="463">
        <v>0</v>
      </c>
      <c r="E7343" s="463">
        <v>0.34</v>
      </c>
      <c r="F7343" s="463">
        <v>0.34</v>
      </c>
    </row>
    <row r="7344" spans="1:6">
      <c r="A7344" s="460">
        <v>95378</v>
      </c>
      <c r="B7344" s="461" t="s">
        <v>4530</v>
      </c>
      <c r="C7344" s="462" t="s">
        <v>848</v>
      </c>
      <c r="D7344" s="463">
        <v>0</v>
      </c>
      <c r="E7344" s="463">
        <v>0.44</v>
      </c>
      <c r="F7344" s="463">
        <v>0.44</v>
      </c>
    </row>
    <row r="7345" spans="1:6">
      <c r="A7345" s="460">
        <v>95379</v>
      </c>
      <c r="B7345" s="461" t="s">
        <v>4531</v>
      </c>
      <c r="C7345" s="462" t="s">
        <v>848</v>
      </c>
      <c r="D7345" s="463">
        <v>0</v>
      </c>
      <c r="E7345" s="463">
        <v>0.34</v>
      </c>
      <c r="F7345" s="463">
        <v>0.34</v>
      </c>
    </row>
    <row r="7346" spans="1:6" ht="30">
      <c r="A7346" s="460">
        <v>95380</v>
      </c>
      <c r="B7346" s="461" t="s">
        <v>4532</v>
      </c>
      <c r="C7346" s="462" t="s">
        <v>848</v>
      </c>
      <c r="D7346" s="463">
        <v>0</v>
      </c>
      <c r="E7346" s="463">
        <v>0.27</v>
      </c>
      <c r="F7346" s="463">
        <v>0.27</v>
      </c>
    </row>
    <row r="7347" spans="1:6" ht="30">
      <c r="A7347" s="460">
        <v>95382</v>
      </c>
      <c r="B7347" s="461" t="s">
        <v>4533</v>
      </c>
      <c r="C7347" s="462" t="s">
        <v>848</v>
      </c>
      <c r="D7347" s="463">
        <v>0</v>
      </c>
      <c r="E7347" s="463">
        <v>0.34</v>
      </c>
      <c r="F7347" s="463">
        <v>0.34</v>
      </c>
    </row>
    <row r="7348" spans="1:6" ht="30">
      <c r="A7348" s="460">
        <v>95383</v>
      </c>
      <c r="B7348" s="461" t="s">
        <v>4534</v>
      </c>
      <c r="C7348" s="462" t="s">
        <v>848</v>
      </c>
      <c r="D7348" s="463">
        <v>0</v>
      </c>
      <c r="E7348" s="463">
        <v>0.35</v>
      </c>
      <c r="F7348" s="463">
        <v>0.35</v>
      </c>
    </row>
    <row r="7349" spans="1:6" ht="30">
      <c r="A7349" s="460">
        <v>95384</v>
      </c>
      <c r="B7349" s="461" t="s">
        <v>4535</v>
      </c>
      <c r="C7349" s="462" t="s">
        <v>848</v>
      </c>
      <c r="D7349" s="463">
        <v>0</v>
      </c>
      <c r="E7349" s="463">
        <v>0.34</v>
      </c>
      <c r="F7349" s="463">
        <v>0.34</v>
      </c>
    </row>
    <row r="7350" spans="1:6">
      <c r="A7350" s="460">
        <v>95385</v>
      </c>
      <c r="B7350" s="461" t="s">
        <v>4536</v>
      </c>
      <c r="C7350" s="462" t="s">
        <v>848</v>
      </c>
      <c r="D7350" s="463">
        <v>0</v>
      </c>
      <c r="E7350" s="463">
        <v>0.33</v>
      </c>
      <c r="F7350" s="463">
        <v>0.33</v>
      </c>
    </row>
    <row r="7351" spans="1:6">
      <c r="A7351" s="460">
        <v>95386</v>
      </c>
      <c r="B7351" s="461" t="s">
        <v>4537</v>
      </c>
      <c r="C7351" s="462" t="s">
        <v>848</v>
      </c>
      <c r="D7351" s="463">
        <v>0</v>
      </c>
      <c r="E7351" s="463">
        <v>0.33</v>
      </c>
      <c r="F7351" s="463">
        <v>0.33</v>
      </c>
    </row>
    <row r="7352" spans="1:6">
      <c r="A7352" s="460">
        <v>95387</v>
      </c>
      <c r="B7352" s="461" t="s">
        <v>4538</v>
      </c>
      <c r="C7352" s="462" t="s">
        <v>848</v>
      </c>
      <c r="D7352" s="463">
        <v>0</v>
      </c>
      <c r="E7352" s="463">
        <v>0.44</v>
      </c>
      <c r="F7352" s="463">
        <v>0.44</v>
      </c>
    </row>
    <row r="7353" spans="1:6" ht="30">
      <c r="A7353" s="460">
        <v>95389</v>
      </c>
      <c r="B7353" s="461" t="s">
        <v>4539</v>
      </c>
      <c r="C7353" s="462" t="s">
        <v>848</v>
      </c>
      <c r="D7353" s="463">
        <v>0</v>
      </c>
      <c r="E7353" s="463">
        <v>0.22</v>
      </c>
      <c r="F7353" s="463">
        <v>0.22</v>
      </c>
    </row>
    <row r="7354" spans="1:6">
      <c r="A7354" s="460">
        <v>95390</v>
      </c>
      <c r="B7354" s="461" t="s">
        <v>4540</v>
      </c>
      <c r="C7354" s="462" t="s">
        <v>848</v>
      </c>
      <c r="D7354" s="463">
        <v>0</v>
      </c>
      <c r="E7354" s="463">
        <v>0.11</v>
      </c>
      <c r="F7354" s="463">
        <v>0.11</v>
      </c>
    </row>
    <row r="7355" spans="1:6" ht="30">
      <c r="A7355" s="460">
        <v>95391</v>
      </c>
      <c r="B7355" s="461" t="s">
        <v>4541</v>
      </c>
      <c r="C7355" s="462" t="s">
        <v>848</v>
      </c>
      <c r="D7355" s="463">
        <v>0</v>
      </c>
      <c r="E7355" s="463">
        <v>0.23</v>
      </c>
      <c r="F7355" s="463">
        <v>0.23</v>
      </c>
    </row>
    <row r="7356" spans="1:6">
      <c r="A7356" s="460">
        <v>95392</v>
      </c>
      <c r="B7356" s="461" t="s">
        <v>4542</v>
      </c>
      <c r="C7356" s="462" t="s">
        <v>848</v>
      </c>
      <c r="D7356" s="463">
        <v>0</v>
      </c>
      <c r="E7356" s="463">
        <v>0.15</v>
      </c>
      <c r="F7356" s="463">
        <v>0.15</v>
      </c>
    </row>
    <row r="7357" spans="1:6" ht="30">
      <c r="A7357" s="460">
        <v>95393</v>
      </c>
      <c r="B7357" s="461" t="s">
        <v>4543</v>
      </c>
      <c r="C7357" s="462" t="s">
        <v>848</v>
      </c>
      <c r="D7357" s="463">
        <v>0</v>
      </c>
      <c r="E7357" s="463">
        <v>0.55000000000000004</v>
      </c>
      <c r="F7357" s="463">
        <v>0.55000000000000004</v>
      </c>
    </row>
    <row r="7358" spans="1:6" ht="30">
      <c r="A7358" s="460">
        <v>95394</v>
      </c>
      <c r="B7358" s="461" t="s">
        <v>4544</v>
      </c>
      <c r="C7358" s="462" t="s">
        <v>848</v>
      </c>
      <c r="D7358" s="463">
        <v>0</v>
      </c>
      <c r="E7358" s="463">
        <v>1.1100000000000001</v>
      </c>
      <c r="F7358" s="463">
        <v>1.1100000000000001</v>
      </c>
    </row>
    <row r="7359" spans="1:6" ht="30">
      <c r="A7359" s="460">
        <v>95395</v>
      </c>
      <c r="B7359" s="461" t="s">
        <v>4545</v>
      </c>
      <c r="C7359" s="462" t="s">
        <v>848</v>
      </c>
      <c r="D7359" s="463">
        <v>0</v>
      </c>
      <c r="E7359" s="463">
        <v>1.18</v>
      </c>
      <c r="F7359" s="463">
        <v>1.18</v>
      </c>
    </row>
    <row r="7360" spans="1:6" ht="30">
      <c r="A7360" s="460">
        <v>95396</v>
      </c>
      <c r="B7360" s="461" t="s">
        <v>4546</v>
      </c>
      <c r="C7360" s="462" t="s">
        <v>848</v>
      </c>
      <c r="D7360" s="463">
        <v>0</v>
      </c>
      <c r="E7360" s="463">
        <v>1.23</v>
      </c>
      <c r="F7360" s="463">
        <v>1.23</v>
      </c>
    </row>
    <row r="7361" spans="1:6" ht="30">
      <c r="A7361" s="460">
        <v>95397</v>
      </c>
      <c r="B7361" s="461" t="s">
        <v>4547</v>
      </c>
      <c r="C7361" s="462" t="s">
        <v>848</v>
      </c>
      <c r="D7361" s="463">
        <v>0</v>
      </c>
      <c r="E7361" s="463">
        <v>0.1</v>
      </c>
      <c r="F7361" s="463">
        <v>0.1</v>
      </c>
    </row>
    <row r="7362" spans="1:6" ht="30">
      <c r="A7362" s="460">
        <v>95398</v>
      </c>
      <c r="B7362" s="461" t="s">
        <v>4548</v>
      </c>
      <c r="C7362" s="462" t="s">
        <v>848</v>
      </c>
      <c r="D7362" s="463">
        <v>0</v>
      </c>
      <c r="E7362" s="463">
        <v>0.12</v>
      </c>
      <c r="F7362" s="463">
        <v>0.12</v>
      </c>
    </row>
    <row r="7363" spans="1:6" ht="30">
      <c r="A7363" s="460">
        <v>95399</v>
      </c>
      <c r="B7363" s="461" t="s">
        <v>4549</v>
      </c>
      <c r="C7363" s="462" t="s">
        <v>848</v>
      </c>
      <c r="D7363" s="463">
        <v>0</v>
      </c>
      <c r="E7363" s="463">
        <v>7.0000000000000007E-2</v>
      </c>
      <c r="F7363" s="463">
        <v>7.0000000000000007E-2</v>
      </c>
    </row>
    <row r="7364" spans="1:6" ht="30">
      <c r="A7364" s="460">
        <v>95400</v>
      </c>
      <c r="B7364" s="461" t="s">
        <v>4550</v>
      </c>
      <c r="C7364" s="462" t="s">
        <v>848</v>
      </c>
      <c r="D7364" s="463">
        <v>0</v>
      </c>
      <c r="E7364" s="463">
        <v>0.12</v>
      </c>
      <c r="F7364" s="463">
        <v>0.12</v>
      </c>
    </row>
    <row r="7365" spans="1:6" ht="30">
      <c r="A7365" s="460">
        <v>95401</v>
      </c>
      <c r="B7365" s="461" t="s">
        <v>4551</v>
      </c>
      <c r="C7365" s="462" t="s">
        <v>848</v>
      </c>
      <c r="D7365" s="463">
        <v>0</v>
      </c>
      <c r="E7365" s="463">
        <v>0.88</v>
      </c>
      <c r="F7365" s="463">
        <v>0.88</v>
      </c>
    </row>
    <row r="7366" spans="1:6" ht="30">
      <c r="A7366" s="460">
        <v>95402</v>
      </c>
      <c r="B7366" s="461" t="s">
        <v>4552</v>
      </c>
      <c r="C7366" s="462" t="s">
        <v>848</v>
      </c>
      <c r="D7366" s="463">
        <v>0</v>
      </c>
      <c r="E7366" s="463">
        <v>2.0099999999999998</v>
      </c>
      <c r="F7366" s="463">
        <v>2.0099999999999998</v>
      </c>
    </row>
    <row r="7367" spans="1:6" ht="30">
      <c r="A7367" s="460">
        <v>95403</v>
      </c>
      <c r="B7367" s="461" t="s">
        <v>4553</v>
      </c>
      <c r="C7367" s="462" t="s">
        <v>848</v>
      </c>
      <c r="D7367" s="463">
        <v>0</v>
      </c>
      <c r="E7367" s="463">
        <v>2.2400000000000002</v>
      </c>
      <c r="F7367" s="463">
        <v>2.2400000000000002</v>
      </c>
    </row>
    <row r="7368" spans="1:6" ht="30">
      <c r="A7368" s="460">
        <v>95404</v>
      </c>
      <c r="B7368" s="461" t="s">
        <v>4554</v>
      </c>
      <c r="C7368" s="462" t="s">
        <v>848</v>
      </c>
      <c r="D7368" s="463">
        <v>0</v>
      </c>
      <c r="E7368" s="463">
        <v>2.48</v>
      </c>
      <c r="F7368" s="463">
        <v>2.48</v>
      </c>
    </row>
    <row r="7369" spans="1:6">
      <c r="A7369" s="460">
        <v>95405</v>
      </c>
      <c r="B7369" s="461" t="s">
        <v>4555</v>
      </c>
      <c r="C7369" s="462" t="s">
        <v>848</v>
      </c>
      <c r="D7369" s="463">
        <v>0</v>
      </c>
      <c r="E7369" s="463">
        <v>1.51</v>
      </c>
      <c r="F7369" s="463">
        <v>1.51</v>
      </c>
    </row>
    <row r="7370" spans="1:6">
      <c r="A7370" s="460">
        <v>95406</v>
      </c>
      <c r="B7370" s="461" t="s">
        <v>4556</v>
      </c>
      <c r="C7370" s="462" t="s">
        <v>848</v>
      </c>
      <c r="D7370" s="463">
        <v>0</v>
      </c>
      <c r="E7370" s="463">
        <v>0.24</v>
      </c>
      <c r="F7370" s="463">
        <v>0.24</v>
      </c>
    </row>
    <row r="7371" spans="1:6" ht="30">
      <c r="A7371" s="460">
        <v>95408</v>
      </c>
      <c r="B7371" s="461" t="s">
        <v>4557</v>
      </c>
      <c r="C7371" s="462" t="s">
        <v>5407</v>
      </c>
      <c r="D7371" s="463">
        <v>0</v>
      </c>
      <c r="E7371" s="463">
        <v>20.04</v>
      </c>
      <c r="F7371" s="463">
        <v>20.04</v>
      </c>
    </row>
    <row r="7372" spans="1:6" ht="30">
      <c r="A7372" s="460">
        <v>95409</v>
      </c>
      <c r="B7372" s="461" t="s">
        <v>4558</v>
      </c>
      <c r="C7372" s="462" t="s">
        <v>5407</v>
      </c>
      <c r="D7372" s="463">
        <v>0</v>
      </c>
      <c r="E7372" s="463">
        <v>30.46</v>
      </c>
      <c r="F7372" s="463">
        <v>30.46</v>
      </c>
    </row>
    <row r="7373" spans="1:6" ht="30">
      <c r="A7373" s="460">
        <v>95410</v>
      </c>
      <c r="B7373" s="461" t="s">
        <v>4559</v>
      </c>
      <c r="C7373" s="462" t="s">
        <v>5407</v>
      </c>
      <c r="D7373" s="463">
        <v>0</v>
      </c>
      <c r="E7373" s="463">
        <v>10.029999999999999</v>
      </c>
      <c r="F7373" s="463">
        <v>10.029999999999999</v>
      </c>
    </row>
    <row r="7374" spans="1:6" ht="30">
      <c r="A7374" s="460">
        <v>95411</v>
      </c>
      <c r="B7374" s="461" t="s">
        <v>4560</v>
      </c>
      <c r="C7374" s="462" t="s">
        <v>5407</v>
      </c>
      <c r="D7374" s="463">
        <v>0</v>
      </c>
      <c r="E7374" s="463">
        <v>16.13</v>
      </c>
      <c r="F7374" s="463">
        <v>16.13</v>
      </c>
    </row>
    <row r="7375" spans="1:6" ht="30">
      <c r="A7375" s="460">
        <v>95412</v>
      </c>
      <c r="B7375" s="461" t="s">
        <v>4561</v>
      </c>
      <c r="C7375" s="462" t="s">
        <v>5407</v>
      </c>
      <c r="D7375" s="463">
        <v>0</v>
      </c>
      <c r="E7375" s="463">
        <v>13.62</v>
      </c>
      <c r="F7375" s="463">
        <v>13.62</v>
      </c>
    </row>
    <row r="7376" spans="1:6">
      <c r="A7376" s="460">
        <v>95413</v>
      </c>
      <c r="B7376" s="461" t="s">
        <v>4562</v>
      </c>
      <c r="C7376" s="462" t="s">
        <v>5407</v>
      </c>
      <c r="D7376" s="463">
        <v>0</v>
      </c>
      <c r="E7376" s="463">
        <v>19.68</v>
      </c>
      <c r="F7376" s="463">
        <v>19.68</v>
      </c>
    </row>
    <row r="7377" spans="1:6" ht="30">
      <c r="A7377" s="460">
        <v>95414</v>
      </c>
      <c r="B7377" s="461" t="s">
        <v>4563</v>
      </c>
      <c r="C7377" s="462" t="s">
        <v>5407</v>
      </c>
      <c r="D7377" s="463">
        <v>0</v>
      </c>
      <c r="E7377" s="463">
        <v>72.41</v>
      </c>
      <c r="F7377" s="463">
        <v>72.41</v>
      </c>
    </row>
    <row r="7378" spans="1:6" ht="30">
      <c r="A7378" s="460">
        <v>95415</v>
      </c>
      <c r="B7378" s="461" t="s">
        <v>4564</v>
      </c>
      <c r="C7378" s="462" t="s">
        <v>5407</v>
      </c>
      <c r="D7378" s="463">
        <v>0</v>
      </c>
      <c r="E7378" s="463">
        <v>264.02999999999997</v>
      </c>
      <c r="F7378" s="463">
        <v>264.02999999999997</v>
      </c>
    </row>
    <row r="7379" spans="1:6" ht="30">
      <c r="A7379" s="460">
        <v>95416</v>
      </c>
      <c r="B7379" s="461" t="s">
        <v>4565</v>
      </c>
      <c r="C7379" s="462" t="s">
        <v>5407</v>
      </c>
      <c r="D7379" s="463">
        <v>0</v>
      </c>
      <c r="E7379" s="463">
        <v>15.76</v>
      </c>
      <c r="F7379" s="463">
        <v>15.76</v>
      </c>
    </row>
    <row r="7380" spans="1:6" ht="30">
      <c r="A7380" s="460">
        <v>95417</v>
      </c>
      <c r="B7380" s="461" t="s">
        <v>4566</v>
      </c>
      <c r="C7380" s="462" t="s">
        <v>5407</v>
      </c>
      <c r="D7380" s="463">
        <v>0</v>
      </c>
      <c r="E7380" s="463">
        <v>294.56</v>
      </c>
      <c r="F7380" s="463">
        <v>294.56</v>
      </c>
    </row>
    <row r="7381" spans="1:6" ht="30">
      <c r="A7381" s="460">
        <v>95418</v>
      </c>
      <c r="B7381" s="461" t="s">
        <v>4567</v>
      </c>
      <c r="C7381" s="462" t="s">
        <v>5407</v>
      </c>
      <c r="D7381" s="463">
        <v>0</v>
      </c>
      <c r="E7381" s="463">
        <v>325.37</v>
      </c>
      <c r="F7381" s="463">
        <v>325.37</v>
      </c>
    </row>
    <row r="7382" spans="1:6" ht="30">
      <c r="A7382" s="460">
        <v>95419</v>
      </c>
      <c r="B7382" s="461" t="s">
        <v>4568</v>
      </c>
      <c r="C7382" s="462" t="s">
        <v>5407</v>
      </c>
      <c r="D7382" s="463">
        <v>0</v>
      </c>
      <c r="E7382" s="463">
        <v>145.99</v>
      </c>
      <c r="F7382" s="463">
        <v>145.99</v>
      </c>
    </row>
    <row r="7383" spans="1:6" ht="30">
      <c r="A7383" s="460">
        <v>95420</v>
      </c>
      <c r="B7383" s="461" t="s">
        <v>4569</v>
      </c>
      <c r="C7383" s="462" t="s">
        <v>5407</v>
      </c>
      <c r="D7383" s="463">
        <v>0</v>
      </c>
      <c r="E7383" s="463">
        <v>154.66</v>
      </c>
      <c r="F7383" s="463">
        <v>154.66</v>
      </c>
    </row>
    <row r="7384" spans="1:6" ht="30">
      <c r="A7384" s="460">
        <v>95421</v>
      </c>
      <c r="B7384" s="461" t="s">
        <v>4570</v>
      </c>
      <c r="C7384" s="462" t="s">
        <v>5407</v>
      </c>
      <c r="D7384" s="463">
        <v>0</v>
      </c>
      <c r="E7384" s="463">
        <v>162.09</v>
      </c>
      <c r="F7384" s="463">
        <v>162.09</v>
      </c>
    </row>
    <row r="7385" spans="1:6" ht="30">
      <c r="A7385" s="460">
        <v>95422</v>
      </c>
      <c r="B7385" s="461" t="s">
        <v>4571</v>
      </c>
      <c r="C7385" s="462" t="s">
        <v>5407</v>
      </c>
      <c r="D7385" s="463">
        <v>0</v>
      </c>
      <c r="E7385" s="463">
        <v>115.91</v>
      </c>
      <c r="F7385" s="463">
        <v>115.91</v>
      </c>
    </row>
    <row r="7386" spans="1:6" ht="30">
      <c r="A7386" s="460">
        <v>95423</v>
      </c>
      <c r="B7386" s="461" t="s">
        <v>4572</v>
      </c>
      <c r="C7386" s="462" t="s">
        <v>5407</v>
      </c>
      <c r="D7386" s="463">
        <v>0</v>
      </c>
      <c r="E7386" s="463">
        <v>198.53</v>
      </c>
      <c r="F7386" s="463">
        <v>198.53</v>
      </c>
    </row>
    <row r="7387" spans="1:6">
      <c r="A7387" s="460">
        <v>95424</v>
      </c>
      <c r="B7387" s="461" t="s">
        <v>4573</v>
      </c>
      <c r="C7387" s="462" t="s">
        <v>5407</v>
      </c>
      <c r="D7387" s="463">
        <v>0</v>
      </c>
      <c r="E7387" s="463">
        <v>32.17</v>
      </c>
      <c r="F7387" s="463">
        <v>32.17</v>
      </c>
    </row>
    <row r="7388" spans="1:6">
      <c r="A7388" s="460">
        <v>100288</v>
      </c>
      <c r="B7388" s="461" t="s">
        <v>4374</v>
      </c>
      <c r="C7388" s="462" t="s">
        <v>848</v>
      </c>
      <c r="D7388" s="463">
        <v>0</v>
      </c>
      <c r="E7388" s="463">
        <v>0.11</v>
      </c>
      <c r="F7388" s="463">
        <v>0.11</v>
      </c>
    </row>
    <row r="7389" spans="1:6">
      <c r="A7389" s="460">
        <v>100289</v>
      </c>
      <c r="B7389" s="461" t="s">
        <v>847</v>
      </c>
      <c r="C7389" s="462" t="s">
        <v>848</v>
      </c>
      <c r="D7389" s="463">
        <v>8.32</v>
      </c>
      <c r="E7389" s="463">
        <v>20.399999999999999</v>
      </c>
      <c r="F7389" s="463">
        <v>28.72</v>
      </c>
    </row>
    <row r="7390" spans="1:6" ht="30">
      <c r="A7390" s="460">
        <v>100290</v>
      </c>
      <c r="B7390" s="461" t="s">
        <v>4375</v>
      </c>
      <c r="C7390" s="462" t="s">
        <v>848</v>
      </c>
      <c r="D7390" s="463">
        <v>0</v>
      </c>
      <c r="E7390" s="463">
        <v>0.11</v>
      </c>
      <c r="F7390" s="463">
        <v>0.11</v>
      </c>
    </row>
    <row r="7391" spans="1:6" ht="30">
      <c r="A7391" s="460">
        <v>100291</v>
      </c>
      <c r="B7391" s="461" t="s">
        <v>4376</v>
      </c>
      <c r="C7391" s="462" t="s">
        <v>848</v>
      </c>
      <c r="D7391" s="463">
        <v>0</v>
      </c>
      <c r="E7391" s="463">
        <v>0.33</v>
      </c>
      <c r="F7391" s="463">
        <v>0.33</v>
      </c>
    </row>
    <row r="7392" spans="1:6" ht="30">
      <c r="A7392" s="460">
        <v>100293</v>
      </c>
      <c r="B7392" s="461" t="s">
        <v>4377</v>
      </c>
      <c r="C7392" s="462" t="s">
        <v>848</v>
      </c>
      <c r="D7392" s="463">
        <v>0</v>
      </c>
      <c r="E7392" s="463">
        <v>0.3</v>
      </c>
      <c r="F7392" s="463">
        <v>0.3</v>
      </c>
    </row>
    <row r="7393" spans="1:6" ht="30">
      <c r="A7393" s="460">
        <v>100295</v>
      </c>
      <c r="B7393" s="461" t="s">
        <v>4378</v>
      </c>
      <c r="C7393" s="462" t="s">
        <v>848</v>
      </c>
      <c r="D7393" s="463">
        <v>0</v>
      </c>
      <c r="E7393" s="463">
        <v>0.77</v>
      </c>
      <c r="F7393" s="463">
        <v>0.77</v>
      </c>
    </row>
    <row r="7394" spans="1:6" ht="30">
      <c r="A7394" s="460">
        <v>100298</v>
      </c>
      <c r="B7394" s="461" t="s">
        <v>4379</v>
      </c>
      <c r="C7394" s="462" t="s">
        <v>848</v>
      </c>
      <c r="D7394" s="463">
        <v>0</v>
      </c>
      <c r="E7394" s="463">
        <v>0.9</v>
      </c>
      <c r="F7394" s="463">
        <v>0.9</v>
      </c>
    </row>
    <row r="7395" spans="1:6" ht="30">
      <c r="A7395" s="460">
        <v>100299</v>
      </c>
      <c r="B7395" s="461" t="s">
        <v>4380</v>
      </c>
      <c r="C7395" s="462" t="s">
        <v>848</v>
      </c>
      <c r="D7395" s="463">
        <v>0</v>
      </c>
      <c r="E7395" s="463">
        <v>0.7</v>
      </c>
      <c r="F7395" s="463">
        <v>0.7</v>
      </c>
    </row>
    <row r="7396" spans="1:6">
      <c r="A7396" s="460">
        <v>100300</v>
      </c>
      <c r="B7396" s="461" t="s">
        <v>763</v>
      </c>
      <c r="C7396" s="462" t="s">
        <v>848</v>
      </c>
      <c r="D7396" s="463">
        <v>2.2300000000000004</v>
      </c>
      <c r="E7396" s="463">
        <v>19.75</v>
      </c>
      <c r="F7396" s="463">
        <v>21.98</v>
      </c>
    </row>
    <row r="7397" spans="1:6">
      <c r="A7397" s="460">
        <v>100301</v>
      </c>
      <c r="B7397" s="461" t="s">
        <v>753</v>
      </c>
      <c r="C7397" s="462" t="s">
        <v>848</v>
      </c>
      <c r="D7397" s="463">
        <v>10.080000000000002</v>
      </c>
      <c r="E7397" s="463">
        <v>19.989999999999998</v>
      </c>
      <c r="F7397" s="463">
        <v>30.07</v>
      </c>
    </row>
    <row r="7398" spans="1:6">
      <c r="A7398" s="460">
        <v>100303</v>
      </c>
      <c r="B7398" s="461" t="s">
        <v>764</v>
      </c>
      <c r="C7398" s="462" t="s">
        <v>848</v>
      </c>
      <c r="D7398" s="463">
        <v>8.4399999999999977</v>
      </c>
      <c r="E7398" s="463">
        <v>18.420000000000002</v>
      </c>
      <c r="F7398" s="463">
        <v>26.86</v>
      </c>
    </row>
    <row r="7399" spans="1:6">
      <c r="A7399" s="460">
        <v>100307</v>
      </c>
      <c r="B7399" s="461" t="s">
        <v>871</v>
      </c>
      <c r="C7399" s="462" t="s">
        <v>848</v>
      </c>
      <c r="D7399" s="463">
        <v>8.43</v>
      </c>
      <c r="E7399" s="463">
        <v>22.5</v>
      </c>
      <c r="F7399" s="463">
        <v>30.93</v>
      </c>
    </row>
    <row r="7400" spans="1:6">
      <c r="A7400" s="460">
        <v>100308</v>
      </c>
      <c r="B7400" s="461" t="s">
        <v>800</v>
      </c>
      <c r="C7400" s="462" t="s">
        <v>848</v>
      </c>
      <c r="D7400" s="463">
        <v>8.43</v>
      </c>
      <c r="E7400" s="463">
        <v>29.42</v>
      </c>
      <c r="F7400" s="463">
        <v>37.85</v>
      </c>
    </row>
    <row r="7401" spans="1:6">
      <c r="A7401" s="460">
        <v>100309</v>
      </c>
      <c r="B7401" s="461" t="s">
        <v>842</v>
      </c>
      <c r="C7401" s="462" t="s">
        <v>848</v>
      </c>
      <c r="D7401" s="463">
        <v>2.2299999999999969</v>
      </c>
      <c r="E7401" s="463">
        <v>34.96</v>
      </c>
      <c r="F7401" s="463">
        <v>37.19</v>
      </c>
    </row>
    <row r="7402" spans="1:6" ht="30">
      <c r="A7402" s="460">
        <v>100310</v>
      </c>
      <c r="B7402" s="461" t="s">
        <v>4381</v>
      </c>
      <c r="C7402" s="462" t="s">
        <v>5407</v>
      </c>
      <c r="D7402" s="463">
        <v>0</v>
      </c>
      <c r="E7402" s="463">
        <v>15.06</v>
      </c>
      <c r="F7402" s="463">
        <v>15.06</v>
      </c>
    </row>
    <row r="7403" spans="1:6" ht="30">
      <c r="A7403" s="460">
        <v>100315</v>
      </c>
      <c r="B7403" s="461" t="s">
        <v>4382</v>
      </c>
      <c r="C7403" s="462" t="s">
        <v>5407</v>
      </c>
      <c r="D7403" s="463">
        <v>0</v>
      </c>
      <c r="E7403" s="463">
        <v>92.94</v>
      </c>
      <c r="F7403" s="463">
        <v>92.94</v>
      </c>
    </row>
    <row r="7404" spans="1:6">
      <c r="A7404" s="460">
        <v>100316</v>
      </c>
      <c r="B7404" s="461" t="s">
        <v>763</v>
      </c>
      <c r="C7404" s="462" t="s">
        <v>5407</v>
      </c>
      <c r="D7404" s="463">
        <v>418.31999999999971</v>
      </c>
      <c r="E7404" s="463">
        <v>3455.38</v>
      </c>
      <c r="F7404" s="463">
        <v>3873.7</v>
      </c>
    </row>
    <row r="7405" spans="1:6">
      <c r="A7405" s="460">
        <v>100321</v>
      </c>
      <c r="B7405" s="461" t="s">
        <v>842</v>
      </c>
      <c r="C7405" s="462" t="s">
        <v>5407</v>
      </c>
      <c r="D7405" s="463">
        <v>418.32000000000062</v>
      </c>
      <c r="E7405" s="463">
        <v>6093.45</v>
      </c>
      <c r="F7405" s="463">
        <v>6511.77</v>
      </c>
    </row>
    <row r="7406" spans="1:6">
      <c r="A7406" s="460">
        <v>100533</v>
      </c>
      <c r="B7406" s="461" t="s">
        <v>840</v>
      </c>
      <c r="C7406" s="462" t="s">
        <v>848</v>
      </c>
      <c r="D7406" s="463">
        <v>2.16</v>
      </c>
      <c r="E7406" s="463">
        <v>20.68</v>
      </c>
      <c r="F7406" s="463">
        <v>22.84</v>
      </c>
    </row>
    <row r="7407" spans="1:6">
      <c r="A7407" s="460">
        <v>100534</v>
      </c>
      <c r="B7407" s="461" t="s">
        <v>840</v>
      </c>
      <c r="C7407" s="462" t="s">
        <v>5407</v>
      </c>
      <c r="D7407" s="463">
        <v>418.32000000000016</v>
      </c>
      <c r="E7407" s="463">
        <v>3605.56</v>
      </c>
      <c r="F7407" s="463">
        <v>4023.88</v>
      </c>
    </row>
    <row r="7408" spans="1:6" ht="30">
      <c r="A7408" s="460">
        <v>100535</v>
      </c>
      <c r="B7408" s="461" t="s">
        <v>4383</v>
      </c>
      <c r="C7408" s="462" t="s">
        <v>848</v>
      </c>
      <c r="D7408" s="463">
        <v>0</v>
      </c>
      <c r="E7408" s="463">
        <v>0.41</v>
      </c>
      <c r="F7408" s="463">
        <v>0.41</v>
      </c>
    </row>
    <row r="7409" spans="1:6" ht="30">
      <c r="A7409" s="460">
        <v>100536</v>
      </c>
      <c r="B7409" s="461" t="s">
        <v>4384</v>
      </c>
      <c r="C7409" s="462" t="s">
        <v>5407</v>
      </c>
      <c r="D7409" s="463">
        <v>0</v>
      </c>
      <c r="E7409" s="463">
        <v>54.99</v>
      </c>
      <c r="F7409" s="463">
        <v>54.99</v>
      </c>
    </row>
    <row r="7410" spans="1:6" ht="30">
      <c r="A7410" s="460">
        <v>101286</v>
      </c>
      <c r="B7410" s="461" t="s">
        <v>4385</v>
      </c>
      <c r="C7410" s="462" t="s">
        <v>5407</v>
      </c>
      <c r="D7410" s="463">
        <v>0</v>
      </c>
      <c r="E7410" s="463">
        <v>34.229999999999997</v>
      </c>
      <c r="F7410" s="463">
        <v>34.229999999999997</v>
      </c>
    </row>
    <row r="7411" spans="1:6" ht="30">
      <c r="A7411" s="460">
        <v>101287</v>
      </c>
      <c r="B7411" s="461" t="s">
        <v>4386</v>
      </c>
      <c r="C7411" s="462" t="s">
        <v>5407</v>
      </c>
      <c r="D7411" s="463">
        <v>0</v>
      </c>
      <c r="E7411" s="463">
        <v>110.68</v>
      </c>
      <c r="F7411" s="463">
        <v>110.68</v>
      </c>
    </row>
    <row r="7412" spans="1:6" ht="30">
      <c r="A7412" s="460">
        <v>101288</v>
      </c>
      <c r="B7412" s="461" t="s">
        <v>4387</v>
      </c>
      <c r="C7412" s="462" t="s">
        <v>5407</v>
      </c>
      <c r="D7412" s="463">
        <v>0</v>
      </c>
      <c r="E7412" s="463">
        <v>34.229999999999997</v>
      </c>
      <c r="F7412" s="463">
        <v>34.229999999999997</v>
      </c>
    </row>
    <row r="7413" spans="1:6" ht="30">
      <c r="A7413" s="460">
        <v>101289</v>
      </c>
      <c r="B7413" s="461" t="s">
        <v>4388</v>
      </c>
      <c r="C7413" s="462" t="s">
        <v>5407</v>
      </c>
      <c r="D7413" s="463">
        <v>0</v>
      </c>
      <c r="E7413" s="463">
        <v>33.6</v>
      </c>
      <c r="F7413" s="463">
        <v>33.6</v>
      </c>
    </row>
    <row r="7414" spans="1:6" ht="30">
      <c r="A7414" s="460">
        <v>101290</v>
      </c>
      <c r="B7414" s="461" t="s">
        <v>4389</v>
      </c>
      <c r="C7414" s="462" t="s">
        <v>5407</v>
      </c>
      <c r="D7414" s="463">
        <v>0</v>
      </c>
      <c r="E7414" s="463">
        <v>43.77</v>
      </c>
      <c r="F7414" s="463">
        <v>43.77</v>
      </c>
    </row>
    <row r="7415" spans="1:6" ht="30">
      <c r="A7415" s="460">
        <v>101291</v>
      </c>
      <c r="B7415" s="461" t="s">
        <v>4390</v>
      </c>
      <c r="C7415" s="462" t="s">
        <v>5407</v>
      </c>
      <c r="D7415" s="463">
        <v>0</v>
      </c>
      <c r="E7415" s="463">
        <v>34.229999999999997</v>
      </c>
      <c r="F7415" s="463">
        <v>34.229999999999997</v>
      </c>
    </row>
    <row r="7416" spans="1:6" ht="30">
      <c r="A7416" s="460">
        <v>101292</v>
      </c>
      <c r="B7416" s="461" t="s">
        <v>4391</v>
      </c>
      <c r="C7416" s="462" t="s">
        <v>5407</v>
      </c>
      <c r="D7416" s="463">
        <v>0</v>
      </c>
      <c r="E7416" s="463">
        <v>33.6</v>
      </c>
      <c r="F7416" s="463">
        <v>33.6</v>
      </c>
    </row>
    <row r="7417" spans="1:6">
      <c r="A7417" s="460">
        <v>101293</v>
      </c>
      <c r="B7417" s="461" t="s">
        <v>4392</v>
      </c>
      <c r="C7417" s="462" t="s">
        <v>5407</v>
      </c>
      <c r="D7417" s="463">
        <v>0</v>
      </c>
      <c r="E7417" s="463">
        <v>44.66</v>
      </c>
      <c r="F7417" s="463">
        <v>44.66</v>
      </c>
    </row>
    <row r="7418" spans="1:6" ht="30">
      <c r="A7418" s="460">
        <v>101294</v>
      </c>
      <c r="B7418" s="461" t="s">
        <v>4393</v>
      </c>
      <c r="C7418" s="462" t="s">
        <v>5407</v>
      </c>
      <c r="D7418" s="463">
        <v>0</v>
      </c>
      <c r="E7418" s="463">
        <v>29.68</v>
      </c>
      <c r="F7418" s="463">
        <v>29.68</v>
      </c>
    </row>
    <row r="7419" spans="1:6" ht="30">
      <c r="A7419" s="460">
        <v>101295</v>
      </c>
      <c r="B7419" s="461" t="s">
        <v>4394</v>
      </c>
      <c r="C7419" s="462" t="s">
        <v>5407</v>
      </c>
      <c r="D7419" s="463">
        <v>0</v>
      </c>
      <c r="E7419" s="463">
        <v>40.31</v>
      </c>
      <c r="F7419" s="463">
        <v>40.31</v>
      </c>
    </row>
    <row r="7420" spans="1:6" ht="30">
      <c r="A7420" s="460">
        <v>101296</v>
      </c>
      <c r="B7420" s="461" t="s">
        <v>4395</v>
      </c>
      <c r="C7420" s="462" t="s">
        <v>5407</v>
      </c>
      <c r="D7420" s="463">
        <v>0</v>
      </c>
      <c r="E7420" s="463">
        <v>53.34</v>
      </c>
      <c r="F7420" s="463">
        <v>53.34</v>
      </c>
    </row>
    <row r="7421" spans="1:6" ht="30">
      <c r="A7421" s="460">
        <v>101297</v>
      </c>
      <c r="B7421" s="461" t="s">
        <v>4396</v>
      </c>
      <c r="C7421" s="462" t="s">
        <v>5407</v>
      </c>
      <c r="D7421" s="463">
        <v>0</v>
      </c>
      <c r="E7421" s="463">
        <v>34.369999999999997</v>
      </c>
      <c r="F7421" s="463">
        <v>34.369999999999997</v>
      </c>
    </row>
    <row r="7422" spans="1:6" ht="30">
      <c r="A7422" s="460">
        <v>101298</v>
      </c>
      <c r="B7422" s="461" t="s">
        <v>4397</v>
      </c>
      <c r="C7422" s="462" t="s">
        <v>5407</v>
      </c>
      <c r="D7422" s="463">
        <v>0</v>
      </c>
      <c r="E7422" s="463">
        <v>34.229999999999997</v>
      </c>
      <c r="F7422" s="463">
        <v>34.229999999999997</v>
      </c>
    </row>
    <row r="7423" spans="1:6" ht="30">
      <c r="A7423" s="460">
        <v>101299</v>
      </c>
      <c r="B7423" s="461" t="s">
        <v>4398</v>
      </c>
      <c r="C7423" s="462" t="s">
        <v>5407</v>
      </c>
      <c r="D7423" s="463">
        <v>0</v>
      </c>
      <c r="E7423" s="463">
        <v>43.77</v>
      </c>
      <c r="F7423" s="463">
        <v>43.77</v>
      </c>
    </row>
    <row r="7424" spans="1:6" ht="30">
      <c r="A7424" s="460">
        <v>101300</v>
      </c>
      <c r="B7424" s="461" t="s">
        <v>4399</v>
      </c>
      <c r="C7424" s="462" t="s">
        <v>5407</v>
      </c>
      <c r="D7424" s="463">
        <v>0</v>
      </c>
      <c r="E7424" s="463">
        <v>31.56</v>
      </c>
      <c r="F7424" s="463">
        <v>31.56</v>
      </c>
    </row>
    <row r="7425" spans="1:6" ht="30">
      <c r="A7425" s="460">
        <v>101301</v>
      </c>
      <c r="B7425" s="461" t="s">
        <v>4400</v>
      </c>
      <c r="C7425" s="462" t="s">
        <v>5407</v>
      </c>
      <c r="D7425" s="463">
        <v>0</v>
      </c>
      <c r="E7425" s="463">
        <v>14.47</v>
      </c>
      <c r="F7425" s="463">
        <v>14.47</v>
      </c>
    </row>
    <row r="7426" spans="1:6" ht="30">
      <c r="A7426" s="460">
        <v>101302</v>
      </c>
      <c r="B7426" s="461" t="s">
        <v>4401</v>
      </c>
      <c r="C7426" s="462" t="s">
        <v>5407</v>
      </c>
      <c r="D7426" s="463">
        <v>0</v>
      </c>
      <c r="E7426" s="463">
        <v>52.64</v>
      </c>
      <c r="F7426" s="463">
        <v>52.64</v>
      </c>
    </row>
    <row r="7427" spans="1:6" ht="30">
      <c r="A7427" s="460">
        <v>101303</v>
      </c>
      <c r="B7427" s="461" t="s">
        <v>4402</v>
      </c>
      <c r="C7427" s="462" t="s">
        <v>5407</v>
      </c>
      <c r="D7427" s="463">
        <v>0</v>
      </c>
      <c r="E7427" s="463">
        <v>101.19</v>
      </c>
      <c r="F7427" s="463">
        <v>101.19</v>
      </c>
    </row>
    <row r="7428" spans="1:6" ht="30">
      <c r="A7428" s="460">
        <v>101304</v>
      </c>
      <c r="B7428" s="461" t="s">
        <v>4403</v>
      </c>
      <c r="C7428" s="462" t="s">
        <v>5407</v>
      </c>
      <c r="D7428" s="463">
        <v>0</v>
      </c>
      <c r="E7428" s="463">
        <v>57.11</v>
      </c>
      <c r="F7428" s="463">
        <v>57.11</v>
      </c>
    </row>
    <row r="7429" spans="1:6" ht="30">
      <c r="A7429" s="460">
        <v>101305</v>
      </c>
      <c r="B7429" s="461" t="s">
        <v>4404</v>
      </c>
      <c r="C7429" s="462" t="s">
        <v>5407</v>
      </c>
      <c r="D7429" s="463">
        <v>0</v>
      </c>
      <c r="E7429" s="463">
        <v>76.31</v>
      </c>
      <c r="F7429" s="463">
        <v>76.31</v>
      </c>
    </row>
    <row r="7430" spans="1:6">
      <c r="A7430" s="460">
        <v>101307</v>
      </c>
      <c r="B7430" s="461" t="s">
        <v>4405</v>
      </c>
      <c r="C7430" s="462" t="s">
        <v>5407</v>
      </c>
      <c r="D7430" s="463">
        <v>0</v>
      </c>
      <c r="E7430" s="463">
        <v>37.94</v>
      </c>
      <c r="F7430" s="463">
        <v>37.94</v>
      </c>
    </row>
    <row r="7431" spans="1:6" ht="30">
      <c r="A7431" s="460">
        <v>101308</v>
      </c>
      <c r="B7431" s="461" t="s">
        <v>4406</v>
      </c>
      <c r="C7431" s="462" t="s">
        <v>5407</v>
      </c>
      <c r="D7431" s="463">
        <v>0</v>
      </c>
      <c r="E7431" s="463">
        <v>39.409999999999997</v>
      </c>
      <c r="F7431" s="463">
        <v>39.409999999999997</v>
      </c>
    </row>
    <row r="7432" spans="1:6" ht="30">
      <c r="A7432" s="460">
        <v>101309</v>
      </c>
      <c r="B7432" s="461" t="s">
        <v>4407</v>
      </c>
      <c r="C7432" s="462" t="s">
        <v>5407</v>
      </c>
      <c r="D7432" s="463">
        <v>0</v>
      </c>
      <c r="E7432" s="463">
        <v>43.77</v>
      </c>
      <c r="F7432" s="463">
        <v>43.77</v>
      </c>
    </row>
    <row r="7433" spans="1:6" ht="30">
      <c r="A7433" s="460">
        <v>101310</v>
      </c>
      <c r="B7433" s="461" t="s">
        <v>4408</v>
      </c>
      <c r="C7433" s="462" t="s">
        <v>5407</v>
      </c>
      <c r="D7433" s="463">
        <v>0</v>
      </c>
      <c r="E7433" s="463">
        <v>53.78</v>
      </c>
      <c r="F7433" s="463">
        <v>53.78</v>
      </c>
    </row>
    <row r="7434" spans="1:6" ht="30">
      <c r="A7434" s="460">
        <v>101311</v>
      </c>
      <c r="B7434" s="461" t="s">
        <v>4409</v>
      </c>
      <c r="C7434" s="462" t="s">
        <v>5407</v>
      </c>
      <c r="D7434" s="463">
        <v>0</v>
      </c>
      <c r="E7434" s="463">
        <v>44.66</v>
      </c>
      <c r="F7434" s="463">
        <v>44.66</v>
      </c>
    </row>
    <row r="7435" spans="1:6" ht="30">
      <c r="A7435" s="460">
        <v>101312</v>
      </c>
      <c r="B7435" s="461" t="s">
        <v>4410</v>
      </c>
      <c r="C7435" s="462" t="s">
        <v>5407</v>
      </c>
      <c r="D7435" s="463">
        <v>0</v>
      </c>
      <c r="E7435" s="463">
        <v>35.57</v>
      </c>
      <c r="F7435" s="463">
        <v>35.57</v>
      </c>
    </row>
    <row r="7436" spans="1:6">
      <c r="A7436" s="460">
        <v>101313</v>
      </c>
      <c r="B7436" s="461" t="s">
        <v>4411</v>
      </c>
      <c r="C7436" s="462" t="s">
        <v>5407</v>
      </c>
      <c r="D7436" s="463">
        <v>0</v>
      </c>
      <c r="E7436" s="463">
        <v>144.41999999999999</v>
      </c>
      <c r="F7436" s="463">
        <v>144.41999999999999</v>
      </c>
    </row>
    <row r="7437" spans="1:6" ht="30">
      <c r="A7437" s="460">
        <v>101314</v>
      </c>
      <c r="B7437" s="461" t="s">
        <v>4412</v>
      </c>
      <c r="C7437" s="462" t="s">
        <v>5407</v>
      </c>
      <c r="D7437" s="463">
        <v>0</v>
      </c>
      <c r="E7437" s="463">
        <v>158.46</v>
      </c>
      <c r="F7437" s="463">
        <v>158.46</v>
      </c>
    </row>
    <row r="7438" spans="1:6">
      <c r="A7438" s="460">
        <v>101315</v>
      </c>
      <c r="B7438" s="461" t="s">
        <v>4413</v>
      </c>
      <c r="C7438" s="462" t="s">
        <v>5407</v>
      </c>
      <c r="D7438" s="463">
        <v>0</v>
      </c>
      <c r="E7438" s="463">
        <v>150.33000000000001</v>
      </c>
      <c r="F7438" s="463">
        <v>150.33000000000001</v>
      </c>
    </row>
    <row r="7439" spans="1:6" ht="30">
      <c r="A7439" s="460">
        <v>101316</v>
      </c>
      <c r="B7439" s="461" t="s">
        <v>4414</v>
      </c>
      <c r="C7439" s="462" t="s">
        <v>5407</v>
      </c>
      <c r="D7439" s="463">
        <v>0</v>
      </c>
      <c r="E7439" s="463">
        <v>69.599999999999994</v>
      </c>
      <c r="F7439" s="463">
        <v>69.599999999999994</v>
      </c>
    </row>
    <row r="7440" spans="1:6" ht="30">
      <c r="A7440" s="460">
        <v>101320</v>
      </c>
      <c r="B7440" s="461" t="s">
        <v>4415</v>
      </c>
      <c r="C7440" s="462" t="s">
        <v>5407</v>
      </c>
      <c r="D7440" s="463">
        <v>0</v>
      </c>
      <c r="E7440" s="463">
        <v>34.270000000000003</v>
      </c>
      <c r="F7440" s="463">
        <v>34.270000000000003</v>
      </c>
    </row>
    <row r="7441" spans="1:6">
      <c r="A7441" s="460">
        <v>101322</v>
      </c>
      <c r="B7441" s="461" t="s">
        <v>4416</v>
      </c>
      <c r="C7441" s="462" t="s">
        <v>5407</v>
      </c>
      <c r="D7441" s="463">
        <v>0</v>
      </c>
      <c r="E7441" s="463">
        <v>42.59</v>
      </c>
      <c r="F7441" s="463">
        <v>42.59</v>
      </c>
    </row>
    <row r="7442" spans="1:6" ht="30">
      <c r="A7442" s="460">
        <v>101323</v>
      </c>
      <c r="B7442" s="461" t="s">
        <v>4417</v>
      </c>
      <c r="C7442" s="462" t="s">
        <v>5407</v>
      </c>
      <c r="D7442" s="463">
        <v>0</v>
      </c>
      <c r="E7442" s="463">
        <v>82.05</v>
      </c>
      <c r="F7442" s="463">
        <v>82.05</v>
      </c>
    </row>
    <row r="7443" spans="1:6" ht="30">
      <c r="A7443" s="460">
        <v>101324</v>
      </c>
      <c r="B7443" s="461" t="s">
        <v>4418</v>
      </c>
      <c r="C7443" s="462" t="s">
        <v>5407</v>
      </c>
      <c r="D7443" s="463">
        <v>0</v>
      </c>
      <c r="E7443" s="463">
        <v>20.83</v>
      </c>
      <c r="F7443" s="463">
        <v>20.83</v>
      </c>
    </row>
    <row r="7444" spans="1:6" ht="30">
      <c r="A7444" s="460">
        <v>101325</v>
      </c>
      <c r="B7444" s="461" t="s">
        <v>4419</v>
      </c>
      <c r="C7444" s="462" t="s">
        <v>5407</v>
      </c>
      <c r="D7444" s="463">
        <v>0</v>
      </c>
      <c r="E7444" s="463">
        <v>60.84</v>
      </c>
      <c r="F7444" s="463">
        <v>60.84</v>
      </c>
    </row>
    <row r="7445" spans="1:6">
      <c r="A7445" s="460">
        <v>101326</v>
      </c>
      <c r="B7445" s="461" t="s">
        <v>4420</v>
      </c>
      <c r="C7445" s="462" t="s">
        <v>5407</v>
      </c>
      <c r="D7445" s="463">
        <v>0</v>
      </c>
      <c r="E7445" s="463">
        <v>14.91</v>
      </c>
      <c r="F7445" s="463">
        <v>14.91</v>
      </c>
    </row>
    <row r="7446" spans="1:6" ht="30">
      <c r="A7446" s="460">
        <v>101327</v>
      </c>
      <c r="B7446" s="461" t="s">
        <v>4421</v>
      </c>
      <c r="C7446" s="462" t="s">
        <v>5407</v>
      </c>
      <c r="D7446" s="463">
        <v>0</v>
      </c>
      <c r="E7446" s="463">
        <v>15.86</v>
      </c>
      <c r="F7446" s="463">
        <v>15.86</v>
      </c>
    </row>
    <row r="7447" spans="1:6" ht="30">
      <c r="A7447" s="460">
        <v>101328</v>
      </c>
      <c r="B7447" s="461" t="s">
        <v>4422</v>
      </c>
      <c r="C7447" s="462" t="s">
        <v>5407</v>
      </c>
      <c r="D7447" s="463">
        <v>0</v>
      </c>
      <c r="E7447" s="463">
        <v>24.93</v>
      </c>
      <c r="F7447" s="463">
        <v>24.93</v>
      </c>
    </row>
    <row r="7448" spans="1:6">
      <c r="A7448" s="460">
        <v>101329</v>
      </c>
      <c r="B7448" s="461" t="s">
        <v>4423</v>
      </c>
      <c r="C7448" s="462" t="s">
        <v>5407</v>
      </c>
      <c r="D7448" s="463">
        <v>0</v>
      </c>
      <c r="E7448" s="463">
        <v>68.83</v>
      </c>
      <c r="F7448" s="463">
        <v>68.83</v>
      </c>
    </row>
    <row r="7449" spans="1:6">
      <c r="A7449" s="460">
        <v>101330</v>
      </c>
      <c r="B7449" s="461" t="s">
        <v>4424</v>
      </c>
      <c r="C7449" s="462" t="s">
        <v>5407</v>
      </c>
      <c r="D7449" s="463">
        <v>0</v>
      </c>
      <c r="E7449" s="463">
        <v>52.39</v>
      </c>
      <c r="F7449" s="463">
        <v>52.39</v>
      </c>
    </row>
    <row r="7450" spans="1:6" ht="30">
      <c r="A7450" s="460">
        <v>101331</v>
      </c>
      <c r="B7450" s="461" t="s">
        <v>4425</v>
      </c>
      <c r="C7450" s="462" t="s">
        <v>5407</v>
      </c>
      <c r="D7450" s="463">
        <v>0</v>
      </c>
      <c r="E7450" s="463">
        <v>64.91</v>
      </c>
      <c r="F7450" s="463">
        <v>64.91</v>
      </c>
    </row>
    <row r="7451" spans="1:6" ht="30">
      <c r="A7451" s="460">
        <v>101332</v>
      </c>
      <c r="B7451" s="461" t="s">
        <v>4426</v>
      </c>
      <c r="C7451" s="462" t="s">
        <v>5407</v>
      </c>
      <c r="D7451" s="463">
        <v>0</v>
      </c>
      <c r="E7451" s="463">
        <v>17.8</v>
      </c>
      <c r="F7451" s="463">
        <v>17.8</v>
      </c>
    </row>
    <row r="7452" spans="1:6" ht="30">
      <c r="A7452" s="460">
        <v>101333</v>
      </c>
      <c r="B7452" s="461" t="s">
        <v>4427</v>
      </c>
      <c r="C7452" s="462" t="s">
        <v>5407</v>
      </c>
      <c r="D7452" s="463">
        <v>0</v>
      </c>
      <c r="E7452" s="463">
        <v>38.21</v>
      </c>
      <c r="F7452" s="463">
        <v>38.21</v>
      </c>
    </row>
    <row r="7453" spans="1:6" ht="30">
      <c r="A7453" s="460">
        <v>101334</v>
      </c>
      <c r="B7453" s="461" t="s">
        <v>4428</v>
      </c>
      <c r="C7453" s="462" t="s">
        <v>5407</v>
      </c>
      <c r="D7453" s="463">
        <v>0</v>
      </c>
      <c r="E7453" s="463">
        <v>118.92</v>
      </c>
      <c r="F7453" s="463">
        <v>118.92</v>
      </c>
    </row>
    <row r="7454" spans="1:6" ht="30">
      <c r="A7454" s="460">
        <v>101336</v>
      </c>
      <c r="B7454" s="461" t="s">
        <v>4429</v>
      </c>
      <c r="C7454" s="462" t="s">
        <v>5407</v>
      </c>
      <c r="D7454" s="463">
        <v>0</v>
      </c>
      <c r="E7454" s="463">
        <v>72.37</v>
      </c>
      <c r="F7454" s="463">
        <v>72.37</v>
      </c>
    </row>
    <row r="7455" spans="1:6">
      <c r="A7455" s="460">
        <v>101337</v>
      </c>
      <c r="B7455" s="461" t="s">
        <v>4430</v>
      </c>
      <c r="C7455" s="462" t="s">
        <v>5407</v>
      </c>
      <c r="D7455" s="463">
        <v>0</v>
      </c>
      <c r="E7455" s="463">
        <v>24.65</v>
      </c>
      <c r="F7455" s="463">
        <v>24.65</v>
      </c>
    </row>
    <row r="7456" spans="1:6" ht="30">
      <c r="A7456" s="460">
        <v>101338</v>
      </c>
      <c r="B7456" s="461" t="s">
        <v>4431</v>
      </c>
      <c r="C7456" s="462" t="s">
        <v>5407</v>
      </c>
      <c r="D7456" s="463">
        <v>0</v>
      </c>
      <c r="E7456" s="463">
        <v>32.369999999999997</v>
      </c>
      <c r="F7456" s="463">
        <v>32.369999999999997</v>
      </c>
    </row>
    <row r="7457" spans="1:6" ht="30">
      <c r="A7457" s="460">
        <v>101339</v>
      </c>
      <c r="B7457" s="461" t="s">
        <v>4432</v>
      </c>
      <c r="C7457" s="462" t="s">
        <v>5407</v>
      </c>
      <c r="D7457" s="463">
        <v>0</v>
      </c>
      <c r="E7457" s="463">
        <v>31.36</v>
      </c>
      <c r="F7457" s="463">
        <v>31.36</v>
      </c>
    </row>
    <row r="7458" spans="1:6" ht="30">
      <c r="A7458" s="460">
        <v>101340</v>
      </c>
      <c r="B7458" s="461" t="s">
        <v>4433</v>
      </c>
      <c r="C7458" s="462" t="s">
        <v>5407</v>
      </c>
      <c r="D7458" s="463">
        <v>0</v>
      </c>
      <c r="E7458" s="463">
        <v>29.45</v>
      </c>
      <c r="F7458" s="463">
        <v>29.45</v>
      </c>
    </row>
    <row r="7459" spans="1:6" ht="30">
      <c r="A7459" s="460">
        <v>101341</v>
      </c>
      <c r="B7459" s="461" t="s">
        <v>4434</v>
      </c>
      <c r="C7459" s="462" t="s">
        <v>5407</v>
      </c>
      <c r="D7459" s="463">
        <v>0</v>
      </c>
      <c r="E7459" s="463">
        <v>22.7</v>
      </c>
      <c r="F7459" s="463">
        <v>22.7</v>
      </c>
    </row>
    <row r="7460" spans="1:6" ht="30">
      <c r="A7460" s="460">
        <v>101342</v>
      </c>
      <c r="B7460" s="461" t="s">
        <v>4435</v>
      </c>
      <c r="C7460" s="462" t="s">
        <v>5407</v>
      </c>
      <c r="D7460" s="463">
        <v>0</v>
      </c>
      <c r="E7460" s="463">
        <v>31.36</v>
      </c>
      <c r="F7460" s="463">
        <v>31.36</v>
      </c>
    </row>
    <row r="7461" spans="1:6" ht="30">
      <c r="A7461" s="460">
        <v>101343</v>
      </c>
      <c r="B7461" s="461" t="s">
        <v>4436</v>
      </c>
      <c r="C7461" s="462" t="s">
        <v>5407</v>
      </c>
      <c r="D7461" s="463">
        <v>0</v>
      </c>
      <c r="E7461" s="463">
        <v>45.91</v>
      </c>
      <c r="F7461" s="463">
        <v>45.91</v>
      </c>
    </row>
    <row r="7462" spans="1:6" ht="30">
      <c r="A7462" s="460">
        <v>101344</v>
      </c>
      <c r="B7462" s="461" t="s">
        <v>4437</v>
      </c>
      <c r="C7462" s="462" t="s">
        <v>5407</v>
      </c>
      <c r="D7462" s="463">
        <v>0</v>
      </c>
      <c r="E7462" s="463">
        <v>60.6</v>
      </c>
      <c r="F7462" s="463">
        <v>60.6</v>
      </c>
    </row>
    <row r="7463" spans="1:6" ht="30">
      <c r="A7463" s="460">
        <v>101345</v>
      </c>
      <c r="B7463" s="461" t="s">
        <v>4438</v>
      </c>
      <c r="C7463" s="462" t="s">
        <v>5407</v>
      </c>
      <c r="D7463" s="463">
        <v>0</v>
      </c>
      <c r="E7463" s="463">
        <v>84.17</v>
      </c>
      <c r="F7463" s="463">
        <v>84.17</v>
      </c>
    </row>
    <row r="7464" spans="1:6" ht="30">
      <c r="A7464" s="460">
        <v>101346</v>
      </c>
      <c r="B7464" s="461" t="s">
        <v>4439</v>
      </c>
      <c r="C7464" s="462" t="s">
        <v>5407</v>
      </c>
      <c r="D7464" s="463">
        <v>0</v>
      </c>
      <c r="E7464" s="463">
        <v>39.67</v>
      </c>
      <c r="F7464" s="463">
        <v>39.67</v>
      </c>
    </row>
    <row r="7465" spans="1:6" ht="30">
      <c r="A7465" s="460">
        <v>101347</v>
      </c>
      <c r="B7465" s="461" t="s">
        <v>4440</v>
      </c>
      <c r="C7465" s="462" t="s">
        <v>5407</v>
      </c>
      <c r="D7465" s="463">
        <v>0</v>
      </c>
      <c r="E7465" s="463">
        <v>43.93</v>
      </c>
      <c r="F7465" s="463">
        <v>43.93</v>
      </c>
    </row>
    <row r="7466" spans="1:6" ht="30">
      <c r="A7466" s="460">
        <v>101348</v>
      </c>
      <c r="B7466" s="461" t="s">
        <v>4441</v>
      </c>
      <c r="C7466" s="462" t="s">
        <v>5407</v>
      </c>
      <c r="D7466" s="463">
        <v>0</v>
      </c>
      <c r="E7466" s="463">
        <v>28.09</v>
      </c>
      <c r="F7466" s="463">
        <v>28.09</v>
      </c>
    </row>
    <row r="7467" spans="1:6" ht="30">
      <c r="A7467" s="460">
        <v>101349</v>
      </c>
      <c r="B7467" s="461" t="s">
        <v>4442</v>
      </c>
      <c r="C7467" s="462" t="s">
        <v>5407</v>
      </c>
      <c r="D7467" s="463">
        <v>0</v>
      </c>
      <c r="E7467" s="463">
        <v>40.4</v>
      </c>
      <c r="F7467" s="463">
        <v>40.4</v>
      </c>
    </row>
    <row r="7468" spans="1:6" ht="30">
      <c r="A7468" s="460">
        <v>101350</v>
      </c>
      <c r="B7468" s="461" t="s">
        <v>4443</v>
      </c>
      <c r="C7468" s="462" t="s">
        <v>5407</v>
      </c>
      <c r="D7468" s="463">
        <v>0</v>
      </c>
      <c r="E7468" s="463">
        <v>40.4</v>
      </c>
      <c r="F7468" s="463">
        <v>40.4</v>
      </c>
    </row>
    <row r="7469" spans="1:6" ht="30">
      <c r="A7469" s="460">
        <v>101351</v>
      </c>
      <c r="B7469" s="461" t="s">
        <v>4444</v>
      </c>
      <c r="C7469" s="462" t="s">
        <v>5407</v>
      </c>
      <c r="D7469" s="463">
        <v>0</v>
      </c>
      <c r="E7469" s="463">
        <v>31.36</v>
      </c>
      <c r="F7469" s="463">
        <v>31.36</v>
      </c>
    </row>
    <row r="7470" spans="1:6" ht="30">
      <c r="A7470" s="460">
        <v>101352</v>
      </c>
      <c r="B7470" s="461" t="s">
        <v>4445</v>
      </c>
      <c r="C7470" s="462" t="s">
        <v>5407</v>
      </c>
      <c r="D7470" s="463">
        <v>0</v>
      </c>
      <c r="E7470" s="463">
        <v>31.36</v>
      </c>
      <c r="F7470" s="463">
        <v>31.36</v>
      </c>
    </row>
    <row r="7471" spans="1:6" ht="30">
      <c r="A7471" s="460">
        <v>101353</v>
      </c>
      <c r="B7471" s="461" t="s">
        <v>4446</v>
      </c>
      <c r="C7471" s="462" t="s">
        <v>5407</v>
      </c>
      <c r="D7471" s="463">
        <v>0</v>
      </c>
      <c r="E7471" s="463">
        <v>26.07</v>
      </c>
      <c r="F7471" s="463">
        <v>26.07</v>
      </c>
    </row>
    <row r="7472" spans="1:6" ht="30">
      <c r="A7472" s="460">
        <v>101355</v>
      </c>
      <c r="B7472" s="461" t="s">
        <v>4447</v>
      </c>
      <c r="C7472" s="462" t="s">
        <v>5407</v>
      </c>
      <c r="D7472" s="463">
        <v>0</v>
      </c>
      <c r="E7472" s="463">
        <v>40.4</v>
      </c>
      <c r="F7472" s="463">
        <v>40.4</v>
      </c>
    </row>
    <row r="7473" spans="1:6">
      <c r="A7473" s="460">
        <v>101356</v>
      </c>
      <c r="B7473" s="461" t="s">
        <v>4448</v>
      </c>
      <c r="C7473" s="462" t="s">
        <v>5407</v>
      </c>
      <c r="D7473" s="463">
        <v>0</v>
      </c>
      <c r="E7473" s="463">
        <v>57.11</v>
      </c>
      <c r="F7473" s="463">
        <v>57.11</v>
      </c>
    </row>
    <row r="7474" spans="1:6">
      <c r="A7474" s="460">
        <v>101357</v>
      </c>
      <c r="B7474" s="461" t="s">
        <v>4449</v>
      </c>
      <c r="C7474" s="462" t="s">
        <v>5407</v>
      </c>
      <c r="D7474" s="463">
        <v>0</v>
      </c>
      <c r="E7474" s="463">
        <v>82.05</v>
      </c>
      <c r="F7474" s="463">
        <v>82.05</v>
      </c>
    </row>
    <row r="7475" spans="1:6">
      <c r="A7475" s="460">
        <v>101358</v>
      </c>
      <c r="B7475" s="461" t="s">
        <v>4450</v>
      </c>
      <c r="C7475" s="462" t="s">
        <v>5407</v>
      </c>
      <c r="D7475" s="463">
        <v>0</v>
      </c>
      <c r="E7475" s="463">
        <v>57.11</v>
      </c>
      <c r="F7475" s="463">
        <v>57.11</v>
      </c>
    </row>
    <row r="7476" spans="1:6" ht="30">
      <c r="A7476" s="460">
        <v>101359</v>
      </c>
      <c r="B7476" s="461" t="s">
        <v>4451</v>
      </c>
      <c r="C7476" s="462" t="s">
        <v>5407</v>
      </c>
      <c r="D7476" s="463">
        <v>0</v>
      </c>
      <c r="E7476" s="463">
        <v>55.46</v>
      </c>
      <c r="F7476" s="463">
        <v>55.46</v>
      </c>
    </row>
    <row r="7477" spans="1:6" ht="30">
      <c r="A7477" s="460">
        <v>101360</v>
      </c>
      <c r="B7477" s="461" t="s">
        <v>4452</v>
      </c>
      <c r="C7477" s="462" t="s">
        <v>5407</v>
      </c>
      <c r="D7477" s="463">
        <v>0</v>
      </c>
      <c r="E7477" s="463">
        <v>57.11</v>
      </c>
      <c r="F7477" s="463">
        <v>57.11</v>
      </c>
    </row>
    <row r="7478" spans="1:6" ht="30">
      <c r="A7478" s="460">
        <v>101361</v>
      </c>
      <c r="B7478" s="461" t="s">
        <v>4453</v>
      </c>
      <c r="C7478" s="462" t="s">
        <v>5407</v>
      </c>
      <c r="D7478" s="463">
        <v>0</v>
      </c>
      <c r="E7478" s="463">
        <v>62.86</v>
      </c>
      <c r="F7478" s="463">
        <v>62.86</v>
      </c>
    </row>
    <row r="7479" spans="1:6">
      <c r="A7479" s="460">
        <v>101363</v>
      </c>
      <c r="B7479" s="461" t="s">
        <v>4454</v>
      </c>
      <c r="C7479" s="462" t="s">
        <v>5407</v>
      </c>
      <c r="D7479" s="463">
        <v>0</v>
      </c>
      <c r="E7479" s="463">
        <v>44.66</v>
      </c>
      <c r="F7479" s="463">
        <v>44.66</v>
      </c>
    </row>
    <row r="7480" spans="1:6" ht="30">
      <c r="A7480" s="460">
        <v>101364</v>
      </c>
      <c r="B7480" s="461" t="s">
        <v>4455</v>
      </c>
      <c r="C7480" s="462" t="s">
        <v>5407</v>
      </c>
      <c r="D7480" s="463">
        <v>0</v>
      </c>
      <c r="E7480" s="463">
        <v>57.99</v>
      </c>
      <c r="F7480" s="463">
        <v>57.99</v>
      </c>
    </row>
    <row r="7481" spans="1:6">
      <c r="A7481" s="460">
        <v>101365</v>
      </c>
      <c r="B7481" s="461" t="s">
        <v>4456</v>
      </c>
      <c r="C7481" s="462" t="s">
        <v>5407</v>
      </c>
      <c r="D7481" s="463">
        <v>0</v>
      </c>
      <c r="E7481" s="463">
        <v>45.31</v>
      </c>
      <c r="F7481" s="463">
        <v>45.31</v>
      </c>
    </row>
    <row r="7482" spans="1:6" ht="30">
      <c r="A7482" s="460">
        <v>101366</v>
      </c>
      <c r="B7482" s="461" t="s">
        <v>4457</v>
      </c>
      <c r="C7482" s="462" t="s">
        <v>5407</v>
      </c>
      <c r="D7482" s="463">
        <v>0</v>
      </c>
      <c r="E7482" s="463">
        <v>36.67</v>
      </c>
      <c r="F7482" s="463">
        <v>36.67</v>
      </c>
    </row>
    <row r="7483" spans="1:6" ht="30">
      <c r="A7483" s="460">
        <v>101367</v>
      </c>
      <c r="B7483" s="461" t="s">
        <v>4458</v>
      </c>
      <c r="C7483" s="462" t="s">
        <v>5407</v>
      </c>
      <c r="D7483" s="463">
        <v>0</v>
      </c>
      <c r="E7483" s="463">
        <v>44.66</v>
      </c>
      <c r="F7483" s="463">
        <v>44.66</v>
      </c>
    </row>
    <row r="7484" spans="1:6" ht="30">
      <c r="A7484" s="460">
        <v>101368</v>
      </c>
      <c r="B7484" s="461" t="s">
        <v>4459</v>
      </c>
      <c r="C7484" s="462" t="s">
        <v>5407</v>
      </c>
      <c r="D7484" s="463">
        <v>0</v>
      </c>
      <c r="E7484" s="463">
        <v>47.06</v>
      </c>
      <c r="F7484" s="463">
        <v>47.06</v>
      </c>
    </row>
    <row r="7485" spans="1:6" ht="30">
      <c r="A7485" s="460">
        <v>101369</v>
      </c>
      <c r="B7485" s="461" t="s">
        <v>4460</v>
      </c>
      <c r="C7485" s="462" t="s">
        <v>5407</v>
      </c>
      <c r="D7485" s="463">
        <v>0</v>
      </c>
      <c r="E7485" s="463">
        <v>44.89</v>
      </c>
      <c r="F7485" s="463">
        <v>44.89</v>
      </c>
    </row>
    <row r="7486" spans="1:6">
      <c r="A7486" s="460">
        <v>101370</v>
      </c>
      <c r="B7486" s="461" t="s">
        <v>4461</v>
      </c>
      <c r="C7486" s="462" t="s">
        <v>5407</v>
      </c>
      <c r="D7486" s="463">
        <v>0</v>
      </c>
      <c r="E7486" s="463">
        <v>44.13</v>
      </c>
      <c r="F7486" s="463">
        <v>44.13</v>
      </c>
    </row>
    <row r="7487" spans="1:6">
      <c r="A7487" s="460">
        <v>101371</v>
      </c>
      <c r="B7487" s="461" t="s">
        <v>4462</v>
      </c>
      <c r="C7487" s="462" t="s">
        <v>5407</v>
      </c>
      <c r="D7487" s="463">
        <v>0</v>
      </c>
      <c r="E7487" s="463">
        <v>57.98</v>
      </c>
      <c r="F7487" s="463">
        <v>57.98</v>
      </c>
    </row>
    <row r="7488" spans="1:6">
      <c r="A7488" s="460">
        <v>101372</v>
      </c>
      <c r="B7488" s="461" t="s">
        <v>4463</v>
      </c>
      <c r="C7488" s="462" t="s">
        <v>5407</v>
      </c>
      <c r="D7488" s="463">
        <v>0</v>
      </c>
      <c r="E7488" s="463">
        <v>15.57</v>
      </c>
      <c r="F7488" s="463">
        <v>15.57</v>
      </c>
    </row>
    <row r="7489" spans="1:6">
      <c r="A7489" s="460">
        <v>101374</v>
      </c>
      <c r="B7489" s="461" t="s">
        <v>749</v>
      </c>
      <c r="C7489" s="462" t="s">
        <v>5407</v>
      </c>
      <c r="D7489" s="463">
        <v>1591.2299999999996</v>
      </c>
      <c r="E7489" s="463">
        <v>3478</v>
      </c>
      <c r="F7489" s="463">
        <v>5069.2299999999996</v>
      </c>
    </row>
    <row r="7490" spans="1:6">
      <c r="A7490" s="460">
        <v>101375</v>
      </c>
      <c r="B7490" s="461" t="s">
        <v>750</v>
      </c>
      <c r="C7490" s="462" t="s">
        <v>5407</v>
      </c>
      <c r="D7490" s="463">
        <v>1588.8100000000004</v>
      </c>
      <c r="E7490" s="463">
        <v>3554.45</v>
      </c>
      <c r="F7490" s="463">
        <v>5143.26</v>
      </c>
    </row>
    <row r="7491" spans="1:6">
      <c r="A7491" s="460">
        <v>101376</v>
      </c>
      <c r="B7491" s="461" t="s">
        <v>751</v>
      </c>
      <c r="C7491" s="462" t="s">
        <v>5407</v>
      </c>
      <c r="D7491" s="463">
        <v>1365.6499999999996</v>
      </c>
      <c r="E7491" s="463">
        <v>3478</v>
      </c>
      <c r="F7491" s="463">
        <v>4843.6499999999996</v>
      </c>
    </row>
    <row r="7492" spans="1:6">
      <c r="A7492" s="460">
        <v>101377</v>
      </c>
      <c r="B7492" s="461" t="s">
        <v>752</v>
      </c>
      <c r="C7492" s="462" t="s">
        <v>5407</v>
      </c>
      <c r="D7492" s="463">
        <v>1591.2300000000005</v>
      </c>
      <c r="E7492" s="463">
        <v>3414.45</v>
      </c>
      <c r="F7492" s="463">
        <v>5005.68</v>
      </c>
    </row>
    <row r="7493" spans="1:6">
      <c r="A7493" s="460">
        <v>101378</v>
      </c>
      <c r="B7493" s="461" t="s">
        <v>753</v>
      </c>
      <c r="C7493" s="462" t="s">
        <v>5407</v>
      </c>
      <c r="D7493" s="463">
        <v>1899.3900000000003</v>
      </c>
      <c r="E7493" s="463">
        <v>3487.54</v>
      </c>
      <c r="F7493" s="463">
        <v>5386.93</v>
      </c>
    </row>
    <row r="7494" spans="1:6">
      <c r="A7494" s="460">
        <v>101379</v>
      </c>
      <c r="B7494" s="461" t="s">
        <v>754</v>
      </c>
      <c r="C7494" s="462" t="s">
        <v>5407</v>
      </c>
      <c r="D7494" s="463">
        <v>1591.2299999999996</v>
      </c>
      <c r="E7494" s="463">
        <v>3478</v>
      </c>
      <c r="F7494" s="463">
        <v>5069.2299999999996</v>
      </c>
    </row>
    <row r="7495" spans="1:6">
      <c r="A7495" s="460">
        <v>101380</v>
      </c>
      <c r="B7495" s="461" t="s">
        <v>755</v>
      </c>
      <c r="C7495" s="462" t="s">
        <v>5407</v>
      </c>
      <c r="D7495" s="463">
        <v>1567.63</v>
      </c>
      <c r="E7495" s="463">
        <v>3414.45</v>
      </c>
      <c r="F7495" s="463">
        <v>4982.08</v>
      </c>
    </row>
    <row r="7496" spans="1:6">
      <c r="A7496" s="460">
        <v>101381</v>
      </c>
      <c r="B7496" s="461" t="s">
        <v>758</v>
      </c>
      <c r="C7496" s="462" t="s">
        <v>5407</v>
      </c>
      <c r="D7496" s="463">
        <v>1591.2300000000005</v>
      </c>
      <c r="E7496" s="463">
        <v>4538.33</v>
      </c>
      <c r="F7496" s="463">
        <v>6129.56</v>
      </c>
    </row>
    <row r="7497" spans="1:6">
      <c r="A7497" s="460">
        <v>101382</v>
      </c>
      <c r="B7497" s="461" t="s">
        <v>762</v>
      </c>
      <c r="C7497" s="462" t="s">
        <v>5407</v>
      </c>
      <c r="D7497" s="463">
        <v>1365.65</v>
      </c>
      <c r="E7497" s="463">
        <v>2364.88</v>
      </c>
      <c r="F7497" s="463">
        <v>3730.53</v>
      </c>
    </row>
    <row r="7498" spans="1:6">
      <c r="A7498" s="460">
        <v>101383</v>
      </c>
      <c r="B7498" s="461" t="s">
        <v>764</v>
      </c>
      <c r="C7498" s="462" t="s">
        <v>5407</v>
      </c>
      <c r="D7498" s="463">
        <v>1591.23</v>
      </c>
      <c r="E7498" s="463">
        <v>3212.6</v>
      </c>
      <c r="F7498" s="463">
        <v>4803.83</v>
      </c>
    </row>
    <row r="7499" spans="1:6">
      <c r="A7499" s="460">
        <v>101384</v>
      </c>
      <c r="B7499" s="461" t="s">
        <v>766</v>
      </c>
      <c r="C7499" s="462" t="s">
        <v>5407</v>
      </c>
      <c r="D7499" s="463">
        <v>1461.15</v>
      </c>
      <c r="E7499" s="463">
        <v>3497.11</v>
      </c>
      <c r="F7499" s="463">
        <v>4958.26</v>
      </c>
    </row>
    <row r="7500" spans="1:6">
      <c r="A7500" s="460">
        <v>101385</v>
      </c>
      <c r="B7500" s="461" t="s">
        <v>767</v>
      </c>
      <c r="C7500" s="462" t="s">
        <v>5407</v>
      </c>
      <c r="D7500" s="463">
        <v>418.31999999999971</v>
      </c>
      <c r="E7500" s="463">
        <v>4834.7700000000004</v>
      </c>
      <c r="F7500" s="463">
        <v>5253.09</v>
      </c>
    </row>
    <row r="7501" spans="1:6">
      <c r="A7501" s="460">
        <v>101386</v>
      </c>
      <c r="B7501" s="461" t="s">
        <v>768</v>
      </c>
      <c r="C7501" s="462" t="s">
        <v>5407</v>
      </c>
      <c r="D7501" s="463">
        <v>1365.6499999999996</v>
      </c>
      <c r="E7501" s="463">
        <v>3478</v>
      </c>
      <c r="F7501" s="463">
        <v>4843.6499999999996</v>
      </c>
    </row>
    <row r="7502" spans="1:6">
      <c r="A7502" s="460">
        <v>101387</v>
      </c>
      <c r="B7502" s="461" t="s">
        <v>769</v>
      </c>
      <c r="C7502" s="462" t="s">
        <v>5407</v>
      </c>
      <c r="D7502" s="463">
        <v>1591.2300000000005</v>
      </c>
      <c r="E7502" s="463">
        <v>3487.54</v>
      </c>
      <c r="F7502" s="463">
        <v>5078.7700000000004</v>
      </c>
    </row>
    <row r="7503" spans="1:6">
      <c r="A7503" s="460">
        <v>101388</v>
      </c>
      <c r="B7503" s="461" t="s">
        <v>770</v>
      </c>
      <c r="C7503" s="462" t="s">
        <v>5407</v>
      </c>
      <c r="D7503" s="463">
        <v>1567.63</v>
      </c>
      <c r="E7503" s="463">
        <v>3207.59</v>
      </c>
      <c r="F7503" s="463">
        <v>4775.22</v>
      </c>
    </row>
    <row r="7504" spans="1:6">
      <c r="A7504" s="460">
        <v>101389</v>
      </c>
      <c r="B7504" s="461" t="s">
        <v>771</v>
      </c>
      <c r="C7504" s="462" t="s">
        <v>5407</v>
      </c>
      <c r="D7504" s="463">
        <v>405.10000000000014</v>
      </c>
      <c r="E7504" s="463">
        <v>2036.74</v>
      </c>
      <c r="F7504" s="463">
        <v>2441.84</v>
      </c>
    </row>
    <row r="7505" spans="1:6">
      <c r="A7505" s="460">
        <v>101390</v>
      </c>
      <c r="B7505" s="461" t="s">
        <v>772</v>
      </c>
      <c r="C7505" s="462" t="s">
        <v>5407</v>
      </c>
      <c r="D7505" s="463">
        <v>401.90999999999985</v>
      </c>
      <c r="E7505" s="463">
        <v>7404.83</v>
      </c>
      <c r="F7505" s="463">
        <v>7806.74</v>
      </c>
    </row>
    <row r="7506" spans="1:6">
      <c r="A7506" s="460">
        <v>101391</v>
      </c>
      <c r="B7506" s="461" t="s">
        <v>773</v>
      </c>
      <c r="C7506" s="462" t="s">
        <v>5407</v>
      </c>
      <c r="D7506" s="463">
        <v>1591.2300000000005</v>
      </c>
      <c r="E7506" s="463">
        <v>4550.78</v>
      </c>
      <c r="F7506" s="463">
        <v>6142.01</v>
      </c>
    </row>
    <row r="7507" spans="1:6">
      <c r="A7507" s="460">
        <v>101392</v>
      </c>
      <c r="B7507" s="461" t="s">
        <v>774</v>
      </c>
      <c r="C7507" s="462" t="s">
        <v>5407</v>
      </c>
      <c r="D7507" s="463">
        <v>1365.6500000000005</v>
      </c>
      <c r="E7507" s="463">
        <v>5003.1499999999996</v>
      </c>
      <c r="F7507" s="463">
        <v>6368.8</v>
      </c>
    </row>
    <row r="7508" spans="1:6">
      <c r="A7508" s="460">
        <v>101394</v>
      </c>
      <c r="B7508" s="461" t="s">
        <v>775</v>
      </c>
      <c r="C7508" s="462" t="s">
        <v>5407</v>
      </c>
      <c r="D7508" s="463">
        <v>1591.2300000000005</v>
      </c>
      <c r="E7508" s="463">
        <v>3855.79</v>
      </c>
      <c r="F7508" s="463">
        <v>5447.02</v>
      </c>
    </row>
    <row r="7509" spans="1:6">
      <c r="A7509" s="460">
        <v>101395</v>
      </c>
      <c r="B7509" s="461" t="s">
        <v>776</v>
      </c>
      <c r="C7509" s="462" t="s">
        <v>5407</v>
      </c>
      <c r="D7509" s="463">
        <v>1564.8999999999996</v>
      </c>
      <c r="E7509" s="463">
        <v>3487.54</v>
      </c>
      <c r="F7509" s="463">
        <v>5052.4399999999996</v>
      </c>
    </row>
    <row r="7510" spans="1:6">
      <c r="A7510" s="460">
        <v>101396</v>
      </c>
      <c r="B7510" s="461" t="s">
        <v>777</v>
      </c>
      <c r="C7510" s="462" t="s">
        <v>5407</v>
      </c>
      <c r="D7510" s="463">
        <v>1564.9000000000005</v>
      </c>
      <c r="E7510" s="463">
        <v>4285.24</v>
      </c>
      <c r="F7510" s="463">
        <v>5850.14</v>
      </c>
    </row>
    <row r="7511" spans="1:6">
      <c r="A7511" s="460">
        <v>101397</v>
      </c>
      <c r="B7511" s="461" t="s">
        <v>778</v>
      </c>
      <c r="C7511" s="462" t="s">
        <v>5407</v>
      </c>
      <c r="D7511" s="463">
        <v>1564.8999999999996</v>
      </c>
      <c r="E7511" s="463">
        <v>4538.33</v>
      </c>
      <c r="F7511" s="463">
        <v>6103.23</v>
      </c>
    </row>
    <row r="7512" spans="1:6">
      <c r="A7512" s="460">
        <v>101398</v>
      </c>
      <c r="B7512" s="461" t="s">
        <v>779</v>
      </c>
      <c r="C7512" s="462" t="s">
        <v>5407</v>
      </c>
      <c r="D7512" s="463">
        <v>1365.6499999999996</v>
      </c>
      <c r="E7512" s="463">
        <v>3614.25</v>
      </c>
      <c r="F7512" s="463">
        <v>4979.8999999999996</v>
      </c>
    </row>
    <row r="7513" spans="1:6">
      <c r="A7513" s="460">
        <v>101399</v>
      </c>
      <c r="B7513" s="461" t="s">
        <v>783</v>
      </c>
      <c r="C7513" s="462" t="s">
        <v>5407</v>
      </c>
      <c r="D7513" s="463">
        <v>1588.8099999999995</v>
      </c>
      <c r="E7513" s="463">
        <v>4638.09</v>
      </c>
      <c r="F7513" s="463">
        <v>6226.9</v>
      </c>
    </row>
    <row r="7514" spans="1:6">
      <c r="A7514" s="460">
        <v>101400</v>
      </c>
      <c r="B7514" s="461" t="s">
        <v>784</v>
      </c>
      <c r="C7514" s="462" t="s">
        <v>5407</v>
      </c>
      <c r="D7514" s="463">
        <v>1588.8100000000004</v>
      </c>
      <c r="E7514" s="463">
        <v>5088.78</v>
      </c>
      <c r="F7514" s="463">
        <v>6677.59</v>
      </c>
    </row>
    <row r="7515" spans="1:6">
      <c r="A7515" s="460">
        <v>101401</v>
      </c>
      <c r="B7515" s="461" t="s">
        <v>785</v>
      </c>
      <c r="C7515" s="462" t="s">
        <v>5407</v>
      </c>
      <c r="D7515" s="463">
        <v>1588.8099999999995</v>
      </c>
      <c r="E7515" s="463">
        <v>5804.17</v>
      </c>
      <c r="F7515" s="463">
        <v>7392.98</v>
      </c>
    </row>
    <row r="7516" spans="1:6">
      <c r="A7516" s="460">
        <v>101402</v>
      </c>
      <c r="B7516" s="461" t="s">
        <v>786</v>
      </c>
      <c r="C7516" s="462" t="s">
        <v>5407</v>
      </c>
      <c r="D7516" s="463">
        <v>1461.1499999999996</v>
      </c>
      <c r="E7516" s="463">
        <v>4563.2700000000004</v>
      </c>
      <c r="F7516" s="463">
        <v>6024.42</v>
      </c>
    </row>
    <row r="7517" spans="1:6">
      <c r="A7517" s="460">
        <v>101407</v>
      </c>
      <c r="B7517" s="461" t="s">
        <v>791</v>
      </c>
      <c r="C7517" s="462" t="s">
        <v>5407</v>
      </c>
      <c r="D7517" s="463">
        <v>1591.2299999999996</v>
      </c>
      <c r="E7517" s="463">
        <v>4327.5200000000004</v>
      </c>
      <c r="F7517" s="463">
        <v>5918.75</v>
      </c>
    </row>
    <row r="7518" spans="1:6">
      <c r="A7518" s="460">
        <v>101408</v>
      </c>
      <c r="B7518" s="461" t="s">
        <v>792</v>
      </c>
      <c r="C7518" s="462" t="s">
        <v>5407</v>
      </c>
      <c r="D7518" s="463">
        <v>1591.2299999999996</v>
      </c>
      <c r="E7518" s="463">
        <v>4575.72</v>
      </c>
      <c r="F7518" s="463">
        <v>6166.95</v>
      </c>
    </row>
    <row r="7519" spans="1:6">
      <c r="A7519" s="460">
        <v>101409</v>
      </c>
      <c r="B7519" s="461" t="s">
        <v>793</v>
      </c>
      <c r="C7519" s="462" t="s">
        <v>5407</v>
      </c>
      <c r="D7519" s="463">
        <v>1365.6500000000005</v>
      </c>
      <c r="E7519" s="463">
        <v>4847.9799999999996</v>
      </c>
      <c r="F7519" s="463">
        <v>6213.63</v>
      </c>
    </row>
    <row r="7520" spans="1:6">
      <c r="A7520" s="460">
        <v>101410</v>
      </c>
      <c r="B7520" s="461" t="s">
        <v>794</v>
      </c>
      <c r="C7520" s="462" t="s">
        <v>5407</v>
      </c>
      <c r="D7520" s="463">
        <v>1591.2299999999996</v>
      </c>
      <c r="E7520" s="463">
        <v>3419.8</v>
      </c>
      <c r="F7520" s="463">
        <v>5011.03</v>
      </c>
    </row>
    <row r="7521" spans="1:6">
      <c r="A7521" s="460">
        <v>101411</v>
      </c>
      <c r="B7521" s="461" t="s">
        <v>795</v>
      </c>
      <c r="C7521" s="462" t="s">
        <v>5407</v>
      </c>
      <c r="D7521" s="463">
        <v>418.32000000000016</v>
      </c>
      <c r="E7521" s="463">
        <v>3638.99</v>
      </c>
      <c r="F7521" s="463">
        <v>4057.31</v>
      </c>
    </row>
    <row r="7522" spans="1:6">
      <c r="A7522" s="460">
        <v>101412</v>
      </c>
      <c r="B7522" s="461" t="s">
        <v>796</v>
      </c>
      <c r="C7522" s="462" t="s">
        <v>5407</v>
      </c>
      <c r="D7522" s="463">
        <v>1772.8500000000004</v>
      </c>
      <c r="E7522" s="463">
        <v>4512.54</v>
      </c>
      <c r="F7522" s="463">
        <v>6285.39</v>
      </c>
    </row>
    <row r="7523" spans="1:6">
      <c r="A7523" s="460">
        <v>101413</v>
      </c>
      <c r="B7523" s="461" t="s">
        <v>797</v>
      </c>
      <c r="C7523" s="462" t="s">
        <v>5407</v>
      </c>
      <c r="D7523" s="463">
        <v>1564.8999999999996</v>
      </c>
      <c r="E7523" s="463">
        <v>4174.55</v>
      </c>
      <c r="F7523" s="463">
        <v>5739.45</v>
      </c>
    </row>
    <row r="7524" spans="1:6">
      <c r="A7524" s="460">
        <v>101414</v>
      </c>
      <c r="B7524" s="461" t="s">
        <v>798</v>
      </c>
      <c r="C7524" s="462" t="s">
        <v>5407</v>
      </c>
      <c r="D7524" s="463">
        <v>1591.2300000000005</v>
      </c>
      <c r="E7524" s="463">
        <v>5172.1499999999996</v>
      </c>
      <c r="F7524" s="463">
        <v>6763.38</v>
      </c>
    </row>
    <row r="7525" spans="1:6">
      <c r="A7525" s="460">
        <v>101415</v>
      </c>
      <c r="B7525" s="461" t="s">
        <v>799</v>
      </c>
      <c r="C7525" s="462" t="s">
        <v>5407</v>
      </c>
      <c r="D7525" s="463">
        <v>1365.6500000000005</v>
      </c>
      <c r="E7525" s="463">
        <v>5374.95</v>
      </c>
      <c r="F7525" s="463">
        <v>6740.6</v>
      </c>
    </row>
    <row r="7526" spans="1:6">
      <c r="A7526" s="460">
        <v>101416</v>
      </c>
      <c r="B7526" s="461" t="s">
        <v>800</v>
      </c>
      <c r="C7526" s="462" t="s">
        <v>5407</v>
      </c>
      <c r="D7526" s="463">
        <v>1588.8099999999995</v>
      </c>
      <c r="E7526" s="463">
        <v>5111.72</v>
      </c>
      <c r="F7526" s="463">
        <v>6700.53</v>
      </c>
    </row>
    <row r="7527" spans="1:6">
      <c r="A7527" s="460">
        <v>101417</v>
      </c>
      <c r="B7527" s="461" t="s">
        <v>802</v>
      </c>
      <c r="C7527" s="462" t="s">
        <v>5407</v>
      </c>
      <c r="D7527" s="463">
        <v>1588.81</v>
      </c>
      <c r="E7527" s="463">
        <v>3906.89</v>
      </c>
      <c r="F7527" s="463">
        <v>5495.7</v>
      </c>
    </row>
    <row r="7528" spans="1:6">
      <c r="A7528" s="460">
        <v>101418</v>
      </c>
      <c r="B7528" s="461" t="s">
        <v>803</v>
      </c>
      <c r="C7528" s="462" t="s">
        <v>5407</v>
      </c>
      <c r="D7528" s="463">
        <v>1365.65</v>
      </c>
      <c r="E7528" s="463">
        <v>4004.9</v>
      </c>
      <c r="F7528" s="463">
        <v>5370.55</v>
      </c>
    </row>
    <row r="7529" spans="1:6">
      <c r="A7529" s="460">
        <v>101419</v>
      </c>
      <c r="B7529" s="461" t="s">
        <v>804</v>
      </c>
      <c r="C7529" s="462" t="s">
        <v>5407</v>
      </c>
      <c r="D7529" s="463">
        <v>1588.8100000000004</v>
      </c>
      <c r="E7529" s="463">
        <v>4821.41</v>
      </c>
      <c r="F7529" s="463">
        <v>6410.22</v>
      </c>
    </row>
    <row r="7530" spans="1:6">
      <c r="A7530" s="460">
        <v>101420</v>
      </c>
      <c r="B7530" s="461" t="s">
        <v>806</v>
      </c>
      <c r="C7530" s="462" t="s">
        <v>5407</v>
      </c>
      <c r="D7530" s="463">
        <v>1365.6500000000005</v>
      </c>
      <c r="E7530" s="463">
        <v>4777.7299999999996</v>
      </c>
      <c r="F7530" s="463">
        <v>6143.38</v>
      </c>
    </row>
    <row r="7531" spans="1:6">
      <c r="A7531" s="460">
        <v>101421</v>
      </c>
      <c r="B7531" s="461" t="s">
        <v>807</v>
      </c>
      <c r="C7531" s="462" t="s">
        <v>5407</v>
      </c>
      <c r="D7531" s="463">
        <v>1365.6499999999996</v>
      </c>
      <c r="E7531" s="463">
        <v>5718.46</v>
      </c>
      <c r="F7531" s="463">
        <v>7084.11</v>
      </c>
    </row>
    <row r="7532" spans="1:6">
      <c r="A7532" s="460">
        <v>101422</v>
      </c>
      <c r="B7532" s="461" t="s">
        <v>808</v>
      </c>
      <c r="C7532" s="462" t="s">
        <v>5407</v>
      </c>
      <c r="D7532" s="463">
        <v>1365.6499999999996</v>
      </c>
      <c r="E7532" s="463">
        <v>4083.46</v>
      </c>
      <c r="F7532" s="463">
        <v>5449.11</v>
      </c>
    </row>
    <row r="7533" spans="1:6">
      <c r="A7533" s="460">
        <v>101424</v>
      </c>
      <c r="B7533" s="461" t="s">
        <v>809</v>
      </c>
      <c r="C7533" s="462" t="s">
        <v>5407</v>
      </c>
      <c r="D7533" s="463">
        <v>1365.6500000000005</v>
      </c>
      <c r="E7533" s="463">
        <v>5205.3999999999996</v>
      </c>
      <c r="F7533" s="463">
        <v>6571.05</v>
      </c>
    </row>
    <row r="7534" spans="1:6">
      <c r="A7534" s="460">
        <v>101425</v>
      </c>
      <c r="B7534" s="461" t="s">
        <v>810</v>
      </c>
      <c r="C7534" s="462" t="s">
        <v>5407</v>
      </c>
      <c r="D7534" s="463">
        <v>405.09999999999991</v>
      </c>
      <c r="E7534" s="463">
        <v>3468.42</v>
      </c>
      <c r="F7534" s="463">
        <v>3873.52</v>
      </c>
    </row>
    <row r="7535" spans="1:6">
      <c r="A7535" s="460">
        <v>101426</v>
      </c>
      <c r="B7535" s="461" t="s">
        <v>811</v>
      </c>
      <c r="C7535" s="462" t="s">
        <v>5407</v>
      </c>
      <c r="D7535" s="463">
        <v>1365.6500000000005</v>
      </c>
      <c r="E7535" s="463">
        <v>4554.53</v>
      </c>
      <c r="F7535" s="463">
        <v>5920.18</v>
      </c>
    </row>
    <row r="7536" spans="1:6">
      <c r="A7536" s="460">
        <v>101427</v>
      </c>
      <c r="B7536" s="461" t="s">
        <v>812</v>
      </c>
      <c r="C7536" s="462" t="s">
        <v>5407</v>
      </c>
      <c r="D7536" s="463">
        <v>1365.6499999999996</v>
      </c>
      <c r="E7536" s="463">
        <v>4412</v>
      </c>
      <c r="F7536" s="463">
        <v>5777.65</v>
      </c>
    </row>
    <row r="7537" spans="1:6">
      <c r="A7537" s="460">
        <v>101428</v>
      </c>
      <c r="B7537" s="461" t="s">
        <v>813</v>
      </c>
      <c r="C7537" s="462" t="s">
        <v>5407</v>
      </c>
      <c r="D7537" s="463">
        <v>1365.6500000000005</v>
      </c>
      <c r="E7537" s="463">
        <v>4143.91</v>
      </c>
      <c r="F7537" s="463">
        <v>5509.56</v>
      </c>
    </row>
    <row r="7538" spans="1:6">
      <c r="A7538" s="460">
        <v>101429</v>
      </c>
      <c r="B7538" s="461" t="s">
        <v>814</v>
      </c>
      <c r="C7538" s="462" t="s">
        <v>5407</v>
      </c>
      <c r="D7538" s="463">
        <v>1365.6499999999996</v>
      </c>
      <c r="E7538" s="463">
        <v>3193.25</v>
      </c>
      <c r="F7538" s="463">
        <v>4558.8999999999996</v>
      </c>
    </row>
    <row r="7539" spans="1:6">
      <c r="A7539" s="460">
        <v>101430</v>
      </c>
      <c r="B7539" s="461" t="s">
        <v>815</v>
      </c>
      <c r="C7539" s="462" t="s">
        <v>5407</v>
      </c>
      <c r="D7539" s="463">
        <v>1365.6499999999996</v>
      </c>
      <c r="E7539" s="463">
        <v>4412</v>
      </c>
      <c r="F7539" s="463">
        <v>5777.65</v>
      </c>
    </row>
    <row r="7540" spans="1:6">
      <c r="A7540" s="460">
        <v>101431</v>
      </c>
      <c r="B7540" s="461" t="s">
        <v>816</v>
      </c>
      <c r="C7540" s="462" t="s">
        <v>5407</v>
      </c>
      <c r="D7540" s="463">
        <v>1365.6499999999996</v>
      </c>
      <c r="E7540" s="463">
        <v>4665.25</v>
      </c>
      <c r="F7540" s="463">
        <v>6030.9</v>
      </c>
    </row>
    <row r="7541" spans="1:6">
      <c r="A7541" s="460">
        <v>101432</v>
      </c>
      <c r="B7541" s="461" t="s">
        <v>817</v>
      </c>
      <c r="C7541" s="462" t="s">
        <v>5407</v>
      </c>
      <c r="D7541" s="463">
        <v>1365.6499999999996</v>
      </c>
      <c r="E7541" s="463">
        <v>4359.08</v>
      </c>
      <c r="F7541" s="463">
        <v>5724.73</v>
      </c>
    </row>
    <row r="7542" spans="1:6">
      <c r="A7542" s="460">
        <v>101433</v>
      </c>
      <c r="B7542" s="461" t="s">
        <v>818</v>
      </c>
      <c r="C7542" s="462" t="s">
        <v>5407</v>
      </c>
      <c r="D7542" s="463">
        <v>1365.6500000000005</v>
      </c>
      <c r="E7542" s="463">
        <v>6053.74</v>
      </c>
      <c r="F7542" s="463">
        <v>7419.39</v>
      </c>
    </row>
    <row r="7543" spans="1:6">
      <c r="A7543" s="460">
        <v>101434</v>
      </c>
      <c r="B7543" s="461" t="s">
        <v>819</v>
      </c>
      <c r="C7543" s="462" t="s">
        <v>5407</v>
      </c>
      <c r="D7543" s="463">
        <v>1365.6499999999996</v>
      </c>
      <c r="E7543" s="463">
        <v>4030.92</v>
      </c>
      <c r="F7543" s="463">
        <v>5396.57</v>
      </c>
    </row>
    <row r="7544" spans="1:6">
      <c r="A7544" s="460">
        <v>101435</v>
      </c>
      <c r="B7544" s="461" t="s">
        <v>820</v>
      </c>
      <c r="C7544" s="462" t="s">
        <v>5407</v>
      </c>
      <c r="D7544" s="463">
        <v>1365.6499999999996</v>
      </c>
      <c r="E7544" s="463">
        <v>4463.5</v>
      </c>
      <c r="F7544" s="463">
        <v>5829.15</v>
      </c>
    </row>
    <row r="7545" spans="1:6">
      <c r="A7545" s="460">
        <v>101436</v>
      </c>
      <c r="B7545" s="461" t="s">
        <v>821</v>
      </c>
      <c r="C7545" s="462" t="s">
        <v>5407</v>
      </c>
      <c r="D7545" s="463">
        <v>1365.6499999999996</v>
      </c>
      <c r="E7545" s="463">
        <v>3951.79</v>
      </c>
      <c r="F7545" s="463">
        <v>5317.44</v>
      </c>
    </row>
    <row r="7546" spans="1:6">
      <c r="A7546" s="460">
        <v>101437</v>
      </c>
      <c r="B7546" s="461" t="s">
        <v>822</v>
      </c>
      <c r="C7546" s="462" t="s">
        <v>5407</v>
      </c>
      <c r="D7546" s="463">
        <v>1365.6500000000005</v>
      </c>
      <c r="E7546" s="463">
        <v>5683.78</v>
      </c>
      <c r="F7546" s="463">
        <v>7049.43</v>
      </c>
    </row>
    <row r="7547" spans="1:6">
      <c r="A7547" s="460">
        <v>101438</v>
      </c>
      <c r="B7547" s="461" t="s">
        <v>823</v>
      </c>
      <c r="C7547" s="462" t="s">
        <v>5407</v>
      </c>
      <c r="D7547" s="463">
        <v>1365.6500000000005</v>
      </c>
      <c r="E7547" s="463">
        <v>5683.78</v>
      </c>
      <c r="F7547" s="463">
        <v>7049.43</v>
      </c>
    </row>
    <row r="7548" spans="1:6">
      <c r="A7548" s="460">
        <v>101439</v>
      </c>
      <c r="B7548" s="461" t="s">
        <v>824</v>
      </c>
      <c r="C7548" s="462" t="s">
        <v>5407</v>
      </c>
      <c r="D7548" s="463">
        <v>1365.6499999999996</v>
      </c>
      <c r="E7548" s="463">
        <v>4412</v>
      </c>
      <c r="F7548" s="463">
        <v>5777.65</v>
      </c>
    </row>
    <row r="7549" spans="1:6" ht="30">
      <c r="A7549" s="460">
        <v>101440</v>
      </c>
      <c r="B7549" s="461" t="s">
        <v>825</v>
      </c>
      <c r="C7549" s="462" t="s">
        <v>5407</v>
      </c>
      <c r="D7549" s="463">
        <v>1365.6499999999996</v>
      </c>
      <c r="E7549" s="463">
        <v>4412</v>
      </c>
      <c r="F7549" s="463">
        <v>5777.65</v>
      </c>
    </row>
    <row r="7550" spans="1:6">
      <c r="A7550" s="460">
        <v>101441</v>
      </c>
      <c r="B7550" s="461" t="s">
        <v>826</v>
      </c>
      <c r="C7550" s="462" t="s">
        <v>5407</v>
      </c>
      <c r="D7550" s="463">
        <v>1365.6500000000005</v>
      </c>
      <c r="E7550" s="463">
        <v>3667.24</v>
      </c>
      <c r="F7550" s="463">
        <v>5032.8900000000003</v>
      </c>
    </row>
    <row r="7551" spans="1:6" ht="30">
      <c r="A7551" s="460">
        <v>101443</v>
      </c>
      <c r="B7551" s="461" t="s">
        <v>827</v>
      </c>
      <c r="C7551" s="462" t="s">
        <v>5407</v>
      </c>
      <c r="D7551" s="463">
        <v>1365.6500000000005</v>
      </c>
      <c r="E7551" s="463">
        <v>5683.78</v>
      </c>
      <c r="F7551" s="463">
        <v>7049.43</v>
      </c>
    </row>
    <row r="7552" spans="1:6">
      <c r="A7552" s="460">
        <v>101444</v>
      </c>
      <c r="B7552" s="461" t="s">
        <v>828</v>
      </c>
      <c r="C7552" s="462" t="s">
        <v>5407</v>
      </c>
      <c r="D7552" s="463">
        <v>1591.2300000000005</v>
      </c>
      <c r="E7552" s="463">
        <v>4550.78</v>
      </c>
      <c r="F7552" s="463">
        <v>6142.01</v>
      </c>
    </row>
    <row r="7553" spans="1:6">
      <c r="A7553" s="460">
        <v>101445</v>
      </c>
      <c r="B7553" s="461" t="s">
        <v>829</v>
      </c>
      <c r="C7553" s="462" t="s">
        <v>5407</v>
      </c>
      <c r="D7553" s="463">
        <v>1591.2299999999996</v>
      </c>
      <c r="E7553" s="463">
        <v>4575.72</v>
      </c>
      <c r="F7553" s="463">
        <v>6166.95</v>
      </c>
    </row>
    <row r="7554" spans="1:6">
      <c r="A7554" s="460">
        <v>101446</v>
      </c>
      <c r="B7554" s="461" t="s">
        <v>830</v>
      </c>
      <c r="C7554" s="462" t="s">
        <v>5407</v>
      </c>
      <c r="D7554" s="463">
        <v>1899.3900000000003</v>
      </c>
      <c r="E7554" s="463">
        <v>4550.78</v>
      </c>
      <c r="F7554" s="463">
        <v>6450.17</v>
      </c>
    </row>
    <row r="7555" spans="1:6">
      <c r="A7555" s="460">
        <v>101447</v>
      </c>
      <c r="B7555" s="461" t="s">
        <v>831</v>
      </c>
      <c r="C7555" s="462" t="s">
        <v>5407</v>
      </c>
      <c r="D7555" s="463">
        <v>1899.3900000000003</v>
      </c>
      <c r="E7555" s="463">
        <v>4419.12</v>
      </c>
      <c r="F7555" s="463">
        <v>6318.51</v>
      </c>
    </row>
    <row r="7556" spans="1:6">
      <c r="A7556" s="460">
        <v>101448</v>
      </c>
      <c r="B7556" s="461" t="s">
        <v>832</v>
      </c>
      <c r="C7556" s="462" t="s">
        <v>5407</v>
      </c>
      <c r="D7556" s="463">
        <v>1899.3900000000003</v>
      </c>
      <c r="E7556" s="463">
        <v>4550.78</v>
      </c>
      <c r="F7556" s="463">
        <v>6450.17</v>
      </c>
    </row>
    <row r="7557" spans="1:6">
      <c r="A7557" s="460">
        <v>101449</v>
      </c>
      <c r="B7557" s="461" t="s">
        <v>833</v>
      </c>
      <c r="C7557" s="462" t="s">
        <v>5407</v>
      </c>
      <c r="D7557" s="463">
        <v>1365.6500000000005</v>
      </c>
      <c r="E7557" s="463">
        <v>3505.74</v>
      </c>
      <c r="F7557" s="463">
        <v>4871.3900000000003</v>
      </c>
    </row>
    <row r="7558" spans="1:6">
      <c r="A7558" s="460">
        <v>101451</v>
      </c>
      <c r="B7558" s="461" t="s">
        <v>835</v>
      </c>
      <c r="C7558" s="462" t="s">
        <v>5407</v>
      </c>
      <c r="D7558" s="463">
        <v>1591.2300000000005</v>
      </c>
      <c r="E7558" s="463">
        <v>4538.33</v>
      </c>
      <c r="F7558" s="463">
        <v>6129.56</v>
      </c>
    </row>
    <row r="7559" spans="1:6">
      <c r="A7559" s="460">
        <v>101452</v>
      </c>
      <c r="B7559" s="461" t="s">
        <v>836</v>
      </c>
      <c r="C7559" s="462" t="s">
        <v>5407</v>
      </c>
      <c r="D7559" s="463">
        <v>1567.6299999999997</v>
      </c>
      <c r="E7559" s="463">
        <v>3234.02</v>
      </c>
      <c r="F7559" s="463">
        <v>4801.6499999999996</v>
      </c>
    </row>
    <row r="7560" spans="1:6">
      <c r="A7560" s="460">
        <v>101453</v>
      </c>
      <c r="B7560" s="461" t="s">
        <v>837</v>
      </c>
      <c r="C7560" s="462" t="s">
        <v>5407</v>
      </c>
      <c r="D7560" s="463">
        <v>1772.8499999999995</v>
      </c>
      <c r="E7560" s="463">
        <v>4603.72</v>
      </c>
      <c r="F7560" s="463">
        <v>6376.57</v>
      </c>
    </row>
    <row r="7561" spans="1:6">
      <c r="A7561" s="460">
        <v>101454</v>
      </c>
      <c r="B7561" s="461" t="s">
        <v>838</v>
      </c>
      <c r="C7561" s="462" t="s">
        <v>5407</v>
      </c>
      <c r="D7561" s="463">
        <v>1772.85</v>
      </c>
      <c r="E7561" s="463">
        <v>3726.72</v>
      </c>
      <c r="F7561" s="463">
        <v>5499.57</v>
      </c>
    </row>
    <row r="7562" spans="1:6">
      <c r="A7562" s="460">
        <v>101455</v>
      </c>
      <c r="B7562" s="461" t="s">
        <v>839</v>
      </c>
      <c r="C7562" s="462" t="s">
        <v>5407</v>
      </c>
      <c r="D7562" s="463">
        <v>1564.8999999999996</v>
      </c>
      <c r="E7562" s="463">
        <v>4538.33</v>
      </c>
      <c r="F7562" s="463">
        <v>6103.23</v>
      </c>
    </row>
    <row r="7563" spans="1:6">
      <c r="A7563" s="460">
        <v>101456</v>
      </c>
      <c r="B7563" s="461" t="s">
        <v>841</v>
      </c>
      <c r="C7563" s="462" t="s">
        <v>5407</v>
      </c>
      <c r="D7563" s="463">
        <v>418.31999999999971</v>
      </c>
      <c r="E7563" s="463">
        <v>6621.06</v>
      </c>
      <c r="F7563" s="463">
        <v>7039.38</v>
      </c>
    </row>
    <row r="7564" spans="1:6">
      <c r="A7564" s="460">
        <v>101457</v>
      </c>
      <c r="B7564" s="461" t="s">
        <v>843</v>
      </c>
      <c r="C7564" s="462" t="s">
        <v>5407</v>
      </c>
      <c r="D7564" s="463">
        <v>1365.6500000000005</v>
      </c>
      <c r="E7564" s="463">
        <v>4561.1899999999996</v>
      </c>
      <c r="F7564" s="463">
        <v>5926.84</v>
      </c>
    </row>
    <row r="7565" spans="1:6">
      <c r="A7565" s="460">
        <v>101458</v>
      </c>
      <c r="B7565" s="461" t="s">
        <v>844</v>
      </c>
      <c r="C7565" s="462" t="s">
        <v>5407</v>
      </c>
      <c r="D7565" s="463">
        <v>1564.8999999999996</v>
      </c>
      <c r="E7565" s="463">
        <v>4484.38</v>
      </c>
      <c r="F7565" s="463">
        <v>6049.28</v>
      </c>
    </row>
    <row r="7566" spans="1:6">
      <c r="A7566" s="460">
        <v>101459</v>
      </c>
      <c r="B7566" s="461" t="s">
        <v>846</v>
      </c>
      <c r="C7566" s="462" t="s">
        <v>5407</v>
      </c>
      <c r="D7566" s="463">
        <v>1591.2299999999996</v>
      </c>
      <c r="E7566" s="463">
        <v>4619.96</v>
      </c>
      <c r="F7566" s="463">
        <v>6211.19</v>
      </c>
    </row>
    <row r="7567" spans="1:6">
      <c r="A7567" s="460">
        <v>101460</v>
      </c>
      <c r="B7567" s="461" t="s">
        <v>847</v>
      </c>
      <c r="C7567" s="462" t="s">
        <v>5407</v>
      </c>
      <c r="D7567" s="463">
        <v>1567.6300000000006</v>
      </c>
      <c r="E7567" s="463">
        <v>3570.64</v>
      </c>
      <c r="F7567" s="463">
        <v>5138.2700000000004</v>
      </c>
    </row>
  </sheetData>
  <sheetProtection algorithmName="SHA-512" hashValue="xuWFSnWUgVsZlRNpA9vknTHWeBXKFRzSfw7jFNp8ApZXo9Jd7P3idPLXgZL70Wm5cwcp8HujT9RhCZMxCW1AUA==" saltValue="KycWGBlVSq32IrjAUKVJkg==" spinCount="100000" sheet="1" autoFilter="0"/>
  <autoFilter ref="A4:F7567" xr:uid="{00000000-0009-0000-0000-000005000000}"/>
  <sortState ref="A1809:J1822">
    <sortCondition ref="A1809:A1822"/>
  </sortState>
  <mergeCells count="4">
    <mergeCell ref="A2:A3"/>
    <mergeCell ref="B2:B3"/>
    <mergeCell ref="C2:C3"/>
    <mergeCell ref="D2:F2"/>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9"/>
  <dimension ref="A1:D4912"/>
  <sheetViews>
    <sheetView view="pageBreakPreview" zoomScale="115" zoomScaleNormal="85" zoomScaleSheetLayoutView="115" workbookViewId="0">
      <pane ySplit="2" topLeftCell="A1693" activePane="bottomLeft" state="frozen"/>
      <selection activeCell="D37" sqref="D37"/>
      <selection pane="bottomLeft" activeCell="B1717" sqref="B1717"/>
    </sheetView>
  </sheetViews>
  <sheetFormatPr defaultColWidth="8.7109375" defaultRowHeight="15"/>
  <cols>
    <col min="1" max="1" width="8.85546875" style="103" customWidth="1"/>
    <col min="2" max="2" width="86.85546875" style="23" customWidth="1"/>
    <col min="3" max="3" width="9.140625" style="24" customWidth="1"/>
    <col min="4" max="4" width="11.85546875" style="32" customWidth="1"/>
    <col min="5" max="16384" width="8.7109375" style="23"/>
  </cols>
  <sheetData>
    <row r="1" spans="1:4" s="582" customFormat="1" ht="60.75" customHeight="1" thickBot="1">
      <c r="A1" s="581"/>
      <c r="B1" s="578"/>
      <c r="C1" s="266"/>
      <c r="D1" s="578"/>
    </row>
    <row r="2" spans="1:4" s="22" customFormat="1" ht="30">
      <c r="A2" s="250" t="s">
        <v>89</v>
      </c>
      <c r="B2" s="98" t="s">
        <v>64</v>
      </c>
      <c r="C2" s="98" t="s">
        <v>92</v>
      </c>
      <c r="D2" s="98" t="s">
        <v>65</v>
      </c>
    </row>
    <row r="3" spans="1:4" s="31" customFormat="1" ht="30">
      <c r="A3" s="353">
        <v>38605</v>
      </c>
      <c r="B3" s="354" t="s">
        <v>8315</v>
      </c>
      <c r="C3" s="355" t="s">
        <v>730</v>
      </c>
      <c r="D3" s="356">
        <v>174.28</v>
      </c>
    </row>
    <row r="4" spans="1:4" s="31" customFormat="1">
      <c r="A4" s="353">
        <v>11270</v>
      </c>
      <c r="B4" s="354" t="s">
        <v>8316</v>
      </c>
      <c r="C4" s="355" t="s">
        <v>730</v>
      </c>
      <c r="D4" s="356">
        <v>2.11</v>
      </c>
    </row>
    <row r="5" spans="1:4" s="31" customFormat="1">
      <c r="A5" s="353">
        <v>412</v>
      </c>
      <c r="B5" s="354" t="s">
        <v>8317</v>
      </c>
      <c r="C5" s="355" t="s">
        <v>730</v>
      </c>
      <c r="D5" s="356">
        <v>0.82</v>
      </c>
    </row>
    <row r="6" spans="1:4" s="31" customFormat="1">
      <c r="A6" s="353">
        <v>414</v>
      </c>
      <c r="B6" s="354" t="s">
        <v>8318</v>
      </c>
      <c r="C6" s="355" t="s">
        <v>730</v>
      </c>
      <c r="D6" s="356">
        <v>0.05</v>
      </c>
    </row>
    <row r="7" spans="1:4">
      <c r="A7" s="353">
        <v>410</v>
      </c>
      <c r="B7" s="354" t="s">
        <v>8319</v>
      </c>
      <c r="C7" s="355" t="s">
        <v>730</v>
      </c>
      <c r="D7" s="356">
        <v>0.12</v>
      </c>
    </row>
    <row r="8" spans="1:4">
      <c r="A8" s="353">
        <v>411</v>
      </c>
      <c r="B8" s="354" t="s">
        <v>8320</v>
      </c>
      <c r="C8" s="355" t="s">
        <v>730</v>
      </c>
      <c r="D8" s="356">
        <v>0.16</v>
      </c>
    </row>
    <row r="9" spans="1:4">
      <c r="A9" s="353">
        <v>408</v>
      </c>
      <c r="B9" s="354" t="s">
        <v>8321</v>
      </c>
      <c r="C9" s="355" t="s">
        <v>730</v>
      </c>
      <c r="D9" s="356">
        <v>0.79</v>
      </c>
    </row>
    <row r="10" spans="1:4" ht="30">
      <c r="A10" s="353">
        <v>39131</v>
      </c>
      <c r="B10" s="354" t="s">
        <v>8322</v>
      </c>
      <c r="C10" s="355" t="s">
        <v>730</v>
      </c>
      <c r="D10" s="356">
        <v>5.44</v>
      </c>
    </row>
    <row r="11" spans="1:4" ht="30">
      <c r="A11" s="353">
        <v>394</v>
      </c>
      <c r="B11" s="354" t="s">
        <v>8323</v>
      </c>
      <c r="C11" s="355" t="s">
        <v>730</v>
      </c>
      <c r="D11" s="356">
        <v>5.51</v>
      </c>
    </row>
    <row r="12" spans="1:4" ht="30">
      <c r="A12" s="353">
        <v>39130</v>
      </c>
      <c r="B12" s="354" t="s">
        <v>8324</v>
      </c>
      <c r="C12" s="355" t="s">
        <v>730</v>
      </c>
      <c r="D12" s="356">
        <v>4.97</v>
      </c>
    </row>
    <row r="13" spans="1:4" ht="30">
      <c r="A13" s="353">
        <v>395</v>
      </c>
      <c r="B13" s="354" t="s">
        <v>8325</v>
      </c>
      <c r="C13" s="355" t="s">
        <v>730</v>
      </c>
      <c r="D13" s="356">
        <v>5.31</v>
      </c>
    </row>
    <row r="14" spans="1:4" ht="30">
      <c r="A14" s="353">
        <v>39127</v>
      </c>
      <c r="B14" s="354" t="s">
        <v>8326</v>
      </c>
      <c r="C14" s="355" t="s">
        <v>730</v>
      </c>
      <c r="D14" s="356">
        <v>2.62</v>
      </c>
    </row>
    <row r="15" spans="1:4" ht="30">
      <c r="A15" s="353">
        <v>392</v>
      </c>
      <c r="B15" s="354" t="s">
        <v>8327</v>
      </c>
      <c r="C15" s="355" t="s">
        <v>730</v>
      </c>
      <c r="D15" s="356">
        <v>2.68</v>
      </c>
    </row>
    <row r="16" spans="1:4" ht="30">
      <c r="A16" s="353">
        <v>39129</v>
      </c>
      <c r="B16" s="354" t="s">
        <v>8328</v>
      </c>
      <c r="C16" s="355" t="s">
        <v>730</v>
      </c>
      <c r="D16" s="356">
        <v>3.06</v>
      </c>
    </row>
    <row r="17" spans="1:4" ht="30">
      <c r="A17" s="353">
        <v>393</v>
      </c>
      <c r="B17" s="354" t="s">
        <v>8329</v>
      </c>
      <c r="C17" s="355" t="s">
        <v>730</v>
      </c>
      <c r="D17" s="356">
        <v>3.2</v>
      </c>
    </row>
    <row r="18" spans="1:4" ht="30">
      <c r="A18" s="353">
        <v>39133</v>
      </c>
      <c r="B18" s="354" t="s">
        <v>8330</v>
      </c>
      <c r="C18" s="355" t="s">
        <v>730</v>
      </c>
      <c r="D18" s="356">
        <v>7.14</v>
      </c>
    </row>
    <row r="19" spans="1:4" ht="30">
      <c r="A19" s="353">
        <v>397</v>
      </c>
      <c r="B19" s="354" t="s">
        <v>8331</v>
      </c>
      <c r="C19" s="355" t="s">
        <v>730</v>
      </c>
      <c r="D19" s="356">
        <v>7.89</v>
      </c>
    </row>
    <row r="20" spans="1:4" ht="30">
      <c r="A20" s="353">
        <v>39132</v>
      </c>
      <c r="B20" s="354" t="s">
        <v>8332</v>
      </c>
      <c r="C20" s="355" t="s">
        <v>730</v>
      </c>
      <c r="D20" s="356">
        <v>5.71</v>
      </c>
    </row>
    <row r="21" spans="1:4" ht="30">
      <c r="A21" s="353">
        <v>396</v>
      </c>
      <c r="B21" s="354" t="s">
        <v>8333</v>
      </c>
      <c r="C21" s="355" t="s">
        <v>730</v>
      </c>
      <c r="D21" s="356">
        <v>6.12</v>
      </c>
    </row>
    <row r="22" spans="1:4" ht="30">
      <c r="A22" s="353">
        <v>39135</v>
      </c>
      <c r="B22" s="354" t="s">
        <v>8334</v>
      </c>
      <c r="C22" s="355" t="s">
        <v>730</v>
      </c>
      <c r="D22" s="356">
        <v>11.43</v>
      </c>
    </row>
    <row r="23" spans="1:4" ht="30">
      <c r="A23" s="353">
        <v>39128</v>
      </c>
      <c r="B23" s="354" t="s">
        <v>8335</v>
      </c>
      <c r="C23" s="355" t="s">
        <v>730</v>
      </c>
      <c r="D23" s="356">
        <v>2.85</v>
      </c>
    </row>
    <row r="24" spans="1:4" ht="30">
      <c r="A24" s="353">
        <v>400</v>
      </c>
      <c r="B24" s="354" t="s">
        <v>8336</v>
      </c>
      <c r="C24" s="355" t="s">
        <v>730</v>
      </c>
      <c r="D24" s="356">
        <v>2.79</v>
      </c>
    </row>
    <row r="25" spans="1:4" ht="30">
      <c r="A25" s="353">
        <v>39125</v>
      </c>
      <c r="B25" s="354" t="s">
        <v>8337</v>
      </c>
      <c r="C25" s="355" t="s">
        <v>730</v>
      </c>
      <c r="D25" s="356">
        <v>2.85</v>
      </c>
    </row>
    <row r="26" spans="1:4" ht="30">
      <c r="A26" s="353">
        <v>39134</v>
      </c>
      <c r="B26" s="354" t="s">
        <v>8338</v>
      </c>
      <c r="C26" s="355" t="s">
        <v>730</v>
      </c>
      <c r="D26" s="356">
        <v>9.5299999999999994</v>
      </c>
    </row>
    <row r="27" spans="1:4" ht="30">
      <c r="A27" s="353">
        <v>398</v>
      </c>
      <c r="B27" s="354" t="s">
        <v>8339</v>
      </c>
      <c r="C27" s="355" t="s">
        <v>730</v>
      </c>
      <c r="D27" s="356">
        <v>8.7799999999999994</v>
      </c>
    </row>
    <row r="28" spans="1:4" ht="30">
      <c r="A28" s="353">
        <v>39126</v>
      </c>
      <c r="B28" s="354" t="s">
        <v>8340</v>
      </c>
      <c r="C28" s="355" t="s">
        <v>730</v>
      </c>
      <c r="D28" s="356">
        <v>12.86</v>
      </c>
    </row>
    <row r="29" spans="1:4" ht="30">
      <c r="A29" s="353">
        <v>399</v>
      </c>
      <c r="B29" s="354" t="s">
        <v>8341</v>
      </c>
      <c r="C29" s="355" t="s">
        <v>730</v>
      </c>
      <c r="D29" s="356">
        <v>11.33</v>
      </c>
    </row>
    <row r="30" spans="1:4" ht="30">
      <c r="A30" s="353">
        <v>39158</v>
      </c>
      <c r="B30" s="354" t="s">
        <v>8342</v>
      </c>
      <c r="C30" s="355" t="s">
        <v>730</v>
      </c>
      <c r="D30" s="356">
        <v>30.43</v>
      </c>
    </row>
    <row r="31" spans="1:4">
      <c r="A31" s="353">
        <v>39141</v>
      </c>
      <c r="B31" s="354" t="s">
        <v>8343</v>
      </c>
      <c r="C31" s="355" t="s">
        <v>730</v>
      </c>
      <c r="D31" s="356">
        <v>2.21</v>
      </c>
    </row>
    <row r="32" spans="1:4">
      <c r="A32" s="353">
        <v>39140</v>
      </c>
      <c r="B32" s="354" t="s">
        <v>8344</v>
      </c>
      <c r="C32" s="355" t="s">
        <v>730</v>
      </c>
      <c r="D32" s="356">
        <v>2</v>
      </c>
    </row>
    <row r="33" spans="1:4">
      <c r="A33" s="353">
        <v>39137</v>
      </c>
      <c r="B33" s="354" t="s">
        <v>8345</v>
      </c>
      <c r="C33" s="355" t="s">
        <v>730</v>
      </c>
      <c r="D33" s="356">
        <v>1.1499999999999999</v>
      </c>
    </row>
    <row r="34" spans="1:4">
      <c r="A34" s="353">
        <v>39139</v>
      </c>
      <c r="B34" s="354" t="s">
        <v>8346</v>
      </c>
      <c r="C34" s="355" t="s">
        <v>730</v>
      </c>
      <c r="D34" s="356">
        <v>1.66</v>
      </c>
    </row>
    <row r="35" spans="1:4">
      <c r="A35" s="353">
        <v>39143</v>
      </c>
      <c r="B35" s="354" t="s">
        <v>8347</v>
      </c>
      <c r="C35" s="355" t="s">
        <v>730</v>
      </c>
      <c r="D35" s="356">
        <v>4.5599999999999996</v>
      </c>
    </row>
    <row r="36" spans="1:4">
      <c r="A36" s="353">
        <v>39142</v>
      </c>
      <c r="B36" s="354" t="s">
        <v>8348</v>
      </c>
      <c r="C36" s="355" t="s">
        <v>730</v>
      </c>
      <c r="D36" s="356">
        <v>3.26</v>
      </c>
    </row>
    <row r="37" spans="1:4">
      <c r="A37" s="353">
        <v>39138</v>
      </c>
      <c r="B37" s="354" t="s">
        <v>8349</v>
      </c>
      <c r="C37" s="355" t="s">
        <v>730</v>
      </c>
      <c r="D37" s="356">
        <v>1.22</v>
      </c>
    </row>
    <row r="38" spans="1:4">
      <c r="A38" s="353">
        <v>39136</v>
      </c>
      <c r="B38" s="354" t="s">
        <v>8350</v>
      </c>
      <c r="C38" s="355" t="s">
        <v>730</v>
      </c>
      <c r="D38" s="356">
        <v>0.81</v>
      </c>
    </row>
    <row r="39" spans="1:4">
      <c r="A39" s="353">
        <v>39144</v>
      </c>
      <c r="B39" s="354" t="s">
        <v>8351</v>
      </c>
      <c r="C39" s="355" t="s">
        <v>730</v>
      </c>
      <c r="D39" s="356">
        <v>5.31</v>
      </c>
    </row>
    <row r="40" spans="1:4">
      <c r="A40" s="353">
        <v>39145</v>
      </c>
      <c r="B40" s="354" t="s">
        <v>8352</v>
      </c>
      <c r="C40" s="355" t="s">
        <v>730</v>
      </c>
      <c r="D40" s="356">
        <v>8.74</v>
      </c>
    </row>
    <row r="41" spans="1:4" ht="30">
      <c r="A41" s="353">
        <v>12615</v>
      </c>
      <c r="B41" s="354" t="s">
        <v>8353</v>
      </c>
      <c r="C41" s="355" t="s">
        <v>730</v>
      </c>
      <c r="D41" s="356">
        <v>13.08</v>
      </c>
    </row>
    <row r="42" spans="1:4" ht="30">
      <c r="A42" s="353">
        <v>11927</v>
      </c>
      <c r="B42" s="354" t="s">
        <v>8354</v>
      </c>
      <c r="C42" s="355" t="s">
        <v>730</v>
      </c>
      <c r="D42" s="356">
        <v>6.3</v>
      </c>
    </row>
    <row r="43" spans="1:4" ht="30">
      <c r="A43" s="353">
        <v>11928</v>
      </c>
      <c r="B43" s="354" t="s">
        <v>8355</v>
      </c>
      <c r="C43" s="355" t="s">
        <v>730</v>
      </c>
      <c r="D43" s="356">
        <v>7.22</v>
      </c>
    </row>
    <row r="44" spans="1:4" ht="30">
      <c r="A44" s="353">
        <v>11929</v>
      </c>
      <c r="B44" s="354" t="s">
        <v>8356</v>
      </c>
      <c r="C44" s="355" t="s">
        <v>730</v>
      </c>
      <c r="D44" s="356">
        <v>11.17</v>
      </c>
    </row>
    <row r="45" spans="1:4">
      <c r="A45" s="353">
        <v>36801</v>
      </c>
      <c r="B45" s="354" t="s">
        <v>8357</v>
      </c>
      <c r="C45" s="355" t="s">
        <v>730</v>
      </c>
      <c r="D45" s="356">
        <v>29.14</v>
      </c>
    </row>
    <row r="46" spans="1:4" ht="30">
      <c r="A46" s="353">
        <v>36246</v>
      </c>
      <c r="B46" s="354" t="s">
        <v>8358</v>
      </c>
      <c r="C46" s="355" t="s">
        <v>732</v>
      </c>
      <c r="D46" s="356">
        <v>5.73</v>
      </c>
    </row>
    <row r="47" spans="1:4">
      <c r="A47" s="353">
        <v>37600</v>
      </c>
      <c r="B47" s="354" t="s">
        <v>8359</v>
      </c>
      <c r="C47" s="355" t="s">
        <v>730</v>
      </c>
      <c r="D47" s="356">
        <v>104.86</v>
      </c>
    </row>
    <row r="48" spans="1:4">
      <c r="A48" s="353">
        <v>37599</v>
      </c>
      <c r="B48" s="354" t="s">
        <v>8360</v>
      </c>
      <c r="C48" s="355" t="s">
        <v>730</v>
      </c>
      <c r="D48" s="356">
        <v>97.6</v>
      </c>
    </row>
    <row r="49" spans="1:4" ht="30">
      <c r="A49" s="353">
        <v>1</v>
      </c>
      <c r="B49" s="354" t="s">
        <v>8361</v>
      </c>
      <c r="C49" s="355" t="s">
        <v>733</v>
      </c>
      <c r="D49" s="356">
        <v>100</v>
      </c>
    </row>
    <row r="50" spans="1:4">
      <c r="A50" s="353">
        <v>3</v>
      </c>
      <c r="B50" s="354" t="s">
        <v>8362</v>
      </c>
      <c r="C50" s="355" t="s">
        <v>734</v>
      </c>
      <c r="D50" s="356">
        <v>15.87</v>
      </c>
    </row>
    <row r="51" spans="1:4">
      <c r="A51" s="353">
        <v>43054</v>
      </c>
      <c r="B51" s="354" t="s">
        <v>8363</v>
      </c>
      <c r="C51" s="355" t="s">
        <v>733</v>
      </c>
      <c r="D51" s="356">
        <v>7.85</v>
      </c>
    </row>
    <row r="52" spans="1:4">
      <c r="A52" s="353">
        <v>42402</v>
      </c>
      <c r="B52" s="354" t="s">
        <v>8364</v>
      </c>
      <c r="C52" s="355" t="s">
        <v>733</v>
      </c>
      <c r="D52" s="356">
        <v>7.5</v>
      </c>
    </row>
    <row r="53" spans="1:4">
      <c r="A53" s="353">
        <v>42403</v>
      </c>
      <c r="B53" s="354" t="s">
        <v>8365</v>
      </c>
      <c r="C53" s="355" t="s">
        <v>733</v>
      </c>
      <c r="D53" s="356">
        <v>9.6199999999999992</v>
      </c>
    </row>
    <row r="54" spans="1:4">
      <c r="A54" s="353">
        <v>42404</v>
      </c>
      <c r="B54" s="354" t="s">
        <v>8366</v>
      </c>
      <c r="C54" s="355" t="s">
        <v>733</v>
      </c>
      <c r="D54" s="356">
        <v>9.57</v>
      </c>
    </row>
    <row r="55" spans="1:4">
      <c r="A55" s="353">
        <v>42405</v>
      </c>
      <c r="B55" s="354" t="s">
        <v>8367</v>
      </c>
      <c r="C55" s="355" t="s">
        <v>733</v>
      </c>
      <c r="D55" s="356">
        <v>10.19</v>
      </c>
    </row>
    <row r="56" spans="1:4">
      <c r="A56" s="353">
        <v>34341</v>
      </c>
      <c r="B56" s="354" t="s">
        <v>8368</v>
      </c>
      <c r="C56" s="355" t="s">
        <v>733</v>
      </c>
      <c r="D56" s="356">
        <v>8.85</v>
      </c>
    </row>
    <row r="57" spans="1:4">
      <c r="A57" s="353">
        <v>43053</v>
      </c>
      <c r="B57" s="354" t="s">
        <v>8369</v>
      </c>
      <c r="C57" s="355" t="s">
        <v>733</v>
      </c>
      <c r="D57" s="356">
        <v>7.01</v>
      </c>
    </row>
    <row r="58" spans="1:4">
      <c r="A58" s="353">
        <v>43058</v>
      </c>
      <c r="B58" s="354" t="s">
        <v>8370</v>
      </c>
      <c r="C58" s="355" t="s">
        <v>733</v>
      </c>
      <c r="D58" s="356">
        <v>7.27</v>
      </c>
    </row>
    <row r="59" spans="1:4">
      <c r="A59" s="353">
        <v>34</v>
      </c>
      <c r="B59" s="354" t="s">
        <v>8371</v>
      </c>
      <c r="C59" s="355" t="s">
        <v>733</v>
      </c>
      <c r="D59" s="356">
        <v>7.31</v>
      </c>
    </row>
    <row r="60" spans="1:4">
      <c r="A60" s="353">
        <v>43055</v>
      </c>
      <c r="B60" s="354" t="s">
        <v>8372</v>
      </c>
      <c r="C60" s="355" t="s">
        <v>733</v>
      </c>
      <c r="D60" s="356">
        <v>6.33</v>
      </c>
    </row>
    <row r="61" spans="1:4">
      <c r="A61" s="353">
        <v>43056</v>
      </c>
      <c r="B61" s="354" t="s">
        <v>8373</v>
      </c>
      <c r="C61" s="355" t="s">
        <v>733</v>
      </c>
      <c r="D61" s="356">
        <v>7.3</v>
      </c>
    </row>
    <row r="62" spans="1:4">
      <c r="A62" s="353">
        <v>43057</v>
      </c>
      <c r="B62" s="354" t="s">
        <v>8374</v>
      </c>
      <c r="C62" s="355" t="s">
        <v>733</v>
      </c>
      <c r="D62" s="356">
        <v>8.02</v>
      </c>
    </row>
    <row r="63" spans="1:4">
      <c r="A63" s="353">
        <v>34449</v>
      </c>
      <c r="B63" s="354" t="s">
        <v>8375</v>
      </c>
      <c r="C63" s="355" t="s">
        <v>733</v>
      </c>
      <c r="D63" s="356">
        <v>8.57</v>
      </c>
    </row>
    <row r="64" spans="1:4">
      <c r="A64" s="353">
        <v>32</v>
      </c>
      <c r="B64" s="354" t="s">
        <v>8376</v>
      </c>
      <c r="C64" s="355" t="s">
        <v>733</v>
      </c>
      <c r="D64" s="356">
        <v>7.71</v>
      </c>
    </row>
    <row r="65" spans="1:4">
      <c r="A65" s="353">
        <v>33</v>
      </c>
      <c r="B65" s="354" t="s">
        <v>8377</v>
      </c>
      <c r="C65" s="355" t="s">
        <v>733</v>
      </c>
      <c r="D65" s="356">
        <v>7.75</v>
      </c>
    </row>
    <row r="66" spans="1:4">
      <c r="A66" s="353">
        <v>43061</v>
      </c>
      <c r="B66" s="354" t="s">
        <v>8378</v>
      </c>
      <c r="C66" s="355" t="s">
        <v>733</v>
      </c>
      <c r="D66" s="356">
        <v>7.24</v>
      </c>
    </row>
    <row r="67" spans="1:4">
      <c r="A67" s="353">
        <v>43059</v>
      </c>
      <c r="B67" s="354" t="s">
        <v>8379</v>
      </c>
      <c r="C67" s="355" t="s">
        <v>733</v>
      </c>
      <c r="D67" s="356">
        <v>6.91</v>
      </c>
    </row>
    <row r="68" spans="1:4">
      <c r="A68" s="353">
        <v>43062</v>
      </c>
      <c r="B68" s="354" t="s">
        <v>8380</v>
      </c>
      <c r="C68" s="355" t="s">
        <v>733</v>
      </c>
      <c r="D68" s="356">
        <v>7.66</v>
      </c>
    </row>
    <row r="69" spans="1:4">
      <c r="A69" s="353">
        <v>43060</v>
      </c>
      <c r="B69" s="354" t="s">
        <v>8381</v>
      </c>
      <c r="C69" s="355" t="s">
        <v>733</v>
      </c>
      <c r="D69" s="356">
        <v>6.02</v>
      </c>
    </row>
    <row r="70" spans="1:4" ht="30">
      <c r="A70" s="353">
        <v>40410</v>
      </c>
      <c r="B70" s="354" t="s">
        <v>8382</v>
      </c>
      <c r="C70" s="355" t="s">
        <v>730</v>
      </c>
      <c r="D70" s="356">
        <v>23.71</v>
      </c>
    </row>
    <row r="71" spans="1:4" ht="30">
      <c r="A71" s="353">
        <v>40411</v>
      </c>
      <c r="B71" s="354" t="s">
        <v>8383</v>
      </c>
      <c r="C71" s="355" t="s">
        <v>730</v>
      </c>
      <c r="D71" s="356">
        <v>25.73</v>
      </c>
    </row>
    <row r="72" spans="1:4" ht="30">
      <c r="A72" s="353">
        <v>40412</v>
      </c>
      <c r="B72" s="354" t="s">
        <v>8384</v>
      </c>
      <c r="C72" s="355" t="s">
        <v>730</v>
      </c>
      <c r="D72" s="356">
        <v>28.88</v>
      </c>
    </row>
    <row r="73" spans="1:4" ht="30">
      <c r="A73" s="353">
        <v>44254</v>
      </c>
      <c r="B73" s="354" t="s">
        <v>8385</v>
      </c>
      <c r="C73" s="355" t="s">
        <v>730</v>
      </c>
      <c r="D73" s="356">
        <v>27.74</v>
      </c>
    </row>
    <row r="74" spans="1:4" ht="30">
      <c r="A74" s="353">
        <v>44255</v>
      </c>
      <c r="B74" s="354" t="s">
        <v>8386</v>
      </c>
      <c r="C74" s="355" t="s">
        <v>730</v>
      </c>
      <c r="D74" s="356">
        <v>30.75</v>
      </c>
    </row>
    <row r="75" spans="1:4" ht="30">
      <c r="A75" s="353">
        <v>44256</v>
      </c>
      <c r="B75" s="354" t="s">
        <v>8387</v>
      </c>
      <c r="C75" s="355" t="s">
        <v>730</v>
      </c>
      <c r="D75" s="356">
        <v>34.729999999999997</v>
      </c>
    </row>
    <row r="76" spans="1:4" ht="30">
      <c r="A76" s="353">
        <v>44257</v>
      </c>
      <c r="B76" s="354" t="s">
        <v>8388</v>
      </c>
      <c r="C76" s="355" t="s">
        <v>730</v>
      </c>
      <c r="D76" s="356">
        <v>54.95</v>
      </c>
    </row>
    <row r="77" spans="1:4" ht="30">
      <c r="A77" s="353">
        <v>44258</v>
      </c>
      <c r="B77" s="354" t="s">
        <v>8389</v>
      </c>
      <c r="C77" s="355" t="s">
        <v>730</v>
      </c>
      <c r="D77" s="356">
        <v>62.79</v>
      </c>
    </row>
    <row r="78" spans="1:4" ht="30">
      <c r="A78" s="353">
        <v>44259</v>
      </c>
      <c r="B78" s="354" t="s">
        <v>8390</v>
      </c>
      <c r="C78" s="355" t="s">
        <v>730</v>
      </c>
      <c r="D78" s="356">
        <v>86.19</v>
      </c>
    </row>
    <row r="79" spans="1:4">
      <c r="A79" s="353">
        <v>37997</v>
      </c>
      <c r="B79" s="354" t="s">
        <v>8391</v>
      </c>
      <c r="C79" s="355" t="s">
        <v>730</v>
      </c>
      <c r="D79" s="356">
        <v>16.53</v>
      </c>
    </row>
    <row r="80" spans="1:4">
      <c r="A80" s="353">
        <v>37998</v>
      </c>
      <c r="B80" s="354" t="s">
        <v>8392</v>
      </c>
      <c r="C80" s="355" t="s">
        <v>730</v>
      </c>
      <c r="D80" s="356">
        <v>22.12</v>
      </c>
    </row>
    <row r="81" spans="1:4" ht="30">
      <c r="A81" s="353">
        <v>55</v>
      </c>
      <c r="B81" s="354" t="s">
        <v>8393</v>
      </c>
      <c r="C81" s="355" t="s">
        <v>730</v>
      </c>
      <c r="D81" s="356">
        <v>4.2</v>
      </c>
    </row>
    <row r="82" spans="1:4" ht="30">
      <c r="A82" s="353">
        <v>61</v>
      </c>
      <c r="B82" s="354" t="s">
        <v>8394</v>
      </c>
      <c r="C82" s="355" t="s">
        <v>730</v>
      </c>
      <c r="D82" s="356">
        <v>3.97</v>
      </c>
    </row>
    <row r="83" spans="1:4" ht="30">
      <c r="A83" s="353">
        <v>62</v>
      </c>
      <c r="B83" s="354" t="s">
        <v>8395</v>
      </c>
      <c r="C83" s="355" t="s">
        <v>730</v>
      </c>
      <c r="D83" s="356">
        <v>8.23</v>
      </c>
    </row>
    <row r="84" spans="1:4" ht="30">
      <c r="A84" s="353">
        <v>10899</v>
      </c>
      <c r="B84" s="354" t="s">
        <v>8396</v>
      </c>
      <c r="C84" s="355" t="s">
        <v>730</v>
      </c>
      <c r="D84" s="356">
        <v>125.29</v>
      </c>
    </row>
    <row r="85" spans="1:4" ht="30">
      <c r="A85" s="353">
        <v>10900</v>
      </c>
      <c r="B85" s="354" t="s">
        <v>8397</v>
      </c>
      <c r="C85" s="355" t="s">
        <v>730</v>
      </c>
      <c r="D85" s="356">
        <v>98.05</v>
      </c>
    </row>
    <row r="86" spans="1:4">
      <c r="A86" s="353">
        <v>103</v>
      </c>
      <c r="B86" s="354" t="s">
        <v>8398</v>
      </c>
      <c r="C86" s="355" t="s">
        <v>730</v>
      </c>
      <c r="D86" s="356">
        <v>43.53</v>
      </c>
    </row>
    <row r="87" spans="1:4">
      <c r="A87" s="353">
        <v>107</v>
      </c>
      <c r="B87" s="354" t="s">
        <v>8399</v>
      </c>
      <c r="C87" s="355" t="s">
        <v>730</v>
      </c>
      <c r="D87" s="356">
        <v>0.82</v>
      </c>
    </row>
    <row r="88" spans="1:4">
      <c r="A88" s="353">
        <v>65</v>
      </c>
      <c r="B88" s="354" t="s">
        <v>8400</v>
      </c>
      <c r="C88" s="355" t="s">
        <v>730</v>
      </c>
      <c r="D88" s="356">
        <v>0.9</v>
      </c>
    </row>
    <row r="89" spans="1:4">
      <c r="A89" s="353">
        <v>108</v>
      </c>
      <c r="B89" s="354" t="s">
        <v>8401</v>
      </c>
      <c r="C89" s="355" t="s">
        <v>730</v>
      </c>
      <c r="D89" s="356">
        <v>1.8</v>
      </c>
    </row>
    <row r="90" spans="1:4">
      <c r="A90" s="353">
        <v>110</v>
      </c>
      <c r="B90" s="354" t="s">
        <v>8402</v>
      </c>
      <c r="C90" s="355" t="s">
        <v>730</v>
      </c>
      <c r="D90" s="356">
        <v>6.26</v>
      </c>
    </row>
    <row r="91" spans="1:4">
      <c r="A91" s="353">
        <v>109</v>
      </c>
      <c r="B91" s="354" t="s">
        <v>8403</v>
      </c>
      <c r="C91" s="355" t="s">
        <v>730</v>
      </c>
      <c r="D91" s="356">
        <v>3.73</v>
      </c>
    </row>
    <row r="92" spans="1:4">
      <c r="A92" s="353">
        <v>111</v>
      </c>
      <c r="B92" s="354" t="s">
        <v>8404</v>
      </c>
      <c r="C92" s="355" t="s">
        <v>730</v>
      </c>
      <c r="D92" s="356">
        <v>8.4700000000000006</v>
      </c>
    </row>
    <row r="93" spans="1:4">
      <c r="A93" s="353">
        <v>112</v>
      </c>
      <c r="B93" s="354" t="s">
        <v>8405</v>
      </c>
      <c r="C93" s="355" t="s">
        <v>730</v>
      </c>
      <c r="D93" s="356">
        <v>4.49</v>
      </c>
    </row>
    <row r="94" spans="1:4">
      <c r="A94" s="353">
        <v>113</v>
      </c>
      <c r="B94" s="354" t="s">
        <v>8406</v>
      </c>
      <c r="C94" s="355" t="s">
        <v>730</v>
      </c>
      <c r="D94" s="356">
        <v>11.24</v>
      </c>
    </row>
    <row r="95" spans="1:4">
      <c r="A95" s="353">
        <v>104</v>
      </c>
      <c r="B95" s="354" t="s">
        <v>8407</v>
      </c>
      <c r="C95" s="355" t="s">
        <v>730</v>
      </c>
      <c r="D95" s="356">
        <v>19.57</v>
      </c>
    </row>
    <row r="96" spans="1:4">
      <c r="A96" s="353">
        <v>102</v>
      </c>
      <c r="B96" s="354" t="s">
        <v>8408</v>
      </c>
      <c r="C96" s="355" t="s">
        <v>730</v>
      </c>
      <c r="D96" s="356">
        <v>26.98</v>
      </c>
    </row>
    <row r="97" spans="1:4" ht="30">
      <c r="A97" s="353">
        <v>95</v>
      </c>
      <c r="B97" s="354" t="s">
        <v>8409</v>
      </c>
      <c r="C97" s="355" t="s">
        <v>730</v>
      </c>
      <c r="D97" s="356">
        <v>11.4</v>
      </c>
    </row>
    <row r="98" spans="1:4" ht="30">
      <c r="A98" s="353">
        <v>96</v>
      </c>
      <c r="B98" s="354" t="s">
        <v>8410</v>
      </c>
      <c r="C98" s="355" t="s">
        <v>730</v>
      </c>
      <c r="D98" s="356">
        <v>12.4</v>
      </c>
    </row>
    <row r="99" spans="1:4" ht="30">
      <c r="A99" s="353">
        <v>97</v>
      </c>
      <c r="B99" s="354" t="s">
        <v>8411</v>
      </c>
      <c r="C99" s="355" t="s">
        <v>730</v>
      </c>
      <c r="D99" s="356">
        <v>18.649999999999999</v>
      </c>
    </row>
    <row r="100" spans="1:4" ht="30">
      <c r="A100" s="353">
        <v>98</v>
      </c>
      <c r="B100" s="354" t="s">
        <v>8412</v>
      </c>
      <c r="C100" s="355" t="s">
        <v>730</v>
      </c>
      <c r="D100" s="356">
        <v>27.93</v>
      </c>
    </row>
    <row r="101" spans="1:4" ht="30">
      <c r="A101" s="353">
        <v>99</v>
      </c>
      <c r="B101" s="354" t="s">
        <v>8413</v>
      </c>
      <c r="C101" s="355" t="s">
        <v>730</v>
      </c>
      <c r="D101" s="356">
        <v>26.39</v>
      </c>
    </row>
    <row r="102" spans="1:4" ht="30">
      <c r="A102" s="353">
        <v>100</v>
      </c>
      <c r="B102" s="354" t="s">
        <v>8414</v>
      </c>
      <c r="C102" s="355" t="s">
        <v>730</v>
      </c>
      <c r="D102" s="356">
        <v>46.11</v>
      </c>
    </row>
    <row r="103" spans="1:4">
      <c r="A103" s="353">
        <v>75</v>
      </c>
      <c r="B103" s="354" t="s">
        <v>8415</v>
      </c>
      <c r="C103" s="355" t="s">
        <v>730</v>
      </c>
      <c r="D103" s="356">
        <v>268.86</v>
      </c>
    </row>
    <row r="104" spans="1:4">
      <c r="A104" s="353">
        <v>83</v>
      </c>
      <c r="B104" s="354" t="s">
        <v>8416</v>
      </c>
      <c r="C104" s="355" t="s">
        <v>730</v>
      </c>
      <c r="D104" s="356">
        <v>214.94</v>
      </c>
    </row>
    <row r="105" spans="1:4">
      <c r="A105" s="353">
        <v>74</v>
      </c>
      <c r="B105" s="354" t="s">
        <v>8417</v>
      </c>
      <c r="C105" s="355" t="s">
        <v>730</v>
      </c>
      <c r="D105" s="356">
        <v>307.31</v>
      </c>
    </row>
    <row r="106" spans="1:4">
      <c r="A106" s="353">
        <v>106</v>
      </c>
      <c r="B106" s="354" t="s">
        <v>8418</v>
      </c>
      <c r="C106" s="355" t="s">
        <v>730</v>
      </c>
      <c r="D106" s="356">
        <v>388.61</v>
      </c>
    </row>
    <row r="107" spans="1:4">
      <c r="A107" s="353">
        <v>88</v>
      </c>
      <c r="B107" s="354" t="s">
        <v>8419</v>
      </c>
      <c r="C107" s="355" t="s">
        <v>730</v>
      </c>
      <c r="D107" s="356">
        <v>10.92</v>
      </c>
    </row>
    <row r="108" spans="1:4">
      <c r="A108" s="353">
        <v>82</v>
      </c>
      <c r="B108" s="354" t="s">
        <v>8420</v>
      </c>
      <c r="C108" s="355" t="s">
        <v>730</v>
      </c>
      <c r="D108" s="356">
        <v>204.5</v>
      </c>
    </row>
    <row r="109" spans="1:4">
      <c r="A109" s="353">
        <v>105</v>
      </c>
      <c r="B109" s="354" t="s">
        <v>8421</v>
      </c>
      <c r="C109" s="355" t="s">
        <v>730</v>
      </c>
      <c r="D109" s="356">
        <v>289.77999999999997</v>
      </c>
    </row>
    <row r="110" spans="1:4">
      <c r="A110" s="353">
        <v>60</v>
      </c>
      <c r="B110" s="354" t="s">
        <v>8422</v>
      </c>
      <c r="C110" s="355" t="s">
        <v>730</v>
      </c>
      <c r="D110" s="356">
        <v>5.45</v>
      </c>
    </row>
    <row r="111" spans="1:4">
      <c r="A111" s="353">
        <v>72</v>
      </c>
      <c r="B111" s="354" t="s">
        <v>8423</v>
      </c>
      <c r="C111" s="355" t="s">
        <v>730</v>
      </c>
      <c r="D111" s="356">
        <v>50.62</v>
      </c>
    </row>
    <row r="112" spans="1:4">
      <c r="A112" s="353">
        <v>67</v>
      </c>
      <c r="B112" s="354" t="s">
        <v>8424</v>
      </c>
      <c r="C112" s="355" t="s">
        <v>730</v>
      </c>
      <c r="D112" s="356">
        <v>16.36</v>
      </c>
    </row>
    <row r="113" spans="1:4">
      <c r="A113" s="353">
        <v>71</v>
      </c>
      <c r="B113" s="354" t="s">
        <v>8425</v>
      </c>
      <c r="C113" s="355" t="s">
        <v>730</v>
      </c>
      <c r="D113" s="356">
        <v>31.26</v>
      </c>
    </row>
    <row r="114" spans="1:4">
      <c r="A114" s="353">
        <v>73</v>
      </c>
      <c r="B114" s="354" t="s">
        <v>8426</v>
      </c>
      <c r="C114" s="355" t="s">
        <v>730</v>
      </c>
      <c r="D114" s="356">
        <v>15.66</v>
      </c>
    </row>
    <row r="115" spans="1:4">
      <c r="A115" s="353">
        <v>46</v>
      </c>
      <c r="B115" s="354" t="s">
        <v>8427</v>
      </c>
      <c r="C115" s="355" t="s">
        <v>730</v>
      </c>
      <c r="D115" s="356">
        <v>38.06</v>
      </c>
    </row>
    <row r="116" spans="1:4">
      <c r="A116" s="353">
        <v>47</v>
      </c>
      <c r="B116" s="354" t="s">
        <v>8428</v>
      </c>
      <c r="C116" s="355" t="s">
        <v>730</v>
      </c>
      <c r="D116" s="356">
        <v>65.069999999999993</v>
      </c>
    </row>
    <row r="117" spans="1:4">
      <c r="A117" s="353">
        <v>48</v>
      </c>
      <c r="B117" s="354" t="s">
        <v>8429</v>
      </c>
      <c r="C117" s="355" t="s">
        <v>730</v>
      </c>
      <c r="D117" s="356">
        <v>16.97</v>
      </c>
    </row>
    <row r="118" spans="1:4">
      <c r="A118" s="353">
        <v>52</v>
      </c>
      <c r="B118" s="354" t="s">
        <v>8430</v>
      </c>
      <c r="C118" s="355" t="s">
        <v>730</v>
      </c>
      <c r="D118" s="356">
        <v>12.89</v>
      </c>
    </row>
    <row r="119" spans="1:4">
      <c r="A119" s="353">
        <v>43</v>
      </c>
      <c r="B119" s="354" t="s">
        <v>8431</v>
      </c>
      <c r="C119" s="355" t="s">
        <v>730</v>
      </c>
      <c r="D119" s="356">
        <v>43.52</v>
      </c>
    </row>
    <row r="120" spans="1:4" ht="30">
      <c r="A120" s="353">
        <v>39719</v>
      </c>
      <c r="B120" s="354" t="s">
        <v>8432</v>
      </c>
      <c r="C120" s="355" t="s">
        <v>734</v>
      </c>
      <c r="D120" s="356">
        <v>193.75</v>
      </c>
    </row>
    <row r="121" spans="1:4">
      <c r="A121" s="353">
        <v>3410</v>
      </c>
      <c r="B121" s="354" t="s">
        <v>8433</v>
      </c>
      <c r="C121" s="355" t="s">
        <v>733</v>
      </c>
      <c r="D121" s="356">
        <v>43.58</v>
      </c>
    </row>
    <row r="122" spans="1:4">
      <c r="A122" s="353">
        <v>4791</v>
      </c>
      <c r="B122" s="354" t="s">
        <v>8434</v>
      </c>
      <c r="C122" s="355" t="s">
        <v>733</v>
      </c>
      <c r="D122" s="356">
        <v>36.53</v>
      </c>
    </row>
    <row r="123" spans="1:4" ht="30">
      <c r="A123" s="353">
        <v>157</v>
      </c>
      <c r="B123" s="354" t="s">
        <v>8435</v>
      </c>
      <c r="C123" s="355" t="s">
        <v>733</v>
      </c>
      <c r="D123" s="356">
        <v>162.97999999999999</v>
      </c>
    </row>
    <row r="124" spans="1:4">
      <c r="A124" s="353">
        <v>156</v>
      </c>
      <c r="B124" s="354" t="s">
        <v>8436</v>
      </c>
      <c r="C124" s="355" t="s">
        <v>733</v>
      </c>
      <c r="D124" s="356">
        <v>58.03</v>
      </c>
    </row>
    <row r="125" spans="1:4">
      <c r="A125" s="353">
        <v>131</v>
      </c>
      <c r="B125" s="354" t="s">
        <v>8437</v>
      </c>
      <c r="C125" s="355" t="s">
        <v>733</v>
      </c>
      <c r="D125" s="356">
        <v>49.63</v>
      </c>
    </row>
    <row r="126" spans="1:4">
      <c r="A126" s="353">
        <v>21114</v>
      </c>
      <c r="B126" s="354" t="s">
        <v>8438</v>
      </c>
      <c r="C126" s="355" t="s">
        <v>730</v>
      </c>
      <c r="D126" s="356">
        <v>38.19</v>
      </c>
    </row>
    <row r="127" spans="1:4">
      <c r="A127" s="353">
        <v>119</v>
      </c>
      <c r="B127" s="354" t="s">
        <v>8439</v>
      </c>
      <c r="C127" s="355" t="s">
        <v>730</v>
      </c>
      <c r="D127" s="356">
        <v>9.68</v>
      </c>
    </row>
    <row r="128" spans="1:4">
      <c r="A128" s="353">
        <v>122</v>
      </c>
      <c r="B128" s="354" t="s">
        <v>8440</v>
      </c>
      <c r="C128" s="355" t="s">
        <v>730</v>
      </c>
      <c r="D128" s="356">
        <v>74.48</v>
      </c>
    </row>
    <row r="129" spans="1:4">
      <c r="A129" s="353">
        <v>20080</v>
      </c>
      <c r="B129" s="354" t="s">
        <v>8441</v>
      </c>
      <c r="C129" s="355" t="s">
        <v>730</v>
      </c>
      <c r="D129" s="356">
        <v>24.31</v>
      </c>
    </row>
    <row r="130" spans="1:4" ht="30">
      <c r="A130" s="353">
        <v>124</v>
      </c>
      <c r="B130" s="354" t="s">
        <v>8442</v>
      </c>
      <c r="C130" s="355" t="s">
        <v>734</v>
      </c>
      <c r="D130" s="356">
        <v>19.14</v>
      </c>
    </row>
    <row r="131" spans="1:4">
      <c r="A131" s="353">
        <v>7334</v>
      </c>
      <c r="B131" s="354" t="s">
        <v>8443</v>
      </c>
      <c r="C131" s="355" t="s">
        <v>734</v>
      </c>
      <c r="D131" s="356">
        <v>14.13</v>
      </c>
    </row>
    <row r="132" spans="1:4">
      <c r="A132" s="353">
        <v>45146</v>
      </c>
      <c r="B132" s="354" t="s">
        <v>8444</v>
      </c>
      <c r="C132" s="355" t="s">
        <v>733</v>
      </c>
      <c r="D132" s="356">
        <v>36.700000000000003</v>
      </c>
    </row>
    <row r="133" spans="1:4" ht="30">
      <c r="A133" s="353">
        <v>123</v>
      </c>
      <c r="B133" s="354" t="s">
        <v>8445</v>
      </c>
      <c r="C133" s="355" t="s">
        <v>734</v>
      </c>
      <c r="D133" s="356">
        <v>7.83</v>
      </c>
    </row>
    <row r="134" spans="1:4">
      <c r="A134" s="353">
        <v>127</v>
      </c>
      <c r="B134" s="354" t="s">
        <v>8446</v>
      </c>
      <c r="C134" s="355" t="s">
        <v>734</v>
      </c>
      <c r="D134" s="356">
        <v>18.690000000000001</v>
      </c>
    </row>
    <row r="135" spans="1:4" ht="30">
      <c r="A135" s="353">
        <v>133</v>
      </c>
      <c r="B135" s="354" t="s">
        <v>8447</v>
      </c>
      <c r="C135" s="355" t="s">
        <v>734</v>
      </c>
      <c r="D135" s="356">
        <v>7.76</v>
      </c>
    </row>
    <row r="136" spans="1:4" ht="30">
      <c r="A136" s="353">
        <v>43617</v>
      </c>
      <c r="B136" s="354" t="s">
        <v>8448</v>
      </c>
      <c r="C136" s="355" t="s">
        <v>734</v>
      </c>
      <c r="D136" s="356">
        <v>8.67</v>
      </c>
    </row>
    <row r="137" spans="1:4" ht="30">
      <c r="A137" s="353">
        <v>132</v>
      </c>
      <c r="B137" s="354" t="s">
        <v>8449</v>
      </c>
      <c r="C137" s="355" t="s">
        <v>734</v>
      </c>
      <c r="D137" s="356">
        <v>8.0500000000000007</v>
      </c>
    </row>
    <row r="138" spans="1:4" ht="30">
      <c r="A138" s="353">
        <v>43618</v>
      </c>
      <c r="B138" s="354" t="s">
        <v>8450</v>
      </c>
      <c r="C138" s="355" t="s">
        <v>733</v>
      </c>
      <c r="D138" s="356">
        <v>20.260000000000002</v>
      </c>
    </row>
    <row r="139" spans="1:4" ht="45">
      <c r="A139" s="353">
        <v>37476</v>
      </c>
      <c r="B139" s="354" t="s">
        <v>8451</v>
      </c>
      <c r="C139" s="355" t="s">
        <v>730</v>
      </c>
      <c r="D139" s="356">
        <v>2495.79</v>
      </c>
    </row>
    <row r="140" spans="1:4" ht="45">
      <c r="A140" s="353">
        <v>37478</v>
      </c>
      <c r="B140" s="354" t="s">
        <v>8452</v>
      </c>
      <c r="C140" s="355" t="s">
        <v>730</v>
      </c>
      <c r="D140" s="356">
        <v>3126.05</v>
      </c>
    </row>
    <row r="141" spans="1:4" ht="45">
      <c r="A141" s="353">
        <v>37477</v>
      </c>
      <c r="B141" s="354" t="s">
        <v>8453</v>
      </c>
      <c r="C141" s="355" t="s">
        <v>730</v>
      </c>
      <c r="D141" s="356">
        <v>4235.29</v>
      </c>
    </row>
    <row r="142" spans="1:4" ht="45">
      <c r="A142" s="353">
        <v>37479</v>
      </c>
      <c r="B142" s="354" t="s">
        <v>8454</v>
      </c>
      <c r="C142" s="355" t="s">
        <v>730</v>
      </c>
      <c r="D142" s="356">
        <v>5023.1000000000004</v>
      </c>
    </row>
    <row r="143" spans="1:4">
      <c r="A143" s="353">
        <v>4319</v>
      </c>
      <c r="B143" s="354" t="s">
        <v>8455</v>
      </c>
      <c r="C143" s="355" t="s">
        <v>730</v>
      </c>
      <c r="D143" s="356">
        <v>1.28</v>
      </c>
    </row>
    <row r="144" spans="1:4">
      <c r="A144" s="353">
        <v>42409</v>
      </c>
      <c r="B144" s="354" t="s">
        <v>8456</v>
      </c>
      <c r="C144" s="355" t="s">
        <v>733</v>
      </c>
      <c r="D144" s="356">
        <v>12.76</v>
      </c>
    </row>
    <row r="145" spans="1:4">
      <c r="A145" s="353">
        <v>40553</v>
      </c>
      <c r="B145" s="354" t="s">
        <v>8457</v>
      </c>
      <c r="C145" s="355" t="s">
        <v>735</v>
      </c>
      <c r="D145" s="356">
        <v>27.5</v>
      </c>
    </row>
    <row r="146" spans="1:4">
      <c r="A146" s="353">
        <v>6114</v>
      </c>
      <c r="B146" s="354" t="s">
        <v>8458</v>
      </c>
      <c r="C146" s="355" t="s">
        <v>736</v>
      </c>
      <c r="D146" s="356">
        <v>19.66</v>
      </c>
    </row>
    <row r="147" spans="1:4">
      <c r="A147" s="353">
        <v>40912</v>
      </c>
      <c r="B147" s="354" t="s">
        <v>8459</v>
      </c>
      <c r="C147" s="355" t="s">
        <v>737</v>
      </c>
      <c r="D147" s="356">
        <v>3443.77</v>
      </c>
    </row>
    <row r="148" spans="1:4">
      <c r="A148" s="353">
        <v>247</v>
      </c>
      <c r="B148" s="354" t="s">
        <v>8460</v>
      </c>
      <c r="C148" s="355" t="s">
        <v>736</v>
      </c>
      <c r="D148" s="356">
        <v>19.66</v>
      </c>
    </row>
    <row r="149" spans="1:4">
      <c r="A149" s="353">
        <v>40919</v>
      </c>
      <c r="B149" s="354" t="s">
        <v>8461</v>
      </c>
      <c r="C149" s="355" t="s">
        <v>737</v>
      </c>
      <c r="D149" s="356">
        <v>3443.77</v>
      </c>
    </row>
    <row r="150" spans="1:4">
      <c r="A150" s="353">
        <v>44499</v>
      </c>
      <c r="B150" s="354" t="s">
        <v>8462</v>
      </c>
      <c r="C150" s="355" t="s">
        <v>736</v>
      </c>
      <c r="D150" s="356">
        <v>19.66</v>
      </c>
    </row>
    <row r="151" spans="1:4">
      <c r="A151" s="353">
        <v>40984</v>
      </c>
      <c r="B151" s="354" t="s">
        <v>8463</v>
      </c>
      <c r="C151" s="355" t="s">
        <v>737</v>
      </c>
      <c r="D151" s="356">
        <v>3443.77</v>
      </c>
    </row>
    <row r="152" spans="1:4">
      <c r="A152" s="353">
        <v>248</v>
      </c>
      <c r="B152" s="354" t="s">
        <v>8464</v>
      </c>
      <c r="C152" s="355" t="s">
        <v>736</v>
      </c>
      <c r="D152" s="356">
        <v>19.29</v>
      </c>
    </row>
    <row r="153" spans="1:4">
      <c r="A153" s="353">
        <v>41086</v>
      </c>
      <c r="B153" s="354" t="s">
        <v>8465</v>
      </c>
      <c r="C153" s="355" t="s">
        <v>737</v>
      </c>
      <c r="D153" s="356">
        <v>3380.85</v>
      </c>
    </row>
    <row r="154" spans="1:4">
      <c r="A154" s="353">
        <v>34466</v>
      </c>
      <c r="B154" s="354" t="s">
        <v>8466</v>
      </c>
      <c r="C154" s="355" t="s">
        <v>736</v>
      </c>
      <c r="D154" s="356">
        <v>19.66</v>
      </c>
    </row>
    <row r="155" spans="1:4">
      <c r="A155" s="353">
        <v>41083</v>
      </c>
      <c r="B155" s="354" t="s">
        <v>8467</v>
      </c>
      <c r="C155" s="355" t="s">
        <v>737</v>
      </c>
      <c r="D155" s="356">
        <v>3443.77</v>
      </c>
    </row>
    <row r="156" spans="1:4">
      <c r="A156" s="353">
        <v>252</v>
      </c>
      <c r="B156" s="354" t="s">
        <v>8468</v>
      </c>
      <c r="C156" s="355" t="s">
        <v>736</v>
      </c>
      <c r="D156" s="356">
        <v>19.66</v>
      </c>
    </row>
    <row r="157" spans="1:4">
      <c r="A157" s="353">
        <v>40909</v>
      </c>
      <c r="B157" s="354" t="s">
        <v>8469</v>
      </c>
      <c r="C157" s="355" t="s">
        <v>737</v>
      </c>
      <c r="D157" s="356">
        <v>3443.77</v>
      </c>
    </row>
    <row r="158" spans="1:4">
      <c r="A158" s="353">
        <v>242</v>
      </c>
      <c r="B158" s="354" t="s">
        <v>8470</v>
      </c>
      <c r="C158" s="355" t="s">
        <v>736</v>
      </c>
      <c r="D158" s="356">
        <v>19.29</v>
      </c>
    </row>
    <row r="159" spans="1:4">
      <c r="A159" s="353">
        <v>41085</v>
      </c>
      <c r="B159" s="354" t="s">
        <v>8471</v>
      </c>
      <c r="C159" s="355" t="s">
        <v>737</v>
      </c>
      <c r="D159" s="356">
        <v>3380.85</v>
      </c>
    </row>
    <row r="160" spans="1:4" ht="30">
      <c r="A160" s="353">
        <v>427</v>
      </c>
      <c r="B160" s="354" t="s">
        <v>8472</v>
      </c>
      <c r="C160" s="355" t="s">
        <v>730</v>
      </c>
      <c r="D160" s="356">
        <v>5.13</v>
      </c>
    </row>
    <row r="161" spans="1:4" ht="30">
      <c r="A161" s="353">
        <v>417</v>
      </c>
      <c r="B161" s="354" t="s">
        <v>8473</v>
      </c>
      <c r="C161" s="355" t="s">
        <v>730</v>
      </c>
      <c r="D161" s="356">
        <v>2.41</v>
      </c>
    </row>
    <row r="162" spans="1:4" ht="30">
      <c r="A162" s="353">
        <v>11273</v>
      </c>
      <c r="B162" s="354" t="s">
        <v>8474</v>
      </c>
      <c r="C162" s="355" t="s">
        <v>730</v>
      </c>
      <c r="D162" s="356">
        <v>7.5</v>
      </c>
    </row>
    <row r="163" spans="1:4" ht="30">
      <c r="A163" s="353">
        <v>11272</v>
      </c>
      <c r="B163" s="354" t="s">
        <v>8475</v>
      </c>
      <c r="C163" s="355" t="s">
        <v>730</v>
      </c>
      <c r="D163" s="356">
        <v>4.53</v>
      </c>
    </row>
    <row r="164" spans="1:4" ht="30">
      <c r="A164" s="353">
        <v>11275</v>
      </c>
      <c r="B164" s="354" t="s">
        <v>8476</v>
      </c>
      <c r="C164" s="355" t="s">
        <v>730</v>
      </c>
      <c r="D164" s="356">
        <v>1.81</v>
      </c>
    </row>
    <row r="165" spans="1:4" ht="30">
      <c r="A165" s="353">
        <v>11274</v>
      </c>
      <c r="B165" s="354" t="s">
        <v>8477</v>
      </c>
      <c r="C165" s="355" t="s">
        <v>730</v>
      </c>
      <c r="D165" s="356">
        <v>1.38</v>
      </c>
    </row>
    <row r="166" spans="1:4">
      <c r="A166" s="353">
        <v>38470</v>
      </c>
      <c r="B166" s="354" t="s">
        <v>8478</v>
      </c>
      <c r="C166" s="355" t="s">
        <v>730</v>
      </c>
      <c r="D166" s="356">
        <v>44.49</v>
      </c>
    </row>
    <row r="167" spans="1:4">
      <c r="A167" s="353">
        <v>38547</v>
      </c>
      <c r="B167" s="354" t="s">
        <v>8479</v>
      </c>
      <c r="C167" s="355" t="s">
        <v>730</v>
      </c>
      <c r="D167" s="356">
        <v>121.4</v>
      </c>
    </row>
    <row r="168" spans="1:4">
      <c r="A168" s="353">
        <v>38469</v>
      </c>
      <c r="B168" s="354" t="s">
        <v>8480</v>
      </c>
      <c r="C168" s="355" t="s">
        <v>730</v>
      </c>
      <c r="D168" s="356">
        <v>130.54</v>
      </c>
    </row>
    <row r="169" spans="1:4">
      <c r="A169" s="353">
        <v>38467</v>
      </c>
      <c r="B169" s="354" t="s">
        <v>8481</v>
      </c>
      <c r="C169" s="355" t="s">
        <v>730</v>
      </c>
      <c r="D169" s="356">
        <v>73.45</v>
      </c>
    </row>
    <row r="170" spans="1:4">
      <c r="A170" s="353">
        <v>38468</v>
      </c>
      <c r="B170" s="354" t="s">
        <v>8482</v>
      </c>
      <c r="C170" s="355" t="s">
        <v>730</v>
      </c>
      <c r="D170" s="356">
        <v>80.83</v>
      </c>
    </row>
    <row r="171" spans="1:4">
      <c r="A171" s="353">
        <v>38471</v>
      </c>
      <c r="B171" s="354" t="s">
        <v>8483</v>
      </c>
      <c r="C171" s="355" t="s">
        <v>730</v>
      </c>
      <c r="D171" s="356">
        <v>104.96</v>
      </c>
    </row>
    <row r="172" spans="1:4">
      <c r="A172" s="353">
        <v>37370</v>
      </c>
      <c r="B172" s="354" t="s">
        <v>8484</v>
      </c>
      <c r="C172" s="355" t="s">
        <v>736</v>
      </c>
      <c r="D172" s="356">
        <v>4.04</v>
      </c>
    </row>
    <row r="173" spans="1:4">
      <c r="A173" s="353">
        <v>40862</v>
      </c>
      <c r="B173" s="354" t="s">
        <v>8485</v>
      </c>
      <c r="C173" s="355" t="s">
        <v>737</v>
      </c>
      <c r="D173" s="356">
        <v>762.22</v>
      </c>
    </row>
    <row r="174" spans="1:4" ht="30">
      <c r="A174" s="353">
        <v>10658</v>
      </c>
      <c r="B174" s="354" t="s">
        <v>8486</v>
      </c>
      <c r="C174" s="355" t="s">
        <v>730</v>
      </c>
      <c r="D174" s="356">
        <v>7359</v>
      </c>
    </row>
    <row r="175" spans="1:4">
      <c r="A175" s="353">
        <v>253</v>
      </c>
      <c r="B175" s="354" t="s">
        <v>8487</v>
      </c>
      <c r="C175" s="355" t="s">
        <v>736</v>
      </c>
      <c r="D175" s="356">
        <v>25.67</v>
      </c>
    </row>
    <row r="176" spans="1:4">
      <c r="A176" s="353">
        <v>40809</v>
      </c>
      <c r="B176" s="354" t="s">
        <v>8488</v>
      </c>
      <c r="C176" s="355" t="s">
        <v>737</v>
      </c>
      <c r="D176" s="356">
        <v>4493.67</v>
      </c>
    </row>
    <row r="177" spans="1:4" ht="45">
      <c r="A177" s="353">
        <v>42428</v>
      </c>
      <c r="B177" s="354" t="s">
        <v>8489</v>
      </c>
      <c r="C177" s="355" t="s">
        <v>730</v>
      </c>
      <c r="D177" s="356">
        <v>2271</v>
      </c>
    </row>
    <row r="178" spans="1:4">
      <c r="A178" s="353">
        <v>301</v>
      </c>
      <c r="B178" s="354" t="s">
        <v>8490</v>
      </c>
      <c r="C178" s="355" t="s">
        <v>730</v>
      </c>
      <c r="D178" s="356">
        <v>2.6</v>
      </c>
    </row>
    <row r="179" spans="1:4">
      <c r="A179" s="353">
        <v>296</v>
      </c>
      <c r="B179" s="354" t="s">
        <v>8491</v>
      </c>
      <c r="C179" s="355" t="s">
        <v>730</v>
      </c>
      <c r="D179" s="356">
        <v>1.47</v>
      </c>
    </row>
    <row r="180" spans="1:4">
      <c r="A180" s="353">
        <v>297</v>
      </c>
      <c r="B180" s="354" t="s">
        <v>8492</v>
      </c>
      <c r="C180" s="355" t="s">
        <v>730</v>
      </c>
      <c r="D180" s="356">
        <v>2.16</v>
      </c>
    </row>
    <row r="181" spans="1:4">
      <c r="A181" s="353">
        <v>299</v>
      </c>
      <c r="B181" s="354" t="s">
        <v>8493</v>
      </c>
      <c r="C181" s="355" t="s">
        <v>730</v>
      </c>
      <c r="D181" s="356">
        <v>3.05</v>
      </c>
    </row>
    <row r="182" spans="1:4">
      <c r="A182" s="353">
        <v>300</v>
      </c>
      <c r="B182" s="354" t="s">
        <v>8494</v>
      </c>
      <c r="C182" s="355" t="s">
        <v>730</v>
      </c>
      <c r="D182" s="356">
        <v>10.55</v>
      </c>
    </row>
    <row r="183" spans="1:4">
      <c r="A183" s="353">
        <v>20085</v>
      </c>
      <c r="B183" s="354" t="s">
        <v>8495</v>
      </c>
      <c r="C183" s="355" t="s">
        <v>730</v>
      </c>
      <c r="D183" s="356">
        <v>1.93</v>
      </c>
    </row>
    <row r="184" spans="1:4">
      <c r="A184" s="353">
        <v>298</v>
      </c>
      <c r="B184" s="354" t="s">
        <v>8496</v>
      </c>
      <c r="C184" s="355" t="s">
        <v>730</v>
      </c>
      <c r="D184" s="356">
        <v>2.34</v>
      </c>
    </row>
    <row r="185" spans="1:4">
      <c r="A185" s="353">
        <v>311</v>
      </c>
      <c r="B185" s="354" t="s">
        <v>8497</v>
      </c>
      <c r="C185" s="355" t="s">
        <v>730</v>
      </c>
      <c r="D185" s="356">
        <v>8.6999999999999993</v>
      </c>
    </row>
    <row r="186" spans="1:4">
      <c r="A186" s="353">
        <v>318</v>
      </c>
      <c r="B186" s="354" t="s">
        <v>8498</v>
      </c>
      <c r="C186" s="355" t="s">
        <v>730</v>
      </c>
      <c r="D186" s="356">
        <v>17.53</v>
      </c>
    </row>
    <row r="187" spans="1:4">
      <c r="A187" s="353">
        <v>319</v>
      </c>
      <c r="B187" s="354" t="s">
        <v>8499</v>
      </c>
      <c r="C187" s="355" t="s">
        <v>730</v>
      </c>
      <c r="D187" s="356">
        <v>27.48</v>
      </c>
    </row>
    <row r="188" spans="1:4">
      <c r="A188" s="353">
        <v>303</v>
      </c>
      <c r="B188" s="354" t="s">
        <v>8500</v>
      </c>
      <c r="C188" s="355" t="s">
        <v>730</v>
      </c>
      <c r="D188" s="356">
        <v>2.88</v>
      </c>
    </row>
    <row r="189" spans="1:4">
      <c r="A189" s="353">
        <v>305</v>
      </c>
      <c r="B189" s="354" t="s">
        <v>8501</v>
      </c>
      <c r="C189" s="355" t="s">
        <v>730</v>
      </c>
      <c r="D189" s="356">
        <v>9.06</v>
      </c>
    </row>
    <row r="190" spans="1:4">
      <c r="A190" s="353">
        <v>306</v>
      </c>
      <c r="B190" s="354" t="s">
        <v>8502</v>
      </c>
      <c r="C190" s="355" t="s">
        <v>730</v>
      </c>
      <c r="D190" s="356">
        <v>13.74</v>
      </c>
    </row>
    <row r="191" spans="1:4">
      <c r="A191" s="353">
        <v>307</v>
      </c>
      <c r="B191" s="354" t="s">
        <v>8503</v>
      </c>
      <c r="C191" s="355" t="s">
        <v>730</v>
      </c>
      <c r="D191" s="356">
        <v>34.72</v>
      </c>
    </row>
    <row r="192" spans="1:4">
      <c r="A192" s="353">
        <v>309</v>
      </c>
      <c r="B192" s="354" t="s">
        <v>8504</v>
      </c>
      <c r="C192" s="355" t="s">
        <v>730</v>
      </c>
      <c r="D192" s="356">
        <v>56.87</v>
      </c>
    </row>
    <row r="193" spans="1:4">
      <c r="A193" s="353">
        <v>310</v>
      </c>
      <c r="B193" s="354" t="s">
        <v>8505</v>
      </c>
      <c r="C193" s="355" t="s">
        <v>730</v>
      </c>
      <c r="D193" s="356">
        <v>78.819999999999993</v>
      </c>
    </row>
    <row r="194" spans="1:4">
      <c r="A194" s="353">
        <v>328</v>
      </c>
      <c r="B194" s="354" t="s">
        <v>8506</v>
      </c>
      <c r="C194" s="355" t="s">
        <v>730</v>
      </c>
      <c r="D194" s="356">
        <v>6.89</v>
      </c>
    </row>
    <row r="195" spans="1:4">
      <c r="A195" s="353">
        <v>325</v>
      </c>
      <c r="B195" s="354" t="s">
        <v>8507</v>
      </c>
      <c r="C195" s="355" t="s">
        <v>730</v>
      </c>
      <c r="D195" s="356">
        <v>2.0299999999999998</v>
      </c>
    </row>
    <row r="196" spans="1:4">
      <c r="A196" s="353">
        <v>20326</v>
      </c>
      <c r="B196" s="354" t="s">
        <v>8508</v>
      </c>
      <c r="C196" s="355" t="s">
        <v>730</v>
      </c>
      <c r="D196" s="356">
        <v>3.72</v>
      </c>
    </row>
    <row r="197" spans="1:4">
      <c r="A197" s="353">
        <v>329</v>
      </c>
      <c r="B197" s="354" t="s">
        <v>8509</v>
      </c>
      <c r="C197" s="355" t="s">
        <v>730</v>
      </c>
      <c r="D197" s="356">
        <v>5.76</v>
      </c>
    </row>
    <row r="198" spans="1:4">
      <c r="A198" s="353">
        <v>308</v>
      </c>
      <c r="B198" s="354" t="s">
        <v>8510</v>
      </c>
      <c r="C198" s="355" t="s">
        <v>730</v>
      </c>
      <c r="D198" s="356">
        <v>77.48</v>
      </c>
    </row>
    <row r="199" spans="1:4" ht="30">
      <c r="A199" s="353">
        <v>39642</v>
      </c>
      <c r="B199" s="354" t="s">
        <v>8511</v>
      </c>
      <c r="C199" s="355" t="s">
        <v>730</v>
      </c>
      <c r="D199" s="356">
        <v>2.5499999999999998</v>
      </c>
    </row>
    <row r="200" spans="1:4" ht="30">
      <c r="A200" s="353">
        <v>39641</v>
      </c>
      <c r="B200" s="354" t="s">
        <v>8512</v>
      </c>
      <c r="C200" s="355" t="s">
        <v>730</v>
      </c>
      <c r="D200" s="356">
        <v>2.2400000000000002</v>
      </c>
    </row>
    <row r="201" spans="1:4" ht="30">
      <c r="A201" s="353">
        <v>39643</v>
      </c>
      <c r="B201" s="354" t="s">
        <v>8513</v>
      </c>
      <c r="C201" s="355" t="s">
        <v>730</v>
      </c>
      <c r="D201" s="356">
        <v>3</v>
      </c>
    </row>
    <row r="202" spans="1:4" ht="30">
      <c r="A202" s="353">
        <v>39644</v>
      </c>
      <c r="B202" s="354" t="s">
        <v>8514</v>
      </c>
      <c r="C202" s="355" t="s">
        <v>730</v>
      </c>
      <c r="D202" s="356">
        <v>4.6500000000000004</v>
      </c>
    </row>
    <row r="203" spans="1:4" ht="30">
      <c r="A203" s="353">
        <v>39645</v>
      </c>
      <c r="B203" s="354" t="s">
        <v>8515</v>
      </c>
      <c r="C203" s="355" t="s">
        <v>730</v>
      </c>
      <c r="D203" s="356">
        <v>5.09</v>
      </c>
    </row>
    <row r="204" spans="1:4">
      <c r="A204" s="353">
        <v>41610</v>
      </c>
      <c r="B204" s="354" t="s">
        <v>8516</v>
      </c>
      <c r="C204" s="355" t="s">
        <v>730</v>
      </c>
      <c r="D204" s="356">
        <v>463.03</v>
      </c>
    </row>
    <row r="205" spans="1:4">
      <c r="A205" s="353">
        <v>41611</v>
      </c>
      <c r="B205" s="354" t="s">
        <v>8517</v>
      </c>
      <c r="C205" s="355" t="s">
        <v>730</v>
      </c>
      <c r="D205" s="356">
        <v>729.83</v>
      </c>
    </row>
    <row r="206" spans="1:4">
      <c r="A206" s="353">
        <v>41612</v>
      </c>
      <c r="B206" s="354" t="s">
        <v>8518</v>
      </c>
      <c r="C206" s="355" t="s">
        <v>730</v>
      </c>
      <c r="D206" s="356">
        <v>1024.78</v>
      </c>
    </row>
    <row r="207" spans="1:4">
      <c r="A207" s="353">
        <v>41637</v>
      </c>
      <c r="B207" s="354" t="s">
        <v>8519</v>
      </c>
      <c r="C207" s="355" t="s">
        <v>730</v>
      </c>
      <c r="D207" s="356">
        <v>95.79</v>
      </c>
    </row>
    <row r="208" spans="1:4">
      <c r="A208" s="353">
        <v>41638</v>
      </c>
      <c r="B208" s="354" t="s">
        <v>8520</v>
      </c>
      <c r="C208" s="355" t="s">
        <v>730</v>
      </c>
      <c r="D208" s="356">
        <v>124.78</v>
      </c>
    </row>
    <row r="209" spans="1:4">
      <c r="A209" s="353">
        <v>41639</v>
      </c>
      <c r="B209" s="354" t="s">
        <v>8521</v>
      </c>
      <c r="C209" s="355" t="s">
        <v>730</v>
      </c>
      <c r="D209" s="356">
        <v>301.89</v>
      </c>
    </row>
    <row r="210" spans="1:4">
      <c r="A210" s="353">
        <v>11789</v>
      </c>
      <c r="B210" s="354" t="s">
        <v>8522</v>
      </c>
      <c r="C210" s="355" t="s">
        <v>730</v>
      </c>
      <c r="D210" s="356">
        <v>0.68</v>
      </c>
    </row>
    <row r="211" spans="1:4" ht="30">
      <c r="A211" s="353">
        <v>20975</v>
      </c>
      <c r="B211" s="354" t="s">
        <v>8523</v>
      </c>
      <c r="C211" s="355" t="s">
        <v>730</v>
      </c>
      <c r="D211" s="356">
        <v>19.649999999999999</v>
      </c>
    </row>
    <row r="212" spans="1:4" ht="30">
      <c r="A212" s="353">
        <v>20976</v>
      </c>
      <c r="B212" s="354" t="s">
        <v>8524</v>
      </c>
      <c r="C212" s="355" t="s">
        <v>730</v>
      </c>
      <c r="D212" s="356">
        <v>29.68</v>
      </c>
    </row>
    <row r="213" spans="1:4">
      <c r="A213" s="353">
        <v>40340</v>
      </c>
      <c r="B213" s="354" t="s">
        <v>8525</v>
      </c>
      <c r="C213" s="355" t="s">
        <v>730</v>
      </c>
      <c r="D213" s="356">
        <v>19.12</v>
      </c>
    </row>
    <row r="214" spans="1:4">
      <c r="A214" s="353">
        <v>40341</v>
      </c>
      <c r="B214" s="354" t="s">
        <v>8526</v>
      </c>
      <c r="C214" s="355" t="s">
        <v>730</v>
      </c>
      <c r="D214" s="356">
        <v>22.82</v>
      </c>
    </row>
    <row r="215" spans="1:4">
      <c r="A215" s="353">
        <v>40342</v>
      </c>
      <c r="B215" s="354" t="s">
        <v>8527</v>
      </c>
      <c r="C215" s="355" t="s">
        <v>730</v>
      </c>
      <c r="D215" s="356">
        <v>27.22</v>
      </c>
    </row>
    <row r="216" spans="1:4">
      <c r="A216" s="353">
        <v>40343</v>
      </c>
      <c r="B216" s="354" t="s">
        <v>8528</v>
      </c>
      <c r="C216" s="355" t="s">
        <v>730</v>
      </c>
      <c r="D216" s="356">
        <v>32.29</v>
      </c>
    </row>
    <row r="217" spans="1:4">
      <c r="A217" s="353">
        <v>40344</v>
      </c>
      <c r="B217" s="354" t="s">
        <v>8529</v>
      </c>
      <c r="C217" s="355" t="s">
        <v>730</v>
      </c>
      <c r="D217" s="356">
        <v>44.02</v>
      </c>
    </row>
    <row r="218" spans="1:4">
      <c r="A218" s="353">
        <v>40345</v>
      </c>
      <c r="B218" s="354" t="s">
        <v>8530</v>
      </c>
      <c r="C218" s="355" t="s">
        <v>730</v>
      </c>
      <c r="D218" s="356">
        <v>54.24</v>
      </c>
    </row>
    <row r="219" spans="1:4">
      <c r="A219" s="353">
        <v>40346</v>
      </c>
      <c r="B219" s="354" t="s">
        <v>8531</v>
      </c>
      <c r="C219" s="355" t="s">
        <v>730</v>
      </c>
      <c r="D219" s="356">
        <v>62.92</v>
      </c>
    </row>
    <row r="220" spans="1:4">
      <c r="A220" s="353">
        <v>40347</v>
      </c>
      <c r="B220" s="354" t="s">
        <v>8532</v>
      </c>
      <c r="C220" s="355" t="s">
        <v>730</v>
      </c>
      <c r="D220" s="356">
        <v>79.05</v>
      </c>
    </row>
    <row r="221" spans="1:4">
      <c r="A221" s="353">
        <v>6138</v>
      </c>
      <c r="B221" s="354" t="s">
        <v>8533</v>
      </c>
      <c r="C221" s="355" t="s">
        <v>730</v>
      </c>
      <c r="D221" s="356">
        <v>11.23</v>
      </c>
    </row>
    <row r="222" spans="1:4" ht="30">
      <c r="A222" s="353">
        <v>43424</v>
      </c>
      <c r="B222" s="354" t="s">
        <v>8534</v>
      </c>
      <c r="C222" s="355" t="s">
        <v>730</v>
      </c>
      <c r="D222" s="356">
        <v>387.94</v>
      </c>
    </row>
    <row r="223" spans="1:4" ht="30">
      <c r="A223" s="353">
        <v>43426</v>
      </c>
      <c r="B223" s="354" t="s">
        <v>8535</v>
      </c>
      <c r="C223" s="355" t="s">
        <v>730</v>
      </c>
      <c r="D223" s="356">
        <v>1338.02</v>
      </c>
    </row>
    <row r="224" spans="1:4" ht="30">
      <c r="A224" s="353">
        <v>12565</v>
      </c>
      <c r="B224" s="354" t="s">
        <v>8536</v>
      </c>
      <c r="C224" s="355" t="s">
        <v>730</v>
      </c>
      <c r="D224" s="356">
        <v>469.22</v>
      </c>
    </row>
    <row r="225" spans="1:4" ht="30">
      <c r="A225" s="353">
        <v>12567</v>
      </c>
      <c r="B225" s="354" t="s">
        <v>8537</v>
      </c>
      <c r="C225" s="355" t="s">
        <v>730</v>
      </c>
      <c r="D225" s="356">
        <v>630.25</v>
      </c>
    </row>
    <row r="226" spans="1:4" ht="30">
      <c r="A226" s="353">
        <v>12568</v>
      </c>
      <c r="B226" s="354" t="s">
        <v>8538</v>
      </c>
      <c r="C226" s="355" t="s">
        <v>730</v>
      </c>
      <c r="D226" s="356">
        <v>882.35</v>
      </c>
    </row>
    <row r="227" spans="1:4" ht="30">
      <c r="A227" s="353">
        <v>43441</v>
      </c>
      <c r="B227" s="354" t="s">
        <v>8539</v>
      </c>
      <c r="C227" s="355" t="s">
        <v>730</v>
      </c>
      <c r="D227" s="356">
        <v>113.44</v>
      </c>
    </row>
    <row r="228" spans="1:4" ht="30">
      <c r="A228" s="353">
        <v>43423</v>
      </c>
      <c r="B228" s="354" t="s">
        <v>8540</v>
      </c>
      <c r="C228" s="355" t="s">
        <v>730</v>
      </c>
      <c r="D228" s="356">
        <v>52.94</v>
      </c>
    </row>
    <row r="229" spans="1:4" ht="30">
      <c r="A229" s="353">
        <v>12532</v>
      </c>
      <c r="B229" s="354" t="s">
        <v>8541</v>
      </c>
      <c r="C229" s="355" t="s">
        <v>730</v>
      </c>
      <c r="D229" s="356">
        <v>81.64</v>
      </c>
    </row>
    <row r="230" spans="1:4" ht="30">
      <c r="A230" s="353">
        <v>43444</v>
      </c>
      <c r="B230" s="354" t="s">
        <v>8542</v>
      </c>
      <c r="C230" s="355" t="s">
        <v>730</v>
      </c>
      <c r="D230" s="356">
        <v>274.14999999999998</v>
      </c>
    </row>
    <row r="231" spans="1:4" ht="30">
      <c r="A231" s="353">
        <v>12551</v>
      </c>
      <c r="B231" s="354" t="s">
        <v>8543</v>
      </c>
      <c r="C231" s="355" t="s">
        <v>730</v>
      </c>
      <c r="D231" s="356">
        <v>195.6</v>
      </c>
    </row>
    <row r="232" spans="1:4" ht="30">
      <c r="A232" s="353">
        <v>43442</v>
      </c>
      <c r="B232" s="354" t="s">
        <v>8544</v>
      </c>
      <c r="C232" s="355" t="s">
        <v>730</v>
      </c>
      <c r="D232" s="356">
        <v>151.26</v>
      </c>
    </row>
    <row r="233" spans="1:4" ht="30">
      <c r="A233" s="353">
        <v>43443</v>
      </c>
      <c r="B233" s="354" t="s">
        <v>8545</v>
      </c>
      <c r="C233" s="355" t="s">
        <v>730</v>
      </c>
      <c r="D233" s="356">
        <v>198.52</v>
      </c>
    </row>
    <row r="234" spans="1:4" ht="30">
      <c r="A234" s="353">
        <v>12544</v>
      </c>
      <c r="B234" s="354" t="s">
        <v>8546</v>
      </c>
      <c r="C234" s="355" t="s">
        <v>730</v>
      </c>
      <c r="D234" s="356">
        <v>107.14</v>
      </c>
    </row>
    <row r="235" spans="1:4" ht="30">
      <c r="A235" s="353">
        <v>12547</v>
      </c>
      <c r="B235" s="354" t="s">
        <v>8547</v>
      </c>
      <c r="C235" s="355" t="s">
        <v>730</v>
      </c>
      <c r="D235" s="356">
        <v>144.1</v>
      </c>
    </row>
    <row r="236" spans="1:4" ht="30">
      <c r="A236" s="353">
        <v>43445</v>
      </c>
      <c r="B236" s="354" t="s">
        <v>8548</v>
      </c>
      <c r="C236" s="355" t="s">
        <v>730</v>
      </c>
      <c r="D236" s="356">
        <v>378.15</v>
      </c>
    </row>
    <row r="237" spans="1:4" ht="30">
      <c r="A237" s="353">
        <v>12563</v>
      </c>
      <c r="B237" s="354" t="s">
        <v>8549</v>
      </c>
      <c r="C237" s="355" t="s">
        <v>730</v>
      </c>
      <c r="D237" s="356">
        <v>270.55</v>
      </c>
    </row>
    <row r="238" spans="1:4" ht="30">
      <c r="A238" s="353">
        <v>43425</v>
      </c>
      <c r="B238" s="354" t="s">
        <v>8550</v>
      </c>
      <c r="C238" s="355" t="s">
        <v>730</v>
      </c>
      <c r="D238" s="356">
        <v>170.16</v>
      </c>
    </row>
    <row r="239" spans="1:4" ht="30">
      <c r="A239" s="353">
        <v>43446</v>
      </c>
      <c r="B239" s="354" t="s">
        <v>8551</v>
      </c>
      <c r="C239" s="355" t="s">
        <v>730</v>
      </c>
      <c r="D239" s="356">
        <v>359.24</v>
      </c>
    </row>
    <row r="240" spans="1:4" ht="30">
      <c r="A240" s="353">
        <v>43447</v>
      </c>
      <c r="B240" s="354" t="s">
        <v>8552</v>
      </c>
      <c r="C240" s="355" t="s">
        <v>730</v>
      </c>
      <c r="D240" s="356">
        <v>441.17</v>
      </c>
    </row>
    <row r="241" spans="1:4" ht="30">
      <c r="A241" s="353">
        <v>43448</v>
      </c>
      <c r="B241" s="354" t="s">
        <v>8553</v>
      </c>
      <c r="C241" s="355" t="s">
        <v>730</v>
      </c>
      <c r="D241" s="356">
        <v>617.64</v>
      </c>
    </row>
    <row r="242" spans="1:4" ht="30">
      <c r="A242" s="353">
        <v>13761</v>
      </c>
      <c r="B242" s="354" t="s">
        <v>8554</v>
      </c>
      <c r="C242" s="355" t="s">
        <v>730</v>
      </c>
      <c r="D242" s="356">
        <v>2946.78</v>
      </c>
    </row>
    <row r="243" spans="1:4" ht="30">
      <c r="A243" s="353">
        <v>4814</v>
      </c>
      <c r="B243" s="354" t="s">
        <v>8555</v>
      </c>
      <c r="C243" s="355" t="s">
        <v>730</v>
      </c>
      <c r="D243" s="356">
        <v>69.64</v>
      </c>
    </row>
    <row r="244" spans="1:4">
      <c r="A244" s="353">
        <v>44473</v>
      </c>
      <c r="B244" s="354" t="s">
        <v>8556</v>
      </c>
      <c r="C244" s="355" t="s">
        <v>730</v>
      </c>
      <c r="D244" s="356">
        <v>2162.0100000000002</v>
      </c>
    </row>
    <row r="245" spans="1:4">
      <c r="A245" s="353">
        <v>6122</v>
      </c>
      <c r="B245" s="354" t="s">
        <v>8557</v>
      </c>
      <c r="C245" s="355" t="s">
        <v>736</v>
      </c>
      <c r="D245" s="356">
        <v>22.64</v>
      </c>
    </row>
    <row r="246" spans="1:4">
      <c r="A246" s="353">
        <v>40810</v>
      </c>
      <c r="B246" s="354" t="s">
        <v>8558</v>
      </c>
      <c r="C246" s="355" t="s">
        <v>737</v>
      </c>
      <c r="D246" s="356">
        <v>3965.61</v>
      </c>
    </row>
    <row r="247" spans="1:4">
      <c r="A247" s="353">
        <v>21100</v>
      </c>
      <c r="B247" s="354" t="s">
        <v>8559</v>
      </c>
      <c r="C247" s="355" t="s">
        <v>730</v>
      </c>
      <c r="D247" s="356">
        <v>3545</v>
      </c>
    </row>
    <row r="248" spans="1:4" ht="30">
      <c r="A248" s="353">
        <v>11816</v>
      </c>
      <c r="B248" s="354" t="s">
        <v>8560</v>
      </c>
      <c r="C248" s="355" t="s">
        <v>730</v>
      </c>
      <c r="D248" s="356">
        <v>3780</v>
      </c>
    </row>
    <row r="249" spans="1:4" ht="30">
      <c r="A249" s="353">
        <v>11814</v>
      </c>
      <c r="B249" s="354" t="s">
        <v>8561</v>
      </c>
      <c r="C249" s="355" t="s">
        <v>730</v>
      </c>
      <c r="D249" s="356">
        <v>8228.11</v>
      </c>
    </row>
    <row r="250" spans="1:4" ht="30">
      <c r="A250" s="353">
        <v>14186</v>
      </c>
      <c r="B250" s="354" t="s">
        <v>8562</v>
      </c>
      <c r="C250" s="355" t="s">
        <v>730</v>
      </c>
      <c r="D250" s="356">
        <v>10331.5</v>
      </c>
    </row>
    <row r="251" spans="1:4" ht="30">
      <c r="A251" s="353">
        <v>14185</v>
      </c>
      <c r="B251" s="354" t="s">
        <v>8563</v>
      </c>
      <c r="C251" s="355" t="s">
        <v>730</v>
      </c>
      <c r="D251" s="356">
        <v>13383.32</v>
      </c>
    </row>
    <row r="252" spans="1:4" ht="30">
      <c r="A252" s="353">
        <v>11811</v>
      </c>
      <c r="B252" s="354" t="s">
        <v>8564</v>
      </c>
      <c r="C252" s="355" t="s">
        <v>730</v>
      </c>
      <c r="D252" s="356">
        <v>5117.2700000000004</v>
      </c>
    </row>
    <row r="253" spans="1:4">
      <c r="A253" s="353">
        <v>44498</v>
      </c>
      <c r="B253" s="354" t="s">
        <v>8565</v>
      </c>
      <c r="C253" s="355" t="s">
        <v>730</v>
      </c>
      <c r="D253" s="356">
        <v>318204.48</v>
      </c>
    </row>
    <row r="254" spans="1:4" ht="30">
      <c r="A254" s="353">
        <v>34469</v>
      </c>
      <c r="B254" s="354" t="s">
        <v>8566</v>
      </c>
      <c r="C254" s="355" t="s">
        <v>730</v>
      </c>
      <c r="D254" s="356">
        <v>11310.87</v>
      </c>
    </row>
    <row r="255" spans="1:4" ht="30">
      <c r="A255" s="353">
        <v>34476</v>
      </c>
      <c r="B255" s="354" t="s">
        <v>8567</v>
      </c>
      <c r="C255" s="355" t="s">
        <v>730</v>
      </c>
      <c r="D255" s="356">
        <v>5899.09</v>
      </c>
    </row>
    <row r="256" spans="1:4" ht="30">
      <c r="A256" s="353">
        <v>34477</v>
      </c>
      <c r="B256" s="354" t="s">
        <v>8568</v>
      </c>
      <c r="C256" s="355" t="s">
        <v>730</v>
      </c>
      <c r="D256" s="356">
        <v>7829.24</v>
      </c>
    </row>
    <row r="257" spans="1:4" ht="30">
      <c r="A257" s="353">
        <v>34482</v>
      </c>
      <c r="B257" s="354" t="s">
        <v>8569</v>
      </c>
      <c r="C257" s="355" t="s">
        <v>730</v>
      </c>
      <c r="D257" s="356">
        <v>7312.08</v>
      </c>
    </row>
    <row r="258" spans="1:4" ht="45">
      <c r="A258" s="353">
        <v>34472</v>
      </c>
      <c r="B258" s="354" t="s">
        <v>8570</v>
      </c>
      <c r="C258" s="355" t="s">
        <v>730</v>
      </c>
      <c r="D258" s="356">
        <v>3480</v>
      </c>
    </row>
    <row r="259" spans="1:4" ht="30">
      <c r="A259" s="353">
        <v>42425</v>
      </c>
      <c r="B259" s="354" t="s">
        <v>8571</v>
      </c>
      <c r="C259" s="355" t="s">
        <v>730</v>
      </c>
      <c r="D259" s="356">
        <v>2559.73</v>
      </c>
    </row>
    <row r="260" spans="1:4" ht="30">
      <c r="A260" s="353">
        <v>42422</v>
      </c>
      <c r="B260" s="354" t="s">
        <v>8572</v>
      </c>
      <c r="C260" s="355" t="s">
        <v>730</v>
      </c>
      <c r="D260" s="356">
        <v>3800</v>
      </c>
    </row>
    <row r="261" spans="1:4" ht="30">
      <c r="A261" s="353">
        <v>43184</v>
      </c>
      <c r="B261" s="354" t="s">
        <v>8573</v>
      </c>
      <c r="C261" s="355" t="s">
        <v>730</v>
      </c>
      <c r="D261" s="356">
        <v>5251.96</v>
      </c>
    </row>
    <row r="262" spans="1:4" ht="30">
      <c r="A262" s="353">
        <v>42424</v>
      </c>
      <c r="B262" s="354" t="s">
        <v>8574</v>
      </c>
      <c r="C262" s="355" t="s">
        <v>730</v>
      </c>
      <c r="D262" s="356">
        <v>2286.06</v>
      </c>
    </row>
    <row r="263" spans="1:4" ht="45">
      <c r="A263" s="353">
        <v>42421</v>
      </c>
      <c r="B263" s="354" t="s">
        <v>8575</v>
      </c>
      <c r="C263" s="355" t="s">
        <v>730</v>
      </c>
      <c r="D263" s="356">
        <v>20814.310000000001</v>
      </c>
    </row>
    <row r="264" spans="1:4" ht="30">
      <c r="A264" s="353">
        <v>42416</v>
      </c>
      <c r="B264" s="354" t="s">
        <v>8576</v>
      </c>
      <c r="C264" s="355" t="s">
        <v>730</v>
      </c>
      <c r="D264" s="356">
        <v>9854.94</v>
      </c>
    </row>
    <row r="265" spans="1:4" ht="30">
      <c r="A265" s="353">
        <v>42417</v>
      </c>
      <c r="B265" s="354" t="s">
        <v>8577</v>
      </c>
      <c r="C265" s="355" t="s">
        <v>730</v>
      </c>
      <c r="D265" s="356">
        <v>11048.19</v>
      </c>
    </row>
    <row r="266" spans="1:4" ht="30">
      <c r="A266" s="353">
        <v>42419</v>
      </c>
      <c r="B266" s="354" t="s">
        <v>8578</v>
      </c>
      <c r="C266" s="355" t="s">
        <v>730</v>
      </c>
      <c r="D266" s="356">
        <v>12482.11</v>
      </c>
    </row>
    <row r="267" spans="1:4" ht="30">
      <c r="A267" s="353">
        <v>42420</v>
      </c>
      <c r="B267" s="354" t="s">
        <v>8579</v>
      </c>
      <c r="C267" s="355" t="s">
        <v>730</v>
      </c>
      <c r="D267" s="356">
        <v>17155.73</v>
      </c>
    </row>
    <row r="268" spans="1:4" ht="30">
      <c r="A268" s="353">
        <v>43195</v>
      </c>
      <c r="B268" s="354" t="s">
        <v>8580</v>
      </c>
      <c r="C268" s="355" t="s">
        <v>730</v>
      </c>
      <c r="D268" s="356">
        <v>6040.78</v>
      </c>
    </row>
    <row r="269" spans="1:4" ht="30">
      <c r="A269" s="353">
        <v>43196</v>
      </c>
      <c r="B269" s="354" t="s">
        <v>8581</v>
      </c>
      <c r="C269" s="355" t="s">
        <v>730</v>
      </c>
      <c r="D269" s="356">
        <v>7486.68</v>
      </c>
    </row>
    <row r="270" spans="1:4" ht="30">
      <c r="A270" s="353">
        <v>43198</v>
      </c>
      <c r="B270" s="354" t="s">
        <v>8582</v>
      </c>
      <c r="C270" s="355" t="s">
        <v>730</v>
      </c>
      <c r="D270" s="356">
        <v>11125.02</v>
      </c>
    </row>
    <row r="271" spans="1:4" ht="30">
      <c r="A271" s="353">
        <v>43199</v>
      </c>
      <c r="B271" s="354" t="s">
        <v>8583</v>
      </c>
      <c r="C271" s="355" t="s">
        <v>730</v>
      </c>
      <c r="D271" s="356">
        <v>11532.68</v>
      </c>
    </row>
    <row r="272" spans="1:4" ht="30">
      <c r="A272" s="353">
        <v>43200</v>
      </c>
      <c r="B272" s="354" t="s">
        <v>8584</v>
      </c>
      <c r="C272" s="355" t="s">
        <v>730</v>
      </c>
      <c r="D272" s="356">
        <v>13234.59</v>
      </c>
    </row>
    <row r="273" spans="1:4" ht="30">
      <c r="A273" s="353">
        <v>39556</v>
      </c>
      <c r="B273" s="354" t="s">
        <v>8585</v>
      </c>
      <c r="C273" s="355" t="s">
        <v>730</v>
      </c>
      <c r="D273" s="356">
        <v>7228.35</v>
      </c>
    </row>
    <row r="274" spans="1:4" ht="30">
      <c r="A274" s="353">
        <v>39557</v>
      </c>
      <c r="B274" s="354" t="s">
        <v>8586</v>
      </c>
      <c r="C274" s="355" t="s">
        <v>730</v>
      </c>
      <c r="D274" s="356">
        <v>7783.35</v>
      </c>
    </row>
    <row r="275" spans="1:4" ht="30">
      <c r="A275" s="353">
        <v>39559</v>
      </c>
      <c r="B275" s="354" t="s">
        <v>8587</v>
      </c>
      <c r="C275" s="355" t="s">
        <v>730</v>
      </c>
      <c r="D275" s="356">
        <v>11502.29</v>
      </c>
    </row>
    <row r="276" spans="1:4" ht="30">
      <c r="A276" s="353">
        <v>39560</v>
      </c>
      <c r="B276" s="354" t="s">
        <v>8588</v>
      </c>
      <c r="C276" s="355" t="s">
        <v>730</v>
      </c>
      <c r="D276" s="356">
        <v>13307.03</v>
      </c>
    </row>
    <row r="277" spans="1:4" ht="30">
      <c r="A277" s="353">
        <v>39561</v>
      </c>
      <c r="B277" s="354" t="s">
        <v>8589</v>
      </c>
      <c r="C277" s="355" t="s">
        <v>730</v>
      </c>
      <c r="D277" s="356">
        <v>13920.85</v>
      </c>
    </row>
    <row r="278" spans="1:4" ht="30">
      <c r="A278" s="353">
        <v>43190</v>
      </c>
      <c r="B278" s="354" t="s">
        <v>8590</v>
      </c>
      <c r="C278" s="355" t="s">
        <v>730</v>
      </c>
      <c r="D278" s="356">
        <v>2054.35</v>
      </c>
    </row>
    <row r="279" spans="1:4" ht="30">
      <c r="A279" s="353">
        <v>39555</v>
      </c>
      <c r="B279" s="354" t="s">
        <v>8591</v>
      </c>
      <c r="C279" s="355" t="s">
        <v>730</v>
      </c>
      <c r="D279" s="356">
        <v>2222.2800000000002</v>
      </c>
    </row>
    <row r="280" spans="1:4" ht="30">
      <c r="A280" s="353">
        <v>43191</v>
      </c>
      <c r="B280" s="354" t="s">
        <v>8592</v>
      </c>
      <c r="C280" s="355" t="s">
        <v>730</v>
      </c>
      <c r="D280" s="356">
        <v>2955.93</v>
      </c>
    </row>
    <row r="281" spans="1:4" ht="30">
      <c r="A281" s="353">
        <v>39548</v>
      </c>
      <c r="B281" s="354" t="s">
        <v>8593</v>
      </c>
      <c r="C281" s="355" t="s">
        <v>730</v>
      </c>
      <c r="D281" s="356">
        <v>3296.32</v>
      </c>
    </row>
    <row r="282" spans="1:4" ht="30">
      <c r="A282" s="353">
        <v>43192</v>
      </c>
      <c r="B282" s="354" t="s">
        <v>8594</v>
      </c>
      <c r="C282" s="355" t="s">
        <v>730</v>
      </c>
      <c r="D282" s="356">
        <v>3872.01</v>
      </c>
    </row>
    <row r="283" spans="1:4" ht="30">
      <c r="A283" s="353">
        <v>39554</v>
      </c>
      <c r="B283" s="354" t="s">
        <v>8595</v>
      </c>
      <c r="C283" s="355" t="s">
        <v>730</v>
      </c>
      <c r="D283" s="356">
        <v>4358.8900000000003</v>
      </c>
    </row>
    <row r="284" spans="1:4" ht="30">
      <c r="A284" s="353">
        <v>43194</v>
      </c>
      <c r="B284" s="354" t="s">
        <v>8596</v>
      </c>
      <c r="C284" s="355" t="s">
        <v>730</v>
      </c>
      <c r="D284" s="356">
        <v>1759.9</v>
      </c>
    </row>
    <row r="285" spans="1:4" ht="30">
      <c r="A285" s="353">
        <v>39551</v>
      </c>
      <c r="B285" s="354" t="s">
        <v>8597</v>
      </c>
      <c r="C285" s="355" t="s">
        <v>730</v>
      </c>
      <c r="D285" s="356">
        <v>1937.84</v>
      </c>
    </row>
    <row r="286" spans="1:4" ht="30">
      <c r="A286" s="353">
        <v>43185</v>
      </c>
      <c r="B286" s="354" t="s">
        <v>8598</v>
      </c>
      <c r="C286" s="355" t="s">
        <v>730</v>
      </c>
      <c r="D286" s="356">
        <v>5506.99</v>
      </c>
    </row>
    <row r="287" spans="1:4" ht="30">
      <c r="A287" s="353">
        <v>43186</v>
      </c>
      <c r="B287" s="354" t="s">
        <v>8599</v>
      </c>
      <c r="C287" s="355" t="s">
        <v>730</v>
      </c>
      <c r="D287" s="356">
        <v>5808.76</v>
      </c>
    </row>
    <row r="288" spans="1:4" ht="30">
      <c r="A288" s="353">
        <v>43187</v>
      </c>
      <c r="B288" s="354" t="s">
        <v>8600</v>
      </c>
      <c r="C288" s="355" t="s">
        <v>730</v>
      </c>
      <c r="D288" s="356">
        <v>7708.28</v>
      </c>
    </row>
    <row r="289" spans="1:4" ht="30">
      <c r="A289" s="353">
        <v>43188</v>
      </c>
      <c r="B289" s="354" t="s">
        <v>8601</v>
      </c>
      <c r="C289" s="355" t="s">
        <v>730</v>
      </c>
      <c r="D289" s="356">
        <v>9339.61</v>
      </c>
    </row>
    <row r="290" spans="1:4" ht="30">
      <c r="A290" s="353">
        <v>43189</v>
      </c>
      <c r="B290" s="354" t="s">
        <v>8602</v>
      </c>
      <c r="C290" s="355" t="s">
        <v>730</v>
      </c>
      <c r="D290" s="356">
        <v>10505.5</v>
      </c>
    </row>
    <row r="291" spans="1:4">
      <c r="A291" s="353">
        <v>39580</v>
      </c>
      <c r="B291" s="354" t="s">
        <v>8603</v>
      </c>
      <c r="C291" s="355" t="s">
        <v>730</v>
      </c>
      <c r="D291" s="356">
        <v>82787.63</v>
      </c>
    </row>
    <row r="292" spans="1:4">
      <c r="A292" s="353">
        <v>39577</v>
      </c>
      <c r="B292" s="354" t="s">
        <v>8604</v>
      </c>
      <c r="C292" s="355" t="s">
        <v>730</v>
      </c>
      <c r="D292" s="356">
        <v>25912.35</v>
      </c>
    </row>
    <row r="293" spans="1:4">
      <c r="A293" s="353">
        <v>39578</v>
      </c>
      <c r="B293" s="354" t="s">
        <v>8605</v>
      </c>
      <c r="C293" s="355" t="s">
        <v>730</v>
      </c>
      <c r="D293" s="356">
        <v>33440.400000000001</v>
      </c>
    </row>
    <row r="294" spans="1:4">
      <c r="A294" s="353">
        <v>39579</v>
      </c>
      <c r="B294" s="354" t="s">
        <v>8606</v>
      </c>
      <c r="C294" s="355" t="s">
        <v>730</v>
      </c>
      <c r="D294" s="356">
        <v>48653.17</v>
      </c>
    </row>
    <row r="295" spans="1:4" ht="30">
      <c r="A295" s="353">
        <v>39826</v>
      </c>
      <c r="B295" s="354" t="s">
        <v>8607</v>
      </c>
      <c r="C295" s="355" t="s">
        <v>730</v>
      </c>
      <c r="D295" s="356">
        <v>5975.49</v>
      </c>
    </row>
    <row r="296" spans="1:4">
      <c r="A296" s="353">
        <v>10700</v>
      </c>
      <c r="B296" s="354" t="s">
        <v>8608</v>
      </c>
      <c r="C296" s="355" t="s">
        <v>730</v>
      </c>
      <c r="D296" s="356">
        <v>23610.91</v>
      </c>
    </row>
    <row r="297" spans="1:4">
      <c r="A297" s="353">
        <v>346</v>
      </c>
      <c r="B297" s="354" t="s">
        <v>8609</v>
      </c>
      <c r="C297" s="355" t="s">
        <v>733</v>
      </c>
      <c r="D297" s="356">
        <v>31.07</v>
      </c>
    </row>
    <row r="298" spans="1:4">
      <c r="A298" s="353">
        <v>3312</v>
      </c>
      <c r="B298" s="354" t="s">
        <v>8610</v>
      </c>
      <c r="C298" s="355" t="s">
        <v>733</v>
      </c>
      <c r="D298" s="356">
        <v>27.52</v>
      </c>
    </row>
    <row r="299" spans="1:4">
      <c r="A299" s="353">
        <v>339</v>
      </c>
      <c r="B299" s="354" t="s">
        <v>8611</v>
      </c>
      <c r="C299" s="355" t="s">
        <v>732</v>
      </c>
      <c r="D299" s="356">
        <v>1.6</v>
      </c>
    </row>
    <row r="300" spans="1:4">
      <c r="A300" s="353">
        <v>340</v>
      </c>
      <c r="B300" s="354" t="s">
        <v>8612</v>
      </c>
      <c r="C300" s="355" t="s">
        <v>732</v>
      </c>
      <c r="D300" s="356">
        <v>1.44</v>
      </c>
    </row>
    <row r="301" spans="1:4" ht="30">
      <c r="A301" s="353">
        <v>43130</v>
      </c>
      <c r="B301" s="354" t="s">
        <v>8613</v>
      </c>
      <c r="C301" s="355" t="s">
        <v>733</v>
      </c>
      <c r="D301" s="356">
        <v>26.23</v>
      </c>
    </row>
    <row r="302" spans="1:4">
      <c r="A302" s="353">
        <v>344</v>
      </c>
      <c r="B302" s="354" t="s">
        <v>8614</v>
      </c>
      <c r="C302" s="355" t="s">
        <v>733</v>
      </c>
      <c r="D302" s="356">
        <v>34.479999999999997</v>
      </c>
    </row>
    <row r="303" spans="1:4">
      <c r="A303" s="353">
        <v>345</v>
      </c>
      <c r="B303" s="354" t="s">
        <v>8615</v>
      </c>
      <c r="C303" s="355" t="s">
        <v>733</v>
      </c>
      <c r="D303" s="356">
        <v>37.409999999999997</v>
      </c>
    </row>
    <row r="304" spans="1:4" ht="30">
      <c r="A304" s="353">
        <v>43131</v>
      </c>
      <c r="B304" s="354" t="s">
        <v>8616</v>
      </c>
      <c r="C304" s="355" t="s">
        <v>733</v>
      </c>
      <c r="D304" s="356">
        <v>30.47</v>
      </c>
    </row>
    <row r="305" spans="1:4">
      <c r="A305" s="353">
        <v>3313</v>
      </c>
      <c r="B305" s="354" t="s">
        <v>8617</v>
      </c>
      <c r="C305" s="355" t="s">
        <v>733</v>
      </c>
      <c r="D305" s="356">
        <v>35.409999999999997</v>
      </c>
    </row>
    <row r="306" spans="1:4">
      <c r="A306" s="353">
        <v>43132</v>
      </c>
      <c r="B306" s="354" t="s">
        <v>8618</v>
      </c>
      <c r="C306" s="355" t="s">
        <v>733</v>
      </c>
      <c r="D306" s="356">
        <v>26.23</v>
      </c>
    </row>
    <row r="307" spans="1:4">
      <c r="A307" s="353">
        <v>366</v>
      </c>
      <c r="B307" s="354" t="s">
        <v>8619</v>
      </c>
      <c r="C307" s="355" t="s">
        <v>735</v>
      </c>
      <c r="D307" s="356">
        <v>120</v>
      </c>
    </row>
    <row r="308" spans="1:4">
      <c r="A308" s="353">
        <v>367</v>
      </c>
      <c r="B308" s="354" t="s">
        <v>8620</v>
      </c>
      <c r="C308" s="355" t="s">
        <v>735</v>
      </c>
      <c r="D308" s="356">
        <v>121.56</v>
      </c>
    </row>
    <row r="309" spans="1:4">
      <c r="A309" s="353">
        <v>370</v>
      </c>
      <c r="B309" s="354" t="s">
        <v>8621</v>
      </c>
      <c r="C309" s="355" t="s">
        <v>735</v>
      </c>
      <c r="D309" s="356">
        <v>120</v>
      </c>
    </row>
    <row r="310" spans="1:4">
      <c r="A310" s="353">
        <v>368</v>
      </c>
      <c r="B310" s="354" t="s">
        <v>8622</v>
      </c>
      <c r="C310" s="355" t="s">
        <v>735</v>
      </c>
      <c r="D310" s="356">
        <v>60</v>
      </c>
    </row>
    <row r="311" spans="1:4" ht="30">
      <c r="A311" s="353">
        <v>11075</v>
      </c>
      <c r="B311" s="354" t="s">
        <v>8623</v>
      </c>
      <c r="C311" s="355" t="s">
        <v>735</v>
      </c>
      <c r="D311" s="356">
        <v>1377.23</v>
      </c>
    </row>
    <row r="312" spans="1:4">
      <c r="A312" s="353">
        <v>1381</v>
      </c>
      <c r="B312" s="354" t="s">
        <v>8624</v>
      </c>
      <c r="C312" s="355" t="s">
        <v>733</v>
      </c>
      <c r="D312" s="356">
        <v>0.72</v>
      </c>
    </row>
    <row r="313" spans="1:4">
      <c r="A313" s="353">
        <v>34353</v>
      </c>
      <c r="B313" s="354" t="s">
        <v>8625</v>
      </c>
      <c r="C313" s="355" t="s">
        <v>733</v>
      </c>
      <c r="D313" s="356">
        <v>1.34</v>
      </c>
    </row>
    <row r="314" spans="1:4">
      <c r="A314" s="353">
        <v>37595</v>
      </c>
      <c r="B314" s="354" t="s">
        <v>8626</v>
      </c>
      <c r="C314" s="355" t="s">
        <v>733</v>
      </c>
      <c r="D314" s="356">
        <v>2.21</v>
      </c>
    </row>
    <row r="315" spans="1:4">
      <c r="A315" s="353">
        <v>37596</v>
      </c>
      <c r="B315" s="354" t="s">
        <v>8627</v>
      </c>
      <c r="C315" s="355" t="s">
        <v>733</v>
      </c>
      <c r="D315" s="356">
        <v>2.54</v>
      </c>
    </row>
    <row r="316" spans="1:4" ht="30">
      <c r="A316" s="353">
        <v>371</v>
      </c>
      <c r="B316" s="354" t="s">
        <v>8628</v>
      </c>
      <c r="C316" s="355" t="s">
        <v>733</v>
      </c>
      <c r="D316" s="356">
        <v>0.78</v>
      </c>
    </row>
    <row r="317" spans="1:4">
      <c r="A317" s="353">
        <v>37553</v>
      </c>
      <c r="B317" s="354" t="s">
        <v>8629</v>
      </c>
      <c r="C317" s="355" t="s">
        <v>733</v>
      </c>
      <c r="D317" s="356">
        <v>1.47</v>
      </c>
    </row>
    <row r="318" spans="1:4">
      <c r="A318" s="353">
        <v>37552</v>
      </c>
      <c r="B318" s="354" t="s">
        <v>8630</v>
      </c>
      <c r="C318" s="355" t="s">
        <v>733</v>
      </c>
      <c r="D318" s="356">
        <v>2.36</v>
      </c>
    </row>
    <row r="319" spans="1:4">
      <c r="A319" s="353">
        <v>36880</v>
      </c>
      <c r="B319" s="354" t="s">
        <v>8631</v>
      </c>
      <c r="C319" s="355" t="s">
        <v>733</v>
      </c>
      <c r="D319" s="356">
        <v>2.4</v>
      </c>
    </row>
    <row r="320" spans="1:4">
      <c r="A320" s="353">
        <v>34355</v>
      </c>
      <c r="B320" s="354" t="s">
        <v>8632</v>
      </c>
      <c r="C320" s="355" t="s">
        <v>733</v>
      </c>
      <c r="D320" s="356">
        <v>2.0699999999999998</v>
      </c>
    </row>
    <row r="321" spans="1:4">
      <c r="A321" s="353">
        <v>130</v>
      </c>
      <c r="B321" s="354" t="s">
        <v>8633</v>
      </c>
      <c r="C321" s="355" t="s">
        <v>733</v>
      </c>
      <c r="D321" s="356">
        <v>4.46</v>
      </c>
    </row>
    <row r="322" spans="1:4" ht="30">
      <c r="A322" s="353">
        <v>135</v>
      </c>
      <c r="B322" s="354" t="s">
        <v>8634</v>
      </c>
      <c r="C322" s="355" t="s">
        <v>733</v>
      </c>
      <c r="D322" s="356">
        <v>3.59</v>
      </c>
    </row>
    <row r="323" spans="1:4">
      <c r="A323" s="353">
        <v>36886</v>
      </c>
      <c r="B323" s="354" t="s">
        <v>8635</v>
      </c>
      <c r="C323" s="355" t="s">
        <v>733</v>
      </c>
      <c r="D323" s="356">
        <v>0.74</v>
      </c>
    </row>
    <row r="324" spans="1:4" ht="30">
      <c r="A324" s="353">
        <v>38546</v>
      </c>
      <c r="B324" s="354" t="s">
        <v>8636</v>
      </c>
      <c r="C324" s="355" t="s">
        <v>735</v>
      </c>
      <c r="D324" s="356">
        <v>467.55</v>
      </c>
    </row>
    <row r="325" spans="1:4">
      <c r="A325" s="353">
        <v>34549</v>
      </c>
      <c r="B325" s="354" t="s">
        <v>8637</v>
      </c>
      <c r="C325" s="355" t="s">
        <v>735</v>
      </c>
      <c r="D325" s="356">
        <v>730.33</v>
      </c>
    </row>
    <row r="326" spans="1:4">
      <c r="A326" s="353">
        <v>6081</v>
      </c>
      <c r="B326" s="354" t="s">
        <v>8638</v>
      </c>
      <c r="C326" s="355" t="s">
        <v>735</v>
      </c>
      <c r="D326" s="356">
        <v>51.12</v>
      </c>
    </row>
    <row r="327" spans="1:4">
      <c r="A327" s="353">
        <v>6077</v>
      </c>
      <c r="B327" s="354" t="s">
        <v>8639</v>
      </c>
      <c r="C327" s="355" t="s">
        <v>735</v>
      </c>
      <c r="D327" s="356">
        <v>36.51</v>
      </c>
    </row>
    <row r="328" spans="1:4">
      <c r="A328" s="353">
        <v>6079</v>
      </c>
      <c r="B328" s="354" t="s">
        <v>8640</v>
      </c>
      <c r="C328" s="355" t="s">
        <v>735</v>
      </c>
      <c r="D328" s="356">
        <v>36.51</v>
      </c>
    </row>
    <row r="329" spans="1:4" ht="30">
      <c r="A329" s="353">
        <v>1091</v>
      </c>
      <c r="B329" s="354" t="s">
        <v>8641</v>
      </c>
      <c r="C329" s="355" t="s">
        <v>730</v>
      </c>
      <c r="D329" s="356">
        <v>20.43</v>
      </c>
    </row>
    <row r="330" spans="1:4" ht="30">
      <c r="A330" s="353">
        <v>1094</v>
      </c>
      <c r="B330" s="354" t="s">
        <v>8642</v>
      </c>
      <c r="C330" s="355" t="s">
        <v>730</v>
      </c>
      <c r="D330" s="356">
        <v>14.29</v>
      </c>
    </row>
    <row r="331" spans="1:4" ht="30">
      <c r="A331" s="353">
        <v>1095</v>
      </c>
      <c r="B331" s="354" t="s">
        <v>8643</v>
      </c>
      <c r="C331" s="355" t="s">
        <v>730</v>
      </c>
      <c r="D331" s="356">
        <v>30.37</v>
      </c>
    </row>
    <row r="332" spans="1:4" ht="30">
      <c r="A332" s="353">
        <v>1092</v>
      </c>
      <c r="B332" s="354" t="s">
        <v>8644</v>
      </c>
      <c r="C332" s="355" t="s">
        <v>730</v>
      </c>
      <c r="D332" s="356">
        <v>23.5</v>
      </c>
    </row>
    <row r="333" spans="1:4" ht="30">
      <c r="A333" s="353">
        <v>1093</v>
      </c>
      <c r="B333" s="354" t="s">
        <v>8645</v>
      </c>
      <c r="C333" s="355" t="s">
        <v>730</v>
      </c>
      <c r="D333" s="356">
        <v>54.88</v>
      </c>
    </row>
    <row r="334" spans="1:4" ht="30">
      <c r="A334" s="353">
        <v>1090</v>
      </c>
      <c r="B334" s="354" t="s">
        <v>8646</v>
      </c>
      <c r="C334" s="355" t="s">
        <v>730</v>
      </c>
      <c r="D334" s="356">
        <v>39.29</v>
      </c>
    </row>
    <row r="335" spans="1:4" ht="30">
      <c r="A335" s="353">
        <v>1096</v>
      </c>
      <c r="B335" s="354" t="s">
        <v>8647</v>
      </c>
      <c r="C335" s="355" t="s">
        <v>730</v>
      </c>
      <c r="D335" s="356">
        <v>70.709999999999994</v>
      </c>
    </row>
    <row r="336" spans="1:4" ht="30">
      <c r="A336" s="353">
        <v>1097</v>
      </c>
      <c r="B336" s="354" t="s">
        <v>8648</v>
      </c>
      <c r="C336" s="355" t="s">
        <v>730</v>
      </c>
      <c r="D336" s="356">
        <v>60.02</v>
      </c>
    </row>
    <row r="337" spans="1:4">
      <c r="A337" s="353">
        <v>378</v>
      </c>
      <c r="B337" s="354" t="s">
        <v>8649</v>
      </c>
      <c r="C337" s="355" t="s">
        <v>736</v>
      </c>
      <c r="D337" s="356">
        <v>25.67</v>
      </c>
    </row>
    <row r="338" spans="1:4">
      <c r="A338" s="353">
        <v>40911</v>
      </c>
      <c r="B338" s="354" t="s">
        <v>8650</v>
      </c>
      <c r="C338" s="355" t="s">
        <v>737</v>
      </c>
      <c r="D338" s="356">
        <v>4493.67</v>
      </c>
    </row>
    <row r="339" spans="1:4">
      <c r="A339" s="353">
        <v>33939</v>
      </c>
      <c r="B339" s="354" t="s">
        <v>8651</v>
      </c>
      <c r="C339" s="355" t="s">
        <v>736</v>
      </c>
      <c r="D339" s="356">
        <v>116.48</v>
      </c>
    </row>
    <row r="340" spans="1:4">
      <c r="A340" s="353">
        <v>40815</v>
      </c>
      <c r="B340" s="354" t="s">
        <v>8652</v>
      </c>
      <c r="C340" s="355" t="s">
        <v>737</v>
      </c>
      <c r="D340" s="356">
        <v>20389.77</v>
      </c>
    </row>
    <row r="341" spans="1:4">
      <c r="A341" s="353">
        <v>33952</v>
      </c>
      <c r="B341" s="354" t="s">
        <v>8653</v>
      </c>
      <c r="C341" s="355" t="s">
        <v>736</v>
      </c>
      <c r="D341" s="356">
        <v>123.4</v>
      </c>
    </row>
    <row r="342" spans="1:4">
      <c r="A342" s="353">
        <v>40816</v>
      </c>
      <c r="B342" s="354" t="s">
        <v>8654</v>
      </c>
      <c r="C342" s="355" t="s">
        <v>737</v>
      </c>
      <c r="D342" s="356">
        <v>21601.01</v>
      </c>
    </row>
    <row r="343" spans="1:4">
      <c r="A343" s="353">
        <v>33953</v>
      </c>
      <c r="B343" s="354" t="s">
        <v>8655</v>
      </c>
      <c r="C343" s="355" t="s">
        <v>736</v>
      </c>
      <c r="D343" s="356">
        <v>129.32</v>
      </c>
    </row>
    <row r="344" spans="1:4">
      <c r="A344" s="353">
        <v>40817</v>
      </c>
      <c r="B344" s="354" t="s">
        <v>8656</v>
      </c>
      <c r="C344" s="355" t="s">
        <v>737</v>
      </c>
      <c r="D344" s="356">
        <v>22638.55</v>
      </c>
    </row>
    <row r="345" spans="1:4" ht="30">
      <c r="A345" s="353">
        <v>13348</v>
      </c>
      <c r="B345" s="354" t="s">
        <v>8657</v>
      </c>
      <c r="C345" s="355" t="s">
        <v>730</v>
      </c>
      <c r="D345" s="356">
        <v>1.79</v>
      </c>
    </row>
    <row r="346" spans="1:4">
      <c r="A346" s="353">
        <v>39211</v>
      </c>
      <c r="B346" s="354" t="s">
        <v>8658</v>
      </c>
      <c r="C346" s="355" t="s">
        <v>730</v>
      </c>
      <c r="D346" s="356">
        <v>1.61</v>
      </c>
    </row>
    <row r="347" spans="1:4">
      <c r="A347" s="353">
        <v>39212</v>
      </c>
      <c r="B347" s="354" t="s">
        <v>8659</v>
      </c>
      <c r="C347" s="355" t="s">
        <v>730</v>
      </c>
      <c r="D347" s="356">
        <v>1.8</v>
      </c>
    </row>
    <row r="348" spans="1:4">
      <c r="A348" s="353">
        <v>39208</v>
      </c>
      <c r="B348" s="354" t="s">
        <v>8660</v>
      </c>
      <c r="C348" s="355" t="s">
        <v>730</v>
      </c>
      <c r="D348" s="356">
        <v>0.49</v>
      </c>
    </row>
    <row r="349" spans="1:4">
      <c r="A349" s="353">
        <v>39210</v>
      </c>
      <c r="B349" s="354" t="s">
        <v>8661</v>
      </c>
      <c r="C349" s="355" t="s">
        <v>730</v>
      </c>
      <c r="D349" s="356">
        <v>0.9</v>
      </c>
    </row>
    <row r="350" spans="1:4">
      <c r="A350" s="353">
        <v>39214</v>
      </c>
      <c r="B350" s="354" t="s">
        <v>8662</v>
      </c>
      <c r="C350" s="355" t="s">
        <v>730</v>
      </c>
      <c r="D350" s="356">
        <v>3.34</v>
      </c>
    </row>
    <row r="351" spans="1:4">
      <c r="A351" s="353">
        <v>39213</v>
      </c>
      <c r="B351" s="354" t="s">
        <v>8663</v>
      </c>
      <c r="C351" s="355" t="s">
        <v>730</v>
      </c>
      <c r="D351" s="356">
        <v>2.36</v>
      </c>
    </row>
    <row r="352" spans="1:4">
      <c r="A352" s="353">
        <v>39209</v>
      </c>
      <c r="B352" s="354" t="s">
        <v>8664</v>
      </c>
      <c r="C352" s="355" t="s">
        <v>730</v>
      </c>
      <c r="D352" s="356">
        <v>0.57999999999999996</v>
      </c>
    </row>
    <row r="353" spans="1:4">
      <c r="A353" s="353">
        <v>39207</v>
      </c>
      <c r="B353" s="354" t="s">
        <v>8665</v>
      </c>
      <c r="C353" s="355" t="s">
        <v>730</v>
      </c>
      <c r="D353" s="356">
        <v>0.9</v>
      </c>
    </row>
    <row r="354" spans="1:4">
      <c r="A354" s="353">
        <v>39215</v>
      </c>
      <c r="B354" s="354" t="s">
        <v>8666</v>
      </c>
      <c r="C354" s="355" t="s">
        <v>730</v>
      </c>
      <c r="D354" s="356">
        <v>6.08</v>
      </c>
    </row>
    <row r="355" spans="1:4">
      <c r="A355" s="353">
        <v>39216</v>
      </c>
      <c r="B355" s="354" t="s">
        <v>8667</v>
      </c>
      <c r="C355" s="355" t="s">
        <v>730</v>
      </c>
      <c r="D355" s="356">
        <v>8.49</v>
      </c>
    </row>
    <row r="356" spans="1:4" ht="30">
      <c r="A356" s="353">
        <v>11267</v>
      </c>
      <c r="B356" s="354" t="s">
        <v>8668</v>
      </c>
      <c r="C356" s="355" t="s">
        <v>730</v>
      </c>
      <c r="D356" s="356">
        <v>1.56</v>
      </c>
    </row>
    <row r="357" spans="1:4" ht="30">
      <c r="A357" s="353">
        <v>379</v>
      </c>
      <c r="B357" s="354" t="s">
        <v>8669</v>
      </c>
      <c r="C357" s="355" t="s">
        <v>730</v>
      </c>
      <c r="D357" s="356">
        <v>1.57</v>
      </c>
    </row>
    <row r="358" spans="1:4" ht="30">
      <c r="A358" s="353">
        <v>510</v>
      </c>
      <c r="B358" s="354" t="s">
        <v>8670</v>
      </c>
      <c r="C358" s="355" t="s">
        <v>733</v>
      </c>
      <c r="D358" s="356">
        <v>12.83</v>
      </c>
    </row>
    <row r="359" spans="1:4" ht="30">
      <c r="A359" s="353">
        <v>516</v>
      </c>
      <c r="B359" s="354" t="s">
        <v>8671</v>
      </c>
      <c r="C359" s="355" t="s">
        <v>733</v>
      </c>
      <c r="D359" s="356">
        <v>15.21</v>
      </c>
    </row>
    <row r="360" spans="1:4" ht="30">
      <c r="A360" s="353">
        <v>509</v>
      </c>
      <c r="B360" s="354" t="s">
        <v>8672</v>
      </c>
      <c r="C360" s="355" t="s">
        <v>733</v>
      </c>
      <c r="D360" s="356">
        <v>17.059999999999999</v>
      </c>
    </row>
    <row r="361" spans="1:4">
      <c r="A361" s="353">
        <v>40331</v>
      </c>
      <c r="B361" s="354" t="s">
        <v>8673</v>
      </c>
      <c r="C361" s="355" t="s">
        <v>736</v>
      </c>
      <c r="D361" s="356">
        <v>13.33</v>
      </c>
    </row>
    <row r="362" spans="1:4">
      <c r="A362" s="353">
        <v>40930</v>
      </c>
      <c r="B362" s="354" t="s">
        <v>8674</v>
      </c>
      <c r="C362" s="355" t="s">
        <v>737</v>
      </c>
      <c r="D362" s="356">
        <v>2335.1999999999998</v>
      </c>
    </row>
    <row r="363" spans="1:4">
      <c r="A363" s="353">
        <v>11761</v>
      </c>
      <c r="B363" s="354" t="s">
        <v>8675</v>
      </c>
      <c r="C363" s="355" t="s">
        <v>730</v>
      </c>
      <c r="D363" s="356">
        <v>82.99</v>
      </c>
    </row>
    <row r="364" spans="1:4">
      <c r="A364" s="353">
        <v>377</v>
      </c>
      <c r="B364" s="354" t="s">
        <v>8676</v>
      </c>
      <c r="C364" s="355" t="s">
        <v>730</v>
      </c>
      <c r="D364" s="356">
        <v>39</v>
      </c>
    </row>
    <row r="365" spans="1:4">
      <c r="A365" s="353">
        <v>7588</v>
      </c>
      <c r="B365" s="354" t="s">
        <v>8677</v>
      </c>
      <c r="C365" s="355" t="s">
        <v>730</v>
      </c>
      <c r="D365" s="356">
        <v>46.95</v>
      </c>
    </row>
    <row r="366" spans="1:4">
      <c r="A366" s="353">
        <v>34392</v>
      </c>
      <c r="B366" s="354" t="s">
        <v>8678</v>
      </c>
      <c r="C366" s="355" t="s">
        <v>736</v>
      </c>
      <c r="D366" s="356">
        <v>19.64</v>
      </c>
    </row>
    <row r="367" spans="1:4">
      <c r="A367" s="353">
        <v>40908</v>
      </c>
      <c r="B367" s="354" t="s">
        <v>8679</v>
      </c>
      <c r="C367" s="355" t="s">
        <v>737</v>
      </c>
      <c r="D367" s="356">
        <v>3440.32</v>
      </c>
    </row>
    <row r="368" spans="1:4">
      <c r="A368" s="353">
        <v>34551</v>
      </c>
      <c r="B368" s="354" t="s">
        <v>8680</v>
      </c>
      <c r="C368" s="355" t="s">
        <v>736</v>
      </c>
      <c r="D368" s="356">
        <v>18.12</v>
      </c>
    </row>
    <row r="369" spans="1:4">
      <c r="A369" s="353">
        <v>41078</v>
      </c>
      <c r="B369" s="354" t="s">
        <v>8681</v>
      </c>
      <c r="C369" s="355" t="s">
        <v>737</v>
      </c>
      <c r="D369" s="356">
        <v>3172.29</v>
      </c>
    </row>
    <row r="370" spans="1:4">
      <c r="A370" s="353">
        <v>246</v>
      </c>
      <c r="B370" s="354" t="s">
        <v>8682</v>
      </c>
      <c r="C370" s="355" t="s">
        <v>736</v>
      </c>
      <c r="D370" s="356">
        <v>19.66</v>
      </c>
    </row>
    <row r="371" spans="1:4">
      <c r="A371" s="353">
        <v>40927</v>
      </c>
      <c r="B371" s="354" t="s">
        <v>8683</v>
      </c>
      <c r="C371" s="355" t="s">
        <v>737</v>
      </c>
      <c r="D371" s="356">
        <v>3443.77</v>
      </c>
    </row>
    <row r="372" spans="1:4">
      <c r="A372" s="353">
        <v>2350</v>
      </c>
      <c r="B372" s="354" t="s">
        <v>8684</v>
      </c>
      <c r="C372" s="355" t="s">
        <v>736</v>
      </c>
      <c r="D372" s="356">
        <v>20.56</v>
      </c>
    </row>
    <row r="373" spans="1:4">
      <c r="A373" s="353">
        <v>40812</v>
      </c>
      <c r="B373" s="354" t="s">
        <v>8685</v>
      </c>
      <c r="C373" s="355" t="s">
        <v>737</v>
      </c>
      <c r="D373" s="356">
        <v>3600.3</v>
      </c>
    </row>
    <row r="374" spans="1:4">
      <c r="A374" s="353">
        <v>245</v>
      </c>
      <c r="B374" s="354" t="s">
        <v>8686</v>
      </c>
      <c r="C374" s="355" t="s">
        <v>736</v>
      </c>
      <c r="D374" s="356">
        <v>27.41</v>
      </c>
    </row>
    <row r="375" spans="1:4">
      <c r="A375" s="353">
        <v>41090</v>
      </c>
      <c r="B375" s="354" t="s">
        <v>8687</v>
      </c>
      <c r="C375" s="355" t="s">
        <v>737</v>
      </c>
      <c r="D375" s="356">
        <v>4800.3999999999996</v>
      </c>
    </row>
    <row r="376" spans="1:4">
      <c r="A376" s="353">
        <v>251</v>
      </c>
      <c r="B376" s="354" t="s">
        <v>8688</v>
      </c>
      <c r="C376" s="355" t="s">
        <v>736</v>
      </c>
      <c r="D376" s="356">
        <v>19.66</v>
      </c>
    </row>
    <row r="377" spans="1:4">
      <c r="A377" s="353">
        <v>40975</v>
      </c>
      <c r="B377" s="354" t="s">
        <v>8689</v>
      </c>
      <c r="C377" s="355" t="s">
        <v>737</v>
      </c>
      <c r="D377" s="356">
        <v>3443.77</v>
      </c>
    </row>
    <row r="378" spans="1:4">
      <c r="A378" s="353">
        <v>6127</v>
      </c>
      <c r="B378" s="354" t="s">
        <v>8690</v>
      </c>
      <c r="C378" s="355" t="s">
        <v>736</v>
      </c>
      <c r="D378" s="356">
        <v>19.66</v>
      </c>
    </row>
    <row r="379" spans="1:4">
      <c r="A379" s="353">
        <v>41072</v>
      </c>
      <c r="B379" s="354" t="s">
        <v>8691</v>
      </c>
      <c r="C379" s="355" t="s">
        <v>737</v>
      </c>
      <c r="D379" s="356">
        <v>3443.77</v>
      </c>
    </row>
    <row r="380" spans="1:4">
      <c r="A380" s="353">
        <v>6121</v>
      </c>
      <c r="B380" s="354" t="s">
        <v>8692</v>
      </c>
      <c r="C380" s="355" t="s">
        <v>736</v>
      </c>
      <c r="D380" s="356">
        <v>18.14</v>
      </c>
    </row>
    <row r="381" spans="1:4">
      <c r="A381" s="353">
        <v>41071</v>
      </c>
      <c r="B381" s="354" t="s">
        <v>8693</v>
      </c>
      <c r="C381" s="355" t="s">
        <v>737</v>
      </c>
      <c r="D381" s="356">
        <v>3176.03</v>
      </c>
    </row>
    <row r="382" spans="1:4">
      <c r="A382" s="353">
        <v>244</v>
      </c>
      <c r="B382" s="354" t="s">
        <v>8694</v>
      </c>
      <c r="C382" s="355" t="s">
        <v>736</v>
      </c>
      <c r="D382" s="356">
        <v>11.55</v>
      </c>
    </row>
    <row r="383" spans="1:4">
      <c r="A383" s="353">
        <v>41093</v>
      </c>
      <c r="B383" s="354" t="s">
        <v>8695</v>
      </c>
      <c r="C383" s="355" t="s">
        <v>737</v>
      </c>
      <c r="D383" s="356">
        <v>2022.27</v>
      </c>
    </row>
    <row r="384" spans="1:4">
      <c r="A384" s="353">
        <v>532</v>
      </c>
      <c r="B384" s="354" t="s">
        <v>8696</v>
      </c>
      <c r="C384" s="355" t="s">
        <v>736</v>
      </c>
      <c r="D384" s="356">
        <v>41.99</v>
      </c>
    </row>
    <row r="385" spans="1:4">
      <c r="A385" s="353">
        <v>40931</v>
      </c>
      <c r="B385" s="354" t="s">
        <v>8697</v>
      </c>
      <c r="C385" s="355" t="s">
        <v>737</v>
      </c>
      <c r="D385" s="356">
        <v>7352.19</v>
      </c>
    </row>
    <row r="386" spans="1:4">
      <c r="A386" s="353">
        <v>36150</v>
      </c>
      <c r="B386" s="354" t="s">
        <v>8698</v>
      </c>
      <c r="C386" s="355" t="s">
        <v>730</v>
      </c>
      <c r="D386" s="356">
        <v>50.93</v>
      </c>
    </row>
    <row r="387" spans="1:4">
      <c r="A387" s="353">
        <v>4760</v>
      </c>
      <c r="B387" s="354" t="s">
        <v>8699</v>
      </c>
      <c r="C387" s="355" t="s">
        <v>736</v>
      </c>
      <c r="D387" s="356">
        <v>25.67</v>
      </c>
    </row>
    <row r="388" spans="1:4">
      <c r="A388" s="353">
        <v>41069</v>
      </c>
      <c r="B388" s="354" t="s">
        <v>8700</v>
      </c>
      <c r="C388" s="355" t="s">
        <v>737</v>
      </c>
      <c r="D388" s="356">
        <v>4493.67</v>
      </c>
    </row>
    <row r="389" spans="1:4" ht="30">
      <c r="A389" s="353">
        <v>10422</v>
      </c>
      <c r="B389" s="354" t="s">
        <v>8701</v>
      </c>
      <c r="C389" s="355" t="s">
        <v>730</v>
      </c>
      <c r="D389" s="356">
        <v>457.95</v>
      </c>
    </row>
    <row r="390" spans="1:4" ht="30">
      <c r="A390" s="353">
        <v>44019</v>
      </c>
      <c r="B390" s="354" t="s">
        <v>8702</v>
      </c>
      <c r="C390" s="355" t="s">
        <v>730</v>
      </c>
      <c r="D390" s="356">
        <v>633.91999999999996</v>
      </c>
    </row>
    <row r="391" spans="1:4" ht="30">
      <c r="A391" s="353">
        <v>36520</v>
      </c>
      <c r="B391" s="354" t="s">
        <v>8703</v>
      </c>
      <c r="C391" s="355" t="s">
        <v>730</v>
      </c>
      <c r="D391" s="356">
        <v>770.78</v>
      </c>
    </row>
    <row r="392" spans="1:4" ht="30">
      <c r="A392" s="353">
        <v>42319</v>
      </c>
      <c r="B392" s="354" t="s">
        <v>8704</v>
      </c>
      <c r="C392" s="355" t="s">
        <v>730</v>
      </c>
      <c r="D392" s="356">
        <v>690.66</v>
      </c>
    </row>
    <row r="393" spans="1:4" ht="30">
      <c r="A393" s="353">
        <v>10420</v>
      </c>
      <c r="B393" s="354" t="s">
        <v>8705</v>
      </c>
      <c r="C393" s="355" t="s">
        <v>730</v>
      </c>
      <c r="D393" s="356">
        <v>245</v>
      </c>
    </row>
    <row r="394" spans="1:4" ht="30">
      <c r="A394" s="353">
        <v>10421</v>
      </c>
      <c r="B394" s="354" t="s">
        <v>8706</v>
      </c>
      <c r="C394" s="355" t="s">
        <v>730</v>
      </c>
      <c r="D394" s="356">
        <v>269.22000000000003</v>
      </c>
    </row>
    <row r="395" spans="1:4">
      <c r="A395" s="353">
        <v>11786</v>
      </c>
      <c r="B395" s="354" t="s">
        <v>8707</v>
      </c>
      <c r="C395" s="355" t="s">
        <v>730</v>
      </c>
      <c r="D395" s="356">
        <v>542.86</v>
      </c>
    </row>
    <row r="396" spans="1:4">
      <c r="A396" s="353">
        <v>10</v>
      </c>
      <c r="B396" s="354" t="s">
        <v>8708</v>
      </c>
      <c r="C396" s="355" t="s">
        <v>730</v>
      </c>
      <c r="D396" s="356">
        <v>9.9600000000000009</v>
      </c>
    </row>
    <row r="397" spans="1:4">
      <c r="A397" s="353">
        <v>4815</v>
      </c>
      <c r="B397" s="354" t="s">
        <v>8709</v>
      </c>
      <c r="C397" s="355" t="s">
        <v>730</v>
      </c>
      <c r="D397" s="356">
        <v>7.2</v>
      </c>
    </row>
    <row r="398" spans="1:4">
      <c r="A398" s="353">
        <v>541</v>
      </c>
      <c r="B398" s="354" t="s">
        <v>8710</v>
      </c>
      <c r="C398" s="355" t="s">
        <v>730</v>
      </c>
      <c r="D398" s="356">
        <v>210</v>
      </c>
    </row>
    <row r="399" spans="1:4">
      <c r="A399" s="353">
        <v>542</v>
      </c>
      <c r="B399" s="354" t="s">
        <v>8711</v>
      </c>
      <c r="C399" s="355" t="s">
        <v>730</v>
      </c>
      <c r="D399" s="356">
        <v>263.23</v>
      </c>
    </row>
    <row r="400" spans="1:4">
      <c r="A400" s="353">
        <v>540</v>
      </c>
      <c r="B400" s="354" t="s">
        <v>8712</v>
      </c>
      <c r="C400" s="355" t="s">
        <v>730</v>
      </c>
      <c r="D400" s="356">
        <v>593.20000000000005</v>
      </c>
    </row>
    <row r="401" spans="1:4" ht="30">
      <c r="A401" s="353">
        <v>38364</v>
      </c>
      <c r="B401" s="354" t="s">
        <v>8713</v>
      </c>
      <c r="C401" s="355" t="s">
        <v>730</v>
      </c>
      <c r="D401" s="356">
        <v>974.84</v>
      </c>
    </row>
    <row r="402" spans="1:4" ht="30">
      <c r="A402" s="353">
        <v>11692</v>
      </c>
      <c r="B402" s="354" t="s">
        <v>8714</v>
      </c>
      <c r="C402" s="355" t="s">
        <v>731</v>
      </c>
      <c r="D402" s="356">
        <v>589.87</v>
      </c>
    </row>
    <row r="403" spans="1:4" ht="30">
      <c r="A403" s="353">
        <v>1746</v>
      </c>
      <c r="B403" s="354" t="s">
        <v>8715</v>
      </c>
      <c r="C403" s="355" t="s">
        <v>730</v>
      </c>
      <c r="D403" s="356">
        <v>274.94</v>
      </c>
    </row>
    <row r="404" spans="1:4" ht="30">
      <c r="A404" s="353">
        <v>1748</v>
      </c>
      <c r="B404" s="354" t="s">
        <v>8716</v>
      </c>
      <c r="C404" s="355" t="s">
        <v>730</v>
      </c>
      <c r="D404" s="356">
        <v>365.6</v>
      </c>
    </row>
    <row r="405" spans="1:4" ht="30">
      <c r="A405" s="353">
        <v>1749</v>
      </c>
      <c r="B405" s="354" t="s">
        <v>8717</v>
      </c>
      <c r="C405" s="355" t="s">
        <v>730</v>
      </c>
      <c r="D405" s="356">
        <v>529.69000000000005</v>
      </c>
    </row>
    <row r="406" spans="1:4" ht="30">
      <c r="A406" s="353">
        <v>37412</v>
      </c>
      <c r="B406" s="354" t="s">
        <v>8718</v>
      </c>
      <c r="C406" s="355" t="s">
        <v>730</v>
      </c>
      <c r="D406" s="356">
        <v>268.75</v>
      </c>
    </row>
    <row r="407" spans="1:4" ht="30">
      <c r="A407" s="353">
        <v>1745</v>
      </c>
      <c r="B407" s="354" t="s">
        <v>8719</v>
      </c>
      <c r="C407" s="355" t="s">
        <v>730</v>
      </c>
      <c r="D407" s="356">
        <v>319.58</v>
      </c>
    </row>
    <row r="408" spans="1:4" ht="30">
      <c r="A408" s="353">
        <v>1750</v>
      </c>
      <c r="B408" s="354" t="s">
        <v>8720</v>
      </c>
      <c r="C408" s="355" t="s">
        <v>730</v>
      </c>
      <c r="D408" s="356">
        <v>746.82</v>
      </c>
    </row>
    <row r="409" spans="1:4" ht="30">
      <c r="A409" s="353">
        <v>11687</v>
      </c>
      <c r="B409" s="354" t="s">
        <v>8721</v>
      </c>
      <c r="C409" s="355" t="s">
        <v>732</v>
      </c>
      <c r="D409" s="356">
        <v>1189.9100000000001</v>
      </c>
    </row>
    <row r="410" spans="1:4" ht="30">
      <c r="A410" s="353">
        <v>11689</v>
      </c>
      <c r="B410" s="354" t="s">
        <v>8722</v>
      </c>
      <c r="C410" s="355" t="s">
        <v>732</v>
      </c>
      <c r="D410" s="356">
        <v>1490.89</v>
      </c>
    </row>
    <row r="411" spans="1:4">
      <c r="A411" s="353">
        <v>11693</v>
      </c>
      <c r="B411" s="354" t="s">
        <v>8723</v>
      </c>
      <c r="C411" s="355" t="s">
        <v>731</v>
      </c>
      <c r="D411" s="356">
        <v>232.84</v>
      </c>
    </row>
    <row r="412" spans="1:4">
      <c r="A412" s="353">
        <v>36215</v>
      </c>
      <c r="B412" s="354" t="s">
        <v>8724</v>
      </c>
      <c r="C412" s="355" t="s">
        <v>730</v>
      </c>
      <c r="D412" s="356">
        <v>908.09</v>
      </c>
    </row>
    <row r="413" spans="1:4" ht="45">
      <c r="A413" s="353">
        <v>42439</v>
      </c>
      <c r="B413" s="354" t="s">
        <v>8725</v>
      </c>
      <c r="C413" s="355" t="s">
        <v>730</v>
      </c>
      <c r="D413" s="356">
        <v>1207.8399999999999</v>
      </c>
    </row>
    <row r="414" spans="1:4">
      <c r="A414" s="353">
        <v>38381</v>
      </c>
      <c r="B414" s="354" t="s">
        <v>8726</v>
      </c>
      <c r="C414" s="355" t="s">
        <v>730</v>
      </c>
      <c r="D414" s="356">
        <v>9.39</v>
      </c>
    </row>
    <row r="415" spans="1:4">
      <c r="A415" s="353">
        <v>39621</v>
      </c>
      <c r="B415" s="354" t="s">
        <v>8727</v>
      </c>
      <c r="C415" s="355" t="s">
        <v>738</v>
      </c>
      <c r="D415" s="356">
        <v>1129.1500000000001</v>
      </c>
    </row>
    <row r="416" spans="1:4">
      <c r="A416" s="353">
        <v>39624</v>
      </c>
      <c r="B416" s="354" t="s">
        <v>8728</v>
      </c>
      <c r="C416" s="355" t="s">
        <v>738</v>
      </c>
      <c r="D416" s="356">
        <v>1245.57</v>
      </c>
    </row>
    <row r="417" spans="1:4">
      <c r="A417" s="353">
        <v>39615</v>
      </c>
      <c r="B417" s="354" t="s">
        <v>8729</v>
      </c>
      <c r="C417" s="355" t="s">
        <v>730</v>
      </c>
      <c r="D417" s="356">
        <v>503.33</v>
      </c>
    </row>
    <row r="418" spans="1:4">
      <c r="A418" s="353">
        <v>39620</v>
      </c>
      <c r="B418" s="354" t="s">
        <v>8730</v>
      </c>
      <c r="C418" s="355" t="s">
        <v>730</v>
      </c>
      <c r="D418" s="356">
        <v>768.72</v>
      </c>
    </row>
    <row r="419" spans="1:4">
      <c r="A419" s="353">
        <v>39623</v>
      </c>
      <c r="B419" s="354" t="s">
        <v>8731</v>
      </c>
      <c r="C419" s="355" t="s">
        <v>730</v>
      </c>
      <c r="D419" s="356">
        <v>823.36</v>
      </c>
    </row>
    <row r="420" spans="1:4">
      <c r="A420" s="353">
        <v>546</v>
      </c>
      <c r="B420" s="354" t="s">
        <v>8732</v>
      </c>
      <c r="C420" s="355" t="s">
        <v>733</v>
      </c>
      <c r="D420" s="356">
        <v>8.52</v>
      </c>
    </row>
    <row r="421" spans="1:4">
      <c r="A421" s="353">
        <v>566</v>
      </c>
      <c r="B421" s="354" t="s">
        <v>8733</v>
      </c>
      <c r="C421" s="355" t="s">
        <v>732</v>
      </c>
      <c r="D421" s="356">
        <v>4.04</v>
      </c>
    </row>
    <row r="422" spans="1:4">
      <c r="A422" s="353">
        <v>565</v>
      </c>
      <c r="B422" s="354" t="s">
        <v>8734</v>
      </c>
      <c r="C422" s="355" t="s">
        <v>732</v>
      </c>
      <c r="D422" s="356">
        <v>14.73</v>
      </c>
    </row>
    <row r="423" spans="1:4">
      <c r="A423" s="353">
        <v>555</v>
      </c>
      <c r="B423" s="354" t="s">
        <v>8735</v>
      </c>
      <c r="C423" s="355" t="s">
        <v>732</v>
      </c>
      <c r="D423" s="356">
        <v>10.44</v>
      </c>
    </row>
    <row r="424" spans="1:4">
      <c r="A424" s="353">
        <v>557</v>
      </c>
      <c r="B424" s="354" t="s">
        <v>8736</v>
      </c>
      <c r="C424" s="355" t="s">
        <v>732</v>
      </c>
      <c r="D424" s="356">
        <v>32.78</v>
      </c>
    </row>
    <row r="425" spans="1:4">
      <c r="A425" s="353">
        <v>552</v>
      </c>
      <c r="B425" s="354" t="s">
        <v>8737</v>
      </c>
      <c r="C425" s="355" t="s">
        <v>732</v>
      </c>
      <c r="D425" s="356">
        <v>16.260000000000002</v>
      </c>
    </row>
    <row r="426" spans="1:4">
      <c r="A426" s="353">
        <v>563</v>
      </c>
      <c r="B426" s="354" t="s">
        <v>8738</v>
      </c>
      <c r="C426" s="355" t="s">
        <v>732</v>
      </c>
      <c r="D426" s="356">
        <v>24.44</v>
      </c>
    </row>
    <row r="427" spans="1:4">
      <c r="A427" s="353">
        <v>549</v>
      </c>
      <c r="B427" s="354" t="s">
        <v>8739</v>
      </c>
      <c r="C427" s="355" t="s">
        <v>732</v>
      </c>
      <c r="D427" s="356">
        <v>43.99</v>
      </c>
    </row>
    <row r="428" spans="1:4">
      <c r="A428" s="353">
        <v>551</v>
      </c>
      <c r="B428" s="354" t="s">
        <v>8740</v>
      </c>
      <c r="C428" s="355" t="s">
        <v>732</v>
      </c>
      <c r="D428" s="356">
        <v>87.1</v>
      </c>
    </row>
    <row r="429" spans="1:4">
      <c r="A429" s="353">
        <v>559</v>
      </c>
      <c r="B429" s="354" t="s">
        <v>8741</v>
      </c>
      <c r="C429" s="355" t="s">
        <v>732</v>
      </c>
      <c r="D429" s="356">
        <v>21.77</v>
      </c>
    </row>
    <row r="430" spans="1:4">
      <c r="A430" s="353">
        <v>560</v>
      </c>
      <c r="B430" s="354" t="s">
        <v>8742</v>
      </c>
      <c r="C430" s="355" t="s">
        <v>732</v>
      </c>
      <c r="D430" s="356">
        <v>27.24</v>
      </c>
    </row>
    <row r="431" spans="1:4">
      <c r="A431" s="353">
        <v>547</v>
      </c>
      <c r="B431" s="354" t="s">
        <v>8743</v>
      </c>
      <c r="C431" s="355" t="s">
        <v>732</v>
      </c>
      <c r="D431" s="356">
        <v>32.619999999999997</v>
      </c>
    </row>
    <row r="432" spans="1:4">
      <c r="A432" s="353">
        <v>36207</v>
      </c>
      <c r="B432" s="354" t="s">
        <v>8744</v>
      </c>
      <c r="C432" s="355" t="s">
        <v>730</v>
      </c>
      <c r="D432" s="356">
        <v>402.22</v>
      </c>
    </row>
    <row r="433" spans="1:4">
      <c r="A433" s="353">
        <v>36209</v>
      </c>
      <c r="B433" s="354" t="s">
        <v>8745</v>
      </c>
      <c r="C433" s="355" t="s">
        <v>730</v>
      </c>
      <c r="D433" s="356">
        <v>461.61</v>
      </c>
    </row>
    <row r="434" spans="1:4" ht="30">
      <c r="A434" s="353">
        <v>36210</v>
      </c>
      <c r="B434" s="354" t="s">
        <v>8746</v>
      </c>
      <c r="C434" s="355" t="s">
        <v>730</v>
      </c>
      <c r="D434" s="356">
        <v>499.45</v>
      </c>
    </row>
    <row r="435" spans="1:4">
      <c r="A435" s="353">
        <v>36204</v>
      </c>
      <c r="B435" s="354" t="s">
        <v>8747</v>
      </c>
      <c r="C435" s="355" t="s">
        <v>730</v>
      </c>
      <c r="D435" s="356">
        <v>177.08</v>
      </c>
    </row>
    <row r="436" spans="1:4">
      <c r="A436" s="353">
        <v>36205</v>
      </c>
      <c r="B436" s="354" t="s">
        <v>8748</v>
      </c>
      <c r="C436" s="355" t="s">
        <v>730</v>
      </c>
      <c r="D436" s="356">
        <v>196.67</v>
      </c>
    </row>
    <row r="437" spans="1:4">
      <c r="A437" s="353">
        <v>36081</v>
      </c>
      <c r="B437" s="354" t="s">
        <v>8749</v>
      </c>
      <c r="C437" s="355" t="s">
        <v>730</v>
      </c>
      <c r="D437" s="356">
        <v>209.7</v>
      </c>
    </row>
    <row r="438" spans="1:4">
      <c r="A438" s="353">
        <v>36206</v>
      </c>
      <c r="B438" s="354" t="s">
        <v>8750</v>
      </c>
      <c r="C438" s="355" t="s">
        <v>730</v>
      </c>
      <c r="D438" s="356">
        <v>219.69</v>
      </c>
    </row>
    <row r="439" spans="1:4">
      <c r="A439" s="353">
        <v>36218</v>
      </c>
      <c r="B439" s="354" t="s">
        <v>8751</v>
      </c>
      <c r="C439" s="355" t="s">
        <v>730</v>
      </c>
      <c r="D439" s="356">
        <v>112.79</v>
      </c>
    </row>
    <row r="440" spans="1:4">
      <c r="A440" s="353">
        <v>36220</v>
      </c>
      <c r="B440" s="354" t="s">
        <v>8752</v>
      </c>
      <c r="C440" s="355" t="s">
        <v>730</v>
      </c>
      <c r="D440" s="356">
        <v>129.34</v>
      </c>
    </row>
    <row r="441" spans="1:4">
      <c r="A441" s="353">
        <v>36080</v>
      </c>
      <c r="B441" s="354" t="s">
        <v>8753</v>
      </c>
      <c r="C441" s="355" t="s">
        <v>730</v>
      </c>
      <c r="D441" s="356">
        <v>139.9</v>
      </c>
    </row>
    <row r="442" spans="1:4">
      <c r="A442" s="353">
        <v>36223</v>
      </c>
      <c r="B442" s="354" t="s">
        <v>8754</v>
      </c>
      <c r="C442" s="355" t="s">
        <v>730</v>
      </c>
      <c r="D442" s="356">
        <v>146.49</v>
      </c>
    </row>
    <row r="443" spans="1:4" ht="30">
      <c r="A443" s="353">
        <v>38127</v>
      </c>
      <c r="B443" s="354" t="s">
        <v>8755</v>
      </c>
      <c r="C443" s="355" t="s">
        <v>730</v>
      </c>
      <c r="D443" s="356">
        <v>371.07</v>
      </c>
    </row>
    <row r="444" spans="1:4">
      <c r="A444" s="353">
        <v>38060</v>
      </c>
      <c r="B444" s="354" t="s">
        <v>8756</v>
      </c>
      <c r="C444" s="355" t="s">
        <v>730</v>
      </c>
      <c r="D444" s="356">
        <v>53.41</v>
      </c>
    </row>
    <row r="445" spans="1:4">
      <c r="A445" s="353">
        <v>10956</v>
      </c>
      <c r="B445" s="354" t="s">
        <v>8757</v>
      </c>
      <c r="C445" s="355" t="s">
        <v>730</v>
      </c>
      <c r="D445" s="356">
        <v>58.57</v>
      </c>
    </row>
    <row r="446" spans="1:4">
      <c r="A446" s="353">
        <v>39380</v>
      </c>
      <c r="B446" s="354" t="s">
        <v>8758</v>
      </c>
      <c r="C446" s="355" t="s">
        <v>730</v>
      </c>
      <c r="D446" s="356">
        <v>21.3</v>
      </c>
    </row>
    <row r="447" spans="1:4">
      <c r="A447" s="353">
        <v>44172</v>
      </c>
      <c r="B447" s="354" t="s">
        <v>8759</v>
      </c>
      <c r="C447" s="355" t="s">
        <v>730</v>
      </c>
      <c r="D447" s="356">
        <v>8.44</v>
      </c>
    </row>
    <row r="448" spans="1:4">
      <c r="A448" s="353">
        <v>37597</v>
      </c>
      <c r="B448" s="354" t="s">
        <v>8760</v>
      </c>
      <c r="C448" s="355" t="s">
        <v>730</v>
      </c>
      <c r="D448" s="356">
        <v>632675.78</v>
      </c>
    </row>
    <row r="449" spans="1:4" ht="60">
      <c r="A449" s="353">
        <v>183</v>
      </c>
      <c r="B449" s="354" t="s">
        <v>8761</v>
      </c>
      <c r="C449" s="355" t="s">
        <v>739</v>
      </c>
      <c r="D449" s="356">
        <v>280</v>
      </c>
    </row>
    <row r="450" spans="1:4" ht="45">
      <c r="A450" s="353">
        <v>184</v>
      </c>
      <c r="B450" s="354" t="s">
        <v>8762</v>
      </c>
      <c r="C450" s="355" t="s">
        <v>739</v>
      </c>
      <c r="D450" s="356">
        <v>173.41</v>
      </c>
    </row>
    <row r="451" spans="1:4" ht="60">
      <c r="A451" s="353">
        <v>181</v>
      </c>
      <c r="B451" s="354" t="s">
        <v>8763</v>
      </c>
      <c r="C451" s="355" t="s">
        <v>739</v>
      </c>
      <c r="D451" s="356">
        <v>373.93</v>
      </c>
    </row>
    <row r="452" spans="1:4" ht="45">
      <c r="A452" s="353">
        <v>20001</v>
      </c>
      <c r="B452" s="354" t="s">
        <v>8764</v>
      </c>
      <c r="C452" s="355" t="s">
        <v>739</v>
      </c>
      <c r="D452" s="356">
        <v>216.77</v>
      </c>
    </row>
    <row r="453" spans="1:4" ht="30">
      <c r="A453" s="353">
        <v>39837</v>
      </c>
      <c r="B453" s="354" t="s">
        <v>8765</v>
      </c>
      <c r="C453" s="355" t="s">
        <v>739</v>
      </c>
      <c r="D453" s="356">
        <v>345.99</v>
      </c>
    </row>
    <row r="454" spans="1:4">
      <c r="A454" s="353">
        <v>43366</v>
      </c>
      <c r="B454" s="354" t="s">
        <v>8766</v>
      </c>
      <c r="C454" s="355" t="s">
        <v>733</v>
      </c>
      <c r="D454" s="356">
        <v>1.54</v>
      </c>
    </row>
    <row r="455" spans="1:4" ht="30">
      <c r="A455" s="353">
        <v>10535</v>
      </c>
      <c r="B455" s="354" t="s">
        <v>8767</v>
      </c>
      <c r="C455" s="355" t="s">
        <v>730</v>
      </c>
      <c r="D455" s="356">
        <v>4850.17</v>
      </c>
    </row>
    <row r="456" spans="1:4" ht="30">
      <c r="A456" s="353">
        <v>10537</v>
      </c>
      <c r="B456" s="354" t="s">
        <v>8768</v>
      </c>
      <c r="C456" s="355" t="s">
        <v>730</v>
      </c>
      <c r="D456" s="356">
        <v>6614.31</v>
      </c>
    </row>
    <row r="457" spans="1:4" ht="30">
      <c r="A457" s="353">
        <v>13891</v>
      </c>
      <c r="B457" s="354" t="s">
        <v>8769</v>
      </c>
      <c r="C457" s="355" t="s">
        <v>730</v>
      </c>
      <c r="D457" s="356">
        <v>6066.82</v>
      </c>
    </row>
    <row r="458" spans="1:4" ht="30">
      <c r="A458" s="353">
        <v>44492</v>
      </c>
      <c r="B458" s="354" t="s">
        <v>8770</v>
      </c>
      <c r="C458" s="355" t="s">
        <v>730</v>
      </c>
      <c r="D458" s="356">
        <v>26388.21</v>
      </c>
    </row>
    <row r="459" spans="1:4" ht="30">
      <c r="A459" s="353">
        <v>36396</v>
      </c>
      <c r="B459" s="354" t="s">
        <v>8771</v>
      </c>
      <c r="C459" s="355" t="s">
        <v>730</v>
      </c>
      <c r="D459" s="356">
        <v>5548.92</v>
      </c>
    </row>
    <row r="460" spans="1:4" ht="30">
      <c r="A460" s="353">
        <v>36397</v>
      </c>
      <c r="B460" s="354" t="s">
        <v>8772</v>
      </c>
      <c r="C460" s="355" t="s">
        <v>730</v>
      </c>
      <c r="D460" s="356">
        <v>19729.5</v>
      </c>
    </row>
    <row r="461" spans="1:4" ht="30">
      <c r="A461" s="353">
        <v>36398</v>
      </c>
      <c r="B461" s="354" t="s">
        <v>8773</v>
      </c>
      <c r="C461" s="355" t="s">
        <v>730</v>
      </c>
      <c r="D461" s="356">
        <v>23979.56</v>
      </c>
    </row>
    <row r="462" spans="1:4">
      <c r="A462" s="353">
        <v>647</v>
      </c>
      <c r="B462" s="354" t="s">
        <v>8774</v>
      </c>
      <c r="C462" s="355" t="s">
        <v>736</v>
      </c>
      <c r="D462" s="356">
        <v>28.13</v>
      </c>
    </row>
    <row r="463" spans="1:4">
      <c r="A463" s="353">
        <v>40920</v>
      </c>
      <c r="B463" s="354" t="s">
        <v>8775</v>
      </c>
      <c r="C463" s="355" t="s">
        <v>737</v>
      </c>
      <c r="D463" s="356">
        <v>4926.84</v>
      </c>
    </row>
    <row r="464" spans="1:4">
      <c r="A464" s="353">
        <v>715</v>
      </c>
      <c r="B464" s="354" t="s">
        <v>8776</v>
      </c>
      <c r="C464" s="355" t="s">
        <v>730</v>
      </c>
      <c r="D464" s="356">
        <v>19.41</v>
      </c>
    </row>
    <row r="465" spans="1:4">
      <c r="A465" s="353">
        <v>716</v>
      </c>
      <c r="B465" s="354" t="s">
        <v>8777</v>
      </c>
      <c r="C465" s="355" t="s">
        <v>730</v>
      </c>
      <c r="D465" s="356">
        <v>21.95</v>
      </c>
    </row>
    <row r="466" spans="1:4" ht="30">
      <c r="A466" s="353">
        <v>38783</v>
      </c>
      <c r="B466" s="354" t="s">
        <v>8778</v>
      </c>
      <c r="C466" s="355" t="s">
        <v>730</v>
      </c>
      <c r="D466" s="356">
        <v>1.07</v>
      </c>
    </row>
    <row r="467" spans="1:4" ht="30">
      <c r="A467" s="353">
        <v>37593</v>
      </c>
      <c r="B467" s="354" t="s">
        <v>8779</v>
      </c>
      <c r="C467" s="355" t="s">
        <v>730</v>
      </c>
      <c r="D467" s="356">
        <v>2.63</v>
      </c>
    </row>
    <row r="468" spans="1:4" ht="30">
      <c r="A468" s="353">
        <v>37594</v>
      </c>
      <c r="B468" s="354" t="s">
        <v>8780</v>
      </c>
      <c r="C468" s="355" t="s">
        <v>730</v>
      </c>
      <c r="D468" s="356">
        <v>3.27</v>
      </c>
    </row>
    <row r="469" spans="1:4" ht="30">
      <c r="A469" s="353">
        <v>37592</v>
      </c>
      <c r="B469" s="354" t="s">
        <v>8781</v>
      </c>
      <c r="C469" s="355" t="s">
        <v>730</v>
      </c>
      <c r="D469" s="356">
        <v>2.0699999999999998</v>
      </c>
    </row>
    <row r="470" spans="1:4" ht="30">
      <c r="A470" s="353">
        <v>7270</v>
      </c>
      <c r="B470" s="354" t="s">
        <v>8782</v>
      </c>
      <c r="C470" s="355" t="s">
        <v>730</v>
      </c>
      <c r="D470" s="356">
        <v>0.92</v>
      </c>
    </row>
    <row r="471" spans="1:4" ht="30">
      <c r="A471" s="353">
        <v>7267</v>
      </c>
      <c r="B471" s="354" t="s">
        <v>8783</v>
      </c>
      <c r="C471" s="355" t="s">
        <v>730</v>
      </c>
      <c r="D471" s="356">
        <v>0.72</v>
      </c>
    </row>
    <row r="472" spans="1:4" ht="30">
      <c r="A472" s="353">
        <v>7271</v>
      </c>
      <c r="B472" s="354" t="s">
        <v>8784</v>
      </c>
      <c r="C472" s="355" t="s">
        <v>730</v>
      </c>
      <c r="D472" s="356">
        <v>0.8</v>
      </c>
    </row>
    <row r="473" spans="1:4" ht="30">
      <c r="A473" s="353">
        <v>7268</v>
      </c>
      <c r="B473" s="354" t="s">
        <v>8785</v>
      </c>
      <c r="C473" s="355" t="s">
        <v>730</v>
      </c>
      <c r="D473" s="356">
        <v>1.1100000000000001</v>
      </c>
    </row>
    <row r="474" spans="1:4">
      <c r="A474" s="353">
        <v>41372</v>
      </c>
      <c r="B474" s="354" t="s">
        <v>8786</v>
      </c>
      <c r="C474" s="355" t="s">
        <v>731</v>
      </c>
      <c r="D474" s="356">
        <v>119.29</v>
      </c>
    </row>
    <row r="475" spans="1:4">
      <c r="A475" s="353">
        <v>41371</v>
      </c>
      <c r="B475" s="354" t="s">
        <v>8787</v>
      </c>
      <c r="C475" s="355" t="s">
        <v>731</v>
      </c>
      <c r="D475" s="356">
        <v>70.510000000000005</v>
      </c>
    </row>
    <row r="476" spans="1:4">
      <c r="A476" s="353">
        <v>34556</v>
      </c>
      <c r="B476" s="354" t="s">
        <v>8788</v>
      </c>
      <c r="C476" s="355" t="s">
        <v>730</v>
      </c>
      <c r="D476" s="356">
        <v>3.79</v>
      </c>
    </row>
    <row r="477" spans="1:4">
      <c r="A477" s="353">
        <v>37873</v>
      </c>
      <c r="B477" s="354" t="s">
        <v>8789</v>
      </c>
      <c r="C477" s="355" t="s">
        <v>730</v>
      </c>
      <c r="D477" s="356">
        <v>3.86</v>
      </c>
    </row>
    <row r="478" spans="1:4">
      <c r="A478" s="353">
        <v>34564</v>
      </c>
      <c r="B478" s="354" t="s">
        <v>8790</v>
      </c>
      <c r="C478" s="355" t="s">
        <v>730</v>
      </c>
      <c r="D478" s="356">
        <v>4.04</v>
      </c>
    </row>
    <row r="479" spans="1:4">
      <c r="A479" s="353">
        <v>34565</v>
      </c>
      <c r="B479" s="354" t="s">
        <v>8791</v>
      </c>
      <c r="C479" s="355" t="s">
        <v>730</v>
      </c>
      <c r="D479" s="356">
        <v>4.28</v>
      </c>
    </row>
    <row r="480" spans="1:4">
      <c r="A480" s="353">
        <v>38590</v>
      </c>
      <c r="B480" s="354" t="s">
        <v>8792</v>
      </c>
      <c r="C480" s="355" t="s">
        <v>730</v>
      </c>
      <c r="D480" s="356">
        <v>3.16</v>
      </c>
    </row>
    <row r="481" spans="1:4">
      <c r="A481" s="353">
        <v>34566</v>
      </c>
      <c r="B481" s="354" t="s">
        <v>8793</v>
      </c>
      <c r="C481" s="355" t="s">
        <v>730</v>
      </c>
      <c r="D481" s="356">
        <v>3.32</v>
      </c>
    </row>
    <row r="482" spans="1:4">
      <c r="A482" s="353">
        <v>34567</v>
      </c>
      <c r="B482" s="354" t="s">
        <v>8794</v>
      </c>
      <c r="C482" s="355" t="s">
        <v>730</v>
      </c>
      <c r="D482" s="356">
        <v>3.52</v>
      </c>
    </row>
    <row r="483" spans="1:4">
      <c r="A483" s="353">
        <v>38591</v>
      </c>
      <c r="B483" s="354" t="s">
        <v>8795</v>
      </c>
      <c r="C483" s="355" t="s">
        <v>730</v>
      </c>
      <c r="D483" s="356">
        <v>3.19</v>
      </c>
    </row>
    <row r="484" spans="1:4">
      <c r="A484" s="353">
        <v>34568</v>
      </c>
      <c r="B484" s="354" t="s">
        <v>8796</v>
      </c>
      <c r="C484" s="355" t="s">
        <v>730</v>
      </c>
      <c r="D484" s="356">
        <v>4.16</v>
      </c>
    </row>
    <row r="485" spans="1:4">
      <c r="A485" s="353">
        <v>34569</v>
      </c>
      <c r="B485" s="354" t="s">
        <v>8797</v>
      </c>
      <c r="C485" s="355" t="s">
        <v>730</v>
      </c>
      <c r="D485" s="356">
        <v>4.28</v>
      </c>
    </row>
    <row r="486" spans="1:4">
      <c r="A486" s="353">
        <v>34570</v>
      </c>
      <c r="B486" s="354" t="s">
        <v>8798</v>
      </c>
      <c r="C486" s="355" t="s">
        <v>730</v>
      </c>
      <c r="D486" s="356">
        <v>4.6500000000000004</v>
      </c>
    </row>
    <row r="487" spans="1:4">
      <c r="A487" s="353">
        <v>25070</v>
      </c>
      <c r="B487" s="354" t="s">
        <v>8799</v>
      </c>
      <c r="C487" s="355" t="s">
        <v>730</v>
      </c>
      <c r="D487" s="356">
        <v>3.49</v>
      </c>
    </row>
    <row r="488" spans="1:4">
      <c r="A488" s="353">
        <v>34571</v>
      </c>
      <c r="B488" s="354" t="s">
        <v>8800</v>
      </c>
      <c r="C488" s="355" t="s">
        <v>730</v>
      </c>
      <c r="D488" s="356">
        <v>3.53</v>
      </c>
    </row>
    <row r="489" spans="1:4">
      <c r="A489" s="353">
        <v>34573</v>
      </c>
      <c r="B489" s="354" t="s">
        <v>8801</v>
      </c>
      <c r="C489" s="355" t="s">
        <v>730</v>
      </c>
      <c r="D489" s="356">
        <v>3.71</v>
      </c>
    </row>
    <row r="490" spans="1:4">
      <c r="A490" s="353">
        <v>37107</v>
      </c>
      <c r="B490" s="354" t="s">
        <v>8802</v>
      </c>
      <c r="C490" s="355" t="s">
        <v>730</v>
      </c>
      <c r="D490" s="356">
        <v>4.9000000000000004</v>
      </c>
    </row>
    <row r="491" spans="1:4">
      <c r="A491" s="353">
        <v>34576</v>
      </c>
      <c r="B491" s="354" t="s">
        <v>8803</v>
      </c>
      <c r="C491" s="355" t="s">
        <v>730</v>
      </c>
      <c r="D491" s="356">
        <v>5.41</v>
      </c>
    </row>
    <row r="492" spans="1:4">
      <c r="A492" s="353">
        <v>34577</v>
      </c>
      <c r="B492" s="354" t="s">
        <v>8804</v>
      </c>
      <c r="C492" s="355" t="s">
        <v>730</v>
      </c>
      <c r="D492" s="356">
        <v>5.64</v>
      </c>
    </row>
    <row r="493" spans="1:4">
      <c r="A493" s="353">
        <v>34578</v>
      </c>
      <c r="B493" s="354" t="s">
        <v>8805</v>
      </c>
      <c r="C493" s="355" t="s">
        <v>730</v>
      </c>
      <c r="D493" s="356">
        <v>6.12</v>
      </c>
    </row>
    <row r="494" spans="1:4">
      <c r="A494" s="353">
        <v>34579</v>
      </c>
      <c r="B494" s="354" t="s">
        <v>8806</v>
      </c>
      <c r="C494" s="355" t="s">
        <v>730</v>
      </c>
      <c r="D494" s="356">
        <v>6.53</v>
      </c>
    </row>
    <row r="495" spans="1:4">
      <c r="A495" s="353">
        <v>25067</v>
      </c>
      <c r="B495" s="354" t="s">
        <v>8807</v>
      </c>
      <c r="C495" s="355" t="s">
        <v>730</v>
      </c>
      <c r="D495" s="356">
        <v>4.37</v>
      </c>
    </row>
    <row r="496" spans="1:4">
      <c r="A496" s="353">
        <v>34580</v>
      </c>
      <c r="B496" s="354" t="s">
        <v>8808</v>
      </c>
      <c r="C496" s="355" t="s">
        <v>730</v>
      </c>
      <c r="D496" s="356">
        <v>4.88</v>
      </c>
    </row>
    <row r="497" spans="1:4">
      <c r="A497" s="353">
        <v>25071</v>
      </c>
      <c r="B497" s="354" t="s">
        <v>8809</v>
      </c>
      <c r="C497" s="355" t="s">
        <v>730</v>
      </c>
      <c r="D497" s="356">
        <v>2.4300000000000002</v>
      </c>
    </row>
    <row r="498" spans="1:4">
      <c r="A498" s="353">
        <v>44171</v>
      </c>
      <c r="B498" s="354" t="s">
        <v>8810</v>
      </c>
      <c r="C498" s="355" t="s">
        <v>730</v>
      </c>
      <c r="D498" s="356">
        <v>24.08</v>
      </c>
    </row>
    <row r="499" spans="1:4">
      <c r="A499" s="353">
        <v>38395</v>
      </c>
      <c r="B499" s="354" t="s">
        <v>8811</v>
      </c>
      <c r="C499" s="355" t="s">
        <v>730</v>
      </c>
      <c r="D499" s="356">
        <v>7.84</v>
      </c>
    </row>
    <row r="500" spans="1:4">
      <c r="A500" s="353">
        <v>34583</v>
      </c>
      <c r="B500" s="354" t="s">
        <v>8812</v>
      </c>
      <c r="C500" s="355" t="s">
        <v>731</v>
      </c>
      <c r="D500" s="356">
        <v>57.21</v>
      </c>
    </row>
    <row r="501" spans="1:4">
      <c r="A501" s="353">
        <v>34584</v>
      </c>
      <c r="B501" s="354" t="s">
        <v>8813</v>
      </c>
      <c r="C501" s="355" t="s">
        <v>731</v>
      </c>
      <c r="D501" s="356">
        <v>41.96</v>
      </c>
    </row>
    <row r="502" spans="1:4" ht="30">
      <c r="A502" s="353">
        <v>709</v>
      </c>
      <c r="B502" s="354" t="s">
        <v>8814</v>
      </c>
      <c r="C502" s="355" t="s">
        <v>731</v>
      </c>
      <c r="D502" s="356">
        <v>740.74</v>
      </c>
    </row>
    <row r="503" spans="1:4">
      <c r="A503" s="353">
        <v>34599</v>
      </c>
      <c r="B503" s="354" t="s">
        <v>8815</v>
      </c>
      <c r="C503" s="355" t="s">
        <v>730</v>
      </c>
      <c r="D503" s="356">
        <v>2.5</v>
      </c>
    </row>
    <row r="504" spans="1:4">
      <c r="A504" s="353">
        <v>34592</v>
      </c>
      <c r="B504" s="354" t="s">
        <v>8816</v>
      </c>
      <c r="C504" s="355" t="s">
        <v>730</v>
      </c>
      <c r="D504" s="356">
        <v>2.78</v>
      </c>
    </row>
    <row r="505" spans="1:4">
      <c r="A505" s="353">
        <v>37103</v>
      </c>
      <c r="B505" s="354" t="s">
        <v>8817</v>
      </c>
      <c r="C505" s="355" t="s">
        <v>730</v>
      </c>
      <c r="D505" s="356">
        <v>3.18</v>
      </c>
    </row>
    <row r="506" spans="1:4">
      <c r="A506" s="353">
        <v>34555</v>
      </c>
      <c r="B506" s="354" t="s">
        <v>8818</v>
      </c>
      <c r="C506" s="355" t="s">
        <v>730</v>
      </c>
      <c r="D506" s="356">
        <v>4.04</v>
      </c>
    </row>
    <row r="507" spans="1:4">
      <c r="A507" s="353">
        <v>674</v>
      </c>
      <c r="B507" s="354" t="s">
        <v>8819</v>
      </c>
      <c r="C507" s="355" t="s">
        <v>731</v>
      </c>
      <c r="D507" s="356">
        <v>85</v>
      </c>
    </row>
    <row r="508" spans="1:4">
      <c r="A508" s="353">
        <v>34600</v>
      </c>
      <c r="B508" s="354" t="s">
        <v>8820</v>
      </c>
      <c r="C508" s="355" t="s">
        <v>731</v>
      </c>
      <c r="D508" s="356">
        <v>124.85</v>
      </c>
    </row>
    <row r="509" spans="1:4">
      <c r="A509" s="353">
        <v>652</v>
      </c>
      <c r="B509" s="354" t="s">
        <v>8821</v>
      </c>
      <c r="C509" s="355" t="s">
        <v>731</v>
      </c>
      <c r="D509" s="356">
        <v>191.25</v>
      </c>
    </row>
    <row r="510" spans="1:4">
      <c r="A510" s="353">
        <v>651</v>
      </c>
      <c r="B510" s="354" t="s">
        <v>8822</v>
      </c>
      <c r="C510" s="355" t="s">
        <v>730</v>
      </c>
      <c r="D510" s="356">
        <v>3.06</v>
      </c>
    </row>
    <row r="511" spans="1:4">
      <c r="A511" s="353">
        <v>654</v>
      </c>
      <c r="B511" s="354" t="s">
        <v>8823</v>
      </c>
      <c r="C511" s="355" t="s">
        <v>730</v>
      </c>
      <c r="D511" s="356">
        <v>3.79</v>
      </c>
    </row>
    <row r="512" spans="1:4">
      <c r="A512" s="353">
        <v>650</v>
      </c>
      <c r="B512" s="354" t="s">
        <v>8824</v>
      </c>
      <c r="C512" s="355" t="s">
        <v>730</v>
      </c>
      <c r="D512" s="356">
        <v>2.4500000000000002</v>
      </c>
    </row>
    <row r="513" spans="1:4">
      <c r="A513" s="353">
        <v>718</v>
      </c>
      <c r="B513" s="354" t="s">
        <v>8825</v>
      </c>
      <c r="C513" s="355" t="s">
        <v>730</v>
      </c>
      <c r="D513" s="356">
        <v>19.18</v>
      </c>
    </row>
    <row r="514" spans="1:4">
      <c r="A514" s="353">
        <v>11981</v>
      </c>
      <c r="B514" s="354" t="s">
        <v>8826</v>
      </c>
      <c r="C514" s="355" t="s">
        <v>730</v>
      </c>
      <c r="D514" s="356">
        <v>18.63</v>
      </c>
    </row>
    <row r="515" spans="1:4">
      <c r="A515" s="353">
        <v>34586</v>
      </c>
      <c r="B515" s="354" t="s">
        <v>8827</v>
      </c>
      <c r="C515" s="355" t="s">
        <v>730</v>
      </c>
      <c r="D515" s="356">
        <v>2.2400000000000002</v>
      </c>
    </row>
    <row r="516" spans="1:4">
      <c r="A516" s="353">
        <v>38603</v>
      </c>
      <c r="B516" s="354" t="s">
        <v>8828</v>
      </c>
      <c r="C516" s="355" t="s">
        <v>730</v>
      </c>
      <c r="D516" s="356">
        <v>2.72</v>
      </c>
    </row>
    <row r="517" spans="1:4">
      <c r="A517" s="353">
        <v>34588</v>
      </c>
      <c r="B517" s="354" t="s">
        <v>8829</v>
      </c>
      <c r="C517" s="355" t="s">
        <v>730</v>
      </c>
      <c r="D517" s="356">
        <v>2.93</v>
      </c>
    </row>
    <row r="518" spans="1:4">
      <c r="A518" s="353">
        <v>34590</v>
      </c>
      <c r="B518" s="354" t="s">
        <v>8830</v>
      </c>
      <c r="C518" s="355" t="s">
        <v>730</v>
      </c>
      <c r="D518" s="356">
        <v>2.68</v>
      </c>
    </row>
    <row r="519" spans="1:4">
      <c r="A519" s="353">
        <v>34591</v>
      </c>
      <c r="B519" s="354" t="s">
        <v>8831</v>
      </c>
      <c r="C519" s="355" t="s">
        <v>730</v>
      </c>
      <c r="D519" s="356">
        <v>3.63</v>
      </c>
    </row>
    <row r="520" spans="1:4" ht="30">
      <c r="A520" s="353">
        <v>40517</v>
      </c>
      <c r="B520" s="354" t="s">
        <v>8832</v>
      </c>
      <c r="C520" s="355" t="s">
        <v>731</v>
      </c>
      <c r="D520" s="356">
        <v>40.24</v>
      </c>
    </row>
    <row r="521" spans="1:4" ht="45">
      <c r="A521" s="353">
        <v>40515</v>
      </c>
      <c r="B521" s="354" t="s">
        <v>8833</v>
      </c>
      <c r="C521" s="355" t="s">
        <v>731</v>
      </c>
      <c r="D521" s="356">
        <v>90.55</v>
      </c>
    </row>
    <row r="522" spans="1:4" ht="45">
      <c r="A522" s="353">
        <v>40529</v>
      </c>
      <c r="B522" s="354" t="s">
        <v>8834</v>
      </c>
      <c r="C522" s="355" t="s">
        <v>731</v>
      </c>
      <c r="D522" s="356">
        <v>57.85</v>
      </c>
    </row>
    <row r="523" spans="1:4" ht="45">
      <c r="A523" s="353">
        <v>36170</v>
      </c>
      <c r="B523" s="354" t="s">
        <v>8835</v>
      </c>
      <c r="C523" s="355" t="s">
        <v>731</v>
      </c>
      <c r="D523" s="356">
        <v>48</v>
      </c>
    </row>
    <row r="524" spans="1:4" ht="45">
      <c r="A524" s="353">
        <v>40524</v>
      </c>
      <c r="B524" s="354" t="s">
        <v>8836</v>
      </c>
      <c r="C524" s="355" t="s">
        <v>731</v>
      </c>
      <c r="D524" s="356">
        <v>56.59</v>
      </c>
    </row>
    <row r="525" spans="1:4" ht="45">
      <c r="A525" s="353">
        <v>36156</v>
      </c>
      <c r="B525" s="354" t="s">
        <v>8837</v>
      </c>
      <c r="C525" s="355" t="s">
        <v>731</v>
      </c>
      <c r="D525" s="356">
        <v>44.01</v>
      </c>
    </row>
    <row r="526" spans="1:4" ht="45">
      <c r="A526" s="353">
        <v>36155</v>
      </c>
      <c r="B526" s="354" t="s">
        <v>8838</v>
      </c>
      <c r="C526" s="355" t="s">
        <v>731</v>
      </c>
      <c r="D526" s="356">
        <v>38</v>
      </c>
    </row>
    <row r="527" spans="1:4" ht="45">
      <c r="A527" s="353">
        <v>36154</v>
      </c>
      <c r="B527" s="354" t="s">
        <v>8839</v>
      </c>
      <c r="C527" s="355" t="s">
        <v>731</v>
      </c>
      <c r="D527" s="356">
        <v>52.82</v>
      </c>
    </row>
    <row r="528" spans="1:4" ht="30">
      <c r="A528" s="353">
        <v>695</v>
      </c>
      <c r="B528" s="354" t="s">
        <v>8840</v>
      </c>
      <c r="C528" s="355" t="s">
        <v>731</v>
      </c>
      <c r="D528" s="356">
        <v>38.79</v>
      </c>
    </row>
    <row r="529" spans="1:4" ht="30">
      <c r="A529" s="353">
        <v>679</v>
      </c>
      <c r="B529" s="354" t="s">
        <v>8841</v>
      </c>
      <c r="C529" s="355" t="s">
        <v>731</v>
      </c>
      <c r="D529" s="356">
        <v>57.85</v>
      </c>
    </row>
    <row r="530" spans="1:4" ht="30">
      <c r="A530" s="353">
        <v>711</v>
      </c>
      <c r="B530" s="354" t="s">
        <v>8842</v>
      </c>
      <c r="C530" s="355" t="s">
        <v>731</v>
      </c>
      <c r="D530" s="356">
        <v>38.270000000000003</v>
      </c>
    </row>
    <row r="531" spans="1:4" ht="30">
      <c r="A531" s="353">
        <v>712</v>
      </c>
      <c r="B531" s="354" t="s">
        <v>8843</v>
      </c>
      <c r="C531" s="355" t="s">
        <v>731</v>
      </c>
      <c r="D531" s="356">
        <v>48.2</v>
      </c>
    </row>
    <row r="532" spans="1:4" ht="30">
      <c r="A532" s="353">
        <v>12614</v>
      </c>
      <c r="B532" s="354" t="s">
        <v>8844</v>
      </c>
      <c r="C532" s="355" t="s">
        <v>730</v>
      </c>
      <c r="D532" s="356">
        <v>56.41</v>
      </c>
    </row>
    <row r="533" spans="1:4">
      <c r="A533" s="353">
        <v>6140</v>
      </c>
      <c r="B533" s="354" t="s">
        <v>8845</v>
      </c>
      <c r="C533" s="355" t="s">
        <v>730</v>
      </c>
      <c r="D533" s="356">
        <v>4.17</v>
      </c>
    </row>
    <row r="534" spans="1:4">
      <c r="A534" s="353">
        <v>38399</v>
      </c>
      <c r="B534" s="354" t="s">
        <v>8846</v>
      </c>
      <c r="C534" s="355" t="s">
        <v>730</v>
      </c>
      <c r="D534" s="356">
        <v>209.95</v>
      </c>
    </row>
    <row r="535" spans="1:4" ht="45">
      <c r="A535" s="353">
        <v>735</v>
      </c>
      <c r="B535" s="354" t="s">
        <v>8847</v>
      </c>
      <c r="C535" s="355" t="s">
        <v>730</v>
      </c>
      <c r="D535" s="356">
        <v>2447</v>
      </c>
    </row>
    <row r="536" spans="1:4" ht="30">
      <c r="A536" s="353">
        <v>736</v>
      </c>
      <c r="B536" s="354" t="s">
        <v>8848</v>
      </c>
      <c r="C536" s="355" t="s">
        <v>730</v>
      </c>
      <c r="D536" s="356">
        <v>2057.4899999999998</v>
      </c>
    </row>
    <row r="537" spans="1:4" ht="30">
      <c r="A537" s="353">
        <v>729</v>
      </c>
      <c r="B537" s="354" t="s">
        <v>8849</v>
      </c>
      <c r="C537" s="355" t="s">
        <v>730</v>
      </c>
      <c r="D537" s="356">
        <v>838.45</v>
      </c>
    </row>
    <row r="538" spans="1:4" ht="30">
      <c r="A538" s="353">
        <v>39925</v>
      </c>
      <c r="B538" s="354" t="s">
        <v>8850</v>
      </c>
      <c r="C538" s="355" t="s">
        <v>730</v>
      </c>
      <c r="D538" s="356">
        <v>12115.52</v>
      </c>
    </row>
    <row r="539" spans="1:4" ht="30">
      <c r="A539" s="353">
        <v>731</v>
      </c>
      <c r="B539" s="354" t="s">
        <v>8851</v>
      </c>
      <c r="C539" s="355" t="s">
        <v>730</v>
      </c>
      <c r="D539" s="356">
        <v>816.02</v>
      </c>
    </row>
    <row r="540" spans="1:4" ht="45">
      <c r="A540" s="353">
        <v>10575</v>
      </c>
      <c r="B540" s="354" t="s">
        <v>8852</v>
      </c>
      <c r="C540" s="355" t="s">
        <v>730</v>
      </c>
      <c r="D540" s="356">
        <v>1273.46</v>
      </c>
    </row>
    <row r="541" spans="1:4" ht="45">
      <c r="A541" s="353">
        <v>733</v>
      </c>
      <c r="B541" s="354" t="s">
        <v>8853</v>
      </c>
      <c r="C541" s="355" t="s">
        <v>730</v>
      </c>
      <c r="D541" s="356">
        <v>1394.28</v>
      </c>
    </row>
    <row r="542" spans="1:4" ht="30">
      <c r="A542" s="353">
        <v>732</v>
      </c>
      <c r="B542" s="354" t="s">
        <v>8854</v>
      </c>
      <c r="C542" s="355" t="s">
        <v>730</v>
      </c>
      <c r="D542" s="356">
        <v>1375.53</v>
      </c>
    </row>
    <row r="543" spans="1:4" ht="30">
      <c r="A543" s="353">
        <v>737</v>
      </c>
      <c r="B543" s="354" t="s">
        <v>8855</v>
      </c>
      <c r="C543" s="355" t="s">
        <v>730</v>
      </c>
      <c r="D543" s="356">
        <v>7713.6</v>
      </c>
    </row>
    <row r="544" spans="1:4" ht="30">
      <c r="A544" s="353">
        <v>738</v>
      </c>
      <c r="B544" s="354" t="s">
        <v>8856</v>
      </c>
      <c r="C544" s="355" t="s">
        <v>730</v>
      </c>
      <c r="D544" s="356">
        <v>3576.74</v>
      </c>
    </row>
    <row r="545" spans="1:4" ht="45">
      <c r="A545" s="353">
        <v>740</v>
      </c>
      <c r="B545" s="354" t="s">
        <v>8857</v>
      </c>
      <c r="C545" s="355" t="s">
        <v>730</v>
      </c>
      <c r="D545" s="356">
        <v>7256.47</v>
      </c>
    </row>
    <row r="546" spans="1:4" ht="30">
      <c r="A546" s="353">
        <v>734</v>
      </c>
      <c r="B546" s="354" t="s">
        <v>8858</v>
      </c>
      <c r="C546" s="355" t="s">
        <v>730</v>
      </c>
      <c r="D546" s="356">
        <v>1474.57</v>
      </c>
    </row>
    <row r="547" spans="1:4">
      <c r="A547" s="353">
        <v>39008</v>
      </c>
      <c r="B547" s="354" t="s">
        <v>8859</v>
      </c>
      <c r="C547" s="355" t="s">
        <v>730</v>
      </c>
      <c r="D547" s="356">
        <v>59125.05</v>
      </c>
    </row>
    <row r="548" spans="1:4">
      <c r="A548" s="353">
        <v>39009</v>
      </c>
      <c r="B548" s="354" t="s">
        <v>8860</v>
      </c>
      <c r="C548" s="355" t="s">
        <v>730</v>
      </c>
      <c r="D548" s="356">
        <v>63345.16</v>
      </c>
    </row>
    <row r="549" spans="1:4" ht="45">
      <c r="A549" s="353">
        <v>10587</v>
      </c>
      <c r="B549" s="354" t="s">
        <v>8861</v>
      </c>
      <c r="C549" s="355" t="s">
        <v>730</v>
      </c>
      <c r="D549" s="356">
        <v>4491.91</v>
      </c>
    </row>
    <row r="550" spans="1:4" ht="45">
      <c r="A550" s="353">
        <v>759</v>
      </c>
      <c r="B550" s="354" t="s">
        <v>8862</v>
      </c>
      <c r="C550" s="355" t="s">
        <v>730</v>
      </c>
      <c r="D550" s="356">
        <v>6458.48</v>
      </c>
    </row>
    <row r="551" spans="1:4" ht="45">
      <c r="A551" s="353">
        <v>761</v>
      </c>
      <c r="B551" s="354" t="s">
        <v>8863</v>
      </c>
      <c r="C551" s="355" t="s">
        <v>730</v>
      </c>
      <c r="D551" s="356">
        <v>10947.67</v>
      </c>
    </row>
    <row r="552" spans="1:4" ht="45">
      <c r="A552" s="353">
        <v>750</v>
      </c>
      <c r="B552" s="354" t="s">
        <v>8864</v>
      </c>
      <c r="C552" s="355" t="s">
        <v>730</v>
      </c>
      <c r="D552" s="356">
        <v>10393.950000000001</v>
      </c>
    </row>
    <row r="553" spans="1:4" ht="45">
      <c r="A553" s="353">
        <v>755</v>
      </c>
      <c r="B553" s="354" t="s">
        <v>8865</v>
      </c>
      <c r="C553" s="355" t="s">
        <v>730</v>
      </c>
      <c r="D553" s="356">
        <v>42651.71</v>
      </c>
    </row>
    <row r="554" spans="1:4" ht="45">
      <c r="A554" s="353">
        <v>749</v>
      </c>
      <c r="B554" s="354" t="s">
        <v>8866</v>
      </c>
      <c r="C554" s="355" t="s">
        <v>730</v>
      </c>
      <c r="D554" s="356">
        <v>15686.51</v>
      </c>
    </row>
    <row r="555" spans="1:4" ht="45">
      <c r="A555" s="353">
        <v>756</v>
      </c>
      <c r="B555" s="354" t="s">
        <v>8867</v>
      </c>
      <c r="C555" s="355" t="s">
        <v>730</v>
      </c>
      <c r="D555" s="356">
        <v>46517.4</v>
      </c>
    </row>
    <row r="556" spans="1:4" ht="30">
      <c r="A556" s="353">
        <v>757</v>
      </c>
      <c r="B556" s="354" t="s">
        <v>8868</v>
      </c>
      <c r="C556" s="355" t="s">
        <v>730</v>
      </c>
      <c r="D556" s="356">
        <v>21121.87</v>
      </c>
    </row>
    <row r="557" spans="1:4" ht="45">
      <c r="A557" s="353">
        <v>10588</v>
      </c>
      <c r="B557" s="354" t="s">
        <v>8869</v>
      </c>
      <c r="C557" s="355" t="s">
        <v>730</v>
      </c>
      <c r="D557" s="356">
        <v>4663.18</v>
      </c>
    </row>
    <row r="558" spans="1:4" ht="45">
      <c r="A558" s="353">
        <v>10592</v>
      </c>
      <c r="B558" s="354" t="s">
        <v>8870</v>
      </c>
      <c r="C558" s="355" t="s">
        <v>730</v>
      </c>
      <c r="D558" s="356">
        <v>5632.5</v>
      </c>
    </row>
    <row r="559" spans="1:4" ht="45">
      <c r="A559" s="353">
        <v>10589</v>
      </c>
      <c r="B559" s="354" t="s">
        <v>8871</v>
      </c>
      <c r="C559" s="355" t="s">
        <v>730</v>
      </c>
      <c r="D559" s="356">
        <v>7566.91</v>
      </c>
    </row>
    <row r="560" spans="1:4" ht="30">
      <c r="A560" s="353">
        <v>760</v>
      </c>
      <c r="B560" s="354" t="s">
        <v>8872</v>
      </c>
      <c r="C560" s="355" t="s">
        <v>730</v>
      </c>
      <c r="D560" s="356">
        <v>42243.75</v>
      </c>
    </row>
    <row r="561" spans="1:4" ht="45">
      <c r="A561" s="353">
        <v>751</v>
      </c>
      <c r="B561" s="354" t="s">
        <v>8873</v>
      </c>
      <c r="C561" s="355" t="s">
        <v>730</v>
      </c>
      <c r="D561" s="356">
        <v>6653.39</v>
      </c>
    </row>
    <row r="562" spans="1:4" ht="45">
      <c r="A562" s="353">
        <v>754</v>
      </c>
      <c r="B562" s="354" t="s">
        <v>8874</v>
      </c>
      <c r="C562" s="355" t="s">
        <v>730</v>
      </c>
      <c r="D562" s="356">
        <v>10560.93</v>
      </c>
    </row>
    <row r="563" spans="1:4">
      <c r="A563" s="353">
        <v>44489</v>
      </c>
      <c r="B563" s="354" t="s">
        <v>8875</v>
      </c>
      <c r="C563" s="355" t="s">
        <v>730</v>
      </c>
      <c r="D563" s="356">
        <v>208438.29</v>
      </c>
    </row>
    <row r="564" spans="1:4" ht="30">
      <c r="A564" s="353">
        <v>39917</v>
      </c>
      <c r="B564" s="354" t="s">
        <v>8876</v>
      </c>
      <c r="C564" s="355" t="s">
        <v>730</v>
      </c>
      <c r="D564" s="356">
        <v>90820.34</v>
      </c>
    </row>
    <row r="565" spans="1:4">
      <c r="A565" s="353">
        <v>38167</v>
      </c>
      <c r="B565" s="354" t="s">
        <v>8877</v>
      </c>
      <c r="C565" s="355" t="s">
        <v>738</v>
      </c>
      <c r="D565" s="356">
        <v>27.14</v>
      </c>
    </row>
    <row r="566" spans="1:4">
      <c r="A566" s="353">
        <v>36145</v>
      </c>
      <c r="B566" s="354" t="s">
        <v>8878</v>
      </c>
      <c r="C566" s="355" t="s">
        <v>738</v>
      </c>
      <c r="D566" s="356">
        <v>49.39</v>
      </c>
    </row>
    <row r="567" spans="1:4">
      <c r="A567" s="353">
        <v>12893</v>
      </c>
      <c r="B567" s="354" t="s">
        <v>8879</v>
      </c>
      <c r="C567" s="355" t="s">
        <v>738</v>
      </c>
      <c r="D567" s="356">
        <v>82.32</v>
      </c>
    </row>
    <row r="568" spans="1:4">
      <c r="A568" s="353">
        <v>11685</v>
      </c>
      <c r="B568" s="354" t="s">
        <v>8880</v>
      </c>
      <c r="C568" s="355" t="s">
        <v>730</v>
      </c>
      <c r="D568" s="356">
        <v>34.22</v>
      </c>
    </row>
    <row r="569" spans="1:4">
      <c r="A569" s="353">
        <v>11680</v>
      </c>
      <c r="B569" s="354" t="s">
        <v>8881</v>
      </c>
      <c r="C569" s="355" t="s">
        <v>730</v>
      </c>
      <c r="D569" s="356">
        <v>17.18</v>
      </c>
    </row>
    <row r="570" spans="1:4">
      <c r="A570" s="353">
        <v>11679</v>
      </c>
      <c r="B570" s="354" t="s">
        <v>8882</v>
      </c>
      <c r="C570" s="355" t="s">
        <v>730</v>
      </c>
      <c r="D570" s="356">
        <v>23.3</v>
      </c>
    </row>
    <row r="571" spans="1:4">
      <c r="A571" s="353">
        <v>2512</v>
      </c>
      <c r="B571" s="354" t="s">
        <v>8883</v>
      </c>
      <c r="C571" s="355" t="s">
        <v>730</v>
      </c>
      <c r="D571" s="356">
        <v>40.950000000000003</v>
      </c>
    </row>
    <row r="572" spans="1:4">
      <c r="A572" s="353">
        <v>4374</v>
      </c>
      <c r="B572" s="354" t="s">
        <v>8884</v>
      </c>
      <c r="C572" s="355" t="s">
        <v>730</v>
      </c>
      <c r="D572" s="356">
        <v>0.28999999999999998</v>
      </c>
    </row>
    <row r="573" spans="1:4" ht="30">
      <c r="A573" s="353">
        <v>7568</v>
      </c>
      <c r="B573" s="354" t="s">
        <v>8885</v>
      </c>
      <c r="C573" s="355" t="s">
        <v>730</v>
      </c>
      <c r="D573" s="356">
        <v>0.49</v>
      </c>
    </row>
    <row r="574" spans="1:4" ht="30">
      <c r="A574" s="353">
        <v>7584</v>
      </c>
      <c r="B574" s="354" t="s">
        <v>8886</v>
      </c>
      <c r="C574" s="355" t="s">
        <v>730</v>
      </c>
      <c r="D574" s="356">
        <v>0.74</v>
      </c>
    </row>
    <row r="575" spans="1:4">
      <c r="A575" s="353">
        <v>11945</v>
      </c>
      <c r="B575" s="354" t="s">
        <v>8887</v>
      </c>
      <c r="C575" s="355" t="s">
        <v>730</v>
      </c>
      <c r="D575" s="356">
        <v>0.04</v>
      </c>
    </row>
    <row r="576" spans="1:4">
      <c r="A576" s="353">
        <v>11946</v>
      </c>
      <c r="B576" s="354" t="s">
        <v>8888</v>
      </c>
      <c r="C576" s="355" t="s">
        <v>730</v>
      </c>
      <c r="D576" s="356">
        <v>0.05</v>
      </c>
    </row>
    <row r="577" spans="1:4">
      <c r="A577" s="353">
        <v>4375</v>
      </c>
      <c r="B577" s="354" t="s">
        <v>8889</v>
      </c>
      <c r="C577" s="355" t="s">
        <v>730</v>
      </c>
      <c r="D577" s="356">
        <v>0.08</v>
      </c>
    </row>
    <row r="578" spans="1:4" ht="30">
      <c r="A578" s="353">
        <v>11950</v>
      </c>
      <c r="B578" s="354" t="s">
        <v>8890</v>
      </c>
      <c r="C578" s="355" t="s">
        <v>730</v>
      </c>
      <c r="D578" s="356">
        <v>0.16</v>
      </c>
    </row>
    <row r="579" spans="1:4">
      <c r="A579" s="353">
        <v>4376</v>
      </c>
      <c r="B579" s="354" t="s">
        <v>8891</v>
      </c>
      <c r="C579" s="355" t="s">
        <v>730</v>
      </c>
      <c r="D579" s="356">
        <v>0.15</v>
      </c>
    </row>
    <row r="580" spans="1:4" ht="30">
      <c r="A580" s="353">
        <v>7583</v>
      </c>
      <c r="B580" s="354" t="s">
        <v>8892</v>
      </c>
      <c r="C580" s="355" t="s">
        <v>730</v>
      </c>
      <c r="D580" s="356">
        <v>0.33</v>
      </c>
    </row>
    <row r="581" spans="1:4" ht="30">
      <c r="A581" s="353">
        <v>4350</v>
      </c>
      <c r="B581" s="354" t="s">
        <v>8893</v>
      </c>
      <c r="C581" s="355" t="s">
        <v>730</v>
      </c>
      <c r="D581" s="356">
        <v>0.52</v>
      </c>
    </row>
    <row r="582" spans="1:4">
      <c r="A582" s="353">
        <v>44400</v>
      </c>
      <c r="B582" s="354" t="s">
        <v>8894</v>
      </c>
      <c r="C582" s="355" t="s">
        <v>730</v>
      </c>
      <c r="D582" s="356">
        <v>30.64</v>
      </c>
    </row>
    <row r="583" spans="1:4">
      <c r="A583" s="353">
        <v>39886</v>
      </c>
      <c r="B583" s="354" t="s">
        <v>8895</v>
      </c>
      <c r="C583" s="355" t="s">
        <v>730</v>
      </c>
      <c r="D583" s="356">
        <v>5.6</v>
      </c>
    </row>
    <row r="584" spans="1:4">
      <c r="A584" s="353">
        <v>39887</v>
      </c>
      <c r="B584" s="354" t="s">
        <v>8896</v>
      </c>
      <c r="C584" s="355" t="s">
        <v>730</v>
      </c>
      <c r="D584" s="356">
        <v>8.4</v>
      </c>
    </row>
    <row r="585" spans="1:4">
      <c r="A585" s="353">
        <v>39888</v>
      </c>
      <c r="B585" s="354" t="s">
        <v>8897</v>
      </c>
      <c r="C585" s="355" t="s">
        <v>730</v>
      </c>
      <c r="D585" s="356">
        <v>19.21</v>
      </c>
    </row>
    <row r="586" spans="1:4">
      <c r="A586" s="353">
        <v>39890</v>
      </c>
      <c r="B586" s="354" t="s">
        <v>8898</v>
      </c>
      <c r="C586" s="355" t="s">
        <v>730</v>
      </c>
      <c r="D586" s="356">
        <v>32.78</v>
      </c>
    </row>
    <row r="587" spans="1:4">
      <c r="A587" s="353">
        <v>39891</v>
      </c>
      <c r="B587" s="354" t="s">
        <v>8899</v>
      </c>
      <c r="C587" s="355" t="s">
        <v>730</v>
      </c>
      <c r="D587" s="356">
        <v>46.22</v>
      </c>
    </row>
    <row r="588" spans="1:4">
      <c r="A588" s="353">
        <v>39892</v>
      </c>
      <c r="B588" s="354" t="s">
        <v>8900</v>
      </c>
      <c r="C588" s="355" t="s">
        <v>730</v>
      </c>
      <c r="D588" s="356">
        <v>144.09</v>
      </c>
    </row>
    <row r="589" spans="1:4">
      <c r="A589" s="353">
        <v>790</v>
      </c>
      <c r="B589" s="354" t="s">
        <v>8901</v>
      </c>
      <c r="C589" s="355" t="s">
        <v>730</v>
      </c>
      <c r="D589" s="356">
        <v>23.11</v>
      </c>
    </row>
    <row r="590" spans="1:4">
      <c r="A590" s="353">
        <v>766</v>
      </c>
      <c r="B590" s="354" t="s">
        <v>8902</v>
      </c>
      <c r="C590" s="355" t="s">
        <v>730</v>
      </c>
      <c r="D590" s="356">
        <v>23.11</v>
      </c>
    </row>
    <row r="591" spans="1:4">
      <c r="A591" s="353">
        <v>791</v>
      </c>
      <c r="B591" s="354" t="s">
        <v>8903</v>
      </c>
      <c r="C591" s="355" t="s">
        <v>730</v>
      </c>
      <c r="D591" s="356">
        <v>23.11</v>
      </c>
    </row>
    <row r="592" spans="1:4">
      <c r="A592" s="353">
        <v>767</v>
      </c>
      <c r="B592" s="354" t="s">
        <v>8904</v>
      </c>
      <c r="C592" s="355" t="s">
        <v>730</v>
      </c>
      <c r="D592" s="356">
        <v>23.11</v>
      </c>
    </row>
    <row r="593" spans="1:4">
      <c r="A593" s="353">
        <v>768</v>
      </c>
      <c r="B593" s="354" t="s">
        <v>8905</v>
      </c>
      <c r="C593" s="355" t="s">
        <v>730</v>
      </c>
      <c r="D593" s="356">
        <v>18.149999999999999</v>
      </c>
    </row>
    <row r="594" spans="1:4">
      <c r="A594" s="353">
        <v>789</v>
      </c>
      <c r="B594" s="354" t="s">
        <v>8906</v>
      </c>
      <c r="C594" s="355" t="s">
        <v>730</v>
      </c>
      <c r="D594" s="356">
        <v>17.760000000000002</v>
      </c>
    </row>
    <row r="595" spans="1:4">
      <c r="A595" s="353">
        <v>769</v>
      </c>
      <c r="B595" s="354" t="s">
        <v>8907</v>
      </c>
      <c r="C595" s="355" t="s">
        <v>730</v>
      </c>
      <c r="D595" s="356">
        <v>18.149999999999999</v>
      </c>
    </row>
    <row r="596" spans="1:4">
      <c r="A596" s="353">
        <v>770</v>
      </c>
      <c r="B596" s="354" t="s">
        <v>8908</v>
      </c>
      <c r="C596" s="355" t="s">
        <v>730</v>
      </c>
      <c r="D596" s="356">
        <v>6.4</v>
      </c>
    </row>
    <row r="597" spans="1:4">
      <c r="A597" s="353">
        <v>12394</v>
      </c>
      <c r="B597" s="354" t="s">
        <v>8909</v>
      </c>
      <c r="C597" s="355" t="s">
        <v>730</v>
      </c>
      <c r="D597" s="356">
        <v>6.4</v>
      </c>
    </row>
    <row r="598" spans="1:4">
      <c r="A598" s="353">
        <v>764</v>
      </c>
      <c r="B598" s="354" t="s">
        <v>8910</v>
      </c>
      <c r="C598" s="355" t="s">
        <v>730</v>
      </c>
      <c r="D598" s="356">
        <v>11.17</v>
      </c>
    </row>
    <row r="599" spans="1:4">
      <c r="A599" s="353">
        <v>765</v>
      </c>
      <c r="B599" s="354" t="s">
        <v>8911</v>
      </c>
      <c r="C599" s="355" t="s">
        <v>730</v>
      </c>
      <c r="D599" s="356">
        <v>11.17</v>
      </c>
    </row>
    <row r="600" spans="1:4">
      <c r="A600" s="353">
        <v>787</v>
      </c>
      <c r="B600" s="354" t="s">
        <v>8912</v>
      </c>
      <c r="C600" s="355" t="s">
        <v>730</v>
      </c>
      <c r="D600" s="356">
        <v>49.89</v>
      </c>
    </row>
    <row r="601" spans="1:4">
      <c r="A601" s="353">
        <v>774</v>
      </c>
      <c r="B601" s="354" t="s">
        <v>8913</v>
      </c>
      <c r="C601" s="355" t="s">
        <v>730</v>
      </c>
      <c r="D601" s="356">
        <v>49.89</v>
      </c>
    </row>
    <row r="602" spans="1:4">
      <c r="A602" s="353">
        <v>773</v>
      </c>
      <c r="B602" s="354" t="s">
        <v>8914</v>
      </c>
      <c r="C602" s="355" t="s">
        <v>730</v>
      </c>
      <c r="D602" s="356">
        <v>49.89</v>
      </c>
    </row>
    <row r="603" spans="1:4">
      <c r="A603" s="353">
        <v>775</v>
      </c>
      <c r="B603" s="354" t="s">
        <v>8915</v>
      </c>
      <c r="C603" s="355" t="s">
        <v>730</v>
      </c>
      <c r="D603" s="356">
        <v>49.89</v>
      </c>
    </row>
    <row r="604" spans="1:4">
      <c r="A604" s="353">
        <v>788</v>
      </c>
      <c r="B604" s="354" t="s">
        <v>8916</v>
      </c>
      <c r="C604" s="355" t="s">
        <v>730</v>
      </c>
      <c r="D604" s="356">
        <v>31.01</v>
      </c>
    </row>
    <row r="605" spans="1:4">
      <c r="A605" s="353">
        <v>772</v>
      </c>
      <c r="B605" s="354" t="s">
        <v>8917</v>
      </c>
      <c r="C605" s="355" t="s">
        <v>730</v>
      </c>
      <c r="D605" s="356">
        <v>31.01</v>
      </c>
    </row>
    <row r="606" spans="1:4">
      <c r="A606" s="353">
        <v>771</v>
      </c>
      <c r="B606" s="354" t="s">
        <v>8918</v>
      </c>
      <c r="C606" s="355" t="s">
        <v>730</v>
      </c>
      <c r="D606" s="356">
        <v>31.01</v>
      </c>
    </row>
    <row r="607" spans="1:4">
      <c r="A607" s="353">
        <v>779</v>
      </c>
      <c r="B607" s="354" t="s">
        <v>8919</v>
      </c>
      <c r="C607" s="355" t="s">
        <v>730</v>
      </c>
      <c r="D607" s="356">
        <v>7.71</v>
      </c>
    </row>
    <row r="608" spans="1:4">
      <c r="A608" s="353">
        <v>776</v>
      </c>
      <c r="B608" s="354" t="s">
        <v>8920</v>
      </c>
      <c r="C608" s="355" t="s">
        <v>730</v>
      </c>
      <c r="D608" s="356">
        <v>73.55</v>
      </c>
    </row>
    <row r="609" spans="1:4">
      <c r="A609" s="353">
        <v>777</v>
      </c>
      <c r="B609" s="354" t="s">
        <v>8921</v>
      </c>
      <c r="C609" s="355" t="s">
        <v>730</v>
      </c>
      <c r="D609" s="356">
        <v>71.5</v>
      </c>
    </row>
    <row r="610" spans="1:4">
      <c r="A610" s="353">
        <v>780</v>
      </c>
      <c r="B610" s="354" t="s">
        <v>8922</v>
      </c>
      <c r="C610" s="355" t="s">
        <v>730</v>
      </c>
      <c r="D610" s="356">
        <v>71.86</v>
      </c>
    </row>
    <row r="611" spans="1:4">
      <c r="A611" s="353">
        <v>778</v>
      </c>
      <c r="B611" s="354" t="s">
        <v>8923</v>
      </c>
      <c r="C611" s="355" t="s">
        <v>730</v>
      </c>
      <c r="D611" s="356">
        <v>73.55</v>
      </c>
    </row>
    <row r="612" spans="1:4">
      <c r="A612" s="353">
        <v>781</v>
      </c>
      <c r="B612" s="354" t="s">
        <v>8924</v>
      </c>
      <c r="C612" s="355" t="s">
        <v>730</v>
      </c>
      <c r="D612" s="356">
        <v>135.9</v>
      </c>
    </row>
    <row r="613" spans="1:4">
      <c r="A613" s="353">
        <v>786</v>
      </c>
      <c r="B613" s="354" t="s">
        <v>8925</v>
      </c>
      <c r="C613" s="355" t="s">
        <v>730</v>
      </c>
      <c r="D613" s="356">
        <v>135.9</v>
      </c>
    </row>
    <row r="614" spans="1:4">
      <c r="A614" s="353">
        <v>782</v>
      </c>
      <c r="B614" s="354" t="s">
        <v>8926</v>
      </c>
      <c r="C614" s="355" t="s">
        <v>730</v>
      </c>
      <c r="D614" s="356">
        <v>135.9</v>
      </c>
    </row>
    <row r="615" spans="1:4">
      <c r="A615" s="353">
        <v>783</v>
      </c>
      <c r="B615" s="354" t="s">
        <v>8927</v>
      </c>
      <c r="C615" s="355" t="s">
        <v>730</v>
      </c>
      <c r="D615" s="356">
        <v>371.95</v>
      </c>
    </row>
    <row r="616" spans="1:4">
      <c r="A616" s="353">
        <v>785</v>
      </c>
      <c r="B616" s="354" t="s">
        <v>8928</v>
      </c>
      <c r="C616" s="355" t="s">
        <v>730</v>
      </c>
      <c r="D616" s="356">
        <v>393</v>
      </c>
    </row>
    <row r="617" spans="1:4">
      <c r="A617" s="353">
        <v>784</v>
      </c>
      <c r="B617" s="354" t="s">
        <v>8929</v>
      </c>
      <c r="C617" s="355" t="s">
        <v>730</v>
      </c>
      <c r="D617" s="356">
        <v>421.59</v>
      </c>
    </row>
    <row r="618" spans="1:4">
      <c r="A618" s="353">
        <v>828</v>
      </c>
      <c r="B618" s="354" t="s">
        <v>8930</v>
      </c>
      <c r="C618" s="355" t="s">
        <v>730</v>
      </c>
      <c r="D618" s="356">
        <v>0.6</v>
      </c>
    </row>
    <row r="619" spans="1:4">
      <c r="A619" s="353">
        <v>829</v>
      </c>
      <c r="B619" s="354" t="s">
        <v>8931</v>
      </c>
      <c r="C619" s="355" t="s">
        <v>730</v>
      </c>
      <c r="D619" s="356">
        <v>0.96</v>
      </c>
    </row>
    <row r="620" spans="1:4">
      <c r="A620" s="353">
        <v>812</v>
      </c>
      <c r="B620" s="354" t="s">
        <v>8932</v>
      </c>
      <c r="C620" s="355" t="s">
        <v>730</v>
      </c>
      <c r="D620" s="356">
        <v>2.12</v>
      </c>
    </row>
    <row r="621" spans="1:4">
      <c r="A621" s="353">
        <v>819</v>
      </c>
      <c r="B621" s="354" t="s">
        <v>8933</v>
      </c>
      <c r="C621" s="355" t="s">
        <v>730</v>
      </c>
      <c r="D621" s="356">
        <v>3.67</v>
      </c>
    </row>
    <row r="622" spans="1:4">
      <c r="A622" s="353">
        <v>818</v>
      </c>
      <c r="B622" s="354" t="s">
        <v>8934</v>
      </c>
      <c r="C622" s="355" t="s">
        <v>730</v>
      </c>
      <c r="D622" s="356">
        <v>6.86</v>
      </c>
    </row>
    <row r="623" spans="1:4">
      <c r="A623" s="353">
        <v>832</v>
      </c>
      <c r="B623" s="354" t="s">
        <v>8935</v>
      </c>
      <c r="C623" s="355" t="s">
        <v>730</v>
      </c>
      <c r="D623" s="356">
        <v>2.83</v>
      </c>
    </row>
    <row r="624" spans="1:4">
      <c r="A624" s="353">
        <v>834</v>
      </c>
      <c r="B624" s="354" t="s">
        <v>8936</v>
      </c>
      <c r="C624" s="355" t="s">
        <v>730</v>
      </c>
      <c r="D624" s="356">
        <v>3.67</v>
      </c>
    </row>
    <row r="625" spans="1:4">
      <c r="A625" s="353">
        <v>813</v>
      </c>
      <c r="B625" s="354" t="s">
        <v>8937</v>
      </c>
      <c r="C625" s="355" t="s">
        <v>730</v>
      </c>
      <c r="D625" s="356">
        <v>4.2699999999999996</v>
      </c>
    </row>
    <row r="626" spans="1:4">
      <c r="A626" s="353">
        <v>820</v>
      </c>
      <c r="B626" s="354" t="s">
        <v>8938</v>
      </c>
      <c r="C626" s="355" t="s">
        <v>730</v>
      </c>
      <c r="D626" s="356">
        <v>5.75</v>
      </c>
    </row>
    <row r="627" spans="1:4">
      <c r="A627" s="353">
        <v>816</v>
      </c>
      <c r="B627" s="354" t="s">
        <v>8939</v>
      </c>
      <c r="C627" s="355" t="s">
        <v>730</v>
      </c>
      <c r="D627" s="356">
        <v>10.24</v>
      </c>
    </row>
    <row r="628" spans="1:4">
      <c r="A628" s="353">
        <v>814</v>
      </c>
      <c r="B628" s="354" t="s">
        <v>8940</v>
      </c>
      <c r="C628" s="355" t="s">
        <v>730</v>
      </c>
      <c r="D628" s="356">
        <v>12.72</v>
      </c>
    </row>
    <row r="629" spans="1:4">
      <c r="A629" s="353">
        <v>822</v>
      </c>
      <c r="B629" s="354" t="s">
        <v>8941</v>
      </c>
      <c r="C629" s="355" t="s">
        <v>730</v>
      </c>
      <c r="D629" s="356">
        <v>16.61</v>
      </c>
    </row>
    <row r="630" spans="1:4">
      <c r="A630" s="353">
        <v>821</v>
      </c>
      <c r="B630" s="354" t="s">
        <v>8942</v>
      </c>
      <c r="C630" s="355" t="s">
        <v>730</v>
      </c>
      <c r="D630" s="356">
        <v>18.989999999999998</v>
      </c>
    </row>
    <row r="631" spans="1:4">
      <c r="A631" s="353">
        <v>20086</v>
      </c>
      <c r="B631" s="354" t="s">
        <v>8943</v>
      </c>
      <c r="C631" s="355" t="s">
        <v>730</v>
      </c>
      <c r="D631" s="356">
        <v>3.23</v>
      </c>
    </row>
    <row r="632" spans="1:4">
      <c r="A632" s="353">
        <v>39191</v>
      </c>
      <c r="B632" s="354" t="s">
        <v>8944</v>
      </c>
      <c r="C632" s="355" t="s">
        <v>730</v>
      </c>
      <c r="D632" s="356">
        <v>18.96</v>
      </c>
    </row>
    <row r="633" spans="1:4">
      <c r="A633" s="353">
        <v>39190</v>
      </c>
      <c r="B633" s="354" t="s">
        <v>8945</v>
      </c>
      <c r="C633" s="355" t="s">
        <v>730</v>
      </c>
      <c r="D633" s="356">
        <v>19.8</v>
      </c>
    </row>
    <row r="634" spans="1:4">
      <c r="A634" s="353">
        <v>39189</v>
      </c>
      <c r="B634" s="354" t="s">
        <v>8946</v>
      </c>
      <c r="C634" s="355" t="s">
        <v>730</v>
      </c>
      <c r="D634" s="356">
        <v>20.96</v>
      </c>
    </row>
    <row r="635" spans="1:4">
      <c r="A635" s="353">
        <v>39186</v>
      </c>
      <c r="B635" s="354" t="s">
        <v>8947</v>
      </c>
      <c r="C635" s="355" t="s">
        <v>730</v>
      </c>
      <c r="D635" s="356">
        <v>18.75</v>
      </c>
    </row>
    <row r="636" spans="1:4">
      <c r="A636" s="353">
        <v>39188</v>
      </c>
      <c r="B636" s="354" t="s">
        <v>8948</v>
      </c>
      <c r="C636" s="355" t="s">
        <v>730</v>
      </c>
      <c r="D636" s="356">
        <v>15.43</v>
      </c>
    </row>
    <row r="637" spans="1:4">
      <c r="A637" s="353">
        <v>39187</v>
      </c>
      <c r="B637" s="354" t="s">
        <v>8949</v>
      </c>
      <c r="C637" s="355" t="s">
        <v>730</v>
      </c>
      <c r="D637" s="356">
        <v>16.170000000000002</v>
      </c>
    </row>
    <row r="638" spans="1:4">
      <c r="A638" s="353">
        <v>39184</v>
      </c>
      <c r="B638" s="354" t="s">
        <v>8950</v>
      </c>
      <c r="C638" s="355" t="s">
        <v>730</v>
      </c>
      <c r="D638" s="356">
        <v>6.08</v>
      </c>
    </row>
    <row r="639" spans="1:4">
      <c r="A639" s="353">
        <v>39185</v>
      </c>
      <c r="B639" s="354" t="s">
        <v>8951</v>
      </c>
      <c r="C639" s="355" t="s">
        <v>730</v>
      </c>
      <c r="D639" s="356">
        <v>5.54</v>
      </c>
    </row>
    <row r="640" spans="1:4">
      <c r="A640" s="353">
        <v>39198</v>
      </c>
      <c r="B640" s="354" t="s">
        <v>8952</v>
      </c>
      <c r="C640" s="355" t="s">
        <v>730</v>
      </c>
      <c r="D640" s="356">
        <v>62.19</v>
      </c>
    </row>
    <row r="641" spans="1:4">
      <c r="A641" s="353">
        <v>39197</v>
      </c>
      <c r="B641" s="354" t="s">
        <v>8953</v>
      </c>
      <c r="C641" s="355" t="s">
        <v>730</v>
      </c>
      <c r="D641" s="356">
        <v>64.959999999999994</v>
      </c>
    </row>
    <row r="642" spans="1:4">
      <c r="A642" s="353">
        <v>39196</v>
      </c>
      <c r="B642" s="354" t="s">
        <v>8954</v>
      </c>
      <c r="C642" s="355" t="s">
        <v>730</v>
      </c>
      <c r="D642" s="356">
        <v>67</v>
      </c>
    </row>
    <row r="643" spans="1:4">
      <c r="A643" s="353">
        <v>39199</v>
      </c>
      <c r="B643" s="354" t="s">
        <v>8955</v>
      </c>
      <c r="C643" s="355" t="s">
        <v>730</v>
      </c>
      <c r="D643" s="356">
        <v>59.85</v>
      </c>
    </row>
    <row r="644" spans="1:4">
      <c r="A644" s="353">
        <v>39195</v>
      </c>
      <c r="B644" s="354" t="s">
        <v>8956</v>
      </c>
      <c r="C644" s="355" t="s">
        <v>730</v>
      </c>
      <c r="D644" s="356">
        <v>34.54</v>
      </c>
    </row>
    <row r="645" spans="1:4">
      <c r="A645" s="353">
        <v>39194</v>
      </c>
      <c r="B645" s="354" t="s">
        <v>8957</v>
      </c>
      <c r="C645" s="355" t="s">
        <v>730</v>
      </c>
      <c r="D645" s="356">
        <v>36.97</v>
      </c>
    </row>
    <row r="646" spans="1:4">
      <c r="A646" s="353">
        <v>39193</v>
      </c>
      <c r="B646" s="354" t="s">
        <v>8958</v>
      </c>
      <c r="C646" s="355" t="s">
        <v>730</v>
      </c>
      <c r="D646" s="356">
        <v>40.520000000000003</v>
      </c>
    </row>
    <row r="647" spans="1:4">
      <c r="A647" s="353">
        <v>39192</v>
      </c>
      <c r="B647" s="354" t="s">
        <v>8959</v>
      </c>
      <c r="C647" s="355" t="s">
        <v>730</v>
      </c>
      <c r="D647" s="356">
        <v>42.15</v>
      </c>
    </row>
    <row r="648" spans="1:4">
      <c r="A648" s="353">
        <v>39920</v>
      </c>
      <c r="B648" s="354" t="s">
        <v>8960</v>
      </c>
      <c r="C648" s="355" t="s">
        <v>730</v>
      </c>
      <c r="D648" s="356">
        <v>5.0999999999999996</v>
      </c>
    </row>
    <row r="649" spans="1:4">
      <c r="A649" s="353">
        <v>39201</v>
      </c>
      <c r="B649" s="354" t="s">
        <v>8961</v>
      </c>
      <c r="C649" s="355" t="s">
        <v>730</v>
      </c>
      <c r="D649" s="356">
        <v>74.349999999999994</v>
      </c>
    </row>
    <row r="650" spans="1:4">
      <c r="A650" s="353">
        <v>39200</v>
      </c>
      <c r="B650" s="354" t="s">
        <v>8962</v>
      </c>
      <c r="C650" s="355" t="s">
        <v>730</v>
      </c>
      <c r="D650" s="356">
        <v>74.95</v>
      </c>
    </row>
    <row r="651" spans="1:4">
      <c r="A651" s="353">
        <v>39203</v>
      </c>
      <c r="B651" s="354" t="s">
        <v>8963</v>
      </c>
      <c r="C651" s="355" t="s">
        <v>730</v>
      </c>
      <c r="D651" s="356">
        <v>60.52</v>
      </c>
    </row>
    <row r="652" spans="1:4">
      <c r="A652" s="353">
        <v>39202</v>
      </c>
      <c r="B652" s="354" t="s">
        <v>8964</v>
      </c>
      <c r="C652" s="355" t="s">
        <v>730</v>
      </c>
      <c r="D652" s="356">
        <v>71.09</v>
      </c>
    </row>
    <row r="653" spans="1:4">
      <c r="A653" s="353">
        <v>39205</v>
      </c>
      <c r="B653" s="354" t="s">
        <v>8965</v>
      </c>
      <c r="C653" s="355" t="s">
        <v>730</v>
      </c>
      <c r="D653" s="356">
        <v>118.61</v>
      </c>
    </row>
    <row r="654" spans="1:4">
      <c r="A654" s="353">
        <v>39204</v>
      </c>
      <c r="B654" s="354" t="s">
        <v>8966</v>
      </c>
      <c r="C654" s="355" t="s">
        <v>730</v>
      </c>
      <c r="D654" s="356">
        <v>121.48</v>
      </c>
    </row>
    <row r="655" spans="1:4">
      <c r="A655" s="353">
        <v>39206</v>
      </c>
      <c r="B655" s="354" t="s">
        <v>8967</v>
      </c>
      <c r="C655" s="355" t="s">
        <v>730</v>
      </c>
      <c r="D655" s="356">
        <v>115.24</v>
      </c>
    </row>
    <row r="656" spans="1:4">
      <c r="A656" s="353">
        <v>798</v>
      </c>
      <c r="B656" s="354" t="s">
        <v>8968</v>
      </c>
      <c r="C656" s="355" t="s">
        <v>730</v>
      </c>
      <c r="D656" s="356">
        <v>1.18</v>
      </c>
    </row>
    <row r="657" spans="1:4">
      <c r="A657" s="353">
        <v>797</v>
      </c>
      <c r="B657" s="354" t="s">
        <v>8969</v>
      </c>
      <c r="C657" s="355" t="s">
        <v>730</v>
      </c>
      <c r="D657" s="356">
        <v>8.6</v>
      </c>
    </row>
    <row r="658" spans="1:4">
      <c r="A658" s="353">
        <v>796</v>
      </c>
      <c r="B658" s="354" t="s">
        <v>8970</v>
      </c>
      <c r="C658" s="355" t="s">
        <v>730</v>
      </c>
      <c r="D658" s="356">
        <v>7.3</v>
      </c>
    </row>
    <row r="659" spans="1:4">
      <c r="A659" s="353">
        <v>799</v>
      </c>
      <c r="B659" s="354" t="s">
        <v>8971</v>
      </c>
      <c r="C659" s="355" t="s">
        <v>730</v>
      </c>
      <c r="D659" s="356">
        <v>3.53</v>
      </c>
    </row>
    <row r="660" spans="1:4">
      <c r="A660" s="353">
        <v>792</v>
      </c>
      <c r="B660" s="354" t="s">
        <v>8972</v>
      </c>
      <c r="C660" s="355" t="s">
        <v>730</v>
      </c>
      <c r="D660" s="356">
        <v>3.42</v>
      </c>
    </row>
    <row r="661" spans="1:4">
      <c r="A661" s="353">
        <v>38001</v>
      </c>
      <c r="B661" s="354" t="s">
        <v>8973</v>
      </c>
      <c r="C661" s="355" t="s">
        <v>730</v>
      </c>
      <c r="D661" s="356">
        <v>1.1299999999999999</v>
      </c>
    </row>
    <row r="662" spans="1:4">
      <c r="A662" s="353">
        <v>38002</v>
      </c>
      <c r="B662" s="354" t="s">
        <v>8974</v>
      </c>
      <c r="C662" s="355" t="s">
        <v>730</v>
      </c>
      <c r="D662" s="356">
        <v>3.95</v>
      </c>
    </row>
    <row r="663" spans="1:4">
      <c r="A663" s="353">
        <v>38003</v>
      </c>
      <c r="B663" s="354" t="s">
        <v>8975</v>
      </c>
      <c r="C663" s="355" t="s">
        <v>730</v>
      </c>
      <c r="D663" s="356">
        <v>27.01</v>
      </c>
    </row>
    <row r="664" spans="1:4">
      <c r="A664" s="353">
        <v>38004</v>
      </c>
      <c r="B664" s="354" t="s">
        <v>8976</v>
      </c>
      <c r="C664" s="355" t="s">
        <v>730</v>
      </c>
      <c r="D664" s="356">
        <v>31.07</v>
      </c>
    </row>
    <row r="665" spans="1:4">
      <c r="A665" s="353">
        <v>44263</v>
      </c>
      <c r="B665" s="354" t="s">
        <v>8977</v>
      </c>
      <c r="C665" s="355" t="s">
        <v>730</v>
      </c>
      <c r="D665" s="356">
        <v>55.77</v>
      </c>
    </row>
    <row r="666" spans="1:4">
      <c r="A666" s="353">
        <v>36327</v>
      </c>
      <c r="B666" s="354" t="s">
        <v>8978</v>
      </c>
      <c r="C666" s="355" t="s">
        <v>730</v>
      </c>
      <c r="D666" s="356">
        <v>4.5199999999999996</v>
      </c>
    </row>
    <row r="667" spans="1:4">
      <c r="A667" s="353">
        <v>38992</v>
      </c>
      <c r="B667" s="354" t="s">
        <v>8979</v>
      </c>
      <c r="C667" s="355" t="s">
        <v>730</v>
      </c>
      <c r="D667" s="356">
        <v>5.49</v>
      </c>
    </row>
    <row r="668" spans="1:4">
      <c r="A668" s="353">
        <v>38993</v>
      </c>
      <c r="B668" s="354" t="s">
        <v>8980</v>
      </c>
      <c r="C668" s="355" t="s">
        <v>730</v>
      </c>
      <c r="D668" s="356">
        <v>14.28</v>
      </c>
    </row>
    <row r="669" spans="1:4">
      <c r="A669" s="353">
        <v>44175</v>
      </c>
      <c r="B669" s="354" t="s">
        <v>8981</v>
      </c>
      <c r="C669" s="355" t="s">
        <v>730</v>
      </c>
      <c r="D669" s="356">
        <v>24.91</v>
      </c>
    </row>
    <row r="670" spans="1:4">
      <c r="A670" s="353">
        <v>44177</v>
      </c>
      <c r="B670" s="354" t="s">
        <v>8982</v>
      </c>
      <c r="C670" s="355" t="s">
        <v>730</v>
      </c>
      <c r="D670" s="356">
        <v>18.61</v>
      </c>
    </row>
    <row r="671" spans="1:4">
      <c r="A671" s="353">
        <v>38418</v>
      </c>
      <c r="B671" s="354" t="s">
        <v>8983</v>
      </c>
      <c r="C671" s="355" t="s">
        <v>730</v>
      </c>
      <c r="D671" s="356">
        <v>5.54</v>
      </c>
    </row>
    <row r="672" spans="1:4">
      <c r="A672" s="353">
        <v>39178</v>
      </c>
      <c r="B672" s="354" t="s">
        <v>8984</v>
      </c>
      <c r="C672" s="355" t="s">
        <v>730</v>
      </c>
      <c r="D672" s="356">
        <v>2.0499999999999998</v>
      </c>
    </row>
    <row r="673" spans="1:4">
      <c r="A673" s="353">
        <v>39177</v>
      </c>
      <c r="B673" s="354" t="s">
        <v>8985</v>
      </c>
      <c r="C673" s="355" t="s">
        <v>730</v>
      </c>
      <c r="D673" s="356">
        <v>1.85</v>
      </c>
    </row>
    <row r="674" spans="1:4">
      <c r="A674" s="353">
        <v>39174</v>
      </c>
      <c r="B674" s="354" t="s">
        <v>8986</v>
      </c>
      <c r="C674" s="355" t="s">
        <v>730</v>
      </c>
      <c r="D674" s="356">
        <v>0.92</v>
      </c>
    </row>
    <row r="675" spans="1:4">
      <c r="A675" s="353">
        <v>39176</v>
      </c>
      <c r="B675" s="354" t="s">
        <v>8987</v>
      </c>
      <c r="C675" s="355" t="s">
        <v>730</v>
      </c>
      <c r="D675" s="356">
        <v>1.21</v>
      </c>
    </row>
    <row r="676" spans="1:4">
      <c r="A676" s="353">
        <v>39180</v>
      </c>
      <c r="B676" s="354" t="s">
        <v>8988</v>
      </c>
      <c r="C676" s="355" t="s">
        <v>730</v>
      </c>
      <c r="D676" s="356">
        <v>5.57</v>
      </c>
    </row>
    <row r="677" spans="1:4">
      <c r="A677" s="353">
        <v>39179</v>
      </c>
      <c r="B677" s="354" t="s">
        <v>8989</v>
      </c>
      <c r="C677" s="355" t="s">
        <v>730</v>
      </c>
      <c r="D677" s="356">
        <v>4.93</v>
      </c>
    </row>
    <row r="678" spans="1:4">
      <c r="A678" s="353">
        <v>39175</v>
      </c>
      <c r="B678" s="354" t="s">
        <v>8990</v>
      </c>
      <c r="C678" s="355" t="s">
        <v>730</v>
      </c>
      <c r="D678" s="356">
        <v>1.1299999999999999</v>
      </c>
    </row>
    <row r="679" spans="1:4">
      <c r="A679" s="353">
        <v>39217</v>
      </c>
      <c r="B679" s="354" t="s">
        <v>8991</v>
      </c>
      <c r="C679" s="355" t="s">
        <v>730</v>
      </c>
      <c r="D679" s="356">
        <v>0.87</v>
      </c>
    </row>
    <row r="680" spans="1:4">
      <c r="A680" s="353">
        <v>39181</v>
      </c>
      <c r="B680" s="354" t="s">
        <v>8992</v>
      </c>
      <c r="C680" s="355" t="s">
        <v>730</v>
      </c>
      <c r="D680" s="356">
        <v>7.46</v>
      </c>
    </row>
    <row r="681" spans="1:4">
      <c r="A681" s="353">
        <v>39182</v>
      </c>
      <c r="B681" s="354" t="s">
        <v>8993</v>
      </c>
      <c r="C681" s="355" t="s">
        <v>730</v>
      </c>
      <c r="D681" s="356">
        <v>10.5</v>
      </c>
    </row>
    <row r="682" spans="1:4" ht="30">
      <c r="A682" s="353">
        <v>12616</v>
      </c>
      <c r="B682" s="354" t="s">
        <v>8994</v>
      </c>
      <c r="C682" s="355" t="s">
        <v>730</v>
      </c>
      <c r="D682" s="356">
        <v>17.11</v>
      </c>
    </row>
    <row r="683" spans="1:4" ht="45">
      <c r="A683" s="353">
        <v>1049</v>
      </c>
      <c r="B683" s="354" t="s">
        <v>8995</v>
      </c>
      <c r="C683" s="355" t="s">
        <v>730</v>
      </c>
      <c r="D683" s="356">
        <v>8.7799999999999994</v>
      </c>
    </row>
    <row r="684" spans="1:4" ht="45">
      <c r="A684" s="353">
        <v>1099</v>
      </c>
      <c r="B684" s="354" t="s">
        <v>8996</v>
      </c>
      <c r="C684" s="355" t="s">
        <v>730</v>
      </c>
      <c r="D684" s="356">
        <v>6.72</v>
      </c>
    </row>
    <row r="685" spans="1:4" ht="45">
      <c r="A685" s="353">
        <v>39678</v>
      </c>
      <c r="B685" s="354" t="s">
        <v>8997</v>
      </c>
      <c r="C685" s="355" t="s">
        <v>730</v>
      </c>
      <c r="D685" s="356">
        <v>2.71</v>
      </c>
    </row>
    <row r="686" spans="1:4" ht="45">
      <c r="A686" s="353">
        <v>1050</v>
      </c>
      <c r="B686" s="354" t="s">
        <v>8998</v>
      </c>
      <c r="C686" s="355" t="s">
        <v>730</v>
      </c>
      <c r="D686" s="356">
        <v>4.5999999999999996</v>
      </c>
    </row>
    <row r="687" spans="1:4" ht="45">
      <c r="A687" s="353">
        <v>1101</v>
      </c>
      <c r="B687" s="354" t="s">
        <v>8999</v>
      </c>
      <c r="C687" s="355" t="s">
        <v>730</v>
      </c>
      <c r="D687" s="356">
        <v>28.98</v>
      </c>
    </row>
    <row r="688" spans="1:4" ht="45">
      <c r="A688" s="353">
        <v>1100</v>
      </c>
      <c r="B688" s="354" t="s">
        <v>9000</v>
      </c>
      <c r="C688" s="355" t="s">
        <v>730</v>
      </c>
      <c r="D688" s="356">
        <v>14.95</v>
      </c>
    </row>
    <row r="689" spans="1:4" ht="45">
      <c r="A689" s="353">
        <v>39679</v>
      </c>
      <c r="B689" s="354" t="s">
        <v>9001</v>
      </c>
      <c r="C689" s="355" t="s">
        <v>730</v>
      </c>
      <c r="D689" s="356">
        <v>57.76</v>
      </c>
    </row>
    <row r="690" spans="1:4" ht="45">
      <c r="A690" s="353">
        <v>1098</v>
      </c>
      <c r="B690" s="354" t="s">
        <v>9002</v>
      </c>
      <c r="C690" s="355" t="s">
        <v>730</v>
      </c>
      <c r="D690" s="356">
        <v>3.58</v>
      </c>
    </row>
    <row r="691" spans="1:4" ht="45">
      <c r="A691" s="353">
        <v>1102</v>
      </c>
      <c r="B691" s="354" t="s">
        <v>9003</v>
      </c>
      <c r="C691" s="355" t="s">
        <v>730</v>
      </c>
      <c r="D691" s="356">
        <v>43.22</v>
      </c>
    </row>
    <row r="692" spans="1:4" ht="45">
      <c r="A692" s="353">
        <v>1051</v>
      </c>
      <c r="B692" s="354" t="s">
        <v>9004</v>
      </c>
      <c r="C692" s="355" t="s">
        <v>730</v>
      </c>
      <c r="D692" s="356">
        <v>62.82</v>
      </c>
    </row>
    <row r="693" spans="1:4">
      <c r="A693" s="353">
        <v>37399</v>
      </c>
      <c r="B693" s="354" t="s">
        <v>9005</v>
      </c>
      <c r="C693" s="355" t="s">
        <v>730</v>
      </c>
      <c r="D693" s="356">
        <v>57.25</v>
      </c>
    </row>
    <row r="694" spans="1:4">
      <c r="A694" s="353">
        <v>43834</v>
      </c>
      <c r="B694" s="354" t="s">
        <v>9006</v>
      </c>
      <c r="C694" s="355" t="s">
        <v>732</v>
      </c>
      <c r="D694" s="356">
        <v>20.98</v>
      </c>
    </row>
    <row r="695" spans="1:4">
      <c r="A695" s="353">
        <v>43835</v>
      </c>
      <c r="B695" s="354" t="s">
        <v>9007</v>
      </c>
      <c r="C695" s="355" t="s">
        <v>732</v>
      </c>
      <c r="D695" s="356">
        <v>1.88</v>
      </c>
    </row>
    <row r="696" spans="1:4">
      <c r="A696" s="353">
        <v>43833</v>
      </c>
      <c r="B696" s="354" t="s">
        <v>9008</v>
      </c>
      <c r="C696" s="355" t="s">
        <v>732</v>
      </c>
      <c r="D696" s="356">
        <v>1.95</v>
      </c>
    </row>
    <row r="697" spans="1:4" ht="30">
      <c r="A697" s="353">
        <v>41955</v>
      </c>
      <c r="B697" s="354" t="s">
        <v>9009</v>
      </c>
      <c r="C697" s="355" t="s">
        <v>733</v>
      </c>
      <c r="D697" s="356">
        <v>87.79</v>
      </c>
    </row>
    <row r="698" spans="1:4">
      <c r="A698" s="353">
        <v>41953</v>
      </c>
      <c r="B698" s="354" t="s">
        <v>9010</v>
      </c>
      <c r="C698" s="355" t="s">
        <v>733</v>
      </c>
      <c r="D698" s="356">
        <v>83.78</v>
      </c>
    </row>
    <row r="699" spans="1:4">
      <c r="A699" s="353">
        <v>41954</v>
      </c>
      <c r="B699" s="354" t="s">
        <v>9011</v>
      </c>
      <c r="C699" s="355" t="s">
        <v>733</v>
      </c>
      <c r="D699" s="356">
        <v>82.98</v>
      </c>
    </row>
    <row r="700" spans="1:4">
      <c r="A700" s="353">
        <v>25004</v>
      </c>
      <c r="B700" s="354" t="s">
        <v>9012</v>
      </c>
      <c r="C700" s="355" t="s">
        <v>733</v>
      </c>
      <c r="D700" s="356">
        <v>46.61</v>
      </c>
    </row>
    <row r="701" spans="1:4">
      <c r="A701" s="353">
        <v>25002</v>
      </c>
      <c r="B701" s="354" t="s">
        <v>9013</v>
      </c>
      <c r="C701" s="355" t="s">
        <v>733</v>
      </c>
      <c r="D701" s="356">
        <v>46.61</v>
      </c>
    </row>
    <row r="702" spans="1:4">
      <c r="A702" s="353">
        <v>37409</v>
      </c>
      <c r="B702" s="354" t="s">
        <v>9014</v>
      </c>
      <c r="C702" s="355" t="s">
        <v>733</v>
      </c>
      <c r="D702" s="356">
        <v>46.61</v>
      </c>
    </row>
    <row r="703" spans="1:4">
      <c r="A703" s="353">
        <v>841</v>
      </c>
      <c r="B703" s="354" t="s">
        <v>9015</v>
      </c>
      <c r="C703" s="355" t="s">
        <v>733</v>
      </c>
      <c r="D703" s="356">
        <v>47.18</v>
      </c>
    </row>
    <row r="704" spans="1:4">
      <c r="A704" s="353">
        <v>25005</v>
      </c>
      <c r="B704" s="354" t="s">
        <v>9016</v>
      </c>
      <c r="C704" s="355" t="s">
        <v>733</v>
      </c>
      <c r="D704" s="356">
        <v>51.15</v>
      </c>
    </row>
    <row r="705" spans="1:4">
      <c r="A705" s="353">
        <v>25003</v>
      </c>
      <c r="B705" s="354" t="s">
        <v>9017</v>
      </c>
      <c r="C705" s="355" t="s">
        <v>733</v>
      </c>
      <c r="D705" s="356">
        <v>51.92</v>
      </c>
    </row>
    <row r="706" spans="1:4">
      <c r="A706" s="353">
        <v>37410</v>
      </c>
      <c r="B706" s="354" t="s">
        <v>9018</v>
      </c>
      <c r="C706" s="355" t="s">
        <v>733</v>
      </c>
      <c r="D706" s="356">
        <v>51.15</v>
      </c>
    </row>
    <row r="707" spans="1:4">
      <c r="A707" s="353">
        <v>842</v>
      </c>
      <c r="B707" s="354" t="s">
        <v>9019</v>
      </c>
      <c r="C707" s="355" t="s">
        <v>733</v>
      </c>
      <c r="D707" s="356">
        <v>51.87</v>
      </c>
    </row>
    <row r="708" spans="1:4" ht="30">
      <c r="A708" s="353">
        <v>44391</v>
      </c>
      <c r="B708" s="354" t="s">
        <v>9020</v>
      </c>
      <c r="C708" s="355" t="s">
        <v>732</v>
      </c>
      <c r="D708" s="356">
        <v>110.54</v>
      </c>
    </row>
    <row r="709" spans="1:4" ht="30">
      <c r="A709" s="353">
        <v>44388</v>
      </c>
      <c r="B709" s="354" t="s">
        <v>9021</v>
      </c>
      <c r="C709" s="355" t="s">
        <v>732</v>
      </c>
      <c r="D709" s="356">
        <v>2.39</v>
      </c>
    </row>
    <row r="710" spans="1:4" ht="30">
      <c r="A710" s="353">
        <v>44392</v>
      </c>
      <c r="B710" s="354" t="s">
        <v>9022</v>
      </c>
      <c r="C710" s="355" t="s">
        <v>732</v>
      </c>
      <c r="D710" s="356">
        <v>220.09</v>
      </c>
    </row>
    <row r="711" spans="1:4" ht="30">
      <c r="A711" s="353">
        <v>44390</v>
      </c>
      <c r="B711" s="354" t="s">
        <v>9023</v>
      </c>
      <c r="C711" s="355" t="s">
        <v>732</v>
      </c>
      <c r="D711" s="356">
        <v>46.63</v>
      </c>
    </row>
    <row r="712" spans="1:4" ht="30">
      <c r="A712" s="353">
        <v>44389</v>
      </c>
      <c r="B712" s="354" t="s">
        <v>9024</v>
      </c>
      <c r="C712" s="355" t="s">
        <v>732</v>
      </c>
      <c r="D712" s="356">
        <v>5.5</v>
      </c>
    </row>
    <row r="713" spans="1:4">
      <c r="A713" s="353">
        <v>862</v>
      </c>
      <c r="B713" s="354" t="s">
        <v>9025</v>
      </c>
      <c r="C713" s="355" t="s">
        <v>732</v>
      </c>
      <c r="D713" s="356">
        <v>10.08</v>
      </c>
    </row>
    <row r="714" spans="1:4">
      <c r="A714" s="353">
        <v>866</v>
      </c>
      <c r="B714" s="354" t="s">
        <v>9026</v>
      </c>
      <c r="C714" s="355" t="s">
        <v>732</v>
      </c>
      <c r="D714" s="356">
        <v>128.16</v>
      </c>
    </row>
    <row r="715" spans="1:4">
      <c r="A715" s="353">
        <v>892</v>
      </c>
      <c r="B715" s="354" t="s">
        <v>9027</v>
      </c>
      <c r="C715" s="355" t="s">
        <v>732</v>
      </c>
      <c r="D715" s="356">
        <v>155.13</v>
      </c>
    </row>
    <row r="716" spans="1:4">
      <c r="A716" s="353">
        <v>857</v>
      </c>
      <c r="B716" s="354" t="s">
        <v>9028</v>
      </c>
      <c r="C716" s="355" t="s">
        <v>732</v>
      </c>
      <c r="D716" s="356">
        <v>16.87</v>
      </c>
    </row>
    <row r="717" spans="1:4">
      <c r="A717" s="353">
        <v>37404</v>
      </c>
      <c r="B717" s="354" t="s">
        <v>9029</v>
      </c>
      <c r="C717" s="355" t="s">
        <v>732</v>
      </c>
      <c r="D717" s="356">
        <v>179.49</v>
      </c>
    </row>
    <row r="718" spans="1:4">
      <c r="A718" s="353">
        <v>868</v>
      </c>
      <c r="B718" s="354" t="s">
        <v>9030</v>
      </c>
      <c r="C718" s="355" t="s">
        <v>732</v>
      </c>
      <c r="D718" s="356">
        <v>24.04</v>
      </c>
    </row>
    <row r="719" spans="1:4">
      <c r="A719" s="353">
        <v>863</v>
      </c>
      <c r="B719" s="354" t="s">
        <v>9031</v>
      </c>
      <c r="C719" s="355" t="s">
        <v>732</v>
      </c>
      <c r="D719" s="356">
        <v>35.409999999999997</v>
      </c>
    </row>
    <row r="720" spans="1:4">
      <c r="A720" s="353">
        <v>867</v>
      </c>
      <c r="B720" s="354" t="s">
        <v>9032</v>
      </c>
      <c r="C720" s="355" t="s">
        <v>732</v>
      </c>
      <c r="D720" s="356">
        <v>50.45</v>
      </c>
    </row>
    <row r="721" spans="1:4">
      <c r="A721" s="353">
        <v>864</v>
      </c>
      <c r="B721" s="354" t="s">
        <v>9033</v>
      </c>
      <c r="C721" s="355" t="s">
        <v>732</v>
      </c>
      <c r="D721" s="356">
        <v>66.64</v>
      </c>
    </row>
    <row r="722" spans="1:4">
      <c r="A722" s="353">
        <v>865</v>
      </c>
      <c r="B722" s="354" t="s">
        <v>9034</v>
      </c>
      <c r="C722" s="355" t="s">
        <v>732</v>
      </c>
      <c r="D722" s="356">
        <v>95.85</v>
      </c>
    </row>
    <row r="723" spans="1:4" ht="30">
      <c r="A723" s="353">
        <v>993</v>
      </c>
      <c r="B723" s="354" t="s">
        <v>9035</v>
      </c>
      <c r="C723" s="355" t="s">
        <v>732</v>
      </c>
      <c r="D723" s="356">
        <v>1.82</v>
      </c>
    </row>
    <row r="724" spans="1:4" ht="30">
      <c r="A724" s="353">
        <v>1020</v>
      </c>
      <c r="B724" s="354" t="s">
        <v>9036</v>
      </c>
      <c r="C724" s="355" t="s">
        <v>732</v>
      </c>
      <c r="D724" s="356">
        <v>9.3000000000000007</v>
      </c>
    </row>
    <row r="725" spans="1:4" ht="30">
      <c r="A725" s="353">
        <v>1017</v>
      </c>
      <c r="B725" s="354" t="s">
        <v>9037</v>
      </c>
      <c r="C725" s="355" t="s">
        <v>732</v>
      </c>
      <c r="D725" s="356">
        <v>113.97</v>
      </c>
    </row>
    <row r="726" spans="1:4" ht="30">
      <c r="A726" s="353">
        <v>999</v>
      </c>
      <c r="B726" s="354" t="s">
        <v>9038</v>
      </c>
      <c r="C726" s="355" t="s">
        <v>732</v>
      </c>
      <c r="D726" s="356">
        <v>138.07</v>
      </c>
    </row>
    <row r="727" spans="1:4" ht="30">
      <c r="A727" s="353">
        <v>995</v>
      </c>
      <c r="B727" s="354" t="s">
        <v>9039</v>
      </c>
      <c r="C727" s="355" t="s">
        <v>732</v>
      </c>
      <c r="D727" s="356">
        <v>14.81</v>
      </c>
    </row>
    <row r="728" spans="1:4" ht="30">
      <c r="A728" s="353">
        <v>1000</v>
      </c>
      <c r="B728" s="354" t="s">
        <v>9040</v>
      </c>
      <c r="C728" s="355" t="s">
        <v>732</v>
      </c>
      <c r="D728" s="356">
        <v>169.6</v>
      </c>
    </row>
    <row r="729" spans="1:4" ht="30">
      <c r="A729" s="353">
        <v>1022</v>
      </c>
      <c r="B729" s="354" t="s">
        <v>9041</v>
      </c>
      <c r="C729" s="355" t="s">
        <v>732</v>
      </c>
      <c r="D729" s="356">
        <v>2.54</v>
      </c>
    </row>
    <row r="730" spans="1:4" ht="30">
      <c r="A730" s="353">
        <v>1015</v>
      </c>
      <c r="B730" s="354" t="s">
        <v>9042</v>
      </c>
      <c r="C730" s="355" t="s">
        <v>732</v>
      </c>
      <c r="D730" s="356">
        <v>225.37</v>
      </c>
    </row>
    <row r="731" spans="1:4" ht="30">
      <c r="A731" s="353">
        <v>996</v>
      </c>
      <c r="B731" s="354" t="s">
        <v>9043</v>
      </c>
      <c r="C731" s="355" t="s">
        <v>732</v>
      </c>
      <c r="D731" s="356">
        <v>22.96</v>
      </c>
    </row>
    <row r="732" spans="1:4" ht="30">
      <c r="A732" s="353">
        <v>1001</v>
      </c>
      <c r="B732" s="354" t="s">
        <v>9044</v>
      </c>
      <c r="C732" s="355" t="s">
        <v>732</v>
      </c>
      <c r="D732" s="356">
        <v>292.41000000000003</v>
      </c>
    </row>
    <row r="733" spans="1:4" ht="30">
      <c r="A733" s="353">
        <v>1019</v>
      </c>
      <c r="B733" s="354" t="s">
        <v>9045</v>
      </c>
      <c r="C733" s="355" t="s">
        <v>732</v>
      </c>
      <c r="D733" s="356">
        <v>32.450000000000003</v>
      </c>
    </row>
    <row r="734" spans="1:4" ht="30">
      <c r="A734" s="353">
        <v>1021</v>
      </c>
      <c r="B734" s="354" t="s">
        <v>9046</v>
      </c>
      <c r="C734" s="355" t="s">
        <v>732</v>
      </c>
      <c r="D734" s="356">
        <v>3.9</v>
      </c>
    </row>
    <row r="735" spans="1:4" ht="30">
      <c r="A735" s="353">
        <v>39249</v>
      </c>
      <c r="B735" s="354" t="s">
        <v>9047</v>
      </c>
      <c r="C735" s="355" t="s">
        <v>732</v>
      </c>
      <c r="D735" s="356">
        <v>393.17</v>
      </c>
    </row>
    <row r="736" spans="1:4" ht="30">
      <c r="A736" s="353">
        <v>1018</v>
      </c>
      <c r="B736" s="354" t="s">
        <v>9048</v>
      </c>
      <c r="C736" s="355" t="s">
        <v>732</v>
      </c>
      <c r="D736" s="356">
        <v>47.98</v>
      </c>
    </row>
    <row r="737" spans="1:4" ht="30">
      <c r="A737" s="353">
        <v>39250</v>
      </c>
      <c r="B737" s="354" t="s">
        <v>9049</v>
      </c>
      <c r="C737" s="355" t="s">
        <v>732</v>
      </c>
      <c r="D737" s="356">
        <v>470.31</v>
      </c>
    </row>
    <row r="738" spans="1:4" ht="30">
      <c r="A738" s="353">
        <v>994</v>
      </c>
      <c r="B738" s="354" t="s">
        <v>9050</v>
      </c>
      <c r="C738" s="355" t="s">
        <v>732</v>
      </c>
      <c r="D738" s="356">
        <v>5.67</v>
      </c>
    </row>
    <row r="739" spans="1:4" ht="30">
      <c r="A739" s="353">
        <v>977</v>
      </c>
      <c r="B739" s="354" t="s">
        <v>9051</v>
      </c>
      <c r="C739" s="355" t="s">
        <v>732</v>
      </c>
      <c r="D739" s="356">
        <v>67.12</v>
      </c>
    </row>
    <row r="740" spans="1:4" ht="30">
      <c r="A740" s="353">
        <v>998</v>
      </c>
      <c r="B740" s="354" t="s">
        <v>9052</v>
      </c>
      <c r="C740" s="355" t="s">
        <v>732</v>
      </c>
      <c r="D740" s="356">
        <v>87.15</v>
      </c>
    </row>
    <row r="741" spans="1:4" ht="30">
      <c r="A741" s="353">
        <v>39251</v>
      </c>
      <c r="B741" s="354" t="s">
        <v>9053</v>
      </c>
      <c r="C741" s="355" t="s">
        <v>732</v>
      </c>
      <c r="D741" s="356">
        <v>0.63</v>
      </c>
    </row>
    <row r="742" spans="1:4" ht="30">
      <c r="A742" s="353">
        <v>1011</v>
      </c>
      <c r="B742" s="354" t="s">
        <v>9054</v>
      </c>
      <c r="C742" s="355" t="s">
        <v>732</v>
      </c>
      <c r="D742" s="356">
        <v>0.86</v>
      </c>
    </row>
    <row r="743" spans="1:4" ht="30">
      <c r="A743" s="353">
        <v>39252</v>
      </c>
      <c r="B743" s="354" t="s">
        <v>9055</v>
      </c>
      <c r="C743" s="355" t="s">
        <v>732</v>
      </c>
      <c r="D743" s="356">
        <v>1.1200000000000001</v>
      </c>
    </row>
    <row r="744" spans="1:4" ht="30">
      <c r="A744" s="353">
        <v>1013</v>
      </c>
      <c r="B744" s="354" t="s">
        <v>9056</v>
      </c>
      <c r="C744" s="355" t="s">
        <v>732</v>
      </c>
      <c r="D744" s="356">
        <v>1.35</v>
      </c>
    </row>
    <row r="745" spans="1:4" ht="30">
      <c r="A745" s="353">
        <v>980</v>
      </c>
      <c r="B745" s="354" t="s">
        <v>9057</v>
      </c>
      <c r="C745" s="355" t="s">
        <v>732</v>
      </c>
      <c r="D745" s="356">
        <v>9.75</v>
      </c>
    </row>
    <row r="746" spans="1:4" ht="30">
      <c r="A746" s="353">
        <v>39237</v>
      </c>
      <c r="B746" s="354" t="s">
        <v>9058</v>
      </c>
      <c r="C746" s="355" t="s">
        <v>732</v>
      </c>
      <c r="D746" s="356">
        <v>103.75</v>
      </c>
    </row>
    <row r="747" spans="1:4" ht="30">
      <c r="A747" s="353">
        <v>39238</v>
      </c>
      <c r="B747" s="354" t="s">
        <v>9059</v>
      </c>
      <c r="C747" s="355" t="s">
        <v>732</v>
      </c>
      <c r="D747" s="356">
        <v>130.85</v>
      </c>
    </row>
    <row r="748" spans="1:4" ht="30">
      <c r="A748" s="353">
        <v>979</v>
      </c>
      <c r="B748" s="354" t="s">
        <v>9060</v>
      </c>
      <c r="C748" s="355" t="s">
        <v>732</v>
      </c>
      <c r="D748" s="356">
        <v>13.93</v>
      </c>
    </row>
    <row r="749" spans="1:4" ht="30">
      <c r="A749" s="353">
        <v>39239</v>
      </c>
      <c r="B749" s="354" t="s">
        <v>9061</v>
      </c>
      <c r="C749" s="355" t="s">
        <v>732</v>
      </c>
      <c r="D749" s="356">
        <v>158.09</v>
      </c>
    </row>
    <row r="750" spans="1:4" ht="30">
      <c r="A750" s="353">
        <v>1014</v>
      </c>
      <c r="B750" s="354" t="s">
        <v>9062</v>
      </c>
      <c r="C750" s="355" t="s">
        <v>732</v>
      </c>
      <c r="D750" s="356">
        <v>2.14</v>
      </c>
    </row>
    <row r="751" spans="1:4" ht="30">
      <c r="A751" s="353">
        <v>39240</v>
      </c>
      <c r="B751" s="354" t="s">
        <v>9063</v>
      </c>
      <c r="C751" s="355" t="s">
        <v>732</v>
      </c>
      <c r="D751" s="356">
        <v>207.92</v>
      </c>
    </row>
    <row r="752" spans="1:4" ht="30">
      <c r="A752" s="353">
        <v>39232</v>
      </c>
      <c r="B752" s="354" t="s">
        <v>9064</v>
      </c>
      <c r="C752" s="355" t="s">
        <v>732</v>
      </c>
      <c r="D752" s="356">
        <v>21.82</v>
      </c>
    </row>
    <row r="753" spans="1:4" ht="30">
      <c r="A753" s="353">
        <v>39233</v>
      </c>
      <c r="B753" s="354" t="s">
        <v>9065</v>
      </c>
      <c r="C753" s="355" t="s">
        <v>732</v>
      </c>
      <c r="D753" s="356">
        <v>31.8</v>
      </c>
    </row>
    <row r="754" spans="1:4" ht="30">
      <c r="A754" s="353">
        <v>981</v>
      </c>
      <c r="B754" s="354" t="s">
        <v>9066</v>
      </c>
      <c r="C754" s="355" t="s">
        <v>732</v>
      </c>
      <c r="D754" s="356">
        <v>3.55</v>
      </c>
    </row>
    <row r="755" spans="1:4" ht="30">
      <c r="A755" s="353">
        <v>39234</v>
      </c>
      <c r="B755" s="354" t="s">
        <v>9067</v>
      </c>
      <c r="C755" s="355" t="s">
        <v>732</v>
      </c>
      <c r="D755" s="356">
        <v>44.27</v>
      </c>
    </row>
    <row r="756" spans="1:4" ht="30">
      <c r="A756" s="353">
        <v>982</v>
      </c>
      <c r="B756" s="354" t="s">
        <v>9068</v>
      </c>
      <c r="C756" s="355" t="s">
        <v>732</v>
      </c>
      <c r="D756" s="356">
        <v>5.0999999999999996</v>
      </c>
    </row>
    <row r="757" spans="1:4" ht="30">
      <c r="A757" s="353">
        <v>39235</v>
      </c>
      <c r="B757" s="354" t="s">
        <v>9069</v>
      </c>
      <c r="C757" s="355" t="s">
        <v>732</v>
      </c>
      <c r="D757" s="356">
        <v>65.3</v>
      </c>
    </row>
    <row r="758" spans="1:4" ht="30">
      <c r="A758" s="353">
        <v>39236</v>
      </c>
      <c r="B758" s="354" t="s">
        <v>9070</v>
      </c>
      <c r="C758" s="355" t="s">
        <v>732</v>
      </c>
      <c r="D758" s="356">
        <v>86.54</v>
      </c>
    </row>
    <row r="759" spans="1:4" ht="30">
      <c r="A759" s="353">
        <v>990</v>
      </c>
      <c r="B759" s="354" t="s">
        <v>9071</v>
      </c>
      <c r="C759" s="355" t="s">
        <v>732</v>
      </c>
      <c r="D759" s="356">
        <v>153.55000000000001</v>
      </c>
    </row>
    <row r="760" spans="1:4" ht="30">
      <c r="A760" s="353">
        <v>39241</v>
      </c>
      <c r="B760" s="354" t="s">
        <v>9072</v>
      </c>
      <c r="C760" s="355" t="s">
        <v>732</v>
      </c>
      <c r="D760" s="356">
        <v>15.12</v>
      </c>
    </row>
    <row r="761" spans="1:4" ht="30">
      <c r="A761" s="353">
        <v>1005</v>
      </c>
      <c r="B761" s="354" t="s">
        <v>9073</v>
      </c>
      <c r="C761" s="355" t="s">
        <v>732</v>
      </c>
      <c r="D761" s="356">
        <v>191.18</v>
      </c>
    </row>
    <row r="762" spans="1:4" ht="30">
      <c r="A762" s="353">
        <v>991</v>
      </c>
      <c r="B762" s="354" t="s">
        <v>9074</v>
      </c>
      <c r="C762" s="355" t="s">
        <v>732</v>
      </c>
      <c r="D762" s="356">
        <v>250.4</v>
      </c>
    </row>
    <row r="763" spans="1:4" ht="30">
      <c r="A763" s="353">
        <v>986</v>
      </c>
      <c r="B763" s="354" t="s">
        <v>9075</v>
      </c>
      <c r="C763" s="355" t="s">
        <v>732</v>
      </c>
      <c r="D763" s="356">
        <v>23.88</v>
      </c>
    </row>
    <row r="764" spans="1:4" ht="30">
      <c r="A764" s="353">
        <v>987</v>
      </c>
      <c r="B764" s="354" t="s">
        <v>9076</v>
      </c>
      <c r="C764" s="355" t="s">
        <v>732</v>
      </c>
      <c r="D764" s="356">
        <v>32.69</v>
      </c>
    </row>
    <row r="765" spans="1:4" ht="30">
      <c r="A765" s="353">
        <v>1007</v>
      </c>
      <c r="B765" s="354" t="s">
        <v>9077</v>
      </c>
      <c r="C765" s="355" t="s">
        <v>732</v>
      </c>
      <c r="D765" s="356">
        <v>45.26</v>
      </c>
    </row>
    <row r="766" spans="1:4" ht="30">
      <c r="A766" s="353">
        <v>1008</v>
      </c>
      <c r="B766" s="354" t="s">
        <v>9078</v>
      </c>
      <c r="C766" s="355" t="s">
        <v>732</v>
      </c>
      <c r="D766" s="356">
        <v>5.74</v>
      </c>
    </row>
    <row r="767" spans="1:4" ht="30">
      <c r="A767" s="353">
        <v>988</v>
      </c>
      <c r="B767" s="354" t="s">
        <v>9079</v>
      </c>
      <c r="C767" s="355" t="s">
        <v>732</v>
      </c>
      <c r="D767" s="356">
        <v>62.4</v>
      </c>
    </row>
    <row r="768" spans="1:4" ht="30">
      <c r="A768" s="353">
        <v>989</v>
      </c>
      <c r="B768" s="354" t="s">
        <v>9080</v>
      </c>
      <c r="C768" s="355" t="s">
        <v>732</v>
      </c>
      <c r="D768" s="356">
        <v>86.14</v>
      </c>
    </row>
    <row r="769" spans="1:4" ht="30">
      <c r="A769" s="353">
        <v>1006</v>
      </c>
      <c r="B769" s="354" t="s">
        <v>9081</v>
      </c>
      <c r="C769" s="355" t="s">
        <v>732</v>
      </c>
      <c r="D769" s="356">
        <v>115.48</v>
      </c>
    </row>
    <row r="770" spans="1:4" ht="30">
      <c r="A770" s="353">
        <v>43972</v>
      </c>
      <c r="B770" s="354" t="s">
        <v>9082</v>
      </c>
      <c r="C770" s="355" t="s">
        <v>732</v>
      </c>
      <c r="D770" s="356">
        <v>4</v>
      </c>
    </row>
    <row r="771" spans="1:4" ht="30">
      <c r="A771" s="353">
        <v>43971</v>
      </c>
      <c r="B771" s="354" t="s">
        <v>9083</v>
      </c>
      <c r="C771" s="355" t="s">
        <v>732</v>
      </c>
      <c r="D771" s="356">
        <v>3.06</v>
      </c>
    </row>
    <row r="772" spans="1:4" ht="30">
      <c r="A772" s="353">
        <v>39598</v>
      </c>
      <c r="B772" s="354" t="s">
        <v>9084</v>
      </c>
      <c r="C772" s="355" t="s">
        <v>732</v>
      </c>
      <c r="D772" s="356">
        <v>5.67</v>
      </c>
    </row>
    <row r="773" spans="1:4">
      <c r="A773" s="353">
        <v>43973</v>
      </c>
      <c r="B773" s="354" t="s">
        <v>9085</v>
      </c>
      <c r="C773" s="355" t="s">
        <v>732</v>
      </c>
      <c r="D773" s="356">
        <v>4.1900000000000004</v>
      </c>
    </row>
    <row r="774" spans="1:4">
      <c r="A774" s="353">
        <v>39599</v>
      </c>
      <c r="B774" s="354" t="s">
        <v>9086</v>
      </c>
      <c r="C774" s="355" t="s">
        <v>732</v>
      </c>
      <c r="D774" s="356">
        <v>8.16</v>
      </c>
    </row>
    <row r="775" spans="1:4">
      <c r="A775" s="353">
        <v>43832</v>
      </c>
      <c r="B775" s="354" t="s">
        <v>9087</v>
      </c>
      <c r="C775" s="355" t="s">
        <v>732</v>
      </c>
      <c r="D775" s="356">
        <v>21.5</v>
      </c>
    </row>
    <row r="776" spans="1:4">
      <c r="A776" s="353">
        <v>34602</v>
      </c>
      <c r="B776" s="354" t="s">
        <v>9088</v>
      </c>
      <c r="C776" s="355" t="s">
        <v>732</v>
      </c>
      <c r="D776" s="356">
        <v>3.95</v>
      </c>
    </row>
    <row r="777" spans="1:4">
      <c r="A777" s="353">
        <v>34607</v>
      </c>
      <c r="B777" s="354" t="s">
        <v>9089</v>
      </c>
      <c r="C777" s="355" t="s">
        <v>732</v>
      </c>
      <c r="D777" s="356">
        <v>9.68</v>
      </c>
    </row>
    <row r="778" spans="1:4">
      <c r="A778" s="353">
        <v>34609</v>
      </c>
      <c r="B778" s="354" t="s">
        <v>9090</v>
      </c>
      <c r="C778" s="355" t="s">
        <v>732</v>
      </c>
      <c r="D778" s="356">
        <v>14.08</v>
      </c>
    </row>
    <row r="779" spans="1:4">
      <c r="A779" s="353">
        <v>34618</v>
      </c>
      <c r="B779" s="354" t="s">
        <v>9091</v>
      </c>
      <c r="C779" s="355" t="s">
        <v>732</v>
      </c>
      <c r="D779" s="356">
        <v>5.38</v>
      </c>
    </row>
    <row r="780" spans="1:4">
      <c r="A780" s="353">
        <v>34621</v>
      </c>
      <c r="B780" s="354" t="s">
        <v>9092</v>
      </c>
      <c r="C780" s="355" t="s">
        <v>732</v>
      </c>
      <c r="D780" s="356">
        <v>13.35</v>
      </c>
    </row>
    <row r="781" spans="1:4">
      <c r="A781" s="353">
        <v>34622</v>
      </c>
      <c r="B781" s="354" t="s">
        <v>9093</v>
      </c>
      <c r="C781" s="355" t="s">
        <v>732</v>
      </c>
      <c r="D781" s="356">
        <v>19.829999999999998</v>
      </c>
    </row>
    <row r="782" spans="1:4">
      <c r="A782" s="353">
        <v>34624</v>
      </c>
      <c r="B782" s="354" t="s">
        <v>9094</v>
      </c>
      <c r="C782" s="355" t="s">
        <v>732</v>
      </c>
      <c r="D782" s="356">
        <v>7.19</v>
      </c>
    </row>
    <row r="783" spans="1:4">
      <c r="A783" s="353">
        <v>34627</v>
      </c>
      <c r="B783" s="354" t="s">
        <v>9095</v>
      </c>
      <c r="C783" s="355" t="s">
        <v>732</v>
      </c>
      <c r="D783" s="356">
        <v>17.34</v>
      </c>
    </row>
    <row r="784" spans="1:4">
      <c r="A784" s="353">
        <v>34629</v>
      </c>
      <c r="B784" s="354" t="s">
        <v>9096</v>
      </c>
      <c r="C784" s="355" t="s">
        <v>732</v>
      </c>
      <c r="D784" s="356">
        <v>26.49</v>
      </c>
    </row>
    <row r="785" spans="1:4" ht="30">
      <c r="A785" s="353">
        <v>39257</v>
      </c>
      <c r="B785" s="354" t="s">
        <v>9097</v>
      </c>
      <c r="C785" s="355" t="s">
        <v>732</v>
      </c>
      <c r="D785" s="356">
        <v>5.39</v>
      </c>
    </row>
    <row r="786" spans="1:4" ht="30">
      <c r="A786" s="353">
        <v>39261</v>
      </c>
      <c r="B786" s="354" t="s">
        <v>9098</v>
      </c>
      <c r="C786" s="355" t="s">
        <v>732</v>
      </c>
      <c r="D786" s="356">
        <v>30.87</v>
      </c>
    </row>
    <row r="787" spans="1:4" ht="30">
      <c r="A787" s="353">
        <v>39268</v>
      </c>
      <c r="B787" s="354" t="s">
        <v>9099</v>
      </c>
      <c r="C787" s="355" t="s">
        <v>732</v>
      </c>
      <c r="D787" s="356">
        <v>482.52</v>
      </c>
    </row>
    <row r="788" spans="1:4" ht="30">
      <c r="A788" s="353">
        <v>39262</v>
      </c>
      <c r="B788" s="354" t="s">
        <v>9100</v>
      </c>
      <c r="C788" s="355" t="s">
        <v>732</v>
      </c>
      <c r="D788" s="356">
        <v>49.16</v>
      </c>
    </row>
    <row r="789" spans="1:4" ht="30">
      <c r="A789" s="353">
        <v>39258</v>
      </c>
      <c r="B789" s="354" t="s">
        <v>9101</v>
      </c>
      <c r="C789" s="355" t="s">
        <v>732</v>
      </c>
      <c r="D789" s="356">
        <v>8.1300000000000008</v>
      </c>
    </row>
    <row r="790" spans="1:4" ht="30">
      <c r="A790" s="353">
        <v>39263</v>
      </c>
      <c r="B790" s="354" t="s">
        <v>9102</v>
      </c>
      <c r="C790" s="355" t="s">
        <v>732</v>
      </c>
      <c r="D790" s="356">
        <v>85</v>
      </c>
    </row>
    <row r="791" spans="1:4" ht="30">
      <c r="A791" s="353">
        <v>39264</v>
      </c>
      <c r="B791" s="354" t="s">
        <v>9103</v>
      </c>
      <c r="C791" s="355" t="s">
        <v>732</v>
      </c>
      <c r="D791" s="356">
        <v>117.75</v>
      </c>
    </row>
    <row r="792" spans="1:4" ht="30">
      <c r="A792" s="353">
        <v>39259</v>
      </c>
      <c r="B792" s="354" t="s">
        <v>9104</v>
      </c>
      <c r="C792" s="355" t="s">
        <v>732</v>
      </c>
      <c r="D792" s="356">
        <v>12.51</v>
      </c>
    </row>
    <row r="793" spans="1:4" ht="30">
      <c r="A793" s="353">
        <v>39265</v>
      </c>
      <c r="B793" s="354" t="s">
        <v>9105</v>
      </c>
      <c r="C793" s="355" t="s">
        <v>732</v>
      </c>
      <c r="D793" s="356">
        <v>159.87</v>
      </c>
    </row>
    <row r="794" spans="1:4" ht="30">
      <c r="A794" s="353">
        <v>39260</v>
      </c>
      <c r="B794" s="354" t="s">
        <v>9106</v>
      </c>
      <c r="C794" s="355" t="s">
        <v>732</v>
      </c>
      <c r="D794" s="356">
        <v>19.16</v>
      </c>
    </row>
    <row r="795" spans="1:4" ht="30">
      <c r="A795" s="353">
        <v>39266</v>
      </c>
      <c r="B795" s="354" t="s">
        <v>9107</v>
      </c>
      <c r="C795" s="355" t="s">
        <v>732</v>
      </c>
      <c r="D795" s="356">
        <v>241.24</v>
      </c>
    </row>
    <row r="796" spans="1:4" ht="30">
      <c r="A796" s="353">
        <v>39267</v>
      </c>
      <c r="B796" s="354" t="s">
        <v>9108</v>
      </c>
      <c r="C796" s="355" t="s">
        <v>732</v>
      </c>
      <c r="D796" s="356">
        <v>301.61</v>
      </c>
    </row>
    <row r="797" spans="1:4">
      <c r="A797" s="353">
        <v>11901</v>
      </c>
      <c r="B797" s="354" t="s">
        <v>9109</v>
      </c>
      <c r="C797" s="355" t="s">
        <v>732</v>
      </c>
      <c r="D797" s="356">
        <v>0.73</v>
      </c>
    </row>
    <row r="798" spans="1:4">
      <c r="A798" s="353">
        <v>11902</v>
      </c>
      <c r="B798" s="354" t="s">
        <v>9110</v>
      </c>
      <c r="C798" s="355" t="s">
        <v>732</v>
      </c>
      <c r="D798" s="356">
        <v>1.41</v>
      </c>
    </row>
    <row r="799" spans="1:4">
      <c r="A799" s="353">
        <v>11903</v>
      </c>
      <c r="B799" s="354" t="s">
        <v>9111</v>
      </c>
      <c r="C799" s="355" t="s">
        <v>732</v>
      </c>
      <c r="D799" s="356">
        <v>1.49</v>
      </c>
    </row>
    <row r="800" spans="1:4">
      <c r="A800" s="353">
        <v>11904</v>
      </c>
      <c r="B800" s="354" t="s">
        <v>9112</v>
      </c>
      <c r="C800" s="355" t="s">
        <v>732</v>
      </c>
      <c r="D800" s="356">
        <v>2.2599999999999998</v>
      </c>
    </row>
    <row r="801" spans="1:4">
      <c r="A801" s="353">
        <v>11905</v>
      </c>
      <c r="B801" s="354" t="s">
        <v>9113</v>
      </c>
      <c r="C801" s="355" t="s">
        <v>732</v>
      </c>
      <c r="D801" s="356">
        <v>2.75</v>
      </c>
    </row>
    <row r="802" spans="1:4">
      <c r="A802" s="353">
        <v>11906</v>
      </c>
      <c r="B802" s="354" t="s">
        <v>9114</v>
      </c>
      <c r="C802" s="355" t="s">
        <v>732</v>
      </c>
      <c r="D802" s="356">
        <v>3.5</v>
      </c>
    </row>
    <row r="803" spans="1:4">
      <c r="A803" s="353">
        <v>11919</v>
      </c>
      <c r="B803" s="354" t="s">
        <v>9115</v>
      </c>
      <c r="C803" s="355" t="s">
        <v>732</v>
      </c>
      <c r="D803" s="356">
        <v>6.42</v>
      </c>
    </row>
    <row r="804" spans="1:4">
      <c r="A804" s="353">
        <v>11920</v>
      </c>
      <c r="B804" s="354" t="s">
        <v>9116</v>
      </c>
      <c r="C804" s="355" t="s">
        <v>732</v>
      </c>
      <c r="D804" s="356">
        <v>12.19</v>
      </c>
    </row>
    <row r="805" spans="1:4">
      <c r="A805" s="353">
        <v>11924</v>
      </c>
      <c r="B805" s="354" t="s">
        <v>9117</v>
      </c>
      <c r="C805" s="355" t="s">
        <v>732</v>
      </c>
      <c r="D805" s="356">
        <v>102.37</v>
      </c>
    </row>
    <row r="806" spans="1:4">
      <c r="A806" s="353">
        <v>11921</v>
      </c>
      <c r="B806" s="354" t="s">
        <v>9118</v>
      </c>
      <c r="C806" s="355" t="s">
        <v>732</v>
      </c>
      <c r="D806" s="356">
        <v>17.84</v>
      </c>
    </row>
    <row r="807" spans="1:4">
      <c r="A807" s="353">
        <v>11922</v>
      </c>
      <c r="B807" s="354" t="s">
        <v>9119</v>
      </c>
      <c r="C807" s="355" t="s">
        <v>732</v>
      </c>
      <c r="D807" s="356">
        <v>28.85</v>
      </c>
    </row>
    <row r="808" spans="1:4">
      <c r="A808" s="353">
        <v>11923</v>
      </c>
      <c r="B808" s="354" t="s">
        <v>9120</v>
      </c>
      <c r="C808" s="355" t="s">
        <v>732</v>
      </c>
      <c r="D808" s="356">
        <v>42.24</v>
      </c>
    </row>
    <row r="809" spans="1:4">
      <c r="A809" s="353">
        <v>11916</v>
      </c>
      <c r="B809" s="354" t="s">
        <v>9121</v>
      </c>
      <c r="C809" s="355" t="s">
        <v>732</v>
      </c>
      <c r="D809" s="356">
        <v>8.7799999999999994</v>
      </c>
    </row>
    <row r="810" spans="1:4">
      <c r="A810" s="353">
        <v>11914</v>
      </c>
      <c r="B810" s="354" t="s">
        <v>9122</v>
      </c>
      <c r="C810" s="355" t="s">
        <v>732</v>
      </c>
      <c r="D810" s="356">
        <v>63.28</v>
      </c>
    </row>
    <row r="811" spans="1:4">
      <c r="A811" s="353">
        <v>11917</v>
      </c>
      <c r="B811" s="354" t="s">
        <v>9123</v>
      </c>
      <c r="C811" s="355" t="s">
        <v>732</v>
      </c>
      <c r="D811" s="356">
        <v>15.47</v>
      </c>
    </row>
    <row r="812" spans="1:4">
      <c r="A812" s="353">
        <v>11918</v>
      </c>
      <c r="B812" s="354" t="s">
        <v>9124</v>
      </c>
      <c r="C812" s="355" t="s">
        <v>732</v>
      </c>
      <c r="D812" s="356">
        <v>18.350000000000001</v>
      </c>
    </row>
    <row r="813" spans="1:4" ht="30">
      <c r="A813" s="353">
        <v>37734</v>
      </c>
      <c r="B813" s="354" t="s">
        <v>9125</v>
      </c>
      <c r="C813" s="355" t="s">
        <v>730</v>
      </c>
      <c r="D813" s="356">
        <v>68600.45</v>
      </c>
    </row>
    <row r="814" spans="1:4" ht="30">
      <c r="A814" s="353">
        <v>42251</v>
      </c>
      <c r="B814" s="354" t="s">
        <v>9126</v>
      </c>
      <c r="C814" s="355" t="s">
        <v>730</v>
      </c>
      <c r="D814" s="356">
        <v>77900</v>
      </c>
    </row>
    <row r="815" spans="1:4" ht="30">
      <c r="A815" s="353">
        <v>37733</v>
      </c>
      <c r="B815" s="354" t="s">
        <v>9127</v>
      </c>
      <c r="C815" s="355" t="s">
        <v>730</v>
      </c>
      <c r="D815" s="356">
        <v>51436.36</v>
      </c>
    </row>
    <row r="816" spans="1:4" ht="30">
      <c r="A816" s="353">
        <v>37735</v>
      </c>
      <c r="B816" s="354" t="s">
        <v>9128</v>
      </c>
      <c r="C816" s="355" t="s">
        <v>730</v>
      </c>
      <c r="D816" s="356">
        <v>61980.81</v>
      </c>
    </row>
    <row r="817" spans="1:4" ht="45">
      <c r="A817" s="353">
        <v>5090</v>
      </c>
      <c r="B817" s="354" t="s">
        <v>9129</v>
      </c>
      <c r="C817" s="355" t="s">
        <v>730</v>
      </c>
      <c r="D817" s="356">
        <v>19.920000000000002</v>
      </c>
    </row>
    <row r="818" spans="1:4" ht="45">
      <c r="A818" s="353">
        <v>5085</v>
      </c>
      <c r="B818" s="354" t="s">
        <v>9130</v>
      </c>
      <c r="C818" s="355" t="s">
        <v>730</v>
      </c>
      <c r="D818" s="356">
        <v>29.65</v>
      </c>
    </row>
    <row r="819" spans="1:4" ht="45">
      <c r="A819" s="353">
        <v>43603</v>
      </c>
      <c r="B819" s="354" t="s">
        <v>9131</v>
      </c>
      <c r="C819" s="355" t="s">
        <v>730</v>
      </c>
      <c r="D819" s="356">
        <v>42.36</v>
      </c>
    </row>
    <row r="820" spans="1:4">
      <c r="A820" s="353">
        <v>38374</v>
      </c>
      <c r="B820" s="354" t="s">
        <v>9132</v>
      </c>
      <c r="C820" s="355" t="s">
        <v>730</v>
      </c>
      <c r="D820" s="356">
        <v>1238.1400000000001</v>
      </c>
    </row>
    <row r="821" spans="1:4" ht="30">
      <c r="A821" s="353">
        <v>20212</v>
      </c>
      <c r="B821" s="354" t="s">
        <v>9133</v>
      </c>
      <c r="C821" s="355" t="s">
        <v>732</v>
      </c>
      <c r="D821" s="356">
        <v>24.93</v>
      </c>
    </row>
    <row r="822" spans="1:4" ht="30">
      <c r="A822" s="353">
        <v>20209</v>
      </c>
      <c r="B822" s="354" t="s">
        <v>9134</v>
      </c>
      <c r="C822" s="355" t="s">
        <v>732</v>
      </c>
      <c r="D822" s="356">
        <v>29.78</v>
      </c>
    </row>
    <row r="823" spans="1:4" ht="30">
      <c r="A823" s="353">
        <v>4430</v>
      </c>
      <c r="B823" s="354" t="s">
        <v>9135</v>
      </c>
      <c r="C823" s="355" t="s">
        <v>732</v>
      </c>
      <c r="D823" s="356">
        <v>14.59</v>
      </c>
    </row>
    <row r="824" spans="1:4" ht="30">
      <c r="A824" s="353">
        <v>4433</v>
      </c>
      <c r="B824" s="354" t="s">
        <v>9136</v>
      </c>
      <c r="C824" s="355" t="s">
        <v>732</v>
      </c>
      <c r="D824" s="356">
        <v>28.53</v>
      </c>
    </row>
    <row r="825" spans="1:4" ht="30">
      <c r="A825" s="353">
        <v>4400</v>
      </c>
      <c r="B825" s="354" t="s">
        <v>9137</v>
      </c>
      <c r="C825" s="355" t="s">
        <v>732</v>
      </c>
      <c r="D825" s="356">
        <v>23.22</v>
      </c>
    </row>
    <row r="826" spans="1:4" ht="30">
      <c r="A826" s="353">
        <v>2729</v>
      </c>
      <c r="B826" s="354" t="s">
        <v>9138</v>
      </c>
      <c r="C826" s="355" t="s">
        <v>730</v>
      </c>
      <c r="D826" s="356">
        <v>31.03</v>
      </c>
    </row>
    <row r="827" spans="1:4">
      <c r="A827" s="353">
        <v>4513</v>
      </c>
      <c r="B827" s="354" t="s">
        <v>9139</v>
      </c>
      <c r="C827" s="355" t="s">
        <v>732</v>
      </c>
      <c r="D827" s="356">
        <v>4.79</v>
      </c>
    </row>
    <row r="828" spans="1:4" ht="30">
      <c r="A828" s="353">
        <v>37106</v>
      </c>
      <c r="B828" s="354" t="s">
        <v>9140</v>
      </c>
      <c r="C828" s="355" t="s">
        <v>730</v>
      </c>
      <c r="D828" s="356">
        <v>5282.97</v>
      </c>
    </row>
    <row r="829" spans="1:4" ht="30">
      <c r="A829" s="353">
        <v>11869</v>
      </c>
      <c r="B829" s="354" t="s">
        <v>9141</v>
      </c>
      <c r="C829" s="355" t="s">
        <v>730</v>
      </c>
      <c r="D829" s="356">
        <v>1056.5899999999999</v>
      </c>
    </row>
    <row r="830" spans="1:4" ht="30">
      <c r="A830" s="353">
        <v>43981</v>
      </c>
      <c r="B830" s="354" t="s">
        <v>9142</v>
      </c>
      <c r="C830" s="355" t="s">
        <v>730</v>
      </c>
      <c r="D830" s="356">
        <v>7961.39</v>
      </c>
    </row>
    <row r="831" spans="1:4" ht="30">
      <c r="A831" s="353">
        <v>37104</v>
      </c>
      <c r="B831" s="354" t="s">
        <v>9143</v>
      </c>
      <c r="C831" s="355" t="s">
        <v>730</v>
      </c>
      <c r="D831" s="356">
        <v>1326.04</v>
      </c>
    </row>
    <row r="832" spans="1:4" ht="30">
      <c r="A832" s="353">
        <v>43982</v>
      </c>
      <c r="B832" s="354" t="s">
        <v>9144</v>
      </c>
      <c r="C832" s="355" t="s">
        <v>730</v>
      </c>
      <c r="D832" s="356">
        <v>12576.99</v>
      </c>
    </row>
    <row r="833" spans="1:4" ht="30">
      <c r="A833" s="353">
        <v>43978</v>
      </c>
      <c r="B833" s="354" t="s">
        <v>9145</v>
      </c>
      <c r="C833" s="355" t="s">
        <v>730</v>
      </c>
      <c r="D833" s="356">
        <v>1965.17</v>
      </c>
    </row>
    <row r="834" spans="1:4" ht="30">
      <c r="A834" s="353">
        <v>11871</v>
      </c>
      <c r="B834" s="354" t="s">
        <v>9146</v>
      </c>
      <c r="C834" s="355" t="s">
        <v>730</v>
      </c>
      <c r="D834" s="356">
        <v>492.53</v>
      </c>
    </row>
    <row r="835" spans="1:4" ht="30">
      <c r="A835" s="353">
        <v>37105</v>
      </c>
      <c r="B835" s="354" t="s">
        <v>9147</v>
      </c>
      <c r="C835" s="355" t="s">
        <v>730</v>
      </c>
      <c r="D835" s="356">
        <v>3030.52</v>
      </c>
    </row>
    <row r="836" spans="1:4" ht="30">
      <c r="A836" s="353">
        <v>43980</v>
      </c>
      <c r="B836" s="354" t="s">
        <v>9148</v>
      </c>
      <c r="C836" s="355" t="s">
        <v>730</v>
      </c>
      <c r="D836" s="356">
        <v>3774.19</v>
      </c>
    </row>
    <row r="837" spans="1:4" ht="30">
      <c r="A837" s="353">
        <v>43979</v>
      </c>
      <c r="B837" s="354" t="s">
        <v>9149</v>
      </c>
      <c r="C837" s="355" t="s">
        <v>730</v>
      </c>
      <c r="D837" s="356">
        <v>709.13</v>
      </c>
    </row>
    <row r="838" spans="1:4" ht="30">
      <c r="A838" s="353">
        <v>11868</v>
      </c>
      <c r="B838" s="354" t="s">
        <v>9150</v>
      </c>
      <c r="C838" s="355" t="s">
        <v>730</v>
      </c>
      <c r="D838" s="356">
        <v>685.8</v>
      </c>
    </row>
    <row r="839" spans="1:4">
      <c r="A839" s="353">
        <v>34636</v>
      </c>
      <c r="B839" s="354" t="s">
        <v>9151</v>
      </c>
      <c r="C839" s="355" t="s">
        <v>730</v>
      </c>
      <c r="D839" s="356">
        <v>487.01</v>
      </c>
    </row>
    <row r="840" spans="1:4">
      <c r="A840" s="353">
        <v>34639</v>
      </c>
      <c r="B840" s="354" t="s">
        <v>9152</v>
      </c>
      <c r="C840" s="355" t="s">
        <v>730</v>
      </c>
      <c r="D840" s="356">
        <v>1124.0999999999999</v>
      </c>
    </row>
    <row r="841" spans="1:4">
      <c r="A841" s="353">
        <v>34640</v>
      </c>
      <c r="B841" s="354" t="s">
        <v>9153</v>
      </c>
      <c r="C841" s="355" t="s">
        <v>730</v>
      </c>
      <c r="D841" s="356">
        <v>1275.1199999999999</v>
      </c>
    </row>
    <row r="842" spans="1:4">
      <c r="A842" s="353">
        <v>43977</v>
      </c>
      <c r="B842" s="354" t="s">
        <v>9154</v>
      </c>
      <c r="C842" s="355" t="s">
        <v>730</v>
      </c>
      <c r="D842" s="356">
        <v>2198.23</v>
      </c>
    </row>
    <row r="843" spans="1:4">
      <c r="A843" s="353">
        <v>34637</v>
      </c>
      <c r="B843" s="354" t="s">
        <v>9155</v>
      </c>
      <c r="C843" s="355" t="s">
        <v>730</v>
      </c>
      <c r="D843" s="356">
        <v>294.52</v>
      </c>
    </row>
    <row r="844" spans="1:4">
      <c r="A844" s="353">
        <v>34638</v>
      </c>
      <c r="B844" s="354" t="s">
        <v>9156</v>
      </c>
      <c r="C844" s="355" t="s">
        <v>730</v>
      </c>
      <c r="D844" s="356">
        <v>455.56</v>
      </c>
    </row>
    <row r="845" spans="1:4" ht="30">
      <c r="A845" s="353">
        <v>34641</v>
      </c>
      <c r="B845" s="354" t="s">
        <v>9157</v>
      </c>
      <c r="C845" s="355" t="s">
        <v>730</v>
      </c>
      <c r="D845" s="356">
        <v>69.95</v>
      </c>
    </row>
    <row r="846" spans="1:4" ht="30">
      <c r="A846" s="353">
        <v>43434</v>
      </c>
      <c r="B846" s="354" t="s">
        <v>9158</v>
      </c>
      <c r="C846" s="355" t="s">
        <v>730</v>
      </c>
      <c r="D846" s="356">
        <v>75.63</v>
      </c>
    </row>
    <row r="847" spans="1:4" ht="30">
      <c r="A847" s="353">
        <v>43435</v>
      </c>
      <c r="B847" s="354" t="s">
        <v>9159</v>
      </c>
      <c r="C847" s="355" t="s">
        <v>730</v>
      </c>
      <c r="D847" s="356">
        <v>138.65</v>
      </c>
    </row>
    <row r="848" spans="1:4" ht="30">
      <c r="A848" s="353">
        <v>43436</v>
      </c>
      <c r="B848" s="354" t="s">
        <v>9160</v>
      </c>
      <c r="C848" s="355" t="s">
        <v>730</v>
      </c>
      <c r="D848" s="356">
        <v>242.64</v>
      </c>
    </row>
    <row r="849" spans="1:4" ht="30">
      <c r="A849" s="353">
        <v>43437</v>
      </c>
      <c r="B849" s="354" t="s">
        <v>9161</v>
      </c>
      <c r="C849" s="355" t="s">
        <v>730</v>
      </c>
      <c r="D849" s="356">
        <v>439.91</v>
      </c>
    </row>
    <row r="850" spans="1:4" ht="30">
      <c r="A850" s="353">
        <v>43438</v>
      </c>
      <c r="B850" s="354" t="s">
        <v>9162</v>
      </c>
      <c r="C850" s="355" t="s">
        <v>730</v>
      </c>
      <c r="D850" s="356">
        <v>787.81</v>
      </c>
    </row>
    <row r="851" spans="1:4" ht="30">
      <c r="A851" s="353">
        <v>41627</v>
      </c>
      <c r="B851" s="354" t="s">
        <v>9163</v>
      </c>
      <c r="C851" s="355" t="s">
        <v>730</v>
      </c>
      <c r="D851" s="356">
        <v>116.59</v>
      </c>
    </row>
    <row r="852" spans="1:4" ht="30">
      <c r="A852" s="353">
        <v>41628</v>
      </c>
      <c r="B852" s="354" t="s">
        <v>9164</v>
      </c>
      <c r="C852" s="355" t="s">
        <v>730</v>
      </c>
      <c r="D852" s="356">
        <v>214.28</v>
      </c>
    </row>
    <row r="853" spans="1:4" ht="30">
      <c r="A853" s="353">
        <v>41629</v>
      </c>
      <c r="B853" s="354" t="s">
        <v>9165</v>
      </c>
      <c r="C853" s="355" t="s">
        <v>730</v>
      </c>
      <c r="D853" s="356">
        <v>272.26</v>
      </c>
    </row>
    <row r="854" spans="1:4" ht="30">
      <c r="A854" s="353">
        <v>43429</v>
      </c>
      <c r="B854" s="354" t="s">
        <v>9166</v>
      </c>
      <c r="C854" s="355" t="s">
        <v>730</v>
      </c>
      <c r="D854" s="356">
        <v>60.32</v>
      </c>
    </row>
    <row r="855" spans="1:4" ht="30">
      <c r="A855" s="353">
        <v>43430</v>
      </c>
      <c r="B855" s="354" t="s">
        <v>9167</v>
      </c>
      <c r="C855" s="355" t="s">
        <v>730</v>
      </c>
      <c r="D855" s="356">
        <v>100.21</v>
      </c>
    </row>
    <row r="856" spans="1:4" ht="30">
      <c r="A856" s="353">
        <v>43431</v>
      </c>
      <c r="B856" s="354" t="s">
        <v>9168</v>
      </c>
      <c r="C856" s="355" t="s">
        <v>730</v>
      </c>
      <c r="D856" s="356">
        <v>194.11</v>
      </c>
    </row>
    <row r="857" spans="1:4" ht="30">
      <c r="A857" s="353">
        <v>43432</v>
      </c>
      <c r="B857" s="354" t="s">
        <v>9169</v>
      </c>
      <c r="C857" s="355" t="s">
        <v>730</v>
      </c>
      <c r="D857" s="356">
        <v>403.36</v>
      </c>
    </row>
    <row r="858" spans="1:4" ht="30">
      <c r="A858" s="353">
        <v>43433</v>
      </c>
      <c r="B858" s="354" t="s">
        <v>9170</v>
      </c>
      <c r="C858" s="355" t="s">
        <v>730</v>
      </c>
      <c r="D858" s="356">
        <v>635.91999999999996</v>
      </c>
    </row>
    <row r="859" spans="1:4" ht="30">
      <c r="A859" s="353">
        <v>43094</v>
      </c>
      <c r="B859" s="354" t="s">
        <v>9171</v>
      </c>
      <c r="C859" s="355" t="s">
        <v>730</v>
      </c>
      <c r="D859" s="356">
        <v>301.89999999999998</v>
      </c>
    </row>
    <row r="860" spans="1:4" ht="30">
      <c r="A860" s="353">
        <v>43093</v>
      </c>
      <c r="B860" s="354" t="s">
        <v>9172</v>
      </c>
      <c r="C860" s="355" t="s">
        <v>730</v>
      </c>
      <c r="D860" s="356">
        <v>320.83</v>
      </c>
    </row>
    <row r="861" spans="1:4" ht="30">
      <c r="A861" s="353">
        <v>11694</v>
      </c>
      <c r="B861" s="354" t="s">
        <v>9173</v>
      </c>
      <c r="C861" s="355" t="s">
        <v>730</v>
      </c>
      <c r="D861" s="356">
        <v>1059.28</v>
      </c>
    </row>
    <row r="862" spans="1:4" ht="30">
      <c r="A862" s="353">
        <v>1030</v>
      </c>
      <c r="B862" s="354" t="s">
        <v>9174</v>
      </c>
      <c r="C862" s="355" t="s">
        <v>730</v>
      </c>
      <c r="D862" s="356">
        <v>47.92</v>
      </c>
    </row>
    <row r="863" spans="1:4" ht="30">
      <c r="A863" s="353">
        <v>11881</v>
      </c>
      <c r="B863" s="354" t="s">
        <v>9175</v>
      </c>
      <c r="C863" s="355" t="s">
        <v>730</v>
      </c>
      <c r="D863" s="356">
        <v>107.14</v>
      </c>
    </row>
    <row r="864" spans="1:4" ht="30">
      <c r="A864" s="353">
        <v>35277</v>
      </c>
      <c r="B864" s="354" t="s">
        <v>9176</v>
      </c>
      <c r="C864" s="355" t="s">
        <v>730</v>
      </c>
      <c r="D864" s="356">
        <v>368.5</v>
      </c>
    </row>
    <row r="865" spans="1:4" ht="45">
      <c r="A865" s="353">
        <v>10521</v>
      </c>
      <c r="B865" s="354" t="s">
        <v>9177</v>
      </c>
      <c r="C865" s="355" t="s">
        <v>730</v>
      </c>
      <c r="D865" s="356">
        <v>367.49</v>
      </c>
    </row>
    <row r="866" spans="1:4" ht="45">
      <c r="A866" s="353">
        <v>10885</v>
      </c>
      <c r="B866" s="354" t="s">
        <v>9178</v>
      </c>
      <c r="C866" s="355" t="s">
        <v>730</v>
      </c>
      <c r="D866" s="356">
        <v>464.84</v>
      </c>
    </row>
    <row r="867" spans="1:4" ht="45">
      <c r="A867" s="353">
        <v>20962</v>
      </c>
      <c r="B867" s="354" t="s">
        <v>9179</v>
      </c>
      <c r="C867" s="355" t="s">
        <v>730</v>
      </c>
      <c r="D867" s="356">
        <v>385</v>
      </c>
    </row>
    <row r="868" spans="1:4" ht="45">
      <c r="A868" s="353">
        <v>20963</v>
      </c>
      <c r="B868" s="354" t="s">
        <v>9180</v>
      </c>
      <c r="C868" s="355" t="s">
        <v>730</v>
      </c>
      <c r="D868" s="356">
        <v>470.31</v>
      </c>
    </row>
    <row r="869" spans="1:4" ht="30">
      <c r="A869" s="353">
        <v>34643</v>
      </c>
      <c r="B869" s="354" t="s">
        <v>9181</v>
      </c>
      <c r="C869" s="355" t="s">
        <v>730</v>
      </c>
      <c r="D869" s="356">
        <v>42.44</v>
      </c>
    </row>
    <row r="870" spans="1:4">
      <c r="A870" s="353">
        <v>41480</v>
      </c>
      <c r="B870" s="354" t="s">
        <v>9182</v>
      </c>
      <c r="C870" s="355" t="s">
        <v>730</v>
      </c>
      <c r="D870" s="356">
        <v>49.2</v>
      </c>
    </row>
    <row r="871" spans="1:4">
      <c r="A871" s="353">
        <v>41474</v>
      </c>
      <c r="B871" s="354" t="s">
        <v>9183</v>
      </c>
      <c r="C871" s="355" t="s">
        <v>730</v>
      </c>
      <c r="D871" s="356">
        <v>78.599999999999994</v>
      </c>
    </row>
    <row r="872" spans="1:4">
      <c r="A872" s="353">
        <v>41475</v>
      </c>
      <c r="B872" s="354" t="s">
        <v>9184</v>
      </c>
      <c r="C872" s="355" t="s">
        <v>730</v>
      </c>
      <c r="D872" s="356">
        <v>67.069999999999993</v>
      </c>
    </row>
    <row r="873" spans="1:4">
      <c r="A873" s="353">
        <v>41476</v>
      </c>
      <c r="B873" s="354" t="s">
        <v>9185</v>
      </c>
      <c r="C873" s="355" t="s">
        <v>730</v>
      </c>
      <c r="D873" s="356">
        <v>146.85</v>
      </c>
    </row>
    <row r="874" spans="1:4">
      <c r="A874" s="353">
        <v>2555</v>
      </c>
      <c r="B874" s="354" t="s">
        <v>9186</v>
      </c>
      <c r="C874" s="355" t="s">
        <v>730</v>
      </c>
      <c r="D874" s="356">
        <v>1.45</v>
      </c>
    </row>
    <row r="875" spans="1:4">
      <c r="A875" s="353">
        <v>2556</v>
      </c>
      <c r="B875" s="354" t="s">
        <v>9187</v>
      </c>
      <c r="C875" s="355" t="s">
        <v>730</v>
      </c>
      <c r="D875" s="356">
        <v>1.5</v>
      </c>
    </row>
    <row r="876" spans="1:4">
      <c r="A876" s="353">
        <v>2557</v>
      </c>
      <c r="B876" s="354" t="s">
        <v>9188</v>
      </c>
      <c r="C876" s="355" t="s">
        <v>730</v>
      </c>
      <c r="D876" s="356">
        <v>3.18</v>
      </c>
    </row>
    <row r="877" spans="1:4" ht="30">
      <c r="A877" s="353">
        <v>10569</v>
      </c>
      <c r="B877" s="354" t="s">
        <v>9189</v>
      </c>
      <c r="C877" s="355" t="s">
        <v>730</v>
      </c>
      <c r="D877" s="356">
        <v>3.18</v>
      </c>
    </row>
    <row r="878" spans="1:4" ht="30">
      <c r="A878" s="353">
        <v>39810</v>
      </c>
      <c r="B878" s="354" t="s">
        <v>9190</v>
      </c>
      <c r="C878" s="355" t="s">
        <v>730</v>
      </c>
      <c r="D878" s="356">
        <v>40.74</v>
      </c>
    </row>
    <row r="879" spans="1:4" ht="30">
      <c r="A879" s="353">
        <v>39811</v>
      </c>
      <c r="B879" s="354" t="s">
        <v>9191</v>
      </c>
      <c r="C879" s="355" t="s">
        <v>730</v>
      </c>
      <c r="D879" s="356">
        <v>49.83</v>
      </c>
    </row>
    <row r="880" spans="1:4" ht="30">
      <c r="A880" s="353">
        <v>39812</v>
      </c>
      <c r="B880" s="354" t="s">
        <v>9192</v>
      </c>
      <c r="C880" s="355" t="s">
        <v>730</v>
      </c>
      <c r="D880" s="356">
        <v>81.94</v>
      </c>
    </row>
    <row r="881" spans="1:4" ht="30">
      <c r="A881" s="353">
        <v>43096</v>
      </c>
      <c r="B881" s="354" t="s">
        <v>9193</v>
      </c>
      <c r="C881" s="355" t="s">
        <v>730</v>
      </c>
      <c r="D881" s="356">
        <v>271.61</v>
      </c>
    </row>
    <row r="882" spans="1:4" ht="30">
      <c r="A882" s="353">
        <v>43102</v>
      </c>
      <c r="B882" s="354" t="s">
        <v>9194</v>
      </c>
      <c r="C882" s="355" t="s">
        <v>730</v>
      </c>
      <c r="D882" s="356">
        <v>165.16</v>
      </c>
    </row>
    <row r="883" spans="1:4" ht="30">
      <c r="A883" s="353">
        <v>43103</v>
      </c>
      <c r="B883" s="354" t="s">
        <v>9195</v>
      </c>
      <c r="C883" s="355" t="s">
        <v>730</v>
      </c>
      <c r="D883" s="356">
        <v>243.2</v>
      </c>
    </row>
    <row r="884" spans="1:4" ht="30">
      <c r="A884" s="353">
        <v>43098</v>
      </c>
      <c r="B884" s="354" t="s">
        <v>9196</v>
      </c>
      <c r="C884" s="355" t="s">
        <v>730</v>
      </c>
      <c r="D884" s="356">
        <v>92</v>
      </c>
    </row>
    <row r="885" spans="1:4" ht="30">
      <c r="A885" s="353">
        <v>43097</v>
      </c>
      <c r="B885" s="354" t="s">
        <v>9197</v>
      </c>
      <c r="C885" s="355" t="s">
        <v>730</v>
      </c>
      <c r="D885" s="356">
        <v>54.51</v>
      </c>
    </row>
    <row r="886" spans="1:4">
      <c r="A886" s="353">
        <v>43104</v>
      </c>
      <c r="B886" s="354" t="s">
        <v>9198</v>
      </c>
      <c r="C886" s="355" t="s">
        <v>730</v>
      </c>
      <c r="D886" s="356">
        <v>644.78</v>
      </c>
    </row>
    <row r="887" spans="1:4" ht="30">
      <c r="A887" s="353">
        <v>39771</v>
      </c>
      <c r="B887" s="354" t="s">
        <v>9199</v>
      </c>
      <c r="C887" s="355" t="s">
        <v>730</v>
      </c>
      <c r="D887" s="356">
        <v>30.53</v>
      </c>
    </row>
    <row r="888" spans="1:4" ht="30">
      <c r="A888" s="353">
        <v>39772</v>
      </c>
      <c r="B888" s="354" t="s">
        <v>9200</v>
      </c>
      <c r="C888" s="355" t="s">
        <v>730</v>
      </c>
      <c r="D888" s="356">
        <v>60.02</v>
      </c>
    </row>
    <row r="889" spans="1:4" ht="30">
      <c r="A889" s="353">
        <v>39773</v>
      </c>
      <c r="B889" s="354" t="s">
        <v>9201</v>
      </c>
      <c r="C889" s="355" t="s">
        <v>730</v>
      </c>
      <c r="D889" s="356">
        <v>96.47</v>
      </c>
    </row>
    <row r="890" spans="1:4" ht="30">
      <c r="A890" s="353">
        <v>39774</v>
      </c>
      <c r="B890" s="354" t="s">
        <v>9202</v>
      </c>
      <c r="C890" s="355" t="s">
        <v>730</v>
      </c>
      <c r="D890" s="356">
        <v>144.29</v>
      </c>
    </row>
    <row r="891" spans="1:4" ht="30">
      <c r="A891" s="353">
        <v>39775</v>
      </c>
      <c r="B891" s="354" t="s">
        <v>9203</v>
      </c>
      <c r="C891" s="355" t="s">
        <v>730</v>
      </c>
      <c r="D891" s="356">
        <v>192.58</v>
      </c>
    </row>
    <row r="892" spans="1:4" ht="30">
      <c r="A892" s="353">
        <v>39776</v>
      </c>
      <c r="B892" s="354" t="s">
        <v>9204</v>
      </c>
      <c r="C892" s="355" t="s">
        <v>730</v>
      </c>
      <c r="D892" s="356">
        <v>232.74</v>
      </c>
    </row>
    <row r="893" spans="1:4" ht="30">
      <c r="A893" s="353">
        <v>39777</v>
      </c>
      <c r="B893" s="354" t="s">
        <v>9205</v>
      </c>
      <c r="C893" s="355" t="s">
        <v>730</v>
      </c>
      <c r="D893" s="356">
        <v>294.99</v>
      </c>
    </row>
    <row r="894" spans="1:4" ht="30">
      <c r="A894" s="353">
        <v>20254</v>
      </c>
      <c r="B894" s="354" t="s">
        <v>9206</v>
      </c>
      <c r="C894" s="355" t="s">
        <v>730</v>
      </c>
      <c r="D894" s="356">
        <v>21.41</v>
      </c>
    </row>
    <row r="895" spans="1:4" ht="30">
      <c r="A895" s="353">
        <v>20253</v>
      </c>
      <c r="B895" s="354" t="s">
        <v>9207</v>
      </c>
      <c r="C895" s="355" t="s">
        <v>730</v>
      </c>
      <c r="D895" s="356">
        <v>70.31</v>
      </c>
    </row>
    <row r="896" spans="1:4" ht="30">
      <c r="A896" s="353">
        <v>11247</v>
      </c>
      <c r="B896" s="354" t="s">
        <v>9208</v>
      </c>
      <c r="C896" s="355" t="s">
        <v>730</v>
      </c>
      <c r="D896" s="356">
        <v>1351.93</v>
      </c>
    </row>
    <row r="897" spans="1:4" ht="30">
      <c r="A897" s="353">
        <v>11250</v>
      </c>
      <c r="B897" s="354" t="s">
        <v>9209</v>
      </c>
      <c r="C897" s="355" t="s">
        <v>730</v>
      </c>
      <c r="D897" s="356">
        <v>58.2</v>
      </c>
    </row>
    <row r="898" spans="1:4" ht="30">
      <c r="A898" s="353">
        <v>11249</v>
      </c>
      <c r="B898" s="354" t="s">
        <v>9210</v>
      </c>
      <c r="C898" s="355" t="s">
        <v>730</v>
      </c>
      <c r="D898" s="356">
        <v>2640.8</v>
      </c>
    </row>
    <row r="899" spans="1:4" ht="30">
      <c r="A899" s="353">
        <v>11251</v>
      </c>
      <c r="B899" s="354" t="s">
        <v>9211</v>
      </c>
      <c r="C899" s="355" t="s">
        <v>730</v>
      </c>
      <c r="D899" s="356">
        <v>128.91999999999999</v>
      </c>
    </row>
    <row r="900" spans="1:4" ht="30">
      <c r="A900" s="353">
        <v>11253</v>
      </c>
      <c r="B900" s="354" t="s">
        <v>9212</v>
      </c>
      <c r="C900" s="355" t="s">
        <v>730</v>
      </c>
      <c r="D900" s="356">
        <v>213.63</v>
      </c>
    </row>
    <row r="901" spans="1:4" ht="30">
      <c r="A901" s="353">
        <v>11255</v>
      </c>
      <c r="B901" s="354" t="s">
        <v>9213</v>
      </c>
      <c r="C901" s="355" t="s">
        <v>730</v>
      </c>
      <c r="D901" s="356">
        <v>319.38</v>
      </c>
    </row>
    <row r="902" spans="1:4" ht="30">
      <c r="A902" s="353">
        <v>14055</v>
      </c>
      <c r="B902" s="354" t="s">
        <v>9214</v>
      </c>
      <c r="C902" s="355" t="s">
        <v>730</v>
      </c>
      <c r="D902" s="356">
        <v>642.49</v>
      </c>
    </row>
    <row r="903" spans="1:4" ht="30">
      <c r="A903" s="353">
        <v>11256</v>
      </c>
      <c r="B903" s="354" t="s">
        <v>9215</v>
      </c>
      <c r="C903" s="355" t="s">
        <v>730</v>
      </c>
      <c r="D903" s="356">
        <v>400.06</v>
      </c>
    </row>
    <row r="904" spans="1:4">
      <c r="A904" s="353">
        <v>1872</v>
      </c>
      <c r="B904" s="354" t="s">
        <v>9216</v>
      </c>
      <c r="C904" s="355" t="s">
        <v>730</v>
      </c>
      <c r="D904" s="356">
        <v>3.07</v>
      </c>
    </row>
    <row r="905" spans="1:4">
      <c r="A905" s="353">
        <v>1873</v>
      </c>
      <c r="B905" s="354" t="s">
        <v>9217</v>
      </c>
      <c r="C905" s="355" t="s">
        <v>730</v>
      </c>
      <c r="D905" s="356">
        <v>6.1</v>
      </c>
    </row>
    <row r="906" spans="1:4" ht="30">
      <c r="A906" s="353">
        <v>39693</v>
      </c>
      <c r="B906" s="354" t="s">
        <v>9218</v>
      </c>
      <c r="C906" s="355" t="s">
        <v>730</v>
      </c>
      <c r="D906" s="356">
        <v>2512.56</v>
      </c>
    </row>
    <row r="907" spans="1:4" ht="30">
      <c r="A907" s="353">
        <v>39692</v>
      </c>
      <c r="B907" s="354" t="s">
        <v>9219</v>
      </c>
      <c r="C907" s="355" t="s">
        <v>730</v>
      </c>
      <c r="D907" s="356">
        <v>803.96</v>
      </c>
    </row>
    <row r="908" spans="1:4" ht="30">
      <c r="A908" s="353">
        <v>1062</v>
      </c>
      <c r="B908" s="354" t="s">
        <v>9220</v>
      </c>
      <c r="C908" s="355" t="s">
        <v>730</v>
      </c>
      <c r="D908" s="356">
        <v>254.79</v>
      </c>
    </row>
    <row r="909" spans="1:4" ht="30">
      <c r="A909" s="353">
        <v>39686</v>
      </c>
      <c r="B909" s="354" t="s">
        <v>9221</v>
      </c>
      <c r="C909" s="355" t="s">
        <v>730</v>
      </c>
      <c r="D909" s="356">
        <v>412.56</v>
      </c>
    </row>
    <row r="910" spans="1:4" ht="30">
      <c r="A910" s="353">
        <v>43095</v>
      </c>
      <c r="B910" s="354" t="s">
        <v>9222</v>
      </c>
      <c r="C910" s="355" t="s">
        <v>730</v>
      </c>
      <c r="D910" s="356">
        <v>178.98</v>
      </c>
    </row>
    <row r="911" spans="1:4" ht="30">
      <c r="A911" s="353">
        <v>1871</v>
      </c>
      <c r="B911" s="354" t="s">
        <v>9223</v>
      </c>
      <c r="C911" s="355" t="s">
        <v>730</v>
      </c>
      <c r="D911" s="356">
        <v>5.49</v>
      </c>
    </row>
    <row r="912" spans="1:4" ht="30">
      <c r="A912" s="353">
        <v>12001</v>
      </c>
      <c r="B912" s="354" t="s">
        <v>9224</v>
      </c>
      <c r="C912" s="355" t="s">
        <v>730</v>
      </c>
      <c r="D912" s="356">
        <v>7.93</v>
      </c>
    </row>
    <row r="913" spans="1:4">
      <c r="A913" s="353">
        <v>11882</v>
      </c>
      <c r="B913" s="354" t="s">
        <v>9225</v>
      </c>
      <c r="C913" s="355" t="s">
        <v>730</v>
      </c>
      <c r="D913" s="356">
        <v>76.89</v>
      </c>
    </row>
    <row r="914" spans="1:4" ht="30">
      <c r="A914" s="353">
        <v>1068</v>
      </c>
      <c r="B914" s="354" t="s">
        <v>9226</v>
      </c>
      <c r="C914" s="355" t="s">
        <v>730</v>
      </c>
      <c r="D914" s="356">
        <v>1680.6</v>
      </c>
    </row>
    <row r="915" spans="1:4" ht="30">
      <c r="A915" s="353">
        <v>39690</v>
      </c>
      <c r="B915" s="354" t="s">
        <v>9227</v>
      </c>
      <c r="C915" s="355" t="s">
        <v>730</v>
      </c>
      <c r="D915" s="356">
        <v>2819.49</v>
      </c>
    </row>
    <row r="916" spans="1:4" ht="30">
      <c r="A916" s="353">
        <v>39691</v>
      </c>
      <c r="B916" s="354" t="s">
        <v>9228</v>
      </c>
      <c r="C916" s="355" t="s">
        <v>730</v>
      </c>
      <c r="D916" s="356">
        <v>3546.13</v>
      </c>
    </row>
    <row r="917" spans="1:4" ht="30">
      <c r="A917" s="353">
        <v>39808</v>
      </c>
      <c r="B917" s="354" t="s">
        <v>9229</v>
      </c>
      <c r="C917" s="355" t="s">
        <v>730</v>
      </c>
      <c r="D917" s="356">
        <v>93.44</v>
      </c>
    </row>
    <row r="918" spans="1:4" ht="30">
      <c r="A918" s="353">
        <v>39809</v>
      </c>
      <c r="B918" s="354" t="s">
        <v>9230</v>
      </c>
      <c r="C918" s="355" t="s">
        <v>730</v>
      </c>
      <c r="D918" s="356">
        <v>221.63</v>
      </c>
    </row>
    <row r="919" spans="1:4" ht="30">
      <c r="A919" s="353">
        <v>43439</v>
      </c>
      <c r="B919" s="354" t="s">
        <v>9231</v>
      </c>
      <c r="C919" s="355" t="s">
        <v>730</v>
      </c>
      <c r="D919" s="356">
        <v>352.94</v>
      </c>
    </row>
    <row r="920" spans="1:4">
      <c r="A920" s="353">
        <v>5103</v>
      </c>
      <c r="B920" s="354" t="s">
        <v>9232</v>
      </c>
      <c r="C920" s="355" t="s">
        <v>730</v>
      </c>
      <c r="D920" s="356">
        <v>23.33</v>
      </c>
    </row>
    <row r="921" spans="1:4">
      <c r="A921" s="353">
        <v>11880</v>
      </c>
      <c r="B921" s="354" t="s">
        <v>9233</v>
      </c>
      <c r="C921" s="355" t="s">
        <v>730</v>
      </c>
      <c r="D921" s="356">
        <v>98.12</v>
      </c>
    </row>
    <row r="922" spans="1:4">
      <c r="A922" s="353">
        <v>11714</v>
      </c>
      <c r="B922" s="354" t="s">
        <v>9234</v>
      </c>
      <c r="C922" s="355" t="s">
        <v>730</v>
      </c>
      <c r="D922" s="356">
        <v>66.84</v>
      </c>
    </row>
    <row r="923" spans="1:4">
      <c r="A923" s="353">
        <v>11712</v>
      </c>
      <c r="B923" s="354" t="s">
        <v>9235</v>
      </c>
      <c r="C923" s="355" t="s">
        <v>730</v>
      </c>
      <c r="D923" s="356">
        <v>43.65</v>
      </c>
    </row>
    <row r="924" spans="1:4">
      <c r="A924" s="353">
        <v>11717</v>
      </c>
      <c r="B924" s="354" t="s">
        <v>9236</v>
      </c>
      <c r="C924" s="355" t="s">
        <v>730</v>
      </c>
      <c r="D924" s="356">
        <v>52.62</v>
      </c>
    </row>
    <row r="925" spans="1:4">
      <c r="A925" s="353">
        <v>1106</v>
      </c>
      <c r="B925" s="354" t="s">
        <v>9237</v>
      </c>
      <c r="C925" s="355" t="s">
        <v>733</v>
      </c>
      <c r="D925" s="356">
        <v>0.82</v>
      </c>
    </row>
    <row r="926" spans="1:4">
      <c r="A926" s="353">
        <v>11161</v>
      </c>
      <c r="B926" s="354" t="s">
        <v>9238</v>
      </c>
      <c r="C926" s="355" t="s">
        <v>733</v>
      </c>
      <c r="D926" s="356">
        <v>1.37</v>
      </c>
    </row>
    <row r="927" spans="1:4">
      <c r="A927" s="353">
        <v>1107</v>
      </c>
      <c r="B927" s="354" t="s">
        <v>9239</v>
      </c>
      <c r="C927" s="355" t="s">
        <v>733</v>
      </c>
      <c r="D927" s="356">
        <v>0.69</v>
      </c>
    </row>
    <row r="928" spans="1:4">
      <c r="A928" s="353">
        <v>44479</v>
      </c>
      <c r="B928" s="354" t="s">
        <v>9240</v>
      </c>
      <c r="C928" s="355" t="s">
        <v>733</v>
      </c>
      <c r="D928" s="356">
        <v>0.1</v>
      </c>
    </row>
    <row r="929" spans="1:4">
      <c r="A929" s="353">
        <v>4759</v>
      </c>
      <c r="B929" s="354" t="s">
        <v>9241</v>
      </c>
      <c r="C929" s="355" t="s">
        <v>736</v>
      </c>
      <c r="D929" s="356">
        <v>21.8</v>
      </c>
    </row>
    <row r="930" spans="1:4">
      <c r="A930" s="353">
        <v>41068</v>
      </c>
      <c r="B930" s="354" t="s">
        <v>9242</v>
      </c>
      <c r="C930" s="355" t="s">
        <v>737</v>
      </c>
      <c r="D930" s="356">
        <v>3817.85</v>
      </c>
    </row>
    <row r="931" spans="1:4" ht="30">
      <c r="A931" s="353">
        <v>12618</v>
      </c>
      <c r="B931" s="354" t="s">
        <v>9243</v>
      </c>
      <c r="C931" s="355" t="s">
        <v>730</v>
      </c>
      <c r="D931" s="356">
        <v>174.55</v>
      </c>
    </row>
    <row r="932" spans="1:4">
      <c r="A932" s="353">
        <v>1108</v>
      </c>
      <c r="B932" s="354" t="s">
        <v>9244</v>
      </c>
      <c r="C932" s="355" t="s">
        <v>732</v>
      </c>
      <c r="D932" s="356">
        <v>27.4</v>
      </c>
    </row>
    <row r="933" spans="1:4">
      <c r="A933" s="353">
        <v>1117</v>
      </c>
      <c r="B933" s="354" t="s">
        <v>9245</v>
      </c>
      <c r="C933" s="355" t="s">
        <v>732</v>
      </c>
      <c r="D933" s="356">
        <v>27.62</v>
      </c>
    </row>
    <row r="934" spans="1:4">
      <c r="A934" s="353">
        <v>1118</v>
      </c>
      <c r="B934" s="354" t="s">
        <v>9246</v>
      </c>
      <c r="C934" s="355" t="s">
        <v>732</v>
      </c>
      <c r="D934" s="356">
        <v>32.64</v>
      </c>
    </row>
    <row r="935" spans="1:4">
      <c r="A935" s="353">
        <v>1110</v>
      </c>
      <c r="B935" s="354" t="s">
        <v>9247</v>
      </c>
      <c r="C935" s="355" t="s">
        <v>732</v>
      </c>
      <c r="D935" s="356">
        <v>32.64</v>
      </c>
    </row>
    <row r="936" spans="1:4">
      <c r="A936" s="353">
        <v>40784</v>
      </c>
      <c r="B936" s="354" t="s">
        <v>9248</v>
      </c>
      <c r="C936" s="355" t="s">
        <v>732</v>
      </c>
      <c r="D936" s="356">
        <v>90.05</v>
      </c>
    </row>
    <row r="937" spans="1:4">
      <c r="A937" s="353">
        <v>40782</v>
      </c>
      <c r="B937" s="354" t="s">
        <v>9249</v>
      </c>
      <c r="C937" s="355" t="s">
        <v>732</v>
      </c>
      <c r="D937" s="356">
        <v>35.33</v>
      </c>
    </row>
    <row r="938" spans="1:4">
      <c r="A938" s="353">
        <v>40783</v>
      </c>
      <c r="B938" s="354" t="s">
        <v>9250</v>
      </c>
      <c r="C938" s="355" t="s">
        <v>732</v>
      </c>
      <c r="D938" s="356">
        <v>46.03</v>
      </c>
    </row>
    <row r="939" spans="1:4">
      <c r="A939" s="353">
        <v>1109</v>
      </c>
      <c r="B939" s="354" t="s">
        <v>9251</v>
      </c>
      <c r="C939" s="355" t="s">
        <v>732</v>
      </c>
      <c r="D939" s="356">
        <v>27.4</v>
      </c>
    </row>
    <row r="940" spans="1:4">
      <c r="A940" s="353">
        <v>1119</v>
      </c>
      <c r="B940" s="354" t="s">
        <v>9252</v>
      </c>
      <c r="C940" s="355" t="s">
        <v>732</v>
      </c>
      <c r="D940" s="356">
        <v>17.66</v>
      </c>
    </row>
    <row r="941" spans="1:4" ht="30">
      <c r="A941" s="353">
        <v>13115</v>
      </c>
      <c r="B941" s="354" t="s">
        <v>9253</v>
      </c>
      <c r="C941" s="355" t="s">
        <v>732</v>
      </c>
      <c r="D941" s="356">
        <v>11.95</v>
      </c>
    </row>
    <row r="942" spans="1:4" ht="30">
      <c r="A942" s="353">
        <v>10541</v>
      </c>
      <c r="B942" s="354" t="s">
        <v>9254</v>
      </c>
      <c r="C942" s="355" t="s">
        <v>732</v>
      </c>
      <c r="D942" s="356">
        <v>14.61</v>
      </c>
    </row>
    <row r="943" spans="1:4" ht="30">
      <c r="A943" s="353">
        <v>10542</v>
      </c>
      <c r="B943" s="354" t="s">
        <v>9255</v>
      </c>
      <c r="C943" s="355" t="s">
        <v>732</v>
      </c>
      <c r="D943" s="356">
        <v>19.11</v>
      </c>
    </row>
    <row r="944" spans="1:4" ht="30">
      <c r="A944" s="353">
        <v>10543</v>
      </c>
      <c r="B944" s="354" t="s">
        <v>9256</v>
      </c>
      <c r="C944" s="355" t="s">
        <v>732</v>
      </c>
      <c r="D944" s="356">
        <v>31</v>
      </c>
    </row>
    <row r="945" spans="1:4" ht="30">
      <c r="A945" s="353">
        <v>10544</v>
      </c>
      <c r="B945" s="354" t="s">
        <v>9257</v>
      </c>
      <c r="C945" s="355" t="s">
        <v>732</v>
      </c>
      <c r="D945" s="356">
        <v>40.1</v>
      </c>
    </row>
    <row r="946" spans="1:4" ht="30">
      <c r="A946" s="353">
        <v>10545</v>
      </c>
      <c r="B946" s="354" t="s">
        <v>9258</v>
      </c>
      <c r="C946" s="355" t="s">
        <v>732</v>
      </c>
      <c r="D946" s="356">
        <v>74.94</v>
      </c>
    </row>
    <row r="947" spans="1:4">
      <c r="A947" s="353">
        <v>38365</v>
      </c>
      <c r="B947" s="354" t="s">
        <v>9259</v>
      </c>
      <c r="C947" s="355" t="s">
        <v>731</v>
      </c>
      <c r="D947" s="356">
        <v>2.2999999999999998</v>
      </c>
    </row>
    <row r="948" spans="1:4" ht="30">
      <c r="A948" s="353">
        <v>44056</v>
      </c>
      <c r="B948" s="354" t="s">
        <v>9260</v>
      </c>
      <c r="C948" s="355" t="s">
        <v>730</v>
      </c>
      <c r="D948" s="356">
        <v>475095.87</v>
      </c>
    </row>
    <row r="949" spans="1:4" ht="30">
      <c r="A949" s="353">
        <v>44057</v>
      </c>
      <c r="B949" s="354" t="s">
        <v>9261</v>
      </c>
      <c r="C949" s="355" t="s">
        <v>730</v>
      </c>
      <c r="D949" s="356">
        <v>507073.5</v>
      </c>
    </row>
    <row r="950" spans="1:4" ht="30">
      <c r="A950" s="353">
        <v>37754</v>
      </c>
      <c r="B950" s="354" t="s">
        <v>9262</v>
      </c>
      <c r="C950" s="355" t="s">
        <v>730</v>
      </c>
      <c r="D950" s="356">
        <v>524250.05</v>
      </c>
    </row>
    <row r="951" spans="1:4" ht="30">
      <c r="A951" s="353">
        <v>37757</v>
      </c>
      <c r="B951" s="354" t="s">
        <v>9263</v>
      </c>
      <c r="C951" s="355" t="s">
        <v>730</v>
      </c>
      <c r="D951" s="356">
        <v>584733.42000000004</v>
      </c>
    </row>
    <row r="952" spans="1:4" ht="30">
      <c r="A952" s="353">
        <v>44058</v>
      </c>
      <c r="B952" s="354" t="s">
        <v>9264</v>
      </c>
      <c r="C952" s="355" t="s">
        <v>730</v>
      </c>
      <c r="D952" s="356">
        <v>552755.80000000005</v>
      </c>
    </row>
    <row r="953" spans="1:4" ht="30">
      <c r="A953" s="353">
        <v>37752</v>
      </c>
      <c r="B953" s="354" t="s">
        <v>9265</v>
      </c>
      <c r="C953" s="355" t="s">
        <v>730</v>
      </c>
      <c r="D953" s="356">
        <v>575596.92000000004</v>
      </c>
    </row>
    <row r="954" spans="1:4" ht="30">
      <c r="A954" s="353">
        <v>44059</v>
      </c>
      <c r="B954" s="354" t="s">
        <v>9266</v>
      </c>
      <c r="C954" s="355" t="s">
        <v>730</v>
      </c>
      <c r="D954" s="356">
        <v>454995.68</v>
      </c>
    </row>
    <row r="955" spans="1:4" ht="30">
      <c r="A955" s="353">
        <v>37750</v>
      </c>
      <c r="B955" s="354" t="s">
        <v>9267</v>
      </c>
      <c r="C955" s="355" t="s">
        <v>730</v>
      </c>
      <c r="D955" s="356">
        <v>455909.32</v>
      </c>
    </row>
    <row r="956" spans="1:4" ht="30">
      <c r="A956" s="353">
        <v>37758</v>
      </c>
      <c r="B956" s="354" t="s">
        <v>9268</v>
      </c>
      <c r="C956" s="355" t="s">
        <v>730</v>
      </c>
      <c r="D956" s="356">
        <v>725434.86</v>
      </c>
    </row>
    <row r="957" spans="1:4" ht="30">
      <c r="A957" s="353">
        <v>44060</v>
      </c>
      <c r="B957" s="354" t="s">
        <v>9269</v>
      </c>
      <c r="C957" s="355" t="s">
        <v>730</v>
      </c>
      <c r="D957" s="356">
        <v>701680.09</v>
      </c>
    </row>
    <row r="958" spans="1:4" ht="45">
      <c r="A958" s="353">
        <v>37749</v>
      </c>
      <c r="B958" s="354" t="s">
        <v>9270</v>
      </c>
      <c r="C958" s="355" t="s">
        <v>730</v>
      </c>
      <c r="D958" s="356">
        <v>749189.68</v>
      </c>
    </row>
    <row r="959" spans="1:4" ht="30">
      <c r="A959" s="353">
        <v>44061</v>
      </c>
      <c r="B959" s="354" t="s">
        <v>9271</v>
      </c>
      <c r="C959" s="355" t="s">
        <v>730</v>
      </c>
      <c r="D959" s="356">
        <v>687975.41</v>
      </c>
    </row>
    <row r="960" spans="1:4">
      <c r="A960" s="353">
        <v>1159</v>
      </c>
      <c r="B960" s="354" t="s">
        <v>9272</v>
      </c>
      <c r="C960" s="355" t="s">
        <v>730</v>
      </c>
      <c r="D960" s="356">
        <v>273970.5</v>
      </c>
    </row>
    <row r="961" spans="1:4">
      <c r="A961" s="353">
        <v>12114</v>
      </c>
      <c r="B961" s="354" t="s">
        <v>9273</v>
      </c>
      <c r="C961" s="355" t="s">
        <v>730</v>
      </c>
      <c r="D961" s="356">
        <v>146.13</v>
      </c>
    </row>
    <row r="962" spans="1:4">
      <c r="A962" s="353">
        <v>38106</v>
      </c>
      <c r="B962" s="354" t="s">
        <v>9274</v>
      </c>
      <c r="C962" s="355" t="s">
        <v>730</v>
      </c>
      <c r="D962" s="356">
        <v>19.86</v>
      </c>
    </row>
    <row r="963" spans="1:4" ht="30">
      <c r="A963" s="353">
        <v>38085</v>
      </c>
      <c r="B963" s="354" t="s">
        <v>9275</v>
      </c>
      <c r="C963" s="355" t="s">
        <v>730</v>
      </c>
      <c r="D963" s="356">
        <v>23.46</v>
      </c>
    </row>
    <row r="964" spans="1:4">
      <c r="A964" s="353">
        <v>38599</v>
      </c>
      <c r="B964" s="354" t="s">
        <v>9276</v>
      </c>
      <c r="C964" s="355" t="s">
        <v>730</v>
      </c>
      <c r="D964" s="356">
        <v>4.71</v>
      </c>
    </row>
    <row r="965" spans="1:4">
      <c r="A965" s="353">
        <v>38596</v>
      </c>
      <c r="B965" s="354" t="s">
        <v>9277</v>
      </c>
      <c r="C965" s="355" t="s">
        <v>730</v>
      </c>
      <c r="D965" s="356">
        <v>3.91</v>
      </c>
    </row>
    <row r="966" spans="1:4">
      <c r="A966" s="353">
        <v>38600</v>
      </c>
      <c r="B966" s="354" t="s">
        <v>9278</v>
      </c>
      <c r="C966" s="355" t="s">
        <v>730</v>
      </c>
      <c r="D966" s="356">
        <v>4.99</v>
      </c>
    </row>
    <row r="967" spans="1:4">
      <c r="A967" s="353">
        <v>38597</v>
      </c>
      <c r="B967" s="354" t="s">
        <v>9279</v>
      </c>
      <c r="C967" s="355" t="s">
        <v>730</v>
      </c>
      <c r="D967" s="356">
        <v>3.94</v>
      </c>
    </row>
    <row r="968" spans="1:4">
      <c r="A968" s="353">
        <v>659</v>
      </c>
      <c r="B968" s="354" t="s">
        <v>9280</v>
      </c>
      <c r="C968" s="355" t="s">
        <v>730</v>
      </c>
      <c r="D968" s="356">
        <v>2.2599999999999998</v>
      </c>
    </row>
    <row r="969" spans="1:4">
      <c r="A969" s="353">
        <v>660</v>
      </c>
      <c r="B969" s="354" t="s">
        <v>9281</v>
      </c>
      <c r="C969" s="355" t="s">
        <v>730</v>
      </c>
      <c r="D969" s="356">
        <v>2.71</v>
      </c>
    </row>
    <row r="970" spans="1:4">
      <c r="A970" s="353">
        <v>658</v>
      </c>
      <c r="B970" s="354" t="s">
        <v>9282</v>
      </c>
      <c r="C970" s="355" t="s">
        <v>730</v>
      </c>
      <c r="D970" s="356">
        <v>1.53</v>
      </c>
    </row>
    <row r="971" spans="1:4">
      <c r="A971" s="353">
        <v>38548</v>
      </c>
      <c r="B971" s="354" t="s">
        <v>9283</v>
      </c>
      <c r="C971" s="355" t="s">
        <v>730</v>
      </c>
      <c r="D971" s="356">
        <v>1.95</v>
      </c>
    </row>
    <row r="972" spans="1:4">
      <c r="A972" s="353">
        <v>34649</v>
      </c>
      <c r="B972" s="354" t="s">
        <v>9284</v>
      </c>
      <c r="C972" s="355" t="s">
        <v>730</v>
      </c>
      <c r="D972" s="356">
        <v>2.64</v>
      </c>
    </row>
    <row r="973" spans="1:4">
      <c r="A973" s="353">
        <v>34655</v>
      </c>
      <c r="B973" s="354" t="s">
        <v>9285</v>
      </c>
      <c r="C973" s="355" t="s">
        <v>730</v>
      </c>
      <c r="D973" s="356">
        <v>3.5</v>
      </c>
    </row>
    <row r="974" spans="1:4">
      <c r="A974" s="353">
        <v>40607</v>
      </c>
      <c r="B974" s="354" t="s">
        <v>9286</v>
      </c>
      <c r="C974" s="355" t="s">
        <v>730</v>
      </c>
      <c r="D974" s="356">
        <v>8.99</v>
      </c>
    </row>
    <row r="975" spans="1:4">
      <c r="A975" s="353">
        <v>567</v>
      </c>
      <c r="B975" s="354" t="s">
        <v>9287</v>
      </c>
      <c r="C975" s="355" t="s">
        <v>732</v>
      </c>
      <c r="D975" s="356">
        <v>10.8</v>
      </c>
    </row>
    <row r="976" spans="1:4">
      <c r="A976" s="353">
        <v>574</v>
      </c>
      <c r="B976" s="354" t="s">
        <v>9288</v>
      </c>
      <c r="C976" s="355" t="s">
        <v>732</v>
      </c>
      <c r="D976" s="356">
        <v>28.4</v>
      </c>
    </row>
    <row r="977" spans="1:4">
      <c r="A977" s="353">
        <v>568</v>
      </c>
      <c r="B977" s="354" t="s">
        <v>9289</v>
      </c>
      <c r="C977" s="355" t="s">
        <v>732</v>
      </c>
      <c r="D977" s="356">
        <v>59.85</v>
      </c>
    </row>
    <row r="978" spans="1:4">
      <c r="A978" s="353">
        <v>4777</v>
      </c>
      <c r="B978" s="354" t="s">
        <v>9290</v>
      </c>
      <c r="C978" s="355" t="s">
        <v>733</v>
      </c>
      <c r="D978" s="356">
        <v>8.02</v>
      </c>
    </row>
    <row r="979" spans="1:4" ht="30">
      <c r="A979" s="353">
        <v>592</v>
      </c>
      <c r="B979" s="354" t="s">
        <v>9291</v>
      </c>
      <c r="C979" s="355" t="s">
        <v>733</v>
      </c>
      <c r="D979" s="356">
        <v>39.090000000000003</v>
      </c>
    </row>
    <row r="980" spans="1:4" ht="30">
      <c r="A980" s="353">
        <v>586</v>
      </c>
      <c r="B980" s="354" t="s">
        <v>9292</v>
      </c>
      <c r="C980" s="355" t="s">
        <v>732</v>
      </c>
      <c r="D980" s="356">
        <v>22.98</v>
      </c>
    </row>
    <row r="981" spans="1:4" ht="30">
      <c r="A981" s="353">
        <v>588</v>
      </c>
      <c r="B981" s="354" t="s">
        <v>9293</v>
      </c>
      <c r="C981" s="355" t="s">
        <v>732</v>
      </c>
      <c r="D981" s="356">
        <v>36.35</v>
      </c>
    </row>
    <row r="982" spans="1:4" ht="30">
      <c r="A982" s="353">
        <v>591</v>
      </c>
      <c r="B982" s="354" t="s">
        <v>9294</v>
      </c>
      <c r="C982" s="355" t="s">
        <v>733</v>
      </c>
      <c r="D982" s="356">
        <v>36.479999999999997</v>
      </c>
    </row>
    <row r="983" spans="1:4" ht="30">
      <c r="A983" s="353">
        <v>584</v>
      </c>
      <c r="B983" s="354" t="s">
        <v>9295</v>
      </c>
      <c r="C983" s="355" t="s">
        <v>732</v>
      </c>
      <c r="D983" s="356">
        <v>38.82</v>
      </c>
    </row>
    <row r="984" spans="1:4" ht="30">
      <c r="A984" s="353">
        <v>589</v>
      </c>
      <c r="B984" s="354" t="s">
        <v>9296</v>
      </c>
      <c r="C984" s="355" t="s">
        <v>732</v>
      </c>
      <c r="D984" s="356">
        <v>61.44</v>
      </c>
    </row>
    <row r="985" spans="1:4">
      <c r="A985" s="353">
        <v>1165</v>
      </c>
      <c r="B985" s="354" t="s">
        <v>9297</v>
      </c>
      <c r="C985" s="355" t="s">
        <v>730</v>
      </c>
      <c r="D985" s="356">
        <v>21.42</v>
      </c>
    </row>
    <row r="986" spans="1:4">
      <c r="A986" s="353">
        <v>1164</v>
      </c>
      <c r="B986" s="354" t="s">
        <v>9298</v>
      </c>
      <c r="C986" s="355" t="s">
        <v>730</v>
      </c>
      <c r="D986" s="356">
        <v>17.350000000000001</v>
      </c>
    </row>
    <row r="987" spans="1:4">
      <c r="A987" s="353">
        <v>1162</v>
      </c>
      <c r="B987" s="354" t="s">
        <v>9299</v>
      </c>
      <c r="C987" s="355" t="s">
        <v>730</v>
      </c>
      <c r="D987" s="356">
        <v>6.03</v>
      </c>
    </row>
    <row r="988" spans="1:4">
      <c r="A988" s="353">
        <v>12395</v>
      </c>
      <c r="B988" s="354" t="s">
        <v>9300</v>
      </c>
      <c r="C988" s="355" t="s">
        <v>730</v>
      </c>
      <c r="D988" s="356">
        <v>5.86</v>
      </c>
    </row>
    <row r="989" spans="1:4">
      <c r="A989" s="353">
        <v>1170</v>
      </c>
      <c r="B989" s="354" t="s">
        <v>9301</v>
      </c>
      <c r="C989" s="355" t="s">
        <v>730</v>
      </c>
      <c r="D989" s="356">
        <v>11.37</v>
      </c>
    </row>
    <row r="990" spans="1:4">
      <c r="A990" s="353">
        <v>1169</v>
      </c>
      <c r="B990" s="354" t="s">
        <v>9302</v>
      </c>
      <c r="C990" s="355" t="s">
        <v>730</v>
      </c>
      <c r="D990" s="356">
        <v>55.8</v>
      </c>
    </row>
    <row r="991" spans="1:4">
      <c r="A991" s="353">
        <v>1166</v>
      </c>
      <c r="B991" s="354" t="s">
        <v>9303</v>
      </c>
      <c r="C991" s="355" t="s">
        <v>730</v>
      </c>
      <c r="D991" s="356">
        <v>30.94</v>
      </c>
    </row>
    <row r="992" spans="1:4">
      <c r="A992" s="353">
        <v>1163</v>
      </c>
      <c r="B992" s="354" t="s">
        <v>9304</v>
      </c>
      <c r="C992" s="355" t="s">
        <v>730</v>
      </c>
      <c r="D992" s="356">
        <v>7.8</v>
      </c>
    </row>
    <row r="993" spans="1:4">
      <c r="A993" s="353">
        <v>12396</v>
      </c>
      <c r="B993" s="354" t="s">
        <v>9305</v>
      </c>
      <c r="C993" s="355" t="s">
        <v>730</v>
      </c>
      <c r="D993" s="356">
        <v>5.86</v>
      </c>
    </row>
    <row r="994" spans="1:4">
      <c r="A994" s="353">
        <v>1168</v>
      </c>
      <c r="B994" s="354" t="s">
        <v>9306</v>
      </c>
      <c r="C994" s="355" t="s">
        <v>730</v>
      </c>
      <c r="D994" s="356">
        <v>79.55</v>
      </c>
    </row>
    <row r="995" spans="1:4">
      <c r="A995" s="353">
        <v>1167</v>
      </c>
      <c r="B995" s="354" t="s">
        <v>9307</v>
      </c>
      <c r="C995" s="355" t="s">
        <v>730</v>
      </c>
      <c r="D995" s="356">
        <v>133.06</v>
      </c>
    </row>
    <row r="996" spans="1:4">
      <c r="A996" s="353">
        <v>36331</v>
      </c>
      <c r="B996" s="354" t="s">
        <v>9308</v>
      </c>
      <c r="C996" s="355" t="s">
        <v>730</v>
      </c>
      <c r="D996" s="356">
        <v>2.67</v>
      </c>
    </row>
    <row r="997" spans="1:4">
      <c r="A997" s="353">
        <v>36346</v>
      </c>
      <c r="B997" s="354" t="s">
        <v>9309</v>
      </c>
      <c r="C997" s="355" t="s">
        <v>730</v>
      </c>
      <c r="D997" s="356">
        <v>4</v>
      </c>
    </row>
    <row r="998" spans="1:4">
      <c r="A998" s="353">
        <v>1197</v>
      </c>
      <c r="B998" s="354" t="s">
        <v>9310</v>
      </c>
      <c r="C998" s="355" t="s">
        <v>730</v>
      </c>
      <c r="D998" s="356">
        <v>1.76</v>
      </c>
    </row>
    <row r="999" spans="1:4">
      <c r="A999" s="353">
        <v>1202</v>
      </c>
      <c r="B999" s="354" t="s">
        <v>9311</v>
      </c>
      <c r="C999" s="355" t="s">
        <v>730</v>
      </c>
      <c r="D999" s="356">
        <v>5</v>
      </c>
    </row>
    <row r="1000" spans="1:4">
      <c r="A1000" s="353">
        <v>1198</v>
      </c>
      <c r="B1000" s="354" t="s">
        <v>9312</v>
      </c>
      <c r="C1000" s="355" t="s">
        <v>730</v>
      </c>
      <c r="D1000" s="356">
        <v>2.31</v>
      </c>
    </row>
    <row r="1001" spans="1:4">
      <c r="A1001" s="353">
        <v>20088</v>
      </c>
      <c r="B1001" s="354" t="s">
        <v>9313</v>
      </c>
      <c r="C1001" s="355" t="s">
        <v>730</v>
      </c>
      <c r="D1001" s="356">
        <v>13.43</v>
      </c>
    </row>
    <row r="1002" spans="1:4">
      <c r="A1002" s="353">
        <v>20089</v>
      </c>
      <c r="B1002" s="354" t="s">
        <v>9314</v>
      </c>
      <c r="C1002" s="355" t="s">
        <v>730</v>
      </c>
      <c r="D1002" s="356">
        <v>65.84</v>
      </c>
    </row>
    <row r="1003" spans="1:4">
      <c r="A1003" s="353">
        <v>20087</v>
      </c>
      <c r="B1003" s="354" t="s">
        <v>9315</v>
      </c>
      <c r="C1003" s="355" t="s">
        <v>730</v>
      </c>
      <c r="D1003" s="356">
        <v>11.11</v>
      </c>
    </row>
    <row r="1004" spans="1:4">
      <c r="A1004" s="353">
        <v>1200</v>
      </c>
      <c r="B1004" s="354" t="s">
        <v>9316</v>
      </c>
      <c r="C1004" s="355" t="s">
        <v>730</v>
      </c>
      <c r="D1004" s="356">
        <v>10.09</v>
      </c>
    </row>
    <row r="1005" spans="1:4">
      <c r="A1005" s="353">
        <v>12909</v>
      </c>
      <c r="B1005" s="354" t="s">
        <v>9317</v>
      </c>
      <c r="C1005" s="355" t="s">
        <v>730</v>
      </c>
      <c r="D1005" s="356">
        <v>4.68</v>
      </c>
    </row>
    <row r="1006" spans="1:4">
      <c r="A1006" s="353">
        <v>12910</v>
      </c>
      <c r="B1006" s="354" t="s">
        <v>9318</v>
      </c>
      <c r="C1006" s="355" t="s">
        <v>730</v>
      </c>
      <c r="D1006" s="356">
        <v>8.41</v>
      </c>
    </row>
    <row r="1007" spans="1:4">
      <c r="A1007" s="353">
        <v>1191</v>
      </c>
      <c r="B1007" s="354" t="s">
        <v>9319</v>
      </c>
      <c r="C1007" s="355" t="s">
        <v>730</v>
      </c>
      <c r="D1007" s="356">
        <v>1.26</v>
      </c>
    </row>
    <row r="1008" spans="1:4">
      <c r="A1008" s="353">
        <v>1185</v>
      </c>
      <c r="B1008" s="354" t="s">
        <v>9320</v>
      </c>
      <c r="C1008" s="355" t="s">
        <v>730</v>
      </c>
      <c r="D1008" s="356">
        <v>1.26</v>
      </c>
    </row>
    <row r="1009" spans="1:4">
      <c r="A1009" s="353">
        <v>1189</v>
      </c>
      <c r="B1009" s="354" t="s">
        <v>9321</v>
      </c>
      <c r="C1009" s="355" t="s">
        <v>730</v>
      </c>
      <c r="D1009" s="356">
        <v>2.06</v>
      </c>
    </row>
    <row r="1010" spans="1:4">
      <c r="A1010" s="353">
        <v>1193</v>
      </c>
      <c r="B1010" s="354" t="s">
        <v>9322</v>
      </c>
      <c r="C1010" s="355" t="s">
        <v>730</v>
      </c>
      <c r="D1010" s="356">
        <v>3.95</v>
      </c>
    </row>
    <row r="1011" spans="1:4">
      <c r="A1011" s="353">
        <v>1194</v>
      </c>
      <c r="B1011" s="354" t="s">
        <v>9323</v>
      </c>
      <c r="C1011" s="355" t="s">
        <v>730</v>
      </c>
      <c r="D1011" s="356">
        <v>7.14</v>
      </c>
    </row>
    <row r="1012" spans="1:4">
      <c r="A1012" s="353">
        <v>1195</v>
      </c>
      <c r="B1012" s="354" t="s">
        <v>9324</v>
      </c>
      <c r="C1012" s="355" t="s">
        <v>730</v>
      </c>
      <c r="D1012" s="356">
        <v>12.02</v>
      </c>
    </row>
    <row r="1013" spans="1:4">
      <c r="A1013" s="353">
        <v>1204</v>
      </c>
      <c r="B1013" s="354" t="s">
        <v>9325</v>
      </c>
      <c r="C1013" s="355" t="s">
        <v>730</v>
      </c>
      <c r="D1013" s="356">
        <v>21.02</v>
      </c>
    </row>
    <row r="1014" spans="1:4">
      <c r="A1014" s="353">
        <v>1207</v>
      </c>
      <c r="B1014" s="354" t="s">
        <v>9326</v>
      </c>
      <c r="C1014" s="355" t="s">
        <v>730</v>
      </c>
      <c r="D1014" s="356">
        <v>26.66</v>
      </c>
    </row>
    <row r="1015" spans="1:4">
      <c r="A1015" s="353">
        <v>1206</v>
      </c>
      <c r="B1015" s="354" t="s">
        <v>9327</v>
      </c>
      <c r="C1015" s="355" t="s">
        <v>730</v>
      </c>
      <c r="D1015" s="356">
        <v>6.68</v>
      </c>
    </row>
    <row r="1016" spans="1:4">
      <c r="A1016" s="353">
        <v>1183</v>
      </c>
      <c r="B1016" s="354" t="s">
        <v>9328</v>
      </c>
      <c r="C1016" s="355" t="s">
        <v>730</v>
      </c>
      <c r="D1016" s="356">
        <v>17.41</v>
      </c>
    </row>
    <row r="1017" spans="1:4">
      <c r="A1017" s="353">
        <v>42685</v>
      </c>
      <c r="B1017" s="354" t="s">
        <v>9329</v>
      </c>
      <c r="C1017" s="355" t="s">
        <v>730</v>
      </c>
      <c r="D1017" s="356">
        <v>68.23</v>
      </c>
    </row>
    <row r="1018" spans="1:4">
      <c r="A1018" s="353">
        <v>42686</v>
      </c>
      <c r="B1018" s="354" t="s">
        <v>9330</v>
      </c>
      <c r="C1018" s="355" t="s">
        <v>730</v>
      </c>
      <c r="D1018" s="356">
        <v>75.150000000000006</v>
      </c>
    </row>
    <row r="1019" spans="1:4">
      <c r="A1019" s="353">
        <v>12894</v>
      </c>
      <c r="B1019" s="354" t="s">
        <v>9331</v>
      </c>
      <c r="C1019" s="355" t="s">
        <v>730</v>
      </c>
      <c r="D1019" s="356">
        <v>22.29</v>
      </c>
    </row>
    <row r="1020" spans="1:4" ht="30">
      <c r="A1020" s="353">
        <v>12895</v>
      </c>
      <c r="B1020" s="354" t="s">
        <v>9332</v>
      </c>
      <c r="C1020" s="355" t="s">
        <v>730</v>
      </c>
      <c r="D1020" s="356">
        <v>17.149999999999999</v>
      </c>
    </row>
    <row r="1021" spans="1:4" ht="30">
      <c r="A1021" s="353">
        <v>1631</v>
      </c>
      <c r="B1021" s="354" t="s">
        <v>9333</v>
      </c>
      <c r="C1021" s="355" t="s">
        <v>730</v>
      </c>
      <c r="D1021" s="356">
        <v>186.34</v>
      </c>
    </row>
    <row r="1022" spans="1:4" ht="30">
      <c r="A1022" s="353">
        <v>1633</v>
      </c>
      <c r="B1022" s="354" t="s">
        <v>9334</v>
      </c>
      <c r="C1022" s="355" t="s">
        <v>730</v>
      </c>
      <c r="D1022" s="356">
        <v>316.61</v>
      </c>
    </row>
    <row r="1023" spans="1:4">
      <c r="A1023" s="353">
        <v>10818</v>
      </c>
      <c r="B1023" s="354" t="s">
        <v>9335</v>
      </c>
      <c r="C1023" s="355" t="s">
        <v>733</v>
      </c>
      <c r="D1023" s="356">
        <v>27.92</v>
      </c>
    </row>
    <row r="1024" spans="1:4">
      <c r="A1024" s="353">
        <v>41410</v>
      </c>
      <c r="B1024" s="354" t="s">
        <v>9336</v>
      </c>
      <c r="C1024" s="355" t="s">
        <v>730</v>
      </c>
      <c r="D1024" s="356">
        <v>75.48</v>
      </c>
    </row>
    <row r="1025" spans="1:4">
      <c r="A1025" s="353">
        <v>41411</v>
      </c>
      <c r="B1025" s="354" t="s">
        <v>9337</v>
      </c>
      <c r="C1025" s="355" t="s">
        <v>730</v>
      </c>
      <c r="D1025" s="356">
        <v>68.430000000000007</v>
      </c>
    </row>
    <row r="1026" spans="1:4">
      <c r="A1026" s="353">
        <v>41412</v>
      </c>
      <c r="B1026" s="354" t="s">
        <v>9338</v>
      </c>
      <c r="C1026" s="355" t="s">
        <v>730</v>
      </c>
      <c r="D1026" s="356">
        <v>132.36000000000001</v>
      </c>
    </row>
    <row r="1027" spans="1:4">
      <c r="A1027" s="353">
        <v>41413</v>
      </c>
      <c r="B1027" s="354" t="s">
        <v>9339</v>
      </c>
      <c r="C1027" s="355" t="s">
        <v>730</v>
      </c>
      <c r="D1027" s="356">
        <v>119.1</v>
      </c>
    </row>
    <row r="1028" spans="1:4" ht="45">
      <c r="A1028" s="353">
        <v>39359</v>
      </c>
      <c r="B1028" s="354" t="s">
        <v>9340</v>
      </c>
      <c r="C1028" s="355" t="s">
        <v>730</v>
      </c>
      <c r="D1028" s="356">
        <v>33.65</v>
      </c>
    </row>
    <row r="1029" spans="1:4" ht="45">
      <c r="A1029" s="353">
        <v>39360</v>
      </c>
      <c r="B1029" s="354" t="s">
        <v>9341</v>
      </c>
      <c r="C1029" s="355" t="s">
        <v>730</v>
      </c>
      <c r="D1029" s="356">
        <v>33.65</v>
      </c>
    </row>
    <row r="1030" spans="1:4">
      <c r="A1030" s="353">
        <v>10710</v>
      </c>
      <c r="B1030" s="354" t="s">
        <v>9342</v>
      </c>
      <c r="C1030" s="355" t="s">
        <v>731</v>
      </c>
      <c r="D1030" s="356">
        <v>215</v>
      </c>
    </row>
    <row r="1031" spans="1:4" ht="30">
      <c r="A1031" s="353">
        <v>10709</v>
      </c>
      <c r="B1031" s="354" t="s">
        <v>9343</v>
      </c>
      <c r="C1031" s="355" t="s">
        <v>731</v>
      </c>
      <c r="D1031" s="356">
        <v>264.14</v>
      </c>
    </row>
    <row r="1032" spans="1:4" ht="30">
      <c r="A1032" s="353">
        <v>39636</v>
      </c>
      <c r="B1032" s="354" t="s">
        <v>9344</v>
      </c>
      <c r="C1032" s="355" t="s">
        <v>731</v>
      </c>
      <c r="D1032" s="356">
        <v>269.72000000000003</v>
      </c>
    </row>
    <row r="1033" spans="1:4" ht="30">
      <c r="A1033" s="353">
        <v>10708</v>
      </c>
      <c r="B1033" s="354" t="s">
        <v>9345</v>
      </c>
      <c r="C1033" s="355" t="s">
        <v>731</v>
      </c>
      <c r="D1033" s="356">
        <v>83.23</v>
      </c>
    </row>
    <row r="1034" spans="1:4" ht="30">
      <c r="A1034" s="353">
        <v>39635</v>
      </c>
      <c r="B1034" s="354" t="s">
        <v>9346</v>
      </c>
      <c r="C1034" s="355" t="s">
        <v>731</v>
      </c>
      <c r="D1034" s="356">
        <v>141.69999999999999</v>
      </c>
    </row>
    <row r="1035" spans="1:4">
      <c r="A1035" s="353">
        <v>6117</v>
      </c>
      <c r="B1035" s="354" t="s">
        <v>9347</v>
      </c>
      <c r="C1035" s="355" t="s">
        <v>736</v>
      </c>
      <c r="D1035" s="356">
        <v>19.66</v>
      </c>
    </row>
    <row r="1036" spans="1:4">
      <c r="A1036" s="353">
        <v>40913</v>
      </c>
      <c r="B1036" s="354" t="s">
        <v>9348</v>
      </c>
      <c r="C1036" s="355" t="s">
        <v>737</v>
      </c>
      <c r="D1036" s="356">
        <v>3443.77</v>
      </c>
    </row>
    <row r="1037" spans="1:4">
      <c r="A1037" s="353">
        <v>1214</v>
      </c>
      <c r="B1037" s="354" t="s">
        <v>9349</v>
      </c>
      <c r="C1037" s="355" t="s">
        <v>736</v>
      </c>
      <c r="D1037" s="356">
        <v>24.17</v>
      </c>
    </row>
    <row r="1038" spans="1:4">
      <c r="A1038" s="353">
        <v>40915</v>
      </c>
      <c r="B1038" s="354" t="s">
        <v>9350</v>
      </c>
      <c r="C1038" s="355" t="s">
        <v>737</v>
      </c>
      <c r="D1038" s="356">
        <v>4231.46</v>
      </c>
    </row>
    <row r="1039" spans="1:4">
      <c r="A1039" s="353">
        <v>1213</v>
      </c>
      <c r="B1039" s="354" t="s">
        <v>9351</v>
      </c>
      <c r="C1039" s="355" t="s">
        <v>736</v>
      </c>
      <c r="D1039" s="356">
        <v>25.67</v>
      </c>
    </row>
    <row r="1040" spans="1:4">
      <c r="A1040" s="353">
        <v>40914</v>
      </c>
      <c r="B1040" s="354" t="s">
        <v>9352</v>
      </c>
      <c r="C1040" s="355" t="s">
        <v>737</v>
      </c>
      <c r="D1040" s="356">
        <v>4493.67</v>
      </c>
    </row>
    <row r="1041" spans="1:4" ht="30">
      <c r="A1041" s="353">
        <v>5091</v>
      </c>
      <c r="B1041" s="354" t="s">
        <v>9353</v>
      </c>
      <c r="C1041" s="355" t="s">
        <v>730</v>
      </c>
      <c r="D1041" s="356">
        <v>19.45</v>
      </c>
    </row>
    <row r="1042" spans="1:4" ht="30">
      <c r="A1042" s="353">
        <v>14615</v>
      </c>
      <c r="B1042" s="354" t="s">
        <v>9354</v>
      </c>
      <c r="C1042" s="355" t="s">
        <v>730</v>
      </c>
      <c r="D1042" s="356">
        <v>3632.09</v>
      </c>
    </row>
    <row r="1043" spans="1:4">
      <c r="A1043" s="353">
        <v>2711</v>
      </c>
      <c r="B1043" s="354" t="s">
        <v>9355</v>
      </c>
      <c r="C1043" s="355" t="s">
        <v>730</v>
      </c>
      <c r="D1043" s="356">
        <v>169.9</v>
      </c>
    </row>
    <row r="1044" spans="1:4" ht="30">
      <c r="A1044" s="353">
        <v>37727</v>
      </c>
      <c r="B1044" s="354" t="s">
        <v>9356</v>
      </c>
      <c r="C1044" s="355" t="s">
        <v>730</v>
      </c>
      <c r="D1044" s="356">
        <v>15990</v>
      </c>
    </row>
    <row r="1045" spans="1:4" ht="30">
      <c r="A1045" s="353">
        <v>37728</v>
      </c>
      <c r="B1045" s="354" t="s">
        <v>9357</v>
      </c>
      <c r="C1045" s="355" t="s">
        <v>730</v>
      </c>
      <c r="D1045" s="356">
        <v>21692.720000000001</v>
      </c>
    </row>
    <row r="1046" spans="1:4" ht="30">
      <c r="A1046" s="353">
        <v>37729</v>
      </c>
      <c r="B1046" s="354" t="s">
        <v>9358</v>
      </c>
      <c r="C1046" s="355" t="s">
        <v>730</v>
      </c>
      <c r="D1046" s="356">
        <v>23481.81</v>
      </c>
    </row>
    <row r="1047" spans="1:4" ht="30">
      <c r="A1047" s="353">
        <v>37730</v>
      </c>
      <c r="B1047" s="354" t="s">
        <v>9359</v>
      </c>
      <c r="C1047" s="355" t="s">
        <v>730</v>
      </c>
      <c r="D1047" s="356">
        <v>25270.9</v>
      </c>
    </row>
    <row r="1048" spans="1:4" ht="30">
      <c r="A1048" s="353">
        <v>37731</v>
      </c>
      <c r="B1048" s="354" t="s">
        <v>9360</v>
      </c>
      <c r="C1048" s="355" t="s">
        <v>730</v>
      </c>
      <c r="D1048" s="356">
        <v>27060</v>
      </c>
    </row>
    <row r="1049" spans="1:4" ht="30">
      <c r="A1049" s="353">
        <v>37732</v>
      </c>
      <c r="B1049" s="354" t="s">
        <v>9361</v>
      </c>
      <c r="C1049" s="355" t="s">
        <v>730</v>
      </c>
      <c r="D1049" s="356">
        <v>30861.81</v>
      </c>
    </row>
    <row r="1050" spans="1:4" ht="30">
      <c r="A1050" s="353">
        <v>42256</v>
      </c>
      <c r="B1050" s="354" t="s">
        <v>9362</v>
      </c>
      <c r="C1050" s="355" t="s">
        <v>733</v>
      </c>
      <c r="D1050" s="356">
        <v>4.96</v>
      </c>
    </row>
    <row r="1051" spans="1:4" ht="30">
      <c r="A1051" s="353">
        <v>42250</v>
      </c>
      <c r="B1051" s="354" t="s">
        <v>9363</v>
      </c>
      <c r="C1051" s="355" t="s">
        <v>741</v>
      </c>
      <c r="D1051" s="356">
        <v>2235.3000000000002</v>
      </c>
    </row>
    <row r="1052" spans="1:4">
      <c r="A1052" s="353">
        <v>4743</v>
      </c>
      <c r="B1052" s="354" t="s">
        <v>9364</v>
      </c>
      <c r="C1052" s="355" t="s">
        <v>735</v>
      </c>
      <c r="D1052" s="356">
        <v>38.28</v>
      </c>
    </row>
    <row r="1053" spans="1:4">
      <c r="A1053" s="353">
        <v>4744</v>
      </c>
      <c r="B1053" s="354" t="s">
        <v>9365</v>
      </c>
      <c r="C1053" s="355" t="s">
        <v>735</v>
      </c>
      <c r="D1053" s="356">
        <v>61.25</v>
      </c>
    </row>
    <row r="1054" spans="1:4">
      <c r="A1054" s="353">
        <v>4745</v>
      </c>
      <c r="B1054" s="354" t="s">
        <v>9366</v>
      </c>
      <c r="C1054" s="355" t="s">
        <v>735</v>
      </c>
      <c r="D1054" s="356">
        <v>73.459999999999994</v>
      </c>
    </row>
    <row r="1055" spans="1:4" ht="45">
      <c r="A1055" s="353">
        <v>36496</v>
      </c>
      <c r="B1055" s="354" t="s">
        <v>9367</v>
      </c>
      <c r="C1055" s="355" t="s">
        <v>730</v>
      </c>
      <c r="D1055" s="356">
        <v>9221.81</v>
      </c>
    </row>
    <row r="1056" spans="1:4" ht="45">
      <c r="A1056" s="353">
        <v>10630</v>
      </c>
      <c r="B1056" s="354" t="s">
        <v>9368</v>
      </c>
      <c r="C1056" s="355" t="s">
        <v>730</v>
      </c>
      <c r="D1056" s="356">
        <v>760534.71</v>
      </c>
    </row>
    <row r="1057" spans="1:4" ht="45">
      <c r="A1057" s="353">
        <v>37762</v>
      </c>
      <c r="B1057" s="354" t="s">
        <v>9369</v>
      </c>
      <c r="C1057" s="355" t="s">
        <v>730</v>
      </c>
      <c r="D1057" s="356">
        <v>652264.27</v>
      </c>
    </row>
    <row r="1058" spans="1:4" ht="45">
      <c r="A1058" s="353">
        <v>37763</v>
      </c>
      <c r="B1058" s="354" t="s">
        <v>9370</v>
      </c>
      <c r="C1058" s="355" t="s">
        <v>730</v>
      </c>
      <c r="D1058" s="356">
        <v>660186.4</v>
      </c>
    </row>
    <row r="1059" spans="1:4" ht="45">
      <c r="A1059" s="353">
        <v>41992</v>
      </c>
      <c r="B1059" s="354" t="s">
        <v>9371</v>
      </c>
      <c r="C1059" s="355" t="s">
        <v>730</v>
      </c>
      <c r="D1059" s="356">
        <v>750500</v>
      </c>
    </row>
    <row r="1060" spans="1:4" ht="45">
      <c r="A1060" s="353">
        <v>13215</v>
      </c>
      <c r="B1060" s="354" t="s">
        <v>9372</v>
      </c>
      <c r="C1060" s="355" t="s">
        <v>730</v>
      </c>
      <c r="D1060" s="356">
        <v>920299.87</v>
      </c>
    </row>
    <row r="1061" spans="1:4">
      <c r="A1061" s="353">
        <v>4235</v>
      </c>
      <c r="B1061" s="354" t="s">
        <v>9373</v>
      </c>
      <c r="C1061" s="355" t="s">
        <v>736</v>
      </c>
      <c r="D1061" s="356">
        <v>20.420000000000002</v>
      </c>
    </row>
    <row r="1062" spans="1:4">
      <c r="A1062" s="353">
        <v>40976</v>
      </c>
      <c r="B1062" s="354" t="s">
        <v>9374</v>
      </c>
      <c r="C1062" s="355" t="s">
        <v>737</v>
      </c>
      <c r="D1062" s="356">
        <v>3578.68</v>
      </c>
    </row>
    <row r="1063" spans="1:4" ht="45">
      <c r="A1063" s="353">
        <v>43091</v>
      </c>
      <c r="B1063" s="354" t="s">
        <v>9375</v>
      </c>
      <c r="C1063" s="355" t="s">
        <v>730</v>
      </c>
      <c r="D1063" s="356">
        <v>7475.75</v>
      </c>
    </row>
    <row r="1064" spans="1:4" ht="45">
      <c r="A1064" s="353">
        <v>43092</v>
      </c>
      <c r="B1064" s="354" t="s">
        <v>9376</v>
      </c>
      <c r="C1064" s="355" t="s">
        <v>730</v>
      </c>
      <c r="D1064" s="356">
        <v>9967.67</v>
      </c>
    </row>
    <row r="1065" spans="1:4" ht="45">
      <c r="A1065" s="353">
        <v>43089</v>
      </c>
      <c r="B1065" s="354" t="s">
        <v>9377</v>
      </c>
      <c r="C1065" s="355" t="s">
        <v>730</v>
      </c>
      <c r="D1065" s="356">
        <v>1737.15</v>
      </c>
    </row>
    <row r="1066" spans="1:4" ht="45">
      <c r="A1066" s="353">
        <v>43090</v>
      </c>
      <c r="B1066" s="354" t="s">
        <v>9378</v>
      </c>
      <c r="C1066" s="355" t="s">
        <v>730</v>
      </c>
      <c r="D1066" s="356">
        <v>3833.71</v>
      </c>
    </row>
    <row r="1067" spans="1:4">
      <c r="A1067" s="353">
        <v>41967</v>
      </c>
      <c r="B1067" s="354" t="s">
        <v>9379</v>
      </c>
      <c r="C1067" s="355" t="s">
        <v>734</v>
      </c>
      <c r="D1067" s="356">
        <v>21.81</v>
      </c>
    </row>
    <row r="1068" spans="1:4" ht="30">
      <c r="A1068" s="353">
        <v>12760</v>
      </c>
      <c r="B1068" s="354" t="s">
        <v>9380</v>
      </c>
      <c r="C1068" s="355" t="s">
        <v>731</v>
      </c>
      <c r="D1068" s="356">
        <v>1598.77</v>
      </c>
    </row>
    <row r="1069" spans="1:4" ht="30">
      <c r="A1069" s="353">
        <v>12759</v>
      </c>
      <c r="B1069" s="354" t="s">
        <v>9381</v>
      </c>
      <c r="C1069" s="355" t="s">
        <v>731</v>
      </c>
      <c r="D1069" s="356">
        <v>1065.83</v>
      </c>
    </row>
    <row r="1070" spans="1:4" ht="30">
      <c r="A1070" s="353">
        <v>43105</v>
      </c>
      <c r="B1070" s="354" t="s">
        <v>9382</v>
      </c>
      <c r="C1070" s="355" t="s">
        <v>733</v>
      </c>
      <c r="D1070" s="356">
        <v>35.64</v>
      </c>
    </row>
    <row r="1071" spans="1:4" ht="30">
      <c r="A1071" s="353">
        <v>40424</v>
      </c>
      <c r="B1071" s="354" t="s">
        <v>9383</v>
      </c>
      <c r="C1071" s="355" t="s">
        <v>733</v>
      </c>
      <c r="D1071" s="356">
        <v>9.0500000000000007</v>
      </c>
    </row>
    <row r="1072" spans="1:4">
      <c r="A1072" s="353">
        <v>1325</v>
      </c>
      <c r="B1072" s="354" t="s">
        <v>9384</v>
      </c>
      <c r="C1072" s="355" t="s">
        <v>733</v>
      </c>
      <c r="D1072" s="356">
        <v>9.92</v>
      </c>
    </row>
    <row r="1073" spans="1:4">
      <c r="A1073" s="353">
        <v>1327</v>
      </c>
      <c r="B1073" s="354" t="s">
        <v>9385</v>
      </c>
      <c r="C1073" s="355" t="s">
        <v>733</v>
      </c>
      <c r="D1073" s="356">
        <v>10.56</v>
      </c>
    </row>
    <row r="1074" spans="1:4">
      <c r="A1074" s="353">
        <v>1328</v>
      </c>
      <c r="B1074" s="354" t="s">
        <v>9386</v>
      </c>
      <c r="C1074" s="355" t="s">
        <v>733</v>
      </c>
      <c r="D1074" s="356">
        <v>9.94</v>
      </c>
    </row>
    <row r="1075" spans="1:4">
      <c r="A1075" s="353">
        <v>1321</v>
      </c>
      <c r="B1075" s="354" t="s">
        <v>9387</v>
      </c>
      <c r="C1075" s="355" t="s">
        <v>733</v>
      </c>
      <c r="D1075" s="356">
        <v>9.1999999999999993</v>
      </c>
    </row>
    <row r="1076" spans="1:4">
      <c r="A1076" s="353">
        <v>1318</v>
      </c>
      <c r="B1076" s="354" t="s">
        <v>9388</v>
      </c>
      <c r="C1076" s="355" t="s">
        <v>733</v>
      </c>
      <c r="D1076" s="356">
        <v>9.2100000000000009</v>
      </c>
    </row>
    <row r="1077" spans="1:4">
      <c r="A1077" s="353">
        <v>1322</v>
      </c>
      <c r="B1077" s="354" t="s">
        <v>9389</v>
      </c>
      <c r="C1077" s="355" t="s">
        <v>733</v>
      </c>
      <c r="D1077" s="356">
        <v>9.73</v>
      </c>
    </row>
    <row r="1078" spans="1:4">
      <c r="A1078" s="353">
        <v>1323</v>
      </c>
      <c r="B1078" s="354" t="s">
        <v>9390</v>
      </c>
      <c r="C1078" s="355" t="s">
        <v>733</v>
      </c>
      <c r="D1078" s="356">
        <v>9.73</v>
      </c>
    </row>
    <row r="1079" spans="1:4">
      <c r="A1079" s="353">
        <v>1319</v>
      </c>
      <c r="B1079" s="354" t="s">
        <v>9391</v>
      </c>
      <c r="C1079" s="355" t="s">
        <v>733</v>
      </c>
      <c r="D1079" s="356">
        <v>8.1999999999999993</v>
      </c>
    </row>
    <row r="1080" spans="1:4">
      <c r="A1080" s="353">
        <v>11026</v>
      </c>
      <c r="B1080" s="354" t="s">
        <v>9392</v>
      </c>
      <c r="C1080" s="355" t="s">
        <v>733</v>
      </c>
      <c r="D1080" s="356">
        <v>11.28</v>
      </c>
    </row>
    <row r="1081" spans="1:4">
      <c r="A1081" s="353">
        <v>11027</v>
      </c>
      <c r="B1081" s="354" t="s">
        <v>9393</v>
      </c>
      <c r="C1081" s="355" t="s">
        <v>733</v>
      </c>
      <c r="D1081" s="356">
        <v>11.74</v>
      </c>
    </row>
    <row r="1082" spans="1:4">
      <c r="A1082" s="353">
        <v>11046</v>
      </c>
      <c r="B1082" s="354" t="s">
        <v>9394</v>
      </c>
      <c r="C1082" s="355" t="s">
        <v>733</v>
      </c>
      <c r="D1082" s="356">
        <v>11.25</v>
      </c>
    </row>
    <row r="1083" spans="1:4">
      <c r="A1083" s="353">
        <v>11047</v>
      </c>
      <c r="B1083" s="354" t="s">
        <v>9395</v>
      </c>
      <c r="C1083" s="355" t="s">
        <v>733</v>
      </c>
      <c r="D1083" s="356">
        <v>12.26</v>
      </c>
    </row>
    <row r="1084" spans="1:4">
      <c r="A1084" s="353">
        <v>43668</v>
      </c>
      <c r="B1084" s="354" t="s">
        <v>9396</v>
      </c>
      <c r="C1084" s="355" t="s">
        <v>733</v>
      </c>
      <c r="D1084" s="356">
        <v>10.82</v>
      </c>
    </row>
    <row r="1085" spans="1:4">
      <c r="A1085" s="353">
        <v>11049</v>
      </c>
      <c r="B1085" s="354" t="s">
        <v>9397</v>
      </c>
      <c r="C1085" s="355" t="s">
        <v>733</v>
      </c>
      <c r="D1085" s="356">
        <v>11.72</v>
      </c>
    </row>
    <row r="1086" spans="1:4">
      <c r="A1086" s="353">
        <v>43106</v>
      </c>
      <c r="B1086" s="354" t="s">
        <v>9398</v>
      </c>
      <c r="C1086" s="355" t="s">
        <v>733</v>
      </c>
      <c r="D1086" s="356">
        <v>11.79</v>
      </c>
    </row>
    <row r="1087" spans="1:4">
      <c r="A1087" s="353">
        <v>11051</v>
      </c>
      <c r="B1087" s="354" t="s">
        <v>9399</v>
      </c>
      <c r="C1087" s="355" t="s">
        <v>733</v>
      </c>
      <c r="D1087" s="356">
        <v>12.3</v>
      </c>
    </row>
    <row r="1088" spans="1:4">
      <c r="A1088" s="353">
        <v>11061</v>
      </c>
      <c r="B1088" s="354" t="s">
        <v>9400</v>
      </c>
      <c r="C1088" s="355" t="s">
        <v>733</v>
      </c>
      <c r="D1088" s="356">
        <v>14.76</v>
      </c>
    </row>
    <row r="1089" spans="1:4">
      <c r="A1089" s="353">
        <v>43667</v>
      </c>
      <c r="B1089" s="354" t="s">
        <v>9401</v>
      </c>
      <c r="C1089" s="355" t="s">
        <v>733</v>
      </c>
      <c r="D1089" s="356">
        <v>10.73</v>
      </c>
    </row>
    <row r="1090" spans="1:4">
      <c r="A1090" s="353">
        <v>1333</v>
      </c>
      <c r="B1090" s="354" t="s">
        <v>9402</v>
      </c>
      <c r="C1090" s="355" t="s">
        <v>733</v>
      </c>
      <c r="D1090" s="356">
        <v>8.94</v>
      </c>
    </row>
    <row r="1091" spans="1:4">
      <c r="A1091" s="353">
        <v>1330</v>
      </c>
      <c r="B1091" s="354" t="s">
        <v>9403</v>
      </c>
      <c r="C1091" s="355" t="s">
        <v>733</v>
      </c>
      <c r="D1091" s="356">
        <v>8.85</v>
      </c>
    </row>
    <row r="1092" spans="1:4">
      <c r="A1092" s="353">
        <v>10957</v>
      </c>
      <c r="B1092" s="354" t="s">
        <v>9404</v>
      </c>
      <c r="C1092" s="355" t="s">
        <v>733</v>
      </c>
      <c r="D1092" s="356">
        <v>10.210000000000001</v>
      </c>
    </row>
    <row r="1093" spans="1:4">
      <c r="A1093" s="353">
        <v>1332</v>
      </c>
      <c r="B1093" s="354" t="s">
        <v>9405</v>
      </c>
      <c r="C1093" s="355" t="s">
        <v>733</v>
      </c>
      <c r="D1093" s="356">
        <v>9.08</v>
      </c>
    </row>
    <row r="1094" spans="1:4">
      <c r="A1094" s="353">
        <v>1334</v>
      </c>
      <c r="B1094" s="354" t="s">
        <v>9406</v>
      </c>
      <c r="C1094" s="355" t="s">
        <v>733</v>
      </c>
      <c r="D1094" s="356">
        <v>10.07</v>
      </c>
    </row>
    <row r="1095" spans="1:4">
      <c r="A1095" s="353">
        <v>1335</v>
      </c>
      <c r="B1095" s="354" t="s">
        <v>9407</v>
      </c>
      <c r="C1095" s="355" t="s">
        <v>733</v>
      </c>
      <c r="D1095" s="356">
        <v>10.4</v>
      </c>
    </row>
    <row r="1096" spans="1:4">
      <c r="A1096" s="353">
        <v>40425</v>
      </c>
      <c r="B1096" s="354" t="s">
        <v>9408</v>
      </c>
      <c r="C1096" s="355" t="s">
        <v>733</v>
      </c>
      <c r="D1096" s="356">
        <v>8.9</v>
      </c>
    </row>
    <row r="1097" spans="1:4">
      <c r="A1097" s="353">
        <v>1337</v>
      </c>
      <c r="B1097" s="354" t="s">
        <v>9409</v>
      </c>
      <c r="C1097" s="355" t="s">
        <v>733</v>
      </c>
      <c r="D1097" s="356">
        <v>10.210000000000001</v>
      </c>
    </row>
    <row r="1098" spans="1:4" ht="30">
      <c r="A1098" s="353">
        <v>1338</v>
      </c>
      <c r="B1098" s="354" t="s">
        <v>9410</v>
      </c>
      <c r="C1098" s="355" t="s">
        <v>731</v>
      </c>
      <c r="D1098" s="356">
        <v>77.7</v>
      </c>
    </row>
    <row r="1099" spans="1:4" ht="30">
      <c r="A1099" s="353">
        <v>1340</v>
      </c>
      <c r="B1099" s="354" t="s">
        <v>9411</v>
      </c>
      <c r="C1099" s="355" t="s">
        <v>731</v>
      </c>
      <c r="D1099" s="356">
        <v>89.83</v>
      </c>
    </row>
    <row r="1100" spans="1:4" ht="30">
      <c r="A1100" s="353">
        <v>1341</v>
      </c>
      <c r="B1100" s="354" t="s">
        <v>9412</v>
      </c>
      <c r="C1100" s="355" t="s">
        <v>731</v>
      </c>
      <c r="D1100" s="356">
        <v>86.52</v>
      </c>
    </row>
    <row r="1101" spans="1:4">
      <c r="A1101" s="353">
        <v>34659</v>
      </c>
      <c r="B1101" s="354" t="s">
        <v>9413</v>
      </c>
      <c r="C1101" s="355" t="s">
        <v>731</v>
      </c>
      <c r="D1101" s="356">
        <v>38.31</v>
      </c>
    </row>
    <row r="1102" spans="1:4">
      <c r="A1102" s="353">
        <v>34514</v>
      </c>
      <c r="B1102" s="354" t="s">
        <v>9414</v>
      </c>
      <c r="C1102" s="355" t="s">
        <v>731</v>
      </c>
      <c r="D1102" s="356">
        <v>42.44</v>
      </c>
    </row>
    <row r="1103" spans="1:4">
      <c r="A1103" s="353">
        <v>34660</v>
      </c>
      <c r="B1103" s="354" t="s">
        <v>9415</v>
      </c>
      <c r="C1103" s="355" t="s">
        <v>731</v>
      </c>
      <c r="D1103" s="356">
        <v>53.86</v>
      </c>
    </row>
    <row r="1104" spans="1:4">
      <c r="A1104" s="353">
        <v>34661</v>
      </c>
      <c r="B1104" s="354" t="s">
        <v>9416</v>
      </c>
      <c r="C1104" s="355" t="s">
        <v>731</v>
      </c>
      <c r="D1104" s="356">
        <v>77.36</v>
      </c>
    </row>
    <row r="1105" spans="1:4">
      <c r="A1105" s="353">
        <v>34667</v>
      </c>
      <c r="B1105" s="354" t="s">
        <v>9417</v>
      </c>
      <c r="C1105" s="355" t="s">
        <v>731</v>
      </c>
      <c r="D1105" s="356">
        <v>28.01</v>
      </c>
    </row>
    <row r="1106" spans="1:4">
      <c r="A1106" s="353">
        <v>34668</v>
      </c>
      <c r="B1106" s="354" t="s">
        <v>9418</v>
      </c>
      <c r="C1106" s="355" t="s">
        <v>731</v>
      </c>
      <c r="D1106" s="356">
        <v>36.61</v>
      </c>
    </row>
    <row r="1107" spans="1:4">
      <c r="A1107" s="353">
        <v>34741</v>
      </c>
      <c r="B1107" s="354" t="s">
        <v>9419</v>
      </c>
      <c r="C1107" s="355" t="s">
        <v>731</v>
      </c>
      <c r="D1107" s="356">
        <v>40.28</v>
      </c>
    </row>
    <row r="1108" spans="1:4">
      <c r="A1108" s="353">
        <v>34664</v>
      </c>
      <c r="B1108" s="354" t="s">
        <v>9420</v>
      </c>
      <c r="C1108" s="355" t="s">
        <v>731</v>
      </c>
      <c r="D1108" s="356">
        <v>43.95</v>
      </c>
    </row>
    <row r="1109" spans="1:4">
      <c r="A1109" s="353">
        <v>34665</v>
      </c>
      <c r="B1109" s="354" t="s">
        <v>9421</v>
      </c>
      <c r="C1109" s="355" t="s">
        <v>731</v>
      </c>
      <c r="D1109" s="356">
        <v>54.56</v>
      </c>
    </row>
    <row r="1110" spans="1:4">
      <c r="A1110" s="353">
        <v>34666</v>
      </c>
      <c r="B1110" s="354" t="s">
        <v>9422</v>
      </c>
      <c r="C1110" s="355" t="s">
        <v>731</v>
      </c>
      <c r="D1110" s="356">
        <v>82.42</v>
      </c>
    </row>
    <row r="1111" spans="1:4">
      <c r="A1111" s="353">
        <v>34669</v>
      </c>
      <c r="B1111" s="354" t="s">
        <v>9423</v>
      </c>
      <c r="C1111" s="355" t="s">
        <v>731</v>
      </c>
      <c r="D1111" s="356">
        <v>30.22</v>
      </c>
    </row>
    <row r="1112" spans="1:4">
      <c r="A1112" s="353">
        <v>34670</v>
      </c>
      <c r="B1112" s="354" t="s">
        <v>9424</v>
      </c>
      <c r="C1112" s="355" t="s">
        <v>731</v>
      </c>
      <c r="D1112" s="356">
        <v>36.96</v>
      </c>
    </row>
    <row r="1113" spans="1:4">
      <c r="A1113" s="353">
        <v>34671</v>
      </c>
      <c r="B1113" s="354" t="s">
        <v>9425</v>
      </c>
      <c r="C1113" s="355" t="s">
        <v>731</v>
      </c>
      <c r="D1113" s="356">
        <v>30.85</v>
      </c>
    </row>
    <row r="1114" spans="1:4">
      <c r="A1114" s="353">
        <v>34672</v>
      </c>
      <c r="B1114" s="354" t="s">
        <v>9426</v>
      </c>
      <c r="C1114" s="355" t="s">
        <v>731</v>
      </c>
      <c r="D1114" s="356">
        <v>32.53</v>
      </c>
    </row>
    <row r="1115" spans="1:4">
      <c r="A1115" s="353">
        <v>34673</v>
      </c>
      <c r="B1115" s="354" t="s">
        <v>9427</v>
      </c>
      <c r="C1115" s="355" t="s">
        <v>731</v>
      </c>
      <c r="D1115" s="356">
        <v>39.69</v>
      </c>
    </row>
    <row r="1116" spans="1:4">
      <c r="A1116" s="353">
        <v>34674</v>
      </c>
      <c r="B1116" s="354" t="s">
        <v>9428</v>
      </c>
      <c r="C1116" s="355" t="s">
        <v>731</v>
      </c>
      <c r="D1116" s="356">
        <v>52.77</v>
      </c>
    </row>
    <row r="1117" spans="1:4">
      <c r="A1117" s="353">
        <v>34675</v>
      </c>
      <c r="B1117" s="354" t="s">
        <v>9429</v>
      </c>
      <c r="C1117" s="355" t="s">
        <v>731</v>
      </c>
      <c r="D1117" s="356">
        <v>64.34</v>
      </c>
    </row>
    <row r="1118" spans="1:4">
      <c r="A1118" s="353">
        <v>34676</v>
      </c>
      <c r="B1118" s="354" t="s">
        <v>9430</v>
      </c>
      <c r="C1118" s="355" t="s">
        <v>731</v>
      </c>
      <c r="D1118" s="356">
        <v>18.52</v>
      </c>
    </row>
    <row r="1119" spans="1:4">
      <c r="A1119" s="353">
        <v>34677</v>
      </c>
      <c r="B1119" s="354" t="s">
        <v>9431</v>
      </c>
      <c r="C1119" s="355" t="s">
        <v>731</v>
      </c>
      <c r="D1119" s="356">
        <v>24.9</v>
      </c>
    </row>
    <row r="1120" spans="1:4" ht="30">
      <c r="A1120" s="353">
        <v>43126</v>
      </c>
      <c r="B1120" s="354" t="s">
        <v>9432</v>
      </c>
      <c r="C1120" s="355" t="s">
        <v>731</v>
      </c>
      <c r="D1120" s="356">
        <v>104.75</v>
      </c>
    </row>
    <row r="1121" spans="1:4" ht="30">
      <c r="A1121" s="353">
        <v>43124</v>
      </c>
      <c r="B1121" s="354" t="s">
        <v>9433</v>
      </c>
      <c r="C1121" s="355" t="s">
        <v>731</v>
      </c>
      <c r="D1121" s="356">
        <v>122.3</v>
      </c>
    </row>
    <row r="1122" spans="1:4" ht="30">
      <c r="A1122" s="353">
        <v>43125</v>
      </c>
      <c r="B1122" s="354" t="s">
        <v>9434</v>
      </c>
      <c r="C1122" s="355" t="s">
        <v>731</v>
      </c>
      <c r="D1122" s="356">
        <v>158.62</v>
      </c>
    </row>
    <row r="1123" spans="1:4" ht="30">
      <c r="A1123" s="353">
        <v>40623</v>
      </c>
      <c r="B1123" s="354" t="s">
        <v>9435</v>
      </c>
      <c r="C1123" s="355" t="s">
        <v>738</v>
      </c>
      <c r="D1123" s="356">
        <v>99.41</v>
      </c>
    </row>
    <row r="1124" spans="1:4" ht="30">
      <c r="A1124" s="353">
        <v>43701</v>
      </c>
      <c r="B1124" s="354" t="s">
        <v>9436</v>
      </c>
      <c r="C1124" s="355" t="s">
        <v>733</v>
      </c>
      <c r="D1124" s="356">
        <v>32.5</v>
      </c>
    </row>
    <row r="1125" spans="1:4" ht="30">
      <c r="A1125" s="353">
        <v>1345</v>
      </c>
      <c r="B1125" s="354" t="s">
        <v>9437</v>
      </c>
      <c r="C1125" s="355" t="s">
        <v>731</v>
      </c>
      <c r="D1125" s="356">
        <v>74.400000000000006</v>
      </c>
    </row>
    <row r="1126" spans="1:4" ht="30">
      <c r="A1126" s="353">
        <v>1346</v>
      </c>
      <c r="B1126" s="354" t="s">
        <v>9438</v>
      </c>
      <c r="C1126" s="355" t="s">
        <v>731</v>
      </c>
      <c r="D1126" s="356">
        <v>43.27</v>
      </c>
    </row>
    <row r="1127" spans="1:4" ht="30">
      <c r="A1127" s="353">
        <v>1347</v>
      </c>
      <c r="B1127" s="354" t="s">
        <v>9439</v>
      </c>
      <c r="C1127" s="355" t="s">
        <v>731</v>
      </c>
      <c r="D1127" s="356">
        <v>53.62</v>
      </c>
    </row>
    <row r="1128" spans="1:4" ht="30">
      <c r="A1128" s="353">
        <v>43678</v>
      </c>
      <c r="B1128" s="354" t="s">
        <v>9440</v>
      </c>
      <c r="C1128" s="355" t="s">
        <v>731</v>
      </c>
      <c r="D1128" s="356">
        <v>62.2</v>
      </c>
    </row>
    <row r="1129" spans="1:4" ht="30">
      <c r="A1129" s="353">
        <v>43680</v>
      </c>
      <c r="B1129" s="354" t="s">
        <v>9441</v>
      </c>
      <c r="C1129" s="355" t="s">
        <v>731</v>
      </c>
      <c r="D1129" s="356">
        <v>89.6</v>
      </c>
    </row>
    <row r="1130" spans="1:4" ht="30">
      <c r="A1130" s="353">
        <v>43679</v>
      </c>
      <c r="B1130" s="354" t="s">
        <v>9442</v>
      </c>
      <c r="C1130" s="355" t="s">
        <v>731</v>
      </c>
      <c r="D1130" s="356">
        <v>31.44</v>
      </c>
    </row>
    <row r="1131" spans="1:4" ht="30">
      <c r="A1131" s="353">
        <v>1355</v>
      </c>
      <c r="B1131" s="354" t="s">
        <v>9443</v>
      </c>
      <c r="C1131" s="355" t="s">
        <v>731</v>
      </c>
      <c r="D1131" s="356">
        <v>35.78</v>
      </c>
    </row>
    <row r="1132" spans="1:4" ht="30">
      <c r="A1132" s="353">
        <v>1358</v>
      </c>
      <c r="B1132" s="354" t="s">
        <v>9444</v>
      </c>
      <c r="C1132" s="355" t="s">
        <v>731</v>
      </c>
      <c r="D1132" s="356">
        <v>43.93</v>
      </c>
    </row>
    <row r="1133" spans="1:4" ht="30">
      <c r="A1133" s="353">
        <v>43681</v>
      </c>
      <c r="B1133" s="354" t="s">
        <v>9445</v>
      </c>
      <c r="C1133" s="355" t="s">
        <v>731</v>
      </c>
      <c r="D1133" s="356">
        <v>27.68</v>
      </c>
    </row>
    <row r="1134" spans="1:4" ht="30">
      <c r="A1134" s="353">
        <v>43677</v>
      </c>
      <c r="B1134" s="354" t="s">
        <v>9446</v>
      </c>
      <c r="C1134" s="355" t="s">
        <v>731</v>
      </c>
      <c r="D1134" s="356">
        <v>54.51</v>
      </c>
    </row>
    <row r="1135" spans="1:4" ht="30">
      <c r="A1135" s="353">
        <v>43682</v>
      </c>
      <c r="B1135" s="354" t="s">
        <v>9447</v>
      </c>
      <c r="C1135" s="355" t="s">
        <v>731</v>
      </c>
      <c r="D1135" s="356">
        <v>16.71</v>
      </c>
    </row>
    <row r="1136" spans="1:4" ht="30">
      <c r="A1136" s="353">
        <v>20971</v>
      </c>
      <c r="B1136" s="354" t="s">
        <v>9448</v>
      </c>
      <c r="C1136" s="355" t="s">
        <v>730</v>
      </c>
      <c r="D1136" s="356">
        <v>27.23</v>
      </c>
    </row>
    <row r="1137" spans="1:4" ht="30">
      <c r="A1137" s="353">
        <v>39746</v>
      </c>
      <c r="B1137" s="354" t="s">
        <v>9449</v>
      </c>
      <c r="C1137" s="355" t="s">
        <v>730</v>
      </c>
      <c r="D1137" s="356">
        <v>66.48</v>
      </c>
    </row>
    <row r="1138" spans="1:4">
      <c r="A1138" s="353">
        <v>13279</v>
      </c>
      <c r="B1138" s="354" t="s">
        <v>9450</v>
      </c>
      <c r="C1138" s="355" t="s">
        <v>733</v>
      </c>
      <c r="D1138" s="356">
        <v>16.829999999999998</v>
      </c>
    </row>
    <row r="1139" spans="1:4">
      <c r="A1139" s="353">
        <v>11977</v>
      </c>
      <c r="B1139" s="354" t="s">
        <v>9451</v>
      </c>
      <c r="C1139" s="355" t="s">
        <v>730</v>
      </c>
      <c r="D1139" s="356">
        <v>8.7200000000000006</v>
      </c>
    </row>
    <row r="1140" spans="1:4">
      <c r="A1140" s="353">
        <v>11975</v>
      </c>
      <c r="B1140" s="354" t="s">
        <v>9452</v>
      </c>
      <c r="C1140" s="355" t="s">
        <v>730</v>
      </c>
      <c r="D1140" s="356">
        <v>19.11</v>
      </c>
    </row>
    <row r="1141" spans="1:4">
      <c r="A1141" s="353">
        <v>11976</v>
      </c>
      <c r="B1141" s="354" t="s">
        <v>9453</v>
      </c>
      <c r="C1141" s="355" t="s">
        <v>730</v>
      </c>
      <c r="D1141" s="356">
        <v>0.97</v>
      </c>
    </row>
    <row r="1142" spans="1:4">
      <c r="A1142" s="353">
        <v>1368</v>
      </c>
      <c r="B1142" s="354" t="s">
        <v>9454</v>
      </c>
      <c r="C1142" s="355" t="s">
        <v>730</v>
      </c>
      <c r="D1142" s="356">
        <v>85.54</v>
      </c>
    </row>
    <row r="1143" spans="1:4">
      <c r="A1143" s="353">
        <v>1367</v>
      </c>
      <c r="B1143" s="354" t="s">
        <v>9455</v>
      </c>
      <c r="C1143" s="355" t="s">
        <v>730</v>
      </c>
      <c r="D1143" s="356">
        <v>276.69</v>
      </c>
    </row>
    <row r="1144" spans="1:4">
      <c r="A1144" s="353">
        <v>1380</v>
      </c>
      <c r="B1144" s="354" t="s">
        <v>9456</v>
      </c>
      <c r="C1144" s="355" t="s">
        <v>733</v>
      </c>
      <c r="D1144" s="356">
        <v>4.4800000000000004</v>
      </c>
    </row>
    <row r="1145" spans="1:4">
      <c r="A1145" s="353">
        <v>1375</v>
      </c>
      <c r="B1145" s="354" t="s">
        <v>9457</v>
      </c>
      <c r="C1145" s="355" t="s">
        <v>733</v>
      </c>
      <c r="D1145" s="356">
        <v>18.440000000000001</v>
      </c>
    </row>
    <row r="1146" spans="1:4">
      <c r="A1146" s="353">
        <v>1379</v>
      </c>
      <c r="B1146" s="354" t="s">
        <v>9458</v>
      </c>
      <c r="C1146" s="355" t="s">
        <v>733</v>
      </c>
      <c r="D1146" s="356">
        <v>0.67</v>
      </c>
    </row>
    <row r="1147" spans="1:4">
      <c r="A1147" s="353">
        <v>13284</v>
      </c>
      <c r="B1147" s="354" t="s">
        <v>9459</v>
      </c>
      <c r="C1147" s="355" t="s">
        <v>733</v>
      </c>
      <c r="D1147" s="356">
        <v>0.6</v>
      </c>
    </row>
    <row r="1148" spans="1:4">
      <c r="A1148" s="353">
        <v>44528</v>
      </c>
      <c r="B1148" s="354" t="s">
        <v>9460</v>
      </c>
      <c r="C1148" s="355" t="s">
        <v>733</v>
      </c>
      <c r="D1148" s="356">
        <v>3.57</v>
      </c>
    </row>
    <row r="1149" spans="1:4">
      <c r="A1149" s="353">
        <v>34753</v>
      </c>
      <c r="B1149" s="354" t="s">
        <v>9461</v>
      </c>
      <c r="C1149" s="355" t="s">
        <v>733</v>
      </c>
      <c r="D1149" s="356">
        <v>0.65</v>
      </c>
    </row>
    <row r="1150" spans="1:4" ht="30">
      <c r="A1150" s="353">
        <v>420</v>
      </c>
      <c r="B1150" s="354" t="s">
        <v>9462</v>
      </c>
      <c r="C1150" s="355" t="s">
        <v>730</v>
      </c>
      <c r="D1150" s="356">
        <v>21.31</v>
      </c>
    </row>
    <row r="1151" spans="1:4" ht="30">
      <c r="A1151" s="353">
        <v>12327</v>
      </c>
      <c r="B1151" s="354" t="s">
        <v>9463</v>
      </c>
      <c r="C1151" s="355" t="s">
        <v>730</v>
      </c>
      <c r="D1151" s="356">
        <v>25.38</v>
      </c>
    </row>
    <row r="1152" spans="1:4" ht="30">
      <c r="A1152" s="353">
        <v>36148</v>
      </c>
      <c r="B1152" s="354" t="s">
        <v>9464</v>
      </c>
      <c r="C1152" s="355" t="s">
        <v>730</v>
      </c>
      <c r="D1152" s="356">
        <v>82.32</v>
      </c>
    </row>
    <row r="1153" spans="1:4">
      <c r="A1153" s="353">
        <v>12329</v>
      </c>
      <c r="B1153" s="354" t="s">
        <v>9465</v>
      </c>
      <c r="C1153" s="355" t="s">
        <v>733</v>
      </c>
      <c r="D1153" s="356">
        <v>121.95</v>
      </c>
    </row>
    <row r="1154" spans="1:4">
      <c r="A1154" s="353">
        <v>1339</v>
      </c>
      <c r="B1154" s="354" t="s">
        <v>9466</v>
      </c>
      <c r="C1154" s="355" t="s">
        <v>733</v>
      </c>
      <c r="D1154" s="356">
        <v>77.900000000000006</v>
      </c>
    </row>
    <row r="1155" spans="1:4">
      <c r="A1155" s="353">
        <v>44396</v>
      </c>
      <c r="B1155" s="354" t="s">
        <v>9467</v>
      </c>
      <c r="C1155" s="355" t="s">
        <v>733</v>
      </c>
      <c r="D1155" s="356">
        <v>33.020000000000003</v>
      </c>
    </row>
    <row r="1156" spans="1:4">
      <c r="A1156" s="353">
        <v>44327</v>
      </c>
      <c r="B1156" s="354" t="s">
        <v>9468</v>
      </c>
      <c r="C1156" s="355" t="s">
        <v>734</v>
      </c>
      <c r="D1156" s="356">
        <v>112.3</v>
      </c>
    </row>
    <row r="1157" spans="1:4" ht="30">
      <c r="A1157" s="353">
        <v>37418</v>
      </c>
      <c r="B1157" s="354" t="s">
        <v>9469</v>
      </c>
      <c r="C1157" s="355" t="s">
        <v>730</v>
      </c>
      <c r="D1157" s="356">
        <v>16.71</v>
      </c>
    </row>
    <row r="1158" spans="1:4" ht="30">
      <c r="A1158" s="353">
        <v>37419</v>
      </c>
      <c r="B1158" s="354" t="s">
        <v>9470</v>
      </c>
      <c r="C1158" s="355" t="s">
        <v>730</v>
      </c>
      <c r="D1158" s="356">
        <v>17.16</v>
      </c>
    </row>
    <row r="1159" spans="1:4" ht="30">
      <c r="A1159" s="353">
        <v>1427</v>
      </c>
      <c r="B1159" s="354" t="s">
        <v>9471</v>
      </c>
      <c r="C1159" s="355" t="s">
        <v>730</v>
      </c>
      <c r="D1159" s="356">
        <v>15.68</v>
      </c>
    </row>
    <row r="1160" spans="1:4" ht="30">
      <c r="A1160" s="353">
        <v>1402</v>
      </c>
      <c r="B1160" s="354" t="s">
        <v>9472</v>
      </c>
      <c r="C1160" s="355" t="s">
        <v>730</v>
      </c>
      <c r="D1160" s="356">
        <v>5.42</v>
      </c>
    </row>
    <row r="1161" spans="1:4" ht="30">
      <c r="A1161" s="353">
        <v>1420</v>
      </c>
      <c r="B1161" s="354" t="s">
        <v>9473</v>
      </c>
      <c r="C1161" s="355" t="s">
        <v>730</v>
      </c>
      <c r="D1161" s="356">
        <v>6.97</v>
      </c>
    </row>
    <row r="1162" spans="1:4" ht="30">
      <c r="A1162" s="353">
        <v>1419</v>
      </c>
      <c r="B1162" s="354" t="s">
        <v>9474</v>
      </c>
      <c r="C1162" s="355" t="s">
        <v>730</v>
      </c>
      <c r="D1162" s="356">
        <v>8.42</v>
      </c>
    </row>
    <row r="1163" spans="1:4" ht="30">
      <c r="A1163" s="353">
        <v>1414</v>
      </c>
      <c r="B1163" s="354" t="s">
        <v>9475</v>
      </c>
      <c r="C1163" s="355" t="s">
        <v>730</v>
      </c>
      <c r="D1163" s="356">
        <v>8.24</v>
      </c>
    </row>
    <row r="1164" spans="1:4" ht="30">
      <c r="A1164" s="353">
        <v>1413</v>
      </c>
      <c r="B1164" s="354" t="s">
        <v>9476</v>
      </c>
      <c r="C1164" s="355" t="s">
        <v>730</v>
      </c>
      <c r="D1164" s="356">
        <v>12.18</v>
      </c>
    </row>
    <row r="1165" spans="1:4" ht="30">
      <c r="A1165" s="353">
        <v>1412</v>
      </c>
      <c r="B1165" s="354" t="s">
        <v>9477</v>
      </c>
      <c r="C1165" s="355" t="s">
        <v>730</v>
      </c>
      <c r="D1165" s="356">
        <v>10.32</v>
      </c>
    </row>
    <row r="1166" spans="1:4" ht="30">
      <c r="A1166" s="353">
        <v>1406</v>
      </c>
      <c r="B1166" s="354" t="s">
        <v>9478</v>
      </c>
      <c r="C1166" s="355" t="s">
        <v>730</v>
      </c>
      <c r="D1166" s="356">
        <v>12.45</v>
      </c>
    </row>
    <row r="1167" spans="1:4" ht="45">
      <c r="A1167" s="353">
        <v>11281</v>
      </c>
      <c r="B1167" s="354" t="s">
        <v>9479</v>
      </c>
      <c r="C1167" s="355" t="s">
        <v>730</v>
      </c>
      <c r="D1167" s="356">
        <v>11459.5</v>
      </c>
    </row>
    <row r="1168" spans="1:4" ht="45">
      <c r="A1168" s="353">
        <v>1442</v>
      </c>
      <c r="B1168" s="354" t="s">
        <v>9480</v>
      </c>
      <c r="C1168" s="355" t="s">
        <v>730</v>
      </c>
      <c r="D1168" s="356">
        <v>9620.16</v>
      </c>
    </row>
    <row r="1169" spans="1:4" ht="45">
      <c r="A1169" s="353">
        <v>13457</v>
      </c>
      <c r="B1169" s="354" t="s">
        <v>9481</v>
      </c>
      <c r="C1169" s="355" t="s">
        <v>730</v>
      </c>
      <c r="D1169" s="356">
        <v>8303.98</v>
      </c>
    </row>
    <row r="1170" spans="1:4" ht="60">
      <c r="A1170" s="353">
        <v>40699</v>
      </c>
      <c r="B1170" s="354" t="s">
        <v>9482</v>
      </c>
      <c r="C1170" s="355" t="s">
        <v>730</v>
      </c>
      <c r="D1170" s="356">
        <v>6419.29</v>
      </c>
    </row>
    <row r="1171" spans="1:4" ht="45">
      <c r="A1171" s="353">
        <v>40701</v>
      </c>
      <c r="B1171" s="354" t="s">
        <v>9483</v>
      </c>
      <c r="C1171" s="355" t="s">
        <v>730</v>
      </c>
      <c r="D1171" s="356">
        <v>113501.94</v>
      </c>
    </row>
    <row r="1172" spans="1:4" ht="45">
      <c r="A1172" s="353">
        <v>40700</v>
      </c>
      <c r="B1172" s="421" t="s">
        <v>9484</v>
      </c>
      <c r="C1172" s="355" t="s">
        <v>730</v>
      </c>
      <c r="D1172" s="356">
        <v>14943.28</v>
      </c>
    </row>
    <row r="1173" spans="1:4" ht="30">
      <c r="A1173" s="353">
        <v>13458</v>
      </c>
      <c r="B1173" s="354" t="s">
        <v>9485</v>
      </c>
      <c r="C1173" s="355" t="s">
        <v>730</v>
      </c>
      <c r="D1173" s="356">
        <v>14199.81</v>
      </c>
    </row>
    <row r="1174" spans="1:4" ht="30">
      <c r="A1174" s="353">
        <v>11134</v>
      </c>
      <c r="B1174" s="354" t="s">
        <v>9486</v>
      </c>
      <c r="C1174" s="355" t="s">
        <v>731</v>
      </c>
      <c r="D1174" s="356">
        <v>61.65</v>
      </c>
    </row>
    <row r="1175" spans="1:4" ht="30">
      <c r="A1175" s="353">
        <v>11135</v>
      </c>
      <c r="B1175" s="354" t="s">
        <v>9487</v>
      </c>
      <c r="C1175" s="355" t="s">
        <v>731</v>
      </c>
      <c r="D1175" s="356">
        <v>66.56</v>
      </c>
    </row>
    <row r="1176" spans="1:4" ht="30">
      <c r="A1176" s="353">
        <v>11136</v>
      </c>
      <c r="B1176" s="354" t="s">
        <v>9488</v>
      </c>
      <c r="C1176" s="355" t="s">
        <v>731</v>
      </c>
      <c r="D1176" s="356">
        <v>76.22</v>
      </c>
    </row>
    <row r="1177" spans="1:4" ht="30">
      <c r="A1177" s="353">
        <v>34743</v>
      </c>
      <c r="B1177" s="354" t="s">
        <v>9489</v>
      </c>
      <c r="C1177" s="355" t="s">
        <v>731</v>
      </c>
      <c r="D1177" s="356">
        <v>91.96</v>
      </c>
    </row>
    <row r="1178" spans="1:4" ht="30">
      <c r="A1178" s="353">
        <v>11137</v>
      </c>
      <c r="B1178" s="354" t="s">
        <v>9490</v>
      </c>
      <c r="C1178" s="355" t="s">
        <v>731</v>
      </c>
      <c r="D1178" s="356">
        <v>104.45</v>
      </c>
    </row>
    <row r="1179" spans="1:4" ht="30">
      <c r="A1179" s="353">
        <v>34745</v>
      </c>
      <c r="B1179" s="354" t="s">
        <v>9491</v>
      </c>
      <c r="C1179" s="355" t="s">
        <v>731</v>
      </c>
      <c r="D1179" s="356">
        <v>124.21</v>
      </c>
    </row>
    <row r="1180" spans="1:4" ht="30">
      <c r="A1180" s="353">
        <v>34746</v>
      </c>
      <c r="B1180" s="354" t="s">
        <v>9492</v>
      </c>
      <c r="C1180" s="355" t="s">
        <v>731</v>
      </c>
      <c r="D1180" s="356">
        <v>33.869999999999997</v>
      </c>
    </row>
    <row r="1181" spans="1:4" ht="30">
      <c r="A1181" s="353">
        <v>1360</v>
      </c>
      <c r="B1181" s="354" t="s">
        <v>9493</v>
      </c>
      <c r="C1181" s="355" t="s">
        <v>731</v>
      </c>
      <c r="D1181" s="356">
        <v>39.520000000000003</v>
      </c>
    </row>
    <row r="1182" spans="1:4" ht="30">
      <c r="A1182" s="353">
        <v>36524</v>
      </c>
      <c r="B1182" s="354" t="s">
        <v>9494</v>
      </c>
      <c r="C1182" s="355" t="s">
        <v>730</v>
      </c>
      <c r="D1182" s="356">
        <v>191367</v>
      </c>
    </row>
    <row r="1183" spans="1:4" ht="30">
      <c r="A1183" s="353">
        <v>36526</v>
      </c>
      <c r="B1183" s="354" t="s">
        <v>9495</v>
      </c>
      <c r="C1183" s="355" t="s">
        <v>730</v>
      </c>
      <c r="D1183" s="356">
        <v>154211.32</v>
      </c>
    </row>
    <row r="1184" spans="1:4" ht="30">
      <c r="A1184" s="353">
        <v>36523</v>
      </c>
      <c r="B1184" s="354" t="s">
        <v>9496</v>
      </c>
      <c r="C1184" s="355" t="s">
        <v>730</v>
      </c>
      <c r="D1184" s="356">
        <v>330145.63</v>
      </c>
    </row>
    <row r="1185" spans="1:4" ht="30">
      <c r="A1185" s="353">
        <v>36527</v>
      </c>
      <c r="B1185" s="354" t="s">
        <v>9497</v>
      </c>
      <c r="C1185" s="355" t="s">
        <v>730</v>
      </c>
      <c r="D1185" s="356">
        <v>358606.15</v>
      </c>
    </row>
    <row r="1186" spans="1:4" ht="30">
      <c r="A1186" s="353">
        <v>38642</v>
      </c>
      <c r="B1186" s="354" t="s">
        <v>9498</v>
      </c>
      <c r="C1186" s="355" t="s">
        <v>730</v>
      </c>
      <c r="D1186" s="356">
        <v>83492.710000000006</v>
      </c>
    </row>
    <row r="1187" spans="1:4" ht="30">
      <c r="A1187" s="353">
        <v>36522</v>
      </c>
      <c r="B1187" s="354" t="s">
        <v>9499</v>
      </c>
      <c r="C1187" s="355" t="s">
        <v>730</v>
      </c>
      <c r="D1187" s="356">
        <v>97101.03</v>
      </c>
    </row>
    <row r="1188" spans="1:4" ht="30">
      <c r="A1188" s="353">
        <v>36525</v>
      </c>
      <c r="B1188" s="354" t="s">
        <v>9500</v>
      </c>
      <c r="C1188" s="355" t="s">
        <v>730</v>
      </c>
      <c r="D1188" s="356">
        <v>130040.95</v>
      </c>
    </row>
    <row r="1189" spans="1:4" ht="30">
      <c r="A1189" s="353">
        <v>13803</v>
      </c>
      <c r="B1189" s="354" t="s">
        <v>9501</v>
      </c>
      <c r="C1189" s="355" t="s">
        <v>730</v>
      </c>
      <c r="D1189" s="356">
        <v>129668.86</v>
      </c>
    </row>
    <row r="1190" spans="1:4" ht="30">
      <c r="A1190" s="353">
        <v>34348</v>
      </c>
      <c r="B1190" s="354" t="s">
        <v>9502</v>
      </c>
      <c r="C1190" s="355" t="s">
        <v>732</v>
      </c>
      <c r="D1190" s="356">
        <v>27.47</v>
      </c>
    </row>
    <row r="1191" spans="1:4" ht="30">
      <c r="A1191" s="353">
        <v>34347</v>
      </c>
      <c r="B1191" s="354" t="s">
        <v>9503</v>
      </c>
      <c r="C1191" s="355" t="s">
        <v>732</v>
      </c>
      <c r="D1191" s="356">
        <v>19.64</v>
      </c>
    </row>
    <row r="1192" spans="1:4" ht="30">
      <c r="A1192" s="353">
        <v>11146</v>
      </c>
      <c r="B1192" s="354" t="s">
        <v>9504</v>
      </c>
      <c r="C1192" s="355" t="s">
        <v>735</v>
      </c>
      <c r="D1192" s="356">
        <v>482.17</v>
      </c>
    </row>
    <row r="1193" spans="1:4" ht="30">
      <c r="A1193" s="353">
        <v>11147</v>
      </c>
      <c r="B1193" s="354" t="s">
        <v>9505</v>
      </c>
      <c r="C1193" s="355" t="s">
        <v>735</v>
      </c>
      <c r="D1193" s="356">
        <v>501.04</v>
      </c>
    </row>
    <row r="1194" spans="1:4" ht="30">
      <c r="A1194" s="353">
        <v>34872</v>
      </c>
      <c r="B1194" s="354" t="s">
        <v>9506</v>
      </c>
      <c r="C1194" s="355" t="s">
        <v>735</v>
      </c>
      <c r="D1194" s="356">
        <v>506.66</v>
      </c>
    </row>
    <row r="1195" spans="1:4" ht="30">
      <c r="A1195" s="353">
        <v>34491</v>
      </c>
      <c r="B1195" s="354" t="s">
        <v>9507</v>
      </c>
      <c r="C1195" s="355" t="s">
        <v>735</v>
      </c>
      <c r="D1195" s="356">
        <v>521.35</v>
      </c>
    </row>
    <row r="1196" spans="1:4" ht="30">
      <c r="A1196" s="353">
        <v>34770</v>
      </c>
      <c r="B1196" s="354" t="s">
        <v>9508</v>
      </c>
      <c r="C1196" s="355" t="s">
        <v>741</v>
      </c>
      <c r="D1196" s="356">
        <v>431.59</v>
      </c>
    </row>
    <row r="1197" spans="1:4" ht="30">
      <c r="A1197" s="353">
        <v>1518</v>
      </c>
      <c r="B1197" s="354" t="s">
        <v>9509</v>
      </c>
      <c r="C1197" s="355" t="s">
        <v>741</v>
      </c>
      <c r="D1197" s="356">
        <v>440</v>
      </c>
    </row>
    <row r="1198" spans="1:4" ht="30">
      <c r="A1198" s="353">
        <v>41965</v>
      </c>
      <c r="B1198" s="354" t="s">
        <v>9510</v>
      </c>
      <c r="C1198" s="355" t="s">
        <v>741</v>
      </c>
      <c r="D1198" s="356">
        <v>385.8</v>
      </c>
    </row>
    <row r="1199" spans="1:4" ht="30">
      <c r="A1199" s="353">
        <v>1524</v>
      </c>
      <c r="B1199" s="354" t="s">
        <v>9511</v>
      </c>
      <c r="C1199" s="355" t="s">
        <v>735</v>
      </c>
      <c r="D1199" s="356">
        <v>462.6</v>
      </c>
    </row>
    <row r="1200" spans="1:4" ht="30">
      <c r="A1200" s="353">
        <v>34492</v>
      </c>
      <c r="B1200" s="354" t="s">
        <v>9512</v>
      </c>
      <c r="C1200" s="355" t="s">
        <v>735</v>
      </c>
      <c r="D1200" s="356">
        <v>428.5</v>
      </c>
    </row>
    <row r="1201" spans="1:4" ht="30">
      <c r="A1201" s="353">
        <v>38404</v>
      </c>
      <c r="B1201" s="354" t="s">
        <v>9513</v>
      </c>
      <c r="C1201" s="355" t="s">
        <v>735</v>
      </c>
      <c r="D1201" s="356">
        <v>443.84</v>
      </c>
    </row>
    <row r="1202" spans="1:4" ht="45">
      <c r="A1202" s="353">
        <v>39849</v>
      </c>
      <c r="B1202" s="354" t="s">
        <v>9514</v>
      </c>
      <c r="C1202" s="355" t="s">
        <v>735</v>
      </c>
      <c r="D1202" s="356">
        <v>508.64</v>
      </c>
    </row>
    <row r="1203" spans="1:4" ht="30">
      <c r="A1203" s="353">
        <v>38464</v>
      </c>
      <c r="B1203" s="354" t="s">
        <v>9515</v>
      </c>
      <c r="C1203" s="355" t="s">
        <v>735</v>
      </c>
      <c r="D1203" s="356">
        <v>516.03</v>
      </c>
    </row>
    <row r="1204" spans="1:4" ht="30">
      <c r="A1204" s="353">
        <v>1527</v>
      </c>
      <c r="B1204" s="354" t="s">
        <v>9516</v>
      </c>
      <c r="C1204" s="355" t="s">
        <v>735</v>
      </c>
      <c r="D1204" s="356">
        <v>477.29</v>
      </c>
    </row>
    <row r="1205" spans="1:4" ht="30">
      <c r="A1205" s="353">
        <v>34493</v>
      </c>
      <c r="B1205" s="354" t="s">
        <v>9517</v>
      </c>
      <c r="C1205" s="355" t="s">
        <v>735</v>
      </c>
      <c r="D1205" s="356">
        <v>440.57</v>
      </c>
    </row>
    <row r="1206" spans="1:4" ht="30">
      <c r="A1206" s="353">
        <v>38405</v>
      </c>
      <c r="B1206" s="354" t="s">
        <v>9518</v>
      </c>
      <c r="C1206" s="355" t="s">
        <v>735</v>
      </c>
      <c r="D1206" s="356">
        <v>457.53</v>
      </c>
    </row>
    <row r="1207" spans="1:4" ht="30">
      <c r="A1207" s="353">
        <v>38408</v>
      </c>
      <c r="B1207" s="354" t="s">
        <v>9519</v>
      </c>
      <c r="C1207" s="355" t="s">
        <v>735</v>
      </c>
      <c r="D1207" s="356">
        <v>506.44</v>
      </c>
    </row>
    <row r="1208" spans="1:4" ht="30">
      <c r="A1208" s="353">
        <v>1525</v>
      </c>
      <c r="B1208" s="354" t="s">
        <v>9520</v>
      </c>
      <c r="C1208" s="355" t="s">
        <v>735</v>
      </c>
      <c r="D1208" s="356">
        <v>491.97</v>
      </c>
    </row>
    <row r="1209" spans="1:4" ht="30">
      <c r="A1209" s="353">
        <v>34494</v>
      </c>
      <c r="B1209" s="354" t="s">
        <v>9521</v>
      </c>
      <c r="C1209" s="355" t="s">
        <v>735</v>
      </c>
      <c r="D1209" s="356">
        <v>455.26</v>
      </c>
    </row>
    <row r="1210" spans="1:4" ht="30">
      <c r="A1210" s="353">
        <v>38406</v>
      </c>
      <c r="B1210" s="354" t="s">
        <v>9522</v>
      </c>
      <c r="C1210" s="355" t="s">
        <v>735</v>
      </c>
      <c r="D1210" s="356">
        <v>483.12</v>
      </c>
    </row>
    <row r="1211" spans="1:4" ht="30">
      <c r="A1211" s="353">
        <v>38409</v>
      </c>
      <c r="B1211" s="354" t="s">
        <v>9523</v>
      </c>
      <c r="C1211" s="355" t="s">
        <v>735</v>
      </c>
      <c r="D1211" s="356">
        <v>509.89</v>
      </c>
    </row>
    <row r="1212" spans="1:4" ht="30">
      <c r="A1212" s="353">
        <v>43360</v>
      </c>
      <c r="B1212" s="354" t="s">
        <v>9524</v>
      </c>
      <c r="C1212" s="355" t="s">
        <v>735</v>
      </c>
      <c r="D1212" s="356">
        <v>531.66999999999996</v>
      </c>
    </row>
    <row r="1213" spans="1:4" ht="30">
      <c r="A1213" s="353">
        <v>11145</v>
      </c>
      <c r="B1213" s="354" t="s">
        <v>9525</v>
      </c>
      <c r="C1213" s="355" t="s">
        <v>735</v>
      </c>
      <c r="D1213" s="356">
        <v>506.66</v>
      </c>
    </row>
    <row r="1214" spans="1:4" ht="30">
      <c r="A1214" s="353">
        <v>34495</v>
      </c>
      <c r="B1214" s="354" t="s">
        <v>9526</v>
      </c>
      <c r="C1214" s="355" t="s">
        <v>735</v>
      </c>
      <c r="D1214" s="356">
        <v>469.94</v>
      </c>
    </row>
    <row r="1215" spans="1:4" ht="30">
      <c r="A1215" s="353">
        <v>34479</v>
      </c>
      <c r="B1215" s="354" t="s">
        <v>9527</v>
      </c>
      <c r="C1215" s="355" t="s">
        <v>735</v>
      </c>
      <c r="D1215" s="356">
        <v>521.35</v>
      </c>
    </row>
    <row r="1216" spans="1:4" ht="30">
      <c r="A1216" s="353">
        <v>34496</v>
      </c>
      <c r="B1216" s="354" t="s">
        <v>9528</v>
      </c>
      <c r="C1216" s="355" t="s">
        <v>735</v>
      </c>
      <c r="D1216" s="356">
        <v>490.23</v>
      </c>
    </row>
    <row r="1217" spans="1:4" ht="30">
      <c r="A1217" s="353">
        <v>34481</v>
      </c>
      <c r="B1217" s="354" t="s">
        <v>9529</v>
      </c>
      <c r="C1217" s="355" t="s">
        <v>735</v>
      </c>
      <c r="D1217" s="356">
        <v>544.74</v>
      </c>
    </row>
    <row r="1218" spans="1:4" ht="30">
      <c r="A1218" s="353">
        <v>34483</v>
      </c>
      <c r="B1218" s="354" t="s">
        <v>9530</v>
      </c>
      <c r="C1218" s="355" t="s">
        <v>735</v>
      </c>
      <c r="D1218" s="356">
        <v>582.02</v>
      </c>
    </row>
    <row r="1219" spans="1:4" ht="45">
      <c r="A1219" s="353">
        <v>34485</v>
      </c>
      <c r="B1219" s="354" t="s">
        <v>9531</v>
      </c>
      <c r="C1219" s="355" t="s">
        <v>735</v>
      </c>
      <c r="D1219" s="356">
        <v>622.41</v>
      </c>
    </row>
    <row r="1220" spans="1:4" ht="30">
      <c r="A1220" s="353">
        <v>14041</v>
      </c>
      <c r="B1220" s="354" t="s">
        <v>9532</v>
      </c>
      <c r="C1220" s="355" t="s">
        <v>735</v>
      </c>
      <c r="D1220" s="356">
        <v>404.59</v>
      </c>
    </row>
    <row r="1221" spans="1:4" ht="30">
      <c r="A1221" s="353">
        <v>1523</v>
      </c>
      <c r="B1221" s="354" t="s">
        <v>9533</v>
      </c>
      <c r="C1221" s="355" t="s">
        <v>735</v>
      </c>
      <c r="D1221" s="356">
        <v>411.2</v>
      </c>
    </row>
    <row r="1222" spans="1:4">
      <c r="A1222" s="353">
        <v>14052</v>
      </c>
      <c r="B1222" s="354" t="s">
        <v>9534</v>
      </c>
      <c r="C1222" s="355" t="s">
        <v>730</v>
      </c>
      <c r="D1222" s="356">
        <v>12.14</v>
      </c>
    </row>
    <row r="1223" spans="1:4">
      <c r="A1223" s="353">
        <v>14054</v>
      </c>
      <c r="B1223" s="354" t="s">
        <v>9535</v>
      </c>
      <c r="C1223" s="355" t="s">
        <v>730</v>
      </c>
      <c r="D1223" s="356">
        <v>15.78</v>
      </c>
    </row>
    <row r="1224" spans="1:4">
      <c r="A1224" s="353">
        <v>14053</v>
      </c>
      <c r="B1224" s="354" t="s">
        <v>9536</v>
      </c>
      <c r="C1224" s="355" t="s">
        <v>730</v>
      </c>
      <c r="D1224" s="356">
        <v>12.32</v>
      </c>
    </row>
    <row r="1225" spans="1:4">
      <c r="A1225" s="353">
        <v>2558</v>
      </c>
      <c r="B1225" s="354" t="s">
        <v>9537</v>
      </c>
      <c r="C1225" s="355" t="s">
        <v>730</v>
      </c>
      <c r="D1225" s="356">
        <v>9.2799999999999994</v>
      </c>
    </row>
    <row r="1226" spans="1:4">
      <c r="A1226" s="353">
        <v>2560</v>
      </c>
      <c r="B1226" s="354" t="s">
        <v>9538</v>
      </c>
      <c r="C1226" s="355" t="s">
        <v>730</v>
      </c>
      <c r="D1226" s="356">
        <v>16.329999999999998</v>
      </c>
    </row>
    <row r="1227" spans="1:4">
      <c r="A1227" s="353">
        <v>2559</v>
      </c>
      <c r="B1227" s="354" t="s">
        <v>9539</v>
      </c>
      <c r="C1227" s="355" t="s">
        <v>730</v>
      </c>
      <c r="D1227" s="356">
        <v>13.06</v>
      </c>
    </row>
    <row r="1228" spans="1:4">
      <c r="A1228" s="353">
        <v>2592</v>
      </c>
      <c r="B1228" s="354" t="s">
        <v>9540</v>
      </c>
      <c r="C1228" s="355" t="s">
        <v>730</v>
      </c>
      <c r="D1228" s="356">
        <v>216.5</v>
      </c>
    </row>
    <row r="1229" spans="1:4">
      <c r="A1229" s="353">
        <v>2566</v>
      </c>
      <c r="B1229" s="354" t="s">
        <v>9541</v>
      </c>
      <c r="C1229" s="355" t="s">
        <v>730</v>
      </c>
      <c r="D1229" s="356">
        <v>21.79</v>
      </c>
    </row>
    <row r="1230" spans="1:4">
      <c r="A1230" s="353">
        <v>2589</v>
      </c>
      <c r="B1230" s="354" t="s">
        <v>9542</v>
      </c>
      <c r="C1230" s="355" t="s">
        <v>730</v>
      </c>
      <c r="D1230" s="356">
        <v>28.96</v>
      </c>
    </row>
    <row r="1231" spans="1:4">
      <c r="A1231" s="353">
        <v>2591</v>
      </c>
      <c r="B1231" s="354" t="s">
        <v>9543</v>
      </c>
      <c r="C1231" s="355" t="s">
        <v>730</v>
      </c>
      <c r="D1231" s="356">
        <v>10.56</v>
      </c>
    </row>
    <row r="1232" spans="1:4">
      <c r="A1232" s="353">
        <v>2590</v>
      </c>
      <c r="B1232" s="354" t="s">
        <v>9544</v>
      </c>
      <c r="C1232" s="355" t="s">
        <v>730</v>
      </c>
      <c r="D1232" s="356">
        <v>17.77</v>
      </c>
    </row>
    <row r="1233" spans="1:4">
      <c r="A1233" s="353">
        <v>2567</v>
      </c>
      <c r="B1233" s="354" t="s">
        <v>9545</v>
      </c>
      <c r="C1233" s="355" t="s">
        <v>730</v>
      </c>
      <c r="D1233" s="356">
        <v>42.48</v>
      </c>
    </row>
    <row r="1234" spans="1:4">
      <c r="A1234" s="353">
        <v>2565</v>
      </c>
      <c r="B1234" s="354" t="s">
        <v>9546</v>
      </c>
      <c r="C1234" s="355" t="s">
        <v>730</v>
      </c>
      <c r="D1234" s="356">
        <v>10.58</v>
      </c>
    </row>
    <row r="1235" spans="1:4">
      <c r="A1235" s="353">
        <v>2568</v>
      </c>
      <c r="B1235" s="354" t="s">
        <v>9547</v>
      </c>
      <c r="C1235" s="355" t="s">
        <v>730</v>
      </c>
      <c r="D1235" s="356">
        <v>117.96</v>
      </c>
    </row>
    <row r="1236" spans="1:4">
      <c r="A1236" s="353">
        <v>2594</v>
      </c>
      <c r="B1236" s="354" t="s">
        <v>9548</v>
      </c>
      <c r="C1236" s="355" t="s">
        <v>730</v>
      </c>
      <c r="D1236" s="356">
        <v>196.51</v>
      </c>
    </row>
    <row r="1237" spans="1:4">
      <c r="A1237" s="353">
        <v>2587</v>
      </c>
      <c r="B1237" s="354" t="s">
        <v>9549</v>
      </c>
      <c r="C1237" s="355" t="s">
        <v>730</v>
      </c>
      <c r="D1237" s="356">
        <v>33.49</v>
      </c>
    </row>
    <row r="1238" spans="1:4">
      <c r="A1238" s="353">
        <v>2588</v>
      </c>
      <c r="B1238" s="354" t="s">
        <v>9550</v>
      </c>
      <c r="C1238" s="355" t="s">
        <v>730</v>
      </c>
      <c r="D1238" s="356">
        <v>26.6</v>
      </c>
    </row>
    <row r="1239" spans="1:4">
      <c r="A1239" s="353">
        <v>2569</v>
      </c>
      <c r="B1239" s="354" t="s">
        <v>9551</v>
      </c>
      <c r="C1239" s="355" t="s">
        <v>730</v>
      </c>
      <c r="D1239" s="356">
        <v>10.25</v>
      </c>
    </row>
    <row r="1240" spans="1:4">
      <c r="A1240" s="353">
        <v>2570</v>
      </c>
      <c r="B1240" s="354" t="s">
        <v>9552</v>
      </c>
      <c r="C1240" s="355" t="s">
        <v>730</v>
      </c>
      <c r="D1240" s="356">
        <v>17.18</v>
      </c>
    </row>
    <row r="1241" spans="1:4">
      <c r="A1241" s="353">
        <v>2571</v>
      </c>
      <c r="B1241" s="354" t="s">
        <v>9553</v>
      </c>
      <c r="C1241" s="355" t="s">
        <v>730</v>
      </c>
      <c r="D1241" s="356">
        <v>51.01</v>
      </c>
    </row>
    <row r="1242" spans="1:4">
      <c r="A1242" s="353">
        <v>2593</v>
      </c>
      <c r="B1242" s="354" t="s">
        <v>9554</v>
      </c>
      <c r="C1242" s="355" t="s">
        <v>730</v>
      </c>
      <c r="D1242" s="356">
        <v>10.93</v>
      </c>
    </row>
    <row r="1243" spans="1:4">
      <c r="A1243" s="353">
        <v>2572</v>
      </c>
      <c r="B1243" s="354" t="s">
        <v>9555</v>
      </c>
      <c r="C1243" s="355" t="s">
        <v>730</v>
      </c>
      <c r="D1243" s="356">
        <v>150.85</v>
      </c>
    </row>
    <row r="1244" spans="1:4">
      <c r="A1244" s="353">
        <v>2595</v>
      </c>
      <c r="B1244" s="354" t="s">
        <v>9556</v>
      </c>
      <c r="C1244" s="355" t="s">
        <v>730</v>
      </c>
      <c r="D1244" s="356">
        <v>235.35</v>
      </c>
    </row>
    <row r="1245" spans="1:4">
      <c r="A1245" s="353">
        <v>2576</v>
      </c>
      <c r="B1245" s="354" t="s">
        <v>9557</v>
      </c>
      <c r="C1245" s="355" t="s">
        <v>730</v>
      </c>
      <c r="D1245" s="356">
        <v>40.119999999999997</v>
      </c>
    </row>
    <row r="1246" spans="1:4">
      <c r="A1246" s="353">
        <v>2575</v>
      </c>
      <c r="B1246" s="354" t="s">
        <v>9558</v>
      </c>
      <c r="C1246" s="355" t="s">
        <v>730</v>
      </c>
      <c r="D1246" s="356">
        <v>30.16</v>
      </c>
    </row>
    <row r="1247" spans="1:4">
      <c r="A1247" s="353">
        <v>2573</v>
      </c>
      <c r="B1247" s="354" t="s">
        <v>9559</v>
      </c>
      <c r="C1247" s="355" t="s">
        <v>730</v>
      </c>
      <c r="D1247" s="356">
        <v>12.52</v>
      </c>
    </row>
    <row r="1248" spans="1:4">
      <c r="A1248" s="353">
        <v>2586</v>
      </c>
      <c r="B1248" s="354" t="s">
        <v>9560</v>
      </c>
      <c r="C1248" s="355" t="s">
        <v>730</v>
      </c>
      <c r="D1248" s="356">
        <v>20.3</v>
      </c>
    </row>
    <row r="1249" spans="1:4">
      <c r="A1249" s="353">
        <v>2577</v>
      </c>
      <c r="B1249" s="354" t="s">
        <v>9561</v>
      </c>
      <c r="C1249" s="355" t="s">
        <v>730</v>
      </c>
      <c r="D1249" s="356">
        <v>54.36</v>
      </c>
    </row>
    <row r="1250" spans="1:4">
      <c r="A1250" s="353">
        <v>2574</v>
      </c>
      <c r="B1250" s="354" t="s">
        <v>9562</v>
      </c>
      <c r="C1250" s="355" t="s">
        <v>730</v>
      </c>
      <c r="D1250" s="356">
        <v>12.61</v>
      </c>
    </row>
    <row r="1251" spans="1:4">
      <c r="A1251" s="353">
        <v>2578</v>
      </c>
      <c r="B1251" s="354" t="s">
        <v>9563</v>
      </c>
      <c r="C1251" s="355" t="s">
        <v>730</v>
      </c>
      <c r="D1251" s="356">
        <v>169.73</v>
      </c>
    </row>
    <row r="1252" spans="1:4">
      <c r="A1252" s="353">
        <v>2585</v>
      </c>
      <c r="B1252" s="354" t="s">
        <v>9564</v>
      </c>
      <c r="C1252" s="355" t="s">
        <v>730</v>
      </c>
      <c r="D1252" s="356">
        <v>232.91</v>
      </c>
    </row>
    <row r="1253" spans="1:4">
      <c r="A1253" s="353">
        <v>12008</v>
      </c>
      <c r="B1253" s="354" t="s">
        <v>9565</v>
      </c>
      <c r="C1253" s="355" t="s">
        <v>730</v>
      </c>
      <c r="D1253" s="356">
        <v>124.96</v>
      </c>
    </row>
    <row r="1254" spans="1:4">
      <c r="A1254" s="353">
        <v>2582</v>
      </c>
      <c r="B1254" s="354" t="s">
        <v>9566</v>
      </c>
      <c r="C1254" s="355" t="s">
        <v>730</v>
      </c>
      <c r="D1254" s="356">
        <v>37.21</v>
      </c>
    </row>
    <row r="1255" spans="1:4">
      <c r="A1255" s="353">
        <v>2597</v>
      </c>
      <c r="B1255" s="354" t="s">
        <v>9567</v>
      </c>
      <c r="C1255" s="355" t="s">
        <v>730</v>
      </c>
      <c r="D1255" s="356">
        <v>31.89</v>
      </c>
    </row>
    <row r="1256" spans="1:4">
      <c r="A1256" s="353">
        <v>2579</v>
      </c>
      <c r="B1256" s="354" t="s">
        <v>9568</v>
      </c>
      <c r="C1256" s="355" t="s">
        <v>730</v>
      </c>
      <c r="D1256" s="356">
        <v>15.18</v>
      </c>
    </row>
    <row r="1257" spans="1:4">
      <c r="A1257" s="353">
        <v>2581</v>
      </c>
      <c r="B1257" s="354" t="s">
        <v>9569</v>
      </c>
      <c r="C1257" s="355" t="s">
        <v>730</v>
      </c>
      <c r="D1257" s="356">
        <v>19.43</v>
      </c>
    </row>
    <row r="1258" spans="1:4">
      <c r="A1258" s="353">
        <v>2596</v>
      </c>
      <c r="B1258" s="354" t="s">
        <v>9570</v>
      </c>
      <c r="C1258" s="355" t="s">
        <v>730</v>
      </c>
      <c r="D1258" s="356">
        <v>57.46</v>
      </c>
    </row>
    <row r="1259" spans="1:4">
      <c r="A1259" s="353">
        <v>2580</v>
      </c>
      <c r="B1259" s="354" t="s">
        <v>9571</v>
      </c>
      <c r="C1259" s="355" t="s">
        <v>730</v>
      </c>
      <c r="D1259" s="356">
        <v>16.64</v>
      </c>
    </row>
    <row r="1260" spans="1:4">
      <c r="A1260" s="353">
        <v>2583</v>
      </c>
      <c r="B1260" s="354" t="s">
        <v>9572</v>
      </c>
      <c r="C1260" s="355" t="s">
        <v>730</v>
      </c>
      <c r="D1260" s="356">
        <v>139.77000000000001</v>
      </c>
    </row>
    <row r="1261" spans="1:4">
      <c r="A1261" s="353">
        <v>2584</v>
      </c>
      <c r="B1261" s="354" t="s">
        <v>9573</v>
      </c>
      <c r="C1261" s="355" t="s">
        <v>730</v>
      </c>
      <c r="D1261" s="356">
        <v>232.67</v>
      </c>
    </row>
    <row r="1262" spans="1:4">
      <c r="A1262" s="353">
        <v>12010</v>
      </c>
      <c r="B1262" s="354" t="s">
        <v>9574</v>
      </c>
      <c r="C1262" s="355" t="s">
        <v>730</v>
      </c>
      <c r="D1262" s="356">
        <v>12.9</v>
      </c>
    </row>
    <row r="1263" spans="1:4">
      <c r="A1263" s="353">
        <v>39329</v>
      </c>
      <c r="B1263" s="354" t="s">
        <v>9575</v>
      </c>
      <c r="C1263" s="355" t="s">
        <v>730</v>
      </c>
      <c r="D1263" s="356">
        <v>13.49</v>
      </c>
    </row>
    <row r="1264" spans="1:4">
      <c r="A1264" s="353">
        <v>39330</v>
      </c>
      <c r="B1264" s="354" t="s">
        <v>9576</v>
      </c>
      <c r="C1264" s="355" t="s">
        <v>730</v>
      </c>
      <c r="D1264" s="356">
        <v>14.19</v>
      </c>
    </row>
    <row r="1265" spans="1:4">
      <c r="A1265" s="353">
        <v>39332</v>
      </c>
      <c r="B1265" s="354" t="s">
        <v>9577</v>
      </c>
      <c r="C1265" s="355" t="s">
        <v>730</v>
      </c>
      <c r="D1265" s="356">
        <v>15.86</v>
      </c>
    </row>
    <row r="1266" spans="1:4">
      <c r="A1266" s="353">
        <v>39331</v>
      </c>
      <c r="B1266" s="354" t="s">
        <v>9578</v>
      </c>
      <c r="C1266" s="355" t="s">
        <v>730</v>
      </c>
      <c r="D1266" s="356">
        <v>12.62</v>
      </c>
    </row>
    <row r="1267" spans="1:4">
      <c r="A1267" s="353">
        <v>39333</v>
      </c>
      <c r="B1267" s="354" t="s">
        <v>9579</v>
      </c>
      <c r="C1267" s="355" t="s">
        <v>730</v>
      </c>
      <c r="D1267" s="356">
        <v>12.31</v>
      </c>
    </row>
    <row r="1268" spans="1:4">
      <c r="A1268" s="353">
        <v>39335</v>
      </c>
      <c r="B1268" s="354" t="s">
        <v>9580</v>
      </c>
      <c r="C1268" s="355" t="s">
        <v>730</v>
      </c>
      <c r="D1268" s="356">
        <v>14.24</v>
      </c>
    </row>
    <row r="1269" spans="1:4">
      <c r="A1269" s="353">
        <v>39334</v>
      </c>
      <c r="B1269" s="354" t="s">
        <v>9581</v>
      </c>
      <c r="C1269" s="355" t="s">
        <v>730</v>
      </c>
      <c r="D1269" s="356">
        <v>11.32</v>
      </c>
    </row>
    <row r="1270" spans="1:4">
      <c r="A1270" s="353">
        <v>12016</v>
      </c>
      <c r="B1270" s="354" t="s">
        <v>9582</v>
      </c>
      <c r="C1270" s="355" t="s">
        <v>730</v>
      </c>
      <c r="D1270" s="356">
        <v>14.21</v>
      </c>
    </row>
    <row r="1271" spans="1:4">
      <c r="A1271" s="353">
        <v>12015</v>
      </c>
      <c r="B1271" s="354" t="s">
        <v>9583</v>
      </c>
      <c r="C1271" s="355" t="s">
        <v>730</v>
      </c>
      <c r="D1271" s="356">
        <v>16.54</v>
      </c>
    </row>
    <row r="1272" spans="1:4">
      <c r="A1272" s="353">
        <v>12020</v>
      </c>
      <c r="B1272" s="354" t="s">
        <v>9584</v>
      </c>
      <c r="C1272" s="355" t="s">
        <v>730</v>
      </c>
      <c r="D1272" s="356">
        <v>14.21</v>
      </c>
    </row>
    <row r="1273" spans="1:4">
      <c r="A1273" s="353">
        <v>12019</v>
      </c>
      <c r="B1273" s="354" t="s">
        <v>9585</v>
      </c>
      <c r="C1273" s="355" t="s">
        <v>730</v>
      </c>
      <c r="D1273" s="356">
        <v>16.54</v>
      </c>
    </row>
    <row r="1274" spans="1:4">
      <c r="A1274" s="353">
        <v>39336</v>
      </c>
      <c r="B1274" s="354" t="s">
        <v>9586</v>
      </c>
      <c r="C1274" s="355" t="s">
        <v>730</v>
      </c>
      <c r="D1274" s="356">
        <v>14.19</v>
      </c>
    </row>
    <row r="1275" spans="1:4">
      <c r="A1275" s="353">
        <v>39338</v>
      </c>
      <c r="B1275" s="354" t="s">
        <v>9587</v>
      </c>
      <c r="C1275" s="355" t="s">
        <v>730</v>
      </c>
      <c r="D1275" s="356">
        <v>15.86</v>
      </c>
    </row>
    <row r="1276" spans="1:4">
      <c r="A1276" s="353">
        <v>39337</v>
      </c>
      <c r="B1276" s="354" t="s">
        <v>9588</v>
      </c>
      <c r="C1276" s="355" t="s">
        <v>730</v>
      </c>
      <c r="D1276" s="356">
        <v>12.62</v>
      </c>
    </row>
    <row r="1277" spans="1:4">
      <c r="A1277" s="353">
        <v>39341</v>
      </c>
      <c r="B1277" s="354" t="s">
        <v>9589</v>
      </c>
      <c r="C1277" s="355" t="s">
        <v>730</v>
      </c>
      <c r="D1277" s="356">
        <v>20.67</v>
      </c>
    </row>
    <row r="1278" spans="1:4">
      <c r="A1278" s="353">
        <v>39340</v>
      </c>
      <c r="B1278" s="354" t="s">
        <v>9590</v>
      </c>
      <c r="C1278" s="355" t="s">
        <v>730</v>
      </c>
      <c r="D1278" s="356">
        <v>15.17</v>
      </c>
    </row>
    <row r="1279" spans="1:4">
      <c r="A1279" s="353">
        <v>12025</v>
      </c>
      <c r="B1279" s="354" t="s">
        <v>9591</v>
      </c>
      <c r="C1279" s="355" t="s">
        <v>730</v>
      </c>
      <c r="D1279" s="356">
        <v>15.67</v>
      </c>
    </row>
    <row r="1280" spans="1:4">
      <c r="A1280" s="353">
        <v>39342</v>
      </c>
      <c r="B1280" s="354" t="s">
        <v>9592</v>
      </c>
      <c r="C1280" s="355" t="s">
        <v>730</v>
      </c>
      <c r="D1280" s="356">
        <v>20.67</v>
      </c>
    </row>
    <row r="1281" spans="1:4">
      <c r="A1281" s="353">
        <v>39343</v>
      </c>
      <c r="B1281" s="354" t="s">
        <v>9593</v>
      </c>
      <c r="C1281" s="355" t="s">
        <v>730</v>
      </c>
      <c r="D1281" s="356">
        <v>17.45</v>
      </c>
    </row>
    <row r="1282" spans="1:4">
      <c r="A1282" s="353">
        <v>39345</v>
      </c>
      <c r="B1282" s="354" t="s">
        <v>9594</v>
      </c>
      <c r="C1282" s="355" t="s">
        <v>730</v>
      </c>
      <c r="D1282" s="356">
        <v>23.62</v>
      </c>
    </row>
    <row r="1283" spans="1:4">
      <c r="A1283" s="353">
        <v>39344</v>
      </c>
      <c r="B1283" s="354" t="s">
        <v>9595</v>
      </c>
      <c r="C1283" s="355" t="s">
        <v>730</v>
      </c>
      <c r="D1283" s="356">
        <v>16.87</v>
      </c>
    </row>
    <row r="1284" spans="1:4" ht="30">
      <c r="A1284" s="353">
        <v>12623</v>
      </c>
      <c r="B1284" s="354" t="s">
        <v>9596</v>
      </c>
      <c r="C1284" s="355" t="s">
        <v>732</v>
      </c>
      <c r="D1284" s="356">
        <v>46.02</v>
      </c>
    </row>
    <row r="1285" spans="1:4">
      <c r="A1285" s="353">
        <v>34498</v>
      </c>
      <c r="B1285" s="354" t="s">
        <v>9597</v>
      </c>
      <c r="C1285" s="355" t="s">
        <v>730</v>
      </c>
      <c r="D1285" s="356">
        <v>89.08</v>
      </c>
    </row>
    <row r="1286" spans="1:4">
      <c r="A1286" s="353">
        <v>13244</v>
      </c>
      <c r="B1286" s="354" t="s">
        <v>9598</v>
      </c>
      <c r="C1286" s="355" t="s">
        <v>730</v>
      </c>
      <c r="D1286" s="356">
        <v>37.5</v>
      </c>
    </row>
    <row r="1287" spans="1:4" ht="30">
      <c r="A1287" s="353">
        <v>38998</v>
      </c>
      <c r="B1287" s="354" t="s">
        <v>9599</v>
      </c>
      <c r="C1287" s="355" t="s">
        <v>730</v>
      </c>
      <c r="D1287" s="356">
        <v>12.01</v>
      </c>
    </row>
    <row r="1288" spans="1:4" ht="30">
      <c r="A1288" s="353">
        <v>38999</v>
      </c>
      <c r="B1288" s="354" t="s">
        <v>9600</v>
      </c>
      <c r="C1288" s="355" t="s">
        <v>730</v>
      </c>
      <c r="D1288" s="356">
        <v>30.36</v>
      </c>
    </row>
    <row r="1289" spans="1:4" ht="30">
      <c r="A1289" s="353">
        <v>38996</v>
      </c>
      <c r="B1289" s="354" t="s">
        <v>9601</v>
      </c>
      <c r="C1289" s="355" t="s">
        <v>730</v>
      </c>
      <c r="D1289" s="356">
        <v>21.46</v>
      </c>
    </row>
    <row r="1290" spans="1:4" ht="30">
      <c r="A1290" s="353">
        <v>44173</v>
      </c>
      <c r="B1290" s="354" t="s">
        <v>9602</v>
      </c>
      <c r="C1290" s="355" t="s">
        <v>730</v>
      </c>
      <c r="D1290" s="356">
        <v>20.87</v>
      </c>
    </row>
    <row r="1291" spans="1:4" ht="30">
      <c r="A1291" s="353">
        <v>44174</v>
      </c>
      <c r="B1291" s="354" t="s">
        <v>9603</v>
      </c>
      <c r="C1291" s="355" t="s">
        <v>730</v>
      </c>
      <c r="D1291" s="356">
        <v>34.159999999999997</v>
      </c>
    </row>
    <row r="1292" spans="1:4" ht="30">
      <c r="A1292" s="353">
        <v>38997</v>
      </c>
      <c r="B1292" s="354" t="s">
        <v>9604</v>
      </c>
      <c r="C1292" s="355" t="s">
        <v>730</v>
      </c>
      <c r="D1292" s="356">
        <v>30.7</v>
      </c>
    </row>
    <row r="1293" spans="1:4">
      <c r="A1293" s="353">
        <v>39600</v>
      </c>
      <c r="B1293" s="354" t="s">
        <v>9605</v>
      </c>
      <c r="C1293" s="355" t="s">
        <v>730</v>
      </c>
      <c r="D1293" s="356">
        <v>16.04</v>
      </c>
    </row>
    <row r="1294" spans="1:4">
      <c r="A1294" s="353">
        <v>39601</v>
      </c>
      <c r="B1294" s="354" t="s">
        <v>9606</v>
      </c>
      <c r="C1294" s="355" t="s">
        <v>730</v>
      </c>
      <c r="D1294" s="356">
        <v>34.03</v>
      </c>
    </row>
    <row r="1295" spans="1:4">
      <c r="A1295" s="353">
        <v>39862</v>
      </c>
      <c r="B1295" s="354" t="s">
        <v>9607</v>
      </c>
      <c r="C1295" s="355" t="s">
        <v>730</v>
      </c>
      <c r="D1295" s="356">
        <v>13.09</v>
      </c>
    </row>
    <row r="1296" spans="1:4">
      <c r="A1296" s="353">
        <v>39863</v>
      </c>
      <c r="B1296" s="354" t="s">
        <v>9608</v>
      </c>
      <c r="C1296" s="355" t="s">
        <v>730</v>
      </c>
      <c r="D1296" s="356">
        <v>13.27</v>
      </c>
    </row>
    <row r="1297" spans="1:4">
      <c r="A1297" s="353">
        <v>39864</v>
      </c>
      <c r="B1297" s="354" t="s">
        <v>9609</v>
      </c>
      <c r="C1297" s="355" t="s">
        <v>730</v>
      </c>
      <c r="D1297" s="356">
        <v>16.47</v>
      </c>
    </row>
    <row r="1298" spans="1:4">
      <c r="A1298" s="353">
        <v>39865</v>
      </c>
      <c r="B1298" s="354" t="s">
        <v>9610</v>
      </c>
      <c r="C1298" s="355" t="s">
        <v>730</v>
      </c>
      <c r="D1298" s="356">
        <v>23.21</v>
      </c>
    </row>
    <row r="1299" spans="1:4" ht="30">
      <c r="A1299" s="353">
        <v>2517</v>
      </c>
      <c r="B1299" s="354" t="s">
        <v>9611</v>
      </c>
      <c r="C1299" s="355" t="s">
        <v>730</v>
      </c>
      <c r="D1299" s="356">
        <v>23.18</v>
      </c>
    </row>
    <row r="1300" spans="1:4" ht="30">
      <c r="A1300" s="353">
        <v>2522</v>
      </c>
      <c r="B1300" s="354" t="s">
        <v>9612</v>
      </c>
      <c r="C1300" s="355" t="s">
        <v>730</v>
      </c>
      <c r="D1300" s="356">
        <v>14.98</v>
      </c>
    </row>
    <row r="1301" spans="1:4" ht="30">
      <c r="A1301" s="353">
        <v>2548</v>
      </c>
      <c r="B1301" s="354" t="s">
        <v>9613</v>
      </c>
      <c r="C1301" s="355" t="s">
        <v>730</v>
      </c>
      <c r="D1301" s="356">
        <v>9.2100000000000009</v>
      </c>
    </row>
    <row r="1302" spans="1:4" ht="30">
      <c r="A1302" s="353">
        <v>2516</v>
      </c>
      <c r="B1302" s="354" t="s">
        <v>9614</v>
      </c>
      <c r="C1302" s="355" t="s">
        <v>730</v>
      </c>
      <c r="D1302" s="356">
        <v>12.03</v>
      </c>
    </row>
    <row r="1303" spans="1:4" ht="30">
      <c r="A1303" s="353">
        <v>2518</v>
      </c>
      <c r="B1303" s="354" t="s">
        <v>9615</v>
      </c>
      <c r="C1303" s="355" t="s">
        <v>730</v>
      </c>
      <c r="D1303" s="356">
        <v>110.34</v>
      </c>
    </row>
    <row r="1304" spans="1:4" ht="30">
      <c r="A1304" s="353">
        <v>2521</v>
      </c>
      <c r="B1304" s="354" t="s">
        <v>9616</v>
      </c>
      <c r="C1304" s="355" t="s">
        <v>730</v>
      </c>
      <c r="D1304" s="356">
        <v>46.97</v>
      </c>
    </row>
    <row r="1305" spans="1:4" ht="30">
      <c r="A1305" s="353">
        <v>2515</v>
      </c>
      <c r="B1305" s="354" t="s">
        <v>9617</v>
      </c>
      <c r="C1305" s="355" t="s">
        <v>730</v>
      </c>
      <c r="D1305" s="356">
        <v>10.01</v>
      </c>
    </row>
    <row r="1306" spans="1:4" ht="30">
      <c r="A1306" s="353">
        <v>2519</v>
      </c>
      <c r="B1306" s="354" t="s">
        <v>9618</v>
      </c>
      <c r="C1306" s="355" t="s">
        <v>730</v>
      </c>
      <c r="D1306" s="356">
        <v>133.05000000000001</v>
      </c>
    </row>
    <row r="1307" spans="1:4" ht="30">
      <c r="A1307" s="353">
        <v>2520</v>
      </c>
      <c r="B1307" s="354" t="s">
        <v>9619</v>
      </c>
      <c r="C1307" s="355" t="s">
        <v>730</v>
      </c>
      <c r="D1307" s="356">
        <v>244.89</v>
      </c>
    </row>
    <row r="1308" spans="1:4" ht="30">
      <c r="A1308" s="353">
        <v>1602</v>
      </c>
      <c r="B1308" s="354" t="s">
        <v>9620</v>
      </c>
      <c r="C1308" s="355" t="s">
        <v>730</v>
      </c>
      <c r="D1308" s="356">
        <v>43.54</v>
      </c>
    </row>
    <row r="1309" spans="1:4" ht="30">
      <c r="A1309" s="353">
        <v>1601</v>
      </c>
      <c r="B1309" s="354" t="s">
        <v>9621</v>
      </c>
      <c r="C1309" s="355" t="s">
        <v>730</v>
      </c>
      <c r="D1309" s="356">
        <v>38.799999999999997</v>
      </c>
    </row>
    <row r="1310" spans="1:4" ht="30">
      <c r="A1310" s="353">
        <v>1598</v>
      </c>
      <c r="B1310" s="354" t="s">
        <v>9622</v>
      </c>
      <c r="C1310" s="355" t="s">
        <v>730</v>
      </c>
      <c r="D1310" s="356">
        <v>11.48</v>
      </c>
    </row>
    <row r="1311" spans="1:4" ht="30">
      <c r="A1311" s="353">
        <v>1600</v>
      </c>
      <c r="B1311" s="354" t="s">
        <v>9623</v>
      </c>
      <c r="C1311" s="355" t="s">
        <v>730</v>
      </c>
      <c r="D1311" s="356">
        <v>16.95</v>
      </c>
    </row>
    <row r="1312" spans="1:4" ht="30">
      <c r="A1312" s="353">
        <v>1603</v>
      </c>
      <c r="B1312" s="354" t="s">
        <v>9624</v>
      </c>
      <c r="C1312" s="355" t="s">
        <v>730</v>
      </c>
      <c r="D1312" s="356">
        <v>65.73</v>
      </c>
    </row>
    <row r="1313" spans="1:4" ht="30">
      <c r="A1313" s="353">
        <v>1599</v>
      </c>
      <c r="B1313" s="354" t="s">
        <v>9625</v>
      </c>
      <c r="C1313" s="355" t="s">
        <v>730</v>
      </c>
      <c r="D1313" s="356">
        <v>13.32</v>
      </c>
    </row>
    <row r="1314" spans="1:4" ht="30">
      <c r="A1314" s="353">
        <v>1597</v>
      </c>
      <c r="B1314" s="354" t="s">
        <v>9626</v>
      </c>
      <c r="C1314" s="355" t="s">
        <v>730</v>
      </c>
      <c r="D1314" s="356">
        <v>10.79</v>
      </c>
    </row>
    <row r="1315" spans="1:4">
      <c r="A1315" s="353">
        <v>39602</v>
      </c>
      <c r="B1315" s="354" t="s">
        <v>9627</v>
      </c>
      <c r="C1315" s="355" t="s">
        <v>730</v>
      </c>
      <c r="D1315" s="356">
        <v>1.7</v>
      </c>
    </row>
    <row r="1316" spans="1:4">
      <c r="A1316" s="353">
        <v>39603</v>
      </c>
      <c r="B1316" s="354" t="s">
        <v>9628</v>
      </c>
      <c r="C1316" s="355" t="s">
        <v>730</v>
      </c>
      <c r="D1316" s="356">
        <v>3.62</v>
      </c>
    </row>
    <row r="1317" spans="1:4" ht="30">
      <c r="A1317" s="353">
        <v>11821</v>
      </c>
      <c r="B1317" s="354" t="s">
        <v>9629</v>
      </c>
      <c r="C1317" s="355" t="s">
        <v>730</v>
      </c>
      <c r="D1317" s="356">
        <v>8.8699999999999992</v>
      </c>
    </row>
    <row r="1318" spans="1:4" ht="30">
      <c r="A1318" s="353">
        <v>1562</v>
      </c>
      <c r="B1318" s="354" t="s">
        <v>9630</v>
      </c>
      <c r="C1318" s="355" t="s">
        <v>730</v>
      </c>
      <c r="D1318" s="356">
        <v>14.52</v>
      </c>
    </row>
    <row r="1319" spans="1:4" ht="30">
      <c r="A1319" s="353">
        <v>1563</v>
      </c>
      <c r="B1319" s="354" t="s">
        <v>9631</v>
      </c>
      <c r="C1319" s="355" t="s">
        <v>730</v>
      </c>
      <c r="D1319" s="356">
        <v>19.489999999999998</v>
      </c>
    </row>
    <row r="1320" spans="1:4">
      <c r="A1320" s="353">
        <v>11856</v>
      </c>
      <c r="B1320" s="354" t="s">
        <v>9632</v>
      </c>
      <c r="C1320" s="355" t="s">
        <v>730</v>
      </c>
      <c r="D1320" s="356">
        <v>5.81</v>
      </c>
    </row>
    <row r="1321" spans="1:4">
      <c r="A1321" s="353">
        <v>11857</v>
      </c>
      <c r="B1321" s="354" t="s">
        <v>9633</v>
      </c>
      <c r="C1321" s="355" t="s">
        <v>730</v>
      </c>
      <c r="D1321" s="356">
        <v>30.58</v>
      </c>
    </row>
    <row r="1322" spans="1:4">
      <c r="A1322" s="353">
        <v>11858</v>
      </c>
      <c r="B1322" s="354" t="s">
        <v>9634</v>
      </c>
      <c r="C1322" s="355" t="s">
        <v>730</v>
      </c>
      <c r="D1322" s="356">
        <v>37.950000000000003</v>
      </c>
    </row>
    <row r="1323" spans="1:4">
      <c r="A1323" s="353">
        <v>1539</v>
      </c>
      <c r="B1323" s="354" t="s">
        <v>9635</v>
      </c>
      <c r="C1323" s="355" t="s">
        <v>730</v>
      </c>
      <c r="D1323" s="356">
        <v>6.83</v>
      </c>
    </row>
    <row r="1324" spans="1:4">
      <c r="A1324" s="353">
        <v>11859</v>
      </c>
      <c r="B1324" s="354" t="s">
        <v>9636</v>
      </c>
      <c r="C1324" s="355" t="s">
        <v>730</v>
      </c>
      <c r="D1324" s="356">
        <v>51.63</v>
      </c>
    </row>
    <row r="1325" spans="1:4">
      <c r="A1325" s="353">
        <v>1550</v>
      </c>
      <c r="B1325" s="354" t="s">
        <v>9637</v>
      </c>
      <c r="C1325" s="355" t="s">
        <v>730</v>
      </c>
      <c r="D1325" s="356">
        <v>7.2</v>
      </c>
    </row>
    <row r="1326" spans="1:4">
      <c r="A1326" s="353">
        <v>11854</v>
      </c>
      <c r="B1326" s="354" t="s">
        <v>9638</v>
      </c>
      <c r="C1326" s="355" t="s">
        <v>730</v>
      </c>
      <c r="D1326" s="356">
        <v>9</v>
      </c>
    </row>
    <row r="1327" spans="1:4">
      <c r="A1327" s="353">
        <v>11862</v>
      </c>
      <c r="B1327" s="354" t="s">
        <v>9639</v>
      </c>
      <c r="C1327" s="355" t="s">
        <v>730</v>
      </c>
      <c r="D1327" s="356">
        <v>12.62</v>
      </c>
    </row>
    <row r="1328" spans="1:4">
      <c r="A1328" s="353">
        <v>11863</v>
      </c>
      <c r="B1328" s="354" t="s">
        <v>9640</v>
      </c>
      <c r="C1328" s="355" t="s">
        <v>730</v>
      </c>
      <c r="D1328" s="356">
        <v>5.0999999999999996</v>
      </c>
    </row>
    <row r="1329" spans="1:4">
      <c r="A1329" s="353">
        <v>11855</v>
      </c>
      <c r="B1329" s="354" t="s">
        <v>9641</v>
      </c>
      <c r="C1329" s="355" t="s">
        <v>730</v>
      </c>
      <c r="D1329" s="356">
        <v>18.84</v>
      </c>
    </row>
    <row r="1330" spans="1:4">
      <c r="A1330" s="353">
        <v>11864</v>
      </c>
      <c r="B1330" s="354" t="s">
        <v>9642</v>
      </c>
      <c r="C1330" s="355" t="s">
        <v>730</v>
      </c>
      <c r="D1330" s="356">
        <v>28.49</v>
      </c>
    </row>
    <row r="1331" spans="1:4" ht="30">
      <c r="A1331" s="353">
        <v>2527</v>
      </c>
      <c r="B1331" s="354" t="s">
        <v>9643</v>
      </c>
      <c r="C1331" s="355" t="s">
        <v>730</v>
      </c>
      <c r="D1331" s="356">
        <v>8.3000000000000007</v>
      </c>
    </row>
    <row r="1332" spans="1:4" ht="30">
      <c r="A1332" s="353">
        <v>2526</v>
      </c>
      <c r="B1332" s="354" t="s">
        <v>9644</v>
      </c>
      <c r="C1332" s="355" t="s">
        <v>730</v>
      </c>
      <c r="D1332" s="356">
        <v>5.31</v>
      </c>
    </row>
    <row r="1333" spans="1:4" ht="30">
      <c r="A1333" s="353">
        <v>2487</v>
      </c>
      <c r="B1333" s="354" t="s">
        <v>9645</v>
      </c>
      <c r="C1333" s="355" t="s">
        <v>730</v>
      </c>
      <c r="D1333" s="356">
        <v>1.81</v>
      </c>
    </row>
    <row r="1334" spans="1:4" ht="30">
      <c r="A1334" s="353">
        <v>2483</v>
      </c>
      <c r="B1334" s="354" t="s">
        <v>9646</v>
      </c>
      <c r="C1334" s="355" t="s">
        <v>730</v>
      </c>
      <c r="D1334" s="356">
        <v>3.78</v>
      </c>
    </row>
    <row r="1335" spans="1:4" ht="30">
      <c r="A1335" s="353">
        <v>2528</v>
      </c>
      <c r="B1335" s="354" t="s">
        <v>9647</v>
      </c>
      <c r="C1335" s="355" t="s">
        <v>730</v>
      </c>
      <c r="D1335" s="356">
        <v>20.88</v>
      </c>
    </row>
    <row r="1336" spans="1:4" ht="30">
      <c r="A1336" s="353">
        <v>2489</v>
      </c>
      <c r="B1336" s="354" t="s">
        <v>9648</v>
      </c>
      <c r="C1336" s="355" t="s">
        <v>730</v>
      </c>
      <c r="D1336" s="356">
        <v>9.19</v>
      </c>
    </row>
    <row r="1337" spans="1:4" ht="30">
      <c r="A1337" s="353">
        <v>2488</v>
      </c>
      <c r="B1337" s="354" t="s">
        <v>9649</v>
      </c>
      <c r="C1337" s="355" t="s">
        <v>730</v>
      </c>
      <c r="D1337" s="356">
        <v>2.12</v>
      </c>
    </row>
    <row r="1338" spans="1:4" ht="30">
      <c r="A1338" s="353">
        <v>2484</v>
      </c>
      <c r="B1338" s="354" t="s">
        <v>9650</v>
      </c>
      <c r="C1338" s="355" t="s">
        <v>730</v>
      </c>
      <c r="D1338" s="356">
        <v>30.32</v>
      </c>
    </row>
    <row r="1339" spans="1:4" ht="30">
      <c r="A1339" s="353">
        <v>2485</v>
      </c>
      <c r="B1339" s="354" t="s">
        <v>9651</v>
      </c>
      <c r="C1339" s="355" t="s">
        <v>730</v>
      </c>
      <c r="D1339" s="356">
        <v>47.53</v>
      </c>
    </row>
    <row r="1340" spans="1:4" ht="30">
      <c r="A1340" s="353">
        <v>39279</v>
      </c>
      <c r="B1340" s="354" t="s">
        <v>9652</v>
      </c>
      <c r="C1340" s="355" t="s">
        <v>730</v>
      </c>
      <c r="D1340" s="356">
        <v>8.35</v>
      </c>
    </row>
    <row r="1341" spans="1:4" ht="30">
      <c r="A1341" s="353">
        <v>39280</v>
      </c>
      <c r="B1341" s="354" t="s">
        <v>9653</v>
      </c>
      <c r="C1341" s="355" t="s">
        <v>730</v>
      </c>
      <c r="D1341" s="356">
        <v>9.36</v>
      </c>
    </row>
    <row r="1342" spans="1:4" ht="30">
      <c r="A1342" s="353">
        <v>39281</v>
      </c>
      <c r="B1342" s="354" t="s">
        <v>9654</v>
      </c>
      <c r="C1342" s="355" t="s">
        <v>730</v>
      </c>
      <c r="D1342" s="356">
        <v>12.37</v>
      </c>
    </row>
    <row r="1343" spans="1:4" ht="30">
      <c r="A1343" s="353">
        <v>39282</v>
      </c>
      <c r="B1343" s="354" t="s">
        <v>9655</v>
      </c>
      <c r="C1343" s="355" t="s">
        <v>730</v>
      </c>
      <c r="D1343" s="356">
        <v>17.260000000000002</v>
      </c>
    </row>
    <row r="1344" spans="1:4" ht="30">
      <c r="A1344" s="353">
        <v>38844</v>
      </c>
      <c r="B1344" s="354" t="s">
        <v>9656</v>
      </c>
      <c r="C1344" s="355" t="s">
        <v>730</v>
      </c>
      <c r="D1344" s="356">
        <v>8.4700000000000006</v>
      </c>
    </row>
    <row r="1345" spans="1:4" ht="30">
      <c r="A1345" s="353">
        <v>38846</v>
      </c>
      <c r="B1345" s="354" t="s">
        <v>9657</v>
      </c>
      <c r="C1345" s="355" t="s">
        <v>730</v>
      </c>
      <c r="D1345" s="356">
        <v>8.6199999999999992</v>
      </c>
    </row>
    <row r="1346" spans="1:4" ht="30">
      <c r="A1346" s="353">
        <v>38847</v>
      </c>
      <c r="B1346" s="354" t="s">
        <v>9658</v>
      </c>
      <c r="C1346" s="355" t="s">
        <v>730</v>
      </c>
      <c r="D1346" s="356">
        <v>10.09</v>
      </c>
    </row>
    <row r="1347" spans="1:4" ht="30">
      <c r="A1347" s="353">
        <v>38850</v>
      </c>
      <c r="B1347" s="354" t="s">
        <v>9659</v>
      </c>
      <c r="C1347" s="355" t="s">
        <v>730</v>
      </c>
      <c r="D1347" s="356">
        <v>18.23</v>
      </c>
    </row>
    <row r="1348" spans="1:4" ht="30">
      <c r="A1348" s="353">
        <v>38848</v>
      </c>
      <c r="B1348" s="354" t="s">
        <v>9660</v>
      </c>
      <c r="C1348" s="355" t="s">
        <v>730</v>
      </c>
      <c r="D1348" s="356">
        <v>11.95</v>
      </c>
    </row>
    <row r="1349" spans="1:4" ht="30">
      <c r="A1349" s="353">
        <v>38851</v>
      </c>
      <c r="B1349" s="354" t="s">
        <v>9661</v>
      </c>
      <c r="C1349" s="355" t="s">
        <v>730</v>
      </c>
      <c r="D1349" s="356">
        <v>20.61</v>
      </c>
    </row>
    <row r="1350" spans="1:4" ht="30">
      <c r="A1350" s="353">
        <v>38854</v>
      </c>
      <c r="B1350" s="354" t="s">
        <v>9662</v>
      </c>
      <c r="C1350" s="355" t="s">
        <v>730</v>
      </c>
      <c r="D1350" s="356">
        <v>8.9499999999999993</v>
      </c>
    </row>
    <row r="1351" spans="1:4">
      <c r="A1351" s="353">
        <v>44247</v>
      </c>
      <c r="B1351" s="354" t="s">
        <v>9663</v>
      </c>
      <c r="C1351" s="355" t="s">
        <v>730</v>
      </c>
      <c r="D1351" s="356">
        <v>1523.69</v>
      </c>
    </row>
    <row r="1352" spans="1:4">
      <c r="A1352" s="353">
        <v>38005</v>
      </c>
      <c r="B1352" s="354" t="s">
        <v>9664</v>
      </c>
      <c r="C1352" s="355" t="s">
        <v>730</v>
      </c>
      <c r="D1352" s="356">
        <v>18.12</v>
      </c>
    </row>
    <row r="1353" spans="1:4">
      <c r="A1353" s="353">
        <v>38006</v>
      </c>
      <c r="B1353" s="354" t="s">
        <v>9665</v>
      </c>
      <c r="C1353" s="355" t="s">
        <v>730</v>
      </c>
      <c r="D1353" s="356">
        <v>24.07</v>
      </c>
    </row>
    <row r="1354" spans="1:4">
      <c r="A1354" s="353">
        <v>38428</v>
      </c>
      <c r="B1354" s="354" t="s">
        <v>9666</v>
      </c>
      <c r="C1354" s="355" t="s">
        <v>730</v>
      </c>
      <c r="D1354" s="356">
        <v>21.56</v>
      </c>
    </row>
    <row r="1355" spans="1:4">
      <c r="A1355" s="353">
        <v>38007</v>
      </c>
      <c r="B1355" s="354" t="s">
        <v>9667</v>
      </c>
      <c r="C1355" s="355" t="s">
        <v>730</v>
      </c>
      <c r="D1355" s="356">
        <v>27.78</v>
      </c>
    </row>
    <row r="1356" spans="1:4">
      <c r="A1356" s="353">
        <v>38008</v>
      </c>
      <c r="B1356" s="354" t="s">
        <v>9668</v>
      </c>
      <c r="C1356" s="355" t="s">
        <v>730</v>
      </c>
      <c r="D1356" s="356">
        <v>44.45</v>
      </c>
    </row>
    <row r="1357" spans="1:4">
      <c r="A1357" s="353">
        <v>38009</v>
      </c>
      <c r="B1357" s="354" t="s">
        <v>9669</v>
      </c>
      <c r="C1357" s="355" t="s">
        <v>730</v>
      </c>
      <c r="D1357" s="356">
        <v>54.41</v>
      </c>
    </row>
    <row r="1358" spans="1:4">
      <c r="A1358" s="353">
        <v>44248</v>
      </c>
      <c r="B1358" s="354" t="s">
        <v>9670</v>
      </c>
      <c r="C1358" s="355" t="s">
        <v>730</v>
      </c>
      <c r="D1358" s="356">
        <v>88.7</v>
      </c>
    </row>
    <row r="1359" spans="1:4">
      <c r="A1359" s="353">
        <v>44249</v>
      </c>
      <c r="B1359" s="354" t="s">
        <v>9671</v>
      </c>
      <c r="C1359" s="355" t="s">
        <v>730</v>
      </c>
      <c r="D1359" s="356">
        <v>342.2</v>
      </c>
    </row>
    <row r="1360" spans="1:4">
      <c r="A1360" s="353">
        <v>44250</v>
      </c>
      <c r="B1360" s="354" t="s">
        <v>9672</v>
      </c>
      <c r="C1360" s="355" t="s">
        <v>730</v>
      </c>
      <c r="D1360" s="356">
        <v>496.95</v>
      </c>
    </row>
    <row r="1361" spans="1:4" ht="60">
      <c r="A1361" s="353">
        <v>3104</v>
      </c>
      <c r="B1361" s="354" t="s">
        <v>9673</v>
      </c>
      <c r="C1361" s="355" t="s">
        <v>742</v>
      </c>
      <c r="D1361" s="356">
        <v>149.81</v>
      </c>
    </row>
    <row r="1362" spans="1:4" ht="30">
      <c r="A1362" s="353">
        <v>1607</v>
      </c>
      <c r="B1362" s="354" t="s">
        <v>9674</v>
      </c>
      <c r="C1362" s="355" t="s">
        <v>742</v>
      </c>
      <c r="D1362" s="356">
        <v>0.19</v>
      </c>
    </row>
    <row r="1363" spans="1:4" ht="30">
      <c r="A1363" s="353">
        <v>38169</v>
      </c>
      <c r="B1363" s="354" t="s">
        <v>9675</v>
      </c>
      <c r="C1363" s="355" t="s">
        <v>742</v>
      </c>
      <c r="D1363" s="356">
        <v>78.73</v>
      </c>
    </row>
    <row r="1364" spans="1:4" ht="30">
      <c r="A1364" s="353">
        <v>6142</v>
      </c>
      <c r="B1364" s="354" t="s">
        <v>9676</v>
      </c>
      <c r="C1364" s="355" t="s">
        <v>730</v>
      </c>
      <c r="D1364" s="356">
        <v>9.06</v>
      </c>
    </row>
    <row r="1365" spans="1:4" ht="30">
      <c r="A1365" s="353">
        <v>11686</v>
      </c>
      <c r="B1365" s="354" t="s">
        <v>9677</v>
      </c>
      <c r="C1365" s="355" t="s">
        <v>730</v>
      </c>
      <c r="D1365" s="356">
        <v>12.58</v>
      </c>
    </row>
    <row r="1366" spans="1:4" ht="30">
      <c r="A1366" s="353">
        <v>37598</v>
      </c>
      <c r="B1366" s="354" t="s">
        <v>9678</v>
      </c>
      <c r="C1366" s="355" t="s">
        <v>730</v>
      </c>
      <c r="D1366" s="356">
        <v>38.11</v>
      </c>
    </row>
    <row r="1367" spans="1:4" ht="45">
      <c r="A1367" s="353">
        <v>25398</v>
      </c>
      <c r="B1367" s="354" t="s">
        <v>9679</v>
      </c>
      <c r="C1367" s="355" t="s">
        <v>730</v>
      </c>
      <c r="D1367" s="356">
        <v>4539.57</v>
      </c>
    </row>
    <row r="1368" spans="1:4" ht="45">
      <c r="A1368" s="353">
        <v>25399</v>
      </c>
      <c r="B1368" s="354" t="s">
        <v>9680</v>
      </c>
      <c r="C1368" s="355" t="s">
        <v>730</v>
      </c>
      <c r="D1368" s="356">
        <v>2755.92</v>
      </c>
    </row>
    <row r="1369" spans="1:4" ht="30">
      <c r="A1369" s="353">
        <v>43440</v>
      </c>
      <c r="B1369" s="354" t="s">
        <v>9681</v>
      </c>
      <c r="C1369" s="355" t="s">
        <v>730</v>
      </c>
      <c r="D1369" s="356">
        <v>304.41000000000003</v>
      </c>
    </row>
    <row r="1370" spans="1:4" ht="30">
      <c r="A1370" s="353">
        <v>10667</v>
      </c>
      <c r="B1370" s="354" t="s">
        <v>9682</v>
      </c>
      <c r="C1370" s="355" t="s">
        <v>730</v>
      </c>
      <c r="D1370" s="356">
        <v>22850</v>
      </c>
    </row>
    <row r="1371" spans="1:4" ht="30">
      <c r="A1371" s="353">
        <v>1613</v>
      </c>
      <c r="B1371" s="354" t="s">
        <v>9683</v>
      </c>
      <c r="C1371" s="355" t="s">
        <v>730</v>
      </c>
      <c r="D1371" s="356">
        <v>1870.26</v>
      </c>
    </row>
    <row r="1372" spans="1:4" ht="30">
      <c r="A1372" s="353">
        <v>1626</v>
      </c>
      <c r="B1372" s="354" t="s">
        <v>9684</v>
      </c>
      <c r="C1372" s="355" t="s">
        <v>730</v>
      </c>
      <c r="D1372" s="356">
        <v>2797.2</v>
      </c>
    </row>
    <row r="1373" spans="1:4" ht="30">
      <c r="A1373" s="353">
        <v>1625</v>
      </c>
      <c r="B1373" s="354" t="s">
        <v>9685</v>
      </c>
      <c r="C1373" s="355" t="s">
        <v>730</v>
      </c>
      <c r="D1373" s="356">
        <v>195.37</v>
      </c>
    </row>
    <row r="1374" spans="1:4" ht="30">
      <c r="A1374" s="353">
        <v>1622</v>
      </c>
      <c r="B1374" s="354" t="s">
        <v>9686</v>
      </c>
      <c r="C1374" s="355" t="s">
        <v>730</v>
      </c>
      <c r="D1374" s="356">
        <v>6312.14</v>
      </c>
    </row>
    <row r="1375" spans="1:4" ht="30">
      <c r="A1375" s="353">
        <v>1620</v>
      </c>
      <c r="B1375" s="354" t="s">
        <v>9687</v>
      </c>
      <c r="C1375" s="355" t="s">
        <v>730</v>
      </c>
      <c r="D1375" s="356">
        <v>411.56</v>
      </c>
    </row>
    <row r="1376" spans="1:4" ht="30">
      <c r="A1376" s="353">
        <v>1629</v>
      </c>
      <c r="B1376" s="354" t="s">
        <v>9688</v>
      </c>
      <c r="C1376" s="355" t="s">
        <v>730</v>
      </c>
      <c r="D1376" s="356">
        <v>15362.26</v>
      </c>
    </row>
    <row r="1377" spans="1:4" ht="30">
      <c r="A1377" s="353">
        <v>1627</v>
      </c>
      <c r="B1377" s="354" t="s">
        <v>9689</v>
      </c>
      <c r="C1377" s="355" t="s">
        <v>730</v>
      </c>
      <c r="D1377" s="356">
        <v>786.69</v>
      </c>
    </row>
    <row r="1378" spans="1:4" ht="30">
      <c r="A1378" s="353">
        <v>1623</v>
      </c>
      <c r="B1378" s="354" t="s">
        <v>9690</v>
      </c>
      <c r="C1378" s="355" t="s">
        <v>730</v>
      </c>
      <c r="D1378" s="356">
        <v>159.33000000000001</v>
      </c>
    </row>
    <row r="1379" spans="1:4" ht="30">
      <c r="A1379" s="353">
        <v>1619</v>
      </c>
      <c r="B1379" s="354" t="s">
        <v>9691</v>
      </c>
      <c r="C1379" s="355" t="s">
        <v>730</v>
      </c>
      <c r="D1379" s="356">
        <v>219.18</v>
      </c>
    </row>
    <row r="1380" spans="1:4" ht="30">
      <c r="A1380" s="353">
        <v>1630</v>
      </c>
      <c r="B1380" s="354" t="s">
        <v>9692</v>
      </c>
      <c r="C1380" s="355" t="s">
        <v>730</v>
      </c>
      <c r="D1380" s="356">
        <v>4825.76</v>
      </c>
    </row>
    <row r="1381" spans="1:4" ht="30">
      <c r="A1381" s="353">
        <v>1616</v>
      </c>
      <c r="B1381" s="354" t="s">
        <v>9693</v>
      </c>
      <c r="C1381" s="355" t="s">
        <v>730</v>
      </c>
      <c r="D1381" s="356">
        <v>7422.11</v>
      </c>
    </row>
    <row r="1382" spans="1:4" ht="30">
      <c r="A1382" s="353">
        <v>1614</v>
      </c>
      <c r="B1382" s="354" t="s">
        <v>9694</v>
      </c>
      <c r="C1382" s="355" t="s">
        <v>730</v>
      </c>
      <c r="D1382" s="356">
        <v>339.22</v>
      </c>
    </row>
    <row r="1383" spans="1:4" ht="30">
      <c r="A1383" s="353">
        <v>1617</v>
      </c>
      <c r="B1383" s="354" t="s">
        <v>9695</v>
      </c>
      <c r="C1383" s="355" t="s">
        <v>730</v>
      </c>
      <c r="D1383" s="356">
        <v>8860.39</v>
      </c>
    </row>
    <row r="1384" spans="1:4" ht="30">
      <c r="A1384" s="353">
        <v>1621</v>
      </c>
      <c r="B1384" s="354" t="s">
        <v>9696</v>
      </c>
      <c r="C1384" s="355" t="s">
        <v>730</v>
      </c>
      <c r="D1384" s="356">
        <v>606.67999999999995</v>
      </c>
    </row>
    <row r="1385" spans="1:4" ht="30">
      <c r="A1385" s="353">
        <v>1624</v>
      </c>
      <c r="B1385" s="354" t="s">
        <v>9697</v>
      </c>
      <c r="C1385" s="355" t="s">
        <v>730</v>
      </c>
      <c r="D1385" s="356">
        <v>21779.279999999999</v>
      </c>
    </row>
    <row r="1386" spans="1:4" ht="30">
      <c r="A1386" s="353">
        <v>1615</v>
      </c>
      <c r="B1386" s="354" t="s">
        <v>9698</v>
      </c>
      <c r="C1386" s="355" t="s">
        <v>730</v>
      </c>
      <c r="D1386" s="356">
        <v>1139.25</v>
      </c>
    </row>
    <row r="1387" spans="1:4">
      <c r="A1387" s="353">
        <v>1612</v>
      </c>
      <c r="B1387" s="354" t="s">
        <v>9699</v>
      </c>
      <c r="C1387" s="355" t="s">
        <v>730</v>
      </c>
      <c r="D1387" s="356">
        <v>150.05000000000001</v>
      </c>
    </row>
    <row r="1388" spans="1:4" ht="30">
      <c r="A1388" s="353">
        <v>1618</v>
      </c>
      <c r="B1388" s="354" t="s">
        <v>9700</v>
      </c>
      <c r="C1388" s="355" t="s">
        <v>730</v>
      </c>
      <c r="D1388" s="356">
        <v>1565.5</v>
      </c>
    </row>
    <row r="1389" spans="1:4">
      <c r="A1389" s="353">
        <v>14211</v>
      </c>
      <c r="B1389" s="354" t="s">
        <v>9701</v>
      </c>
      <c r="C1389" s="355" t="s">
        <v>730</v>
      </c>
      <c r="D1389" s="356">
        <v>36.42</v>
      </c>
    </row>
    <row r="1390" spans="1:4" ht="30">
      <c r="A1390" s="353">
        <v>43657</v>
      </c>
      <c r="B1390" s="354" t="s">
        <v>9702</v>
      </c>
      <c r="C1390" s="355" t="s">
        <v>732</v>
      </c>
      <c r="D1390" s="356">
        <v>15.19</v>
      </c>
    </row>
    <row r="1391" spans="1:4">
      <c r="A1391" s="353">
        <v>38200</v>
      </c>
      <c r="B1391" s="354" t="s">
        <v>9703</v>
      </c>
      <c r="C1391" s="355" t="s">
        <v>743</v>
      </c>
      <c r="D1391" s="356">
        <v>732.01</v>
      </c>
    </row>
    <row r="1392" spans="1:4" ht="30">
      <c r="A1392" s="353">
        <v>39269</v>
      </c>
      <c r="B1392" s="354" t="s">
        <v>9704</v>
      </c>
      <c r="C1392" s="355" t="s">
        <v>732</v>
      </c>
      <c r="D1392" s="356">
        <v>1.28</v>
      </c>
    </row>
    <row r="1393" spans="1:4" ht="30">
      <c r="A1393" s="353">
        <v>11889</v>
      </c>
      <c r="B1393" s="354" t="s">
        <v>9705</v>
      </c>
      <c r="C1393" s="355" t="s">
        <v>732</v>
      </c>
      <c r="D1393" s="356">
        <v>1.76</v>
      </c>
    </row>
    <row r="1394" spans="1:4" ht="30">
      <c r="A1394" s="353">
        <v>39270</v>
      </c>
      <c r="B1394" s="354" t="s">
        <v>9706</v>
      </c>
      <c r="C1394" s="355" t="s">
        <v>732</v>
      </c>
      <c r="D1394" s="356">
        <v>2.29</v>
      </c>
    </row>
    <row r="1395" spans="1:4" ht="30">
      <c r="A1395" s="353">
        <v>11890</v>
      </c>
      <c r="B1395" s="354" t="s">
        <v>9707</v>
      </c>
      <c r="C1395" s="355" t="s">
        <v>732</v>
      </c>
      <c r="D1395" s="356">
        <v>3.12</v>
      </c>
    </row>
    <row r="1396" spans="1:4" ht="30">
      <c r="A1396" s="353">
        <v>11891</v>
      </c>
      <c r="B1396" s="354" t="s">
        <v>9708</v>
      </c>
      <c r="C1396" s="355" t="s">
        <v>732</v>
      </c>
      <c r="D1396" s="356">
        <v>5.0599999999999996</v>
      </c>
    </row>
    <row r="1397" spans="1:4" ht="30">
      <c r="A1397" s="353">
        <v>11892</v>
      </c>
      <c r="B1397" s="354" t="s">
        <v>9709</v>
      </c>
      <c r="C1397" s="355" t="s">
        <v>732</v>
      </c>
      <c r="D1397" s="356">
        <v>8.27</v>
      </c>
    </row>
    <row r="1398" spans="1:4">
      <c r="A1398" s="353">
        <v>37601</v>
      </c>
      <c r="B1398" s="354" t="s">
        <v>9710</v>
      </c>
      <c r="C1398" s="355" t="s">
        <v>732</v>
      </c>
      <c r="D1398" s="356">
        <v>8.4700000000000006</v>
      </c>
    </row>
    <row r="1399" spans="1:4">
      <c r="A1399" s="353">
        <v>1634</v>
      </c>
      <c r="B1399" s="354" t="s">
        <v>9711</v>
      </c>
      <c r="C1399" s="355" t="s">
        <v>732</v>
      </c>
      <c r="D1399" s="356">
        <v>8.75</v>
      </c>
    </row>
    <row r="1400" spans="1:4" ht="30">
      <c r="A1400" s="353">
        <v>5086</v>
      </c>
      <c r="B1400" s="354" t="s">
        <v>9712</v>
      </c>
      <c r="C1400" s="355" t="s">
        <v>733</v>
      </c>
      <c r="D1400" s="356">
        <v>32.590000000000003</v>
      </c>
    </row>
    <row r="1401" spans="1:4" ht="30">
      <c r="A1401" s="353">
        <v>11280</v>
      </c>
      <c r="B1401" s="354" t="s">
        <v>9713</v>
      </c>
      <c r="C1401" s="355" t="s">
        <v>730</v>
      </c>
      <c r="D1401" s="356">
        <v>12156.31</v>
      </c>
    </row>
    <row r="1402" spans="1:4" ht="30">
      <c r="A1402" s="353">
        <v>40519</v>
      </c>
      <c r="B1402" s="354" t="s">
        <v>9714</v>
      </c>
      <c r="C1402" s="355" t="s">
        <v>730</v>
      </c>
      <c r="D1402" s="356">
        <v>100212.47</v>
      </c>
    </row>
    <row r="1403" spans="1:4">
      <c r="A1403" s="353">
        <v>39869</v>
      </c>
      <c r="B1403" s="354" t="s">
        <v>9715</v>
      </c>
      <c r="C1403" s="355" t="s">
        <v>730</v>
      </c>
      <c r="D1403" s="356">
        <v>12.99</v>
      </c>
    </row>
    <row r="1404" spans="1:4">
      <c r="A1404" s="353">
        <v>39870</v>
      </c>
      <c r="B1404" s="354" t="s">
        <v>9716</v>
      </c>
      <c r="C1404" s="355" t="s">
        <v>730</v>
      </c>
      <c r="D1404" s="356">
        <v>19.88</v>
      </c>
    </row>
    <row r="1405" spans="1:4">
      <c r="A1405" s="353">
        <v>39871</v>
      </c>
      <c r="B1405" s="354" t="s">
        <v>9717</v>
      </c>
      <c r="C1405" s="355" t="s">
        <v>730</v>
      </c>
      <c r="D1405" s="356">
        <v>22.28</v>
      </c>
    </row>
    <row r="1406" spans="1:4">
      <c r="A1406" s="353">
        <v>12722</v>
      </c>
      <c r="B1406" s="354" t="s">
        <v>9718</v>
      </c>
      <c r="C1406" s="355" t="s">
        <v>730</v>
      </c>
      <c r="D1406" s="356">
        <v>745.61</v>
      </c>
    </row>
    <row r="1407" spans="1:4">
      <c r="A1407" s="353">
        <v>12714</v>
      </c>
      <c r="B1407" s="354" t="s">
        <v>9719</v>
      </c>
      <c r="C1407" s="355" t="s">
        <v>730</v>
      </c>
      <c r="D1407" s="356">
        <v>4.87</v>
      </c>
    </row>
    <row r="1408" spans="1:4">
      <c r="A1408" s="353">
        <v>12715</v>
      </c>
      <c r="B1408" s="354" t="s">
        <v>9720</v>
      </c>
      <c r="C1408" s="355" t="s">
        <v>730</v>
      </c>
      <c r="D1408" s="356">
        <v>10.99</v>
      </c>
    </row>
    <row r="1409" spans="1:4">
      <c r="A1409" s="353">
        <v>12716</v>
      </c>
      <c r="B1409" s="354" t="s">
        <v>9721</v>
      </c>
      <c r="C1409" s="355" t="s">
        <v>730</v>
      </c>
      <c r="D1409" s="356">
        <v>18.87</v>
      </c>
    </row>
    <row r="1410" spans="1:4">
      <c r="A1410" s="353">
        <v>12717</v>
      </c>
      <c r="B1410" s="354" t="s">
        <v>9722</v>
      </c>
      <c r="C1410" s="355" t="s">
        <v>730</v>
      </c>
      <c r="D1410" s="356">
        <v>37.090000000000003</v>
      </c>
    </row>
    <row r="1411" spans="1:4">
      <c r="A1411" s="353">
        <v>12718</v>
      </c>
      <c r="B1411" s="354" t="s">
        <v>9723</v>
      </c>
      <c r="C1411" s="355" t="s">
        <v>730</v>
      </c>
      <c r="D1411" s="356">
        <v>56.93</v>
      </c>
    </row>
    <row r="1412" spans="1:4">
      <c r="A1412" s="353">
        <v>12719</v>
      </c>
      <c r="B1412" s="354" t="s">
        <v>9724</v>
      </c>
      <c r="C1412" s="355" t="s">
        <v>730</v>
      </c>
      <c r="D1412" s="356">
        <v>90.37</v>
      </c>
    </row>
    <row r="1413" spans="1:4">
      <c r="A1413" s="353">
        <v>12720</v>
      </c>
      <c r="B1413" s="354" t="s">
        <v>9725</v>
      </c>
      <c r="C1413" s="355" t="s">
        <v>730</v>
      </c>
      <c r="D1413" s="356">
        <v>314.67</v>
      </c>
    </row>
    <row r="1414" spans="1:4">
      <c r="A1414" s="353">
        <v>12721</v>
      </c>
      <c r="B1414" s="354" t="s">
        <v>9726</v>
      </c>
      <c r="C1414" s="355" t="s">
        <v>730</v>
      </c>
      <c r="D1414" s="356">
        <v>301.74</v>
      </c>
    </row>
    <row r="1415" spans="1:4">
      <c r="A1415" s="353">
        <v>3468</v>
      </c>
      <c r="B1415" s="354" t="s">
        <v>9727</v>
      </c>
      <c r="C1415" s="355" t="s">
        <v>730</v>
      </c>
      <c r="D1415" s="356">
        <v>47.39</v>
      </c>
    </row>
    <row r="1416" spans="1:4">
      <c r="A1416" s="353">
        <v>3465</v>
      </c>
      <c r="B1416" s="354" t="s">
        <v>9728</v>
      </c>
      <c r="C1416" s="355" t="s">
        <v>730</v>
      </c>
      <c r="D1416" s="356">
        <v>47.37</v>
      </c>
    </row>
    <row r="1417" spans="1:4">
      <c r="A1417" s="353">
        <v>12403</v>
      </c>
      <c r="B1417" s="354" t="s">
        <v>9729</v>
      </c>
      <c r="C1417" s="355" t="s">
        <v>730</v>
      </c>
      <c r="D1417" s="356">
        <v>33.76</v>
      </c>
    </row>
    <row r="1418" spans="1:4">
      <c r="A1418" s="353">
        <v>3463</v>
      </c>
      <c r="B1418" s="354" t="s">
        <v>9730</v>
      </c>
      <c r="C1418" s="355" t="s">
        <v>730</v>
      </c>
      <c r="D1418" s="356">
        <v>19.73</v>
      </c>
    </row>
    <row r="1419" spans="1:4">
      <c r="A1419" s="353">
        <v>3464</v>
      </c>
      <c r="B1419" s="354" t="s">
        <v>9731</v>
      </c>
      <c r="C1419" s="355" t="s">
        <v>730</v>
      </c>
      <c r="D1419" s="356">
        <v>19.73</v>
      </c>
    </row>
    <row r="1420" spans="1:4">
      <c r="A1420" s="353">
        <v>3466</v>
      </c>
      <c r="B1420" s="354" t="s">
        <v>9732</v>
      </c>
      <c r="C1420" s="355" t="s">
        <v>730</v>
      </c>
      <c r="D1420" s="356">
        <v>120.31</v>
      </c>
    </row>
    <row r="1421" spans="1:4">
      <c r="A1421" s="353">
        <v>3467</v>
      </c>
      <c r="B1421" s="354" t="s">
        <v>9733</v>
      </c>
      <c r="C1421" s="355" t="s">
        <v>730</v>
      </c>
      <c r="D1421" s="356">
        <v>67.95</v>
      </c>
    </row>
    <row r="1422" spans="1:4">
      <c r="A1422" s="353">
        <v>3462</v>
      </c>
      <c r="B1422" s="354" t="s">
        <v>9734</v>
      </c>
      <c r="C1422" s="355" t="s">
        <v>730</v>
      </c>
      <c r="D1422" s="356">
        <v>13.01</v>
      </c>
    </row>
    <row r="1423" spans="1:4">
      <c r="A1423" s="353">
        <v>3446</v>
      </c>
      <c r="B1423" s="354" t="s">
        <v>9735</v>
      </c>
      <c r="C1423" s="355" t="s">
        <v>730</v>
      </c>
      <c r="D1423" s="356">
        <v>40.06</v>
      </c>
    </row>
    <row r="1424" spans="1:4">
      <c r="A1424" s="353">
        <v>3445</v>
      </c>
      <c r="B1424" s="354" t="s">
        <v>9736</v>
      </c>
      <c r="C1424" s="355" t="s">
        <v>730</v>
      </c>
      <c r="D1424" s="356">
        <v>32.700000000000003</v>
      </c>
    </row>
    <row r="1425" spans="1:4">
      <c r="A1425" s="353">
        <v>3441</v>
      </c>
      <c r="B1425" s="354" t="s">
        <v>9737</v>
      </c>
      <c r="C1425" s="355" t="s">
        <v>730</v>
      </c>
      <c r="D1425" s="356">
        <v>9.23</v>
      </c>
    </row>
    <row r="1426" spans="1:4">
      <c r="A1426" s="353">
        <v>3444</v>
      </c>
      <c r="B1426" s="354" t="s">
        <v>9738</v>
      </c>
      <c r="C1426" s="355" t="s">
        <v>730</v>
      </c>
      <c r="D1426" s="356">
        <v>20.13</v>
      </c>
    </row>
    <row r="1427" spans="1:4">
      <c r="A1427" s="353">
        <v>12402</v>
      </c>
      <c r="B1427" s="354" t="s">
        <v>9739</v>
      </c>
      <c r="C1427" s="355" t="s">
        <v>730</v>
      </c>
      <c r="D1427" s="356">
        <v>112.6</v>
      </c>
    </row>
    <row r="1428" spans="1:4">
      <c r="A1428" s="353">
        <v>3447</v>
      </c>
      <c r="B1428" s="354" t="s">
        <v>9740</v>
      </c>
      <c r="C1428" s="355" t="s">
        <v>730</v>
      </c>
      <c r="D1428" s="356">
        <v>58.25</v>
      </c>
    </row>
    <row r="1429" spans="1:4">
      <c r="A1429" s="353">
        <v>3442</v>
      </c>
      <c r="B1429" s="354" t="s">
        <v>9741</v>
      </c>
      <c r="C1429" s="355" t="s">
        <v>730</v>
      </c>
      <c r="D1429" s="356">
        <v>13.8</v>
      </c>
    </row>
    <row r="1430" spans="1:4">
      <c r="A1430" s="353">
        <v>3448</v>
      </c>
      <c r="B1430" s="354" t="s">
        <v>9742</v>
      </c>
      <c r="C1430" s="355" t="s">
        <v>730</v>
      </c>
      <c r="D1430" s="356">
        <v>164.62</v>
      </c>
    </row>
    <row r="1431" spans="1:4">
      <c r="A1431" s="353">
        <v>3449</v>
      </c>
      <c r="B1431" s="354" t="s">
        <v>9743</v>
      </c>
      <c r="C1431" s="355" t="s">
        <v>730</v>
      </c>
      <c r="D1431" s="356">
        <v>288.45</v>
      </c>
    </row>
    <row r="1432" spans="1:4">
      <c r="A1432" s="353">
        <v>37438</v>
      </c>
      <c r="B1432" s="354" t="s">
        <v>9744</v>
      </c>
      <c r="C1432" s="355" t="s">
        <v>730</v>
      </c>
      <c r="D1432" s="356">
        <v>232.23</v>
      </c>
    </row>
    <row r="1433" spans="1:4">
      <c r="A1433" s="353">
        <v>37439</v>
      </c>
      <c r="B1433" s="354" t="s">
        <v>9745</v>
      </c>
      <c r="C1433" s="355" t="s">
        <v>730</v>
      </c>
      <c r="D1433" s="356">
        <v>1518.32</v>
      </c>
    </row>
    <row r="1434" spans="1:4">
      <c r="A1434" s="353">
        <v>37435</v>
      </c>
      <c r="B1434" s="354" t="s">
        <v>9746</v>
      </c>
      <c r="C1434" s="355" t="s">
        <v>730</v>
      </c>
      <c r="D1434" s="356">
        <v>27.29</v>
      </c>
    </row>
    <row r="1435" spans="1:4">
      <c r="A1435" s="353">
        <v>37436</v>
      </c>
      <c r="B1435" s="354" t="s">
        <v>9747</v>
      </c>
      <c r="C1435" s="355" t="s">
        <v>730</v>
      </c>
      <c r="D1435" s="356">
        <v>32.21</v>
      </c>
    </row>
    <row r="1436" spans="1:4">
      <c r="A1436" s="353">
        <v>37437</v>
      </c>
      <c r="B1436" s="354" t="s">
        <v>9748</v>
      </c>
      <c r="C1436" s="355" t="s">
        <v>730</v>
      </c>
      <c r="D1436" s="356">
        <v>46.58</v>
      </c>
    </row>
    <row r="1437" spans="1:4">
      <c r="A1437" s="353">
        <v>3473</v>
      </c>
      <c r="B1437" s="354" t="s">
        <v>9749</v>
      </c>
      <c r="C1437" s="355" t="s">
        <v>730</v>
      </c>
      <c r="D1437" s="356">
        <v>45.29</v>
      </c>
    </row>
    <row r="1438" spans="1:4">
      <c r="A1438" s="353">
        <v>3474</v>
      </c>
      <c r="B1438" s="354" t="s">
        <v>9750</v>
      </c>
      <c r="C1438" s="355" t="s">
        <v>730</v>
      </c>
      <c r="D1438" s="356">
        <v>37.33</v>
      </c>
    </row>
    <row r="1439" spans="1:4">
      <c r="A1439" s="353">
        <v>3450</v>
      </c>
      <c r="B1439" s="354" t="s">
        <v>9751</v>
      </c>
      <c r="C1439" s="355" t="s">
        <v>730</v>
      </c>
      <c r="D1439" s="356">
        <v>10.82</v>
      </c>
    </row>
    <row r="1440" spans="1:4">
      <c r="A1440" s="353">
        <v>3443</v>
      </c>
      <c r="B1440" s="354" t="s">
        <v>9752</v>
      </c>
      <c r="C1440" s="355" t="s">
        <v>730</v>
      </c>
      <c r="D1440" s="356">
        <v>23.22</v>
      </c>
    </row>
    <row r="1441" spans="1:4">
      <c r="A1441" s="353">
        <v>3453</v>
      </c>
      <c r="B1441" s="354" t="s">
        <v>9753</v>
      </c>
      <c r="C1441" s="355" t="s">
        <v>730</v>
      </c>
      <c r="D1441" s="356">
        <v>132.19999999999999</v>
      </c>
    </row>
    <row r="1442" spans="1:4">
      <c r="A1442" s="353">
        <v>3452</v>
      </c>
      <c r="B1442" s="354" t="s">
        <v>9754</v>
      </c>
      <c r="C1442" s="355" t="s">
        <v>730</v>
      </c>
      <c r="D1442" s="356">
        <v>65.25</v>
      </c>
    </row>
    <row r="1443" spans="1:4">
      <c r="A1443" s="353">
        <v>3451</v>
      </c>
      <c r="B1443" s="354" t="s">
        <v>9755</v>
      </c>
      <c r="C1443" s="355" t="s">
        <v>730</v>
      </c>
      <c r="D1443" s="356">
        <v>12.94</v>
      </c>
    </row>
    <row r="1444" spans="1:4">
      <c r="A1444" s="353">
        <v>3454</v>
      </c>
      <c r="B1444" s="354" t="s">
        <v>9756</v>
      </c>
      <c r="C1444" s="355" t="s">
        <v>730</v>
      </c>
      <c r="D1444" s="356">
        <v>201.07</v>
      </c>
    </row>
    <row r="1445" spans="1:4">
      <c r="A1445" s="353">
        <v>3458</v>
      </c>
      <c r="B1445" s="354" t="s">
        <v>9757</v>
      </c>
      <c r="C1445" s="355" t="s">
        <v>730</v>
      </c>
      <c r="D1445" s="356">
        <v>36.299999999999997</v>
      </c>
    </row>
    <row r="1446" spans="1:4">
      <c r="A1446" s="353">
        <v>3457</v>
      </c>
      <c r="B1446" s="354" t="s">
        <v>9758</v>
      </c>
      <c r="C1446" s="355" t="s">
        <v>730</v>
      </c>
      <c r="D1446" s="356">
        <v>27.25</v>
      </c>
    </row>
    <row r="1447" spans="1:4">
      <c r="A1447" s="353">
        <v>3455</v>
      </c>
      <c r="B1447" s="354" t="s">
        <v>9759</v>
      </c>
      <c r="C1447" s="355" t="s">
        <v>730</v>
      </c>
      <c r="D1447" s="356">
        <v>7.74</v>
      </c>
    </row>
    <row r="1448" spans="1:4">
      <c r="A1448" s="353">
        <v>3472</v>
      </c>
      <c r="B1448" s="354" t="s">
        <v>9760</v>
      </c>
      <c r="C1448" s="355" t="s">
        <v>730</v>
      </c>
      <c r="D1448" s="356">
        <v>17.39</v>
      </c>
    </row>
    <row r="1449" spans="1:4">
      <c r="A1449" s="353">
        <v>3470</v>
      </c>
      <c r="B1449" s="354" t="s">
        <v>9761</v>
      </c>
      <c r="C1449" s="355" t="s">
        <v>730</v>
      </c>
      <c r="D1449" s="356">
        <v>101.37</v>
      </c>
    </row>
    <row r="1450" spans="1:4">
      <c r="A1450" s="353">
        <v>3471</v>
      </c>
      <c r="B1450" s="354" t="s">
        <v>9762</v>
      </c>
      <c r="C1450" s="355" t="s">
        <v>730</v>
      </c>
      <c r="D1450" s="356">
        <v>55.7</v>
      </c>
    </row>
    <row r="1451" spans="1:4">
      <c r="A1451" s="353">
        <v>3456</v>
      </c>
      <c r="B1451" s="354" t="s">
        <v>9763</v>
      </c>
      <c r="C1451" s="355" t="s">
        <v>730</v>
      </c>
      <c r="D1451" s="356">
        <v>11.58</v>
      </c>
    </row>
    <row r="1452" spans="1:4">
      <c r="A1452" s="353">
        <v>3459</v>
      </c>
      <c r="B1452" s="354" t="s">
        <v>9764</v>
      </c>
      <c r="C1452" s="355" t="s">
        <v>730</v>
      </c>
      <c r="D1452" s="356">
        <v>142.97999999999999</v>
      </c>
    </row>
    <row r="1453" spans="1:4">
      <c r="A1453" s="353">
        <v>3469</v>
      </c>
      <c r="B1453" s="354" t="s">
        <v>9765</v>
      </c>
      <c r="C1453" s="355" t="s">
        <v>730</v>
      </c>
      <c r="D1453" s="356">
        <v>271.92</v>
      </c>
    </row>
    <row r="1454" spans="1:4">
      <c r="A1454" s="353">
        <v>3460</v>
      </c>
      <c r="B1454" s="354" t="s">
        <v>9766</v>
      </c>
      <c r="C1454" s="355" t="s">
        <v>730</v>
      </c>
      <c r="D1454" s="356">
        <v>396.77</v>
      </c>
    </row>
    <row r="1455" spans="1:4">
      <c r="A1455" s="353">
        <v>3461</v>
      </c>
      <c r="B1455" s="354" t="s">
        <v>9767</v>
      </c>
      <c r="C1455" s="355" t="s">
        <v>730</v>
      </c>
      <c r="D1455" s="356">
        <v>1014.11</v>
      </c>
    </row>
    <row r="1456" spans="1:4">
      <c r="A1456" s="353">
        <v>37433</v>
      </c>
      <c r="B1456" s="354" t="s">
        <v>9768</v>
      </c>
      <c r="C1456" s="355" t="s">
        <v>730</v>
      </c>
      <c r="D1456" s="356">
        <v>232.23</v>
      </c>
    </row>
    <row r="1457" spans="1:4">
      <c r="A1457" s="353">
        <v>37430</v>
      </c>
      <c r="B1457" s="354" t="s">
        <v>9769</v>
      </c>
      <c r="C1457" s="355" t="s">
        <v>730</v>
      </c>
      <c r="D1457" s="356">
        <v>29.1</v>
      </c>
    </row>
    <row r="1458" spans="1:4">
      <c r="A1458" s="353">
        <v>37434</v>
      </c>
      <c r="B1458" s="354" t="s">
        <v>9770</v>
      </c>
      <c r="C1458" s="355" t="s">
        <v>730</v>
      </c>
      <c r="D1458" s="356">
        <v>2165.34</v>
      </c>
    </row>
    <row r="1459" spans="1:4">
      <c r="A1459" s="353">
        <v>37431</v>
      </c>
      <c r="B1459" s="354" t="s">
        <v>9771</v>
      </c>
      <c r="C1459" s="355" t="s">
        <v>730</v>
      </c>
      <c r="D1459" s="356">
        <v>39.479999999999997</v>
      </c>
    </row>
    <row r="1460" spans="1:4">
      <c r="A1460" s="353">
        <v>37432</v>
      </c>
      <c r="B1460" s="354" t="s">
        <v>9772</v>
      </c>
      <c r="C1460" s="355" t="s">
        <v>730</v>
      </c>
      <c r="D1460" s="356">
        <v>72.819999999999993</v>
      </c>
    </row>
    <row r="1461" spans="1:4" ht="30">
      <c r="A1461" s="353">
        <v>37413</v>
      </c>
      <c r="B1461" s="354" t="s">
        <v>9773</v>
      </c>
      <c r="C1461" s="355" t="s">
        <v>730</v>
      </c>
      <c r="D1461" s="356">
        <v>3.83</v>
      </c>
    </row>
    <row r="1462" spans="1:4" ht="30">
      <c r="A1462" s="353">
        <v>37414</v>
      </c>
      <c r="B1462" s="354" t="s">
        <v>9774</v>
      </c>
      <c r="C1462" s="355" t="s">
        <v>730</v>
      </c>
      <c r="D1462" s="356">
        <v>4.34</v>
      </c>
    </row>
    <row r="1463" spans="1:4" ht="30">
      <c r="A1463" s="353">
        <v>37415</v>
      </c>
      <c r="B1463" s="354" t="s">
        <v>9775</v>
      </c>
      <c r="C1463" s="355" t="s">
        <v>730</v>
      </c>
      <c r="D1463" s="356">
        <v>7.9</v>
      </c>
    </row>
    <row r="1464" spans="1:4" ht="30">
      <c r="A1464" s="353">
        <v>37416</v>
      </c>
      <c r="B1464" s="354" t="s">
        <v>9776</v>
      </c>
      <c r="C1464" s="355" t="s">
        <v>730</v>
      </c>
      <c r="D1464" s="356">
        <v>3.58</v>
      </c>
    </row>
    <row r="1465" spans="1:4" ht="30">
      <c r="A1465" s="353">
        <v>37417</v>
      </c>
      <c r="B1465" s="354" t="s">
        <v>9777</v>
      </c>
      <c r="C1465" s="355" t="s">
        <v>730</v>
      </c>
      <c r="D1465" s="356">
        <v>5.15</v>
      </c>
    </row>
    <row r="1466" spans="1:4" ht="30">
      <c r="A1466" s="353">
        <v>43590</v>
      </c>
      <c r="B1466" s="354" t="s">
        <v>9778</v>
      </c>
      <c r="C1466" s="355" t="s">
        <v>730</v>
      </c>
      <c r="D1466" s="356">
        <v>151.52000000000001</v>
      </c>
    </row>
    <row r="1467" spans="1:4" ht="30">
      <c r="A1467" s="353">
        <v>43589</v>
      </c>
      <c r="B1467" s="354" t="s">
        <v>9779</v>
      </c>
      <c r="C1467" s="355" t="s">
        <v>730</v>
      </c>
      <c r="D1467" s="356">
        <v>27.41</v>
      </c>
    </row>
    <row r="1468" spans="1:4">
      <c r="A1468" s="353">
        <v>34519</v>
      </c>
      <c r="B1468" s="354" t="s">
        <v>9780</v>
      </c>
      <c r="C1468" s="355" t="s">
        <v>730</v>
      </c>
      <c r="D1468" s="356">
        <v>80.41</v>
      </c>
    </row>
    <row r="1469" spans="1:4">
      <c r="A1469" s="353">
        <v>1649</v>
      </c>
      <c r="B1469" s="354" t="s">
        <v>9781</v>
      </c>
      <c r="C1469" s="355" t="s">
        <v>730</v>
      </c>
      <c r="D1469" s="356">
        <v>85.61</v>
      </c>
    </row>
    <row r="1470" spans="1:4">
      <c r="A1470" s="353">
        <v>1653</v>
      </c>
      <c r="B1470" s="354" t="s">
        <v>9782</v>
      </c>
      <c r="C1470" s="355" t="s">
        <v>730</v>
      </c>
      <c r="D1470" s="356">
        <v>67.06</v>
      </c>
    </row>
    <row r="1471" spans="1:4">
      <c r="A1471" s="353">
        <v>1647</v>
      </c>
      <c r="B1471" s="354" t="s">
        <v>9783</v>
      </c>
      <c r="C1471" s="355" t="s">
        <v>730</v>
      </c>
      <c r="D1471" s="356">
        <v>24.01</v>
      </c>
    </row>
    <row r="1472" spans="1:4">
      <c r="A1472" s="353">
        <v>1648</v>
      </c>
      <c r="B1472" s="354" t="s">
        <v>9784</v>
      </c>
      <c r="C1472" s="355" t="s">
        <v>730</v>
      </c>
      <c r="D1472" s="356">
        <v>46.11</v>
      </c>
    </row>
    <row r="1473" spans="1:4">
      <c r="A1473" s="353">
        <v>1651</v>
      </c>
      <c r="B1473" s="354" t="s">
        <v>9785</v>
      </c>
      <c r="C1473" s="355" t="s">
        <v>730</v>
      </c>
      <c r="D1473" s="356">
        <v>213.9</v>
      </c>
    </row>
    <row r="1474" spans="1:4">
      <c r="A1474" s="353">
        <v>1650</v>
      </c>
      <c r="B1474" s="354" t="s">
        <v>9786</v>
      </c>
      <c r="C1474" s="355" t="s">
        <v>730</v>
      </c>
      <c r="D1474" s="356">
        <v>118.23</v>
      </c>
    </row>
    <row r="1475" spans="1:4">
      <c r="A1475" s="353">
        <v>1654</v>
      </c>
      <c r="B1475" s="354" t="s">
        <v>9787</v>
      </c>
      <c r="C1475" s="355" t="s">
        <v>730</v>
      </c>
      <c r="D1475" s="356">
        <v>32.96</v>
      </c>
    </row>
    <row r="1476" spans="1:4">
      <c r="A1476" s="353">
        <v>1652</v>
      </c>
      <c r="B1476" s="354" t="s">
        <v>9788</v>
      </c>
      <c r="C1476" s="355" t="s">
        <v>730</v>
      </c>
      <c r="D1476" s="356">
        <v>307.01</v>
      </c>
    </row>
    <row r="1477" spans="1:4" ht="30">
      <c r="A1477" s="353">
        <v>10510</v>
      </c>
      <c r="B1477" s="354" t="s">
        <v>9789</v>
      </c>
      <c r="C1477" s="355" t="s">
        <v>730</v>
      </c>
      <c r="D1477" s="356">
        <v>160.68</v>
      </c>
    </row>
    <row r="1478" spans="1:4">
      <c r="A1478" s="353">
        <v>1747</v>
      </c>
      <c r="B1478" s="354" t="s">
        <v>9790</v>
      </c>
      <c r="C1478" s="355" t="s">
        <v>730</v>
      </c>
      <c r="D1478" s="356">
        <v>219.31</v>
      </c>
    </row>
    <row r="1479" spans="1:4">
      <c r="A1479" s="353">
        <v>1744</v>
      </c>
      <c r="B1479" s="354" t="s">
        <v>9791</v>
      </c>
      <c r="C1479" s="355" t="s">
        <v>730</v>
      </c>
      <c r="D1479" s="356">
        <v>151.91</v>
      </c>
    </row>
    <row r="1480" spans="1:4">
      <c r="A1480" s="353">
        <v>1743</v>
      </c>
      <c r="B1480" s="354" t="s">
        <v>9792</v>
      </c>
      <c r="C1480" s="355" t="s">
        <v>730</v>
      </c>
      <c r="D1480" s="356">
        <v>199.48</v>
      </c>
    </row>
    <row r="1481" spans="1:4" ht="30">
      <c r="A1481" s="353">
        <v>39640</v>
      </c>
      <c r="B1481" s="354" t="s">
        <v>9793</v>
      </c>
      <c r="C1481" s="355" t="s">
        <v>730</v>
      </c>
      <c r="D1481" s="356">
        <v>12.55</v>
      </c>
    </row>
    <row r="1482" spans="1:4" ht="30">
      <c r="A1482" s="353">
        <v>7216</v>
      </c>
      <c r="B1482" s="354" t="s">
        <v>9794</v>
      </c>
      <c r="C1482" s="355" t="s">
        <v>730</v>
      </c>
      <c r="D1482" s="356">
        <v>67.44</v>
      </c>
    </row>
    <row r="1483" spans="1:4" ht="30">
      <c r="A1483" s="353">
        <v>20235</v>
      </c>
      <c r="B1483" s="354" t="s">
        <v>9795</v>
      </c>
      <c r="C1483" s="355" t="s">
        <v>730</v>
      </c>
      <c r="D1483" s="356">
        <v>54.22</v>
      </c>
    </row>
    <row r="1484" spans="1:4">
      <c r="A1484" s="353">
        <v>7181</v>
      </c>
      <c r="B1484" s="354" t="s">
        <v>9796</v>
      </c>
      <c r="C1484" s="355" t="s">
        <v>730</v>
      </c>
      <c r="D1484" s="356">
        <v>3.69</v>
      </c>
    </row>
    <row r="1485" spans="1:4" ht="30">
      <c r="A1485" s="353">
        <v>40742</v>
      </c>
      <c r="B1485" s="354" t="s">
        <v>9797</v>
      </c>
      <c r="C1485" s="355" t="s">
        <v>730</v>
      </c>
      <c r="D1485" s="356">
        <v>9.16</v>
      </c>
    </row>
    <row r="1486" spans="1:4" ht="30">
      <c r="A1486" s="353">
        <v>7214</v>
      </c>
      <c r="B1486" s="354" t="s">
        <v>9798</v>
      </c>
      <c r="C1486" s="355" t="s">
        <v>730</v>
      </c>
      <c r="D1486" s="356">
        <v>65.849999999999994</v>
      </c>
    </row>
    <row r="1487" spans="1:4" ht="30">
      <c r="A1487" s="353">
        <v>7219</v>
      </c>
      <c r="B1487" s="354" t="s">
        <v>9799</v>
      </c>
      <c r="C1487" s="355" t="s">
        <v>730</v>
      </c>
      <c r="D1487" s="356">
        <v>58.41</v>
      </c>
    </row>
    <row r="1488" spans="1:4">
      <c r="A1488" s="353">
        <v>37971</v>
      </c>
      <c r="B1488" s="354" t="s">
        <v>9800</v>
      </c>
      <c r="C1488" s="355" t="s">
        <v>730</v>
      </c>
      <c r="D1488" s="356">
        <v>4.92</v>
      </c>
    </row>
    <row r="1489" spans="1:4">
      <c r="A1489" s="353">
        <v>37972</v>
      </c>
      <c r="B1489" s="354" t="s">
        <v>9801</v>
      </c>
      <c r="C1489" s="355" t="s">
        <v>730</v>
      </c>
      <c r="D1489" s="356">
        <v>6.98</v>
      </c>
    </row>
    <row r="1490" spans="1:4">
      <c r="A1490" s="353">
        <v>37973</v>
      </c>
      <c r="B1490" s="354" t="s">
        <v>9802</v>
      </c>
      <c r="C1490" s="355" t="s">
        <v>730</v>
      </c>
      <c r="D1490" s="356">
        <v>13.12</v>
      </c>
    </row>
    <row r="1491" spans="1:4">
      <c r="A1491" s="353">
        <v>1926</v>
      </c>
      <c r="B1491" s="354" t="s">
        <v>9803</v>
      </c>
      <c r="C1491" s="355" t="s">
        <v>730</v>
      </c>
      <c r="D1491" s="356">
        <v>2.2000000000000002</v>
      </c>
    </row>
    <row r="1492" spans="1:4">
      <c r="A1492" s="353">
        <v>1927</v>
      </c>
      <c r="B1492" s="354" t="s">
        <v>9804</v>
      </c>
      <c r="C1492" s="355" t="s">
        <v>730</v>
      </c>
      <c r="D1492" s="356">
        <v>2.4700000000000002</v>
      </c>
    </row>
    <row r="1493" spans="1:4">
      <c r="A1493" s="353">
        <v>1923</v>
      </c>
      <c r="B1493" s="354" t="s">
        <v>9805</v>
      </c>
      <c r="C1493" s="355" t="s">
        <v>730</v>
      </c>
      <c r="D1493" s="356">
        <v>4.5</v>
      </c>
    </row>
    <row r="1494" spans="1:4">
      <c r="A1494" s="353">
        <v>1929</v>
      </c>
      <c r="B1494" s="354" t="s">
        <v>9806</v>
      </c>
      <c r="C1494" s="355" t="s">
        <v>730</v>
      </c>
      <c r="D1494" s="356">
        <v>5.45</v>
      </c>
    </row>
    <row r="1495" spans="1:4">
      <c r="A1495" s="353">
        <v>1930</v>
      </c>
      <c r="B1495" s="354" t="s">
        <v>9807</v>
      </c>
      <c r="C1495" s="355" t="s">
        <v>730</v>
      </c>
      <c r="D1495" s="356">
        <v>9.33</v>
      </c>
    </row>
    <row r="1496" spans="1:4">
      <c r="A1496" s="353">
        <v>1924</v>
      </c>
      <c r="B1496" s="354" t="s">
        <v>9808</v>
      </c>
      <c r="C1496" s="355" t="s">
        <v>730</v>
      </c>
      <c r="D1496" s="356">
        <v>15.06</v>
      </c>
    </row>
    <row r="1497" spans="1:4">
      <c r="A1497" s="353">
        <v>1922</v>
      </c>
      <c r="B1497" s="354" t="s">
        <v>9809</v>
      </c>
      <c r="C1497" s="355" t="s">
        <v>730</v>
      </c>
      <c r="D1497" s="356">
        <v>31.16</v>
      </c>
    </row>
    <row r="1498" spans="1:4">
      <c r="A1498" s="353">
        <v>1953</v>
      </c>
      <c r="B1498" s="354" t="s">
        <v>9810</v>
      </c>
      <c r="C1498" s="355" t="s">
        <v>730</v>
      </c>
      <c r="D1498" s="356">
        <v>38.03</v>
      </c>
    </row>
    <row r="1499" spans="1:4">
      <c r="A1499" s="353">
        <v>1962</v>
      </c>
      <c r="B1499" s="354" t="s">
        <v>9811</v>
      </c>
      <c r="C1499" s="355" t="s">
        <v>730</v>
      </c>
      <c r="D1499" s="356">
        <v>184.78</v>
      </c>
    </row>
    <row r="1500" spans="1:4">
      <c r="A1500" s="353">
        <v>1955</v>
      </c>
      <c r="B1500" s="354" t="s">
        <v>9812</v>
      </c>
      <c r="C1500" s="355" t="s">
        <v>730</v>
      </c>
      <c r="D1500" s="356">
        <v>2.12</v>
      </c>
    </row>
    <row r="1501" spans="1:4">
      <c r="A1501" s="353">
        <v>1956</v>
      </c>
      <c r="B1501" s="354" t="s">
        <v>9813</v>
      </c>
      <c r="C1501" s="355" t="s">
        <v>730</v>
      </c>
      <c r="D1501" s="356">
        <v>3</v>
      </c>
    </row>
    <row r="1502" spans="1:4">
      <c r="A1502" s="353">
        <v>1957</v>
      </c>
      <c r="B1502" s="354" t="s">
        <v>9814</v>
      </c>
      <c r="C1502" s="355" t="s">
        <v>730</v>
      </c>
      <c r="D1502" s="356">
        <v>6.5</v>
      </c>
    </row>
    <row r="1503" spans="1:4">
      <c r="A1503" s="353">
        <v>1958</v>
      </c>
      <c r="B1503" s="354" t="s">
        <v>9815</v>
      </c>
      <c r="C1503" s="355" t="s">
        <v>730</v>
      </c>
      <c r="D1503" s="356">
        <v>12.1</v>
      </c>
    </row>
    <row r="1504" spans="1:4">
      <c r="A1504" s="353">
        <v>1959</v>
      </c>
      <c r="B1504" s="354" t="s">
        <v>9816</v>
      </c>
      <c r="C1504" s="355" t="s">
        <v>730</v>
      </c>
      <c r="D1504" s="356">
        <v>13.13</v>
      </c>
    </row>
    <row r="1505" spans="1:4">
      <c r="A1505" s="353">
        <v>1925</v>
      </c>
      <c r="B1505" s="354" t="s">
        <v>9817</v>
      </c>
      <c r="C1505" s="355" t="s">
        <v>730</v>
      </c>
      <c r="D1505" s="356">
        <v>34.31</v>
      </c>
    </row>
    <row r="1506" spans="1:4">
      <c r="A1506" s="353">
        <v>1960</v>
      </c>
      <c r="B1506" s="354" t="s">
        <v>9818</v>
      </c>
      <c r="C1506" s="355" t="s">
        <v>730</v>
      </c>
      <c r="D1506" s="356">
        <v>52.69</v>
      </c>
    </row>
    <row r="1507" spans="1:4">
      <c r="A1507" s="353">
        <v>1961</v>
      </c>
      <c r="B1507" s="354" t="s">
        <v>9819</v>
      </c>
      <c r="C1507" s="355" t="s">
        <v>730</v>
      </c>
      <c r="D1507" s="356">
        <v>67.5</v>
      </c>
    </row>
    <row r="1508" spans="1:4">
      <c r="A1508" s="353">
        <v>38423</v>
      </c>
      <c r="B1508" s="354" t="s">
        <v>9820</v>
      </c>
      <c r="C1508" s="355" t="s">
        <v>730</v>
      </c>
      <c r="D1508" s="356">
        <v>37.07</v>
      </c>
    </row>
    <row r="1509" spans="1:4" ht="30">
      <c r="A1509" s="353">
        <v>39866</v>
      </c>
      <c r="B1509" s="354" t="s">
        <v>9821</v>
      </c>
      <c r="C1509" s="355" t="s">
        <v>730</v>
      </c>
      <c r="D1509" s="356">
        <v>17.21</v>
      </c>
    </row>
    <row r="1510" spans="1:4" ht="30">
      <c r="A1510" s="353">
        <v>39867</v>
      </c>
      <c r="B1510" s="354" t="s">
        <v>9822</v>
      </c>
      <c r="C1510" s="355" t="s">
        <v>730</v>
      </c>
      <c r="D1510" s="356">
        <v>38.26</v>
      </c>
    </row>
    <row r="1511" spans="1:4" ht="30">
      <c r="A1511" s="353">
        <v>39868</v>
      </c>
      <c r="B1511" s="354" t="s">
        <v>9823</v>
      </c>
      <c r="C1511" s="355" t="s">
        <v>730</v>
      </c>
      <c r="D1511" s="356">
        <v>68.94</v>
      </c>
    </row>
    <row r="1512" spans="1:4">
      <c r="A1512" s="353">
        <v>37999</v>
      </c>
      <c r="B1512" s="354" t="s">
        <v>9824</v>
      </c>
      <c r="C1512" s="355" t="s">
        <v>730</v>
      </c>
      <c r="D1512" s="356">
        <v>8.3000000000000007</v>
      </c>
    </row>
    <row r="1513" spans="1:4">
      <c r="A1513" s="353">
        <v>38000</v>
      </c>
      <c r="B1513" s="354" t="s">
        <v>9825</v>
      </c>
      <c r="C1513" s="355" t="s">
        <v>730</v>
      </c>
      <c r="D1513" s="356">
        <v>9.69</v>
      </c>
    </row>
    <row r="1514" spans="1:4">
      <c r="A1514" s="353">
        <v>38129</v>
      </c>
      <c r="B1514" s="354" t="s">
        <v>9826</v>
      </c>
      <c r="C1514" s="355" t="s">
        <v>730</v>
      </c>
      <c r="D1514" s="356">
        <v>4.95</v>
      </c>
    </row>
    <row r="1515" spans="1:4">
      <c r="A1515" s="353">
        <v>38025</v>
      </c>
      <c r="B1515" s="354" t="s">
        <v>9827</v>
      </c>
      <c r="C1515" s="355" t="s">
        <v>730</v>
      </c>
      <c r="D1515" s="356">
        <v>6.73</v>
      </c>
    </row>
    <row r="1516" spans="1:4">
      <c r="A1516" s="353">
        <v>38026</v>
      </c>
      <c r="B1516" s="354" t="s">
        <v>9828</v>
      </c>
      <c r="C1516" s="355" t="s">
        <v>730</v>
      </c>
      <c r="D1516" s="356">
        <v>16.600000000000001</v>
      </c>
    </row>
    <row r="1517" spans="1:4">
      <c r="A1517" s="353">
        <v>1858</v>
      </c>
      <c r="B1517" s="354" t="s">
        <v>9829</v>
      </c>
      <c r="C1517" s="355" t="s">
        <v>730</v>
      </c>
      <c r="D1517" s="356">
        <v>57.44</v>
      </c>
    </row>
    <row r="1518" spans="1:4">
      <c r="A1518" s="353">
        <v>1844</v>
      </c>
      <c r="B1518" s="354" t="s">
        <v>9830</v>
      </c>
      <c r="C1518" s="355" t="s">
        <v>730</v>
      </c>
      <c r="D1518" s="356">
        <v>131.56</v>
      </c>
    </row>
    <row r="1519" spans="1:4">
      <c r="A1519" s="353">
        <v>1863</v>
      </c>
      <c r="B1519" s="354" t="s">
        <v>9831</v>
      </c>
      <c r="C1519" s="355" t="s">
        <v>730</v>
      </c>
      <c r="D1519" s="356">
        <v>61.13</v>
      </c>
    </row>
    <row r="1520" spans="1:4">
      <c r="A1520" s="353">
        <v>1865</v>
      </c>
      <c r="B1520" s="354" t="s">
        <v>9832</v>
      </c>
      <c r="C1520" s="355" t="s">
        <v>730</v>
      </c>
      <c r="D1520" s="356">
        <v>159.27000000000001</v>
      </c>
    </row>
    <row r="1521" spans="1:4">
      <c r="A1521" s="353">
        <v>36355</v>
      </c>
      <c r="B1521" s="354" t="s">
        <v>9833</v>
      </c>
      <c r="C1521" s="355" t="s">
        <v>730</v>
      </c>
      <c r="D1521" s="356">
        <v>11.4</v>
      </c>
    </row>
    <row r="1522" spans="1:4">
      <c r="A1522" s="353">
        <v>36356</v>
      </c>
      <c r="B1522" s="354" t="s">
        <v>9834</v>
      </c>
      <c r="C1522" s="355" t="s">
        <v>730</v>
      </c>
      <c r="D1522" s="356">
        <v>18.329999999999998</v>
      </c>
    </row>
    <row r="1523" spans="1:4">
      <c r="A1523" s="353">
        <v>1966</v>
      </c>
      <c r="B1523" s="354" t="s">
        <v>9835</v>
      </c>
      <c r="C1523" s="355" t="s">
        <v>730</v>
      </c>
      <c r="D1523" s="356">
        <v>24.38</v>
      </c>
    </row>
    <row r="1524" spans="1:4">
      <c r="A1524" s="353">
        <v>1933</v>
      </c>
      <c r="B1524" s="354" t="s">
        <v>9836</v>
      </c>
      <c r="C1524" s="355" t="s">
        <v>730</v>
      </c>
      <c r="D1524" s="356">
        <v>5.25</v>
      </c>
    </row>
    <row r="1525" spans="1:4">
      <c r="A1525" s="353">
        <v>1932</v>
      </c>
      <c r="B1525" s="354" t="s">
        <v>9837</v>
      </c>
      <c r="C1525" s="355" t="s">
        <v>730</v>
      </c>
      <c r="D1525" s="356">
        <v>12.02</v>
      </c>
    </row>
    <row r="1526" spans="1:4">
      <c r="A1526" s="353">
        <v>1951</v>
      </c>
      <c r="B1526" s="354" t="s">
        <v>9838</v>
      </c>
      <c r="C1526" s="355" t="s">
        <v>730</v>
      </c>
      <c r="D1526" s="356">
        <v>25.08</v>
      </c>
    </row>
    <row r="1527" spans="1:4">
      <c r="A1527" s="353">
        <v>1970</v>
      </c>
      <c r="B1527" s="354" t="s">
        <v>9839</v>
      </c>
      <c r="C1527" s="355" t="s">
        <v>730</v>
      </c>
      <c r="D1527" s="356">
        <v>60.93</v>
      </c>
    </row>
    <row r="1528" spans="1:4">
      <c r="A1528" s="353">
        <v>1967</v>
      </c>
      <c r="B1528" s="354" t="s">
        <v>9840</v>
      </c>
      <c r="C1528" s="355" t="s">
        <v>730</v>
      </c>
      <c r="D1528" s="356">
        <v>7.23</v>
      </c>
    </row>
    <row r="1529" spans="1:4">
      <c r="A1529" s="353">
        <v>1968</v>
      </c>
      <c r="B1529" s="354" t="s">
        <v>9841</v>
      </c>
      <c r="C1529" s="355" t="s">
        <v>730</v>
      </c>
      <c r="D1529" s="356">
        <v>14.3</v>
      </c>
    </row>
    <row r="1530" spans="1:4">
      <c r="A1530" s="353">
        <v>1969</v>
      </c>
      <c r="B1530" s="354" t="s">
        <v>9842</v>
      </c>
      <c r="C1530" s="355" t="s">
        <v>730</v>
      </c>
      <c r="D1530" s="356">
        <v>46.55</v>
      </c>
    </row>
    <row r="1531" spans="1:4">
      <c r="A1531" s="353">
        <v>1827</v>
      </c>
      <c r="B1531" s="354" t="s">
        <v>9843</v>
      </c>
      <c r="C1531" s="355" t="s">
        <v>730</v>
      </c>
      <c r="D1531" s="356">
        <v>111.25</v>
      </c>
    </row>
    <row r="1532" spans="1:4">
      <c r="A1532" s="353">
        <v>1831</v>
      </c>
      <c r="B1532" s="354" t="s">
        <v>9844</v>
      </c>
      <c r="C1532" s="355" t="s">
        <v>730</v>
      </c>
      <c r="D1532" s="356">
        <v>24.28</v>
      </c>
    </row>
    <row r="1533" spans="1:4">
      <c r="A1533" s="353">
        <v>1825</v>
      </c>
      <c r="B1533" s="354" t="s">
        <v>9845</v>
      </c>
      <c r="C1533" s="355" t="s">
        <v>730</v>
      </c>
      <c r="D1533" s="356">
        <v>59.94</v>
      </c>
    </row>
    <row r="1534" spans="1:4">
      <c r="A1534" s="353">
        <v>1828</v>
      </c>
      <c r="B1534" s="354" t="s">
        <v>9846</v>
      </c>
      <c r="C1534" s="355" t="s">
        <v>730</v>
      </c>
      <c r="D1534" s="356">
        <v>135.76</v>
      </c>
    </row>
    <row r="1535" spans="1:4">
      <c r="A1535" s="353">
        <v>1845</v>
      </c>
      <c r="B1535" s="354" t="s">
        <v>9847</v>
      </c>
      <c r="C1535" s="355" t="s">
        <v>730</v>
      </c>
      <c r="D1535" s="356">
        <v>30.43</v>
      </c>
    </row>
    <row r="1536" spans="1:4">
      <c r="A1536" s="353">
        <v>1824</v>
      </c>
      <c r="B1536" s="354" t="s">
        <v>9848</v>
      </c>
      <c r="C1536" s="355" t="s">
        <v>730</v>
      </c>
      <c r="D1536" s="356">
        <v>71.849999999999994</v>
      </c>
    </row>
    <row r="1537" spans="1:4">
      <c r="A1537" s="353">
        <v>1940</v>
      </c>
      <c r="B1537" s="354" t="s">
        <v>9849</v>
      </c>
      <c r="C1537" s="355" t="s">
        <v>730</v>
      </c>
      <c r="D1537" s="356">
        <v>33.53</v>
      </c>
    </row>
    <row r="1538" spans="1:4">
      <c r="A1538" s="353">
        <v>1937</v>
      </c>
      <c r="B1538" s="354" t="s">
        <v>9850</v>
      </c>
      <c r="C1538" s="355" t="s">
        <v>730</v>
      </c>
      <c r="D1538" s="356">
        <v>5.66</v>
      </c>
    </row>
    <row r="1539" spans="1:4">
      <c r="A1539" s="353">
        <v>1939</v>
      </c>
      <c r="B1539" s="354" t="s">
        <v>9851</v>
      </c>
      <c r="C1539" s="355" t="s">
        <v>730</v>
      </c>
      <c r="D1539" s="356">
        <v>9.19</v>
      </c>
    </row>
    <row r="1540" spans="1:4">
      <c r="A1540" s="353">
        <v>1938</v>
      </c>
      <c r="B1540" s="354" t="s">
        <v>9852</v>
      </c>
      <c r="C1540" s="355" t="s">
        <v>730</v>
      </c>
      <c r="D1540" s="356">
        <v>6.43</v>
      </c>
    </row>
    <row r="1541" spans="1:4" ht="30">
      <c r="A1541" s="353">
        <v>42693</v>
      </c>
      <c r="B1541" s="354" t="s">
        <v>9853</v>
      </c>
      <c r="C1541" s="355" t="s">
        <v>730</v>
      </c>
      <c r="D1541" s="356">
        <v>447.43</v>
      </c>
    </row>
    <row r="1542" spans="1:4" ht="30">
      <c r="A1542" s="353">
        <v>42695</v>
      </c>
      <c r="B1542" s="354" t="s">
        <v>9854</v>
      </c>
      <c r="C1542" s="355" t="s">
        <v>730</v>
      </c>
      <c r="D1542" s="356">
        <v>312.58999999999997</v>
      </c>
    </row>
    <row r="1543" spans="1:4" ht="30">
      <c r="A1543" s="353">
        <v>42694</v>
      </c>
      <c r="B1543" s="354" t="s">
        <v>9855</v>
      </c>
      <c r="C1543" s="355" t="s">
        <v>730</v>
      </c>
      <c r="D1543" s="356">
        <v>598.75</v>
      </c>
    </row>
    <row r="1544" spans="1:4" ht="30">
      <c r="A1544" s="353">
        <v>20097</v>
      </c>
      <c r="B1544" s="354" t="s">
        <v>9856</v>
      </c>
      <c r="C1544" s="355" t="s">
        <v>730</v>
      </c>
      <c r="D1544" s="356">
        <v>25.96</v>
      </c>
    </row>
    <row r="1545" spans="1:4" ht="30">
      <c r="A1545" s="353">
        <v>20098</v>
      </c>
      <c r="B1545" s="354" t="s">
        <v>9857</v>
      </c>
      <c r="C1545" s="355" t="s">
        <v>730</v>
      </c>
      <c r="D1545" s="356">
        <v>106.1</v>
      </c>
    </row>
    <row r="1546" spans="1:4" ht="30">
      <c r="A1546" s="353">
        <v>20096</v>
      </c>
      <c r="B1546" s="354" t="s">
        <v>9858</v>
      </c>
      <c r="C1546" s="355" t="s">
        <v>730</v>
      </c>
      <c r="D1546" s="356">
        <v>26.87</v>
      </c>
    </row>
    <row r="1547" spans="1:4">
      <c r="A1547" s="353">
        <v>1880</v>
      </c>
      <c r="B1547" s="354" t="s">
        <v>9859</v>
      </c>
      <c r="C1547" s="355" t="s">
        <v>730</v>
      </c>
      <c r="D1547" s="356">
        <v>4.22</v>
      </c>
    </row>
    <row r="1548" spans="1:4">
      <c r="A1548" s="353">
        <v>39274</v>
      </c>
      <c r="B1548" s="354" t="s">
        <v>9860</v>
      </c>
      <c r="C1548" s="355" t="s">
        <v>730</v>
      </c>
      <c r="D1548" s="356">
        <v>3.27</v>
      </c>
    </row>
    <row r="1549" spans="1:4" ht="30">
      <c r="A1549" s="353">
        <v>2628</v>
      </c>
      <c r="B1549" s="354" t="s">
        <v>9861</v>
      </c>
      <c r="C1549" s="355" t="s">
        <v>730</v>
      </c>
      <c r="D1549" s="356">
        <v>246.29</v>
      </c>
    </row>
    <row r="1550" spans="1:4" ht="30">
      <c r="A1550" s="353">
        <v>2622</v>
      </c>
      <c r="B1550" s="354" t="s">
        <v>9862</v>
      </c>
      <c r="C1550" s="355" t="s">
        <v>730</v>
      </c>
      <c r="D1550" s="356">
        <v>5.85</v>
      </c>
    </row>
    <row r="1551" spans="1:4" ht="30">
      <c r="A1551" s="353">
        <v>2623</v>
      </c>
      <c r="B1551" s="354" t="s">
        <v>9863</v>
      </c>
      <c r="C1551" s="355" t="s">
        <v>730</v>
      </c>
      <c r="D1551" s="356">
        <v>7.04</v>
      </c>
    </row>
    <row r="1552" spans="1:4" ht="30">
      <c r="A1552" s="353">
        <v>2624</v>
      </c>
      <c r="B1552" s="354" t="s">
        <v>9864</v>
      </c>
      <c r="C1552" s="355" t="s">
        <v>730</v>
      </c>
      <c r="D1552" s="356">
        <v>11.19</v>
      </c>
    </row>
    <row r="1553" spans="1:4" ht="30">
      <c r="A1553" s="353">
        <v>2625</v>
      </c>
      <c r="B1553" s="354" t="s">
        <v>9865</v>
      </c>
      <c r="C1553" s="355" t="s">
        <v>730</v>
      </c>
      <c r="D1553" s="356">
        <v>23.63</v>
      </c>
    </row>
    <row r="1554" spans="1:4" ht="30">
      <c r="A1554" s="353">
        <v>2626</v>
      </c>
      <c r="B1554" s="354" t="s">
        <v>9866</v>
      </c>
      <c r="C1554" s="355" t="s">
        <v>730</v>
      </c>
      <c r="D1554" s="356">
        <v>34.630000000000003</v>
      </c>
    </row>
    <row r="1555" spans="1:4" ht="30">
      <c r="A1555" s="353">
        <v>2630</v>
      </c>
      <c r="B1555" s="354" t="s">
        <v>9867</v>
      </c>
      <c r="C1555" s="355" t="s">
        <v>730</v>
      </c>
      <c r="D1555" s="356">
        <v>52.66</v>
      </c>
    </row>
    <row r="1556" spans="1:4" ht="30">
      <c r="A1556" s="353">
        <v>2627</v>
      </c>
      <c r="B1556" s="354" t="s">
        <v>9868</v>
      </c>
      <c r="C1556" s="355" t="s">
        <v>730</v>
      </c>
      <c r="D1556" s="356">
        <v>92.77</v>
      </c>
    </row>
    <row r="1557" spans="1:4" ht="30">
      <c r="A1557" s="353">
        <v>2629</v>
      </c>
      <c r="B1557" s="354" t="s">
        <v>9869</v>
      </c>
      <c r="C1557" s="355" t="s">
        <v>730</v>
      </c>
      <c r="D1557" s="356">
        <v>125.47</v>
      </c>
    </row>
    <row r="1558" spans="1:4">
      <c r="A1558" s="353">
        <v>12033</v>
      </c>
      <c r="B1558" s="354" t="s">
        <v>9870</v>
      </c>
      <c r="C1558" s="355" t="s">
        <v>730</v>
      </c>
      <c r="D1558" s="356">
        <v>13.47</v>
      </c>
    </row>
    <row r="1559" spans="1:4">
      <c r="A1559" s="353">
        <v>40408</v>
      </c>
      <c r="B1559" s="354" t="s">
        <v>9871</v>
      </c>
      <c r="C1559" s="355" t="s">
        <v>730</v>
      </c>
      <c r="D1559" s="356">
        <v>8.85</v>
      </c>
    </row>
    <row r="1560" spans="1:4">
      <c r="A1560" s="353">
        <v>40409</v>
      </c>
      <c r="B1560" s="354" t="s">
        <v>9872</v>
      </c>
      <c r="C1560" s="355" t="s">
        <v>730</v>
      </c>
      <c r="D1560" s="356">
        <v>3.13</v>
      </c>
    </row>
    <row r="1561" spans="1:4">
      <c r="A1561" s="353">
        <v>39276</v>
      </c>
      <c r="B1561" s="354" t="s">
        <v>9873</v>
      </c>
      <c r="C1561" s="355" t="s">
        <v>730</v>
      </c>
      <c r="D1561" s="356">
        <v>7.97</v>
      </c>
    </row>
    <row r="1562" spans="1:4">
      <c r="A1562" s="353">
        <v>39277</v>
      </c>
      <c r="B1562" s="354" t="s">
        <v>9874</v>
      </c>
      <c r="C1562" s="355" t="s">
        <v>730</v>
      </c>
      <c r="D1562" s="356">
        <v>21.52</v>
      </c>
    </row>
    <row r="1563" spans="1:4">
      <c r="A1563" s="353">
        <v>12034</v>
      </c>
      <c r="B1563" s="354" t="s">
        <v>9875</v>
      </c>
      <c r="C1563" s="355" t="s">
        <v>730</v>
      </c>
      <c r="D1563" s="356">
        <v>6.1</v>
      </c>
    </row>
    <row r="1564" spans="1:4">
      <c r="A1564" s="353">
        <v>39879</v>
      </c>
      <c r="B1564" s="354" t="s">
        <v>9876</v>
      </c>
      <c r="C1564" s="355" t="s">
        <v>730</v>
      </c>
      <c r="D1564" s="356">
        <v>4.84</v>
      </c>
    </row>
    <row r="1565" spans="1:4">
      <c r="A1565" s="353">
        <v>39880</v>
      </c>
      <c r="B1565" s="354" t="s">
        <v>9877</v>
      </c>
      <c r="C1565" s="355" t="s">
        <v>730</v>
      </c>
      <c r="D1565" s="356">
        <v>10.71</v>
      </c>
    </row>
    <row r="1566" spans="1:4">
      <c r="A1566" s="353">
        <v>39881</v>
      </c>
      <c r="B1566" s="354" t="s">
        <v>9878</v>
      </c>
      <c r="C1566" s="355" t="s">
        <v>730</v>
      </c>
      <c r="D1566" s="356">
        <v>17.2</v>
      </c>
    </row>
    <row r="1567" spans="1:4">
      <c r="A1567" s="353">
        <v>39882</v>
      </c>
      <c r="B1567" s="354" t="s">
        <v>9879</v>
      </c>
      <c r="C1567" s="355" t="s">
        <v>730</v>
      </c>
      <c r="D1567" s="356">
        <v>45.3</v>
      </c>
    </row>
    <row r="1568" spans="1:4">
      <c r="A1568" s="353">
        <v>39883</v>
      </c>
      <c r="B1568" s="354" t="s">
        <v>9880</v>
      </c>
      <c r="C1568" s="355" t="s">
        <v>730</v>
      </c>
      <c r="D1568" s="356">
        <v>72.33</v>
      </c>
    </row>
    <row r="1569" spans="1:4">
      <c r="A1569" s="353">
        <v>39884</v>
      </c>
      <c r="B1569" s="354" t="s">
        <v>9881</v>
      </c>
      <c r="C1569" s="355" t="s">
        <v>730</v>
      </c>
      <c r="D1569" s="356">
        <v>107.43</v>
      </c>
    </row>
    <row r="1570" spans="1:4">
      <c r="A1570" s="353">
        <v>39885</v>
      </c>
      <c r="B1570" s="354" t="s">
        <v>9882</v>
      </c>
      <c r="C1570" s="355" t="s">
        <v>730</v>
      </c>
      <c r="D1570" s="356">
        <v>255.33</v>
      </c>
    </row>
    <row r="1571" spans="1:4">
      <c r="A1571" s="353">
        <v>1777</v>
      </c>
      <c r="B1571" s="354" t="s">
        <v>9883</v>
      </c>
      <c r="C1571" s="355" t="s">
        <v>730</v>
      </c>
      <c r="D1571" s="356">
        <v>92.31</v>
      </c>
    </row>
    <row r="1572" spans="1:4">
      <c r="A1572" s="353">
        <v>1819</v>
      </c>
      <c r="B1572" s="354" t="s">
        <v>9884</v>
      </c>
      <c r="C1572" s="355" t="s">
        <v>730</v>
      </c>
      <c r="D1572" s="356">
        <v>67.16</v>
      </c>
    </row>
    <row r="1573" spans="1:4">
      <c r="A1573" s="353">
        <v>1775</v>
      </c>
      <c r="B1573" s="354" t="s">
        <v>9885</v>
      </c>
      <c r="C1573" s="355" t="s">
        <v>730</v>
      </c>
      <c r="D1573" s="356">
        <v>20.079999999999998</v>
      </c>
    </row>
    <row r="1574" spans="1:4">
      <c r="A1574" s="353">
        <v>1776</v>
      </c>
      <c r="B1574" s="354" t="s">
        <v>9886</v>
      </c>
      <c r="C1574" s="355" t="s">
        <v>730</v>
      </c>
      <c r="D1574" s="356">
        <v>54.64</v>
      </c>
    </row>
    <row r="1575" spans="1:4">
      <c r="A1575" s="353">
        <v>1778</v>
      </c>
      <c r="B1575" s="354" t="s">
        <v>9887</v>
      </c>
      <c r="C1575" s="355" t="s">
        <v>730</v>
      </c>
      <c r="D1575" s="356">
        <v>223.44</v>
      </c>
    </row>
    <row r="1576" spans="1:4">
      <c r="A1576" s="353">
        <v>1818</v>
      </c>
      <c r="B1576" s="354" t="s">
        <v>9888</v>
      </c>
      <c r="C1576" s="355" t="s">
        <v>730</v>
      </c>
      <c r="D1576" s="356">
        <v>148.32</v>
      </c>
    </row>
    <row r="1577" spans="1:4">
      <c r="A1577" s="353">
        <v>1820</v>
      </c>
      <c r="B1577" s="354" t="s">
        <v>9889</v>
      </c>
      <c r="C1577" s="355" t="s">
        <v>730</v>
      </c>
      <c r="D1577" s="356">
        <v>29</v>
      </c>
    </row>
    <row r="1578" spans="1:4">
      <c r="A1578" s="353">
        <v>1779</v>
      </c>
      <c r="B1578" s="354" t="s">
        <v>9890</v>
      </c>
      <c r="C1578" s="355" t="s">
        <v>730</v>
      </c>
      <c r="D1578" s="356">
        <v>324.95999999999998</v>
      </c>
    </row>
    <row r="1579" spans="1:4">
      <c r="A1579" s="353">
        <v>1780</v>
      </c>
      <c r="B1579" s="354" t="s">
        <v>9891</v>
      </c>
      <c r="C1579" s="355" t="s">
        <v>730</v>
      </c>
      <c r="D1579" s="356">
        <v>669.91</v>
      </c>
    </row>
    <row r="1580" spans="1:4">
      <c r="A1580" s="353">
        <v>1783</v>
      </c>
      <c r="B1580" s="354" t="s">
        <v>9892</v>
      </c>
      <c r="C1580" s="355" t="s">
        <v>730</v>
      </c>
      <c r="D1580" s="356">
        <v>70.83</v>
      </c>
    </row>
    <row r="1581" spans="1:4">
      <c r="A1581" s="353">
        <v>1782</v>
      </c>
      <c r="B1581" s="354" t="s">
        <v>9893</v>
      </c>
      <c r="C1581" s="355" t="s">
        <v>730</v>
      </c>
      <c r="D1581" s="356">
        <v>56</v>
      </c>
    </row>
    <row r="1582" spans="1:4">
      <c r="A1582" s="353">
        <v>1817</v>
      </c>
      <c r="B1582" s="354" t="s">
        <v>9894</v>
      </c>
      <c r="C1582" s="355" t="s">
        <v>730</v>
      </c>
      <c r="D1582" s="356">
        <v>16.690000000000001</v>
      </c>
    </row>
    <row r="1583" spans="1:4">
      <c r="A1583" s="353">
        <v>1781</v>
      </c>
      <c r="B1583" s="354" t="s">
        <v>9895</v>
      </c>
      <c r="C1583" s="355" t="s">
        <v>730</v>
      </c>
      <c r="D1583" s="356">
        <v>36.49</v>
      </c>
    </row>
    <row r="1584" spans="1:4">
      <c r="A1584" s="353">
        <v>1784</v>
      </c>
      <c r="B1584" s="354" t="s">
        <v>9896</v>
      </c>
      <c r="C1584" s="355" t="s">
        <v>730</v>
      </c>
      <c r="D1584" s="356">
        <v>200.01</v>
      </c>
    </row>
    <row r="1585" spans="1:4">
      <c r="A1585" s="353">
        <v>1810</v>
      </c>
      <c r="B1585" s="354" t="s">
        <v>9897</v>
      </c>
      <c r="C1585" s="355" t="s">
        <v>730</v>
      </c>
      <c r="D1585" s="356">
        <v>110.94</v>
      </c>
    </row>
    <row r="1586" spans="1:4">
      <c r="A1586" s="353">
        <v>1811</v>
      </c>
      <c r="B1586" s="354" t="s">
        <v>9898</v>
      </c>
      <c r="C1586" s="355" t="s">
        <v>730</v>
      </c>
      <c r="D1586" s="356">
        <v>24</v>
      </c>
    </row>
    <row r="1587" spans="1:4">
      <c r="A1587" s="353">
        <v>1812</v>
      </c>
      <c r="B1587" s="354" t="s">
        <v>9899</v>
      </c>
      <c r="C1587" s="355" t="s">
        <v>730</v>
      </c>
      <c r="D1587" s="356">
        <v>280.05</v>
      </c>
    </row>
    <row r="1588" spans="1:4">
      <c r="A1588" s="353">
        <v>40386</v>
      </c>
      <c r="B1588" s="354" t="s">
        <v>9900</v>
      </c>
      <c r="C1588" s="355" t="s">
        <v>730</v>
      </c>
      <c r="D1588" s="356">
        <v>100.33</v>
      </c>
    </row>
    <row r="1589" spans="1:4">
      <c r="A1589" s="353">
        <v>40384</v>
      </c>
      <c r="B1589" s="354" t="s">
        <v>9901</v>
      </c>
      <c r="C1589" s="355" t="s">
        <v>730</v>
      </c>
      <c r="D1589" s="356">
        <v>68.69</v>
      </c>
    </row>
    <row r="1590" spans="1:4">
      <c r="A1590" s="353">
        <v>40379</v>
      </c>
      <c r="B1590" s="354" t="s">
        <v>9902</v>
      </c>
      <c r="C1590" s="355" t="s">
        <v>730</v>
      </c>
      <c r="D1590" s="356">
        <v>23.75</v>
      </c>
    </row>
    <row r="1591" spans="1:4">
      <c r="A1591" s="353">
        <v>40423</v>
      </c>
      <c r="B1591" s="354" t="s">
        <v>9903</v>
      </c>
      <c r="C1591" s="355" t="s">
        <v>730</v>
      </c>
      <c r="D1591" s="356">
        <v>44.94</v>
      </c>
    </row>
    <row r="1592" spans="1:4">
      <c r="A1592" s="353">
        <v>40389</v>
      </c>
      <c r="B1592" s="354" t="s">
        <v>9904</v>
      </c>
      <c r="C1592" s="355" t="s">
        <v>730</v>
      </c>
      <c r="D1592" s="356">
        <v>284.99</v>
      </c>
    </row>
    <row r="1593" spans="1:4">
      <c r="A1593" s="353">
        <v>40388</v>
      </c>
      <c r="B1593" s="354" t="s">
        <v>9905</v>
      </c>
      <c r="C1593" s="355" t="s">
        <v>730</v>
      </c>
      <c r="D1593" s="356">
        <v>142.65</v>
      </c>
    </row>
    <row r="1594" spans="1:4">
      <c r="A1594" s="353">
        <v>40381</v>
      </c>
      <c r="B1594" s="354" t="s">
        <v>9906</v>
      </c>
      <c r="C1594" s="355" t="s">
        <v>730</v>
      </c>
      <c r="D1594" s="356">
        <v>31.66</v>
      </c>
    </row>
    <row r="1595" spans="1:4">
      <c r="A1595" s="353">
        <v>40391</v>
      </c>
      <c r="B1595" s="354" t="s">
        <v>9907</v>
      </c>
      <c r="C1595" s="355" t="s">
        <v>730</v>
      </c>
      <c r="D1595" s="356">
        <v>739.69</v>
      </c>
    </row>
    <row r="1596" spans="1:4">
      <c r="A1596" s="353">
        <v>40414</v>
      </c>
      <c r="B1596" s="354" t="s">
        <v>9908</v>
      </c>
      <c r="C1596" s="355" t="s">
        <v>730</v>
      </c>
      <c r="D1596" s="356">
        <v>20.76</v>
      </c>
    </row>
    <row r="1597" spans="1:4">
      <c r="A1597" s="353">
        <v>40416</v>
      </c>
      <c r="B1597" s="354" t="s">
        <v>9909</v>
      </c>
      <c r="C1597" s="355" t="s">
        <v>730</v>
      </c>
      <c r="D1597" s="356">
        <v>28.69</v>
      </c>
    </row>
    <row r="1598" spans="1:4">
      <c r="A1598" s="353">
        <v>40418</v>
      </c>
      <c r="B1598" s="354" t="s">
        <v>9910</v>
      </c>
      <c r="C1598" s="355" t="s">
        <v>730</v>
      </c>
      <c r="D1598" s="356">
        <v>34.22</v>
      </c>
    </row>
    <row r="1599" spans="1:4" ht="30">
      <c r="A1599" s="353">
        <v>2609</v>
      </c>
      <c r="B1599" s="354" t="s">
        <v>9911</v>
      </c>
      <c r="C1599" s="355" t="s">
        <v>730</v>
      </c>
      <c r="D1599" s="356">
        <v>5.49</v>
      </c>
    </row>
    <row r="1600" spans="1:4" ht="30">
      <c r="A1600" s="353">
        <v>2634</v>
      </c>
      <c r="B1600" s="354" t="s">
        <v>9912</v>
      </c>
      <c r="C1600" s="355" t="s">
        <v>730</v>
      </c>
      <c r="D1600" s="356">
        <v>7.22</v>
      </c>
    </row>
    <row r="1601" spans="1:4" ht="30">
      <c r="A1601" s="353">
        <v>2611</v>
      </c>
      <c r="B1601" s="354" t="s">
        <v>9913</v>
      </c>
      <c r="C1601" s="355" t="s">
        <v>730</v>
      </c>
      <c r="D1601" s="356">
        <v>20.34</v>
      </c>
    </row>
    <row r="1602" spans="1:4">
      <c r="A1602" s="353">
        <v>34359</v>
      </c>
      <c r="B1602" s="354" t="s">
        <v>9914</v>
      </c>
      <c r="C1602" s="355" t="s">
        <v>730</v>
      </c>
      <c r="D1602" s="356">
        <v>11.59</v>
      </c>
    </row>
    <row r="1603" spans="1:4">
      <c r="A1603" s="353">
        <v>1789</v>
      </c>
      <c r="B1603" s="354" t="s">
        <v>9915</v>
      </c>
      <c r="C1603" s="355" t="s">
        <v>730</v>
      </c>
      <c r="D1603" s="356">
        <v>88.6</v>
      </c>
    </row>
    <row r="1604" spans="1:4">
      <c r="A1604" s="353">
        <v>1788</v>
      </c>
      <c r="B1604" s="354" t="s">
        <v>9916</v>
      </c>
      <c r="C1604" s="355" t="s">
        <v>730</v>
      </c>
      <c r="D1604" s="356">
        <v>71.02</v>
      </c>
    </row>
    <row r="1605" spans="1:4">
      <c r="A1605" s="353">
        <v>1786</v>
      </c>
      <c r="B1605" s="354" t="s">
        <v>9917</v>
      </c>
      <c r="C1605" s="355" t="s">
        <v>730</v>
      </c>
      <c r="D1605" s="356">
        <v>17.63</v>
      </c>
    </row>
    <row r="1606" spans="1:4">
      <c r="A1606" s="353">
        <v>1787</v>
      </c>
      <c r="B1606" s="354" t="s">
        <v>9918</v>
      </c>
      <c r="C1606" s="355" t="s">
        <v>730</v>
      </c>
      <c r="D1606" s="356">
        <v>42.22</v>
      </c>
    </row>
    <row r="1607" spans="1:4">
      <c r="A1607" s="353">
        <v>1791</v>
      </c>
      <c r="B1607" s="354" t="s">
        <v>9919</v>
      </c>
      <c r="C1607" s="355" t="s">
        <v>730</v>
      </c>
      <c r="D1607" s="356">
        <v>256.04000000000002</v>
      </c>
    </row>
    <row r="1608" spans="1:4">
      <c r="A1608" s="353">
        <v>1790</v>
      </c>
      <c r="B1608" s="354" t="s">
        <v>9920</v>
      </c>
      <c r="C1608" s="355" t="s">
        <v>730</v>
      </c>
      <c r="D1608" s="356">
        <v>147.54</v>
      </c>
    </row>
    <row r="1609" spans="1:4">
      <c r="A1609" s="353">
        <v>1813</v>
      </c>
      <c r="B1609" s="354" t="s">
        <v>9921</v>
      </c>
      <c r="C1609" s="355" t="s">
        <v>730</v>
      </c>
      <c r="D1609" s="356">
        <v>27.98</v>
      </c>
    </row>
    <row r="1610" spans="1:4">
      <c r="A1610" s="353">
        <v>1792</v>
      </c>
      <c r="B1610" s="354" t="s">
        <v>9922</v>
      </c>
      <c r="C1610" s="355" t="s">
        <v>730</v>
      </c>
      <c r="D1610" s="356">
        <v>345.62</v>
      </c>
    </row>
    <row r="1611" spans="1:4">
      <c r="A1611" s="353">
        <v>1793</v>
      </c>
      <c r="B1611" s="354" t="s">
        <v>9923</v>
      </c>
      <c r="C1611" s="355" t="s">
        <v>730</v>
      </c>
      <c r="D1611" s="356">
        <v>698.39</v>
      </c>
    </row>
    <row r="1612" spans="1:4">
      <c r="A1612" s="353">
        <v>1809</v>
      </c>
      <c r="B1612" s="354" t="s">
        <v>9924</v>
      </c>
      <c r="C1612" s="355" t="s">
        <v>730</v>
      </c>
      <c r="D1612" s="356">
        <v>83.06</v>
      </c>
    </row>
    <row r="1613" spans="1:4">
      <c r="A1613" s="353">
        <v>1814</v>
      </c>
      <c r="B1613" s="354" t="s">
        <v>9925</v>
      </c>
      <c r="C1613" s="355" t="s">
        <v>730</v>
      </c>
      <c r="D1613" s="356">
        <v>68.23</v>
      </c>
    </row>
    <row r="1614" spans="1:4">
      <c r="A1614" s="353">
        <v>1803</v>
      </c>
      <c r="B1614" s="354" t="s">
        <v>9926</v>
      </c>
      <c r="C1614" s="355" t="s">
        <v>730</v>
      </c>
      <c r="D1614" s="356">
        <v>17.239999999999998</v>
      </c>
    </row>
    <row r="1615" spans="1:4">
      <c r="A1615" s="353">
        <v>1805</v>
      </c>
      <c r="B1615" s="354" t="s">
        <v>9927</v>
      </c>
      <c r="C1615" s="355" t="s">
        <v>730</v>
      </c>
      <c r="D1615" s="356">
        <v>39.6</v>
      </c>
    </row>
    <row r="1616" spans="1:4">
      <c r="A1616" s="353">
        <v>1821</v>
      </c>
      <c r="B1616" s="354" t="s">
        <v>9928</v>
      </c>
      <c r="C1616" s="355" t="s">
        <v>730</v>
      </c>
      <c r="D1616" s="356">
        <v>233.93</v>
      </c>
    </row>
    <row r="1617" spans="1:4">
      <c r="A1617" s="353">
        <v>1806</v>
      </c>
      <c r="B1617" s="354" t="s">
        <v>9929</v>
      </c>
      <c r="C1617" s="355" t="s">
        <v>730</v>
      </c>
      <c r="D1617" s="356">
        <v>139.24</v>
      </c>
    </row>
    <row r="1618" spans="1:4">
      <c r="A1618" s="353">
        <v>1804</v>
      </c>
      <c r="B1618" s="354" t="s">
        <v>9930</v>
      </c>
      <c r="C1618" s="355" t="s">
        <v>730</v>
      </c>
      <c r="D1618" s="356">
        <v>24.54</v>
      </c>
    </row>
    <row r="1619" spans="1:4">
      <c r="A1619" s="353">
        <v>1807</v>
      </c>
      <c r="B1619" s="354" t="s">
        <v>9931</v>
      </c>
      <c r="C1619" s="355" t="s">
        <v>730</v>
      </c>
      <c r="D1619" s="356">
        <v>334.56</v>
      </c>
    </row>
    <row r="1620" spans="1:4">
      <c r="A1620" s="353">
        <v>1808</v>
      </c>
      <c r="B1620" s="354" t="s">
        <v>9932</v>
      </c>
      <c r="C1620" s="355" t="s">
        <v>730</v>
      </c>
      <c r="D1620" s="356">
        <v>670.74</v>
      </c>
    </row>
    <row r="1621" spans="1:4">
      <c r="A1621" s="353">
        <v>1797</v>
      </c>
      <c r="B1621" s="354" t="s">
        <v>9933</v>
      </c>
      <c r="C1621" s="355" t="s">
        <v>730</v>
      </c>
      <c r="D1621" s="356">
        <v>100.6</v>
      </c>
    </row>
    <row r="1622" spans="1:4">
      <c r="A1622" s="353">
        <v>1796</v>
      </c>
      <c r="B1622" s="354" t="s">
        <v>9934</v>
      </c>
      <c r="C1622" s="355" t="s">
        <v>730</v>
      </c>
      <c r="D1622" s="356">
        <v>77.17</v>
      </c>
    </row>
    <row r="1623" spans="1:4">
      <c r="A1623" s="353">
        <v>1794</v>
      </c>
      <c r="B1623" s="354" t="s">
        <v>9935</v>
      </c>
      <c r="C1623" s="355" t="s">
        <v>730</v>
      </c>
      <c r="D1623" s="356">
        <v>18.420000000000002</v>
      </c>
    </row>
    <row r="1624" spans="1:4">
      <c r="A1624" s="353">
        <v>1816</v>
      </c>
      <c r="B1624" s="354" t="s">
        <v>9936</v>
      </c>
      <c r="C1624" s="355" t="s">
        <v>730</v>
      </c>
      <c r="D1624" s="356">
        <v>41.53</v>
      </c>
    </row>
    <row r="1625" spans="1:4">
      <c r="A1625" s="353">
        <v>1815</v>
      </c>
      <c r="B1625" s="354" t="s">
        <v>9937</v>
      </c>
      <c r="C1625" s="355" t="s">
        <v>730</v>
      </c>
      <c r="D1625" s="356">
        <v>318.95999999999998</v>
      </c>
    </row>
    <row r="1626" spans="1:4">
      <c r="A1626" s="353">
        <v>1798</v>
      </c>
      <c r="B1626" s="354" t="s">
        <v>9938</v>
      </c>
      <c r="C1626" s="355" t="s">
        <v>730</v>
      </c>
      <c r="D1626" s="356">
        <v>142.72</v>
      </c>
    </row>
    <row r="1627" spans="1:4">
      <c r="A1627" s="353">
        <v>1795</v>
      </c>
      <c r="B1627" s="354" t="s">
        <v>9939</v>
      </c>
      <c r="C1627" s="355" t="s">
        <v>730</v>
      </c>
      <c r="D1627" s="356">
        <v>25.52</v>
      </c>
    </row>
    <row r="1628" spans="1:4">
      <c r="A1628" s="353">
        <v>1799</v>
      </c>
      <c r="B1628" s="354" t="s">
        <v>9940</v>
      </c>
      <c r="C1628" s="355" t="s">
        <v>730</v>
      </c>
      <c r="D1628" s="356">
        <v>415.42</v>
      </c>
    </row>
    <row r="1629" spans="1:4">
      <c r="A1629" s="353">
        <v>1800</v>
      </c>
      <c r="B1629" s="354" t="s">
        <v>9941</v>
      </c>
      <c r="C1629" s="355" t="s">
        <v>730</v>
      </c>
      <c r="D1629" s="356">
        <v>793.11</v>
      </c>
    </row>
    <row r="1630" spans="1:4">
      <c r="A1630" s="353">
        <v>1802</v>
      </c>
      <c r="B1630" s="354" t="s">
        <v>9942</v>
      </c>
      <c r="C1630" s="355" t="s">
        <v>730</v>
      </c>
      <c r="D1630" s="356">
        <v>1983.88</v>
      </c>
    </row>
    <row r="1631" spans="1:4">
      <c r="A1631" s="353">
        <v>40385</v>
      </c>
      <c r="B1631" s="354" t="s">
        <v>9943</v>
      </c>
      <c r="C1631" s="355" t="s">
        <v>730</v>
      </c>
      <c r="D1631" s="356">
        <v>100.33</v>
      </c>
    </row>
    <row r="1632" spans="1:4">
      <c r="A1632" s="353">
        <v>40383</v>
      </c>
      <c r="B1632" s="354" t="s">
        <v>9944</v>
      </c>
      <c r="C1632" s="355" t="s">
        <v>730</v>
      </c>
      <c r="D1632" s="356">
        <v>68.69</v>
      </c>
    </row>
    <row r="1633" spans="1:4">
      <c r="A1633" s="353">
        <v>40378</v>
      </c>
      <c r="B1633" s="354" t="s">
        <v>9945</v>
      </c>
      <c r="C1633" s="355" t="s">
        <v>730</v>
      </c>
      <c r="D1633" s="356">
        <v>23.75</v>
      </c>
    </row>
    <row r="1634" spans="1:4">
      <c r="A1634" s="353">
        <v>40382</v>
      </c>
      <c r="B1634" s="354" t="s">
        <v>9946</v>
      </c>
      <c r="C1634" s="355" t="s">
        <v>730</v>
      </c>
      <c r="D1634" s="356">
        <v>44.94</v>
      </c>
    </row>
    <row r="1635" spans="1:4">
      <c r="A1635" s="353">
        <v>40422</v>
      </c>
      <c r="B1635" s="354" t="s">
        <v>9947</v>
      </c>
      <c r="C1635" s="355" t="s">
        <v>730</v>
      </c>
      <c r="D1635" s="356">
        <v>306.14</v>
      </c>
    </row>
    <row r="1636" spans="1:4">
      <c r="A1636" s="353">
        <v>40387</v>
      </c>
      <c r="B1636" s="354" t="s">
        <v>9948</v>
      </c>
      <c r="C1636" s="355" t="s">
        <v>730</v>
      </c>
      <c r="D1636" s="356">
        <v>155.88</v>
      </c>
    </row>
    <row r="1637" spans="1:4">
      <c r="A1637" s="353">
        <v>40380</v>
      </c>
      <c r="B1637" s="354" t="s">
        <v>9949</v>
      </c>
      <c r="C1637" s="355" t="s">
        <v>730</v>
      </c>
      <c r="D1637" s="356">
        <v>31.66</v>
      </c>
    </row>
    <row r="1638" spans="1:4">
      <c r="A1638" s="353">
        <v>40390</v>
      </c>
      <c r="B1638" s="354" t="s">
        <v>9950</v>
      </c>
      <c r="C1638" s="355" t="s">
        <v>730</v>
      </c>
      <c r="D1638" s="356">
        <v>644.77</v>
      </c>
    </row>
    <row r="1639" spans="1:4">
      <c r="A1639" s="353">
        <v>40413</v>
      </c>
      <c r="B1639" s="354" t="s">
        <v>9951</v>
      </c>
      <c r="C1639" s="355" t="s">
        <v>730</v>
      </c>
      <c r="D1639" s="356">
        <v>22.55</v>
      </c>
    </row>
    <row r="1640" spans="1:4">
      <c r="A1640" s="353">
        <v>40415</v>
      </c>
      <c r="B1640" s="354" t="s">
        <v>9952</v>
      </c>
      <c r="C1640" s="355" t="s">
        <v>730</v>
      </c>
      <c r="D1640" s="356">
        <v>32.130000000000003</v>
      </c>
    </row>
    <row r="1641" spans="1:4">
      <c r="A1641" s="353">
        <v>40417</v>
      </c>
      <c r="B1641" s="354" t="s">
        <v>9953</v>
      </c>
      <c r="C1641" s="355" t="s">
        <v>730</v>
      </c>
      <c r="D1641" s="356">
        <v>37.9</v>
      </c>
    </row>
    <row r="1642" spans="1:4">
      <c r="A1642" s="353">
        <v>39271</v>
      </c>
      <c r="B1642" s="354" t="s">
        <v>9954</v>
      </c>
      <c r="C1642" s="355" t="s">
        <v>730</v>
      </c>
      <c r="D1642" s="356">
        <v>2.71</v>
      </c>
    </row>
    <row r="1643" spans="1:4">
      <c r="A1643" s="353">
        <v>39273</v>
      </c>
      <c r="B1643" s="354" t="s">
        <v>9955</v>
      </c>
      <c r="C1643" s="355" t="s">
        <v>730</v>
      </c>
      <c r="D1643" s="356">
        <v>4.5999999999999996</v>
      </c>
    </row>
    <row r="1644" spans="1:4">
      <c r="A1644" s="353">
        <v>39272</v>
      </c>
      <c r="B1644" s="354" t="s">
        <v>9956</v>
      </c>
      <c r="C1644" s="355" t="s">
        <v>730</v>
      </c>
      <c r="D1644" s="356">
        <v>3.33</v>
      </c>
    </row>
    <row r="1645" spans="1:4">
      <c r="A1645" s="353">
        <v>1875</v>
      </c>
      <c r="B1645" s="354" t="s">
        <v>9957</v>
      </c>
      <c r="C1645" s="355" t="s">
        <v>730</v>
      </c>
      <c r="D1645" s="356">
        <v>7.36</v>
      </c>
    </row>
    <row r="1646" spans="1:4">
      <c r="A1646" s="353">
        <v>1874</v>
      </c>
      <c r="B1646" s="354" t="s">
        <v>9958</v>
      </c>
      <c r="C1646" s="355" t="s">
        <v>730</v>
      </c>
      <c r="D1646" s="356">
        <v>6.08</v>
      </c>
    </row>
    <row r="1647" spans="1:4">
      <c r="A1647" s="353">
        <v>1870</v>
      </c>
      <c r="B1647" s="354" t="s">
        <v>9959</v>
      </c>
      <c r="C1647" s="355" t="s">
        <v>730</v>
      </c>
      <c r="D1647" s="356">
        <v>3.51</v>
      </c>
    </row>
    <row r="1648" spans="1:4">
      <c r="A1648" s="353">
        <v>1884</v>
      </c>
      <c r="B1648" s="354" t="s">
        <v>9960</v>
      </c>
      <c r="C1648" s="355" t="s">
        <v>730</v>
      </c>
      <c r="D1648" s="356">
        <v>5.39</v>
      </c>
    </row>
    <row r="1649" spans="1:4">
      <c r="A1649" s="353">
        <v>1887</v>
      </c>
      <c r="B1649" s="354" t="s">
        <v>9961</v>
      </c>
      <c r="C1649" s="355" t="s">
        <v>730</v>
      </c>
      <c r="D1649" s="356">
        <v>30.52</v>
      </c>
    </row>
    <row r="1650" spans="1:4">
      <c r="A1650" s="353">
        <v>1876</v>
      </c>
      <c r="B1650" s="354" t="s">
        <v>9962</v>
      </c>
      <c r="C1650" s="355" t="s">
        <v>730</v>
      </c>
      <c r="D1650" s="356">
        <v>11.96</v>
      </c>
    </row>
    <row r="1651" spans="1:4">
      <c r="A1651" s="353">
        <v>1879</v>
      </c>
      <c r="B1651" s="354" t="s">
        <v>9963</v>
      </c>
      <c r="C1651" s="355" t="s">
        <v>730</v>
      </c>
      <c r="D1651" s="356">
        <v>3.56</v>
      </c>
    </row>
    <row r="1652" spans="1:4">
      <c r="A1652" s="353">
        <v>1877</v>
      </c>
      <c r="B1652" s="354" t="s">
        <v>9964</v>
      </c>
      <c r="C1652" s="355" t="s">
        <v>730</v>
      </c>
      <c r="D1652" s="356">
        <v>30.56</v>
      </c>
    </row>
    <row r="1653" spans="1:4">
      <c r="A1653" s="353">
        <v>1878</v>
      </c>
      <c r="B1653" s="354" t="s">
        <v>9965</v>
      </c>
      <c r="C1653" s="355" t="s">
        <v>730</v>
      </c>
      <c r="D1653" s="356">
        <v>61.39</v>
      </c>
    </row>
    <row r="1654" spans="1:4" ht="30">
      <c r="A1654" s="353">
        <v>2621</v>
      </c>
      <c r="B1654" s="354" t="s">
        <v>9966</v>
      </c>
      <c r="C1654" s="355" t="s">
        <v>730</v>
      </c>
      <c r="D1654" s="356">
        <v>174.01</v>
      </c>
    </row>
    <row r="1655" spans="1:4" ht="30">
      <c r="A1655" s="353">
        <v>2616</v>
      </c>
      <c r="B1655" s="354" t="s">
        <v>9967</v>
      </c>
      <c r="C1655" s="355" t="s">
        <v>730</v>
      </c>
      <c r="D1655" s="356">
        <v>4.92</v>
      </c>
    </row>
    <row r="1656" spans="1:4" ht="30">
      <c r="A1656" s="353">
        <v>2633</v>
      </c>
      <c r="B1656" s="354" t="s">
        <v>9968</v>
      </c>
      <c r="C1656" s="355" t="s">
        <v>730</v>
      </c>
      <c r="D1656" s="356">
        <v>5.57</v>
      </c>
    </row>
    <row r="1657" spans="1:4" ht="30">
      <c r="A1657" s="353">
        <v>2617</v>
      </c>
      <c r="B1657" s="354" t="s">
        <v>9969</v>
      </c>
      <c r="C1657" s="355" t="s">
        <v>730</v>
      </c>
      <c r="D1657" s="356">
        <v>7.57</v>
      </c>
    </row>
    <row r="1658" spans="1:4" ht="30">
      <c r="A1658" s="353">
        <v>2618</v>
      </c>
      <c r="B1658" s="354" t="s">
        <v>9970</v>
      </c>
      <c r="C1658" s="355" t="s">
        <v>730</v>
      </c>
      <c r="D1658" s="356">
        <v>17.23</v>
      </c>
    </row>
    <row r="1659" spans="1:4" ht="30">
      <c r="A1659" s="353">
        <v>2632</v>
      </c>
      <c r="B1659" s="354" t="s">
        <v>9971</v>
      </c>
      <c r="C1659" s="355" t="s">
        <v>730</v>
      </c>
      <c r="D1659" s="356">
        <v>21.02</v>
      </c>
    </row>
    <row r="1660" spans="1:4" ht="30">
      <c r="A1660" s="353">
        <v>2631</v>
      </c>
      <c r="B1660" s="354" t="s">
        <v>9972</v>
      </c>
      <c r="C1660" s="355" t="s">
        <v>730</v>
      </c>
      <c r="D1660" s="356">
        <v>30.86</v>
      </c>
    </row>
    <row r="1661" spans="1:4" ht="30">
      <c r="A1661" s="353">
        <v>2619</v>
      </c>
      <c r="B1661" s="354" t="s">
        <v>9973</v>
      </c>
      <c r="C1661" s="355" t="s">
        <v>730</v>
      </c>
      <c r="D1661" s="356">
        <v>78.150000000000006</v>
      </c>
    </row>
    <row r="1662" spans="1:4" ht="30">
      <c r="A1662" s="353">
        <v>2620</v>
      </c>
      <c r="B1662" s="354" t="s">
        <v>9974</v>
      </c>
      <c r="C1662" s="355" t="s">
        <v>730</v>
      </c>
      <c r="D1662" s="356">
        <v>102.6</v>
      </c>
    </row>
    <row r="1663" spans="1:4">
      <c r="A1663" s="353">
        <v>44472</v>
      </c>
      <c r="B1663" s="354" t="s">
        <v>9975</v>
      </c>
      <c r="C1663" s="355" t="s">
        <v>730</v>
      </c>
      <c r="D1663" s="356">
        <v>48.87</v>
      </c>
    </row>
    <row r="1664" spans="1:4" ht="30">
      <c r="A1664" s="353">
        <v>38369</v>
      </c>
      <c r="B1664" s="354" t="s">
        <v>9976</v>
      </c>
      <c r="C1664" s="355" t="s">
        <v>730</v>
      </c>
      <c r="D1664" s="356">
        <v>17</v>
      </c>
    </row>
    <row r="1665" spans="1:4">
      <c r="A1665" s="353">
        <v>38370</v>
      </c>
      <c r="B1665" s="354" t="s">
        <v>9977</v>
      </c>
      <c r="C1665" s="355" t="s">
        <v>730</v>
      </c>
      <c r="D1665" s="356">
        <v>17</v>
      </c>
    </row>
    <row r="1666" spans="1:4">
      <c r="A1666" s="353">
        <v>38372</v>
      </c>
      <c r="B1666" s="354" t="s">
        <v>9978</v>
      </c>
      <c r="C1666" s="355" t="s">
        <v>730</v>
      </c>
      <c r="D1666" s="356">
        <v>19.010000000000002</v>
      </c>
    </row>
    <row r="1667" spans="1:4">
      <c r="A1667" s="353">
        <v>2357</v>
      </c>
      <c r="B1667" s="354" t="s">
        <v>9979</v>
      </c>
      <c r="C1667" s="355" t="s">
        <v>736</v>
      </c>
      <c r="D1667" s="356">
        <v>13.07</v>
      </c>
    </row>
    <row r="1668" spans="1:4">
      <c r="A1668" s="353">
        <v>40806</v>
      </c>
      <c r="B1668" s="354" t="s">
        <v>9980</v>
      </c>
      <c r="C1668" s="355" t="s">
        <v>737</v>
      </c>
      <c r="D1668" s="356">
        <v>2291.23</v>
      </c>
    </row>
    <row r="1669" spans="1:4">
      <c r="A1669" s="353">
        <v>2355</v>
      </c>
      <c r="B1669" s="354" t="s">
        <v>9981</v>
      </c>
      <c r="C1669" s="355" t="s">
        <v>736</v>
      </c>
      <c r="D1669" s="356">
        <v>39.72</v>
      </c>
    </row>
    <row r="1670" spans="1:4">
      <c r="A1670" s="353">
        <v>40805</v>
      </c>
      <c r="B1670" s="354" t="s">
        <v>9982</v>
      </c>
      <c r="C1670" s="355" t="s">
        <v>737</v>
      </c>
      <c r="D1670" s="356">
        <v>6955.01</v>
      </c>
    </row>
    <row r="1671" spans="1:4">
      <c r="A1671" s="353">
        <v>2358</v>
      </c>
      <c r="B1671" s="354" t="s">
        <v>9983</v>
      </c>
      <c r="C1671" s="355" t="s">
        <v>736</v>
      </c>
      <c r="D1671" s="356">
        <v>21.03</v>
      </c>
    </row>
    <row r="1672" spans="1:4">
      <c r="A1672" s="353">
        <v>40807</v>
      </c>
      <c r="B1672" s="354" t="s">
        <v>9984</v>
      </c>
      <c r="C1672" s="355" t="s">
        <v>737</v>
      </c>
      <c r="D1672" s="356">
        <v>3684.17</v>
      </c>
    </row>
    <row r="1673" spans="1:4">
      <c r="A1673" s="353">
        <v>2359</v>
      </c>
      <c r="B1673" s="354" t="s">
        <v>9985</v>
      </c>
      <c r="C1673" s="355" t="s">
        <v>736</v>
      </c>
      <c r="D1673" s="356">
        <v>17.75</v>
      </c>
    </row>
    <row r="1674" spans="1:4">
      <c r="A1674" s="353">
        <v>40808</v>
      </c>
      <c r="B1674" s="354" t="s">
        <v>9986</v>
      </c>
      <c r="C1674" s="355" t="s">
        <v>737</v>
      </c>
      <c r="D1674" s="356">
        <v>3111.19</v>
      </c>
    </row>
    <row r="1675" spans="1:4">
      <c r="A1675" s="353">
        <v>44330</v>
      </c>
      <c r="B1675" s="354" t="s">
        <v>9987</v>
      </c>
      <c r="C1675" s="355" t="s">
        <v>734</v>
      </c>
      <c r="D1675" s="356">
        <v>9.86</v>
      </c>
    </row>
    <row r="1676" spans="1:4">
      <c r="A1676" s="353">
        <v>43144</v>
      </c>
      <c r="B1676" s="354" t="s">
        <v>9988</v>
      </c>
      <c r="C1676" s="355" t="s">
        <v>733</v>
      </c>
      <c r="D1676" s="356">
        <v>40.92</v>
      </c>
    </row>
    <row r="1677" spans="1:4">
      <c r="A1677" s="353">
        <v>39397</v>
      </c>
      <c r="B1677" s="354" t="s">
        <v>9989</v>
      </c>
      <c r="C1677" s="355" t="s">
        <v>734</v>
      </c>
      <c r="D1677" s="356">
        <v>18.649999999999999</v>
      </c>
    </row>
    <row r="1678" spans="1:4" ht="30">
      <c r="A1678" s="353">
        <v>2692</v>
      </c>
      <c r="B1678" s="354" t="s">
        <v>9990</v>
      </c>
      <c r="C1678" s="355" t="s">
        <v>734</v>
      </c>
      <c r="D1678" s="356">
        <v>7.52</v>
      </c>
    </row>
    <row r="1679" spans="1:4">
      <c r="A1679" s="353">
        <v>44329</v>
      </c>
      <c r="B1679" s="354" t="s">
        <v>9991</v>
      </c>
      <c r="C1679" s="355" t="s">
        <v>734</v>
      </c>
      <c r="D1679" s="356">
        <v>12.93</v>
      </c>
    </row>
    <row r="1680" spans="1:4">
      <c r="A1680" s="353">
        <v>5318</v>
      </c>
      <c r="B1680" s="354" t="s">
        <v>9992</v>
      </c>
      <c r="C1680" s="355" t="s">
        <v>734</v>
      </c>
      <c r="D1680" s="356">
        <v>20.9</v>
      </c>
    </row>
    <row r="1681" spans="1:4">
      <c r="A1681" s="353">
        <v>5330</v>
      </c>
      <c r="B1681" s="354" t="s">
        <v>9993</v>
      </c>
      <c r="C1681" s="355" t="s">
        <v>734</v>
      </c>
      <c r="D1681" s="356">
        <v>47.64</v>
      </c>
    </row>
    <row r="1682" spans="1:4">
      <c r="A1682" s="353">
        <v>44532</v>
      </c>
      <c r="B1682" s="354" t="s">
        <v>9994</v>
      </c>
      <c r="C1682" s="355" t="s">
        <v>730</v>
      </c>
      <c r="D1682" s="356">
        <v>33.6</v>
      </c>
    </row>
    <row r="1683" spans="1:4" ht="30">
      <c r="A1683" s="353">
        <v>44531</v>
      </c>
      <c r="B1683" s="354" t="s">
        <v>9995</v>
      </c>
      <c r="C1683" s="355" t="s">
        <v>730</v>
      </c>
      <c r="D1683" s="356">
        <v>106.8</v>
      </c>
    </row>
    <row r="1684" spans="1:4" ht="30">
      <c r="A1684" s="353">
        <v>38140</v>
      </c>
      <c r="B1684" s="354" t="s">
        <v>9996</v>
      </c>
      <c r="C1684" s="355" t="s">
        <v>730</v>
      </c>
      <c r="D1684" s="356">
        <v>25.9</v>
      </c>
    </row>
    <row r="1685" spans="1:4" ht="30">
      <c r="A1685" s="353">
        <v>13887</v>
      </c>
      <c r="B1685" s="354" t="s">
        <v>9997</v>
      </c>
      <c r="C1685" s="355" t="s">
        <v>730</v>
      </c>
      <c r="D1685" s="356">
        <v>613.20000000000005</v>
      </c>
    </row>
    <row r="1686" spans="1:4">
      <c r="A1686" s="353">
        <v>44495</v>
      </c>
      <c r="B1686" s="354" t="s">
        <v>9998</v>
      </c>
      <c r="C1686" s="355" t="s">
        <v>730</v>
      </c>
      <c r="D1686" s="356">
        <v>27.29</v>
      </c>
    </row>
    <row r="1687" spans="1:4" ht="30">
      <c r="A1687" s="353">
        <v>44533</v>
      </c>
      <c r="B1687" s="354" t="s">
        <v>9999</v>
      </c>
      <c r="C1687" s="355" t="s">
        <v>730</v>
      </c>
      <c r="D1687" s="356">
        <v>25.78</v>
      </c>
    </row>
    <row r="1688" spans="1:4">
      <c r="A1688" s="353">
        <v>44534</v>
      </c>
      <c r="B1688" s="354" t="s">
        <v>10000</v>
      </c>
      <c r="C1688" s="355" t="s">
        <v>730</v>
      </c>
      <c r="D1688" s="356">
        <v>6.72</v>
      </c>
    </row>
    <row r="1689" spans="1:4">
      <c r="A1689" s="353">
        <v>34544</v>
      </c>
      <c r="B1689" s="354" t="s">
        <v>10001</v>
      </c>
      <c r="C1689" s="355" t="s">
        <v>730</v>
      </c>
      <c r="D1689" s="356">
        <v>1522.06</v>
      </c>
    </row>
    <row r="1690" spans="1:4" ht="30">
      <c r="A1690" s="353">
        <v>34729</v>
      </c>
      <c r="B1690" s="354" t="s">
        <v>10002</v>
      </c>
      <c r="C1690" s="355" t="s">
        <v>730</v>
      </c>
      <c r="D1690" s="356">
        <v>1197.3399999999999</v>
      </c>
    </row>
    <row r="1691" spans="1:4" ht="30">
      <c r="A1691" s="353">
        <v>34734</v>
      </c>
      <c r="B1691" s="354" t="s">
        <v>10003</v>
      </c>
      <c r="C1691" s="355" t="s">
        <v>730</v>
      </c>
      <c r="D1691" s="356">
        <v>1853.86</v>
      </c>
    </row>
    <row r="1692" spans="1:4" ht="30">
      <c r="A1692" s="353">
        <v>34738</v>
      </c>
      <c r="B1692" s="354" t="s">
        <v>10004</v>
      </c>
      <c r="C1692" s="355" t="s">
        <v>730</v>
      </c>
      <c r="D1692" s="356">
        <v>4331.21</v>
      </c>
    </row>
    <row r="1693" spans="1:4">
      <c r="A1693" s="353">
        <v>34623</v>
      </c>
      <c r="B1693" s="354" t="s">
        <v>10005</v>
      </c>
      <c r="C1693" s="355" t="s">
        <v>730</v>
      </c>
      <c r="D1693" s="356">
        <v>51.9</v>
      </c>
    </row>
    <row r="1694" spans="1:4">
      <c r="A1694" s="353">
        <v>34616</v>
      </c>
      <c r="B1694" s="354" t="s">
        <v>10006</v>
      </c>
      <c r="C1694" s="355" t="s">
        <v>730</v>
      </c>
      <c r="D1694" s="356">
        <v>52.71</v>
      </c>
    </row>
    <row r="1695" spans="1:4">
      <c r="A1695" s="353">
        <v>34628</v>
      </c>
      <c r="B1695" s="354" t="s">
        <v>10007</v>
      </c>
      <c r="C1695" s="355" t="s">
        <v>730</v>
      </c>
      <c r="D1695" s="356">
        <v>74.34</v>
      </c>
    </row>
    <row r="1696" spans="1:4" ht="30">
      <c r="A1696" s="353">
        <v>34686</v>
      </c>
      <c r="B1696" s="354" t="s">
        <v>10008</v>
      </c>
      <c r="C1696" s="355" t="s">
        <v>730</v>
      </c>
      <c r="D1696" s="356">
        <v>13.63</v>
      </c>
    </row>
    <row r="1697" spans="1:4">
      <c r="A1697" s="353">
        <v>34653</v>
      </c>
      <c r="B1697" s="354" t="s">
        <v>10009</v>
      </c>
      <c r="C1697" s="355" t="s">
        <v>730</v>
      </c>
      <c r="D1697" s="356">
        <v>9.19</v>
      </c>
    </row>
    <row r="1698" spans="1:4">
      <c r="A1698" s="353">
        <v>34688</v>
      </c>
      <c r="B1698" s="354" t="s">
        <v>10010</v>
      </c>
      <c r="C1698" s="355" t="s">
        <v>730</v>
      </c>
      <c r="D1698" s="356">
        <v>16.66</v>
      </c>
    </row>
    <row r="1699" spans="1:4">
      <c r="A1699" s="353">
        <v>34709</v>
      </c>
      <c r="B1699" s="354" t="s">
        <v>10011</v>
      </c>
      <c r="C1699" s="355" t="s">
        <v>730</v>
      </c>
      <c r="D1699" s="356">
        <v>64.58</v>
      </c>
    </row>
    <row r="1700" spans="1:4">
      <c r="A1700" s="353">
        <v>34714</v>
      </c>
      <c r="B1700" s="354" t="s">
        <v>10012</v>
      </c>
      <c r="C1700" s="355" t="s">
        <v>730</v>
      </c>
      <c r="D1700" s="356">
        <v>77.13</v>
      </c>
    </row>
    <row r="1701" spans="1:4">
      <c r="A1701" s="353">
        <v>2391</v>
      </c>
      <c r="B1701" s="354" t="s">
        <v>10013</v>
      </c>
      <c r="C1701" s="355" t="s">
        <v>730</v>
      </c>
      <c r="D1701" s="356">
        <v>352.27</v>
      </c>
    </row>
    <row r="1702" spans="1:4">
      <c r="A1702" s="353">
        <v>2374</v>
      </c>
      <c r="B1702" s="354" t="s">
        <v>10014</v>
      </c>
      <c r="C1702" s="355" t="s">
        <v>730</v>
      </c>
      <c r="D1702" s="356">
        <v>399.64</v>
      </c>
    </row>
    <row r="1703" spans="1:4">
      <c r="A1703" s="353">
        <v>2377</v>
      </c>
      <c r="B1703" s="354" t="s">
        <v>10015</v>
      </c>
      <c r="C1703" s="355" t="s">
        <v>730</v>
      </c>
      <c r="D1703" s="356">
        <v>560.85</v>
      </c>
    </row>
    <row r="1704" spans="1:4">
      <c r="A1704" s="353">
        <v>2393</v>
      </c>
      <c r="B1704" s="354" t="s">
        <v>10016</v>
      </c>
      <c r="C1704" s="355" t="s">
        <v>730</v>
      </c>
      <c r="D1704" s="356">
        <v>939.22</v>
      </c>
    </row>
    <row r="1705" spans="1:4">
      <c r="A1705" s="353">
        <v>34705</v>
      </c>
      <c r="B1705" s="354" t="s">
        <v>10017</v>
      </c>
      <c r="C1705" s="355" t="s">
        <v>730</v>
      </c>
      <c r="D1705" s="356">
        <v>821.48</v>
      </c>
    </row>
    <row r="1706" spans="1:4">
      <c r="A1706" s="353">
        <v>34707</v>
      </c>
      <c r="B1706" s="354" t="s">
        <v>10018</v>
      </c>
      <c r="C1706" s="355" t="s">
        <v>730</v>
      </c>
      <c r="D1706" s="356">
        <v>1522.22</v>
      </c>
    </row>
    <row r="1707" spans="1:4">
      <c r="A1707" s="353">
        <v>2378</v>
      </c>
      <c r="B1707" s="354" t="s">
        <v>10019</v>
      </c>
      <c r="C1707" s="355" t="s">
        <v>730</v>
      </c>
      <c r="D1707" s="356">
        <v>1290.1400000000001</v>
      </c>
    </row>
    <row r="1708" spans="1:4">
      <c r="A1708" s="353">
        <v>2379</v>
      </c>
      <c r="B1708" s="354" t="s">
        <v>10020</v>
      </c>
      <c r="C1708" s="355" t="s">
        <v>730</v>
      </c>
      <c r="D1708" s="356">
        <v>1290.1400000000001</v>
      </c>
    </row>
    <row r="1709" spans="1:4">
      <c r="A1709" s="353">
        <v>2376</v>
      </c>
      <c r="B1709" s="354" t="s">
        <v>10021</v>
      </c>
      <c r="C1709" s="355" t="s">
        <v>730</v>
      </c>
      <c r="D1709" s="356">
        <v>2124.86</v>
      </c>
    </row>
    <row r="1710" spans="1:4">
      <c r="A1710" s="353">
        <v>2394</v>
      </c>
      <c r="B1710" s="354" t="s">
        <v>10022</v>
      </c>
      <c r="C1710" s="355" t="s">
        <v>730</v>
      </c>
      <c r="D1710" s="356">
        <v>4542.57</v>
      </c>
    </row>
    <row r="1711" spans="1:4">
      <c r="A1711" s="353">
        <v>2388</v>
      </c>
      <c r="B1711" s="354" t="s">
        <v>10023</v>
      </c>
      <c r="C1711" s="355" t="s">
        <v>730</v>
      </c>
      <c r="D1711" s="356">
        <v>64.099999999999994</v>
      </c>
    </row>
    <row r="1712" spans="1:4">
      <c r="A1712" s="353">
        <v>34606</v>
      </c>
      <c r="B1712" s="354" t="s">
        <v>10024</v>
      </c>
      <c r="C1712" s="355" t="s">
        <v>730</v>
      </c>
      <c r="D1712" s="356">
        <v>98.32</v>
      </c>
    </row>
    <row r="1713" spans="1:4">
      <c r="A1713" s="353">
        <v>34689</v>
      </c>
      <c r="B1713" s="354" t="s">
        <v>10025</v>
      </c>
      <c r="C1713" s="355" t="s">
        <v>730</v>
      </c>
      <c r="D1713" s="356">
        <v>31.3</v>
      </c>
    </row>
    <row r="1714" spans="1:4">
      <c r="A1714" s="353">
        <v>2370</v>
      </c>
      <c r="B1714" s="354" t="s">
        <v>10026</v>
      </c>
      <c r="C1714" s="355" t="s">
        <v>730</v>
      </c>
      <c r="D1714" s="356">
        <v>11.91</v>
      </c>
    </row>
    <row r="1715" spans="1:4">
      <c r="A1715" s="353">
        <v>2386</v>
      </c>
      <c r="B1715" s="354" t="s">
        <v>10027</v>
      </c>
      <c r="C1715" s="355" t="s">
        <v>730</v>
      </c>
      <c r="D1715" s="356">
        <v>19.98</v>
      </c>
    </row>
    <row r="1716" spans="1:4">
      <c r="A1716" s="353">
        <v>2392</v>
      </c>
      <c r="B1716" s="354" t="s">
        <v>10028</v>
      </c>
      <c r="C1716" s="355" t="s">
        <v>730</v>
      </c>
      <c r="D1716" s="356">
        <v>79.95</v>
      </c>
    </row>
    <row r="1717" spans="1:4">
      <c r="A1717" s="353">
        <v>2373</v>
      </c>
      <c r="B1717" s="354" t="s">
        <v>10029</v>
      </c>
      <c r="C1717" s="355" t="s">
        <v>730</v>
      </c>
      <c r="D1717" s="356">
        <v>112.64</v>
      </c>
    </row>
    <row r="1718" spans="1:4" ht="30">
      <c r="A1718" s="353">
        <v>39465</v>
      </c>
      <c r="B1718" s="354" t="s">
        <v>10030</v>
      </c>
      <c r="C1718" s="355" t="s">
        <v>730</v>
      </c>
      <c r="D1718" s="356">
        <v>68.81</v>
      </c>
    </row>
    <row r="1719" spans="1:4" ht="30">
      <c r="A1719" s="353">
        <v>39466</v>
      </c>
      <c r="B1719" s="354" t="s">
        <v>10031</v>
      </c>
      <c r="C1719" s="355" t="s">
        <v>730</v>
      </c>
      <c r="D1719" s="356">
        <v>77.41</v>
      </c>
    </row>
    <row r="1720" spans="1:4" ht="30">
      <c r="A1720" s="353">
        <v>39467</v>
      </c>
      <c r="B1720" s="354" t="s">
        <v>10032</v>
      </c>
      <c r="C1720" s="355" t="s">
        <v>730</v>
      </c>
      <c r="D1720" s="356">
        <v>99.02</v>
      </c>
    </row>
    <row r="1721" spans="1:4" ht="30">
      <c r="A1721" s="353">
        <v>39468</v>
      </c>
      <c r="B1721" s="354" t="s">
        <v>10033</v>
      </c>
      <c r="C1721" s="355" t="s">
        <v>730</v>
      </c>
      <c r="D1721" s="356">
        <v>176</v>
      </c>
    </row>
    <row r="1722" spans="1:4" ht="30">
      <c r="A1722" s="353">
        <v>39469</v>
      </c>
      <c r="B1722" s="354" t="s">
        <v>10034</v>
      </c>
      <c r="C1722" s="355" t="s">
        <v>730</v>
      </c>
      <c r="D1722" s="356">
        <v>71.69</v>
      </c>
    </row>
    <row r="1723" spans="1:4" ht="30">
      <c r="A1723" s="353">
        <v>39470</v>
      </c>
      <c r="B1723" s="354" t="s">
        <v>10035</v>
      </c>
      <c r="C1723" s="355" t="s">
        <v>730</v>
      </c>
      <c r="D1723" s="356">
        <v>88.09</v>
      </c>
    </row>
    <row r="1724" spans="1:4" ht="30">
      <c r="A1724" s="353">
        <v>39471</v>
      </c>
      <c r="B1724" s="354" t="s">
        <v>10036</v>
      </c>
      <c r="C1724" s="355" t="s">
        <v>730</v>
      </c>
      <c r="D1724" s="356">
        <v>105.86</v>
      </c>
    </row>
    <row r="1725" spans="1:4" ht="30">
      <c r="A1725" s="353">
        <v>39472</v>
      </c>
      <c r="B1725" s="354" t="s">
        <v>10037</v>
      </c>
      <c r="C1725" s="355" t="s">
        <v>730</v>
      </c>
      <c r="D1725" s="356">
        <v>183.94</v>
      </c>
    </row>
    <row r="1726" spans="1:4" ht="30">
      <c r="A1726" s="353">
        <v>39473</v>
      </c>
      <c r="B1726" s="354" t="s">
        <v>10038</v>
      </c>
      <c r="C1726" s="355" t="s">
        <v>730</v>
      </c>
      <c r="D1726" s="356">
        <v>118.82</v>
      </c>
    </row>
    <row r="1727" spans="1:4" ht="30">
      <c r="A1727" s="353">
        <v>39474</v>
      </c>
      <c r="B1727" s="354" t="s">
        <v>10039</v>
      </c>
      <c r="C1727" s="355" t="s">
        <v>730</v>
      </c>
      <c r="D1727" s="356">
        <v>126.67</v>
      </c>
    </row>
    <row r="1728" spans="1:4" ht="30">
      <c r="A1728" s="353">
        <v>39475</v>
      </c>
      <c r="B1728" s="354" t="s">
        <v>10040</v>
      </c>
      <c r="C1728" s="355" t="s">
        <v>730</v>
      </c>
      <c r="D1728" s="356">
        <v>143.72</v>
      </c>
    </row>
    <row r="1729" spans="1:4" ht="30">
      <c r="A1729" s="353">
        <v>39476</v>
      </c>
      <c r="B1729" s="354" t="s">
        <v>10041</v>
      </c>
      <c r="C1729" s="355" t="s">
        <v>730</v>
      </c>
      <c r="D1729" s="356">
        <v>270.55</v>
      </c>
    </row>
    <row r="1730" spans="1:4" ht="30">
      <c r="A1730" s="353">
        <v>39477</v>
      </c>
      <c r="B1730" s="354" t="s">
        <v>10042</v>
      </c>
      <c r="C1730" s="355" t="s">
        <v>730</v>
      </c>
      <c r="D1730" s="356">
        <v>132.56</v>
      </c>
    </row>
    <row r="1731" spans="1:4" ht="30">
      <c r="A1731" s="353">
        <v>39478</v>
      </c>
      <c r="B1731" s="354" t="s">
        <v>10043</v>
      </c>
      <c r="C1731" s="355" t="s">
        <v>730</v>
      </c>
      <c r="D1731" s="356">
        <v>136.66</v>
      </c>
    </row>
    <row r="1732" spans="1:4" ht="30">
      <c r="A1732" s="353">
        <v>39479</v>
      </c>
      <c r="B1732" s="354" t="s">
        <v>10044</v>
      </c>
      <c r="C1732" s="355" t="s">
        <v>730</v>
      </c>
      <c r="D1732" s="356">
        <v>161.02000000000001</v>
      </c>
    </row>
    <row r="1733" spans="1:4" ht="30">
      <c r="A1733" s="353">
        <v>39480</v>
      </c>
      <c r="B1733" s="354" t="s">
        <v>10045</v>
      </c>
      <c r="C1733" s="355" t="s">
        <v>730</v>
      </c>
      <c r="D1733" s="356">
        <v>332.26</v>
      </c>
    </row>
    <row r="1734" spans="1:4">
      <c r="A1734" s="353">
        <v>39459</v>
      </c>
      <c r="B1734" s="354" t="s">
        <v>10046</v>
      </c>
      <c r="C1734" s="355" t="s">
        <v>730</v>
      </c>
      <c r="D1734" s="356">
        <v>282</v>
      </c>
    </row>
    <row r="1735" spans="1:4">
      <c r="A1735" s="353">
        <v>39445</v>
      </c>
      <c r="B1735" s="354" t="s">
        <v>10047</v>
      </c>
      <c r="C1735" s="355" t="s">
        <v>730</v>
      </c>
      <c r="D1735" s="356">
        <v>141.59</v>
      </c>
    </row>
    <row r="1736" spans="1:4">
      <c r="A1736" s="353">
        <v>39446</v>
      </c>
      <c r="B1736" s="354" t="s">
        <v>10048</v>
      </c>
      <c r="C1736" s="355" t="s">
        <v>730</v>
      </c>
      <c r="D1736" s="356">
        <v>144.11000000000001</v>
      </c>
    </row>
    <row r="1737" spans="1:4">
      <c r="A1737" s="353">
        <v>39447</v>
      </c>
      <c r="B1737" s="354" t="s">
        <v>10049</v>
      </c>
      <c r="C1737" s="355" t="s">
        <v>730</v>
      </c>
      <c r="D1737" s="356">
        <v>154.11000000000001</v>
      </c>
    </row>
    <row r="1738" spans="1:4">
      <c r="A1738" s="353">
        <v>39448</v>
      </c>
      <c r="B1738" s="354" t="s">
        <v>10050</v>
      </c>
      <c r="C1738" s="355" t="s">
        <v>730</v>
      </c>
      <c r="D1738" s="356">
        <v>262.79000000000002</v>
      </c>
    </row>
    <row r="1739" spans="1:4">
      <c r="A1739" s="353">
        <v>39450</v>
      </c>
      <c r="B1739" s="354" t="s">
        <v>10051</v>
      </c>
      <c r="C1739" s="355" t="s">
        <v>730</v>
      </c>
      <c r="D1739" s="356">
        <v>160.33000000000001</v>
      </c>
    </row>
    <row r="1740" spans="1:4">
      <c r="A1740" s="353">
        <v>39451</v>
      </c>
      <c r="B1740" s="354" t="s">
        <v>10052</v>
      </c>
      <c r="C1740" s="355" t="s">
        <v>730</v>
      </c>
      <c r="D1740" s="356">
        <v>174.87</v>
      </c>
    </row>
    <row r="1741" spans="1:4">
      <c r="A1741" s="353">
        <v>39452</v>
      </c>
      <c r="B1741" s="354" t="s">
        <v>10053</v>
      </c>
      <c r="C1741" s="355" t="s">
        <v>730</v>
      </c>
      <c r="D1741" s="356">
        <v>175.92</v>
      </c>
    </row>
    <row r="1742" spans="1:4">
      <c r="A1742" s="353">
        <v>39523</v>
      </c>
      <c r="B1742" s="354" t="s">
        <v>10054</v>
      </c>
      <c r="C1742" s="355" t="s">
        <v>730</v>
      </c>
      <c r="D1742" s="356">
        <v>294.39999999999998</v>
      </c>
    </row>
    <row r="1743" spans="1:4">
      <c r="A1743" s="353">
        <v>39449</v>
      </c>
      <c r="B1743" s="354" t="s">
        <v>10055</v>
      </c>
      <c r="C1743" s="355" t="s">
        <v>730</v>
      </c>
      <c r="D1743" s="356">
        <v>326.02</v>
      </c>
    </row>
    <row r="1744" spans="1:4">
      <c r="A1744" s="353">
        <v>39455</v>
      </c>
      <c r="B1744" s="354" t="s">
        <v>10056</v>
      </c>
      <c r="C1744" s="355" t="s">
        <v>730</v>
      </c>
      <c r="D1744" s="356">
        <v>161.32</v>
      </c>
    </row>
    <row r="1745" spans="1:4">
      <c r="A1745" s="353">
        <v>39456</v>
      </c>
      <c r="B1745" s="354" t="s">
        <v>10057</v>
      </c>
      <c r="C1745" s="355" t="s">
        <v>730</v>
      </c>
      <c r="D1745" s="356">
        <v>161.44</v>
      </c>
    </row>
    <row r="1746" spans="1:4">
      <c r="A1746" s="353">
        <v>39457</v>
      </c>
      <c r="B1746" s="354" t="s">
        <v>10058</v>
      </c>
      <c r="C1746" s="355" t="s">
        <v>730</v>
      </c>
      <c r="D1746" s="356">
        <v>176</v>
      </c>
    </row>
    <row r="1747" spans="1:4">
      <c r="A1747" s="353">
        <v>39458</v>
      </c>
      <c r="B1747" s="354" t="s">
        <v>10059</v>
      </c>
      <c r="C1747" s="355" t="s">
        <v>730</v>
      </c>
      <c r="D1747" s="356">
        <v>328.43</v>
      </c>
    </row>
    <row r="1748" spans="1:4">
      <c r="A1748" s="353">
        <v>39464</v>
      </c>
      <c r="B1748" s="354" t="s">
        <v>10060</v>
      </c>
      <c r="C1748" s="355" t="s">
        <v>730</v>
      </c>
      <c r="D1748" s="356">
        <v>528.14</v>
      </c>
    </row>
    <row r="1749" spans="1:4">
      <c r="A1749" s="353">
        <v>39460</v>
      </c>
      <c r="B1749" s="354" t="s">
        <v>10061</v>
      </c>
      <c r="C1749" s="355" t="s">
        <v>730</v>
      </c>
      <c r="D1749" s="356">
        <v>200.31</v>
      </c>
    </row>
    <row r="1750" spans="1:4">
      <c r="A1750" s="353">
        <v>39461</v>
      </c>
      <c r="B1750" s="354" t="s">
        <v>10062</v>
      </c>
      <c r="C1750" s="355" t="s">
        <v>730</v>
      </c>
      <c r="D1750" s="356">
        <v>234.71</v>
      </c>
    </row>
    <row r="1751" spans="1:4">
      <c r="A1751" s="353">
        <v>39462</v>
      </c>
      <c r="B1751" s="354" t="s">
        <v>10063</v>
      </c>
      <c r="C1751" s="355" t="s">
        <v>730</v>
      </c>
      <c r="D1751" s="356">
        <v>226.21</v>
      </c>
    </row>
    <row r="1752" spans="1:4">
      <c r="A1752" s="353">
        <v>39463</v>
      </c>
      <c r="B1752" s="354" t="s">
        <v>10064</v>
      </c>
      <c r="C1752" s="355" t="s">
        <v>730</v>
      </c>
      <c r="D1752" s="356">
        <v>524.04</v>
      </c>
    </row>
    <row r="1753" spans="1:4">
      <c r="A1753" s="353">
        <v>26039</v>
      </c>
      <c r="B1753" s="354" t="s">
        <v>10065</v>
      </c>
      <c r="C1753" s="355" t="s">
        <v>730</v>
      </c>
      <c r="D1753" s="356">
        <v>391246.87</v>
      </c>
    </row>
    <row r="1754" spans="1:4">
      <c r="A1754" s="353">
        <v>2401</v>
      </c>
      <c r="B1754" s="354" t="s">
        <v>10066</v>
      </c>
      <c r="C1754" s="355" t="s">
        <v>730</v>
      </c>
      <c r="D1754" s="356">
        <v>89991.11</v>
      </c>
    </row>
    <row r="1755" spans="1:4" ht="30">
      <c r="A1755" s="353">
        <v>38870</v>
      </c>
      <c r="B1755" s="354" t="s">
        <v>10067</v>
      </c>
      <c r="C1755" s="355" t="s">
        <v>730</v>
      </c>
      <c r="D1755" s="356">
        <v>29.51</v>
      </c>
    </row>
    <row r="1756" spans="1:4" ht="30">
      <c r="A1756" s="353">
        <v>38869</v>
      </c>
      <c r="B1756" s="354" t="s">
        <v>10068</v>
      </c>
      <c r="C1756" s="355" t="s">
        <v>730</v>
      </c>
      <c r="D1756" s="356">
        <v>19.91</v>
      </c>
    </row>
    <row r="1757" spans="1:4" ht="30">
      <c r="A1757" s="353">
        <v>38872</v>
      </c>
      <c r="B1757" s="354" t="s">
        <v>10069</v>
      </c>
      <c r="C1757" s="355" t="s">
        <v>730</v>
      </c>
      <c r="D1757" s="356">
        <v>37.590000000000003</v>
      </c>
    </row>
    <row r="1758" spans="1:4" ht="30">
      <c r="A1758" s="353">
        <v>38871</v>
      </c>
      <c r="B1758" s="354" t="s">
        <v>10070</v>
      </c>
      <c r="C1758" s="355" t="s">
        <v>730</v>
      </c>
      <c r="D1758" s="356">
        <v>25.99</v>
      </c>
    </row>
    <row r="1759" spans="1:4" ht="30">
      <c r="A1759" s="353">
        <v>39283</v>
      </c>
      <c r="B1759" s="354" t="s">
        <v>10071</v>
      </c>
      <c r="C1759" s="355" t="s">
        <v>730</v>
      </c>
      <c r="D1759" s="356">
        <v>121.76</v>
      </c>
    </row>
    <row r="1760" spans="1:4" ht="30">
      <c r="A1760" s="353">
        <v>39285</v>
      </c>
      <c r="B1760" s="354" t="s">
        <v>10072</v>
      </c>
      <c r="C1760" s="355" t="s">
        <v>730</v>
      </c>
      <c r="D1760" s="356">
        <v>139.16</v>
      </c>
    </row>
    <row r="1761" spans="1:4" ht="30">
      <c r="A1761" s="353">
        <v>39286</v>
      </c>
      <c r="B1761" s="354" t="s">
        <v>10073</v>
      </c>
      <c r="C1761" s="355" t="s">
        <v>730</v>
      </c>
      <c r="D1761" s="356">
        <v>133.37</v>
      </c>
    </row>
    <row r="1762" spans="1:4" ht="30">
      <c r="A1762" s="353">
        <v>39288</v>
      </c>
      <c r="B1762" s="354" t="s">
        <v>10074</v>
      </c>
      <c r="C1762" s="355" t="s">
        <v>730</v>
      </c>
      <c r="D1762" s="356">
        <v>162.34</v>
      </c>
    </row>
    <row r="1763" spans="1:4" ht="30">
      <c r="A1763" s="353">
        <v>44476</v>
      </c>
      <c r="B1763" s="354" t="s">
        <v>10075</v>
      </c>
      <c r="C1763" s="355" t="s">
        <v>731</v>
      </c>
      <c r="D1763" s="356">
        <v>777.92</v>
      </c>
    </row>
    <row r="1764" spans="1:4">
      <c r="A1764" s="353">
        <v>10629</v>
      </c>
      <c r="B1764" s="354" t="s">
        <v>10076</v>
      </c>
      <c r="C1764" s="355" t="s">
        <v>731</v>
      </c>
      <c r="D1764" s="356">
        <v>747.51</v>
      </c>
    </row>
    <row r="1765" spans="1:4">
      <c r="A1765" s="353">
        <v>10698</v>
      </c>
      <c r="B1765" s="354" t="s">
        <v>10077</v>
      </c>
      <c r="C1765" s="355" t="s">
        <v>731</v>
      </c>
      <c r="D1765" s="356">
        <v>229.56</v>
      </c>
    </row>
    <row r="1766" spans="1:4" ht="30">
      <c r="A1766" s="353">
        <v>40521</v>
      </c>
      <c r="B1766" s="354" t="s">
        <v>10078</v>
      </c>
      <c r="C1766" s="355" t="s">
        <v>730</v>
      </c>
      <c r="D1766" s="356">
        <v>106209.1</v>
      </c>
    </row>
    <row r="1767" spans="1:4" ht="30">
      <c r="A1767" s="353">
        <v>2432</v>
      </c>
      <c r="B1767" s="354" t="s">
        <v>10079</v>
      </c>
      <c r="C1767" s="355" t="s">
        <v>730</v>
      </c>
      <c r="D1767" s="356">
        <v>27.27</v>
      </c>
    </row>
    <row r="1768" spans="1:4" ht="30">
      <c r="A1768" s="353">
        <v>2433</v>
      </c>
      <c r="B1768" s="354" t="s">
        <v>10080</v>
      </c>
      <c r="C1768" s="355" t="s">
        <v>730</v>
      </c>
      <c r="D1768" s="356">
        <v>9.24</v>
      </c>
    </row>
    <row r="1769" spans="1:4" ht="30">
      <c r="A1769" s="353">
        <v>2418</v>
      </c>
      <c r="B1769" s="354" t="s">
        <v>10081</v>
      </c>
      <c r="C1769" s="355" t="s">
        <v>730</v>
      </c>
      <c r="D1769" s="356">
        <v>12.65</v>
      </c>
    </row>
    <row r="1770" spans="1:4" ht="30">
      <c r="A1770" s="353">
        <v>2420</v>
      </c>
      <c r="B1770" s="354" t="s">
        <v>10082</v>
      </c>
      <c r="C1770" s="355" t="s">
        <v>730</v>
      </c>
      <c r="D1770" s="356">
        <v>15.86</v>
      </c>
    </row>
    <row r="1771" spans="1:4" ht="30">
      <c r="A1771" s="353">
        <v>11447</v>
      </c>
      <c r="B1771" s="354" t="s">
        <v>10083</v>
      </c>
      <c r="C1771" s="355" t="s">
        <v>730</v>
      </c>
      <c r="D1771" s="356">
        <v>31.35</v>
      </c>
    </row>
    <row r="1772" spans="1:4">
      <c r="A1772" s="353">
        <v>11451</v>
      </c>
      <c r="B1772" s="354" t="s">
        <v>10084</v>
      </c>
      <c r="C1772" s="355" t="s">
        <v>730</v>
      </c>
      <c r="D1772" s="356">
        <v>84.06</v>
      </c>
    </row>
    <row r="1773" spans="1:4">
      <c r="A1773" s="353">
        <v>11116</v>
      </c>
      <c r="B1773" s="354" t="s">
        <v>10085</v>
      </c>
      <c r="C1773" s="355" t="s">
        <v>730</v>
      </c>
      <c r="D1773" s="356">
        <v>814.04</v>
      </c>
    </row>
    <row r="1774" spans="1:4">
      <c r="A1774" s="353">
        <v>38411</v>
      </c>
      <c r="B1774" s="354" t="s">
        <v>10086</v>
      </c>
      <c r="C1774" s="355" t="s">
        <v>730</v>
      </c>
      <c r="D1774" s="356">
        <v>1606.9</v>
      </c>
    </row>
    <row r="1775" spans="1:4">
      <c r="A1775" s="353">
        <v>38189</v>
      </c>
      <c r="B1775" s="354" t="s">
        <v>10087</v>
      </c>
      <c r="C1775" s="355" t="s">
        <v>730</v>
      </c>
      <c r="D1775" s="356">
        <v>144.65</v>
      </c>
    </row>
    <row r="1776" spans="1:4">
      <c r="A1776" s="353">
        <v>38190</v>
      </c>
      <c r="B1776" s="354" t="s">
        <v>10088</v>
      </c>
      <c r="C1776" s="355" t="s">
        <v>730</v>
      </c>
      <c r="D1776" s="356">
        <v>304.73</v>
      </c>
    </row>
    <row r="1777" spans="1:4" ht="30">
      <c r="A1777" s="353">
        <v>7608</v>
      </c>
      <c r="B1777" s="354" t="s">
        <v>10089</v>
      </c>
      <c r="C1777" s="355" t="s">
        <v>730</v>
      </c>
      <c r="D1777" s="356">
        <v>11.94</v>
      </c>
    </row>
    <row r="1778" spans="1:4">
      <c r="A1778" s="353">
        <v>1370</v>
      </c>
      <c r="B1778" s="354" t="s">
        <v>10090</v>
      </c>
      <c r="C1778" s="355" t="s">
        <v>730</v>
      </c>
      <c r="D1778" s="356">
        <v>116.48</v>
      </c>
    </row>
    <row r="1779" spans="1:4" ht="30">
      <c r="A1779" s="353">
        <v>36516</v>
      </c>
      <c r="B1779" s="354" t="s">
        <v>10091</v>
      </c>
      <c r="C1779" s="355" t="s">
        <v>730</v>
      </c>
      <c r="D1779" s="356">
        <v>135491.73000000001</v>
      </c>
    </row>
    <row r="1780" spans="1:4">
      <c r="A1780" s="353">
        <v>34777</v>
      </c>
      <c r="B1780" s="354" t="s">
        <v>10092</v>
      </c>
      <c r="C1780" s="355" t="s">
        <v>730</v>
      </c>
      <c r="D1780" s="356">
        <v>2.98</v>
      </c>
    </row>
    <row r="1781" spans="1:4" ht="30">
      <c r="A1781" s="353">
        <v>7272</v>
      </c>
      <c r="B1781" s="354" t="s">
        <v>10093</v>
      </c>
      <c r="C1781" s="355" t="s">
        <v>730</v>
      </c>
      <c r="D1781" s="356">
        <v>2.52</v>
      </c>
    </row>
    <row r="1782" spans="1:4">
      <c r="A1782" s="353">
        <v>10605</v>
      </c>
      <c r="B1782" s="354" t="s">
        <v>10094</v>
      </c>
      <c r="C1782" s="355" t="s">
        <v>730</v>
      </c>
      <c r="D1782" s="356">
        <v>4.29</v>
      </c>
    </row>
    <row r="1783" spans="1:4">
      <c r="A1783" s="353">
        <v>10604</v>
      </c>
      <c r="B1783" s="354" t="s">
        <v>10095</v>
      </c>
      <c r="C1783" s="355" t="s">
        <v>730</v>
      </c>
      <c r="D1783" s="356">
        <v>10</v>
      </c>
    </row>
    <row r="1784" spans="1:4">
      <c r="A1784" s="353">
        <v>672</v>
      </c>
      <c r="B1784" s="354" t="s">
        <v>10096</v>
      </c>
      <c r="C1784" s="355" t="s">
        <v>730</v>
      </c>
      <c r="D1784" s="356">
        <v>13.75</v>
      </c>
    </row>
    <row r="1785" spans="1:4">
      <c r="A1785" s="353">
        <v>668</v>
      </c>
      <c r="B1785" s="354" t="s">
        <v>10097</v>
      </c>
      <c r="C1785" s="355" t="s">
        <v>730</v>
      </c>
      <c r="D1785" s="356">
        <v>16.59</v>
      </c>
    </row>
    <row r="1786" spans="1:4">
      <c r="A1786" s="353">
        <v>10578</v>
      </c>
      <c r="B1786" s="354" t="s">
        <v>10098</v>
      </c>
      <c r="C1786" s="355" t="s">
        <v>730</v>
      </c>
      <c r="D1786" s="356">
        <v>19.329999999999998</v>
      </c>
    </row>
    <row r="1787" spans="1:4">
      <c r="A1787" s="353">
        <v>666</v>
      </c>
      <c r="B1787" s="354" t="s">
        <v>10099</v>
      </c>
      <c r="C1787" s="355" t="s">
        <v>730</v>
      </c>
      <c r="D1787" s="356">
        <v>21.49</v>
      </c>
    </row>
    <row r="1788" spans="1:4">
      <c r="A1788" s="353">
        <v>665</v>
      </c>
      <c r="B1788" s="354" t="s">
        <v>10100</v>
      </c>
      <c r="C1788" s="355" t="s">
        <v>730</v>
      </c>
      <c r="D1788" s="356">
        <v>28.75</v>
      </c>
    </row>
    <row r="1789" spans="1:4">
      <c r="A1789" s="353">
        <v>10577</v>
      </c>
      <c r="B1789" s="354" t="s">
        <v>10101</v>
      </c>
      <c r="C1789" s="355" t="s">
        <v>730</v>
      </c>
      <c r="D1789" s="356">
        <v>25.5</v>
      </c>
    </row>
    <row r="1790" spans="1:4">
      <c r="A1790" s="353">
        <v>10583</v>
      </c>
      <c r="B1790" s="354" t="s">
        <v>10102</v>
      </c>
      <c r="C1790" s="355" t="s">
        <v>730</v>
      </c>
      <c r="D1790" s="356">
        <v>13.25</v>
      </c>
    </row>
    <row r="1791" spans="1:4">
      <c r="A1791" s="353">
        <v>10579</v>
      </c>
      <c r="B1791" s="354" t="s">
        <v>10103</v>
      </c>
      <c r="C1791" s="355" t="s">
        <v>730</v>
      </c>
      <c r="D1791" s="356">
        <v>23.09</v>
      </c>
    </row>
    <row r="1792" spans="1:4">
      <c r="A1792" s="353">
        <v>10582</v>
      </c>
      <c r="B1792" s="354" t="s">
        <v>10104</v>
      </c>
      <c r="C1792" s="355" t="s">
        <v>730</v>
      </c>
      <c r="D1792" s="356">
        <v>11.66</v>
      </c>
    </row>
    <row r="1793" spans="1:4">
      <c r="A1793" s="353">
        <v>2436</v>
      </c>
      <c r="B1793" s="354" t="s">
        <v>10105</v>
      </c>
      <c r="C1793" s="355" t="s">
        <v>736</v>
      </c>
      <c r="D1793" s="356">
        <v>25.67</v>
      </c>
    </row>
    <row r="1794" spans="1:4">
      <c r="A1794" s="353">
        <v>40918</v>
      </c>
      <c r="B1794" s="354" t="s">
        <v>10106</v>
      </c>
      <c r="C1794" s="355" t="s">
        <v>737</v>
      </c>
      <c r="D1794" s="356">
        <v>4493.67</v>
      </c>
    </row>
    <row r="1795" spans="1:4">
      <c r="A1795" s="353">
        <v>2439</v>
      </c>
      <c r="B1795" s="354" t="s">
        <v>10107</v>
      </c>
      <c r="C1795" s="355" t="s">
        <v>736</v>
      </c>
      <c r="D1795" s="356">
        <v>28.15</v>
      </c>
    </row>
    <row r="1796" spans="1:4">
      <c r="A1796" s="353">
        <v>40923</v>
      </c>
      <c r="B1796" s="354" t="s">
        <v>10108</v>
      </c>
      <c r="C1796" s="355" t="s">
        <v>737</v>
      </c>
      <c r="D1796" s="356">
        <v>4930.32</v>
      </c>
    </row>
    <row r="1797" spans="1:4">
      <c r="A1797" s="353">
        <v>10998</v>
      </c>
      <c r="B1797" s="354" t="s">
        <v>10109</v>
      </c>
      <c r="C1797" s="355" t="s">
        <v>733</v>
      </c>
      <c r="D1797" s="356">
        <v>39.659999999999997</v>
      </c>
    </row>
    <row r="1798" spans="1:4">
      <c r="A1798" s="353">
        <v>11002</v>
      </c>
      <c r="B1798" s="354" t="s">
        <v>10110</v>
      </c>
      <c r="C1798" s="355" t="s">
        <v>733</v>
      </c>
      <c r="D1798" s="356">
        <v>36.340000000000003</v>
      </c>
    </row>
    <row r="1799" spans="1:4">
      <c r="A1799" s="353">
        <v>10999</v>
      </c>
      <c r="B1799" s="354" t="s">
        <v>10111</v>
      </c>
      <c r="C1799" s="355" t="s">
        <v>733</v>
      </c>
      <c r="D1799" s="356">
        <v>34.909999999999997</v>
      </c>
    </row>
    <row r="1800" spans="1:4">
      <c r="A1800" s="353">
        <v>10997</v>
      </c>
      <c r="B1800" s="354" t="s">
        <v>10112</v>
      </c>
      <c r="C1800" s="355" t="s">
        <v>733</v>
      </c>
      <c r="D1800" s="356">
        <v>37.840000000000003</v>
      </c>
    </row>
    <row r="1801" spans="1:4">
      <c r="A1801" s="353">
        <v>2685</v>
      </c>
      <c r="B1801" s="354" t="s">
        <v>10113</v>
      </c>
      <c r="C1801" s="355" t="s">
        <v>732</v>
      </c>
      <c r="D1801" s="356">
        <v>9.07</v>
      </c>
    </row>
    <row r="1802" spans="1:4">
      <c r="A1802" s="353">
        <v>2680</v>
      </c>
      <c r="B1802" s="354" t="s">
        <v>10114</v>
      </c>
      <c r="C1802" s="355" t="s">
        <v>732</v>
      </c>
      <c r="D1802" s="356">
        <v>13.27</v>
      </c>
    </row>
    <row r="1803" spans="1:4">
      <c r="A1803" s="353">
        <v>2684</v>
      </c>
      <c r="B1803" s="354" t="s">
        <v>10115</v>
      </c>
      <c r="C1803" s="355" t="s">
        <v>732</v>
      </c>
      <c r="D1803" s="356">
        <v>12.07</v>
      </c>
    </row>
    <row r="1804" spans="1:4">
      <c r="A1804" s="353">
        <v>2673</v>
      </c>
      <c r="B1804" s="354" t="s">
        <v>10116</v>
      </c>
      <c r="C1804" s="355" t="s">
        <v>732</v>
      </c>
      <c r="D1804" s="356">
        <v>4.66</v>
      </c>
    </row>
    <row r="1805" spans="1:4">
      <c r="A1805" s="353">
        <v>2681</v>
      </c>
      <c r="B1805" s="354" t="s">
        <v>10117</v>
      </c>
      <c r="C1805" s="355" t="s">
        <v>732</v>
      </c>
      <c r="D1805" s="356">
        <v>21.68</v>
      </c>
    </row>
    <row r="1806" spans="1:4">
      <c r="A1806" s="353">
        <v>2682</v>
      </c>
      <c r="B1806" s="354" t="s">
        <v>10118</v>
      </c>
      <c r="C1806" s="355" t="s">
        <v>732</v>
      </c>
      <c r="D1806" s="356">
        <v>31.64</v>
      </c>
    </row>
    <row r="1807" spans="1:4">
      <c r="A1807" s="353">
        <v>2686</v>
      </c>
      <c r="B1807" s="354" t="s">
        <v>10119</v>
      </c>
      <c r="C1807" s="355" t="s">
        <v>732</v>
      </c>
      <c r="D1807" s="356">
        <v>39.67</v>
      </c>
    </row>
    <row r="1808" spans="1:4">
      <c r="A1808" s="353">
        <v>2674</v>
      </c>
      <c r="B1808" s="354" t="s">
        <v>10120</v>
      </c>
      <c r="C1808" s="355" t="s">
        <v>732</v>
      </c>
      <c r="D1808" s="356">
        <v>5.8</v>
      </c>
    </row>
    <row r="1809" spans="1:4">
      <c r="A1809" s="353">
        <v>2683</v>
      </c>
      <c r="B1809" s="354" t="s">
        <v>10121</v>
      </c>
      <c r="C1809" s="355" t="s">
        <v>732</v>
      </c>
      <c r="D1809" s="356">
        <v>62.51</v>
      </c>
    </row>
    <row r="1810" spans="1:4">
      <c r="A1810" s="353">
        <v>2676</v>
      </c>
      <c r="B1810" s="354" t="s">
        <v>10122</v>
      </c>
      <c r="C1810" s="355" t="s">
        <v>732</v>
      </c>
      <c r="D1810" s="356">
        <v>2.71</v>
      </c>
    </row>
    <row r="1811" spans="1:4">
      <c r="A1811" s="353">
        <v>2678</v>
      </c>
      <c r="B1811" s="354" t="s">
        <v>10123</v>
      </c>
      <c r="C1811" s="355" t="s">
        <v>732</v>
      </c>
      <c r="D1811" s="356">
        <v>3.39</v>
      </c>
    </row>
    <row r="1812" spans="1:4">
      <c r="A1812" s="353">
        <v>2679</v>
      </c>
      <c r="B1812" s="354" t="s">
        <v>10124</v>
      </c>
      <c r="C1812" s="355" t="s">
        <v>732</v>
      </c>
      <c r="D1812" s="356">
        <v>5.23</v>
      </c>
    </row>
    <row r="1813" spans="1:4">
      <c r="A1813" s="353">
        <v>12070</v>
      </c>
      <c r="B1813" s="354" t="s">
        <v>10125</v>
      </c>
      <c r="C1813" s="355" t="s">
        <v>732</v>
      </c>
      <c r="D1813" s="356">
        <v>7.28</v>
      </c>
    </row>
    <row r="1814" spans="1:4">
      <c r="A1814" s="353">
        <v>2675</v>
      </c>
      <c r="B1814" s="354" t="s">
        <v>10126</v>
      </c>
      <c r="C1814" s="355" t="s">
        <v>732</v>
      </c>
      <c r="D1814" s="356">
        <v>9.4700000000000006</v>
      </c>
    </row>
    <row r="1815" spans="1:4">
      <c r="A1815" s="353">
        <v>12067</v>
      </c>
      <c r="B1815" s="354" t="s">
        <v>10127</v>
      </c>
      <c r="C1815" s="355" t="s">
        <v>732</v>
      </c>
      <c r="D1815" s="356">
        <v>12.84</v>
      </c>
    </row>
    <row r="1816" spans="1:4">
      <c r="A1816" s="353">
        <v>21136</v>
      </c>
      <c r="B1816" s="354" t="s">
        <v>10128</v>
      </c>
      <c r="C1816" s="355" t="s">
        <v>732</v>
      </c>
      <c r="D1816" s="356">
        <v>14.73</v>
      </c>
    </row>
    <row r="1817" spans="1:4">
      <c r="A1817" s="353">
        <v>21128</v>
      </c>
      <c r="B1817" s="354" t="s">
        <v>10129</v>
      </c>
      <c r="C1817" s="355" t="s">
        <v>732</v>
      </c>
      <c r="D1817" s="356">
        <v>11.4</v>
      </c>
    </row>
    <row r="1818" spans="1:4" ht="30">
      <c r="A1818" s="353">
        <v>21130</v>
      </c>
      <c r="B1818" s="354" t="s">
        <v>10130</v>
      </c>
      <c r="C1818" s="355" t="s">
        <v>732</v>
      </c>
      <c r="D1818" s="356">
        <v>28.79</v>
      </c>
    </row>
    <row r="1819" spans="1:4" ht="30">
      <c r="A1819" s="353">
        <v>21135</v>
      </c>
      <c r="B1819" s="354" t="s">
        <v>10131</v>
      </c>
      <c r="C1819" s="355" t="s">
        <v>732</v>
      </c>
      <c r="D1819" s="356">
        <v>28.34</v>
      </c>
    </row>
    <row r="1820" spans="1:4">
      <c r="A1820" s="353">
        <v>40401</v>
      </c>
      <c r="B1820" s="354" t="s">
        <v>10132</v>
      </c>
      <c r="C1820" s="355" t="s">
        <v>732</v>
      </c>
      <c r="D1820" s="356">
        <v>3.07</v>
      </c>
    </row>
    <row r="1821" spans="1:4">
      <c r="A1821" s="353">
        <v>40402</v>
      </c>
      <c r="B1821" s="354" t="s">
        <v>10133</v>
      </c>
      <c r="C1821" s="355" t="s">
        <v>732</v>
      </c>
      <c r="D1821" s="356">
        <v>3.93</v>
      </c>
    </row>
    <row r="1822" spans="1:4">
      <c r="A1822" s="353">
        <v>40400</v>
      </c>
      <c r="B1822" s="354" t="s">
        <v>10134</v>
      </c>
      <c r="C1822" s="355" t="s">
        <v>732</v>
      </c>
      <c r="D1822" s="356">
        <v>2.08</v>
      </c>
    </row>
    <row r="1823" spans="1:4" ht="30">
      <c r="A1823" s="353">
        <v>2504</v>
      </c>
      <c r="B1823" s="354" t="s">
        <v>10135</v>
      </c>
      <c r="C1823" s="355" t="s">
        <v>732</v>
      </c>
      <c r="D1823" s="356">
        <v>12.65</v>
      </c>
    </row>
    <row r="1824" spans="1:4" ht="30">
      <c r="A1824" s="353">
        <v>2501</v>
      </c>
      <c r="B1824" s="354" t="s">
        <v>10136</v>
      </c>
      <c r="C1824" s="355" t="s">
        <v>732</v>
      </c>
      <c r="D1824" s="356">
        <v>16.59</v>
      </c>
    </row>
    <row r="1825" spans="1:4" ht="30">
      <c r="A1825" s="353">
        <v>2502</v>
      </c>
      <c r="B1825" s="354" t="s">
        <v>10137</v>
      </c>
      <c r="C1825" s="355" t="s">
        <v>732</v>
      </c>
      <c r="D1825" s="356">
        <v>25.03</v>
      </c>
    </row>
    <row r="1826" spans="1:4" ht="30">
      <c r="A1826" s="353">
        <v>2503</v>
      </c>
      <c r="B1826" s="354" t="s">
        <v>10138</v>
      </c>
      <c r="C1826" s="355" t="s">
        <v>732</v>
      </c>
      <c r="D1826" s="356">
        <v>32.21</v>
      </c>
    </row>
    <row r="1827" spans="1:4" ht="30">
      <c r="A1827" s="353">
        <v>2500</v>
      </c>
      <c r="B1827" s="354" t="s">
        <v>10139</v>
      </c>
      <c r="C1827" s="355" t="s">
        <v>732</v>
      </c>
      <c r="D1827" s="356">
        <v>42.91</v>
      </c>
    </row>
    <row r="1828" spans="1:4" ht="30">
      <c r="A1828" s="353">
        <v>2505</v>
      </c>
      <c r="B1828" s="354" t="s">
        <v>10140</v>
      </c>
      <c r="C1828" s="355" t="s">
        <v>732</v>
      </c>
      <c r="D1828" s="356">
        <v>66.87</v>
      </c>
    </row>
    <row r="1829" spans="1:4">
      <c r="A1829" s="353">
        <v>12056</v>
      </c>
      <c r="B1829" s="354" t="s">
        <v>10141</v>
      </c>
      <c r="C1829" s="355" t="s">
        <v>732</v>
      </c>
      <c r="D1829" s="356">
        <v>27.02</v>
      </c>
    </row>
    <row r="1830" spans="1:4">
      <c r="A1830" s="353">
        <v>12057</v>
      </c>
      <c r="B1830" s="354" t="s">
        <v>10142</v>
      </c>
      <c r="C1830" s="355" t="s">
        <v>732</v>
      </c>
      <c r="D1830" s="356">
        <v>22.95</v>
      </c>
    </row>
    <row r="1831" spans="1:4">
      <c r="A1831" s="353">
        <v>12059</v>
      </c>
      <c r="B1831" s="354" t="s">
        <v>10143</v>
      </c>
      <c r="C1831" s="355" t="s">
        <v>732</v>
      </c>
      <c r="D1831" s="356">
        <v>8.0500000000000007</v>
      </c>
    </row>
    <row r="1832" spans="1:4">
      <c r="A1832" s="353">
        <v>12058</v>
      </c>
      <c r="B1832" s="354" t="s">
        <v>10144</v>
      </c>
      <c r="C1832" s="355" t="s">
        <v>732</v>
      </c>
      <c r="D1832" s="356">
        <v>14.3</v>
      </c>
    </row>
    <row r="1833" spans="1:4">
      <c r="A1833" s="353">
        <v>12060</v>
      </c>
      <c r="B1833" s="354" t="s">
        <v>10145</v>
      </c>
      <c r="C1833" s="355" t="s">
        <v>732</v>
      </c>
      <c r="D1833" s="356">
        <v>59.63</v>
      </c>
    </row>
    <row r="1834" spans="1:4">
      <c r="A1834" s="353">
        <v>12061</v>
      </c>
      <c r="B1834" s="354" t="s">
        <v>10146</v>
      </c>
      <c r="C1834" s="355" t="s">
        <v>732</v>
      </c>
      <c r="D1834" s="356">
        <v>36.409999999999997</v>
      </c>
    </row>
    <row r="1835" spans="1:4">
      <c r="A1835" s="353">
        <v>12062</v>
      </c>
      <c r="B1835" s="354" t="s">
        <v>10147</v>
      </c>
      <c r="C1835" s="355" t="s">
        <v>732</v>
      </c>
      <c r="D1835" s="356">
        <v>67.14</v>
      </c>
    </row>
    <row r="1836" spans="1:4" ht="30">
      <c r="A1836" s="353">
        <v>21137</v>
      </c>
      <c r="B1836" s="354" t="s">
        <v>10148</v>
      </c>
      <c r="C1836" s="355" t="s">
        <v>732</v>
      </c>
      <c r="D1836" s="356">
        <v>11.67</v>
      </c>
    </row>
    <row r="1837" spans="1:4">
      <c r="A1837" s="353">
        <v>2687</v>
      </c>
      <c r="B1837" s="354" t="s">
        <v>10149</v>
      </c>
      <c r="C1837" s="355" t="s">
        <v>732</v>
      </c>
      <c r="D1837" s="356">
        <v>2.36</v>
      </c>
    </row>
    <row r="1838" spans="1:4">
      <c r="A1838" s="353">
        <v>2689</v>
      </c>
      <c r="B1838" s="354" t="s">
        <v>10150</v>
      </c>
      <c r="C1838" s="355" t="s">
        <v>732</v>
      </c>
      <c r="D1838" s="356">
        <v>2.81</v>
      </c>
    </row>
    <row r="1839" spans="1:4">
      <c r="A1839" s="353">
        <v>2688</v>
      </c>
      <c r="B1839" s="354" t="s">
        <v>10151</v>
      </c>
      <c r="C1839" s="355" t="s">
        <v>732</v>
      </c>
      <c r="D1839" s="356">
        <v>3.05</v>
      </c>
    </row>
    <row r="1840" spans="1:4">
      <c r="A1840" s="353">
        <v>2690</v>
      </c>
      <c r="B1840" s="354" t="s">
        <v>10152</v>
      </c>
      <c r="C1840" s="355" t="s">
        <v>732</v>
      </c>
      <c r="D1840" s="356">
        <v>5.22</v>
      </c>
    </row>
    <row r="1841" spans="1:4" ht="30">
      <c r="A1841" s="353">
        <v>39243</v>
      </c>
      <c r="B1841" s="354" t="s">
        <v>10153</v>
      </c>
      <c r="C1841" s="355" t="s">
        <v>732</v>
      </c>
      <c r="D1841" s="356">
        <v>3.44</v>
      </c>
    </row>
    <row r="1842" spans="1:4" ht="30">
      <c r="A1842" s="353">
        <v>39244</v>
      </c>
      <c r="B1842" s="354" t="s">
        <v>10154</v>
      </c>
      <c r="C1842" s="355" t="s">
        <v>732</v>
      </c>
      <c r="D1842" s="356">
        <v>4.6500000000000004</v>
      </c>
    </row>
    <row r="1843" spans="1:4" ht="30">
      <c r="A1843" s="353">
        <v>39245</v>
      </c>
      <c r="B1843" s="354" t="s">
        <v>10155</v>
      </c>
      <c r="C1843" s="355" t="s">
        <v>732</v>
      </c>
      <c r="D1843" s="356">
        <v>8.9499999999999993</v>
      </c>
    </row>
    <row r="1844" spans="1:4" ht="30">
      <c r="A1844" s="353">
        <v>39254</v>
      </c>
      <c r="B1844" s="354" t="s">
        <v>10156</v>
      </c>
      <c r="C1844" s="355" t="s">
        <v>732</v>
      </c>
      <c r="D1844" s="356">
        <v>13.38</v>
      </c>
    </row>
    <row r="1845" spans="1:4" ht="30">
      <c r="A1845" s="353">
        <v>39255</v>
      </c>
      <c r="B1845" s="354" t="s">
        <v>10157</v>
      </c>
      <c r="C1845" s="355" t="s">
        <v>732</v>
      </c>
      <c r="D1845" s="356">
        <v>24.76</v>
      </c>
    </row>
    <row r="1846" spans="1:4" ht="30">
      <c r="A1846" s="353">
        <v>39253</v>
      </c>
      <c r="B1846" s="354" t="s">
        <v>10158</v>
      </c>
      <c r="C1846" s="355" t="s">
        <v>732</v>
      </c>
      <c r="D1846" s="356">
        <v>17.059999999999999</v>
      </c>
    </row>
    <row r="1847" spans="1:4" ht="30">
      <c r="A1847" s="353">
        <v>39246</v>
      </c>
      <c r="B1847" s="354" t="s">
        <v>10159</v>
      </c>
      <c r="C1847" s="355" t="s">
        <v>732</v>
      </c>
      <c r="D1847" s="356">
        <v>5.33</v>
      </c>
    </row>
    <row r="1848" spans="1:4" ht="30">
      <c r="A1848" s="353">
        <v>39247</v>
      </c>
      <c r="B1848" s="354" t="s">
        <v>10160</v>
      </c>
      <c r="C1848" s="355" t="s">
        <v>732</v>
      </c>
      <c r="D1848" s="356">
        <v>4.6399999999999997</v>
      </c>
    </row>
    <row r="1849" spans="1:4" ht="30">
      <c r="A1849" s="353">
        <v>2446</v>
      </c>
      <c r="B1849" s="354" t="s">
        <v>10161</v>
      </c>
      <c r="C1849" s="355" t="s">
        <v>732</v>
      </c>
      <c r="D1849" s="356">
        <v>7.65</v>
      </c>
    </row>
    <row r="1850" spans="1:4" ht="30">
      <c r="A1850" s="353">
        <v>2442</v>
      </c>
      <c r="B1850" s="354" t="s">
        <v>10162</v>
      </c>
      <c r="C1850" s="355" t="s">
        <v>732</v>
      </c>
      <c r="D1850" s="356">
        <v>10.72</v>
      </c>
    </row>
    <row r="1851" spans="1:4" ht="30">
      <c r="A1851" s="353">
        <v>39248</v>
      </c>
      <c r="B1851" s="354" t="s">
        <v>10163</v>
      </c>
      <c r="C1851" s="355" t="s">
        <v>732</v>
      </c>
      <c r="D1851" s="356">
        <v>14.94</v>
      </c>
    </row>
    <row r="1852" spans="1:4">
      <c r="A1852" s="353">
        <v>2438</v>
      </c>
      <c r="B1852" s="354" t="s">
        <v>10164</v>
      </c>
      <c r="C1852" s="355" t="s">
        <v>736</v>
      </c>
      <c r="D1852" s="356">
        <v>32.28</v>
      </c>
    </row>
    <row r="1853" spans="1:4">
      <c r="A1853" s="353">
        <v>40922</v>
      </c>
      <c r="B1853" s="354" t="s">
        <v>10165</v>
      </c>
      <c r="C1853" s="355" t="s">
        <v>737</v>
      </c>
      <c r="D1853" s="356">
        <v>5653.84</v>
      </c>
    </row>
    <row r="1854" spans="1:4" ht="45">
      <c r="A1854" s="353">
        <v>36486</v>
      </c>
      <c r="B1854" s="354" t="s">
        <v>10166</v>
      </c>
      <c r="C1854" s="355" t="s">
        <v>730</v>
      </c>
      <c r="D1854" s="356">
        <v>70127.199999999997</v>
      </c>
    </row>
    <row r="1855" spans="1:4" ht="45">
      <c r="A1855" s="353">
        <v>37777</v>
      </c>
      <c r="B1855" s="354" t="s">
        <v>10167</v>
      </c>
      <c r="C1855" s="355" t="s">
        <v>730</v>
      </c>
      <c r="D1855" s="356">
        <v>330157.49</v>
      </c>
    </row>
    <row r="1856" spans="1:4" ht="30">
      <c r="A1856" s="353">
        <v>12624</v>
      </c>
      <c r="B1856" s="354" t="s">
        <v>10168</v>
      </c>
      <c r="C1856" s="355" t="s">
        <v>730</v>
      </c>
      <c r="D1856" s="356">
        <v>33.520000000000003</v>
      </c>
    </row>
    <row r="1857" spans="1:4">
      <c r="A1857" s="353">
        <v>517</v>
      </c>
      <c r="B1857" s="354" t="s">
        <v>10169</v>
      </c>
      <c r="C1857" s="355" t="s">
        <v>734</v>
      </c>
      <c r="D1857" s="356">
        <v>8.86</v>
      </c>
    </row>
    <row r="1858" spans="1:4" ht="30">
      <c r="A1858" s="353">
        <v>37534</v>
      </c>
      <c r="B1858" s="354" t="s">
        <v>10170</v>
      </c>
      <c r="C1858" s="355" t="s">
        <v>733</v>
      </c>
      <c r="D1858" s="356">
        <v>20.98</v>
      </c>
    </row>
    <row r="1859" spans="1:4" ht="30">
      <c r="A1859" s="353">
        <v>37535</v>
      </c>
      <c r="B1859" s="354" t="s">
        <v>10171</v>
      </c>
      <c r="C1859" s="355" t="s">
        <v>733</v>
      </c>
      <c r="D1859" s="356">
        <v>20.98</v>
      </c>
    </row>
    <row r="1860" spans="1:4" ht="30">
      <c r="A1860" s="353">
        <v>37533</v>
      </c>
      <c r="B1860" s="354" t="s">
        <v>10172</v>
      </c>
      <c r="C1860" s="355" t="s">
        <v>733</v>
      </c>
      <c r="D1860" s="356">
        <v>20.98</v>
      </c>
    </row>
    <row r="1861" spans="1:4" ht="30">
      <c r="A1861" s="353">
        <v>37537</v>
      </c>
      <c r="B1861" s="354" t="s">
        <v>10173</v>
      </c>
      <c r="C1861" s="355" t="s">
        <v>733</v>
      </c>
      <c r="D1861" s="356">
        <v>15.88</v>
      </c>
    </row>
    <row r="1862" spans="1:4" ht="30">
      <c r="A1862" s="353">
        <v>37536</v>
      </c>
      <c r="B1862" s="354" t="s">
        <v>10174</v>
      </c>
      <c r="C1862" s="355" t="s">
        <v>733</v>
      </c>
      <c r="D1862" s="356">
        <v>15.88</v>
      </c>
    </row>
    <row r="1863" spans="1:4" ht="30">
      <c r="A1863" s="353">
        <v>37532</v>
      </c>
      <c r="B1863" s="354" t="s">
        <v>10175</v>
      </c>
      <c r="C1863" s="355" t="s">
        <v>733</v>
      </c>
      <c r="D1863" s="356">
        <v>15.88</v>
      </c>
    </row>
    <row r="1864" spans="1:4">
      <c r="A1864" s="353">
        <v>2696</v>
      </c>
      <c r="B1864" s="354" t="s">
        <v>10176</v>
      </c>
      <c r="C1864" s="355" t="s">
        <v>736</v>
      </c>
      <c r="D1864" s="356">
        <v>25.67</v>
      </c>
    </row>
    <row r="1865" spans="1:4">
      <c r="A1865" s="353">
        <v>40928</v>
      </c>
      <c r="B1865" s="354" t="s">
        <v>10177</v>
      </c>
      <c r="C1865" s="355" t="s">
        <v>737</v>
      </c>
      <c r="D1865" s="356">
        <v>4493.67</v>
      </c>
    </row>
    <row r="1866" spans="1:4">
      <c r="A1866" s="353">
        <v>4083</v>
      </c>
      <c r="B1866" s="354" t="s">
        <v>10178</v>
      </c>
      <c r="C1866" s="355" t="s">
        <v>736</v>
      </c>
      <c r="D1866" s="356">
        <v>36.26</v>
      </c>
    </row>
    <row r="1867" spans="1:4">
      <c r="A1867" s="353">
        <v>40818</v>
      </c>
      <c r="B1867" s="354" t="s">
        <v>10179</v>
      </c>
      <c r="C1867" s="355" t="s">
        <v>737</v>
      </c>
      <c r="D1867" s="356">
        <v>6348.26</v>
      </c>
    </row>
    <row r="1868" spans="1:4">
      <c r="A1868" s="353">
        <v>43146</v>
      </c>
      <c r="B1868" s="354" t="s">
        <v>10180</v>
      </c>
      <c r="C1868" s="355" t="s">
        <v>733</v>
      </c>
      <c r="D1868" s="356">
        <v>9.64</v>
      </c>
    </row>
    <row r="1869" spans="1:4">
      <c r="A1869" s="353">
        <v>2705</v>
      </c>
      <c r="B1869" s="354" t="s">
        <v>10181</v>
      </c>
      <c r="C1869" s="355" t="s">
        <v>7129</v>
      </c>
      <c r="D1869" s="356">
        <v>0.7</v>
      </c>
    </row>
    <row r="1870" spans="1:4" ht="30">
      <c r="A1870" s="353">
        <v>14250</v>
      </c>
      <c r="B1870" s="354" t="s">
        <v>10182</v>
      </c>
      <c r="C1870" s="355" t="s">
        <v>7129</v>
      </c>
      <c r="D1870" s="356">
        <v>0.72</v>
      </c>
    </row>
    <row r="1871" spans="1:4">
      <c r="A1871" s="353">
        <v>11683</v>
      </c>
      <c r="B1871" s="354" t="s">
        <v>10183</v>
      </c>
      <c r="C1871" s="355" t="s">
        <v>730</v>
      </c>
      <c r="D1871" s="356">
        <v>48.53</v>
      </c>
    </row>
    <row r="1872" spans="1:4">
      <c r="A1872" s="353">
        <v>11684</v>
      </c>
      <c r="B1872" s="354" t="s">
        <v>10184</v>
      </c>
      <c r="C1872" s="355" t="s">
        <v>730</v>
      </c>
      <c r="D1872" s="356">
        <v>53.12</v>
      </c>
    </row>
    <row r="1873" spans="1:4">
      <c r="A1873" s="353">
        <v>6141</v>
      </c>
      <c r="B1873" s="354" t="s">
        <v>10185</v>
      </c>
      <c r="C1873" s="355" t="s">
        <v>730</v>
      </c>
      <c r="D1873" s="356">
        <v>4.78</v>
      </c>
    </row>
    <row r="1874" spans="1:4">
      <c r="A1874" s="353">
        <v>11681</v>
      </c>
      <c r="B1874" s="354" t="s">
        <v>10186</v>
      </c>
      <c r="C1874" s="355" t="s">
        <v>730</v>
      </c>
      <c r="D1874" s="356">
        <v>6.02</v>
      </c>
    </row>
    <row r="1875" spans="1:4">
      <c r="A1875" s="353">
        <v>2706</v>
      </c>
      <c r="B1875" s="354" t="s">
        <v>10187</v>
      </c>
      <c r="C1875" s="355" t="s">
        <v>736</v>
      </c>
      <c r="D1875" s="356">
        <v>118.68</v>
      </c>
    </row>
    <row r="1876" spans="1:4">
      <c r="A1876" s="353">
        <v>40811</v>
      </c>
      <c r="B1876" s="354" t="s">
        <v>10188</v>
      </c>
      <c r="C1876" s="355" t="s">
        <v>737</v>
      </c>
      <c r="D1876" s="356">
        <v>20773.73</v>
      </c>
    </row>
    <row r="1877" spans="1:4">
      <c r="A1877" s="353">
        <v>2707</v>
      </c>
      <c r="B1877" s="354" t="s">
        <v>10189</v>
      </c>
      <c r="C1877" s="355" t="s">
        <v>736</v>
      </c>
      <c r="D1877" s="356">
        <v>132.38999999999999</v>
      </c>
    </row>
    <row r="1878" spans="1:4">
      <c r="A1878" s="353">
        <v>40813</v>
      </c>
      <c r="B1878" s="354" t="s">
        <v>10190</v>
      </c>
      <c r="C1878" s="355" t="s">
        <v>737</v>
      </c>
      <c r="D1878" s="356">
        <v>23175.78</v>
      </c>
    </row>
    <row r="1879" spans="1:4">
      <c r="A1879" s="353">
        <v>2708</v>
      </c>
      <c r="B1879" s="354" t="s">
        <v>10191</v>
      </c>
      <c r="C1879" s="355" t="s">
        <v>736</v>
      </c>
      <c r="D1879" s="356">
        <v>146.25</v>
      </c>
    </row>
    <row r="1880" spans="1:4">
      <c r="A1880" s="353">
        <v>40814</v>
      </c>
      <c r="B1880" s="354" t="s">
        <v>10192</v>
      </c>
      <c r="C1880" s="355" t="s">
        <v>737</v>
      </c>
      <c r="D1880" s="356">
        <v>25599.98</v>
      </c>
    </row>
    <row r="1881" spans="1:4">
      <c r="A1881" s="353">
        <v>38403</v>
      </c>
      <c r="B1881" s="354" t="s">
        <v>10193</v>
      </c>
      <c r="C1881" s="355" t="s">
        <v>730</v>
      </c>
      <c r="D1881" s="356">
        <v>42.09</v>
      </c>
    </row>
    <row r="1882" spans="1:4">
      <c r="A1882" s="353">
        <v>43482</v>
      </c>
      <c r="B1882" s="354" t="s">
        <v>10194</v>
      </c>
      <c r="C1882" s="355" t="s">
        <v>736</v>
      </c>
      <c r="D1882" s="356">
        <v>0.79</v>
      </c>
    </row>
    <row r="1883" spans="1:4">
      <c r="A1883" s="353">
        <v>43494</v>
      </c>
      <c r="B1883" s="354" t="s">
        <v>10195</v>
      </c>
      <c r="C1883" s="355" t="s">
        <v>737</v>
      </c>
      <c r="D1883" s="356">
        <v>148.04</v>
      </c>
    </row>
    <row r="1884" spans="1:4" ht="30">
      <c r="A1884" s="353">
        <v>43483</v>
      </c>
      <c r="B1884" s="354" t="s">
        <v>10196</v>
      </c>
      <c r="C1884" s="355" t="s">
        <v>736</v>
      </c>
      <c r="D1884" s="356">
        <v>1.43</v>
      </c>
    </row>
    <row r="1885" spans="1:4" ht="30">
      <c r="A1885" s="353">
        <v>43495</v>
      </c>
      <c r="B1885" s="354" t="s">
        <v>10197</v>
      </c>
      <c r="C1885" s="355" t="s">
        <v>737</v>
      </c>
      <c r="D1885" s="356">
        <v>269.97000000000003</v>
      </c>
    </row>
    <row r="1886" spans="1:4">
      <c r="A1886" s="353">
        <v>43484</v>
      </c>
      <c r="B1886" s="354" t="s">
        <v>10198</v>
      </c>
      <c r="C1886" s="355" t="s">
        <v>736</v>
      </c>
      <c r="D1886" s="356">
        <v>1.2</v>
      </c>
    </row>
    <row r="1887" spans="1:4">
      <c r="A1887" s="353">
        <v>43496</v>
      </c>
      <c r="B1887" s="421" t="s">
        <v>10199</v>
      </c>
      <c r="C1887" s="355" t="s">
        <v>737</v>
      </c>
      <c r="D1887" s="356">
        <v>226.41</v>
      </c>
    </row>
    <row r="1888" spans="1:4">
      <c r="A1888" s="353">
        <v>43485</v>
      </c>
      <c r="B1888" s="354" t="s">
        <v>10200</v>
      </c>
      <c r="C1888" s="355" t="s">
        <v>736</v>
      </c>
      <c r="D1888" s="356">
        <v>1.06</v>
      </c>
    </row>
    <row r="1889" spans="1:4">
      <c r="A1889" s="353">
        <v>43497</v>
      </c>
      <c r="B1889" s="354" t="s">
        <v>10201</v>
      </c>
      <c r="C1889" s="355" t="s">
        <v>737</v>
      </c>
      <c r="D1889" s="356">
        <v>199.2</v>
      </c>
    </row>
    <row r="1890" spans="1:4" ht="30">
      <c r="A1890" s="353">
        <v>43487</v>
      </c>
      <c r="B1890" s="354" t="s">
        <v>10202</v>
      </c>
      <c r="C1890" s="355" t="s">
        <v>736</v>
      </c>
      <c r="D1890" s="356">
        <v>1.25</v>
      </c>
    </row>
    <row r="1891" spans="1:4" ht="30">
      <c r="A1891" s="353">
        <v>43499</v>
      </c>
      <c r="B1891" s="354" t="s">
        <v>10203</v>
      </c>
      <c r="C1891" s="355" t="s">
        <v>737</v>
      </c>
      <c r="D1891" s="356">
        <v>236.16</v>
      </c>
    </row>
    <row r="1892" spans="1:4">
      <c r="A1892" s="353">
        <v>43486</v>
      </c>
      <c r="B1892" s="354" t="s">
        <v>10204</v>
      </c>
      <c r="C1892" s="355" t="s">
        <v>736</v>
      </c>
      <c r="D1892" s="356">
        <v>0.74</v>
      </c>
    </row>
    <row r="1893" spans="1:4" ht="30">
      <c r="A1893" s="353">
        <v>43498</v>
      </c>
      <c r="B1893" s="354" t="s">
        <v>10205</v>
      </c>
      <c r="C1893" s="355" t="s">
        <v>737</v>
      </c>
      <c r="D1893" s="356">
        <v>140.22999999999999</v>
      </c>
    </row>
    <row r="1894" spans="1:4" ht="30">
      <c r="A1894" s="353">
        <v>43488</v>
      </c>
      <c r="B1894" s="354" t="s">
        <v>10206</v>
      </c>
      <c r="C1894" s="355" t="s">
        <v>736</v>
      </c>
      <c r="D1894" s="356">
        <v>0.86</v>
      </c>
    </row>
    <row r="1895" spans="1:4" ht="30">
      <c r="A1895" s="353">
        <v>43500</v>
      </c>
      <c r="B1895" s="354" t="s">
        <v>10207</v>
      </c>
      <c r="C1895" s="355" t="s">
        <v>737</v>
      </c>
      <c r="D1895" s="356">
        <v>162.97</v>
      </c>
    </row>
    <row r="1896" spans="1:4">
      <c r="A1896" s="353">
        <v>43489</v>
      </c>
      <c r="B1896" s="354" t="s">
        <v>10208</v>
      </c>
      <c r="C1896" s="355" t="s">
        <v>736</v>
      </c>
      <c r="D1896" s="356">
        <v>1.24</v>
      </c>
    </row>
    <row r="1897" spans="1:4">
      <c r="A1897" s="353">
        <v>43501</v>
      </c>
      <c r="B1897" s="354" t="s">
        <v>10209</v>
      </c>
      <c r="C1897" s="355" t="s">
        <v>737</v>
      </c>
      <c r="D1897" s="356">
        <v>233.35</v>
      </c>
    </row>
    <row r="1898" spans="1:4">
      <c r="A1898" s="353">
        <v>43490</v>
      </c>
      <c r="B1898" s="354" t="s">
        <v>10210</v>
      </c>
      <c r="C1898" s="355" t="s">
        <v>736</v>
      </c>
      <c r="D1898" s="356">
        <v>1.73</v>
      </c>
    </row>
    <row r="1899" spans="1:4">
      <c r="A1899" s="353">
        <v>43502</v>
      </c>
      <c r="B1899" s="354" t="s">
        <v>10211</v>
      </c>
      <c r="C1899" s="355" t="s">
        <v>737</v>
      </c>
      <c r="D1899" s="356">
        <v>325.51</v>
      </c>
    </row>
    <row r="1900" spans="1:4">
      <c r="A1900" s="353">
        <v>43491</v>
      </c>
      <c r="B1900" s="354" t="s">
        <v>10212</v>
      </c>
      <c r="C1900" s="355" t="s">
        <v>736</v>
      </c>
      <c r="D1900" s="356">
        <v>1.33</v>
      </c>
    </row>
    <row r="1901" spans="1:4">
      <c r="A1901" s="353">
        <v>43503</v>
      </c>
      <c r="B1901" s="354" t="s">
        <v>10213</v>
      </c>
      <c r="C1901" s="355" t="s">
        <v>737</v>
      </c>
      <c r="D1901" s="356">
        <v>250.24</v>
      </c>
    </row>
    <row r="1902" spans="1:4">
      <c r="A1902" s="353">
        <v>43492</v>
      </c>
      <c r="B1902" s="354" t="s">
        <v>10214</v>
      </c>
      <c r="C1902" s="355" t="s">
        <v>736</v>
      </c>
      <c r="D1902" s="356">
        <v>1.79</v>
      </c>
    </row>
    <row r="1903" spans="1:4">
      <c r="A1903" s="353">
        <v>43504</v>
      </c>
      <c r="B1903" s="354" t="s">
        <v>10215</v>
      </c>
      <c r="C1903" s="355" t="s">
        <v>737</v>
      </c>
      <c r="D1903" s="356">
        <v>337.87</v>
      </c>
    </row>
    <row r="1904" spans="1:4">
      <c r="A1904" s="353">
        <v>43493</v>
      </c>
      <c r="B1904" s="354" t="s">
        <v>10216</v>
      </c>
      <c r="C1904" s="355" t="s">
        <v>736</v>
      </c>
      <c r="D1904" s="356">
        <v>0.71</v>
      </c>
    </row>
    <row r="1905" spans="1:4">
      <c r="A1905" s="353">
        <v>43505</v>
      </c>
      <c r="B1905" s="354" t="s">
        <v>10217</v>
      </c>
      <c r="C1905" s="355" t="s">
        <v>737</v>
      </c>
      <c r="D1905" s="356">
        <v>132.94</v>
      </c>
    </row>
    <row r="1906" spans="1:4" ht="45">
      <c r="A1906" s="353">
        <v>37774</v>
      </c>
      <c r="B1906" s="354" t="s">
        <v>10218</v>
      </c>
      <c r="C1906" s="355" t="s">
        <v>730</v>
      </c>
      <c r="D1906" s="356">
        <v>565124.71</v>
      </c>
    </row>
    <row r="1907" spans="1:4" ht="60">
      <c r="A1907" s="353">
        <v>38629</v>
      </c>
      <c r="B1907" s="354" t="s">
        <v>10219</v>
      </c>
      <c r="C1907" s="355" t="s">
        <v>730</v>
      </c>
      <c r="D1907" s="356">
        <v>2435976.56</v>
      </c>
    </row>
    <row r="1908" spans="1:4" ht="45">
      <c r="A1908" s="353">
        <v>38630</v>
      </c>
      <c r="B1908" s="354" t="s">
        <v>10220</v>
      </c>
      <c r="C1908" s="355" t="s">
        <v>730</v>
      </c>
      <c r="D1908" s="356">
        <v>1636476.56</v>
      </c>
    </row>
    <row r="1909" spans="1:4">
      <c r="A1909" s="353">
        <v>38476</v>
      </c>
      <c r="B1909" s="354" t="s">
        <v>10221</v>
      </c>
      <c r="C1909" s="355" t="s">
        <v>730</v>
      </c>
      <c r="D1909" s="356">
        <v>316.33</v>
      </c>
    </row>
    <row r="1910" spans="1:4">
      <c r="A1910" s="353">
        <v>38477</v>
      </c>
      <c r="B1910" s="354" t="s">
        <v>10222</v>
      </c>
      <c r="C1910" s="355" t="s">
        <v>730</v>
      </c>
      <c r="D1910" s="356">
        <v>895.84</v>
      </c>
    </row>
    <row r="1911" spans="1:4" ht="30">
      <c r="A1911" s="353">
        <v>40635</v>
      </c>
      <c r="B1911" s="354" t="s">
        <v>10223</v>
      </c>
      <c r="C1911" s="355" t="s">
        <v>730</v>
      </c>
      <c r="D1911" s="356">
        <v>996650.5</v>
      </c>
    </row>
    <row r="1912" spans="1:4" ht="30">
      <c r="A1912" s="353">
        <v>36483</v>
      </c>
      <c r="B1912" s="354" t="s">
        <v>10224</v>
      </c>
      <c r="C1912" s="355" t="s">
        <v>730</v>
      </c>
      <c r="D1912" s="356">
        <v>903125</v>
      </c>
    </row>
    <row r="1913" spans="1:4" ht="30">
      <c r="A1913" s="353">
        <v>14525</v>
      </c>
      <c r="B1913" s="354" t="s">
        <v>10225</v>
      </c>
      <c r="C1913" s="355" t="s">
        <v>730</v>
      </c>
      <c r="D1913" s="356">
        <v>945625</v>
      </c>
    </row>
    <row r="1914" spans="1:4" ht="30">
      <c r="A1914" s="353">
        <v>36482</v>
      </c>
      <c r="B1914" s="354" t="s">
        <v>10226</v>
      </c>
      <c r="C1914" s="355" t="s">
        <v>730</v>
      </c>
      <c r="D1914" s="356">
        <v>811005.14</v>
      </c>
    </row>
    <row r="1915" spans="1:4" ht="30">
      <c r="A1915" s="353">
        <v>36408</v>
      </c>
      <c r="B1915" s="354" t="s">
        <v>10227</v>
      </c>
      <c r="C1915" s="355" t="s">
        <v>730</v>
      </c>
      <c r="D1915" s="356">
        <v>969000</v>
      </c>
    </row>
    <row r="1916" spans="1:4" ht="30">
      <c r="A1916" s="353">
        <v>2723</v>
      </c>
      <c r="B1916" s="354" t="s">
        <v>10228</v>
      </c>
      <c r="C1916" s="355" t="s">
        <v>730</v>
      </c>
      <c r="D1916" s="356">
        <v>743750</v>
      </c>
    </row>
    <row r="1917" spans="1:4" ht="30">
      <c r="A1917" s="353">
        <v>36481</v>
      </c>
      <c r="B1917" s="354" t="s">
        <v>10229</v>
      </c>
      <c r="C1917" s="355" t="s">
        <v>730</v>
      </c>
      <c r="D1917" s="356">
        <v>887187.5</v>
      </c>
    </row>
    <row r="1918" spans="1:4" ht="30">
      <c r="A1918" s="353">
        <v>10685</v>
      </c>
      <c r="B1918" s="354" t="s">
        <v>10230</v>
      </c>
      <c r="C1918" s="355" t="s">
        <v>730</v>
      </c>
      <c r="D1918" s="356">
        <v>850000</v>
      </c>
    </row>
    <row r="1919" spans="1:4" ht="45">
      <c r="A1919" s="353">
        <v>40636</v>
      </c>
      <c r="B1919" s="354" t="s">
        <v>10231</v>
      </c>
      <c r="C1919" s="355" t="s">
        <v>730</v>
      </c>
      <c r="D1919" s="356">
        <v>959463</v>
      </c>
    </row>
    <row r="1920" spans="1:4">
      <c r="A1920" s="353">
        <v>4111</v>
      </c>
      <c r="B1920" s="354" t="s">
        <v>10232</v>
      </c>
      <c r="C1920" s="355" t="s">
        <v>730</v>
      </c>
      <c r="D1920" s="356">
        <v>53.96</v>
      </c>
    </row>
    <row r="1921" spans="1:4" ht="30">
      <c r="A1921" s="353">
        <v>44538</v>
      </c>
      <c r="B1921" s="354" t="s">
        <v>10233</v>
      </c>
      <c r="C1921" s="355" t="s">
        <v>730</v>
      </c>
      <c r="D1921" s="356">
        <v>62.05</v>
      </c>
    </row>
    <row r="1922" spans="1:4">
      <c r="A1922" s="353">
        <v>12</v>
      </c>
      <c r="B1922" s="354" t="s">
        <v>10234</v>
      </c>
      <c r="C1922" s="355" t="s">
        <v>730</v>
      </c>
      <c r="D1922" s="356">
        <v>12.95</v>
      </c>
    </row>
    <row r="1923" spans="1:4" ht="30">
      <c r="A1923" s="353">
        <v>37554</v>
      </c>
      <c r="B1923" s="354" t="s">
        <v>10235</v>
      </c>
      <c r="C1923" s="355" t="s">
        <v>730</v>
      </c>
      <c r="D1923" s="356">
        <v>335.87</v>
      </c>
    </row>
    <row r="1924" spans="1:4" ht="30">
      <c r="A1924" s="353">
        <v>37555</v>
      </c>
      <c r="B1924" s="354" t="s">
        <v>10236</v>
      </c>
      <c r="C1924" s="355" t="s">
        <v>730</v>
      </c>
      <c r="D1924" s="356">
        <v>408.57</v>
      </c>
    </row>
    <row r="1925" spans="1:4" ht="30">
      <c r="A1925" s="353">
        <v>10902</v>
      </c>
      <c r="B1925" s="354" t="s">
        <v>10237</v>
      </c>
      <c r="C1925" s="355" t="s">
        <v>730</v>
      </c>
      <c r="D1925" s="356">
        <v>102.52</v>
      </c>
    </row>
    <row r="1926" spans="1:4" ht="30">
      <c r="A1926" s="353">
        <v>20965</v>
      </c>
      <c r="B1926" s="354" t="s">
        <v>10238</v>
      </c>
      <c r="C1926" s="355" t="s">
        <v>730</v>
      </c>
      <c r="D1926" s="356">
        <v>103.47</v>
      </c>
    </row>
    <row r="1927" spans="1:4" ht="30">
      <c r="A1927" s="353">
        <v>20966</v>
      </c>
      <c r="B1927" s="354" t="s">
        <v>10239</v>
      </c>
      <c r="C1927" s="355" t="s">
        <v>730</v>
      </c>
      <c r="D1927" s="356">
        <v>111.41</v>
      </c>
    </row>
    <row r="1928" spans="1:4" ht="30">
      <c r="A1928" s="353">
        <v>10903</v>
      </c>
      <c r="B1928" s="354" t="s">
        <v>10240</v>
      </c>
      <c r="C1928" s="355" t="s">
        <v>730</v>
      </c>
      <c r="D1928" s="356">
        <v>168.87</v>
      </c>
    </row>
    <row r="1929" spans="1:4" ht="30">
      <c r="A1929" s="353">
        <v>20967</v>
      </c>
      <c r="B1929" s="354" t="s">
        <v>10241</v>
      </c>
      <c r="C1929" s="355" t="s">
        <v>730</v>
      </c>
      <c r="D1929" s="356">
        <v>168.87</v>
      </c>
    </row>
    <row r="1930" spans="1:4" ht="30">
      <c r="A1930" s="353">
        <v>20968</v>
      </c>
      <c r="B1930" s="354" t="s">
        <v>10242</v>
      </c>
      <c r="C1930" s="355" t="s">
        <v>730</v>
      </c>
      <c r="D1930" s="356">
        <v>185.21</v>
      </c>
    </row>
    <row r="1931" spans="1:4" ht="30">
      <c r="A1931" s="353">
        <v>11359</v>
      </c>
      <c r="B1931" s="354" t="s">
        <v>10243</v>
      </c>
      <c r="C1931" s="355" t="s">
        <v>730</v>
      </c>
      <c r="D1931" s="356">
        <v>879.9</v>
      </c>
    </row>
    <row r="1932" spans="1:4" ht="30">
      <c r="A1932" s="353">
        <v>39017</v>
      </c>
      <c r="B1932" s="354" t="s">
        <v>10244</v>
      </c>
      <c r="C1932" s="355" t="s">
        <v>730</v>
      </c>
      <c r="D1932" s="356">
        <v>0.22</v>
      </c>
    </row>
    <row r="1933" spans="1:4" ht="30">
      <c r="A1933" s="353">
        <v>39315</v>
      </c>
      <c r="B1933" s="354" t="s">
        <v>10245</v>
      </c>
      <c r="C1933" s="355" t="s">
        <v>730</v>
      </c>
      <c r="D1933" s="356">
        <v>0.35</v>
      </c>
    </row>
    <row r="1934" spans="1:4" ht="30">
      <c r="A1934" s="353">
        <v>39016</v>
      </c>
      <c r="B1934" s="354" t="s">
        <v>10246</v>
      </c>
      <c r="C1934" s="355" t="s">
        <v>730</v>
      </c>
      <c r="D1934" s="356">
        <v>0.36</v>
      </c>
    </row>
    <row r="1935" spans="1:4" ht="30">
      <c r="A1935" s="353">
        <v>39481</v>
      </c>
      <c r="B1935" s="421" t="s">
        <v>10247</v>
      </c>
      <c r="C1935" s="355" t="s">
        <v>730</v>
      </c>
      <c r="D1935" s="356">
        <v>1.74</v>
      </c>
    </row>
    <row r="1936" spans="1:4" ht="30">
      <c r="A1936" s="353">
        <v>39013</v>
      </c>
      <c r="B1936" s="421" t="s">
        <v>10248</v>
      </c>
      <c r="C1936" s="355" t="s">
        <v>730</v>
      </c>
      <c r="D1936" s="356">
        <v>1.48</v>
      </c>
    </row>
    <row r="1937" spans="1:4" ht="30">
      <c r="A1937" s="353">
        <v>44919</v>
      </c>
      <c r="B1937" s="421" t="s">
        <v>10249</v>
      </c>
      <c r="C1937" s="355" t="s">
        <v>730</v>
      </c>
      <c r="D1937" s="356">
        <v>2.77</v>
      </c>
    </row>
    <row r="1938" spans="1:4">
      <c r="A1938" s="353">
        <v>40433</v>
      </c>
      <c r="B1938" s="421" t="s">
        <v>10250</v>
      </c>
      <c r="C1938" s="355" t="s">
        <v>730</v>
      </c>
      <c r="D1938" s="356">
        <v>1.53</v>
      </c>
    </row>
    <row r="1939" spans="1:4" ht="30">
      <c r="A1939" s="353">
        <v>20219</v>
      </c>
      <c r="B1939" s="354" t="s">
        <v>10251</v>
      </c>
      <c r="C1939" s="355" t="s">
        <v>730</v>
      </c>
      <c r="D1939" s="356">
        <v>116000</v>
      </c>
    </row>
    <row r="1940" spans="1:4" ht="30">
      <c r="A1940" s="353">
        <v>36484</v>
      </c>
      <c r="B1940" s="354" t="s">
        <v>10252</v>
      </c>
      <c r="C1940" s="355" t="s">
        <v>730</v>
      </c>
      <c r="D1940" s="356">
        <v>246246.87</v>
      </c>
    </row>
    <row r="1941" spans="1:4">
      <c r="A1941" s="353">
        <v>38367</v>
      </c>
      <c r="B1941" s="354" t="s">
        <v>10253</v>
      </c>
      <c r="C1941" s="355" t="s">
        <v>730</v>
      </c>
      <c r="D1941" s="356">
        <v>16.989999999999998</v>
      </c>
    </row>
    <row r="1942" spans="1:4">
      <c r="A1942" s="353">
        <v>38368</v>
      </c>
      <c r="B1942" s="354" t="s">
        <v>10254</v>
      </c>
      <c r="C1942" s="355" t="s">
        <v>730</v>
      </c>
      <c r="D1942" s="356">
        <v>7.39</v>
      </c>
    </row>
    <row r="1943" spans="1:4">
      <c r="A1943" s="353">
        <v>38091</v>
      </c>
      <c r="B1943" s="354" t="s">
        <v>10255</v>
      </c>
      <c r="C1943" s="355" t="s">
        <v>730</v>
      </c>
      <c r="D1943" s="356">
        <v>2.61</v>
      </c>
    </row>
    <row r="1944" spans="1:4">
      <c r="A1944" s="353">
        <v>38095</v>
      </c>
      <c r="B1944" s="354" t="s">
        <v>10256</v>
      </c>
      <c r="C1944" s="355" t="s">
        <v>730</v>
      </c>
      <c r="D1944" s="356">
        <v>5.53</v>
      </c>
    </row>
    <row r="1945" spans="1:4">
      <c r="A1945" s="353">
        <v>38092</v>
      </c>
      <c r="B1945" s="354" t="s">
        <v>10257</v>
      </c>
      <c r="C1945" s="355" t="s">
        <v>730</v>
      </c>
      <c r="D1945" s="356">
        <v>2.48</v>
      </c>
    </row>
    <row r="1946" spans="1:4">
      <c r="A1946" s="353">
        <v>38093</v>
      </c>
      <c r="B1946" s="354" t="s">
        <v>10258</v>
      </c>
      <c r="C1946" s="355" t="s">
        <v>730</v>
      </c>
      <c r="D1946" s="356">
        <v>2.56</v>
      </c>
    </row>
    <row r="1947" spans="1:4">
      <c r="A1947" s="353">
        <v>38096</v>
      </c>
      <c r="B1947" s="354" t="s">
        <v>10259</v>
      </c>
      <c r="C1947" s="355" t="s">
        <v>730</v>
      </c>
      <c r="D1947" s="356">
        <v>5.95</v>
      </c>
    </row>
    <row r="1948" spans="1:4">
      <c r="A1948" s="353">
        <v>38094</v>
      </c>
      <c r="B1948" s="354" t="s">
        <v>10260</v>
      </c>
      <c r="C1948" s="355" t="s">
        <v>730</v>
      </c>
      <c r="D1948" s="356">
        <v>3.14</v>
      </c>
    </row>
    <row r="1949" spans="1:4">
      <c r="A1949" s="353">
        <v>38097</v>
      </c>
      <c r="B1949" s="354" t="s">
        <v>10261</v>
      </c>
      <c r="C1949" s="355" t="s">
        <v>730</v>
      </c>
      <c r="D1949" s="356">
        <v>6.38</v>
      </c>
    </row>
    <row r="1950" spans="1:4">
      <c r="A1950" s="353">
        <v>38098</v>
      </c>
      <c r="B1950" s="354" t="s">
        <v>10262</v>
      </c>
      <c r="C1950" s="355" t="s">
        <v>730</v>
      </c>
      <c r="D1950" s="356">
        <v>6.38</v>
      </c>
    </row>
    <row r="1951" spans="1:4">
      <c r="A1951" s="353">
        <v>11186</v>
      </c>
      <c r="B1951" s="354" t="s">
        <v>10263</v>
      </c>
      <c r="C1951" s="355" t="s">
        <v>731</v>
      </c>
      <c r="D1951" s="356">
        <v>368.36</v>
      </c>
    </row>
    <row r="1952" spans="1:4" ht="30">
      <c r="A1952" s="353">
        <v>11558</v>
      </c>
      <c r="B1952" s="354" t="s">
        <v>10264</v>
      </c>
      <c r="C1952" s="355" t="s">
        <v>738</v>
      </c>
      <c r="D1952" s="356">
        <v>14.28</v>
      </c>
    </row>
    <row r="1953" spans="1:4" ht="30">
      <c r="A1953" s="353">
        <v>11557</v>
      </c>
      <c r="B1953" s="354" t="s">
        <v>10265</v>
      </c>
      <c r="C1953" s="355" t="s">
        <v>738</v>
      </c>
      <c r="D1953" s="356">
        <v>36.15</v>
      </c>
    </row>
    <row r="1954" spans="1:4">
      <c r="A1954" s="353">
        <v>2759</v>
      </c>
      <c r="B1954" s="354" t="s">
        <v>10266</v>
      </c>
      <c r="C1954" s="355" t="s">
        <v>730</v>
      </c>
      <c r="D1954" s="356">
        <v>9.68</v>
      </c>
    </row>
    <row r="1955" spans="1:4">
      <c r="A1955" s="353">
        <v>38124</v>
      </c>
      <c r="B1955" s="354" t="s">
        <v>10267</v>
      </c>
      <c r="C1955" s="355" t="s">
        <v>730</v>
      </c>
      <c r="D1955" s="356">
        <v>27.5</v>
      </c>
    </row>
    <row r="1956" spans="1:4">
      <c r="A1956" s="353">
        <v>38380</v>
      </c>
      <c r="B1956" s="354" t="s">
        <v>10268</v>
      </c>
      <c r="C1956" s="355" t="s">
        <v>730</v>
      </c>
      <c r="D1956" s="356">
        <v>27</v>
      </c>
    </row>
    <row r="1957" spans="1:4" ht="45">
      <c r="A1957" s="353">
        <v>42429</v>
      </c>
      <c r="B1957" s="354" t="s">
        <v>10269</v>
      </c>
      <c r="C1957" s="355" t="s">
        <v>730</v>
      </c>
      <c r="D1957" s="356">
        <v>6025.1</v>
      </c>
    </row>
    <row r="1958" spans="1:4">
      <c r="A1958" s="353">
        <v>39616</v>
      </c>
      <c r="B1958" s="354" t="s">
        <v>10270</v>
      </c>
      <c r="C1958" s="355" t="s">
        <v>730</v>
      </c>
      <c r="D1958" s="356">
        <v>400.44</v>
      </c>
    </row>
    <row r="1959" spans="1:4">
      <c r="A1959" s="353">
        <v>39618</v>
      </c>
      <c r="B1959" s="354" t="s">
        <v>10271</v>
      </c>
      <c r="C1959" s="355" t="s">
        <v>730</v>
      </c>
      <c r="D1959" s="356">
        <v>726.33</v>
      </c>
    </row>
    <row r="1960" spans="1:4">
      <c r="A1960" s="353">
        <v>39619</v>
      </c>
      <c r="B1960" s="354" t="s">
        <v>10272</v>
      </c>
      <c r="C1960" s="355" t="s">
        <v>730</v>
      </c>
      <c r="D1960" s="356">
        <v>994.78</v>
      </c>
    </row>
    <row r="1961" spans="1:4">
      <c r="A1961" s="353">
        <v>39613</v>
      </c>
      <c r="B1961" s="354" t="s">
        <v>10273</v>
      </c>
      <c r="C1961" s="355" t="s">
        <v>730</v>
      </c>
      <c r="D1961" s="356">
        <v>159.06</v>
      </c>
    </row>
    <row r="1962" spans="1:4">
      <c r="A1962" s="353">
        <v>39614</v>
      </c>
      <c r="B1962" s="421" t="s">
        <v>10274</v>
      </c>
      <c r="C1962" s="355" t="s">
        <v>730</v>
      </c>
      <c r="D1962" s="356">
        <v>232.06</v>
      </c>
    </row>
    <row r="1963" spans="1:4" ht="45">
      <c r="A1963" s="353">
        <v>38538</v>
      </c>
      <c r="B1963" s="421" t="s">
        <v>10275</v>
      </c>
      <c r="C1963" s="355" t="s">
        <v>732</v>
      </c>
      <c r="D1963" s="356">
        <v>77.599999999999994</v>
      </c>
    </row>
    <row r="1964" spans="1:4" ht="30">
      <c r="A1964" s="353">
        <v>38539</v>
      </c>
      <c r="B1964" s="421" t="s">
        <v>10276</v>
      </c>
      <c r="C1964" s="355" t="s">
        <v>732</v>
      </c>
      <c r="D1964" s="356">
        <v>105.52</v>
      </c>
    </row>
    <row r="1965" spans="1:4" ht="30">
      <c r="A1965" s="353">
        <v>38540</v>
      </c>
      <c r="B1965" s="421" t="s">
        <v>10277</v>
      </c>
      <c r="C1965" s="355" t="s">
        <v>732</v>
      </c>
      <c r="D1965" s="356">
        <v>270.44</v>
      </c>
    </row>
    <row r="1966" spans="1:4">
      <c r="A1966" s="353">
        <v>38384</v>
      </c>
      <c r="B1966" s="354" t="s">
        <v>10278</v>
      </c>
      <c r="C1966" s="355" t="s">
        <v>730</v>
      </c>
      <c r="D1966" s="356">
        <v>19.16</v>
      </c>
    </row>
    <row r="1967" spans="1:4">
      <c r="A1967" s="353">
        <v>13</v>
      </c>
      <c r="B1967" s="354" t="s">
        <v>10279</v>
      </c>
      <c r="C1967" s="355" t="s">
        <v>733</v>
      </c>
      <c r="D1967" s="356">
        <v>19.940000000000001</v>
      </c>
    </row>
    <row r="1968" spans="1:4">
      <c r="A1968" s="353">
        <v>2762</v>
      </c>
      <c r="B1968" s="354" t="s">
        <v>10280</v>
      </c>
      <c r="C1968" s="355" t="s">
        <v>732</v>
      </c>
      <c r="D1968" s="356">
        <v>12.1</v>
      </c>
    </row>
    <row r="1969" spans="1:4" ht="30">
      <c r="A1969" s="353">
        <v>21142</v>
      </c>
      <c r="B1969" s="354" t="s">
        <v>10281</v>
      </c>
      <c r="C1969" s="355" t="s">
        <v>730</v>
      </c>
      <c r="D1969" s="356">
        <v>23.57</v>
      </c>
    </row>
    <row r="1970" spans="1:4">
      <c r="A1970" s="353">
        <v>4223</v>
      </c>
      <c r="B1970" s="354" t="s">
        <v>10282</v>
      </c>
      <c r="C1970" s="355" t="s">
        <v>734</v>
      </c>
      <c r="D1970" s="356">
        <v>3.68</v>
      </c>
    </row>
    <row r="1971" spans="1:4">
      <c r="A1971" s="353">
        <v>37372</v>
      </c>
      <c r="B1971" s="354" t="s">
        <v>10283</v>
      </c>
      <c r="C1971" s="355" t="s">
        <v>736</v>
      </c>
      <c r="D1971" s="356">
        <v>1.34</v>
      </c>
    </row>
    <row r="1972" spans="1:4">
      <c r="A1972" s="353">
        <v>40863</v>
      </c>
      <c r="B1972" s="354" t="s">
        <v>10284</v>
      </c>
      <c r="C1972" s="355" t="s">
        <v>737</v>
      </c>
      <c r="D1972" s="356">
        <v>252.08</v>
      </c>
    </row>
    <row r="1973" spans="1:4">
      <c r="A1973" s="353">
        <v>38475</v>
      </c>
      <c r="B1973" s="354" t="s">
        <v>10285</v>
      </c>
      <c r="C1973" s="355" t="s">
        <v>730</v>
      </c>
      <c r="D1973" s="356">
        <v>33.54</v>
      </c>
    </row>
    <row r="1974" spans="1:4">
      <c r="A1974" s="353">
        <v>38474</v>
      </c>
      <c r="B1974" s="354" t="s">
        <v>10286</v>
      </c>
      <c r="C1974" s="355" t="s">
        <v>730</v>
      </c>
      <c r="D1974" s="356">
        <v>41.46</v>
      </c>
    </row>
    <row r="1975" spans="1:4">
      <c r="A1975" s="353">
        <v>10886</v>
      </c>
      <c r="B1975" s="354" t="s">
        <v>10287</v>
      </c>
      <c r="C1975" s="355" t="s">
        <v>730</v>
      </c>
      <c r="D1975" s="356">
        <v>173.25</v>
      </c>
    </row>
    <row r="1976" spans="1:4">
      <c r="A1976" s="353">
        <v>10888</v>
      </c>
      <c r="B1976" s="354" t="s">
        <v>10288</v>
      </c>
      <c r="C1976" s="355" t="s">
        <v>730</v>
      </c>
      <c r="D1976" s="356">
        <v>548.29999999999995</v>
      </c>
    </row>
    <row r="1977" spans="1:4">
      <c r="A1977" s="353">
        <v>10889</v>
      </c>
      <c r="B1977" s="354" t="s">
        <v>10289</v>
      </c>
      <c r="C1977" s="355" t="s">
        <v>730</v>
      </c>
      <c r="D1977" s="356">
        <v>594</v>
      </c>
    </row>
    <row r="1978" spans="1:4">
      <c r="A1978" s="353">
        <v>10890</v>
      </c>
      <c r="B1978" s="354" t="s">
        <v>10290</v>
      </c>
      <c r="C1978" s="355" t="s">
        <v>730</v>
      </c>
      <c r="D1978" s="356">
        <v>274.14999999999998</v>
      </c>
    </row>
    <row r="1979" spans="1:4">
      <c r="A1979" s="353">
        <v>10891</v>
      </c>
      <c r="B1979" s="354" t="s">
        <v>10291</v>
      </c>
      <c r="C1979" s="355" t="s">
        <v>730</v>
      </c>
      <c r="D1979" s="356">
        <v>167.53</v>
      </c>
    </row>
    <row r="1980" spans="1:4">
      <c r="A1980" s="353">
        <v>10892</v>
      </c>
      <c r="B1980" s="354" t="s">
        <v>10292</v>
      </c>
      <c r="C1980" s="355" t="s">
        <v>730</v>
      </c>
      <c r="D1980" s="356">
        <v>198</v>
      </c>
    </row>
    <row r="1981" spans="1:4">
      <c r="A1981" s="353">
        <v>20977</v>
      </c>
      <c r="B1981" s="354" t="s">
        <v>10293</v>
      </c>
      <c r="C1981" s="355" t="s">
        <v>730</v>
      </c>
      <c r="D1981" s="356">
        <v>236.07</v>
      </c>
    </row>
    <row r="1982" spans="1:4">
      <c r="A1982" s="353">
        <v>3073</v>
      </c>
      <c r="B1982" s="354" t="s">
        <v>10294</v>
      </c>
      <c r="C1982" s="355" t="s">
        <v>730</v>
      </c>
      <c r="D1982" s="356">
        <v>163.63</v>
      </c>
    </row>
    <row r="1983" spans="1:4">
      <c r="A1983" s="353">
        <v>3074</v>
      </c>
      <c r="B1983" s="354" t="s">
        <v>10295</v>
      </c>
      <c r="C1983" s="355" t="s">
        <v>730</v>
      </c>
      <c r="D1983" s="356">
        <v>103.3</v>
      </c>
    </row>
    <row r="1984" spans="1:4">
      <c r="A1984" s="353">
        <v>3076</v>
      </c>
      <c r="B1984" s="354" t="s">
        <v>10296</v>
      </c>
      <c r="C1984" s="355" t="s">
        <v>730</v>
      </c>
      <c r="D1984" s="356">
        <v>134.52000000000001</v>
      </c>
    </row>
    <row r="1985" spans="1:4">
      <c r="A1985" s="353">
        <v>3075</v>
      </c>
      <c r="B1985" s="354" t="s">
        <v>10297</v>
      </c>
      <c r="C1985" s="355" t="s">
        <v>730</v>
      </c>
      <c r="D1985" s="356">
        <v>85.01</v>
      </c>
    </row>
    <row r="1986" spans="1:4">
      <c r="A1986" s="353">
        <v>10781</v>
      </c>
      <c r="B1986" s="354" t="s">
        <v>10298</v>
      </c>
      <c r="C1986" s="355" t="s">
        <v>730</v>
      </c>
      <c r="D1986" s="356">
        <v>11.53</v>
      </c>
    </row>
    <row r="1987" spans="1:4" ht="30">
      <c r="A1987" s="353">
        <v>43612</v>
      </c>
      <c r="B1987" s="354" t="s">
        <v>10299</v>
      </c>
      <c r="C1987" s="355" t="s">
        <v>742</v>
      </c>
      <c r="D1987" s="356">
        <v>94.63</v>
      </c>
    </row>
    <row r="1988" spans="1:4" ht="30">
      <c r="A1988" s="353">
        <v>43613</v>
      </c>
      <c r="B1988" s="354" t="s">
        <v>10300</v>
      </c>
      <c r="C1988" s="355" t="s">
        <v>742</v>
      </c>
      <c r="D1988" s="356">
        <v>78.34</v>
      </c>
    </row>
    <row r="1989" spans="1:4" ht="30">
      <c r="A1989" s="353">
        <v>11480</v>
      </c>
      <c r="B1989" s="354" t="s">
        <v>10301</v>
      </c>
      <c r="C1989" s="355" t="s">
        <v>742</v>
      </c>
      <c r="D1989" s="356">
        <v>120.22</v>
      </c>
    </row>
    <row r="1990" spans="1:4" ht="45">
      <c r="A1990" s="353">
        <v>11469</v>
      </c>
      <c r="B1990" s="354" t="s">
        <v>10302</v>
      </c>
      <c r="C1990" s="355" t="s">
        <v>730</v>
      </c>
      <c r="D1990" s="356">
        <v>12.83</v>
      </c>
    </row>
    <row r="1991" spans="1:4" ht="30">
      <c r="A1991" s="353">
        <v>11468</v>
      </c>
      <c r="B1991" s="354" t="s">
        <v>10303</v>
      </c>
      <c r="C1991" s="355" t="s">
        <v>730</v>
      </c>
      <c r="D1991" s="356">
        <v>12.84</v>
      </c>
    </row>
    <row r="1992" spans="1:4" ht="30">
      <c r="A1992" s="353">
        <v>11484</v>
      </c>
      <c r="B1992" s="354" t="s">
        <v>10304</v>
      </c>
      <c r="C1992" s="355" t="s">
        <v>730</v>
      </c>
      <c r="D1992" s="356">
        <v>56.4</v>
      </c>
    </row>
    <row r="1993" spans="1:4" ht="30">
      <c r="A1993" s="353">
        <v>38155</v>
      </c>
      <c r="B1993" s="354" t="s">
        <v>10305</v>
      </c>
      <c r="C1993" s="355" t="s">
        <v>730</v>
      </c>
      <c r="D1993" s="356">
        <v>87.57</v>
      </c>
    </row>
    <row r="1994" spans="1:4" ht="30">
      <c r="A1994" s="353">
        <v>11467</v>
      </c>
      <c r="B1994" s="354" t="s">
        <v>10306</v>
      </c>
      <c r="C1994" s="355" t="s">
        <v>730</v>
      </c>
      <c r="D1994" s="356">
        <v>20.010000000000002</v>
      </c>
    </row>
    <row r="1995" spans="1:4" ht="45">
      <c r="A1995" s="353">
        <v>38153</v>
      </c>
      <c r="B1995" s="354" t="s">
        <v>10307</v>
      </c>
      <c r="C1995" s="355" t="s">
        <v>742</v>
      </c>
      <c r="D1995" s="356">
        <v>51.11</v>
      </c>
    </row>
    <row r="1996" spans="1:4" ht="45">
      <c r="A1996" s="353">
        <v>43607</v>
      </c>
      <c r="B1996" s="354" t="s">
        <v>10308</v>
      </c>
      <c r="C1996" s="355" t="s">
        <v>742</v>
      </c>
      <c r="D1996" s="356">
        <v>96.67</v>
      </c>
    </row>
    <row r="1997" spans="1:4" ht="45">
      <c r="A1997" s="353">
        <v>3080</v>
      </c>
      <c r="B1997" s="354" t="s">
        <v>10309</v>
      </c>
      <c r="C1997" s="355" t="s">
        <v>742</v>
      </c>
      <c r="D1997" s="356">
        <v>65</v>
      </c>
    </row>
    <row r="1998" spans="1:4" ht="45">
      <c r="A1998" s="353">
        <v>3081</v>
      </c>
      <c r="B1998" s="354" t="s">
        <v>10310</v>
      </c>
      <c r="C1998" s="355" t="s">
        <v>742</v>
      </c>
      <c r="D1998" s="356">
        <v>128.6</v>
      </c>
    </row>
    <row r="1999" spans="1:4" ht="45">
      <c r="A1999" s="353">
        <v>3090</v>
      </c>
      <c r="B1999" s="354" t="s">
        <v>10311</v>
      </c>
      <c r="C1999" s="355" t="s">
        <v>742</v>
      </c>
      <c r="D1999" s="356">
        <v>58.01</v>
      </c>
    </row>
    <row r="2000" spans="1:4" ht="45">
      <c r="A2000" s="353">
        <v>43611</v>
      </c>
      <c r="B2000" s="354" t="s">
        <v>10312</v>
      </c>
      <c r="C2000" s="355" t="s">
        <v>742</v>
      </c>
      <c r="D2000" s="356">
        <v>96.27</v>
      </c>
    </row>
    <row r="2001" spans="1:4" ht="45">
      <c r="A2001" s="353">
        <v>3103</v>
      </c>
      <c r="B2001" s="354" t="s">
        <v>10313</v>
      </c>
      <c r="C2001" s="355" t="s">
        <v>730</v>
      </c>
      <c r="D2001" s="356">
        <v>48.1</v>
      </c>
    </row>
    <row r="2002" spans="1:4" ht="45">
      <c r="A2002" s="353">
        <v>3097</v>
      </c>
      <c r="B2002" s="354" t="s">
        <v>10314</v>
      </c>
      <c r="C2002" s="355" t="s">
        <v>742</v>
      </c>
      <c r="D2002" s="356">
        <v>72.77</v>
      </c>
    </row>
    <row r="2003" spans="1:4" ht="45">
      <c r="A2003" s="353">
        <v>3099</v>
      </c>
      <c r="B2003" s="354" t="s">
        <v>10315</v>
      </c>
      <c r="C2003" s="355" t="s">
        <v>742</v>
      </c>
      <c r="D2003" s="356">
        <v>116.53</v>
      </c>
    </row>
    <row r="2004" spans="1:4" ht="45">
      <c r="A2004" s="353">
        <v>38151</v>
      </c>
      <c r="B2004" s="354" t="s">
        <v>10316</v>
      </c>
      <c r="C2004" s="355" t="s">
        <v>742</v>
      </c>
      <c r="D2004" s="356">
        <v>84.48</v>
      </c>
    </row>
    <row r="2005" spans="1:4" ht="45">
      <c r="A2005" s="353">
        <v>38152</v>
      </c>
      <c r="B2005" s="354" t="s">
        <v>10317</v>
      </c>
      <c r="C2005" s="355" t="s">
        <v>742</v>
      </c>
      <c r="D2005" s="356">
        <v>136.28</v>
      </c>
    </row>
    <row r="2006" spans="1:4" ht="60">
      <c r="A2006" s="353">
        <v>43610</v>
      </c>
      <c r="B2006" s="354" t="s">
        <v>10318</v>
      </c>
      <c r="C2006" s="355" t="s">
        <v>742</v>
      </c>
      <c r="D2006" s="356">
        <v>72.209999999999994</v>
      </c>
    </row>
    <row r="2007" spans="1:4" ht="45">
      <c r="A2007" s="353">
        <v>3093</v>
      </c>
      <c r="B2007" s="354" t="s">
        <v>10319</v>
      </c>
      <c r="C2007" s="355" t="s">
        <v>742</v>
      </c>
      <c r="D2007" s="356">
        <v>116.53</v>
      </c>
    </row>
    <row r="2008" spans="1:4" ht="30">
      <c r="A2008" s="353">
        <v>38165</v>
      </c>
      <c r="B2008" s="354" t="s">
        <v>10320</v>
      </c>
      <c r="C2008" s="355" t="s">
        <v>742</v>
      </c>
      <c r="D2008" s="356">
        <v>68.69</v>
      </c>
    </row>
    <row r="2009" spans="1:4" ht="30">
      <c r="A2009" s="353">
        <v>38177</v>
      </c>
      <c r="B2009" s="354" t="s">
        <v>10321</v>
      </c>
      <c r="C2009" s="355" t="s">
        <v>730</v>
      </c>
      <c r="D2009" s="356">
        <v>20.41</v>
      </c>
    </row>
    <row r="2010" spans="1:4" ht="30">
      <c r="A2010" s="353">
        <v>11458</v>
      </c>
      <c r="B2010" s="354" t="s">
        <v>10322</v>
      </c>
      <c r="C2010" s="355" t="s">
        <v>730</v>
      </c>
      <c r="D2010" s="356">
        <v>24.37</v>
      </c>
    </row>
    <row r="2011" spans="1:4" ht="45">
      <c r="A2011" s="353">
        <v>3108</v>
      </c>
      <c r="B2011" s="354" t="s">
        <v>10323</v>
      </c>
      <c r="C2011" s="355" t="s">
        <v>730</v>
      </c>
      <c r="D2011" s="356">
        <v>103.6</v>
      </c>
    </row>
    <row r="2012" spans="1:4" ht="45">
      <c r="A2012" s="353">
        <v>3105</v>
      </c>
      <c r="B2012" s="354" t="s">
        <v>10324</v>
      </c>
      <c r="C2012" s="355" t="s">
        <v>730</v>
      </c>
      <c r="D2012" s="356">
        <v>135.5</v>
      </c>
    </row>
    <row r="2013" spans="1:4" ht="45">
      <c r="A2013" s="353">
        <v>38178</v>
      </c>
      <c r="B2013" s="354" t="s">
        <v>10325</v>
      </c>
      <c r="C2013" s="355" t="s">
        <v>730</v>
      </c>
      <c r="D2013" s="356">
        <v>22.46</v>
      </c>
    </row>
    <row r="2014" spans="1:4" ht="45">
      <c r="A2014" s="353">
        <v>43575</v>
      </c>
      <c r="B2014" s="354" t="s">
        <v>10326</v>
      </c>
      <c r="C2014" s="355" t="s">
        <v>730</v>
      </c>
      <c r="D2014" s="356">
        <v>48.66</v>
      </c>
    </row>
    <row r="2015" spans="1:4" ht="45">
      <c r="A2015" s="353">
        <v>43577</v>
      </c>
      <c r="B2015" s="354" t="s">
        <v>10327</v>
      </c>
      <c r="C2015" s="355" t="s">
        <v>730</v>
      </c>
      <c r="D2015" s="356">
        <v>84.6</v>
      </c>
    </row>
    <row r="2016" spans="1:4" ht="30">
      <c r="A2016" s="353">
        <v>43458</v>
      </c>
      <c r="B2016" s="354" t="s">
        <v>10328</v>
      </c>
      <c r="C2016" s="355" t="s">
        <v>736</v>
      </c>
      <c r="D2016" s="356">
        <v>0.06</v>
      </c>
    </row>
    <row r="2017" spans="1:4" ht="30">
      <c r="A2017" s="353">
        <v>43470</v>
      </c>
      <c r="B2017" s="354" t="s">
        <v>10329</v>
      </c>
      <c r="C2017" s="355" t="s">
        <v>737</v>
      </c>
      <c r="D2017" s="356">
        <v>10.89</v>
      </c>
    </row>
    <row r="2018" spans="1:4" ht="30">
      <c r="A2018" s="353">
        <v>43459</v>
      </c>
      <c r="B2018" s="354" t="s">
        <v>10330</v>
      </c>
      <c r="C2018" s="355" t="s">
        <v>736</v>
      </c>
      <c r="D2018" s="356">
        <v>0.49</v>
      </c>
    </row>
    <row r="2019" spans="1:4" ht="30">
      <c r="A2019" s="353">
        <v>43471</v>
      </c>
      <c r="B2019" s="354" t="s">
        <v>10331</v>
      </c>
      <c r="C2019" s="355" t="s">
        <v>737</v>
      </c>
      <c r="D2019" s="356">
        <v>92.26</v>
      </c>
    </row>
    <row r="2020" spans="1:4" ht="30">
      <c r="A2020" s="353">
        <v>43460</v>
      </c>
      <c r="B2020" s="354" t="s">
        <v>10332</v>
      </c>
      <c r="C2020" s="355" t="s">
        <v>736</v>
      </c>
      <c r="D2020" s="356">
        <v>0.85</v>
      </c>
    </row>
    <row r="2021" spans="1:4" ht="30">
      <c r="A2021" s="353">
        <v>43472</v>
      </c>
      <c r="B2021" s="354" t="s">
        <v>10333</v>
      </c>
      <c r="C2021" s="355" t="s">
        <v>737</v>
      </c>
      <c r="D2021" s="356">
        <v>159.72999999999999</v>
      </c>
    </row>
    <row r="2022" spans="1:4" ht="30">
      <c r="A2022" s="353">
        <v>43461</v>
      </c>
      <c r="B2022" s="354" t="s">
        <v>10334</v>
      </c>
      <c r="C2022" s="355" t="s">
        <v>736</v>
      </c>
      <c r="D2022" s="356">
        <v>0.31</v>
      </c>
    </row>
    <row r="2023" spans="1:4" ht="30">
      <c r="A2023" s="353">
        <v>43473</v>
      </c>
      <c r="B2023" s="354" t="s">
        <v>10335</v>
      </c>
      <c r="C2023" s="355" t="s">
        <v>737</v>
      </c>
      <c r="D2023" s="356">
        <v>59.28</v>
      </c>
    </row>
    <row r="2024" spans="1:4" ht="30">
      <c r="A2024" s="353">
        <v>43463</v>
      </c>
      <c r="B2024" s="354" t="s">
        <v>10336</v>
      </c>
      <c r="C2024" s="355" t="s">
        <v>736</v>
      </c>
      <c r="D2024" s="356">
        <v>0.1</v>
      </c>
    </row>
    <row r="2025" spans="1:4" ht="30">
      <c r="A2025" s="353">
        <v>43475</v>
      </c>
      <c r="B2025" s="354" t="s">
        <v>10337</v>
      </c>
      <c r="C2025" s="355" t="s">
        <v>737</v>
      </c>
      <c r="D2025" s="356">
        <v>18.73</v>
      </c>
    </row>
    <row r="2026" spans="1:4" ht="30">
      <c r="A2026" s="353">
        <v>43462</v>
      </c>
      <c r="B2026" s="354" t="s">
        <v>10338</v>
      </c>
      <c r="C2026" s="355" t="s">
        <v>736</v>
      </c>
      <c r="D2026" s="356">
        <v>0.01</v>
      </c>
    </row>
    <row r="2027" spans="1:4" ht="30">
      <c r="A2027" s="353">
        <v>43474</v>
      </c>
      <c r="B2027" s="354" t="s">
        <v>10339</v>
      </c>
      <c r="C2027" s="355" t="s">
        <v>737</v>
      </c>
      <c r="D2027" s="356">
        <v>2.29</v>
      </c>
    </row>
    <row r="2028" spans="1:4" ht="30">
      <c r="A2028" s="353">
        <v>43464</v>
      </c>
      <c r="B2028" s="354" t="s">
        <v>10340</v>
      </c>
      <c r="C2028" s="355" t="s">
        <v>736</v>
      </c>
      <c r="D2028" s="356">
        <v>0.01</v>
      </c>
    </row>
    <row r="2029" spans="1:4" ht="30">
      <c r="A2029" s="353">
        <v>43476</v>
      </c>
      <c r="B2029" s="354" t="s">
        <v>10341</v>
      </c>
      <c r="C2029" s="355" t="s">
        <v>737</v>
      </c>
      <c r="D2029" s="356">
        <v>0.01</v>
      </c>
    </row>
    <row r="2030" spans="1:4" ht="30">
      <c r="A2030" s="353">
        <v>43465</v>
      </c>
      <c r="B2030" s="354" t="s">
        <v>10342</v>
      </c>
      <c r="C2030" s="355" t="s">
        <v>736</v>
      </c>
      <c r="D2030" s="356">
        <v>0.82</v>
      </c>
    </row>
    <row r="2031" spans="1:4" ht="30">
      <c r="A2031" s="353">
        <v>43477</v>
      </c>
      <c r="B2031" s="354" t="s">
        <v>10343</v>
      </c>
      <c r="C2031" s="355" t="s">
        <v>737</v>
      </c>
      <c r="D2031" s="356">
        <v>155.21</v>
      </c>
    </row>
    <row r="2032" spans="1:4" ht="30">
      <c r="A2032" s="353">
        <v>43466</v>
      </c>
      <c r="B2032" s="354" t="s">
        <v>10344</v>
      </c>
      <c r="C2032" s="355" t="s">
        <v>736</v>
      </c>
      <c r="D2032" s="356">
        <v>1.97</v>
      </c>
    </row>
    <row r="2033" spans="1:4" ht="30">
      <c r="A2033" s="353">
        <v>43478</v>
      </c>
      <c r="B2033" s="354" t="s">
        <v>10345</v>
      </c>
      <c r="C2033" s="355" t="s">
        <v>737</v>
      </c>
      <c r="D2033" s="356">
        <v>371.21</v>
      </c>
    </row>
    <row r="2034" spans="1:4" ht="30">
      <c r="A2034" s="353">
        <v>43467</v>
      </c>
      <c r="B2034" s="354" t="s">
        <v>10346</v>
      </c>
      <c r="C2034" s="355" t="s">
        <v>736</v>
      </c>
      <c r="D2034" s="356">
        <v>0.61</v>
      </c>
    </row>
    <row r="2035" spans="1:4" ht="30">
      <c r="A2035" s="353">
        <v>43479</v>
      </c>
      <c r="B2035" s="354" t="s">
        <v>10347</v>
      </c>
      <c r="C2035" s="355" t="s">
        <v>737</v>
      </c>
      <c r="D2035" s="356">
        <v>114.72</v>
      </c>
    </row>
    <row r="2036" spans="1:4" ht="30">
      <c r="A2036" s="353">
        <v>43468</v>
      </c>
      <c r="B2036" s="354" t="s">
        <v>10348</v>
      </c>
      <c r="C2036" s="355" t="s">
        <v>736</v>
      </c>
      <c r="D2036" s="356">
        <v>1.23</v>
      </c>
    </row>
    <row r="2037" spans="1:4" ht="30">
      <c r="A2037" s="353">
        <v>43480</v>
      </c>
      <c r="B2037" s="354" t="s">
        <v>10349</v>
      </c>
      <c r="C2037" s="355" t="s">
        <v>737</v>
      </c>
      <c r="D2037" s="356">
        <v>232.31</v>
      </c>
    </row>
    <row r="2038" spans="1:4" ht="30">
      <c r="A2038" s="353">
        <v>43469</v>
      </c>
      <c r="B2038" s="354" t="s">
        <v>10350</v>
      </c>
      <c r="C2038" s="355" t="s">
        <v>736</v>
      </c>
      <c r="D2038" s="356">
        <v>7.0000000000000007E-2</v>
      </c>
    </row>
    <row r="2039" spans="1:4" ht="30">
      <c r="A2039" s="353">
        <v>43481</v>
      </c>
      <c r="B2039" s="354" t="s">
        <v>10351</v>
      </c>
      <c r="C2039" s="355" t="s">
        <v>737</v>
      </c>
      <c r="D2039" s="356">
        <v>12.77</v>
      </c>
    </row>
    <row r="2040" spans="1:4" ht="45">
      <c r="A2040" s="353">
        <v>3119</v>
      </c>
      <c r="B2040" s="354" t="s">
        <v>10352</v>
      </c>
      <c r="C2040" s="355" t="s">
        <v>730</v>
      </c>
      <c r="D2040" s="356">
        <v>2.63</v>
      </c>
    </row>
    <row r="2041" spans="1:4" ht="30">
      <c r="A2041" s="353">
        <v>3122</v>
      </c>
      <c r="B2041" s="354" t="s">
        <v>10353</v>
      </c>
      <c r="C2041" s="355" t="s">
        <v>730</v>
      </c>
      <c r="D2041" s="356">
        <v>5.37</v>
      </c>
    </row>
    <row r="2042" spans="1:4" ht="30">
      <c r="A2042" s="353">
        <v>3121</v>
      </c>
      <c r="B2042" s="354" t="s">
        <v>10354</v>
      </c>
      <c r="C2042" s="355" t="s">
        <v>730</v>
      </c>
      <c r="D2042" s="356">
        <v>6.08</v>
      </c>
    </row>
    <row r="2043" spans="1:4" ht="30">
      <c r="A2043" s="353">
        <v>3120</v>
      </c>
      <c r="B2043" s="354" t="s">
        <v>10355</v>
      </c>
      <c r="C2043" s="355" t="s">
        <v>730</v>
      </c>
      <c r="D2043" s="356">
        <v>11.53</v>
      </c>
    </row>
    <row r="2044" spans="1:4" ht="30">
      <c r="A2044" s="353">
        <v>11455</v>
      </c>
      <c r="B2044" s="354" t="s">
        <v>10356</v>
      </c>
      <c r="C2044" s="355" t="s">
        <v>730</v>
      </c>
      <c r="D2044" s="356">
        <v>16.68</v>
      </c>
    </row>
    <row r="2045" spans="1:4" ht="30">
      <c r="A2045" s="353">
        <v>11456</v>
      </c>
      <c r="B2045" s="354" t="s">
        <v>10357</v>
      </c>
      <c r="C2045" s="355" t="s">
        <v>730</v>
      </c>
      <c r="D2045" s="356">
        <v>19.940000000000001</v>
      </c>
    </row>
    <row r="2046" spans="1:4" ht="45">
      <c r="A2046" s="353">
        <v>3107</v>
      </c>
      <c r="B2046" s="354" t="s">
        <v>10358</v>
      </c>
      <c r="C2046" s="355" t="s">
        <v>730</v>
      </c>
      <c r="D2046" s="356">
        <v>8.41</v>
      </c>
    </row>
    <row r="2047" spans="1:4" ht="45">
      <c r="A2047" s="353">
        <v>43583</v>
      </c>
      <c r="B2047" s="354" t="s">
        <v>10359</v>
      </c>
      <c r="C2047" s="355" t="s">
        <v>730</v>
      </c>
      <c r="D2047" s="356">
        <v>9.49</v>
      </c>
    </row>
    <row r="2048" spans="1:4" ht="45">
      <c r="A2048" s="353">
        <v>43586</v>
      </c>
      <c r="B2048" s="354" t="s">
        <v>10360</v>
      </c>
      <c r="C2048" s="355" t="s">
        <v>730</v>
      </c>
      <c r="D2048" s="356">
        <v>9.7200000000000006</v>
      </c>
    </row>
    <row r="2049" spans="1:4" ht="45">
      <c r="A2049" s="353">
        <v>11461</v>
      </c>
      <c r="B2049" s="354" t="s">
        <v>10361</v>
      </c>
      <c r="C2049" s="355" t="s">
        <v>730</v>
      </c>
      <c r="D2049" s="356">
        <v>10.59</v>
      </c>
    </row>
    <row r="2050" spans="1:4" ht="45">
      <c r="A2050" s="353">
        <v>43587</v>
      </c>
      <c r="B2050" s="354" t="s">
        <v>10362</v>
      </c>
      <c r="C2050" s="355" t="s">
        <v>730</v>
      </c>
      <c r="D2050" s="356">
        <v>12.22</v>
      </c>
    </row>
    <row r="2051" spans="1:4" ht="45">
      <c r="A2051" s="353">
        <v>3106</v>
      </c>
      <c r="B2051" s="354" t="s">
        <v>10363</v>
      </c>
      <c r="C2051" s="355" t="s">
        <v>730</v>
      </c>
      <c r="D2051" s="356">
        <v>15.51</v>
      </c>
    </row>
    <row r="2052" spans="1:4">
      <c r="A2052" s="353">
        <v>44539</v>
      </c>
      <c r="B2052" s="354" t="s">
        <v>10364</v>
      </c>
      <c r="C2052" s="355" t="s">
        <v>733</v>
      </c>
      <c r="D2052" s="356">
        <v>2.57</v>
      </c>
    </row>
    <row r="2053" spans="1:4">
      <c r="A2053" s="353">
        <v>3123</v>
      </c>
      <c r="B2053" s="354" t="s">
        <v>10365</v>
      </c>
      <c r="C2053" s="355" t="s">
        <v>733</v>
      </c>
      <c r="D2053" s="356">
        <v>2.4</v>
      </c>
    </row>
    <row r="2054" spans="1:4">
      <c r="A2054" s="353">
        <v>38125</v>
      </c>
      <c r="B2054" s="354" t="s">
        <v>10366</v>
      </c>
      <c r="C2054" s="355" t="s">
        <v>733</v>
      </c>
      <c r="D2054" s="356">
        <v>1.02</v>
      </c>
    </row>
    <row r="2055" spans="1:4" ht="30">
      <c r="A2055" s="353">
        <v>39014</v>
      </c>
      <c r="B2055" s="354" t="s">
        <v>10367</v>
      </c>
      <c r="C2055" s="355" t="s">
        <v>733</v>
      </c>
      <c r="D2055" s="356">
        <v>10.68</v>
      </c>
    </row>
    <row r="2056" spans="1:4" ht="30">
      <c r="A2056" s="353">
        <v>39365</v>
      </c>
      <c r="B2056" s="354" t="s">
        <v>10368</v>
      </c>
      <c r="C2056" s="355" t="s">
        <v>730</v>
      </c>
      <c r="D2056" s="356">
        <v>2088.42</v>
      </c>
    </row>
    <row r="2057" spans="1:4" ht="30">
      <c r="A2057" s="353">
        <v>39366</v>
      </c>
      <c r="B2057" s="354" t="s">
        <v>10369</v>
      </c>
      <c r="C2057" s="355" t="s">
        <v>730</v>
      </c>
      <c r="D2057" s="356">
        <v>3168.48</v>
      </c>
    </row>
    <row r="2058" spans="1:4" ht="30">
      <c r="A2058" s="353">
        <v>39367</v>
      </c>
      <c r="B2058" s="354" t="s">
        <v>10370</v>
      </c>
      <c r="C2058" s="355" t="s">
        <v>730</v>
      </c>
      <c r="D2058" s="356">
        <v>5428.97</v>
      </c>
    </row>
    <row r="2059" spans="1:4" ht="30">
      <c r="A2059" s="353">
        <v>37394</v>
      </c>
      <c r="B2059" s="354" t="s">
        <v>10371</v>
      </c>
      <c r="C2059" s="355" t="s">
        <v>744</v>
      </c>
      <c r="D2059" s="356">
        <v>42.47</v>
      </c>
    </row>
    <row r="2060" spans="1:4" ht="30">
      <c r="A2060" s="353">
        <v>14146</v>
      </c>
      <c r="B2060" s="354" t="s">
        <v>10372</v>
      </c>
      <c r="C2060" s="355" t="s">
        <v>744</v>
      </c>
      <c r="D2060" s="356">
        <v>68.3</v>
      </c>
    </row>
    <row r="2061" spans="1:4" ht="30">
      <c r="A2061" s="353">
        <v>938</v>
      </c>
      <c r="B2061" s="354" t="s">
        <v>10373</v>
      </c>
      <c r="C2061" s="355" t="s">
        <v>732</v>
      </c>
      <c r="D2061" s="356">
        <v>1.48</v>
      </c>
    </row>
    <row r="2062" spans="1:4" ht="30">
      <c r="A2062" s="353">
        <v>937</v>
      </c>
      <c r="B2062" s="354" t="s">
        <v>10374</v>
      </c>
      <c r="C2062" s="355" t="s">
        <v>732</v>
      </c>
      <c r="D2062" s="356">
        <v>8.61</v>
      </c>
    </row>
    <row r="2063" spans="1:4" ht="30">
      <c r="A2063" s="353">
        <v>939</v>
      </c>
      <c r="B2063" s="354" t="s">
        <v>10375</v>
      </c>
      <c r="C2063" s="355" t="s">
        <v>732</v>
      </c>
      <c r="D2063" s="356">
        <v>2.39</v>
      </c>
    </row>
    <row r="2064" spans="1:4" ht="30">
      <c r="A2064" s="353">
        <v>944</v>
      </c>
      <c r="B2064" s="354" t="s">
        <v>10376</v>
      </c>
      <c r="C2064" s="355" t="s">
        <v>732</v>
      </c>
      <c r="D2064" s="356">
        <v>3.78</v>
      </c>
    </row>
    <row r="2065" spans="1:4" ht="30">
      <c r="A2065" s="353">
        <v>940</v>
      </c>
      <c r="B2065" s="354" t="s">
        <v>10377</v>
      </c>
      <c r="C2065" s="355" t="s">
        <v>732</v>
      </c>
      <c r="D2065" s="356">
        <v>5.45</v>
      </c>
    </row>
    <row r="2066" spans="1:4">
      <c r="A2066" s="353">
        <v>44397</v>
      </c>
      <c r="B2066" s="354" t="s">
        <v>10378</v>
      </c>
      <c r="C2066" s="355" t="s">
        <v>732</v>
      </c>
      <c r="D2066" s="356">
        <v>2.9</v>
      </c>
    </row>
    <row r="2067" spans="1:4">
      <c r="A2067" s="353">
        <v>406</v>
      </c>
      <c r="B2067" s="354" t="s">
        <v>10379</v>
      </c>
      <c r="C2067" s="355" t="s">
        <v>730</v>
      </c>
      <c r="D2067" s="356">
        <v>94.77</v>
      </c>
    </row>
    <row r="2068" spans="1:4">
      <c r="A2068" s="353">
        <v>42529</v>
      </c>
      <c r="B2068" s="354" t="s">
        <v>10380</v>
      </c>
      <c r="C2068" s="355" t="s">
        <v>732</v>
      </c>
      <c r="D2068" s="356">
        <v>1.1000000000000001</v>
      </c>
    </row>
    <row r="2069" spans="1:4" ht="30">
      <c r="A2069" s="353">
        <v>39634</v>
      </c>
      <c r="B2069" s="354" t="s">
        <v>10381</v>
      </c>
      <c r="C2069" s="355" t="s">
        <v>732</v>
      </c>
      <c r="D2069" s="356">
        <v>7.79</v>
      </c>
    </row>
    <row r="2070" spans="1:4">
      <c r="A2070" s="353">
        <v>39701</v>
      </c>
      <c r="B2070" s="354" t="s">
        <v>10382</v>
      </c>
      <c r="C2070" s="355" t="s">
        <v>730</v>
      </c>
      <c r="D2070" s="356">
        <v>106.69</v>
      </c>
    </row>
    <row r="2071" spans="1:4">
      <c r="A2071" s="353">
        <v>12815</v>
      </c>
      <c r="B2071" s="354" t="s">
        <v>10383</v>
      </c>
      <c r="C2071" s="355" t="s">
        <v>730</v>
      </c>
      <c r="D2071" s="356">
        <v>8.43</v>
      </c>
    </row>
    <row r="2072" spans="1:4" ht="30">
      <c r="A2072" s="353">
        <v>39431</v>
      </c>
      <c r="B2072" s="354" t="s">
        <v>10384</v>
      </c>
      <c r="C2072" s="355" t="s">
        <v>732</v>
      </c>
      <c r="D2072" s="356">
        <v>0.31</v>
      </c>
    </row>
    <row r="2073" spans="1:4" ht="30">
      <c r="A2073" s="353">
        <v>39432</v>
      </c>
      <c r="B2073" s="354" t="s">
        <v>10385</v>
      </c>
      <c r="C2073" s="355" t="s">
        <v>732</v>
      </c>
      <c r="D2073" s="356">
        <v>2.77</v>
      </c>
    </row>
    <row r="2074" spans="1:4">
      <c r="A2074" s="353">
        <v>20111</v>
      </c>
      <c r="B2074" s="354" t="s">
        <v>10386</v>
      </c>
      <c r="C2074" s="355" t="s">
        <v>730</v>
      </c>
      <c r="D2074" s="356">
        <v>12.55</v>
      </c>
    </row>
    <row r="2075" spans="1:4">
      <c r="A2075" s="353">
        <v>21127</v>
      </c>
      <c r="B2075" s="354" t="s">
        <v>10387</v>
      </c>
      <c r="C2075" s="355" t="s">
        <v>730</v>
      </c>
      <c r="D2075" s="356">
        <v>4.74</v>
      </c>
    </row>
    <row r="2076" spans="1:4">
      <c r="A2076" s="353">
        <v>404</v>
      </c>
      <c r="B2076" s="354" t="s">
        <v>10388</v>
      </c>
      <c r="C2076" s="355" t="s">
        <v>732</v>
      </c>
      <c r="D2076" s="356">
        <v>1.71</v>
      </c>
    </row>
    <row r="2077" spans="1:4">
      <c r="A2077" s="353">
        <v>14151</v>
      </c>
      <c r="B2077" s="354" t="s">
        <v>10389</v>
      </c>
      <c r="C2077" s="355" t="s">
        <v>730</v>
      </c>
      <c r="D2077" s="356">
        <v>49.09</v>
      </c>
    </row>
    <row r="2078" spans="1:4">
      <c r="A2078" s="353">
        <v>14153</v>
      </c>
      <c r="B2078" s="354" t="s">
        <v>10390</v>
      </c>
      <c r="C2078" s="355" t="s">
        <v>730</v>
      </c>
      <c r="D2078" s="356">
        <v>55.49</v>
      </c>
    </row>
    <row r="2079" spans="1:4">
      <c r="A2079" s="353">
        <v>14152</v>
      </c>
      <c r="B2079" s="354" t="s">
        <v>10391</v>
      </c>
      <c r="C2079" s="355" t="s">
        <v>730</v>
      </c>
      <c r="D2079" s="356">
        <v>42.6</v>
      </c>
    </row>
    <row r="2080" spans="1:4">
      <c r="A2080" s="353">
        <v>14154</v>
      </c>
      <c r="B2080" s="354" t="s">
        <v>10392</v>
      </c>
      <c r="C2080" s="355" t="s">
        <v>730</v>
      </c>
      <c r="D2080" s="356">
        <v>149.1</v>
      </c>
    </row>
    <row r="2081" spans="1:4">
      <c r="A2081" s="353">
        <v>3146</v>
      </c>
      <c r="B2081" s="354" t="s">
        <v>10393</v>
      </c>
      <c r="C2081" s="355" t="s">
        <v>730</v>
      </c>
      <c r="D2081" s="356">
        <v>4</v>
      </c>
    </row>
    <row r="2082" spans="1:4">
      <c r="A2082" s="353">
        <v>3143</v>
      </c>
      <c r="B2082" s="354" t="s">
        <v>10394</v>
      </c>
      <c r="C2082" s="355" t="s">
        <v>730</v>
      </c>
      <c r="D2082" s="356">
        <v>9.1</v>
      </c>
    </row>
    <row r="2083" spans="1:4">
      <c r="A2083" s="353">
        <v>3148</v>
      </c>
      <c r="B2083" s="354" t="s">
        <v>10395</v>
      </c>
      <c r="C2083" s="355" t="s">
        <v>730</v>
      </c>
      <c r="D2083" s="356">
        <v>14.75</v>
      </c>
    </row>
    <row r="2084" spans="1:4" ht="30">
      <c r="A2084" s="353">
        <v>4310</v>
      </c>
      <c r="B2084" s="354" t="s">
        <v>10396</v>
      </c>
      <c r="C2084" s="355" t="s">
        <v>730</v>
      </c>
      <c r="D2084" s="356">
        <v>2.25</v>
      </c>
    </row>
    <row r="2085" spans="1:4">
      <c r="A2085" s="353">
        <v>4311</v>
      </c>
      <c r="B2085" s="354" t="s">
        <v>10397</v>
      </c>
      <c r="C2085" s="355" t="s">
        <v>730</v>
      </c>
      <c r="D2085" s="356">
        <v>1.58</v>
      </c>
    </row>
    <row r="2086" spans="1:4">
      <c r="A2086" s="353">
        <v>4312</v>
      </c>
      <c r="B2086" s="354" t="s">
        <v>10398</v>
      </c>
      <c r="C2086" s="355" t="s">
        <v>730</v>
      </c>
      <c r="D2086" s="356">
        <v>2.2200000000000002</v>
      </c>
    </row>
    <row r="2087" spans="1:4">
      <c r="A2087" s="353">
        <v>13261</v>
      </c>
      <c r="B2087" s="354" t="s">
        <v>10399</v>
      </c>
      <c r="C2087" s="355" t="s">
        <v>730</v>
      </c>
      <c r="D2087" s="356">
        <v>3.06</v>
      </c>
    </row>
    <row r="2088" spans="1:4">
      <c r="A2088" s="353">
        <v>3272</v>
      </c>
      <c r="B2088" s="354" t="s">
        <v>10400</v>
      </c>
      <c r="C2088" s="355" t="s">
        <v>730</v>
      </c>
      <c r="D2088" s="356">
        <v>59.03</v>
      </c>
    </row>
    <row r="2089" spans="1:4">
      <c r="A2089" s="353">
        <v>3265</v>
      </c>
      <c r="B2089" s="354" t="s">
        <v>10401</v>
      </c>
      <c r="C2089" s="355" t="s">
        <v>730</v>
      </c>
      <c r="D2089" s="356">
        <v>46.9</v>
      </c>
    </row>
    <row r="2090" spans="1:4">
      <c r="A2090" s="353">
        <v>3262</v>
      </c>
      <c r="B2090" s="354" t="s">
        <v>10402</v>
      </c>
      <c r="C2090" s="355" t="s">
        <v>730</v>
      </c>
      <c r="D2090" s="356">
        <v>20.53</v>
      </c>
    </row>
    <row r="2091" spans="1:4">
      <c r="A2091" s="353">
        <v>3264</v>
      </c>
      <c r="B2091" s="354" t="s">
        <v>10403</v>
      </c>
      <c r="C2091" s="355" t="s">
        <v>730</v>
      </c>
      <c r="D2091" s="356">
        <v>33.72</v>
      </c>
    </row>
    <row r="2092" spans="1:4">
      <c r="A2092" s="353">
        <v>3267</v>
      </c>
      <c r="B2092" s="354" t="s">
        <v>10404</v>
      </c>
      <c r="C2092" s="355" t="s">
        <v>730</v>
      </c>
      <c r="D2092" s="356">
        <v>110.13</v>
      </c>
    </row>
    <row r="2093" spans="1:4">
      <c r="A2093" s="353">
        <v>3266</v>
      </c>
      <c r="B2093" s="354" t="s">
        <v>10405</v>
      </c>
      <c r="C2093" s="355" t="s">
        <v>730</v>
      </c>
      <c r="D2093" s="356">
        <v>70.069999999999993</v>
      </c>
    </row>
    <row r="2094" spans="1:4">
      <c r="A2094" s="353">
        <v>3263</v>
      </c>
      <c r="B2094" s="354" t="s">
        <v>10406</v>
      </c>
      <c r="C2094" s="355" t="s">
        <v>730</v>
      </c>
      <c r="D2094" s="356">
        <v>28.04</v>
      </c>
    </row>
    <row r="2095" spans="1:4">
      <c r="A2095" s="353">
        <v>3268</v>
      </c>
      <c r="B2095" s="354" t="s">
        <v>10407</v>
      </c>
      <c r="C2095" s="355" t="s">
        <v>730</v>
      </c>
      <c r="D2095" s="356">
        <v>148.9</v>
      </c>
    </row>
    <row r="2096" spans="1:4">
      <c r="A2096" s="353">
        <v>3271</v>
      </c>
      <c r="B2096" s="354" t="s">
        <v>10408</v>
      </c>
      <c r="C2096" s="355" t="s">
        <v>730</v>
      </c>
      <c r="D2096" s="356">
        <v>220.14</v>
      </c>
    </row>
    <row r="2097" spans="1:4">
      <c r="A2097" s="353">
        <v>3270</v>
      </c>
      <c r="B2097" s="354" t="s">
        <v>10409</v>
      </c>
      <c r="C2097" s="355" t="s">
        <v>730</v>
      </c>
      <c r="D2097" s="356">
        <v>369.85</v>
      </c>
    </row>
    <row r="2098" spans="1:4" ht="30">
      <c r="A2098" s="353">
        <v>3275</v>
      </c>
      <c r="B2098" s="354" t="s">
        <v>10410</v>
      </c>
      <c r="C2098" s="355" t="s">
        <v>731</v>
      </c>
      <c r="D2098" s="356">
        <v>171.02</v>
      </c>
    </row>
    <row r="2099" spans="1:4" ht="45">
      <c r="A2099" s="353">
        <v>39512</v>
      </c>
      <c r="B2099" s="354" t="s">
        <v>10411</v>
      </c>
      <c r="C2099" s="355" t="s">
        <v>731</v>
      </c>
      <c r="D2099" s="356">
        <v>93.3</v>
      </c>
    </row>
    <row r="2100" spans="1:4" ht="30">
      <c r="A2100" s="353">
        <v>39511</v>
      </c>
      <c r="B2100" s="354" t="s">
        <v>10412</v>
      </c>
      <c r="C2100" s="355" t="s">
        <v>731</v>
      </c>
      <c r="D2100" s="356">
        <v>101.77</v>
      </c>
    </row>
    <row r="2101" spans="1:4" ht="45">
      <c r="A2101" s="353">
        <v>39513</v>
      </c>
      <c r="B2101" s="354" t="s">
        <v>10413</v>
      </c>
      <c r="C2101" s="355" t="s">
        <v>731</v>
      </c>
      <c r="D2101" s="356">
        <v>109.15</v>
      </c>
    </row>
    <row r="2102" spans="1:4" ht="30">
      <c r="A2102" s="353">
        <v>3286</v>
      </c>
      <c r="B2102" s="354" t="s">
        <v>10414</v>
      </c>
      <c r="C2102" s="355" t="s">
        <v>731</v>
      </c>
      <c r="D2102" s="356">
        <v>99.26</v>
      </c>
    </row>
    <row r="2103" spans="1:4" ht="30">
      <c r="A2103" s="353">
        <v>3287</v>
      </c>
      <c r="B2103" s="354" t="s">
        <v>10415</v>
      </c>
      <c r="C2103" s="355" t="s">
        <v>731</v>
      </c>
      <c r="D2103" s="356">
        <v>150</v>
      </c>
    </row>
    <row r="2104" spans="1:4" ht="30">
      <c r="A2104" s="353">
        <v>3283</v>
      </c>
      <c r="B2104" s="354" t="s">
        <v>10416</v>
      </c>
      <c r="C2104" s="355" t="s">
        <v>731</v>
      </c>
      <c r="D2104" s="356">
        <v>31.51</v>
      </c>
    </row>
    <row r="2105" spans="1:4" ht="30">
      <c r="A2105" s="353">
        <v>11587</v>
      </c>
      <c r="B2105" s="354" t="s">
        <v>10417</v>
      </c>
      <c r="C2105" s="355" t="s">
        <v>731</v>
      </c>
      <c r="D2105" s="356">
        <v>117.27</v>
      </c>
    </row>
    <row r="2106" spans="1:4" ht="30">
      <c r="A2106" s="353">
        <v>36225</v>
      </c>
      <c r="B2106" s="354" t="s">
        <v>10418</v>
      </c>
      <c r="C2106" s="355" t="s">
        <v>731</v>
      </c>
      <c r="D2106" s="356">
        <v>47.64</v>
      </c>
    </row>
    <row r="2107" spans="1:4" ht="30">
      <c r="A2107" s="353">
        <v>36230</v>
      </c>
      <c r="B2107" s="354" t="s">
        <v>10419</v>
      </c>
      <c r="C2107" s="355" t="s">
        <v>731</v>
      </c>
      <c r="D2107" s="356">
        <v>35</v>
      </c>
    </row>
    <row r="2108" spans="1:4" ht="30">
      <c r="A2108" s="353">
        <v>36238</v>
      </c>
      <c r="B2108" s="354" t="s">
        <v>10420</v>
      </c>
      <c r="C2108" s="355" t="s">
        <v>731</v>
      </c>
      <c r="D2108" s="356">
        <v>34.200000000000003</v>
      </c>
    </row>
    <row r="2109" spans="1:4" ht="45">
      <c r="A2109" s="353">
        <v>39363</v>
      </c>
      <c r="B2109" s="354" t="s">
        <v>10421</v>
      </c>
      <c r="C2109" s="355" t="s">
        <v>730</v>
      </c>
      <c r="D2109" s="356">
        <v>6155.95</v>
      </c>
    </row>
    <row r="2110" spans="1:4" ht="45">
      <c r="A2110" s="353">
        <v>39361</v>
      </c>
      <c r="B2110" s="354" t="s">
        <v>10422</v>
      </c>
      <c r="C2110" s="355" t="s">
        <v>730</v>
      </c>
      <c r="D2110" s="356">
        <v>1880.68</v>
      </c>
    </row>
    <row r="2111" spans="1:4" ht="45">
      <c r="A2111" s="353">
        <v>39362</v>
      </c>
      <c r="B2111" s="354" t="s">
        <v>10423</v>
      </c>
      <c r="C2111" s="355" t="s">
        <v>730</v>
      </c>
      <c r="D2111" s="356">
        <v>3322.33</v>
      </c>
    </row>
    <row r="2112" spans="1:4" ht="45">
      <c r="A2112" s="353">
        <v>39364</v>
      </c>
      <c r="B2112" s="354" t="s">
        <v>10424</v>
      </c>
      <c r="C2112" s="355" t="s">
        <v>730</v>
      </c>
      <c r="D2112" s="356">
        <v>12984.53</v>
      </c>
    </row>
    <row r="2113" spans="1:4">
      <c r="A2113" s="353">
        <v>14576</v>
      </c>
      <c r="B2113" s="354" t="s">
        <v>10425</v>
      </c>
      <c r="C2113" s="355" t="s">
        <v>730</v>
      </c>
      <c r="D2113" s="356">
        <v>5349878.32</v>
      </c>
    </row>
    <row r="2114" spans="1:4">
      <c r="A2114" s="353">
        <v>13877</v>
      </c>
      <c r="B2114" s="354" t="s">
        <v>10426</v>
      </c>
      <c r="C2114" s="355" t="s">
        <v>730</v>
      </c>
      <c r="D2114" s="356">
        <v>2290203.11</v>
      </c>
    </row>
    <row r="2115" spans="1:4">
      <c r="A2115" s="353">
        <v>7307</v>
      </c>
      <c r="B2115" s="354" t="s">
        <v>10427</v>
      </c>
      <c r="C2115" s="355" t="s">
        <v>734</v>
      </c>
      <c r="D2115" s="356">
        <v>39.200000000000003</v>
      </c>
    </row>
    <row r="2116" spans="1:4">
      <c r="A2116" s="353">
        <v>38122</v>
      </c>
      <c r="B2116" s="354" t="s">
        <v>10428</v>
      </c>
      <c r="C2116" s="355" t="s">
        <v>734</v>
      </c>
      <c r="D2116" s="356">
        <v>15.18</v>
      </c>
    </row>
    <row r="2117" spans="1:4">
      <c r="A2117" s="353">
        <v>43653</v>
      </c>
      <c r="B2117" s="354" t="s">
        <v>10429</v>
      </c>
      <c r="C2117" s="355" t="s">
        <v>734</v>
      </c>
      <c r="D2117" s="356">
        <v>42.69</v>
      </c>
    </row>
    <row r="2118" spans="1:4" ht="30">
      <c r="A2118" s="353">
        <v>38633</v>
      </c>
      <c r="B2118" s="354" t="s">
        <v>10430</v>
      </c>
      <c r="C2118" s="355" t="s">
        <v>730</v>
      </c>
      <c r="D2118" s="356">
        <v>26.14</v>
      </c>
    </row>
    <row r="2119" spans="1:4" ht="30">
      <c r="A2119" s="353">
        <v>12344</v>
      </c>
      <c r="B2119" s="354" t="s">
        <v>10431</v>
      </c>
      <c r="C2119" s="355" t="s">
        <v>730</v>
      </c>
      <c r="D2119" s="356">
        <v>4.34</v>
      </c>
    </row>
    <row r="2120" spans="1:4" ht="30">
      <c r="A2120" s="353">
        <v>12343</v>
      </c>
      <c r="B2120" s="354" t="s">
        <v>10432</v>
      </c>
      <c r="C2120" s="355" t="s">
        <v>730</v>
      </c>
      <c r="D2120" s="356">
        <v>6.72</v>
      </c>
    </row>
    <row r="2121" spans="1:4" ht="30">
      <c r="A2121" s="353">
        <v>3295</v>
      </c>
      <c r="B2121" s="354" t="s">
        <v>10433</v>
      </c>
      <c r="C2121" s="355" t="s">
        <v>730</v>
      </c>
      <c r="D2121" s="356">
        <v>23.48</v>
      </c>
    </row>
    <row r="2122" spans="1:4" ht="30">
      <c r="A2122" s="353">
        <v>3302</v>
      </c>
      <c r="B2122" s="354" t="s">
        <v>10434</v>
      </c>
      <c r="C2122" s="355" t="s">
        <v>730</v>
      </c>
      <c r="D2122" s="356">
        <v>24.55</v>
      </c>
    </row>
    <row r="2123" spans="1:4" ht="30">
      <c r="A2123" s="353">
        <v>3297</v>
      </c>
      <c r="B2123" s="354" t="s">
        <v>10435</v>
      </c>
      <c r="C2123" s="355" t="s">
        <v>730</v>
      </c>
      <c r="D2123" s="356">
        <v>26.21</v>
      </c>
    </row>
    <row r="2124" spans="1:4" ht="30">
      <c r="A2124" s="353">
        <v>3294</v>
      </c>
      <c r="B2124" s="354" t="s">
        <v>10436</v>
      </c>
      <c r="C2124" s="355" t="s">
        <v>730</v>
      </c>
      <c r="D2124" s="356">
        <v>26.61</v>
      </c>
    </row>
    <row r="2125" spans="1:4" ht="30">
      <c r="A2125" s="353">
        <v>3292</v>
      </c>
      <c r="B2125" s="354" t="s">
        <v>10437</v>
      </c>
      <c r="C2125" s="355" t="s">
        <v>730</v>
      </c>
      <c r="D2125" s="356">
        <v>25</v>
      </c>
    </row>
    <row r="2126" spans="1:4" ht="30">
      <c r="A2126" s="353">
        <v>3298</v>
      </c>
      <c r="B2126" s="354" t="s">
        <v>10438</v>
      </c>
      <c r="C2126" s="355" t="s">
        <v>730</v>
      </c>
      <c r="D2126" s="356">
        <v>58.59</v>
      </c>
    </row>
    <row r="2127" spans="1:4" ht="30">
      <c r="A2127" s="353">
        <v>11596</v>
      </c>
      <c r="B2127" s="354" t="s">
        <v>10439</v>
      </c>
      <c r="C2127" s="355" t="s">
        <v>730</v>
      </c>
      <c r="D2127" s="356">
        <v>556.86</v>
      </c>
    </row>
    <row r="2128" spans="1:4" ht="30">
      <c r="A2128" s="353">
        <v>34802</v>
      </c>
      <c r="B2128" s="354" t="s">
        <v>10440</v>
      </c>
      <c r="C2128" s="355" t="s">
        <v>730</v>
      </c>
      <c r="D2128" s="356">
        <v>1529.32</v>
      </c>
    </row>
    <row r="2129" spans="1:4" ht="30">
      <c r="A2129" s="353">
        <v>11588</v>
      </c>
      <c r="B2129" s="354" t="s">
        <v>10441</v>
      </c>
      <c r="C2129" s="355" t="s">
        <v>730</v>
      </c>
      <c r="D2129" s="356">
        <v>1649.89</v>
      </c>
    </row>
    <row r="2130" spans="1:4" ht="30">
      <c r="A2130" s="353">
        <v>34383</v>
      </c>
      <c r="B2130" s="354" t="s">
        <v>10442</v>
      </c>
      <c r="C2130" s="355" t="s">
        <v>730</v>
      </c>
      <c r="D2130" s="356">
        <v>1815</v>
      </c>
    </row>
    <row r="2131" spans="1:4" ht="30">
      <c r="A2131" s="353">
        <v>40451</v>
      </c>
      <c r="B2131" s="354" t="s">
        <v>10443</v>
      </c>
      <c r="C2131" s="355" t="s">
        <v>731</v>
      </c>
      <c r="D2131" s="356">
        <v>146.71</v>
      </c>
    </row>
    <row r="2132" spans="1:4" ht="30">
      <c r="A2132" s="353">
        <v>40453</v>
      </c>
      <c r="B2132" s="354" t="s">
        <v>10444</v>
      </c>
      <c r="C2132" s="355" t="s">
        <v>731</v>
      </c>
      <c r="D2132" s="356">
        <v>158.74</v>
      </c>
    </row>
    <row r="2133" spans="1:4" ht="30">
      <c r="A2133" s="353">
        <v>40452</v>
      </c>
      <c r="B2133" s="354" t="s">
        <v>10445</v>
      </c>
      <c r="C2133" s="355" t="s">
        <v>731</v>
      </c>
      <c r="D2133" s="356">
        <v>174.12</v>
      </c>
    </row>
    <row r="2134" spans="1:4" ht="30">
      <c r="A2134" s="353">
        <v>11594</v>
      </c>
      <c r="B2134" s="354" t="s">
        <v>10446</v>
      </c>
      <c r="C2134" s="355" t="s">
        <v>730</v>
      </c>
      <c r="D2134" s="356">
        <v>525.87</v>
      </c>
    </row>
    <row r="2135" spans="1:4" ht="30">
      <c r="A2135" s="353">
        <v>3311</v>
      </c>
      <c r="B2135" s="354" t="s">
        <v>10447</v>
      </c>
      <c r="C2135" s="355" t="s">
        <v>735</v>
      </c>
      <c r="D2135" s="356">
        <v>525.87</v>
      </c>
    </row>
    <row r="2136" spans="1:4">
      <c r="A2136" s="353">
        <v>11599</v>
      </c>
      <c r="B2136" s="354" t="s">
        <v>10448</v>
      </c>
      <c r="C2136" s="355" t="s">
        <v>730</v>
      </c>
      <c r="D2136" s="356">
        <v>699.34</v>
      </c>
    </row>
    <row r="2137" spans="1:4" ht="30">
      <c r="A2137" s="353">
        <v>11593</v>
      </c>
      <c r="B2137" s="354" t="s">
        <v>10449</v>
      </c>
      <c r="C2137" s="355" t="s">
        <v>730</v>
      </c>
      <c r="D2137" s="356">
        <v>980.44</v>
      </c>
    </row>
    <row r="2138" spans="1:4" ht="30">
      <c r="A2138" s="353">
        <v>3314</v>
      </c>
      <c r="B2138" s="354" t="s">
        <v>10450</v>
      </c>
      <c r="C2138" s="355" t="s">
        <v>735</v>
      </c>
      <c r="D2138" s="356">
        <v>701.21</v>
      </c>
    </row>
    <row r="2139" spans="1:4" ht="30">
      <c r="A2139" s="353">
        <v>11597</v>
      </c>
      <c r="B2139" s="354" t="s">
        <v>10451</v>
      </c>
      <c r="C2139" s="355" t="s">
        <v>730</v>
      </c>
      <c r="D2139" s="356">
        <v>815.42</v>
      </c>
    </row>
    <row r="2140" spans="1:4">
      <c r="A2140" s="353">
        <v>3309</v>
      </c>
      <c r="B2140" s="354" t="s">
        <v>10452</v>
      </c>
      <c r="C2140" s="355" t="s">
        <v>735</v>
      </c>
      <c r="D2140" s="356">
        <v>556.86</v>
      </c>
    </row>
    <row r="2141" spans="1:4" ht="45">
      <c r="A2141" s="353">
        <v>34612</v>
      </c>
      <c r="B2141" s="354" t="s">
        <v>10453</v>
      </c>
      <c r="C2141" s="355" t="s">
        <v>730</v>
      </c>
      <c r="D2141" s="356">
        <v>1008.53</v>
      </c>
    </row>
    <row r="2142" spans="1:4" ht="45">
      <c r="A2142" s="353">
        <v>34635</v>
      </c>
      <c r="B2142" s="354" t="s">
        <v>10454</v>
      </c>
      <c r="C2142" s="355" t="s">
        <v>730</v>
      </c>
      <c r="D2142" s="356">
        <v>1296.93</v>
      </c>
    </row>
    <row r="2143" spans="1:4" ht="45">
      <c r="A2143" s="353">
        <v>34633</v>
      </c>
      <c r="B2143" s="354" t="s">
        <v>10455</v>
      </c>
      <c r="C2143" s="355" t="s">
        <v>730</v>
      </c>
      <c r="D2143" s="356">
        <v>1429.56</v>
      </c>
    </row>
    <row r="2144" spans="1:4" ht="30">
      <c r="A2144" s="353">
        <v>40440</v>
      </c>
      <c r="B2144" s="354" t="s">
        <v>10456</v>
      </c>
      <c r="C2144" s="355" t="s">
        <v>735</v>
      </c>
      <c r="D2144" s="356">
        <v>730.38</v>
      </c>
    </row>
    <row r="2145" spans="1:4" ht="30">
      <c r="A2145" s="353">
        <v>40441</v>
      </c>
      <c r="B2145" s="354" t="s">
        <v>10457</v>
      </c>
      <c r="C2145" s="355" t="s">
        <v>735</v>
      </c>
      <c r="D2145" s="356">
        <v>466.31</v>
      </c>
    </row>
    <row r="2146" spans="1:4" ht="45">
      <c r="A2146" s="353">
        <v>40449</v>
      </c>
      <c r="B2146" s="354" t="s">
        <v>10458</v>
      </c>
      <c r="C2146" s="355" t="s">
        <v>735</v>
      </c>
      <c r="D2146" s="356">
        <v>392.01</v>
      </c>
    </row>
    <row r="2147" spans="1:4" ht="30">
      <c r="A2147" s="353">
        <v>34800</v>
      </c>
      <c r="B2147" s="354" t="s">
        <v>10459</v>
      </c>
      <c r="C2147" s="355" t="s">
        <v>735</v>
      </c>
      <c r="D2147" s="356">
        <v>490.21</v>
      </c>
    </row>
    <row r="2148" spans="1:4" ht="30">
      <c r="A2148" s="353">
        <v>11592</v>
      </c>
      <c r="B2148" s="354" t="s">
        <v>10460</v>
      </c>
      <c r="C2148" s="355" t="s">
        <v>730</v>
      </c>
      <c r="D2148" s="356">
        <v>701.21</v>
      </c>
    </row>
    <row r="2149" spans="1:4" ht="30">
      <c r="A2149" s="353">
        <v>40438</v>
      </c>
      <c r="B2149" s="354" t="s">
        <v>10461</v>
      </c>
      <c r="C2149" s="355" t="s">
        <v>735</v>
      </c>
      <c r="D2149" s="356">
        <v>326.58999999999997</v>
      </c>
    </row>
    <row r="2150" spans="1:4" ht="30">
      <c r="A2150" s="353">
        <v>40436</v>
      </c>
      <c r="B2150" s="354" t="s">
        <v>10462</v>
      </c>
      <c r="C2150" s="355" t="s">
        <v>735</v>
      </c>
      <c r="D2150" s="356">
        <v>407.23</v>
      </c>
    </row>
    <row r="2151" spans="1:4" ht="30">
      <c r="A2151" s="353">
        <v>4315</v>
      </c>
      <c r="B2151" s="354" t="s">
        <v>10463</v>
      </c>
      <c r="C2151" s="355" t="s">
        <v>730</v>
      </c>
      <c r="D2151" s="356">
        <v>1.63</v>
      </c>
    </row>
    <row r="2152" spans="1:4">
      <c r="A2152" s="353">
        <v>402</v>
      </c>
      <c r="B2152" s="354" t="s">
        <v>10464</v>
      </c>
      <c r="C2152" s="355" t="s">
        <v>730</v>
      </c>
      <c r="D2152" s="356">
        <v>9.49</v>
      </c>
    </row>
    <row r="2153" spans="1:4">
      <c r="A2153" s="353">
        <v>4226</v>
      </c>
      <c r="B2153" s="354" t="s">
        <v>10465</v>
      </c>
      <c r="C2153" s="355" t="s">
        <v>733</v>
      </c>
      <c r="D2153" s="356">
        <v>7.51</v>
      </c>
    </row>
    <row r="2154" spans="1:4">
      <c r="A2154" s="353">
        <v>4222</v>
      </c>
      <c r="B2154" s="354" t="s">
        <v>10466</v>
      </c>
      <c r="C2154" s="355" t="s">
        <v>734</v>
      </c>
      <c r="D2154" s="356">
        <v>5.77</v>
      </c>
    </row>
    <row r="2155" spans="1:4" ht="30">
      <c r="A2155" s="353">
        <v>34804</v>
      </c>
      <c r="B2155" s="354" t="s">
        <v>10467</v>
      </c>
      <c r="C2155" s="355" t="s">
        <v>731</v>
      </c>
      <c r="D2155" s="356">
        <v>59.2</v>
      </c>
    </row>
    <row r="2156" spans="1:4" ht="30">
      <c r="A2156" s="353">
        <v>4013</v>
      </c>
      <c r="B2156" s="354" t="s">
        <v>10468</v>
      </c>
      <c r="C2156" s="355" t="s">
        <v>731</v>
      </c>
      <c r="D2156" s="356">
        <v>7.52</v>
      </c>
    </row>
    <row r="2157" spans="1:4" ht="30">
      <c r="A2157" s="353">
        <v>4011</v>
      </c>
      <c r="B2157" s="354" t="s">
        <v>10469</v>
      </c>
      <c r="C2157" s="355" t="s">
        <v>731</v>
      </c>
      <c r="D2157" s="356">
        <v>8.4</v>
      </c>
    </row>
    <row r="2158" spans="1:4" ht="30">
      <c r="A2158" s="353">
        <v>4021</v>
      </c>
      <c r="B2158" s="354" t="s">
        <v>10470</v>
      </c>
      <c r="C2158" s="355" t="s">
        <v>731</v>
      </c>
      <c r="D2158" s="356">
        <v>10.48</v>
      </c>
    </row>
    <row r="2159" spans="1:4" ht="30">
      <c r="A2159" s="353">
        <v>4019</v>
      </c>
      <c r="B2159" s="354" t="s">
        <v>10471</v>
      </c>
      <c r="C2159" s="355" t="s">
        <v>731</v>
      </c>
      <c r="D2159" s="356">
        <v>12.58</v>
      </c>
    </row>
    <row r="2160" spans="1:4" ht="30">
      <c r="A2160" s="353">
        <v>4012</v>
      </c>
      <c r="B2160" s="354" t="s">
        <v>10472</v>
      </c>
      <c r="C2160" s="355" t="s">
        <v>731</v>
      </c>
      <c r="D2160" s="356">
        <v>16.86</v>
      </c>
    </row>
    <row r="2161" spans="1:4" ht="30">
      <c r="A2161" s="353">
        <v>4020</v>
      </c>
      <c r="B2161" s="354" t="s">
        <v>10473</v>
      </c>
      <c r="C2161" s="355" t="s">
        <v>731</v>
      </c>
      <c r="D2161" s="356">
        <v>21.11</v>
      </c>
    </row>
    <row r="2162" spans="1:4" ht="30">
      <c r="A2162" s="353">
        <v>4018</v>
      </c>
      <c r="B2162" s="354" t="s">
        <v>10474</v>
      </c>
      <c r="C2162" s="355" t="s">
        <v>731</v>
      </c>
      <c r="D2162" s="356">
        <v>25.29</v>
      </c>
    </row>
    <row r="2163" spans="1:4" ht="30">
      <c r="A2163" s="353">
        <v>36498</v>
      </c>
      <c r="B2163" s="354" t="s">
        <v>10475</v>
      </c>
      <c r="C2163" s="355" t="s">
        <v>730</v>
      </c>
      <c r="D2163" s="356">
        <v>6774.18</v>
      </c>
    </row>
    <row r="2164" spans="1:4">
      <c r="A2164" s="353">
        <v>12872</v>
      </c>
      <c r="B2164" s="354" t="s">
        <v>10476</v>
      </c>
      <c r="C2164" s="355" t="s">
        <v>736</v>
      </c>
      <c r="D2164" s="356">
        <v>24.47</v>
      </c>
    </row>
    <row r="2165" spans="1:4">
      <c r="A2165" s="353">
        <v>41075</v>
      </c>
      <c r="B2165" s="354" t="s">
        <v>10477</v>
      </c>
      <c r="C2165" s="355" t="s">
        <v>737</v>
      </c>
      <c r="D2165" s="356">
        <v>4284.93</v>
      </c>
    </row>
    <row r="2166" spans="1:4">
      <c r="A2166" s="353">
        <v>44324</v>
      </c>
      <c r="B2166" s="354" t="s">
        <v>10478</v>
      </c>
      <c r="C2166" s="355" t="s">
        <v>733</v>
      </c>
      <c r="D2166" s="356">
        <v>2.75</v>
      </c>
    </row>
    <row r="2167" spans="1:4">
      <c r="A2167" s="353">
        <v>3315</v>
      </c>
      <c r="B2167" s="354" t="s">
        <v>10479</v>
      </c>
      <c r="C2167" s="355" t="s">
        <v>733</v>
      </c>
      <c r="D2167" s="356">
        <v>0.79</v>
      </c>
    </row>
    <row r="2168" spans="1:4">
      <c r="A2168" s="353">
        <v>36870</v>
      </c>
      <c r="B2168" s="354" t="s">
        <v>10480</v>
      </c>
      <c r="C2168" s="355" t="s">
        <v>733</v>
      </c>
      <c r="D2168" s="356">
        <v>0.61</v>
      </c>
    </row>
    <row r="2169" spans="1:4" ht="30">
      <c r="A2169" s="353">
        <v>5092</v>
      </c>
      <c r="B2169" s="354" t="s">
        <v>10481</v>
      </c>
      <c r="C2169" s="355" t="s">
        <v>738</v>
      </c>
      <c r="D2169" s="356">
        <v>17.48</v>
      </c>
    </row>
    <row r="2170" spans="1:4">
      <c r="A2170" s="353">
        <v>11462</v>
      </c>
      <c r="B2170" s="354" t="s">
        <v>10482</v>
      </c>
      <c r="C2170" s="355" t="s">
        <v>738</v>
      </c>
      <c r="D2170" s="356">
        <v>17.87</v>
      </c>
    </row>
    <row r="2171" spans="1:4" ht="30">
      <c r="A2171" s="353">
        <v>36529</v>
      </c>
      <c r="B2171" s="354" t="s">
        <v>10483</v>
      </c>
      <c r="C2171" s="355" t="s">
        <v>730</v>
      </c>
      <c r="D2171" s="356">
        <v>65051.02</v>
      </c>
    </row>
    <row r="2172" spans="1:4" ht="30">
      <c r="A2172" s="353">
        <v>3318</v>
      </c>
      <c r="B2172" s="354" t="s">
        <v>10484</v>
      </c>
      <c r="C2172" s="355" t="s">
        <v>730</v>
      </c>
      <c r="D2172" s="356">
        <v>51000</v>
      </c>
    </row>
    <row r="2173" spans="1:4">
      <c r="A2173" s="353">
        <v>3324</v>
      </c>
      <c r="B2173" s="354" t="s">
        <v>10485</v>
      </c>
      <c r="C2173" s="355" t="s">
        <v>731</v>
      </c>
      <c r="D2173" s="356">
        <v>6.07</v>
      </c>
    </row>
    <row r="2174" spans="1:4">
      <c r="A2174" s="353">
        <v>3322</v>
      </c>
      <c r="B2174" s="354" t="s">
        <v>10486</v>
      </c>
      <c r="C2174" s="355" t="s">
        <v>731</v>
      </c>
      <c r="D2174" s="356">
        <v>8.5</v>
      </c>
    </row>
    <row r="2175" spans="1:4">
      <c r="A2175" s="353">
        <v>5076</v>
      </c>
      <c r="B2175" s="354" t="s">
        <v>10487</v>
      </c>
      <c r="C2175" s="355" t="s">
        <v>733</v>
      </c>
      <c r="D2175" s="356">
        <v>15.41</v>
      </c>
    </row>
    <row r="2176" spans="1:4">
      <c r="A2176" s="353">
        <v>5077</v>
      </c>
      <c r="B2176" s="354" t="s">
        <v>10488</v>
      </c>
      <c r="C2176" s="355" t="s">
        <v>733</v>
      </c>
      <c r="D2176" s="356">
        <v>17.03</v>
      </c>
    </row>
    <row r="2177" spans="1:4" ht="30">
      <c r="A2177" s="353">
        <v>11837</v>
      </c>
      <c r="B2177" s="354" t="s">
        <v>10489</v>
      </c>
      <c r="C2177" s="355" t="s">
        <v>730</v>
      </c>
      <c r="D2177" s="356">
        <v>72.989999999999995</v>
      </c>
    </row>
    <row r="2178" spans="1:4" ht="30">
      <c r="A2178" s="353">
        <v>38055</v>
      </c>
      <c r="B2178" s="354" t="s">
        <v>10490</v>
      </c>
      <c r="C2178" s="355" t="s">
        <v>730</v>
      </c>
      <c r="D2178" s="356">
        <v>6.62</v>
      </c>
    </row>
    <row r="2179" spans="1:4" ht="30">
      <c r="A2179" s="353">
        <v>415</v>
      </c>
      <c r="B2179" s="354" t="s">
        <v>10491</v>
      </c>
      <c r="C2179" s="355" t="s">
        <v>730</v>
      </c>
      <c r="D2179" s="356">
        <v>29.93</v>
      </c>
    </row>
    <row r="2180" spans="1:4" ht="30">
      <c r="A2180" s="353">
        <v>416</v>
      </c>
      <c r="B2180" s="354" t="s">
        <v>10492</v>
      </c>
      <c r="C2180" s="355" t="s">
        <v>730</v>
      </c>
      <c r="D2180" s="356">
        <v>10.95</v>
      </c>
    </row>
    <row r="2181" spans="1:4" ht="30">
      <c r="A2181" s="353">
        <v>425</v>
      </c>
      <c r="B2181" s="354" t="s">
        <v>10493</v>
      </c>
      <c r="C2181" s="355" t="s">
        <v>730</v>
      </c>
      <c r="D2181" s="356">
        <v>6.79</v>
      </c>
    </row>
    <row r="2182" spans="1:4" ht="30">
      <c r="A2182" s="353">
        <v>426</v>
      </c>
      <c r="B2182" s="354" t="s">
        <v>10494</v>
      </c>
      <c r="C2182" s="355" t="s">
        <v>730</v>
      </c>
      <c r="D2182" s="356">
        <v>37.4</v>
      </c>
    </row>
    <row r="2183" spans="1:4" ht="30">
      <c r="A2183" s="353">
        <v>38056</v>
      </c>
      <c r="B2183" s="354" t="s">
        <v>10495</v>
      </c>
      <c r="C2183" s="355" t="s">
        <v>730</v>
      </c>
      <c r="D2183" s="356">
        <v>36.53</v>
      </c>
    </row>
    <row r="2184" spans="1:4">
      <c r="A2184" s="353">
        <v>1564</v>
      </c>
      <c r="B2184" s="354" t="s">
        <v>10496</v>
      </c>
      <c r="C2184" s="355" t="s">
        <v>730</v>
      </c>
      <c r="D2184" s="356">
        <v>13.94</v>
      </c>
    </row>
    <row r="2185" spans="1:4">
      <c r="A2185" s="353">
        <v>11032</v>
      </c>
      <c r="B2185" s="354" t="s">
        <v>10497</v>
      </c>
      <c r="C2185" s="355" t="s">
        <v>730</v>
      </c>
      <c r="D2185" s="356">
        <v>9.1999999999999993</v>
      </c>
    </row>
    <row r="2186" spans="1:4" ht="30">
      <c r="A2186" s="353">
        <v>36786</v>
      </c>
      <c r="B2186" s="354" t="s">
        <v>10498</v>
      </c>
      <c r="C2186" s="355" t="s">
        <v>745</v>
      </c>
      <c r="D2186" s="356">
        <v>159.07</v>
      </c>
    </row>
    <row r="2187" spans="1:4">
      <c r="A2187" s="353">
        <v>36785</v>
      </c>
      <c r="B2187" s="354" t="s">
        <v>10499</v>
      </c>
      <c r="C2187" s="355" t="s">
        <v>745</v>
      </c>
      <c r="D2187" s="356">
        <v>138.22</v>
      </c>
    </row>
    <row r="2188" spans="1:4" ht="30">
      <c r="A2188" s="353">
        <v>36782</v>
      </c>
      <c r="B2188" s="354" t="s">
        <v>10500</v>
      </c>
      <c r="C2188" s="355" t="s">
        <v>745</v>
      </c>
      <c r="D2188" s="356">
        <v>164.99</v>
      </c>
    </row>
    <row r="2189" spans="1:4">
      <c r="A2189" s="353">
        <v>44481</v>
      </c>
      <c r="B2189" s="354" t="s">
        <v>10501</v>
      </c>
      <c r="C2189" s="355" t="s">
        <v>745</v>
      </c>
      <c r="D2189" s="356">
        <v>185.85</v>
      </c>
    </row>
    <row r="2190" spans="1:4" ht="30">
      <c r="A2190" s="353">
        <v>4824</v>
      </c>
      <c r="B2190" s="354" t="s">
        <v>10502</v>
      </c>
      <c r="C2190" s="355" t="s">
        <v>733</v>
      </c>
      <c r="D2190" s="356">
        <v>0.69</v>
      </c>
    </row>
    <row r="2191" spans="1:4" ht="30">
      <c r="A2191" s="353">
        <v>11795</v>
      </c>
      <c r="B2191" s="354" t="s">
        <v>10503</v>
      </c>
      <c r="C2191" s="355" t="s">
        <v>731</v>
      </c>
      <c r="D2191" s="356">
        <v>701.88</v>
      </c>
    </row>
    <row r="2192" spans="1:4">
      <c r="A2192" s="353">
        <v>134</v>
      </c>
      <c r="B2192" s="354" t="s">
        <v>10504</v>
      </c>
      <c r="C2192" s="355" t="s">
        <v>733</v>
      </c>
      <c r="D2192" s="356">
        <v>1.84</v>
      </c>
    </row>
    <row r="2193" spans="1:4" ht="30">
      <c r="A2193" s="353">
        <v>4229</v>
      </c>
      <c r="B2193" s="354" t="s">
        <v>10505</v>
      </c>
      <c r="C2193" s="355" t="s">
        <v>733</v>
      </c>
      <c r="D2193" s="356">
        <v>42.75</v>
      </c>
    </row>
    <row r="2194" spans="1:4">
      <c r="A2194" s="353">
        <v>11731</v>
      </c>
      <c r="B2194" s="354" t="s">
        <v>10506</v>
      </c>
      <c r="C2194" s="355" t="s">
        <v>730</v>
      </c>
      <c r="D2194" s="356">
        <v>9.9700000000000006</v>
      </c>
    </row>
    <row r="2195" spans="1:4">
      <c r="A2195" s="353">
        <v>11732</v>
      </c>
      <c r="B2195" s="354" t="s">
        <v>10507</v>
      </c>
      <c r="C2195" s="355" t="s">
        <v>730</v>
      </c>
      <c r="D2195" s="356">
        <v>26.12</v>
      </c>
    </row>
    <row r="2196" spans="1:4">
      <c r="A2196" s="353">
        <v>11244</v>
      </c>
      <c r="B2196" s="354" t="s">
        <v>10508</v>
      </c>
      <c r="C2196" s="355" t="s">
        <v>730</v>
      </c>
      <c r="D2196" s="356">
        <v>299.2</v>
      </c>
    </row>
    <row r="2197" spans="1:4" ht="30">
      <c r="A2197" s="353">
        <v>11245</v>
      </c>
      <c r="B2197" s="354" t="s">
        <v>10509</v>
      </c>
      <c r="C2197" s="355" t="s">
        <v>730</v>
      </c>
      <c r="D2197" s="356">
        <v>413.85</v>
      </c>
    </row>
    <row r="2198" spans="1:4">
      <c r="A2198" s="353">
        <v>11235</v>
      </c>
      <c r="B2198" s="354" t="s">
        <v>10510</v>
      </c>
      <c r="C2198" s="355" t="s">
        <v>730</v>
      </c>
      <c r="D2198" s="356">
        <v>228.33</v>
      </c>
    </row>
    <row r="2199" spans="1:4">
      <c r="A2199" s="353">
        <v>11236</v>
      </c>
      <c r="B2199" s="354" t="s">
        <v>10511</v>
      </c>
      <c r="C2199" s="355" t="s">
        <v>730</v>
      </c>
      <c r="D2199" s="356">
        <v>290.17</v>
      </c>
    </row>
    <row r="2200" spans="1:4">
      <c r="A2200" s="353">
        <v>36494</v>
      </c>
      <c r="B2200" s="354" t="s">
        <v>10512</v>
      </c>
      <c r="C2200" s="355" t="s">
        <v>730</v>
      </c>
      <c r="D2200" s="356">
        <v>719505.07</v>
      </c>
    </row>
    <row r="2201" spans="1:4">
      <c r="A2201" s="353">
        <v>36493</v>
      </c>
      <c r="B2201" s="354" t="s">
        <v>10513</v>
      </c>
      <c r="C2201" s="355" t="s">
        <v>730</v>
      </c>
      <c r="D2201" s="356">
        <v>815170.02</v>
      </c>
    </row>
    <row r="2202" spans="1:4">
      <c r="A2202" s="353">
        <v>36492</v>
      </c>
      <c r="B2202" s="354" t="s">
        <v>10514</v>
      </c>
      <c r="C2202" s="355" t="s">
        <v>730</v>
      </c>
      <c r="D2202" s="356">
        <v>1514276.75</v>
      </c>
    </row>
    <row r="2203" spans="1:4" ht="30">
      <c r="A2203" s="353">
        <v>36499</v>
      </c>
      <c r="B2203" s="354" t="s">
        <v>10515</v>
      </c>
      <c r="C2203" s="355" t="s">
        <v>730</v>
      </c>
      <c r="D2203" s="356">
        <v>3658.05</v>
      </c>
    </row>
    <row r="2204" spans="1:4" ht="45">
      <c r="A2204" s="353">
        <v>13533</v>
      </c>
      <c r="B2204" s="354" t="s">
        <v>10516</v>
      </c>
      <c r="C2204" s="355" t="s">
        <v>730</v>
      </c>
      <c r="D2204" s="356">
        <v>167686.92000000001</v>
      </c>
    </row>
    <row r="2205" spans="1:4" ht="45">
      <c r="A2205" s="353">
        <v>13333</v>
      </c>
      <c r="B2205" s="354" t="s">
        <v>10517</v>
      </c>
      <c r="C2205" s="355" t="s">
        <v>730</v>
      </c>
      <c r="D2205" s="356">
        <v>187592.57</v>
      </c>
    </row>
    <row r="2206" spans="1:4" ht="30">
      <c r="A2206" s="353">
        <v>39585</v>
      </c>
      <c r="B2206" s="354" t="s">
        <v>10518</v>
      </c>
      <c r="C2206" s="355" t="s">
        <v>730</v>
      </c>
      <c r="D2206" s="356">
        <v>121128.52</v>
      </c>
    </row>
    <row r="2207" spans="1:4" ht="30">
      <c r="A2207" s="353">
        <v>39586</v>
      </c>
      <c r="B2207" s="354" t="s">
        <v>10519</v>
      </c>
      <c r="C2207" s="355" t="s">
        <v>730</v>
      </c>
      <c r="D2207" s="356">
        <v>142075.54999999999</v>
      </c>
    </row>
    <row r="2208" spans="1:4" ht="30">
      <c r="A2208" s="353">
        <v>39587</v>
      </c>
      <c r="B2208" s="354" t="s">
        <v>10520</v>
      </c>
      <c r="C2208" s="355" t="s">
        <v>730</v>
      </c>
      <c r="D2208" s="356">
        <v>173040.74</v>
      </c>
    </row>
    <row r="2209" spans="1:4" ht="30">
      <c r="A2209" s="353">
        <v>39588</v>
      </c>
      <c r="B2209" s="354" t="s">
        <v>10521</v>
      </c>
      <c r="C2209" s="355" t="s">
        <v>730</v>
      </c>
      <c r="D2209" s="356">
        <v>200362.95</v>
      </c>
    </row>
    <row r="2210" spans="1:4" ht="30">
      <c r="A2210" s="353">
        <v>39584</v>
      </c>
      <c r="B2210" s="354" t="s">
        <v>10522</v>
      </c>
      <c r="C2210" s="355" t="s">
        <v>730</v>
      </c>
      <c r="D2210" s="356">
        <v>107868.13</v>
      </c>
    </row>
    <row r="2211" spans="1:4" ht="30">
      <c r="A2211" s="353">
        <v>39590</v>
      </c>
      <c r="B2211" s="354" t="s">
        <v>10523</v>
      </c>
      <c r="C2211" s="355" t="s">
        <v>730</v>
      </c>
      <c r="D2211" s="356">
        <v>105281.63</v>
      </c>
    </row>
    <row r="2212" spans="1:4" ht="30">
      <c r="A2212" s="353">
        <v>39592</v>
      </c>
      <c r="B2212" s="354" t="s">
        <v>10524</v>
      </c>
      <c r="C2212" s="355" t="s">
        <v>730</v>
      </c>
      <c r="D2212" s="356">
        <v>151292.24</v>
      </c>
    </row>
    <row r="2213" spans="1:4" ht="30">
      <c r="A2213" s="353">
        <v>39593</v>
      </c>
      <c r="B2213" s="354" t="s">
        <v>10525</v>
      </c>
      <c r="C2213" s="355" t="s">
        <v>730</v>
      </c>
      <c r="D2213" s="356">
        <v>173040.74</v>
      </c>
    </row>
    <row r="2214" spans="1:4" ht="30">
      <c r="A2214" s="353">
        <v>14254</v>
      </c>
      <c r="B2214" s="354" t="s">
        <v>10526</v>
      </c>
      <c r="C2214" s="355" t="s">
        <v>730</v>
      </c>
      <c r="D2214" s="356">
        <v>98360</v>
      </c>
    </row>
    <row r="2215" spans="1:4">
      <c r="A2215" s="353">
        <v>44494</v>
      </c>
      <c r="B2215" s="354" t="s">
        <v>10527</v>
      </c>
      <c r="C2215" s="355" t="s">
        <v>730</v>
      </c>
      <c r="D2215" s="356">
        <v>82138.44</v>
      </c>
    </row>
    <row r="2216" spans="1:4">
      <c r="A2216" s="353">
        <v>25019</v>
      </c>
      <c r="B2216" s="354" t="s">
        <v>10528</v>
      </c>
      <c r="C2216" s="355" t="s">
        <v>730</v>
      </c>
      <c r="D2216" s="356">
        <v>140794.48000000001</v>
      </c>
    </row>
    <row r="2217" spans="1:4">
      <c r="A2217" s="353">
        <v>36501</v>
      </c>
      <c r="B2217" s="354" t="s">
        <v>10529</v>
      </c>
      <c r="C2217" s="355" t="s">
        <v>730</v>
      </c>
      <c r="D2217" s="356">
        <v>125355.61</v>
      </c>
    </row>
    <row r="2218" spans="1:4">
      <c r="A2218" s="353">
        <v>44493</v>
      </c>
      <c r="B2218" s="354" t="s">
        <v>10530</v>
      </c>
      <c r="C2218" s="355" t="s">
        <v>730</v>
      </c>
      <c r="D2218" s="356">
        <v>150701.45000000001</v>
      </c>
    </row>
    <row r="2219" spans="1:4">
      <c r="A2219" s="353">
        <v>36500</v>
      </c>
      <c r="B2219" s="354" t="s">
        <v>10531</v>
      </c>
      <c r="C2219" s="355" t="s">
        <v>730</v>
      </c>
      <c r="D2219" s="356">
        <v>88585.38</v>
      </c>
    </row>
    <row r="2220" spans="1:4" ht="45">
      <c r="A2220" s="353">
        <v>20017</v>
      </c>
      <c r="B2220" s="354" t="s">
        <v>10532</v>
      </c>
      <c r="C2220" s="355" t="s">
        <v>732</v>
      </c>
      <c r="D2220" s="356">
        <v>10.18</v>
      </c>
    </row>
    <row r="2221" spans="1:4" ht="30">
      <c r="A2221" s="353">
        <v>20007</v>
      </c>
      <c r="B2221" s="354" t="s">
        <v>10533</v>
      </c>
      <c r="C2221" s="355" t="s">
        <v>732</v>
      </c>
      <c r="D2221" s="356">
        <v>6.07</v>
      </c>
    </row>
    <row r="2222" spans="1:4" ht="30">
      <c r="A2222" s="353">
        <v>39831</v>
      </c>
      <c r="B2222" s="354" t="s">
        <v>10534</v>
      </c>
      <c r="C2222" s="355" t="s">
        <v>739</v>
      </c>
      <c r="D2222" s="356">
        <v>270.79000000000002</v>
      </c>
    </row>
    <row r="2223" spans="1:4" ht="30">
      <c r="A2223" s="353">
        <v>36888</v>
      </c>
      <c r="B2223" s="354" t="s">
        <v>10535</v>
      </c>
      <c r="C2223" s="355" t="s">
        <v>732</v>
      </c>
      <c r="D2223" s="356">
        <v>57.93</v>
      </c>
    </row>
    <row r="2224" spans="1:4" ht="45">
      <c r="A2224" s="353">
        <v>39836</v>
      </c>
      <c r="B2224" s="354" t="s">
        <v>10536</v>
      </c>
      <c r="C2224" s="355" t="s">
        <v>739</v>
      </c>
      <c r="D2224" s="356">
        <v>237.94</v>
      </c>
    </row>
    <row r="2225" spans="1:4" ht="30">
      <c r="A2225" s="353">
        <v>39830</v>
      </c>
      <c r="B2225" s="354" t="s">
        <v>10537</v>
      </c>
      <c r="C2225" s="355" t="s">
        <v>739</v>
      </c>
      <c r="D2225" s="356">
        <v>271.36</v>
      </c>
    </row>
    <row r="2226" spans="1:4" ht="30">
      <c r="A2226" s="353">
        <v>40527</v>
      </c>
      <c r="B2226" s="354" t="s">
        <v>10538</v>
      </c>
      <c r="C2226" s="355" t="s">
        <v>730</v>
      </c>
      <c r="D2226" s="356">
        <v>2370.6999999999998</v>
      </c>
    </row>
    <row r="2227" spans="1:4" ht="30">
      <c r="A2227" s="353">
        <v>36497</v>
      </c>
      <c r="B2227" s="354" t="s">
        <v>10539</v>
      </c>
      <c r="C2227" s="355" t="s">
        <v>730</v>
      </c>
      <c r="D2227" s="356">
        <v>2706.41</v>
      </c>
    </row>
    <row r="2228" spans="1:4" ht="30">
      <c r="A2228" s="353">
        <v>36487</v>
      </c>
      <c r="B2228" s="354" t="s">
        <v>10540</v>
      </c>
      <c r="C2228" s="355" t="s">
        <v>730</v>
      </c>
      <c r="D2228" s="356">
        <v>4712.28</v>
      </c>
    </row>
    <row r="2229" spans="1:4" ht="30">
      <c r="A2229" s="353">
        <v>44475</v>
      </c>
      <c r="B2229" s="354" t="s">
        <v>10541</v>
      </c>
      <c r="C2229" s="355" t="s">
        <v>730</v>
      </c>
      <c r="D2229" s="356">
        <v>1258165.24</v>
      </c>
    </row>
    <row r="2230" spans="1:4" ht="30">
      <c r="A2230" s="353">
        <v>44474</v>
      </c>
      <c r="B2230" s="354" t="s">
        <v>10542</v>
      </c>
      <c r="C2230" s="355" t="s">
        <v>730</v>
      </c>
      <c r="D2230" s="356">
        <v>2419548.54</v>
      </c>
    </row>
    <row r="2231" spans="1:4" ht="30">
      <c r="A2231" s="353">
        <v>44490</v>
      </c>
      <c r="B2231" s="354" t="s">
        <v>10543</v>
      </c>
      <c r="C2231" s="355" t="s">
        <v>730</v>
      </c>
      <c r="D2231" s="356">
        <v>4113232.5</v>
      </c>
    </row>
    <row r="2232" spans="1:4" ht="45">
      <c r="A2232" s="353">
        <v>37776</v>
      </c>
      <c r="B2232" s="354" t="s">
        <v>10544</v>
      </c>
      <c r="C2232" s="355" t="s">
        <v>730</v>
      </c>
      <c r="D2232" s="356">
        <v>252088.58</v>
      </c>
    </row>
    <row r="2233" spans="1:4" ht="45">
      <c r="A2233" s="353">
        <v>37775</v>
      </c>
      <c r="B2233" s="354" t="s">
        <v>10545</v>
      </c>
      <c r="C2233" s="355" t="s">
        <v>730</v>
      </c>
      <c r="D2233" s="356">
        <v>397058.59</v>
      </c>
    </row>
    <row r="2234" spans="1:4" ht="45">
      <c r="A2234" s="353">
        <v>36491</v>
      </c>
      <c r="B2234" s="354" t="s">
        <v>10546</v>
      </c>
      <c r="C2234" s="355" t="s">
        <v>730</v>
      </c>
      <c r="D2234" s="356">
        <v>1470425.78</v>
      </c>
    </row>
    <row r="2235" spans="1:4" ht="45">
      <c r="A2235" s="353">
        <v>10712</v>
      </c>
      <c r="B2235" s="354" t="s">
        <v>10547</v>
      </c>
      <c r="C2235" s="355" t="s">
        <v>730</v>
      </c>
      <c r="D2235" s="356">
        <v>99264.639999999999</v>
      </c>
    </row>
    <row r="2236" spans="1:4" ht="45">
      <c r="A2236" s="353">
        <v>3363</v>
      </c>
      <c r="B2236" s="354" t="s">
        <v>10548</v>
      </c>
      <c r="C2236" s="355" t="s">
        <v>730</v>
      </c>
      <c r="D2236" s="356">
        <v>139625</v>
      </c>
    </row>
    <row r="2237" spans="1:4" ht="45">
      <c r="A2237" s="353">
        <v>3365</v>
      </c>
      <c r="B2237" s="354" t="s">
        <v>10549</v>
      </c>
      <c r="C2237" s="355" t="s">
        <v>730</v>
      </c>
      <c r="D2237" s="356">
        <v>326373.43</v>
      </c>
    </row>
    <row r="2238" spans="1:4">
      <c r="A2238" s="353">
        <v>7569</v>
      </c>
      <c r="B2238" s="354" t="s">
        <v>10550</v>
      </c>
      <c r="C2238" s="355" t="s">
        <v>730</v>
      </c>
      <c r="D2238" s="356">
        <v>44.32</v>
      </c>
    </row>
    <row r="2239" spans="1:4">
      <c r="A2239" s="353">
        <v>34349</v>
      </c>
      <c r="B2239" s="354" t="s">
        <v>10551</v>
      </c>
      <c r="C2239" s="355" t="s">
        <v>730</v>
      </c>
      <c r="D2239" s="356">
        <v>33.630000000000003</v>
      </c>
    </row>
    <row r="2240" spans="1:4" ht="30">
      <c r="A2240" s="353">
        <v>3378</v>
      </c>
      <c r="B2240" s="354" t="s">
        <v>10552</v>
      </c>
      <c r="C2240" s="355" t="s">
        <v>730</v>
      </c>
      <c r="D2240" s="356">
        <v>105.94</v>
      </c>
    </row>
    <row r="2241" spans="1:4" ht="30">
      <c r="A2241" s="353">
        <v>3380</v>
      </c>
      <c r="B2241" s="354" t="s">
        <v>10553</v>
      </c>
      <c r="C2241" s="355" t="s">
        <v>730</v>
      </c>
      <c r="D2241" s="356">
        <v>74.16</v>
      </c>
    </row>
    <row r="2242" spans="1:4" ht="30">
      <c r="A2242" s="353">
        <v>3379</v>
      </c>
      <c r="B2242" s="354" t="s">
        <v>10554</v>
      </c>
      <c r="C2242" s="355" t="s">
        <v>730</v>
      </c>
      <c r="D2242" s="356">
        <v>71.599999999999994</v>
      </c>
    </row>
    <row r="2243" spans="1:4" ht="30">
      <c r="A2243" s="353">
        <v>11991</v>
      </c>
      <c r="B2243" s="354" t="s">
        <v>10555</v>
      </c>
      <c r="C2243" s="355" t="s">
        <v>730</v>
      </c>
      <c r="D2243" s="356">
        <v>83.13</v>
      </c>
    </row>
    <row r="2244" spans="1:4" ht="30">
      <c r="A2244" s="353">
        <v>11029</v>
      </c>
      <c r="B2244" s="354" t="s">
        <v>10556</v>
      </c>
      <c r="C2244" s="355" t="s">
        <v>742</v>
      </c>
      <c r="D2244" s="356">
        <v>1.41</v>
      </c>
    </row>
    <row r="2245" spans="1:4" ht="30">
      <c r="A2245" s="353">
        <v>4316</v>
      </c>
      <c r="B2245" s="354" t="s">
        <v>10557</v>
      </c>
      <c r="C2245" s="355" t="s">
        <v>730</v>
      </c>
      <c r="D2245" s="356">
        <v>1.42</v>
      </c>
    </row>
    <row r="2246" spans="1:4" ht="30">
      <c r="A2246" s="353">
        <v>4313</v>
      </c>
      <c r="B2246" s="354" t="s">
        <v>10558</v>
      </c>
      <c r="C2246" s="355" t="s">
        <v>742</v>
      </c>
      <c r="D2246" s="356">
        <v>2.04</v>
      </c>
    </row>
    <row r="2247" spans="1:4" ht="30">
      <c r="A2247" s="353">
        <v>4317</v>
      </c>
      <c r="B2247" s="354" t="s">
        <v>10559</v>
      </c>
      <c r="C2247" s="355" t="s">
        <v>730</v>
      </c>
      <c r="D2247" s="356">
        <v>2.33</v>
      </c>
    </row>
    <row r="2248" spans="1:4" ht="30">
      <c r="A2248" s="353">
        <v>4314</v>
      </c>
      <c r="B2248" s="354" t="s">
        <v>10560</v>
      </c>
      <c r="C2248" s="355" t="s">
        <v>742</v>
      </c>
      <c r="D2248" s="356">
        <v>2.73</v>
      </c>
    </row>
    <row r="2249" spans="1:4" ht="30">
      <c r="A2249" s="353">
        <v>10921</v>
      </c>
      <c r="B2249" s="354" t="s">
        <v>10561</v>
      </c>
      <c r="C2249" s="355" t="s">
        <v>730</v>
      </c>
      <c r="D2249" s="356">
        <v>5970</v>
      </c>
    </row>
    <row r="2250" spans="1:4" ht="30">
      <c r="A2250" s="353">
        <v>10922</v>
      </c>
      <c r="B2250" s="354" t="s">
        <v>10562</v>
      </c>
      <c r="C2250" s="355" t="s">
        <v>730</v>
      </c>
      <c r="D2250" s="356">
        <v>5407.47</v>
      </c>
    </row>
    <row r="2251" spans="1:4">
      <c r="A2251" s="353">
        <v>10923</v>
      </c>
      <c r="B2251" s="354" t="s">
        <v>10563</v>
      </c>
      <c r="C2251" s="355" t="s">
        <v>730</v>
      </c>
      <c r="D2251" s="356">
        <v>3196.05</v>
      </c>
    </row>
    <row r="2252" spans="1:4">
      <c r="A2252" s="353">
        <v>10924</v>
      </c>
      <c r="B2252" s="354" t="s">
        <v>10564</v>
      </c>
      <c r="C2252" s="355" t="s">
        <v>730</v>
      </c>
      <c r="D2252" s="356">
        <v>3366.06</v>
      </c>
    </row>
    <row r="2253" spans="1:4" ht="30">
      <c r="A2253" s="353">
        <v>37772</v>
      </c>
      <c r="B2253" s="354" t="s">
        <v>10565</v>
      </c>
      <c r="C2253" s="355" t="s">
        <v>730</v>
      </c>
      <c r="D2253" s="356">
        <v>342998.8</v>
      </c>
    </row>
    <row r="2254" spans="1:4" ht="45">
      <c r="A2254" s="353">
        <v>37771</v>
      </c>
      <c r="B2254" s="354" t="s">
        <v>10566</v>
      </c>
      <c r="C2254" s="355" t="s">
        <v>730</v>
      </c>
      <c r="D2254" s="356">
        <v>364896.09</v>
      </c>
    </row>
    <row r="2255" spans="1:4" ht="30">
      <c r="A2255" s="353">
        <v>12772</v>
      </c>
      <c r="B2255" s="354" t="s">
        <v>10567</v>
      </c>
      <c r="C2255" s="355" t="s">
        <v>730</v>
      </c>
      <c r="D2255" s="356">
        <v>815.58</v>
      </c>
    </row>
    <row r="2256" spans="1:4" ht="30">
      <c r="A2256" s="353">
        <v>12770</v>
      </c>
      <c r="B2256" s="354" t="s">
        <v>10568</v>
      </c>
      <c r="C2256" s="355" t="s">
        <v>730</v>
      </c>
      <c r="D2256" s="356">
        <v>490.73</v>
      </c>
    </row>
    <row r="2257" spans="1:4" ht="30">
      <c r="A2257" s="353">
        <v>12775</v>
      </c>
      <c r="B2257" s="354" t="s">
        <v>10569</v>
      </c>
      <c r="C2257" s="355" t="s">
        <v>730</v>
      </c>
      <c r="D2257" s="356">
        <v>359.41</v>
      </c>
    </row>
    <row r="2258" spans="1:4" ht="30">
      <c r="A2258" s="353">
        <v>12768</v>
      </c>
      <c r="B2258" s="354" t="s">
        <v>10570</v>
      </c>
      <c r="C2258" s="355" t="s">
        <v>730</v>
      </c>
      <c r="D2258" s="356">
        <v>1147.3499999999999</v>
      </c>
    </row>
    <row r="2259" spans="1:4" ht="30">
      <c r="A2259" s="353">
        <v>12769</v>
      </c>
      <c r="B2259" s="354" t="s">
        <v>10571</v>
      </c>
      <c r="C2259" s="355" t="s">
        <v>730</v>
      </c>
      <c r="D2259" s="356">
        <v>94</v>
      </c>
    </row>
    <row r="2260" spans="1:4" ht="30">
      <c r="A2260" s="353">
        <v>12773</v>
      </c>
      <c r="B2260" s="354" t="s">
        <v>10572</v>
      </c>
      <c r="C2260" s="355" t="s">
        <v>730</v>
      </c>
      <c r="D2260" s="356">
        <v>100.91</v>
      </c>
    </row>
    <row r="2261" spans="1:4" ht="30">
      <c r="A2261" s="353">
        <v>12774</v>
      </c>
      <c r="B2261" s="354" t="s">
        <v>10573</v>
      </c>
      <c r="C2261" s="355" t="s">
        <v>730</v>
      </c>
      <c r="D2261" s="356">
        <v>124.41</v>
      </c>
    </row>
    <row r="2262" spans="1:4" ht="30">
      <c r="A2262" s="353">
        <v>12776</v>
      </c>
      <c r="B2262" s="354" t="s">
        <v>10574</v>
      </c>
      <c r="C2262" s="355" t="s">
        <v>730</v>
      </c>
      <c r="D2262" s="356">
        <v>1852.35</v>
      </c>
    </row>
    <row r="2263" spans="1:4" ht="30">
      <c r="A2263" s="353">
        <v>12777</v>
      </c>
      <c r="B2263" s="354" t="s">
        <v>10575</v>
      </c>
      <c r="C2263" s="355" t="s">
        <v>730</v>
      </c>
      <c r="D2263" s="356">
        <v>2419.11</v>
      </c>
    </row>
    <row r="2264" spans="1:4" ht="30">
      <c r="A2264" s="353">
        <v>3391</v>
      </c>
      <c r="B2264" s="354" t="s">
        <v>10576</v>
      </c>
      <c r="C2264" s="355" t="s">
        <v>730</v>
      </c>
      <c r="D2264" s="356">
        <v>49.34</v>
      </c>
    </row>
    <row r="2265" spans="1:4" ht="30">
      <c r="A2265" s="353">
        <v>3389</v>
      </c>
      <c r="B2265" s="354" t="s">
        <v>10577</v>
      </c>
      <c r="C2265" s="355" t="s">
        <v>730</v>
      </c>
      <c r="D2265" s="356">
        <v>25.6</v>
      </c>
    </row>
    <row r="2266" spans="1:4" ht="30">
      <c r="A2266" s="353">
        <v>3390</v>
      </c>
      <c r="B2266" s="354" t="s">
        <v>10578</v>
      </c>
      <c r="C2266" s="355" t="s">
        <v>730</v>
      </c>
      <c r="D2266" s="356">
        <v>28.81</v>
      </c>
    </row>
    <row r="2267" spans="1:4">
      <c r="A2267" s="353">
        <v>12873</v>
      </c>
      <c r="B2267" s="354" t="s">
        <v>10579</v>
      </c>
      <c r="C2267" s="355" t="s">
        <v>736</v>
      </c>
      <c r="D2267" s="356">
        <v>25.67</v>
      </c>
    </row>
    <row r="2268" spans="1:4">
      <c r="A2268" s="353">
        <v>41076</v>
      </c>
      <c r="B2268" s="354" t="s">
        <v>10580</v>
      </c>
      <c r="C2268" s="355" t="s">
        <v>737</v>
      </c>
      <c r="D2268" s="356">
        <v>4493.67</v>
      </c>
    </row>
    <row r="2269" spans="1:4">
      <c r="A2269" s="353">
        <v>140</v>
      </c>
      <c r="B2269" s="354" t="s">
        <v>10581</v>
      </c>
      <c r="C2269" s="355" t="s">
        <v>733</v>
      </c>
      <c r="D2269" s="356">
        <v>20.58</v>
      </c>
    </row>
    <row r="2270" spans="1:4" ht="30">
      <c r="A2270" s="353">
        <v>151</v>
      </c>
      <c r="B2270" s="354" t="s">
        <v>10582</v>
      </c>
      <c r="C2270" s="355" t="s">
        <v>734</v>
      </c>
      <c r="D2270" s="356">
        <v>30.38</v>
      </c>
    </row>
    <row r="2271" spans="1:4">
      <c r="A2271" s="353">
        <v>7340</v>
      </c>
      <c r="B2271" s="354" t="s">
        <v>10583</v>
      </c>
      <c r="C2271" s="355" t="s">
        <v>734</v>
      </c>
      <c r="D2271" s="356">
        <v>26.38</v>
      </c>
    </row>
    <row r="2272" spans="1:4">
      <c r="A2272" s="353">
        <v>40929</v>
      </c>
      <c r="B2272" s="354" t="s">
        <v>10584</v>
      </c>
      <c r="C2272" s="355" t="s">
        <v>737</v>
      </c>
      <c r="D2272" s="356">
        <v>4787.1400000000003</v>
      </c>
    </row>
    <row r="2273" spans="1:4">
      <c r="A2273" s="353">
        <v>2701</v>
      </c>
      <c r="B2273" s="354" t="s">
        <v>10585</v>
      </c>
      <c r="C2273" s="355" t="s">
        <v>736</v>
      </c>
      <c r="D2273" s="356">
        <v>27.34</v>
      </c>
    </row>
    <row r="2274" spans="1:4">
      <c r="A2274" s="353">
        <v>38114</v>
      </c>
      <c r="B2274" s="354" t="s">
        <v>10586</v>
      </c>
      <c r="C2274" s="355" t="s">
        <v>730</v>
      </c>
      <c r="D2274" s="356">
        <v>19.2</v>
      </c>
    </row>
    <row r="2275" spans="1:4" ht="30">
      <c r="A2275" s="353">
        <v>38064</v>
      </c>
      <c r="B2275" s="354" t="s">
        <v>10587</v>
      </c>
      <c r="C2275" s="355" t="s">
        <v>730</v>
      </c>
      <c r="D2275" s="356">
        <v>21.47</v>
      </c>
    </row>
    <row r="2276" spans="1:4">
      <c r="A2276" s="353">
        <v>38115</v>
      </c>
      <c r="B2276" s="354" t="s">
        <v>10588</v>
      </c>
      <c r="C2276" s="355" t="s">
        <v>730</v>
      </c>
      <c r="D2276" s="356">
        <v>20.5</v>
      </c>
    </row>
    <row r="2277" spans="1:4" ht="30">
      <c r="A2277" s="353">
        <v>38065</v>
      </c>
      <c r="B2277" s="354" t="s">
        <v>10589</v>
      </c>
      <c r="C2277" s="355" t="s">
        <v>730</v>
      </c>
      <c r="D2277" s="356">
        <v>30.46</v>
      </c>
    </row>
    <row r="2278" spans="1:4" ht="30">
      <c r="A2278" s="353">
        <v>38078</v>
      </c>
      <c r="B2278" s="354" t="s">
        <v>10590</v>
      </c>
      <c r="C2278" s="355" t="s">
        <v>730</v>
      </c>
      <c r="D2278" s="356">
        <v>17.77</v>
      </c>
    </row>
    <row r="2279" spans="1:4">
      <c r="A2279" s="353">
        <v>38113</v>
      </c>
      <c r="B2279" s="354" t="s">
        <v>10591</v>
      </c>
      <c r="C2279" s="355" t="s">
        <v>730</v>
      </c>
      <c r="D2279" s="356">
        <v>9.65</v>
      </c>
    </row>
    <row r="2280" spans="1:4" ht="30">
      <c r="A2280" s="353">
        <v>38063</v>
      </c>
      <c r="B2280" s="354" t="s">
        <v>10592</v>
      </c>
      <c r="C2280" s="355" t="s">
        <v>730</v>
      </c>
      <c r="D2280" s="356">
        <v>10.36</v>
      </c>
    </row>
    <row r="2281" spans="1:4" ht="30">
      <c r="A2281" s="353">
        <v>38080</v>
      </c>
      <c r="B2281" s="354" t="s">
        <v>10593</v>
      </c>
      <c r="C2281" s="355" t="s">
        <v>730</v>
      </c>
      <c r="D2281" s="356">
        <v>30.86</v>
      </c>
    </row>
    <row r="2282" spans="1:4" ht="30">
      <c r="A2282" s="353">
        <v>38069</v>
      </c>
      <c r="B2282" s="354" t="s">
        <v>10594</v>
      </c>
      <c r="C2282" s="355" t="s">
        <v>730</v>
      </c>
      <c r="D2282" s="356">
        <v>16.88</v>
      </c>
    </row>
    <row r="2283" spans="1:4" ht="30">
      <c r="A2283" s="353">
        <v>38077</v>
      </c>
      <c r="B2283" s="354" t="s">
        <v>10595</v>
      </c>
      <c r="C2283" s="355" t="s">
        <v>730</v>
      </c>
      <c r="D2283" s="356">
        <v>16.489999999999998</v>
      </c>
    </row>
    <row r="2284" spans="1:4" ht="30">
      <c r="A2284" s="353">
        <v>38073</v>
      </c>
      <c r="B2284" s="354" t="s">
        <v>10596</v>
      </c>
      <c r="C2284" s="355" t="s">
        <v>730</v>
      </c>
      <c r="D2284" s="356">
        <v>25.13</v>
      </c>
    </row>
    <row r="2285" spans="1:4">
      <c r="A2285" s="353">
        <v>38112</v>
      </c>
      <c r="B2285" s="354" t="s">
        <v>10597</v>
      </c>
      <c r="C2285" s="355" t="s">
        <v>730</v>
      </c>
      <c r="D2285" s="356">
        <v>7.41</v>
      </c>
    </row>
    <row r="2286" spans="1:4" ht="30">
      <c r="A2286" s="353">
        <v>38062</v>
      </c>
      <c r="B2286" s="354" t="s">
        <v>10598</v>
      </c>
      <c r="C2286" s="355" t="s">
        <v>730</v>
      </c>
      <c r="D2286" s="356">
        <v>7.61</v>
      </c>
    </row>
    <row r="2287" spans="1:4" ht="30">
      <c r="A2287" s="353">
        <v>12128</v>
      </c>
      <c r="B2287" s="354" t="s">
        <v>10599</v>
      </c>
      <c r="C2287" s="355" t="s">
        <v>730</v>
      </c>
      <c r="D2287" s="356">
        <v>10.17</v>
      </c>
    </row>
    <row r="2288" spans="1:4" ht="30">
      <c r="A2288" s="353">
        <v>12129</v>
      </c>
      <c r="B2288" s="354" t="s">
        <v>10600</v>
      </c>
      <c r="C2288" s="355" t="s">
        <v>730</v>
      </c>
      <c r="D2288" s="356">
        <v>13.44</v>
      </c>
    </row>
    <row r="2289" spans="1:4" ht="30">
      <c r="A2289" s="353">
        <v>38081</v>
      </c>
      <c r="B2289" s="354" t="s">
        <v>10601</v>
      </c>
      <c r="C2289" s="355" t="s">
        <v>730</v>
      </c>
      <c r="D2289" s="356">
        <v>26.18</v>
      </c>
    </row>
    <row r="2290" spans="1:4" ht="30">
      <c r="A2290" s="353">
        <v>38070</v>
      </c>
      <c r="B2290" s="354" t="s">
        <v>10602</v>
      </c>
      <c r="C2290" s="355" t="s">
        <v>730</v>
      </c>
      <c r="D2290" s="356">
        <v>18.04</v>
      </c>
    </row>
    <row r="2291" spans="1:4" ht="30">
      <c r="A2291" s="353">
        <v>38074</v>
      </c>
      <c r="B2291" s="354" t="s">
        <v>10603</v>
      </c>
      <c r="C2291" s="355" t="s">
        <v>730</v>
      </c>
      <c r="D2291" s="356">
        <v>27.43</v>
      </c>
    </row>
    <row r="2292" spans="1:4" ht="30">
      <c r="A2292" s="353">
        <v>38079</v>
      </c>
      <c r="B2292" s="354" t="s">
        <v>10604</v>
      </c>
      <c r="C2292" s="355" t="s">
        <v>730</v>
      </c>
      <c r="D2292" s="356">
        <v>23.54</v>
      </c>
    </row>
    <row r="2293" spans="1:4" ht="30">
      <c r="A2293" s="353">
        <v>38072</v>
      </c>
      <c r="B2293" s="354" t="s">
        <v>10605</v>
      </c>
      <c r="C2293" s="355" t="s">
        <v>730</v>
      </c>
      <c r="D2293" s="356">
        <v>22.62</v>
      </c>
    </row>
    <row r="2294" spans="1:4" ht="30">
      <c r="A2294" s="353">
        <v>38068</v>
      </c>
      <c r="B2294" s="354" t="s">
        <v>10606</v>
      </c>
      <c r="C2294" s="355" t="s">
        <v>730</v>
      </c>
      <c r="D2294" s="356">
        <v>15.62</v>
      </c>
    </row>
    <row r="2295" spans="1:4" ht="30">
      <c r="A2295" s="353">
        <v>38071</v>
      </c>
      <c r="B2295" s="354" t="s">
        <v>10607</v>
      </c>
      <c r="C2295" s="355" t="s">
        <v>730</v>
      </c>
      <c r="D2295" s="356">
        <v>18.670000000000002</v>
      </c>
    </row>
    <row r="2296" spans="1:4" ht="30">
      <c r="A2296" s="353">
        <v>38412</v>
      </c>
      <c r="B2296" s="354" t="s">
        <v>10608</v>
      </c>
      <c r="C2296" s="355" t="s">
        <v>730</v>
      </c>
      <c r="D2296" s="356">
        <v>1121.1300000000001</v>
      </c>
    </row>
    <row r="2297" spans="1:4" ht="30">
      <c r="A2297" s="353">
        <v>3405</v>
      </c>
      <c r="B2297" s="354" t="s">
        <v>10609</v>
      </c>
      <c r="C2297" s="355" t="s">
        <v>730</v>
      </c>
      <c r="D2297" s="356">
        <v>96.54</v>
      </c>
    </row>
    <row r="2298" spans="1:4">
      <c r="A2298" s="353">
        <v>3394</v>
      </c>
      <c r="B2298" s="354" t="s">
        <v>10610</v>
      </c>
      <c r="C2298" s="355" t="s">
        <v>730</v>
      </c>
      <c r="D2298" s="356">
        <v>509.6</v>
      </c>
    </row>
    <row r="2299" spans="1:4">
      <c r="A2299" s="353">
        <v>3393</v>
      </c>
      <c r="B2299" s="354" t="s">
        <v>10611</v>
      </c>
      <c r="C2299" s="355" t="s">
        <v>730</v>
      </c>
      <c r="D2299" s="356">
        <v>867.65</v>
      </c>
    </row>
    <row r="2300" spans="1:4">
      <c r="A2300" s="353">
        <v>3406</v>
      </c>
      <c r="B2300" s="354" t="s">
        <v>10612</v>
      </c>
      <c r="C2300" s="355" t="s">
        <v>730</v>
      </c>
      <c r="D2300" s="356">
        <v>29.55</v>
      </c>
    </row>
    <row r="2301" spans="1:4">
      <c r="A2301" s="353">
        <v>3395</v>
      </c>
      <c r="B2301" s="354" t="s">
        <v>10613</v>
      </c>
      <c r="C2301" s="355" t="s">
        <v>730</v>
      </c>
      <c r="D2301" s="356">
        <v>124.65</v>
      </c>
    </row>
    <row r="2302" spans="1:4" ht="30">
      <c r="A2302" s="353">
        <v>3398</v>
      </c>
      <c r="B2302" s="354" t="s">
        <v>10614</v>
      </c>
      <c r="C2302" s="355" t="s">
        <v>730</v>
      </c>
      <c r="D2302" s="356">
        <v>5.92</v>
      </c>
    </row>
    <row r="2303" spans="1:4" ht="45">
      <c r="A2303" s="353">
        <v>40662</v>
      </c>
      <c r="B2303" s="354" t="s">
        <v>10615</v>
      </c>
      <c r="C2303" s="355" t="s">
        <v>730</v>
      </c>
      <c r="D2303" s="356">
        <v>221.62</v>
      </c>
    </row>
    <row r="2304" spans="1:4" ht="45">
      <c r="A2304" s="353">
        <v>3437</v>
      </c>
      <c r="B2304" s="354" t="s">
        <v>10616</v>
      </c>
      <c r="C2304" s="355" t="s">
        <v>731</v>
      </c>
      <c r="D2304" s="356">
        <v>615.63</v>
      </c>
    </row>
    <row r="2305" spans="1:4">
      <c r="A2305" s="353">
        <v>11190</v>
      </c>
      <c r="B2305" s="354" t="s">
        <v>10617</v>
      </c>
      <c r="C2305" s="355" t="s">
        <v>730</v>
      </c>
      <c r="D2305" s="356">
        <v>161.44999999999999</v>
      </c>
    </row>
    <row r="2306" spans="1:4" ht="45">
      <c r="A2306" s="353">
        <v>34377</v>
      </c>
      <c r="B2306" s="354" t="s">
        <v>10618</v>
      </c>
      <c r="C2306" s="355" t="s">
        <v>730</v>
      </c>
      <c r="D2306" s="356">
        <v>407.89</v>
      </c>
    </row>
    <row r="2307" spans="1:4" ht="60">
      <c r="A2307" s="353">
        <v>3428</v>
      </c>
      <c r="B2307" s="354" t="s">
        <v>10619</v>
      </c>
      <c r="C2307" s="355" t="s">
        <v>731</v>
      </c>
      <c r="D2307" s="356">
        <v>913.19</v>
      </c>
    </row>
    <row r="2308" spans="1:4" ht="60">
      <c r="A2308" s="353">
        <v>3429</v>
      </c>
      <c r="B2308" s="354" t="s">
        <v>10620</v>
      </c>
      <c r="C2308" s="355" t="s">
        <v>731</v>
      </c>
      <c r="D2308" s="356">
        <v>521.74</v>
      </c>
    </row>
    <row r="2309" spans="1:4" ht="30">
      <c r="A2309" s="353">
        <v>11199</v>
      </c>
      <c r="B2309" s="354" t="s">
        <v>10621</v>
      </c>
      <c r="C2309" s="355" t="s">
        <v>730</v>
      </c>
      <c r="D2309" s="356">
        <v>891.66</v>
      </c>
    </row>
    <row r="2310" spans="1:4" ht="45">
      <c r="A2310" s="353">
        <v>34369</v>
      </c>
      <c r="B2310" s="354" t="s">
        <v>10622</v>
      </c>
      <c r="C2310" s="355" t="s">
        <v>730</v>
      </c>
      <c r="D2310" s="356">
        <v>1418.7</v>
      </c>
    </row>
    <row r="2311" spans="1:4" ht="45">
      <c r="A2311" s="353">
        <v>36896</v>
      </c>
      <c r="B2311" s="354" t="s">
        <v>10623</v>
      </c>
      <c r="C2311" s="355" t="s">
        <v>730</v>
      </c>
      <c r="D2311" s="356">
        <v>790</v>
      </c>
    </row>
    <row r="2312" spans="1:4" ht="45">
      <c r="A2312" s="353">
        <v>34367</v>
      </c>
      <c r="B2312" s="354" t="s">
        <v>10624</v>
      </c>
      <c r="C2312" s="355" t="s">
        <v>730</v>
      </c>
      <c r="D2312" s="356">
        <v>1018.19</v>
      </c>
    </row>
    <row r="2313" spans="1:4" ht="45">
      <c r="A2313" s="353">
        <v>36897</v>
      </c>
      <c r="B2313" s="354" t="s">
        <v>10625</v>
      </c>
      <c r="C2313" s="355" t="s">
        <v>730</v>
      </c>
      <c r="D2313" s="356">
        <v>1232.78</v>
      </c>
    </row>
    <row r="2314" spans="1:4" ht="45">
      <c r="A2314" s="353">
        <v>34364</v>
      </c>
      <c r="B2314" s="354" t="s">
        <v>10626</v>
      </c>
      <c r="C2314" s="355" t="s">
        <v>730</v>
      </c>
      <c r="D2314" s="356">
        <v>1338.38</v>
      </c>
    </row>
    <row r="2315" spans="1:4" ht="60">
      <c r="A2315" s="353">
        <v>40659</v>
      </c>
      <c r="B2315" s="354" t="s">
        <v>10627</v>
      </c>
      <c r="C2315" s="355" t="s">
        <v>731</v>
      </c>
      <c r="D2315" s="356">
        <v>871.03</v>
      </c>
    </row>
    <row r="2316" spans="1:4" ht="60">
      <c r="A2316" s="353">
        <v>40660</v>
      </c>
      <c r="B2316" s="354" t="s">
        <v>10628</v>
      </c>
      <c r="C2316" s="355" t="s">
        <v>731</v>
      </c>
      <c r="D2316" s="356">
        <v>1103.93</v>
      </c>
    </row>
    <row r="2317" spans="1:4" ht="60">
      <c r="A2317" s="353">
        <v>40661</v>
      </c>
      <c r="B2317" s="354" t="s">
        <v>10629</v>
      </c>
      <c r="C2317" s="355" t="s">
        <v>731</v>
      </c>
      <c r="D2317" s="356">
        <v>678.73</v>
      </c>
    </row>
    <row r="2318" spans="1:4" ht="60">
      <c r="A2318" s="353">
        <v>3421</v>
      </c>
      <c r="B2318" s="354" t="s">
        <v>10630</v>
      </c>
      <c r="C2318" s="355" t="s">
        <v>731</v>
      </c>
      <c r="D2318" s="356">
        <v>683.92</v>
      </c>
    </row>
    <row r="2319" spans="1:4" ht="30">
      <c r="A2319" s="353">
        <v>599</v>
      </c>
      <c r="B2319" s="354" t="s">
        <v>10631</v>
      </c>
      <c r="C2319" s="355" t="s">
        <v>731</v>
      </c>
      <c r="D2319" s="356">
        <v>1440.79</v>
      </c>
    </row>
    <row r="2320" spans="1:4" ht="45">
      <c r="A2320" s="353">
        <v>44053</v>
      </c>
      <c r="B2320" s="354" t="s">
        <v>10632</v>
      </c>
      <c r="C2320" s="355" t="s">
        <v>730</v>
      </c>
      <c r="D2320" s="356">
        <v>3197.88</v>
      </c>
    </row>
    <row r="2321" spans="1:4" ht="45">
      <c r="A2321" s="353">
        <v>3423</v>
      </c>
      <c r="B2321" s="354" t="s">
        <v>10633</v>
      </c>
      <c r="C2321" s="355" t="s">
        <v>731</v>
      </c>
      <c r="D2321" s="356">
        <v>964.49</v>
      </c>
    </row>
    <row r="2322" spans="1:4" ht="30">
      <c r="A2322" s="353">
        <v>34381</v>
      </c>
      <c r="B2322" s="354" t="s">
        <v>10634</v>
      </c>
      <c r="C2322" s="355" t="s">
        <v>730</v>
      </c>
      <c r="D2322" s="356">
        <v>581.76</v>
      </c>
    </row>
    <row r="2323" spans="1:4" ht="30">
      <c r="A2323" s="353">
        <v>34797</v>
      </c>
      <c r="B2323" s="354" t="s">
        <v>10635</v>
      </c>
      <c r="C2323" s="355" t="s">
        <v>730</v>
      </c>
      <c r="D2323" s="356">
        <v>351.66</v>
      </c>
    </row>
    <row r="2324" spans="1:4" ht="45">
      <c r="A2324" s="353">
        <v>44054</v>
      </c>
      <c r="B2324" s="354" t="s">
        <v>10636</v>
      </c>
      <c r="C2324" s="355" t="s">
        <v>730</v>
      </c>
      <c r="D2324" s="356">
        <v>1147.2</v>
      </c>
    </row>
    <row r="2325" spans="1:4" ht="45">
      <c r="A2325" s="353">
        <v>44399</v>
      </c>
      <c r="B2325" s="354" t="s">
        <v>10637</v>
      </c>
      <c r="C2325" s="355" t="s">
        <v>730</v>
      </c>
      <c r="D2325" s="356">
        <v>1567.46</v>
      </c>
    </row>
    <row r="2326" spans="1:4">
      <c r="A2326" s="353">
        <v>44503</v>
      </c>
      <c r="B2326" s="354" t="s">
        <v>10638</v>
      </c>
      <c r="C2326" s="355" t="s">
        <v>736</v>
      </c>
      <c r="D2326" s="356">
        <v>19.45</v>
      </c>
    </row>
    <row r="2327" spans="1:4">
      <c r="A2327" s="353">
        <v>41077</v>
      </c>
      <c r="B2327" s="354" t="s">
        <v>10639</v>
      </c>
      <c r="C2327" s="355" t="s">
        <v>737</v>
      </c>
      <c r="D2327" s="356">
        <v>3404.89</v>
      </c>
    </row>
    <row r="2328" spans="1:4">
      <c r="A2328" s="353">
        <v>37963</v>
      </c>
      <c r="B2328" s="354" t="s">
        <v>10640</v>
      </c>
      <c r="C2328" s="355" t="s">
        <v>730</v>
      </c>
      <c r="D2328" s="356">
        <v>4.3</v>
      </c>
    </row>
    <row r="2329" spans="1:4">
      <c r="A2329" s="353">
        <v>37964</v>
      </c>
      <c r="B2329" s="354" t="s">
        <v>10641</v>
      </c>
      <c r="C2329" s="355" t="s">
        <v>730</v>
      </c>
      <c r="D2329" s="356">
        <v>5.75</v>
      </c>
    </row>
    <row r="2330" spans="1:4">
      <c r="A2330" s="353">
        <v>37965</v>
      </c>
      <c r="B2330" s="354" t="s">
        <v>10642</v>
      </c>
      <c r="C2330" s="355" t="s">
        <v>730</v>
      </c>
      <c r="D2330" s="356">
        <v>8.2899999999999991</v>
      </c>
    </row>
    <row r="2331" spans="1:4">
      <c r="A2331" s="353">
        <v>37966</v>
      </c>
      <c r="B2331" s="354" t="s">
        <v>10643</v>
      </c>
      <c r="C2331" s="355" t="s">
        <v>730</v>
      </c>
      <c r="D2331" s="356">
        <v>14.56</v>
      </c>
    </row>
    <row r="2332" spans="1:4">
      <c r="A2332" s="353">
        <v>37967</v>
      </c>
      <c r="B2332" s="354" t="s">
        <v>10644</v>
      </c>
      <c r="C2332" s="355" t="s">
        <v>730</v>
      </c>
      <c r="D2332" s="356">
        <v>24.46</v>
      </c>
    </row>
    <row r="2333" spans="1:4">
      <c r="A2333" s="353">
        <v>37968</v>
      </c>
      <c r="B2333" s="354" t="s">
        <v>10645</v>
      </c>
      <c r="C2333" s="355" t="s">
        <v>730</v>
      </c>
      <c r="D2333" s="356">
        <v>51.94</v>
      </c>
    </row>
    <row r="2334" spans="1:4">
      <c r="A2334" s="353">
        <v>37969</v>
      </c>
      <c r="B2334" s="354" t="s">
        <v>10646</v>
      </c>
      <c r="C2334" s="355" t="s">
        <v>730</v>
      </c>
      <c r="D2334" s="356">
        <v>131.26</v>
      </c>
    </row>
    <row r="2335" spans="1:4">
      <c r="A2335" s="353">
        <v>37970</v>
      </c>
      <c r="B2335" s="354" t="s">
        <v>10647</v>
      </c>
      <c r="C2335" s="355" t="s">
        <v>730</v>
      </c>
      <c r="D2335" s="356">
        <v>189.9</v>
      </c>
    </row>
    <row r="2336" spans="1:4">
      <c r="A2336" s="353">
        <v>44251</v>
      </c>
      <c r="B2336" s="354" t="s">
        <v>10648</v>
      </c>
      <c r="C2336" s="355" t="s">
        <v>730</v>
      </c>
      <c r="D2336" s="356">
        <v>219.34</v>
      </c>
    </row>
    <row r="2337" spans="1:4">
      <c r="A2337" s="353">
        <v>21118</v>
      </c>
      <c r="B2337" s="354" t="s">
        <v>10649</v>
      </c>
      <c r="C2337" s="355" t="s">
        <v>730</v>
      </c>
      <c r="D2337" s="356">
        <v>3.42</v>
      </c>
    </row>
    <row r="2338" spans="1:4">
      <c r="A2338" s="353">
        <v>37956</v>
      </c>
      <c r="B2338" s="354" t="s">
        <v>10650</v>
      </c>
      <c r="C2338" s="355" t="s">
        <v>730</v>
      </c>
      <c r="D2338" s="356">
        <v>4.2</v>
      </c>
    </row>
    <row r="2339" spans="1:4">
      <c r="A2339" s="353">
        <v>37957</v>
      </c>
      <c r="B2339" s="354" t="s">
        <v>10651</v>
      </c>
      <c r="C2339" s="355" t="s">
        <v>730</v>
      </c>
      <c r="D2339" s="356">
        <v>8.93</v>
      </c>
    </row>
    <row r="2340" spans="1:4">
      <c r="A2340" s="353">
        <v>37958</v>
      </c>
      <c r="B2340" s="354" t="s">
        <v>10652</v>
      </c>
      <c r="C2340" s="355" t="s">
        <v>730</v>
      </c>
      <c r="D2340" s="356">
        <v>16.14</v>
      </c>
    </row>
    <row r="2341" spans="1:4">
      <c r="A2341" s="353">
        <v>37959</v>
      </c>
      <c r="B2341" s="354" t="s">
        <v>10653</v>
      </c>
      <c r="C2341" s="355" t="s">
        <v>730</v>
      </c>
      <c r="D2341" s="356">
        <v>24.85</v>
      </c>
    </row>
    <row r="2342" spans="1:4">
      <c r="A2342" s="353">
        <v>37960</v>
      </c>
      <c r="B2342" s="354" t="s">
        <v>10654</v>
      </c>
      <c r="C2342" s="355" t="s">
        <v>730</v>
      </c>
      <c r="D2342" s="356">
        <v>63.51</v>
      </c>
    </row>
    <row r="2343" spans="1:4">
      <c r="A2343" s="353">
        <v>37961</v>
      </c>
      <c r="B2343" s="354" t="s">
        <v>10655</v>
      </c>
      <c r="C2343" s="355" t="s">
        <v>730</v>
      </c>
      <c r="D2343" s="356">
        <v>136.49</v>
      </c>
    </row>
    <row r="2344" spans="1:4">
      <c r="A2344" s="353">
        <v>37962</v>
      </c>
      <c r="B2344" s="354" t="s">
        <v>10656</v>
      </c>
      <c r="C2344" s="355" t="s">
        <v>730</v>
      </c>
      <c r="D2344" s="356">
        <v>157.35</v>
      </c>
    </row>
    <row r="2345" spans="1:4" ht="30">
      <c r="A2345" s="353">
        <v>3533</v>
      </c>
      <c r="B2345" s="354" t="s">
        <v>10657</v>
      </c>
      <c r="C2345" s="355" t="s">
        <v>730</v>
      </c>
      <c r="D2345" s="356">
        <v>2.75</v>
      </c>
    </row>
    <row r="2346" spans="1:4" ht="30">
      <c r="A2346" s="353">
        <v>3538</v>
      </c>
      <c r="B2346" s="354" t="s">
        <v>10658</v>
      </c>
      <c r="C2346" s="355" t="s">
        <v>730</v>
      </c>
      <c r="D2346" s="356">
        <v>5.21</v>
      </c>
    </row>
    <row r="2347" spans="1:4" ht="30">
      <c r="A2347" s="353">
        <v>3498</v>
      </c>
      <c r="B2347" s="354" t="s">
        <v>10659</v>
      </c>
      <c r="C2347" s="355" t="s">
        <v>730</v>
      </c>
      <c r="D2347" s="356">
        <v>5.05</v>
      </c>
    </row>
    <row r="2348" spans="1:4" ht="30">
      <c r="A2348" s="353">
        <v>3496</v>
      </c>
      <c r="B2348" s="354" t="s">
        <v>10660</v>
      </c>
      <c r="C2348" s="355" t="s">
        <v>730</v>
      </c>
      <c r="D2348" s="356">
        <v>3.38</v>
      </c>
    </row>
    <row r="2349" spans="1:4">
      <c r="A2349" s="353">
        <v>38429</v>
      </c>
      <c r="B2349" s="354" t="s">
        <v>10661</v>
      </c>
      <c r="C2349" s="355" t="s">
        <v>730</v>
      </c>
      <c r="D2349" s="356">
        <v>11.62</v>
      </c>
    </row>
    <row r="2350" spans="1:4">
      <c r="A2350" s="353">
        <v>38431</v>
      </c>
      <c r="B2350" s="354" t="s">
        <v>10662</v>
      </c>
      <c r="C2350" s="355" t="s">
        <v>730</v>
      </c>
      <c r="D2350" s="356">
        <v>14.58</v>
      </c>
    </row>
    <row r="2351" spans="1:4">
      <c r="A2351" s="353">
        <v>38430</v>
      </c>
      <c r="B2351" s="354" t="s">
        <v>10663</v>
      </c>
      <c r="C2351" s="355" t="s">
        <v>730</v>
      </c>
      <c r="D2351" s="356">
        <v>22.6</v>
      </c>
    </row>
    <row r="2352" spans="1:4">
      <c r="A2352" s="353">
        <v>36348</v>
      </c>
      <c r="B2352" s="354" t="s">
        <v>10664</v>
      </c>
      <c r="C2352" s="355" t="s">
        <v>730</v>
      </c>
      <c r="D2352" s="356">
        <v>2.36</v>
      </c>
    </row>
    <row r="2353" spans="1:4">
      <c r="A2353" s="353">
        <v>36349</v>
      </c>
      <c r="B2353" s="354" t="s">
        <v>10665</v>
      </c>
      <c r="C2353" s="355" t="s">
        <v>730</v>
      </c>
      <c r="D2353" s="356">
        <v>3.25</v>
      </c>
    </row>
    <row r="2354" spans="1:4">
      <c r="A2354" s="353">
        <v>38987</v>
      </c>
      <c r="B2354" s="354" t="s">
        <v>10666</v>
      </c>
      <c r="C2354" s="355" t="s">
        <v>730</v>
      </c>
      <c r="D2354" s="356">
        <v>15.64</v>
      </c>
    </row>
    <row r="2355" spans="1:4">
      <c r="A2355" s="353">
        <v>38988</v>
      </c>
      <c r="B2355" s="354" t="s">
        <v>10667</v>
      </c>
      <c r="C2355" s="355" t="s">
        <v>730</v>
      </c>
      <c r="D2355" s="356">
        <v>25.48</v>
      </c>
    </row>
    <row r="2356" spans="1:4">
      <c r="A2356" s="353">
        <v>38989</v>
      </c>
      <c r="B2356" s="354" t="s">
        <v>10668</v>
      </c>
      <c r="C2356" s="355" t="s">
        <v>730</v>
      </c>
      <c r="D2356" s="356">
        <v>42.87</v>
      </c>
    </row>
    <row r="2357" spans="1:4">
      <c r="A2357" s="353">
        <v>38990</v>
      </c>
      <c r="B2357" s="354" t="s">
        <v>10669</v>
      </c>
      <c r="C2357" s="355" t="s">
        <v>730</v>
      </c>
      <c r="D2357" s="356">
        <v>85.68</v>
      </c>
    </row>
    <row r="2358" spans="1:4">
      <c r="A2358" s="353">
        <v>38991</v>
      </c>
      <c r="B2358" s="354" t="s">
        <v>10670</v>
      </c>
      <c r="C2358" s="355" t="s">
        <v>730</v>
      </c>
      <c r="D2358" s="356">
        <v>154.16999999999999</v>
      </c>
    </row>
    <row r="2359" spans="1:4">
      <c r="A2359" s="353">
        <v>38433</v>
      </c>
      <c r="B2359" s="354" t="s">
        <v>10671</v>
      </c>
      <c r="C2359" s="355" t="s">
        <v>730</v>
      </c>
      <c r="D2359" s="356">
        <v>7.97</v>
      </c>
    </row>
    <row r="2360" spans="1:4">
      <c r="A2360" s="353">
        <v>38440</v>
      </c>
      <c r="B2360" s="354" t="s">
        <v>10672</v>
      </c>
      <c r="C2360" s="355" t="s">
        <v>730</v>
      </c>
      <c r="D2360" s="356">
        <v>336</v>
      </c>
    </row>
    <row r="2361" spans="1:4">
      <c r="A2361" s="353">
        <v>36359</v>
      </c>
      <c r="B2361" s="354" t="s">
        <v>10673</v>
      </c>
      <c r="C2361" s="355" t="s">
        <v>730</v>
      </c>
      <c r="D2361" s="356">
        <v>2.09</v>
      </c>
    </row>
    <row r="2362" spans="1:4">
      <c r="A2362" s="353">
        <v>36360</v>
      </c>
      <c r="B2362" s="354" t="s">
        <v>10674</v>
      </c>
      <c r="C2362" s="355" t="s">
        <v>730</v>
      </c>
      <c r="D2362" s="356">
        <v>2.82</v>
      </c>
    </row>
    <row r="2363" spans="1:4">
      <c r="A2363" s="353">
        <v>38434</v>
      </c>
      <c r="B2363" s="354" t="s">
        <v>10675</v>
      </c>
      <c r="C2363" s="355" t="s">
        <v>730</v>
      </c>
      <c r="D2363" s="356">
        <v>4.29</v>
      </c>
    </row>
    <row r="2364" spans="1:4">
      <c r="A2364" s="353">
        <v>38435</v>
      </c>
      <c r="B2364" s="354" t="s">
        <v>10676</v>
      </c>
      <c r="C2364" s="355" t="s">
        <v>730</v>
      </c>
      <c r="D2364" s="356">
        <v>9.66</v>
      </c>
    </row>
    <row r="2365" spans="1:4">
      <c r="A2365" s="353">
        <v>38436</v>
      </c>
      <c r="B2365" s="354" t="s">
        <v>10677</v>
      </c>
      <c r="C2365" s="355" t="s">
        <v>730</v>
      </c>
      <c r="D2365" s="356">
        <v>16.02</v>
      </c>
    </row>
    <row r="2366" spans="1:4">
      <c r="A2366" s="353">
        <v>38437</v>
      </c>
      <c r="B2366" s="354" t="s">
        <v>10678</v>
      </c>
      <c r="C2366" s="355" t="s">
        <v>730</v>
      </c>
      <c r="D2366" s="356">
        <v>25.99</v>
      </c>
    </row>
    <row r="2367" spans="1:4">
      <c r="A2367" s="353">
        <v>38438</v>
      </c>
      <c r="B2367" s="354" t="s">
        <v>10679</v>
      </c>
      <c r="C2367" s="355" t="s">
        <v>730</v>
      </c>
      <c r="D2367" s="356">
        <v>75.37</v>
      </c>
    </row>
    <row r="2368" spans="1:4">
      <c r="A2368" s="353">
        <v>38439</v>
      </c>
      <c r="B2368" s="354" t="s">
        <v>10680</v>
      </c>
      <c r="C2368" s="355" t="s">
        <v>730</v>
      </c>
      <c r="D2368" s="356">
        <v>95.78</v>
      </c>
    </row>
    <row r="2369" spans="1:4">
      <c r="A2369" s="353">
        <v>10836</v>
      </c>
      <c r="B2369" s="354" t="s">
        <v>10681</v>
      </c>
      <c r="C2369" s="355" t="s">
        <v>730</v>
      </c>
      <c r="D2369" s="356">
        <v>21.23</v>
      </c>
    </row>
    <row r="2370" spans="1:4" ht="30">
      <c r="A2370" s="353">
        <v>10835</v>
      </c>
      <c r="B2370" s="354" t="s">
        <v>10682</v>
      </c>
      <c r="C2370" s="355" t="s">
        <v>730</v>
      </c>
      <c r="D2370" s="356">
        <v>5.92</v>
      </c>
    </row>
    <row r="2371" spans="1:4">
      <c r="A2371" s="353">
        <v>3475</v>
      </c>
      <c r="B2371" s="354" t="s">
        <v>10683</v>
      </c>
      <c r="C2371" s="355" t="s">
        <v>730</v>
      </c>
      <c r="D2371" s="356">
        <v>4.83</v>
      </c>
    </row>
    <row r="2372" spans="1:4">
      <c r="A2372" s="353">
        <v>3485</v>
      </c>
      <c r="B2372" s="354" t="s">
        <v>10684</v>
      </c>
      <c r="C2372" s="355" t="s">
        <v>730</v>
      </c>
      <c r="D2372" s="356">
        <v>13.34</v>
      </c>
    </row>
    <row r="2373" spans="1:4">
      <c r="A2373" s="353">
        <v>3534</v>
      </c>
      <c r="B2373" s="354" t="s">
        <v>10685</v>
      </c>
      <c r="C2373" s="355" t="s">
        <v>730</v>
      </c>
      <c r="D2373" s="356">
        <v>7.65</v>
      </c>
    </row>
    <row r="2374" spans="1:4">
      <c r="A2374" s="353">
        <v>3543</v>
      </c>
      <c r="B2374" s="354" t="s">
        <v>10686</v>
      </c>
      <c r="C2374" s="355" t="s">
        <v>730</v>
      </c>
      <c r="D2374" s="356">
        <v>1.77</v>
      </c>
    </row>
    <row r="2375" spans="1:4">
      <c r="A2375" s="353">
        <v>3482</v>
      </c>
      <c r="B2375" s="354" t="s">
        <v>10687</v>
      </c>
      <c r="C2375" s="355" t="s">
        <v>730</v>
      </c>
      <c r="D2375" s="356">
        <v>5.47</v>
      </c>
    </row>
    <row r="2376" spans="1:4">
      <c r="A2376" s="353">
        <v>3505</v>
      </c>
      <c r="B2376" s="354" t="s">
        <v>10688</v>
      </c>
      <c r="C2376" s="355" t="s">
        <v>730</v>
      </c>
      <c r="D2376" s="356">
        <v>2.64</v>
      </c>
    </row>
    <row r="2377" spans="1:4" ht="30">
      <c r="A2377" s="353">
        <v>3521</v>
      </c>
      <c r="B2377" s="354" t="s">
        <v>10689</v>
      </c>
      <c r="C2377" s="355" t="s">
        <v>730</v>
      </c>
      <c r="D2377" s="356">
        <v>1.99</v>
      </c>
    </row>
    <row r="2378" spans="1:4" ht="30">
      <c r="A2378" s="353">
        <v>3531</v>
      </c>
      <c r="B2378" s="354" t="s">
        <v>10690</v>
      </c>
      <c r="C2378" s="355" t="s">
        <v>730</v>
      </c>
      <c r="D2378" s="356">
        <v>3.79</v>
      </c>
    </row>
    <row r="2379" spans="1:4" ht="30">
      <c r="A2379" s="353">
        <v>3522</v>
      </c>
      <c r="B2379" s="354" t="s">
        <v>10691</v>
      </c>
      <c r="C2379" s="355" t="s">
        <v>730</v>
      </c>
      <c r="D2379" s="356">
        <v>2.44</v>
      </c>
    </row>
    <row r="2380" spans="1:4" ht="30">
      <c r="A2380" s="353">
        <v>3527</v>
      </c>
      <c r="B2380" s="354" t="s">
        <v>10692</v>
      </c>
      <c r="C2380" s="355" t="s">
        <v>730</v>
      </c>
      <c r="D2380" s="356">
        <v>12.85</v>
      </c>
    </row>
    <row r="2381" spans="1:4">
      <c r="A2381" s="353">
        <v>3516</v>
      </c>
      <c r="B2381" s="354" t="s">
        <v>10693</v>
      </c>
      <c r="C2381" s="355" t="s">
        <v>730</v>
      </c>
      <c r="D2381" s="356">
        <v>2.4500000000000002</v>
      </c>
    </row>
    <row r="2382" spans="1:4" ht="30">
      <c r="A2382" s="353">
        <v>3517</v>
      </c>
      <c r="B2382" s="354" t="s">
        <v>10694</v>
      </c>
      <c r="C2382" s="355" t="s">
        <v>730</v>
      </c>
      <c r="D2382" s="356">
        <v>2.21</v>
      </c>
    </row>
    <row r="2383" spans="1:4" ht="30">
      <c r="A2383" s="353">
        <v>3515</v>
      </c>
      <c r="B2383" s="354" t="s">
        <v>10695</v>
      </c>
      <c r="C2383" s="355" t="s">
        <v>730</v>
      </c>
      <c r="D2383" s="356">
        <v>6.55</v>
      </c>
    </row>
    <row r="2384" spans="1:4" ht="30">
      <c r="A2384" s="353">
        <v>20147</v>
      </c>
      <c r="B2384" s="354" t="s">
        <v>10696</v>
      </c>
      <c r="C2384" s="355" t="s">
        <v>730</v>
      </c>
      <c r="D2384" s="356">
        <v>5.39</v>
      </c>
    </row>
    <row r="2385" spans="1:4" ht="30">
      <c r="A2385" s="353">
        <v>3524</v>
      </c>
      <c r="B2385" s="354" t="s">
        <v>10697</v>
      </c>
      <c r="C2385" s="355" t="s">
        <v>730</v>
      </c>
      <c r="D2385" s="356">
        <v>8.11</v>
      </c>
    </row>
    <row r="2386" spans="1:4" ht="30">
      <c r="A2386" s="353">
        <v>3532</v>
      </c>
      <c r="B2386" s="354" t="s">
        <v>10698</v>
      </c>
      <c r="C2386" s="355" t="s">
        <v>730</v>
      </c>
      <c r="D2386" s="356">
        <v>18.75</v>
      </c>
    </row>
    <row r="2387" spans="1:4">
      <c r="A2387" s="353">
        <v>3528</v>
      </c>
      <c r="B2387" s="354" t="s">
        <v>10699</v>
      </c>
      <c r="C2387" s="355" t="s">
        <v>730</v>
      </c>
      <c r="D2387" s="356">
        <v>9.56</v>
      </c>
    </row>
    <row r="2388" spans="1:4">
      <c r="A2388" s="353">
        <v>37952</v>
      </c>
      <c r="B2388" s="354" t="s">
        <v>10700</v>
      </c>
      <c r="C2388" s="355" t="s">
        <v>730</v>
      </c>
      <c r="D2388" s="356">
        <v>68.489999999999995</v>
      </c>
    </row>
    <row r="2389" spans="1:4">
      <c r="A2389" s="353">
        <v>37951</v>
      </c>
      <c r="B2389" s="354" t="s">
        <v>10701</v>
      </c>
      <c r="C2389" s="355" t="s">
        <v>730</v>
      </c>
      <c r="D2389" s="356">
        <v>2.57</v>
      </c>
    </row>
    <row r="2390" spans="1:4">
      <c r="A2390" s="353">
        <v>3518</v>
      </c>
      <c r="B2390" s="354" t="s">
        <v>10702</v>
      </c>
      <c r="C2390" s="355" t="s">
        <v>730</v>
      </c>
      <c r="D2390" s="356">
        <v>3.96</v>
      </c>
    </row>
    <row r="2391" spans="1:4">
      <c r="A2391" s="353">
        <v>3519</v>
      </c>
      <c r="B2391" s="354" t="s">
        <v>10703</v>
      </c>
      <c r="C2391" s="355" t="s">
        <v>730</v>
      </c>
      <c r="D2391" s="356">
        <v>8.2899999999999991</v>
      </c>
    </row>
    <row r="2392" spans="1:4">
      <c r="A2392" s="353">
        <v>3520</v>
      </c>
      <c r="B2392" s="354" t="s">
        <v>10704</v>
      </c>
      <c r="C2392" s="355" t="s">
        <v>730</v>
      </c>
      <c r="D2392" s="356">
        <v>8.69</v>
      </c>
    </row>
    <row r="2393" spans="1:4">
      <c r="A2393" s="353">
        <v>37950</v>
      </c>
      <c r="B2393" s="354" t="s">
        <v>10705</v>
      </c>
      <c r="C2393" s="355" t="s">
        <v>730</v>
      </c>
      <c r="D2393" s="356">
        <v>63.05</v>
      </c>
    </row>
    <row r="2394" spans="1:4">
      <c r="A2394" s="353">
        <v>37949</v>
      </c>
      <c r="B2394" s="354" t="s">
        <v>10706</v>
      </c>
      <c r="C2394" s="355" t="s">
        <v>730</v>
      </c>
      <c r="D2394" s="356">
        <v>2.3199999999999998</v>
      </c>
    </row>
    <row r="2395" spans="1:4">
      <c r="A2395" s="353">
        <v>3526</v>
      </c>
      <c r="B2395" s="354" t="s">
        <v>10707</v>
      </c>
      <c r="C2395" s="355" t="s">
        <v>730</v>
      </c>
      <c r="D2395" s="356">
        <v>3.2</v>
      </c>
    </row>
    <row r="2396" spans="1:4">
      <c r="A2396" s="353">
        <v>3509</v>
      </c>
      <c r="B2396" s="354" t="s">
        <v>10708</v>
      </c>
      <c r="C2396" s="355" t="s">
        <v>730</v>
      </c>
      <c r="D2396" s="356">
        <v>7.27</v>
      </c>
    </row>
    <row r="2397" spans="1:4">
      <c r="A2397" s="353">
        <v>3530</v>
      </c>
      <c r="B2397" s="354" t="s">
        <v>10709</v>
      </c>
      <c r="C2397" s="355" t="s">
        <v>730</v>
      </c>
      <c r="D2397" s="356">
        <v>208.16</v>
      </c>
    </row>
    <row r="2398" spans="1:4">
      <c r="A2398" s="353">
        <v>3542</v>
      </c>
      <c r="B2398" s="354" t="s">
        <v>10710</v>
      </c>
      <c r="C2398" s="355" t="s">
        <v>730</v>
      </c>
      <c r="D2398" s="356">
        <v>0.6</v>
      </c>
    </row>
    <row r="2399" spans="1:4">
      <c r="A2399" s="353">
        <v>3529</v>
      </c>
      <c r="B2399" s="354" t="s">
        <v>10711</v>
      </c>
      <c r="C2399" s="355" t="s">
        <v>730</v>
      </c>
      <c r="D2399" s="356">
        <v>0.73</v>
      </c>
    </row>
    <row r="2400" spans="1:4">
      <c r="A2400" s="353">
        <v>3536</v>
      </c>
      <c r="B2400" s="354" t="s">
        <v>10712</v>
      </c>
      <c r="C2400" s="355" t="s">
        <v>730</v>
      </c>
      <c r="D2400" s="356">
        <v>2.44</v>
      </c>
    </row>
    <row r="2401" spans="1:4">
      <c r="A2401" s="353">
        <v>3535</v>
      </c>
      <c r="B2401" s="354" t="s">
        <v>10713</v>
      </c>
      <c r="C2401" s="355" t="s">
        <v>730</v>
      </c>
      <c r="D2401" s="356">
        <v>5.94</v>
      </c>
    </row>
    <row r="2402" spans="1:4">
      <c r="A2402" s="353">
        <v>3540</v>
      </c>
      <c r="B2402" s="354" t="s">
        <v>10714</v>
      </c>
      <c r="C2402" s="355" t="s">
        <v>730</v>
      </c>
      <c r="D2402" s="356">
        <v>5.03</v>
      </c>
    </row>
    <row r="2403" spans="1:4">
      <c r="A2403" s="353">
        <v>3539</v>
      </c>
      <c r="B2403" s="354" t="s">
        <v>10715</v>
      </c>
      <c r="C2403" s="355" t="s">
        <v>730</v>
      </c>
      <c r="D2403" s="356">
        <v>29.13</v>
      </c>
    </row>
    <row r="2404" spans="1:4">
      <c r="A2404" s="353">
        <v>3513</v>
      </c>
      <c r="B2404" s="354" t="s">
        <v>10716</v>
      </c>
      <c r="C2404" s="355" t="s">
        <v>730</v>
      </c>
      <c r="D2404" s="356">
        <v>102.73</v>
      </c>
    </row>
    <row r="2405" spans="1:4">
      <c r="A2405" s="353">
        <v>3510</v>
      </c>
      <c r="B2405" s="354" t="s">
        <v>10717</v>
      </c>
      <c r="C2405" s="355" t="s">
        <v>730</v>
      </c>
      <c r="D2405" s="356">
        <v>12.69</v>
      </c>
    </row>
    <row r="2406" spans="1:4" ht="30">
      <c r="A2406" s="353">
        <v>38913</v>
      </c>
      <c r="B2406" s="354" t="s">
        <v>10718</v>
      </c>
      <c r="C2406" s="355" t="s">
        <v>730</v>
      </c>
      <c r="D2406" s="356">
        <v>9.42</v>
      </c>
    </row>
    <row r="2407" spans="1:4" ht="30">
      <c r="A2407" s="353">
        <v>38914</v>
      </c>
      <c r="B2407" s="354" t="s">
        <v>10719</v>
      </c>
      <c r="C2407" s="355" t="s">
        <v>730</v>
      </c>
      <c r="D2407" s="356">
        <v>11.57</v>
      </c>
    </row>
    <row r="2408" spans="1:4" ht="30">
      <c r="A2408" s="353">
        <v>38915</v>
      </c>
      <c r="B2408" s="354" t="s">
        <v>10720</v>
      </c>
      <c r="C2408" s="355" t="s">
        <v>730</v>
      </c>
      <c r="D2408" s="356">
        <v>22.29</v>
      </c>
    </row>
    <row r="2409" spans="1:4" ht="30">
      <c r="A2409" s="353">
        <v>38916</v>
      </c>
      <c r="B2409" s="354" t="s">
        <v>10721</v>
      </c>
      <c r="C2409" s="355" t="s">
        <v>730</v>
      </c>
      <c r="D2409" s="356">
        <v>30.85</v>
      </c>
    </row>
    <row r="2410" spans="1:4" ht="30">
      <c r="A2410" s="353">
        <v>39300</v>
      </c>
      <c r="B2410" s="354" t="s">
        <v>10722</v>
      </c>
      <c r="C2410" s="355" t="s">
        <v>730</v>
      </c>
      <c r="D2410" s="356">
        <v>8.41</v>
      </c>
    </row>
    <row r="2411" spans="1:4" ht="30">
      <c r="A2411" s="353">
        <v>39301</v>
      </c>
      <c r="B2411" s="354" t="s">
        <v>10723</v>
      </c>
      <c r="C2411" s="355" t="s">
        <v>730</v>
      </c>
      <c r="D2411" s="356">
        <v>11.26</v>
      </c>
    </row>
    <row r="2412" spans="1:4" ht="30">
      <c r="A2412" s="353">
        <v>39302</v>
      </c>
      <c r="B2412" s="354" t="s">
        <v>10724</v>
      </c>
      <c r="C2412" s="355" t="s">
        <v>730</v>
      </c>
      <c r="D2412" s="356">
        <v>20.47</v>
      </c>
    </row>
    <row r="2413" spans="1:4" ht="30">
      <c r="A2413" s="353">
        <v>38923</v>
      </c>
      <c r="B2413" s="354" t="s">
        <v>10725</v>
      </c>
      <c r="C2413" s="355" t="s">
        <v>730</v>
      </c>
      <c r="D2413" s="356">
        <v>10.08</v>
      </c>
    </row>
    <row r="2414" spans="1:4" ht="30">
      <c r="A2414" s="353">
        <v>38925</v>
      </c>
      <c r="B2414" s="354" t="s">
        <v>10726</v>
      </c>
      <c r="C2414" s="355" t="s">
        <v>730</v>
      </c>
      <c r="D2414" s="356">
        <v>11.7</v>
      </c>
    </row>
    <row r="2415" spans="1:4" ht="30">
      <c r="A2415" s="353">
        <v>38926</v>
      </c>
      <c r="B2415" s="354" t="s">
        <v>10727</v>
      </c>
      <c r="C2415" s="355" t="s">
        <v>730</v>
      </c>
      <c r="D2415" s="356">
        <v>13.87</v>
      </c>
    </row>
    <row r="2416" spans="1:4" ht="30">
      <c r="A2416" s="353">
        <v>38927</v>
      </c>
      <c r="B2416" s="354" t="s">
        <v>10728</v>
      </c>
      <c r="C2416" s="355" t="s">
        <v>730</v>
      </c>
      <c r="D2416" s="356">
        <v>17.52</v>
      </c>
    </row>
    <row r="2417" spans="1:4" ht="30">
      <c r="A2417" s="353">
        <v>39304</v>
      </c>
      <c r="B2417" s="354" t="s">
        <v>10729</v>
      </c>
      <c r="C2417" s="355" t="s">
        <v>730</v>
      </c>
      <c r="D2417" s="356">
        <v>9.9499999999999993</v>
      </c>
    </row>
    <row r="2418" spans="1:4" ht="30">
      <c r="A2418" s="353">
        <v>39305</v>
      </c>
      <c r="B2418" s="354" t="s">
        <v>10730</v>
      </c>
      <c r="C2418" s="355" t="s">
        <v>730</v>
      </c>
      <c r="D2418" s="356">
        <v>10.91</v>
      </c>
    </row>
    <row r="2419" spans="1:4" ht="30">
      <c r="A2419" s="353">
        <v>39306</v>
      </c>
      <c r="B2419" s="354" t="s">
        <v>10731</v>
      </c>
      <c r="C2419" s="355" t="s">
        <v>730</v>
      </c>
      <c r="D2419" s="356">
        <v>14.67</v>
      </c>
    </row>
    <row r="2420" spans="1:4" ht="30">
      <c r="A2420" s="353">
        <v>38928</v>
      </c>
      <c r="B2420" s="354" t="s">
        <v>10732</v>
      </c>
      <c r="C2420" s="355" t="s">
        <v>730</v>
      </c>
      <c r="D2420" s="356">
        <v>19.39</v>
      </c>
    </row>
    <row r="2421" spans="1:4" ht="30">
      <c r="A2421" s="353">
        <v>38941</v>
      </c>
      <c r="B2421" s="354" t="s">
        <v>10733</v>
      </c>
      <c r="C2421" s="355" t="s">
        <v>730</v>
      </c>
      <c r="D2421" s="356">
        <v>15.2</v>
      </c>
    </row>
    <row r="2422" spans="1:4" ht="30">
      <c r="A2422" s="353">
        <v>38917</v>
      </c>
      <c r="B2422" s="354" t="s">
        <v>10734</v>
      </c>
      <c r="C2422" s="355" t="s">
        <v>730</v>
      </c>
      <c r="D2422" s="356">
        <v>10.84</v>
      </c>
    </row>
    <row r="2423" spans="1:4" ht="30">
      <c r="A2423" s="353">
        <v>38919</v>
      </c>
      <c r="B2423" s="354" t="s">
        <v>10735</v>
      </c>
      <c r="C2423" s="355" t="s">
        <v>730</v>
      </c>
      <c r="D2423" s="356">
        <v>12.72</v>
      </c>
    </row>
    <row r="2424" spans="1:4" ht="30">
      <c r="A2424" s="353">
        <v>38922</v>
      </c>
      <c r="B2424" s="354" t="s">
        <v>10736</v>
      </c>
      <c r="C2424" s="355" t="s">
        <v>730</v>
      </c>
      <c r="D2424" s="356">
        <v>17.07</v>
      </c>
    </row>
    <row r="2425" spans="1:4">
      <c r="A2425" s="353">
        <v>20151</v>
      </c>
      <c r="B2425" s="354" t="s">
        <v>10737</v>
      </c>
      <c r="C2425" s="355" t="s">
        <v>730</v>
      </c>
      <c r="D2425" s="356">
        <v>21.36</v>
      </c>
    </row>
    <row r="2426" spans="1:4">
      <c r="A2426" s="353">
        <v>20152</v>
      </c>
      <c r="B2426" s="354" t="s">
        <v>10738</v>
      </c>
      <c r="C2426" s="355" t="s">
        <v>730</v>
      </c>
      <c r="D2426" s="356">
        <v>77.290000000000006</v>
      </c>
    </row>
    <row r="2427" spans="1:4">
      <c r="A2427" s="353">
        <v>20148</v>
      </c>
      <c r="B2427" s="354" t="s">
        <v>10739</v>
      </c>
      <c r="C2427" s="355" t="s">
        <v>730</v>
      </c>
      <c r="D2427" s="356">
        <v>4.2</v>
      </c>
    </row>
    <row r="2428" spans="1:4">
      <c r="A2428" s="353">
        <v>20149</v>
      </c>
      <c r="B2428" s="354" t="s">
        <v>10740</v>
      </c>
      <c r="C2428" s="355" t="s">
        <v>730</v>
      </c>
      <c r="D2428" s="356">
        <v>7.01</v>
      </c>
    </row>
    <row r="2429" spans="1:4">
      <c r="A2429" s="353">
        <v>20150</v>
      </c>
      <c r="B2429" s="354" t="s">
        <v>10741</v>
      </c>
      <c r="C2429" s="355" t="s">
        <v>730</v>
      </c>
      <c r="D2429" s="356">
        <v>18.079999999999998</v>
      </c>
    </row>
    <row r="2430" spans="1:4">
      <c r="A2430" s="353">
        <v>20157</v>
      </c>
      <c r="B2430" s="354" t="s">
        <v>10742</v>
      </c>
      <c r="C2430" s="355" t="s">
        <v>730</v>
      </c>
      <c r="D2430" s="356">
        <v>20.29</v>
      </c>
    </row>
    <row r="2431" spans="1:4">
      <c r="A2431" s="353">
        <v>20158</v>
      </c>
      <c r="B2431" s="354" t="s">
        <v>10743</v>
      </c>
      <c r="C2431" s="355" t="s">
        <v>730</v>
      </c>
      <c r="D2431" s="356">
        <v>80.569999999999993</v>
      </c>
    </row>
    <row r="2432" spans="1:4">
      <c r="A2432" s="353">
        <v>20154</v>
      </c>
      <c r="B2432" s="354" t="s">
        <v>10744</v>
      </c>
      <c r="C2432" s="355" t="s">
        <v>730</v>
      </c>
      <c r="D2432" s="356">
        <v>4.1100000000000003</v>
      </c>
    </row>
    <row r="2433" spans="1:4">
      <c r="A2433" s="353">
        <v>20155</v>
      </c>
      <c r="B2433" s="354" t="s">
        <v>10745</v>
      </c>
      <c r="C2433" s="355" t="s">
        <v>730</v>
      </c>
      <c r="D2433" s="356">
        <v>6.26</v>
      </c>
    </row>
    <row r="2434" spans="1:4">
      <c r="A2434" s="353">
        <v>20156</v>
      </c>
      <c r="B2434" s="354" t="s">
        <v>10746</v>
      </c>
      <c r="C2434" s="355" t="s">
        <v>730</v>
      </c>
      <c r="D2434" s="356">
        <v>17.600000000000001</v>
      </c>
    </row>
    <row r="2435" spans="1:4">
      <c r="A2435" s="353">
        <v>3499</v>
      </c>
      <c r="B2435" s="354" t="s">
        <v>10747</v>
      </c>
      <c r="C2435" s="355" t="s">
        <v>730</v>
      </c>
      <c r="D2435" s="356">
        <v>1.1399999999999999</v>
      </c>
    </row>
    <row r="2436" spans="1:4">
      <c r="A2436" s="353">
        <v>3500</v>
      </c>
      <c r="B2436" s="354" t="s">
        <v>10748</v>
      </c>
      <c r="C2436" s="355" t="s">
        <v>730</v>
      </c>
      <c r="D2436" s="356">
        <v>1.51</v>
      </c>
    </row>
    <row r="2437" spans="1:4">
      <c r="A2437" s="353">
        <v>3501</v>
      </c>
      <c r="B2437" s="354" t="s">
        <v>10749</v>
      </c>
      <c r="C2437" s="355" t="s">
        <v>730</v>
      </c>
      <c r="D2437" s="356">
        <v>4.17</v>
      </c>
    </row>
    <row r="2438" spans="1:4">
      <c r="A2438" s="353">
        <v>3502</v>
      </c>
      <c r="B2438" s="354" t="s">
        <v>10750</v>
      </c>
      <c r="C2438" s="355" t="s">
        <v>730</v>
      </c>
      <c r="D2438" s="356">
        <v>6</v>
      </c>
    </row>
    <row r="2439" spans="1:4">
      <c r="A2439" s="353">
        <v>3503</v>
      </c>
      <c r="B2439" s="354" t="s">
        <v>10751</v>
      </c>
      <c r="C2439" s="355" t="s">
        <v>730</v>
      </c>
      <c r="D2439" s="356">
        <v>7.53</v>
      </c>
    </row>
    <row r="2440" spans="1:4">
      <c r="A2440" s="353">
        <v>3477</v>
      </c>
      <c r="B2440" s="354" t="s">
        <v>10752</v>
      </c>
      <c r="C2440" s="355" t="s">
        <v>730</v>
      </c>
      <c r="D2440" s="356">
        <v>27.38</v>
      </c>
    </row>
    <row r="2441" spans="1:4">
      <c r="A2441" s="353">
        <v>3478</v>
      </c>
      <c r="B2441" s="354" t="s">
        <v>10753</v>
      </c>
      <c r="C2441" s="355" t="s">
        <v>730</v>
      </c>
      <c r="D2441" s="356">
        <v>65.64</v>
      </c>
    </row>
    <row r="2442" spans="1:4">
      <c r="A2442" s="353">
        <v>3525</v>
      </c>
      <c r="B2442" s="354" t="s">
        <v>10754</v>
      </c>
      <c r="C2442" s="355" t="s">
        <v>730</v>
      </c>
      <c r="D2442" s="356">
        <v>81.010000000000005</v>
      </c>
    </row>
    <row r="2443" spans="1:4">
      <c r="A2443" s="353">
        <v>3511</v>
      </c>
      <c r="B2443" s="354" t="s">
        <v>10755</v>
      </c>
      <c r="C2443" s="355" t="s">
        <v>730</v>
      </c>
      <c r="D2443" s="356">
        <v>85.92</v>
      </c>
    </row>
    <row r="2444" spans="1:4" ht="30">
      <c r="A2444" s="353">
        <v>12032</v>
      </c>
      <c r="B2444" s="354" t="s">
        <v>10756</v>
      </c>
      <c r="C2444" s="355" t="s">
        <v>739</v>
      </c>
      <c r="D2444" s="356">
        <v>54.4</v>
      </c>
    </row>
    <row r="2445" spans="1:4" ht="30">
      <c r="A2445" s="353">
        <v>12030</v>
      </c>
      <c r="B2445" s="354" t="s">
        <v>10757</v>
      </c>
      <c r="C2445" s="355" t="s">
        <v>739</v>
      </c>
      <c r="D2445" s="356">
        <v>51.11</v>
      </c>
    </row>
    <row r="2446" spans="1:4" ht="30">
      <c r="A2446" s="353">
        <v>10908</v>
      </c>
      <c r="B2446" s="354" t="s">
        <v>10758</v>
      </c>
      <c r="C2446" s="355" t="s">
        <v>730</v>
      </c>
      <c r="D2446" s="356">
        <v>19.940000000000001</v>
      </c>
    </row>
    <row r="2447" spans="1:4" ht="30">
      <c r="A2447" s="353">
        <v>10909</v>
      </c>
      <c r="B2447" s="354" t="s">
        <v>10759</v>
      </c>
      <c r="C2447" s="355" t="s">
        <v>730</v>
      </c>
      <c r="D2447" s="356">
        <v>23.2</v>
      </c>
    </row>
    <row r="2448" spans="1:4" ht="30">
      <c r="A2448" s="353">
        <v>3669</v>
      </c>
      <c r="B2448" s="354" t="s">
        <v>10760</v>
      </c>
      <c r="C2448" s="355" t="s">
        <v>730</v>
      </c>
      <c r="D2448" s="356">
        <v>14.25</v>
      </c>
    </row>
    <row r="2449" spans="1:4">
      <c r="A2449" s="353">
        <v>20139</v>
      </c>
      <c r="B2449" s="354" t="s">
        <v>10761</v>
      </c>
      <c r="C2449" s="355" t="s">
        <v>730</v>
      </c>
      <c r="D2449" s="356">
        <v>122.57</v>
      </c>
    </row>
    <row r="2450" spans="1:4">
      <c r="A2450" s="353">
        <v>3668</v>
      </c>
      <c r="B2450" s="354" t="s">
        <v>10762</v>
      </c>
      <c r="C2450" s="355" t="s">
        <v>730</v>
      </c>
      <c r="D2450" s="356">
        <v>43.78</v>
      </c>
    </row>
    <row r="2451" spans="1:4">
      <c r="A2451" s="353">
        <v>10911</v>
      </c>
      <c r="B2451" s="354" t="s">
        <v>10763</v>
      </c>
      <c r="C2451" s="355" t="s">
        <v>730</v>
      </c>
      <c r="D2451" s="356">
        <v>19.190000000000001</v>
      </c>
    </row>
    <row r="2452" spans="1:4">
      <c r="A2452" s="353">
        <v>3659</v>
      </c>
      <c r="B2452" s="354" t="s">
        <v>10764</v>
      </c>
      <c r="C2452" s="355" t="s">
        <v>730</v>
      </c>
      <c r="D2452" s="356">
        <v>19.559999999999999</v>
      </c>
    </row>
    <row r="2453" spans="1:4">
      <c r="A2453" s="353">
        <v>3660</v>
      </c>
      <c r="B2453" s="354" t="s">
        <v>10765</v>
      </c>
      <c r="C2453" s="355" t="s">
        <v>730</v>
      </c>
      <c r="D2453" s="356">
        <v>25.29</v>
      </c>
    </row>
    <row r="2454" spans="1:4">
      <c r="A2454" s="353">
        <v>20144</v>
      </c>
      <c r="B2454" s="354" t="s">
        <v>10766</v>
      </c>
      <c r="C2454" s="355" t="s">
        <v>730</v>
      </c>
      <c r="D2454" s="356">
        <v>56.63</v>
      </c>
    </row>
    <row r="2455" spans="1:4">
      <c r="A2455" s="353">
        <v>20143</v>
      </c>
      <c r="B2455" s="354" t="s">
        <v>10767</v>
      </c>
      <c r="C2455" s="355" t="s">
        <v>730</v>
      </c>
      <c r="D2455" s="356">
        <v>72.459999999999994</v>
      </c>
    </row>
    <row r="2456" spans="1:4">
      <c r="A2456" s="353">
        <v>20145</v>
      </c>
      <c r="B2456" s="354" t="s">
        <v>10768</v>
      </c>
      <c r="C2456" s="355" t="s">
        <v>730</v>
      </c>
      <c r="D2456" s="356">
        <v>139.77000000000001</v>
      </c>
    </row>
    <row r="2457" spans="1:4">
      <c r="A2457" s="353">
        <v>20146</v>
      </c>
      <c r="B2457" s="354" t="s">
        <v>10769</v>
      </c>
      <c r="C2457" s="355" t="s">
        <v>730</v>
      </c>
      <c r="D2457" s="356">
        <v>191.06</v>
      </c>
    </row>
    <row r="2458" spans="1:4">
      <c r="A2458" s="353">
        <v>20140</v>
      </c>
      <c r="B2458" s="354" t="s">
        <v>10770</v>
      </c>
      <c r="C2458" s="355" t="s">
        <v>730</v>
      </c>
      <c r="D2458" s="356">
        <v>8.9600000000000009</v>
      </c>
    </row>
    <row r="2459" spans="1:4">
      <c r="A2459" s="353">
        <v>20141</v>
      </c>
      <c r="B2459" s="354" t="s">
        <v>10771</v>
      </c>
      <c r="C2459" s="355" t="s">
        <v>730</v>
      </c>
      <c r="D2459" s="356">
        <v>21.95</v>
      </c>
    </row>
    <row r="2460" spans="1:4">
      <c r="A2460" s="353">
        <v>20142</v>
      </c>
      <c r="B2460" s="354" t="s">
        <v>10772</v>
      </c>
      <c r="C2460" s="355" t="s">
        <v>730</v>
      </c>
      <c r="D2460" s="356">
        <v>38.619999999999997</v>
      </c>
    </row>
    <row r="2461" spans="1:4">
      <c r="A2461" s="353">
        <v>3670</v>
      </c>
      <c r="B2461" s="354" t="s">
        <v>10773</v>
      </c>
      <c r="C2461" s="355" t="s">
        <v>730</v>
      </c>
      <c r="D2461" s="356">
        <v>25.11</v>
      </c>
    </row>
    <row r="2462" spans="1:4">
      <c r="A2462" s="353">
        <v>3666</v>
      </c>
      <c r="B2462" s="354" t="s">
        <v>10774</v>
      </c>
      <c r="C2462" s="355" t="s">
        <v>730</v>
      </c>
      <c r="D2462" s="356">
        <v>3.95</v>
      </c>
    </row>
    <row r="2463" spans="1:4">
      <c r="A2463" s="353">
        <v>3662</v>
      </c>
      <c r="B2463" s="354" t="s">
        <v>10775</v>
      </c>
      <c r="C2463" s="355" t="s">
        <v>730</v>
      </c>
      <c r="D2463" s="356">
        <v>10.3</v>
      </c>
    </row>
    <row r="2464" spans="1:4">
      <c r="A2464" s="353">
        <v>3658</v>
      </c>
      <c r="B2464" s="354" t="s">
        <v>10776</v>
      </c>
      <c r="C2464" s="355" t="s">
        <v>730</v>
      </c>
      <c r="D2464" s="356">
        <v>19.52</v>
      </c>
    </row>
    <row r="2465" spans="1:4">
      <c r="A2465" s="353">
        <v>14157</v>
      </c>
      <c r="B2465" s="354" t="s">
        <v>10777</v>
      </c>
      <c r="C2465" s="355" t="s">
        <v>730</v>
      </c>
      <c r="D2465" s="356">
        <v>1.27</v>
      </c>
    </row>
    <row r="2466" spans="1:4" ht="30">
      <c r="A2466" s="353">
        <v>42696</v>
      </c>
      <c r="B2466" s="354" t="s">
        <v>10778</v>
      </c>
      <c r="C2466" s="355" t="s">
        <v>730</v>
      </c>
      <c r="D2466" s="356">
        <v>154.82</v>
      </c>
    </row>
    <row r="2467" spans="1:4">
      <c r="A2467" s="353">
        <v>39875</v>
      </c>
      <c r="B2467" s="421" t="s">
        <v>10779</v>
      </c>
      <c r="C2467" s="355" t="s">
        <v>730</v>
      </c>
      <c r="D2467" s="356">
        <v>612.03</v>
      </c>
    </row>
    <row r="2468" spans="1:4">
      <c r="A2468" s="353">
        <v>39876</v>
      </c>
      <c r="B2468" s="354" t="s">
        <v>10780</v>
      </c>
      <c r="C2468" s="355" t="s">
        <v>730</v>
      </c>
      <c r="D2468" s="356">
        <v>766.26</v>
      </c>
    </row>
    <row r="2469" spans="1:4">
      <c r="A2469" s="353">
        <v>39877</v>
      </c>
      <c r="B2469" s="354" t="s">
        <v>10781</v>
      </c>
      <c r="C2469" s="355" t="s">
        <v>730</v>
      </c>
      <c r="D2469" s="356">
        <v>1062.78</v>
      </c>
    </row>
    <row r="2470" spans="1:4">
      <c r="A2470" s="353">
        <v>39878</v>
      </c>
      <c r="B2470" s="354" t="s">
        <v>10782</v>
      </c>
      <c r="C2470" s="355" t="s">
        <v>730</v>
      </c>
      <c r="D2470" s="356">
        <v>1403.75</v>
      </c>
    </row>
    <row r="2471" spans="1:4">
      <c r="A2471" s="353">
        <v>39872</v>
      </c>
      <c r="B2471" s="354" t="s">
        <v>10783</v>
      </c>
      <c r="C2471" s="355" t="s">
        <v>730</v>
      </c>
      <c r="D2471" s="356">
        <v>419.72</v>
      </c>
    </row>
    <row r="2472" spans="1:4">
      <c r="A2472" s="353">
        <v>39873</v>
      </c>
      <c r="B2472" s="354" t="s">
        <v>10784</v>
      </c>
      <c r="C2472" s="355" t="s">
        <v>730</v>
      </c>
      <c r="D2472" s="356">
        <v>486.85</v>
      </c>
    </row>
    <row r="2473" spans="1:4">
      <c r="A2473" s="353">
        <v>39874</v>
      </c>
      <c r="B2473" s="354" t="s">
        <v>10785</v>
      </c>
      <c r="C2473" s="355" t="s">
        <v>730</v>
      </c>
      <c r="D2473" s="356">
        <v>534.74</v>
      </c>
    </row>
    <row r="2474" spans="1:4">
      <c r="A2474" s="353">
        <v>3674</v>
      </c>
      <c r="B2474" s="354" t="s">
        <v>10786</v>
      </c>
      <c r="C2474" s="355" t="s">
        <v>732</v>
      </c>
      <c r="D2474" s="356">
        <v>86.56</v>
      </c>
    </row>
    <row r="2475" spans="1:4">
      <c r="A2475" s="353">
        <v>3681</v>
      </c>
      <c r="B2475" s="354" t="s">
        <v>10787</v>
      </c>
      <c r="C2475" s="355" t="s">
        <v>732</v>
      </c>
      <c r="D2475" s="356">
        <v>128.78</v>
      </c>
    </row>
    <row r="2476" spans="1:4">
      <c r="A2476" s="353">
        <v>3676</v>
      </c>
      <c r="B2476" s="354" t="s">
        <v>10788</v>
      </c>
      <c r="C2476" s="355" t="s">
        <v>732</v>
      </c>
      <c r="D2476" s="356">
        <v>484.67</v>
      </c>
    </row>
    <row r="2477" spans="1:4">
      <c r="A2477" s="353">
        <v>3679</v>
      </c>
      <c r="B2477" s="354" t="s">
        <v>10789</v>
      </c>
      <c r="C2477" s="355" t="s">
        <v>732</v>
      </c>
      <c r="D2477" s="356">
        <v>400.97</v>
      </c>
    </row>
    <row r="2478" spans="1:4">
      <c r="A2478" s="353">
        <v>3672</v>
      </c>
      <c r="B2478" s="354" t="s">
        <v>10790</v>
      </c>
      <c r="C2478" s="355" t="s">
        <v>732</v>
      </c>
      <c r="D2478" s="356">
        <v>1.36</v>
      </c>
    </row>
    <row r="2479" spans="1:4">
      <c r="A2479" s="353">
        <v>3671</v>
      </c>
      <c r="B2479" s="354" t="s">
        <v>10791</v>
      </c>
      <c r="C2479" s="355" t="s">
        <v>732</v>
      </c>
      <c r="D2479" s="356">
        <v>1.29</v>
      </c>
    </row>
    <row r="2480" spans="1:4">
      <c r="A2480" s="353">
        <v>3673</v>
      </c>
      <c r="B2480" s="354" t="s">
        <v>10792</v>
      </c>
      <c r="C2480" s="355" t="s">
        <v>732</v>
      </c>
      <c r="D2480" s="356">
        <v>2.02</v>
      </c>
    </row>
    <row r="2481" spans="1:4" ht="30">
      <c r="A2481" s="353">
        <v>38394</v>
      </c>
      <c r="B2481" s="354" t="s">
        <v>10793</v>
      </c>
      <c r="C2481" s="355" t="s">
        <v>730</v>
      </c>
      <c r="D2481" s="356">
        <v>302.36</v>
      </c>
    </row>
    <row r="2482" spans="1:4">
      <c r="A2482" s="353">
        <v>3729</v>
      </c>
      <c r="B2482" s="354" t="s">
        <v>10794</v>
      </c>
      <c r="C2482" s="355" t="s">
        <v>730</v>
      </c>
      <c r="D2482" s="356">
        <v>139.57</v>
      </c>
    </row>
    <row r="2483" spans="1:4" ht="45">
      <c r="A2483" s="353">
        <v>39357</v>
      </c>
      <c r="B2483" s="354" t="s">
        <v>10795</v>
      </c>
      <c r="C2483" s="355" t="s">
        <v>730</v>
      </c>
      <c r="D2483" s="356">
        <v>52.21</v>
      </c>
    </row>
    <row r="2484" spans="1:4" ht="45">
      <c r="A2484" s="353">
        <v>39358</v>
      </c>
      <c r="B2484" s="354" t="s">
        <v>10796</v>
      </c>
      <c r="C2484" s="355" t="s">
        <v>730</v>
      </c>
      <c r="D2484" s="356">
        <v>52.21</v>
      </c>
    </row>
    <row r="2485" spans="1:4" ht="45">
      <c r="A2485" s="353">
        <v>39355</v>
      </c>
      <c r="B2485" s="354" t="s">
        <v>10797</v>
      </c>
      <c r="C2485" s="355" t="s">
        <v>730</v>
      </c>
      <c r="D2485" s="356">
        <v>76.069999999999993</v>
      </c>
    </row>
    <row r="2486" spans="1:4" ht="45">
      <c r="A2486" s="353">
        <v>39356</v>
      </c>
      <c r="B2486" s="354" t="s">
        <v>10798</v>
      </c>
      <c r="C2486" s="355" t="s">
        <v>730</v>
      </c>
      <c r="D2486" s="356">
        <v>72.599999999999994</v>
      </c>
    </row>
    <row r="2487" spans="1:4" ht="45">
      <c r="A2487" s="353">
        <v>39353</v>
      </c>
      <c r="B2487" s="354" t="s">
        <v>10799</v>
      </c>
      <c r="C2487" s="355" t="s">
        <v>730</v>
      </c>
      <c r="D2487" s="356">
        <v>166.66</v>
      </c>
    </row>
    <row r="2488" spans="1:4" ht="45">
      <c r="A2488" s="353">
        <v>39354</v>
      </c>
      <c r="B2488" s="354" t="s">
        <v>10800</v>
      </c>
      <c r="C2488" s="355" t="s">
        <v>730</v>
      </c>
      <c r="D2488" s="356">
        <v>351.63</v>
      </c>
    </row>
    <row r="2489" spans="1:4">
      <c r="A2489" s="353">
        <v>39398</v>
      </c>
      <c r="B2489" s="354" t="s">
        <v>10801</v>
      </c>
      <c r="C2489" s="355" t="s">
        <v>730</v>
      </c>
      <c r="D2489" s="356">
        <v>222.19</v>
      </c>
    </row>
    <row r="2490" spans="1:4" ht="30">
      <c r="A2490" s="353">
        <v>13343</v>
      </c>
      <c r="B2490" s="354" t="s">
        <v>10802</v>
      </c>
      <c r="C2490" s="355" t="s">
        <v>730</v>
      </c>
      <c r="D2490" s="356">
        <v>36.270000000000003</v>
      </c>
    </row>
    <row r="2491" spans="1:4" ht="30">
      <c r="A2491" s="353">
        <v>12118</v>
      </c>
      <c r="B2491" s="354" t="s">
        <v>10803</v>
      </c>
      <c r="C2491" s="355" t="s">
        <v>730</v>
      </c>
      <c r="D2491" s="356">
        <v>24.39</v>
      </c>
    </row>
    <row r="2492" spans="1:4" ht="45">
      <c r="A2492" s="353">
        <v>39482</v>
      </c>
      <c r="B2492" s="354" t="s">
        <v>10804</v>
      </c>
      <c r="C2492" s="355" t="s">
        <v>730</v>
      </c>
      <c r="D2492" s="356">
        <v>632.13</v>
      </c>
    </row>
    <row r="2493" spans="1:4" ht="60">
      <c r="A2493" s="353">
        <v>39486</v>
      </c>
      <c r="B2493" s="354" t="s">
        <v>10805</v>
      </c>
      <c r="C2493" s="355" t="s">
        <v>730</v>
      </c>
      <c r="D2493" s="356">
        <v>515.91</v>
      </c>
    </row>
    <row r="2494" spans="1:4" ht="45">
      <c r="A2494" s="353">
        <v>39484</v>
      </c>
      <c r="B2494" s="354" t="s">
        <v>10806</v>
      </c>
      <c r="C2494" s="355" t="s">
        <v>730</v>
      </c>
      <c r="D2494" s="356">
        <v>632.13</v>
      </c>
    </row>
    <row r="2495" spans="1:4" ht="45">
      <c r="A2495" s="353">
        <v>39488</v>
      </c>
      <c r="B2495" s="354" t="s">
        <v>10807</v>
      </c>
      <c r="C2495" s="355" t="s">
        <v>730</v>
      </c>
      <c r="D2495" s="356">
        <v>524.35</v>
      </c>
    </row>
    <row r="2496" spans="1:4" ht="45">
      <c r="A2496" s="353">
        <v>39485</v>
      </c>
      <c r="B2496" s="354" t="s">
        <v>10808</v>
      </c>
      <c r="C2496" s="355" t="s">
        <v>730</v>
      </c>
      <c r="D2496" s="356">
        <v>632.13</v>
      </c>
    </row>
    <row r="2497" spans="1:4" ht="45">
      <c r="A2497" s="353">
        <v>39489</v>
      </c>
      <c r="B2497" s="354" t="s">
        <v>10809</v>
      </c>
      <c r="C2497" s="355" t="s">
        <v>730</v>
      </c>
      <c r="D2497" s="356">
        <v>533.24</v>
      </c>
    </row>
    <row r="2498" spans="1:4" ht="60">
      <c r="A2498" s="353">
        <v>39490</v>
      </c>
      <c r="B2498" s="354" t="s">
        <v>10810</v>
      </c>
      <c r="C2498" s="355" t="s">
        <v>730</v>
      </c>
      <c r="D2498" s="356">
        <v>794.6</v>
      </c>
    </row>
    <row r="2499" spans="1:4" ht="60">
      <c r="A2499" s="353">
        <v>39494</v>
      </c>
      <c r="B2499" s="354" t="s">
        <v>10811</v>
      </c>
      <c r="C2499" s="355" t="s">
        <v>730</v>
      </c>
      <c r="D2499" s="356">
        <v>570.59</v>
      </c>
    </row>
    <row r="2500" spans="1:4" ht="60">
      <c r="A2500" s="353">
        <v>39495</v>
      </c>
      <c r="B2500" s="354" t="s">
        <v>10812</v>
      </c>
      <c r="C2500" s="355" t="s">
        <v>730</v>
      </c>
      <c r="D2500" s="356">
        <v>642.98</v>
      </c>
    </row>
    <row r="2501" spans="1:4" ht="60">
      <c r="A2501" s="353">
        <v>39496</v>
      </c>
      <c r="B2501" s="354" t="s">
        <v>10813</v>
      </c>
      <c r="C2501" s="355" t="s">
        <v>730</v>
      </c>
      <c r="D2501" s="356">
        <v>707.28</v>
      </c>
    </row>
    <row r="2502" spans="1:4" ht="60">
      <c r="A2502" s="353">
        <v>39492</v>
      </c>
      <c r="B2502" s="354" t="s">
        <v>10814</v>
      </c>
      <c r="C2502" s="355" t="s">
        <v>730</v>
      </c>
      <c r="D2502" s="356">
        <v>818.83</v>
      </c>
    </row>
    <row r="2503" spans="1:4" ht="60">
      <c r="A2503" s="353">
        <v>39497</v>
      </c>
      <c r="B2503" s="354" t="s">
        <v>10815</v>
      </c>
      <c r="C2503" s="355" t="s">
        <v>730</v>
      </c>
      <c r="D2503" s="356">
        <v>739.62</v>
      </c>
    </row>
    <row r="2504" spans="1:4" ht="60">
      <c r="A2504" s="353">
        <v>39493</v>
      </c>
      <c r="B2504" s="354" t="s">
        <v>10816</v>
      </c>
      <c r="C2504" s="355" t="s">
        <v>730</v>
      </c>
      <c r="D2504" s="356">
        <v>878.28</v>
      </c>
    </row>
    <row r="2505" spans="1:4" ht="45">
      <c r="A2505" s="353">
        <v>39500</v>
      </c>
      <c r="B2505" s="354" t="s">
        <v>10817</v>
      </c>
      <c r="C2505" s="355" t="s">
        <v>730</v>
      </c>
      <c r="D2505" s="356">
        <v>958.27</v>
      </c>
    </row>
    <row r="2506" spans="1:4" ht="60">
      <c r="A2506" s="353">
        <v>39498</v>
      </c>
      <c r="B2506" s="354" t="s">
        <v>10818</v>
      </c>
      <c r="C2506" s="355" t="s">
        <v>730</v>
      </c>
      <c r="D2506" s="356">
        <v>1181.8699999999999</v>
      </c>
    </row>
    <row r="2507" spans="1:4" ht="45">
      <c r="A2507" s="353">
        <v>43628</v>
      </c>
      <c r="B2507" s="354" t="s">
        <v>10819</v>
      </c>
      <c r="C2507" s="355" t="s">
        <v>730</v>
      </c>
      <c r="D2507" s="356">
        <v>931.56</v>
      </c>
    </row>
    <row r="2508" spans="1:4" ht="45">
      <c r="A2508" s="353">
        <v>39501</v>
      </c>
      <c r="B2508" s="354" t="s">
        <v>10820</v>
      </c>
      <c r="C2508" s="355" t="s">
        <v>730</v>
      </c>
      <c r="D2508" s="356">
        <v>984.22</v>
      </c>
    </row>
    <row r="2509" spans="1:4" ht="60">
      <c r="A2509" s="353">
        <v>39499</v>
      </c>
      <c r="B2509" s="354" t="s">
        <v>10821</v>
      </c>
      <c r="C2509" s="355" t="s">
        <v>730</v>
      </c>
      <c r="D2509" s="356">
        <v>1198.6500000000001</v>
      </c>
    </row>
    <row r="2510" spans="1:4" ht="45">
      <c r="A2510" s="353">
        <v>43621</v>
      </c>
      <c r="B2510" s="354" t="s">
        <v>10822</v>
      </c>
      <c r="C2510" s="355" t="s">
        <v>730</v>
      </c>
      <c r="D2510" s="356">
        <v>989.79</v>
      </c>
    </row>
    <row r="2511" spans="1:4" ht="30">
      <c r="A2511" s="353">
        <v>3733</v>
      </c>
      <c r="B2511" s="354" t="s">
        <v>10823</v>
      </c>
      <c r="C2511" s="355" t="s">
        <v>731</v>
      </c>
      <c r="D2511" s="356">
        <v>53.86</v>
      </c>
    </row>
    <row r="2512" spans="1:4">
      <c r="A2512" s="353">
        <v>3731</v>
      </c>
      <c r="B2512" s="354" t="s">
        <v>10824</v>
      </c>
      <c r="C2512" s="355" t="s">
        <v>731</v>
      </c>
      <c r="D2512" s="356">
        <v>50</v>
      </c>
    </row>
    <row r="2513" spans="1:4">
      <c r="A2513" s="353">
        <v>38137</v>
      </c>
      <c r="B2513" s="354" t="s">
        <v>10825</v>
      </c>
      <c r="C2513" s="355" t="s">
        <v>731</v>
      </c>
      <c r="D2513" s="356">
        <v>50.29</v>
      </c>
    </row>
    <row r="2514" spans="1:4">
      <c r="A2514" s="353">
        <v>38135</v>
      </c>
      <c r="B2514" s="354" t="s">
        <v>10826</v>
      </c>
      <c r="C2514" s="355" t="s">
        <v>731</v>
      </c>
      <c r="D2514" s="356">
        <v>63.75</v>
      </c>
    </row>
    <row r="2515" spans="1:4">
      <c r="A2515" s="353">
        <v>38138</v>
      </c>
      <c r="B2515" s="354" t="s">
        <v>10827</v>
      </c>
      <c r="C2515" s="355" t="s">
        <v>731</v>
      </c>
      <c r="D2515" s="356">
        <v>49.39</v>
      </c>
    </row>
    <row r="2516" spans="1:4" ht="30">
      <c r="A2516" s="353">
        <v>3736</v>
      </c>
      <c r="B2516" s="354" t="s">
        <v>10828</v>
      </c>
      <c r="C2516" s="355" t="s">
        <v>731</v>
      </c>
      <c r="D2516" s="356">
        <v>49.75</v>
      </c>
    </row>
    <row r="2517" spans="1:4" ht="30">
      <c r="A2517" s="353">
        <v>3741</v>
      </c>
      <c r="B2517" s="354" t="s">
        <v>10829</v>
      </c>
      <c r="C2517" s="355" t="s">
        <v>731</v>
      </c>
      <c r="D2517" s="356">
        <v>51.86</v>
      </c>
    </row>
    <row r="2518" spans="1:4" ht="30">
      <c r="A2518" s="353">
        <v>3745</v>
      </c>
      <c r="B2518" s="354" t="s">
        <v>10830</v>
      </c>
      <c r="C2518" s="355" t="s">
        <v>731</v>
      </c>
      <c r="D2518" s="356">
        <v>55.92</v>
      </c>
    </row>
    <row r="2519" spans="1:4" ht="30">
      <c r="A2519" s="353">
        <v>3743</v>
      </c>
      <c r="B2519" s="354" t="s">
        <v>10831</v>
      </c>
      <c r="C2519" s="355" t="s">
        <v>731</v>
      </c>
      <c r="D2519" s="356">
        <v>51.67</v>
      </c>
    </row>
    <row r="2520" spans="1:4" ht="30">
      <c r="A2520" s="353">
        <v>3744</v>
      </c>
      <c r="B2520" s="354" t="s">
        <v>10832</v>
      </c>
      <c r="C2520" s="355" t="s">
        <v>731</v>
      </c>
      <c r="D2520" s="356">
        <v>56.88</v>
      </c>
    </row>
    <row r="2521" spans="1:4" ht="30">
      <c r="A2521" s="353">
        <v>3739</v>
      </c>
      <c r="B2521" s="354" t="s">
        <v>10833</v>
      </c>
      <c r="C2521" s="355" t="s">
        <v>731</v>
      </c>
      <c r="D2521" s="356">
        <v>59.77</v>
      </c>
    </row>
    <row r="2522" spans="1:4" ht="30">
      <c r="A2522" s="353">
        <v>3737</v>
      </c>
      <c r="B2522" s="354" t="s">
        <v>10834</v>
      </c>
      <c r="C2522" s="355" t="s">
        <v>731</v>
      </c>
      <c r="D2522" s="356">
        <v>62.66</v>
      </c>
    </row>
    <row r="2523" spans="1:4" ht="30">
      <c r="A2523" s="353">
        <v>3738</v>
      </c>
      <c r="B2523" s="354" t="s">
        <v>10835</v>
      </c>
      <c r="C2523" s="355" t="s">
        <v>731</v>
      </c>
      <c r="D2523" s="356">
        <v>72.31</v>
      </c>
    </row>
    <row r="2524" spans="1:4" ht="30">
      <c r="A2524" s="353">
        <v>3747</v>
      </c>
      <c r="B2524" s="354" t="s">
        <v>10836</v>
      </c>
      <c r="C2524" s="355" t="s">
        <v>731</v>
      </c>
      <c r="D2524" s="356">
        <v>56.88</v>
      </c>
    </row>
    <row r="2525" spans="1:4" ht="30">
      <c r="A2525" s="353">
        <v>11649</v>
      </c>
      <c r="B2525" s="354" t="s">
        <v>10837</v>
      </c>
      <c r="C2525" s="355" t="s">
        <v>730</v>
      </c>
      <c r="D2525" s="356">
        <v>412.65</v>
      </c>
    </row>
    <row r="2526" spans="1:4" ht="30">
      <c r="A2526" s="353">
        <v>11650</v>
      </c>
      <c r="B2526" s="354" t="s">
        <v>10838</v>
      </c>
      <c r="C2526" s="355" t="s">
        <v>730</v>
      </c>
      <c r="D2526" s="356">
        <v>703.34</v>
      </c>
    </row>
    <row r="2527" spans="1:4" ht="30">
      <c r="A2527" s="353">
        <v>3742</v>
      </c>
      <c r="B2527" s="354" t="s">
        <v>10839</v>
      </c>
      <c r="C2527" s="355" t="s">
        <v>731</v>
      </c>
      <c r="D2527" s="356">
        <v>75.010000000000005</v>
      </c>
    </row>
    <row r="2528" spans="1:4" ht="30">
      <c r="A2528" s="353">
        <v>3746</v>
      </c>
      <c r="B2528" s="354" t="s">
        <v>10840</v>
      </c>
      <c r="C2528" s="355" t="s">
        <v>731</v>
      </c>
      <c r="D2528" s="356">
        <v>87.58</v>
      </c>
    </row>
    <row r="2529" spans="1:4" ht="30">
      <c r="A2529" s="353">
        <v>21106</v>
      </c>
      <c r="B2529" s="354" t="s">
        <v>10841</v>
      </c>
      <c r="C2529" s="355" t="s">
        <v>733</v>
      </c>
      <c r="D2529" s="356">
        <v>32.119999999999997</v>
      </c>
    </row>
    <row r="2530" spans="1:4">
      <c r="A2530" s="353">
        <v>39377</v>
      </c>
      <c r="B2530" s="354" t="s">
        <v>10842</v>
      </c>
      <c r="C2530" s="355" t="s">
        <v>730</v>
      </c>
      <c r="D2530" s="356">
        <v>223.92</v>
      </c>
    </row>
    <row r="2531" spans="1:4">
      <c r="A2531" s="353">
        <v>38191</v>
      </c>
      <c r="B2531" s="354" t="s">
        <v>10843</v>
      </c>
      <c r="C2531" s="355" t="s">
        <v>730</v>
      </c>
      <c r="D2531" s="356">
        <v>16.670000000000002</v>
      </c>
    </row>
    <row r="2532" spans="1:4">
      <c r="A2532" s="353">
        <v>39381</v>
      </c>
      <c r="B2532" s="354" t="s">
        <v>10844</v>
      </c>
      <c r="C2532" s="355" t="s">
        <v>730</v>
      </c>
      <c r="D2532" s="356">
        <v>15.55</v>
      </c>
    </row>
    <row r="2533" spans="1:4">
      <c r="A2533" s="353">
        <v>38780</v>
      </c>
      <c r="B2533" s="354" t="s">
        <v>10845</v>
      </c>
      <c r="C2533" s="355" t="s">
        <v>730</v>
      </c>
      <c r="D2533" s="356">
        <v>19.02</v>
      </c>
    </row>
    <row r="2534" spans="1:4">
      <c r="A2534" s="353">
        <v>38781</v>
      </c>
      <c r="B2534" s="354" t="s">
        <v>10846</v>
      </c>
      <c r="C2534" s="355" t="s">
        <v>730</v>
      </c>
      <c r="D2534" s="356">
        <v>64.22</v>
      </c>
    </row>
    <row r="2535" spans="1:4">
      <c r="A2535" s="353">
        <v>38192</v>
      </c>
      <c r="B2535" s="354" t="s">
        <v>10847</v>
      </c>
      <c r="C2535" s="355" t="s">
        <v>730</v>
      </c>
      <c r="D2535" s="356">
        <v>116.21</v>
      </c>
    </row>
    <row r="2536" spans="1:4">
      <c r="A2536" s="353">
        <v>3753</v>
      </c>
      <c r="B2536" s="354" t="s">
        <v>10848</v>
      </c>
      <c r="C2536" s="355" t="s">
        <v>730</v>
      </c>
      <c r="D2536" s="356">
        <v>10.17</v>
      </c>
    </row>
    <row r="2537" spans="1:4">
      <c r="A2537" s="353">
        <v>38782</v>
      </c>
      <c r="B2537" s="354" t="s">
        <v>10849</v>
      </c>
      <c r="C2537" s="355" t="s">
        <v>730</v>
      </c>
      <c r="D2537" s="356">
        <v>13.24</v>
      </c>
    </row>
    <row r="2538" spans="1:4">
      <c r="A2538" s="353">
        <v>38778</v>
      </c>
      <c r="B2538" s="354" t="s">
        <v>10850</v>
      </c>
      <c r="C2538" s="355" t="s">
        <v>730</v>
      </c>
      <c r="D2538" s="356">
        <v>9.94</v>
      </c>
    </row>
    <row r="2539" spans="1:4">
      <c r="A2539" s="353">
        <v>38779</v>
      </c>
      <c r="B2539" s="354" t="s">
        <v>10851</v>
      </c>
      <c r="C2539" s="355" t="s">
        <v>730</v>
      </c>
      <c r="D2539" s="356">
        <v>10.54</v>
      </c>
    </row>
    <row r="2540" spans="1:4">
      <c r="A2540" s="353">
        <v>39388</v>
      </c>
      <c r="B2540" s="354" t="s">
        <v>10852</v>
      </c>
      <c r="C2540" s="355" t="s">
        <v>730</v>
      </c>
      <c r="D2540" s="356">
        <v>7.74</v>
      </c>
    </row>
    <row r="2541" spans="1:4">
      <c r="A2541" s="353">
        <v>39387</v>
      </c>
      <c r="B2541" s="354" t="s">
        <v>10853</v>
      </c>
      <c r="C2541" s="355" t="s">
        <v>730</v>
      </c>
      <c r="D2541" s="356">
        <v>12.08</v>
      </c>
    </row>
    <row r="2542" spans="1:4">
      <c r="A2542" s="353">
        <v>39386</v>
      </c>
      <c r="B2542" s="354" t="s">
        <v>10854</v>
      </c>
      <c r="C2542" s="355" t="s">
        <v>730</v>
      </c>
      <c r="D2542" s="356">
        <v>8.42</v>
      </c>
    </row>
    <row r="2543" spans="1:4">
      <c r="A2543" s="353">
        <v>38194</v>
      </c>
      <c r="B2543" s="354" t="s">
        <v>10855</v>
      </c>
      <c r="C2543" s="355" t="s">
        <v>730</v>
      </c>
      <c r="D2543" s="356">
        <v>6.3</v>
      </c>
    </row>
    <row r="2544" spans="1:4">
      <c r="A2544" s="353">
        <v>38193</v>
      </c>
      <c r="B2544" s="354" t="s">
        <v>10856</v>
      </c>
      <c r="C2544" s="355" t="s">
        <v>730</v>
      </c>
      <c r="D2544" s="356">
        <v>5.47</v>
      </c>
    </row>
    <row r="2545" spans="1:4">
      <c r="A2545" s="353">
        <v>12216</v>
      </c>
      <c r="B2545" s="354" t="s">
        <v>10857</v>
      </c>
      <c r="C2545" s="355" t="s">
        <v>730</v>
      </c>
      <c r="D2545" s="356">
        <v>58.12</v>
      </c>
    </row>
    <row r="2546" spans="1:4">
      <c r="A2546" s="353">
        <v>3757</v>
      </c>
      <c r="B2546" s="354" t="s">
        <v>10858</v>
      </c>
      <c r="C2546" s="355" t="s">
        <v>730</v>
      </c>
      <c r="D2546" s="356">
        <v>67.2</v>
      </c>
    </row>
    <row r="2547" spans="1:4">
      <c r="A2547" s="353">
        <v>3758</v>
      </c>
      <c r="B2547" s="354" t="s">
        <v>10859</v>
      </c>
      <c r="C2547" s="355" t="s">
        <v>730</v>
      </c>
      <c r="D2547" s="356">
        <v>78.349999999999994</v>
      </c>
    </row>
    <row r="2548" spans="1:4">
      <c r="A2548" s="353">
        <v>12214</v>
      </c>
      <c r="B2548" s="354" t="s">
        <v>10860</v>
      </c>
      <c r="C2548" s="355" t="s">
        <v>730</v>
      </c>
      <c r="D2548" s="356">
        <v>26.83</v>
      </c>
    </row>
    <row r="2549" spans="1:4">
      <c r="A2549" s="353">
        <v>3749</v>
      </c>
      <c r="B2549" s="354" t="s">
        <v>10861</v>
      </c>
      <c r="C2549" s="355" t="s">
        <v>730</v>
      </c>
      <c r="D2549" s="356">
        <v>47.82</v>
      </c>
    </row>
    <row r="2550" spans="1:4">
      <c r="A2550" s="353">
        <v>3751</v>
      </c>
      <c r="B2550" s="354" t="s">
        <v>10862</v>
      </c>
      <c r="C2550" s="355" t="s">
        <v>730</v>
      </c>
      <c r="D2550" s="356">
        <v>65.260000000000005</v>
      </c>
    </row>
    <row r="2551" spans="1:4">
      <c r="A2551" s="353">
        <v>39376</v>
      </c>
      <c r="B2551" s="354" t="s">
        <v>10863</v>
      </c>
      <c r="C2551" s="355" t="s">
        <v>730</v>
      </c>
      <c r="D2551" s="356">
        <v>55.02</v>
      </c>
    </row>
    <row r="2552" spans="1:4">
      <c r="A2552" s="353">
        <v>3752</v>
      </c>
      <c r="B2552" s="354" t="s">
        <v>10864</v>
      </c>
      <c r="C2552" s="355" t="s">
        <v>730</v>
      </c>
      <c r="D2552" s="356">
        <v>107.65</v>
      </c>
    </row>
    <row r="2553" spans="1:4" ht="45">
      <c r="A2553" s="353">
        <v>746</v>
      </c>
      <c r="B2553" s="354" t="s">
        <v>10865</v>
      </c>
      <c r="C2553" s="355" t="s">
        <v>730</v>
      </c>
      <c r="D2553" s="356">
        <v>2605.9899999999998</v>
      </c>
    </row>
    <row r="2554" spans="1:4" ht="30">
      <c r="A2554" s="353">
        <v>20269</v>
      </c>
      <c r="B2554" s="421" t="s">
        <v>10866</v>
      </c>
      <c r="C2554" s="355" t="s">
        <v>730</v>
      </c>
      <c r="D2554" s="356">
        <v>115.26</v>
      </c>
    </row>
    <row r="2555" spans="1:4" ht="30">
      <c r="A2555" s="353">
        <v>20270</v>
      </c>
      <c r="B2555" s="354" t="s">
        <v>10867</v>
      </c>
      <c r="C2555" s="355" t="s">
        <v>730</v>
      </c>
      <c r="D2555" s="356">
        <v>127.36</v>
      </c>
    </row>
    <row r="2556" spans="1:4" ht="30">
      <c r="A2556" s="353">
        <v>11696</v>
      </c>
      <c r="B2556" s="354" t="s">
        <v>10868</v>
      </c>
      <c r="C2556" s="355" t="s">
        <v>730</v>
      </c>
      <c r="D2556" s="356">
        <v>203.87</v>
      </c>
    </row>
    <row r="2557" spans="1:4" ht="30">
      <c r="A2557" s="353">
        <v>10427</v>
      </c>
      <c r="B2557" s="354" t="s">
        <v>10869</v>
      </c>
      <c r="C2557" s="355" t="s">
        <v>730</v>
      </c>
      <c r="D2557" s="356">
        <v>570.53</v>
      </c>
    </row>
    <row r="2558" spans="1:4" ht="30">
      <c r="A2558" s="353">
        <v>10428</v>
      </c>
      <c r="B2558" s="354" t="s">
        <v>10870</v>
      </c>
      <c r="C2558" s="355" t="s">
        <v>730</v>
      </c>
      <c r="D2558" s="356">
        <v>587.82000000000005</v>
      </c>
    </row>
    <row r="2559" spans="1:4" ht="30">
      <c r="A2559" s="353">
        <v>36521</v>
      </c>
      <c r="B2559" s="354" t="s">
        <v>10871</v>
      </c>
      <c r="C2559" s="355" t="s">
        <v>730</v>
      </c>
      <c r="D2559" s="356">
        <v>183.41</v>
      </c>
    </row>
    <row r="2560" spans="1:4">
      <c r="A2560" s="353">
        <v>36794</v>
      </c>
      <c r="B2560" s="354" t="s">
        <v>10872</v>
      </c>
      <c r="C2560" s="355" t="s">
        <v>730</v>
      </c>
      <c r="D2560" s="356">
        <v>195.25</v>
      </c>
    </row>
    <row r="2561" spans="1:4">
      <c r="A2561" s="353">
        <v>10426</v>
      </c>
      <c r="B2561" s="354" t="s">
        <v>10873</v>
      </c>
      <c r="C2561" s="355" t="s">
        <v>730</v>
      </c>
      <c r="D2561" s="356">
        <v>218.64</v>
      </c>
    </row>
    <row r="2562" spans="1:4">
      <c r="A2562" s="353">
        <v>10425</v>
      </c>
      <c r="B2562" s="354" t="s">
        <v>10874</v>
      </c>
      <c r="C2562" s="355" t="s">
        <v>730</v>
      </c>
      <c r="D2562" s="356">
        <v>110.92</v>
      </c>
    </row>
    <row r="2563" spans="1:4">
      <c r="A2563" s="353">
        <v>10431</v>
      </c>
      <c r="B2563" s="354" t="s">
        <v>10875</v>
      </c>
      <c r="C2563" s="355" t="s">
        <v>730</v>
      </c>
      <c r="D2563" s="356">
        <v>379.75</v>
      </c>
    </row>
    <row r="2564" spans="1:4">
      <c r="A2564" s="353">
        <v>10429</v>
      </c>
      <c r="B2564" s="354" t="s">
        <v>10876</v>
      </c>
      <c r="C2564" s="355" t="s">
        <v>730</v>
      </c>
      <c r="D2564" s="356">
        <v>187.34</v>
      </c>
    </row>
    <row r="2565" spans="1:4">
      <c r="A2565" s="353">
        <v>2354</v>
      </c>
      <c r="B2565" s="354" t="s">
        <v>10877</v>
      </c>
      <c r="C2565" s="355" t="s">
        <v>736</v>
      </c>
      <c r="D2565" s="356">
        <v>20.69</v>
      </c>
    </row>
    <row r="2566" spans="1:4">
      <c r="A2566" s="353">
        <v>40932</v>
      </c>
      <c r="B2566" s="354" t="s">
        <v>10878</v>
      </c>
      <c r="C2566" s="355" t="s">
        <v>737</v>
      </c>
      <c r="D2566" s="356">
        <v>3623.13</v>
      </c>
    </row>
    <row r="2567" spans="1:4">
      <c r="A2567" s="353">
        <v>10853</v>
      </c>
      <c r="B2567" s="354" t="s">
        <v>10879</v>
      </c>
      <c r="C2567" s="355" t="s">
        <v>730</v>
      </c>
      <c r="D2567" s="356">
        <v>111.99</v>
      </c>
    </row>
    <row r="2568" spans="1:4">
      <c r="A2568" s="353">
        <v>5093</v>
      </c>
      <c r="B2568" s="354" t="s">
        <v>10880</v>
      </c>
      <c r="C2568" s="355" t="s">
        <v>738</v>
      </c>
      <c r="D2568" s="356">
        <v>17.29</v>
      </c>
    </row>
    <row r="2569" spans="1:4">
      <c r="A2569" s="353">
        <v>44331</v>
      </c>
      <c r="B2569" s="354" t="s">
        <v>10881</v>
      </c>
      <c r="C2569" s="355" t="s">
        <v>734</v>
      </c>
      <c r="D2569" s="356">
        <v>51.48</v>
      </c>
    </row>
    <row r="2570" spans="1:4" ht="30">
      <c r="A2570" s="353">
        <v>37768</v>
      </c>
      <c r="B2570" s="354" t="s">
        <v>10882</v>
      </c>
      <c r="C2570" s="355" t="s">
        <v>730</v>
      </c>
      <c r="D2570" s="356">
        <v>295000</v>
      </c>
    </row>
    <row r="2571" spans="1:4" ht="30">
      <c r="A2571" s="353">
        <v>37773</v>
      </c>
      <c r="B2571" s="354" t="s">
        <v>10883</v>
      </c>
      <c r="C2571" s="355" t="s">
        <v>730</v>
      </c>
      <c r="D2571" s="356">
        <v>250504.73</v>
      </c>
    </row>
    <row r="2572" spans="1:4" ht="30">
      <c r="A2572" s="353">
        <v>37769</v>
      </c>
      <c r="B2572" s="354" t="s">
        <v>10884</v>
      </c>
      <c r="C2572" s="355" t="s">
        <v>730</v>
      </c>
      <c r="D2572" s="356">
        <v>419376.48</v>
      </c>
    </row>
    <row r="2573" spans="1:4" ht="30">
      <c r="A2573" s="353">
        <v>37770</v>
      </c>
      <c r="B2573" s="354" t="s">
        <v>10885</v>
      </c>
      <c r="C2573" s="355" t="s">
        <v>730</v>
      </c>
      <c r="D2573" s="356">
        <v>711748.8</v>
      </c>
    </row>
    <row r="2574" spans="1:4">
      <c r="A2574" s="353">
        <v>38382</v>
      </c>
      <c r="B2574" s="354" t="s">
        <v>10886</v>
      </c>
      <c r="C2574" s="355" t="s">
        <v>730</v>
      </c>
      <c r="D2574" s="356">
        <v>11</v>
      </c>
    </row>
    <row r="2575" spans="1:4">
      <c r="A2575" s="353">
        <v>38383</v>
      </c>
      <c r="B2575" s="354" t="s">
        <v>10887</v>
      </c>
      <c r="C2575" s="355" t="s">
        <v>730</v>
      </c>
      <c r="D2575" s="356">
        <v>2.06</v>
      </c>
    </row>
    <row r="2576" spans="1:4">
      <c r="A2576" s="353">
        <v>3768</v>
      </c>
      <c r="B2576" s="354" t="s">
        <v>10888</v>
      </c>
      <c r="C2576" s="355" t="s">
        <v>730</v>
      </c>
      <c r="D2576" s="356">
        <v>4.38</v>
      </c>
    </row>
    <row r="2577" spans="1:4">
      <c r="A2577" s="353">
        <v>3767</v>
      </c>
      <c r="B2577" s="354" t="s">
        <v>10889</v>
      </c>
      <c r="C2577" s="355" t="s">
        <v>730</v>
      </c>
      <c r="D2577" s="356">
        <v>1.46</v>
      </c>
    </row>
    <row r="2578" spans="1:4" ht="30">
      <c r="A2578" s="353">
        <v>13192</v>
      </c>
      <c r="B2578" s="354" t="s">
        <v>10890</v>
      </c>
      <c r="C2578" s="355" t="s">
        <v>730</v>
      </c>
      <c r="D2578" s="356">
        <v>5485.18</v>
      </c>
    </row>
    <row r="2579" spans="1:4" ht="30">
      <c r="A2579" s="353">
        <v>38413</v>
      </c>
      <c r="B2579" s="354" t="s">
        <v>10891</v>
      </c>
      <c r="C2579" s="355" t="s">
        <v>730</v>
      </c>
      <c r="D2579" s="356">
        <v>907.17</v>
      </c>
    </row>
    <row r="2580" spans="1:4" ht="45">
      <c r="A2580" s="353">
        <v>42440</v>
      </c>
      <c r="B2580" s="354" t="s">
        <v>10892</v>
      </c>
      <c r="C2580" s="355" t="s">
        <v>730</v>
      </c>
      <c r="D2580" s="356">
        <v>1235.9100000000001</v>
      </c>
    </row>
    <row r="2581" spans="1:4" ht="45">
      <c r="A2581" s="353">
        <v>20193</v>
      </c>
      <c r="B2581" s="354" t="s">
        <v>10893</v>
      </c>
      <c r="C2581" s="355" t="s">
        <v>746</v>
      </c>
      <c r="D2581" s="356">
        <v>16.12</v>
      </c>
    </row>
    <row r="2582" spans="1:4" ht="45">
      <c r="A2582" s="353">
        <v>10527</v>
      </c>
      <c r="B2582" s="354" t="s">
        <v>10894</v>
      </c>
      <c r="C2582" s="355" t="s">
        <v>747</v>
      </c>
      <c r="D2582" s="356">
        <v>21.5</v>
      </c>
    </row>
    <row r="2583" spans="1:4" ht="30">
      <c r="A2583" s="353">
        <v>41805</v>
      </c>
      <c r="B2583" s="354" t="s">
        <v>10895</v>
      </c>
      <c r="C2583" s="355" t="s">
        <v>737</v>
      </c>
      <c r="D2583" s="356">
        <v>618.12</v>
      </c>
    </row>
    <row r="2584" spans="1:4" ht="30">
      <c r="A2584" s="353">
        <v>40271</v>
      </c>
      <c r="B2584" s="354" t="s">
        <v>10896</v>
      </c>
      <c r="C2584" s="355" t="s">
        <v>7130</v>
      </c>
      <c r="D2584" s="356">
        <v>16.45</v>
      </c>
    </row>
    <row r="2585" spans="1:4" ht="30">
      <c r="A2585" s="353">
        <v>40287</v>
      </c>
      <c r="B2585" s="354" t="s">
        <v>10897</v>
      </c>
      <c r="C2585" s="355" t="s">
        <v>737</v>
      </c>
      <c r="D2585" s="356">
        <v>6.33</v>
      </c>
    </row>
    <row r="2586" spans="1:4" ht="45">
      <c r="A2586" s="353">
        <v>4084</v>
      </c>
      <c r="B2586" s="354" t="s">
        <v>10898</v>
      </c>
      <c r="C2586" s="355" t="s">
        <v>736</v>
      </c>
      <c r="D2586" s="356">
        <v>1.62</v>
      </c>
    </row>
    <row r="2587" spans="1:4" ht="45">
      <c r="A2587" s="353">
        <v>743</v>
      </c>
      <c r="B2587" s="354" t="s">
        <v>10899</v>
      </c>
      <c r="C2587" s="355" t="s">
        <v>736</v>
      </c>
      <c r="D2587" s="356">
        <v>1.62</v>
      </c>
    </row>
    <row r="2588" spans="1:4" ht="45">
      <c r="A2588" s="353">
        <v>40293</v>
      </c>
      <c r="B2588" s="354" t="s">
        <v>10900</v>
      </c>
      <c r="C2588" s="355" t="s">
        <v>736</v>
      </c>
      <c r="D2588" s="356">
        <v>1.94</v>
      </c>
    </row>
    <row r="2589" spans="1:4" ht="45">
      <c r="A2589" s="353">
        <v>40294</v>
      </c>
      <c r="B2589" s="354" t="s">
        <v>10901</v>
      </c>
      <c r="C2589" s="355" t="s">
        <v>736</v>
      </c>
      <c r="D2589" s="356">
        <v>1.62</v>
      </c>
    </row>
    <row r="2590" spans="1:4" ht="45">
      <c r="A2590" s="353">
        <v>4085</v>
      </c>
      <c r="B2590" s="354" t="s">
        <v>10902</v>
      </c>
      <c r="C2590" s="355" t="s">
        <v>736</v>
      </c>
      <c r="D2590" s="356">
        <v>2.2599999999999998</v>
      </c>
    </row>
    <row r="2591" spans="1:4" ht="30">
      <c r="A2591" s="353">
        <v>10779</v>
      </c>
      <c r="B2591" s="354" t="s">
        <v>10903</v>
      </c>
      <c r="C2591" s="355" t="s">
        <v>737</v>
      </c>
      <c r="D2591" s="356">
        <v>981.25</v>
      </c>
    </row>
    <row r="2592" spans="1:4" ht="30">
      <c r="A2592" s="353">
        <v>10777</v>
      </c>
      <c r="B2592" s="354" t="s">
        <v>10904</v>
      </c>
      <c r="C2592" s="355" t="s">
        <v>737</v>
      </c>
      <c r="D2592" s="356">
        <v>891.3</v>
      </c>
    </row>
    <row r="2593" spans="1:4" ht="30">
      <c r="A2593" s="353">
        <v>10775</v>
      </c>
      <c r="B2593" s="354" t="s">
        <v>10905</v>
      </c>
      <c r="C2593" s="355" t="s">
        <v>737</v>
      </c>
      <c r="D2593" s="356">
        <v>785</v>
      </c>
    </row>
    <row r="2594" spans="1:4" ht="30">
      <c r="A2594" s="353">
        <v>10776</v>
      </c>
      <c r="B2594" s="354" t="s">
        <v>10906</v>
      </c>
      <c r="C2594" s="355" t="s">
        <v>737</v>
      </c>
      <c r="D2594" s="356">
        <v>613.28</v>
      </c>
    </row>
    <row r="2595" spans="1:4" ht="30">
      <c r="A2595" s="353">
        <v>10778</v>
      </c>
      <c r="B2595" s="354" t="s">
        <v>10907</v>
      </c>
      <c r="C2595" s="355" t="s">
        <v>737</v>
      </c>
      <c r="D2595" s="356">
        <v>981.25</v>
      </c>
    </row>
    <row r="2596" spans="1:4" ht="30">
      <c r="A2596" s="353">
        <v>40339</v>
      </c>
      <c r="B2596" s="354" t="s">
        <v>10908</v>
      </c>
      <c r="C2596" s="355" t="s">
        <v>7130</v>
      </c>
      <c r="D2596" s="356">
        <v>5.77</v>
      </c>
    </row>
    <row r="2597" spans="1:4" ht="30">
      <c r="A2597" s="353">
        <v>10749</v>
      </c>
      <c r="B2597" s="354" t="s">
        <v>10909</v>
      </c>
      <c r="C2597" s="355" t="s">
        <v>7130</v>
      </c>
      <c r="D2597" s="356">
        <v>19.079999999999998</v>
      </c>
    </row>
    <row r="2598" spans="1:4">
      <c r="A2598" s="353">
        <v>40290</v>
      </c>
      <c r="B2598" s="354" t="s">
        <v>10910</v>
      </c>
      <c r="C2598" s="355" t="s">
        <v>7130</v>
      </c>
      <c r="D2598" s="356">
        <v>10.32</v>
      </c>
    </row>
    <row r="2599" spans="1:4" ht="30">
      <c r="A2599" s="353">
        <v>3346</v>
      </c>
      <c r="B2599" s="354" t="s">
        <v>10911</v>
      </c>
      <c r="C2599" s="355" t="s">
        <v>736</v>
      </c>
      <c r="D2599" s="356">
        <v>17.5</v>
      </c>
    </row>
    <row r="2600" spans="1:4" ht="30">
      <c r="A2600" s="353">
        <v>3348</v>
      </c>
      <c r="B2600" s="354" t="s">
        <v>10912</v>
      </c>
      <c r="C2600" s="355" t="s">
        <v>736</v>
      </c>
      <c r="D2600" s="356">
        <v>20.93</v>
      </c>
    </row>
    <row r="2601" spans="1:4">
      <c r="A2601" s="353">
        <v>39833</v>
      </c>
      <c r="B2601" s="354" t="s">
        <v>10913</v>
      </c>
      <c r="C2601" s="355" t="s">
        <v>736</v>
      </c>
      <c r="D2601" s="356">
        <v>28.67</v>
      </c>
    </row>
    <row r="2602" spans="1:4">
      <c r="A2602" s="353">
        <v>7252</v>
      </c>
      <c r="B2602" s="354" t="s">
        <v>10914</v>
      </c>
      <c r="C2602" s="355" t="s">
        <v>736</v>
      </c>
      <c r="D2602" s="356">
        <v>2.34</v>
      </c>
    </row>
    <row r="2603" spans="1:4" ht="30">
      <c r="A2603" s="353">
        <v>7247</v>
      </c>
      <c r="B2603" s="354" t="s">
        <v>10915</v>
      </c>
      <c r="C2603" s="355" t="s">
        <v>736</v>
      </c>
      <c r="D2603" s="356">
        <v>2.34</v>
      </c>
    </row>
    <row r="2604" spans="1:4" ht="30">
      <c r="A2604" s="353">
        <v>40291</v>
      </c>
      <c r="B2604" s="354" t="s">
        <v>10916</v>
      </c>
      <c r="C2604" s="355" t="s">
        <v>7130</v>
      </c>
      <c r="D2604" s="356">
        <v>537.5</v>
      </c>
    </row>
    <row r="2605" spans="1:4" ht="30">
      <c r="A2605" s="353">
        <v>40275</v>
      </c>
      <c r="B2605" s="354" t="s">
        <v>10917</v>
      </c>
      <c r="C2605" s="355" t="s">
        <v>7130</v>
      </c>
      <c r="D2605" s="356">
        <v>17.2</v>
      </c>
    </row>
    <row r="2606" spans="1:4">
      <c r="A2606" s="353">
        <v>42408</v>
      </c>
      <c r="B2606" s="354" t="s">
        <v>10918</v>
      </c>
      <c r="C2606" s="355" t="s">
        <v>731</v>
      </c>
      <c r="D2606" s="356">
        <v>1.87</v>
      </c>
    </row>
    <row r="2607" spans="1:4">
      <c r="A2607" s="353">
        <v>3777</v>
      </c>
      <c r="B2607" s="354" t="s">
        <v>10919</v>
      </c>
      <c r="C2607" s="355" t="s">
        <v>731</v>
      </c>
      <c r="D2607" s="356">
        <v>1.35</v>
      </c>
    </row>
    <row r="2608" spans="1:4" ht="30">
      <c r="A2608" s="353">
        <v>44699</v>
      </c>
      <c r="B2608" s="354" t="s">
        <v>10920</v>
      </c>
      <c r="C2608" s="355" t="s">
        <v>733</v>
      </c>
      <c r="D2608" s="356">
        <v>45.83</v>
      </c>
    </row>
    <row r="2609" spans="1:4">
      <c r="A2609" s="353">
        <v>3798</v>
      </c>
      <c r="B2609" s="354" t="s">
        <v>10921</v>
      </c>
      <c r="C2609" s="355" t="s">
        <v>730</v>
      </c>
      <c r="D2609" s="356">
        <v>87.77</v>
      </c>
    </row>
    <row r="2610" spans="1:4" ht="30">
      <c r="A2610" s="353">
        <v>38769</v>
      </c>
      <c r="B2610" s="354" t="s">
        <v>10922</v>
      </c>
      <c r="C2610" s="355" t="s">
        <v>730</v>
      </c>
      <c r="D2610" s="356">
        <v>68.540000000000006</v>
      </c>
    </row>
    <row r="2611" spans="1:4" ht="30">
      <c r="A2611" s="353">
        <v>39510</v>
      </c>
      <c r="B2611" s="354" t="s">
        <v>10923</v>
      </c>
      <c r="C2611" s="355" t="s">
        <v>730</v>
      </c>
      <c r="D2611" s="356">
        <v>277.42</v>
      </c>
    </row>
    <row r="2612" spans="1:4" ht="30">
      <c r="A2612" s="353">
        <v>38776</v>
      </c>
      <c r="B2612" s="354" t="s">
        <v>10924</v>
      </c>
      <c r="C2612" s="355" t="s">
        <v>730</v>
      </c>
      <c r="D2612" s="356">
        <v>294.42</v>
      </c>
    </row>
    <row r="2613" spans="1:4" ht="30">
      <c r="A2613" s="353">
        <v>38774</v>
      </c>
      <c r="B2613" s="354" t="s">
        <v>10925</v>
      </c>
      <c r="C2613" s="355" t="s">
        <v>730</v>
      </c>
      <c r="D2613" s="356">
        <v>15.82</v>
      </c>
    </row>
    <row r="2614" spans="1:4" ht="30">
      <c r="A2614" s="353">
        <v>42247</v>
      </c>
      <c r="B2614" s="354" t="s">
        <v>10926</v>
      </c>
      <c r="C2614" s="355" t="s">
        <v>730</v>
      </c>
      <c r="D2614" s="356">
        <v>540.22</v>
      </c>
    </row>
    <row r="2615" spans="1:4" ht="30">
      <c r="A2615" s="353">
        <v>42248</v>
      </c>
      <c r="B2615" s="354" t="s">
        <v>10927</v>
      </c>
      <c r="C2615" s="355" t="s">
        <v>730</v>
      </c>
      <c r="D2615" s="356">
        <v>627.5</v>
      </c>
    </row>
    <row r="2616" spans="1:4" ht="30">
      <c r="A2616" s="353">
        <v>42249</v>
      </c>
      <c r="B2616" s="354" t="s">
        <v>10928</v>
      </c>
      <c r="C2616" s="355" t="s">
        <v>730</v>
      </c>
      <c r="D2616" s="356">
        <v>1039.55</v>
      </c>
    </row>
    <row r="2617" spans="1:4" ht="30">
      <c r="A2617" s="353">
        <v>42244</v>
      </c>
      <c r="B2617" s="354" t="s">
        <v>10929</v>
      </c>
      <c r="C2617" s="355" t="s">
        <v>730</v>
      </c>
      <c r="D2617" s="356">
        <v>162.35</v>
      </c>
    </row>
    <row r="2618" spans="1:4" ht="30">
      <c r="A2618" s="353">
        <v>42245</v>
      </c>
      <c r="B2618" s="354" t="s">
        <v>10930</v>
      </c>
      <c r="C2618" s="355" t="s">
        <v>730</v>
      </c>
      <c r="D2618" s="356">
        <v>299.58</v>
      </c>
    </row>
    <row r="2619" spans="1:4" ht="30">
      <c r="A2619" s="353">
        <v>42246</v>
      </c>
      <c r="B2619" s="354" t="s">
        <v>10931</v>
      </c>
      <c r="C2619" s="355" t="s">
        <v>730</v>
      </c>
      <c r="D2619" s="356">
        <v>331.62</v>
      </c>
    </row>
    <row r="2620" spans="1:4" ht="30">
      <c r="A2620" s="353">
        <v>42243</v>
      </c>
      <c r="B2620" s="354" t="s">
        <v>10932</v>
      </c>
      <c r="C2620" s="355" t="s">
        <v>730</v>
      </c>
      <c r="D2620" s="356">
        <v>399.87</v>
      </c>
    </row>
    <row r="2621" spans="1:4" ht="30">
      <c r="A2621" s="353">
        <v>38889</v>
      </c>
      <c r="B2621" s="354" t="s">
        <v>10933</v>
      </c>
      <c r="C2621" s="355" t="s">
        <v>730</v>
      </c>
      <c r="D2621" s="356">
        <v>52.54</v>
      </c>
    </row>
    <row r="2622" spans="1:4" ht="30">
      <c r="A2622" s="353">
        <v>38784</v>
      </c>
      <c r="B2622" s="354" t="s">
        <v>10934</v>
      </c>
      <c r="C2622" s="355" t="s">
        <v>730</v>
      </c>
      <c r="D2622" s="356">
        <v>70.290000000000006</v>
      </c>
    </row>
    <row r="2623" spans="1:4" ht="30">
      <c r="A2623" s="353">
        <v>3788</v>
      </c>
      <c r="B2623" s="354" t="s">
        <v>10935</v>
      </c>
      <c r="C2623" s="355" t="s">
        <v>730</v>
      </c>
      <c r="D2623" s="356">
        <v>73.25</v>
      </c>
    </row>
    <row r="2624" spans="1:4" ht="30">
      <c r="A2624" s="353">
        <v>12230</v>
      </c>
      <c r="B2624" s="354" t="s">
        <v>10936</v>
      </c>
      <c r="C2624" s="355" t="s">
        <v>730</v>
      </c>
      <c r="D2624" s="356">
        <v>18.84</v>
      </c>
    </row>
    <row r="2625" spans="1:4" ht="30">
      <c r="A2625" s="353">
        <v>3780</v>
      </c>
      <c r="B2625" s="354" t="s">
        <v>10937</v>
      </c>
      <c r="C2625" s="355" t="s">
        <v>730</v>
      </c>
      <c r="D2625" s="356">
        <v>108.07</v>
      </c>
    </row>
    <row r="2626" spans="1:4" ht="30">
      <c r="A2626" s="353">
        <v>12231</v>
      </c>
      <c r="B2626" s="354" t="s">
        <v>10938</v>
      </c>
      <c r="C2626" s="355" t="s">
        <v>730</v>
      </c>
      <c r="D2626" s="356">
        <v>31.33</v>
      </c>
    </row>
    <row r="2627" spans="1:4" ht="30">
      <c r="A2627" s="353">
        <v>3811</v>
      </c>
      <c r="B2627" s="354" t="s">
        <v>10939</v>
      </c>
      <c r="C2627" s="355" t="s">
        <v>730</v>
      </c>
      <c r="D2627" s="356">
        <v>101.51</v>
      </c>
    </row>
    <row r="2628" spans="1:4" ht="30">
      <c r="A2628" s="353">
        <v>12232</v>
      </c>
      <c r="B2628" s="354" t="s">
        <v>10940</v>
      </c>
      <c r="C2628" s="355" t="s">
        <v>730</v>
      </c>
      <c r="D2628" s="356">
        <v>32.82</v>
      </c>
    </row>
    <row r="2629" spans="1:4" ht="30">
      <c r="A2629" s="353">
        <v>3799</v>
      </c>
      <c r="B2629" s="354" t="s">
        <v>10941</v>
      </c>
      <c r="C2629" s="355" t="s">
        <v>730</v>
      </c>
      <c r="D2629" s="356">
        <v>143.56</v>
      </c>
    </row>
    <row r="2630" spans="1:4" ht="30">
      <c r="A2630" s="353">
        <v>12239</v>
      </c>
      <c r="B2630" s="354" t="s">
        <v>10942</v>
      </c>
      <c r="C2630" s="355" t="s">
        <v>730</v>
      </c>
      <c r="D2630" s="356">
        <v>42.97</v>
      </c>
    </row>
    <row r="2631" spans="1:4" ht="30">
      <c r="A2631" s="353">
        <v>38773</v>
      </c>
      <c r="B2631" s="354" t="s">
        <v>10943</v>
      </c>
      <c r="C2631" s="355" t="s">
        <v>730</v>
      </c>
      <c r="D2631" s="356">
        <v>6.89</v>
      </c>
    </row>
    <row r="2632" spans="1:4">
      <c r="A2632" s="353">
        <v>12271</v>
      </c>
      <c r="B2632" s="354" t="s">
        <v>10944</v>
      </c>
      <c r="C2632" s="355" t="s">
        <v>730</v>
      </c>
      <c r="D2632" s="356">
        <v>384.38</v>
      </c>
    </row>
    <row r="2633" spans="1:4" ht="30">
      <c r="A2633" s="353">
        <v>13382</v>
      </c>
      <c r="B2633" s="354" t="s">
        <v>10945</v>
      </c>
      <c r="C2633" s="355" t="s">
        <v>730</v>
      </c>
      <c r="D2633" s="356">
        <v>409.59</v>
      </c>
    </row>
    <row r="2634" spans="1:4" ht="30">
      <c r="A2634" s="353">
        <v>38785</v>
      </c>
      <c r="B2634" s="354" t="s">
        <v>10946</v>
      </c>
      <c r="C2634" s="355" t="s">
        <v>730</v>
      </c>
      <c r="D2634" s="356">
        <v>181.98</v>
      </c>
    </row>
    <row r="2635" spans="1:4" ht="30">
      <c r="A2635" s="353">
        <v>38786</v>
      </c>
      <c r="B2635" s="354" t="s">
        <v>10947</v>
      </c>
      <c r="C2635" s="355" t="s">
        <v>730</v>
      </c>
      <c r="D2635" s="356">
        <v>224.16</v>
      </c>
    </row>
    <row r="2636" spans="1:4">
      <c r="A2636" s="353">
        <v>39385</v>
      </c>
      <c r="B2636" s="354" t="s">
        <v>10948</v>
      </c>
      <c r="C2636" s="355" t="s">
        <v>730</v>
      </c>
      <c r="D2636" s="356">
        <v>14.47</v>
      </c>
    </row>
    <row r="2637" spans="1:4">
      <c r="A2637" s="353">
        <v>39389</v>
      </c>
      <c r="B2637" s="354" t="s">
        <v>10949</v>
      </c>
      <c r="C2637" s="355" t="s">
        <v>730</v>
      </c>
      <c r="D2637" s="356">
        <v>15.7</v>
      </c>
    </row>
    <row r="2638" spans="1:4">
      <c r="A2638" s="353">
        <v>39390</v>
      </c>
      <c r="B2638" s="354" t="s">
        <v>10950</v>
      </c>
      <c r="C2638" s="355" t="s">
        <v>730</v>
      </c>
      <c r="D2638" s="356">
        <v>32.92</v>
      </c>
    </row>
    <row r="2639" spans="1:4">
      <c r="A2639" s="353">
        <v>39391</v>
      </c>
      <c r="B2639" s="354" t="s">
        <v>10951</v>
      </c>
      <c r="C2639" s="355" t="s">
        <v>730</v>
      </c>
      <c r="D2639" s="356">
        <v>36.96</v>
      </c>
    </row>
    <row r="2640" spans="1:4" ht="30">
      <c r="A2640" s="353">
        <v>3803</v>
      </c>
      <c r="B2640" s="354" t="s">
        <v>10952</v>
      </c>
      <c r="C2640" s="355" t="s">
        <v>730</v>
      </c>
      <c r="D2640" s="356">
        <v>65</v>
      </c>
    </row>
    <row r="2641" spans="1:4" ht="30">
      <c r="A2641" s="353">
        <v>38770</v>
      </c>
      <c r="B2641" s="354" t="s">
        <v>10953</v>
      </c>
      <c r="C2641" s="355" t="s">
        <v>730</v>
      </c>
      <c r="D2641" s="356">
        <v>75.260000000000005</v>
      </c>
    </row>
    <row r="2642" spans="1:4">
      <c r="A2642" s="353">
        <v>12267</v>
      </c>
      <c r="B2642" s="354" t="s">
        <v>10954</v>
      </c>
      <c r="C2642" s="355" t="s">
        <v>730</v>
      </c>
      <c r="D2642" s="356">
        <v>220.55</v>
      </c>
    </row>
    <row r="2643" spans="1:4" ht="60">
      <c r="A2643" s="353">
        <v>43265</v>
      </c>
      <c r="B2643" s="354" t="s">
        <v>10955</v>
      </c>
      <c r="C2643" s="355" t="s">
        <v>730</v>
      </c>
      <c r="D2643" s="356">
        <v>45.27</v>
      </c>
    </row>
    <row r="2644" spans="1:4" ht="30">
      <c r="A2644" s="353">
        <v>12266</v>
      </c>
      <c r="B2644" s="354" t="s">
        <v>10956</v>
      </c>
      <c r="C2644" s="355" t="s">
        <v>730</v>
      </c>
      <c r="D2644" s="356">
        <v>112.88</v>
      </c>
    </row>
    <row r="2645" spans="1:4" ht="30">
      <c r="A2645" s="353">
        <v>39378</v>
      </c>
      <c r="B2645" s="354" t="s">
        <v>10957</v>
      </c>
      <c r="C2645" s="355" t="s">
        <v>730</v>
      </c>
      <c r="D2645" s="356">
        <v>80.03</v>
      </c>
    </row>
    <row r="2646" spans="1:4" ht="30">
      <c r="A2646" s="353">
        <v>43543</v>
      </c>
      <c r="B2646" s="354" t="s">
        <v>10958</v>
      </c>
      <c r="C2646" s="355" t="s">
        <v>730</v>
      </c>
      <c r="D2646" s="356">
        <v>166.73</v>
      </c>
    </row>
    <row r="2647" spans="1:4" ht="30">
      <c r="A2647" s="353">
        <v>38775</v>
      </c>
      <c r="B2647" s="354" t="s">
        <v>10959</v>
      </c>
      <c r="C2647" s="355" t="s">
        <v>730</v>
      </c>
      <c r="D2647" s="356">
        <v>84.85</v>
      </c>
    </row>
    <row r="2648" spans="1:4">
      <c r="A2648" s="353">
        <v>44252</v>
      </c>
      <c r="B2648" s="354" t="s">
        <v>10960</v>
      </c>
      <c r="C2648" s="355" t="s">
        <v>730</v>
      </c>
      <c r="D2648" s="356">
        <v>179.51</v>
      </c>
    </row>
    <row r="2649" spans="1:4">
      <c r="A2649" s="353">
        <v>21119</v>
      </c>
      <c r="B2649" s="354" t="s">
        <v>10961</v>
      </c>
      <c r="C2649" s="355" t="s">
        <v>730</v>
      </c>
      <c r="D2649" s="356">
        <v>1.8</v>
      </c>
    </row>
    <row r="2650" spans="1:4">
      <c r="A2650" s="353">
        <v>37974</v>
      </c>
      <c r="B2650" s="354" t="s">
        <v>10962</v>
      </c>
      <c r="C2650" s="355" t="s">
        <v>730</v>
      </c>
      <c r="D2650" s="356">
        <v>2.33</v>
      </c>
    </row>
    <row r="2651" spans="1:4">
      <c r="A2651" s="353">
        <v>37975</v>
      </c>
      <c r="B2651" s="354" t="s">
        <v>10963</v>
      </c>
      <c r="C2651" s="355" t="s">
        <v>730</v>
      </c>
      <c r="D2651" s="356">
        <v>5.18</v>
      </c>
    </row>
    <row r="2652" spans="1:4">
      <c r="A2652" s="353">
        <v>37976</v>
      </c>
      <c r="B2652" s="354" t="s">
        <v>10964</v>
      </c>
      <c r="C2652" s="355" t="s">
        <v>730</v>
      </c>
      <c r="D2652" s="356">
        <v>11.54</v>
      </c>
    </row>
    <row r="2653" spans="1:4">
      <c r="A2653" s="353">
        <v>37977</v>
      </c>
      <c r="B2653" s="354" t="s">
        <v>10965</v>
      </c>
      <c r="C2653" s="355" t="s">
        <v>730</v>
      </c>
      <c r="D2653" s="356">
        <v>15.97</v>
      </c>
    </row>
    <row r="2654" spans="1:4">
      <c r="A2654" s="353">
        <v>37978</v>
      </c>
      <c r="B2654" s="354" t="s">
        <v>10966</v>
      </c>
      <c r="C2654" s="355" t="s">
        <v>730</v>
      </c>
      <c r="D2654" s="356">
        <v>31.67</v>
      </c>
    </row>
    <row r="2655" spans="1:4">
      <c r="A2655" s="353">
        <v>37979</v>
      </c>
      <c r="B2655" s="354" t="s">
        <v>10967</v>
      </c>
      <c r="C2655" s="355" t="s">
        <v>730</v>
      </c>
      <c r="D2655" s="356">
        <v>134.38999999999999</v>
      </c>
    </row>
    <row r="2656" spans="1:4">
      <c r="A2656" s="353">
        <v>37980</v>
      </c>
      <c r="B2656" s="354" t="s">
        <v>10968</v>
      </c>
      <c r="C2656" s="355" t="s">
        <v>730</v>
      </c>
      <c r="D2656" s="356">
        <v>154.38</v>
      </c>
    </row>
    <row r="2657" spans="1:4" ht="30">
      <c r="A2657" s="353">
        <v>36147</v>
      </c>
      <c r="B2657" s="354" t="s">
        <v>10969</v>
      </c>
      <c r="C2657" s="355" t="s">
        <v>738</v>
      </c>
      <c r="D2657" s="356">
        <v>443.78</v>
      </c>
    </row>
    <row r="2658" spans="1:4">
      <c r="A2658" s="353">
        <v>12731</v>
      </c>
      <c r="B2658" s="354" t="s">
        <v>10970</v>
      </c>
      <c r="C2658" s="355" t="s">
        <v>730</v>
      </c>
      <c r="D2658" s="356">
        <v>349.28</v>
      </c>
    </row>
    <row r="2659" spans="1:4">
      <c r="A2659" s="353">
        <v>12723</v>
      </c>
      <c r="B2659" s="354" t="s">
        <v>10971</v>
      </c>
      <c r="C2659" s="355" t="s">
        <v>730</v>
      </c>
      <c r="D2659" s="356">
        <v>2.7</v>
      </c>
    </row>
    <row r="2660" spans="1:4">
      <c r="A2660" s="353">
        <v>12724</v>
      </c>
      <c r="B2660" s="354" t="s">
        <v>10972</v>
      </c>
      <c r="C2660" s="355" t="s">
        <v>730</v>
      </c>
      <c r="D2660" s="356">
        <v>5.2</v>
      </c>
    </row>
    <row r="2661" spans="1:4">
      <c r="A2661" s="353">
        <v>12725</v>
      </c>
      <c r="B2661" s="354" t="s">
        <v>10973</v>
      </c>
      <c r="C2661" s="355" t="s">
        <v>730</v>
      </c>
      <c r="D2661" s="356">
        <v>10.44</v>
      </c>
    </row>
    <row r="2662" spans="1:4">
      <c r="A2662" s="353">
        <v>12726</v>
      </c>
      <c r="B2662" s="354" t="s">
        <v>10974</v>
      </c>
      <c r="C2662" s="355" t="s">
        <v>730</v>
      </c>
      <c r="D2662" s="356">
        <v>23.04</v>
      </c>
    </row>
    <row r="2663" spans="1:4">
      <c r="A2663" s="353">
        <v>12727</v>
      </c>
      <c r="B2663" s="354" t="s">
        <v>10975</v>
      </c>
      <c r="C2663" s="355" t="s">
        <v>730</v>
      </c>
      <c r="D2663" s="356">
        <v>29.22</v>
      </c>
    </row>
    <row r="2664" spans="1:4">
      <c r="A2664" s="353">
        <v>12728</v>
      </c>
      <c r="B2664" s="354" t="s">
        <v>10976</v>
      </c>
      <c r="C2664" s="355" t="s">
        <v>730</v>
      </c>
      <c r="D2664" s="356">
        <v>47.73</v>
      </c>
    </row>
    <row r="2665" spans="1:4">
      <c r="A2665" s="353">
        <v>12729</v>
      </c>
      <c r="B2665" s="354" t="s">
        <v>10977</v>
      </c>
      <c r="C2665" s="355" t="s">
        <v>730</v>
      </c>
      <c r="D2665" s="356">
        <v>156.44999999999999</v>
      </c>
    </row>
    <row r="2666" spans="1:4">
      <c r="A2666" s="353">
        <v>12730</v>
      </c>
      <c r="B2666" s="354" t="s">
        <v>10978</v>
      </c>
      <c r="C2666" s="355" t="s">
        <v>730</v>
      </c>
      <c r="D2666" s="356">
        <v>239.53</v>
      </c>
    </row>
    <row r="2667" spans="1:4">
      <c r="A2667" s="353">
        <v>3840</v>
      </c>
      <c r="B2667" s="354" t="s">
        <v>10979</v>
      </c>
      <c r="C2667" s="355" t="s">
        <v>730</v>
      </c>
      <c r="D2667" s="356">
        <v>43.01</v>
      </c>
    </row>
    <row r="2668" spans="1:4">
      <c r="A2668" s="353">
        <v>3838</v>
      </c>
      <c r="B2668" s="354" t="s">
        <v>10980</v>
      </c>
      <c r="C2668" s="355" t="s">
        <v>730</v>
      </c>
      <c r="D2668" s="356">
        <v>94.93</v>
      </c>
    </row>
    <row r="2669" spans="1:4">
      <c r="A2669" s="353">
        <v>3844</v>
      </c>
      <c r="B2669" s="354" t="s">
        <v>10981</v>
      </c>
      <c r="C2669" s="355" t="s">
        <v>730</v>
      </c>
      <c r="D2669" s="356">
        <v>169.34</v>
      </c>
    </row>
    <row r="2670" spans="1:4">
      <c r="A2670" s="353">
        <v>3839</v>
      </c>
      <c r="B2670" s="354" t="s">
        <v>10982</v>
      </c>
      <c r="C2670" s="355" t="s">
        <v>730</v>
      </c>
      <c r="D2670" s="356">
        <v>308.44</v>
      </c>
    </row>
    <row r="2671" spans="1:4">
      <c r="A2671" s="353">
        <v>3843</v>
      </c>
      <c r="B2671" s="354" t="s">
        <v>10983</v>
      </c>
      <c r="C2671" s="355" t="s">
        <v>730</v>
      </c>
      <c r="D2671" s="356">
        <v>423.34</v>
      </c>
    </row>
    <row r="2672" spans="1:4">
      <c r="A2672" s="353">
        <v>3900</v>
      </c>
      <c r="B2672" s="354" t="s">
        <v>10984</v>
      </c>
      <c r="C2672" s="355" t="s">
        <v>730</v>
      </c>
      <c r="D2672" s="356">
        <v>46.93</v>
      </c>
    </row>
    <row r="2673" spans="1:4">
      <c r="A2673" s="353">
        <v>3846</v>
      </c>
      <c r="B2673" s="354" t="s">
        <v>10985</v>
      </c>
      <c r="C2673" s="355" t="s">
        <v>730</v>
      </c>
      <c r="D2673" s="356">
        <v>14.1</v>
      </c>
    </row>
    <row r="2674" spans="1:4">
      <c r="A2674" s="353">
        <v>3886</v>
      </c>
      <c r="B2674" s="354" t="s">
        <v>10986</v>
      </c>
      <c r="C2674" s="355" t="s">
        <v>730</v>
      </c>
      <c r="D2674" s="356">
        <v>18.72</v>
      </c>
    </row>
    <row r="2675" spans="1:4">
      <c r="A2675" s="353">
        <v>3854</v>
      </c>
      <c r="B2675" s="354" t="s">
        <v>10987</v>
      </c>
      <c r="C2675" s="355" t="s">
        <v>730</v>
      </c>
      <c r="D2675" s="356">
        <v>10.67</v>
      </c>
    </row>
    <row r="2676" spans="1:4">
      <c r="A2676" s="353">
        <v>3873</v>
      </c>
      <c r="B2676" s="354" t="s">
        <v>10988</v>
      </c>
      <c r="C2676" s="355" t="s">
        <v>730</v>
      </c>
      <c r="D2676" s="356">
        <v>12.42</v>
      </c>
    </row>
    <row r="2677" spans="1:4">
      <c r="A2677" s="353">
        <v>38021</v>
      </c>
      <c r="B2677" s="354" t="s">
        <v>10989</v>
      </c>
      <c r="C2677" s="355" t="s">
        <v>730</v>
      </c>
      <c r="D2677" s="356">
        <v>22.05</v>
      </c>
    </row>
    <row r="2678" spans="1:4">
      <c r="A2678" s="353">
        <v>43838</v>
      </c>
      <c r="B2678" s="354" t="s">
        <v>10990</v>
      </c>
      <c r="C2678" s="355" t="s">
        <v>730</v>
      </c>
      <c r="D2678" s="356">
        <v>28.5</v>
      </c>
    </row>
    <row r="2679" spans="1:4">
      <c r="A2679" s="353">
        <v>3847</v>
      </c>
      <c r="B2679" s="354" t="s">
        <v>10991</v>
      </c>
      <c r="C2679" s="355" t="s">
        <v>730</v>
      </c>
      <c r="D2679" s="356">
        <v>28.74</v>
      </c>
    </row>
    <row r="2680" spans="1:4">
      <c r="A2680" s="353">
        <v>38022</v>
      </c>
      <c r="B2680" s="354" t="s">
        <v>10992</v>
      </c>
      <c r="C2680" s="355" t="s">
        <v>730</v>
      </c>
      <c r="D2680" s="356">
        <v>39.51</v>
      </c>
    </row>
    <row r="2681" spans="1:4">
      <c r="A2681" s="353">
        <v>3830</v>
      </c>
      <c r="B2681" s="354" t="s">
        <v>10993</v>
      </c>
      <c r="C2681" s="355" t="s">
        <v>730</v>
      </c>
      <c r="D2681" s="356">
        <v>206.65</v>
      </c>
    </row>
    <row r="2682" spans="1:4">
      <c r="A2682" s="353">
        <v>37981</v>
      </c>
      <c r="B2682" s="354" t="s">
        <v>10994</v>
      </c>
      <c r="C2682" s="355" t="s">
        <v>730</v>
      </c>
      <c r="D2682" s="356">
        <v>6.72</v>
      </c>
    </row>
    <row r="2683" spans="1:4">
      <c r="A2683" s="353">
        <v>37982</v>
      </c>
      <c r="B2683" s="354" t="s">
        <v>10995</v>
      </c>
      <c r="C2683" s="355" t="s">
        <v>730</v>
      </c>
      <c r="D2683" s="356">
        <v>9.76</v>
      </c>
    </row>
    <row r="2684" spans="1:4">
      <c r="A2684" s="353">
        <v>37983</v>
      </c>
      <c r="B2684" s="354" t="s">
        <v>10996</v>
      </c>
      <c r="C2684" s="355" t="s">
        <v>730</v>
      </c>
      <c r="D2684" s="356">
        <v>14.42</v>
      </c>
    </row>
    <row r="2685" spans="1:4">
      <c r="A2685" s="353">
        <v>37984</v>
      </c>
      <c r="B2685" s="354" t="s">
        <v>10997</v>
      </c>
      <c r="C2685" s="355" t="s">
        <v>730</v>
      </c>
      <c r="D2685" s="356">
        <v>20.260000000000002</v>
      </c>
    </row>
    <row r="2686" spans="1:4">
      <c r="A2686" s="353">
        <v>37985</v>
      </c>
      <c r="B2686" s="354" t="s">
        <v>10998</v>
      </c>
      <c r="C2686" s="355" t="s">
        <v>730</v>
      </c>
      <c r="D2686" s="356">
        <v>28.79</v>
      </c>
    </row>
    <row r="2687" spans="1:4">
      <c r="A2687" s="353">
        <v>3826</v>
      </c>
      <c r="B2687" s="354" t="s">
        <v>10999</v>
      </c>
      <c r="C2687" s="355" t="s">
        <v>730</v>
      </c>
      <c r="D2687" s="356">
        <v>42.68</v>
      </c>
    </row>
    <row r="2688" spans="1:4">
      <c r="A2688" s="353">
        <v>3825</v>
      </c>
      <c r="B2688" s="354" t="s">
        <v>11000</v>
      </c>
      <c r="C2688" s="355" t="s">
        <v>730</v>
      </c>
      <c r="D2688" s="356">
        <v>12.27</v>
      </c>
    </row>
    <row r="2689" spans="1:4">
      <c r="A2689" s="353">
        <v>3827</v>
      </c>
      <c r="B2689" s="354" t="s">
        <v>11001</v>
      </c>
      <c r="C2689" s="355" t="s">
        <v>730</v>
      </c>
      <c r="D2689" s="356">
        <v>26.82</v>
      </c>
    </row>
    <row r="2690" spans="1:4">
      <c r="A2690" s="353">
        <v>20165</v>
      </c>
      <c r="B2690" s="354" t="s">
        <v>11002</v>
      </c>
      <c r="C2690" s="355" t="s">
        <v>730</v>
      </c>
      <c r="D2690" s="356">
        <v>25.61</v>
      </c>
    </row>
    <row r="2691" spans="1:4">
      <c r="A2691" s="353">
        <v>20166</v>
      </c>
      <c r="B2691" s="354" t="s">
        <v>11003</v>
      </c>
      <c r="C2691" s="355" t="s">
        <v>730</v>
      </c>
      <c r="D2691" s="356">
        <v>78.239999999999995</v>
      </c>
    </row>
    <row r="2692" spans="1:4">
      <c r="A2692" s="353">
        <v>20164</v>
      </c>
      <c r="B2692" s="354" t="s">
        <v>11004</v>
      </c>
      <c r="C2692" s="355" t="s">
        <v>730</v>
      </c>
      <c r="D2692" s="356">
        <v>12.3</v>
      </c>
    </row>
    <row r="2693" spans="1:4">
      <c r="A2693" s="353">
        <v>3893</v>
      </c>
      <c r="B2693" s="354" t="s">
        <v>11005</v>
      </c>
      <c r="C2693" s="355" t="s">
        <v>730</v>
      </c>
      <c r="D2693" s="356">
        <v>19.29</v>
      </c>
    </row>
    <row r="2694" spans="1:4">
      <c r="A2694" s="353">
        <v>3848</v>
      </c>
      <c r="B2694" s="354" t="s">
        <v>11006</v>
      </c>
      <c r="C2694" s="355" t="s">
        <v>730</v>
      </c>
      <c r="D2694" s="356">
        <v>11.76</v>
      </c>
    </row>
    <row r="2695" spans="1:4">
      <c r="A2695" s="353">
        <v>3895</v>
      </c>
      <c r="B2695" s="354" t="s">
        <v>11007</v>
      </c>
      <c r="C2695" s="355" t="s">
        <v>730</v>
      </c>
      <c r="D2695" s="356">
        <v>13.06</v>
      </c>
    </row>
    <row r="2696" spans="1:4">
      <c r="A2696" s="353">
        <v>12404</v>
      </c>
      <c r="B2696" s="354" t="s">
        <v>11008</v>
      </c>
      <c r="C2696" s="355" t="s">
        <v>730</v>
      </c>
      <c r="D2696" s="356">
        <v>12.43</v>
      </c>
    </row>
    <row r="2697" spans="1:4">
      <c r="A2697" s="353">
        <v>3939</v>
      </c>
      <c r="B2697" s="354" t="s">
        <v>11009</v>
      </c>
      <c r="C2697" s="355" t="s">
        <v>730</v>
      </c>
      <c r="D2697" s="356">
        <v>25.6</v>
      </c>
    </row>
    <row r="2698" spans="1:4">
      <c r="A2698" s="353">
        <v>3911</v>
      </c>
      <c r="B2698" s="354" t="s">
        <v>11010</v>
      </c>
      <c r="C2698" s="355" t="s">
        <v>730</v>
      </c>
      <c r="D2698" s="356">
        <v>20.92</v>
      </c>
    </row>
    <row r="2699" spans="1:4">
      <c r="A2699" s="353">
        <v>3908</v>
      </c>
      <c r="B2699" s="354" t="s">
        <v>11011</v>
      </c>
      <c r="C2699" s="355" t="s">
        <v>730</v>
      </c>
      <c r="D2699" s="356">
        <v>6.76</v>
      </c>
    </row>
    <row r="2700" spans="1:4">
      <c r="A2700" s="353">
        <v>3910</v>
      </c>
      <c r="B2700" s="354" t="s">
        <v>11012</v>
      </c>
      <c r="C2700" s="355" t="s">
        <v>730</v>
      </c>
      <c r="D2700" s="356">
        <v>14.96</v>
      </c>
    </row>
    <row r="2701" spans="1:4">
      <c r="A2701" s="353">
        <v>3913</v>
      </c>
      <c r="B2701" s="354" t="s">
        <v>11013</v>
      </c>
      <c r="C2701" s="355" t="s">
        <v>730</v>
      </c>
      <c r="D2701" s="356">
        <v>71.53</v>
      </c>
    </row>
    <row r="2702" spans="1:4">
      <c r="A2702" s="353">
        <v>3912</v>
      </c>
      <c r="B2702" s="354" t="s">
        <v>11014</v>
      </c>
      <c r="C2702" s="355" t="s">
        <v>730</v>
      </c>
      <c r="D2702" s="356">
        <v>39.21</v>
      </c>
    </row>
    <row r="2703" spans="1:4">
      <c r="A2703" s="353">
        <v>3909</v>
      </c>
      <c r="B2703" s="354" t="s">
        <v>11015</v>
      </c>
      <c r="C2703" s="355" t="s">
        <v>730</v>
      </c>
      <c r="D2703" s="356">
        <v>9.1999999999999993</v>
      </c>
    </row>
    <row r="2704" spans="1:4">
      <c r="A2704" s="353">
        <v>3914</v>
      </c>
      <c r="B2704" s="354" t="s">
        <v>11016</v>
      </c>
      <c r="C2704" s="355" t="s">
        <v>730</v>
      </c>
      <c r="D2704" s="356">
        <v>107.91</v>
      </c>
    </row>
    <row r="2705" spans="1:4">
      <c r="A2705" s="353">
        <v>3915</v>
      </c>
      <c r="B2705" s="354" t="s">
        <v>11017</v>
      </c>
      <c r="C2705" s="355" t="s">
        <v>730</v>
      </c>
      <c r="D2705" s="356">
        <v>170.17</v>
      </c>
    </row>
    <row r="2706" spans="1:4">
      <c r="A2706" s="353">
        <v>3916</v>
      </c>
      <c r="B2706" s="354" t="s">
        <v>11018</v>
      </c>
      <c r="C2706" s="355" t="s">
        <v>730</v>
      </c>
      <c r="D2706" s="356">
        <v>310.02</v>
      </c>
    </row>
    <row r="2707" spans="1:4">
      <c r="A2707" s="353">
        <v>3917</v>
      </c>
      <c r="B2707" s="354" t="s">
        <v>11019</v>
      </c>
      <c r="C2707" s="355" t="s">
        <v>730</v>
      </c>
      <c r="D2707" s="356">
        <v>511.33</v>
      </c>
    </row>
    <row r="2708" spans="1:4">
      <c r="A2708" s="353">
        <v>1904</v>
      </c>
      <c r="B2708" s="354" t="s">
        <v>11020</v>
      </c>
      <c r="C2708" s="355" t="s">
        <v>730</v>
      </c>
      <c r="D2708" s="356">
        <v>1.22</v>
      </c>
    </row>
    <row r="2709" spans="1:4">
      <c r="A2709" s="353">
        <v>1899</v>
      </c>
      <c r="B2709" s="354" t="s">
        <v>11021</v>
      </c>
      <c r="C2709" s="355" t="s">
        <v>730</v>
      </c>
      <c r="D2709" s="356">
        <v>1.38</v>
      </c>
    </row>
    <row r="2710" spans="1:4">
      <c r="A2710" s="353">
        <v>1900</v>
      </c>
      <c r="B2710" s="354" t="s">
        <v>11022</v>
      </c>
      <c r="C2710" s="355" t="s">
        <v>730</v>
      </c>
      <c r="D2710" s="356">
        <v>2.23</v>
      </c>
    </row>
    <row r="2711" spans="1:4">
      <c r="A2711" s="353">
        <v>12407</v>
      </c>
      <c r="B2711" s="354" t="s">
        <v>11023</v>
      </c>
      <c r="C2711" s="355" t="s">
        <v>730</v>
      </c>
      <c r="D2711" s="356">
        <v>38.71</v>
      </c>
    </row>
    <row r="2712" spans="1:4">
      <c r="A2712" s="353">
        <v>12408</v>
      </c>
      <c r="B2712" s="354" t="s">
        <v>11024</v>
      </c>
      <c r="C2712" s="355" t="s">
        <v>730</v>
      </c>
      <c r="D2712" s="356">
        <v>21.85</v>
      </c>
    </row>
    <row r="2713" spans="1:4">
      <c r="A2713" s="353">
        <v>12409</v>
      </c>
      <c r="B2713" s="354" t="s">
        <v>11025</v>
      </c>
      <c r="C2713" s="355" t="s">
        <v>730</v>
      </c>
      <c r="D2713" s="356">
        <v>21.85</v>
      </c>
    </row>
    <row r="2714" spans="1:4">
      <c r="A2714" s="353">
        <v>12410</v>
      </c>
      <c r="B2714" s="354" t="s">
        <v>11026</v>
      </c>
      <c r="C2714" s="355" t="s">
        <v>730</v>
      </c>
      <c r="D2714" s="356">
        <v>15.05</v>
      </c>
    </row>
    <row r="2715" spans="1:4">
      <c r="A2715" s="353">
        <v>3936</v>
      </c>
      <c r="B2715" s="354" t="s">
        <v>11027</v>
      </c>
      <c r="C2715" s="355" t="s">
        <v>730</v>
      </c>
      <c r="D2715" s="356">
        <v>27.2</v>
      </c>
    </row>
    <row r="2716" spans="1:4">
      <c r="A2716" s="353">
        <v>3922</v>
      </c>
      <c r="B2716" s="354" t="s">
        <v>11028</v>
      </c>
      <c r="C2716" s="355" t="s">
        <v>730</v>
      </c>
      <c r="D2716" s="356">
        <v>25.02</v>
      </c>
    </row>
    <row r="2717" spans="1:4">
      <c r="A2717" s="353">
        <v>3924</v>
      </c>
      <c r="B2717" s="354" t="s">
        <v>11029</v>
      </c>
      <c r="C2717" s="355" t="s">
        <v>730</v>
      </c>
      <c r="D2717" s="356">
        <v>27.2</v>
      </c>
    </row>
    <row r="2718" spans="1:4">
      <c r="A2718" s="353">
        <v>3923</v>
      </c>
      <c r="B2718" s="354" t="s">
        <v>11030</v>
      </c>
      <c r="C2718" s="355" t="s">
        <v>730</v>
      </c>
      <c r="D2718" s="356">
        <v>27.2</v>
      </c>
    </row>
    <row r="2719" spans="1:4">
      <c r="A2719" s="353">
        <v>3937</v>
      </c>
      <c r="B2719" s="354" t="s">
        <v>11031</v>
      </c>
      <c r="C2719" s="355" t="s">
        <v>730</v>
      </c>
      <c r="D2719" s="356">
        <v>22.44</v>
      </c>
    </row>
    <row r="2720" spans="1:4">
      <c r="A2720" s="353">
        <v>3921</v>
      </c>
      <c r="B2720" s="354" t="s">
        <v>11032</v>
      </c>
      <c r="C2720" s="355" t="s">
        <v>730</v>
      </c>
      <c r="D2720" s="356">
        <v>22.45</v>
      </c>
    </row>
    <row r="2721" spans="1:4">
      <c r="A2721" s="353">
        <v>3920</v>
      </c>
      <c r="B2721" s="354" t="s">
        <v>11033</v>
      </c>
      <c r="C2721" s="355" t="s">
        <v>730</v>
      </c>
      <c r="D2721" s="356">
        <v>22.44</v>
      </c>
    </row>
    <row r="2722" spans="1:4">
      <c r="A2722" s="353">
        <v>3938</v>
      </c>
      <c r="B2722" s="354" t="s">
        <v>11034</v>
      </c>
      <c r="C2722" s="355" t="s">
        <v>730</v>
      </c>
      <c r="D2722" s="356">
        <v>14.79</v>
      </c>
    </row>
    <row r="2723" spans="1:4">
      <c r="A2723" s="353">
        <v>3919</v>
      </c>
      <c r="B2723" s="354" t="s">
        <v>11035</v>
      </c>
      <c r="C2723" s="355" t="s">
        <v>730</v>
      </c>
      <c r="D2723" s="356">
        <v>15.08</v>
      </c>
    </row>
    <row r="2724" spans="1:4">
      <c r="A2724" s="353">
        <v>3927</v>
      </c>
      <c r="B2724" s="354" t="s">
        <v>11036</v>
      </c>
      <c r="C2724" s="355" t="s">
        <v>730</v>
      </c>
      <c r="D2724" s="356">
        <v>76.38</v>
      </c>
    </row>
    <row r="2725" spans="1:4">
      <c r="A2725" s="353">
        <v>3928</v>
      </c>
      <c r="B2725" s="354" t="s">
        <v>11037</v>
      </c>
      <c r="C2725" s="355" t="s">
        <v>730</v>
      </c>
      <c r="D2725" s="356">
        <v>76.38</v>
      </c>
    </row>
    <row r="2726" spans="1:4">
      <c r="A2726" s="353">
        <v>3926</v>
      </c>
      <c r="B2726" s="354" t="s">
        <v>11038</v>
      </c>
      <c r="C2726" s="355" t="s">
        <v>730</v>
      </c>
      <c r="D2726" s="356">
        <v>43.54</v>
      </c>
    </row>
    <row r="2727" spans="1:4">
      <c r="A2727" s="353">
        <v>3935</v>
      </c>
      <c r="B2727" s="354" t="s">
        <v>11039</v>
      </c>
      <c r="C2727" s="355" t="s">
        <v>730</v>
      </c>
      <c r="D2727" s="356">
        <v>43.54</v>
      </c>
    </row>
    <row r="2728" spans="1:4">
      <c r="A2728" s="353">
        <v>3925</v>
      </c>
      <c r="B2728" s="354" t="s">
        <v>11040</v>
      </c>
      <c r="C2728" s="355" t="s">
        <v>730</v>
      </c>
      <c r="D2728" s="356">
        <v>43.54</v>
      </c>
    </row>
    <row r="2729" spans="1:4">
      <c r="A2729" s="353">
        <v>12406</v>
      </c>
      <c r="B2729" s="354" t="s">
        <v>11041</v>
      </c>
      <c r="C2729" s="355" t="s">
        <v>730</v>
      </c>
      <c r="D2729" s="356">
        <v>10.69</v>
      </c>
    </row>
    <row r="2730" spans="1:4">
      <c r="A2730" s="353">
        <v>3929</v>
      </c>
      <c r="B2730" s="354" t="s">
        <v>11042</v>
      </c>
      <c r="C2730" s="355" t="s">
        <v>730</v>
      </c>
      <c r="D2730" s="356">
        <v>116.37</v>
      </c>
    </row>
    <row r="2731" spans="1:4">
      <c r="A2731" s="353">
        <v>3931</v>
      </c>
      <c r="B2731" s="354" t="s">
        <v>11043</v>
      </c>
      <c r="C2731" s="355" t="s">
        <v>730</v>
      </c>
      <c r="D2731" s="356">
        <v>116.37</v>
      </c>
    </row>
    <row r="2732" spans="1:4">
      <c r="A2732" s="353">
        <v>3930</v>
      </c>
      <c r="B2732" s="354" t="s">
        <v>11044</v>
      </c>
      <c r="C2732" s="355" t="s">
        <v>730</v>
      </c>
      <c r="D2732" s="356">
        <v>116.37</v>
      </c>
    </row>
    <row r="2733" spans="1:4">
      <c r="A2733" s="353">
        <v>3932</v>
      </c>
      <c r="B2733" s="354" t="s">
        <v>11045</v>
      </c>
      <c r="C2733" s="355" t="s">
        <v>730</v>
      </c>
      <c r="D2733" s="356">
        <v>200.94</v>
      </c>
    </row>
    <row r="2734" spans="1:4">
      <c r="A2734" s="353">
        <v>3933</v>
      </c>
      <c r="B2734" s="354" t="s">
        <v>11046</v>
      </c>
      <c r="C2734" s="355" t="s">
        <v>730</v>
      </c>
      <c r="D2734" s="356">
        <v>200.94</v>
      </c>
    </row>
    <row r="2735" spans="1:4">
      <c r="A2735" s="353">
        <v>3934</v>
      </c>
      <c r="B2735" s="354" t="s">
        <v>11047</v>
      </c>
      <c r="C2735" s="355" t="s">
        <v>730</v>
      </c>
      <c r="D2735" s="356">
        <v>200.94</v>
      </c>
    </row>
    <row r="2736" spans="1:4" ht="30">
      <c r="A2736" s="353">
        <v>40355</v>
      </c>
      <c r="B2736" s="354" t="s">
        <v>11048</v>
      </c>
      <c r="C2736" s="355" t="s">
        <v>730</v>
      </c>
      <c r="D2736" s="356">
        <v>14.23</v>
      </c>
    </row>
    <row r="2737" spans="1:4" ht="30">
      <c r="A2737" s="353">
        <v>40364</v>
      </c>
      <c r="B2737" s="354" t="s">
        <v>11049</v>
      </c>
      <c r="C2737" s="355" t="s">
        <v>730</v>
      </c>
      <c r="D2737" s="356">
        <v>66.64</v>
      </c>
    </row>
    <row r="2738" spans="1:4" ht="30">
      <c r="A2738" s="353">
        <v>40361</v>
      </c>
      <c r="B2738" s="354" t="s">
        <v>11050</v>
      </c>
      <c r="C2738" s="355" t="s">
        <v>730</v>
      </c>
      <c r="D2738" s="356">
        <v>52.11</v>
      </c>
    </row>
    <row r="2739" spans="1:4" ht="30">
      <c r="A2739" s="353">
        <v>40358</v>
      </c>
      <c r="B2739" s="354" t="s">
        <v>11051</v>
      </c>
      <c r="C2739" s="355" t="s">
        <v>730</v>
      </c>
      <c r="D2739" s="356">
        <v>19.86</v>
      </c>
    </row>
    <row r="2740" spans="1:4" ht="30">
      <c r="A2740" s="353">
        <v>40370</v>
      </c>
      <c r="B2740" s="354" t="s">
        <v>11052</v>
      </c>
      <c r="C2740" s="355" t="s">
        <v>730</v>
      </c>
      <c r="D2740" s="356">
        <v>211.44</v>
      </c>
    </row>
    <row r="2741" spans="1:4" ht="30">
      <c r="A2741" s="353">
        <v>40367</v>
      </c>
      <c r="B2741" s="354" t="s">
        <v>11053</v>
      </c>
      <c r="C2741" s="355" t="s">
        <v>730</v>
      </c>
      <c r="D2741" s="356">
        <v>105.09</v>
      </c>
    </row>
    <row r="2742" spans="1:4" ht="30">
      <c r="A2742" s="353">
        <v>40373</v>
      </c>
      <c r="B2742" s="354" t="s">
        <v>11054</v>
      </c>
      <c r="C2742" s="355" t="s">
        <v>730</v>
      </c>
      <c r="D2742" s="356">
        <v>285.93</v>
      </c>
    </row>
    <row r="2743" spans="1:4">
      <c r="A2743" s="353">
        <v>3907</v>
      </c>
      <c r="B2743" s="354" t="s">
        <v>11055</v>
      </c>
      <c r="C2743" s="355" t="s">
        <v>730</v>
      </c>
      <c r="D2743" s="356">
        <v>5.4</v>
      </c>
    </row>
    <row r="2744" spans="1:4">
      <c r="A2744" s="353">
        <v>3889</v>
      </c>
      <c r="B2744" s="354" t="s">
        <v>11056</v>
      </c>
      <c r="C2744" s="355" t="s">
        <v>730</v>
      </c>
      <c r="D2744" s="356">
        <v>3.84</v>
      </c>
    </row>
    <row r="2745" spans="1:4">
      <c r="A2745" s="353">
        <v>3868</v>
      </c>
      <c r="B2745" s="354" t="s">
        <v>11057</v>
      </c>
      <c r="C2745" s="355" t="s">
        <v>730</v>
      </c>
      <c r="D2745" s="356">
        <v>1.41</v>
      </c>
    </row>
    <row r="2746" spans="1:4">
      <c r="A2746" s="353">
        <v>3869</v>
      </c>
      <c r="B2746" s="354" t="s">
        <v>11058</v>
      </c>
      <c r="C2746" s="355" t="s">
        <v>730</v>
      </c>
      <c r="D2746" s="356">
        <v>3.12</v>
      </c>
    </row>
    <row r="2747" spans="1:4">
      <c r="A2747" s="353">
        <v>3872</v>
      </c>
      <c r="B2747" s="354" t="s">
        <v>11059</v>
      </c>
      <c r="C2747" s="355" t="s">
        <v>730</v>
      </c>
      <c r="D2747" s="356">
        <v>5.33</v>
      </c>
    </row>
    <row r="2748" spans="1:4">
      <c r="A2748" s="353">
        <v>3850</v>
      </c>
      <c r="B2748" s="354" t="s">
        <v>11060</v>
      </c>
      <c r="C2748" s="355" t="s">
        <v>730</v>
      </c>
      <c r="D2748" s="356">
        <v>12.31</v>
      </c>
    </row>
    <row r="2749" spans="1:4">
      <c r="A2749" s="353">
        <v>38023</v>
      </c>
      <c r="B2749" s="354" t="s">
        <v>11061</v>
      </c>
      <c r="C2749" s="355" t="s">
        <v>730</v>
      </c>
      <c r="D2749" s="356">
        <v>6.26</v>
      </c>
    </row>
    <row r="2750" spans="1:4">
      <c r="A2750" s="353">
        <v>37986</v>
      </c>
      <c r="B2750" s="354" t="s">
        <v>11062</v>
      </c>
      <c r="C2750" s="355" t="s">
        <v>730</v>
      </c>
      <c r="D2750" s="356">
        <v>2.29</v>
      </c>
    </row>
    <row r="2751" spans="1:4">
      <c r="A2751" s="353">
        <v>37987</v>
      </c>
      <c r="B2751" s="354" t="s">
        <v>11063</v>
      </c>
      <c r="C2751" s="355" t="s">
        <v>730</v>
      </c>
      <c r="D2751" s="356">
        <v>114.52</v>
      </c>
    </row>
    <row r="2752" spans="1:4">
      <c r="A2752" s="353">
        <v>37988</v>
      </c>
      <c r="B2752" s="354" t="s">
        <v>11064</v>
      </c>
      <c r="C2752" s="355" t="s">
        <v>730</v>
      </c>
      <c r="D2752" s="356">
        <v>181.97</v>
      </c>
    </row>
    <row r="2753" spans="1:4">
      <c r="A2753" s="353">
        <v>21120</v>
      </c>
      <c r="B2753" s="354" t="s">
        <v>11065</v>
      </c>
      <c r="C2753" s="355" t="s">
        <v>730</v>
      </c>
      <c r="D2753" s="356">
        <v>11.71</v>
      </c>
    </row>
    <row r="2754" spans="1:4">
      <c r="A2754" s="353">
        <v>39318</v>
      </c>
      <c r="B2754" s="354" t="s">
        <v>11066</v>
      </c>
      <c r="C2754" s="355" t="s">
        <v>730</v>
      </c>
      <c r="D2754" s="356">
        <v>10.89</v>
      </c>
    </row>
    <row r="2755" spans="1:4">
      <c r="A2755" s="353">
        <v>40366</v>
      </c>
      <c r="B2755" s="354" t="s">
        <v>11067</v>
      </c>
      <c r="C2755" s="355" t="s">
        <v>730</v>
      </c>
      <c r="D2755" s="356">
        <v>51.98</v>
      </c>
    </row>
    <row r="2756" spans="1:4">
      <c r="A2756" s="353">
        <v>40363</v>
      </c>
      <c r="B2756" s="354" t="s">
        <v>11068</v>
      </c>
      <c r="C2756" s="355" t="s">
        <v>730</v>
      </c>
      <c r="D2756" s="356">
        <v>40.659999999999997</v>
      </c>
    </row>
    <row r="2757" spans="1:4">
      <c r="A2757" s="353">
        <v>40354</v>
      </c>
      <c r="B2757" s="354" t="s">
        <v>11069</v>
      </c>
      <c r="C2757" s="355" t="s">
        <v>730</v>
      </c>
      <c r="D2757" s="356">
        <v>17.7</v>
      </c>
    </row>
    <row r="2758" spans="1:4">
      <c r="A2758" s="353">
        <v>40360</v>
      </c>
      <c r="B2758" s="354" t="s">
        <v>11070</v>
      </c>
      <c r="C2758" s="355" t="s">
        <v>730</v>
      </c>
      <c r="D2758" s="356">
        <v>26.65</v>
      </c>
    </row>
    <row r="2759" spans="1:4">
      <c r="A2759" s="353">
        <v>40372</v>
      </c>
      <c r="B2759" s="354" t="s">
        <v>11071</v>
      </c>
      <c r="C2759" s="355" t="s">
        <v>730</v>
      </c>
      <c r="D2759" s="356">
        <v>164.59</v>
      </c>
    </row>
    <row r="2760" spans="1:4">
      <c r="A2760" s="353">
        <v>40369</v>
      </c>
      <c r="B2760" s="354" t="s">
        <v>11072</v>
      </c>
      <c r="C2760" s="355" t="s">
        <v>730</v>
      </c>
      <c r="D2760" s="356">
        <v>81.92</v>
      </c>
    </row>
    <row r="2761" spans="1:4">
      <c r="A2761" s="353">
        <v>40357</v>
      </c>
      <c r="B2761" s="354" t="s">
        <v>11073</v>
      </c>
      <c r="C2761" s="355" t="s">
        <v>730</v>
      </c>
      <c r="D2761" s="356">
        <v>19.86</v>
      </c>
    </row>
    <row r="2762" spans="1:4">
      <c r="A2762" s="353">
        <v>40375</v>
      </c>
      <c r="B2762" s="354" t="s">
        <v>11074</v>
      </c>
      <c r="C2762" s="355" t="s">
        <v>730</v>
      </c>
      <c r="D2762" s="356">
        <v>222.82</v>
      </c>
    </row>
    <row r="2763" spans="1:4">
      <c r="A2763" s="353">
        <v>1893</v>
      </c>
      <c r="B2763" s="354" t="s">
        <v>11075</v>
      </c>
      <c r="C2763" s="355" t="s">
        <v>730</v>
      </c>
      <c r="D2763" s="356">
        <v>4.59</v>
      </c>
    </row>
    <row r="2764" spans="1:4">
      <c r="A2764" s="353">
        <v>1902</v>
      </c>
      <c r="B2764" s="354" t="s">
        <v>11076</v>
      </c>
      <c r="C2764" s="355" t="s">
        <v>730</v>
      </c>
      <c r="D2764" s="356">
        <v>3.34</v>
      </c>
    </row>
    <row r="2765" spans="1:4">
      <c r="A2765" s="353">
        <v>1901</v>
      </c>
      <c r="B2765" s="354" t="s">
        <v>11077</v>
      </c>
      <c r="C2765" s="355" t="s">
        <v>730</v>
      </c>
      <c r="D2765" s="356">
        <v>1.04</v>
      </c>
    </row>
    <row r="2766" spans="1:4">
      <c r="A2766" s="353">
        <v>1892</v>
      </c>
      <c r="B2766" s="354" t="s">
        <v>11078</v>
      </c>
      <c r="C2766" s="355" t="s">
        <v>730</v>
      </c>
      <c r="D2766" s="356">
        <v>2.15</v>
      </c>
    </row>
    <row r="2767" spans="1:4">
      <c r="A2767" s="353">
        <v>1907</v>
      </c>
      <c r="B2767" s="354" t="s">
        <v>11079</v>
      </c>
      <c r="C2767" s="355" t="s">
        <v>730</v>
      </c>
      <c r="D2767" s="356">
        <v>14.79</v>
      </c>
    </row>
    <row r="2768" spans="1:4">
      <c r="A2768" s="353">
        <v>1894</v>
      </c>
      <c r="B2768" s="354" t="s">
        <v>11080</v>
      </c>
      <c r="C2768" s="355" t="s">
        <v>730</v>
      </c>
      <c r="D2768" s="356">
        <v>6.65</v>
      </c>
    </row>
    <row r="2769" spans="1:4">
      <c r="A2769" s="353">
        <v>1891</v>
      </c>
      <c r="B2769" s="354" t="s">
        <v>11081</v>
      </c>
      <c r="C2769" s="355" t="s">
        <v>730</v>
      </c>
      <c r="D2769" s="356">
        <v>1.54</v>
      </c>
    </row>
    <row r="2770" spans="1:4">
      <c r="A2770" s="353">
        <v>1896</v>
      </c>
      <c r="B2770" s="354" t="s">
        <v>11082</v>
      </c>
      <c r="C2770" s="355" t="s">
        <v>730</v>
      </c>
      <c r="D2770" s="356">
        <v>19.850000000000001</v>
      </c>
    </row>
    <row r="2771" spans="1:4">
      <c r="A2771" s="353">
        <v>1895</v>
      </c>
      <c r="B2771" s="354" t="s">
        <v>11083</v>
      </c>
      <c r="C2771" s="355" t="s">
        <v>730</v>
      </c>
      <c r="D2771" s="356">
        <v>34.89</v>
      </c>
    </row>
    <row r="2772" spans="1:4">
      <c r="A2772" s="353">
        <v>2641</v>
      </c>
      <c r="B2772" s="354" t="s">
        <v>11084</v>
      </c>
      <c r="C2772" s="355" t="s">
        <v>730</v>
      </c>
      <c r="D2772" s="356">
        <v>30.64</v>
      </c>
    </row>
    <row r="2773" spans="1:4">
      <c r="A2773" s="353">
        <v>2636</v>
      </c>
      <c r="B2773" s="354" t="s">
        <v>11085</v>
      </c>
      <c r="C2773" s="355" t="s">
        <v>730</v>
      </c>
      <c r="D2773" s="356">
        <v>1.97</v>
      </c>
    </row>
    <row r="2774" spans="1:4">
      <c r="A2774" s="353">
        <v>2637</v>
      </c>
      <c r="B2774" s="354" t="s">
        <v>11086</v>
      </c>
      <c r="C2774" s="355" t="s">
        <v>730</v>
      </c>
      <c r="D2774" s="356">
        <v>2.1</v>
      </c>
    </row>
    <row r="2775" spans="1:4">
      <c r="A2775" s="353">
        <v>2638</v>
      </c>
      <c r="B2775" s="354" t="s">
        <v>11087</v>
      </c>
      <c r="C2775" s="355" t="s">
        <v>730</v>
      </c>
      <c r="D2775" s="356">
        <v>2.44</v>
      </c>
    </row>
    <row r="2776" spans="1:4">
      <c r="A2776" s="353">
        <v>2639</v>
      </c>
      <c r="B2776" s="354" t="s">
        <v>11088</v>
      </c>
      <c r="C2776" s="355" t="s">
        <v>730</v>
      </c>
      <c r="D2776" s="356">
        <v>4.33</v>
      </c>
    </row>
    <row r="2777" spans="1:4">
      <c r="A2777" s="353">
        <v>2644</v>
      </c>
      <c r="B2777" s="354" t="s">
        <v>11089</v>
      </c>
      <c r="C2777" s="355" t="s">
        <v>730</v>
      </c>
      <c r="D2777" s="356">
        <v>6.27</v>
      </c>
    </row>
    <row r="2778" spans="1:4">
      <c r="A2778" s="353">
        <v>2643</v>
      </c>
      <c r="B2778" s="354" t="s">
        <v>11090</v>
      </c>
      <c r="C2778" s="355" t="s">
        <v>730</v>
      </c>
      <c r="D2778" s="356">
        <v>8.74</v>
      </c>
    </row>
    <row r="2779" spans="1:4">
      <c r="A2779" s="353">
        <v>2640</v>
      </c>
      <c r="B2779" s="354" t="s">
        <v>11091</v>
      </c>
      <c r="C2779" s="355" t="s">
        <v>730</v>
      </c>
      <c r="D2779" s="356">
        <v>12.75</v>
      </c>
    </row>
    <row r="2780" spans="1:4">
      <c r="A2780" s="353">
        <v>2642</v>
      </c>
      <c r="B2780" s="354" t="s">
        <v>11092</v>
      </c>
      <c r="C2780" s="355" t="s">
        <v>730</v>
      </c>
      <c r="D2780" s="356">
        <v>19.41</v>
      </c>
    </row>
    <row r="2781" spans="1:4">
      <c r="A2781" s="353">
        <v>39855</v>
      </c>
      <c r="B2781" s="354" t="s">
        <v>11093</v>
      </c>
      <c r="C2781" s="355" t="s">
        <v>730</v>
      </c>
      <c r="D2781" s="356">
        <v>2.73</v>
      </c>
    </row>
    <row r="2782" spans="1:4">
      <c r="A2782" s="353">
        <v>39856</v>
      </c>
      <c r="B2782" s="354" t="s">
        <v>11094</v>
      </c>
      <c r="C2782" s="355" t="s">
        <v>730</v>
      </c>
      <c r="D2782" s="356">
        <v>6.45</v>
      </c>
    </row>
    <row r="2783" spans="1:4">
      <c r="A2783" s="353">
        <v>39857</v>
      </c>
      <c r="B2783" s="354" t="s">
        <v>11095</v>
      </c>
      <c r="C2783" s="355" t="s">
        <v>730</v>
      </c>
      <c r="D2783" s="356">
        <v>10.44</v>
      </c>
    </row>
    <row r="2784" spans="1:4">
      <c r="A2784" s="353">
        <v>39858</v>
      </c>
      <c r="B2784" s="354" t="s">
        <v>11096</v>
      </c>
      <c r="C2784" s="355" t="s">
        <v>730</v>
      </c>
      <c r="D2784" s="356">
        <v>23.16</v>
      </c>
    </row>
    <row r="2785" spans="1:4">
      <c r="A2785" s="353">
        <v>39859</v>
      </c>
      <c r="B2785" s="354" t="s">
        <v>11097</v>
      </c>
      <c r="C2785" s="355" t="s">
        <v>730</v>
      </c>
      <c r="D2785" s="356">
        <v>35.71</v>
      </c>
    </row>
    <row r="2786" spans="1:4">
      <c r="A2786" s="353">
        <v>39860</v>
      </c>
      <c r="B2786" s="354" t="s">
        <v>11098</v>
      </c>
      <c r="C2786" s="355" t="s">
        <v>730</v>
      </c>
      <c r="D2786" s="356">
        <v>54.79</v>
      </c>
    </row>
    <row r="2787" spans="1:4">
      <c r="A2787" s="353">
        <v>39861</v>
      </c>
      <c r="B2787" s="354" t="s">
        <v>11099</v>
      </c>
      <c r="C2787" s="355" t="s">
        <v>730</v>
      </c>
      <c r="D2787" s="356">
        <v>156.44999999999999</v>
      </c>
    </row>
    <row r="2788" spans="1:4">
      <c r="A2788" s="353">
        <v>3867</v>
      </c>
      <c r="B2788" s="354" t="s">
        <v>11100</v>
      </c>
      <c r="C2788" s="355" t="s">
        <v>730</v>
      </c>
      <c r="D2788" s="356">
        <v>74.95</v>
      </c>
    </row>
    <row r="2789" spans="1:4">
      <c r="A2789" s="353">
        <v>3861</v>
      </c>
      <c r="B2789" s="354" t="s">
        <v>11101</v>
      </c>
      <c r="C2789" s="355" t="s">
        <v>730</v>
      </c>
      <c r="D2789" s="356">
        <v>0.77</v>
      </c>
    </row>
    <row r="2790" spans="1:4">
      <c r="A2790" s="353">
        <v>3904</v>
      </c>
      <c r="B2790" s="354" t="s">
        <v>11102</v>
      </c>
      <c r="C2790" s="355" t="s">
        <v>730</v>
      </c>
      <c r="D2790" s="356">
        <v>0.82</v>
      </c>
    </row>
    <row r="2791" spans="1:4">
      <c r="A2791" s="353">
        <v>3903</v>
      </c>
      <c r="B2791" s="354" t="s">
        <v>11103</v>
      </c>
      <c r="C2791" s="355" t="s">
        <v>730</v>
      </c>
      <c r="D2791" s="356">
        <v>2.0099999999999998</v>
      </c>
    </row>
    <row r="2792" spans="1:4">
      <c r="A2792" s="353">
        <v>3862</v>
      </c>
      <c r="B2792" s="354" t="s">
        <v>11104</v>
      </c>
      <c r="C2792" s="355" t="s">
        <v>730</v>
      </c>
      <c r="D2792" s="356">
        <v>4.28</v>
      </c>
    </row>
    <row r="2793" spans="1:4">
      <c r="A2793" s="353">
        <v>3863</v>
      </c>
      <c r="B2793" s="354" t="s">
        <v>11105</v>
      </c>
      <c r="C2793" s="355" t="s">
        <v>730</v>
      </c>
      <c r="D2793" s="356">
        <v>4.3899999999999997</v>
      </c>
    </row>
    <row r="2794" spans="1:4">
      <c r="A2794" s="353">
        <v>3864</v>
      </c>
      <c r="B2794" s="354" t="s">
        <v>11106</v>
      </c>
      <c r="C2794" s="355" t="s">
        <v>730</v>
      </c>
      <c r="D2794" s="356">
        <v>13.44</v>
      </c>
    </row>
    <row r="2795" spans="1:4">
      <c r="A2795" s="353">
        <v>3865</v>
      </c>
      <c r="B2795" s="354" t="s">
        <v>11107</v>
      </c>
      <c r="C2795" s="355" t="s">
        <v>730</v>
      </c>
      <c r="D2795" s="356">
        <v>19.66</v>
      </c>
    </row>
    <row r="2796" spans="1:4">
      <c r="A2796" s="353">
        <v>3866</v>
      </c>
      <c r="B2796" s="354" t="s">
        <v>11108</v>
      </c>
      <c r="C2796" s="355" t="s">
        <v>730</v>
      </c>
      <c r="D2796" s="356">
        <v>44.14</v>
      </c>
    </row>
    <row r="2797" spans="1:4">
      <c r="A2797" s="353">
        <v>3878</v>
      </c>
      <c r="B2797" s="354" t="s">
        <v>11109</v>
      </c>
      <c r="C2797" s="355" t="s">
        <v>730</v>
      </c>
      <c r="D2797" s="356">
        <v>12.03</v>
      </c>
    </row>
    <row r="2798" spans="1:4">
      <c r="A2798" s="353">
        <v>3883</v>
      </c>
      <c r="B2798" s="354" t="s">
        <v>11110</v>
      </c>
      <c r="C2798" s="355" t="s">
        <v>730</v>
      </c>
      <c r="D2798" s="356">
        <v>1.54</v>
      </c>
    </row>
    <row r="2799" spans="1:4">
      <c r="A2799" s="353">
        <v>3876</v>
      </c>
      <c r="B2799" s="354" t="s">
        <v>11111</v>
      </c>
      <c r="C2799" s="355" t="s">
        <v>730</v>
      </c>
      <c r="D2799" s="356">
        <v>4.79</v>
      </c>
    </row>
    <row r="2800" spans="1:4">
      <c r="A2800" s="353">
        <v>3884</v>
      </c>
      <c r="B2800" s="354" t="s">
        <v>11112</v>
      </c>
      <c r="C2800" s="355" t="s">
        <v>730</v>
      </c>
      <c r="D2800" s="356">
        <v>2.44</v>
      </c>
    </row>
    <row r="2801" spans="1:4">
      <c r="A2801" s="353">
        <v>12892</v>
      </c>
      <c r="B2801" s="354" t="s">
        <v>11113</v>
      </c>
      <c r="C2801" s="355" t="s">
        <v>738</v>
      </c>
      <c r="D2801" s="356">
        <v>15.43</v>
      </c>
    </row>
    <row r="2802" spans="1:4">
      <c r="A2802" s="353">
        <v>38447</v>
      </c>
      <c r="B2802" s="354" t="s">
        <v>11114</v>
      </c>
      <c r="C2802" s="355" t="s">
        <v>730</v>
      </c>
      <c r="D2802" s="356">
        <v>98.36</v>
      </c>
    </row>
    <row r="2803" spans="1:4">
      <c r="A2803" s="353">
        <v>36320</v>
      </c>
      <c r="B2803" s="354" t="s">
        <v>11115</v>
      </c>
      <c r="C2803" s="355" t="s">
        <v>730</v>
      </c>
      <c r="D2803" s="356">
        <v>2.64</v>
      </c>
    </row>
    <row r="2804" spans="1:4">
      <c r="A2804" s="353">
        <v>36324</v>
      </c>
      <c r="B2804" s="354" t="s">
        <v>11116</v>
      </c>
      <c r="C2804" s="355" t="s">
        <v>730</v>
      </c>
      <c r="D2804" s="356">
        <v>2.41</v>
      </c>
    </row>
    <row r="2805" spans="1:4">
      <c r="A2805" s="353">
        <v>38441</v>
      </c>
      <c r="B2805" s="354" t="s">
        <v>11117</v>
      </c>
      <c r="C2805" s="355" t="s">
        <v>730</v>
      </c>
      <c r="D2805" s="356">
        <v>4.32</v>
      </c>
    </row>
    <row r="2806" spans="1:4">
      <c r="A2806" s="353">
        <v>38442</v>
      </c>
      <c r="B2806" s="354" t="s">
        <v>11118</v>
      </c>
      <c r="C2806" s="355" t="s">
        <v>730</v>
      </c>
      <c r="D2806" s="356">
        <v>12.29</v>
      </c>
    </row>
    <row r="2807" spans="1:4">
      <c r="A2807" s="353">
        <v>38443</v>
      </c>
      <c r="B2807" s="354" t="s">
        <v>11119</v>
      </c>
      <c r="C2807" s="355" t="s">
        <v>730</v>
      </c>
      <c r="D2807" s="356">
        <v>14.91</v>
      </c>
    </row>
    <row r="2808" spans="1:4">
      <c r="A2808" s="353">
        <v>38444</v>
      </c>
      <c r="B2808" s="354" t="s">
        <v>11120</v>
      </c>
      <c r="C2808" s="355" t="s">
        <v>730</v>
      </c>
      <c r="D2808" s="356">
        <v>25.04</v>
      </c>
    </row>
    <row r="2809" spans="1:4">
      <c r="A2809" s="353">
        <v>38445</v>
      </c>
      <c r="B2809" s="354" t="s">
        <v>11121</v>
      </c>
      <c r="C2809" s="355" t="s">
        <v>730</v>
      </c>
      <c r="D2809" s="356">
        <v>46.43</v>
      </c>
    </row>
    <row r="2810" spans="1:4">
      <c r="A2810" s="353">
        <v>38446</v>
      </c>
      <c r="B2810" s="354" t="s">
        <v>11122</v>
      </c>
      <c r="C2810" s="355" t="s">
        <v>730</v>
      </c>
      <c r="D2810" s="356">
        <v>76</v>
      </c>
    </row>
    <row r="2811" spans="1:4">
      <c r="A2811" s="353">
        <v>3837</v>
      </c>
      <c r="B2811" s="354" t="s">
        <v>11123</v>
      </c>
      <c r="C2811" s="355" t="s">
        <v>730</v>
      </c>
      <c r="D2811" s="356">
        <v>37.049999999999997</v>
      </c>
    </row>
    <row r="2812" spans="1:4">
      <c r="A2812" s="353">
        <v>3845</v>
      </c>
      <c r="B2812" s="354" t="s">
        <v>11124</v>
      </c>
      <c r="C2812" s="355" t="s">
        <v>730</v>
      </c>
      <c r="D2812" s="356">
        <v>13.53</v>
      </c>
    </row>
    <row r="2813" spans="1:4">
      <c r="A2813" s="353">
        <v>11045</v>
      </c>
      <c r="B2813" s="354" t="s">
        <v>11125</v>
      </c>
      <c r="C2813" s="355" t="s">
        <v>730</v>
      </c>
      <c r="D2813" s="356">
        <v>26.11</v>
      </c>
    </row>
    <row r="2814" spans="1:4">
      <c r="A2814" s="353">
        <v>20170</v>
      </c>
      <c r="B2814" s="354" t="s">
        <v>11126</v>
      </c>
      <c r="C2814" s="355" t="s">
        <v>730</v>
      </c>
      <c r="D2814" s="356">
        <v>14.19</v>
      </c>
    </row>
    <row r="2815" spans="1:4">
      <c r="A2815" s="353">
        <v>20171</v>
      </c>
      <c r="B2815" s="354" t="s">
        <v>11127</v>
      </c>
      <c r="C2815" s="355" t="s">
        <v>730</v>
      </c>
      <c r="D2815" s="356">
        <v>40.92</v>
      </c>
    </row>
    <row r="2816" spans="1:4">
      <c r="A2816" s="353">
        <v>20167</v>
      </c>
      <c r="B2816" s="354" t="s">
        <v>11128</v>
      </c>
      <c r="C2816" s="355" t="s">
        <v>730</v>
      </c>
      <c r="D2816" s="356">
        <v>5.15</v>
      </c>
    </row>
    <row r="2817" spans="1:4">
      <c r="A2817" s="353">
        <v>20168</v>
      </c>
      <c r="B2817" s="354" t="s">
        <v>11129</v>
      </c>
      <c r="C2817" s="355" t="s">
        <v>730</v>
      </c>
      <c r="D2817" s="356">
        <v>10.59</v>
      </c>
    </row>
    <row r="2818" spans="1:4">
      <c r="A2818" s="353">
        <v>20169</v>
      </c>
      <c r="B2818" s="354" t="s">
        <v>11130</v>
      </c>
      <c r="C2818" s="355" t="s">
        <v>730</v>
      </c>
      <c r="D2818" s="356">
        <v>12.36</v>
      </c>
    </row>
    <row r="2819" spans="1:4">
      <c r="A2819" s="353">
        <v>3899</v>
      </c>
      <c r="B2819" s="354" t="s">
        <v>11131</v>
      </c>
      <c r="C2819" s="355" t="s">
        <v>730</v>
      </c>
      <c r="D2819" s="356">
        <v>6.85</v>
      </c>
    </row>
    <row r="2820" spans="1:4">
      <c r="A2820" s="353">
        <v>38676</v>
      </c>
      <c r="B2820" s="354" t="s">
        <v>11132</v>
      </c>
      <c r="C2820" s="355" t="s">
        <v>730</v>
      </c>
      <c r="D2820" s="356">
        <v>34.29</v>
      </c>
    </row>
    <row r="2821" spans="1:4">
      <c r="A2821" s="353">
        <v>3897</v>
      </c>
      <c r="B2821" s="354" t="s">
        <v>11133</v>
      </c>
      <c r="C2821" s="355" t="s">
        <v>730</v>
      </c>
      <c r="D2821" s="356">
        <v>1.67</v>
      </c>
    </row>
    <row r="2822" spans="1:4">
      <c r="A2822" s="353">
        <v>3875</v>
      </c>
      <c r="B2822" s="354" t="s">
        <v>11134</v>
      </c>
      <c r="C2822" s="355" t="s">
        <v>730</v>
      </c>
      <c r="D2822" s="356">
        <v>3.46</v>
      </c>
    </row>
    <row r="2823" spans="1:4">
      <c r="A2823" s="353">
        <v>3898</v>
      </c>
      <c r="B2823" s="354" t="s">
        <v>11135</v>
      </c>
      <c r="C2823" s="355" t="s">
        <v>730</v>
      </c>
      <c r="D2823" s="356">
        <v>7.01</v>
      </c>
    </row>
    <row r="2824" spans="1:4">
      <c r="A2824" s="353">
        <v>3855</v>
      </c>
      <c r="B2824" s="354" t="s">
        <v>11136</v>
      </c>
      <c r="C2824" s="355" t="s">
        <v>730</v>
      </c>
      <c r="D2824" s="356">
        <v>5.2</v>
      </c>
    </row>
    <row r="2825" spans="1:4">
      <c r="A2825" s="353">
        <v>3874</v>
      </c>
      <c r="B2825" s="354" t="s">
        <v>11137</v>
      </c>
      <c r="C2825" s="355" t="s">
        <v>730</v>
      </c>
      <c r="D2825" s="356">
        <v>6.02</v>
      </c>
    </row>
    <row r="2826" spans="1:4">
      <c r="A2826" s="353">
        <v>3870</v>
      </c>
      <c r="B2826" s="354" t="s">
        <v>11138</v>
      </c>
      <c r="C2826" s="355" t="s">
        <v>730</v>
      </c>
      <c r="D2826" s="356">
        <v>6.61</v>
      </c>
    </row>
    <row r="2827" spans="1:4">
      <c r="A2827" s="353">
        <v>38678</v>
      </c>
      <c r="B2827" s="354" t="s">
        <v>11139</v>
      </c>
      <c r="C2827" s="355" t="s">
        <v>730</v>
      </c>
      <c r="D2827" s="356">
        <v>17.489999999999998</v>
      </c>
    </row>
    <row r="2828" spans="1:4">
      <c r="A2828" s="353">
        <v>3859</v>
      </c>
      <c r="B2828" s="354" t="s">
        <v>11140</v>
      </c>
      <c r="C2828" s="355" t="s">
        <v>730</v>
      </c>
      <c r="D2828" s="356">
        <v>1.33</v>
      </c>
    </row>
    <row r="2829" spans="1:4">
      <c r="A2829" s="353">
        <v>3856</v>
      </c>
      <c r="B2829" s="354" t="s">
        <v>11141</v>
      </c>
      <c r="C2829" s="355" t="s">
        <v>730</v>
      </c>
      <c r="D2829" s="356">
        <v>1.85</v>
      </c>
    </row>
    <row r="2830" spans="1:4">
      <c r="A2830" s="353">
        <v>3906</v>
      </c>
      <c r="B2830" s="354" t="s">
        <v>11142</v>
      </c>
      <c r="C2830" s="355" t="s">
        <v>730</v>
      </c>
      <c r="D2830" s="356">
        <v>1.52</v>
      </c>
    </row>
    <row r="2831" spans="1:4">
      <c r="A2831" s="353">
        <v>3860</v>
      </c>
      <c r="B2831" s="354" t="s">
        <v>11143</v>
      </c>
      <c r="C2831" s="355" t="s">
        <v>730</v>
      </c>
      <c r="D2831" s="356">
        <v>4.53</v>
      </c>
    </row>
    <row r="2832" spans="1:4">
      <c r="A2832" s="353">
        <v>3905</v>
      </c>
      <c r="B2832" s="354" t="s">
        <v>11144</v>
      </c>
      <c r="C2832" s="355" t="s">
        <v>730</v>
      </c>
      <c r="D2832" s="356">
        <v>10.39</v>
      </c>
    </row>
    <row r="2833" spans="1:4">
      <c r="A2833" s="353">
        <v>3871</v>
      </c>
      <c r="B2833" s="354" t="s">
        <v>11145</v>
      </c>
      <c r="C2833" s="355" t="s">
        <v>730</v>
      </c>
      <c r="D2833" s="356">
        <v>18.39</v>
      </c>
    </row>
    <row r="2834" spans="1:4" ht="30">
      <c r="A2834" s="353">
        <v>39292</v>
      </c>
      <c r="B2834" s="354" t="s">
        <v>11146</v>
      </c>
      <c r="C2834" s="355" t="s">
        <v>730</v>
      </c>
      <c r="D2834" s="356">
        <v>7.58</v>
      </c>
    </row>
    <row r="2835" spans="1:4" ht="30">
      <c r="A2835" s="353">
        <v>39293</v>
      </c>
      <c r="B2835" s="354" t="s">
        <v>11147</v>
      </c>
      <c r="C2835" s="355" t="s">
        <v>730</v>
      </c>
      <c r="D2835" s="356">
        <v>11.78</v>
      </c>
    </row>
    <row r="2836" spans="1:4" ht="30">
      <c r="A2836" s="353">
        <v>39294</v>
      </c>
      <c r="B2836" s="354" t="s">
        <v>11148</v>
      </c>
      <c r="C2836" s="355" t="s">
        <v>730</v>
      </c>
      <c r="D2836" s="356">
        <v>12.59</v>
      </c>
    </row>
    <row r="2837" spans="1:4" ht="30">
      <c r="A2837" s="353">
        <v>39295</v>
      </c>
      <c r="B2837" s="354" t="s">
        <v>11149</v>
      </c>
      <c r="C2837" s="355" t="s">
        <v>730</v>
      </c>
      <c r="D2837" s="356">
        <v>17.32</v>
      </c>
    </row>
    <row r="2838" spans="1:4" ht="30">
      <c r="A2838" s="353">
        <v>39312</v>
      </c>
      <c r="B2838" s="354" t="s">
        <v>11150</v>
      </c>
      <c r="C2838" s="355" t="s">
        <v>730</v>
      </c>
      <c r="D2838" s="356">
        <v>11.62</v>
      </c>
    </row>
    <row r="2839" spans="1:4" ht="30">
      <c r="A2839" s="353">
        <v>39313</v>
      </c>
      <c r="B2839" s="354" t="s">
        <v>11151</v>
      </c>
      <c r="C2839" s="355" t="s">
        <v>730</v>
      </c>
      <c r="D2839" s="356">
        <v>15.61</v>
      </c>
    </row>
    <row r="2840" spans="1:4" ht="30">
      <c r="A2840" s="353">
        <v>39314</v>
      </c>
      <c r="B2840" s="354" t="s">
        <v>11152</v>
      </c>
      <c r="C2840" s="355" t="s">
        <v>730</v>
      </c>
      <c r="D2840" s="356">
        <v>22.97</v>
      </c>
    </row>
    <row r="2841" spans="1:4" ht="30">
      <c r="A2841" s="353">
        <v>39296</v>
      </c>
      <c r="B2841" s="354" t="s">
        <v>11153</v>
      </c>
      <c r="C2841" s="355" t="s">
        <v>730</v>
      </c>
      <c r="D2841" s="356">
        <v>6.91</v>
      </c>
    </row>
    <row r="2842" spans="1:4" ht="30">
      <c r="A2842" s="353">
        <v>39297</v>
      </c>
      <c r="B2842" s="354" t="s">
        <v>11154</v>
      </c>
      <c r="C2842" s="355" t="s">
        <v>730</v>
      </c>
      <c r="D2842" s="356">
        <v>9.3699999999999992</v>
      </c>
    </row>
    <row r="2843" spans="1:4" ht="30">
      <c r="A2843" s="353">
        <v>39298</v>
      </c>
      <c r="B2843" s="354" t="s">
        <v>11155</v>
      </c>
      <c r="C2843" s="355" t="s">
        <v>730</v>
      </c>
      <c r="D2843" s="356">
        <v>17.989999999999998</v>
      </c>
    </row>
    <row r="2844" spans="1:4" ht="30">
      <c r="A2844" s="353">
        <v>39299</v>
      </c>
      <c r="B2844" s="354" t="s">
        <v>11156</v>
      </c>
      <c r="C2844" s="355" t="s">
        <v>730</v>
      </c>
      <c r="D2844" s="356">
        <v>21.32</v>
      </c>
    </row>
    <row r="2845" spans="1:4" ht="30">
      <c r="A2845" s="353">
        <v>39308</v>
      </c>
      <c r="B2845" s="354" t="s">
        <v>11157</v>
      </c>
      <c r="C2845" s="355" t="s">
        <v>730</v>
      </c>
      <c r="D2845" s="356">
        <v>5.76</v>
      </c>
    </row>
    <row r="2846" spans="1:4" ht="30">
      <c r="A2846" s="353">
        <v>39309</v>
      </c>
      <c r="B2846" s="354" t="s">
        <v>11158</v>
      </c>
      <c r="C2846" s="355" t="s">
        <v>730</v>
      </c>
      <c r="D2846" s="356">
        <v>6.57</v>
      </c>
    </row>
    <row r="2847" spans="1:4" ht="30">
      <c r="A2847" s="353">
        <v>39310</v>
      </c>
      <c r="B2847" s="354" t="s">
        <v>11159</v>
      </c>
      <c r="C2847" s="355" t="s">
        <v>730</v>
      </c>
      <c r="D2847" s="356">
        <v>12.27</v>
      </c>
    </row>
    <row r="2848" spans="1:4" ht="30">
      <c r="A2848" s="353">
        <v>39311</v>
      </c>
      <c r="B2848" s="354" t="s">
        <v>11160</v>
      </c>
      <c r="C2848" s="355" t="s">
        <v>730</v>
      </c>
      <c r="D2848" s="356">
        <v>17.37</v>
      </c>
    </row>
    <row r="2849" spans="1:4">
      <c r="A2849" s="353">
        <v>37429</v>
      </c>
      <c r="B2849" s="354" t="s">
        <v>11161</v>
      </c>
      <c r="C2849" s="355" t="s">
        <v>730</v>
      </c>
      <c r="D2849" s="356">
        <v>2665.96</v>
      </c>
    </row>
    <row r="2850" spans="1:4">
      <c r="A2850" s="353">
        <v>37426</v>
      </c>
      <c r="B2850" s="354" t="s">
        <v>11162</v>
      </c>
      <c r="C2850" s="355" t="s">
        <v>730</v>
      </c>
      <c r="D2850" s="356">
        <v>25.64</v>
      </c>
    </row>
    <row r="2851" spans="1:4">
      <c r="A2851" s="353">
        <v>37427</v>
      </c>
      <c r="B2851" s="354" t="s">
        <v>11163</v>
      </c>
      <c r="C2851" s="355" t="s">
        <v>730</v>
      </c>
      <c r="D2851" s="356">
        <v>61.17</v>
      </c>
    </row>
    <row r="2852" spans="1:4">
      <c r="A2852" s="353">
        <v>37424</v>
      </c>
      <c r="B2852" s="354" t="s">
        <v>11164</v>
      </c>
      <c r="C2852" s="355" t="s">
        <v>730</v>
      </c>
      <c r="D2852" s="356">
        <v>11.78</v>
      </c>
    </row>
    <row r="2853" spans="1:4">
      <c r="A2853" s="353">
        <v>37428</v>
      </c>
      <c r="B2853" s="354" t="s">
        <v>11165</v>
      </c>
      <c r="C2853" s="355" t="s">
        <v>730</v>
      </c>
      <c r="D2853" s="356">
        <v>210.82</v>
      </c>
    </row>
    <row r="2854" spans="1:4">
      <c r="A2854" s="353">
        <v>37425</v>
      </c>
      <c r="B2854" s="354" t="s">
        <v>11166</v>
      </c>
      <c r="C2854" s="355" t="s">
        <v>730</v>
      </c>
      <c r="D2854" s="356">
        <v>12.7</v>
      </c>
    </row>
    <row r="2855" spans="1:4" ht="30">
      <c r="A2855" s="353">
        <v>11519</v>
      </c>
      <c r="B2855" s="354" t="s">
        <v>11167</v>
      </c>
      <c r="C2855" s="355" t="s">
        <v>738</v>
      </c>
      <c r="D2855" s="356">
        <v>48.64</v>
      </c>
    </row>
    <row r="2856" spans="1:4" ht="30">
      <c r="A2856" s="353">
        <v>11520</v>
      </c>
      <c r="B2856" s="354" t="s">
        <v>11168</v>
      </c>
      <c r="C2856" s="355" t="s">
        <v>738</v>
      </c>
      <c r="D2856" s="356">
        <v>22.49</v>
      </c>
    </row>
    <row r="2857" spans="1:4">
      <c r="A2857" s="353">
        <v>11518</v>
      </c>
      <c r="B2857" s="354" t="s">
        <v>11169</v>
      </c>
      <c r="C2857" s="355" t="s">
        <v>738</v>
      </c>
      <c r="D2857" s="356">
        <v>81.77</v>
      </c>
    </row>
    <row r="2858" spans="1:4">
      <c r="A2858" s="353">
        <v>38473</v>
      </c>
      <c r="B2858" s="354" t="s">
        <v>11170</v>
      </c>
      <c r="C2858" s="355" t="s">
        <v>730</v>
      </c>
      <c r="D2858" s="356">
        <v>139.56</v>
      </c>
    </row>
    <row r="2859" spans="1:4">
      <c r="A2859" s="353">
        <v>4244</v>
      </c>
      <c r="B2859" s="354" t="s">
        <v>11171</v>
      </c>
      <c r="C2859" s="355" t="s">
        <v>736</v>
      </c>
      <c r="D2859" s="356">
        <v>25.36</v>
      </c>
    </row>
    <row r="2860" spans="1:4">
      <c r="A2860" s="353">
        <v>40977</v>
      </c>
      <c r="B2860" s="354" t="s">
        <v>11172</v>
      </c>
      <c r="C2860" s="355" t="s">
        <v>737</v>
      </c>
      <c r="D2860" s="356">
        <v>4443.71</v>
      </c>
    </row>
    <row r="2861" spans="1:4" ht="30">
      <c r="A2861" s="353">
        <v>4115</v>
      </c>
      <c r="B2861" s="354" t="s">
        <v>11173</v>
      </c>
      <c r="C2861" s="355" t="s">
        <v>732</v>
      </c>
      <c r="D2861" s="356">
        <v>30.36</v>
      </c>
    </row>
    <row r="2862" spans="1:4" ht="30">
      <c r="A2862" s="353">
        <v>4119</v>
      </c>
      <c r="B2862" s="354" t="s">
        <v>11174</v>
      </c>
      <c r="C2862" s="355" t="s">
        <v>732</v>
      </c>
      <c r="D2862" s="356">
        <v>61.33</v>
      </c>
    </row>
    <row r="2863" spans="1:4" ht="30">
      <c r="A2863" s="353">
        <v>2794</v>
      </c>
      <c r="B2863" s="354" t="s">
        <v>11175</v>
      </c>
      <c r="C2863" s="355" t="s">
        <v>732</v>
      </c>
      <c r="D2863" s="356">
        <v>162.69</v>
      </c>
    </row>
    <row r="2864" spans="1:4" ht="30">
      <c r="A2864" s="353">
        <v>2788</v>
      </c>
      <c r="B2864" s="354" t="s">
        <v>11176</v>
      </c>
      <c r="C2864" s="355" t="s">
        <v>732</v>
      </c>
      <c r="D2864" s="356">
        <v>237.01</v>
      </c>
    </row>
    <row r="2865" spans="1:4">
      <c r="A2865" s="353">
        <v>4006</v>
      </c>
      <c r="B2865" s="354" t="s">
        <v>11177</v>
      </c>
      <c r="C2865" s="355" t="s">
        <v>735</v>
      </c>
      <c r="D2865" s="356">
        <v>1532.52</v>
      </c>
    </row>
    <row r="2866" spans="1:4">
      <c r="A2866" s="353">
        <v>36151</v>
      </c>
      <c r="B2866" s="354" t="s">
        <v>11178</v>
      </c>
      <c r="C2866" s="355" t="s">
        <v>730</v>
      </c>
      <c r="D2866" s="356">
        <v>34.299999999999997</v>
      </c>
    </row>
    <row r="2867" spans="1:4">
      <c r="A2867" s="353">
        <v>37457</v>
      </c>
      <c r="B2867" s="354" t="s">
        <v>11179</v>
      </c>
      <c r="C2867" s="355" t="s">
        <v>732</v>
      </c>
      <c r="D2867" s="356">
        <v>5.15</v>
      </c>
    </row>
    <row r="2868" spans="1:4">
      <c r="A2868" s="353">
        <v>37456</v>
      </c>
      <c r="B2868" s="354" t="s">
        <v>11180</v>
      </c>
      <c r="C2868" s="355" t="s">
        <v>732</v>
      </c>
      <c r="D2868" s="356">
        <v>2.71</v>
      </c>
    </row>
    <row r="2869" spans="1:4" ht="30">
      <c r="A2869" s="353">
        <v>37461</v>
      </c>
      <c r="B2869" s="354" t="s">
        <v>11181</v>
      </c>
      <c r="C2869" s="355" t="s">
        <v>732</v>
      </c>
      <c r="D2869" s="356">
        <v>19.11</v>
      </c>
    </row>
    <row r="2870" spans="1:4" ht="30">
      <c r="A2870" s="353">
        <v>37460</v>
      </c>
      <c r="B2870" s="354" t="s">
        <v>11182</v>
      </c>
      <c r="C2870" s="355" t="s">
        <v>732</v>
      </c>
      <c r="D2870" s="356">
        <v>26.1</v>
      </c>
    </row>
    <row r="2871" spans="1:4">
      <c r="A2871" s="353">
        <v>37458</v>
      </c>
      <c r="B2871" s="354" t="s">
        <v>11183</v>
      </c>
      <c r="C2871" s="355" t="s">
        <v>732</v>
      </c>
      <c r="D2871" s="356">
        <v>7.65</v>
      </c>
    </row>
    <row r="2872" spans="1:4">
      <c r="A2872" s="353">
        <v>37454</v>
      </c>
      <c r="B2872" s="354" t="s">
        <v>11184</v>
      </c>
      <c r="C2872" s="355" t="s">
        <v>732</v>
      </c>
      <c r="D2872" s="356">
        <v>2.0099999999999998</v>
      </c>
    </row>
    <row r="2873" spans="1:4">
      <c r="A2873" s="353">
        <v>37455</v>
      </c>
      <c r="B2873" s="354" t="s">
        <v>11185</v>
      </c>
      <c r="C2873" s="355" t="s">
        <v>732</v>
      </c>
      <c r="D2873" s="356">
        <v>3.38</v>
      </c>
    </row>
    <row r="2874" spans="1:4">
      <c r="A2874" s="353">
        <v>37459</v>
      </c>
      <c r="B2874" s="354" t="s">
        <v>11186</v>
      </c>
      <c r="C2874" s="355" t="s">
        <v>732</v>
      </c>
      <c r="D2874" s="356">
        <v>10.74</v>
      </c>
    </row>
    <row r="2875" spans="1:4" ht="30">
      <c r="A2875" s="353">
        <v>21029</v>
      </c>
      <c r="B2875" s="354" t="s">
        <v>11187</v>
      </c>
      <c r="C2875" s="355" t="s">
        <v>730</v>
      </c>
      <c r="D2875" s="356">
        <v>319</v>
      </c>
    </row>
    <row r="2876" spans="1:4" ht="30">
      <c r="A2876" s="353">
        <v>21030</v>
      </c>
      <c r="B2876" s="354" t="s">
        <v>11188</v>
      </c>
      <c r="C2876" s="355" t="s">
        <v>730</v>
      </c>
      <c r="D2876" s="356">
        <v>393.22</v>
      </c>
    </row>
    <row r="2877" spans="1:4" ht="30">
      <c r="A2877" s="353">
        <v>21031</v>
      </c>
      <c r="B2877" s="354" t="s">
        <v>11189</v>
      </c>
      <c r="C2877" s="355" t="s">
        <v>730</v>
      </c>
      <c r="D2877" s="356">
        <v>489.55</v>
      </c>
    </row>
    <row r="2878" spans="1:4" ht="30">
      <c r="A2878" s="353">
        <v>21032</v>
      </c>
      <c r="B2878" s="354" t="s">
        <v>11190</v>
      </c>
      <c r="C2878" s="355" t="s">
        <v>730</v>
      </c>
      <c r="D2878" s="356">
        <v>522.71</v>
      </c>
    </row>
    <row r="2879" spans="1:4" ht="30">
      <c r="A2879" s="353">
        <v>37527</v>
      </c>
      <c r="B2879" s="354" t="s">
        <v>11191</v>
      </c>
      <c r="C2879" s="355" t="s">
        <v>730</v>
      </c>
      <c r="D2879" s="356">
        <v>472.18</v>
      </c>
    </row>
    <row r="2880" spans="1:4" ht="30">
      <c r="A2880" s="353">
        <v>37528</v>
      </c>
      <c r="B2880" s="354" t="s">
        <v>11192</v>
      </c>
      <c r="C2880" s="355" t="s">
        <v>730</v>
      </c>
      <c r="D2880" s="356">
        <v>562.98</v>
      </c>
    </row>
    <row r="2881" spans="1:4" ht="30">
      <c r="A2881" s="353">
        <v>37529</v>
      </c>
      <c r="B2881" s="354" t="s">
        <v>11193</v>
      </c>
      <c r="C2881" s="355" t="s">
        <v>730</v>
      </c>
      <c r="D2881" s="356">
        <v>568.51</v>
      </c>
    </row>
    <row r="2882" spans="1:4" ht="30">
      <c r="A2882" s="353">
        <v>37530</v>
      </c>
      <c r="B2882" s="354" t="s">
        <v>11194</v>
      </c>
      <c r="C2882" s="355" t="s">
        <v>730</v>
      </c>
      <c r="D2882" s="356">
        <v>742.22</v>
      </c>
    </row>
    <row r="2883" spans="1:4" ht="30">
      <c r="A2883" s="353">
        <v>21034</v>
      </c>
      <c r="B2883" s="354" t="s">
        <v>11195</v>
      </c>
      <c r="C2883" s="355" t="s">
        <v>730</v>
      </c>
      <c r="D2883" s="356">
        <v>633.26</v>
      </c>
    </row>
    <row r="2884" spans="1:4" ht="30">
      <c r="A2884" s="353">
        <v>37531</v>
      </c>
      <c r="B2884" s="354" t="s">
        <v>11196</v>
      </c>
      <c r="C2884" s="355" t="s">
        <v>730</v>
      </c>
      <c r="D2884" s="356">
        <v>797.5</v>
      </c>
    </row>
    <row r="2885" spans="1:4" ht="30">
      <c r="A2885" s="353">
        <v>21036</v>
      </c>
      <c r="B2885" s="354" t="s">
        <v>11197</v>
      </c>
      <c r="C2885" s="355" t="s">
        <v>730</v>
      </c>
      <c r="D2885" s="356">
        <v>969.63</v>
      </c>
    </row>
    <row r="2886" spans="1:4" ht="30">
      <c r="A2886" s="353">
        <v>21037</v>
      </c>
      <c r="B2886" s="354" t="s">
        <v>11198</v>
      </c>
      <c r="C2886" s="355" t="s">
        <v>730</v>
      </c>
      <c r="D2886" s="356">
        <v>1105.44</v>
      </c>
    </row>
    <row r="2887" spans="1:4" ht="30">
      <c r="A2887" s="353">
        <v>20185</v>
      </c>
      <c r="B2887" s="354" t="s">
        <v>11199</v>
      </c>
      <c r="C2887" s="355" t="s">
        <v>732</v>
      </c>
      <c r="D2887" s="356">
        <v>31.07</v>
      </c>
    </row>
    <row r="2888" spans="1:4" ht="30">
      <c r="A2888" s="353">
        <v>20260</v>
      </c>
      <c r="B2888" s="354" t="s">
        <v>11200</v>
      </c>
      <c r="C2888" s="355" t="s">
        <v>730</v>
      </c>
      <c r="D2888" s="356">
        <v>24.99</v>
      </c>
    </row>
    <row r="2889" spans="1:4" ht="30">
      <c r="A2889" s="353">
        <v>37523</v>
      </c>
      <c r="B2889" s="354" t="s">
        <v>11201</v>
      </c>
      <c r="C2889" s="355" t="s">
        <v>730</v>
      </c>
      <c r="D2889" s="356">
        <v>579269.27</v>
      </c>
    </row>
    <row r="2890" spans="1:4" ht="30">
      <c r="A2890" s="353">
        <v>37515</v>
      </c>
      <c r="B2890" s="354" t="s">
        <v>11202</v>
      </c>
      <c r="C2890" s="355" t="s">
        <v>730</v>
      </c>
      <c r="D2890" s="356">
        <v>515000</v>
      </c>
    </row>
    <row r="2891" spans="1:4" ht="30">
      <c r="A2891" s="353">
        <v>12899</v>
      </c>
      <c r="B2891" s="354" t="s">
        <v>11203</v>
      </c>
      <c r="C2891" s="355" t="s">
        <v>730</v>
      </c>
      <c r="D2891" s="356">
        <v>104.89</v>
      </c>
    </row>
    <row r="2892" spans="1:4" ht="30">
      <c r="A2892" s="353">
        <v>12898</v>
      </c>
      <c r="B2892" s="354" t="s">
        <v>11204</v>
      </c>
      <c r="C2892" s="355" t="s">
        <v>730</v>
      </c>
      <c r="D2892" s="356">
        <v>166.38</v>
      </c>
    </row>
    <row r="2893" spans="1:4">
      <c r="A2893" s="353">
        <v>39699</v>
      </c>
      <c r="B2893" s="354" t="s">
        <v>11205</v>
      </c>
      <c r="C2893" s="355" t="s">
        <v>731</v>
      </c>
      <c r="D2893" s="356">
        <v>16.45</v>
      </c>
    </row>
    <row r="2894" spans="1:4">
      <c r="A2894" s="353">
        <v>42528</v>
      </c>
      <c r="B2894" s="354" t="s">
        <v>11206</v>
      </c>
      <c r="C2894" s="355" t="s">
        <v>731</v>
      </c>
      <c r="D2894" s="356">
        <v>7.44</v>
      </c>
    </row>
    <row r="2895" spans="1:4">
      <c r="A2895" s="353">
        <v>39696</v>
      </c>
      <c r="B2895" s="354" t="s">
        <v>11207</v>
      </c>
      <c r="C2895" s="355" t="s">
        <v>731</v>
      </c>
      <c r="D2895" s="356">
        <v>5.23</v>
      </c>
    </row>
    <row r="2896" spans="1:4">
      <c r="A2896" s="353">
        <v>39700</v>
      </c>
      <c r="B2896" s="354" t="s">
        <v>11208</v>
      </c>
      <c r="C2896" s="355" t="s">
        <v>731</v>
      </c>
      <c r="D2896" s="356">
        <v>28.91</v>
      </c>
    </row>
    <row r="2897" spans="1:4" ht="30">
      <c r="A2897" s="353">
        <v>11621</v>
      </c>
      <c r="B2897" s="354" t="s">
        <v>11209</v>
      </c>
      <c r="C2897" s="355" t="s">
        <v>731</v>
      </c>
      <c r="D2897" s="356">
        <v>57.52</v>
      </c>
    </row>
    <row r="2898" spans="1:4" ht="30">
      <c r="A2898" s="353">
        <v>4014</v>
      </c>
      <c r="B2898" s="354" t="s">
        <v>11210</v>
      </c>
      <c r="C2898" s="355" t="s">
        <v>731</v>
      </c>
      <c r="D2898" s="356">
        <v>59.51</v>
      </c>
    </row>
    <row r="2899" spans="1:4" ht="30">
      <c r="A2899" s="353">
        <v>4015</v>
      </c>
      <c r="B2899" s="354" t="s">
        <v>11211</v>
      </c>
      <c r="C2899" s="355" t="s">
        <v>731</v>
      </c>
      <c r="D2899" s="356">
        <v>73.08</v>
      </c>
    </row>
    <row r="2900" spans="1:4" ht="30">
      <c r="A2900" s="353">
        <v>4017</v>
      </c>
      <c r="B2900" s="354" t="s">
        <v>11212</v>
      </c>
      <c r="C2900" s="355" t="s">
        <v>731</v>
      </c>
      <c r="D2900" s="356">
        <v>106.34</v>
      </c>
    </row>
    <row r="2901" spans="1:4" ht="30">
      <c r="A2901" s="353">
        <v>4016</v>
      </c>
      <c r="B2901" s="354" t="s">
        <v>11213</v>
      </c>
      <c r="C2901" s="355" t="s">
        <v>731</v>
      </c>
      <c r="D2901" s="356">
        <v>42</v>
      </c>
    </row>
    <row r="2902" spans="1:4">
      <c r="A2902" s="353">
        <v>38544</v>
      </c>
      <c r="B2902" s="354" t="s">
        <v>11214</v>
      </c>
      <c r="C2902" s="355" t="s">
        <v>731</v>
      </c>
      <c r="D2902" s="356">
        <v>10.77</v>
      </c>
    </row>
    <row r="2903" spans="1:4">
      <c r="A2903" s="353">
        <v>38545</v>
      </c>
      <c r="B2903" s="354" t="s">
        <v>11215</v>
      </c>
      <c r="C2903" s="355" t="s">
        <v>731</v>
      </c>
      <c r="D2903" s="356">
        <v>6.92</v>
      </c>
    </row>
    <row r="2904" spans="1:4" ht="30">
      <c r="A2904" s="353">
        <v>42527</v>
      </c>
      <c r="B2904" s="354" t="s">
        <v>11216</v>
      </c>
      <c r="C2904" s="355" t="s">
        <v>731</v>
      </c>
      <c r="D2904" s="356">
        <v>19.649999999999999</v>
      </c>
    </row>
    <row r="2905" spans="1:4" ht="30">
      <c r="A2905" s="353">
        <v>39323</v>
      </c>
      <c r="B2905" s="354" t="s">
        <v>11217</v>
      </c>
      <c r="C2905" s="355" t="s">
        <v>731</v>
      </c>
      <c r="D2905" s="356">
        <v>26.42</v>
      </c>
    </row>
    <row r="2906" spans="1:4" ht="30">
      <c r="A2906" s="353">
        <v>626</v>
      </c>
      <c r="B2906" s="354" t="s">
        <v>11218</v>
      </c>
      <c r="C2906" s="355" t="s">
        <v>733</v>
      </c>
      <c r="D2906" s="356">
        <v>17.45</v>
      </c>
    </row>
    <row r="2907" spans="1:4">
      <c r="A2907" s="353">
        <v>44504</v>
      </c>
      <c r="B2907" s="354" t="s">
        <v>11219</v>
      </c>
      <c r="C2907" s="355" t="s">
        <v>731</v>
      </c>
      <c r="D2907" s="356">
        <v>13.45</v>
      </c>
    </row>
    <row r="2908" spans="1:4">
      <c r="A2908" s="353">
        <v>44505</v>
      </c>
      <c r="B2908" s="354" t="s">
        <v>11220</v>
      </c>
      <c r="C2908" s="355" t="s">
        <v>731</v>
      </c>
      <c r="D2908" s="356">
        <v>20.3</v>
      </c>
    </row>
    <row r="2909" spans="1:4">
      <c r="A2909" s="353">
        <v>44506</v>
      </c>
      <c r="B2909" s="354" t="s">
        <v>11221</v>
      </c>
      <c r="C2909" s="355" t="s">
        <v>731</v>
      </c>
      <c r="D2909" s="356">
        <v>21.55</v>
      </c>
    </row>
    <row r="2910" spans="1:4">
      <c r="A2910" s="353">
        <v>44507</v>
      </c>
      <c r="B2910" s="354" t="s">
        <v>11222</v>
      </c>
      <c r="C2910" s="355" t="s">
        <v>731</v>
      </c>
      <c r="D2910" s="356">
        <v>26.94</v>
      </c>
    </row>
    <row r="2911" spans="1:4">
      <c r="A2911" s="353">
        <v>44508</v>
      </c>
      <c r="B2911" s="354" t="s">
        <v>11223</v>
      </c>
      <c r="C2911" s="355" t="s">
        <v>731</v>
      </c>
      <c r="D2911" s="356">
        <v>40.39</v>
      </c>
    </row>
    <row r="2912" spans="1:4">
      <c r="A2912" s="353">
        <v>44509</v>
      </c>
      <c r="B2912" s="354" t="s">
        <v>11224</v>
      </c>
      <c r="C2912" s="355" t="s">
        <v>731</v>
      </c>
      <c r="D2912" s="356">
        <v>54.11</v>
      </c>
    </row>
    <row r="2913" spans="1:4">
      <c r="A2913" s="353">
        <v>44510</v>
      </c>
      <c r="B2913" s="354" t="s">
        <v>11225</v>
      </c>
      <c r="C2913" s="355" t="s">
        <v>731</v>
      </c>
      <c r="D2913" s="356">
        <v>67.19</v>
      </c>
    </row>
    <row r="2914" spans="1:4" ht="30">
      <c r="A2914" s="353">
        <v>44512</v>
      </c>
      <c r="B2914" s="354" t="s">
        <v>11226</v>
      </c>
      <c r="C2914" s="355" t="s">
        <v>731</v>
      </c>
      <c r="D2914" s="356">
        <v>14.99</v>
      </c>
    </row>
    <row r="2915" spans="1:4" ht="30">
      <c r="A2915" s="353">
        <v>44513</v>
      </c>
      <c r="B2915" s="354" t="s">
        <v>11227</v>
      </c>
      <c r="C2915" s="355" t="s">
        <v>731</v>
      </c>
      <c r="D2915" s="356">
        <v>21.17</v>
      </c>
    </row>
    <row r="2916" spans="1:4" ht="30">
      <c r="A2916" s="353">
        <v>44514</v>
      </c>
      <c r="B2916" s="354" t="s">
        <v>11228</v>
      </c>
      <c r="C2916" s="355" t="s">
        <v>731</v>
      </c>
      <c r="D2916" s="356">
        <v>23.99</v>
      </c>
    </row>
    <row r="2917" spans="1:4" ht="30">
      <c r="A2917" s="353">
        <v>44515</v>
      </c>
      <c r="B2917" s="354" t="s">
        <v>11229</v>
      </c>
      <c r="C2917" s="355" t="s">
        <v>731</v>
      </c>
      <c r="D2917" s="356">
        <v>29.47</v>
      </c>
    </row>
    <row r="2918" spans="1:4" ht="30">
      <c r="A2918" s="353">
        <v>44511</v>
      </c>
      <c r="B2918" s="354" t="s">
        <v>11230</v>
      </c>
      <c r="C2918" s="355" t="s">
        <v>731</v>
      </c>
      <c r="D2918" s="356">
        <v>43.62</v>
      </c>
    </row>
    <row r="2919" spans="1:4" ht="30">
      <c r="A2919" s="353">
        <v>44516</v>
      </c>
      <c r="B2919" s="354" t="s">
        <v>11231</v>
      </c>
      <c r="C2919" s="355" t="s">
        <v>731</v>
      </c>
      <c r="D2919" s="356">
        <v>58.95</v>
      </c>
    </row>
    <row r="2920" spans="1:4" ht="30">
      <c r="A2920" s="353">
        <v>44517</v>
      </c>
      <c r="B2920" s="354" t="s">
        <v>11232</v>
      </c>
      <c r="C2920" s="355" t="s">
        <v>731</v>
      </c>
      <c r="D2920" s="356">
        <v>73.52</v>
      </c>
    </row>
    <row r="2921" spans="1:4">
      <c r="A2921" s="353">
        <v>11479</v>
      </c>
      <c r="B2921" s="354" t="s">
        <v>11233</v>
      </c>
      <c r="C2921" s="355" t="s">
        <v>730</v>
      </c>
      <c r="D2921" s="356">
        <v>34.15</v>
      </c>
    </row>
    <row r="2922" spans="1:4">
      <c r="A2922" s="353">
        <v>11481</v>
      </c>
      <c r="B2922" s="354" t="s">
        <v>11234</v>
      </c>
      <c r="C2922" s="355" t="s">
        <v>730</v>
      </c>
      <c r="D2922" s="356">
        <v>30.9</v>
      </c>
    </row>
    <row r="2923" spans="1:4">
      <c r="A2923" s="353">
        <v>43609</v>
      </c>
      <c r="B2923" s="354" t="s">
        <v>11235</v>
      </c>
      <c r="C2923" s="355" t="s">
        <v>730</v>
      </c>
      <c r="D2923" s="356">
        <v>30.9</v>
      </c>
    </row>
    <row r="2924" spans="1:4">
      <c r="A2924" s="353">
        <v>11478</v>
      </c>
      <c r="B2924" s="354" t="s">
        <v>11236</v>
      </c>
      <c r="C2924" s="355" t="s">
        <v>730</v>
      </c>
      <c r="D2924" s="356">
        <v>58.6</v>
      </c>
    </row>
    <row r="2925" spans="1:4">
      <c r="A2925" s="353">
        <v>43608</v>
      </c>
      <c r="B2925" s="354" t="s">
        <v>11237</v>
      </c>
      <c r="C2925" s="355" t="s">
        <v>730</v>
      </c>
      <c r="D2925" s="356">
        <v>44.72</v>
      </c>
    </row>
    <row r="2926" spans="1:4">
      <c r="A2926" s="353">
        <v>11476</v>
      </c>
      <c r="B2926" s="354" t="s">
        <v>11238</v>
      </c>
      <c r="C2926" s="355" t="s">
        <v>730</v>
      </c>
      <c r="D2926" s="356">
        <v>44.72</v>
      </c>
    </row>
    <row r="2927" spans="1:4" ht="30">
      <c r="A2927" s="353">
        <v>40637</v>
      </c>
      <c r="B2927" s="354" t="s">
        <v>11239</v>
      </c>
      <c r="C2927" s="355" t="s">
        <v>730</v>
      </c>
      <c r="D2927" s="356">
        <v>793072.01</v>
      </c>
    </row>
    <row r="2928" spans="1:4">
      <c r="A2928" s="353">
        <v>13836</v>
      </c>
      <c r="B2928" s="354" t="s">
        <v>11240</v>
      </c>
      <c r="C2928" s="355" t="s">
        <v>730</v>
      </c>
      <c r="D2928" s="356">
        <v>67315.72</v>
      </c>
    </row>
    <row r="2929" spans="1:4" ht="30">
      <c r="A2929" s="353">
        <v>14534</v>
      </c>
      <c r="B2929" s="354" t="s">
        <v>11241</v>
      </c>
      <c r="C2929" s="355" t="s">
        <v>730</v>
      </c>
      <c r="D2929" s="356">
        <v>28180.14</v>
      </c>
    </row>
    <row r="2930" spans="1:4" ht="30">
      <c r="A2930" s="353">
        <v>14619</v>
      </c>
      <c r="B2930" s="354" t="s">
        <v>11242</v>
      </c>
      <c r="C2930" s="355" t="s">
        <v>730</v>
      </c>
      <c r="D2930" s="356">
        <v>15505.11</v>
      </c>
    </row>
    <row r="2931" spans="1:4" ht="45">
      <c r="A2931" s="353">
        <v>14535</v>
      </c>
      <c r="B2931" s="354" t="s">
        <v>11243</v>
      </c>
      <c r="C2931" s="355" t="s">
        <v>730</v>
      </c>
      <c r="D2931" s="356">
        <v>279690.59000000003</v>
      </c>
    </row>
    <row r="2932" spans="1:4" ht="60">
      <c r="A2932" s="353">
        <v>39813</v>
      </c>
      <c r="B2932" s="354" t="s">
        <v>11244</v>
      </c>
      <c r="C2932" s="355" t="s">
        <v>730</v>
      </c>
      <c r="D2932" s="356">
        <v>38352.75</v>
      </c>
    </row>
    <row r="2933" spans="1:4" ht="45">
      <c r="A2933" s="353">
        <v>40403</v>
      </c>
      <c r="B2933" s="354" t="s">
        <v>11245</v>
      </c>
      <c r="C2933" s="355" t="s">
        <v>730</v>
      </c>
      <c r="D2933" s="356">
        <v>544.12</v>
      </c>
    </row>
    <row r="2934" spans="1:4">
      <c r="A2934" s="353">
        <v>12868</v>
      </c>
      <c r="B2934" s="354" t="s">
        <v>11246</v>
      </c>
      <c r="C2934" s="355" t="s">
        <v>736</v>
      </c>
      <c r="D2934" s="356">
        <v>23.54</v>
      </c>
    </row>
    <row r="2935" spans="1:4">
      <c r="A2935" s="353">
        <v>40916</v>
      </c>
      <c r="B2935" s="354" t="s">
        <v>11247</v>
      </c>
      <c r="C2935" s="355" t="s">
        <v>737</v>
      </c>
      <c r="D2935" s="356">
        <v>4122.16</v>
      </c>
    </row>
    <row r="2936" spans="1:4">
      <c r="A2936" s="353">
        <v>4755</v>
      </c>
      <c r="B2936" s="354" t="s">
        <v>11248</v>
      </c>
      <c r="C2936" s="355" t="s">
        <v>736</v>
      </c>
      <c r="D2936" s="356">
        <v>29.17</v>
      </c>
    </row>
    <row r="2937" spans="1:4">
      <c r="A2937" s="353">
        <v>41067</v>
      </c>
      <c r="B2937" s="354" t="s">
        <v>11249</v>
      </c>
      <c r="C2937" s="355" t="s">
        <v>737</v>
      </c>
      <c r="D2937" s="356">
        <v>5107.24</v>
      </c>
    </row>
    <row r="2938" spans="1:4">
      <c r="A2938" s="353">
        <v>38463</v>
      </c>
      <c r="B2938" s="354" t="s">
        <v>11250</v>
      </c>
      <c r="C2938" s="355" t="s">
        <v>730</v>
      </c>
      <c r="D2938" s="356">
        <v>33.9</v>
      </c>
    </row>
    <row r="2939" spans="1:4" ht="30">
      <c r="A2939" s="353">
        <v>40703</v>
      </c>
      <c r="B2939" s="354" t="s">
        <v>11251</v>
      </c>
      <c r="C2939" s="355" t="s">
        <v>730</v>
      </c>
      <c r="D2939" s="356">
        <v>10172.35</v>
      </c>
    </row>
    <row r="2940" spans="1:4">
      <c r="A2940" s="353">
        <v>14531</v>
      </c>
      <c r="B2940" s="354" t="s">
        <v>11252</v>
      </c>
      <c r="C2940" s="355" t="s">
        <v>730</v>
      </c>
      <c r="D2940" s="356">
        <v>18965.09</v>
      </c>
    </row>
    <row r="2941" spans="1:4">
      <c r="A2941" s="353">
        <v>36533</v>
      </c>
      <c r="B2941" s="354" t="s">
        <v>11253</v>
      </c>
      <c r="C2941" s="355" t="s">
        <v>730</v>
      </c>
      <c r="D2941" s="356">
        <v>21823.97</v>
      </c>
    </row>
    <row r="2942" spans="1:4">
      <c r="A2942" s="353">
        <v>11616</v>
      </c>
      <c r="B2942" s="354" t="s">
        <v>11254</v>
      </c>
      <c r="C2942" s="355" t="s">
        <v>730</v>
      </c>
      <c r="D2942" s="356">
        <v>20612.419999999998</v>
      </c>
    </row>
    <row r="2943" spans="1:4">
      <c r="A2943" s="353">
        <v>41898</v>
      </c>
      <c r="B2943" s="354" t="s">
        <v>11255</v>
      </c>
      <c r="C2943" s="355" t="s">
        <v>730</v>
      </c>
      <c r="D2943" s="356">
        <v>23191.78</v>
      </c>
    </row>
    <row r="2944" spans="1:4" ht="30">
      <c r="A2944" s="353">
        <v>13447</v>
      </c>
      <c r="B2944" s="354" t="s">
        <v>11256</v>
      </c>
      <c r="C2944" s="355" t="s">
        <v>730</v>
      </c>
      <c r="D2944" s="356">
        <v>42674.46</v>
      </c>
    </row>
    <row r="2945" spans="1:4">
      <c r="A2945" s="353">
        <v>14529</v>
      </c>
      <c r="B2945" s="354" t="s">
        <v>11257</v>
      </c>
      <c r="C2945" s="355" t="s">
        <v>730</v>
      </c>
      <c r="D2945" s="356">
        <v>23866.74</v>
      </c>
    </row>
    <row r="2946" spans="1:4">
      <c r="A2946" s="353">
        <v>10747</v>
      </c>
      <c r="B2946" s="354" t="s">
        <v>11258</v>
      </c>
      <c r="C2946" s="355" t="s">
        <v>730</v>
      </c>
      <c r="D2946" s="356">
        <v>23416.92</v>
      </c>
    </row>
    <row r="2947" spans="1:4" ht="30">
      <c r="A2947" s="353">
        <v>36141</v>
      </c>
      <c r="B2947" s="354" t="s">
        <v>11259</v>
      </c>
      <c r="C2947" s="355" t="s">
        <v>730</v>
      </c>
      <c r="D2947" s="356">
        <v>46.3</v>
      </c>
    </row>
    <row r="2948" spans="1:4">
      <c r="A2948" s="353">
        <v>43651</v>
      </c>
      <c r="B2948" s="354" t="s">
        <v>11260</v>
      </c>
      <c r="C2948" s="355" t="s">
        <v>733</v>
      </c>
      <c r="D2948" s="356">
        <v>7.81</v>
      </c>
    </row>
    <row r="2949" spans="1:4">
      <c r="A2949" s="353">
        <v>43626</v>
      </c>
      <c r="B2949" s="354" t="s">
        <v>11261</v>
      </c>
      <c r="C2949" s="355" t="s">
        <v>733</v>
      </c>
      <c r="D2949" s="356">
        <v>4.34</v>
      </c>
    </row>
    <row r="2950" spans="1:4" ht="30">
      <c r="A2950" s="353">
        <v>39434</v>
      </c>
      <c r="B2950" s="354" t="s">
        <v>11262</v>
      </c>
      <c r="C2950" s="355" t="s">
        <v>733</v>
      </c>
      <c r="D2950" s="356">
        <v>3.47</v>
      </c>
    </row>
    <row r="2951" spans="1:4" ht="30">
      <c r="A2951" s="353">
        <v>39433</v>
      </c>
      <c r="B2951" s="354" t="s">
        <v>11263</v>
      </c>
      <c r="C2951" s="355" t="s">
        <v>733</v>
      </c>
      <c r="D2951" s="356">
        <v>2.76</v>
      </c>
    </row>
    <row r="2952" spans="1:4">
      <c r="A2952" s="353">
        <v>4049</v>
      </c>
      <c r="B2952" s="354" t="s">
        <v>11264</v>
      </c>
      <c r="C2952" s="355" t="s">
        <v>734</v>
      </c>
      <c r="D2952" s="356">
        <v>87.11</v>
      </c>
    </row>
    <row r="2953" spans="1:4">
      <c r="A2953" s="353">
        <v>38120</v>
      </c>
      <c r="B2953" s="354" t="s">
        <v>11265</v>
      </c>
      <c r="C2953" s="355" t="s">
        <v>733</v>
      </c>
      <c r="D2953" s="356">
        <v>124.18</v>
      </c>
    </row>
    <row r="2954" spans="1:4">
      <c r="A2954" s="353">
        <v>43652</v>
      </c>
      <c r="B2954" s="354" t="s">
        <v>11266</v>
      </c>
      <c r="C2954" s="355" t="s">
        <v>733</v>
      </c>
      <c r="D2954" s="356">
        <v>17.489999999999998</v>
      </c>
    </row>
    <row r="2955" spans="1:4">
      <c r="A2955" s="353">
        <v>10498</v>
      </c>
      <c r="B2955" s="354" t="s">
        <v>11267</v>
      </c>
      <c r="C2955" s="355" t="s">
        <v>733</v>
      </c>
      <c r="D2955" s="356">
        <v>8.18</v>
      </c>
    </row>
    <row r="2956" spans="1:4">
      <c r="A2956" s="353">
        <v>4823</v>
      </c>
      <c r="B2956" s="354" t="s">
        <v>11268</v>
      </c>
      <c r="C2956" s="355" t="s">
        <v>733</v>
      </c>
      <c r="D2956" s="356">
        <v>35.119999999999997</v>
      </c>
    </row>
    <row r="2957" spans="1:4">
      <c r="A2957" s="353">
        <v>38877</v>
      </c>
      <c r="B2957" s="354" t="s">
        <v>11269</v>
      </c>
      <c r="C2957" s="355" t="s">
        <v>733</v>
      </c>
      <c r="D2957" s="356">
        <v>6.52</v>
      </c>
    </row>
    <row r="2958" spans="1:4" ht="30">
      <c r="A2958" s="353">
        <v>34546</v>
      </c>
      <c r="B2958" s="354" t="s">
        <v>11270</v>
      </c>
      <c r="C2958" s="355" t="s">
        <v>733</v>
      </c>
      <c r="D2958" s="356">
        <v>6.71</v>
      </c>
    </row>
    <row r="2959" spans="1:4">
      <c r="A2959" s="353">
        <v>41387</v>
      </c>
      <c r="B2959" s="354" t="s">
        <v>11271</v>
      </c>
      <c r="C2959" s="355" t="s">
        <v>732</v>
      </c>
      <c r="D2959" s="356">
        <v>52.6</v>
      </c>
    </row>
    <row r="2960" spans="1:4">
      <c r="A2960" s="353">
        <v>41388</v>
      </c>
      <c r="B2960" s="354" t="s">
        <v>11272</v>
      </c>
      <c r="C2960" s="355" t="s">
        <v>732</v>
      </c>
      <c r="D2960" s="356">
        <v>63.11</v>
      </c>
    </row>
    <row r="2961" spans="1:4">
      <c r="A2961" s="353">
        <v>41380</v>
      </c>
      <c r="B2961" s="354" t="s">
        <v>11273</v>
      </c>
      <c r="C2961" s="355" t="s">
        <v>730</v>
      </c>
      <c r="D2961" s="356">
        <v>419.92</v>
      </c>
    </row>
    <row r="2962" spans="1:4">
      <c r="A2962" s="353">
        <v>41381</v>
      </c>
      <c r="B2962" s="354" t="s">
        <v>11274</v>
      </c>
      <c r="C2962" s="355" t="s">
        <v>730</v>
      </c>
      <c r="D2962" s="356">
        <v>439.92</v>
      </c>
    </row>
    <row r="2963" spans="1:4">
      <c r="A2963" s="353">
        <v>41382</v>
      </c>
      <c r="B2963" s="354" t="s">
        <v>11275</v>
      </c>
      <c r="C2963" s="355" t="s">
        <v>730</v>
      </c>
      <c r="D2963" s="356">
        <v>425.82</v>
      </c>
    </row>
    <row r="2964" spans="1:4">
      <c r="A2964" s="353">
        <v>41383</v>
      </c>
      <c r="B2964" s="354" t="s">
        <v>11276</v>
      </c>
      <c r="C2964" s="355" t="s">
        <v>730</v>
      </c>
      <c r="D2964" s="356">
        <v>577.96</v>
      </c>
    </row>
    <row r="2965" spans="1:4">
      <c r="A2965" s="353">
        <v>41385</v>
      </c>
      <c r="B2965" s="354" t="s">
        <v>11277</v>
      </c>
      <c r="C2965" s="355" t="s">
        <v>730</v>
      </c>
      <c r="D2965" s="356">
        <v>719.2</v>
      </c>
    </row>
    <row r="2966" spans="1:4" ht="30">
      <c r="A2966" s="353">
        <v>11079</v>
      </c>
      <c r="B2966" s="354" t="s">
        <v>11278</v>
      </c>
      <c r="C2966" s="355" t="s">
        <v>735</v>
      </c>
      <c r="D2966" s="356">
        <v>1367.47</v>
      </c>
    </row>
    <row r="2967" spans="1:4" ht="30">
      <c r="A2967" s="353">
        <v>11082</v>
      </c>
      <c r="B2967" s="354" t="s">
        <v>11279</v>
      </c>
      <c r="C2967" s="355" t="s">
        <v>735</v>
      </c>
      <c r="D2967" s="356">
        <v>1367.47</v>
      </c>
    </row>
    <row r="2968" spans="1:4">
      <c r="A2968" s="353">
        <v>4058</v>
      </c>
      <c r="B2968" s="354" t="s">
        <v>11280</v>
      </c>
      <c r="C2968" s="355" t="s">
        <v>736</v>
      </c>
      <c r="D2968" s="356">
        <v>30.48</v>
      </c>
    </row>
    <row r="2969" spans="1:4">
      <c r="A2969" s="353">
        <v>40974</v>
      </c>
      <c r="B2969" s="354" t="s">
        <v>11281</v>
      </c>
      <c r="C2969" s="355" t="s">
        <v>737</v>
      </c>
      <c r="D2969" s="356">
        <v>5336.74</v>
      </c>
    </row>
    <row r="2970" spans="1:4">
      <c r="A2970" s="353">
        <v>34794</v>
      </c>
      <c r="B2970" s="354" t="s">
        <v>11282</v>
      </c>
      <c r="C2970" s="355" t="s">
        <v>736</v>
      </c>
      <c r="D2970" s="356">
        <v>28.52</v>
      </c>
    </row>
    <row r="2971" spans="1:4">
      <c r="A2971" s="353">
        <v>40925</v>
      </c>
      <c r="B2971" s="354" t="s">
        <v>11283</v>
      </c>
      <c r="C2971" s="355" t="s">
        <v>737</v>
      </c>
      <c r="D2971" s="356">
        <v>4992.8</v>
      </c>
    </row>
    <row r="2972" spans="1:4">
      <c r="A2972" s="353">
        <v>13741</v>
      </c>
      <c r="B2972" s="354" t="s">
        <v>11284</v>
      </c>
      <c r="C2972" s="355" t="s">
        <v>730</v>
      </c>
      <c r="D2972" s="356">
        <v>2502.1999999999998</v>
      </c>
    </row>
    <row r="2973" spans="1:4" ht="30">
      <c r="A2973" s="353">
        <v>3288</v>
      </c>
      <c r="B2973" s="354" t="s">
        <v>11285</v>
      </c>
      <c r="C2973" s="355" t="s">
        <v>732</v>
      </c>
      <c r="D2973" s="356">
        <v>7.5</v>
      </c>
    </row>
    <row r="2974" spans="1:4" ht="30">
      <c r="A2974" s="353">
        <v>13587</v>
      </c>
      <c r="B2974" s="354" t="s">
        <v>11286</v>
      </c>
      <c r="C2974" s="355" t="s">
        <v>732</v>
      </c>
      <c r="D2974" s="356">
        <v>4.53</v>
      </c>
    </row>
    <row r="2975" spans="1:4">
      <c r="A2975" s="353">
        <v>38598</v>
      </c>
      <c r="B2975" s="354" t="s">
        <v>11287</v>
      </c>
      <c r="C2975" s="355" t="s">
        <v>730</v>
      </c>
      <c r="D2975" s="356">
        <v>2.78</v>
      </c>
    </row>
    <row r="2976" spans="1:4">
      <c r="A2976" s="353">
        <v>38595</v>
      </c>
      <c r="B2976" s="354" t="s">
        <v>11288</v>
      </c>
      <c r="C2976" s="355" t="s">
        <v>730</v>
      </c>
      <c r="D2976" s="356">
        <v>2.35</v>
      </c>
    </row>
    <row r="2977" spans="1:4">
      <c r="A2977" s="353">
        <v>38592</v>
      </c>
      <c r="B2977" s="354" t="s">
        <v>11289</v>
      </c>
      <c r="C2977" s="355" t="s">
        <v>730</v>
      </c>
      <c r="D2977" s="356">
        <v>2.38</v>
      </c>
    </row>
    <row r="2978" spans="1:4">
      <c r="A2978" s="353">
        <v>38588</v>
      </c>
      <c r="B2978" s="354" t="s">
        <v>11290</v>
      </c>
      <c r="C2978" s="355" t="s">
        <v>730</v>
      </c>
      <c r="D2978" s="356">
        <v>1.9</v>
      </c>
    </row>
    <row r="2979" spans="1:4">
      <c r="A2979" s="353">
        <v>38593</v>
      </c>
      <c r="B2979" s="354" t="s">
        <v>11291</v>
      </c>
      <c r="C2979" s="355" t="s">
        <v>730</v>
      </c>
      <c r="D2979" s="356">
        <v>2.63</v>
      </c>
    </row>
    <row r="2980" spans="1:4">
      <c r="A2980" s="353">
        <v>38589</v>
      </c>
      <c r="B2980" s="354" t="s">
        <v>11292</v>
      </c>
      <c r="C2980" s="355" t="s">
        <v>730</v>
      </c>
      <c r="D2980" s="356">
        <v>1.99</v>
      </c>
    </row>
    <row r="2981" spans="1:4">
      <c r="A2981" s="353">
        <v>38594</v>
      </c>
      <c r="B2981" s="354" t="s">
        <v>11293</v>
      </c>
      <c r="C2981" s="355" t="s">
        <v>730</v>
      </c>
      <c r="D2981" s="356">
        <v>4.1500000000000004</v>
      </c>
    </row>
    <row r="2982" spans="1:4">
      <c r="A2982" s="353">
        <v>34773</v>
      </c>
      <c r="B2982" s="354" t="s">
        <v>11294</v>
      </c>
      <c r="C2982" s="355" t="s">
        <v>730</v>
      </c>
      <c r="D2982" s="356">
        <v>1.96</v>
      </c>
    </row>
    <row r="2983" spans="1:4">
      <c r="A2983" s="353">
        <v>34769</v>
      </c>
      <c r="B2983" s="354" t="s">
        <v>11295</v>
      </c>
      <c r="C2983" s="355" t="s">
        <v>730</v>
      </c>
      <c r="D2983" s="356">
        <v>2.4300000000000002</v>
      </c>
    </row>
    <row r="2984" spans="1:4">
      <c r="A2984" s="353">
        <v>34763</v>
      </c>
      <c r="B2984" s="354" t="s">
        <v>11296</v>
      </c>
      <c r="C2984" s="355" t="s">
        <v>730</v>
      </c>
      <c r="D2984" s="356">
        <v>1.5</v>
      </c>
    </row>
    <row r="2985" spans="1:4">
      <c r="A2985" s="353">
        <v>34774</v>
      </c>
      <c r="B2985" s="354" t="s">
        <v>11297</v>
      </c>
      <c r="C2985" s="355" t="s">
        <v>730</v>
      </c>
      <c r="D2985" s="356">
        <v>1.86</v>
      </c>
    </row>
    <row r="2986" spans="1:4">
      <c r="A2986" s="353">
        <v>34771</v>
      </c>
      <c r="B2986" s="354" t="s">
        <v>11298</v>
      </c>
      <c r="C2986" s="355" t="s">
        <v>730</v>
      </c>
      <c r="D2986" s="356">
        <v>2.2400000000000002</v>
      </c>
    </row>
    <row r="2987" spans="1:4">
      <c r="A2987" s="353">
        <v>34764</v>
      </c>
      <c r="B2987" s="354" t="s">
        <v>11299</v>
      </c>
      <c r="C2987" s="355" t="s">
        <v>730</v>
      </c>
      <c r="D2987" s="356">
        <v>1.47</v>
      </c>
    </row>
    <row r="2988" spans="1:4">
      <c r="A2988" s="353">
        <v>34788</v>
      </c>
      <c r="B2988" s="354" t="s">
        <v>11300</v>
      </c>
      <c r="C2988" s="355" t="s">
        <v>730</v>
      </c>
      <c r="D2988" s="356">
        <v>1.48</v>
      </c>
    </row>
    <row r="2989" spans="1:4">
      <c r="A2989" s="353">
        <v>34781</v>
      </c>
      <c r="B2989" s="354" t="s">
        <v>11301</v>
      </c>
      <c r="C2989" s="355" t="s">
        <v>730</v>
      </c>
      <c r="D2989" s="356">
        <v>1.68</v>
      </c>
    </row>
    <row r="2990" spans="1:4">
      <c r="A2990" s="353">
        <v>41682</v>
      </c>
      <c r="B2990" s="354" t="s">
        <v>11302</v>
      </c>
      <c r="C2990" s="355" t="s">
        <v>730</v>
      </c>
      <c r="D2990" s="356">
        <v>33.42</v>
      </c>
    </row>
    <row r="2991" spans="1:4">
      <c r="A2991" s="353">
        <v>41683</v>
      </c>
      <c r="B2991" s="354" t="s">
        <v>11303</v>
      </c>
      <c r="C2991" s="355" t="s">
        <v>730</v>
      </c>
      <c r="D2991" s="356">
        <v>24.59</v>
      </c>
    </row>
    <row r="2992" spans="1:4">
      <c r="A2992" s="353">
        <v>41680</v>
      </c>
      <c r="B2992" s="354" t="s">
        <v>11304</v>
      </c>
      <c r="C2992" s="355" t="s">
        <v>730</v>
      </c>
      <c r="D2992" s="356">
        <v>13.24</v>
      </c>
    </row>
    <row r="2993" spans="1:4">
      <c r="A2993" s="353">
        <v>41679</v>
      </c>
      <c r="B2993" s="354" t="s">
        <v>11305</v>
      </c>
      <c r="C2993" s="355" t="s">
        <v>730</v>
      </c>
      <c r="D2993" s="356">
        <v>30.26</v>
      </c>
    </row>
    <row r="2994" spans="1:4">
      <c r="A2994" s="353">
        <v>41681</v>
      </c>
      <c r="B2994" s="354" t="s">
        <v>11306</v>
      </c>
      <c r="C2994" s="355" t="s">
        <v>730</v>
      </c>
      <c r="D2994" s="356">
        <v>20.71</v>
      </c>
    </row>
    <row r="2995" spans="1:4" ht="30">
      <c r="A2995" s="353">
        <v>43386</v>
      </c>
      <c r="B2995" s="354" t="s">
        <v>11307</v>
      </c>
      <c r="C2995" s="355" t="s">
        <v>730</v>
      </c>
      <c r="D2995" s="356">
        <v>47.28</v>
      </c>
    </row>
    <row r="2996" spans="1:4">
      <c r="A2996" s="353">
        <v>4059</v>
      </c>
      <c r="B2996" s="354" t="s">
        <v>11308</v>
      </c>
      <c r="C2996" s="355" t="s">
        <v>732</v>
      </c>
      <c r="D2996" s="356">
        <v>33.42</v>
      </c>
    </row>
    <row r="2997" spans="1:4">
      <c r="A2997" s="353">
        <v>4062</v>
      </c>
      <c r="B2997" s="354" t="s">
        <v>11309</v>
      </c>
      <c r="C2997" s="355" t="s">
        <v>730</v>
      </c>
      <c r="D2997" s="356">
        <v>33.42</v>
      </c>
    </row>
    <row r="2998" spans="1:4">
      <c r="A2998" s="353">
        <v>4061</v>
      </c>
      <c r="B2998" s="354" t="s">
        <v>11310</v>
      </c>
      <c r="C2998" s="355" t="s">
        <v>730</v>
      </c>
      <c r="D2998" s="356">
        <v>41.61</v>
      </c>
    </row>
    <row r="2999" spans="1:4">
      <c r="A2999" s="353">
        <v>41315</v>
      </c>
      <c r="B2999" s="354" t="s">
        <v>11311</v>
      </c>
      <c r="C2999" s="355" t="s">
        <v>733</v>
      </c>
      <c r="D2999" s="356">
        <v>95.95</v>
      </c>
    </row>
    <row r="3000" spans="1:4">
      <c r="A3000" s="353">
        <v>43148</v>
      </c>
      <c r="B3000" s="354" t="s">
        <v>11312</v>
      </c>
      <c r="C3000" s="355" t="s">
        <v>733</v>
      </c>
      <c r="D3000" s="356">
        <v>65.13</v>
      </c>
    </row>
    <row r="3001" spans="1:4">
      <c r="A3001" s="353">
        <v>43147</v>
      </c>
      <c r="B3001" s="354" t="s">
        <v>11313</v>
      </c>
      <c r="C3001" s="355" t="s">
        <v>733</v>
      </c>
      <c r="D3001" s="356">
        <v>25.22</v>
      </c>
    </row>
    <row r="3002" spans="1:4" ht="30">
      <c r="A3002" s="353">
        <v>10608</v>
      </c>
      <c r="B3002" s="354" t="s">
        <v>11314</v>
      </c>
      <c r="C3002" s="355" t="s">
        <v>730</v>
      </c>
      <c r="D3002" s="356">
        <v>9629.7999999999993</v>
      </c>
    </row>
    <row r="3003" spans="1:4">
      <c r="A3003" s="353">
        <v>4069</v>
      </c>
      <c r="B3003" s="354" t="s">
        <v>11315</v>
      </c>
      <c r="C3003" s="355" t="s">
        <v>736</v>
      </c>
      <c r="D3003" s="356">
        <v>62.11</v>
      </c>
    </row>
    <row r="3004" spans="1:4">
      <c r="A3004" s="353">
        <v>40819</v>
      </c>
      <c r="B3004" s="354" t="s">
        <v>11316</v>
      </c>
      <c r="C3004" s="355" t="s">
        <v>737</v>
      </c>
      <c r="D3004" s="356">
        <v>10872.58</v>
      </c>
    </row>
    <row r="3005" spans="1:4">
      <c r="A3005" s="353">
        <v>34361</v>
      </c>
      <c r="B3005" s="354" t="s">
        <v>11317</v>
      </c>
      <c r="C3005" s="355" t="s">
        <v>733</v>
      </c>
      <c r="D3005" s="356">
        <v>18.36</v>
      </c>
    </row>
    <row r="3006" spans="1:4" ht="30">
      <c r="A3006" s="353">
        <v>36512</v>
      </c>
      <c r="B3006" s="354" t="s">
        <v>11318</v>
      </c>
      <c r="C3006" s="355" t="s">
        <v>730</v>
      </c>
      <c r="D3006" s="356">
        <v>20023.98</v>
      </c>
    </row>
    <row r="3007" spans="1:4" ht="30">
      <c r="A3007" s="353">
        <v>44478</v>
      </c>
      <c r="B3007" s="354" t="s">
        <v>11319</v>
      </c>
      <c r="C3007" s="355" t="s">
        <v>733</v>
      </c>
      <c r="D3007" s="356">
        <v>10.7</v>
      </c>
    </row>
    <row r="3008" spans="1:4" ht="30">
      <c r="A3008" s="353">
        <v>44477</v>
      </c>
      <c r="B3008" s="354" t="s">
        <v>11320</v>
      </c>
      <c r="C3008" s="355" t="s">
        <v>733</v>
      </c>
      <c r="D3008" s="356">
        <v>10.7</v>
      </c>
    </row>
    <row r="3009" spans="1:4">
      <c r="A3009" s="353">
        <v>11697</v>
      </c>
      <c r="B3009" s="354" t="s">
        <v>11321</v>
      </c>
      <c r="C3009" s="355" t="s">
        <v>730</v>
      </c>
      <c r="D3009" s="356">
        <v>766.23</v>
      </c>
    </row>
    <row r="3010" spans="1:4">
      <c r="A3010" s="353">
        <v>11698</v>
      </c>
      <c r="B3010" s="354" t="s">
        <v>11322</v>
      </c>
      <c r="C3010" s="355" t="s">
        <v>730</v>
      </c>
      <c r="D3010" s="356">
        <v>914.07</v>
      </c>
    </row>
    <row r="3011" spans="1:4">
      <c r="A3011" s="353">
        <v>11699</v>
      </c>
      <c r="B3011" s="354" t="s">
        <v>11323</v>
      </c>
      <c r="C3011" s="355" t="s">
        <v>730</v>
      </c>
      <c r="D3011" s="356">
        <v>1010.25</v>
      </c>
    </row>
    <row r="3012" spans="1:4">
      <c r="A3012" s="353">
        <v>10432</v>
      </c>
      <c r="B3012" s="354" t="s">
        <v>11324</v>
      </c>
      <c r="C3012" s="355" t="s">
        <v>730</v>
      </c>
      <c r="D3012" s="356">
        <v>426.56</v>
      </c>
    </row>
    <row r="3013" spans="1:4" ht="30">
      <c r="A3013" s="353">
        <v>44020</v>
      </c>
      <c r="B3013" s="354" t="s">
        <v>11325</v>
      </c>
      <c r="C3013" s="355" t="s">
        <v>730</v>
      </c>
      <c r="D3013" s="356">
        <v>1052.3800000000001</v>
      </c>
    </row>
    <row r="3014" spans="1:4" ht="30">
      <c r="A3014" s="353">
        <v>41420</v>
      </c>
      <c r="B3014" s="354" t="s">
        <v>11326</v>
      </c>
      <c r="C3014" s="355" t="s">
        <v>730</v>
      </c>
      <c r="D3014" s="356">
        <v>10.71</v>
      </c>
    </row>
    <row r="3015" spans="1:4" ht="30">
      <c r="A3015" s="353">
        <v>41422</v>
      </c>
      <c r="B3015" s="354" t="s">
        <v>11327</v>
      </c>
      <c r="C3015" s="355" t="s">
        <v>730</v>
      </c>
      <c r="D3015" s="356">
        <v>14.62</v>
      </c>
    </row>
    <row r="3016" spans="1:4" ht="30">
      <c r="A3016" s="353">
        <v>41425</v>
      </c>
      <c r="B3016" s="354" t="s">
        <v>11328</v>
      </c>
      <c r="C3016" s="355" t="s">
        <v>730</v>
      </c>
      <c r="D3016" s="356">
        <v>7.48</v>
      </c>
    </row>
    <row r="3017" spans="1:4" ht="30">
      <c r="A3017" s="353">
        <v>41426</v>
      </c>
      <c r="B3017" s="354" t="s">
        <v>11329</v>
      </c>
      <c r="C3017" s="355" t="s">
        <v>730</v>
      </c>
      <c r="D3017" s="356">
        <v>13.49</v>
      </c>
    </row>
    <row r="3018" spans="1:4" ht="30">
      <c r="A3018" s="353">
        <v>41419</v>
      </c>
      <c r="B3018" s="354" t="s">
        <v>11330</v>
      </c>
      <c r="C3018" s="355" t="s">
        <v>730</v>
      </c>
      <c r="D3018" s="356">
        <v>7.87</v>
      </c>
    </row>
    <row r="3019" spans="1:4" ht="30">
      <c r="A3019" s="353">
        <v>41421</v>
      </c>
      <c r="B3019" s="354" t="s">
        <v>11331</v>
      </c>
      <c r="C3019" s="355" t="s">
        <v>730</v>
      </c>
      <c r="D3019" s="356">
        <v>10.68</v>
      </c>
    </row>
    <row r="3020" spans="1:4">
      <c r="A3020" s="353">
        <v>41414</v>
      </c>
      <c r="B3020" s="354" t="s">
        <v>11332</v>
      </c>
      <c r="C3020" s="355" t="s">
        <v>730</v>
      </c>
      <c r="D3020" s="356">
        <v>24.76</v>
      </c>
    </row>
    <row r="3021" spans="1:4">
      <c r="A3021" s="353">
        <v>41415</v>
      </c>
      <c r="B3021" s="354" t="s">
        <v>11333</v>
      </c>
      <c r="C3021" s="355" t="s">
        <v>730</v>
      </c>
      <c r="D3021" s="356">
        <v>28.83</v>
      </c>
    </row>
    <row r="3022" spans="1:4" ht="30">
      <c r="A3022" s="353">
        <v>37514</v>
      </c>
      <c r="B3022" s="354" t="s">
        <v>11334</v>
      </c>
      <c r="C3022" s="355" t="s">
        <v>730</v>
      </c>
      <c r="D3022" s="356">
        <v>320000</v>
      </c>
    </row>
    <row r="3023" spans="1:4" ht="30">
      <c r="A3023" s="353">
        <v>37519</v>
      </c>
      <c r="B3023" s="354" t="s">
        <v>11335</v>
      </c>
      <c r="C3023" s="355" t="s">
        <v>730</v>
      </c>
      <c r="D3023" s="356">
        <v>493853.88</v>
      </c>
    </row>
    <row r="3024" spans="1:4" ht="30">
      <c r="A3024" s="353">
        <v>37520</v>
      </c>
      <c r="B3024" s="354" t="s">
        <v>11336</v>
      </c>
      <c r="C3024" s="355" t="s">
        <v>730</v>
      </c>
      <c r="D3024" s="356">
        <v>485757.92</v>
      </c>
    </row>
    <row r="3025" spans="1:4" ht="30">
      <c r="A3025" s="353">
        <v>37521</v>
      </c>
      <c r="B3025" s="354" t="s">
        <v>11337</v>
      </c>
      <c r="C3025" s="355" t="s">
        <v>730</v>
      </c>
      <c r="D3025" s="356">
        <v>592624.67000000004</v>
      </c>
    </row>
    <row r="3026" spans="1:4" ht="30">
      <c r="A3026" s="353">
        <v>37522</v>
      </c>
      <c r="B3026" s="354" t="s">
        <v>11338</v>
      </c>
      <c r="C3026" s="355" t="s">
        <v>730</v>
      </c>
      <c r="D3026" s="356">
        <v>610454.24</v>
      </c>
    </row>
    <row r="3027" spans="1:4" ht="30">
      <c r="A3027" s="353">
        <v>21109</v>
      </c>
      <c r="B3027" s="354" t="s">
        <v>11339</v>
      </c>
      <c r="C3027" s="355" t="s">
        <v>730</v>
      </c>
      <c r="D3027" s="356">
        <v>66.540000000000006</v>
      </c>
    </row>
    <row r="3028" spans="1:4" ht="30">
      <c r="A3028" s="353">
        <v>37546</v>
      </c>
      <c r="B3028" s="354" t="s">
        <v>11340</v>
      </c>
      <c r="C3028" s="355" t="s">
        <v>730</v>
      </c>
      <c r="D3028" s="356">
        <v>12154.38</v>
      </c>
    </row>
    <row r="3029" spans="1:4" ht="30">
      <c r="A3029" s="353">
        <v>37544</v>
      </c>
      <c r="B3029" s="354" t="s">
        <v>11341</v>
      </c>
      <c r="C3029" s="355" t="s">
        <v>730</v>
      </c>
      <c r="D3029" s="356">
        <v>12855.3</v>
      </c>
    </row>
    <row r="3030" spans="1:4" ht="30">
      <c r="A3030" s="353">
        <v>37545</v>
      </c>
      <c r="B3030" s="354" t="s">
        <v>11342</v>
      </c>
      <c r="C3030" s="355" t="s">
        <v>730</v>
      </c>
      <c r="D3030" s="356">
        <v>15296.08</v>
      </c>
    </row>
    <row r="3031" spans="1:4">
      <c r="A3031" s="353">
        <v>36793</v>
      </c>
      <c r="B3031" s="354" t="s">
        <v>11343</v>
      </c>
      <c r="C3031" s="355" t="s">
        <v>730</v>
      </c>
      <c r="D3031" s="356">
        <v>736.51</v>
      </c>
    </row>
    <row r="3032" spans="1:4" ht="30">
      <c r="A3032" s="353">
        <v>11769</v>
      </c>
      <c r="B3032" s="354" t="s">
        <v>11344</v>
      </c>
      <c r="C3032" s="355" t="s">
        <v>730</v>
      </c>
      <c r="D3032" s="356">
        <v>325.48</v>
      </c>
    </row>
    <row r="3033" spans="1:4" ht="30">
      <c r="A3033" s="353">
        <v>11771</v>
      </c>
      <c r="B3033" s="354" t="s">
        <v>11345</v>
      </c>
      <c r="C3033" s="355" t="s">
        <v>730</v>
      </c>
      <c r="D3033" s="356">
        <v>398.67</v>
      </c>
    </row>
    <row r="3034" spans="1:4" ht="45">
      <c r="A3034" s="353">
        <v>39919</v>
      </c>
      <c r="B3034" s="354" t="s">
        <v>11346</v>
      </c>
      <c r="C3034" s="355" t="s">
        <v>730</v>
      </c>
      <c r="D3034" s="356">
        <v>60839.4</v>
      </c>
    </row>
    <row r="3035" spans="1:4" ht="30">
      <c r="A3035" s="353">
        <v>38385</v>
      </c>
      <c r="B3035" s="354" t="s">
        <v>11347</v>
      </c>
      <c r="C3035" s="355" t="s">
        <v>730</v>
      </c>
      <c r="D3035" s="356">
        <v>45.09</v>
      </c>
    </row>
    <row r="3036" spans="1:4" ht="30">
      <c r="A3036" s="353">
        <v>36800</v>
      </c>
      <c r="B3036" s="354" t="s">
        <v>11348</v>
      </c>
      <c r="C3036" s="355" t="s">
        <v>730</v>
      </c>
      <c r="D3036" s="356">
        <v>195.57</v>
      </c>
    </row>
    <row r="3037" spans="1:4" ht="30">
      <c r="A3037" s="353">
        <v>37587</v>
      </c>
      <c r="B3037" s="354" t="s">
        <v>11349</v>
      </c>
      <c r="C3037" s="355" t="s">
        <v>730</v>
      </c>
      <c r="D3037" s="356">
        <v>429.68</v>
      </c>
    </row>
    <row r="3038" spans="1:4" ht="30">
      <c r="A3038" s="353">
        <v>11561</v>
      </c>
      <c r="B3038" s="354" t="s">
        <v>11350</v>
      </c>
      <c r="C3038" s="355" t="s">
        <v>730</v>
      </c>
      <c r="D3038" s="356">
        <v>230.67</v>
      </c>
    </row>
    <row r="3039" spans="1:4" ht="30">
      <c r="A3039" s="353">
        <v>43604</v>
      </c>
      <c r="B3039" s="354" t="s">
        <v>11351</v>
      </c>
      <c r="C3039" s="355" t="s">
        <v>730</v>
      </c>
      <c r="D3039" s="356">
        <v>122.97</v>
      </c>
    </row>
    <row r="3040" spans="1:4" ht="30">
      <c r="A3040" s="353">
        <v>11560</v>
      </c>
      <c r="B3040" s="354" t="s">
        <v>11352</v>
      </c>
      <c r="C3040" s="355" t="s">
        <v>730</v>
      </c>
      <c r="D3040" s="356">
        <v>178.04</v>
      </c>
    </row>
    <row r="3041" spans="1:4" ht="30">
      <c r="A3041" s="353">
        <v>11499</v>
      </c>
      <c r="B3041" s="354" t="s">
        <v>11353</v>
      </c>
      <c r="C3041" s="355" t="s">
        <v>730</v>
      </c>
      <c r="D3041" s="356">
        <v>807.37</v>
      </c>
    </row>
    <row r="3042" spans="1:4">
      <c r="A3042" s="353">
        <v>34761</v>
      </c>
      <c r="B3042" s="354" t="s">
        <v>11354</v>
      </c>
      <c r="C3042" s="355" t="s">
        <v>736</v>
      </c>
      <c r="D3042" s="356">
        <v>21.73</v>
      </c>
    </row>
    <row r="3043" spans="1:4">
      <c r="A3043" s="353">
        <v>40924</v>
      </c>
      <c r="B3043" s="354" t="s">
        <v>11355</v>
      </c>
      <c r="C3043" s="355" t="s">
        <v>737</v>
      </c>
      <c r="D3043" s="356">
        <v>3805.7</v>
      </c>
    </row>
    <row r="3044" spans="1:4">
      <c r="A3044" s="353">
        <v>40983</v>
      </c>
      <c r="B3044" s="354" t="s">
        <v>11356</v>
      </c>
      <c r="C3044" s="355" t="s">
        <v>737</v>
      </c>
      <c r="D3044" s="356">
        <v>3965.49</v>
      </c>
    </row>
    <row r="3045" spans="1:4">
      <c r="A3045" s="353">
        <v>44497</v>
      </c>
      <c r="B3045" s="354" t="s">
        <v>11357</v>
      </c>
      <c r="C3045" s="355" t="s">
        <v>736</v>
      </c>
      <c r="D3045" s="356">
        <v>22.64</v>
      </c>
    </row>
    <row r="3046" spans="1:4">
      <c r="A3046" s="353">
        <v>2437</v>
      </c>
      <c r="B3046" s="354" t="s">
        <v>11358</v>
      </c>
      <c r="C3046" s="355" t="s">
        <v>736</v>
      </c>
      <c r="D3046" s="356">
        <v>27.34</v>
      </c>
    </row>
    <row r="3047" spans="1:4">
      <c r="A3047" s="353">
        <v>40921</v>
      </c>
      <c r="B3047" s="354" t="s">
        <v>11359</v>
      </c>
      <c r="C3047" s="355" t="s">
        <v>737</v>
      </c>
      <c r="D3047" s="356">
        <v>4787.1400000000003</v>
      </c>
    </row>
    <row r="3048" spans="1:4" ht="30">
      <c r="A3048" s="353">
        <v>14252</v>
      </c>
      <c r="B3048" s="354" t="s">
        <v>11360</v>
      </c>
      <c r="C3048" s="355" t="s">
        <v>730</v>
      </c>
      <c r="D3048" s="356">
        <v>2774.39</v>
      </c>
    </row>
    <row r="3049" spans="1:4" ht="30">
      <c r="A3049" s="353">
        <v>730</v>
      </c>
      <c r="B3049" s="354" t="s">
        <v>11361</v>
      </c>
      <c r="C3049" s="355" t="s">
        <v>730</v>
      </c>
      <c r="D3049" s="356">
        <v>7412.66</v>
      </c>
    </row>
    <row r="3050" spans="1:4" ht="30">
      <c r="A3050" s="353">
        <v>723</v>
      </c>
      <c r="B3050" s="354" t="s">
        <v>11362</v>
      </c>
      <c r="C3050" s="355" t="s">
        <v>730</v>
      </c>
      <c r="D3050" s="356">
        <v>3684.35</v>
      </c>
    </row>
    <row r="3051" spans="1:4" ht="30">
      <c r="A3051" s="353">
        <v>36502</v>
      </c>
      <c r="B3051" s="354" t="s">
        <v>11363</v>
      </c>
      <c r="C3051" s="355" t="s">
        <v>730</v>
      </c>
      <c r="D3051" s="356">
        <v>3462.85</v>
      </c>
    </row>
    <row r="3052" spans="1:4" ht="30">
      <c r="A3052" s="353">
        <v>36503</v>
      </c>
      <c r="B3052" s="354" t="s">
        <v>11364</v>
      </c>
      <c r="C3052" s="355" t="s">
        <v>730</v>
      </c>
      <c r="D3052" s="356">
        <v>4270.1000000000004</v>
      </c>
    </row>
    <row r="3053" spans="1:4" ht="30">
      <c r="A3053" s="353">
        <v>4090</v>
      </c>
      <c r="B3053" s="354" t="s">
        <v>11365</v>
      </c>
      <c r="C3053" s="355" t="s">
        <v>730</v>
      </c>
      <c r="D3053" s="356">
        <v>1500000</v>
      </c>
    </row>
    <row r="3054" spans="1:4" ht="30">
      <c r="A3054" s="353">
        <v>13227</v>
      </c>
      <c r="B3054" s="354" t="s">
        <v>11366</v>
      </c>
      <c r="C3054" s="355" t="s">
        <v>730</v>
      </c>
      <c r="D3054" s="356">
        <v>1863937.05</v>
      </c>
    </row>
    <row r="3055" spans="1:4" ht="30">
      <c r="A3055" s="353">
        <v>10597</v>
      </c>
      <c r="B3055" s="354" t="s">
        <v>11367</v>
      </c>
      <c r="C3055" s="355" t="s">
        <v>730</v>
      </c>
      <c r="D3055" s="356">
        <v>1962034.2</v>
      </c>
    </row>
    <row r="3056" spans="1:4">
      <c r="A3056" s="353">
        <v>39628</v>
      </c>
      <c r="B3056" s="354" t="s">
        <v>11368</v>
      </c>
      <c r="C3056" s="355" t="s">
        <v>730</v>
      </c>
      <c r="D3056" s="356">
        <v>4176.5</v>
      </c>
    </row>
    <row r="3057" spans="1:4">
      <c r="A3057" s="353">
        <v>39404</v>
      </c>
      <c r="B3057" s="354" t="s">
        <v>11369</v>
      </c>
      <c r="C3057" s="355" t="s">
        <v>730</v>
      </c>
      <c r="D3057" s="356">
        <v>2070.9899999999998</v>
      </c>
    </row>
    <row r="3058" spans="1:4">
      <c r="A3058" s="353">
        <v>39402</v>
      </c>
      <c r="B3058" s="354" t="s">
        <v>11370</v>
      </c>
      <c r="C3058" s="355" t="s">
        <v>730</v>
      </c>
      <c r="D3058" s="356">
        <v>1706.1</v>
      </c>
    </row>
    <row r="3059" spans="1:4">
      <c r="A3059" s="353">
        <v>39403</v>
      </c>
      <c r="B3059" s="354" t="s">
        <v>11371</v>
      </c>
      <c r="C3059" s="355" t="s">
        <v>730</v>
      </c>
      <c r="D3059" s="356">
        <v>1668.99</v>
      </c>
    </row>
    <row r="3060" spans="1:4">
      <c r="A3060" s="353">
        <v>4093</v>
      </c>
      <c r="B3060" s="354" t="s">
        <v>11372</v>
      </c>
      <c r="C3060" s="355" t="s">
        <v>736</v>
      </c>
      <c r="D3060" s="356">
        <v>26.15</v>
      </c>
    </row>
    <row r="3061" spans="1:4">
      <c r="A3061" s="353">
        <v>10512</v>
      </c>
      <c r="B3061" s="354" t="s">
        <v>11373</v>
      </c>
      <c r="C3061" s="355" t="s">
        <v>737</v>
      </c>
      <c r="D3061" s="356">
        <v>4577.45</v>
      </c>
    </row>
    <row r="3062" spans="1:4">
      <c r="A3062" s="353">
        <v>4243</v>
      </c>
      <c r="B3062" s="354" t="s">
        <v>11374</v>
      </c>
      <c r="C3062" s="355" t="s">
        <v>736</v>
      </c>
      <c r="D3062" s="356">
        <v>25.02</v>
      </c>
    </row>
    <row r="3063" spans="1:4">
      <c r="A3063" s="353">
        <v>20020</v>
      </c>
      <c r="B3063" s="354" t="s">
        <v>11375</v>
      </c>
      <c r="C3063" s="355" t="s">
        <v>736</v>
      </c>
      <c r="D3063" s="356">
        <v>27.17</v>
      </c>
    </row>
    <row r="3064" spans="1:4">
      <c r="A3064" s="353">
        <v>41038</v>
      </c>
      <c r="B3064" s="354" t="s">
        <v>11376</v>
      </c>
      <c r="C3064" s="355" t="s">
        <v>737</v>
      </c>
      <c r="D3064" s="356">
        <v>4756.8999999999996</v>
      </c>
    </row>
    <row r="3065" spans="1:4">
      <c r="A3065" s="353">
        <v>4094</v>
      </c>
      <c r="B3065" s="354" t="s">
        <v>11377</v>
      </c>
      <c r="C3065" s="355" t="s">
        <v>736</v>
      </c>
      <c r="D3065" s="356">
        <v>32.520000000000003</v>
      </c>
    </row>
    <row r="3066" spans="1:4">
      <c r="A3066" s="353">
        <v>40988</v>
      </c>
      <c r="B3066" s="354" t="s">
        <v>11378</v>
      </c>
      <c r="C3066" s="355" t="s">
        <v>737</v>
      </c>
      <c r="D3066" s="356">
        <v>5693.53</v>
      </c>
    </row>
    <row r="3067" spans="1:4">
      <c r="A3067" s="353">
        <v>4095</v>
      </c>
      <c r="B3067" s="354" t="s">
        <v>11379</v>
      </c>
      <c r="C3067" s="355" t="s">
        <v>736</v>
      </c>
      <c r="D3067" s="356">
        <v>23.21</v>
      </c>
    </row>
    <row r="3068" spans="1:4">
      <c r="A3068" s="353">
        <v>40990</v>
      </c>
      <c r="B3068" s="354" t="s">
        <v>11380</v>
      </c>
      <c r="C3068" s="355" t="s">
        <v>737</v>
      </c>
      <c r="D3068" s="356">
        <v>4065.66</v>
      </c>
    </row>
    <row r="3069" spans="1:4">
      <c r="A3069" s="353">
        <v>4096</v>
      </c>
      <c r="B3069" s="354" t="s">
        <v>11381</v>
      </c>
      <c r="C3069" s="355" t="s">
        <v>736</v>
      </c>
      <c r="D3069" s="356">
        <v>29.3</v>
      </c>
    </row>
    <row r="3070" spans="1:4">
      <c r="A3070" s="353">
        <v>40992</v>
      </c>
      <c r="B3070" s="354" t="s">
        <v>11382</v>
      </c>
      <c r="C3070" s="355" t="s">
        <v>737</v>
      </c>
      <c r="D3070" s="356">
        <v>5133.03</v>
      </c>
    </row>
    <row r="3071" spans="1:4" ht="30">
      <c r="A3071" s="353">
        <v>4114</v>
      </c>
      <c r="B3071" s="354" t="s">
        <v>11383</v>
      </c>
      <c r="C3071" s="355" t="s">
        <v>730</v>
      </c>
      <c r="D3071" s="356">
        <v>76.599999999999994</v>
      </c>
    </row>
    <row r="3072" spans="1:4">
      <c r="A3072" s="353">
        <v>36797</v>
      </c>
      <c r="B3072" s="354" t="s">
        <v>11384</v>
      </c>
      <c r="C3072" s="355" t="s">
        <v>730</v>
      </c>
      <c r="D3072" s="356">
        <v>68.2</v>
      </c>
    </row>
    <row r="3073" spans="1:4">
      <c r="A3073" s="353">
        <v>4107</v>
      </c>
      <c r="B3073" s="354" t="s">
        <v>11385</v>
      </c>
      <c r="C3073" s="355" t="s">
        <v>730</v>
      </c>
      <c r="D3073" s="356">
        <v>64.31</v>
      </c>
    </row>
    <row r="3074" spans="1:4">
      <c r="A3074" s="353">
        <v>4102</v>
      </c>
      <c r="B3074" s="354" t="s">
        <v>11386</v>
      </c>
      <c r="C3074" s="355" t="s">
        <v>730</v>
      </c>
      <c r="D3074" s="356">
        <v>78.5</v>
      </c>
    </row>
    <row r="3075" spans="1:4">
      <c r="A3075" s="353">
        <v>36799</v>
      </c>
      <c r="B3075" s="354" t="s">
        <v>11387</v>
      </c>
      <c r="C3075" s="355" t="s">
        <v>730</v>
      </c>
      <c r="D3075" s="356">
        <v>66.2</v>
      </c>
    </row>
    <row r="3076" spans="1:4" ht="30">
      <c r="A3076" s="353">
        <v>2747</v>
      </c>
      <c r="B3076" s="354" t="s">
        <v>11388</v>
      </c>
      <c r="C3076" s="355" t="s">
        <v>732</v>
      </c>
      <c r="D3076" s="356">
        <v>34.409999999999997</v>
      </c>
    </row>
    <row r="3077" spans="1:4" ht="30">
      <c r="A3077" s="353">
        <v>21138</v>
      </c>
      <c r="B3077" s="354" t="s">
        <v>11389</v>
      </c>
      <c r="C3077" s="355" t="s">
        <v>732</v>
      </c>
      <c r="D3077" s="356">
        <v>10.91</v>
      </c>
    </row>
    <row r="3078" spans="1:4" ht="30">
      <c r="A3078" s="353">
        <v>10826</v>
      </c>
      <c r="B3078" s="354" t="s">
        <v>11390</v>
      </c>
      <c r="C3078" s="355" t="s">
        <v>730</v>
      </c>
      <c r="D3078" s="356">
        <v>47.98</v>
      </c>
    </row>
    <row r="3079" spans="1:4" ht="30">
      <c r="A3079" s="353">
        <v>365</v>
      </c>
      <c r="B3079" s="354" t="s">
        <v>11391</v>
      </c>
      <c r="C3079" s="355" t="s">
        <v>730</v>
      </c>
      <c r="D3079" s="356">
        <v>29.75</v>
      </c>
    </row>
    <row r="3080" spans="1:4">
      <c r="A3080" s="353">
        <v>38639</v>
      </c>
      <c r="B3080" s="354" t="s">
        <v>11392</v>
      </c>
      <c r="C3080" s="355" t="s">
        <v>730</v>
      </c>
      <c r="D3080" s="356">
        <v>115.17</v>
      </c>
    </row>
    <row r="3081" spans="1:4">
      <c r="A3081" s="353">
        <v>38640</v>
      </c>
      <c r="B3081" s="354" t="s">
        <v>11393</v>
      </c>
      <c r="C3081" s="355" t="s">
        <v>730</v>
      </c>
      <c r="D3081" s="356">
        <v>1.72</v>
      </c>
    </row>
    <row r="3082" spans="1:4" ht="30">
      <c r="A3082" s="353">
        <v>358</v>
      </c>
      <c r="B3082" s="354" t="s">
        <v>11394</v>
      </c>
      <c r="C3082" s="355" t="s">
        <v>730</v>
      </c>
      <c r="D3082" s="356">
        <v>35.51</v>
      </c>
    </row>
    <row r="3083" spans="1:4" ht="30">
      <c r="A3083" s="353">
        <v>359</v>
      </c>
      <c r="B3083" s="354" t="s">
        <v>11395</v>
      </c>
      <c r="C3083" s="355" t="s">
        <v>730</v>
      </c>
      <c r="D3083" s="356">
        <v>72.94</v>
      </c>
    </row>
    <row r="3084" spans="1:4">
      <c r="A3084" s="353">
        <v>38641</v>
      </c>
      <c r="B3084" s="354" t="s">
        <v>11396</v>
      </c>
      <c r="C3084" s="355" t="s">
        <v>730</v>
      </c>
      <c r="D3084" s="356">
        <v>71.98</v>
      </c>
    </row>
    <row r="3085" spans="1:4" ht="30">
      <c r="A3085" s="353">
        <v>360</v>
      </c>
      <c r="B3085" s="354" t="s">
        <v>11397</v>
      </c>
      <c r="C3085" s="355" t="s">
        <v>730</v>
      </c>
      <c r="D3085" s="356">
        <v>1.67</v>
      </c>
    </row>
    <row r="3086" spans="1:4" ht="45">
      <c r="A3086" s="353">
        <v>42430</v>
      </c>
      <c r="B3086" s="354" t="s">
        <v>11398</v>
      </c>
      <c r="C3086" s="355" t="s">
        <v>730</v>
      </c>
      <c r="D3086" s="356">
        <v>6434.22</v>
      </c>
    </row>
    <row r="3087" spans="1:4">
      <c r="A3087" s="353">
        <v>4209</v>
      </c>
      <c r="B3087" s="354" t="s">
        <v>11399</v>
      </c>
      <c r="C3087" s="355" t="s">
        <v>730</v>
      </c>
      <c r="D3087" s="356">
        <v>25.23</v>
      </c>
    </row>
    <row r="3088" spans="1:4">
      <c r="A3088" s="353">
        <v>4180</v>
      </c>
      <c r="B3088" s="354" t="s">
        <v>11400</v>
      </c>
      <c r="C3088" s="355" t="s">
        <v>730</v>
      </c>
      <c r="D3088" s="356">
        <v>18.989999999999998</v>
      </c>
    </row>
    <row r="3089" spans="1:4">
      <c r="A3089" s="353">
        <v>4177</v>
      </c>
      <c r="B3089" s="354" t="s">
        <v>11401</v>
      </c>
      <c r="C3089" s="355" t="s">
        <v>730</v>
      </c>
      <c r="D3089" s="356">
        <v>6.3</v>
      </c>
    </row>
    <row r="3090" spans="1:4">
      <c r="A3090" s="353">
        <v>4179</v>
      </c>
      <c r="B3090" s="354" t="s">
        <v>11402</v>
      </c>
      <c r="C3090" s="355" t="s">
        <v>730</v>
      </c>
      <c r="D3090" s="356">
        <v>12.9</v>
      </c>
    </row>
    <row r="3091" spans="1:4">
      <c r="A3091" s="353">
        <v>4208</v>
      </c>
      <c r="B3091" s="354" t="s">
        <v>11403</v>
      </c>
      <c r="C3091" s="355" t="s">
        <v>730</v>
      </c>
      <c r="D3091" s="356">
        <v>60.06</v>
      </c>
    </row>
    <row r="3092" spans="1:4">
      <c r="A3092" s="353">
        <v>4181</v>
      </c>
      <c r="B3092" s="354" t="s">
        <v>11404</v>
      </c>
      <c r="C3092" s="355" t="s">
        <v>730</v>
      </c>
      <c r="D3092" s="356">
        <v>39.24</v>
      </c>
    </row>
    <row r="3093" spans="1:4">
      <c r="A3093" s="353">
        <v>4178</v>
      </c>
      <c r="B3093" s="354" t="s">
        <v>11405</v>
      </c>
      <c r="C3093" s="355" t="s">
        <v>730</v>
      </c>
      <c r="D3093" s="356">
        <v>8.74</v>
      </c>
    </row>
    <row r="3094" spans="1:4">
      <c r="A3094" s="353">
        <v>4182</v>
      </c>
      <c r="B3094" s="354" t="s">
        <v>11406</v>
      </c>
      <c r="C3094" s="355" t="s">
        <v>730</v>
      </c>
      <c r="D3094" s="356">
        <v>97.7</v>
      </c>
    </row>
    <row r="3095" spans="1:4">
      <c r="A3095" s="353">
        <v>4183</v>
      </c>
      <c r="B3095" s="354" t="s">
        <v>11407</v>
      </c>
      <c r="C3095" s="355" t="s">
        <v>730</v>
      </c>
      <c r="D3095" s="356">
        <v>157.29</v>
      </c>
    </row>
    <row r="3096" spans="1:4">
      <c r="A3096" s="353">
        <v>4184</v>
      </c>
      <c r="B3096" s="354" t="s">
        <v>11408</v>
      </c>
      <c r="C3096" s="355" t="s">
        <v>730</v>
      </c>
      <c r="D3096" s="356">
        <v>347.21</v>
      </c>
    </row>
    <row r="3097" spans="1:4">
      <c r="A3097" s="353">
        <v>4185</v>
      </c>
      <c r="B3097" s="354" t="s">
        <v>11409</v>
      </c>
      <c r="C3097" s="355" t="s">
        <v>730</v>
      </c>
      <c r="D3097" s="356">
        <v>576.91</v>
      </c>
    </row>
    <row r="3098" spans="1:4">
      <c r="A3098" s="353">
        <v>4205</v>
      </c>
      <c r="B3098" s="354" t="s">
        <v>11410</v>
      </c>
      <c r="C3098" s="355" t="s">
        <v>730</v>
      </c>
      <c r="D3098" s="356">
        <v>33.32</v>
      </c>
    </row>
    <row r="3099" spans="1:4">
      <c r="A3099" s="353">
        <v>4192</v>
      </c>
      <c r="B3099" s="354" t="s">
        <v>11411</v>
      </c>
      <c r="C3099" s="355" t="s">
        <v>730</v>
      </c>
      <c r="D3099" s="356">
        <v>33.32</v>
      </c>
    </row>
    <row r="3100" spans="1:4">
      <c r="A3100" s="353">
        <v>4191</v>
      </c>
      <c r="B3100" s="354" t="s">
        <v>11412</v>
      </c>
      <c r="C3100" s="355" t="s">
        <v>730</v>
      </c>
      <c r="D3100" s="356">
        <v>33.32</v>
      </c>
    </row>
    <row r="3101" spans="1:4">
      <c r="A3101" s="353">
        <v>4207</v>
      </c>
      <c r="B3101" s="354" t="s">
        <v>11413</v>
      </c>
      <c r="C3101" s="355" t="s">
        <v>730</v>
      </c>
      <c r="D3101" s="356">
        <v>26.81</v>
      </c>
    </row>
    <row r="3102" spans="1:4">
      <c r="A3102" s="353">
        <v>4206</v>
      </c>
      <c r="B3102" s="354" t="s">
        <v>11414</v>
      </c>
      <c r="C3102" s="355" t="s">
        <v>730</v>
      </c>
      <c r="D3102" s="356">
        <v>26.03</v>
      </c>
    </row>
    <row r="3103" spans="1:4">
      <c r="A3103" s="353">
        <v>4190</v>
      </c>
      <c r="B3103" s="354" t="s">
        <v>11415</v>
      </c>
      <c r="C3103" s="355" t="s">
        <v>730</v>
      </c>
      <c r="D3103" s="356">
        <v>26.03</v>
      </c>
    </row>
    <row r="3104" spans="1:4">
      <c r="A3104" s="353">
        <v>4186</v>
      </c>
      <c r="B3104" s="354" t="s">
        <v>11416</v>
      </c>
      <c r="C3104" s="355" t="s">
        <v>730</v>
      </c>
      <c r="D3104" s="356">
        <v>7.69</v>
      </c>
    </row>
    <row r="3105" spans="1:4">
      <c r="A3105" s="353">
        <v>4188</v>
      </c>
      <c r="B3105" s="354" t="s">
        <v>11417</v>
      </c>
      <c r="C3105" s="355" t="s">
        <v>730</v>
      </c>
      <c r="D3105" s="356">
        <v>15.71</v>
      </c>
    </row>
    <row r="3106" spans="1:4">
      <c r="A3106" s="353">
        <v>4189</v>
      </c>
      <c r="B3106" s="354" t="s">
        <v>11418</v>
      </c>
      <c r="C3106" s="355" t="s">
        <v>730</v>
      </c>
      <c r="D3106" s="356">
        <v>15.71</v>
      </c>
    </row>
    <row r="3107" spans="1:4">
      <c r="A3107" s="353">
        <v>4197</v>
      </c>
      <c r="B3107" s="354" t="s">
        <v>11419</v>
      </c>
      <c r="C3107" s="355" t="s">
        <v>730</v>
      </c>
      <c r="D3107" s="356">
        <v>83.19</v>
      </c>
    </row>
    <row r="3108" spans="1:4">
      <c r="A3108" s="353">
        <v>4194</v>
      </c>
      <c r="B3108" s="354" t="s">
        <v>11420</v>
      </c>
      <c r="C3108" s="355" t="s">
        <v>730</v>
      </c>
      <c r="D3108" s="356">
        <v>50.27</v>
      </c>
    </row>
    <row r="3109" spans="1:4">
      <c r="A3109" s="353">
        <v>4193</v>
      </c>
      <c r="B3109" s="354" t="s">
        <v>11421</v>
      </c>
      <c r="C3109" s="355" t="s">
        <v>730</v>
      </c>
      <c r="D3109" s="356">
        <v>50.27</v>
      </c>
    </row>
    <row r="3110" spans="1:4">
      <c r="A3110" s="353">
        <v>4204</v>
      </c>
      <c r="B3110" s="354" t="s">
        <v>11422</v>
      </c>
      <c r="C3110" s="355" t="s">
        <v>730</v>
      </c>
      <c r="D3110" s="356">
        <v>50.27</v>
      </c>
    </row>
    <row r="3111" spans="1:4">
      <c r="A3111" s="353">
        <v>4187</v>
      </c>
      <c r="B3111" s="354" t="s">
        <v>11423</v>
      </c>
      <c r="C3111" s="355" t="s">
        <v>730</v>
      </c>
      <c r="D3111" s="356">
        <v>10.02</v>
      </c>
    </row>
    <row r="3112" spans="1:4">
      <c r="A3112" s="353">
        <v>4202</v>
      </c>
      <c r="B3112" s="354" t="s">
        <v>11424</v>
      </c>
      <c r="C3112" s="355" t="s">
        <v>730</v>
      </c>
      <c r="D3112" s="356">
        <v>151.93</v>
      </c>
    </row>
    <row r="3113" spans="1:4">
      <c r="A3113" s="353">
        <v>4203</v>
      </c>
      <c r="B3113" s="354" t="s">
        <v>11425</v>
      </c>
      <c r="C3113" s="355" t="s">
        <v>730</v>
      </c>
      <c r="D3113" s="356">
        <v>134.18</v>
      </c>
    </row>
    <row r="3114" spans="1:4">
      <c r="A3114" s="353">
        <v>40368</v>
      </c>
      <c r="B3114" s="354" t="s">
        <v>11426</v>
      </c>
      <c r="C3114" s="355" t="s">
        <v>730</v>
      </c>
      <c r="D3114" s="356">
        <v>63.68</v>
      </c>
    </row>
    <row r="3115" spans="1:4">
      <c r="A3115" s="353">
        <v>40365</v>
      </c>
      <c r="B3115" s="354" t="s">
        <v>11427</v>
      </c>
      <c r="C3115" s="355" t="s">
        <v>730</v>
      </c>
      <c r="D3115" s="356">
        <v>42.96</v>
      </c>
    </row>
    <row r="3116" spans="1:4">
      <c r="A3116" s="353">
        <v>40356</v>
      </c>
      <c r="B3116" s="354" t="s">
        <v>11428</v>
      </c>
      <c r="C3116" s="355" t="s">
        <v>730</v>
      </c>
      <c r="D3116" s="356">
        <v>14.68</v>
      </c>
    </row>
    <row r="3117" spans="1:4">
      <c r="A3117" s="353">
        <v>40362</v>
      </c>
      <c r="B3117" s="354" t="s">
        <v>11429</v>
      </c>
      <c r="C3117" s="355" t="s">
        <v>730</v>
      </c>
      <c r="D3117" s="356">
        <v>28.46</v>
      </c>
    </row>
    <row r="3118" spans="1:4">
      <c r="A3118" s="353">
        <v>40374</v>
      </c>
      <c r="B3118" s="354" t="s">
        <v>11430</v>
      </c>
      <c r="C3118" s="355" t="s">
        <v>730</v>
      </c>
      <c r="D3118" s="356">
        <v>166.44</v>
      </c>
    </row>
    <row r="3119" spans="1:4">
      <c r="A3119" s="353">
        <v>40371</v>
      </c>
      <c r="B3119" s="354" t="s">
        <v>11431</v>
      </c>
      <c r="C3119" s="355" t="s">
        <v>730</v>
      </c>
      <c r="D3119" s="356">
        <v>104.77</v>
      </c>
    </row>
    <row r="3120" spans="1:4">
      <c r="A3120" s="353">
        <v>40359</v>
      </c>
      <c r="B3120" s="354" t="s">
        <v>11432</v>
      </c>
      <c r="C3120" s="355" t="s">
        <v>730</v>
      </c>
      <c r="D3120" s="356">
        <v>18.96</v>
      </c>
    </row>
    <row r="3121" spans="1:4">
      <c r="A3121" s="353">
        <v>7595</v>
      </c>
      <c r="B3121" s="354" t="s">
        <v>11433</v>
      </c>
      <c r="C3121" s="355" t="s">
        <v>736</v>
      </c>
      <c r="D3121" s="356">
        <v>19.66</v>
      </c>
    </row>
    <row r="3122" spans="1:4">
      <c r="A3122" s="353">
        <v>41094</v>
      </c>
      <c r="B3122" s="354" t="s">
        <v>11434</v>
      </c>
      <c r="C3122" s="355" t="s">
        <v>737</v>
      </c>
      <c r="D3122" s="356">
        <v>3443.77</v>
      </c>
    </row>
    <row r="3123" spans="1:4" ht="30">
      <c r="A3123" s="353">
        <v>39609</v>
      </c>
      <c r="B3123" s="354" t="s">
        <v>11435</v>
      </c>
      <c r="C3123" s="355" t="s">
        <v>730</v>
      </c>
      <c r="D3123" s="356">
        <v>55465.5</v>
      </c>
    </row>
    <row r="3124" spans="1:4" ht="30">
      <c r="A3124" s="353">
        <v>39610</v>
      </c>
      <c r="B3124" s="354" t="s">
        <v>11436</v>
      </c>
      <c r="C3124" s="355" t="s">
        <v>730</v>
      </c>
      <c r="D3124" s="356">
        <v>80962.33</v>
      </c>
    </row>
    <row r="3125" spans="1:4" ht="30">
      <c r="A3125" s="353">
        <v>39611</v>
      </c>
      <c r="B3125" s="354" t="s">
        <v>11437</v>
      </c>
      <c r="C3125" s="355" t="s">
        <v>730</v>
      </c>
      <c r="D3125" s="356">
        <v>97977.67</v>
      </c>
    </row>
    <row r="3126" spans="1:4" ht="30">
      <c r="A3126" s="353">
        <v>39612</v>
      </c>
      <c r="B3126" s="354" t="s">
        <v>11438</v>
      </c>
      <c r="C3126" s="355" t="s">
        <v>730</v>
      </c>
      <c r="D3126" s="356">
        <v>153484.23000000001</v>
      </c>
    </row>
    <row r="3127" spans="1:4" ht="30">
      <c r="A3127" s="353">
        <v>39608</v>
      </c>
      <c r="B3127" s="354" t="s">
        <v>11439</v>
      </c>
      <c r="C3127" s="355" t="s">
        <v>730</v>
      </c>
      <c r="D3127" s="356">
        <v>44349.63</v>
      </c>
    </row>
    <row r="3128" spans="1:4" ht="30">
      <c r="A3128" s="353">
        <v>38175</v>
      </c>
      <c r="B3128" s="354" t="s">
        <v>11440</v>
      </c>
      <c r="C3128" s="355" t="s">
        <v>730</v>
      </c>
      <c r="D3128" s="356">
        <v>4.62</v>
      </c>
    </row>
    <row r="3129" spans="1:4" ht="30">
      <c r="A3129" s="353">
        <v>38176</v>
      </c>
      <c r="B3129" s="354" t="s">
        <v>11441</v>
      </c>
      <c r="C3129" s="355" t="s">
        <v>730</v>
      </c>
      <c r="D3129" s="356">
        <v>13.61</v>
      </c>
    </row>
    <row r="3130" spans="1:4" ht="30">
      <c r="A3130" s="353">
        <v>36152</v>
      </c>
      <c r="B3130" s="354" t="s">
        <v>11442</v>
      </c>
      <c r="C3130" s="355" t="s">
        <v>730</v>
      </c>
      <c r="D3130" s="356">
        <v>6.68</v>
      </c>
    </row>
    <row r="3131" spans="1:4">
      <c r="A3131" s="353">
        <v>4221</v>
      </c>
      <c r="B3131" s="354" t="s">
        <v>11443</v>
      </c>
      <c r="C3131" s="355" t="s">
        <v>734</v>
      </c>
      <c r="D3131" s="356">
        <v>5.74</v>
      </c>
    </row>
    <row r="3132" spans="1:4" ht="30">
      <c r="A3132" s="353">
        <v>4227</v>
      </c>
      <c r="B3132" s="354" t="s">
        <v>11444</v>
      </c>
      <c r="C3132" s="355" t="s">
        <v>734</v>
      </c>
      <c r="D3132" s="356">
        <v>26.76</v>
      </c>
    </row>
    <row r="3133" spans="1:4" ht="30">
      <c r="A3133" s="353">
        <v>38170</v>
      </c>
      <c r="B3133" s="354" t="s">
        <v>11445</v>
      </c>
      <c r="C3133" s="355" t="s">
        <v>730</v>
      </c>
      <c r="D3133" s="356">
        <v>20.21</v>
      </c>
    </row>
    <row r="3134" spans="1:4">
      <c r="A3134" s="353">
        <v>4252</v>
      </c>
      <c r="B3134" s="354" t="s">
        <v>11446</v>
      </c>
      <c r="C3134" s="355" t="s">
        <v>736</v>
      </c>
      <c r="D3134" s="356">
        <v>25.82</v>
      </c>
    </row>
    <row r="3135" spans="1:4">
      <c r="A3135" s="353">
        <v>40980</v>
      </c>
      <c r="B3135" s="354" t="s">
        <v>11447</v>
      </c>
      <c r="C3135" s="355" t="s">
        <v>737</v>
      </c>
      <c r="D3135" s="356">
        <v>4522.16</v>
      </c>
    </row>
    <row r="3136" spans="1:4">
      <c r="A3136" s="353">
        <v>41031</v>
      </c>
      <c r="B3136" s="354" t="s">
        <v>11448</v>
      </c>
      <c r="C3136" s="355" t="s">
        <v>737</v>
      </c>
      <c r="D3136" s="356">
        <v>4380.6400000000003</v>
      </c>
    </row>
    <row r="3137" spans="1:4">
      <c r="A3137" s="353">
        <v>37666</v>
      </c>
      <c r="B3137" s="354" t="s">
        <v>11449</v>
      </c>
      <c r="C3137" s="355" t="s">
        <v>736</v>
      </c>
      <c r="D3137" s="356">
        <v>23.49</v>
      </c>
    </row>
    <row r="3138" spans="1:4">
      <c r="A3138" s="353">
        <v>40986</v>
      </c>
      <c r="B3138" s="354" t="s">
        <v>11450</v>
      </c>
      <c r="C3138" s="355" t="s">
        <v>737</v>
      </c>
      <c r="D3138" s="356">
        <v>4114.46</v>
      </c>
    </row>
    <row r="3139" spans="1:4">
      <c r="A3139" s="353">
        <v>4250</v>
      </c>
      <c r="B3139" s="354" t="s">
        <v>11451</v>
      </c>
      <c r="C3139" s="355" t="s">
        <v>736</v>
      </c>
      <c r="D3139" s="356">
        <v>18.100000000000001</v>
      </c>
    </row>
    <row r="3140" spans="1:4">
      <c r="A3140" s="353">
        <v>40978</v>
      </c>
      <c r="B3140" s="354" t="s">
        <v>11452</v>
      </c>
      <c r="C3140" s="355" t="s">
        <v>737</v>
      </c>
      <c r="D3140" s="356">
        <v>3170.55</v>
      </c>
    </row>
    <row r="3141" spans="1:4">
      <c r="A3141" s="353">
        <v>44501</v>
      </c>
      <c r="B3141" s="354" t="s">
        <v>11453</v>
      </c>
      <c r="C3141" s="355" t="s">
        <v>736</v>
      </c>
      <c r="D3141" s="356">
        <v>25.02</v>
      </c>
    </row>
    <row r="3142" spans="1:4">
      <c r="A3142" s="353">
        <v>41043</v>
      </c>
      <c r="B3142" s="354" t="s">
        <v>11454</v>
      </c>
      <c r="C3142" s="355" t="s">
        <v>737</v>
      </c>
      <c r="D3142" s="356">
        <v>4380.6400000000003</v>
      </c>
    </row>
    <row r="3143" spans="1:4">
      <c r="A3143" s="353">
        <v>4234</v>
      </c>
      <c r="B3143" s="354" t="s">
        <v>11455</v>
      </c>
      <c r="C3143" s="355" t="s">
        <v>736</v>
      </c>
      <c r="D3143" s="356">
        <v>26.39</v>
      </c>
    </row>
    <row r="3144" spans="1:4">
      <c r="A3144" s="353">
        <v>40987</v>
      </c>
      <c r="B3144" s="354" t="s">
        <v>11456</v>
      </c>
      <c r="C3144" s="355" t="s">
        <v>737</v>
      </c>
      <c r="D3144" s="356">
        <v>4619.34</v>
      </c>
    </row>
    <row r="3145" spans="1:4">
      <c r="A3145" s="353">
        <v>4253</v>
      </c>
      <c r="B3145" s="354" t="s">
        <v>11457</v>
      </c>
      <c r="C3145" s="355" t="s">
        <v>736</v>
      </c>
      <c r="D3145" s="356">
        <v>24.54</v>
      </c>
    </row>
    <row r="3146" spans="1:4">
      <c r="A3146" s="353">
        <v>40981</v>
      </c>
      <c r="B3146" s="354" t="s">
        <v>11458</v>
      </c>
      <c r="C3146" s="355" t="s">
        <v>737</v>
      </c>
      <c r="D3146" s="356">
        <v>4298.4799999999996</v>
      </c>
    </row>
    <row r="3147" spans="1:4">
      <c r="A3147" s="353">
        <v>4254</v>
      </c>
      <c r="B3147" s="354" t="s">
        <v>11459</v>
      </c>
      <c r="C3147" s="355" t="s">
        <v>736</v>
      </c>
      <c r="D3147" s="356">
        <v>34.090000000000003</v>
      </c>
    </row>
    <row r="3148" spans="1:4">
      <c r="A3148" s="353">
        <v>41036</v>
      </c>
      <c r="B3148" s="354" t="s">
        <v>11460</v>
      </c>
      <c r="C3148" s="355" t="s">
        <v>737</v>
      </c>
      <c r="D3148" s="356">
        <v>5969.57</v>
      </c>
    </row>
    <row r="3149" spans="1:4">
      <c r="A3149" s="353">
        <v>4251</v>
      </c>
      <c r="B3149" s="354" t="s">
        <v>11461</v>
      </c>
      <c r="C3149" s="355" t="s">
        <v>736</v>
      </c>
      <c r="D3149" s="356">
        <v>22.8</v>
      </c>
    </row>
    <row r="3150" spans="1:4">
      <c r="A3150" s="353">
        <v>40979</v>
      </c>
      <c r="B3150" s="354" t="s">
        <v>11462</v>
      </c>
      <c r="C3150" s="355" t="s">
        <v>737</v>
      </c>
      <c r="D3150" s="356">
        <v>3991.25</v>
      </c>
    </row>
    <row r="3151" spans="1:4">
      <c r="A3151" s="353">
        <v>4230</v>
      </c>
      <c r="B3151" s="354" t="s">
        <v>11463</v>
      </c>
      <c r="C3151" s="355" t="s">
        <v>736</v>
      </c>
      <c r="D3151" s="356">
        <v>25.23</v>
      </c>
    </row>
    <row r="3152" spans="1:4">
      <c r="A3152" s="353">
        <v>40998</v>
      </c>
      <c r="B3152" s="354" t="s">
        <v>11464</v>
      </c>
      <c r="C3152" s="355" t="s">
        <v>737</v>
      </c>
      <c r="D3152" s="356">
        <v>4419.57</v>
      </c>
    </row>
    <row r="3153" spans="1:4">
      <c r="A3153" s="353">
        <v>4257</v>
      </c>
      <c r="B3153" s="354" t="s">
        <v>11465</v>
      </c>
      <c r="C3153" s="355" t="s">
        <v>736</v>
      </c>
      <c r="D3153" s="356">
        <v>22.4</v>
      </c>
    </row>
    <row r="3154" spans="1:4">
      <c r="A3154" s="353">
        <v>40982</v>
      </c>
      <c r="B3154" s="354" t="s">
        <v>11466</v>
      </c>
      <c r="C3154" s="355" t="s">
        <v>737</v>
      </c>
      <c r="D3154" s="356">
        <v>3923.7</v>
      </c>
    </row>
    <row r="3155" spans="1:4">
      <c r="A3155" s="353">
        <v>4240</v>
      </c>
      <c r="B3155" s="354" t="s">
        <v>11467</v>
      </c>
      <c r="C3155" s="355" t="s">
        <v>736</v>
      </c>
      <c r="D3155" s="356">
        <v>32.22</v>
      </c>
    </row>
    <row r="3156" spans="1:4">
      <c r="A3156" s="353">
        <v>41026</v>
      </c>
      <c r="B3156" s="354" t="s">
        <v>11468</v>
      </c>
      <c r="C3156" s="355" t="s">
        <v>737</v>
      </c>
      <c r="D3156" s="356">
        <v>5643.38</v>
      </c>
    </row>
    <row r="3157" spans="1:4">
      <c r="A3157" s="353">
        <v>4239</v>
      </c>
      <c r="B3157" s="354" t="s">
        <v>11469</v>
      </c>
      <c r="C3157" s="355" t="s">
        <v>736</v>
      </c>
      <c r="D3157" s="356">
        <v>32.22</v>
      </c>
    </row>
    <row r="3158" spans="1:4">
      <c r="A3158" s="353">
        <v>41024</v>
      </c>
      <c r="B3158" s="354" t="s">
        <v>11470</v>
      </c>
      <c r="C3158" s="355" t="s">
        <v>737</v>
      </c>
      <c r="D3158" s="356">
        <v>5643.38</v>
      </c>
    </row>
    <row r="3159" spans="1:4">
      <c r="A3159" s="353">
        <v>4248</v>
      </c>
      <c r="B3159" s="354" t="s">
        <v>11471</v>
      </c>
      <c r="C3159" s="355" t="s">
        <v>736</v>
      </c>
      <c r="D3159" s="356">
        <v>25.02</v>
      </c>
    </row>
    <row r="3160" spans="1:4">
      <c r="A3160" s="353">
        <v>41033</v>
      </c>
      <c r="B3160" s="354" t="s">
        <v>11472</v>
      </c>
      <c r="C3160" s="355" t="s">
        <v>737</v>
      </c>
      <c r="D3160" s="356">
        <v>4380.6400000000003</v>
      </c>
    </row>
    <row r="3161" spans="1:4">
      <c r="A3161" s="353">
        <v>44500</v>
      </c>
      <c r="B3161" s="354" t="s">
        <v>11473</v>
      </c>
      <c r="C3161" s="355" t="s">
        <v>736</v>
      </c>
      <c r="D3161" s="356">
        <v>25.02</v>
      </c>
    </row>
    <row r="3162" spans="1:4">
      <c r="A3162" s="353">
        <v>41040</v>
      </c>
      <c r="B3162" s="354" t="s">
        <v>11474</v>
      </c>
      <c r="C3162" s="355" t="s">
        <v>737</v>
      </c>
      <c r="D3162" s="356">
        <v>4380.6400000000003</v>
      </c>
    </row>
    <row r="3163" spans="1:4">
      <c r="A3163" s="353">
        <v>4238</v>
      </c>
      <c r="B3163" s="354" t="s">
        <v>11475</v>
      </c>
      <c r="C3163" s="355" t="s">
        <v>736</v>
      </c>
      <c r="D3163" s="356">
        <v>20.79</v>
      </c>
    </row>
    <row r="3164" spans="1:4">
      <c r="A3164" s="353">
        <v>41012</v>
      </c>
      <c r="B3164" s="354" t="s">
        <v>11476</v>
      </c>
      <c r="C3164" s="355" t="s">
        <v>737</v>
      </c>
      <c r="D3164" s="356">
        <v>3641.17</v>
      </c>
    </row>
    <row r="3165" spans="1:4">
      <c r="A3165" s="353">
        <v>4233</v>
      </c>
      <c r="B3165" s="354" t="s">
        <v>11477</v>
      </c>
      <c r="C3165" s="355" t="s">
        <v>736</v>
      </c>
      <c r="D3165" s="356">
        <v>32.22</v>
      </c>
    </row>
    <row r="3166" spans="1:4">
      <c r="A3166" s="353">
        <v>41001</v>
      </c>
      <c r="B3166" s="354" t="s">
        <v>11478</v>
      </c>
      <c r="C3166" s="355" t="s">
        <v>737</v>
      </c>
      <c r="D3166" s="356">
        <v>5643.38</v>
      </c>
    </row>
    <row r="3167" spans="1:4">
      <c r="A3167" s="353">
        <v>2</v>
      </c>
      <c r="B3167" s="354" t="s">
        <v>11479</v>
      </c>
      <c r="C3167" s="355" t="s">
        <v>735</v>
      </c>
      <c r="D3167" s="356">
        <v>21.91</v>
      </c>
    </row>
    <row r="3168" spans="1:4" ht="30">
      <c r="A3168" s="353">
        <v>36517</v>
      </c>
      <c r="B3168" s="354" t="s">
        <v>11480</v>
      </c>
      <c r="C3168" s="355" t="s">
        <v>730</v>
      </c>
      <c r="D3168" s="356">
        <v>728160</v>
      </c>
    </row>
    <row r="3169" spans="1:4" ht="30">
      <c r="A3169" s="353">
        <v>4262</v>
      </c>
      <c r="B3169" s="354" t="s">
        <v>11481</v>
      </c>
      <c r="C3169" s="355" t="s">
        <v>730</v>
      </c>
      <c r="D3169" s="356">
        <v>820000</v>
      </c>
    </row>
    <row r="3170" spans="1:4" ht="30">
      <c r="A3170" s="353">
        <v>4263</v>
      </c>
      <c r="B3170" s="354" t="s">
        <v>11482</v>
      </c>
      <c r="C3170" s="355" t="s">
        <v>730</v>
      </c>
      <c r="D3170" s="356">
        <v>1137066.6100000001</v>
      </c>
    </row>
    <row r="3171" spans="1:4" ht="30">
      <c r="A3171" s="353">
        <v>36518</v>
      </c>
      <c r="B3171" s="354" t="s">
        <v>11483</v>
      </c>
      <c r="C3171" s="355" t="s">
        <v>730</v>
      </c>
      <c r="D3171" s="356">
        <v>1294506.6100000001</v>
      </c>
    </row>
    <row r="3172" spans="1:4" ht="30">
      <c r="A3172" s="353">
        <v>14221</v>
      </c>
      <c r="B3172" s="354" t="s">
        <v>11484</v>
      </c>
      <c r="C3172" s="355" t="s">
        <v>730</v>
      </c>
      <c r="D3172" s="356">
        <v>755493.3</v>
      </c>
    </row>
    <row r="3173" spans="1:4">
      <c r="A3173" s="353">
        <v>38402</v>
      </c>
      <c r="B3173" s="354" t="s">
        <v>11485</v>
      </c>
      <c r="C3173" s="355" t="s">
        <v>730</v>
      </c>
      <c r="D3173" s="356">
        <v>12.54</v>
      </c>
    </row>
    <row r="3174" spans="1:4">
      <c r="A3174" s="353">
        <v>3412</v>
      </c>
      <c r="B3174" s="354" t="s">
        <v>11486</v>
      </c>
      <c r="C3174" s="355" t="s">
        <v>731</v>
      </c>
      <c r="D3174" s="356">
        <v>27.18</v>
      </c>
    </row>
    <row r="3175" spans="1:4">
      <c r="A3175" s="353">
        <v>3413</v>
      </c>
      <c r="B3175" s="354" t="s">
        <v>11487</v>
      </c>
      <c r="C3175" s="355" t="s">
        <v>731</v>
      </c>
      <c r="D3175" s="356">
        <v>61.18</v>
      </c>
    </row>
    <row r="3176" spans="1:4">
      <c r="A3176" s="353">
        <v>39744</v>
      </c>
      <c r="B3176" s="354" t="s">
        <v>11488</v>
      </c>
      <c r="C3176" s="355" t="s">
        <v>731</v>
      </c>
      <c r="D3176" s="356">
        <v>47.5</v>
      </c>
    </row>
    <row r="3177" spans="1:4">
      <c r="A3177" s="353">
        <v>39745</v>
      </c>
      <c r="B3177" s="354" t="s">
        <v>11489</v>
      </c>
      <c r="C3177" s="355" t="s">
        <v>731</v>
      </c>
      <c r="D3177" s="356">
        <v>100.26</v>
      </c>
    </row>
    <row r="3178" spans="1:4" ht="30">
      <c r="A3178" s="353">
        <v>39637</v>
      </c>
      <c r="B3178" s="354" t="s">
        <v>11490</v>
      </c>
      <c r="C3178" s="355" t="s">
        <v>731</v>
      </c>
      <c r="D3178" s="356">
        <v>96.25</v>
      </c>
    </row>
    <row r="3179" spans="1:4" ht="30">
      <c r="A3179" s="353">
        <v>39638</v>
      </c>
      <c r="B3179" s="354" t="s">
        <v>11491</v>
      </c>
      <c r="C3179" s="355" t="s">
        <v>731</v>
      </c>
      <c r="D3179" s="356">
        <v>108.91</v>
      </c>
    </row>
    <row r="3180" spans="1:4" ht="30">
      <c r="A3180" s="353">
        <v>39639</v>
      </c>
      <c r="B3180" s="354" t="s">
        <v>11492</v>
      </c>
      <c r="C3180" s="355" t="s">
        <v>731</v>
      </c>
      <c r="D3180" s="356">
        <v>164.32</v>
      </c>
    </row>
    <row r="3181" spans="1:4" ht="60">
      <c r="A3181" s="353">
        <v>39517</v>
      </c>
      <c r="B3181" s="354" t="s">
        <v>11493</v>
      </c>
      <c r="C3181" s="355" t="s">
        <v>731</v>
      </c>
      <c r="D3181" s="356">
        <v>230.62</v>
      </c>
    </row>
    <row r="3182" spans="1:4" ht="60">
      <c r="A3182" s="353">
        <v>39518</v>
      </c>
      <c r="B3182" s="354" t="s">
        <v>11494</v>
      </c>
      <c r="C3182" s="355" t="s">
        <v>731</v>
      </c>
      <c r="D3182" s="356">
        <v>273.41000000000003</v>
      </c>
    </row>
    <row r="3183" spans="1:4">
      <c r="A3183" s="353">
        <v>38366</v>
      </c>
      <c r="B3183" s="354" t="s">
        <v>11495</v>
      </c>
      <c r="C3183" s="355" t="s">
        <v>731</v>
      </c>
      <c r="D3183" s="356">
        <v>6.11</v>
      </c>
    </row>
    <row r="3184" spans="1:4">
      <c r="A3184" s="353">
        <v>11703</v>
      </c>
      <c r="B3184" s="354" t="s">
        <v>11496</v>
      </c>
      <c r="C3184" s="355" t="s">
        <v>730</v>
      </c>
      <c r="D3184" s="356">
        <v>86.46</v>
      </c>
    </row>
    <row r="3185" spans="1:4">
      <c r="A3185" s="353">
        <v>37400</v>
      </c>
      <c r="B3185" s="354" t="s">
        <v>11497</v>
      </c>
      <c r="C3185" s="355" t="s">
        <v>730</v>
      </c>
      <c r="D3185" s="356">
        <v>41.64</v>
      </c>
    </row>
    <row r="3186" spans="1:4" ht="30">
      <c r="A3186" s="353">
        <v>25400</v>
      </c>
      <c r="B3186" s="354" t="s">
        <v>11498</v>
      </c>
      <c r="C3186" s="355" t="s">
        <v>730</v>
      </c>
      <c r="D3186" s="356">
        <v>2702.89</v>
      </c>
    </row>
    <row r="3187" spans="1:4" ht="30">
      <c r="A3187" s="353">
        <v>4276</v>
      </c>
      <c r="B3187" s="354" t="s">
        <v>11499</v>
      </c>
      <c r="C3187" s="355" t="s">
        <v>730</v>
      </c>
      <c r="D3187" s="356">
        <v>199.27</v>
      </c>
    </row>
    <row r="3188" spans="1:4" ht="30">
      <c r="A3188" s="353">
        <v>4273</v>
      </c>
      <c r="B3188" s="354" t="s">
        <v>11500</v>
      </c>
      <c r="C3188" s="355" t="s">
        <v>730</v>
      </c>
      <c r="D3188" s="356">
        <v>361.8</v>
      </c>
    </row>
    <row r="3189" spans="1:4" ht="30">
      <c r="A3189" s="353">
        <v>4274</v>
      </c>
      <c r="B3189" s="354" t="s">
        <v>11501</v>
      </c>
      <c r="C3189" s="355" t="s">
        <v>730</v>
      </c>
      <c r="D3189" s="356">
        <v>132.36000000000001</v>
      </c>
    </row>
    <row r="3190" spans="1:4" ht="30">
      <c r="A3190" s="353">
        <v>39438</v>
      </c>
      <c r="B3190" s="354" t="s">
        <v>11502</v>
      </c>
      <c r="C3190" s="355" t="s">
        <v>730</v>
      </c>
      <c r="D3190" s="356">
        <v>0.21</v>
      </c>
    </row>
    <row r="3191" spans="1:4">
      <c r="A3191" s="353">
        <v>11963</v>
      </c>
      <c r="B3191" s="354" t="s">
        <v>11503</v>
      </c>
      <c r="C3191" s="355" t="s">
        <v>730</v>
      </c>
      <c r="D3191" s="356">
        <v>7.69</v>
      </c>
    </row>
    <row r="3192" spans="1:4">
      <c r="A3192" s="353">
        <v>11964</v>
      </c>
      <c r="B3192" s="354" t="s">
        <v>11504</v>
      </c>
      <c r="C3192" s="355" t="s">
        <v>730</v>
      </c>
      <c r="D3192" s="356">
        <v>1.94</v>
      </c>
    </row>
    <row r="3193" spans="1:4" ht="30">
      <c r="A3193" s="353">
        <v>4379</v>
      </c>
      <c r="B3193" s="354" t="s">
        <v>11505</v>
      </c>
      <c r="C3193" s="355" t="s">
        <v>730</v>
      </c>
      <c r="D3193" s="356">
        <v>0.04</v>
      </c>
    </row>
    <row r="3194" spans="1:4" ht="30">
      <c r="A3194" s="353">
        <v>4377</v>
      </c>
      <c r="B3194" s="354" t="s">
        <v>11506</v>
      </c>
      <c r="C3194" s="355" t="s">
        <v>730</v>
      </c>
      <c r="D3194" s="356">
        <v>0.15</v>
      </c>
    </row>
    <row r="3195" spans="1:4" ht="30">
      <c r="A3195" s="353">
        <v>4356</v>
      </c>
      <c r="B3195" s="354" t="s">
        <v>11507</v>
      </c>
      <c r="C3195" s="355" t="s">
        <v>730</v>
      </c>
      <c r="D3195" s="356">
        <v>0.21</v>
      </c>
    </row>
    <row r="3196" spans="1:4" ht="30">
      <c r="A3196" s="353">
        <v>13246</v>
      </c>
      <c r="B3196" s="354" t="s">
        <v>11508</v>
      </c>
      <c r="C3196" s="355" t="s">
        <v>730</v>
      </c>
      <c r="D3196" s="356">
        <v>0.36</v>
      </c>
    </row>
    <row r="3197" spans="1:4" ht="30">
      <c r="A3197" s="353">
        <v>4346</v>
      </c>
      <c r="B3197" s="354" t="s">
        <v>11509</v>
      </c>
      <c r="C3197" s="355" t="s">
        <v>730</v>
      </c>
      <c r="D3197" s="356">
        <v>8.24</v>
      </c>
    </row>
    <row r="3198" spans="1:4" ht="30">
      <c r="A3198" s="353">
        <v>11955</v>
      </c>
      <c r="B3198" s="354" t="s">
        <v>11510</v>
      </c>
      <c r="C3198" s="355" t="s">
        <v>730</v>
      </c>
      <c r="D3198" s="356">
        <v>3.61</v>
      </c>
    </row>
    <row r="3199" spans="1:4" ht="30">
      <c r="A3199" s="353">
        <v>11960</v>
      </c>
      <c r="B3199" s="354" t="s">
        <v>11511</v>
      </c>
      <c r="C3199" s="355" t="s">
        <v>730</v>
      </c>
      <c r="D3199" s="356">
        <v>0.12</v>
      </c>
    </row>
    <row r="3200" spans="1:4" ht="30">
      <c r="A3200" s="353">
        <v>4333</v>
      </c>
      <c r="B3200" s="354" t="s">
        <v>11512</v>
      </c>
      <c r="C3200" s="355" t="s">
        <v>730</v>
      </c>
      <c r="D3200" s="356">
        <v>0.21</v>
      </c>
    </row>
    <row r="3201" spans="1:4" ht="30">
      <c r="A3201" s="353">
        <v>4358</v>
      </c>
      <c r="B3201" s="354" t="s">
        <v>11513</v>
      </c>
      <c r="C3201" s="355" t="s">
        <v>730</v>
      </c>
      <c r="D3201" s="356">
        <v>1.65</v>
      </c>
    </row>
    <row r="3202" spans="1:4" ht="30">
      <c r="A3202" s="353">
        <v>39435</v>
      </c>
      <c r="B3202" s="354" t="s">
        <v>11514</v>
      </c>
      <c r="C3202" s="355" t="s">
        <v>730</v>
      </c>
      <c r="D3202" s="356">
        <v>0.08</v>
      </c>
    </row>
    <row r="3203" spans="1:4" ht="30">
      <c r="A3203" s="353">
        <v>39436</v>
      </c>
      <c r="B3203" s="354" t="s">
        <v>11515</v>
      </c>
      <c r="C3203" s="355" t="s">
        <v>730</v>
      </c>
      <c r="D3203" s="356">
        <v>0.14000000000000001</v>
      </c>
    </row>
    <row r="3204" spans="1:4" ht="30">
      <c r="A3204" s="353">
        <v>39437</v>
      </c>
      <c r="B3204" s="354" t="s">
        <v>11516</v>
      </c>
      <c r="C3204" s="355" t="s">
        <v>730</v>
      </c>
      <c r="D3204" s="356">
        <v>0.18</v>
      </c>
    </row>
    <row r="3205" spans="1:4" ht="30">
      <c r="A3205" s="353">
        <v>39439</v>
      </c>
      <c r="B3205" s="354" t="s">
        <v>11517</v>
      </c>
      <c r="C3205" s="355" t="s">
        <v>730</v>
      </c>
      <c r="D3205" s="356">
        <v>0.12</v>
      </c>
    </row>
    <row r="3206" spans="1:4" ht="30">
      <c r="A3206" s="353">
        <v>39440</v>
      </c>
      <c r="B3206" s="354" t="s">
        <v>11518</v>
      </c>
      <c r="C3206" s="355" t="s">
        <v>730</v>
      </c>
      <c r="D3206" s="356">
        <v>0.16</v>
      </c>
    </row>
    <row r="3207" spans="1:4" ht="30">
      <c r="A3207" s="353">
        <v>39441</v>
      </c>
      <c r="B3207" s="354" t="s">
        <v>11519</v>
      </c>
      <c r="C3207" s="355" t="s">
        <v>730</v>
      </c>
      <c r="D3207" s="356">
        <v>0.2</v>
      </c>
    </row>
    <row r="3208" spans="1:4" ht="30">
      <c r="A3208" s="353">
        <v>39442</v>
      </c>
      <c r="B3208" s="354" t="s">
        <v>11520</v>
      </c>
      <c r="C3208" s="355" t="s">
        <v>730</v>
      </c>
      <c r="D3208" s="356">
        <v>0.15</v>
      </c>
    </row>
    <row r="3209" spans="1:4" ht="30">
      <c r="A3209" s="353">
        <v>39443</v>
      </c>
      <c r="B3209" s="354" t="s">
        <v>11521</v>
      </c>
      <c r="C3209" s="355" t="s">
        <v>730</v>
      </c>
      <c r="D3209" s="356">
        <v>0.19</v>
      </c>
    </row>
    <row r="3210" spans="1:4" ht="30">
      <c r="A3210" s="353">
        <v>4329</v>
      </c>
      <c r="B3210" s="354" t="s">
        <v>11522</v>
      </c>
      <c r="C3210" s="355" t="s">
        <v>730</v>
      </c>
      <c r="D3210" s="356">
        <v>1.76</v>
      </c>
    </row>
    <row r="3211" spans="1:4" ht="30">
      <c r="A3211" s="353">
        <v>4383</v>
      </c>
      <c r="B3211" s="354" t="s">
        <v>11523</v>
      </c>
      <c r="C3211" s="355" t="s">
        <v>730</v>
      </c>
      <c r="D3211" s="356">
        <v>15.91</v>
      </c>
    </row>
    <row r="3212" spans="1:4" ht="30">
      <c r="A3212" s="353">
        <v>4344</v>
      </c>
      <c r="B3212" s="354" t="s">
        <v>11524</v>
      </c>
      <c r="C3212" s="355" t="s">
        <v>730</v>
      </c>
      <c r="D3212" s="356">
        <v>16.68</v>
      </c>
    </row>
    <row r="3213" spans="1:4" ht="30">
      <c r="A3213" s="353">
        <v>436</v>
      </c>
      <c r="B3213" s="354" t="s">
        <v>11525</v>
      </c>
      <c r="C3213" s="355" t="s">
        <v>730</v>
      </c>
      <c r="D3213" s="356">
        <v>13.25</v>
      </c>
    </row>
    <row r="3214" spans="1:4" ht="30">
      <c r="A3214" s="353">
        <v>442</v>
      </c>
      <c r="B3214" s="354" t="s">
        <v>11526</v>
      </c>
      <c r="C3214" s="355" t="s">
        <v>730</v>
      </c>
      <c r="D3214" s="356">
        <v>7.83</v>
      </c>
    </row>
    <row r="3215" spans="1:4">
      <c r="A3215" s="353">
        <v>11953</v>
      </c>
      <c r="B3215" s="354" t="s">
        <v>11527</v>
      </c>
      <c r="C3215" s="355" t="s">
        <v>730</v>
      </c>
      <c r="D3215" s="356">
        <v>2.64</v>
      </c>
    </row>
    <row r="3216" spans="1:4" ht="30">
      <c r="A3216" s="353">
        <v>4335</v>
      </c>
      <c r="B3216" s="421" t="s">
        <v>11528</v>
      </c>
      <c r="C3216" s="355" t="s">
        <v>730</v>
      </c>
      <c r="D3216" s="356">
        <v>11.2</v>
      </c>
    </row>
    <row r="3217" spans="1:4" ht="30">
      <c r="A3217" s="353">
        <v>4334</v>
      </c>
      <c r="B3217" s="421" t="s">
        <v>11529</v>
      </c>
      <c r="C3217" s="355" t="s">
        <v>730</v>
      </c>
      <c r="D3217" s="356">
        <v>15.36</v>
      </c>
    </row>
    <row r="3218" spans="1:4">
      <c r="A3218" s="353">
        <v>4343</v>
      </c>
      <c r="B3218" s="354" t="s">
        <v>11530</v>
      </c>
      <c r="C3218" s="355" t="s">
        <v>730</v>
      </c>
      <c r="D3218" s="356">
        <v>3.78</v>
      </c>
    </row>
    <row r="3219" spans="1:4" ht="30">
      <c r="A3219" s="353">
        <v>430</v>
      </c>
      <c r="B3219" s="354" t="s">
        <v>11531</v>
      </c>
      <c r="C3219" s="355" t="s">
        <v>730</v>
      </c>
      <c r="D3219" s="356">
        <v>11.85</v>
      </c>
    </row>
    <row r="3220" spans="1:4" ht="30">
      <c r="A3220" s="353">
        <v>441</v>
      </c>
      <c r="B3220" s="354" t="s">
        <v>11532</v>
      </c>
      <c r="C3220" s="355" t="s">
        <v>730</v>
      </c>
      <c r="D3220" s="356">
        <v>13.05</v>
      </c>
    </row>
    <row r="3221" spans="1:4" ht="30">
      <c r="A3221" s="353">
        <v>431</v>
      </c>
      <c r="B3221" s="354" t="s">
        <v>11533</v>
      </c>
      <c r="C3221" s="355" t="s">
        <v>730</v>
      </c>
      <c r="D3221" s="356">
        <v>15.75</v>
      </c>
    </row>
    <row r="3222" spans="1:4" ht="30">
      <c r="A3222" s="353">
        <v>432</v>
      </c>
      <c r="B3222" s="354" t="s">
        <v>11534</v>
      </c>
      <c r="C3222" s="355" t="s">
        <v>730</v>
      </c>
      <c r="D3222" s="356">
        <v>17.38</v>
      </c>
    </row>
    <row r="3223" spans="1:4" ht="30">
      <c r="A3223" s="353">
        <v>429</v>
      </c>
      <c r="B3223" s="354" t="s">
        <v>11535</v>
      </c>
      <c r="C3223" s="355" t="s">
        <v>730</v>
      </c>
      <c r="D3223" s="356">
        <v>23.43</v>
      </c>
    </row>
    <row r="3224" spans="1:4" ht="30">
      <c r="A3224" s="353">
        <v>439</v>
      </c>
      <c r="B3224" s="354" t="s">
        <v>11536</v>
      </c>
      <c r="C3224" s="355" t="s">
        <v>730</v>
      </c>
      <c r="D3224" s="356">
        <v>19.97</v>
      </c>
    </row>
    <row r="3225" spans="1:4" ht="30">
      <c r="A3225" s="353">
        <v>433</v>
      </c>
      <c r="B3225" s="354" t="s">
        <v>11537</v>
      </c>
      <c r="C3225" s="355" t="s">
        <v>730</v>
      </c>
      <c r="D3225" s="356">
        <v>23.31</v>
      </c>
    </row>
    <row r="3226" spans="1:4" ht="30">
      <c r="A3226" s="353">
        <v>437</v>
      </c>
      <c r="B3226" s="354" t="s">
        <v>11538</v>
      </c>
      <c r="C3226" s="355" t="s">
        <v>730</v>
      </c>
      <c r="D3226" s="356">
        <v>30.97</v>
      </c>
    </row>
    <row r="3227" spans="1:4" ht="30">
      <c r="A3227" s="353">
        <v>11790</v>
      </c>
      <c r="B3227" s="354" t="s">
        <v>11539</v>
      </c>
      <c r="C3227" s="355" t="s">
        <v>730</v>
      </c>
      <c r="D3227" s="356">
        <v>35.130000000000003</v>
      </c>
    </row>
    <row r="3228" spans="1:4" ht="30">
      <c r="A3228" s="353">
        <v>428</v>
      </c>
      <c r="B3228" s="354" t="s">
        <v>11540</v>
      </c>
      <c r="C3228" s="355" t="s">
        <v>730</v>
      </c>
      <c r="D3228" s="356">
        <v>38.200000000000003</v>
      </c>
    </row>
    <row r="3229" spans="1:4" ht="30">
      <c r="A3229" s="353">
        <v>4384</v>
      </c>
      <c r="B3229" s="354" t="s">
        <v>11541</v>
      </c>
      <c r="C3229" s="355" t="s">
        <v>730</v>
      </c>
      <c r="D3229" s="356">
        <v>18.28</v>
      </c>
    </row>
    <row r="3230" spans="1:4" ht="30">
      <c r="A3230" s="353">
        <v>4351</v>
      </c>
      <c r="B3230" s="354" t="s">
        <v>11542</v>
      </c>
      <c r="C3230" s="355" t="s">
        <v>730</v>
      </c>
      <c r="D3230" s="356">
        <v>13.55</v>
      </c>
    </row>
    <row r="3231" spans="1:4">
      <c r="A3231" s="353">
        <v>11054</v>
      </c>
      <c r="B3231" s="354" t="s">
        <v>11543</v>
      </c>
      <c r="C3231" s="355" t="s">
        <v>730</v>
      </c>
      <c r="D3231" s="356">
        <v>0.03</v>
      </c>
    </row>
    <row r="3232" spans="1:4">
      <c r="A3232" s="353">
        <v>11055</v>
      </c>
      <c r="B3232" s="354" t="s">
        <v>11544</v>
      </c>
      <c r="C3232" s="355" t="s">
        <v>730</v>
      </c>
      <c r="D3232" s="356">
        <v>0.05</v>
      </c>
    </row>
    <row r="3233" spans="1:4">
      <c r="A3233" s="353">
        <v>11056</v>
      </c>
      <c r="B3233" s="354" t="s">
        <v>11545</v>
      </c>
      <c r="C3233" s="355" t="s">
        <v>730</v>
      </c>
      <c r="D3233" s="356">
        <v>0.06</v>
      </c>
    </row>
    <row r="3234" spans="1:4">
      <c r="A3234" s="353">
        <v>11057</v>
      </c>
      <c r="B3234" s="354" t="s">
        <v>11546</v>
      </c>
      <c r="C3234" s="355" t="s">
        <v>730</v>
      </c>
      <c r="D3234" s="356">
        <v>0.12</v>
      </c>
    </row>
    <row r="3235" spans="1:4">
      <c r="A3235" s="353">
        <v>11059</v>
      </c>
      <c r="B3235" s="354" t="s">
        <v>11547</v>
      </c>
      <c r="C3235" s="355" t="s">
        <v>730</v>
      </c>
      <c r="D3235" s="356">
        <v>0.24</v>
      </c>
    </row>
    <row r="3236" spans="1:4">
      <c r="A3236" s="353">
        <v>11058</v>
      </c>
      <c r="B3236" s="354" t="s">
        <v>11548</v>
      </c>
      <c r="C3236" s="355" t="s">
        <v>730</v>
      </c>
      <c r="D3236" s="356">
        <v>0.31</v>
      </c>
    </row>
    <row r="3237" spans="1:4">
      <c r="A3237" s="353">
        <v>4380</v>
      </c>
      <c r="B3237" s="354" t="s">
        <v>11549</v>
      </c>
      <c r="C3237" s="355" t="s">
        <v>730</v>
      </c>
      <c r="D3237" s="356">
        <v>1.06</v>
      </c>
    </row>
    <row r="3238" spans="1:4" ht="30">
      <c r="A3238" s="353">
        <v>4299</v>
      </c>
      <c r="B3238" s="354" t="s">
        <v>11550</v>
      </c>
      <c r="C3238" s="355" t="s">
        <v>730</v>
      </c>
      <c r="D3238" s="356">
        <v>1</v>
      </c>
    </row>
    <row r="3239" spans="1:4" ht="30">
      <c r="A3239" s="353">
        <v>4304</v>
      </c>
      <c r="B3239" s="354" t="s">
        <v>11551</v>
      </c>
      <c r="C3239" s="355" t="s">
        <v>730</v>
      </c>
      <c r="D3239" s="356">
        <v>1.36</v>
      </c>
    </row>
    <row r="3240" spans="1:4" ht="30">
      <c r="A3240" s="353">
        <v>4305</v>
      </c>
      <c r="B3240" s="354" t="s">
        <v>11552</v>
      </c>
      <c r="C3240" s="355" t="s">
        <v>730</v>
      </c>
      <c r="D3240" s="356">
        <v>1.58</v>
      </c>
    </row>
    <row r="3241" spans="1:4" ht="30">
      <c r="A3241" s="353">
        <v>4306</v>
      </c>
      <c r="B3241" s="354" t="s">
        <v>11553</v>
      </c>
      <c r="C3241" s="355" t="s">
        <v>730</v>
      </c>
      <c r="D3241" s="356">
        <v>1.84</v>
      </c>
    </row>
    <row r="3242" spans="1:4" ht="30">
      <c r="A3242" s="353">
        <v>4308</v>
      </c>
      <c r="B3242" s="354" t="s">
        <v>11554</v>
      </c>
      <c r="C3242" s="355" t="s">
        <v>730</v>
      </c>
      <c r="D3242" s="356">
        <v>3.8</v>
      </c>
    </row>
    <row r="3243" spans="1:4" ht="30">
      <c r="A3243" s="353">
        <v>4302</v>
      </c>
      <c r="B3243" s="354" t="s">
        <v>11555</v>
      </c>
      <c r="C3243" s="355" t="s">
        <v>730</v>
      </c>
      <c r="D3243" s="356">
        <v>2.85</v>
      </c>
    </row>
    <row r="3244" spans="1:4" ht="30">
      <c r="A3244" s="353">
        <v>4300</v>
      </c>
      <c r="B3244" s="354" t="s">
        <v>11556</v>
      </c>
      <c r="C3244" s="355" t="s">
        <v>730</v>
      </c>
      <c r="D3244" s="356">
        <v>0.68</v>
      </c>
    </row>
    <row r="3245" spans="1:4" ht="30">
      <c r="A3245" s="353">
        <v>4301</v>
      </c>
      <c r="B3245" s="354" t="s">
        <v>11557</v>
      </c>
      <c r="C3245" s="355" t="s">
        <v>730</v>
      </c>
      <c r="D3245" s="356">
        <v>0.83</v>
      </c>
    </row>
    <row r="3246" spans="1:4" ht="30">
      <c r="A3246" s="353">
        <v>4320</v>
      </c>
      <c r="B3246" s="354" t="s">
        <v>11558</v>
      </c>
      <c r="C3246" s="355" t="s">
        <v>730</v>
      </c>
      <c r="D3246" s="356">
        <v>2.52</v>
      </c>
    </row>
    <row r="3247" spans="1:4" ht="30">
      <c r="A3247" s="353">
        <v>4318</v>
      </c>
      <c r="B3247" s="354" t="s">
        <v>11559</v>
      </c>
      <c r="C3247" s="355" t="s">
        <v>730</v>
      </c>
      <c r="D3247" s="356">
        <v>1.23</v>
      </c>
    </row>
    <row r="3248" spans="1:4">
      <c r="A3248" s="353">
        <v>40547</v>
      </c>
      <c r="B3248" s="354" t="s">
        <v>11560</v>
      </c>
      <c r="C3248" s="355" t="s">
        <v>744</v>
      </c>
      <c r="D3248" s="356">
        <v>22.22</v>
      </c>
    </row>
    <row r="3249" spans="1:4">
      <c r="A3249" s="353">
        <v>11962</v>
      </c>
      <c r="B3249" s="354" t="s">
        <v>11561</v>
      </c>
      <c r="C3249" s="355" t="s">
        <v>730</v>
      </c>
      <c r="D3249" s="356">
        <v>0.18</v>
      </c>
    </row>
    <row r="3250" spans="1:4">
      <c r="A3250" s="353">
        <v>4332</v>
      </c>
      <c r="B3250" s="354" t="s">
        <v>11562</v>
      </c>
      <c r="C3250" s="355" t="s">
        <v>730</v>
      </c>
      <c r="D3250" s="356">
        <v>0.88</v>
      </c>
    </row>
    <row r="3251" spans="1:4">
      <c r="A3251" s="353">
        <v>4331</v>
      </c>
      <c r="B3251" s="354" t="s">
        <v>11563</v>
      </c>
      <c r="C3251" s="355" t="s">
        <v>730</v>
      </c>
      <c r="D3251" s="356">
        <v>3.33</v>
      </c>
    </row>
    <row r="3252" spans="1:4" ht="30">
      <c r="A3252" s="353">
        <v>4336</v>
      </c>
      <c r="B3252" s="354" t="s">
        <v>11564</v>
      </c>
      <c r="C3252" s="355" t="s">
        <v>730</v>
      </c>
      <c r="D3252" s="356">
        <v>4.26</v>
      </c>
    </row>
    <row r="3253" spans="1:4" ht="30">
      <c r="A3253" s="353">
        <v>13294</v>
      </c>
      <c r="B3253" s="354" t="s">
        <v>11565</v>
      </c>
      <c r="C3253" s="355" t="s">
        <v>730</v>
      </c>
      <c r="D3253" s="356">
        <v>1.22</v>
      </c>
    </row>
    <row r="3254" spans="1:4" ht="30">
      <c r="A3254" s="353">
        <v>11948</v>
      </c>
      <c r="B3254" s="354" t="s">
        <v>11566</v>
      </c>
      <c r="C3254" s="355" t="s">
        <v>730</v>
      </c>
      <c r="D3254" s="356">
        <v>0.55000000000000004</v>
      </c>
    </row>
    <row r="3255" spans="1:4" ht="30">
      <c r="A3255" s="353">
        <v>4382</v>
      </c>
      <c r="B3255" s="354" t="s">
        <v>11567</v>
      </c>
      <c r="C3255" s="355" t="s">
        <v>730</v>
      </c>
      <c r="D3255" s="356">
        <v>0.91</v>
      </c>
    </row>
    <row r="3256" spans="1:4" ht="30">
      <c r="A3256" s="353">
        <v>4354</v>
      </c>
      <c r="B3256" s="354" t="s">
        <v>11568</v>
      </c>
      <c r="C3256" s="355" t="s">
        <v>730</v>
      </c>
      <c r="D3256" s="356">
        <v>38.26</v>
      </c>
    </row>
    <row r="3257" spans="1:4" ht="30">
      <c r="A3257" s="353">
        <v>40839</v>
      </c>
      <c r="B3257" s="354" t="s">
        <v>11569</v>
      </c>
      <c r="C3257" s="355" t="s">
        <v>744</v>
      </c>
      <c r="D3257" s="356">
        <v>92.06</v>
      </c>
    </row>
    <row r="3258" spans="1:4">
      <c r="A3258" s="353">
        <v>40552</v>
      </c>
      <c r="B3258" s="354" t="s">
        <v>11570</v>
      </c>
      <c r="C3258" s="355" t="s">
        <v>744</v>
      </c>
      <c r="D3258" s="356">
        <v>38.090000000000003</v>
      </c>
    </row>
    <row r="3259" spans="1:4" ht="30">
      <c r="A3259" s="353">
        <v>40549</v>
      </c>
      <c r="B3259" s="354" t="s">
        <v>11571</v>
      </c>
      <c r="C3259" s="355" t="s">
        <v>744</v>
      </c>
      <c r="D3259" s="356">
        <v>150.79</v>
      </c>
    </row>
    <row r="3260" spans="1:4" ht="30">
      <c r="A3260" s="353">
        <v>4385</v>
      </c>
      <c r="B3260" s="354" t="s">
        <v>11572</v>
      </c>
      <c r="C3260" s="355" t="s">
        <v>740</v>
      </c>
      <c r="D3260" s="356">
        <v>1799.3</v>
      </c>
    </row>
    <row r="3261" spans="1:4" ht="30">
      <c r="A3261" s="353">
        <v>20078</v>
      </c>
      <c r="B3261" s="354" t="s">
        <v>11573</v>
      </c>
      <c r="C3261" s="355" t="s">
        <v>730</v>
      </c>
      <c r="D3261" s="356">
        <v>30.74</v>
      </c>
    </row>
    <row r="3262" spans="1:4">
      <c r="A3262" s="353">
        <v>39897</v>
      </c>
      <c r="B3262" s="354" t="s">
        <v>11574</v>
      </c>
      <c r="C3262" s="355" t="s">
        <v>730</v>
      </c>
      <c r="D3262" s="356">
        <v>50.23</v>
      </c>
    </row>
    <row r="3263" spans="1:4" ht="30">
      <c r="A3263" s="353">
        <v>118</v>
      </c>
      <c r="B3263" s="354" t="s">
        <v>11575</v>
      </c>
      <c r="C3263" s="355" t="s">
        <v>730</v>
      </c>
      <c r="D3263" s="356">
        <v>64.989999999999995</v>
      </c>
    </row>
    <row r="3264" spans="1:4" ht="30">
      <c r="A3264" s="353">
        <v>4396</v>
      </c>
      <c r="B3264" s="354" t="s">
        <v>11576</v>
      </c>
      <c r="C3264" s="355" t="s">
        <v>731</v>
      </c>
      <c r="D3264" s="356">
        <v>272.56</v>
      </c>
    </row>
    <row r="3265" spans="1:4" ht="30">
      <c r="A3265" s="353">
        <v>36881</v>
      </c>
      <c r="B3265" s="354" t="s">
        <v>11577</v>
      </c>
      <c r="C3265" s="355" t="s">
        <v>731</v>
      </c>
      <c r="D3265" s="356">
        <v>175.54</v>
      </c>
    </row>
    <row r="3266" spans="1:4" ht="30">
      <c r="A3266" s="353">
        <v>4397</v>
      </c>
      <c r="B3266" s="354" t="s">
        <v>11578</v>
      </c>
      <c r="C3266" s="355" t="s">
        <v>731</v>
      </c>
      <c r="D3266" s="356">
        <v>296.48</v>
      </c>
    </row>
    <row r="3267" spans="1:4" ht="30">
      <c r="A3267" s="353">
        <v>36882</v>
      </c>
      <c r="B3267" s="354" t="s">
        <v>11579</v>
      </c>
      <c r="C3267" s="355" t="s">
        <v>731</v>
      </c>
      <c r="D3267" s="356">
        <v>209.9</v>
      </c>
    </row>
    <row r="3268" spans="1:4">
      <c r="A3268" s="353">
        <v>4751</v>
      </c>
      <c r="B3268" s="354" t="s">
        <v>11580</v>
      </c>
      <c r="C3268" s="355" t="s">
        <v>736</v>
      </c>
      <c r="D3268" s="356">
        <v>25.67</v>
      </c>
    </row>
    <row r="3269" spans="1:4">
      <c r="A3269" s="353">
        <v>41066</v>
      </c>
      <c r="B3269" s="354" t="s">
        <v>11581</v>
      </c>
      <c r="C3269" s="355" t="s">
        <v>737</v>
      </c>
      <c r="D3269" s="356">
        <v>4493.67</v>
      </c>
    </row>
    <row r="3270" spans="1:4" ht="30">
      <c r="A3270" s="353">
        <v>39604</v>
      </c>
      <c r="B3270" s="354" t="s">
        <v>11582</v>
      </c>
      <c r="C3270" s="355" t="s">
        <v>730</v>
      </c>
      <c r="D3270" s="356">
        <v>13.56</v>
      </c>
    </row>
    <row r="3271" spans="1:4" ht="30">
      <c r="A3271" s="353">
        <v>39605</v>
      </c>
      <c r="B3271" s="354" t="s">
        <v>11583</v>
      </c>
      <c r="C3271" s="355" t="s">
        <v>730</v>
      </c>
      <c r="D3271" s="356">
        <v>14.73</v>
      </c>
    </row>
    <row r="3272" spans="1:4">
      <c r="A3272" s="353">
        <v>39606</v>
      </c>
      <c r="B3272" s="354" t="s">
        <v>11584</v>
      </c>
      <c r="C3272" s="355" t="s">
        <v>730</v>
      </c>
      <c r="D3272" s="356">
        <v>25.79</v>
      </c>
    </row>
    <row r="3273" spans="1:4">
      <c r="A3273" s="353">
        <v>39607</v>
      </c>
      <c r="B3273" s="354" t="s">
        <v>11585</v>
      </c>
      <c r="C3273" s="355" t="s">
        <v>730</v>
      </c>
      <c r="D3273" s="356">
        <v>34.9</v>
      </c>
    </row>
    <row r="3274" spans="1:4">
      <c r="A3274" s="353">
        <v>39594</v>
      </c>
      <c r="B3274" s="354" t="s">
        <v>11586</v>
      </c>
      <c r="C3274" s="355" t="s">
        <v>730</v>
      </c>
      <c r="D3274" s="356">
        <v>367.45</v>
      </c>
    </row>
    <row r="3275" spans="1:4">
      <c r="A3275" s="353">
        <v>39596</v>
      </c>
      <c r="B3275" s="354" t="s">
        <v>11587</v>
      </c>
      <c r="C3275" s="355" t="s">
        <v>730</v>
      </c>
      <c r="D3275" s="356">
        <v>984.06</v>
      </c>
    </row>
    <row r="3276" spans="1:4">
      <c r="A3276" s="353">
        <v>39595</v>
      </c>
      <c r="B3276" s="354" t="s">
        <v>11588</v>
      </c>
      <c r="C3276" s="355" t="s">
        <v>730</v>
      </c>
      <c r="D3276" s="356">
        <v>2211.0500000000002</v>
      </c>
    </row>
    <row r="3277" spans="1:4">
      <c r="A3277" s="353">
        <v>39597</v>
      </c>
      <c r="B3277" s="354" t="s">
        <v>11589</v>
      </c>
      <c r="C3277" s="355" t="s">
        <v>730</v>
      </c>
      <c r="D3277" s="356">
        <v>3468.33</v>
      </c>
    </row>
    <row r="3278" spans="1:4">
      <c r="A3278" s="353">
        <v>10731</v>
      </c>
      <c r="B3278" s="354" t="s">
        <v>11590</v>
      </c>
      <c r="C3278" s="355" t="s">
        <v>731</v>
      </c>
      <c r="D3278" s="356">
        <v>40</v>
      </c>
    </row>
    <row r="3279" spans="1:4">
      <c r="A3279" s="353">
        <v>4704</v>
      </c>
      <c r="B3279" s="354" t="s">
        <v>11591</v>
      </c>
      <c r="C3279" s="355" t="s">
        <v>731</v>
      </c>
      <c r="D3279" s="356">
        <v>36.090000000000003</v>
      </c>
    </row>
    <row r="3280" spans="1:4">
      <c r="A3280" s="353">
        <v>10730</v>
      </c>
      <c r="B3280" s="354" t="s">
        <v>11592</v>
      </c>
      <c r="C3280" s="355" t="s">
        <v>731</v>
      </c>
      <c r="D3280" s="356">
        <v>38.67</v>
      </c>
    </row>
    <row r="3281" spans="1:4">
      <c r="A3281" s="353">
        <v>4729</v>
      </c>
      <c r="B3281" s="354" t="s">
        <v>11593</v>
      </c>
      <c r="C3281" s="355" t="s">
        <v>735</v>
      </c>
      <c r="D3281" s="356">
        <v>66.150000000000006</v>
      </c>
    </row>
    <row r="3282" spans="1:4">
      <c r="A3282" s="353">
        <v>4720</v>
      </c>
      <c r="B3282" s="354" t="s">
        <v>11594</v>
      </c>
      <c r="C3282" s="355" t="s">
        <v>735</v>
      </c>
      <c r="D3282" s="356">
        <v>75.8</v>
      </c>
    </row>
    <row r="3283" spans="1:4">
      <c r="A3283" s="353">
        <v>4721</v>
      </c>
      <c r="B3283" s="354" t="s">
        <v>11595</v>
      </c>
      <c r="C3283" s="355" t="s">
        <v>735</v>
      </c>
      <c r="D3283" s="356">
        <v>65.650000000000006</v>
      </c>
    </row>
    <row r="3284" spans="1:4">
      <c r="A3284" s="353">
        <v>4718</v>
      </c>
      <c r="B3284" s="354" t="s">
        <v>11596</v>
      </c>
      <c r="C3284" s="355" t="s">
        <v>735</v>
      </c>
      <c r="D3284" s="356">
        <v>66</v>
      </c>
    </row>
    <row r="3285" spans="1:4">
      <c r="A3285" s="353">
        <v>4722</v>
      </c>
      <c r="B3285" s="354" t="s">
        <v>11597</v>
      </c>
      <c r="C3285" s="355" t="s">
        <v>735</v>
      </c>
      <c r="D3285" s="356">
        <v>62.01</v>
      </c>
    </row>
    <row r="3286" spans="1:4">
      <c r="A3286" s="353">
        <v>4723</v>
      </c>
      <c r="B3286" s="354" t="s">
        <v>11598</v>
      </c>
      <c r="C3286" s="355" t="s">
        <v>735</v>
      </c>
      <c r="D3286" s="356">
        <v>61.48</v>
      </c>
    </row>
    <row r="3287" spans="1:4">
      <c r="A3287" s="353">
        <v>4727</v>
      </c>
      <c r="B3287" s="354" t="s">
        <v>11599</v>
      </c>
      <c r="C3287" s="355" t="s">
        <v>735</v>
      </c>
      <c r="D3287" s="356">
        <v>56.27</v>
      </c>
    </row>
    <row r="3288" spans="1:4" ht="30">
      <c r="A3288" s="353">
        <v>4748</v>
      </c>
      <c r="B3288" s="354" t="s">
        <v>11600</v>
      </c>
      <c r="C3288" s="355" t="s">
        <v>735</v>
      </c>
      <c r="D3288" s="356">
        <v>60.64</v>
      </c>
    </row>
    <row r="3289" spans="1:4" ht="30">
      <c r="A3289" s="353">
        <v>4730</v>
      </c>
      <c r="B3289" s="354" t="s">
        <v>11601</v>
      </c>
      <c r="C3289" s="355" t="s">
        <v>735</v>
      </c>
      <c r="D3289" s="356">
        <v>61.71</v>
      </c>
    </row>
    <row r="3290" spans="1:4" ht="30">
      <c r="A3290" s="353">
        <v>13186</v>
      </c>
      <c r="B3290" s="354" t="s">
        <v>11602</v>
      </c>
      <c r="C3290" s="355" t="s">
        <v>735</v>
      </c>
      <c r="D3290" s="356">
        <v>71.2</v>
      </c>
    </row>
    <row r="3291" spans="1:4" ht="30">
      <c r="A3291" s="353">
        <v>10737</v>
      </c>
      <c r="B3291" s="354" t="s">
        <v>11603</v>
      </c>
      <c r="C3291" s="355" t="s">
        <v>731</v>
      </c>
      <c r="D3291" s="356">
        <v>125.7</v>
      </c>
    </row>
    <row r="3292" spans="1:4" ht="30">
      <c r="A3292" s="353">
        <v>10734</v>
      </c>
      <c r="B3292" s="354" t="s">
        <v>11604</v>
      </c>
      <c r="C3292" s="355" t="s">
        <v>731</v>
      </c>
      <c r="D3292" s="356">
        <v>74.77</v>
      </c>
    </row>
    <row r="3293" spans="1:4">
      <c r="A3293" s="353">
        <v>4708</v>
      </c>
      <c r="B3293" s="354" t="s">
        <v>11605</v>
      </c>
      <c r="C3293" s="355" t="s">
        <v>731</v>
      </c>
      <c r="D3293" s="356">
        <v>145.04</v>
      </c>
    </row>
    <row r="3294" spans="1:4" ht="30">
      <c r="A3294" s="353">
        <v>4712</v>
      </c>
      <c r="B3294" s="354" t="s">
        <v>11606</v>
      </c>
      <c r="C3294" s="355" t="s">
        <v>731</v>
      </c>
      <c r="D3294" s="356">
        <v>70.91</v>
      </c>
    </row>
    <row r="3295" spans="1:4" ht="45">
      <c r="A3295" s="353">
        <v>4710</v>
      </c>
      <c r="B3295" s="354" t="s">
        <v>11607</v>
      </c>
      <c r="C3295" s="355" t="s">
        <v>731</v>
      </c>
      <c r="D3295" s="356">
        <v>227.39</v>
      </c>
    </row>
    <row r="3296" spans="1:4" ht="30">
      <c r="A3296" s="353">
        <v>4746</v>
      </c>
      <c r="B3296" s="354" t="s">
        <v>11608</v>
      </c>
      <c r="C3296" s="355" t="s">
        <v>735</v>
      </c>
      <c r="D3296" s="356">
        <v>46.09</v>
      </c>
    </row>
    <row r="3297" spans="1:4">
      <c r="A3297" s="353">
        <v>4750</v>
      </c>
      <c r="B3297" s="354" t="s">
        <v>11609</v>
      </c>
      <c r="C3297" s="355" t="s">
        <v>736</v>
      </c>
      <c r="D3297" s="356">
        <v>25.67</v>
      </c>
    </row>
    <row r="3298" spans="1:4">
      <c r="A3298" s="353">
        <v>41065</v>
      </c>
      <c r="B3298" s="354" t="s">
        <v>11610</v>
      </c>
      <c r="C3298" s="355" t="s">
        <v>737</v>
      </c>
      <c r="D3298" s="356">
        <v>4493.67</v>
      </c>
    </row>
    <row r="3299" spans="1:4">
      <c r="A3299" s="353">
        <v>34747</v>
      </c>
      <c r="B3299" s="354" t="s">
        <v>11611</v>
      </c>
      <c r="C3299" s="355" t="s">
        <v>732</v>
      </c>
      <c r="D3299" s="356">
        <v>115.81</v>
      </c>
    </row>
    <row r="3300" spans="1:4">
      <c r="A3300" s="353">
        <v>4826</v>
      </c>
      <c r="B3300" s="354" t="s">
        <v>11612</v>
      </c>
      <c r="C3300" s="355" t="s">
        <v>732</v>
      </c>
      <c r="D3300" s="356">
        <v>124.52</v>
      </c>
    </row>
    <row r="3301" spans="1:4">
      <c r="A3301" s="353">
        <v>41975</v>
      </c>
      <c r="B3301" s="354" t="s">
        <v>11613</v>
      </c>
      <c r="C3301" s="355" t="s">
        <v>731</v>
      </c>
      <c r="D3301" s="356">
        <v>104.34</v>
      </c>
    </row>
    <row r="3302" spans="1:4" ht="30">
      <c r="A3302" s="353">
        <v>4825</v>
      </c>
      <c r="B3302" s="354" t="s">
        <v>11614</v>
      </c>
      <c r="C3302" s="355" t="s">
        <v>732</v>
      </c>
      <c r="D3302" s="356">
        <v>172.36</v>
      </c>
    </row>
    <row r="3303" spans="1:4">
      <c r="A3303" s="353">
        <v>34744</v>
      </c>
      <c r="B3303" s="354" t="s">
        <v>11615</v>
      </c>
      <c r="C3303" s="355" t="s">
        <v>731</v>
      </c>
      <c r="D3303" s="356">
        <v>23.25</v>
      </c>
    </row>
    <row r="3304" spans="1:4" ht="30">
      <c r="A3304" s="353">
        <v>39430</v>
      </c>
      <c r="B3304" s="354" t="s">
        <v>11616</v>
      </c>
      <c r="C3304" s="355" t="s">
        <v>730</v>
      </c>
      <c r="D3304" s="356">
        <v>2.11</v>
      </c>
    </row>
    <row r="3305" spans="1:4" ht="30">
      <c r="A3305" s="353">
        <v>39573</v>
      </c>
      <c r="B3305" s="354" t="s">
        <v>11617</v>
      </c>
      <c r="C3305" s="355" t="s">
        <v>730</v>
      </c>
      <c r="D3305" s="356">
        <v>2.08</v>
      </c>
    </row>
    <row r="3306" spans="1:4" ht="30">
      <c r="A3306" s="353">
        <v>38410</v>
      </c>
      <c r="B3306" s="354" t="s">
        <v>11618</v>
      </c>
      <c r="C3306" s="355" t="s">
        <v>730</v>
      </c>
      <c r="D3306" s="356">
        <v>14232.61</v>
      </c>
    </row>
    <row r="3307" spans="1:4">
      <c r="A3307" s="353">
        <v>4766</v>
      </c>
      <c r="B3307" s="354" t="s">
        <v>11619</v>
      </c>
      <c r="C3307" s="355" t="s">
        <v>733</v>
      </c>
      <c r="D3307" s="356">
        <v>8.59</v>
      </c>
    </row>
    <row r="3308" spans="1:4">
      <c r="A3308" s="353">
        <v>43082</v>
      </c>
      <c r="B3308" s="354" t="s">
        <v>11620</v>
      </c>
      <c r="C3308" s="355" t="s">
        <v>733</v>
      </c>
      <c r="D3308" s="356">
        <v>10</v>
      </c>
    </row>
    <row r="3309" spans="1:4" ht="30">
      <c r="A3309" s="353">
        <v>43664</v>
      </c>
      <c r="B3309" s="354" t="s">
        <v>11621</v>
      </c>
      <c r="C3309" s="355" t="s">
        <v>733</v>
      </c>
      <c r="D3309" s="356">
        <v>9.17</v>
      </c>
    </row>
    <row r="3310" spans="1:4" ht="30">
      <c r="A3310" s="353">
        <v>43663</v>
      </c>
      <c r="B3310" s="354" t="s">
        <v>11622</v>
      </c>
      <c r="C3310" s="355" t="s">
        <v>733</v>
      </c>
      <c r="D3310" s="356">
        <v>9.1199999999999992</v>
      </c>
    </row>
    <row r="3311" spans="1:4" ht="30">
      <c r="A3311" s="353">
        <v>43083</v>
      </c>
      <c r="B3311" s="354" t="s">
        <v>11623</v>
      </c>
      <c r="C3311" s="355" t="s">
        <v>733</v>
      </c>
      <c r="D3311" s="356">
        <v>8.66</v>
      </c>
    </row>
    <row r="3312" spans="1:4" ht="30">
      <c r="A3312" s="353">
        <v>40535</v>
      </c>
      <c r="B3312" s="354" t="s">
        <v>11624</v>
      </c>
      <c r="C3312" s="355" t="s">
        <v>733</v>
      </c>
      <c r="D3312" s="356">
        <v>8.66</v>
      </c>
    </row>
    <row r="3313" spans="1:4" ht="30">
      <c r="A3313" s="353">
        <v>40598</v>
      </c>
      <c r="B3313" s="354" t="s">
        <v>11625</v>
      </c>
      <c r="C3313" s="355" t="s">
        <v>733</v>
      </c>
      <c r="D3313" s="356">
        <v>8.4499999999999993</v>
      </c>
    </row>
    <row r="3314" spans="1:4" ht="30">
      <c r="A3314" s="353">
        <v>43692</v>
      </c>
      <c r="B3314" s="354" t="s">
        <v>11626</v>
      </c>
      <c r="C3314" s="355" t="s">
        <v>733</v>
      </c>
      <c r="D3314" s="356">
        <v>9.1199999999999992</v>
      </c>
    </row>
    <row r="3315" spans="1:4" ht="30">
      <c r="A3315" s="353">
        <v>43665</v>
      </c>
      <c r="B3315" s="354" t="s">
        <v>11627</v>
      </c>
      <c r="C3315" s="355" t="s">
        <v>733</v>
      </c>
      <c r="D3315" s="356">
        <v>8.59</v>
      </c>
    </row>
    <row r="3316" spans="1:4" ht="30">
      <c r="A3316" s="353">
        <v>10966</v>
      </c>
      <c r="B3316" s="354" t="s">
        <v>11628</v>
      </c>
      <c r="C3316" s="355" t="s">
        <v>733</v>
      </c>
      <c r="D3316" s="356">
        <v>9.1199999999999992</v>
      </c>
    </row>
    <row r="3317" spans="1:4" ht="30">
      <c r="A3317" s="353">
        <v>41594</v>
      </c>
      <c r="B3317" s="354" t="s">
        <v>11629</v>
      </c>
      <c r="C3317" s="355" t="s">
        <v>733</v>
      </c>
      <c r="D3317" s="356">
        <v>11.08</v>
      </c>
    </row>
    <row r="3318" spans="1:4" ht="30">
      <c r="A3318" s="353">
        <v>41596</v>
      </c>
      <c r="B3318" s="354" t="s">
        <v>11630</v>
      </c>
      <c r="C3318" s="355" t="s">
        <v>733</v>
      </c>
      <c r="D3318" s="356">
        <v>10.9</v>
      </c>
    </row>
    <row r="3319" spans="1:4" ht="30">
      <c r="A3319" s="353">
        <v>41598</v>
      </c>
      <c r="B3319" s="354" t="s">
        <v>11631</v>
      </c>
      <c r="C3319" s="355" t="s">
        <v>733</v>
      </c>
      <c r="D3319" s="356">
        <v>10.9</v>
      </c>
    </row>
    <row r="3320" spans="1:4" ht="30">
      <c r="A3320" s="353">
        <v>39427</v>
      </c>
      <c r="B3320" s="354" t="s">
        <v>11632</v>
      </c>
      <c r="C3320" s="355" t="s">
        <v>732</v>
      </c>
      <c r="D3320" s="356">
        <v>5.61</v>
      </c>
    </row>
    <row r="3321" spans="1:4">
      <c r="A3321" s="353">
        <v>39424</v>
      </c>
      <c r="B3321" s="354" t="s">
        <v>11633</v>
      </c>
      <c r="C3321" s="355" t="s">
        <v>732</v>
      </c>
      <c r="D3321" s="356">
        <v>3.34</v>
      </c>
    </row>
    <row r="3322" spans="1:4" ht="30">
      <c r="A3322" s="353">
        <v>39425</v>
      </c>
      <c r="B3322" s="354" t="s">
        <v>11634</v>
      </c>
      <c r="C3322" s="355" t="s">
        <v>732</v>
      </c>
      <c r="D3322" s="356">
        <v>3.29</v>
      </c>
    </row>
    <row r="3323" spans="1:4">
      <c r="A3323" s="353">
        <v>40664</v>
      </c>
      <c r="B3323" s="354" t="s">
        <v>11635</v>
      </c>
      <c r="C3323" s="355" t="s">
        <v>733</v>
      </c>
      <c r="D3323" s="356">
        <v>17.77</v>
      </c>
    </row>
    <row r="3324" spans="1:4">
      <c r="A3324" s="353">
        <v>34360</v>
      </c>
      <c r="B3324" s="354" t="s">
        <v>11636</v>
      </c>
      <c r="C3324" s="355" t="s">
        <v>733</v>
      </c>
      <c r="D3324" s="356">
        <v>45.6</v>
      </c>
    </row>
    <row r="3325" spans="1:4">
      <c r="A3325" s="353">
        <v>20259</v>
      </c>
      <c r="B3325" s="354" t="s">
        <v>11637</v>
      </c>
      <c r="C3325" s="355" t="s">
        <v>732</v>
      </c>
      <c r="D3325" s="356">
        <v>12.9</v>
      </c>
    </row>
    <row r="3326" spans="1:4" ht="30">
      <c r="A3326" s="353">
        <v>14077</v>
      </c>
      <c r="B3326" s="354" t="s">
        <v>11638</v>
      </c>
      <c r="C3326" s="355" t="s">
        <v>732</v>
      </c>
      <c r="D3326" s="356">
        <v>197.44</v>
      </c>
    </row>
    <row r="3327" spans="1:4" ht="30">
      <c r="A3327" s="353">
        <v>3678</v>
      </c>
      <c r="B3327" s="354" t="s">
        <v>11639</v>
      </c>
      <c r="C3327" s="355" t="s">
        <v>732</v>
      </c>
      <c r="D3327" s="356">
        <v>89.24</v>
      </c>
    </row>
    <row r="3328" spans="1:4" ht="30">
      <c r="A3328" s="353">
        <v>585</v>
      </c>
      <c r="B3328" s="354" t="s">
        <v>11640</v>
      </c>
      <c r="C3328" s="355" t="s">
        <v>733</v>
      </c>
      <c r="D3328" s="356">
        <v>36.479999999999997</v>
      </c>
    </row>
    <row r="3329" spans="1:4" ht="30">
      <c r="A3329" s="353">
        <v>39418</v>
      </c>
      <c r="B3329" s="354" t="s">
        <v>11641</v>
      </c>
      <c r="C3329" s="355" t="s">
        <v>732</v>
      </c>
      <c r="D3329" s="356">
        <v>6.26</v>
      </c>
    </row>
    <row r="3330" spans="1:4" ht="30">
      <c r="A3330" s="353">
        <v>39419</v>
      </c>
      <c r="B3330" s="354" t="s">
        <v>11642</v>
      </c>
      <c r="C3330" s="355" t="s">
        <v>732</v>
      </c>
      <c r="D3330" s="356">
        <v>7.63</v>
      </c>
    </row>
    <row r="3331" spans="1:4" ht="30">
      <c r="A3331" s="353">
        <v>39420</v>
      </c>
      <c r="B3331" s="354" t="s">
        <v>11643</v>
      </c>
      <c r="C3331" s="355" t="s">
        <v>732</v>
      </c>
      <c r="D3331" s="356">
        <v>8.42</v>
      </c>
    </row>
    <row r="3332" spans="1:4" ht="30">
      <c r="A3332" s="353">
        <v>39571</v>
      </c>
      <c r="B3332" s="354" t="s">
        <v>11644</v>
      </c>
      <c r="C3332" s="355" t="s">
        <v>732</v>
      </c>
      <c r="D3332" s="356">
        <v>5.09</v>
      </c>
    </row>
    <row r="3333" spans="1:4" ht="30">
      <c r="A3333" s="353">
        <v>39421</v>
      </c>
      <c r="B3333" s="354" t="s">
        <v>11645</v>
      </c>
      <c r="C3333" s="355" t="s">
        <v>732</v>
      </c>
      <c r="D3333" s="356">
        <v>7.42</v>
      </c>
    </row>
    <row r="3334" spans="1:4" ht="30">
      <c r="A3334" s="353">
        <v>39422</v>
      </c>
      <c r="B3334" s="354" t="s">
        <v>11646</v>
      </c>
      <c r="C3334" s="355" t="s">
        <v>732</v>
      </c>
      <c r="D3334" s="356">
        <v>8.66</v>
      </c>
    </row>
    <row r="3335" spans="1:4" ht="30">
      <c r="A3335" s="353">
        <v>39423</v>
      </c>
      <c r="B3335" s="354" t="s">
        <v>11647</v>
      </c>
      <c r="C3335" s="355" t="s">
        <v>732</v>
      </c>
      <c r="D3335" s="356">
        <v>10.050000000000001</v>
      </c>
    </row>
    <row r="3336" spans="1:4" ht="30">
      <c r="A3336" s="353">
        <v>39426</v>
      </c>
      <c r="B3336" s="354" t="s">
        <v>11648</v>
      </c>
      <c r="C3336" s="355" t="s">
        <v>732</v>
      </c>
      <c r="D3336" s="356">
        <v>22.6</v>
      </c>
    </row>
    <row r="3337" spans="1:4" ht="30">
      <c r="A3337" s="353">
        <v>39429</v>
      </c>
      <c r="B3337" s="354" t="s">
        <v>11649</v>
      </c>
      <c r="C3337" s="355" t="s">
        <v>732</v>
      </c>
      <c r="D3337" s="356">
        <v>7.13</v>
      </c>
    </row>
    <row r="3338" spans="1:4" ht="30">
      <c r="A3338" s="353">
        <v>39428</v>
      </c>
      <c r="B3338" s="354" t="s">
        <v>11650</v>
      </c>
      <c r="C3338" s="355" t="s">
        <v>732</v>
      </c>
      <c r="D3338" s="356">
        <v>5.45</v>
      </c>
    </row>
    <row r="3339" spans="1:4" ht="30">
      <c r="A3339" s="353">
        <v>39572</v>
      </c>
      <c r="B3339" s="354" t="s">
        <v>11651</v>
      </c>
      <c r="C3339" s="355" t="s">
        <v>732</v>
      </c>
      <c r="D3339" s="356">
        <v>4.71</v>
      </c>
    </row>
    <row r="3340" spans="1:4" ht="30">
      <c r="A3340" s="353">
        <v>39570</v>
      </c>
      <c r="B3340" s="354" t="s">
        <v>11652</v>
      </c>
      <c r="C3340" s="355" t="s">
        <v>732</v>
      </c>
      <c r="D3340" s="356">
        <v>5</v>
      </c>
    </row>
    <row r="3341" spans="1:4" ht="30">
      <c r="A3341" s="353">
        <v>39569</v>
      </c>
      <c r="B3341" s="354" t="s">
        <v>11653</v>
      </c>
      <c r="C3341" s="355" t="s">
        <v>732</v>
      </c>
      <c r="D3341" s="356">
        <v>4.9400000000000004</v>
      </c>
    </row>
    <row r="3342" spans="1:4" ht="30">
      <c r="A3342" s="353">
        <v>11552</v>
      </c>
      <c r="B3342" s="354" t="s">
        <v>11654</v>
      </c>
      <c r="C3342" s="355" t="s">
        <v>732</v>
      </c>
      <c r="D3342" s="356">
        <v>7.13</v>
      </c>
    </row>
    <row r="3343" spans="1:4">
      <c r="A3343" s="353">
        <v>39029</v>
      </c>
      <c r="B3343" s="354" t="s">
        <v>11655</v>
      </c>
      <c r="C3343" s="355" t="s">
        <v>732</v>
      </c>
      <c r="D3343" s="356">
        <v>15.96</v>
      </c>
    </row>
    <row r="3344" spans="1:4">
      <c r="A3344" s="353">
        <v>39028</v>
      </c>
      <c r="B3344" s="354" t="s">
        <v>11656</v>
      </c>
      <c r="C3344" s="355" t="s">
        <v>732</v>
      </c>
      <c r="D3344" s="356">
        <v>9.2899999999999991</v>
      </c>
    </row>
    <row r="3345" spans="1:4">
      <c r="A3345" s="353">
        <v>39328</v>
      </c>
      <c r="B3345" s="354" t="s">
        <v>11657</v>
      </c>
      <c r="C3345" s="355" t="s">
        <v>732</v>
      </c>
      <c r="D3345" s="356">
        <v>5.1100000000000003</v>
      </c>
    </row>
    <row r="3346" spans="1:4" ht="45">
      <c r="A3346" s="353">
        <v>38541</v>
      </c>
      <c r="B3346" s="354" t="s">
        <v>11658</v>
      </c>
      <c r="C3346" s="355" t="s">
        <v>730</v>
      </c>
      <c r="D3346" s="356">
        <v>4171710.49</v>
      </c>
    </row>
    <row r="3347" spans="1:4" ht="45">
      <c r="A3347" s="353">
        <v>38542</v>
      </c>
      <c r="B3347" s="354" t="s">
        <v>11659</v>
      </c>
      <c r="C3347" s="355" t="s">
        <v>730</v>
      </c>
      <c r="D3347" s="356">
        <v>6486842.0599999996</v>
      </c>
    </row>
    <row r="3348" spans="1:4" ht="45">
      <c r="A3348" s="353">
        <v>38543</v>
      </c>
      <c r="B3348" s="354" t="s">
        <v>11660</v>
      </c>
      <c r="C3348" s="355" t="s">
        <v>730</v>
      </c>
      <c r="D3348" s="356">
        <v>1588157.93</v>
      </c>
    </row>
    <row r="3349" spans="1:4" ht="30">
      <c r="A3349" s="353">
        <v>40406</v>
      </c>
      <c r="B3349" s="354" t="s">
        <v>11661</v>
      </c>
      <c r="C3349" s="355" t="s">
        <v>730</v>
      </c>
      <c r="D3349" s="356">
        <v>68502.98</v>
      </c>
    </row>
    <row r="3350" spans="1:4" ht="30">
      <c r="A3350" s="353">
        <v>40789</v>
      </c>
      <c r="B3350" s="354" t="s">
        <v>11662</v>
      </c>
      <c r="C3350" s="355" t="s">
        <v>730</v>
      </c>
      <c r="D3350" s="356">
        <v>9871.98</v>
      </c>
    </row>
    <row r="3351" spans="1:4" ht="30">
      <c r="A3351" s="353">
        <v>40791</v>
      </c>
      <c r="B3351" s="354" t="s">
        <v>11663</v>
      </c>
      <c r="C3351" s="355" t="s">
        <v>730</v>
      </c>
      <c r="D3351" s="356">
        <v>30903.599999999999</v>
      </c>
    </row>
    <row r="3352" spans="1:4" ht="30">
      <c r="A3352" s="353">
        <v>11651</v>
      </c>
      <c r="B3352" s="354" t="s">
        <v>11664</v>
      </c>
      <c r="C3352" s="355" t="s">
        <v>730</v>
      </c>
      <c r="D3352" s="356">
        <v>16901.62</v>
      </c>
    </row>
    <row r="3353" spans="1:4" ht="30">
      <c r="A3353" s="353">
        <v>40435</v>
      </c>
      <c r="B3353" s="354" t="s">
        <v>11665</v>
      </c>
      <c r="C3353" s="355" t="s">
        <v>730</v>
      </c>
      <c r="D3353" s="356">
        <v>871250</v>
      </c>
    </row>
    <row r="3354" spans="1:4" ht="30">
      <c r="A3354" s="353">
        <v>39012</v>
      </c>
      <c r="B3354" s="354" t="s">
        <v>11666</v>
      </c>
      <c r="C3354" s="355" t="s">
        <v>730</v>
      </c>
      <c r="D3354" s="356">
        <v>909028.93</v>
      </c>
    </row>
    <row r="3355" spans="1:4" ht="30">
      <c r="A3355" s="353">
        <v>13617</v>
      </c>
      <c r="B3355" s="354" t="s">
        <v>11667</v>
      </c>
      <c r="C3355" s="355" t="s">
        <v>730</v>
      </c>
      <c r="D3355" s="356">
        <v>100386.9</v>
      </c>
    </row>
    <row r="3356" spans="1:4" ht="30">
      <c r="A3356" s="353">
        <v>35274</v>
      </c>
      <c r="B3356" s="354" t="s">
        <v>11668</v>
      </c>
      <c r="C3356" s="355" t="s">
        <v>732</v>
      </c>
      <c r="D3356" s="356">
        <v>55.53</v>
      </c>
    </row>
    <row r="3357" spans="1:4" ht="30">
      <c r="A3357" s="353">
        <v>35275</v>
      </c>
      <c r="B3357" s="354" t="s">
        <v>11669</v>
      </c>
      <c r="C3357" s="355" t="s">
        <v>732</v>
      </c>
      <c r="D3357" s="356">
        <v>117.86</v>
      </c>
    </row>
    <row r="3358" spans="1:4" ht="30">
      <c r="A3358" s="353">
        <v>35276</v>
      </c>
      <c r="B3358" s="354" t="s">
        <v>11670</v>
      </c>
      <c r="C3358" s="355" t="s">
        <v>732</v>
      </c>
      <c r="D3358" s="356">
        <v>205.08</v>
      </c>
    </row>
    <row r="3359" spans="1:4">
      <c r="A3359" s="353">
        <v>38386</v>
      </c>
      <c r="B3359" s="354" t="s">
        <v>11671</v>
      </c>
      <c r="C3359" s="355" t="s">
        <v>730</v>
      </c>
      <c r="D3359" s="356">
        <v>4.84</v>
      </c>
    </row>
    <row r="3360" spans="1:4" ht="30">
      <c r="A3360" s="353">
        <v>11091</v>
      </c>
      <c r="B3360" s="354" t="s">
        <v>11672</v>
      </c>
      <c r="C3360" s="355" t="s">
        <v>730</v>
      </c>
      <c r="D3360" s="356">
        <v>1.22</v>
      </c>
    </row>
    <row r="3361" spans="1:4" ht="30">
      <c r="A3361" s="353">
        <v>37586</v>
      </c>
      <c r="B3361" s="354" t="s">
        <v>11673</v>
      </c>
      <c r="C3361" s="355" t="s">
        <v>744</v>
      </c>
      <c r="D3361" s="356">
        <v>46.91</v>
      </c>
    </row>
    <row r="3362" spans="1:4">
      <c r="A3362" s="353">
        <v>37395</v>
      </c>
      <c r="B3362" s="354" t="s">
        <v>11674</v>
      </c>
      <c r="C3362" s="355" t="s">
        <v>744</v>
      </c>
      <c r="D3362" s="356">
        <v>40.33</v>
      </c>
    </row>
    <row r="3363" spans="1:4" ht="30">
      <c r="A3363" s="353">
        <v>14147</v>
      </c>
      <c r="B3363" s="354" t="s">
        <v>11675</v>
      </c>
      <c r="C3363" s="355" t="s">
        <v>744</v>
      </c>
      <c r="D3363" s="356">
        <v>53.5</v>
      </c>
    </row>
    <row r="3364" spans="1:4">
      <c r="A3364" s="353">
        <v>37396</v>
      </c>
      <c r="B3364" s="354" t="s">
        <v>11676</v>
      </c>
      <c r="C3364" s="355" t="s">
        <v>744</v>
      </c>
      <c r="D3364" s="356">
        <v>33</v>
      </c>
    </row>
    <row r="3365" spans="1:4">
      <c r="A3365" s="353">
        <v>37397</v>
      </c>
      <c r="B3365" s="354" t="s">
        <v>11677</v>
      </c>
      <c r="C3365" s="355" t="s">
        <v>744</v>
      </c>
      <c r="D3365" s="356">
        <v>34.57</v>
      </c>
    </row>
    <row r="3366" spans="1:4">
      <c r="A3366" s="353">
        <v>43606</v>
      </c>
      <c r="B3366" s="354" t="s">
        <v>11678</v>
      </c>
      <c r="C3366" s="355" t="s">
        <v>730</v>
      </c>
      <c r="D3366" s="356">
        <v>8.5500000000000007</v>
      </c>
    </row>
    <row r="3367" spans="1:4" ht="30">
      <c r="A3367" s="353">
        <v>444</v>
      </c>
      <c r="B3367" s="354" t="s">
        <v>11679</v>
      </c>
      <c r="C3367" s="355" t="s">
        <v>730</v>
      </c>
      <c r="D3367" s="356">
        <v>18.8</v>
      </c>
    </row>
    <row r="3368" spans="1:4" ht="30">
      <c r="A3368" s="353">
        <v>445</v>
      </c>
      <c r="B3368" s="354" t="s">
        <v>11680</v>
      </c>
      <c r="C3368" s="355" t="s">
        <v>730</v>
      </c>
      <c r="D3368" s="356">
        <v>25.73</v>
      </c>
    </row>
    <row r="3369" spans="1:4">
      <c r="A3369" s="353">
        <v>4783</v>
      </c>
      <c r="B3369" s="354" t="s">
        <v>11681</v>
      </c>
      <c r="C3369" s="355" t="s">
        <v>736</v>
      </c>
      <c r="D3369" s="356">
        <v>25.67</v>
      </c>
    </row>
    <row r="3370" spans="1:4">
      <c r="A3370" s="353">
        <v>41079</v>
      </c>
      <c r="B3370" s="354" t="s">
        <v>11682</v>
      </c>
      <c r="C3370" s="355" t="s">
        <v>737</v>
      </c>
      <c r="D3370" s="356">
        <v>4493.67</v>
      </c>
    </row>
    <row r="3371" spans="1:4">
      <c r="A3371" s="353">
        <v>12874</v>
      </c>
      <c r="B3371" s="354" t="s">
        <v>11683</v>
      </c>
      <c r="C3371" s="355" t="s">
        <v>736</v>
      </c>
      <c r="D3371" s="356">
        <v>24.91</v>
      </c>
    </row>
    <row r="3372" spans="1:4">
      <c r="A3372" s="353">
        <v>41082</v>
      </c>
      <c r="B3372" s="354" t="s">
        <v>11684</v>
      </c>
      <c r="C3372" s="355" t="s">
        <v>737</v>
      </c>
      <c r="D3372" s="356">
        <v>4363.66</v>
      </c>
    </row>
    <row r="3373" spans="1:4">
      <c r="A3373" s="353">
        <v>4785</v>
      </c>
      <c r="B3373" s="354" t="s">
        <v>11685</v>
      </c>
      <c r="C3373" s="355" t="s">
        <v>736</v>
      </c>
      <c r="D3373" s="356">
        <v>25.67</v>
      </c>
    </row>
    <row r="3374" spans="1:4">
      <c r="A3374" s="353">
        <v>41081</v>
      </c>
      <c r="B3374" s="354" t="s">
        <v>11686</v>
      </c>
      <c r="C3374" s="355" t="s">
        <v>737</v>
      </c>
      <c r="D3374" s="356">
        <v>4493.67</v>
      </c>
    </row>
    <row r="3375" spans="1:4">
      <c r="A3375" s="353">
        <v>4801</v>
      </c>
      <c r="B3375" s="354" t="s">
        <v>11687</v>
      </c>
      <c r="C3375" s="355" t="s">
        <v>731</v>
      </c>
      <c r="D3375" s="356">
        <v>78.42</v>
      </c>
    </row>
    <row r="3376" spans="1:4">
      <c r="A3376" s="353">
        <v>4794</v>
      </c>
      <c r="B3376" s="354" t="s">
        <v>11688</v>
      </c>
      <c r="C3376" s="355" t="s">
        <v>731</v>
      </c>
      <c r="D3376" s="356">
        <v>357.17</v>
      </c>
    </row>
    <row r="3377" spans="1:4" ht="30">
      <c r="A3377" s="353">
        <v>4796</v>
      </c>
      <c r="B3377" s="354" t="s">
        <v>11689</v>
      </c>
      <c r="C3377" s="355" t="s">
        <v>731</v>
      </c>
      <c r="D3377" s="356">
        <v>216.94</v>
      </c>
    </row>
    <row r="3378" spans="1:4">
      <c r="A3378" s="353">
        <v>4800</v>
      </c>
      <c r="B3378" s="354" t="s">
        <v>11690</v>
      </c>
      <c r="C3378" s="355" t="s">
        <v>731</v>
      </c>
      <c r="D3378" s="356">
        <v>59.66</v>
      </c>
    </row>
    <row r="3379" spans="1:4">
      <c r="A3379" s="353">
        <v>4795</v>
      </c>
      <c r="B3379" s="354" t="s">
        <v>11691</v>
      </c>
      <c r="C3379" s="355" t="s">
        <v>731</v>
      </c>
      <c r="D3379" s="356">
        <v>347.69</v>
      </c>
    </row>
    <row r="3380" spans="1:4" ht="45">
      <c r="A3380" s="353">
        <v>39694</v>
      </c>
      <c r="B3380" s="354" t="s">
        <v>11692</v>
      </c>
      <c r="C3380" s="355" t="s">
        <v>731</v>
      </c>
      <c r="D3380" s="356">
        <v>549.73</v>
      </c>
    </row>
    <row r="3381" spans="1:4" ht="30">
      <c r="A3381" s="353">
        <v>1292</v>
      </c>
      <c r="B3381" s="354" t="s">
        <v>11693</v>
      </c>
      <c r="C3381" s="355" t="s">
        <v>731</v>
      </c>
      <c r="D3381" s="356">
        <v>60.95</v>
      </c>
    </row>
    <row r="3382" spans="1:4" ht="30">
      <c r="A3382" s="353">
        <v>1287</v>
      </c>
      <c r="B3382" s="354" t="s">
        <v>11694</v>
      </c>
      <c r="C3382" s="355" t="s">
        <v>731</v>
      </c>
      <c r="D3382" s="356">
        <v>29.9</v>
      </c>
    </row>
    <row r="3383" spans="1:4" ht="30">
      <c r="A3383" s="353">
        <v>1297</v>
      </c>
      <c r="B3383" s="354" t="s">
        <v>11695</v>
      </c>
      <c r="C3383" s="355" t="s">
        <v>731</v>
      </c>
      <c r="D3383" s="356">
        <v>24.8</v>
      </c>
    </row>
    <row r="3384" spans="1:4" ht="30">
      <c r="A3384" s="353">
        <v>4786</v>
      </c>
      <c r="B3384" s="354" t="s">
        <v>11696</v>
      </c>
      <c r="C3384" s="355" t="s">
        <v>731</v>
      </c>
      <c r="D3384" s="356">
        <v>120</v>
      </c>
    </row>
    <row r="3385" spans="1:4" ht="30">
      <c r="A3385" s="353">
        <v>10840</v>
      </c>
      <c r="B3385" s="354" t="s">
        <v>11697</v>
      </c>
      <c r="C3385" s="355" t="s">
        <v>731</v>
      </c>
      <c r="D3385" s="356">
        <v>465</v>
      </c>
    </row>
    <row r="3386" spans="1:4" ht="30">
      <c r="A3386" s="353">
        <v>10841</v>
      </c>
      <c r="B3386" s="354" t="s">
        <v>11698</v>
      </c>
      <c r="C3386" s="355" t="s">
        <v>731</v>
      </c>
      <c r="D3386" s="356">
        <v>350.94</v>
      </c>
    </row>
    <row r="3387" spans="1:4" ht="30">
      <c r="A3387" s="353">
        <v>44540</v>
      </c>
      <c r="B3387" s="354" t="s">
        <v>11699</v>
      </c>
      <c r="C3387" s="355" t="s">
        <v>731</v>
      </c>
      <c r="D3387" s="356">
        <v>448.42</v>
      </c>
    </row>
    <row r="3388" spans="1:4" ht="30">
      <c r="A3388" s="353">
        <v>10842</v>
      </c>
      <c r="B3388" s="354" t="s">
        <v>11700</v>
      </c>
      <c r="C3388" s="355" t="s">
        <v>731</v>
      </c>
      <c r="D3388" s="356">
        <v>506.91</v>
      </c>
    </row>
    <row r="3389" spans="1:4" ht="30">
      <c r="A3389" s="353">
        <v>21108</v>
      </c>
      <c r="B3389" s="354" t="s">
        <v>11701</v>
      </c>
      <c r="C3389" s="355" t="s">
        <v>731</v>
      </c>
      <c r="D3389" s="356">
        <v>81.23</v>
      </c>
    </row>
    <row r="3390" spans="1:4" ht="30">
      <c r="A3390" s="353">
        <v>38195</v>
      </c>
      <c r="B3390" s="354" t="s">
        <v>11702</v>
      </c>
      <c r="C3390" s="355" t="s">
        <v>731</v>
      </c>
      <c r="D3390" s="356">
        <v>95.94</v>
      </c>
    </row>
    <row r="3391" spans="1:4">
      <c r="A3391" s="353">
        <v>38180</v>
      </c>
      <c r="B3391" s="354" t="s">
        <v>11703</v>
      </c>
      <c r="C3391" s="355" t="s">
        <v>731</v>
      </c>
      <c r="D3391" s="356">
        <v>174.66</v>
      </c>
    </row>
    <row r="3392" spans="1:4">
      <c r="A3392" s="353">
        <v>40648</v>
      </c>
      <c r="B3392" s="354" t="s">
        <v>11704</v>
      </c>
      <c r="C3392" s="355" t="s">
        <v>731</v>
      </c>
      <c r="D3392" s="356">
        <v>230.4</v>
      </c>
    </row>
    <row r="3393" spans="1:4">
      <c r="A3393" s="353">
        <v>40649</v>
      </c>
      <c r="B3393" s="354" t="s">
        <v>11705</v>
      </c>
      <c r="C3393" s="355" t="s">
        <v>731</v>
      </c>
      <c r="D3393" s="356">
        <v>134.19999999999999</v>
      </c>
    </row>
    <row r="3394" spans="1:4">
      <c r="A3394" s="353">
        <v>40650</v>
      </c>
      <c r="B3394" s="354" t="s">
        <v>11706</v>
      </c>
      <c r="C3394" s="355" t="s">
        <v>731</v>
      </c>
      <c r="D3394" s="356">
        <v>172.8</v>
      </c>
    </row>
    <row r="3395" spans="1:4">
      <c r="A3395" s="353">
        <v>40651</v>
      </c>
      <c r="B3395" s="354" t="s">
        <v>11707</v>
      </c>
      <c r="C3395" s="355" t="s">
        <v>731</v>
      </c>
      <c r="D3395" s="356">
        <v>318.72000000000003</v>
      </c>
    </row>
    <row r="3396" spans="1:4">
      <c r="A3396" s="353">
        <v>40652</v>
      </c>
      <c r="B3396" s="354" t="s">
        <v>11708</v>
      </c>
      <c r="C3396" s="355" t="s">
        <v>731</v>
      </c>
      <c r="D3396" s="356">
        <v>170.88</v>
      </c>
    </row>
    <row r="3397" spans="1:4" ht="30">
      <c r="A3397" s="353">
        <v>40647</v>
      </c>
      <c r="B3397" s="354" t="s">
        <v>11709</v>
      </c>
      <c r="C3397" s="355" t="s">
        <v>731</v>
      </c>
      <c r="D3397" s="356">
        <v>188.16</v>
      </c>
    </row>
    <row r="3398" spans="1:4">
      <c r="A3398" s="353">
        <v>40653</v>
      </c>
      <c r="B3398" s="354" t="s">
        <v>11710</v>
      </c>
      <c r="C3398" s="355" t="s">
        <v>731</v>
      </c>
      <c r="D3398" s="356">
        <v>144</v>
      </c>
    </row>
    <row r="3399" spans="1:4">
      <c r="A3399" s="353">
        <v>36178</v>
      </c>
      <c r="B3399" s="354" t="s">
        <v>11711</v>
      </c>
      <c r="C3399" s="355" t="s">
        <v>730</v>
      </c>
      <c r="D3399" s="356">
        <v>10.06</v>
      </c>
    </row>
    <row r="3400" spans="1:4" ht="30">
      <c r="A3400" s="353">
        <v>38181</v>
      </c>
      <c r="B3400" s="354" t="s">
        <v>11712</v>
      </c>
      <c r="C3400" s="355" t="s">
        <v>731</v>
      </c>
      <c r="D3400" s="356">
        <v>238.44</v>
      </c>
    </row>
    <row r="3401" spans="1:4">
      <c r="A3401" s="353">
        <v>38182</v>
      </c>
      <c r="B3401" s="354" t="s">
        <v>11713</v>
      </c>
      <c r="C3401" s="355" t="s">
        <v>731</v>
      </c>
      <c r="D3401" s="356">
        <v>227.13</v>
      </c>
    </row>
    <row r="3402" spans="1:4" ht="30">
      <c r="A3402" s="353">
        <v>38186</v>
      </c>
      <c r="B3402" s="354" t="s">
        <v>11714</v>
      </c>
      <c r="C3402" s="355" t="s">
        <v>731</v>
      </c>
      <c r="D3402" s="356">
        <v>590.38</v>
      </c>
    </row>
    <row r="3403" spans="1:4" ht="30">
      <c r="A3403" s="353">
        <v>38185</v>
      </c>
      <c r="B3403" s="354" t="s">
        <v>11715</v>
      </c>
      <c r="C3403" s="355" t="s">
        <v>731</v>
      </c>
      <c r="D3403" s="356">
        <v>525.65</v>
      </c>
    </row>
    <row r="3404" spans="1:4" ht="30">
      <c r="A3404" s="353">
        <v>40654</v>
      </c>
      <c r="B3404" s="354" t="s">
        <v>11716</v>
      </c>
      <c r="C3404" s="355" t="s">
        <v>731</v>
      </c>
      <c r="D3404" s="356">
        <v>223.68</v>
      </c>
    </row>
    <row r="3405" spans="1:4" ht="30">
      <c r="A3405" s="353">
        <v>44541</v>
      </c>
      <c r="B3405" s="354" t="s">
        <v>11717</v>
      </c>
      <c r="C3405" s="355" t="s">
        <v>731</v>
      </c>
      <c r="D3405" s="356">
        <v>370.44</v>
      </c>
    </row>
    <row r="3406" spans="1:4" ht="30">
      <c r="A3406" s="353">
        <v>4822</v>
      </c>
      <c r="B3406" s="354" t="s">
        <v>11718</v>
      </c>
      <c r="C3406" s="355" t="s">
        <v>731</v>
      </c>
      <c r="D3406" s="356">
        <v>477.11</v>
      </c>
    </row>
    <row r="3407" spans="1:4" ht="30">
      <c r="A3407" s="353">
        <v>4818</v>
      </c>
      <c r="B3407" s="354" t="s">
        <v>11719</v>
      </c>
      <c r="C3407" s="355" t="s">
        <v>731</v>
      </c>
      <c r="D3407" s="356">
        <v>490.4</v>
      </c>
    </row>
    <row r="3408" spans="1:4" ht="45">
      <c r="A3408" s="353">
        <v>39567</v>
      </c>
      <c r="B3408" s="354" t="s">
        <v>11720</v>
      </c>
      <c r="C3408" s="355" t="s">
        <v>731</v>
      </c>
      <c r="D3408" s="356">
        <v>41.99</v>
      </c>
    </row>
    <row r="3409" spans="1:4" ht="30">
      <c r="A3409" s="353">
        <v>39566</v>
      </c>
      <c r="B3409" s="354" t="s">
        <v>11721</v>
      </c>
      <c r="C3409" s="355" t="s">
        <v>731</v>
      </c>
      <c r="D3409" s="356">
        <v>44.44</v>
      </c>
    </row>
    <row r="3410" spans="1:4" ht="30">
      <c r="A3410" s="353">
        <v>39416</v>
      </c>
      <c r="B3410" s="354" t="s">
        <v>11722</v>
      </c>
      <c r="C3410" s="355" t="s">
        <v>731</v>
      </c>
      <c r="D3410" s="356">
        <v>27.09</v>
      </c>
    </row>
    <row r="3411" spans="1:4" ht="30">
      <c r="A3411" s="353">
        <v>39417</v>
      </c>
      <c r="B3411" s="354" t="s">
        <v>11723</v>
      </c>
      <c r="C3411" s="355" t="s">
        <v>731</v>
      </c>
      <c r="D3411" s="356">
        <v>26.42</v>
      </c>
    </row>
    <row r="3412" spans="1:4" ht="30">
      <c r="A3412" s="353">
        <v>43742</v>
      </c>
      <c r="B3412" s="354" t="s">
        <v>11724</v>
      </c>
      <c r="C3412" s="355" t="s">
        <v>731</v>
      </c>
      <c r="D3412" s="356">
        <v>28.5</v>
      </c>
    </row>
    <row r="3413" spans="1:4" ht="30">
      <c r="A3413" s="353">
        <v>39414</v>
      </c>
      <c r="B3413" s="354" t="s">
        <v>11725</v>
      </c>
      <c r="C3413" s="355" t="s">
        <v>731</v>
      </c>
      <c r="D3413" s="356">
        <v>25.65</v>
      </c>
    </row>
    <row r="3414" spans="1:4" ht="30">
      <c r="A3414" s="353">
        <v>39415</v>
      </c>
      <c r="B3414" s="354" t="s">
        <v>11726</v>
      </c>
      <c r="C3414" s="355" t="s">
        <v>731</v>
      </c>
      <c r="D3414" s="356">
        <v>22.11</v>
      </c>
    </row>
    <row r="3415" spans="1:4" ht="30">
      <c r="A3415" s="353">
        <v>43740</v>
      </c>
      <c r="B3415" s="354" t="s">
        <v>11727</v>
      </c>
      <c r="C3415" s="355" t="s">
        <v>731</v>
      </c>
      <c r="D3415" s="356">
        <v>27</v>
      </c>
    </row>
    <row r="3416" spans="1:4" ht="30">
      <c r="A3416" s="353">
        <v>39412</v>
      </c>
      <c r="B3416" s="354" t="s">
        <v>11728</v>
      </c>
      <c r="C3416" s="355" t="s">
        <v>731</v>
      </c>
      <c r="D3416" s="356">
        <v>18.52</v>
      </c>
    </row>
    <row r="3417" spans="1:4" ht="30">
      <c r="A3417" s="353">
        <v>39413</v>
      </c>
      <c r="B3417" s="354" t="s">
        <v>11729</v>
      </c>
      <c r="C3417" s="355" t="s">
        <v>731</v>
      </c>
      <c r="D3417" s="356">
        <v>20.02</v>
      </c>
    </row>
    <row r="3418" spans="1:4" ht="30">
      <c r="A3418" s="353">
        <v>43741</v>
      </c>
      <c r="B3418" s="354" t="s">
        <v>11730</v>
      </c>
      <c r="C3418" s="355" t="s">
        <v>731</v>
      </c>
      <c r="D3418" s="356">
        <v>21.35</v>
      </c>
    </row>
    <row r="3419" spans="1:4">
      <c r="A3419" s="353">
        <v>11062</v>
      </c>
      <c r="B3419" s="354" t="s">
        <v>11731</v>
      </c>
      <c r="C3419" s="355" t="s">
        <v>731</v>
      </c>
      <c r="D3419" s="356">
        <v>50.09</v>
      </c>
    </row>
    <row r="3420" spans="1:4">
      <c r="A3420" s="353">
        <v>11063</v>
      </c>
      <c r="B3420" s="354" t="s">
        <v>11732</v>
      </c>
      <c r="C3420" s="355" t="s">
        <v>731</v>
      </c>
      <c r="D3420" s="356">
        <v>30.66</v>
      </c>
    </row>
    <row r="3421" spans="1:4">
      <c r="A3421" s="353">
        <v>13521</v>
      </c>
      <c r="B3421" s="354" t="s">
        <v>11733</v>
      </c>
      <c r="C3421" s="355" t="s">
        <v>730</v>
      </c>
      <c r="D3421" s="356">
        <v>82.5</v>
      </c>
    </row>
    <row r="3422" spans="1:4" ht="30">
      <c r="A3422" s="353">
        <v>10851</v>
      </c>
      <c r="B3422" s="354" t="s">
        <v>11734</v>
      </c>
      <c r="C3422" s="355" t="s">
        <v>730</v>
      </c>
      <c r="D3422" s="356">
        <v>80.180000000000007</v>
      </c>
    </row>
    <row r="3423" spans="1:4" ht="30">
      <c r="A3423" s="353">
        <v>39515</v>
      </c>
      <c r="B3423" s="354" t="s">
        <v>11735</v>
      </c>
      <c r="C3423" s="355" t="s">
        <v>730</v>
      </c>
      <c r="D3423" s="356">
        <v>43.22</v>
      </c>
    </row>
    <row r="3424" spans="1:4" ht="30">
      <c r="A3424" s="353">
        <v>39516</v>
      </c>
      <c r="B3424" s="354" t="s">
        <v>11736</v>
      </c>
      <c r="C3424" s="355" t="s">
        <v>730</v>
      </c>
      <c r="D3424" s="356">
        <v>36.44</v>
      </c>
    </row>
    <row r="3425" spans="1:4" ht="30">
      <c r="A3425" s="353">
        <v>39514</v>
      </c>
      <c r="B3425" s="354" t="s">
        <v>11737</v>
      </c>
      <c r="C3425" s="355" t="s">
        <v>730</v>
      </c>
      <c r="D3425" s="356">
        <v>22.67</v>
      </c>
    </row>
    <row r="3426" spans="1:4">
      <c r="A3426" s="353">
        <v>4812</v>
      </c>
      <c r="B3426" s="354" t="s">
        <v>11738</v>
      </c>
      <c r="C3426" s="355" t="s">
        <v>731</v>
      </c>
      <c r="D3426" s="356">
        <v>11.11</v>
      </c>
    </row>
    <row r="3427" spans="1:4">
      <c r="A3427" s="353">
        <v>10849</v>
      </c>
      <c r="B3427" s="354" t="s">
        <v>11739</v>
      </c>
      <c r="C3427" s="355" t="s">
        <v>730</v>
      </c>
      <c r="D3427" s="356">
        <v>1200.01</v>
      </c>
    </row>
    <row r="3428" spans="1:4">
      <c r="A3428" s="353">
        <v>10848</v>
      </c>
      <c r="B3428" s="354" t="s">
        <v>11740</v>
      </c>
      <c r="C3428" s="355" t="s">
        <v>730</v>
      </c>
      <c r="D3428" s="356">
        <v>753.75</v>
      </c>
    </row>
    <row r="3429" spans="1:4" ht="30">
      <c r="A3429" s="353">
        <v>4813</v>
      </c>
      <c r="B3429" s="354" t="s">
        <v>11741</v>
      </c>
      <c r="C3429" s="355" t="s">
        <v>731</v>
      </c>
      <c r="D3429" s="356">
        <v>250</v>
      </c>
    </row>
    <row r="3430" spans="1:4" ht="45">
      <c r="A3430" s="353">
        <v>37560</v>
      </c>
      <c r="B3430" s="354" t="s">
        <v>11742</v>
      </c>
      <c r="C3430" s="355" t="s">
        <v>730</v>
      </c>
      <c r="D3430" s="356">
        <v>19.68</v>
      </c>
    </row>
    <row r="3431" spans="1:4" ht="45">
      <c r="A3431" s="353">
        <v>37557</v>
      </c>
      <c r="B3431" s="354" t="s">
        <v>11743</v>
      </c>
      <c r="C3431" s="355" t="s">
        <v>730</v>
      </c>
      <c r="D3431" s="356">
        <v>5.97</v>
      </c>
    </row>
    <row r="3432" spans="1:4" ht="45">
      <c r="A3432" s="353">
        <v>37556</v>
      </c>
      <c r="B3432" s="354" t="s">
        <v>11744</v>
      </c>
      <c r="C3432" s="355" t="s">
        <v>730</v>
      </c>
      <c r="D3432" s="356">
        <v>11.56</v>
      </c>
    </row>
    <row r="3433" spans="1:4" ht="45">
      <c r="A3433" s="353">
        <v>37559</v>
      </c>
      <c r="B3433" s="354" t="s">
        <v>11745</v>
      </c>
      <c r="C3433" s="355" t="s">
        <v>730</v>
      </c>
      <c r="D3433" s="356">
        <v>14.18</v>
      </c>
    </row>
    <row r="3434" spans="1:4" ht="45">
      <c r="A3434" s="353">
        <v>37539</v>
      </c>
      <c r="B3434" s="354" t="s">
        <v>11746</v>
      </c>
      <c r="C3434" s="355" t="s">
        <v>730</v>
      </c>
      <c r="D3434" s="356">
        <v>10</v>
      </c>
    </row>
    <row r="3435" spans="1:4" ht="45">
      <c r="A3435" s="353">
        <v>37558</v>
      </c>
      <c r="B3435" s="354" t="s">
        <v>11747</v>
      </c>
      <c r="C3435" s="355" t="s">
        <v>730</v>
      </c>
      <c r="D3435" s="356">
        <v>18.64</v>
      </c>
    </row>
    <row r="3436" spans="1:4">
      <c r="A3436" s="353">
        <v>34723</v>
      </c>
      <c r="B3436" s="354" t="s">
        <v>11748</v>
      </c>
      <c r="C3436" s="355" t="s">
        <v>731</v>
      </c>
      <c r="D3436" s="356">
        <v>577.5</v>
      </c>
    </row>
    <row r="3437" spans="1:4">
      <c r="A3437" s="353">
        <v>34721</v>
      </c>
      <c r="B3437" s="354" t="s">
        <v>11749</v>
      </c>
      <c r="C3437" s="355" t="s">
        <v>731</v>
      </c>
      <c r="D3437" s="356">
        <v>720</v>
      </c>
    </row>
    <row r="3438" spans="1:4">
      <c r="A3438" s="353">
        <v>4309</v>
      </c>
      <c r="B3438" s="354" t="s">
        <v>11750</v>
      </c>
      <c r="C3438" s="355" t="s">
        <v>730</v>
      </c>
      <c r="D3438" s="356">
        <v>5.47</v>
      </c>
    </row>
    <row r="3439" spans="1:4">
      <c r="A3439" s="353">
        <v>4307</v>
      </c>
      <c r="B3439" s="354" t="s">
        <v>11751</v>
      </c>
      <c r="C3439" s="355" t="s">
        <v>730</v>
      </c>
      <c r="D3439" s="356">
        <v>9.36</v>
      </c>
    </row>
    <row r="3440" spans="1:4">
      <c r="A3440" s="353">
        <v>10850</v>
      </c>
      <c r="B3440" s="354" t="s">
        <v>11752</v>
      </c>
      <c r="C3440" s="355" t="s">
        <v>730</v>
      </c>
      <c r="D3440" s="356">
        <v>37.5</v>
      </c>
    </row>
    <row r="3441" spans="1:4" ht="45">
      <c r="A3441" s="353">
        <v>42438</v>
      </c>
      <c r="B3441" s="354" t="s">
        <v>11753</v>
      </c>
      <c r="C3441" s="355" t="s">
        <v>730</v>
      </c>
      <c r="D3441" s="356">
        <v>2090.75</v>
      </c>
    </row>
    <row r="3442" spans="1:4">
      <c r="A3442" s="353">
        <v>4792</v>
      </c>
      <c r="B3442" s="354" t="s">
        <v>11754</v>
      </c>
      <c r="C3442" s="355" t="s">
        <v>731</v>
      </c>
      <c r="D3442" s="356">
        <v>167.67</v>
      </c>
    </row>
    <row r="3443" spans="1:4" ht="30">
      <c r="A3443" s="353">
        <v>4790</v>
      </c>
      <c r="B3443" s="354" t="s">
        <v>11755</v>
      </c>
      <c r="C3443" s="355" t="s">
        <v>731</v>
      </c>
      <c r="D3443" s="356">
        <v>100.81</v>
      </c>
    </row>
    <row r="3444" spans="1:4" ht="30">
      <c r="A3444" s="353">
        <v>40671</v>
      </c>
      <c r="B3444" s="354" t="s">
        <v>11756</v>
      </c>
      <c r="C3444" s="355" t="s">
        <v>731</v>
      </c>
      <c r="D3444" s="356">
        <v>66.02</v>
      </c>
    </row>
    <row r="3445" spans="1:4">
      <c r="A3445" s="353">
        <v>7552</v>
      </c>
      <c r="B3445" s="354" t="s">
        <v>11757</v>
      </c>
      <c r="C3445" s="355" t="s">
        <v>730</v>
      </c>
      <c r="D3445" s="356">
        <v>28.5</v>
      </c>
    </row>
    <row r="3446" spans="1:4">
      <c r="A3446" s="353">
        <v>4893</v>
      </c>
      <c r="B3446" s="354" t="s">
        <v>11758</v>
      </c>
      <c r="C3446" s="355" t="s">
        <v>730</v>
      </c>
      <c r="D3446" s="356">
        <v>15.74</v>
      </c>
    </row>
    <row r="3447" spans="1:4">
      <c r="A3447" s="353">
        <v>4894</v>
      </c>
      <c r="B3447" s="354" t="s">
        <v>11759</v>
      </c>
      <c r="C3447" s="355" t="s">
        <v>730</v>
      </c>
      <c r="D3447" s="356">
        <v>13.5</v>
      </c>
    </row>
    <row r="3448" spans="1:4">
      <c r="A3448" s="353">
        <v>4888</v>
      </c>
      <c r="B3448" s="354" t="s">
        <v>11760</v>
      </c>
      <c r="C3448" s="355" t="s">
        <v>730</v>
      </c>
      <c r="D3448" s="356">
        <v>4.5999999999999996</v>
      </c>
    </row>
    <row r="3449" spans="1:4">
      <c r="A3449" s="353">
        <v>4890</v>
      </c>
      <c r="B3449" s="354" t="s">
        <v>11761</v>
      </c>
      <c r="C3449" s="355" t="s">
        <v>730</v>
      </c>
      <c r="D3449" s="356">
        <v>8.64</v>
      </c>
    </row>
    <row r="3450" spans="1:4">
      <c r="A3450" s="353">
        <v>12411</v>
      </c>
      <c r="B3450" s="354" t="s">
        <v>11762</v>
      </c>
      <c r="C3450" s="355" t="s">
        <v>730</v>
      </c>
      <c r="D3450" s="356">
        <v>46.54</v>
      </c>
    </row>
    <row r="3451" spans="1:4">
      <c r="A3451" s="353">
        <v>4891</v>
      </c>
      <c r="B3451" s="354" t="s">
        <v>11763</v>
      </c>
      <c r="C3451" s="355" t="s">
        <v>730</v>
      </c>
      <c r="D3451" s="356">
        <v>23.27</v>
      </c>
    </row>
    <row r="3452" spans="1:4">
      <c r="A3452" s="353">
        <v>4889</v>
      </c>
      <c r="B3452" s="354" t="s">
        <v>11764</v>
      </c>
      <c r="C3452" s="355" t="s">
        <v>730</v>
      </c>
      <c r="D3452" s="356">
        <v>6.22</v>
      </c>
    </row>
    <row r="3453" spans="1:4">
      <c r="A3453" s="353">
        <v>4892</v>
      </c>
      <c r="B3453" s="354" t="s">
        <v>11765</v>
      </c>
      <c r="C3453" s="355" t="s">
        <v>730</v>
      </c>
      <c r="D3453" s="356">
        <v>65.17</v>
      </c>
    </row>
    <row r="3454" spans="1:4">
      <c r="A3454" s="353">
        <v>12412</v>
      </c>
      <c r="B3454" s="354" t="s">
        <v>11766</v>
      </c>
      <c r="C3454" s="355" t="s">
        <v>730</v>
      </c>
      <c r="D3454" s="356">
        <v>121.12</v>
      </c>
    </row>
    <row r="3455" spans="1:4">
      <c r="A3455" s="353">
        <v>4907</v>
      </c>
      <c r="B3455" s="354" t="s">
        <v>11767</v>
      </c>
      <c r="C3455" s="355" t="s">
        <v>730</v>
      </c>
      <c r="D3455" s="356">
        <v>22.27</v>
      </c>
    </row>
    <row r="3456" spans="1:4">
      <c r="A3456" s="353">
        <v>4902</v>
      </c>
      <c r="B3456" s="354" t="s">
        <v>11768</v>
      </c>
      <c r="C3456" s="355" t="s">
        <v>730</v>
      </c>
      <c r="D3456" s="356">
        <v>57.78</v>
      </c>
    </row>
    <row r="3457" spans="1:4">
      <c r="A3457" s="353">
        <v>11096</v>
      </c>
      <c r="B3457" s="354" t="s">
        <v>11769</v>
      </c>
      <c r="C3457" s="355" t="s">
        <v>733</v>
      </c>
      <c r="D3457" s="356">
        <v>0.9</v>
      </c>
    </row>
    <row r="3458" spans="1:4">
      <c r="A3458" s="353">
        <v>4741</v>
      </c>
      <c r="B3458" s="354" t="s">
        <v>11770</v>
      </c>
      <c r="C3458" s="355" t="s">
        <v>735</v>
      </c>
      <c r="D3458" s="356">
        <v>62.01</v>
      </c>
    </row>
    <row r="3459" spans="1:4">
      <c r="A3459" s="353">
        <v>4752</v>
      </c>
      <c r="B3459" s="354" t="s">
        <v>11771</v>
      </c>
      <c r="C3459" s="355" t="s">
        <v>736</v>
      </c>
      <c r="D3459" s="356">
        <v>19.66</v>
      </c>
    </row>
    <row r="3460" spans="1:4">
      <c r="A3460" s="353">
        <v>41091</v>
      </c>
      <c r="B3460" s="354" t="s">
        <v>11772</v>
      </c>
      <c r="C3460" s="355" t="s">
        <v>737</v>
      </c>
      <c r="D3460" s="356">
        <v>3442.88</v>
      </c>
    </row>
    <row r="3461" spans="1:4" ht="30">
      <c r="A3461" s="353">
        <v>13954</v>
      </c>
      <c r="B3461" s="354" t="s">
        <v>11773</v>
      </c>
      <c r="C3461" s="355" t="s">
        <v>730</v>
      </c>
      <c r="D3461" s="356">
        <v>6768.76</v>
      </c>
    </row>
    <row r="3462" spans="1:4">
      <c r="A3462" s="353">
        <v>3411</v>
      </c>
      <c r="B3462" s="354" t="s">
        <v>11774</v>
      </c>
      <c r="C3462" s="355" t="s">
        <v>733</v>
      </c>
      <c r="D3462" s="356">
        <v>76.28</v>
      </c>
    </row>
    <row r="3463" spans="1:4">
      <c r="A3463" s="353">
        <v>39995</v>
      </c>
      <c r="B3463" s="354" t="s">
        <v>11775</v>
      </c>
      <c r="C3463" s="355" t="s">
        <v>735</v>
      </c>
      <c r="D3463" s="356">
        <v>586.86</v>
      </c>
    </row>
    <row r="3464" spans="1:4" ht="30">
      <c r="A3464" s="353">
        <v>11615</v>
      </c>
      <c r="B3464" s="354" t="s">
        <v>11776</v>
      </c>
      <c r="C3464" s="355" t="s">
        <v>731</v>
      </c>
      <c r="D3464" s="356">
        <v>4.9800000000000004</v>
      </c>
    </row>
    <row r="3465" spans="1:4" ht="30">
      <c r="A3465" s="353">
        <v>3408</v>
      </c>
      <c r="B3465" s="354" t="s">
        <v>11777</v>
      </c>
      <c r="C3465" s="355" t="s">
        <v>731</v>
      </c>
      <c r="D3465" s="356">
        <v>13.22</v>
      </c>
    </row>
    <row r="3466" spans="1:4" ht="30">
      <c r="A3466" s="353">
        <v>3409</v>
      </c>
      <c r="B3466" s="354" t="s">
        <v>11778</v>
      </c>
      <c r="C3466" s="355" t="s">
        <v>731</v>
      </c>
      <c r="D3466" s="356">
        <v>33.049999999999997</v>
      </c>
    </row>
    <row r="3467" spans="1:4">
      <c r="A3467" s="353">
        <v>11427</v>
      </c>
      <c r="B3467" s="354" t="s">
        <v>11779</v>
      </c>
      <c r="C3467" s="355" t="s">
        <v>733</v>
      </c>
      <c r="D3467" s="356">
        <v>105.86</v>
      </c>
    </row>
    <row r="3468" spans="1:4">
      <c r="A3468" s="353">
        <v>4491</v>
      </c>
      <c r="B3468" s="354" t="s">
        <v>11780</v>
      </c>
      <c r="C3468" s="355" t="s">
        <v>732</v>
      </c>
      <c r="D3468" s="356">
        <v>6.81</v>
      </c>
    </row>
    <row r="3469" spans="1:4" ht="30">
      <c r="A3469" s="353">
        <v>2745</v>
      </c>
      <c r="B3469" s="354" t="s">
        <v>11781</v>
      </c>
      <c r="C3469" s="355" t="s">
        <v>732</v>
      </c>
      <c r="D3469" s="356">
        <v>4.01</v>
      </c>
    </row>
    <row r="3470" spans="1:4" ht="30">
      <c r="A3470" s="353">
        <v>14439</v>
      </c>
      <c r="B3470" s="354" t="s">
        <v>11782</v>
      </c>
      <c r="C3470" s="355" t="s">
        <v>732</v>
      </c>
      <c r="D3470" s="356">
        <v>4.9800000000000004</v>
      </c>
    </row>
    <row r="3471" spans="1:4" ht="30">
      <c r="A3471" s="353">
        <v>44496</v>
      </c>
      <c r="B3471" s="354" t="s">
        <v>11783</v>
      </c>
      <c r="C3471" s="355" t="s">
        <v>730</v>
      </c>
      <c r="D3471" s="356">
        <v>172.33</v>
      </c>
    </row>
    <row r="3472" spans="1:4">
      <c r="A3472" s="353">
        <v>12362</v>
      </c>
      <c r="B3472" s="354" t="s">
        <v>11784</v>
      </c>
      <c r="C3472" s="355" t="s">
        <v>730</v>
      </c>
      <c r="D3472" s="356">
        <v>10.210000000000001</v>
      </c>
    </row>
    <row r="3473" spans="1:4">
      <c r="A3473" s="353">
        <v>421</v>
      </c>
      <c r="B3473" s="354" t="s">
        <v>11785</v>
      </c>
      <c r="C3473" s="355" t="s">
        <v>730</v>
      </c>
      <c r="D3473" s="356">
        <v>23.07</v>
      </c>
    </row>
    <row r="3474" spans="1:4">
      <c r="A3474" s="353">
        <v>14148</v>
      </c>
      <c r="B3474" s="354" t="s">
        <v>11786</v>
      </c>
      <c r="C3474" s="355" t="s">
        <v>730</v>
      </c>
      <c r="D3474" s="356">
        <v>0.91</v>
      </c>
    </row>
    <row r="3475" spans="1:4">
      <c r="A3475" s="353">
        <v>4341</v>
      </c>
      <c r="B3475" s="354" t="s">
        <v>11787</v>
      </c>
      <c r="C3475" s="355" t="s">
        <v>730</v>
      </c>
      <c r="D3475" s="356">
        <v>0.82</v>
      </c>
    </row>
    <row r="3476" spans="1:4">
      <c r="A3476" s="353">
        <v>4337</v>
      </c>
      <c r="B3476" s="354" t="s">
        <v>11788</v>
      </c>
      <c r="C3476" s="355" t="s">
        <v>730</v>
      </c>
      <c r="D3476" s="356">
        <v>2.08</v>
      </c>
    </row>
    <row r="3477" spans="1:4">
      <c r="A3477" s="353">
        <v>4339</v>
      </c>
      <c r="B3477" s="354" t="s">
        <v>11789</v>
      </c>
      <c r="C3477" s="355" t="s">
        <v>730</v>
      </c>
      <c r="D3477" s="356">
        <v>0.44</v>
      </c>
    </row>
    <row r="3478" spans="1:4">
      <c r="A3478" s="353">
        <v>39997</v>
      </c>
      <c r="B3478" s="354" t="s">
        <v>11790</v>
      </c>
      <c r="C3478" s="355" t="s">
        <v>730</v>
      </c>
      <c r="D3478" s="356">
        <v>0.24</v>
      </c>
    </row>
    <row r="3479" spans="1:4">
      <c r="A3479" s="353">
        <v>11971</v>
      </c>
      <c r="B3479" s="354" t="s">
        <v>11791</v>
      </c>
      <c r="C3479" s="355" t="s">
        <v>730</v>
      </c>
      <c r="D3479" s="356">
        <v>3.44</v>
      </c>
    </row>
    <row r="3480" spans="1:4">
      <c r="A3480" s="353">
        <v>4342</v>
      </c>
      <c r="B3480" s="354" t="s">
        <v>11792</v>
      </c>
      <c r="C3480" s="355" t="s">
        <v>730</v>
      </c>
      <c r="D3480" s="356">
        <v>0.18</v>
      </c>
    </row>
    <row r="3481" spans="1:4">
      <c r="A3481" s="353">
        <v>4330</v>
      </c>
      <c r="B3481" s="354" t="s">
        <v>11793</v>
      </c>
      <c r="C3481" s="355" t="s">
        <v>730</v>
      </c>
      <c r="D3481" s="356">
        <v>0.12</v>
      </c>
    </row>
    <row r="3482" spans="1:4">
      <c r="A3482" s="353">
        <v>4340</v>
      </c>
      <c r="B3482" s="354" t="s">
        <v>11794</v>
      </c>
      <c r="C3482" s="355" t="s">
        <v>730</v>
      </c>
      <c r="D3482" s="356">
        <v>0.96</v>
      </c>
    </row>
    <row r="3483" spans="1:4">
      <c r="A3483" s="353">
        <v>5088</v>
      </c>
      <c r="B3483" s="354" t="s">
        <v>11795</v>
      </c>
      <c r="C3483" s="355" t="s">
        <v>730</v>
      </c>
      <c r="D3483" s="356">
        <v>6.67</v>
      </c>
    </row>
    <row r="3484" spans="1:4" ht="45">
      <c r="A3484" s="353">
        <v>11154</v>
      </c>
      <c r="B3484" s="354" t="s">
        <v>11796</v>
      </c>
      <c r="C3484" s="355" t="s">
        <v>730</v>
      </c>
      <c r="D3484" s="356">
        <v>2409.62</v>
      </c>
    </row>
    <row r="3485" spans="1:4" ht="45">
      <c r="A3485" s="353">
        <v>4989</v>
      </c>
      <c r="B3485" s="354" t="s">
        <v>11797</v>
      </c>
      <c r="C3485" s="355" t="s">
        <v>730</v>
      </c>
      <c r="D3485" s="356">
        <v>334.08</v>
      </c>
    </row>
    <row r="3486" spans="1:4" ht="45">
      <c r="A3486" s="353">
        <v>4982</v>
      </c>
      <c r="B3486" s="354" t="s">
        <v>11798</v>
      </c>
      <c r="C3486" s="355" t="s">
        <v>730</v>
      </c>
      <c r="D3486" s="356">
        <v>313.36</v>
      </c>
    </row>
    <row r="3487" spans="1:4" ht="45">
      <c r="A3487" s="353">
        <v>4962</v>
      </c>
      <c r="B3487" s="354" t="s">
        <v>11799</v>
      </c>
      <c r="C3487" s="355" t="s">
        <v>730</v>
      </c>
      <c r="D3487" s="356">
        <v>247.12</v>
      </c>
    </row>
    <row r="3488" spans="1:4" ht="45">
      <c r="A3488" s="353">
        <v>4981</v>
      </c>
      <c r="B3488" s="354" t="s">
        <v>11800</v>
      </c>
      <c r="C3488" s="355" t="s">
        <v>730</v>
      </c>
      <c r="D3488" s="356">
        <v>220</v>
      </c>
    </row>
    <row r="3489" spans="1:4" ht="45">
      <c r="A3489" s="353">
        <v>4964</v>
      </c>
      <c r="B3489" s="354" t="s">
        <v>11801</v>
      </c>
      <c r="C3489" s="355" t="s">
        <v>730</v>
      </c>
      <c r="D3489" s="356">
        <v>279.10000000000002</v>
      </c>
    </row>
    <row r="3490" spans="1:4" ht="45">
      <c r="A3490" s="353">
        <v>4992</v>
      </c>
      <c r="B3490" s="354" t="s">
        <v>11802</v>
      </c>
      <c r="C3490" s="355" t="s">
        <v>730</v>
      </c>
      <c r="D3490" s="356">
        <v>272.63</v>
      </c>
    </row>
    <row r="3491" spans="1:4" ht="45">
      <c r="A3491" s="353">
        <v>4987</v>
      </c>
      <c r="B3491" s="354" t="s">
        <v>11803</v>
      </c>
      <c r="C3491" s="355" t="s">
        <v>730</v>
      </c>
      <c r="D3491" s="356">
        <v>311.89999999999998</v>
      </c>
    </row>
    <row r="3492" spans="1:4" ht="30">
      <c r="A3492" s="353">
        <v>4930</v>
      </c>
      <c r="B3492" s="354" t="s">
        <v>11804</v>
      </c>
      <c r="C3492" s="355" t="s">
        <v>731</v>
      </c>
      <c r="D3492" s="356">
        <v>1020.63</v>
      </c>
    </row>
    <row r="3493" spans="1:4" ht="45">
      <c r="A3493" s="353">
        <v>39021</v>
      </c>
      <c r="B3493" s="354" t="s">
        <v>11805</v>
      </c>
      <c r="C3493" s="355" t="s">
        <v>730</v>
      </c>
      <c r="D3493" s="356">
        <v>1085.19</v>
      </c>
    </row>
    <row r="3494" spans="1:4" ht="30">
      <c r="A3494" s="353">
        <v>39022</v>
      </c>
      <c r="B3494" s="354" t="s">
        <v>11806</v>
      </c>
      <c r="C3494" s="355" t="s">
        <v>730</v>
      </c>
      <c r="D3494" s="356">
        <v>972.03</v>
      </c>
    </row>
    <row r="3495" spans="1:4" ht="30">
      <c r="A3495" s="353">
        <v>39024</v>
      </c>
      <c r="B3495" s="354" t="s">
        <v>11807</v>
      </c>
      <c r="C3495" s="355" t="s">
        <v>730</v>
      </c>
      <c r="D3495" s="356">
        <v>1357.99</v>
      </c>
    </row>
    <row r="3496" spans="1:4" ht="30">
      <c r="A3496" s="353">
        <v>4914</v>
      </c>
      <c r="B3496" s="354" t="s">
        <v>11808</v>
      </c>
      <c r="C3496" s="355" t="s">
        <v>731</v>
      </c>
      <c r="D3496" s="356">
        <v>1101.0899999999999</v>
      </c>
    </row>
    <row r="3497" spans="1:4" ht="30">
      <c r="A3497" s="353">
        <v>4917</v>
      </c>
      <c r="B3497" s="354" t="s">
        <v>11809</v>
      </c>
      <c r="C3497" s="355" t="s">
        <v>731</v>
      </c>
      <c r="D3497" s="356">
        <v>760.42</v>
      </c>
    </row>
    <row r="3498" spans="1:4" ht="30">
      <c r="A3498" s="353">
        <v>39025</v>
      </c>
      <c r="B3498" s="354" t="s">
        <v>11810</v>
      </c>
      <c r="C3498" s="355" t="s">
        <v>730</v>
      </c>
      <c r="D3498" s="356">
        <v>1392.47</v>
      </c>
    </row>
    <row r="3499" spans="1:4" ht="30">
      <c r="A3499" s="353">
        <v>4922</v>
      </c>
      <c r="B3499" s="354" t="s">
        <v>11811</v>
      </c>
      <c r="C3499" s="355" t="s">
        <v>731</v>
      </c>
      <c r="D3499" s="356">
        <v>705.36</v>
      </c>
    </row>
    <row r="3500" spans="1:4" ht="30">
      <c r="A3500" s="353">
        <v>4911</v>
      </c>
      <c r="B3500" s="354" t="s">
        <v>11812</v>
      </c>
      <c r="C3500" s="355" t="s">
        <v>731</v>
      </c>
      <c r="D3500" s="356">
        <v>328.16</v>
      </c>
    </row>
    <row r="3501" spans="1:4" ht="30">
      <c r="A3501" s="353">
        <v>37518</v>
      </c>
      <c r="B3501" s="354" t="s">
        <v>11813</v>
      </c>
      <c r="C3501" s="355" t="s">
        <v>731</v>
      </c>
      <c r="D3501" s="356">
        <v>533.26</v>
      </c>
    </row>
    <row r="3502" spans="1:4" ht="30">
      <c r="A3502" s="353">
        <v>4910</v>
      </c>
      <c r="B3502" s="354" t="s">
        <v>11814</v>
      </c>
      <c r="C3502" s="355" t="s">
        <v>731</v>
      </c>
      <c r="D3502" s="356">
        <v>449.54</v>
      </c>
    </row>
    <row r="3503" spans="1:4" ht="30">
      <c r="A3503" s="353">
        <v>4943</v>
      </c>
      <c r="B3503" s="354" t="s">
        <v>11815</v>
      </c>
      <c r="C3503" s="355" t="s">
        <v>731</v>
      </c>
      <c r="D3503" s="356">
        <v>669.71</v>
      </c>
    </row>
    <row r="3504" spans="1:4" ht="30">
      <c r="A3504" s="353">
        <v>5002</v>
      </c>
      <c r="B3504" s="354" t="s">
        <v>11816</v>
      </c>
      <c r="C3504" s="355" t="s">
        <v>731</v>
      </c>
      <c r="D3504" s="356">
        <v>557.94000000000005</v>
      </c>
    </row>
    <row r="3505" spans="1:4">
      <c r="A3505" s="353">
        <v>4977</v>
      </c>
      <c r="B3505" s="354" t="s">
        <v>11817</v>
      </c>
      <c r="C3505" s="355" t="s">
        <v>731</v>
      </c>
      <c r="D3505" s="356">
        <v>376.63</v>
      </c>
    </row>
    <row r="3506" spans="1:4" ht="30">
      <c r="A3506" s="353">
        <v>5028</v>
      </c>
      <c r="B3506" s="354" t="s">
        <v>11818</v>
      </c>
      <c r="C3506" s="355" t="s">
        <v>731</v>
      </c>
      <c r="D3506" s="356">
        <v>921.55</v>
      </c>
    </row>
    <row r="3507" spans="1:4" ht="30">
      <c r="A3507" s="353">
        <v>4998</v>
      </c>
      <c r="B3507" s="354" t="s">
        <v>11819</v>
      </c>
      <c r="C3507" s="355" t="s">
        <v>731</v>
      </c>
      <c r="D3507" s="356">
        <v>765.37</v>
      </c>
    </row>
    <row r="3508" spans="1:4" ht="30">
      <c r="A3508" s="353">
        <v>4969</v>
      </c>
      <c r="B3508" s="354" t="s">
        <v>11820</v>
      </c>
      <c r="C3508" s="355" t="s">
        <v>731</v>
      </c>
      <c r="D3508" s="356">
        <v>532.66999999999996</v>
      </c>
    </row>
    <row r="3509" spans="1:4" ht="30">
      <c r="A3509" s="353">
        <v>11364</v>
      </c>
      <c r="B3509" s="354" t="s">
        <v>11821</v>
      </c>
      <c r="C3509" s="355" t="s">
        <v>730</v>
      </c>
      <c r="D3509" s="356">
        <v>189</v>
      </c>
    </row>
    <row r="3510" spans="1:4" ht="30">
      <c r="A3510" s="353">
        <v>11365</v>
      </c>
      <c r="B3510" s="354" t="s">
        <v>11822</v>
      </c>
      <c r="C3510" s="355" t="s">
        <v>730</v>
      </c>
      <c r="D3510" s="356">
        <v>196.13</v>
      </c>
    </row>
    <row r="3511" spans="1:4" ht="30">
      <c r="A3511" s="353">
        <v>11366</v>
      </c>
      <c r="B3511" s="354" t="s">
        <v>11823</v>
      </c>
      <c r="C3511" s="355" t="s">
        <v>730</v>
      </c>
      <c r="D3511" s="356">
        <v>208.49</v>
      </c>
    </row>
    <row r="3512" spans="1:4" ht="30">
      <c r="A3512" s="353">
        <v>43777</v>
      </c>
      <c r="B3512" s="354" t="s">
        <v>11824</v>
      </c>
      <c r="C3512" s="355" t="s">
        <v>730</v>
      </c>
      <c r="D3512" s="356">
        <v>244.9</v>
      </c>
    </row>
    <row r="3513" spans="1:4" ht="45">
      <c r="A3513" s="353">
        <v>20322</v>
      </c>
      <c r="B3513" s="354" t="s">
        <v>11825</v>
      </c>
      <c r="C3513" s="355" t="s">
        <v>730</v>
      </c>
      <c r="D3513" s="356">
        <v>227.34</v>
      </c>
    </row>
    <row r="3514" spans="1:4" ht="45">
      <c r="A3514" s="353">
        <v>10553</v>
      </c>
      <c r="B3514" s="354" t="s">
        <v>11826</v>
      </c>
      <c r="C3514" s="355" t="s">
        <v>730</v>
      </c>
      <c r="D3514" s="356">
        <v>206.43</v>
      </c>
    </row>
    <row r="3515" spans="1:4" ht="45">
      <c r="A3515" s="353">
        <v>5020</v>
      </c>
      <c r="B3515" s="354" t="s">
        <v>11827</v>
      </c>
      <c r="C3515" s="355" t="s">
        <v>730</v>
      </c>
      <c r="D3515" s="356">
        <v>217.64</v>
      </c>
    </row>
    <row r="3516" spans="1:4" ht="45">
      <c r="A3516" s="353">
        <v>10554</v>
      </c>
      <c r="B3516" s="354" t="s">
        <v>11828</v>
      </c>
      <c r="C3516" s="355" t="s">
        <v>730</v>
      </c>
      <c r="D3516" s="356">
        <v>208.26</v>
      </c>
    </row>
    <row r="3517" spans="1:4" ht="45">
      <c r="A3517" s="353">
        <v>10555</v>
      </c>
      <c r="B3517" s="354" t="s">
        <v>11829</v>
      </c>
      <c r="C3517" s="355" t="s">
        <v>730</v>
      </c>
      <c r="D3517" s="356">
        <v>227.11</v>
      </c>
    </row>
    <row r="3518" spans="1:4" ht="45">
      <c r="A3518" s="353">
        <v>10556</v>
      </c>
      <c r="B3518" s="354" t="s">
        <v>11830</v>
      </c>
      <c r="C3518" s="355" t="s">
        <v>730</v>
      </c>
      <c r="D3518" s="356">
        <v>301.97000000000003</v>
      </c>
    </row>
    <row r="3519" spans="1:4" ht="45">
      <c r="A3519" s="353">
        <v>39502</v>
      </c>
      <c r="B3519" s="354" t="s">
        <v>11831</v>
      </c>
      <c r="C3519" s="355" t="s">
        <v>730</v>
      </c>
      <c r="D3519" s="356">
        <v>424.03</v>
      </c>
    </row>
    <row r="3520" spans="1:4" ht="30">
      <c r="A3520" s="353">
        <v>39504</v>
      </c>
      <c r="B3520" s="354" t="s">
        <v>11832</v>
      </c>
      <c r="C3520" s="355" t="s">
        <v>730</v>
      </c>
      <c r="D3520" s="356">
        <v>468.9</v>
      </c>
    </row>
    <row r="3521" spans="1:4" ht="45">
      <c r="A3521" s="353">
        <v>39503</v>
      </c>
      <c r="B3521" s="354" t="s">
        <v>11833</v>
      </c>
      <c r="C3521" s="355" t="s">
        <v>730</v>
      </c>
      <c r="D3521" s="356">
        <v>493.5</v>
      </c>
    </row>
    <row r="3522" spans="1:4" ht="30">
      <c r="A3522" s="353">
        <v>39505</v>
      </c>
      <c r="B3522" s="354" t="s">
        <v>11834</v>
      </c>
      <c r="C3522" s="355" t="s">
        <v>730</v>
      </c>
      <c r="D3522" s="356">
        <v>531.82000000000005</v>
      </c>
    </row>
    <row r="3523" spans="1:4">
      <c r="A3523" s="353">
        <v>44471</v>
      </c>
      <c r="B3523" s="354" t="s">
        <v>11835</v>
      </c>
      <c r="C3523" s="355" t="s">
        <v>730</v>
      </c>
      <c r="D3523" s="356">
        <v>460.23</v>
      </c>
    </row>
    <row r="3524" spans="1:4" ht="30">
      <c r="A3524" s="353">
        <v>4944</v>
      </c>
      <c r="B3524" s="354" t="s">
        <v>11836</v>
      </c>
      <c r="C3524" s="355" t="s">
        <v>731</v>
      </c>
      <c r="D3524" s="356">
        <v>1001.22</v>
      </c>
    </row>
    <row r="3525" spans="1:4">
      <c r="A3525" s="353">
        <v>21102</v>
      </c>
      <c r="B3525" s="354" t="s">
        <v>11837</v>
      </c>
      <c r="C3525" s="355" t="s">
        <v>730</v>
      </c>
      <c r="D3525" s="356">
        <v>102.85</v>
      </c>
    </row>
    <row r="3526" spans="1:4">
      <c r="A3526" s="353">
        <v>21101</v>
      </c>
      <c r="B3526" s="354" t="s">
        <v>11838</v>
      </c>
      <c r="C3526" s="355" t="s">
        <v>730</v>
      </c>
      <c r="D3526" s="356">
        <v>66.05</v>
      </c>
    </row>
    <row r="3527" spans="1:4" ht="30">
      <c r="A3527" s="353">
        <v>34713</v>
      </c>
      <c r="B3527" s="354" t="s">
        <v>11839</v>
      </c>
      <c r="C3527" s="355" t="s">
        <v>731</v>
      </c>
      <c r="D3527" s="356">
        <v>417.11</v>
      </c>
    </row>
    <row r="3528" spans="1:4" ht="30">
      <c r="A3528" s="353">
        <v>37563</v>
      </c>
      <c r="B3528" s="354" t="s">
        <v>11840</v>
      </c>
      <c r="C3528" s="355" t="s">
        <v>731</v>
      </c>
      <c r="D3528" s="356">
        <v>1123.06</v>
      </c>
    </row>
    <row r="3529" spans="1:4" ht="30">
      <c r="A3529" s="353">
        <v>4948</v>
      </c>
      <c r="B3529" s="354" t="s">
        <v>11841</v>
      </c>
      <c r="C3529" s="355" t="s">
        <v>731</v>
      </c>
      <c r="D3529" s="356">
        <v>977.09</v>
      </c>
    </row>
    <row r="3530" spans="1:4" ht="30">
      <c r="A3530" s="353">
        <v>37561</v>
      </c>
      <c r="B3530" s="354" t="s">
        <v>11842</v>
      </c>
      <c r="C3530" s="355" t="s">
        <v>731</v>
      </c>
      <c r="D3530" s="356">
        <v>911.27</v>
      </c>
    </row>
    <row r="3531" spans="1:4" ht="30">
      <c r="A3531" s="353">
        <v>37562</v>
      </c>
      <c r="B3531" s="354" t="s">
        <v>11843</v>
      </c>
      <c r="C3531" s="355" t="s">
        <v>731</v>
      </c>
      <c r="D3531" s="356">
        <v>1194.78</v>
      </c>
    </row>
    <row r="3532" spans="1:4" ht="30">
      <c r="A3532" s="353">
        <v>14164</v>
      </c>
      <c r="B3532" s="354" t="s">
        <v>11844</v>
      </c>
      <c r="C3532" s="355" t="s">
        <v>730</v>
      </c>
      <c r="D3532" s="356">
        <v>2049.09</v>
      </c>
    </row>
    <row r="3533" spans="1:4" ht="30">
      <c r="A3533" s="353">
        <v>14163</v>
      </c>
      <c r="B3533" s="354" t="s">
        <v>11845</v>
      </c>
      <c r="C3533" s="355" t="s">
        <v>730</v>
      </c>
      <c r="D3533" s="356">
        <v>2328.92</v>
      </c>
    </row>
    <row r="3534" spans="1:4" ht="30">
      <c r="A3534" s="353">
        <v>5051</v>
      </c>
      <c r="B3534" s="354" t="s">
        <v>11846</v>
      </c>
      <c r="C3534" s="355" t="s">
        <v>730</v>
      </c>
      <c r="D3534" s="356">
        <v>1980.72</v>
      </c>
    </row>
    <row r="3535" spans="1:4" ht="30">
      <c r="A3535" s="353">
        <v>14162</v>
      </c>
      <c r="B3535" s="354" t="s">
        <v>11847</v>
      </c>
      <c r="C3535" s="355" t="s">
        <v>730</v>
      </c>
      <c r="D3535" s="356">
        <v>1977.84</v>
      </c>
    </row>
    <row r="3536" spans="1:4" ht="30">
      <c r="A3536" s="353">
        <v>5052</v>
      </c>
      <c r="B3536" s="354" t="s">
        <v>11848</v>
      </c>
      <c r="C3536" s="355" t="s">
        <v>730</v>
      </c>
      <c r="D3536" s="356">
        <v>1475.75</v>
      </c>
    </row>
    <row r="3537" spans="1:4" ht="30">
      <c r="A3537" s="353">
        <v>14166</v>
      </c>
      <c r="B3537" s="354" t="s">
        <v>11849</v>
      </c>
      <c r="C3537" s="355" t="s">
        <v>730</v>
      </c>
      <c r="D3537" s="356">
        <v>1494.49</v>
      </c>
    </row>
    <row r="3538" spans="1:4" ht="30">
      <c r="A3538" s="353">
        <v>14165</v>
      </c>
      <c r="B3538" s="354" t="s">
        <v>11850</v>
      </c>
      <c r="C3538" s="355" t="s">
        <v>730</v>
      </c>
      <c r="D3538" s="356">
        <v>2070.4</v>
      </c>
    </row>
    <row r="3539" spans="1:4" ht="30">
      <c r="A3539" s="353">
        <v>5050</v>
      </c>
      <c r="B3539" s="354" t="s">
        <v>11851</v>
      </c>
      <c r="C3539" s="355" t="s">
        <v>730</v>
      </c>
      <c r="D3539" s="356">
        <v>509.57</v>
      </c>
    </row>
    <row r="3540" spans="1:4" ht="30">
      <c r="A3540" s="353">
        <v>12366</v>
      </c>
      <c r="B3540" s="354" t="s">
        <v>11852</v>
      </c>
      <c r="C3540" s="355" t="s">
        <v>730</v>
      </c>
      <c r="D3540" s="356">
        <v>1026.1400000000001</v>
      </c>
    </row>
    <row r="3541" spans="1:4" ht="30">
      <c r="A3541" s="353">
        <v>5045</v>
      </c>
      <c r="B3541" s="354" t="s">
        <v>11853</v>
      </c>
      <c r="C3541" s="355" t="s">
        <v>730</v>
      </c>
      <c r="D3541" s="356">
        <v>1417.55</v>
      </c>
    </row>
    <row r="3542" spans="1:4" ht="30">
      <c r="A3542" s="353">
        <v>5035</v>
      </c>
      <c r="B3542" s="354" t="s">
        <v>11854</v>
      </c>
      <c r="C3542" s="355" t="s">
        <v>730</v>
      </c>
      <c r="D3542" s="356">
        <v>1629.84</v>
      </c>
    </row>
    <row r="3543" spans="1:4" ht="30">
      <c r="A3543" s="353">
        <v>41180</v>
      </c>
      <c r="B3543" s="354" t="s">
        <v>11855</v>
      </c>
      <c r="C3543" s="355" t="s">
        <v>730</v>
      </c>
      <c r="D3543" s="356">
        <v>3663.87</v>
      </c>
    </row>
    <row r="3544" spans="1:4" ht="30">
      <c r="A3544" s="353">
        <v>41181</v>
      </c>
      <c r="B3544" s="354" t="s">
        <v>11856</v>
      </c>
      <c r="C3544" s="355" t="s">
        <v>730</v>
      </c>
      <c r="D3544" s="356">
        <v>4850.8500000000004</v>
      </c>
    </row>
    <row r="3545" spans="1:4" ht="30">
      <c r="A3545" s="353">
        <v>41182</v>
      </c>
      <c r="B3545" s="354" t="s">
        <v>11857</v>
      </c>
      <c r="C3545" s="355" t="s">
        <v>730</v>
      </c>
      <c r="D3545" s="356">
        <v>6958.94</v>
      </c>
    </row>
    <row r="3546" spans="1:4" ht="30">
      <c r="A3546" s="353">
        <v>41183</v>
      </c>
      <c r="B3546" s="354" t="s">
        <v>11858</v>
      </c>
      <c r="C3546" s="355" t="s">
        <v>730</v>
      </c>
      <c r="D3546" s="356">
        <v>8688.3799999999992</v>
      </c>
    </row>
    <row r="3547" spans="1:4" ht="30">
      <c r="A3547" s="353">
        <v>41184</v>
      </c>
      <c r="B3547" s="354" t="s">
        <v>11859</v>
      </c>
      <c r="C3547" s="355" t="s">
        <v>730</v>
      </c>
      <c r="D3547" s="356">
        <v>13228.59</v>
      </c>
    </row>
    <row r="3548" spans="1:4" ht="30">
      <c r="A3548" s="353">
        <v>41185</v>
      </c>
      <c r="B3548" s="354" t="s">
        <v>11860</v>
      </c>
      <c r="C3548" s="355" t="s">
        <v>730</v>
      </c>
      <c r="D3548" s="356">
        <v>4905.76</v>
      </c>
    </row>
    <row r="3549" spans="1:4" ht="30">
      <c r="A3549" s="353">
        <v>41186</v>
      </c>
      <c r="B3549" s="354" t="s">
        <v>11861</v>
      </c>
      <c r="C3549" s="355" t="s">
        <v>730</v>
      </c>
      <c r="D3549" s="356">
        <v>6874.85</v>
      </c>
    </row>
    <row r="3550" spans="1:4" ht="30">
      <c r="A3550" s="353">
        <v>41187</v>
      </c>
      <c r="B3550" s="354" t="s">
        <v>11862</v>
      </c>
      <c r="C3550" s="355" t="s">
        <v>730</v>
      </c>
      <c r="D3550" s="356">
        <v>9219.74</v>
      </c>
    </row>
    <row r="3551" spans="1:4" ht="30">
      <c r="A3551" s="353">
        <v>41188</v>
      </c>
      <c r="B3551" s="354" t="s">
        <v>11863</v>
      </c>
      <c r="C3551" s="355" t="s">
        <v>730</v>
      </c>
      <c r="D3551" s="356">
        <v>11790</v>
      </c>
    </row>
    <row r="3552" spans="1:4" ht="30">
      <c r="A3552" s="353">
        <v>5036</v>
      </c>
      <c r="B3552" s="354" t="s">
        <v>11864</v>
      </c>
      <c r="C3552" s="355" t="s">
        <v>730</v>
      </c>
      <c r="D3552" s="356">
        <v>2500.48</v>
      </c>
    </row>
    <row r="3553" spans="1:4" ht="30">
      <c r="A3553" s="353">
        <v>41189</v>
      </c>
      <c r="B3553" s="354" t="s">
        <v>11865</v>
      </c>
      <c r="C3553" s="355" t="s">
        <v>730</v>
      </c>
      <c r="D3553" s="356">
        <v>15157.28</v>
      </c>
    </row>
    <row r="3554" spans="1:4" ht="30">
      <c r="A3554" s="353">
        <v>41190</v>
      </c>
      <c r="B3554" s="354" t="s">
        <v>11866</v>
      </c>
      <c r="C3554" s="355" t="s">
        <v>730</v>
      </c>
      <c r="D3554" s="356">
        <v>5271.17</v>
      </c>
    </row>
    <row r="3555" spans="1:4" ht="30">
      <c r="A3555" s="353">
        <v>41191</v>
      </c>
      <c r="B3555" s="354" t="s">
        <v>11867</v>
      </c>
      <c r="C3555" s="355" t="s">
        <v>730</v>
      </c>
      <c r="D3555" s="356">
        <v>8083.14</v>
      </c>
    </row>
    <row r="3556" spans="1:4" ht="30">
      <c r="A3556" s="353">
        <v>41192</v>
      </c>
      <c r="B3556" s="354" t="s">
        <v>11868</v>
      </c>
      <c r="C3556" s="355" t="s">
        <v>730</v>
      </c>
      <c r="D3556" s="356">
        <v>8426.61</v>
      </c>
    </row>
    <row r="3557" spans="1:4" ht="30">
      <c r="A3557" s="353">
        <v>41193</v>
      </c>
      <c r="B3557" s="354" t="s">
        <v>11869</v>
      </c>
      <c r="C3557" s="355" t="s">
        <v>730</v>
      </c>
      <c r="D3557" s="356">
        <v>13768.81</v>
      </c>
    </row>
    <row r="3558" spans="1:4" ht="30">
      <c r="A3558" s="353">
        <v>41194</v>
      </c>
      <c r="B3558" s="354" t="s">
        <v>11870</v>
      </c>
      <c r="C3558" s="355" t="s">
        <v>730</v>
      </c>
      <c r="D3558" s="356">
        <v>16429.310000000001</v>
      </c>
    </row>
    <row r="3559" spans="1:4" ht="30">
      <c r="A3559" s="353">
        <v>5044</v>
      </c>
      <c r="B3559" s="354" t="s">
        <v>11871</v>
      </c>
      <c r="C3559" s="355" t="s">
        <v>730</v>
      </c>
      <c r="D3559" s="356">
        <v>884.06</v>
      </c>
    </row>
    <row r="3560" spans="1:4" ht="30">
      <c r="A3560" s="353">
        <v>5059</v>
      </c>
      <c r="B3560" s="354" t="s">
        <v>11872</v>
      </c>
      <c r="C3560" s="355" t="s">
        <v>730</v>
      </c>
      <c r="D3560" s="356">
        <v>1057.23</v>
      </c>
    </row>
    <row r="3561" spans="1:4" ht="30">
      <c r="A3561" s="353">
        <v>41201</v>
      </c>
      <c r="B3561" s="354" t="s">
        <v>11873</v>
      </c>
      <c r="C3561" s="355" t="s">
        <v>730</v>
      </c>
      <c r="D3561" s="356">
        <v>2145.56</v>
      </c>
    </row>
    <row r="3562" spans="1:4" ht="30">
      <c r="A3562" s="353">
        <v>41199</v>
      </c>
      <c r="B3562" s="354" t="s">
        <v>11874</v>
      </c>
      <c r="C3562" s="355" t="s">
        <v>730</v>
      </c>
      <c r="D3562" s="356">
        <v>689.45</v>
      </c>
    </row>
    <row r="3563" spans="1:4" ht="30">
      <c r="A3563" s="353">
        <v>5057</v>
      </c>
      <c r="B3563" s="354" t="s">
        <v>11875</v>
      </c>
      <c r="C3563" s="355" t="s">
        <v>730</v>
      </c>
      <c r="D3563" s="356">
        <v>933.39</v>
      </c>
    </row>
    <row r="3564" spans="1:4" ht="30">
      <c r="A3564" s="353">
        <v>41200</v>
      </c>
      <c r="B3564" s="354" t="s">
        <v>11876</v>
      </c>
      <c r="C3564" s="355" t="s">
        <v>730</v>
      </c>
      <c r="D3564" s="356">
        <v>1341.91</v>
      </c>
    </row>
    <row r="3565" spans="1:4" ht="30">
      <c r="A3565" s="353">
        <v>41205</v>
      </c>
      <c r="B3565" s="354" t="s">
        <v>11877</v>
      </c>
      <c r="C3565" s="355" t="s">
        <v>730</v>
      </c>
      <c r="D3565" s="356">
        <v>2486.54</v>
      </c>
    </row>
    <row r="3566" spans="1:4" ht="30">
      <c r="A3566" s="353">
        <v>41202</v>
      </c>
      <c r="B3566" s="354" t="s">
        <v>11878</v>
      </c>
      <c r="C3566" s="355" t="s">
        <v>730</v>
      </c>
      <c r="D3566" s="356">
        <v>725.59</v>
      </c>
    </row>
    <row r="3567" spans="1:4" ht="30">
      <c r="A3567" s="353">
        <v>41206</v>
      </c>
      <c r="B3567" s="354" t="s">
        <v>11879</v>
      </c>
      <c r="C3567" s="355" t="s">
        <v>730</v>
      </c>
      <c r="D3567" s="356">
        <v>3278.39</v>
      </c>
    </row>
    <row r="3568" spans="1:4" ht="30">
      <c r="A3568" s="353">
        <v>12372</v>
      </c>
      <c r="B3568" s="354" t="s">
        <v>11880</v>
      </c>
      <c r="C3568" s="355" t="s">
        <v>730</v>
      </c>
      <c r="D3568" s="356">
        <v>761.87</v>
      </c>
    </row>
    <row r="3569" spans="1:4" ht="30">
      <c r="A3569" s="353">
        <v>41207</v>
      </c>
      <c r="B3569" s="354" t="s">
        <v>11881</v>
      </c>
      <c r="C3569" s="355" t="s">
        <v>730</v>
      </c>
      <c r="D3569" s="356">
        <v>4413.37</v>
      </c>
    </row>
    <row r="3570" spans="1:4" ht="30">
      <c r="A3570" s="353">
        <v>41203</v>
      </c>
      <c r="B3570" s="354" t="s">
        <v>11882</v>
      </c>
      <c r="C3570" s="355" t="s">
        <v>730</v>
      </c>
      <c r="D3570" s="356">
        <v>1162.31</v>
      </c>
    </row>
    <row r="3571" spans="1:4" ht="30">
      <c r="A3571" s="353">
        <v>41204</v>
      </c>
      <c r="B3571" s="354" t="s">
        <v>11883</v>
      </c>
      <c r="C3571" s="355" t="s">
        <v>730</v>
      </c>
      <c r="D3571" s="356">
        <v>1643.22</v>
      </c>
    </row>
    <row r="3572" spans="1:4" ht="30">
      <c r="A3572" s="353">
        <v>41210</v>
      </c>
      <c r="B3572" s="354" t="s">
        <v>11884</v>
      </c>
      <c r="C3572" s="355" t="s">
        <v>730</v>
      </c>
      <c r="D3572" s="356">
        <v>2744.95</v>
      </c>
    </row>
    <row r="3573" spans="1:4" ht="30">
      <c r="A3573" s="353">
        <v>41208</v>
      </c>
      <c r="B3573" s="354" t="s">
        <v>11885</v>
      </c>
      <c r="C3573" s="355" t="s">
        <v>730</v>
      </c>
      <c r="D3573" s="356">
        <v>960.89</v>
      </c>
    </row>
    <row r="3574" spans="1:4" ht="30">
      <c r="A3574" s="353">
        <v>41211</v>
      </c>
      <c r="B3574" s="354" t="s">
        <v>11886</v>
      </c>
      <c r="C3574" s="355" t="s">
        <v>730</v>
      </c>
      <c r="D3574" s="356">
        <v>3867.6</v>
      </c>
    </row>
    <row r="3575" spans="1:4" ht="30">
      <c r="A3575" s="353">
        <v>13339</v>
      </c>
      <c r="B3575" s="354" t="s">
        <v>11887</v>
      </c>
      <c r="C3575" s="355" t="s">
        <v>730</v>
      </c>
      <c r="D3575" s="356">
        <v>1302.24</v>
      </c>
    </row>
    <row r="3576" spans="1:4" ht="30">
      <c r="A3576" s="353">
        <v>41213</v>
      </c>
      <c r="B3576" s="354" t="s">
        <v>11888</v>
      </c>
      <c r="C3576" s="355" t="s">
        <v>730</v>
      </c>
      <c r="D3576" s="356">
        <v>8016.58</v>
      </c>
    </row>
    <row r="3577" spans="1:4" ht="30">
      <c r="A3577" s="353">
        <v>41209</v>
      </c>
      <c r="B3577" s="354" t="s">
        <v>11889</v>
      </c>
      <c r="C3577" s="355" t="s">
        <v>730</v>
      </c>
      <c r="D3577" s="356">
        <v>1791.72</v>
      </c>
    </row>
    <row r="3578" spans="1:4" ht="30">
      <c r="A3578" s="353">
        <v>41216</v>
      </c>
      <c r="B3578" s="354" t="s">
        <v>11890</v>
      </c>
      <c r="C3578" s="355" t="s">
        <v>730</v>
      </c>
      <c r="D3578" s="356">
        <v>3356.13</v>
      </c>
    </row>
    <row r="3579" spans="1:4" ht="30">
      <c r="A3579" s="353">
        <v>41217</v>
      </c>
      <c r="B3579" s="354" t="s">
        <v>11891</v>
      </c>
      <c r="C3579" s="355" t="s">
        <v>730</v>
      </c>
      <c r="D3579" s="356">
        <v>5381.07</v>
      </c>
    </row>
    <row r="3580" spans="1:4" ht="30">
      <c r="A3580" s="353">
        <v>41218</v>
      </c>
      <c r="B3580" s="354" t="s">
        <v>11892</v>
      </c>
      <c r="C3580" s="355" t="s">
        <v>730</v>
      </c>
      <c r="D3580" s="356">
        <v>7216.18</v>
      </c>
    </row>
    <row r="3581" spans="1:4" ht="30">
      <c r="A3581" s="353">
        <v>41214</v>
      </c>
      <c r="B3581" s="354" t="s">
        <v>11893</v>
      </c>
      <c r="C3581" s="355" t="s">
        <v>730</v>
      </c>
      <c r="D3581" s="356">
        <v>1521.52</v>
      </c>
    </row>
    <row r="3582" spans="1:4" ht="30">
      <c r="A3582" s="353">
        <v>41215</v>
      </c>
      <c r="B3582" s="354" t="s">
        <v>11894</v>
      </c>
      <c r="C3582" s="355" t="s">
        <v>730</v>
      </c>
      <c r="D3582" s="356">
        <v>2290.85</v>
      </c>
    </row>
    <row r="3583" spans="1:4" ht="30">
      <c r="A3583" s="353">
        <v>41221</v>
      </c>
      <c r="B3583" s="354" t="s">
        <v>11895</v>
      </c>
      <c r="C3583" s="355" t="s">
        <v>730</v>
      </c>
      <c r="D3583" s="356">
        <v>6633.2</v>
      </c>
    </row>
    <row r="3584" spans="1:4" ht="30">
      <c r="A3584" s="353">
        <v>41222</v>
      </c>
      <c r="B3584" s="354" t="s">
        <v>11896</v>
      </c>
      <c r="C3584" s="355" t="s">
        <v>730</v>
      </c>
      <c r="D3584" s="356">
        <v>9492.19</v>
      </c>
    </row>
    <row r="3585" spans="1:4" ht="30">
      <c r="A3585" s="353">
        <v>41195</v>
      </c>
      <c r="B3585" s="354" t="s">
        <v>11897</v>
      </c>
      <c r="C3585" s="355" t="s">
        <v>730</v>
      </c>
      <c r="D3585" s="356">
        <v>487.87</v>
      </c>
    </row>
    <row r="3586" spans="1:4" ht="30">
      <c r="A3586" s="353">
        <v>41198</v>
      </c>
      <c r="B3586" s="354" t="s">
        <v>11898</v>
      </c>
      <c r="C3586" s="355" t="s">
        <v>730</v>
      </c>
      <c r="D3586" s="356">
        <v>1906.48</v>
      </c>
    </row>
    <row r="3587" spans="1:4" ht="30">
      <c r="A3587" s="353">
        <v>41196</v>
      </c>
      <c r="B3587" s="354" t="s">
        <v>11899</v>
      </c>
      <c r="C3587" s="355" t="s">
        <v>730</v>
      </c>
      <c r="D3587" s="356">
        <v>604.74</v>
      </c>
    </row>
    <row r="3588" spans="1:4" ht="30">
      <c r="A3588" s="353">
        <v>5033</v>
      </c>
      <c r="B3588" s="354" t="s">
        <v>11900</v>
      </c>
      <c r="C3588" s="355" t="s">
        <v>730</v>
      </c>
      <c r="D3588" s="356">
        <v>794</v>
      </c>
    </row>
    <row r="3589" spans="1:4" ht="30">
      <c r="A3589" s="353">
        <v>41197</v>
      </c>
      <c r="B3589" s="354" t="s">
        <v>11901</v>
      </c>
      <c r="C3589" s="355" t="s">
        <v>730</v>
      </c>
      <c r="D3589" s="356">
        <v>1179.3800000000001</v>
      </c>
    </row>
    <row r="3590" spans="1:4">
      <c r="A3590" s="353">
        <v>12388</v>
      </c>
      <c r="B3590" s="354" t="s">
        <v>11902</v>
      </c>
      <c r="C3590" s="355" t="s">
        <v>730</v>
      </c>
      <c r="D3590" s="356">
        <v>301.63</v>
      </c>
    </row>
    <row r="3591" spans="1:4" ht="30">
      <c r="A3591" s="353">
        <v>2731</v>
      </c>
      <c r="B3591" s="354" t="s">
        <v>11903</v>
      </c>
      <c r="C3591" s="355" t="s">
        <v>732</v>
      </c>
      <c r="D3591" s="356">
        <v>114.64</v>
      </c>
    </row>
    <row r="3592" spans="1:4" ht="30">
      <c r="A3592" s="353">
        <v>41457</v>
      </c>
      <c r="B3592" s="354" t="s">
        <v>11904</v>
      </c>
      <c r="C3592" s="355" t="s">
        <v>730</v>
      </c>
      <c r="D3592" s="356">
        <v>1560.67</v>
      </c>
    </row>
    <row r="3593" spans="1:4" ht="30">
      <c r="A3593" s="353">
        <v>41458</v>
      </c>
      <c r="B3593" s="354" t="s">
        <v>11905</v>
      </c>
      <c r="C3593" s="355" t="s">
        <v>730</v>
      </c>
      <c r="D3593" s="356">
        <v>2178.77</v>
      </c>
    </row>
    <row r="3594" spans="1:4" ht="30">
      <c r="A3594" s="353">
        <v>41459</v>
      </c>
      <c r="B3594" s="354" t="s">
        <v>11906</v>
      </c>
      <c r="C3594" s="355" t="s">
        <v>730</v>
      </c>
      <c r="D3594" s="356">
        <v>3039.22</v>
      </c>
    </row>
    <row r="3595" spans="1:4" ht="30">
      <c r="A3595" s="353">
        <v>41461</v>
      </c>
      <c r="B3595" s="354" t="s">
        <v>11907</v>
      </c>
      <c r="C3595" s="355" t="s">
        <v>730</v>
      </c>
      <c r="D3595" s="356">
        <v>4143.83</v>
      </c>
    </row>
    <row r="3596" spans="1:4">
      <c r="A3596" s="353">
        <v>44537</v>
      </c>
      <c r="B3596" s="354" t="s">
        <v>11908</v>
      </c>
      <c r="C3596" s="355" t="s">
        <v>741</v>
      </c>
      <c r="D3596" s="356">
        <v>381.33</v>
      </c>
    </row>
    <row r="3597" spans="1:4" ht="30">
      <c r="A3597" s="353">
        <v>11844</v>
      </c>
      <c r="B3597" s="354" t="s">
        <v>11909</v>
      </c>
      <c r="C3597" s="355" t="s">
        <v>732</v>
      </c>
      <c r="D3597" s="356">
        <v>58.15</v>
      </c>
    </row>
    <row r="3598" spans="1:4" ht="30">
      <c r="A3598" s="353">
        <v>4465</v>
      </c>
      <c r="B3598" s="354" t="s">
        <v>11910</v>
      </c>
      <c r="C3598" s="355" t="s">
        <v>732</v>
      </c>
      <c r="D3598" s="356">
        <v>48.32</v>
      </c>
    </row>
    <row r="3599" spans="1:4" ht="30">
      <c r="A3599" s="353">
        <v>35273</v>
      </c>
      <c r="B3599" s="354" t="s">
        <v>11911</v>
      </c>
      <c r="C3599" s="355" t="s">
        <v>732</v>
      </c>
      <c r="D3599" s="356">
        <v>57.95</v>
      </c>
    </row>
    <row r="3600" spans="1:4" ht="30">
      <c r="A3600" s="353">
        <v>4470</v>
      </c>
      <c r="B3600" s="354" t="s">
        <v>11912</v>
      </c>
      <c r="C3600" s="355" t="s">
        <v>732</v>
      </c>
      <c r="D3600" s="356">
        <v>133.75</v>
      </c>
    </row>
    <row r="3601" spans="1:4" ht="30">
      <c r="A3601" s="353">
        <v>20204</v>
      </c>
      <c r="B3601" s="354" t="s">
        <v>11913</v>
      </c>
      <c r="C3601" s="355" t="s">
        <v>732</v>
      </c>
      <c r="D3601" s="356">
        <v>89.16</v>
      </c>
    </row>
    <row r="3602" spans="1:4" ht="30">
      <c r="A3602" s="353">
        <v>20208</v>
      </c>
      <c r="B3602" s="354" t="s">
        <v>11914</v>
      </c>
      <c r="C3602" s="355" t="s">
        <v>732</v>
      </c>
      <c r="D3602" s="356">
        <v>120.37</v>
      </c>
    </row>
    <row r="3603" spans="1:4" ht="30">
      <c r="A3603" s="353">
        <v>4437</v>
      </c>
      <c r="B3603" s="354" t="s">
        <v>11915</v>
      </c>
      <c r="C3603" s="355" t="s">
        <v>732</v>
      </c>
      <c r="D3603" s="356">
        <v>100.31</v>
      </c>
    </row>
    <row r="3604" spans="1:4" ht="30">
      <c r="A3604" s="353">
        <v>14580</v>
      </c>
      <c r="B3604" s="354" t="s">
        <v>11916</v>
      </c>
      <c r="C3604" s="355" t="s">
        <v>732</v>
      </c>
      <c r="D3604" s="356">
        <v>100.31</v>
      </c>
    </row>
    <row r="3605" spans="1:4">
      <c r="A3605" s="353">
        <v>40304</v>
      </c>
      <c r="B3605" s="354" t="s">
        <v>11917</v>
      </c>
      <c r="C3605" s="355" t="s">
        <v>733</v>
      </c>
      <c r="D3605" s="356">
        <v>18.829999999999998</v>
      </c>
    </row>
    <row r="3606" spans="1:4">
      <c r="A3606" s="353">
        <v>5065</v>
      </c>
      <c r="B3606" s="354" t="s">
        <v>11918</v>
      </c>
      <c r="C3606" s="355" t="s">
        <v>733</v>
      </c>
      <c r="D3606" s="356">
        <v>29.02</v>
      </c>
    </row>
    <row r="3607" spans="1:4">
      <c r="A3607" s="353">
        <v>5072</v>
      </c>
      <c r="B3607" s="354" t="s">
        <v>11919</v>
      </c>
      <c r="C3607" s="355" t="s">
        <v>733</v>
      </c>
      <c r="D3607" s="356">
        <v>26.85</v>
      </c>
    </row>
    <row r="3608" spans="1:4">
      <c r="A3608" s="353">
        <v>5066</v>
      </c>
      <c r="B3608" s="354" t="s">
        <v>11920</v>
      </c>
      <c r="C3608" s="355" t="s">
        <v>733</v>
      </c>
      <c r="D3608" s="356">
        <v>20.100000000000001</v>
      </c>
    </row>
    <row r="3609" spans="1:4">
      <c r="A3609" s="353">
        <v>5063</v>
      </c>
      <c r="B3609" s="354" t="s">
        <v>11921</v>
      </c>
      <c r="C3609" s="355" t="s">
        <v>733</v>
      </c>
      <c r="D3609" s="356">
        <v>18.2</v>
      </c>
    </row>
    <row r="3610" spans="1:4">
      <c r="A3610" s="353">
        <v>20247</v>
      </c>
      <c r="B3610" s="354" t="s">
        <v>11922</v>
      </c>
      <c r="C3610" s="355" t="s">
        <v>733</v>
      </c>
      <c r="D3610" s="356">
        <v>16.89</v>
      </c>
    </row>
    <row r="3611" spans="1:4">
      <c r="A3611" s="353">
        <v>5074</v>
      </c>
      <c r="B3611" s="354" t="s">
        <v>11923</v>
      </c>
      <c r="C3611" s="355" t="s">
        <v>733</v>
      </c>
      <c r="D3611" s="356">
        <v>17.09</v>
      </c>
    </row>
    <row r="3612" spans="1:4">
      <c r="A3612" s="353">
        <v>5067</v>
      </c>
      <c r="B3612" s="354" t="s">
        <v>11924</v>
      </c>
      <c r="C3612" s="355" t="s">
        <v>733</v>
      </c>
      <c r="D3612" s="356">
        <v>16.260000000000002</v>
      </c>
    </row>
    <row r="3613" spans="1:4">
      <c r="A3613" s="353">
        <v>5078</v>
      </c>
      <c r="B3613" s="354" t="s">
        <v>11925</v>
      </c>
      <c r="C3613" s="355" t="s">
        <v>733</v>
      </c>
      <c r="D3613" s="356">
        <v>16.079999999999998</v>
      </c>
    </row>
    <row r="3614" spans="1:4">
      <c r="A3614" s="353">
        <v>5068</v>
      </c>
      <c r="B3614" s="354" t="s">
        <v>11926</v>
      </c>
      <c r="C3614" s="355" t="s">
        <v>733</v>
      </c>
      <c r="D3614" s="356">
        <v>15.26</v>
      </c>
    </row>
    <row r="3615" spans="1:4">
      <c r="A3615" s="353">
        <v>5073</v>
      </c>
      <c r="B3615" s="354" t="s">
        <v>11927</v>
      </c>
      <c r="C3615" s="355" t="s">
        <v>733</v>
      </c>
      <c r="D3615" s="356">
        <v>15.55</v>
      </c>
    </row>
    <row r="3616" spans="1:4">
      <c r="A3616" s="353">
        <v>5069</v>
      </c>
      <c r="B3616" s="354" t="s">
        <v>11928</v>
      </c>
      <c r="C3616" s="355" t="s">
        <v>733</v>
      </c>
      <c r="D3616" s="356">
        <v>15.55</v>
      </c>
    </row>
    <row r="3617" spans="1:4">
      <c r="A3617" s="353">
        <v>5070</v>
      </c>
      <c r="B3617" s="354" t="s">
        <v>11929</v>
      </c>
      <c r="C3617" s="355" t="s">
        <v>733</v>
      </c>
      <c r="D3617" s="356">
        <v>15.72</v>
      </c>
    </row>
    <row r="3618" spans="1:4">
      <c r="A3618" s="353">
        <v>5071</v>
      </c>
      <c r="B3618" s="354" t="s">
        <v>11930</v>
      </c>
      <c r="C3618" s="355" t="s">
        <v>733</v>
      </c>
      <c r="D3618" s="356">
        <v>15.26</v>
      </c>
    </row>
    <row r="3619" spans="1:4">
      <c r="A3619" s="353">
        <v>5061</v>
      </c>
      <c r="B3619" s="354" t="s">
        <v>11931</v>
      </c>
      <c r="C3619" s="355" t="s">
        <v>733</v>
      </c>
      <c r="D3619" s="356">
        <v>15</v>
      </c>
    </row>
    <row r="3620" spans="1:4">
      <c r="A3620" s="353">
        <v>5075</v>
      </c>
      <c r="B3620" s="354" t="s">
        <v>11932</v>
      </c>
      <c r="C3620" s="355" t="s">
        <v>733</v>
      </c>
      <c r="D3620" s="356">
        <v>15.26</v>
      </c>
    </row>
    <row r="3621" spans="1:4">
      <c r="A3621" s="353">
        <v>39027</v>
      </c>
      <c r="B3621" s="354" t="s">
        <v>11933</v>
      </c>
      <c r="C3621" s="355" t="s">
        <v>733</v>
      </c>
      <c r="D3621" s="356">
        <v>15.24</v>
      </c>
    </row>
    <row r="3622" spans="1:4">
      <c r="A3622" s="353">
        <v>5062</v>
      </c>
      <c r="B3622" s="354" t="s">
        <v>11934</v>
      </c>
      <c r="C3622" s="355" t="s">
        <v>733</v>
      </c>
      <c r="D3622" s="356">
        <v>15.46</v>
      </c>
    </row>
    <row r="3623" spans="1:4">
      <c r="A3623" s="353">
        <v>40568</v>
      </c>
      <c r="B3623" s="354" t="s">
        <v>11935</v>
      </c>
      <c r="C3623" s="355" t="s">
        <v>733</v>
      </c>
      <c r="D3623" s="356">
        <v>15.37</v>
      </c>
    </row>
    <row r="3624" spans="1:4">
      <c r="A3624" s="353">
        <v>39026</v>
      </c>
      <c r="B3624" s="354" t="s">
        <v>11936</v>
      </c>
      <c r="C3624" s="355" t="s">
        <v>733</v>
      </c>
      <c r="D3624" s="356">
        <v>17.16</v>
      </c>
    </row>
    <row r="3625" spans="1:4" ht="45">
      <c r="A3625" s="353">
        <v>42431</v>
      </c>
      <c r="B3625" s="354" t="s">
        <v>11937</v>
      </c>
      <c r="C3625" s="355" t="s">
        <v>730</v>
      </c>
      <c r="D3625" s="356">
        <v>3957.85</v>
      </c>
    </row>
    <row r="3626" spans="1:4">
      <c r="A3626" s="353">
        <v>44074</v>
      </c>
      <c r="B3626" s="354" t="s">
        <v>11938</v>
      </c>
      <c r="C3626" s="355" t="s">
        <v>734</v>
      </c>
      <c r="D3626" s="356">
        <v>609.1</v>
      </c>
    </row>
    <row r="3627" spans="1:4">
      <c r="A3627" s="353">
        <v>44072</v>
      </c>
      <c r="B3627" s="354" t="s">
        <v>11939</v>
      </c>
      <c r="C3627" s="355" t="s">
        <v>734</v>
      </c>
      <c r="D3627" s="356">
        <v>112.88</v>
      </c>
    </row>
    <row r="3628" spans="1:4" ht="30">
      <c r="A3628" s="353">
        <v>511</v>
      </c>
      <c r="B3628" s="354" t="s">
        <v>11940</v>
      </c>
      <c r="C3628" s="355" t="s">
        <v>734</v>
      </c>
      <c r="D3628" s="356">
        <v>18.79</v>
      </c>
    </row>
    <row r="3629" spans="1:4" ht="30">
      <c r="A3629" s="353">
        <v>37540</v>
      </c>
      <c r="B3629" s="354" t="s">
        <v>11941</v>
      </c>
      <c r="C3629" s="355" t="s">
        <v>730</v>
      </c>
      <c r="D3629" s="356">
        <v>79083.66</v>
      </c>
    </row>
    <row r="3630" spans="1:4" ht="30">
      <c r="A3630" s="353">
        <v>37548</v>
      </c>
      <c r="B3630" s="354" t="s">
        <v>11942</v>
      </c>
      <c r="C3630" s="355" t="s">
        <v>730</v>
      </c>
      <c r="D3630" s="356">
        <v>104825</v>
      </c>
    </row>
    <row r="3631" spans="1:4" ht="30">
      <c r="A3631" s="353">
        <v>39828</v>
      </c>
      <c r="B3631" s="354" t="s">
        <v>11943</v>
      </c>
      <c r="C3631" s="355" t="s">
        <v>730</v>
      </c>
      <c r="D3631" s="356">
        <v>628.85</v>
      </c>
    </row>
    <row r="3632" spans="1:4" ht="45">
      <c r="A3632" s="353">
        <v>12273</v>
      </c>
      <c r="B3632" s="354" t="s">
        <v>11944</v>
      </c>
      <c r="C3632" s="355" t="s">
        <v>730</v>
      </c>
      <c r="D3632" s="356">
        <v>113.42</v>
      </c>
    </row>
    <row r="3633" spans="1:4">
      <c r="A3633" s="353">
        <v>38392</v>
      </c>
      <c r="B3633" s="354" t="s">
        <v>11945</v>
      </c>
      <c r="C3633" s="355" t="s">
        <v>730</v>
      </c>
      <c r="D3633" s="356">
        <v>53.37</v>
      </c>
    </row>
    <row r="3634" spans="1:4" ht="30">
      <c r="A3634" s="353">
        <v>11735</v>
      </c>
      <c r="B3634" s="354" t="s">
        <v>11946</v>
      </c>
      <c r="C3634" s="355" t="s">
        <v>730</v>
      </c>
      <c r="D3634" s="356">
        <v>9.18</v>
      </c>
    </row>
    <row r="3635" spans="1:4" ht="30">
      <c r="A3635" s="353">
        <v>11737</v>
      </c>
      <c r="B3635" s="354" t="s">
        <v>11947</v>
      </c>
      <c r="C3635" s="355" t="s">
        <v>730</v>
      </c>
      <c r="D3635" s="356">
        <v>13.01</v>
      </c>
    </row>
    <row r="3636" spans="1:4" ht="30">
      <c r="A3636" s="353">
        <v>11738</v>
      </c>
      <c r="B3636" s="354" t="s">
        <v>11948</v>
      </c>
      <c r="C3636" s="355" t="s">
        <v>730</v>
      </c>
      <c r="D3636" s="356">
        <v>16.41</v>
      </c>
    </row>
    <row r="3637" spans="1:4">
      <c r="A3637" s="353">
        <v>36143</v>
      </c>
      <c r="B3637" s="354" t="s">
        <v>11949</v>
      </c>
      <c r="C3637" s="355" t="s">
        <v>730</v>
      </c>
      <c r="D3637" s="356">
        <v>35.15</v>
      </c>
    </row>
    <row r="3638" spans="1:4">
      <c r="A3638" s="353">
        <v>36142</v>
      </c>
      <c r="B3638" s="354" t="s">
        <v>11950</v>
      </c>
      <c r="C3638" s="355" t="s">
        <v>730</v>
      </c>
      <c r="D3638" s="356">
        <v>2.57</v>
      </c>
    </row>
    <row r="3639" spans="1:4">
      <c r="A3639" s="353">
        <v>36146</v>
      </c>
      <c r="B3639" s="354" t="s">
        <v>11951</v>
      </c>
      <c r="C3639" s="355" t="s">
        <v>730</v>
      </c>
      <c r="D3639" s="356">
        <v>291.55</v>
      </c>
    </row>
    <row r="3640" spans="1:4" ht="30">
      <c r="A3640" s="353">
        <v>39015</v>
      </c>
      <c r="B3640" s="354" t="s">
        <v>11952</v>
      </c>
      <c r="C3640" s="355" t="s">
        <v>730</v>
      </c>
      <c r="D3640" s="356">
        <v>0.97</v>
      </c>
    </row>
    <row r="3641" spans="1:4">
      <c r="A3641" s="353">
        <v>38377</v>
      </c>
      <c r="B3641" s="354" t="s">
        <v>11953</v>
      </c>
      <c r="C3641" s="355" t="s">
        <v>730</v>
      </c>
      <c r="D3641" s="356">
        <v>34.15</v>
      </c>
    </row>
    <row r="3642" spans="1:4">
      <c r="A3642" s="353">
        <v>38376</v>
      </c>
      <c r="B3642" s="354" t="s">
        <v>11954</v>
      </c>
      <c r="C3642" s="355" t="s">
        <v>730</v>
      </c>
      <c r="D3642" s="356">
        <v>38.94</v>
      </c>
    </row>
    <row r="3643" spans="1:4">
      <c r="A3643" s="353">
        <v>38116</v>
      </c>
      <c r="B3643" s="354" t="s">
        <v>11955</v>
      </c>
      <c r="C3643" s="355" t="s">
        <v>730</v>
      </c>
      <c r="D3643" s="356">
        <v>6.21</v>
      </c>
    </row>
    <row r="3644" spans="1:4" ht="30">
      <c r="A3644" s="353">
        <v>38066</v>
      </c>
      <c r="B3644" s="354" t="s">
        <v>11956</v>
      </c>
      <c r="C3644" s="355" t="s">
        <v>730</v>
      </c>
      <c r="D3644" s="356">
        <v>10.25</v>
      </c>
    </row>
    <row r="3645" spans="1:4">
      <c r="A3645" s="353">
        <v>38117</v>
      </c>
      <c r="B3645" s="354" t="s">
        <v>11957</v>
      </c>
      <c r="C3645" s="355" t="s">
        <v>730</v>
      </c>
      <c r="D3645" s="356">
        <v>10.57</v>
      </c>
    </row>
    <row r="3646" spans="1:4" ht="30">
      <c r="A3646" s="353">
        <v>38067</v>
      </c>
      <c r="B3646" s="354" t="s">
        <v>11958</v>
      </c>
      <c r="C3646" s="355" t="s">
        <v>730</v>
      </c>
      <c r="D3646" s="356">
        <v>14.43</v>
      </c>
    </row>
    <row r="3647" spans="1:4" ht="30">
      <c r="A3647" s="353">
        <v>11522</v>
      </c>
      <c r="B3647" s="354" t="s">
        <v>11959</v>
      </c>
      <c r="C3647" s="355" t="s">
        <v>730</v>
      </c>
      <c r="D3647" s="356">
        <v>12.93</v>
      </c>
    </row>
    <row r="3648" spans="1:4" ht="30">
      <c r="A3648" s="353">
        <v>43600</v>
      </c>
      <c r="B3648" s="354" t="s">
        <v>11960</v>
      </c>
      <c r="C3648" s="355" t="s">
        <v>730</v>
      </c>
      <c r="D3648" s="356">
        <v>51.81</v>
      </c>
    </row>
    <row r="3649" spans="1:4" ht="30">
      <c r="A3649" s="353">
        <v>5080</v>
      </c>
      <c r="B3649" s="354" t="s">
        <v>11961</v>
      </c>
      <c r="C3649" s="355" t="s">
        <v>730</v>
      </c>
      <c r="D3649" s="356">
        <v>20.2</v>
      </c>
    </row>
    <row r="3650" spans="1:4" ht="30">
      <c r="A3650" s="353">
        <v>38168</v>
      </c>
      <c r="B3650" s="354" t="s">
        <v>11962</v>
      </c>
      <c r="C3650" s="355" t="s">
        <v>730</v>
      </c>
      <c r="D3650" s="356">
        <v>141.05000000000001</v>
      </c>
    </row>
    <row r="3651" spans="1:4" ht="30">
      <c r="A3651" s="353">
        <v>43601</v>
      </c>
      <c r="B3651" s="354" t="s">
        <v>11963</v>
      </c>
      <c r="C3651" s="355" t="s">
        <v>730</v>
      </c>
      <c r="D3651" s="356">
        <v>70.52</v>
      </c>
    </row>
    <row r="3652" spans="1:4" ht="30">
      <c r="A3652" s="353">
        <v>13393</v>
      </c>
      <c r="B3652" s="354" t="s">
        <v>11964</v>
      </c>
      <c r="C3652" s="355" t="s">
        <v>730</v>
      </c>
      <c r="D3652" s="356">
        <v>340.49</v>
      </c>
    </row>
    <row r="3653" spans="1:4" ht="30">
      <c r="A3653" s="353">
        <v>13395</v>
      </c>
      <c r="B3653" s="354" t="s">
        <v>11965</v>
      </c>
      <c r="C3653" s="355" t="s">
        <v>730</v>
      </c>
      <c r="D3653" s="356">
        <v>477.17</v>
      </c>
    </row>
    <row r="3654" spans="1:4" ht="30">
      <c r="A3654" s="353">
        <v>12039</v>
      </c>
      <c r="B3654" s="354" t="s">
        <v>11966</v>
      </c>
      <c r="C3654" s="355" t="s">
        <v>730</v>
      </c>
      <c r="D3654" s="356">
        <v>501.45</v>
      </c>
    </row>
    <row r="3655" spans="1:4" ht="30">
      <c r="A3655" s="353">
        <v>13396</v>
      </c>
      <c r="B3655" s="354" t="s">
        <v>11967</v>
      </c>
      <c r="C3655" s="355" t="s">
        <v>730</v>
      </c>
      <c r="D3655" s="356">
        <v>704.26</v>
      </c>
    </row>
    <row r="3656" spans="1:4" ht="30">
      <c r="A3656" s="353">
        <v>12041</v>
      </c>
      <c r="B3656" s="354" t="s">
        <v>11968</v>
      </c>
      <c r="C3656" s="355" t="s">
        <v>730</v>
      </c>
      <c r="D3656" s="356">
        <v>575.07000000000005</v>
      </c>
    </row>
    <row r="3657" spans="1:4" ht="30">
      <c r="A3657" s="353">
        <v>12043</v>
      </c>
      <c r="B3657" s="354" t="s">
        <v>11969</v>
      </c>
      <c r="C3657" s="355" t="s">
        <v>730</v>
      </c>
      <c r="D3657" s="356">
        <v>1214.17</v>
      </c>
    </row>
    <row r="3658" spans="1:4" ht="30">
      <c r="A3658" s="353">
        <v>39762</v>
      </c>
      <c r="B3658" s="354" t="s">
        <v>11970</v>
      </c>
      <c r="C3658" s="355" t="s">
        <v>730</v>
      </c>
      <c r="D3658" s="356">
        <v>577.98</v>
      </c>
    </row>
    <row r="3659" spans="1:4" ht="30">
      <c r="A3659" s="353">
        <v>12042</v>
      </c>
      <c r="B3659" s="354" t="s">
        <v>11971</v>
      </c>
      <c r="C3659" s="355" t="s">
        <v>730</v>
      </c>
      <c r="D3659" s="356">
        <v>843.83</v>
      </c>
    </row>
    <row r="3660" spans="1:4" ht="30">
      <c r="A3660" s="353">
        <v>39763</v>
      </c>
      <c r="B3660" s="354" t="s">
        <v>11972</v>
      </c>
      <c r="C3660" s="355" t="s">
        <v>730</v>
      </c>
      <c r="D3660" s="356">
        <v>987.59</v>
      </c>
    </row>
    <row r="3661" spans="1:4" ht="30">
      <c r="A3661" s="353">
        <v>39760</v>
      </c>
      <c r="B3661" s="354" t="s">
        <v>11973</v>
      </c>
      <c r="C3661" s="355" t="s">
        <v>730</v>
      </c>
      <c r="D3661" s="356">
        <v>984.34</v>
      </c>
    </row>
    <row r="3662" spans="1:4" ht="30">
      <c r="A3662" s="353">
        <v>39756</v>
      </c>
      <c r="B3662" s="354" t="s">
        <v>11974</v>
      </c>
      <c r="C3662" s="355" t="s">
        <v>730</v>
      </c>
      <c r="D3662" s="356">
        <v>353.44</v>
      </c>
    </row>
    <row r="3663" spans="1:4" ht="30">
      <c r="A3663" s="353">
        <v>12038</v>
      </c>
      <c r="B3663" s="354" t="s">
        <v>11975</v>
      </c>
      <c r="C3663" s="355" t="s">
        <v>730</v>
      </c>
      <c r="D3663" s="356">
        <v>441.63</v>
      </c>
    </row>
    <row r="3664" spans="1:4" ht="30">
      <c r="A3664" s="353">
        <v>39757</v>
      </c>
      <c r="B3664" s="354" t="s">
        <v>11976</v>
      </c>
      <c r="C3664" s="355" t="s">
        <v>730</v>
      </c>
      <c r="D3664" s="356">
        <v>408.37</v>
      </c>
    </row>
    <row r="3665" spans="1:4" ht="30">
      <c r="A3665" s="353">
        <v>39758</v>
      </c>
      <c r="B3665" s="354" t="s">
        <v>11977</v>
      </c>
      <c r="C3665" s="355" t="s">
        <v>730</v>
      </c>
      <c r="D3665" s="356">
        <v>595.14</v>
      </c>
    </row>
    <row r="3666" spans="1:4" ht="30">
      <c r="A3666" s="353">
        <v>39759</v>
      </c>
      <c r="B3666" s="354" t="s">
        <v>11978</v>
      </c>
      <c r="C3666" s="355" t="s">
        <v>730</v>
      </c>
      <c r="D3666" s="356">
        <v>735.01</v>
      </c>
    </row>
    <row r="3667" spans="1:4" ht="30">
      <c r="A3667" s="353">
        <v>39761</v>
      </c>
      <c r="B3667" s="354" t="s">
        <v>11979</v>
      </c>
      <c r="C3667" s="355" t="s">
        <v>730</v>
      </c>
      <c r="D3667" s="356">
        <v>883.5</v>
      </c>
    </row>
    <row r="3668" spans="1:4" ht="30">
      <c r="A3668" s="353">
        <v>39805</v>
      </c>
      <c r="B3668" s="354" t="s">
        <v>11980</v>
      </c>
      <c r="C3668" s="355" t="s">
        <v>730</v>
      </c>
      <c r="D3668" s="356">
        <v>170.07</v>
      </c>
    </row>
    <row r="3669" spans="1:4" ht="30">
      <c r="A3669" s="353">
        <v>39806</v>
      </c>
      <c r="B3669" s="354" t="s">
        <v>11981</v>
      </c>
      <c r="C3669" s="355" t="s">
        <v>730</v>
      </c>
      <c r="D3669" s="356">
        <v>315.08999999999997</v>
      </c>
    </row>
    <row r="3670" spans="1:4" ht="30">
      <c r="A3670" s="353">
        <v>39807</v>
      </c>
      <c r="B3670" s="354" t="s">
        <v>11982</v>
      </c>
      <c r="C3670" s="355" t="s">
        <v>730</v>
      </c>
      <c r="D3670" s="356">
        <v>682.88</v>
      </c>
    </row>
    <row r="3671" spans="1:4" ht="30">
      <c r="A3671" s="353">
        <v>43100</v>
      </c>
      <c r="B3671" s="354" t="s">
        <v>11983</v>
      </c>
      <c r="C3671" s="355" t="s">
        <v>730</v>
      </c>
      <c r="D3671" s="356">
        <v>533.86</v>
      </c>
    </row>
    <row r="3672" spans="1:4" ht="30">
      <c r="A3672" s="353">
        <v>39804</v>
      </c>
      <c r="B3672" s="354" t="s">
        <v>11984</v>
      </c>
      <c r="C3672" s="355" t="s">
        <v>730</v>
      </c>
      <c r="D3672" s="356">
        <v>99.86</v>
      </c>
    </row>
    <row r="3673" spans="1:4" ht="30">
      <c r="A3673" s="353">
        <v>39796</v>
      </c>
      <c r="B3673" s="354" t="s">
        <v>11985</v>
      </c>
      <c r="C3673" s="355" t="s">
        <v>730</v>
      </c>
      <c r="D3673" s="356">
        <v>103.43</v>
      </c>
    </row>
    <row r="3674" spans="1:4" ht="30">
      <c r="A3674" s="353">
        <v>39797</v>
      </c>
      <c r="B3674" s="354" t="s">
        <v>11986</v>
      </c>
      <c r="C3674" s="355" t="s">
        <v>730</v>
      </c>
      <c r="D3674" s="356">
        <v>162.37</v>
      </c>
    </row>
    <row r="3675" spans="1:4" ht="30">
      <c r="A3675" s="353">
        <v>39798</v>
      </c>
      <c r="B3675" s="354" t="s">
        <v>11987</v>
      </c>
      <c r="C3675" s="355" t="s">
        <v>730</v>
      </c>
      <c r="D3675" s="356">
        <v>278.51</v>
      </c>
    </row>
    <row r="3676" spans="1:4" ht="30">
      <c r="A3676" s="353">
        <v>39794</v>
      </c>
      <c r="B3676" s="354" t="s">
        <v>11988</v>
      </c>
      <c r="C3676" s="355" t="s">
        <v>730</v>
      </c>
      <c r="D3676" s="356">
        <v>43.9</v>
      </c>
    </row>
    <row r="3677" spans="1:4" ht="30">
      <c r="A3677" s="353">
        <v>39795</v>
      </c>
      <c r="B3677" s="354" t="s">
        <v>11989</v>
      </c>
      <c r="C3677" s="355" t="s">
        <v>730</v>
      </c>
      <c r="D3677" s="356">
        <v>69.36</v>
      </c>
    </row>
    <row r="3678" spans="1:4" ht="30">
      <c r="A3678" s="353">
        <v>39799</v>
      </c>
      <c r="B3678" s="354" t="s">
        <v>11990</v>
      </c>
      <c r="C3678" s="355" t="s">
        <v>730</v>
      </c>
      <c r="D3678" s="356">
        <v>51.18</v>
      </c>
    </row>
    <row r="3679" spans="1:4" ht="30">
      <c r="A3679" s="353">
        <v>39801</v>
      </c>
      <c r="B3679" s="354" t="s">
        <v>11991</v>
      </c>
      <c r="C3679" s="355" t="s">
        <v>730</v>
      </c>
      <c r="D3679" s="356">
        <v>146.47</v>
      </c>
    </row>
    <row r="3680" spans="1:4" ht="30">
      <c r="A3680" s="353">
        <v>39802</v>
      </c>
      <c r="B3680" s="354" t="s">
        <v>11992</v>
      </c>
      <c r="C3680" s="355" t="s">
        <v>730</v>
      </c>
      <c r="D3680" s="356">
        <v>214.7</v>
      </c>
    </row>
    <row r="3681" spans="1:4" ht="30">
      <c r="A3681" s="353">
        <v>39803</v>
      </c>
      <c r="B3681" s="354" t="s">
        <v>11993</v>
      </c>
      <c r="C3681" s="355" t="s">
        <v>730</v>
      </c>
      <c r="D3681" s="356">
        <v>299.5</v>
      </c>
    </row>
    <row r="3682" spans="1:4" ht="30">
      <c r="A3682" s="353">
        <v>39800</v>
      </c>
      <c r="B3682" s="354" t="s">
        <v>11994</v>
      </c>
      <c r="C3682" s="355" t="s">
        <v>730</v>
      </c>
      <c r="D3682" s="356">
        <v>87.18</v>
      </c>
    </row>
    <row r="3683" spans="1:4">
      <c r="A3683" s="353">
        <v>43837</v>
      </c>
      <c r="B3683" s="354" t="s">
        <v>11995</v>
      </c>
      <c r="C3683" s="355" t="s">
        <v>730</v>
      </c>
      <c r="D3683" s="356">
        <v>1469.53</v>
      </c>
    </row>
    <row r="3684" spans="1:4">
      <c r="A3684" s="353">
        <v>43836</v>
      </c>
      <c r="B3684" s="354" t="s">
        <v>11996</v>
      </c>
      <c r="C3684" s="355" t="s">
        <v>730</v>
      </c>
      <c r="D3684" s="356">
        <v>2990.24</v>
      </c>
    </row>
    <row r="3685" spans="1:4">
      <c r="A3685" s="353">
        <v>21059</v>
      </c>
      <c r="B3685" s="354" t="s">
        <v>11997</v>
      </c>
      <c r="C3685" s="355" t="s">
        <v>730</v>
      </c>
      <c r="D3685" s="356">
        <v>65.64</v>
      </c>
    </row>
    <row r="3686" spans="1:4">
      <c r="A3686" s="353">
        <v>11234</v>
      </c>
      <c r="B3686" s="354" t="s">
        <v>11998</v>
      </c>
      <c r="C3686" s="355" t="s">
        <v>730</v>
      </c>
      <c r="D3686" s="356">
        <v>98.94</v>
      </c>
    </row>
    <row r="3687" spans="1:4">
      <c r="A3687" s="353">
        <v>21060</v>
      </c>
      <c r="B3687" s="354" t="s">
        <v>11999</v>
      </c>
      <c r="C3687" s="355" t="s">
        <v>730</v>
      </c>
      <c r="D3687" s="356">
        <v>121.77</v>
      </c>
    </row>
    <row r="3688" spans="1:4">
      <c r="A3688" s="353">
        <v>21061</v>
      </c>
      <c r="B3688" s="354" t="s">
        <v>12000</v>
      </c>
      <c r="C3688" s="355" t="s">
        <v>730</v>
      </c>
      <c r="D3688" s="356">
        <v>152.22</v>
      </c>
    </row>
    <row r="3689" spans="1:4">
      <c r="A3689" s="353">
        <v>21062</v>
      </c>
      <c r="B3689" s="354" t="s">
        <v>12001</v>
      </c>
      <c r="C3689" s="355" t="s">
        <v>730</v>
      </c>
      <c r="D3689" s="356">
        <v>239.74</v>
      </c>
    </row>
    <row r="3690" spans="1:4">
      <c r="A3690" s="353">
        <v>11708</v>
      </c>
      <c r="B3690" s="354" t="s">
        <v>12002</v>
      </c>
      <c r="C3690" s="355" t="s">
        <v>730</v>
      </c>
      <c r="D3690" s="356">
        <v>26.16</v>
      </c>
    </row>
    <row r="3691" spans="1:4">
      <c r="A3691" s="353">
        <v>11709</v>
      </c>
      <c r="B3691" s="354" t="s">
        <v>12003</v>
      </c>
      <c r="C3691" s="355" t="s">
        <v>730</v>
      </c>
      <c r="D3691" s="356">
        <v>61.45</v>
      </c>
    </row>
    <row r="3692" spans="1:4">
      <c r="A3692" s="353">
        <v>11710</v>
      </c>
      <c r="B3692" s="354" t="s">
        <v>12004</v>
      </c>
      <c r="C3692" s="355" t="s">
        <v>730</v>
      </c>
      <c r="D3692" s="356">
        <v>141.27000000000001</v>
      </c>
    </row>
    <row r="3693" spans="1:4">
      <c r="A3693" s="353">
        <v>11707</v>
      </c>
      <c r="B3693" s="354" t="s">
        <v>12005</v>
      </c>
      <c r="C3693" s="355" t="s">
        <v>730</v>
      </c>
      <c r="D3693" s="356">
        <v>19.59</v>
      </c>
    </row>
    <row r="3694" spans="1:4" ht="30">
      <c r="A3694" s="353">
        <v>5102</v>
      </c>
      <c r="B3694" s="354" t="s">
        <v>12006</v>
      </c>
      <c r="C3694" s="355" t="s">
        <v>730</v>
      </c>
      <c r="D3694" s="356">
        <v>12.9</v>
      </c>
    </row>
    <row r="3695" spans="1:4">
      <c r="A3695" s="353">
        <v>11739</v>
      </c>
      <c r="B3695" s="354" t="s">
        <v>12007</v>
      </c>
      <c r="C3695" s="355" t="s">
        <v>730</v>
      </c>
      <c r="D3695" s="356">
        <v>9.19</v>
      </c>
    </row>
    <row r="3696" spans="1:4">
      <c r="A3696" s="353">
        <v>11711</v>
      </c>
      <c r="B3696" s="354" t="s">
        <v>12008</v>
      </c>
      <c r="C3696" s="355" t="s">
        <v>730</v>
      </c>
      <c r="D3696" s="356">
        <v>10.74</v>
      </c>
    </row>
    <row r="3697" spans="1:4">
      <c r="A3697" s="353">
        <v>11741</v>
      </c>
      <c r="B3697" s="354" t="s">
        <v>12009</v>
      </c>
      <c r="C3697" s="355" t="s">
        <v>730</v>
      </c>
      <c r="D3697" s="356">
        <v>11.7</v>
      </c>
    </row>
    <row r="3698" spans="1:4" ht="30">
      <c r="A3698" s="353">
        <v>11745</v>
      </c>
      <c r="B3698" s="354" t="s">
        <v>12010</v>
      </c>
      <c r="C3698" s="355" t="s">
        <v>730</v>
      </c>
      <c r="D3698" s="356">
        <v>15.42</v>
      </c>
    </row>
    <row r="3699" spans="1:4">
      <c r="A3699" s="353">
        <v>11743</v>
      </c>
      <c r="B3699" s="354" t="s">
        <v>12011</v>
      </c>
      <c r="C3699" s="355" t="s">
        <v>730</v>
      </c>
      <c r="D3699" s="356">
        <v>9.82</v>
      </c>
    </row>
    <row r="3700" spans="1:4">
      <c r="A3700" s="353">
        <v>1088</v>
      </c>
      <c r="B3700" s="354" t="s">
        <v>12012</v>
      </c>
      <c r="C3700" s="355" t="s">
        <v>730</v>
      </c>
      <c r="D3700" s="356">
        <v>30.13</v>
      </c>
    </row>
    <row r="3701" spans="1:4">
      <c r="A3701" s="353">
        <v>1087</v>
      </c>
      <c r="B3701" s="354" t="s">
        <v>12013</v>
      </c>
      <c r="C3701" s="355" t="s">
        <v>730</v>
      </c>
      <c r="D3701" s="356">
        <v>37.64</v>
      </c>
    </row>
    <row r="3702" spans="1:4">
      <c r="A3702" s="353">
        <v>38777</v>
      </c>
      <c r="B3702" s="354" t="s">
        <v>12014</v>
      </c>
      <c r="C3702" s="355" t="s">
        <v>730</v>
      </c>
      <c r="D3702" s="356">
        <v>74.97</v>
      </c>
    </row>
    <row r="3703" spans="1:4">
      <c r="A3703" s="353">
        <v>1086</v>
      </c>
      <c r="B3703" s="354" t="s">
        <v>12015</v>
      </c>
      <c r="C3703" s="355" t="s">
        <v>730</v>
      </c>
      <c r="D3703" s="356">
        <v>39.56</v>
      </c>
    </row>
    <row r="3704" spans="1:4">
      <c r="A3704" s="353">
        <v>1079</v>
      </c>
      <c r="B3704" s="354" t="s">
        <v>12016</v>
      </c>
      <c r="C3704" s="355" t="s">
        <v>730</v>
      </c>
      <c r="D3704" s="356">
        <v>40.89</v>
      </c>
    </row>
    <row r="3705" spans="1:4" ht="30">
      <c r="A3705" s="353">
        <v>39374</v>
      </c>
      <c r="B3705" s="354" t="s">
        <v>12017</v>
      </c>
      <c r="C3705" s="355" t="s">
        <v>730</v>
      </c>
      <c r="D3705" s="356">
        <v>162.44999999999999</v>
      </c>
    </row>
    <row r="3706" spans="1:4">
      <c r="A3706" s="353">
        <v>1082</v>
      </c>
      <c r="B3706" s="354" t="s">
        <v>12018</v>
      </c>
      <c r="C3706" s="355" t="s">
        <v>730</v>
      </c>
      <c r="D3706" s="356">
        <v>257.08999999999997</v>
      </c>
    </row>
    <row r="3707" spans="1:4">
      <c r="A3707" s="353">
        <v>12316</v>
      </c>
      <c r="B3707" s="354" t="s">
        <v>12019</v>
      </c>
      <c r="C3707" s="355" t="s">
        <v>730</v>
      </c>
      <c r="D3707" s="356">
        <v>117.83</v>
      </c>
    </row>
    <row r="3708" spans="1:4">
      <c r="A3708" s="353">
        <v>12317</v>
      </c>
      <c r="B3708" s="354" t="s">
        <v>12020</v>
      </c>
      <c r="C3708" s="355" t="s">
        <v>730</v>
      </c>
      <c r="D3708" s="356">
        <v>140.52000000000001</v>
      </c>
    </row>
    <row r="3709" spans="1:4">
      <c r="A3709" s="353">
        <v>12318</v>
      </c>
      <c r="B3709" s="354" t="s">
        <v>12021</v>
      </c>
      <c r="C3709" s="355" t="s">
        <v>730</v>
      </c>
      <c r="D3709" s="356">
        <v>161.88</v>
      </c>
    </row>
    <row r="3710" spans="1:4" ht="30">
      <c r="A3710" s="353">
        <v>5104</v>
      </c>
      <c r="B3710" s="354" t="s">
        <v>12022</v>
      </c>
      <c r="C3710" s="355" t="s">
        <v>733</v>
      </c>
      <c r="D3710" s="356">
        <v>74.34</v>
      </c>
    </row>
    <row r="3711" spans="1:4">
      <c r="A3711" s="353">
        <v>44530</v>
      </c>
      <c r="B3711" s="354" t="s">
        <v>12023</v>
      </c>
      <c r="C3711" s="355" t="s">
        <v>730</v>
      </c>
      <c r="D3711" s="356">
        <v>61.21</v>
      </c>
    </row>
    <row r="3712" spans="1:4">
      <c r="A3712" s="353">
        <v>2710</v>
      </c>
      <c r="B3712" s="354" t="s">
        <v>12024</v>
      </c>
      <c r="C3712" s="355" t="s">
        <v>730</v>
      </c>
      <c r="D3712" s="356">
        <v>48.89</v>
      </c>
    </row>
    <row r="3713" spans="1:4">
      <c r="A3713" s="353">
        <v>14575</v>
      </c>
      <c r="B3713" s="354" t="s">
        <v>12025</v>
      </c>
      <c r="C3713" s="355" t="s">
        <v>730</v>
      </c>
      <c r="D3713" s="356">
        <v>4648702.6399999997</v>
      </c>
    </row>
    <row r="3714" spans="1:4">
      <c r="A3714" s="353">
        <v>20043</v>
      </c>
      <c r="B3714" s="354" t="s">
        <v>12026</v>
      </c>
      <c r="C3714" s="355" t="s">
        <v>730</v>
      </c>
      <c r="D3714" s="356">
        <v>9.3800000000000008</v>
      </c>
    </row>
    <row r="3715" spans="1:4">
      <c r="A3715" s="353">
        <v>20044</v>
      </c>
      <c r="B3715" s="354" t="s">
        <v>12027</v>
      </c>
      <c r="C3715" s="355" t="s">
        <v>730</v>
      </c>
      <c r="D3715" s="356">
        <v>10.88</v>
      </c>
    </row>
    <row r="3716" spans="1:4">
      <c r="A3716" s="353">
        <v>20042</v>
      </c>
      <c r="B3716" s="354" t="s">
        <v>12028</v>
      </c>
      <c r="C3716" s="355" t="s">
        <v>730</v>
      </c>
      <c r="D3716" s="356">
        <v>8.14</v>
      </c>
    </row>
    <row r="3717" spans="1:4">
      <c r="A3717" s="353">
        <v>20046</v>
      </c>
      <c r="B3717" s="354" t="s">
        <v>12029</v>
      </c>
      <c r="C3717" s="355" t="s">
        <v>730</v>
      </c>
      <c r="D3717" s="356">
        <v>19.260000000000002</v>
      </c>
    </row>
    <row r="3718" spans="1:4">
      <c r="A3718" s="353">
        <v>20047</v>
      </c>
      <c r="B3718" s="354" t="s">
        <v>12030</v>
      </c>
      <c r="C3718" s="355" t="s">
        <v>730</v>
      </c>
      <c r="D3718" s="356">
        <v>57.76</v>
      </c>
    </row>
    <row r="3719" spans="1:4">
      <c r="A3719" s="353">
        <v>20045</v>
      </c>
      <c r="B3719" s="354" t="s">
        <v>12031</v>
      </c>
      <c r="C3719" s="355" t="s">
        <v>730</v>
      </c>
      <c r="D3719" s="356">
        <v>9.74</v>
      </c>
    </row>
    <row r="3720" spans="1:4" ht="30">
      <c r="A3720" s="353">
        <v>20972</v>
      </c>
      <c r="B3720" s="354" t="s">
        <v>12032</v>
      </c>
      <c r="C3720" s="355" t="s">
        <v>730</v>
      </c>
      <c r="D3720" s="356">
        <v>204.28</v>
      </c>
    </row>
    <row r="3721" spans="1:4">
      <c r="A3721" s="353">
        <v>11321</v>
      </c>
      <c r="B3721" s="354" t="s">
        <v>12033</v>
      </c>
      <c r="C3721" s="355" t="s">
        <v>730</v>
      </c>
      <c r="D3721" s="356">
        <v>24.08</v>
      </c>
    </row>
    <row r="3722" spans="1:4">
      <c r="A3722" s="353">
        <v>11323</v>
      </c>
      <c r="B3722" s="354" t="s">
        <v>12034</v>
      </c>
      <c r="C3722" s="355" t="s">
        <v>730</v>
      </c>
      <c r="D3722" s="356">
        <v>27.69</v>
      </c>
    </row>
    <row r="3723" spans="1:4">
      <c r="A3723" s="353">
        <v>20327</v>
      </c>
      <c r="B3723" s="354" t="s">
        <v>12035</v>
      </c>
      <c r="C3723" s="355" t="s">
        <v>730</v>
      </c>
      <c r="D3723" s="356">
        <v>15.72</v>
      </c>
    </row>
    <row r="3724" spans="1:4" ht="45">
      <c r="A3724" s="353">
        <v>13390</v>
      </c>
      <c r="B3724" s="354" t="s">
        <v>12036</v>
      </c>
      <c r="C3724" s="355" t="s">
        <v>730</v>
      </c>
      <c r="D3724" s="356">
        <v>148.71</v>
      </c>
    </row>
    <row r="3725" spans="1:4">
      <c r="A3725" s="353">
        <v>6034</v>
      </c>
      <c r="B3725" s="354" t="s">
        <v>12037</v>
      </c>
      <c r="C3725" s="355" t="s">
        <v>730</v>
      </c>
      <c r="D3725" s="356">
        <v>13.09</v>
      </c>
    </row>
    <row r="3726" spans="1:4">
      <c r="A3726" s="353">
        <v>6036</v>
      </c>
      <c r="B3726" s="354" t="s">
        <v>12038</v>
      </c>
      <c r="C3726" s="355" t="s">
        <v>730</v>
      </c>
      <c r="D3726" s="356">
        <v>17.829999999999998</v>
      </c>
    </row>
    <row r="3727" spans="1:4">
      <c r="A3727" s="353">
        <v>6031</v>
      </c>
      <c r="B3727" s="354" t="s">
        <v>12039</v>
      </c>
      <c r="C3727" s="355" t="s">
        <v>730</v>
      </c>
      <c r="D3727" s="356">
        <v>20.95</v>
      </c>
    </row>
    <row r="3728" spans="1:4">
      <c r="A3728" s="353">
        <v>6029</v>
      </c>
      <c r="B3728" s="354" t="s">
        <v>12040</v>
      </c>
      <c r="C3728" s="355" t="s">
        <v>730</v>
      </c>
      <c r="D3728" s="356">
        <v>21.17</v>
      </c>
    </row>
    <row r="3729" spans="1:4">
      <c r="A3729" s="353">
        <v>6033</v>
      </c>
      <c r="B3729" s="354" t="s">
        <v>12041</v>
      </c>
      <c r="C3729" s="355" t="s">
        <v>730</v>
      </c>
      <c r="D3729" s="356">
        <v>27.9</v>
      </c>
    </row>
    <row r="3730" spans="1:4">
      <c r="A3730" s="353">
        <v>11672</v>
      </c>
      <c r="B3730" s="354" t="s">
        <v>12042</v>
      </c>
      <c r="C3730" s="355" t="s">
        <v>730</v>
      </c>
      <c r="D3730" s="356">
        <v>60.7</v>
      </c>
    </row>
    <row r="3731" spans="1:4">
      <c r="A3731" s="353">
        <v>11669</v>
      </c>
      <c r="B3731" s="354" t="s">
        <v>12043</v>
      </c>
      <c r="C3731" s="355" t="s">
        <v>730</v>
      </c>
      <c r="D3731" s="356">
        <v>57.81</v>
      </c>
    </row>
    <row r="3732" spans="1:4">
      <c r="A3732" s="353">
        <v>11670</v>
      </c>
      <c r="B3732" s="354" t="s">
        <v>12044</v>
      </c>
      <c r="C3732" s="355" t="s">
        <v>730</v>
      </c>
      <c r="D3732" s="356">
        <v>22.14</v>
      </c>
    </row>
    <row r="3733" spans="1:4">
      <c r="A3733" s="353">
        <v>20055</v>
      </c>
      <c r="B3733" s="354" t="s">
        <v>12045</v>
      </c>
      <c r="C3733" s="355" t="s">
        <v>730</v>
      </c>
      <c r="D3733" s="356">
        <v>43.29</v>
      </c>
    </row>
    <row r="3734" spans="1:4">
      <c r="A3734" s="353">
        <v>11671</v>
      </c>
      <c r="B3734" s="354" t="s">
        <v>12046</v>
      </c>
      <c r="C3734" s="355" t="s">
        <v>730</v>
      </c>
      <c r="D3734" s="356">
        <v>92.9</v>
      </c>
    </row>
    <row r="3735" spans="1:4">
      <c r="A3735" s="353">
        <v>6032</v>
      </c>
      <c r="B3735" s="354" t="s">
        <v>12047</v>
      </c>
      <c r="C3735" s="355" t="s">
        <v>730</v>
      </c>
      <c r="D3735" s="356">
        <v>26.53</v>
      </c>
    </row>
    <row r="3736" spans="1:4">
      <c r="A3736" s="353">
        <v>11673</v>
      </c>
      <c r="B3736" s="354" t="s">
        <v>12048</v>
      </c>
      <c r="C3736" s="355" t="s">
        <v>730</v>
      </c>
      <c r="D3736" s="356">
        <v>20.9</v>
      </c>
    </row>
    <row r="3737" spans="1:4">
      <c r="A3737" s="353">
        <v>11674</v>
      </c>
      <c r="B3737" s="354" t="s">
        <v>12049</v>
      </c>
      <c r="C3737" s="355" t="s">
        <v>730</v>
      </c>
      <c r="D3737" s="356">
        <v>26.91</v>
      </c>
    </row>
    <row r="3738" spans="1:4">
      <c r="A3738" s="353">
        <v>11675</v>
      </c>
      <c r="B3738" s="354" t="s">
        <v>12050</v>
      </c>
      <c r="C3738" s="355" t="s">
        <v>730</v>
      </c>
      <c r="D3738" s="356">
        <v>42.72</v>
      </c>
    </row>
    <row r="3739" spans="1:4">
      <c r="A3739" s="353">
        <v>11676</v>
      </c>
      <c r="B3739" s="354" t="s">
        <v>12051</v>
      </c>
      <c r="C3739" s="355" t="s">
        <v>730</v>
      </c>
      <c r="D3739" s="356">
        <v>57.13</v>
      </c>
    </row>
    <row r="3740" spans="1:4">
      <c r="A3740" s="353">
        <v>11677</v>
      </c>
      <c r="B3740" s="354" t="s">
        <v>12052</v>
      </c>
      <c r="C3740" s="355" t="s">
        <v>730</v>
      </c>
      <c r="D3740" s="356">
        <v>59</v>
      </c>
    </row>
    <row r="3741" spans="1:4">
      <c r="A3741" s="353">
        <v>11678</v>
      </c>
      <c r="B3741" s="354" t="s">
        <v>12053</v>
      </c>
      <c r="C3741" s="355" t="s">
        <v>730</v>
      </c>
      <c r="D3741" s="356">
        <v>108.06</v>
      </c>
    </row>
    <row r="3742" spans="1:4">
      <c r="A3742" s="353">
        <v>6038</v>
      </c>
      <c r="B3742" s="354" t="s">
        <v>12054</v>
      </c>
      <c r="C3742" s="355" t="s">
        <v>730</v>
      </c>
      <c r="D3742" s="356">
        <v>6.85</v>
      </c>
    </row>
    <row r="3743" spans="1:4">
      <c r="A3743" s="353">
        <v>11718</v>
      </c>
      <c r="B3743" s="354" t="s">
        <v>12055</v>
      </c>
      <c r="C3743" s="355" t="s">
        <v>730</v>
      </c>
      <c r="D3743" s="356">
        <v>19.55</v>
      </c>
    </row>
    <row r="3744" spans="1:4">
      <c r="A3744" s="353">
        <v>6037</v>
      </c>
      <c r="B3744" s="354" t="s">
        <v>12056</v>
      </c>
      <c r="C3744" s="355" t="s">
        <v>730</v>
      </c>
      <c r="D3744" s="356">
        <v>14.26</v>
      </c>
    </row>
    <row r="3745" spans="1:4">
      <c r="A3745" s="353">
        <v>11719</v>
      </c>
      <c r="B3745" s="354" t="s">
        <v>12057</v>
      </c>
      <c r="C3745" s="355" t="s">
        <v>730</v>
      </c>
      <c r="D3745" s="356">
        <v>15.86</v>
      </c>
    </row>
    <row r="3746" spans="1:4">
      <c r="A3746" s="353">
        <v>6019</v>
      </c>
      <c r="B3746" s="354" t="s">
        <v>12058</v>
      </c>
      <c r="C3746" s="355" t="s">
        <v>730</v>
      </c>
      <c r="D3746" s="356">
        <v>62.76</v>
      </c>
    </row>
    <row r="3747" spans="1:4">
      <c r="A3747" s="353">
        <v>6010</v>
      </c>
      <c r="B3747" s="354" t="s">
        <v>12059</v>
      </c>
      <c r="C3747" s="355" t="s">
        <v>730</v>
      </c>
      <c r="D3747" s="356">
        <v>107.99</v>
      </c>
    </row>
    <row r="3748" spans="1:4">
      <c r="A3748" s="353">
        <v>6017</v>
      </c>
      <c r="B3748" s="354" t="s">
        <v>12060</v>
      </c>
      <c r="C3748" s="355" t="s">
        <v>730</v>
      </c>
      <c r="D3748" s="356">
        <v>85.53</v>
      </c>
    </row>
    <row r="3749" spans="1:4">
      <c r="A3749" s="353">
        <v>6020</v>
      </c>
      <c r="B3749" s="354" t="s">
        <v>12061</v>
      </c>
      <c r="C3749" s="355" t="s">
        <v>730</v>
      </c>
      <c r="D3749" s="356">
        <v>37.69</v>
      </c>
    </row>
    <row r="3750" spans="1:4">
      <c r="A3750" s="353">
        <v>6028</v>
      </c>
      <c r="B3750" s="354" t="s">
        <v>12062</v>
      </c>
      <c r="C3750" s="355" t="s">
        <v>730</v>
      </c>
      <c r="D3750" s="356">
        <v>150.41</v>
      </c>
    </row>
    <row r="3751" spans="1:4">
      <c r="A3751" s="353">
        <v>6011</v>
      </c>
      <c r="B3751" s="354" t="s">
        <v>12063</v>
      </c>
      <c r="C3751" s="355" t="s">
        <v>730</v>
      </c>
      <c r="D3751" s="356">
        <v>311.94</v>
      </c>
    </row>
    <row r="3752" spans="1:4">
      <c r="A3752" s="353">
        <v>6012</v>
      </c>
      <c r="B3752" s="354" t="s">
        <v>12064</v>
      </c>
      <c r="C3752" s="355" t="s">
        <v>730</v>
      </c>
      <c r="D3752" s="356">
        <v>377.66</v>
      </c>
    </row>
    <row r="3753" spans="1:4">
      <c r="A3753" s="353">
        <v>6016</v>
      </c>
      <c r="B3753" s="354" t="s">
        <v>12065</v>
      </c>
      <c r="C3753" s="355" t="s">
        <v>730</v>
      </c>
      <c r="D3753" s="356">
        <v>39.76</v>
      </c>
    </row>
    <row r="3754" spans="1:4">
      <c r="A3754" s="353">
        <v>6027</v>
      </c>
      <c r="B3754" s="354" t="s">
        <v>12066</v>
      </c>
      <c r="C3754" s="355" t="s">
        <v>730</v>
      </c>
      <c r="D3754" s="356">
        <v>786.9</v>
      </c>
    </row>
    <row r="3755" spans="1:4">
      <c r="A3755" s="353">
        <v>6013</v>
      </c>
      <c r="B3755" s="354" t="s">
        <v>12067</v>
      </c>
      <c r="C3755" s="355" t="s">
        <v>730</v>
      </c>
      <c r="D3755" s="356">
        <v>118.74</v>
      </c>
    </row>
    <row r="3756" spans="1:4" ht="30">
      <c r="A3756" s="353">
        <v>6015</v>
      </c>
      <c r="B3756" s="354" t="s">
        <v>12068</v>
      </c>
      <c r="C3756" s="355" t="s">
        <v>730</v>
      </c>
      <c r="D3756" s="356">
        <v>172.67</v>
      </c>
    </row>
    <row r="3757" spans="1:4" ht="30">
      <c r="A3757" s="353">
        <v>6014</v>
      </c>
      <c r="B3757" s="354" t="s">
        <v>12069</v>
      </c>
      <c r="C3757" s="355" t="s">
        <v>730</v>
      </c>
      <c r="D3757" s="356">
        <v>165.09</v>
      </c>
    </row>
    <row r="3758" spans="1:4" ht="30">
      <c r="A3758" s="353">
        <v>6006</v>
      </c>
      <c r="B3758" s="354" t="s">
        <v>12070</v>
      </c>
      <c r="C3758" s="355" t="s">
        <v>730</v>
      </c>
      <c r="D3758" s="356">
        <v>85.99</v>
      </c>
    </row>
    <row r="3759" spans="1:4" ht="30">
      <c r="A3759" s="353">
        <v>6005</v>
      </c>
      <c r="B3759" s="354" t="s">
        <v>12071</v>
      </c>
      <c r="C3759" s="355" t="s">
        <v>730</v>
      </c>
      <c r="D3759" s="356">
        <v>97</v>
      </c>
    </row>
    <row r="3760" spans="1:4">
      <c r="A3760" s="353">
        <v>11756</v>
      </c>
      <c r="B3760" s="354" t="s">
        <v>12072</v>
      </c>
      <c r="C3760" s="355" t="s">
        <v>730</v>
      </c>
      <c r="D3760" s="356">
        <v>46.33</v>
      </c>
    </row>
    <row r="3761" spans="1:4" ht="45">
      <c r="A3761" s="353">
        <v>10904</v>
      </c>
      <c r="B3761" s="354" t="s">
        <v>12073</v>
      </c>
      <c r="C3761" s="355" t="s">
        <v>730</v>
      </c>
      <c r="D3761" s="356">
        <v>286</v>
      </c>
    </row>
    <row r="3762" spans="1:4">
      <c r="A3762" s="353">
        <v>11752</v>
      </c>
      <c r="B3762" s="354" t="s">
        <v>12074</v>
      </c>
      <c r="C3762" s="355" t="s">
        <v>730</v>
      </c>
      <c r="D3762" s="356">
        <v>26.71</v>
      </c>
    </row>
    <row r="3763" spans="1:4">
      <c r="A3763" s="353">
        <v>11753</v>
      </c>
      <c r="B3763" s="354" t="s">
        <v>12075</v>
      </c>
      <c r="C3763" s="355" t="s">
        <v>730</v>
      </c>
      <c r="D3763" s="356">
        <v>31.89</v>
      </c>
    </row>
    <row r="3764" spans="1:4" ht="30">
      <c r="A3764" s="353">
        <v>6021</v>
      </c>
      <c r="B3764" s="354" t="s">
        <v>12076</v>
      </c>
      <c r="C3764" s="355" t="s">
        <v>730</v>
      </c>
      <c r="D3764" s="356">
        <v>88.5</v>
      </c>
    </row>
    <row r="3765" spans="1:4" ht="30">
      <c r="A3765" s="353">
        <v>6024</v>
      </c>
      <c r="B3765" s="354" t="s">
        <v>12077</v>
      </c>
      <c r="C3765" s="355" t="s">
        <v>730</v>
      </c>
      <c r="D3765" s="356">
        <v>91.49</v>
      </c>
    </row>
    <row r="3766" spans="1:4">
      <c r="A3766" s="353">
        <v>38379</v>
      </c>
      <c r="B3766" s="354" t="s">
        <v>12078</v>
      </c>
      <c r="C3766" s="355" t="s">
        <v>732</v>
      </c>
      <c r="D3766" s="356">
        <v>45.69</v>
      </c>
    </row>
    <row r="3767" spans="1:4" ht="30">
      <c r="A3767" s="353">
        <v>13897</v>
      </c>
      <c r="B3767" s="354" t="s">
        <v>12079</v>
      </c>
      <c r="C3767" s="355" t="s">
        <v>730</v>
      </c>
      <c r="D3767" s="356">
        <v>6173.11</v>
      </c>
    </row>
    <row r="3768" spans="1:4">
      <c r="A3768" s="353">
        <v>10640</v>
      </c>
      <c r="B3768" s="354" t="s">
        <v>12080</v>
      </c>
      <c r="C3768" s="355" t="s">
        <v>730</v>
      </c>
      <c r="D3768" s="356">
        <v>13369.66</v>
      </c>
    </row>
    <row r="3769" spans="1:4">
      <c r="A3769" s="353">
        <v>34357</v>
      </c>
      <c r="B3769" s="354" t="s">
        <v>12081</v>
      </c>
      <c r="C3769" s="355" t="s">
        <v>733</v>
      </c>
      <c r="D3769" s="356">
        <v>4.22</v>
      </c>
    </row>
    <row r="3770" spans="1:4">
      <c r="A3770" s="353">
        <v>37329</v>
      </c>
      <c r="B3770" s="354" t="s">
        <v>12082</v>
      </c>
      <c r="C3770" s="355" t="s">
        <v>733</v>
      </c>
      <c r="D3770" s="356">
        <v>89.04</v>
      </c>
    </row>
    <row r="3771" spans="1:4">
      <c r="A3771" s="353">
        <v>2510</v>
      </c>
      <c r="B3771" s="354" t="s">
        <v>12083</v>
      </c>
      <c r="C3771" s="355" t="s">
        <v>730</v>
      </c>
      <c r="D3771" s="356">
        <v>37.24</v>
      </c>
    </row>
    <row r="3772" spans="1:4" ht="30">
      <c r="A3772" s="353">
        <v>12359</v>
      </c>
      <c r="B3772" s="354" t="s">
        <v>12084</v>
      </c>
      <c r="C3772" s="355" t="s">
        <v>730</v>
      </c>
      <c r="D3772" s="356">
        <v>162.19</v>
      </c>
    </row>
    <row r="3773" spans="1:4">
      <c r="A3773" s="353">
        <v>7353</v>
      </c>
      <c r="B3773" s="354" t="s">
        <v>12085</v>
      </c>
      <c r="C3773" s="355" t="s">
        <v>734</v>
      </c>
      <c r="D3773" s="356">
        <v>30.28</v>
      </c>
    </row>
    <row r="3774" spans="1:4">
      <c r="A3774" s="353">
        <v>36144</v>
      </c>
      <c r="B3774" s="354" t="s">
        <v>12086</v>
      </c>
      <c r="C3774" s="355" t="s">
        <v>730</v>
      </c>
      <c r="D3774" s="356">
        <v>1.92</v>
      </c>
    </row>
    <row r="3775" spans="1:4">
      <c r="A3775" s="353">
        <v>10518</v>
      </c>
      <c r="B3775" s="354" t="s">
        <v>12087</v>
      </c>
      <c r="C3775" s="355" t="s">
        <v>730</v>
      </c>
      <c r="D3775" s="356">
        <v>116.96</v>
      </c>
    </row>
    <row r="3776" spans="1:4" ht="45">
      <c r="A3776" s="353">
        <v>36530</v>
      </c>
      <c r="B3776" s="354" t="s">
        <v>12088</v>
      </c>
      <c r="C3776" s="355" t="s">
        <v>730</v>
      </c>
      <c r="D3776" s="356">
        <v>477109.74</v>
      </c>
    </row>
    <row r="3777" spans="1:4" ht="60">
      <c r="A3777" s="353">
        <v>6046</v>
      </c>
      <c r="B3777" s="354" t="s">
        <v>12089</v>
      </c>
      <c r="C3777" s="355" t="s">
        <v>730</v>
      </c>
      <c r="D3777" s="356">
        <v>517500</v>
      </c>
    </row>
    <row r="3778" spans="1:4" ht="45">
      <c r="A3778" s="353">
        <v>36531</v>
      </c>
      <c r="B3778" s="354" t="s">
        <v>12090</v>
      </c>
      <c r="C3778" s="355" t="s">
        <v>730</v>
      </c>
      <c r="D3778" s="356">
        <v>536432.89</v>
      </c>
    </row>
    <row r="3779" spans="1:4" ht="30">
      <c r="A3779" s="353">
        <v>34684</v>
      </c>
      <c r="B3779" s="354" t="s">
        <v>12091</v>
      </c>
      <c r="C3779" s="355" t="s">
        <v>731</v>
      </c>
      <c r="D3779" s="356">
        <v>283.82</v>
      </c>
    </row>
    <row r="3780" spans="1:4" ht="30">
      <c r="A3780" s="353">
        <v>34683</v>
      </c>
      <c r="B3780" s="354" t="s">
        <v>12092</v>
      </c>
      <c r="C3780" s="355" t="s">
        <v>731</v>
      </c>
      <c r="D3780" s="356">
        <v>177.39</v>
      </c>
    </row>
    <row r="3781" spans="1:4" ht="30">
      <c r="A3781" s="353">
        <v>533</v>
      </c>
      <c r="B3781" s="354" t="s">
        <v>12093</v>
      </c>
      <c r="C3781" s="355" t="s">
        <v>731</v>
      </c>
      <c r="D3781" s="356">
        <v>32.5</v>
      </c>
    </row>
    <row r="3782" spans="1:4" ht="30">
      <c r="A3782" s="353">
        <v>10515</v>
      </c>
      <c r="B3782" s="354" t="s">
        <v>12094</v>
      </c>
      <c r="C3782" s="355" t="s">
        <v>731</v>
      </c>
      <c r="D3782" s="356">
        <v>61.32</v>
      </c>
    </row>
    <row r="3783" spans="1:4" ht="30">
      <c r="A3783" s="353">
        <v>536</v>
      </c>
      <c r="B3783" s="354" t="s">
        <v>12095</v>
      </c>
      <c r="C3783" s="355" t="s">
        <v>731</v>
      </c>
      <c r="D3783" s="356">
        <v>44.36</v>
      </c>
    </row>
    <row r="3784" spans="1:4">
      <c r="A3784" s="353">
        <v>153</v>
      </c>
      <c r="B3784" s="354" t="s">
        <v>12096</v>
      </c>
      <c r="C3784" s="355" t="s">
        <v>734</v>
      </c>
      <c r="D3784" s="356">
        <v>105.61</v>
      </c>
    </row>
    <row r="3785" spans="1:4" ht="30">
      <c r="A3785" s="353">
        <v>34682</v>
      </c>
      <c r="B3785" s="354" t="s">
        <v>12097</v>
      </c>
      <c r="C3785" s="355" t="s">
        <v>731</v>
      </c>
      <c r="D3785" s="356">
        <v>135.65</v>
      </c>
    </row>
    <row r="3786" spans="1:4" ht="30">
      <c r="A3786" s="353">
        <v>20205</v>
      </c>
      <c r="B3786" s="354" t="s">
        <v>12098</v>
      </c>
      <c r="C3786" s="355" t="s">
        <v>732</v>
      </c>
      <c r="D3786" s="356">
        <v>3.71</v>
      </c>
    </row>
    <row r="3787" spans="1:4" ht="30">
      <c r="A3787" s="353">
        <v>4412</v>
      </c>
      <c r="B3787" s="354" t="s">
        <v>12099</v>
      </c>
      <c r="C3787" s="355" t="s">
        <v>732</v>
      </c>
      <c r="D3787" s="356">
        <v>2.2200000000000002</v>
      </c>
    </row>
    <row r="3788" spans="1:4" ht="30">
      <c r="A3788" s="353">
        <v>4408</v>
      </c>
      <c r="B3788" s="354" t="s">
        <v>12100</v>
      </c>
      <c r="C3788" s="355" t="s">
        <v>732</v>
      </c>
      <c r="D3788" s="356">
        <v>2.78</v>
      </c>
    </row>
    <row r="3789" spans="1:4">
      <c r="A3789" s="353">
        <v>36250</v>
      </c>
      <c r="B3789" s="354" t="s">
        <v>12101</v>
      </c>
      <c r="C3789" s="355" t="s">
        <v>732</v>
      </c>
      <c r="D3789" s="356">
        <v>6.51</v>
      </c>
    </row>
    <row r="3790" spans="1:4">
      <c r="A3790" s="353">
        <v>10857</v>
      </c>
      <c r="B3790" s="354" t="s">
        <v>12102</v>
      </c>
      <c r="C3790" s="355" t="s">
        <v>732</v>
      </c>
      <c r="D3790" s="356">
        <v>15.58</v>
      </c>
    </row>
    <row r="3791" spans="1:4">
      <c r="A3791" s="353">
        <v>4803</v>
      </c>
      <c r="B3791" s="354" t="s">
        <v>12103</v>
      </c>
      <c r="C3791" s="355" t="s">
        <v>732</v>
      </c>
      <c r="D3791" s="356">
        <v>31.88</v>
      </c>
    </row>
    <row r="3792" spans="1:4" ht="30">
      <c r="A3792" s="353">
        <v>6186</v>
      </c>
      <c r="B3792" s="354" t="s">
        <v>12104</v>
      </c>
      <c r="C3792" s="355" t="s">
        <v>732</v>
      </c>
      <c r="D3792" s="356">
        <v>14.13</v>
      </c>
    </row>
    <row r="3793" spans="1:4">
      <c r="A3793" s="353">
        <v>4829</v>
      </c>
      <c r="B3793" s="354" t="s">
        <v>12105</v>
      </c>
      <c r="C3793" s="355" t="s">
        <v>732</v>
      </c>
      <c r="D3793" s="356">
        <v>58.38</v>
      </c>
    </row>
    <row r="3794" spans="1:4">
      <c r="A3794" s="353">
        <v>39829</v>
      </c>
      <c r="B3794" s="354" t="s">
        <v>12106</v>
      </c>
      <c r="C3794" s="355" t="s">
        <v>732</v>
      </c>
      <c r="D3794" s="356">
        <v>33.29</v>
      </c>
    </row>
    <row r="3795" spans="1:4" ht="30">
      <c r="A3795" s="353">
        <v>20231</v>
      </c>
      <c r="B3795" s="354" t="s">
        <v>12107</v>
      </c>
      <c r="C3795" s="355" t="s">
        <v>732</v>
      </c>
      <c r="D3795" s="356">
        <v>69.209999999999994</v>
      </c>
    </row>
    <row r="3796" spans="1:4">
      <c r="A3796" s="353">
        <v>4804</v>
      </c>
      <c r="B3796" s="354" t="s">
        <v>12108</v>
      </c>
      <c r="C3796" s="355" t="s">
        <v>732</v>
      </c>
      <c r="D3796" s="356">
        <v>24.48</v>
      </c>
    </row>
    <row r="3797" spans="1:4">
      <c r="A3797" s="353">
        <v>34680</v>
      </c>
      <c r="B3797" s="354" t="s">
        <v>12109</v>
      </c>
      <c r="C3797" s="355" t="s">
        <v>732</v>
      </c>
      <c r="D3797" s="356">
        <v>41.73</v>
      </c>
    </row>
    <row r="3798" spans="1:4" ht="30">
      <c r="A3798" s="353">
        <v>11573</v>
      </c>
      <c r="B3798" s="354" t="s">
        <v>12110</v>
      </c>
      <c r="C3798" s="355" t="s">
        <v>730</v>
      </c>
      <c r="D3798" s="356">
        <v>5.78</v>
      </c>
    </row>
    <row r="3799" spans="1:4">
      <c r="A3799" s="353">
        <v>38401</v>
      </c>
      <c r="B3799" s="354" t="s">
        <v>12111</v>
      </c>
      <c r="C3799" s="355" t="s">
        <v>730</v>
      </c>
      <c r="D3799" s="356">
        <v>14.92</v>
      </c>
    </row>
    <row r="3800" spans="1:4" ht="30">
      <c r="A3800" s="353">
        <v>11575</v>
      </c>
      <c r="B3800" s="354" t="s">
        <v>12112</v>
      </c>
      <c r="C3800" s="355" t="s">
        <v>730</v>
      </c>
      <c r="D3800" s="356">
        <v>55.79</v>
      </c>
    </row>
    <row r="3801" spans="1:4" ht="30">
      <c r="A3801" s="353">
        <v>38179</v>
      </c>
      <c r="B3801" s="354" t="s">
        <v>12113</v>
      </c>
      <c r="C3801" s="355" t="s">
        <v>730</v>
      </c>
      <c r="D3801" s="356">
        <v>46.13</v>
      </c>
    </row>
    <row r="3802" spans="1:4" ht="30">
      <c r="A3802" s="353">
        <v>20256</v>
      </c>
      <c r="B3802" s="354" t="s">
        <v>12114</v>
      </c>
      <c r="C3802" s="355" t="s">
        <v>730</v>
      </c>
      <c r="D3802" s="356">
        <v>0.31</v>
      </c>
    </row>
    <row r="3803" spans="1:4" ht="30">
      <c r="A3803" s="353">
        <v>14511</v>
      </c>
      <c r="B3803" s="354" t="s">
        <v>12115</v>
      </c>
      <c r="C3803" s="355" t="s">
        <v>730</v>
      </c>
      <c r="D3803" s="356">
        <v>997825.41</v>
      </c>
    </row>
    <row r="3804" spans="1:4" ht="30">
      <c r="A3804" s="353">
        <v>10642</v>
      </c>
      <c r="B3804" s="354" t="s">
        <v>12116</v>
      </c>
      <c r="C3804" s="355" t="s">
        <v>730</v>
      </c>
      <c r="D3804" s="356">
        <v>940000</v>
      </c>
    </row>
    <row r="3805" spans="1:4" ht="45">
      <c r="A3805" s="353">
        <v>14489</v>
      </c>
      <c r="B3805" s="354" t="s">
        <v>12117</v>
      </c>
      <c r="C3805" s="355" t="s">
        <v>730</v>
      </c>
      <c r="D3805" s="356">
        <v>833762.51</v>
      </c>
    </row>
    <row r="3806" spans="1:4" ht="30">
      <c r="A3806" s="353">
        <v>14513</v>
      </c>
      <c r="B3806" s="354" t="s">
        <v>12118</v>
      </c>
      <c r="C3806" s="355" t="s">
        <v>730</v>
      </c>
      <c r="D3806" s="356">
        <v>625341.67000000004</v>
      </c>
    </row>
    <row r="3807" spans="1:4" ht="30">
      <c r="A3807" s="353">
        <v>13600</v>
      </c>
      <c r="B3807" s="354" t="s">
        <v>12119</v>
      </c>
      <c r="C3807" s="355" t="s">
        <v>730</v>
      </c>
      <c r="D3807" s="356">
        <v>806866.86</v>
      </c>
    </row>
    <row r="3808" spans="1:4" ht="30">
      <c r="A3808" s="353">
        <v>10646</v>
      </c>
      <c r="B3808" s="354" t="s">
        <v>12120</v>
      </c>
      <c r="C3808" s="355" t="s">
        <v>730</v>
      </c>
      <c r="D3808" s="356">
        <v>601465.48</v>
      </c>
    </row>
    <row r="3809" spans="1:4" ht="30">
      <c r="A3809" s="353">
        <v>6070</v>
      </c>
      <c r="B3809" s="354" t="s">
        <v>12121</v>
      </c>
      <c r="C3809" s="355" t="s">
        <v>730</v>
      </c>
      <c r="D3809" s="356">
        <v>821828.55</v>
      </c>
    </row>
    <row r="3810" spans="1:4" ht="30">
      <c r="A3810" s="353">
        <v>6069</v>
      </c>
      <c r="B3810" s="354" t="s">
        <v>12122</v>
      </c>
      <c r="C3810" s="355" t="s">
        <v>730</v>
      </c>
      <c r="D3810" s="356">
        <v>181554.32</v>
      </c>
    </row>
    <row r="3811" spans="1:4" ht="30">
      <c r="A3811" s="353">
        <v>14626</v>
      </c>
      <c r="B3811" s="354" t="s">
        <v>12123</v>
      </c>
      <c r="C3811" s="355" t="s">
        <v>730</v>
      </c>
      <c r="D3811" s="356">
        <v>899714.32</v>
      </c>
    </row>
    <row r="3812" spans="1:4" ht="30">
      <c r="A3812" s="353">
        <v>6067</v>
      </c>
      <c r="B3812" s="354" t="s">
        <v>12124</v>
      </c>
      <c r="C3812" s="355" t="s">
        <v>730</v>
      </c>
      <c r="D3812" s="356">
        <v>738571.44</v>
      </c>
    </row>
    <row r="3813" spans="1:4">
      <c r="A3813" s="353">
        <v>38393</v>
      </c>
      <c r="B3813" s="354" t="s">
        <v>12125</v>
      </c>
      <c r="C3813" s="355" t="s">
        <v>730</v>
      </c>
      <c r="D3813" s="356">
        <v>14.95</v>
      </c>
    </row>
    <row r="3814" spans="1:4">
      <c r="A3814" s="353">
        <v>38390</v>
      </c>
      <c r="B3814" s="354" t="s">
        <v>12126</v>
      </c>
      <c r="C3814" s="355" t="s">
        <v>730</v>
      </c>
      <c r="D3814" s="356">
        <v>33.159999999999997</v>
      </c>
    </row>
    <row r="3815" spans="1:4">
      <c r="A3815" s="353">
        <v>36532</v>
      </c>
      <c r="B3815" s="354" t="s">
        <v>12127</v>
      </c>
      <c r="C3815" s="355" t="s">
        <v>730</v>
      </c>
      <c r="D3815" s="356">
        <v>26431.48</v>
      </c>
    </row>
    <row r="3816" spans="1:4" ht="30">
      <c r="A3816" s="353">
        <v>11578</v>
      </c>
      <c r="B3816" s="354" t="s">
        <v>12128</v>
      </c>
      <c r="C3816" s="355" t="s">
        <v>730</v>
      </c>
      <c r="D3816" s="356">
        <v>12.04</v>
      </c>
    </row>
    <row r="3817" spans="1:4" ht="30">
      <c r="A3817" s="353">
        <v>11577</v>
      </c>
      <c r="B3817" s="354" t="s">
        <v>12129</v>
      </c>
      <c r="C3817" s="355" t="s">
        <v>730</v>
      </c>
      <c r="D3817" s="356">
        <v>11.5</v>
      </c>
    </row>
    <row r="3818" spans="1:4" ht="45">
      <c r="A3818" s="353">
        <v>42432</v>
      </c>
      <c r="B3818" s="354" t="s">
        <v>12130</v>
      </c>
      <c r="C3818" s="355" t="s">
        <v>730</v>
      </c>
      <c r="D3818" s="356">
        <v>2424.64</v>
      </c>
    </row>
    <row r="3819" spans="1:4" ht="45">
      <c r="A3819" s="353">
        <v>42437</v>
      </c>
      <c r="B3819" s="354" t="s">
        <v>12131</v>
      </c>
      <c r="C3819" s="355" t="s">
        <v>730</v>
      </c>
      <c r="D3819" s="356">
        <v>1843.37</v>
      </c>
    </row>
    <row r="3820" spans="1:4">
      <c r="A3820" s="353">
        <v>1116</v>
      </c>
      <c r="B3820" s="354" t="s">
        <v>12132</v>
      </c>
      <c r="C3820" s="355" t="s">
        <v>732</v>
      </c>
      <c r="D3820" s="356">
        <v>19.559999999999999</v>
      </c>
    </row>
    <row r="3821" spans="1:4">
      <c r="A3821" s="353">
        <v>1115</v>
      </c>
      <c r="B3821" s="354" t="s">
        <v>12133</v>
      </c>
      <c r="C3821" s="355" t="s">
        <v>732</v>
      </c>
      <c r="D3821" s="356">
        <v>23.44</v>
      </c>
    </row>
    <row r="3822" spans="1:4">
      <c r="A3822" s="353">
        <v>1113</v>
      </c>
      <c r="B3822" s="354" t="s">
        <v>12134</v>
      </c>
      <c r="C3822" s="355" t="s">
        <v>732</v>
      </c>
      <c r="D3822" s="356">
        <v>27.4</v>
      </c>
    </row>
    <row r="3823" spans="1:4">
      <c r="A3823" s="353">
        <v>1114</v>
      </c>
      <c r="B3823" s="354" t="s">
        <v>12135</v>
      </c>
      <c r="C3823" s="355" t="s">
        <v>732</v>
      </c>
      <c r="D3823" s="356">
        <v>32.64</v>
      </c>
    </row>
    <row r="3824" spans="1:4">
      <c r="A3824" s="353">
        <v>40873</v>
      </c>
      <c r="B3824" s="354" t="s">
        <v>12136</v>
      </c>
      <c r="C3824" s="355" t="s">
        <v>732</v>
      </c>
      <c r="D3824" s="356">
        <v>25.54</v>
      </c>
    </row>
    <row r="3825" spans="1:4">
      <c r="A3825" s="353">
        <v>20214</v>
      </c>
      <c r="B3825" s="354" t="s">
        <v>12137</v>
      </c>
      <c r="C3825" s="355" t="s">
        <v>730</v>
      </c>
      <c r="D3825" s="356">
        <v>56.19</v>
      </c>
    </row>
    <row r="3826" spans="1:4" ht="30">
      <c r="A3826" s="353">
        <v>7237</v>
      </c>
      <c r="B3826" s="354" t="s">
        <v>12138</v>
      </c>
      <c r="C3826" s="355" t="s">
        <v>730</v>
      </c>
      <c r="D3826" s="356">
        <v>55</v>
      </c>
    </row>
    <row r="3827" spans="1:4">
      <c r="A3827" s="353">
        <v>11757</v>
      </c>
      <c r="B3827" s="354" t="s">
        <v>12139</v>
      </c>
      <c r="C3827" s="355" t="s">
        <v>730</v>
      </c>
      <c r="D3827" s="356">
        <v>84.28</v>
      </c>
    </row>
    <row r="3828" spans="1:4" ht="30">
      <c r="A3828" s="353">
        <v>11758</v>
      </c>
      <c r="B3828" s="354" t="s">
        <v>12140</v>
      </c>
      <c r="C3828" s="355" t="s">
        <v>730</v>
      </c>
      <c r="D3828" s="356">
        <v>40</v>
      </c>
    </row>
    <row r="3829" spans="1:4">
      <c r="A3829" s="353">
        <v>37526</v>
      </c>
      <c r="B3829" s="354" t="s">
        <v>12141</v>
      </c>
      <c r="C3829" s="355" t="s">
        <v>730</v>
      </c>
      <c r="D3829" s="356">
        <v>2.88</v>
      </c>
    </row>
    <row r="3830" spans="1:4">
      <c r="A3830" s="353">
        <v>6076</v>
      </c>
      <c r="B3830" s="354" t="s">
        <v>12142</v>
      </c>
      <c r="C3830" s="355" t="s">
        <v>735</v>
      </c>
      <c r="D3830" s="356">
        <v>65</v>
      </c>
    </row>
    <row r="3831" spans="1:4">
      <c r="A3831" s="353">
        <v>13109</v>
      </c>
      <c r="B3831" s="354" t="s">
        <v>12143</v>
      </c>
      <c r="C3831" s="355" t="s">
        <v>730</v>
      </c>
      <c r="D3831" s="356">
        <v>270.93</v>
      </c>
    </row>
    <row r="3832" spans="1:4">
      <c r="A3832" s="353">
        <v>13110</v>
      </c>
      <c r="B3832" s="354" t="s">
        <v>12144</v>
      </c>
      <c r="C3832" s="355" t="s">
        <v>730</v>
      </c>
      <c r="D3832" s="356">
        <v>356.56</v>
      </c>
    </row>
    <row r="3833" spans="1:4">
      <c r="A3833" s="353">
        <v>7581</v>
      </c>
      <c r="B3833" s="354" t="s">
        <v>12145</v>
      </c>
      <c r="C3833" s="355" t="s">
        <v>730</v>
      </c>
      <c r="D3833" s="356">
        <v>2.69</v>
      </c>
    </row>
    <row r="3834" spans="1:4">
      <c r="A3834" s="353">
        <v>4509</v>
      </c>
      <c r="B3834" s="354" t="s">
        <v>12146</v>
      </c>
      <c r="C3834" s="355" t="s">
        <v>732</v>
      </c>
      <c r="D3834" s="356">
        <v>3.45</v>
      </c>
    </row>
    <row r="3835" spans="1:4">
      <c r="A3835" s="353">
        <v>4512</v>
      </c>
      <c r="B3835" s="354" t="s">
        <v>12147</v>
      </c>
      <c r="C3835" s="355" t="s">
        <v>732</v>
      </c>
      <c r="D3835" s="356">
        <v>1.65</v>
      </c>
    </row>
    <row r="3836" spans="1:4">
      <c r="A3836" s="353">
        <v>4517</v>
      </c>
      <c r="B3836" s="354" t="s">
        <v>12148</v>
      </c>
      <c r="C3836" s="355" t="s">
        <v>732</v>
      </c>
      <c r="D3836" s="356">
        <v>2.38</v>
      </c>
    </row>
    <row r="3837" spans="1:4" ht="30">
      <c r="A3837" s="353">
        <v>20206</v>
      </c>
      <c r="B3837" s="354" t="s">
        <v>12149</v>
      </c>
      <c r="C3837" s="355" t="s">
        <v>732</v>
      </c>
      <c r="D3837" s="356">
        <v>10.029999999999999</v>
      </c>
    </row>
    <row r="3838" spans="1:4" ht="30">
      <c r="A3838" s="353">
        <v>4460</v>
      </c>
      <c r="B3838" s="354" t="s">
        <v>12150</v>
      </c>
      <c r="C3838" s="355" t="s">
        <v>732</v>
      </c>
      <c r="D3838" s="356">
        <v>10.29</v>
      </c>
    </row>
    <row r="3839" spans="1:4" ht="30">
      <c r="A3839" s="353">
        <v>4415</v>
      </c>
      <c r="B3839" s="354" t="s">
        <v>12151</v>
      </c>
      <c r="C3839" s="355" t="s">
        <v>732</v>
      </c>
      <c r="D3839" s="356">
        <v>5.51</v>
      </c>
    </row>
    <row r="3840" spans="1:4" ht="30">
      <c r="A3840" s="353">
        <v>4417</v>
      </c>
      <c r="B3840" s="354" t="s">
        <v>12152</v>
      </c>
      <c r="C3840" s="355" t="s">
        <v>732</v>
      </c>
      <c r="D3840" s="356">
        <v>7.94</v>
      </c>
    </row>
    <row r="3841" spans="1:4">
      <c r="A3841" s="353">
        <v>37373</v>
      </c>
      <c r="B3841" s="354" t="s">
        <v>12153</v>
      </c>
      <c r="C3841" s="355" t="s">
        <v>736</v>
      </c>
      <c r="D3841" s="356">
        <v>0.04</v>
      </c>
    </row>
    <row r="3842" spans="1:4">
      <c r="A3842" s="353">
        <v>40864</v>
      </c>
      <c r="B3842" s="354" t="s">
        <v>12154</v>
      </c>
      <c r="C3842" s="355" t="s">
        <v>737</v>
      </c>
      <c r="D3842" s="356">
        <v>7.31</v>
      </c>
    </row>
    <row r="3843" spans="1:4">
      <c r="A3843" s="353">
        <v>4734</v>
      </c>
      <c r="B3843" s="354" t="s">
        <v>12155</v>
      </c>
      <c r="C3843" s="355" t="s">
        <v>735</v>
      </c>
      <c r="D3843" s="356">
        <v>215.82</v>
      </c>
    </row>
    <row r="3844" spans="1:4">
      <c r="A3844" s="353">
        <v>6085</v>
      </c>
      <c r="B3844" s="354" t="s">
        <v>12156</v>
      </c>
      <c r="C3844" s="355" t="s">
        <v>734</v>
      </c>
      <c r="D3844" s="356">
        <v>8.48</v>
      </c>
    </row>
    <row r="3845" spans="1:4">
      <c r="A3845" s="353">
        <v>38396</v>
      </c>
      <c r="B3845" s="354" t="s">
        <v>12157</v>
      </c>
      <c r="C3845" s="355" t="s">
        <v>730</v>
      </c>
      <c r="D3845" s="356">
        <v>572.46</v>
      </c>
    </row>
    <row r="3846" spans="1:4">
      <c r="A3846" s="353">
        <v>11622</v>
      </c>
      <c r="B3846" s="354" t="s">
        <v>12158</v>
      </c>
      <c r="C3846" s="355" t="s">
        <v>733</v>
      </c>
      <c r="D3846" s="356">
        <v>79.58</v>
      </c>
    </row>
    <row r="3847" spans="1:4" ht="30">
      <c r="A3847" s="353">
        <v>43143</v>
      </c>
      <c r="B3847" s="354" t="s">
        <v>12159</v>
      </c>
      <c r="C3847" s="355" t="s">
        <v>734</v>
      </c>
      <c r="D3847" s="356">
        <v>30.06</v>
      </c>
    </row>
    <row r="3848" spans="1:4">
      <c r="A3848" s="353">
        <v>7317</v>
      </c>
      <c r="B3848" s="354" t="s">
        <v>12160</v>
      </c>
      <c r="C3848" s="355" t="s">
        <v>733</v>
      </c>
      <c r="D3848" s="356">
        <v>36.78</v>
      </c>
    </row>
    <row r="3849" spans="1:4">
      <c r="A3849" s="353">
        <v>142</v>
      </c>
      <c r="B3849" s="354" t="s">
        <v>12161</v>
      </c>
      <c r="C3849" s="355" t="s">
        <v>748</v>
      </c>
      <c r="D3849" s="356">
        <v>37.549999999999997</v>
      </c>
    </row>
    <row r="3850" spans="1:4" ht="30">
      <c r="A3850" s="353">
        <v>43142</v>
      </c>
      <c r="B3850" s="354" t="s">
        <v>12162</v>
      </c>
      <c r="C3850" s="355" t="s">
        <v>734</v>
      </c>
      <c r="D3850" s="356">
        <v>170.57</v>
      </c>
    </row>
    <row r="3851" spans="1:4">
      <c r="A3851" s="353">
        <v>38123</v>
      </c>
      <c r="B3851" s="354" t="s">
        <v>12163</v>
      </c>
      <c r="C3851" s="355" t="s">
        <v>733</v>
      </c>
      <c r="D3851" s="356">
        <v>53.61</v>
      </c>
    </row>
    <row r="3852" spans="1:4" ht="30">
      <c r="A3852" s="353">
        <v>42699</v>
      </c>
      <c r="B3852" s="354" t="s">
        <v>12164</v>
      </c>
      <c r="C3852" s="355" t="s">
        <v>730</v>
      </c>
      <c r="D3852" s="356">
        <v>33.75</v>
      </c>
    </row>
    <row r="3853" spans="1:4" ht="30">
      <c r="A3853" s="353">
        <v>37743</v>
      </c>
      <c r="B3853" s="354" t="s">
        <v>12165</v>
      </c>
      <c r="C3853" s="355" t="s">
        <v>730</v>
      </c>
      <c r="D3853" s="356">
        <v>199707.27</v>
      </c>
    </row>
    <row r="3854" spans="1:4" ht="30">
      <c r="A3854" s="353">
        <v>37744</v>
      </c>
      <c r="B3854" s="354" t="s">
        <v>12166</v>
      </c>
      <c r="C3854" s="355" t="s">
        <v>730</v>
      </c>
      <c r="D3854" s="356">
        <v>234818.18</v>
      </c>
    </row>
    <row r="3855" spans="1:4" ht="30">
      <c r="A3855" s="353">
        <v>37741</v>
      </c>
      <c r="B3855" s="354" t="s">
        <v>12167</v>
      </c>
      <c r="C3855" s="355" t="s">
        <v>730</v>
      </c>
      <c r="D3855" s="356">
        <v>181592.72</v>
      </c>
    </row>
    <row r="3856" spans="1:4" ht="30">
      <c r="A3856" s="353">
        <v>39396</v>
      </c>
      <c r="B3856" s="354" t="s">
        <v>12168</v>
      </c>
      <c r="C3856" s="355" t="s">
        <v>730</v>
      </c>
      <c r="D3856" s="356">
        <v>72.930000000000007</v>
      </c>
    </row>
    <row r="3857" spans="1:4" ht="30">
      <c r="A3857" s="353">
        <v>39392</v>
      </c>
      <c r="B3857" s="354" t="s">
        <v>12169</v>
      </c>
      <c r="C3857" s="355" t="s">
        <v>730</v>
      </c>
      <c r="D3857" s="356">
        <v>82.27</v>
      </c>
    </row>
    <row r="3858" spans="1:4" ht="30">
      <c r="A3858" s="353">
        <v>39393</v>
      </c>
      <c r="B3858" s="354" t="s">
        <v>12170</v>
      </c>
      <c r="C3858" s="355" t="s">
        <v>730</v>
      </c>
      <c r="D3858" s="356">
        <v>50.88</v>
      </c>
    </row>
    <row r="3859" spans="1:4" ht="30">
      <c r="A3859" s="353">
        <v>39394</v>
      </c>
      <c r="B3859" s="354" t="s">
        <v>12171</v>
      </c>
      <c r="C3859" s="355" t="s">
        <v>730</v>
      </c>
      <c r="D3859" s="356">
        <v>57.26</v>
      </c>
    </row>
    <row r="3860" spans="1:4" ht="30">
      <c r="A3860" s="353">
        <v>39395</v>
      </c>
      <c r="B3860" s="354" t="s">
        <v>12172</v>
      </c>
      <c r="C3860" s="355" t="s">
        <v>730</v>
      </c>
      <c r="D3860" s="356">
        <v>53.25</v>
      </c>
    </row>
    <row r="3861" spans="1:4" ht="30">
      <c r="A3861" s="353">
        <v>14618</v>
      </c>
      <c r="B3861" s="354" t="s">
        <v>12173</v>
      </c>
      <c r="C3861" s="355" t="s">
        <v>730</v>
      </c>
      <c r="D3861" s="356">
        <v>1324.01</v>
      </c>
    </row>
    <row r="3862" spans="1:4" ht="30">
      <c r="A3862" s="353">
        <v>40269</v>
      </c>
      <c r="B3862" s="354" t="s">
        <v>12174</v>
      </c>
      <c r="C3862" s="355" t="s">
        <v>730</v>
      </c>
      <c r="D3862" s="356">
        <v>5334.33</v>
      </c>
    </row>
    <row r="3863" spans="1:4">
      <c r="A3863" s="353">
        <v>6110</v>
      </c>
      <c r="B3863" s="354" t="s">
        <v>12175</v>
      </c>
      <c r="C3863" s="355" t="s">
        <v>736</v>
      </c>
      <c r="D3863" s="356">
        <v>25.67</v>
      </c>
    </row>
    <row r="3864" spans="1:4">
      <c r="A3864" s="353">
        <v>40910</v>
      </c>
      <c r="B3864" s="354" t="s">
        <v>12176</v>
      </c>
      <c r="C3864" s="355" t="s">
        <v>737</v>
      </c>
      <c r="D3864" s="356">
        <v>4493.67</v>
      </c>
    </row>
    <row r="3865" spans="1:4">
      <c r="A3865" s="353">
        <v>6111</v>
      </c>
      <c r="B3865" s="354" t="s">
        <v>12177</v>
      </c>
      <c r="C3865" s="355" t="s">
        <v>736</v>
      </c>
      <c r="D3865" s="356">
        <v>18.14</v>
      </c>
    </row>
    <row r="3866" spans="1:4">
      <c r="A3866" s="353">
        <v>41084</v>
      </c>
      <c r="B3866" s="354" t="s">
        <v>12178</v>
      </c>
      <c r="C3866" s="355" t="s">
        <v>737</v>
      </c>
      <c r="D3866" s="356">
        <v>3176.03</v>
      </c>
    </row>
    <row r="3867" spans="1:4" ht="30">
      <c r="A3867" s="353">
        <v>44535</v>
      </c>
      <c r="B3867" s="354" t="s">
        <v>12179</v>
      </c>
      <c r="C3867" s="355" t="s">
        <v>735</v>
      </c>
      <c r="D3867" s="356">
        <v>44.05</v>
      </c>
    </row>
    <row r="3868" spans="1:4" ht="30">
      <c r="A3868" s="353">
        <v>44945</v>
      </c>
      <c r="B3868" s="354" t="s">
        <v>12180</v>
      </c>
      <c r="C3868" s="355" t="s">
        <v>730</v>
      </c>
      <c r="D3868" s="356">
        <v>7.9</v>
      </c>
    </row>
    <row r="3869" spans="1:4">
      <c r="A3869" s="353">
        <v>38637</v>
      </c>
      <c r="B3869" s="354" t="s">
        <v>12181</v>
      </c>
      <c r="C3869" s="355" t="s">
        <v>730</v>
      </c>
      <c r="D3869" s="356">
        <v>265.98</v>
      </c>
    </row>
    <row r="3870" spans="1:4">
      <c r="A3870" s="353">
        <v>6150</v>
      </c>
      <c r="B3870" s="354" t="s">
        <v>12182</v>
      </c>
      <c r="C3870" s="355" t="s">
        <v>730</v>
      </c>
      <c r="D3870" s="356">
        <v>269.23</v>
      </c>
    </row>
    <row r="3871" spans="1:4">
      <c r="A3871" s="353">
        <v>6136</v>
      </c>
      <c r="B3871" s="354" t="s">
        <v>12183</v>
      </c>
      <c r="C3871" s="355" t="s">
        <v>730</v>
      </c>
      <c r="D3871" s="356">
        <v>211.63</v>
      </c>
    </row>
    <row r="3872" spans="1:4">
      <c r="A3872" s="353">
        <v>38638</v>
      </c>
      <c r="B3872" s="354" t="s">
        <v>12184</v>
      </c>
      <c r="C3872" s="355" t="s">
        <v>730</v>
      </c>
      <c r="D3872" s="356">
        <v>224.13</v>
      </c>
    </row>
    <row r="3873" spans="1:4">
      <c r="A3873" s="353">
        <v>20262</v>
      </c>
      <c r="B3873" s="354" t="s">
        <v>12185</v>
      </c>
      <c r="C3873" s="355" t="s">
        <v>730</v>
      </c>
      <c r="D3873" s="356">
        <v>14.47</v>
      </c>
    </row>
    <row r="3874" spans="1:4">
      <c r="A3874" s="353">
        <v>6145</v>
      </c>
      <c r="B3874" s="354" t="s">
        <v>12186</v>
      </c>
      <c r="C3874" s="355" t="s">
        <v>730</v>
      </c>
      <c r="D3874" s="356">
        <v>15.98</v>
      </c>
    </row>
    <row r="3875" spans="1:4">
      <c r="A3875" s="353">
        <v>6149</v>
      </c>
      <c r="B3875" s="354" t="s">
        <v>12187</v>
      </c>
      <c r="C3875" s="355" t="s">
        <v>730</v>
      </c>
      <c r="D3875" s="356">
        <v>10.56</v>
      </c>
    </row>
    <row r="3876" spans="1:4">
      <c r="A3876" s="353">
        <v>6146</v>
      </c>
      <c r="B3876" s="354" t="s">
        <v>12188</v>
      </c>
      <c r="C3876" s="355" t="s">
        <v>730</v>
      </c>
      <c r="D3876" s="356">
        <v>15.18</v>
      </c>
    </row>
    <row r="3877" spans="1:4">
      <c r="A3877" s="353">
        <v>44536</v>
      </c>
      <c r="B3877" s="354" t="s">
        <v>12189</v>
      </c>
      <c r="C3877" s="355" t="s">
        <v>733</v>
      </c>
      <c r="D3877" s="356">
        <v>3.16</v>
      </c>
    </row>
    <row r="3878" spans="1:4">
      <c r="A3878" s="353">
        <v>39961</v>
      </c>
      <c r="B3878" s="354" t="s">
        <v>12190</v>
      </c>
      <c r="C3878" s="355" t="s">
        <v>730</v>
      </c>
      <c r="D3878" s="356">
        <v>24.81</v>
      </c>
    </row>
    <row r="3879" spans="1:4" ht="45">
      <c r="A3879" s="353">
        <v>42433</v>
      </c>
      <c r="B3879" s="354" t="s">
        <v>12191</v>
      </c>
      <c r="C3879" s="355" t="s">
        <v>730</v>
      </c>
      <c r="D3879" s="356">
        <v>4789.18</v>
      </c>
    </row>
    <row r="3880" spans="1:4" ht="45">
      <c r="A3880" s="353">
        <v>42434</v>
      </c>
      <c r="B3880" s="354" t="s">
        <v>12192</v>
      </c>
      <c r="C3880" s="355" t="s">
        <v>730</v>
      </c>
      <c r="D3880" s="356">
        <v>5175.3999999999996</v>
      </c>
    </row>
    <row r="3881" spans="1:4" ht="45">
      <c r="A3881" s="353">
        <v>42435</v>
      </c>
      <c r="B3881" s="354" t="s">
        <v>12193</v>
      </c>
      <c r="C3881" s="355" t="s">
        <v>730</v>
      </c>
      <c r="D3881" s="356">
        <v>2580.7800000000002</v>
      </c>
    </row>
    <row r="3882" spans="1:4">
      <c r="A3882" s="353">
        <v>38061</v>
      </c>
      <c r="B3882" s="354" t="s">
        <v>12194</v>
      </c>
      <c r="C3882" s="355" t="s">
        <v>730</v>
      </c>
      <c r="D3882" s="356">
        <v>47.19</v>
      </c>
    </row>
    <row r="3883" spans="1:4">
      <c r="A3883" s="353">
        <v>20250</v>
      </c>
      <c r="B3883" s="354" t="s">
        <v>12195</v>
      </c>
      <c r="C3883" s="355" t="s">
        <v>733</v>
      </c>
      <c r="D3883" s="356">
        <v>13</v>
      </c>
    </row>
    <row r="3884" spans="1:4">
      <c r="A3884" s="353">
        <v>13388</v>
      </c>
      <c r="B3884" s="354" t="s">
        <v>12196</v>
      </c>
      <c r="C3884" s="355" t="s">
        <v>733</v>
      </c>
      <c r="D3884" s="356">
        <v>184.14</v>
      </c>
    </row>
    <row r="3885" spans="1:4">
      <c r="A3885" s="353">
        <v>39914</v>
      </c>
      <c r="B3885" s="354" t="s">
        <v>12197</v>
      </c>
      <c r="C3885" s="355" t="s">
        <v>733</v>
      </c>
      <c r="D3885" s="356">
        <v>237.46</v>
      </c>
    </row>
    <row r="3886" spans="1:4" ht="30">
      <c r="A3886" s="353">
        <v>12732</v>
      </c>
      <c r="B3886" s="354" t="s">
        <v>12198</v>
      </c>
      <c r="C3886" s="355" t="s">
        <v>730</v>
      </c>
      <c r="D3886" s="356">
        <v>273.99</v>
      </c>
    </row>
    <row r="3887" spans="1:4">
      <c r="A3887" s="353">
        <v>6160</v>
      </c>
      <c r="B3887" s="354" t="s">
        <v>12199</v>
      </c>
      <c r="C3887" s="355" t="s">
        <v>736</v>
      </c>
      <c r="D3887" s="356">
        <v>26.04</v>
      </c>
    </row>
    <row r="3888" spans="1:4">
      <c r="A3888" s="353">
        <v>41087</v>
      </c>
      <c r="B3888" s="354" t="s">
        <v>12200</v>
      </c>
      <c r="C3888" s="355" t="s">
        <v>737</v>
      </c>
      <c r="D3888" s="356">
        <v>4558.41</v>
      </c>
    </row>
    <row r="3889" spans="1:4">
      <c r="A3889" s="353">
        <v>6166</v>
      </c>
      <c r="B3889" s="354" t="s">
        <v>12201</v>
      </c>
      <c r="C3889" s="355" t="s">
        <v>736</v>
      </c>
      <c r="D3889" s="356">
        <v>21.06</v>
      </c>
    </row>
    <row r="3890" spans="1:4">
      <c r="A3890" s="353">
        <v>41088</v>
      </c>
      <c r="B3890" s="354" t="s">
        <v>12202</v>
      </c>
      <c r="C3890" s="355" t="s">
        <v>737</v>
      </c>
      <c r="D3890" s="356">
        <v>3690.05</v>
      </c>
    </row>
    <row r="3891" spans="1:4" ht="30">
      <c r="A3891" s="353">
        <v>20232</v>
      </c>
      <c r="B3891" s="354" t="s">
        <v>12203</v>
      </c>
      <c r="C3891" s="355" t="s">
        <v>732</v>
      </c>
      <c r="D3891" s="356">
        <v>97.97</v>
      </c>
    </row>
    <row r="3892" spans="1:4">
      <c r="A3892" s="353">
        <v>10856</v>
      </c>
      <c r="B3892" s="354" t="s">
        <v>12204</v>
      </c>
      <c r="C3892" s="355" t="s">
        <v>732</v>
      </c>
      <c r="D3892" s="356">
        <v>114.78</v>
      </c>
    </row>
    <row r="3893" spans="1:4" ht="30">
      <c r="A3893" s="353">
        <v>4828</v>
      </c>
      <c r="B3893" s="354" t="s">
        <v>12205</v>
      </c>
      <c r="C3893" s="355" t="s">
        <v>732</v>
      </c>
      <c r="D3893" s="356">
        <v>87.14</v>
      </c>
    </row>
    <row r="3894" spans="1:4">
      <c r="A3894" s="353">
        <v>20249</v>
      </c>
      <c r="B3894" s="354" t="s">
        <v>12206</v>
      </c>
      <c r="C3894" s="355" t="s">
        <v>732</v>
      </c>
      <c r="D3894" s="356">
        <v>47.71</v>
      </c>
    </row>
    <row r="3895" spans="1:4">
      <c r="A3895" s="353">
        <v>11609</v>
      </c>
      <c r="B3895" s="354" t="s">
        <v>12207</v>
      </c>
      <c r="C3895" s="355" t="s">
        <v>734</v>
      </c>
      <c r="D3895" s="356">
        <v>13.22</v>
      </c>
    </row>
    <row r="3896" spans="1:4">
      <c r="A3896" s="353">
        <v>20083</v>
      </c>
      <c r="B3896" s="354" t="s">
        <v>12208</v>
      </c>
      <c r="C3896" s="355" t="s">
        <v>730</v>
      </c>
      <c r="D3896" s="356">
        <v>84.38</v>
      </c>
    </row>
    <row r="3897" spans="1:4">
      <c r="A3897" s="353">
        <v>10691</v>
      </c>
      <c r="B3897" s="354" t="s">
        <v>12209</v>
      </c>
      <c r="C3897" s="355" t="s">
        <v>734</v>
      </c>
      <c r="D3897" s="356">
        <v>104.07</v>
      </c>
    </row>
    <row r="3898" spans="1:4">
      <c r="A3898" s="353">
        <v>12295</v>
      </c>
      <c r="B3898" s="354" t="s">
        <v>12210</v>
      </c>
      <c r="C3898" s="355" t="s">
        <v>730</v>
      </c>
      <c r="D3898" s="356">
        <v>2.69</v>
      </c>
    </row>
    <row r="3899" spans="1:4">
      <c r="A3899" s="353">
        <v>12296</v>
      </c>
      <c r="B3899" s="354" t="s">
        <v>12211</v>
      </c>
      <c r="C3899" s="355" t="s">
        <v>730</v>
      </c>
      <c r="D3899" s="356">
        <v>3.48</v>
      </c>
    </row>
    <row r="3900" spans="1:4">
      <c r="A3900" s="353">
        <v>12294</v>
      </c>
      <c r="B3900" s="354" t="s">
        <v>12212</v>
      </c>
      <c r="C3900" s="355" t="s">
        <v>730</v>
      </c>
      <c r="D3900" s="356">
        <v>8.35</v>
      </c>
    </row>
    <row r="3901" spans="1:4">
      <c r="A3901" s="353">
        <v>14543</v>
      </c>
      <c r="B3901" s="354" t="s">
        <v>12213</v>
      </c>
      <c r="C3901" s="355" t="s">
        <v>730</v>
      </c>
      <c r="D3901" s="356">
        <v>5.96</v>
      </c>
    </row>
    <row r="3902" spans="1:4">
      <c r="A3902" s="353">
        <v>13329</v>
      </c>
      <c r="B3902" s="354" t="s">
        <v>12214</v>
      </c>
      <c r="C3902" s="355" t="s">
        <v>730</v>
      </c>
      <c r="D3902" s="356">
        <v>3.5</v>
      </c>
    </row>
    <row r="3903" spans="1:4" ht="30">
      <c r="A3903" s="353">
        <v>21047</v>
      </c>
      <c r="B3903" s="354" t="s">
        <v>12215</v>
      </c>
      <c r="C3903" s="355" t="s">
        <v>730</v>
      </c>
      <c r="D3903" s="356">
        <v>82.86</v>
      </c>
    </row>
    <row r="3904" spans="1:4" ht="30">
      <c r="A3904" s="353">
        <v>21042</v>
      </c>
      <c r="B3904" s="354" t="s">
        <v>12216</v>
      </c>
      <c r="C3904" s="355" t="s">
        <v>730</v>
      </c>
      <c r="D3904" s="356">
        <v>63.87</v>
      </c>
    </row>
    <row r="3905" spans="1:4" ht="30">
      <c r="A3905" s="353">
        <v>21043</v>
      </c>
      <c r="B3905" s="354" t="s">
        <v>12217</v>
      </c>
      <c r="C3905" s="355" t="s">
        <v>730</v>
      </c>
      <c r="D3905" s="356">
        <v>80.680000000000007</v>
      </c>
    </row>
    <row r="3906" spans="1:4" ht="30">
      <c r="A3906" s="353">
        <v>21044</v>
      </c>
      <c r="B3906" s="354" t="s">
        <v>12218</v>
      </c>
      <c r="C3906" s="355" t="s">
        <v>730</v>
      </c>
      <c r="D3906" s="356">
        <v>56.21</v>
      </c>
    </row>
    <row r="3907" spans="1:4" ht="30">
      <c r="A3907" s="353">
        <v>21045</v>
      </c>
      <c r="B3907" s="354" t="s">
        <v>12219</v>
      </c>
      <c r="C3907" s="355" t="s">
        <v>730</v>
      </c>
      <c r="D3907" s="356">
        <v>76.98</v>
      </c>
    </row>
    <row r="3908" spans="1:4" ht="30">
      <c r="A3908" s="353">
        <v>21041</v>
      </c>
      <c r="B3908" s="354" t="s">
        <v>12220</v>
      </c>
      <c r="C3908" s="355" t="s">
        <v>730</v>
      </c>
      <c r="D3908" s="356">
        <v>66.39</v>
      </c>
    </row>
    <row r="3909" spans="1:4" ht="30">
      <c r="A3909" s="353">
        <v>21040</v>
      </c>
      <c r="B3909" s="354" t="s">
        <v>12221</v>
      </c>
      <c r="C3909" s="355" t="s">
        <v>730</v>
      </c>
      <c r="D3909" s="356">
        <v>55</v>
      </c>
    </row>
    <row r="3910" spans="1:4">
      <c r="A3910" s="353">
        <v>14149</v>
      </c>
      <c r="B3910" s="354" t="s">
        <v>12222</v>
      </c>
      <c r="C3910" s="355" t="s">
        <v>744</v>
      </c>
      <c r="D3910" s="356">
        <v>190.4</v>
      </c>
    </row>
    <row r="3911" spans="1:4" ht="30">
      <c r="A3911" s="353">
        <v>38099</v>
      </c>
      <c r="B3911" s="354" t="s">
        <v>12223</v>
      </c>
      <c r="C3911" s="355" t="s">
        <v>730</v>
      </c>
      <c r="D3911" s="356">
        <v>1.63</v>
      </c>
    </row>
    <row r="3912" spans="1:4" ht="30">
      <c r="A3912" s="353">
        <v>38100</v>
      </c>
      <c r="B3912" s="354" t="s">
        <v>12224</v>
      </c>
      <c r="C3912" s="355" t="s">
        <v>730</v>
      </c>
      <c r="D3912" s="356">
        <v>2.66</v>
      </c>
    </row>
    <row r="3913" spans="1:4" ht="30">
      <c r="A3913" s="353">
        <v>7576</v>
      </c>
      <c r="B3913" s="354" t="s">
        <v>12225</v>
      </c>
      <c r="C3913" s="355" t="s">
        <v>730</v>
      </c>
      <c r="D3913" s="356">
        <v>110.68</v>
      </c>
    </row>
    <row r="3914" spans="1:4">
      <c r="A3914" s="353">
        <v>3384</v>
      </c>
      <c r="B3914" s="354" t="s">
        <v>12226</v>
      </c>
      <c r="C3914" s="355" t="s">
        <v>730</v>
      </c>
      <c r="D3914" s="356">
        <v>8.49</v>
      </c>
    </row>
    <row r="3915" spans="1:4">
      <c r="A3915" s="353">
        <v>7572</v>
      </c>
      <c r="B3915" s="354" t="s">
        <v>12227</v>
      </c>
      <c r="C3915" s="355" t="s">
        <v>730</v>
      </c>
      <c r="D3915" s="356">
        <v>7.71</v>
      </c>
    </row>
    <row r="3916" spans="1:4">
      <c r="A3916" s="353">
        <v>3396</v>
      </c>
      <c r="B3916" s="354" t="s">
        <v>12228</v>
      </c>
      <c r="C3916" s="355" t="s">
        <v>730</v>
      </c>
      <c r="D3916" s="356">
        <v>5.21</v>
      </c>
    </row>
    <row r="3917" spans="1:4">
      <c r="A3917" s="353">
        <v>37590</v>
      </c>
      <c r="B3917" s="354" t="s">
        <v>12229</v>
      </c>
      <c r="C3917" s="355" t="s">
        <v>730</v>
      </c>
      <c r="D3917" s="356">
        <v>16.86</v>
      </c>
    </row>
    <row r="3918" spans="1:4">
      <c r="A3918" s="353">
        <v>37591</v>
      </c>
      <c r="B3918" s="354" t="s">
        <v>12230</v>
      </c>
      <c r="C3918" s="355" t="s">
        <v>730</v>
      </c>
      <c r="D3918" s="356">
        <v>20.27</v>
      </c>
    </row>
    <row r="3919" spans="1:4" ht="30">
      <c r="A3919" s="353">
        <v>12626</v>
      </c>
      <c r="B3919" s="354" t="s">
        <v>12231</v>
      </c>
      <c r="C3919" s="355" t="s">
        <v>730</v>
      </c>
      <c r="D3919" s="356">
        <v>42.69</v>
      </c>
    </row>
    <row r="3920" spans="1:4">
      <c r="A3920" s="353">
        <v>11033</v>
      </c>
      <c r="B3920" s="354" t="s">
        <v>12232</v>
      </c>
      <c r="C3920" s="355" t="s">
        <v>730</v>
      </c>
      <c r="D3920" s="356">
        <v>5.23</v>
      </c>
    </row>
    <row r="3921" spans="1:4">
      <c r="A3921" s="353">
        <v>390</v>
      </c>
      <c r="B3921" s="354" t="s">
        <v>12233</v>
      </c>
      <c r="C3921" s="355" t="s">
        <v>730</v>
      </c>
      <c r="D3921" s="356">
        <v>9.43</v>
      </c>
    </row>
    <row r="3922" spans="1:4" ht="45">
      <c r="A3922" s="353">
        <v>42436</v>
      </c>
      <c r="B3922" s="354" t="s">
        <v>12234</v>
      </c>
      <c r="C3922" s="355" t="s">
        <v>730</v>
      </c>
      <c r="D3922" s="356">
        <v>2701.34</v>
      </c>
    </row>
    <row r="3923" spans="1:4">
      <c r="A3923" s="353">
        <v>6194</v>
      </c>
      <c r="B3923" s="354" t="s">
        <v>12235</v>
      </c>
      <c r="C3923" s="355" t="s">
        <v>732</v>
      </c>
      <c r="D3923" s="356">
        <v>4.8600000000000003</v>
      </c>
    </row>
    <row r="3924" spans="1:4">
      <c r="A3924" s="353">
        <v>10567</v>
      </c>
      <c r="B3924" s="354" t="s">
        <v>12236</v>
      </c>
      <c r="C3924" s="355" t="s">
        <v>732</v>
      </c>
      <c r="D3924" s="356">
        <v>7.69</v>
      </c>
    </row>
    <row r="3925" spans="1:4">
      <c r="A3925" s="353">
        <v>6212</v>
      </c>
      <c r="B3925" s="354" t="s">
        <v>12237</v>
      </c>
      <c r="C3925" s="355" t="s">
        <v>732</v>
      </c>
      <c r="D3925" s="356">
        <v>11.29</v>
      </c>
    </row>
    <row r="3926" spans="1:4" ht="30">
      <c r="A3926" s="353">
        <v>3993</v>
      </c>
      <c r="B3926" s="354" t="s">
        <v>12238</v>
      </c>
      <c r="C3926" s="355" t="s">
        <v>731</v>
      </c>
      <c r="D3926" s="356">
        <v>133.26</v>
      </c>
    </row>
    <row r="3927" spans="1:4" ht="30">
      <c r="A3927" s="353">
        <v>3990</v>
      </c>
      <c r="B3927" s="354" t="s">
        <v>12239</v>
      </c>
      <c r="C3927" s="355" t="s">
        <v>732</v>
      </c>
      <c r="D3927" s="356">
        <v>25.07</v>
      </c>
    </row>
    <row r="3928" spans="1:4" ht="30">
      <c r="A3928" s="353">
        <v>3992</v>
      </c>
      <c r="B3928" s="354" t="s">
        <v>12240</v>
      </c>
      <c r="C3928" s="355" t="s">
        <v>732</v>
      </c>
      <c r="D3928" s="356">
        <v>33.85</v>
      </c>
    </row>
    <row r="3929" spans="1:4" ht="30">
      <c r="A3929" s="353">
        <v>6178</v>
      </c>
      <c r="B3929" s="354" t="s">
        <v>12241</v>
      </c>
      <c r="C3929" s="355" t="s">
        <v>731</v>
      </c>
      <c r="D3929" s="356">
        <v>235.81</v>
      </c>
    </row>
    <row r="3930" spans="1:4" ht="30">
      <c r="A3930" s="353">
        <v>6180</v>
      </c>
      <c r="B3930" s="354" t="s">
        <v>12242</v>
      </c>
      <c r="C3930" s="355" t="s">
        <v>731</v>
      </c>
      <c r="D3930" s="356">
        <v>254.5</v>
      </c>
    </row>
    <row r="3931" spans="1:4" ht="30">
      <c r="A3931" s="353">
        <v>6182</v>
      </c>
      <c r="B3931" s="354" t="s">
        <v>12243</v>
      </c>
      <c r="C3931" s="355" t="s">
        <v>731</v>
      </c>
      <c r="D3931" s="356">
        <v>315.89999999999998</v>
      </c>
    </row>
    <row r="3932" spans="1:4" ht="30">
      <c r="A3932" s="353">
        <v>43614</v>
      </c>
      <c r="B3932" s="354" t="s">
        <v>12244</v>
      </c>
      <c r="C3932" s="355" t="s">
        <v>732</v>
      </c>
      <c r="D3932" s="356">
        <v>16.940000000000001</v>
      </c>
    </row>
    <row r="3933" spans="1:4" ht="30">
      <c r="A3933" s="353">
        <v>6193</v>
      </c>
      <c r="B3933" s="354" t="s">
        <v>12245</v>
      </c>
      <c r="C3933" s="355" t="s">
        <v>732</v>
      </c>
      <c r="D3933" s="356">
        <v>20.61</v>
      </c>
    </row>
    <row r="3934" spans="1:4" ht="30">
      <c r="A3934" s="353">
        <v>6189</v>
      </c>
      <c r="B3934" s="354" t="s">
        <v>12246</v>
      </c>
      <c r="C3934" s="355" t="s">
        <v>732</v>
      </c>
      <c r="D3934" s="356">
        <v>30.09</v>
      </c>
    </row>
    <row r="3935" spans="1:4">
      <c r="A3935" s="353">
        <v>6214</v>
      </c>
      <c r="B3935" s="354" t="s">
        <v>12247</v>
      </c>
      <c r="C3935" s="355" t="s">
        <v>731</v>
      </c>
      <c r="D3935" s="356">
        <v>147.71</v>
      </c>
    </row>
    <row r="3936" spans="1:4" ht="30">
      <c r="A3936" s="353">
        <v>36153</v>
      </c>
      <c r="B3936" s="354" t="s">
        <v>12248</v>
      </c>
      <c r="C3936" s="355" t="s">
        <v>730</v>
      </c>
      <c r="D3936" s="356">
        <v>229.38</v>
      </c>
    </row>
    <row r="3937" spans="1:4">
      <c r="A3937" s="353">
        <v>10740</v>
      </c>
      <c r="B3937" s="354" t="s">
        <v>12249</v>
      </c>
      <c r="C3937" s="355" t="s">
        <v>730</v>
      </c>
      <c r="D3937" s="356">
        <v>10507.26</v>
      </c>
    </row>
    <row r="3938" spans="1:4">
      <c r="A3938" s="353">
        <v>13914</v>
      </c>
      <c r="B3938" s="354" t="s">
        <v>12250</v>
      </c>
      <c r="C3938" s="355" t="s">
        <v>730</v>
      </c>
      <c r="D3938" s="356">
        <v>760.24</v>
      </c>
    </row>
    <row r="3939" spans="1:4">
      <c r="A3939" s="353">
        <v>10742</v>
      </c>
      <c r="B3939" s="354" t="s">
        <v>12251</v>
      </c>
      <c r="C3939" s="355" t="s">
        <v>730</v>
      </c>
      <c r="D3939" s="356">
        <v>1108.82</v>
      </c>
    </row>
    <row r="3940" spans="1:4">
      <c r="A3940" s="353">
        <v>38465</v>
      </c>
      <c r="B3940" s="354" t="s">
        <v>12252</v>
      </c>
      <c r="C3940" s="355" t="s">
        <v>730</v>
      </c>
      <c r="D3940" s="356">
        <v>34.57</v>
      </c>
    </row>
    <row r="3941" spans="1:4">
      <c r="A3941" s="353">
        <v>7543</v>
      </c>
      <c r="B3941" s="354" t="s">
        <v>12253</v>
      </c>
      <c r="C3941" s="355" t="s">
        <v>730</v>
      </c>
      <c r="D3941" s="356">
        <v>6.91</v>
      </c>
    </row>
    <row r="3942" spans="1:4" ht="30">
      <c r="A3942" s="353">
        <v>43427</v>
      </c>
      <c r="B3942" s="354" t="s">
        <v>12254</v>
      </c>
      <c r="C3942" s="355" t="s">
        <v>730</v>
      </c>
      <c r="D3942" s="356">
        <v>1215.75</v>
      </c>
    </row>
    <row r="3943" spans="1:4">
      <c r="A3943" s="353">
        <v>41613</v>
      </c>
      <c r="B3943" s="354" t="s">
        <v>12255</v>
      </c>
      <c r="C3943" s="355" t="s">
        <v>730</v>
      </c>
      <c r="D3943" s="356">
        <v>78.150000000000006</v>
      </c>
    </row>
    <row r="3944" spans="1:4">
      <c r="A3944" s="353">
        <v>41614</v>
      </c>
      <c r="B3944" s="354" t="s">
        <v>12256</v>
      </c>
      <c r="C3944" s="355" t="s">
        <v>730</v>
      </c>
      <c r="D3944" s="356">
        <v>99.57</v>
      </c>
    </row>
    <row r="3945" spans="1:4">
      <c r="A3945" s="353">
        <v>41615</v>
      </c>
      <c r="B3945" s="354" t="s">
        <v>12257</v>
      </c>
      <c r="C3945" s="355" t="s">
        <v>730</v>
      </c>
      <c r="D3945" s="356">
        <v>153.9</v>
      </c>
    </row>
    <row r="3946" spans="1:4">
      <c r="A3946" s="353">
        <v>41616</v>
      </c>
      <c r="B3946" s="354" t="s">
        <v>12258</v>
      </c>
      <c r="C3946" s="355" t="s">
        <v>730</v>
      </c>
      <c r="D3946" s="356">
        <v>229.96</v>
      </c>
    </row>
    <row r="3947" spans="1:4">
      <c r="A3947" s="353">
        <v>41617</v>
      </c>
      <c r="B3947" s="354" t="s">
        <v>12259</v>
      </c>
      <c r="C3947" s="355" t="s">
        <v>730</v>
      </c>
      <c r="D3947" s="356">
        <v>457.24</v>
      </c>
    </row>
    <row r="3948" spans="1:4">
      <c r="A3948" s="353">
        <v>41618</v>
      </c>
      <c r="B3948" s="354" t="s">
        <v>12260</v>
      </c>
      <c r="C3948" s="355" t="s">
        <v>730</v>
      </c>
      <c r="D3948" s="356">
        <v>841.76</v>
      </c>
    </row>
    <row r="3949" spans="1:4" ht="30">
      <c r="A3949" s="353">
        <v>43428</v>
      </c>
      <c r="B3949" s="354" t="s">
        <v>12261</v>
      </c>
      <c r="C3949" s="355" t="s">
        <v>730</v>
      </c>
      <c r="D3949" s="356">
        <v>1478.57</v>
      </c>
    </row>
    <row r="3950" spans="1:4">
      <c r="A3950" s="353">
        <v>41619</v>
      </c>
      <c r="B3950" s="354" t="s">
        <v>12262</v>
      </c>
      <c r="C3950" s="355" t="s">
        <v>730</v>
      </c>
      <c r="D3950" s="356">
        <v>95.79</v>
      </c>
    </row>
    <row r="3951" spans="1:4">
      <c r="A3951" s="353">
        <v>41620</v>
      </c>
      <c r="B3951" s="354" t="s">
        <v>12263</v>
      </c>
      <c r="C3951" s="355" t="s">
        <v>730</v>
      </c>
      <c r="D3951" s="356">
        <v>121</v>
      </c>
    </row>
    <row r="3952" spans="1:4">
      <c r="A3952" s="353">
        <v>41622</v>
      </c>
      <c r="B3952" s="354" t="s">
        <v>12264</v>
      </c>
      <c r="C3952" s="355" t="s">
        <v>730</v>
      </c>
      <c r="D3952" s="356">
        <v>209.87</v>
      </c>
    </row>
    <row r="3953" spans="1:4">
      <c r="A3953" s="353">
        <v>41623</v>
      </c>
      <c r="B3953" s="354" t="s">
        <v>12265</v>
      </c>
      <c r="C3953" s="355" t="s">
        <v>730</v>
      </c>
      <c r="D3953" s="356">
        <v>322.68</v>
      </c>
    </row>
    <row r="3954" spans="1:4">
      <c r="A3954" s="353">
        <v>41624</v>
      </c>
      <c r="B3954" s="354" t="s">
        <v>12266</v>
      </c>
      <c r="C3954" s="355" t="s">
        <v>730</v>
      </c>
      <c r="D3954" s="356">
        <v>605.04</v>
      </c>
    </row>
    <row r="3955" spans="1:4">
      <c r="A3955" s="353">
        <v>41625</v>
      </c>
      <c r="B3955" s="354" t="s">
        <v>12267</v>
      </c>
      <c r="C3955" s="355" t="s">
        <v>730</v>
      </c>
      <c r="D3955" s="356">
        <v>930.88</v>
      </c>
    </row>
    <row r="3956" spans="1:4">
      <c r="A3956" s="353">
        <v>39352</v>
      </c>
      <c r="B3956" s="354" t="s">
        <v>12268</v>
      </c>
      <c r="C3956" s="355" t="s">
        <v>730</v>
      </c>
      <c r="D3956" s="356">
        <v>4.2699999999999996</v>
      </c>
    </row>
    <row r="3957" spans="1:4">
      <c r="A3957" s="353">
        <v>39346</v>
      </c>
      <c r="B3957" s="354" t="s">
        <v>12269</v>
      </c>
      <c r="C3957" s="355" t="s">
        <v>730</v>
      </c>
      <c r="D3957" s="356">
        <v>4.2699999999999996</v>
      </c>
    </row>
    <row r="3958" spans="1:4">
      <c r="A3958" s="353">
        <v>39350</v>
      </c>
      <c r="B3958" s="354" t="s">
        <v>12270</v>
      </c>
      <c r="C3958" s="355" t="s">
        <v>730</v>
      </c>
      <c r="D3958" s="356">
        <v>4.59</v>
      </c>
    </row>
    <row r="3959" spans="1:4">
      <c r="A3959" s="353">
        <v>39351</v>
      </c>
      <c r="B3959" s="354" t="s">
        <v>12271</v>
      </c>
      <c r="C3959" s="355" t="s">
        <v>730</v>
      </c>
      <c r="D3959" s="356">
        <v>5.32</v>
      </c>
    </row>
    <row r="3960" spans="1:4">
      <c r="A3960" s="353">
        <v>38837</v>
      </c>
      <c r="B3960" s="354" t="s">
        <v>12272</v>
      </c>
      <c r="C3960" s="355" t="s">
        <v>730</v>
      </c>
      <c r="D3960" s="356">
        <v>7.53</v>
      </c>
    </row>
    <row r="3961" spans="1:4">
      <c r="A3961" s="353">
        <v>38836</v>
      </c>
      <c r="B3961" s="354" t="s">
        <v>12273</v>
      </c>
      <c r="C3961" s="355" t="s">
        <v>730</v>
      </c>
      <c r="D3961" s="356">
        <v>5.26</v>
      </c>
    </row>
    <row r="3962" spans="1:4" ht="30">
      <c r="A3962" s="353">
        <v>2666</v>
      </c>
      <c r="B3962" s="354" t="s">
        <v>12274</v>
      </c>
      <c r="C3962" s="355" t="s">
        <v>730</v>
      </c>
      <c r="D3962" s="356">
        <v>7.72</v>
      </c>
    </row>
    <row r="3963" spans="1:4" ht="30">
      <c r="A3963" s="353">
        <v>2668</v>
      </c>
      <c r="B3963" s="354" t="s">
        <v>12275</v>
      </c>
      <c r="C3963" s="355" t="s">
        <v>730</v>
      </c>
      <c r="D3963" s="356">
        <v>8.82</v>
      </c>
    </row>
    <row r="3964" spans="1:4" ht="30">
      <c r="A3964" s="353">
        <v>2664</v>
      </c>
      <c r="B3964" s="354" t="s">
        <v>12276</v>
      </c>
      <c r="C3964" s="355" t="s">
        <v>730</v>
      </c>
      <c r="D3964" s="356">
        <v>13</v>
      </c>
    </row>
    <row r="3965" spans="1:4" ht="30">
      <c r="A3965" s="353">
        <v>2662</v>
      </c>
      <c r="B3965" s="354" t="s">
        <v>12277</v>
      </c>
      <c r="C3965" s="355" t="s">
        <v>730</v>
      </c>
      <c r="D3965" s="356">
        <v>15.95</v>
      </c>
    </row>
    <row r="3966" spans="1:4" ht="30">
      <c r="A3966" s="353">
        <v>20964</v>
      </c>
      <c r="B3966" s="354" t="s">
        <v>12278</v>
      </c>
      <c r="C3966" s="355" t="s">
        <v>730</v>
      </c>
      <c r="D3966" s="356">
        <v>111.67</v>
      </c>
    </row>
    <row r="3967" spans="1:4" ht="30">
      <c r="A3967" s="353">
        <v>10905</v>
      </c>
      <c r="B3967" s="354" t="s">
        <v>12279</v>
      </c>
      <c r="C3967" s="355" t="s">
        <v>730</v>
      </c>
      <c r="D3967" s="356">
        <v>149.80000000000001</v>
      </c>
    </row>
    <row r="3968" spans="1:4">
      <c r="A3968" s="353">
        <v>11289</v>
      </c>
      <c r="B3968" s="354" t="s">
        <v>12280</v>
      </c>
      <c r="C3968" s="355" t="s">
        <v>730</v>
      </c>
      <c r="D3968" s="356">
        <v>106.55</v>
      </c>
    </row>
    <row r="3969" spans="1:4">
      <c r="A3969" s="353">
        <v>11241</v>
      </c>
      <c r="B3969" s="354" t="s">
        <v>12281</v>
      </c>
      <c r="C3969" s="355" t="s">
        <v>730</v>
      </c>
      <c r="D3969" s="356">
        <v>266.38</v>
      </c>
    </row>
    <row r="3970" spans="1:4" ht="30">
      <c r="A3970" s="353">
        <v>11301</v>
      </c>
      <c r="B3970" s="354" t="s">
        <v>12282</v>
      </c>
      <c r="C3970" s="355" t="s">
        <v>730</v>
      </c>
      <c r="D3970" s="356">
        <v>675.47</v>
      </c>
    </row>
    <row r="3971" spans="1:4" ht="30">
      <c r="A3971" s="353">
        <v>21090</v>
      </c>
      <c r="B3971" s="354" t="s">
        <v>12283</v>
      </c>
      <c r="C3971" s="355" t="s">
        <v>730</v>
      </c>
      <c r="D3971" s="356">
        <v>827.7</v>
      </c>
    </row>
    <row r="3972" spans="1:4" ht="30">
      <c r="A3972" s="353">
        <v>11315</v>
      </c>
      <c r="B3972" s="354" t="s">
        <v>12284</v>
      </c>
      <c r="C3972" s="355" t="s">
        <v>730</v>
      </c>
      <c r="D3972" s="356">
        <v>161.72999999999999</v>
      </c>
    </row>
    <row r="3973" spans="1:4" ht="30">
      <c r="A3973" s="353">
        <v>21071</v>
      </c>
      <c r="B3973" s="354" t="s">
        <v>12285</v>
      </c>
      <c r="C3973" s="355" t="s">
        <v>730</v>
      </c>
      <c r="D3973" s="356">
        <v>247.35</v>
      </c>
    </row>
    <row r="3974" spans="1:4" ht="30">
      <c r="A3974" s="353">
        <v>14112</v>
      </c>
      <c r="B3974" s="354" t="s">
        <v>12286</v>
      </c>
      <c r="C3974" s="355" t="s">
        <v>730</v>
      </c>
      <c r="D3974" s="356">
        <v>345.35</v>
      </c>
    </row>
    <row r="3975" spans="1:4" ht="30">
      <c r="A3975" s="353">
        <v>11316</v>
      </c>
      <c r="B3975" s="354" t="s">
        <v>12287</v>
      </c>
      <c r="C3975" s="355" t="s">
        <v>730</v>
      </c>
      <c r="D3975" s="356">
        <v>532.77</v>
      </c>
    </row>
    <row r="3976" spans="1:4" ht="30">
      <c r="A3976" s="353">
        <v>6243</v>
      </c>
      <c r="B3976" s="354" t="s">
        <v>12288</v>
      </c>
      <c r="C3976" s="355" t="s">
        <v>730</v>
      </c>
      <c r="D3976" s="356">
        <v>613.64</v>
      </c>
    </row>
    <row r="3977" spans="1:4" ht="30">
      <c r="A3977" s="353">
        <v>6240</v>
      </c>
      <c r="B3977" s="354" t="s">
        <v>12289</v>
      </c>
      <c r="C3977" s="355" t="s">
        <v>730</v>
      </c>
      <c r="D3977" s="356">
        <v>812.47</v>
      </c>
    </row>
    <row r="3978" spans="1:4" ht="30">
      <c r="A3978" s="353">
        <v>11296</v>
      </c>
      <c r="B3978" s="354" t="s">
        <v>12290</v>
      </c>
      <c r="C3978" s="355" t="s">
        <v>730</v>
      </c>
      <c r="D3978" s="356">
        <v>2588.6999999999998</v>
      </c>
    </row>
    <row r="3979" spans="1:4" ht="30">
      <c r="A3979" s="353">
        <v>11299</v>
      </c>
      <c r="B3979" s="354" t="s">
        <v>12291</v>
      </c>
      <c r="C3979" s="355" t="s">
        <v>730</v>
      </c>
      <c r="D3979" s="356">
        <v>876.22</v>
      </c>
    </row>
    <row r="3980" spans="1:4">
      <c r="A3980" s="353">
        <v>11688</v>
      </c>
      <c r="B3980" s="354" t="s">
        <v>12292</v>
      </c>
      <c r="C3980" s="355" t="s">
        <v>730</v>
      </c>
      <c r="D3980" s="356">
        <v>548.62</v>
      </c>
    </row>
    <row r="3981" spans="1:4" ht="45">
      <c r="A3981" s="353">
        <v>37736</v>
      </c>
      <c r="B3981" s="354" t="s">
        <v>12293</v>
      </c>
      <c r="C3981" s="355" t="s">
        <v>730</v>
      </c>
      <c r="D3981" s="356">
        <v>83450</v>
      </c>
    </row>
    <row r="3982" spans="1:4" ht="30">
      <c r="A3982" s="353">
        <v>37739</v>
      </c>
      <c r="B3982" s="354" t="s">
        <v>12294</v>
      </c>
      <c r="C3982" s="355" t="s">
        <v>730</v>
      </c>
      <c r="D3982" s="356">
        <v>102707.68</v>
      </c>
    </row>
    <row r="3983" spans="1:4" ht="30">
      <c r="A3983" s="353">
        <v>37740</v>
      </c>
      <c r="B3983" s="354" t="s">
        <v>12295</v>
      </c>
      <c r="C3983" s="355" t="s">
        <v>730</v>
      </c>
      <c r="D3983" s="356">
        <v>58610.36</v>
      </c>
    </row>
    <row r="3984" spans="1:4" ht="30">
      <c r="A3984" s="353">
        <v>37738</v>
      </c>
      <c r="B3984" s="354" t="s">
        <v>12296</v>
      </c>
      <c r="C3984" s="355" t="s">
        <v>730</v>
      </c>
      <c r="D3984" s="356">
        <v>69634.7</v>
      </c>
    </row>
    <row r="3985" spans="1:4" ht="30">
      <c r="A3985" s="353">
        <v>37737</v>
      </c>
      <c r="B3985" s="354" t="s">
        <v>12297</v>
      </c>
      <c r="C3985" s="355" t="s">
        <v>730</v>
      </c>
      <c r="D3985" s="356">
        <v>55400.75</v>
      </c>
    </row>
    <row r="3986" spans="1:4">
      <c r="A3986" s="353">
        <v>25014</v>
      </c>
      <c r="B3986" s="354" t="s">
        <v>12298</v>
      </c>
      <c r="C3986" s="355" t="s">
        <v>730</v>
      </c>
      <c r="D3986" s="356">
        <v>116034.57</v>
      </c>
    </row>
    <row r="3987" spans="1:4">
      <c r="A3987" s="353">
        <v>25013</v>
      </c>
      <c r="B3987" s="354" t="s">
        <v>12299</v>
      </c>
      <c r="C3987" s="355" t="s">
        <v>730</v>
      </c>
      <c r="D3987" s="356">
        <v>121616.51</v>
      </c>
    </row>
    <row r="3988" spans="1:4">
      <c r="A3988" s="353">
        <v>14405</v>
      </c>
      <c r="B3988" s="354" t="s">
        <v>12300</v>
      </c>
      <c r="C3988" s="355" t="s">
        <v>730</v>
      </c>
      <c r="D3988" s="356">
        <v>142758.1</v>
      </c>
    </row>
    <row r="3989" spans="1:4">
      <c r="A3989" s="353">
        <v>20271</v>
      </c>
      <c r="B3989" s="354" t="s">
        <v>12301</v>
      </c>
      <c r="C3989" s="355" t="s">
        <v>730</v>
      </c>
      <c r="D3989" s="356">
        <v>639.11</v>
      </c>
    </row>
    <row r="3990" spans="1:4">
      <c r="A3990" s="353">
        <v>10423</v>
      </c>
      <c r="B3990" s="354" t="s">
        <v>12302</v>
      </c>
      <c r="C3990" s="355" t="s">
        <v>730</v>
      </c>
      <c r="D3990" s="356">
        <v>469.25</v>
      </c>
    </row>
    <row r="3991" spans="1:4">
      <c r="A3991" s="353">
        <v>36790</v>
      </c>
      <c r="B3991" s="354" t="s">
        <v>12303</v>
      </c>
      <c r="C3991" s="355" t="s">
        <v>730</v>
      </c>
      <c r="D3991" s="356">
        <v>316.18</v>
      </c>
    </row>
    <row r="3992" spans="1:4">
      <c r="A3992" s="353">
        <v>37589</v>
      </c>
      <c r="B3992" s="354" t="s">
        <v>12304</v>
      </c>
      <c r="C3992" s="355" t="s">
        <v>730</v>
      </c>
      <c r="D3992" s="356">
        <v>387.4</v>
      </c>
    </row>
    <row r="3993" spans="1:4" ht="30">
      <c r="A3993" s="353">
        <v>11690</v>
      </c>
      <c r="B3993" s="354" t="s">
        <v>12305</v>
      </c>
      <c r="C3993" s="355" t="s">
        <v>730</v>
      </c>
      <c r="D3993" s="356">
        <v>205.8</v>
      </c>
    </row>
    <row r="3994" spans="1:4">
      <c r="A3994" s="353">
        <v>20234</v>
      </c>
      <c r="B3994" s="354" t="s">
        <v>12306</v>
      </c>
      <c r="C3994" s="355" t="s">
        <v>730</v>
      </c>
      <c r="D3994" s="356">
        <v>260.44</v>
      </c>
    </row>
    <row r="3995" spans="1:4">
      <c r="A3995" s="353">
        <v>4763</v>
      </c>
      <c r="B3995" s="354" t="s">
        <v>12307</v>
      </c>
      <c r="C3995" s="355" t="s">
        <v>736</v>
      </c>
      <c r="D3995" s="356">
        <v>25.67</v>
      </c>
    </row>
    <row r="3996" spans="1:4">
      <c r="A3996" s="353">
        <v>41070</v>
      </c>
      <c r="B3996" s="354" t="s">
        <v>12308</v>
      </c>
      <c r="C3996" s="355" t="s">
        <v>737</v>
      </c>
      <c r="D3996" s="356">
        <v>4493.67</v>
      </c>
    </row>
    <row r="3997" spans="1:4">
      <c r="A3997" s="353">
        <v>44480</v>
      </c>
      <c r="B3997" s="354" t="s">
        <v>12309</v>
      </c>
      <c r="C3997" s="355" t="s">
        <v>735</v>
      </c>
      <c r="D3997" s="356">
        <v>13.62</v>
      </c>
    </row>
    <row r="3998" spans="1:4">
      <c r="A3998" s="353">
        <v>11457</v>
      </c>
      <c r="B3998" s="354" t="s">
        <v>12310</v>
      </c>
      <c r="C3998" s="355" t="s">
        <v>730</v>
      </c>
      <c r="D3998" s="356">
        <v>45.61</v>
      </c>
    </row>
    <row r="3999" spans="1:4" ht="30">
      <c r="A3999" s="353">
        <v>44073</v>
      </c>
      <c r="B3999" s="354" t="s">
        <v>12311</v>
      </c>
      <c r="C3999" s="355" t="s">
        <v>732</v>
      </c>
      <c r="D3999" s="356">
        <v>0.73</v>
      </c>
    </row>
    <row r="4000" spans="1:4">
      <c r="A4000" s="353">
        <v>44253</v>
      </c>
      <c r="B4000" s="354" t="s">
        <v>12312</v>
      </c>
      <c r="C4000" s="355" t="s">
        <v>730</v>
      </c>
      <c r="D4000" s="356">
        <v>265.18</v>
      </c>
    </row>
    <row r="4001" spans="1:4">
      <c r="A4001" s="353">
        <v>21121</v>
      </c>
      <c r="B4001" s="354" t="s">
        <v>12313</v>
      </c>
      <c r="C4001" s="355" t="s">
        <v>730</v>
      </c>
      <c r="D4001" s="356">
        <v>3.8</v>
      </c>
    </row>
    <row r="4002" spans="1:4">
      <c r="A4002" s="353">
        <v>38010</v>
      </c>
      <c r="B4002" s="354" t="s">
        <v>12314</v>
      </c>
      <c r="C4002" s="355" t="s">
        <v>730</v>
      </c>
      <c r="D4002" s="356">
        <v>4.7300000000000004</v>
      </c>
    </row>
    <row r="4003" spans="1:4">
      <c r="A4003" s="353">
        <v>38011</v>
      </c>
      <c r="B4003" s="354" t="s">
        <v>12315</v>
      </c>
      <c r="C4003" s="355" t="s">
        <v>730</v>
      </c>
      <c r="D4003" s="356">
        <v>9.49</v>
      </c>
    </row>
    <row r="4004" spans="1:4">
      <c r="A4004" s="353">
        <v>38012</v>
      </c>
      <c r="B4004" s="354" t="s">
        <v>12316</v>
      </c>
      <c r="C4004" s="355" t="s">
        <v>730</v>
      </c>
      <c r="D4004" s="356">
        <v>36.200000000000003</v>
      </c>
    </row>
    <row r="4005" spans="1:4">
      <c r="A4005" s="353">
        <v>38013</v>
      </c>
      <c r="B4005" s="354" t="s">
        <v>12317</v>
      </c>
      <c r="C4005" s="355" t="s">
        <v>730</v>
      </c>
      <c r="D4005" s="356">
        <v>46.5</v>
      </c>
    </row>
    <row r="4006" spans="1:4">
      <c r="A4006" s="353">
        <v>38014</v>
      </c>
      <c r="B4006" s="354" t="s">
        <v>12318</v>
      </c>
      <c r="C4006" s="355" t="s">
        <v>730</v>
      </c>
      <c r="D4006" s="356">
        <v>77.66</v>
      </c>
    </row>
    <row r="4007" spans="1:4">
      <c r="A4007" s="353">
        <v>38015</v>
      </c>
      <c r="B4007" s="354" t="s">
        <v>12319</v>
      </c>
      <c r="C4007" s="355" t="s">
        <v>730</v>
      </c>
      <c r="D4007" s="356">
        <v>182.57</v>
      </c>
    </row>
    <row r="4008" spans="1:4">
      <c r="A4008" s="353">
        <v>38016</v>
      </c>
      <c r="B4008" s="354" t="s">
        <v>12320</v>
      </c>
      <c r="C4008" s="355" t="s">
        <v>730</v>
      </c>
      <c r="D4008" s="356">
        <v>212.31</v>
      </c>
    </row>
    <row r="4009" spans="1:4">
      <c r="A4009" s="353">
        <v>12741</v>
      </c>
      <c r="B4009" s="354" t="s">
        <v>12321</v>
      </c>
      <c r="C4009" s="355" t="s">
        <v>730</v>
      </c>
      <c r="D4009" s="356">
        <v>1315.65</v>
      </c>
    </row>
    <row r="4010" spans="1:4">
      <c r="A4010" s="353">
        <v>12733</v>
      </c>
      <c r="B4010" s="354" t="s">
        <v>12322</v>
      </c>
      <c r="C4010" s="355" t="s">
        <v>730</v>
      </c>
      <c r="D4010" s="356">
        <v>6.62</v>
      </c>
    </row>
    <row r="4011" spans="1:4">
      <c r="A4011" s="353">
        <v>12734</v>
      </c>
      <c r="B4011" s="354" t="s">
        <v>12323</v>
      </c>
      <c r="C4011" s="355" t="s">
        <v>730</v>
      </c>
      <c r="D4011" s="356">
        <v>14.11</v>
      </c>
    </row>
    <row r="4012" spans="1:4">
      <c r="A4012" s="353">
        <v>12735</v>
      </c>
      <c r="B4012" s="354" t="s">
        <v>12324</v>
      </c>
      <c r="C4012" s="355" t="s">
        <v>730</v>
      </c>
      <c r="D4012" s="356">
        <v>23.21</v>
      </c>
    </row>
    <row r="4013" spans="1:4">
      <c r="A4013" s="353">
        <v>12736</v>
      </c>
      <c r="B4013" s="354" t="s">
        <v>12325</v>
      </c>
      <c r="C4013" s="355" t="s">
        <v>730</v>
      </c>
      <c r="D4013" s="356">
        <v>53.06</v>
      </c>
    </row>
    <row r="4014" spans="1:4">
      <c r="A4014" s="353">
        <v>12737</v>
      </c>
      <c r="B4014" s="354" t="s">
        <v>12326</v>
      </c>
      <c r="C4014" s="355" t="s">
        <v>730</v>
      </c>
      <c r="D4014" s="356">
        <v>68.36</v>
      </c>
    </row>
    <row r="4015" spans="1:4">
      <c r="A4015" s="353">
        <v>12738</v>
      </c>
      <c r="B4015" s="354" t="s">
        <v>12327</v>
      </c>
      <c r="C4015" s="355" t="s">
        <v>730</v>
      </c>
      <c r="D4015" s="356">
        <v>135.11000000000001</v>
      </c>
    </row>
    <row r="4016" spans="1:4">
      <c r="A4016" s="353">
        <v>12739</v>
      </c>
      <c r="B4016" s="354" t="s">
        <v>12328</v>
      </c>
      <c r="C4016" s="355" t="s">
        <v>730</v>
      </c>
      <c r="D4016" s="356">
        <v>384.6</v>
      </c>
    </row>
    <row r="4017" spans="1:4">
      <c r="A4017" s="353">
        <v>12740</v>
      </c>
      <c r="B4017" s="354" t="s">
        <v>12329</v>
      </c>
      <c r="C4017" s="355" t="s">
        <v>730</v>
      </c>
      <c r="D4017" s="356">
        <v>601.73</v>
      </c>
    </row>
    <row r="4018" spans="1:4">
      <c r="A4018" s="353">
        <v>6297</v>
      </c>
      <c r="B4018" s="354" t="s">
        <v>12330</v>
      </c>
      <c r="C4018" s="355" t="s">
        <v>730</v>
      </c>
      <c r="D4018" s="356">
        <v>46.75</v>
      </c>
    </row>
    <row r="4019" spans="1:4">
      <c r="A4019" s="353">
        <v>6296</v>
      </c>
      <c r="B4019" s="354" t="s">
        <v>12331</v>
      </c>
      <c r="C4019" s="355" t="s">
        <v>730</v>
      </c>
      <c r="D4019" s="356">
        <v>36.9</v>
      </c>
    </row>
    <row r="4020" spans="1:4">
      <c r="A4020" s="353">
        <v>6294</v>
      </c>
      <c r="B4020" s="354" t="s">
        <v>12332</v>
      </c>
      <c r="C4020" s="355" t="s">
        <v>730</v>
      </c>
      <c r="D4020" s="356">
        <v>10.52</v>
      </c>
    </row>
    <row r="4021" spans="1:4">
      <c r="A4021" s="353">
        <v>6323</v>
      </c>
      <c r="B4021" s="354" t="s">
        <v>12333</v>
      </c>
      <c r="C4021" s="355" t="s">
        <v>730</v>
      </c>
      <c r="D4021" s="356">
        <v>24.11</v>
      </c>
    </row>
    <row r="4022" spans="1:4">
      <c r="A4022" s="353">
        <v>6299</v>
      </c>
      <c r="B4022" s="354" t="s">
        <v>12334</v>
      </c>
      <c r="C4022" s="355" t="s">
        <v>730</v>
      </c>
      <c r="D4022" s="356">
        <v>140.62</v>
      </c>
    </row>
    <row r="4023" spans="1:4">
      <c r="A4023" s="353">
        <v>6298</v>
      </c>
      <c r="B4023" s="354" t="s">
        <v>12335</v>
      </c>
      <c r="C4023" s="355" t="s">
        <v>730</v>
      </c>
      <c r="D4023" s="356">
        <v>74.06</v>
      </c>
    </row>
    <row r="4024" spans="1:4">
      <c r="A4024" s="353">
        <v>6295</v>
      </c>
      <c r="B4024" s="354" t="s">
        <v>12336</v>
      </c>
      <c r="C4024" s="355" t="s">
        <v>730</v>
      </c>
      <c r="D4024" s="356">
        <v>14.98</v>
      </c>
    </row>
    <row r="4025" spans="1:4">
      <c r="A4025" s="353">
        <v>6322</v>
      </c>
      <c r="B4025" s="354" t="s">
        <v>12337</v>
      </c>
      <c r="C4025" s="355" t="s">
        <v>730</v>
      </c>
      <c r="D4025" s="356">
        <v>188.34</v>
      </c>
    </row>
    <row r="4026" spans="1:4">
      <c r="A4026" s="353">
        <v>6300</v>
      </c>
      <c r="B4026" s="354" t="s">
        <v>12338</v>
      </c>
      <c r="C4026" s="355" t="s">
        <v>730</v>
      </c>
      <c r="D4026" s="356">
        <v>347.23</v>
      </c>
    </row>
    <row r="4027" spans="1:4">
      <c r="A4027" s="353">
        <v>6321</v>
      </c>
      <c r="B4027" s="354" t="s">
        <v>12339</v>
      </c>
      <c r="C4027" s="355" t="s">
        <v>730</v>
      </c>
      <c r="D4027" s="356">
        <v>495.99</v>
      </c>
    </row>
    <row r="4028" spans="1:4">
      <c r="A4028" s="353">
        <v>6301</v>
      </c>
      <c r="B4028" s="354" t="s">
        <v>12340</v>
      </c>
      <c r="C4028" s="355" t="s">
        <v>730</v>
      </c>
      <c r="D4028" s="356">
        <v>1162.55</v>
      </c>
    </row>
    <row r="4029" spans="1:4">
      <c r="A4029" s="353">
        <v>7105</v>
      </c>
      <c r="B4029" s="354" t="s">
        <v>12341</v>
      </c>
      <c r="C4029" s="355" t="s">
        <v>730</v>
      </c>
      <c r="D4029" s="356">
        <v>42.9</v>
      </c>
    </row>
    <row r="4030" spans="1:4">
      <c r="A4030" s="353">
        <v>20183</v>
      </c>
      <c r="B4030" s="354" t="s">
        <v>12342</v>
      </c>
      <c r="C4030" s="355" t="s">
        <v>730</v>
      </c>
      <c r="D4030" s="356">
        <v>52.85</v>
      </c>
    </row>
    <row r="4031" spans="1:4">
      <c r="A4031" s="353">
        <v>38448</v>
      </c>
      <c r="B4031" s="354" t="s">
        <v>12343</v>
      </c>
      <c r="C4031" s="355" t="s">
        <v>730</v>
      </c>
      <c r="D4031" s="356">
        <v>239.85</v>
      </c>
    </row>
    <row r="4032" spans="1:4">
      <c r="A4032" s="353">
        <v>20182</v>
      </c>
      <c r="B4032" s="354" t="s">
        <v>12344</v>
      </c>
      <c r="C4032" s="355" t="s">
        <v>730</v>
      </c>
      <c r="D4032" s="356">
        <v>30.73</v>
      </c>
    </row>
    <row r="4033" spans="1:4">
      <c r="A4033" s="353">
        <v>7119</v>
      </c>
      <c r="B4033" s="354" t="s">
        <v>12345</v>
      </c>
      <c r="C4033" s="355" t="s">
        <v>730</v>
      </c>
      <c r="D4033" s="356">
        <v>11.35</v>
      </c>
    </row>
    <row r="4034" spans="1:4">
      <c r="A4034" s="353">
        <v>7126</v>
      </c>
      <c r="B4034" s="354" t="s">
        <v>12346</v>
      </c>
      <c r="C4034" s="355" t="s">
        <v>730</v>
      </c>
      <c r="D4034" s="356">
        <v>23.16</v>
      </c>
    </row>
    <row r="4035" spans="1:4">
      <c r="A4035" s="353">
        <v>7120</v>
      </c>
      <c r="B4035" s="354" t="s">
        <v>12347</v>
      </c>
      <c r="C4035" s="355" t="s">
        <v>730</v>
      </c>
      <c r="D4035" s="356">
        <v>8.7100000000000009</v>
      </c>
    </row>
    <row r="4036" spans="1:4">
      <c r="A4036" s="353">
        <v>6319</v>
      </c>
      <c r="B4036" s="354" t="s">
        <v>12348</v>
      </c>
      <c r="C4036" s="355" t="s">
        <v>730</v>
      </c>
      <c r="D4036" s="356">
        <v>54.93</v>
      </c>
    </row>
    <row r="4037" spans="1:4">
      <c r="A4037" s="353">
        <v>6304</v>
      </c>
      <c r="B4037" s="354" t="s">
        <v>12349</v>
      </c>
      <c r="C4037" s="355" t="s">
        <v>730</v>
      </c>
      <c r="D4037" s="356">
        <v>54.93</v>
      </c>
    </row>
    <row r="4038" spans="1:4">
      <c r="A4038" s="353">
        <v>21116</v>
      </c>
      <c r="B4038" s="354" t="s">
        <v>12350</v>
      </c>
      <c r="C4038" s="355" t="s">
        <v>730</v>
      </c>
      <c r="D4038" s="356">
        <v>41.59</v>
      </c>
    </row>
    <row r="4039" spans="1:4">
      <c r="A4039" s="353">
        <v>6320</v>
      </c>
      <c r="B4039" s="354" t="s">
        <v>12351</v>
      </c>
      <c r="C4039" s="355" t="s">
        <v>730</v>
      </c>
      <c r="D4039" s="356">
        <v>28.29</v>
      </c>
    </row>
    <row r="4040" spans="1:4">
      <c r="A4040" s="353">
        <v>6303</v>
      </c>
      <c r="B4040" s="354" t="s">
        <v>12352</v>
      </c>
      <c r="C4040" s="355" t="s">
        <v>730</v>
      </c>
      <c r="D4040" s="356">
        <v>28.29</v>
      </c>
    </row>
    <row r="4041" spans="1:4">
      <c r="A4041" s="353">
        <v>6308</v>
      </c>
      <c r="B4041" s="354" t="s">
        <v>12353</v>
      </c>
      <c r="C4041" s="355" t="s">
        <v>730</v>
      </c>
      <c r="D4041" s="356">
        <v>151.99</v>
      </c>
    </row>
    <row r="4042" spans="1:4">
      <c r="A4042" s="353">
        <v>6317</v>
      </c>
      <c r="B4042" s="354" t="s">
        <v>12354</v>
      </c>
      <c r="C4042" s="355" t="s">
        <v>730</v>
      </c>
      <c r="D4042" s="356">
        <v>151.99</v>
      </c>
    </row>
    <row r="4043" spans="1:4">
      <c r="A4043" s="353">
        <v>6307</v>
      </c>
      <c r="B4043" s="354" t="s">
        <v>12355</v>
      </c>
      <c r="C4043" s="355" t="s">
        <v>730</v>
      </c>
      <c r="D4043" s="356">
        <v>151.99</v>
      </c>
    </row>
    <row r="4044" spans="1:4">
      <c r="A4044" s="353">
        <v>6309</v>
      </c>
      <c r="B4044" s="354" t="s">
        <v>12356</v>
      </c>
      <c r="C4044" s="355" t="s">
        <v>730</v>
      </c>
      <c r="D4044" s="356">
        <v>156.4</v>
      </c>
    </row>
    <row r="4045" spans="1:4">
      <c r="A4045" s="353">
        <v>6318</v>
      </c>
      <c r="B4045" s="354" t="s">
        <v>12357</v>
      </c>
      <c r="C4045" s="355" t="s">
        <v>730</v>
      </c>
      <c r="D4045" s="356">
        <v>81.98</v>
      </c>
    </row>
    <row r="4046" spans="1:4">
      <c r="A4046" s="353">
        <v>6306</v>
      </c>
      <c r="B4046" s="354" t="s">
        <v>12358</v>
      </c>
      <c r="C4046" s="355" t="s">
        <v>730</v>
      </c>
      <c r="D4046" s="356">
        <v>81.98</v>
      </c>
    </row>
    <row r="4047" spans="1:4">
      <c r="A4047" s="353">
        <v>6305</v>
      </c>
      <c r="B4047" s="354" t="s">
        <v>12359</v>
      </c>
      <c r="C4047" s="355" t="s">
        <v>730</v>
      </c>
      <c r="D4047" s="356">
        <v>81.98</v>
      </c>
    </row>
    <row r="4048" spans="1:4">
      <c r="A4048" s="353">
        <v>6302</v>
      </c>
      <c r="B4048" s="354" t="s">
        <v>12360</v>
      </c>
      <c r="C4048" s="355" t="s">
        <v>730</v>
      </c>
      <c r="D4048" s="356">
        <v>17.39</v>
      </c>
    </row>
    <row r="4049" spans="1:4">
      <c r="A4049" s="353">
        <v>6312</v>
      </c>
      <c r="B4049" s="354" t="s">
        <v>12361</v>
      </c>
      <c r="C4049" s="355" t="s">
        <v>730</v>
      </c>
      <c r="D4049" s="356">
        <v>218.62</v>
      </c>
    </row>
    <row r="4050" spans="1:4">
      <c r="A4050" s="353">
        <v>6311</v>
      </c>
      <c r="B4050" s="354" t="s">
        <v>12362</v>
      </c>
      <c r="C4050" s="355" t="s">
        <v>730</v>
      </c>
      <c r="D4050" s="356">
        <v>218.62</v>
      </c>
    </row>
    <row r="4051" spans="1:4">
      <c r="A4051" s="353">
        <v>6310</v>
      </c>
      <c r="B4051" s="354" t="s">
        <v>12363</v>
      </c>
      <c r="C4051" s="355" t="s">
        <v>730</v>
      </c>
      <c r="D4051" s="356">
        <v>218.62</v>
      </c>
    </row>
    <row r="4052" spans="1:4">
      <c r="A4052" s="353">
        <v>6314</v>
      </c>
      <c r="B4052" s="354" t="s">
        <v>12364</v>
      </c>
      <c r="C4052" s="355" t="s">
        <v>730</v>
      </c>
      <c r="D4052" s="356">
        <v>218.62</v>
      </c>
    </row>
    <row r="4053" spans="1:4">
      <c r="A4053" s="353">
        <v>6313</v>
      </c>
      <c r="B4053" s="354" t="s">
        <v>12365</v>
      </c>
      <c r="C4053" s="355" t="s">
        <v>730</v>
      </c>
      <c r="D4053" s="356">
        <v>218.62</v>
      </c>
    </row>
    <row r="4054" spans="1:4">
      <c r="A4054" s="353">
        <v>6315</v>
      </c>
      <c r="B4054" s="354" t="s">
        <v>12366</v>
      </c>
      <c r="C4054" s="355" t="s">
        <v>730</v>
      </c>
      <c r="D4054" s="356">
        <v>413.94</v>
      </c>
    </row>
    <row r="4055" spans="1:4">
      <c r="A4055" s="353">
        <v>6316</v>
      </c>
      <c r="B4055" s="354" t="s">
        <v>12367</v>
      </c>
      <c r="C4055" s="355" t="s">
        <v>730</v>
      </c>
      <c r="D4055" s="356">
        <v>413.94</v>
      </c>
    </row>
    <row r="4056" spans="1:4">
      <c r="A4056" s="353">
        <v>39324</v>
      </c>
      <c r="B4056" s="354" t="s">
        <v>12368</v>
      </c>
      <c r="C4056" s="355" t="s">
        <v>730</v>
      </c>
      <c r="D4056" s="356">
        <v>4.95</v>
      </c>
    </row>
    <row r="4057" spans="1:4">
      <c r="A4057" s="353">
        <v>39325</v>
      </c>
      <c r="B4057" s="354" t="s">
        <v>12369</v>
      </c>
      <c r="C4057" s="355" t="s">
        <v>730</v>
      </c>
      <c r="D4057" s="356">
        <v>7.46</v>
      </c>
    </row>
    <row r="4058" spans="1:4">
      <c r="A4058" s="353">
        <v>39326</v>
      </c>
      <c r="B4058" s="354" t="s">
        <v>12370</v>
      </c>
      <c r="C4058" s="355" t="s">
        <v>730</v>
      </c>
      <c r="D4058" s="356">
        <v>26.77</v>
      </c>
    </row>
    <row r="4059" spans="1:4">
      <c r="A4059" s="353">
        <v>39327</v>
      </c>
      <c r="B4059" s="354" t="s">
        <v>12371</v>
      </c>
      <c r="C4059" s="355" t="s">
        <v>730</v>
      </c>
      <c r="D4059" s="356">
        <v>40.39</v>
      </c>
    </row>
    <row r="4060" spans="1:4">
      <c r="A4060" s="353">
        <v>11378</v>
      </c>
      <c r="B4060" s="354" t="s">
        <v>12372</v>
      </c>
      <c r="C4060" s="355" t="s">
        <v>730</v>
      </c>
      <c r="D4060" s="356">
        <v>75.33</v>
      </c>
    </row>
    <row r="4061" spans="1:4">
      <c r="A4061" s="353">
        <v>11379</v>
      </c>
      <c r="B4061" s="354" t="s">
        <v>12373</v>
      </c>
      <c r="C4061" s="355" t="s">
        <v>730</v>
      </c>
      <c r="D4061" s="356">
        <v>63.65</v>
      </c>
    </row>
    <row r="4062" spans="1:4">
      <c r="A4062" s="353">
        <v>11493</v>
      </c>
      <c r="B4062" s="354" t="s">
        <v>12374</v>
      </c>
      <c r="C4062" s="355" t="s">
        <v>730</v>
      </c>
      <c r="D4062" s="356">
        <v>36.71</v>
      </c>
    </row>
    <row r="4063" spans="1:4">
      <c r="A4063" s="353">
        <v>7106</v>
      </c>
      <c r="B4063" s="354" t="s">
        <v>12375</v>
      </c>
      <c r="C4063" s="355" t="s">
        <v>730</v>
      </c>
      <c r="D4063" s="356">
        <v>143.31</v>
      </c>
    </row>
    <row r="4064" spans="1:4">
      <c r="A4064" s="353">
        <v>7104</v>
      </c>
      <c r="B4064" s="354" t="s">
        <v>12376</v>
      </c>
      <c r="C4064" s="355" t="s">
        <v>730</v>
      </c>
      <c r="D4064" s="356">
        <v>3.86</v>
      </c>
    </row>
    <row r="4065" spans="1:4">
      <c r="A4065" s="353">
        <v>7136</v>
      </c>
      <c r="B4065" s="354" t="s">
        <v>12377</v>
      </c>
      <c r="C4065" s="355" t="s">
        <v>730</v>
      </c>
      <c r="D4065" s="356">
        <v>6.73</v>
      </c>
    </row>
    <row r="4066" spans="1:4">
      <c r="A4066" s="353">
        <v>7128</v>
      </c>
      <c r="B4066" s="354" t="s">
        <v>12378</v>
      </c>
      <c r="C4066" s="355" t="s">
        <v>730</v>
      </c>
      <c r="D4066" s="356">
        <v>8.73</v>
      </c>
    </row>
    <row r="4067" spans="1:4">
      <c r="A4067" s="353">
        <v>7108</v>
      </c>
      <c r="B4067" s="354" t="s">
        <v>12379</v>
      </c>
      <c r="C4067" s="355" t="s">
        <v>730</v>
      </c>
      <c r="D4067" s="356">
        <v>8.7100000000000009</v>
      </c>
    </row>
    <row r="4068" spans="1:4">
      <c r="A4068" s="353">
        <v>7129</v>
      </c>
      <c r="B4068" s="354" t="s">
        <v>12380</v>
      </c>
      <c r="C4068" s="355" t="s">
        <v>730</v>
      </c>
      <c r="D4068" s="356">
        <v>10.24</v>
      </c>
    </row>
    <row r="4069" spans="1:4">
      <c r="A4069" s="353">
        <v>7130</v>
      </c>
      <c r="B4069" s="354" t="s">
        <v>12381</v>
      </c>
      <c r="C4069" s="355" t="s">
        <v>730</v>
      </c>
      <c r="D4069" s="356">
        <v>14.89</v>
      </c>
    </row>
    <row r="4070" spans="1:4">
      <c r="A4070" s="353">
        <v>7131</v>
      </c>
      <c r="B4070" s="354" t="s">
        <v>12382</v>
      </c>
      <c r="C4070" s="355" t="s">
        <v>730</v>
      </c>
      <c r="D4070" s="356">
        <v>18.2</v>
      </c>
    </row>
    <row r="4071" spans="1:4">
      <c r="A4071" s="353">
        <v>7132</v>
      </c>
      <c r="B4071" s="354" t="s">
        <v>12383</v>
      </c>
      <c r="C4071" s="355" t="s">
        <v>730</v>
      </c>
      <c r="D4071" s="356">
        <v>42.87</v>
      </c>
    </row>
    <row r="4072" spans="1:4">
      <c r="A4072" s="353">
        <v>7133</v>
      </c>
      <c r="B4072" s="354" t="s">
        <v>12384</v>
      </c>
      <c r="C4072" s="355" t="s">
        <v>730</v>
      </c>
      <c r="D4072" s="356">
        <v>99.06</v>
      </c>
    </row>
    <row r="4073" spans="1:4" ht="30">
      <c r="A4073" s="353">
        <v>37420</v>
      </c>
      <c r="B4073" s="354" t="s">
        <v>12385</v>
      </c>
      <c r="C4073" s="355" t="s">
        <v>730</v>
      </c>
      <c r="D4073" s="356">
        <v>40.33</v>
      </c>
    </row>
    <row r="4074" spans="1:4" ht="30">
      <c r="A4074" s="353">
        <v>37421</v>
      </c>
      <c r="B4074" s="354" t="s">
        <v>12386</v>
      </c>
      <c r="C4074" s="355" t="s">
        <v>730</v>
      </c>
      <c r="D4074" s="356">
        <v>55.12</v>
      </c>
    </row>
    <row r="4075" spans="1:4" ht="30">
      <c r="A4075" s="353">
        <v>37422</v>
      </c>
      <c r="B4075" s="354" t="s">
        <v>12387</v>
      </c>
      <c r="C4075" s="355" t="s">
        <v>730</v>
      </c>
      <c r="D4075" s="356">
        <v>51.59</v>
      </c>
    </row>
    <row r="4076" spans="1:4">
      <c r="A4076" s="353">
        <v>37443</v>
      </c>
      <c r="B4076" s="354" t="s">
        <v>12388</v>
      </c>
      <c r="C4076" s="355" t="s">
        <v>730</v>
      </c>
      <c r="D4076" s="356">
        <v>191.41</v>
      </c>
    </row>
    <row r="4077" spans="1:4">
      <c r="A4077" s="353">
        <v>37444</v>
      </c>
      <c r="B4077" s="354" t="s">
        <v>12389</v>
      </c>
      <c r="C4077" s="355" t="s">
        <v>730</v>
      </c>
      <c r="D4077" s="356">
        <v>194.65</v>
      </c>
    </row>
    <row r="4078" spans="1:4">
      <c r="A4078" s="353">
        <v>37445</v>
      </c>
      <c r="B4078" s="354" t="s">
        <v>12390</v>
      </c>
      <c r="C4078" s="355" t="s">
        <v>730</v>
      </c>
      <c r="D4078" s="356">
        <v>295.04000000000002</v>
      </c>
    </row>
    <row r="4079" spans="1:4">
      <c r="A4079" s="353">
        <v>37446</v>
      </c>
      <c r="B4079" s="354" t="s">
        <v>12391</v>
      </c>
      <c r="C4079" s="355" t="s">
        <v>730</v>
      </c>
      <c r="D4079" s="356">
        <v>321.64</v>
      </c>
    </row>
    <row r="4080" spans="1:4">
      <c r="A4080" s="353">
        <v>37447</v>
      </c>
      <c r="B4080" s="354" t="s">
        <v>12392</v>
      </c>
      <c r="C4080" s="355" t="s">
        <v>730</v>
      </c>
      <c r="D4080" s="356">
        <v>326.68</v>
      </c>
    </row>
    <row r="4081" spans="1:4">
      <c r="A4081" s="353">
        <v>37448</v>
      </c>
      <c r="B4081" s="354" t="s">
        <v>12393</v>
      </c>
      <c r="C4081" s="355" t="s">
        <v>730</v>
      </c>
      <c r="D4081" s="356">
        <v>448.09</v>
      </c>
    </row>
    <row r="4082" spans="1:4">
      <c r="A4082" s="353">
        <v>37440</v>
      </c>
      <c r="B4082" s="354" t="s">
        <v>12394</v>
      </c>
      <c r="C4082" s="355" t="s">
        <v>730</v>
      </c>
      <c r="D4082" s="356">
        <v>151.91999999999999</v>
      </c>
    </row>
    <row r="4083" spans="1:4">
      <c r="A4083" s="353">
        <v>37441</v>
      </c>
      <c r="B4083" s="354" t="s">
        <v>12395</v>
      </c>
      <c r="C4083" s="355" t="s">
        <v>730</v>
      </c>
      <c r="D4083" s="356">
        <v>151.91999999999999</v>
      </c>
    </row>
    <row r="4084" spans="1:4">
      <c r="A4084" s="353">
        <v>37442</v>
      </c>
      <c r="B4084" s="354" t="s">
        <v>12396</v>
      </c>
      <c r="C4084" s="355" t="s">
        <v>730</v>
      </c>
      <c r="D4084" s="356">
        <v>182.98</v>
      </c>
    </row>
    <row r="4085" spans="1:4">
      <c r="A4085" s="353">
        <v>38017</v>
      </c>
      <c r="B4085" s="354" t="s">
        <v>12397</v>
      </c>
      <c r="C4085" s="355" t="s">
        <v>730</v>
      </c>
      <c r="D4085" s="356">
        <v>10.119999999999999</v>
      </c>
    </row>
    <row r="4086" spans="1:4">
      <c r="A4086" s="353">
        <v>38018</v>
      </c>
      <c r="B4086" s="354" t="s">
        <v>12398</v>
      </c>
      <c r="C4086" s="355" t="s">
        <v>730</v>
      </c>
      <c r="D4086" s="356">
        <v>11.38</v>
      </c>
    </row>
    <row r="4087" spans="1:4" ht="30">
      <c r="A4087" s="353">
        <v>39895</v>
      </c>
      <c r="B4087" s="354" t="s">
        <v>12399</v>
      </c>
      <c r="C4087" s="355" t="s">
        <v>730</v>
      </c>
      <c r="D4087" s="356">
        <v>47.79</v>
      </c>
    </row>
    <row r="4088" spans="1:4" ht="30">
      <c r="A4088" s="353">
        <v>39896</v>
      </c>
      <c r="B4088" s="354" t="s">
        <v>12400</v>
      </c>
      <c r="C4088" s="355" t="s">
        <v>730</v>
      </c>
      <c r="D4088" s="356">
        <v>70.05</v>
      </c>
    </row>
    <row r="4089" spans="1:4" ht="30">
      <c r="A4089" s="353">
        <v>38873</v>
      </c>
      <c r="B4089" s="354" t="s">
        <v>12401</v>
      </c>
      <c r="C4089" s="355" t="s">
        <v>730</v>
      </c>
      <c r="D4089" s="356">
        <v>14.35</v>
      </c>
    </row>
    <row r="4090" spans="1:4" ht="30">
      <c r="A4090" s="353">
        <v>38874</v>
      </c>
      <c r="B4090" s="354" t="s">
        <v>12402</v>
      </c>
      <c r="C4090" s="355" t="s">
        <v>730</v>
      </c>
      <c r="D4090" s="356">
        <v>18.170000000000002</v>
      </c>
    </row>
    <row r="4091" spans="1:4" ht="30">
      <c r="A4091" s="353">
        <v>38875</v>
      </c>
      <c r="B4091" s="354" t="s">
        <v>12403</v>
      </c>
      <c r="C4091" s="355" t="s">
        <v>730</v>
      </c>
      <c r="D4091" s="356">
        <v>28.8</v>
      </c>
    </row>
    <row r="4092" spans="1:4" ht="30">
      <c r="A4092" s="353">
        <v>38876</v>
      </c>
      <c r="B4092" s="354" t="s">
        <v>12404</v>
      </c>
      <c r="C4092" s="355" t="s">
        <v>730</v>
      </c>
      <c r="D4092" s="356">
        <v>38.700000000000003</v>
      </c>
    </row>
    <row r="4093" spans="1:4" ht="30">
      <c r="A4093" s="353">
        <v>39000</v>
      </c>
      <c r="B4093" s="354" t="s">
        <v>12405</v>
      </c>
      <c r="C4093" s="355" t="s">
        <v>730</v>
      </c>
      <c r="D4093" s="356">
        <v>35.89</v>
      </c>
    </row>
    <row r="4094" spans="1:4">
      <c r="A4094" s="353">
        <v>38674</v>
      </c>
      <c r="B4094" s="354" t="s">
        <v>12406</v>
      </c>
      <c r="C4094" s="355" t="s">
        <v>730</v>
      </c>
      <c r="D4094" s="356">
        <v>34.06</v>
      </c>
    </row>
    <row r="4095" spans="1:4">
      <c r="A4095" s="353">
        <v>38019</v>
      </c>
      <c r="B4095" s="354" t="s">
        <v>12407</v>
      </c>
      <c r="C4095" s="355" t="s">
        <v>730</v>
      </c>
      <c r="D4095" s="356">
        <v>7.2</v>
      </c>
    </row>
    <row r="4096" spans="1:4">
      <c r="A4096" s="353">
        <v>38020</v>
      </c>
      <c r="B4096" s="354" t="s">
        <v>12408</v>
      </c>
      <c r="C4096" s="355" t="s">
        <v>730</v>
      </c>
      <c r="D4096" s="356">
        <v>8.8699999999999992</v>
      </c>
    </row>
    <row r="4097" spans="1:4">
      <c r="A4097" s="353">
        <v>38454</v>
      </c>
      <c r="B4097" s="354" t="s">
        <v>12409</v>
      </c>
      <c r="C4097" s="355" t="s">
        <v>730</v>
      </c>
      <c r="D4097" s="356">
        <v>13.45</v>
      </c>
    </row>
    <row r="4098" spans="1:4">
      <c r="A4098" s="353">
        <v>38455</v>
      </c>
      <c r="B4098" s="354" t="s">
        <v>12410</v>
      </c>
      <c r="C4098" s="355" t="s">
        <v>730</v>
      </c>
      <c r="D4098" s="356">
        <v>18.010000000000002</v>
      </c>
    </row>
    <row r="4099" spans="1:4" ht="30">
      <c r="A4099" s="353">
        <v>38462</v>
      </c>
      <c r="B4099" s="354" t="s">
        <v>12411</v>
      </c>
      <c r="C4099" s="355" t="s">
        <v>730</v>
      </c>
      <c r="D4099" s="356">
        <v>290.43</v>
      </c>
    </row>
    <row r="4100" spans="1:4" ht="30">
      <c r="A4100" s="353">
        <v>36362</v>
      </c>
      <c r="B4100" s="354" t="s">
        <v>12412</v>
      </c>
      <c r="C4100" s="355" t="s">
        <v>730</v>
      </c>
      <c r="D4100" s="356">
        <v>4.01</v>
      </c>
    </row>
    <row r="4101" spans="1:4" ht="30">
      <c r="A4101" s="353">
        <v>36298</v>
      </c>
      <c r="B4101" s="354" t="s">
        <v>12413</v>
      </c>
      <c r="C4101" s="355" t="s">
        <v>730</v>
      </c>
      <c r="D4101" s="356">
        <v>3.45</v>
      </c>
    </row>
    <row r="4102" spans="1:4" ht="30">
      <c r="A4102" s="353">
        <v>38456</v>
      </c>
      <c r="B4102" s="354" t="s">
        <v>12414</v>
      </c>
      <c r="C4102" s="355" t="s">
        <v>730</v>
      </c>
      <c r="D4102" s="356">
        <v>8.59</v>
      </c>
    </row>
    <row r="4103" spans="1:4" ht="30">
      <c r="A4103" s="353">
        <v>38457</v>
      </c>
      <c r="B4103" s="354" t="s">
        <v>12415</v>
      </c>
      <c r="C4103" s="355" t="s">
        <v>730</v>
      </c>
      <c r="D4103" s="356">
        <v>15.65</v>
      </c>
    </row>
    <row r="4104" spans="1:4" ht="30">
      <c r="A4104" s="353">
        <v>38458</v>
      </c>
      <c r="B4104" s="354" t="s">
        <v>12416</v>
      </c>
      <c r="C4104" s="355" t="s">
        <v>730</v>
      </c>
      <c r="D4104" s="356">
        <v>30.15</v>
      </c>
    </row>
    <row r="4105" spans="1:4" ht="30">
      <c r="A4105" s="353">
        <v>38459</v>
      </c>
      <c r="B4105" s="354" t="s">
        <v>12417</v>
      </c>
      <c r="C4105" s="355" t="s">
        <v>730</v>
      </c>
      <c r="D4105" s="356">
        <v>47.39</v>
      </c>
    </row>
    <row r="4106" spans="1:4" ht="30">
      <c r="A4106" s="353">
        <v>38460</v>
      </c>
      <c r="B4106" s="354" t="s">
        <v>12418</v>
      </c>
      <c r="C4106" s="355" t="s">
        <v>730</v>
      </c>
      <c r="D4106" s="356">
        <v>101.67</v>
      </c>
    </row>
    <row r="4107" spans="1:4" ht="30">
      <c r="A4107" s="353">
        <v>38461</v>
      </c>
      <c r="B4107" s="354" t="s">
        <v>12419</v>
      </c>
      <c r="C4107" s="355" t="s">
        <v>730</v>
      </c>
      <c r="D4107" s="356">
        <v>136.43</v>
      </c>
    </row>
    <row r="4108" spans="1:4">
      <c r="A4108" s="353">
        <v>7094</v>
      </c>
      <c r="B4108" s="354" t="s">
        <v>12420</v>
      </c>
      <c r="C4108" s="355" t="s">
        <v>730</v>
      </c>
      <c r="D4108" s="356">
        <v>12.61</v>
      </c>
    </row>
    <row r="4109" spans="1:4">
      <c r="A4109" s="353">
        <v>7116</v>
      </c>
      <c r="B4109" s="354" t="s">
        <v>12421</v>
      </c>
      <c r="C4109" s="355" t="s">
        <v>730</v>
      </c>
      <c r="D4109" s="356">
        <v>3.84</v>
      </c>
    </row>
    <row r="4110" spans="1:4">
      <c r="A4110" s="353">
        <v>7118</v>
      </c>
      <c r="B4110" s="354" t="s">
        <v>12422</v>
      </c>
      <c r="C4110" s="355" t="s">
        <v>730</v>
      </c>
      <c r="D4110" s="356">
        <v>25.93</v>
      </c>
    </row>
    <row r="4111" spans="1:4">
      <c r="A4111" s="353">
        <v>7098</v>
      </c>
      <c r="B4111" s="354" t="s">
        <v>12423</v>
      </c>
      <c r="C4111" s="355" t="s">
        <v>730</v>
      </c>
      <c r="D4111" s="356">
        <v>3.85</v>
      </c>
    </row>
    <row r="4112" spans="1:4">
      <c r="A4112" s="353">
        <v>7110</v>
      </c>
      <c r="B4112" s="354" t="s">
        <v>12424</v>
      </c>
      <c r="C4112" s="355" t="s">
        <v>730</v>
      </c>
      <c r="D4112" s="356">
        <v>49.3</v>
      </c>
    </row>
    <row r="4113" spans="1:4">
      <c r="A4113" s="353">
        <v>7123</v>
      </c>
      <c r="B4113" s="354" t="s">
        <v>12425</v>
      </c>
      <c r="C4113" s="355" t="s">
        <v>730</v>
      </c>
      <c r="D4113" s="356">
        <v>4.66</v>
      </c>
    </row>
    <row r="4114" spans="1:4" ht="30">
      <c r="A4114" s="353">
        <v>7121</v>
      </c>
      <c r="B4114" s="354" t="s">
        <v>12426</v>
      </c>
      <c r="C4114" s="355" t="s">
        <v>730</v>
      </c>
      <c r="D4114" s="356">
        <v>9.2200000000000006</v>
      </c>
    </row>
    <row r="4115" spans="1:4" ht="30">
      <c r="A4115" s="353">
        <v>7137</v>
      </c>
      <c r="B4115" s="354" t="s">
        <v>12427</v>
      </c>
      <c r="C4115" s="355" t="s">
        <v>730</v>
      </c>
      <c r="D4115" s="356">
        <v>10.07</v>
      </c>
    </row>
    <row r="4116" spans="1:4" ht="30">
      <c r="A4116" s="353">
        <v>7122</v>
      </c>
      <c r="B4116" s="354" t="s">
        <v>12428</v>
      </c>
      <c r="C4116" s="355" t="s">
        <v>730</v>
      </c>
      <c r="D4116" s="356">
        <v>11.08</v>
      </c>
    </row>
    <row r="4117" spans="1:4" ht="30">
      <c r="A4117" s="353">
        <v>7114</v>
      </c>
      <c r="B4117" s="354" t="s">
        <v>12429</v>
      </c>
      <c r="C4117" s="355" t="s">
        <v>730</v>
      </c>
      <c r="D4117" s="356">
        <v>12.89</v>
      </c>
    </row>
    <row r="4118" spans="1:4" ht="30">
      <c r="A4118" s="353">
        <v>7109</v>
      </c>
      <c r="B4118" s="354" t="s">
        <v>12430</v>
      </c>
      <c r="C4118" s="355" t="s">
        <v>730</v>
      </c>
      <c r="D4118" s="356">
        <v>2.5499999999999998</v>
      </c>
    </row>
    <row r="4119" spans="1:4" ht="30">
      <c r="A4119" s="353">
        <v>7135</v>
      </c>
      <c r="B4119" s="354" t="s">
        <v>12431</v>
      </c>
      <c r="C4119" s="355" t="s">
        <v>730</v>
      </c>
      <c r="D4119" s="356">
        <v>5.23</v>
      </c>
    </row>
    <row r="4120" spans="1:4" ht="30">
      <c r="A4120" s="353">
        <v>37947</v>
      </c>
      <c r="B4120" s="354" t="s">
        <v>12432</v>
      </c>
      <c r="C4120" s="355" t="s">
        <v>730</v>
      </c>
      <c r="D4120" s="356">
        <v>4.25</v>
      </c>
    </row>
    <row r="4121" spans="1:4" ht="30">
      <c r="A4121" s="353">
        <v>7103</v>
      </c>
      <c r="B4121" s="354" t="s">
        <v>12433</v>
      </c>
      <c r="C4121" s="355" t="s">
        <v>730</v>
      </c>
      <c r="D4121" s="356">
        <v>13.86</v>
      </c>
    </row>
    <row r="4122" spans="1:4">
      <c r="A4122" s="353">
        <v>40419</v>
      </c>
      <c r="B4122" s="354" t="s">
        <v>12434</v>
      </c>
      <c r="C4122" s="355" t="s">
        <v>730</v>
      </c>
      <c r="D4122" s="356">
        <v>36.93</v>
      </c>
    </row>
    <row r="4123" spans="1:4">
      <c r="A4123" s="353">
        <v>40420</v>
      </c>
      <c r="B4123" s="354" t="s">
        <v>12435</v>
      </c>
      <c r="C4123" s="355" t="s">
        <v>730</v>
      </c>
      <c r="D4123" s="356">
        <v>53.88</v>
      </c>
    </row>
    <row r="4124" spans="1:4">
      <c r="A4124" s="353">
        <v>40421</v>
      </c>
      <c r="B4124" s="354" t="s">
        <v>12436</v>
      </c>
      <c r="C4124" s="355" t="s">
        <v>730</v>
      </c>
      <c r="D4124" s="356">
        <v>57.36</v>
      </c>
    </row>
    <row r="4125" spans="1:4" ht="30">
      <c r="A4125" s="353">
        <v>38905</v>
      </c>
      <c r="B4125" s="354" t="s">
        <v>12437</v>
      </c>
      <c r="C4125" s="355" t="s">
        <v>730</v>
      </c>
      <c r="D4125" s="356">
        <v>18.57</v>
      </c>
    </row>
    <row r="4126" spans="1:4" ht="30">
      <c r="A4126" s="353">
        <v>38907</v>
      </c>
      <c r="B4126" s="354" t="s">
        <v>12438</v>
      </c>
      <c r="C4126" s="355" t="s">
        <v>730</v>
      </c>
      <c r="D4126" s="356">
        <v>17.899999999999999</v>
      </c>
    </row>
    <row r="4127" spans="1:4" ht="30">
      <c r="A4127" s="353">
        <v>38910</v>
      </c>
      <c r="B4127" s="354" t="s">
        <v>12439</v>
      </c>
      <c r="C4127" s="355" t="s">
        <v>730</v>
      </c>
      <c r="D4127" s="356">
        <v>20.94</v>
      </c>
    </row>
    <row r="4128" spans="1:4">
      <c r="A4128" s="353">
        <v>11655</v>
      </c>
      <c r="B4128" s="354" t="s">
        <v>12440</v>
      </c>
      <c r="C4128" s="355" t="s">
        <v>730</v>
      </c>
      <c r="D4128" s="356">
        <v>17.78</v>
      </c>
    </row>
    <row r="4129" spans="1:4">
      <c r="A4129" s="353">
        <v>11656</v>
      </c>
      <c r="B4129" s="354" t="s">
        <v>12441</v>
      </c>
      <c r="C4129" s="355" t="s">
        <v>730</v>
      </c>
      <c r="D4129" s="356">
        <v>20.41</v>
      </c>
    </row>
    <row r="4130" spans="1:4">
      <c r="A4130" s="353">
        <v>7091</v>
      </c>
      <c r="B4130" s="354" t="s">
        <v>12442</v>
      </c>
      <c r="C4130" s="355" t="s">
        <v>730</v>
      </c>
      <c r="D4130" s="356">
        <v>16.72</v>
      </c>
    </row>
    <row r="4131" spans="1:4">
      <c r="A4131" s="353">
        <v>37948</v>
      </c>
      <c r="B4131" s="354" t="s">
        <v>12443</v>
      </c>
      <c r="C4131" s="355" t="s">
        <v>730</v>
      </c>
      <c r="D4131" s="356">
        <v>3.87</v>
      </c>
    </row>
    <row r="4132" spans="1:4">
      <c r="A4132" s="353">
        <v>7097</v>
      </c>
      <c r="B4132" s="354" t="s">
        <v>12444</v>
      </c>
      <c r="C4132" s="355" t="s">
        <v>730</v>
      </c>
      <c r="D4132" s="356">
        <v>7.85</v>
      </c>
    </row>
    <row r="4133" spans="1:4">
      <c r="A4133" s="353">
        <v>11658</v>
      </c>
      <c r="B4133" s="354" t="s">
        <v>12445</v>
      </c>
      <c r="C4133" s="355" t="s">
        <v>730</v>
      </c>
      <c r="D4133" s="356">
        <v>17.36</v>
      </c>
    </row>
    <row r="4134" spans="1:4">
      <c r="A4134" s="353">
        <v>7146</v>
      </c>
      <c r="B4134" s="354" t="s">
        <v>12446</v>
      </c>
      <c r="C4134" s="355" t="s">
        <v>730</v>
      </c>
      <c r="D4134" s="356">
        <v>168.76</v>
      </c>
    </row>
    <row r="4135" spans="1:4">
      <c r="A4135" s="353">
        <v>7138</v>
      </c>
      <c r="B4135" s="354" t="s">
        <v>12447</v>
      </c>
      <c r="C4135" s="355" t="s">
        <v>730</v>
      </c>
      <c r="D4135" s="356">
        <v>1.07</v>
      </c>
    </row>
    <row r="4136" spans="1:4">
      <c r="A4136" s="353">
        <v>7139</v>
      </c>
      <c r="B4136" s="354" t="s">
        <v>12448</v>
      </c>
      <c r="C4136" s="355" t="s">
        <v>730</v>
      </c>
      <c r="D4136" s="356">
        <v>1.21</v>
      </c>
    </row>
    <row r="4137" spans="1:4">
      <c r="A4137" s="353">
        <v>7140</v>
      </c>
      <c r="B4137" s="354" t="s">
        <v>12449</v>
      </c>
      <c r="C4137" s="355" t="s">
        <v>730</v>
      </c>
      <c r="D4137" s="356">
        <v>3.8</v>
      </c>
    </row>
    <row r="4138" spans="1:4">
      <c r="A4138" s="353">
        <v>7141</v>
      </c>
      <c r="B4138" s="354" t="s">
        <v>12450</v>
      </c>
      <c r="C4138" s="355" t="s">
        <v>730</v>
      </c>
      <c r="D4138" s="356">
        <v>9.2799999999999994</v>
      </c>
    </row>
    <row r="4139" spans="1:4">
      <c r="A4139" s="353">
        <v>7143</v>
      </c>
      <c r="B4139" s="354" t="s">
        <v>12451</v>
      </c>
      <c r="C4139" s="355" t="s">
        <v>730</v>
      </c>
      <c r="D4139" s="356">
        <v>31.16</v>
      </c>
    </row>
    <row r="4140" spans="1:4">
      <c r="A4140" s="353">
        <v>7144</v>
      </c>
      <c r="B4140" s="354" t="s">
        <v>12452</v>
      </c>
      <c r="C4140" s="355" t="s">
        <v>730</v>
      </c>
      <c r="D4140" s="356">
        <v>57.8</v>
      </c>
    </row>
    <row r="4141" spans="1:4">
      <c r="A4141" s="353">
        <v>7145</v>
      </c>
      <c r="B4141" s="354" t="s">
        <v>12453</v>
      </c>
      <c r="C4141" s="355" t="s">
        <v>730</v>
      </c>
      <c r="D4141" s="356">
        <v>78.59</v>
      </c>
    </row>
    <row r="4142" spans="1:4">
      <c r="A4142" s="353">
        <v>7142</v>
      </c>
      <c r="B4142" s="354" t="s">
        <v>12454</v>
      </c>
      <c r="C4142" s="355" t="s">
        <v>730</v>
      </c>
      <c r="D4142" s="356">
        <v>9.7100000000000009</v>
      </c>
    </row>
    <row r="4143" spans="1:4">
      <c r="A4143" s="353">
        <v>3593</v>
      </c>
      <c r="B4143" s="354" t="s">
        <v>12455</v>
      </c>
      <c r="C4143" s="355" t="s">
        <v>730</v>
      </c>
      <c r="D4143" s="356">
        <v>101.47</v>
      </c>
    </row>
    <row r="4144" spans="1:4">
      <c r="A4144" s="353">
        <v>3588</v>
      </c>
      <c r="B4144" s="354" t="s">
        <v>12456</v>
      </c>
      <c r="C4144" s="355" t="s">
        <v>730</v>
      </c>
      <c r="D4144" s="356">
        <v>78.209999999999994</v>
      </c>
    </row>
    <row r="4145" spans="1:4">
      <c r="A4145" s="353">
        <v>3585</v>
      </c>
      <c r="B4145" s="354" t="s">
        <v>12457</v>
      </c>
      <c r="C4145" s="355" t="s">
        <v>730</v>
      </c>
      <c r="D4145" s="356">
        <v>24.16</v>
      </c>
    </row>
    <row r="4146" spans="1:4">
      <c r="A4146" s="353">
        <v>3587</v>
      </c>
      <c r="B4146" s="354" t="s">
        <v>12458</v>
      </c>
      <c r="C4146" s="355" t="s">
        <v>730</v>
      </c>
      <c r="D4146" s="356">
        <v>48.53</v>
      </c>
    </row>
    <row r="4147" spans="1:4">
      <c r="A4147" s="353">
        <v>3590</v>
      </c>
      <c r="B4147" s="354" t="s">
        <v>12459</v>
      </c>
      <c r="C4147" s="355" t="s">
        <v>730</v>
      </c>
      <c r="D4147" s="356">
        <v>288.11</v>
      </c>
    </row>
    <row r="4148" spans="1:4">
      <c r="A4148" s="353">
        <v>3589</v>
      </c>
      <c r="B4148" s="354" t="s">
        <v>12460</v>
      </c>
      <c r="C4148" s="355" t="s">
        <v>730</v>
      </c>
      <c r="D4148" s="356">
        <v>154.63999999999999</v>
      </c>
    </row>
    <row r="4149" spans="1:4">
      <c r="A4149" s="353">
        <v>3586</v>
      </c>
      <c r="B4149" s="354" t="s">
        <v>12461</v>
      </c>
      <c r="C4149" s="355" t="s">
        <v>730</v>
      </c>
      <c r="D4149" s="356">
        <v>31.64</v>
      </c>
    </row>
    <row r="4150" spans="1:4">
      <c r="A4150" s="353">
        <v>3592</v>
      </c>
      <c r="B4150" s="354" t="s">
        <v>12462</v>
      </c>
      <c r="C4150" s="355" t="s">
        <v>730</v>
      </c>
      <c r="D4150" s="356">
        <v>455.41</v>
      </c>
    </row>
    <row r="4151" spans="1:4">
      <c r="A4151" s="353">
        <v>3591</v>
      </c>
      <c r="B4151" s="354" t="s">
        <v>12463</v>
      </c>
      <c r="C4151" s="355" t="s">
        <v>730</v>
      </c>
      <c r="D4151" s="356">
        <v>730.05</v>
      </c>
    </row>
    <row r="4152" spans="1:4">
      <c r="A4152" s="353">
        <v>40396</v>
      </c>
      <c r="B4152" s="354" t="s">
        <v>12464</v>
      </c>
      <c r="C4152" s="355" t="s">
        <v>730</v>
      </c>
      <c r="D4152" s="356">
        <v>147.91</v>
      </c>
    </row>
    <row r="4153" spans="1:4">
      <c r="A4153" s="353">
        <v>40395</v>
      </c>
      <c r="B4153" s="354" t="s">
        <v>12465</v>
      </c>
      <c r="C4153" s="355" t="s">
        <v>730</v>
      </c>
      <c r="D4153" s="356">
        <v>113.51</v>
      </c>
    </row>
    <row r="4154" spans="1:4">
      <c r="A4154" s="353">
        <v>40392</v>
      </c>
      <c r="B4154" s="354" t="s">
        <v>12466</v>
      </c>
      <c r="C4154" s="355" t="s">
        <v>730</v>
      </c>
      <c r="D4154" s="356">
        <v>36.520000000000003</v>
      </c>
    </row>
    <row r="4155" spans="1:4">
      <c r="A4155" s="353">
        <v>40394</v>
      </c>
      <c r="B4155" s="354" t="s">
        <v>12467</v>
      </c>
      <c r="C4155" s="355" t="s">
        <v>730</v>
      </c>
      <c r="D4155" s="356">
        <v>73.900000000000006</v>
      </c>
    </row>
    <row r="4156" spans="1:4">
      <c r="A4156" s="353">
        <v>40398</v>
      </c>
      <c r="B4156" s="354" t="s">
        <v>12468</v>
      </c>
      <c r="C4156" s="355" t="s">
        <v>730</v>
      </c>
      <c r="D4156" s="356">
        <v>474.53</v>
      </c>
    </row>
    <row r="4157" spans="1:4">
      <c r="A4157" s="353">
        <v>40397</v>
      </c>
      <c r="B4157" s="354" t="s">
        <v>12469</v>
      </c>
      <c r="C4157" s="355" t="s">
        <v>730</v>
      </c>
      <c r="D4157" s="356">
        <v>243.01</v>
      </c>
    </row>
    <row r="4158" spans="1:4">
      <c r="A4158" s="353">
        <v>40393</v>
      </c>
      <c r="B4158" s="354" t="s">
        <v>12470</v>
      </c>
      <c r="C4158" s="355" t="s">
        <v>730</v>
      </c>
      <c r="D4158" s="356">
        <v>47.04</v>
      </c>
    </row>
    <row r="4159" spans="1:4">
      <c r="A4159" s="353">
        <v>40399</v>
      </c>
      <c r="B4159" s="354" t="s">
        <v>12471</v>
      </c>
      <c r="C4159" s="355" t="s">
        <v>730</v>
      </c>
      <c r="D4159" s="356">
        <v>776.31</v>
      </c>
    </row>
    <row r="4160" spans="1:4" ht="30">
      <c r="A4160" s="353">
        <v>39322</v>
      </c>
      <c r="B4160" s="354" t="s">
        <v>12472</v>
      </c>
      <c r="C4160" s="355" t="s">
        <v>730</v>
      </c>
      <c r="D4160" s="356">
        <v>8.83</v>
      </c>
    </row>
    <row r="4161" spans="1:4" ht="30">
      <c r="A4161" s="353">
        <v>39289</v>
      </c>
      <c r="B4161" s="354" t="s">
        <v>12473</v>
      </c>
      <c r="C4161" s="355" t="s">
        <v>730</v>
      </c>
      <c r="D4161" s="356">
        <v>16.46</v>
      </c>
    </row>
    <row r="4162" spans="1:4" ht="30">
      <c r="A4162" s="353">
        <v>39290</v>
      </c>
      <c r="B4162" s="354" t="s">
        <v>12474</v>
      </c>
      <c r="C4162" s="355" t="s">
        <v>730</v>
      </c>
      <c r="D4162" s="356">
        <v>27.8</v>
      </c>
    </row>
    <row r="4163" spans="1:4" ht="30">
      <c r="A4163" s="353">
        <v>39291</v>
      </c>
      <c r="B4163" s="354" t="s">
        <v>12475</v>
      </c>
      <c r="C4163" s="355" t="s">
        <v>730</v>
      </c>
      <c r="D4163" s="356">
        <v>30.74</v>
      </c>
    </row>
    <row r="4164" spans="1:4">
      <c r="A4164" s="353">
        <v>41892</v>
      </c>
      <c r="B4164" s="354" t="s">
        <v>12476</v>
      </c>
      <c r="C4164" s="355" t="s">
        <v>730</v>
      </c>
      <c r="D4164" s="356">
        <v>94.79</v>
      </c>
    </row>
    <row r="4165" spans="1:4">
      <c r="A4165" s="353">
        <v>7048</v>
      </c>
      <c r="B4165" s="354" t="s">
        <v>12477</v>
      </c>
      <c r="C4165" s="355" t="s">
        <v>730</v>
      </c>
      <c r="D4165" s="356">
        <v>20.46</v>
      </c>
    </row>
    <row r="4166" spans="1:4">
      <c r="A4166" s="353">
        <v>7088</v>
      </c>
      <c r="B4166" s="354" t="s">
        <v>12478</v>
      </c>
      <c r="C4166" s="355" t="s">
        <v>730</v>
      </c>
      <c r="D4166" s="356">
        <v>44.74</v>
      </c>
    </row>
    <row r="4167" spans="1:4">
      <c r="A4167" s="353">
        <v>20179</v>
      </c>
      <c r="B4167" s="354" t="s">
        <v>12479</v>
      </c>
      <c r="C4167" s="355" t="s">
        <v>730</v>
      </c>
      <c r="D4167" s="356">
        <v>45.76</v>
      </c>
    </row>
    <row r="4168" spans="1:4">
      <c r="A4168" s="353">
        <v>20178</v>
      </c>
      <c r="B4168" s="354" t="s">
        <v>12480</v>
      </c>
      <c r="C4168" s="355" t="s">
        <v>730</v>
      </c>
      <c r="D4168" s="356">
        <v>54.85</v>
      </c>
    </row>
    <row r="4169" spans="1:4">
      <c r="A4169" s="353">
        <v>20180</v>
      </c>
      <c r="B4169" s="354" t="s">
        <v>12481</v>
      </c>
      <c r="C4169" s="355" t="s">
        <v>730</v>
      </c>
      <c r="D4169" s="356">
        <v>90.52</v>
      </c>
    </row>
    <row r="4170" spans="1:4">
      <c r="A4170" s="353">
        <v>20181</v>
      </c>
      <c r="B4170" s="354" t="s">
        <v>12482</v>
      </c>
      <c r="C4170" s="355" t="s">
        <v>730</v>
      </c>
      <c r="D4170" s="356">
        <v>121.2</v>
      </c>
    </row>
    <row r="4171" spans="1:4">
      <c r="A4171" s="353">
        <v>20177</v>
      </c>
      <c r="B4171" s="354" t="s">
        <v>12483</v>
      </c>
      <c r="C4171" s="355" t="s">
        <v>730</v>
      </c>
      <c r="D4171" s="356">
        <v>29.98</v>
      </c>
    </row>
    <row r="4172" spans="1:4">
      <c r="A4172" s="353">
        <v>7070</v>
      </c>
      <c r="B4172" s="354" t="s">
        <v>12484</v>
      </c>
      <c r="C4172" s="355" t="s">
        <v>730</v>
      </c>
      <c r="D4172" s="356">
        <v>215.13</v>
      </c>
    </row>
    <row r="4173" spans="1:4">
      <c r="A4173" s="353">
        <v>40945</v>
      </c>
      <c r="B4173" s="354" t="s">
        <v>12485</v>
      </c>
      <c r="C4173" s="355" t="s">
        <v>736</v>
      </c>
      <c r="D4173" s="356">
        <v>20.27</v>
      </c>
    </row>
    <row r="4174" spans="1:4">
      <c r="A4174" s="353">
        <v>40946</v>
      </c>
      <c r="B4174" s="354" t="s">
        <v>12486</v>
      </c>
      <c r="C4174" s="355" t="s">
        <v>737</v>
      </c>
      <c r="D4174" s="356">
        <v>3550.57</v>
      </c>
    </row>
    <row r="4175" spans="1:4">
      <c r="A4175" s="353">
        <v>7153</v>
      </c>
      <c r="B4175" s="354" t="s">
        <v>12487</v>
      </c>
      <c r="C4175" s="355" t="s">
        <v>736</v>
      </c>
      <c r="D4175" s="356">
        <v>37.549999999999997</v>
      </c>
    </row>
    <row r="4176" spans="1:4">
      <c r="A4176" s="353">
        <v>41089</v>
      </c>
      <c r="B4176" s="354" t="s">
        <v>12488</v>
      </c>
      <c r="C4176" s="355" t="s">
        <v>737</v>
      </c>
      <c r="D4176" s="356">
        <v>6574</v>
      </c>
    </row>
    <row r="4177" spans="1:4">
      <c r="A4177" s="353">
        <v>40943</v>
      </c>
      <c r="B4177" s="354" t="s">
        <v>12489</v>
      </c>
      <c r="C4177" s="355" t="s">
        <v>736</v>
      </c>
      <c r="D4177" s="356">
        <v>34.26</v>
      </c>
    </row>
    <row r="4178" spans="1:4">
      <c r="A4178" s="353">
        <v>40944</v>
      </c>
      <c r="B4178" s="354" t="s">
        <v>12490</v>
      </c>
      <c r="C4178" s="355" t="s">
        <v>737</v>
      </c>
      <c r="D4178" s="356">
        <v>6000.51</v>
      </c>
    </row>
    <row r="4179" spans="1:4">
      <c r="A4179" s="353">
        <v>6175</v>
      </c>
      <c r="B4179" s="354" t="s">
        <v>12491</v>
      </c>
      <c r="C4179" s="355" t="s">
        <v>736</v>
      </c>
      <c r="D4179" s="356">
        <v>25.78</v>
      </c>
    </row>
    <row r="4180" spans="1:4">
      <c r="A4180" s="353">
        <v>41092</v>
      </c>
      <c r="B4180" s="354" t="s">
        <v>12492</v>
      </c>
      <c r="C4180" s="355" t="s">
        <v>737</v>
      </c>
      <c r="D4180" s="356">
        <v>4516.3</v>
      </c>
    </row>
    <row r="4181" spans="1:4" ht="30">
      <c r="A4181" s="353">
        <v>37712</v>
      </c>
      <c r="B4181" s="354" t="s">
        <v>12493</v>
      </c>
      <c r="C4181" s="355" t="s">
        <v>731</v>
      </c>
      <c r="D4181" s="356">
        <v>80.13</v>
      </c>
    </row>
    <row r="4182" spans="1:4" ht="30">
      <c r="A4182" s="353">
        <v>34547</v>
      </c>
      <c r="B4182" s="354" t="s">
        <v>12494</v>
      </c>
      <c r="C4182" s="355" t="s">
        <v>732</v>
      </c>
      <c r="D4182" s="356">
        <v>3.71</v>
      </c>
    </row>
    <row r="4183" spans="1:4" ht="30">
      <c r="A4183" s="353">
        <v>34548</v>
      </c>
      <c r="B4183" s="354" t="s">
        <v>12495</v>
      </c>
      <c r="C4183" s="355" t="s">
        <v>732</v>
      </c>
      <c r="D4183" s="356">
        <v>6.09</v>
      </c>
    </row>
    <row r="4184" spans="1:4" ht="30">
      <c r="A4184" s="353">
        <v>34558</v>
      </c>
      <c r="B4184" s="354" t="s">
        <v>12496</v>
      </c>
      <c r="C4184" s="355" t="s">
        <v>732</v>
      </c>
      <c r="D4184" s="356">
        <v>3.02</v>
      </c>
    </row>
    <row r="4185" spans="1:4" ht="30">
      <c r="A4185" s="353">
        <v>34550</v>
      </c>
      <c r="B4185" s="354" t="s">
        <v>12497</v>
      </c>
      <c r="C4185" s="355" t="s">
        <v>732</v>
      </c>
      <c r="D4185" s="356">
        <v>1.6</v>
      </c>
    </row>
    <row r="4186" spans="1:4" ht="30">
      <c r="A4186" s="353">
        <v>34557</v>
      </c>
      <c r="B4186" s="354" t="s">
        <v>12498</v>
      </c>
      <c r="C4186" s="355" t="s">
        <v>732</v>
      </c>
      <c r="D4186" s="356">
        <v>2.35</v>
      </c>
    </row>
    <row r="4187" spans="1:4" ht="30">
      <c r="A4187" s="353">
        <v>37411</v>
      </c>
      <c r="B4187" s="354" t="s">
        <v>12499</v>
      </c>
      <c r="C4187" s="355" t="s">
        <v>731</v>
      </c>
      <c r="D4187" s="356">
        <v>17.190000000000001</v>
      </c>
    </row>
    <row r="4188" spans="1:4" ht="30">
      <c r="A4188" s="353">
        <v>39508</v>
      </c>
      <c r="B4188" s="354" t="s">
        <v>12500</v>
      </c>
      <c r="C4188" s="355" t="s">
        <v>731</v>
      </c>
      <c r="D4188" s="356">
        <v>9.65</v>
      </c>
    </row>
    <row r="4189" spans="1:4" ht="30">
      <c r="A4189" s="353">
        <v>39507</v>
      </c>
      <c r="B4189" s="354" t="s">
        <v>12501</v>
      </c>
      <c r="C4189" s="355" t="s">
        <v>731</v>
      </c>
      <c r="D4189" s="356">
        <v>14.4</v>
      </c>
    </row>
    <row r="4190" spans="1:4" ht="30">
      <c r="A4190" s="353">
        <v>7155</v>
      </c>
      <c r="B4190" s="354" t="s">
        <v>12502</v>
      </c>
      <c r="C4190" s="355" t="s">
        <v>731</v>
      </c>
      <c r="D4190" s="356">
        <v>18.489999999999998</v>
      </c>
    </row>
    <row r="4191" spans="1:4" ht="30">
      <c r="A4191" s="353">
        <v>42406</v>
      </c>
      <c r="B4191" s="354" t="s">
        <v>12503</v>
      </c>
      <c r="C4191" s="355" t="s">
        <v>731</v>
      </c>
      <c r="D4191" s="356">
        <v>21.2</v>
      </c>
    </row>
    <row r="4192" spans="1:4" ht="30">
      <c r="A4192" s="353">
        <v>7156</v>
      </c>
      <c r="B4192" s="354" t="s">
        <v>12504</v>
      </c>
      <c r="C4192" s="355" t="s">
        <v>731</v>
      </c>
      <c r="D4192" s="356">
        <v>26.53</v>
      </c>
    </row>
    <row r="4193" spans="1:4" ht="30">
      <c r="A4193" s="353">
        <v>43127</v>
      </c>
      <c r="B4193" s="354" t="s">
        <v>12505</v>
      </c>
      <c r="C4193" s="355" t="s">
        <v>731</v>
      </c>
      <c r="D4193" s="356">
        <v>37.97</v>
      </c>
    </row>
    <row r="4194" spans="1:4" ht="30">
      <c r="A4194" s="353">
        <v>10917</v>
      </c>
      <c r="B4194" s="354" t="s">
        <v>12506</v>
      </c>
      <c r="C4194" s="355" t="s">
        <v>731</v>
      </c>
      <c r="D4194" s="356">
        <v>8.01</v>
      </c>
    </row>
    <row r="4195" spans="1:4" ht="30">
      <c r="A4195" s="353">
        <v>21141</v>
      </c>
      <c r="B4195" s="354" t="s">
        <v>12507</v>
      </c>
      <c r="C4195" s="355" t="s">
        <v>731</v>
      </c>
      <c r="D4195" s="356">
        <v>12.4</v>
      </c>
    </row>
    <row r="4196" spans="1:4" ht="30">
      <c r="A4196" s="353">
        <v>39509</v>
      </c>
      <c r="B4196" s="354" t="s">
        <v>12508</v>
      </c>
      <c r="C4196" s="355" t="s">
        <v>731</v>
      </c>
      <c r="D4196" s="356">
        <v>11.93</v>
      </c>
    </row>
    <row r="4197" spans="1:4">
      <c r="A4197" s="353">
        <v>44529</v>
      </c>
      <c r="B4197" s="354" t="s">
        <v>12509</v>
      </c>
      <c r="C4197" s="355" t="s">
        <v>731</v>
      </c>
      <c r="D4197" s="356">
        <v>11.67</v>
      </c>
    </row>
    <row r="4198" spans="1:4" ht="30">
      <c r="A4198" s="353">
        <v>7167</v>
      </c>
      <c r="B4198" s="354" t="s">
        <v>12510</v>
      </c>
      <c r="C4198" s="355" t="s">
        <v>731</v>
      </c>
      <c r="D4198" s="356">
        <v>29.35</v>
      </c>
    </row>
    <row r="4199" spans="1:4" ht="30">
      <c r="A4199" s="353">
        <v>10928</v>
      </c>
      <c r="B4199" s="354" t="s">
        <v>12511</v>
      </c>
      <c r="C4199" s="355" t="s">
        <v>731</v>
      </c>
      <c r="D4199" s="356">
        <v>16.86</v>
      </c>
    </row>
    <row r="4200" spans="1:4" ht="30">
      <c r="A4200" s="353">
        <v>10933</v>
      </c>
      <c r="B4200" s="354" t="s">
        <v>12512</v>
      </c>
      <c r="C4200" s="355" t="s">
        <v>731</v>
      </c>
      <c r="D4200" s="356">
        <v>25.43</v>
      </c>
    </row>
    <row r="4201" spans="1:4" ht="30">
      <c r="A4201" s="353">
        <v>7158</v>
      </c>
      <c r="B4201" s="354" t="s">
        <v>12513</v>
      </c>
      <c r="C4201" s="355" t="s">
        <v>731</v>
      </c>
      <c r="D4201" s="356">
        <v>43.14</v>
      </c>
    </row>
    <row r="4202" spans="1:4" ht="30">
      <c r="A4202" s="353">
        <v>10927</v>
      </c>
      <c r="B4202" s="354" t="s">
        <v>12514</v>
      </c>
      <c r="C4202" s="355" t="s">
        <v>731</v>
      </c>
      <c r="D4202" s="356">
        <v>27.59</v>
      </c>
    </row>
    <row r="4203" spans="1:4" ht="30">
      <c r="A4203" s="353">
        <v>7162</v>
      </c>
      <c r="B4203" s="354" t="s">
        <v>12515</v>
      </c>
      <c r="C4203" s="355" t="s">
        <v>731</v>
      </c>
      <c r="D4203" s="356">
        <v>67.510000000000005</v>
      </c>
    </row>
    <row r="4204" spans="1:4" ht="30">
      <c r="A4204" s="353">
        <v>10932</v>
      </c>
      <c r="B4204" s="354" t="s">
        <v>12516</v>
      </c>
      <c r="C4204" s="355" t="s">
        <v>731</v>
      </c>
      <c r="D4204" s="356">
        <v>117.42</v>
      </c>
    </row>
    <row r="4205" spans="1:4" ht="30">
      <c r="A4205" s="353">
        <v>10937</v>
      </c>
      <c r="B4205" s="354" t="s">
        <v>12517</v>
      </c>
      <c r="C4205" s="355" t="s">
        <v>731</v>
      </c>
      <c r="D4205" s="356">
        <v>30.18</v>
      </c>
    </row>
    <row r="4206" spans="1:4" ht="30">
      <c r="A4206" s="353">
        <v>10935</v>
      </c>
      <c r="B4206" s="354" t="s">
        <v>12518</v>
      </c>
      <c r="C4206" s="355" t="s">
        <v>731</v>
      </c>
      <c r="D4206" s="356">
        <v>52.34</v>
      </c>
    </row>
    <row r="4207" spans="1:4">
      <c r="A4207" s="353">
        <v>10931</v>
      </c>
      <c r="B4207" s="354" t="s">
        <v>12519</v>
      </c>
      <c r="C4207" s="355" t="s">
        <v>731</v>
      </c>
      <c r="D4207" s="356">
        <v>14.72</v>
      </c>
    </row>
    <row r="4208" spans="1:4">
      <c r="A4208" s="353">
        <v>7164</v>
      </c>
      <c r="B4208" s="354" t="s">
        <v>12520</v>
      </c>
      <c r="C4208" s="355" t="s">
        <v>731</v>
      </c>
      <c r="D4208" s="356">
        <v>48.72</v>
      </c>
    </row>
    <row r="4209" spans="1:4">
      <c r="A4209" s="353">
        <v>36887</v>
      </c>
      <c r="B4209" s="354" t="s">
        <v>12521</v>
      </c>
      <c r="C4209" s="355" t="s">
        <v>731</v>
      </c>
      <c r="D4209" s="356">
        <v>9.06</v>
      </c>
    </row>
    <row r="4210" spans="1:4" ht="45">
      <c r="A4210" s="353">
        <v>34630</v>
      </c>
      <c r="B4210" s="354" t="s">
        <v>12522</v>
      </c>
      <c r="C4210" s="355" t="s">
        <v>730</v>
      </c>
      <c r="D4210" s="356">
        <v>1302.27</v>
      </c>
    </row>
    <row r="4211" spans="1:4">
      <c r="A4211" s="353">
        <v>7161</v>
      </c>
      <c r="B4211" s="354" t="s">
        <v>12523</v>
      </c>
      <c r="C4211" s="355" t="s">
        <v>731</v>
      </c>
      <c r="D4211" s="356">
        <v>6.06</v>
      </c>
    </row>
    <row r="4212" spans="1:4" ht="30">
      <c r="A4212" s="353">
        <v>7170</v>
      </c>
      <c r="B4212" s="354" t="s">
        <v>12524</v>
      </c>
      <c r="C4212" s="355" t="s">
        <v>731</v>
      </c>
      <c r="D4212" s="356">
        <v>2.19</v>
      </c>
    </row>
    <row r="4213" spans="1:4" ht="30">
      <c r="A4213" s="353">
        <v>37524</v>
      </c>
      <c r="B4213" s="354" t="s">
        <v>12525</v>
      </c>
      <c r="C4213" s="355" t="s">
        <v>732</v>
      </c>
      <c r="D4213" s="356">
        <v>2</v>
      </c>
    </row>
    <row r="4214" spans="1:4" ht="30">
      <c r="A4214" s="353">
        <v>37525</v>
      </c>
      <c r="B4214" s="354" t="s">
        <v>12526</v>
      </c>
      <c r="C4214" s="355" t="s">
        <v>732</v>
      </c>
      <c r="D4214" s="356">
        <v>2.73</v>
      </c>
    </row>
    <row r="4215" spans="1:4" ht="30">
      <c r="A4215" s="353">
        <v>36789</v>
      </c>
      <c r="B4215" s="354" t="s">
        <v>12527</v>
      </c>
      <c r="C4215" s="355" t="s">
        <v>730</v>
      </c>
      <c r="D4215" s="356">
        <v>2.21</v>
      </c>
    </row>
    <row r="4216" spans="1:4" ht="30">
      <c r="A4216" s="353">
        <v>7173</v>
      </c>
      <c r="B4216" s="354" t="s">
        <v>12528</v>
      </c>
      <c r="C4216" s="355" t="s">
        <v>740</v>
      </c>
      <c r="D4216" s="356">
        <v>1427.42</v>
      </c>
    </row>
    <row r="4217" spans="1:4" ht="30">
      <c r="A4217" s="353">
        <v>7175</v>
      </c>
      <c r="B4217" s="354" t="s">
        <v>12529</v>
      </c>
      <c r="C4217" s="355" t="s">
        <v>730</v>
      </c>
      <c r="D4217" s="356">
        <v>1.61</v>
      </c>
    </row>
    <row r="4218" spans="1:4" ht="30">
      <c r="A4218" s="353">
        <v>40741</v>
      </c>
      <c r="B4218" s="354" t="s">
        <v>12530</v>
      </c>
      <c r="C4218" s="355" t="s">
        <v>730</v>
      </c>
      <c r="D4218" s="356">
        <v>2.54</v>
      </c>
    </row>
    <row r="4219" spans="1:4">
      <c r="A4219" s="353">
        <v>7184</v>
      </c>
      <c r="B4219" s="354" t="s">
        <v>12531</v>
      </c>
      <c r="C4219" s="355" t="s">
        <v>731</v>
      </c>
      <c r="D4219" s="356">
        <v>51.03</v>
      </c>
    </row>
    <row r="4220" spans="1:4">
      <c r="A4220" s="353">
        <v>34458</v>
      </c>
      <c r="B4220" s="354" t="s">
        <v>12532</v>
      </c>
      <c r="C4220" s="355" t="s">
        <v>730</v>
      </c>
      <c r="D4220" s="356">
        <v>153.44999999999999</v>
      </c>
    </row>
    <row r="4221" spans="1:4">
      <c r="A4221" s="353">
        <v>34464</v>
      </c>
      <c r="B4221" s="354" t="s">
        <v>12533</v>
      </c>
      <c r="C4221" s="355" t="s">
        <v>730</v>
      </c>
      <c r="D4221" s="356">
        <v>228.42</v>
      </c>
    </row>
    <row r="4222" spans="1:4">
      <c r="A4222" s="353">
        <v>34468</v>
      </c>
      <c r="B4222" s="354" t="s">
        <v>12534</v>
      </c>
      <c r="C4222" s="355" t="s">
        <v>730</v>
      </c>
      <c r="D4222" s="356">
        <v>287.98</v>
      </c>
    </row>
    <row r="4223" spans="1:4">
      <c r="A4223" s="353">
        <v>34473</v>
      </c>
      <c r="B4223" s="354" t="s">
        <v>12535</v>
      </c>
      <c r="C4223" s="355" t="s">
        <v>730</v>
      </c>
      <c r="D4223" s="356">
        <v>174.69</v>
      </c>
    </row>
    <row r="4224" spans="1:4">
      <c r="A4224" s="353">
        <v>34480</v>
      </c>
      <c r="B4224" s="354" t="s">
        <v>12536</v>
      </c>
      <c r="C4224" s="355" t="s">
        <v>730</v>
      </c>
      <c r="D4224" s="356">
        <v>322.83999999999997</v>
      </c>
    </row>
    <row r="4225" spans="1:4">
      <c r="A4225" s="353">
        <v>34486</v>
      </c>
      <c r="B4225" s="354" t="s">
        <v>12537</v>
      </c>
      <c r="C4225" s="355" t="s">
        <v>730</v>
      </c>
      <c r="D4225" s="356">
        <v>382.23</v>
      </c>
    </row>
    <row r="4226" spans="1:4">
      <c r="A4226" s="353">
        <v>7190</v>
      </c>
      <c r="B4226" s="354" t="s">
        <v>12538</v>
      </c>
      <c r="C4226" s="355" t="s">
        <v>730</v>
      </c>
      <c r="D4226" s="356">
        <v>12.76</v>
      </c>
    </row>
    <row r="4227" spans="1:4">
      <c r="A4227" s="353">
        <v>34417</v>
      </c>
      <c r="B4227" s="354" t="s">
        <v>12539</v>
      </c>
      <c r="C4227" s="355" t="s">
        <v>730</v>
      </c>
      <c r="D4227" s="356">
        <v>20.420000000000002</v>
      </c>
    </row>
    <row r="4228" spans="1:4">
      <c r="A4228" s="353">
        <v>7213</v>
      </c>
      <c r="B4228" s="354" t="s">
        <v>12540</v>
      </c>
      <c r="C4228" s="355" t="s">
        <v>731</v>
      </c>
      <c r="D4228" s="356">
        <v>18.73</v>
      </c>
    </row>
    <row r="4229" spans="1:4">
      <c r="A4229" s="353">
        <v>7195</v>
      </c>
      <c r="B4229" s="354" t="s">
        <v>12541</v>
      </c>
      <c r="C4229" s="355" t="s">
        <v>730</v>
      </c>
      <c r="D4229" s="356">
        <v>54.99</v>
      </c>
    </row>
    <row r="4230" spans="1:4">
      <c r="A4230" s="353">
        <v>7186</v>
      </c>
      <c r="B4230" s="354" t="s">
        <v>12542</v>
      </c>
      <c r="C4230" s="355" t="s">
        <v>730</v>
      </c>
      <c r="D4230" s="356">
        <v>59.9</v>
      </c>
    </row>
    <row r="4231" spans="1:4">
      <c r="A4231" s="353">
        <v>7194</v>
      </c>
      <c r="B4231" s="354" t="s">
        <v>12543</v>
      </c>
      <c r="C4231" s="355" t="s">
        <v>731</v>
      </c>
      <c r="D4231" s="356">
        <v>27.62</v>
      </c>
    </row>
    <row r="4232" spans="1:4">
      <c r="A4232" s="353">
        <v>7197</v>
      </c>
      <c r="B4232" s="354" t="s">
        <v>12544</v>
      </c>
      <c r="C4232" s="355" t="s">
        <v>730</v>
      </c>
      <c r="D4232" s="356">
        <v>116.56</v>
      </c>
    </row>
    <row r="4233" spans="1:4">
      <c r="A4233" s="353">
        <v>7192</v>
      </c>
      <c r="B4233" s="354" t="s">
        <v>12545</v>
      </c>
      <c r="C4233" s="355" t="s">
        <v>730</v>
      </c>
      <c r="D4233" s="356">
        <v>104.43</v>
      </c>
    </row>
    <row r="4234" spans="1:4">
      <c r="A4234" s="353">
        <v>7193</v>
      </c>
      <c r="B4234" s="354" t="s">
        <v>12546</v>
      </c>
      <c r="C4234" s="355" t="s">
        <v>730</v>
      </c>
      <c r="D4234" s="356">
        <v>117.57</v>
      </c>
    </row>
    <row r="4235" spans="1:4">
      <c r="A4235" s="353">
        <v>7189</v>
      </c>
      <c r="B4235" s="354" t="s">
        <v>12547</v>
      </c>
      <c r="C4235" s="355" t="s">
        <v>730</v>
      </c>
      <c r="D4235" s="356">
        <v>136.63999999999999</v>
      </c>
    </row>
    <row r="4236" spans="1:4">
      <c r="A4236" s="353">
        <v>34402</v>
      </c>
      <c r="B4236" s="354" t="s">
        <v>12548</v>
      </c>
      <c r="C4236" s="355" t="s">
        <v>730</v>
      </c>
      <c r="D4236" s="356">
        <v>192.9</v>
      </c>
    </row>
    <row r="4237" spans="1:4">
      <c r="A4237" s="353">
        <v>7245</v>
      </c>
      <c r="B4237" s="354" t="s">
        <v>12549</v>
      </c>
      <c r="C4237" s="355" t="s">
        <v>730</v>
      </c>
      <c r="D4237" s="356">
        <v>35.549999999999997</v>
      </c>
    </row>
    <row r="4238" spans="1:4">
      <c r="A4238" s="353">
        <v>34425</v>
      </c>
      <c r="B4238" s="354" t="s">
        <v>12550</v>
      </c>
      <c r="C4238" s="355" t="s">
        <v>730</v>
      </c>
      <c r="D4238" s="356">
        <v>123.92</v>
      </c>
    </row>
    <row r="4239" spans="1:4">
      <c r="A4239" s="353">
        <v>7223</v>
      </c>
      <c r="B4239" s="354" t="s">
        <v>12551</v>
      </c>
      <c r="C4239" s="355" t="s">
        <v>730</v>
      </c>
      <c r="D4239" s="356">
        <v>138.09</v>
      </c>
    </row>
    <row r="4240" spans="1:4">
      <c r="A4240" s="353">
        <v>7234</v>
      </c>
      <c r="B4240" s="354" t="s">
        <v>12552</v>
      </c>
      <c r="C4240" s="355" t="s">
        <v>730</v>
      </c>
      <c r="D4240" s="356">
        <v>208.38</v>
      </c>
    </row>
    <row r="4241" spans="1:4">
      <c r="A4241" s="353">
        <v>7224</v>
      </c>
      <c r="B4241" s="354" t="s">
        <v>12553</v>
      </c>
      <c r="C4241" s="355" t="s">
        <v>730</v>
      </c>
      <c r="D4241" s="356">
        <v>253.87</v>
      </c>
    </row>
    <row r="4242" spans="1:4">
      <c r="A4242" s="353">
        <v>7225</v>
      </c>
      <c r="B4242" s="354" t="s">
        <v>12554</v>
      </c>
      <c r="C4242" s="355" t="s">
        <v>730</v>
      </c>
      <c r="D4242" s="356">
        <v>272.20999999999998</v>
      </c>
    </row>
    <row r="4243" spans="1:4">
      <c r="A4243" s="353">
        <v>7226</v>
      </c>
      <c r="B4243" s="354" t="s">
        <v>12555</v>
      </c>
      <c r="C4243" s="355" t="s">
        <v>730</v>
      </c>
      <c r="D4243" s="356">
        <v>290.49</v>
      </c>
    </row>
    <row r="4244" spans="1:4">
      <c r="A4244" s="353">
        <v>7227</v>
      </c>
      <c r="B4244" s="354" t="s">
        <v>12556</v>
      </c>
      <c r="C4244" s="355" t="s">
        <v>730</v>
      </c>
      <c r="D4244" s="356">
        <v>330.65</v>
      </c>
    </row>
    <row r="4245" spans="1:4">
      <c r="A4245" s="353">
        <v>7212</v>
      </c>
      <c r="B4245" s="354" t="s">
        <v>12557</v>
      </c>
      <c r="C4245" s="355" t="s">
        <v>730</v>
      </c>
      <c r="D4245" s="356">
        <v>363.31</v>
      </c>
    </row>
    <row r="4246" spans="1:4">
      <c r="A4246" s="353">
        <v>7229</v>
      </c>
      <c r="B4246" s="354" t="s">
        <v>12558</v>
      </c>
      <c r="C4246" s="355" t="s">
        <v>730</v>
      </c>
      <c r="D4246" s="356">
        <v>230.29</v>
      </c>
    </row>
    <row r="4247" spans="1:4">
      <c r="A4247" s="353">
        <v>7230</v>
      </c>
      <c r="B4247" s="354" t="s">
        <v>12559</v>
      </c>
      <c r="C4247" s="355" t="s">
        <v>730</v>
      </c>
      <c r="D4247" s="356">
        <v>383.38</v>
      </c>
    </row>
    <row r="4248" spans="1:4">
      <c r="A4248" s="353">
        <v>7231</v>
      </c>
      <c r="B4248" s="354" t="s">
        <v>12560</v>
      </c>
      <c r="C4248" s="355" t="s">
        <v>730</v>
      </c>
      <c r="D4248" s="356">
        <v>543.86</v>
      </c>
    </row>
    <row r="4249" spans="1:4">
      <c r="A4249" s="353">
        <v>7220</v>
      </c>
      <c r="B4249" s="354" t="s">
        <v>12561</v>
      </c>
      <c r="C4249" s="355" t="s">
        <v>730</v>
      </c>
      <c r="D4249" s="356">
        <v>671.34</v>
      </c>
    </row>
    <row r="4250" spans="1:4">
      <c r="A4250" s="353">
        <v>34447</v>
      </c>
      <c r="B4250" s="354" t="s">
        <v>12562</v>
      </c>
      <c r="C4250" s="355" t="s">
        <v>730</v>
      </c>
      <c r="D4250" s="356">
        <v>750.66</v>
      </c>
    </row>
    <row r="4251" spans="1:4">
      <c r="A4251" s="353">
        <v>7233</v>
      </c>
      <c r="B4251" s="354" t="s">
        <v>12563</v>
      </c>
      <c r="C4251" s="355" t="s">
        <v>730</v>
      </c>
      <c r="D4251" s="356">
        <v>861.12</v>
      </c>
    </row>
    <row r="4252" spans="1:4" ht="60">
      <c r="A4252" s="353">
        <v>40740</v>
      </c>
      <c r="B4252" s="354" t="s">
        <v>12564</v>
      </c>
      <c r="C4252" s="355" t="s">
        <v>731</v>
      </c>
      <c r="D4252" s="356">
        <v>165.72</v>
      </c>
    </row>
    <row r="4253" spans="1:4" ht="30">
      <c r="A4253" s="353">
        <v>25007</v>
      </c>
      <c r="B4253" s="354" t="s">
        <v>12565</v>
      </c>
      <c r="C4253" s="355" t="s">
        <v>731</v>
      </c>
      <c r="D4253" s="356">
        <v>47.42</v>
      </c>
    </row>
    <row r="4254" spans="1:4" ht="60">
      <c r="A4254" s="353">
        <v>43071</v>
      </c>
      <c r="B4254" s="354" t="s">
        <v>12566</v>
      </c>
      <c r="C4254" s="355" t="s">
        <v>731</v>
      </c>
      <c r="D4254" s="356">
        <v>186.6</v>
      </c>
    </row>
    <row r="4255" spans="1:4" ht="60">
      <c r="A4255" s="353">
        <v>39520</v>
      </c>
      <c r="B4255" s="354" t="s">
        <v>12567</v>
      </c>
      <c r="C4255" s="355" t="s">
        <v>731</v>
      </c>
      <c r="D4255" s="356">
        <v>152.22999999999999</v>
      </c>
    </row>
    <row r="4256" spans="1:4" ht="60">
      <c r="A4256" s="353">
        <v>39521</v>
      </c>
      <c r="B4256" s="354" t="s">
        <v>12568</v>
      </c>
      <c r="C4256" s="355" t="s">
        <v>731</v>
      </c>
      <c r="D4256" s="356">
        <v>157.21</v>
      </c>
    </row>
    <row r="4257" spans="1:4" ht="45">
      <c r="A4257" s="353">
        <v>39522</v>
      </c>
      <c r="B4257" s="354" t="s">
        <v>12569</v>
      </c>
      <c r="C4257" s="355" t="s">
        <v>731</v>
      </c>
      <c r="D4257" s="356">
        <v>162.33000000000001</v>
      </c>
    </row>
    <row r="4258" spans="1:4" ht="30">
      <c r="A4258" s="353">
        <v>7243</v>
      </c>
      <c r="B4258" s="354" t="s">
        <v>12570</v>
      </c>
      <c r="C4258" s="355" t="s">
        <v>731</v>
      </c>
      <c r="D4258" s="356">
        <v>49.55</v>
      </c>
    </row>
    <row r="4259" spans="1:4" ht="30">
      <c r="A4259" s="353">
        <v>11067</v>
      </c>
      <c r="B4259" s="354" t="s">
        <v>12571</v>
      </c>
      <c r="C4259" s="355" t="s">
        <v>730</v>
      </c>
      <c r="D4259" s="356">
        <v>327.2</v>
      </c>
    </row>
    <row r="4260" spans="1:4" ht="30">
      <c r="A4260" s="353">
        <v>11068</v>
      </c>
      <c r="B4260" s="354" t="s">
        <v>12572</v>
      </c>
      <c r="C4260" s="355" t="s">
        <v>730</v>
      </c>
      <c r="D4260" s="356">
        <v>413.36</v>
      </c>
    </row>
    <row r="4261" spans="1:4">
      <c r="A4261" s="353">
        <v>7246</v>
      </c>
      <c r="B4261" s="354" t="s">
        <v>12573</v>
      </c>
      <c r="C4261" s="355" t="s">
        <v>730</v>
      </c>
      <c r="D4261" s="356">
        <v>39.26</v>
      </c>
    </row>
    <row r="4262" spans="1:4">
      <c r="A4262" s="353">
        <v>41097</v>
      </c>
      <c r="B4262" s="354" t="s">
        <v>12574</v>
      </c>
      <c r="C4262" s="355" t="s">
        <v>737</v>
      </c>
      <c r="D4262" s="356">
        <v>4440.25</v>
      </c>
    </row>
    <row r="4263" spans="1:4">
      <c r="A4263" s="353">
        <v>12869</v>
      </c>
      <c r="B4263" s="354" t="s">
        <v>12575</v>
      </c>
      <c r="C4263" s="355" t="s">
        <v>736</v>
      </c>
      <c r="D4263" s="356">
        <v>25.34</v>
      </c>
    </row>
    <row r="4264" spans="1:4" ht="30">
      <c r="A4264" s="353">
        <v>1574</v>
      </c>
      <c r="B4264" s="354" t="s">
        <v>12576</v>
      </c>
      <c r="C4264" s="355" t="s">
        <v>730</v>
      </c>
      <c r="D4264" s="356">
        <v>1.48</v>
      </c>
    </row>
    <row r="4265" spans="1:4" ht="30">
      <c r="A4265" s="353">
        <v>1581</v>
      </c>
      <c r="B4265" s="354" t="s">
        <v>12577</v>
      </c>
      <c r="C4265" s="355" t="s">
        <v>730</v>
      </c>
      <c r="D4265" s="356">
        <v>10.28</v>
      </c>
    </row>
    <row r="4266" spans="1:4" ht="30">
      <c r="A4266" s="353">
        <v>1575</v>
      </c>
      <c r="B4266" s="354" t="s">
        <v>12578</v>
      </c>
      <c r="C4266" s="355" t="s">
        <v>730</v>
      </c>
      <c r="D4266" s="356">
        <v>1.76</v>
      </c>
    </row>
    <row r="4267" spans="1:4" ht="30">
      <c r="A4267" s="353">
        <v>1570</v>
      </c>
      <c r="B4267" s="354" t="s">
        <v>12579</v>
      </c>
      <c r="C4267" s="355" t="s">
        <v>730</v>
      </c>
      <c r="D4267" s="356">
        <v>0.88</v>
      </c>
    </row>
    <row r="4268" spans="1:4" ht="30">
      <c r="A4268" s="353">
        <v>1576</v>
      </c>
      <c r="B4268" s="354" t="s">
        <v>12580</v>
      </c>
      <c r="C4268" s="355" t="s">
        <v>730</v>
      </c>
      <c r="D4268" s="356">
        <v>2.4300000000000002</v>
      </c>
    </row>
    <row r="4269" spans="1:4" ht="30">
      <c r="A4269" s="353">
        <v>1577</v>
      </c>
      <c r="B4269" s="354" t="s">
        <v>12581</v>
      </c>
      <c r="C4269" s="355" t="s">
        <v>730</v>
      </c>
      <c r="D4269" s="356">
        <v>2.74</v>
      </c>
    </row>
    <row r="4270" spans="1:4" ht="30">
      <c r="A4270" s="353">
        <v>1571</v>
      </c>
      <c r="B4270" s="354" t="s">
        <v>12582</v>
      </c>
      <c r="C4270" s="355" t="s">
        <v>730</v>
      </c>
      <c r="D4270" s="356">
        <v>1.1499999999999999</v>
      </c>
    </row>
    <row r="4271" spans="1:4" ht="30">
      <c r="A4271" s="353">
        <v>1578</v>
      </c>
      <c r="B4271" s="354" t="s">
        <v>12583</v>
      </c>
      <c r="C4271" s="355" t="s">
        <v>730</v>
      </c>
      <c r="D4271" s="356">
        <v>4.76</v>
      </c>
    </row>
    <row r="4272" spans="1:4" ht="30">
      <c r="A4272" s="353">
        <v>1573</v>
      </c>
      <c r="B4272" s="354" t="s">
        <v>12584</v>
      </c>
      <c r="C4272" s="355" t="s">
        <v>730</v>
      </c>
      <c r="D4272" s="356">
        <v>1.37</v>
      </c>
    </row>
    <row r="4273" spans="1:4" ht="30">
      <c r="A4273" s="353">
        <v>1579</v>
      </c>
      <c r="B4273" s="354" t="s">
        <v>12585</v>
      </c>
      <c r="C4273" s="355" t="s">
        <v>730</v>
      </c>
      <c r="D4273" s="356">
        <v>5.94</v>
      </c>
    </row>
    <row r="4274" spans="1:4" ht="30">
      <c r="A4274" s="353">
        <v>1580</v>
      </c>
      <c r="B4274" s="354" t="s">
        <v>12586</v>
      </c>
      <c r="C4274" s="355" t="s">
        <v>730</v>
      </c>
      <c r="D4274" s="356">
        <v>7.31</v>
      </c>
    </row>
    <row r="4275" spans="1:4">
      <c r="A4275" s="353">
        <v>39321</v>
      </c>
      <c r="B4275" s="354" t="s">
        <v>12587</v>
      </c>
      <c r="C4275" s="355" t="s">
        <v>730</v>
      </c>
      <c r="D4275" s="356">
        <v>22.92</v>
      </c>
    </row>
    <row r="4276" spans="1:4">
      <c r="A4276" s="353">
        <v>39319</v>
      </c>
      <c r="B4276" s="354" t="s">
        <v>12588</v>
      </c>
      <c r="C4276" s="355" t="s">
        <v>730</v>
      </c>
      <c r="D4276" s="356">
        <v>9.5399999999999991</v>
      </c>
    </row>
    <row r="4277" spans="1:4">
      <c r="A4277" s="353">
        <v>39320</v>
      </c>
      <c r="B4277" s="354" t="s">
        <v>12589</v>
      </c>
      <c r="C4277" s="355" t="s">
        <v>730</v>
      </c>
      <c r="D4277" s="356">
        <v>18.34</v>
      </c>
    </row>
    <row r="4278" spans="1:4">
      <c r="A4278" s="353">
        <v>1591</v>
      </c>
      <c r="B4278" s="354" t="s">
        <v>12590</v>
      </c>
      <c r="C4278" s="355" t="s">
        <v>730</v>
      </c>
      <c r="D4278" s="356">
        <v>22.68</v>
      </c>
    </row>
    <row r="4279" spans="1:4">
      <c r="A4279" s="353">
        <v>1547</v>
      </c>
      <c r="B4279" s="354" t="s">
        <v>12591</v>
      </c>
      <c r="C4279" s="355" t="s">
        <v>730</v>
      </c>
      <c r="D4279" s="356">
        <v>118.86</v>
      </c>
    </row>
    <row r="4280" spans="1:4">
      <c r="A4280" s="353">
        <v>38196</v>
      </c>
      <c r="B4280" s="354" t="s">
        <v>12592</v>
      </c>
      <c r="C4280" s="355" t="s">
        <v>730</v>
      </c>
      <c r="D4280" s="356">
        <v>23.15</v>
      </c>
    </row>
    <row r="4281" spans="1:4">
      <c r="A4281" s="353">
        <v>1543</v>
      </c>
      <c r="B4281" s="354" t="s">
        <v>12593</v>
      </c>
      <c r="C4281" s="355" t="s">
        <v>730</v>
      </c>
      <c r="D4281" s="356">
        <v>24.6</v>
      </c>
    </row>
    <row r="4282" spans="1:4">
      <c r="A4282" s="353">
        <v>1585</v>
      </c>
      <c r="B4282" s="354" t="s">
        <v>12594</v>
      </c>
      <c r="C4282" s="355" t="s">
        <v>730</v>
      </c>
      <c r="D4282" s="356">
        <v>4.76</v>
      </c>
    </row>
    <row r="4283" spans="1:4">
      <c r="A4283" s="353">
        <v>1593</v>
      </c>
      <c r="B4283" s="354" t="s">
        <v>12595</v>
      </c>
      <c r="C4283" s="355" t="s">
        <v>730</v>
      </c>
      <c r="D4283" s="356">
        <v>25.3</v>
      </c>
    </row>
    <row r="4284" spans="1:4">
      <c r="A4284" s="353">
        <v>11838</v>
      </c>
      <c r="B4284" s="354" t="s">
        <v>12596</v>
      </c>
      <c r="C4284" s="355" t="s">
        <v>730</v>
      </c>
      <c r="D4284" s="356">
        <v>33.380000000000003</v>
      </c>
    </row>
    <row r="4285" spans="1:4">
      <c r="A4285" s="353">
        <v>1594</v>
      </c>
      <c r="B4285" s="354" t="s">
        <v>12597</v>
      </c>
      <c r="C4285" s="355" t="s">
        <v>730</v>
      </c>
      <c r="D4285" s="356">
        <v>33.75</v>
      </c>
    </row>
    <row r="4286" spans="1:4">
      <c r="A4286" s="353">
        <v>1586</v>
      </c>
      <c r="B4286" s="354" t="s">
        <v>12598</v>
      </c>
      <c r="C4286" s="355" t="s">
        <v>730</v>
      </c>
      <c r="D4286" s="356">
        <v>6.03</v>
      </c>
    </row>
    <row r="4287" spans="1:4">
      <c r="A4287" s="353">
        <v>11839</v>
      </c>
      <c r="B4287" s="354" t="s">
        <v>12599</v>
      </c>
      <c r="C4287" s="355" t="s">
        <v>730</v>
      </c>
      <c r="D4287" s="356">
        <v>48.57</v>
      </c>
    </row>
    <row r="4288" spans="1:4">
      <c r="A4288" s="353">
        <v>1587</v>
      </c>
      <c r="B4288" s="354" t="s">
        <v>12600</v>
      </c>
      <c r="C4288" s="355" t="s">
        <v>730</v>
      </c>
      <c r="D4288" s="356">
        <v>6.14</v>
      </c>
    </row>
    <row r="4289" spans="1:4">
      <c r="A4289" s="353">
        <v>1545</v>
      </c>
      <c r="B4289" s="354" t="s">
        <v>12601</v>
      </c>
      <c r="C4289" s="355" t="s">
        <v>730</v>
      </c>
      <c r="D4289" s="356">
        <v>58.28</v>
      </c>
    </row>
    <row r="4290" spans="1:4">
      <c r="A4290" s="353">
        <v>1588</v>
      </c>
      <c r="B4290" s="354" t="s">
        <v>12602</v>
      </c>
      <c r="C4290" s="355" t="s">
        <v>730</v>
      </c>
      <c r="D4290" s="356">
        <v>8.42</v>
      </c>
    </row>
    <row r="4291" spans="1:4">
      <c r="A4291" s="353">
        <v>1535</v>
      </c>
      <c r="B4291" s="354" t="s">
        <v>12603</v>
      </c>
      <c r="C4291" s="355" t="s">
        <v>730</v>
      </c>
      <c r="D4291" s="356">
        <v>4.8499999999999996</v>
      </c>
    </row>
    <row r="4292" spans="1:4">
      <c r="A4292" s="353">
        <v>1589</v>
      </c>
      <c r="B4292" s="354" t="s">
        <v>12604</v>
      </c>
      <c r="C4292" s="355" t="s">
        <v>730</v>
      </c>
      <c r="D4292" s="356">
        <v>8.69</v>
      </c>
    </row>
    <row r="4293" spans="1:4">
      <c r="A4293" s="353">
        <v>1546</v>
      </c>
      <c r="B4293" s="354" t="s">
        <v>12605</v>
      </c>
      <c r="C4293" s="355" t="s">
        <v>730</v>
      </c>
      <c r="D4293" s="356">
        <v>98.35</v>
      </c>
    </row>
    <row r="4294" spans="1:4">
      <c r="A4294" s="353">
        <v>1590</v>
      </c>
      <c r="B4294" s="354" t="s">
        <v>12606</v>
      </c>
      <c r="C4294" s="355" t="s">
        <v>730</v>
      </c>
      <c r="D4294" s="356">
        <v>15.3</v>
      </c>
    </row>
    <row r="4295" spans="1:4" ht="30">
      <c r="A4295" s="353">
        <v>1542</v>
      </c>
      <c r="B4295" s="354" t="s">
        <v>12607</v>
      </c>
      <c r="C4295" s="355" t="s">
        <v>730</v>
      </c>
      <c r="D4295" s="356">
        <v>20.260000000000002</v>
      </c>
    </row>
    <row r="4296" spans="1:4" ht="30">
      <c r="A4296" s="353">
        <v>38415</v>
      </c>
      <c r="B4296" s="354" t="s">
        <v>12608</v>
      </c>
      <c r="C4296" s="355" t="s">
        <v>730</v>
      </c>
      <c r="D4296" s="356">
        <v>981.81</v>
      </c>
    </row>
    <row r="4297" spans="1:4" ht="30">
      <c r="A4297" s="353">
        <v>38414</v>
      </c>
      <c r="B4297" s="354" t="s">
        <v>12609</v>
      </c>
      <c r="C4297" s="355" t="s">
        <v>730</v>
      </c>
      <c r="D4297" s="356">
        <v>1377.98</v>
      </c>
    </row>
    <row r="4298" spans="1:4">
      <c r="A4298" s="353">
        <v>38128</v>
      </c>
      <c r="B4298" s="354" t="s">
        <v>12610</v>
      </c>
      <c r="C4298" s="355" t="s">
        <v>733</v>
      </c>
      <c r="D4298" s="356">
        <v>0.6</v>
      </c>
    </row>
    <row r="4299" spans="1:4">
      <c r="A4299" s="353">
        <v>7253</v>
      </c>
      <c r="B4299" s="354" t="s">
        <v>12611</v>
      </c>
      <c r="C4299" s="355" t="s">
        <v>735</v>
      </c>
      <c r="D4299" s="356">
        <v>128.57</v>
      </c>
    </row>
    <row r="4300" spans="1:4">
      <c r="A4300" s="353">
        <v>4806</v>
      </c>
      <c r="B4300" s="354" t="s">
        <v>12612</v>
      </c>
      <c r="C4300" s="355" t="s">
        <v>732</v>
      </c>
      <c r="D4300" s="356">
        <v>18.510000000000002</v>
      </c>
    </row>
    <row r="4301" spans="1:4">
      <c r="A4301" s="353">
        <v>34401</v>
      </c>
      <c r="B4301" s="354" t="s">
        <v>12613</v>
      </c>
      <c r="C4301" s="355" t="s">
        <v>730</v>
      </c>
      <c r="D4301" s="356">
        <v>1.91</v>
      </c>
    </row>
    <row r="4302" spans="1:4">
      <c r="A4302" s="353">
        <v>7260</v>
      </c>
      <c r="B4302" s="354" t="s">
        <v>12614</v>
      </c>
      <c r="C4302" s="355" t="s">
        <v>730</v>
      </c>
      <c r="D4302" s="356">
        <v>1.69</v>
      </c>
    </row>
    <row r="4303" spans="1:4">
      <c r="A4303" s="353">
        <v>7256</v>
      </c>
      <c r="B4303" s="354" t="s">
        <v>12615</v>
      </c>
      <c r="C4303" s="355" t="s">
        <v>730</v>
      </c>
      <c r="D4303" s="356">
        <v>1.68</v>
      </c>
    </row>
    <row r="4304" spans="1:4">
      <c r="A4304" s="353">
        <v>7258</v>
      </c>
      <c r="B4304" s="354" t="s">
        <v>12616</v>
      </c>
      <c r="C4304" s="355" t="s">
        <v>730</v>
      </c>
      <c r="D4304" s="356">
        <v>0.68</v>
      </c>
    </row>
    <row r="4305" spans="1:4">
      <c r="A4305" s="353">
        <v>34400</v>
      </c>
      <c r="B4305" s="354" t="s">
        <v>12617</v>
      </c>
      <c r="C4305" s="355" t="s">
        <v>730</v>
      </c>
      <c r="D4305" s="356">
        <v>2.94</v>
      </c>
    </row>
    <row r="4306" spans="1:4">
      <c r="A4306" s="353">
        <v>10617</v>
      </c>
      <c r="B4306" s="354" t="s">
        <v>12618</v>
      </c>
      <c r="C4306" s="355" t="s">
        <v>730</v>
      </c>
      <c r="D4306" s="356">
        <v>5.62</v>
      </c>
    </row>
    <row r="4307" spans="1:4">
      <c r="A4307" s="353">
        <v>44261</v>
      </c>
      <c r="B4307" s="354" t="s">
        <v>12619</v>
      </c>
      <c r="C4307" s="355" t="s">
        <v>730</v>
      </c>
      <c r="D4307" s="356">
        <v>152.32</v>
      </c>
    </row>
    <row r="4308" spans="1:4">
      <c r="A4308" s="353">
        <v>7274</v>
      </c>
      <c r="B4308" s="354" t="s">
        <v>12620</v>
      </c>
      <c r="C4308" s="355" t="s">
        <v>730</v>
      </c>
      <c r="D4308" s="356">
        <v>73.739999999999995</v>
      </c>
    </row>
    <row r="4309" spans="1:4">
      <c r="A4309" s="353">
        <v>44326</v>
      </c>
      <c r="B4309" s="354" t="s">
        <v>12621</v>
      </c>
      <c r="C4309" s="355" t="s">
        <v>730</v>
      </c>
      <c r="D4309" s="356">
        <v>1592.65</v>
      </c>
    </row>
    <row r="4310" spans="1:4">
      <c r="A4310" s="353">
        <v>154</v>
      </c>
      <c r="B4310" s="354" t="s">
        <v>12622</v>
      </c>
      <c r="C4310" s="355" t="s">
        <v>734</v>
      </c>
      <c r="D4310" s="356">
        <v>79.39</v>
      </c>
    </row>
    <row r="4311" spans="1:4" ht="30">
      <c r="A4311" s="353">
        <v>38121</v>
      </c>
      <c r="B4311" s="354" t="s">
        <v>12623</v>
      </c>
      <c r="C4311" s="355" t="s">
        <v>734</v>
      </c>
      <c r="D4311" s="356">
        <v>15.66</v>
      </c>
    </row>
    <row r="4312" spans="1:4">
      <c r="A4312" s="353">
        <v>43776</v>
      </c>
      <c r="B4312" s="354" t="s">
        <v>12624</v>
      </c>
      <c r="C4312" s="355" t="s">
        <v>734</v>
      </c>
      <c r="D4312" s="356">
        <v>25.3</v>
      </c>
    </row>
    <row r="4313" spans="1:4">
      <c r="A4313" s="353">
        <v>7343</v>
      </c>
      <c r="B4313" s="354" t="s">
        <v>12625</v>
      </c>
      <c r="C4313" s="355" t="s">
        <v>734</v>
      </c>
      <c r="D4313" s="356">
        <v>13.85</v>
      </c>
    </row>
    <row r="4314" spans="1:4">
      <c r="A4314" s="353">
        <v>7348</v>
      </c>
      <c r="B4314" s="354" t="s">
        <v>12626</v>
      </c>
      <c r="C4314" s="355" t="s">
        <v>734</v>
      </c>
      <c r="D4314" s="356">
        <v>18.329999999999998</v>
      </c>
    </row>
    <row r="4315" spans="1:4" ht="30">
      <c r="A4315" s="353">
        <v>7313</v>
      </c>
      <c r="B4315" s="354" t="s">
        <v>12627</v>
      </c>
      <c r="C4315" s="355" t="s">
        <v>734</v>
      </c>
      <c r="D4315" s="356">
        <v>19.420000000000002</v>
      </c>
    </row>
    <row r="4316" spans="1:4">
      <c r="A4316" s="353">
        <v>7319</v>
      </c>
      <c r="B4316" s="354" t="s">
        <v>12628</v>
      </c>
      <c r="C4316" s="355" t="s">
        <v>734</v>
      </c>
      <c r="D4316" s="356">
        <v>11.11</v>
      </c>
    </row>
    <row r="4317" spans="1:4">
      <c r="A4317" s="353">
        <v>7314</v>
      </c>
      <c r="B4317" s="354" t="s">
        <v>12629</v>
      </c>
      <c r="C4317" s="355" t="s">
        <v>734</v>
      </c>
      <c r="D4317" s="356">
        <v>62</v>
      </c>
    </row>
    <row r="4318" spans="1:4">
      <c r="A4318" s="353">
        <v>7304</v>
      </c>
      <c r="B4318" s="354" t="s">
        <v>12630</v>
      </c>
      <c r="C4318" s="355" t="s">
        <v>734</v>
      </c>
      <c r="D4318" s="356">
        <v>74.97</v>
      </c>
    </row>
    <row r="4319" spans="1:4">
      <c r="A4319" s="353">
        <v>43649</v>
      </c>
      <c r="B4319" s="354" t="s">
        <v>12631</v>
      </c>
      <c r="C4319" s="355" t="s">
        <v>734</v>
      </c>
      <c r="D4319" s="356">
        <v>38.770000000000003</v>
      </c>
    </row>
    <row r="4320" spans="1:4">
      <c r="A4320" s="353">
        <v>43650</v>
      </c>
      <c r="B4320" s="354" t="s">
        <v>12632</v>
      </c>
      <c r="C4320" s="355" t="s">
        <v>734</v>
      </c>
      <c r="D4320" s="356">
        <v>36.64</v>
      </c>
    </row>
    <row r="4321" spans="1:4">
      <c r="A4321" s="353">
        <v>7311</v>
      </c>
      <c r="B4321" s="354" t="s">
        <v>12633</v>
      </c>
      <c r="C4321" s="355" t="s">
        <v>734</v>
      </c>
      <c r="D4321" s="356">
        <v>37.53</v>
      </c>
    </row>
    <row r="4322" spans="1:4">
      <c r="A4322" s="353">
        <v>7292</v>
      </c>
      <c r="B4322" s="354" t="s">
        <v>12634</v>
      </c>
      <c r="C4322" s="355" t="s">
        <v>734</v>
      </c>
      <c r="D4322" s="356">
        <v>36.340000000000003</v>
      </c>
    </row>
    <row r="4323" spans="1:4" ht="30">
      <c r="A4323" s="353">
        <v>7293</v>
      </c>
      <c r="B4323" s="354" t="s">
        <v>12635</v>
      </c>
      <c r="C4323" s="355" t="s">
        <v>734</v>
      </c>
      <c r="D4323" s="356">
        <v>40.200000000000003</v>
      </c>
    </row>
    <row r="4324" spans="1:4">
      <c r="A4324" s="353">
        <v>7306</v>
      </c>
      <c r="B4324" s="354" t="s">
        <v>12636</v>
      </c>
      <c r="C4324" s="355" t="s">
        <v>734</v>
      </c>
      <c r="D4324" s="356">
        <v>44.37</v>
      </c>
    </row>
    <row r="4325" spans="1:4">
      <c r="A4325" s="353">
        <v>7288</v>
      </c>
      <c r="B4325" s="354" t="s">
        <v>12637</v>
      </c>
      <c r="C4325" s="355" t="s">
        <v>734</v>
      </c>
      <c r="D4325" s="356">
        <v>36.840000000000003</v>
      </c>
    </row>
    <row r="4326" spans="1:4">
      <c r="A4326" s="353">
        <v>43625</v>
      </c>
      <c r="B4326" s="354" t="s">
        <v>12638</v>
      </c>
      <c r="C4326" s="355" t="s">
        <v>734</v>
      </c>
      <c r="D4326" s="356">
        <v>29.74</v>
      </c>
    </row>
    <row r="4327" spans="1:4">
      <c r="A4327" s="353">
        <v>43647</v>
      </c>
      <c r="B4327" s="354" t="s">
        <v>12639</v>
      </c>
      <c r="C4327" s="355" t="s">
        <v>734</v>
      </c>
      <c r="D4327" s="356">
        <v>27.02</v>
      </c>
    </row>
    <row r="4328" spans="1:4">
      <c r="A4328" s="353">
        <v>43648</v>
      </c>
      <c r="B4328" s="354" t="s">
        <v>12640</v>
      </c>
      <c r="C4328" s="355" t="s">
        <v>734</v>
      </c>
      <c r="D4328" s="356">
        <v>26.07</v>
      </c>
    </row>
    <row r="4329" spans="1:4">
      <c r="A4329" s="353">
        <v>35693</v>
      </c>
      <c r="B4329" s="354" t="s">
        <v>12641</v>
      </c>
      <c r="C4329" s="355" t="s">
        <v>734</v>
      </c>
      <c r="D4329" s="356">
        <v>11.4</v>
      </c>
    </row>
    <row r="4330" spans="1:4">
      <c r="A4330" s="353">
        <v>7356</v>
      </c>
      <c r="B4330" s="354" t="s">
        <v>12642</v>
      </c>
      <c r="C4330" s="355" t="s">
        <v>734</v>
      </c>
      <c r="D4330" s="356">
        <v>27.33</v>
      </c>
    </row>
    <row r="4331" spans="1:4">
      <c r="A4331" s="353">
        <v>35692</v>
      </c>
      <c r="B4331" s="354" t="s">
        <v>12643</v>
      </c>
      <c r="C4331" s="355" t="s">
        <v>734</v>
      </c>
      <c r="D4331" s="356">
        <v>17.89</v>
      </c>
    </row>
    <row r="4332" spans="1:4">
      <c r="A4332" s="353">
        <v>43624</v>
      </c>
      <c r="B4332" s="354" t="s">
        <v>12644</v>
      </c>
      <c r="C4332" s="355" t="s">
        <v>734</v>
      </c>
      <c r="D4332" s="356">
        <v>33.31</v>
      </c>
    </row>
    <row r="4333" spans="1:4">
      <c r="A4333" s="353">
        <v>7342</v>
      </c>
      <c r="B4333" s="354" t="s">
        <v>12645</v>
      </c>
      <c r="C4333" s="355" t="s">
        <v>733</v>
      </c>
      <c r="D4333" s="356">
        <v>2.13</v>
      </c>
    </row>
    <row r="4334" spans="1:4">
      <c r="A4334" s="353">
        <v>7350</v>
      </c>
      <c r="B4334" s="354" t="s">
        <v>12646</v>
      </c>
      <c r="C4334" s="355" t="s">
        <v>734</v>
      </c>
      <c r="D4334" s="356">
        <v>39.450000000000003</v>
      </c>
    </row>
    <row r="4335" spans="1:4" ht="30">
      <c r="A4335" s="353">
        <v>39574</v>
      </c>
      <c r="B4335" s="354" t="s">
        <v>12647</v>
      </c>
      <c r="C4335" s="355" t="s">
        <v>730</v>
      </c>
      <c r="D4335" s="356">
        <v>4.75</v>
      </c>
    </row>
    <row r="4336" spans="1:4" ht="30">
      <c r="A4336" s="353">
        <v>11060</v>
      </c>
      <c r="B4336" s="354" t="s">
        <v>12648</v>
      </c>
      <c r="C4336" s="355" t="s">
        <v>730</v>
      </c>
      <c r="D4336" s="356">
        <v>31.03</v>
      </c>
    </row>
    <row r="4337" spans="1:4">
      <c r="A4337" s="353">
        <v>37401</v>
      </c>
      <c r="B4337" s="354" t="s">
        <v>12649</v>
      </c>
      <c r="C4337" s="355" t="s">
        <v>730</v>
      </c>
      <c r="D4337" s="356">
        <v>41.64</v>
      </c>
    </row>
    <row r="4338" spans="1:4">
      <c r="A4338" s="353">
        <v>7525</v>
      </c>
      <c r="B4338" s="354" t="s">
        <v>12650</v>
      </c>
      <c r="C4338" s="355" t="s">
        <v>730</v>
      </c>
      <c r="D4338" s="356">
        <v>48.79</v>
      </c>
    </row>
    <row r="4339" spans="1:4">
      <c r="A4339" s="353">
        <v>7524</v>
      </c>
      <c r="B4339" s="354" t="s">
        <v>12651</v>
      </c>
      <c r="C4339" s="355" t="s">
        <v>730</v>
      </c>
      <c r="D4339" s="356">
        <v>45.98</v>
      </c>
    </row>
    <row r="4340" spans="1:4">
      <c r="A4340" s="353">
        <v>38105</v>
      </c>
      <c r="B4340" s="354" t="s">
        <v>12652</v>
      </c>
      <c r="C4340" s="355" t="s">
        <v>730</v>
      </c>
      <c r="D4340" s="356">
        <v>11.81</v>
      </c>
    </row>
    <row r="4341" spans="1:4" ht="30">
      <c r="A4341" s="353">
        <v>38084</v>
      </c>
      <c r="B4341" s="354" t="s">
        <v>12653</v>
      </c>
      <c r="C4341" s="355" t="s">
        <v>730</v>
      </c>
      <c r="D4341" s="356">
        <v>16.77</v>
      </c>
    </row>
    <row r="4342" spans="1:4">
      <c r="A4342" s="353">
        <v>38103</v>
      </c>
      <c r="B4342" s="354" t="s">
        <v>12654</v>
      </c>
      <c r="C4342" s="355" t="s">
        <v>730</v>
      </c>
      <c r="D4342" s="356">
        <v>17.73</v>
      </c>
    </row>
    <row r="4343" spans="1:4" ht="30">
      <c r="A4343" s="353">
        <v>38082</v>
      </c>
      <c r="B4343" s="354" t="s">
        <v>12655</v>
      </c>
      <c r="C4343" s="355" t="s">
        <v>730</v>
      </c>
      <c r="D4343" s="356">
        <v>21.84</v>
      </c>
    </row>
    <row r="4344" spans="1:4">
      <c r="A4344" s="353">
        <v>38104</v>
      </c>
      <c r="B4344" s="354" t="s">
        <v>12656</v>
      </c>
      <c r="C4344" s="355" t="s">
        <v>730</v>
      </c>
      <c r="D4344" s="356">
        <v>34.72</v>
      </c>
    </row>
    <row r="4345" spans="1:4" ht="30">
      <c r="A4345" s="353">
        <v>38083</v>
      </c>
      <c r="B4345" s="354" t="s">
        <v>12657</v>
      </c>
      <c r="C4345" s="355" t="s">
        <v>730</v>
      </c>
      <c r="D4345" s="356">
        <v>38.549999999999997</v>
      </c>
    </row>
    <row r="4346" spans="1:4">
      <c r="A4346" s="353">
        <v>38101</v>
      </c>
      <c r="B4346" s="354" t="s">
        <v>12658</v>
      </c>
      <c r="C4346" s="355" t="s">
        <v>730</v>
      </c>
      <c r="D4346" s="356">
        <v>8.43</v>
      </c>
    </row>
    <row r="4347" spans="1:4" ht="30">
      <c r="A4347" s="353">
        <v>7528</v>
      </c>
      <c r="B4347" s="354" t="s">
        <v>12659</v>
      </c>
      <c r="C4347" s="355" t="s">
        <v>730</v>
      </c>
      <c r="D4347" s="356">
        <v>9.91</v>
      </c>
    </row>
    <row r="4348" spans="1:4">
      <c r="A4348" s="353">
        <v>12147</v>
      </c>
      <c r="B4348" s="354" t="s">
        <v>12660</v>
      </c>
      <c r="C4348" s="355" t="s">
        <v>730</v>
      </c>
      <c r="D4348" s="356">
        <v>15.11</v>
      </c>
    </row>
    <row r="4349" spans="1:4" ht="30">
      <c r="A4349" s="353">
        <v>38075</v>
      </c>
      <c r="B4349" s="354" t="s">
        <v>12661</v>
      </c>
      <c r="C4349" s="355" t="s">
        <v>730</v>
      </c>
      <c r="D4349" s="356">
        <v>17.16</v>
      </c>
    </row>
    <row r="4350" spans="1:4">
      <c r="A4350" s="353">
        <v>38102</v>
      </c>
      <c r="B4350" s="354" t="s">
        <v>12662</v>
      </c>
      <c r="C4350" s="355" t="s">
        <v>730</v>
      </c>
      <c r="D4350" s="356">
        <v>10.79</v>
      </c>
    </row>
    <row r="4351" spans="1:4" ht="30">
      <c r="A4351" s="353">
        <v>38076</v>
      </c>
      <c r="B4351" s="354" t="s">
        <v>12663</v>
      </c>
      <c r="C4351" s="355" t="s">
        <v>730</v>
      </c>
      <c r="D4351" s="356">
        <v>19.239999999999998</v>
      </c>
    </row>
    <row r="4352" spans="1:4">
      <c r="A4352" s="353">
        <v>7592</v>
      </c>
      <c r="B4352" s="354" t="s">
        <v>12664</v>
      </c>
      <c r="C4352" s="355" t="s">
        <v>736</v>
      </c>
      <c r="D4352" s="356">
        <v>25.67</v>
      </c>
    </row>
    <row r="4353" spans="1:4">
      <c r="A4353" s="353">
        <v>40820</v>
      </c>
      <c r="B4353" s="354" t="s">
        <v>12665</v>
      </c>
      <c r="C4353" s="355" t="s">
        <v>737</v>
      </c>
      <c r="D4353" s="356">
        <v>4493.67</v>
      </c>
    </row>
    <row r="4354" spans="1:4" ht="30">
      <c r="A4354" s="353">
        <v>11826</v>
      </c>
      <c r="B4354" s="354" t="s">
        <v>12666</v>
      </c>
      <c r="C4354" s="355" t="s">
        <v>730</v>
      </c>
      <c r="D4354" s="356">
        <v>57.3</v>
      </c>
    </row>
    <row r="4355" spans="1:4" ht="30">
      <c r="A4355" s="353">
        <v>7606</v>
      </c>
      <c r="B4355" s="354" t="s">
        <v>12667</v>
      </c>
      <c r="C4355" s="355" t="s">
        <v>730</v>
      </c>
      <c r="D4355" s="356">
        <v>68.91</v>
      </c>
    </row>
    <row r="4356" spans="1:4" ht="30">
      <c r="A4356" s="353">
        <v>11763</v>
      </c>
      <c r="B4356" s="354" t="s">
        <v>12668</v>
      </c>
      <c r="C4356" s="355" t="s">
        <v>730</v>
      </c>
      <c r="D4356" s="356">
        <v>150.49</v>
      </c>
    </row>
    <row r="4357" spans="1:4" ht="30">
      <c r="A4357" s="353">
        <v>11764</v>
      </c>
      <c r="B4357" s="354" t="s">
        <v>12669</v>
      </c>
      <c r="C4357" s="355" t="s">
        <v>730</v>
      </c>
      <c r="D4357" s="356">
        <v>123.47</v>
      </c>
    </row>
    <row r="4358" spans="1:4" ht="30">
      <c r="A4358" s="353">
        <v>11829</v>
      </c>
      <c r="B4358" s="354" t="s">
        <v>12670</v>
      </c>
      <c r="C4358" s="355" t="s">
        <v>730</v>
      </c>
      <c r="D4358" s="356">
        <v>29.84</v>
      </c>
    </row>
    <row r="4359" spans="1:4" ht="30">
      <c r="A4359" s="353">
        <v>11830</v>
      </c>
      <c r="B4359" s="354" t="s">
        <v>12671</v>
      </c>
      <c r="C4359" s="355" t="s">
        <v>730</v>
      </c>
      <c r="D4359" s="356">
        <v>32.22</v>
      </c>
    </row>
    <row r="4360" spans="1:4" ht="30">
      <c r="A4360" s="353">
        <v>11825</v>
      </c>
      <c r="B4360" s="354" t="s">
        <v>12672</v>
      </c>
      <c r="C4360" s="355" t="s">
        <v>730</v>
      </c>
      <c r="D4360" s="356">
        <v>72.489999999999995</v>
      </c>
    </row>
    <row r="4361" spans="1:4" ht="30">
      <c r="A4361" s="353">
        <v>11767</v>
      </c>
      <c r="B4361" s="354" t="s">
        <v>12673</v>
      </c>
      <c r="C4361" s="355" t="s">
        <v>730</v>
      </c>
      <c r="D4361" s="356">
        <v>193.08</v>
      </c>
    </row>
    <row r="4362" spans="1:4" ht="30">
      <c r="A4362" s="353">
        <v>11766</v>
      </c>
      <c r="B4362" s="354" t="s">
        <v>12674</v>
      </c>
      <c r="C4362" s="355" t="s">
        <v>730</v>
      </c>
      <c r="D4362" s="356">
        <v>45.01</v>
      </c>
    </row>
    <row r="4363" spans="1:4" ht="30">
      <c r="A4363" s="353">
        <v>11765</v>
      </c>
      <c r="B4363" s="354" t="s">
        <v>12675</v>
      </c>
      <c r="C4363" s="355" t="s">
        <v>730</v>
      </c>
      <c r="D4363" s="356">
        <v>82.28</v>
      </c>
    </row>
    <row r="4364" spans="1:4" ht="30">
      <c r="A4364" s="353">
        <v>11824</v>
      </c>
      <c r="B4364" s="354" t="s">
        <v>12676</v>
      </c>
      <c r="C4364" s="355" t="s">
        <v>730</v>
      </c>
      <c r="D4364" s="356">
        <v>52.94</v>
      </c>
    </row>
    <row r="4365" spans="1:4" ht="30">
      <c r="A4365" s="353">
        <v>44045</v>
      </c>
      <c r="B4365" s="354" t="s">
        <v>12677</v>
      </c>
      <c r="C4365" s="355" t="s">
        <v>730</v>
      </c>
      <c r="D4365" s="356">
        <v>274.72000000000003</v>
      </c>
    </row>
    <row r="4366" spans="1:4" ht="30">
      <c r="A4366" s="353">
        <v>39702</v>
      </c>
      <c r="B4366" s="354" t="s">
        <v>12678</v>
      </c>
      <c r="C4366" s="355" t="s">
        <v>730</v>
      </c>
      <c r="D4366" s="356">
        <v>1824.5</v>
      </c>
    </row>
    <row r="4367" spans="1:4" ht="30">
      <c r="A4367" s="353">
        <v>13415</v>
      </c>
      <c r="B4367" s="354" t="s">
        <v>12679</v>
      </c>
      <c r="C4367" s="355" t="s">
        <v>730</v>
      </c>
      <c r="D4367" s="356">
        <v>59.9</v>
      </c>
    </row>
    <row r="4368" spans="1:4" ht="30">
      <c r="A4368" s="353">
        <v>7602</v>
      </c>
      <c r="B4368" s="354" t="s">
        <v>12680</v>
      </c>
      <c r="C4368" s="355" t="s">
        <v>730</v>
      </c>
      <c r="D4368" s="356">
        <v>38.22</v>
      </c>
    </row>
    <row r="4369" spans="1:4" ht="30">
      <c r="A4369" s="353">
        <v>7603</v>
      </c>
      <c r="B4369" s="354" t="s">
        <v>12681</v>
      </c>
      <c r="C4369" s="355" t="s">
        <v>730</v>
      </c>
      <c r="D4369" s="356">
        <v>32.43</v>
      </c>
    </row>
    <row r="4370" spans="1:4">
      <c r="A4370" s="353">
        <v>11777</v>
      </c>
      <c r="B4370" s="354" t="s">
        <v>12682</v>
      </c>
      <c r="C4370" s="355" t="s">
        <v>730</v>
      </c>
      <c r="D4370" s="356">
        <v>185.48</v>
      </c>
    </row>
    <row r="4371" spans="1:4" ht="30">
      <c r="A4371" s="353">
        <v>13417</v>
      </c>
      <c r="B4371" s="354" t="s">
        <v>12683</v>
      </c>
      <c r="C4371" s="355" t="s">
        <v>730</v>
      </c>
      <c r="D4371" s="356">
        <v>78.010000000000005</v>
      </c>
    </row>
    <row r="4372" spans="1:4" ht="30">
      <c r="A4372" s="353">
        <v>36791</v>
      </c>
      <c r="B4372" s="354" t="s">
        <v>12684</v>
      </c>
      <c r="C4372" s="355" t="s">
        <v>730</v>
      </c>
      <c r="D4372" s="356">
        <v>117.09</v>
      </c>
    </row>
    <row r="4373" spans="1:4" ht="30">
      <c r="A4373" s="353">
        <v>36795</v>
      </c>
      <c r="B4373" s="354" t="s">
        <v>12685</v>
      </c>
      <c r="C4373" s="355" t="s">
        <v>730</v>
      </c>
      <c r="D4373" s="356">
        <v>1480.42</v>
      </c>
    </row>
    <row r="4374" spans="1:4" ht="30">
      <c r="A4374" s="353">
        <v>36796</v>
      </c>
      <c r="B4374" s="354" t="s">
        <v>12686</v>
      </c>
      <c r="C4374" s="355" t="s">
        <v>730</v>
      </c>
      <c r="D4374" s="356">
        <v>123.02</v>
      </c>
    </row>
    <row r="4375" spans="1:4" ht="30">
      <c r="A4375" s="353">
        <v>36792</v>
      </c>
      <c r="B4375" s="354" t="s">
        <v>12687</v>
      </c>
      <c r="C4375" s="355" t="s">
        <v>730</v>
      </c>
      <c r="D4375" s="356">
        <v>155.83000000000001</v>
      </c>
    </row>
    <row r="4376" spans="1:4" ht="30">
      <c r="A4376" s="353">
        <v>11773</v>
      </c>
      <c r="B4376" s="354" t="s">
        <v>12688</v>
      </c>
      <c r="C4376" s="355" t="s">
        <v>730</v>
      </c>
      <c r="D4376" s="356">
        <v>103.74</v>
      </c>
    </row>
    <row r="4377" spans="1:4" ht="30">
      <c r="A4377" s="353">
        <v>11762</v>
      </c>
      <c r="B4377" s="354" t="s">
        <v>12689</v>
      </c>
      <c r="C4377" s="355" t="s">
        <v>730</v>
      </c>
      <c r="D4377" s="356">
        <v>49.2</v>
      </c>
    </row>
    <row r="4378" spans="1:4" ht="30">
      <c r="A4378" s="353">
        <v>7604</v>
      </c>
      <c r="B4378" s="354" t="s">
        <v>12690</v>
      </c>
      <c r="C4378" s="355" t="s">
        <v>730</v>
      </c>
      <c r="D4378" s="356">
        <v>41.66</v>
      </c>
    </row>
    <row r="4379" spans="1:4" ht="30">
      <c r="A4379" s="353">
        <v>13984</v>
      </c>
      <c r="B4379" s="354" t="s">
        <v>12691</v>
      </c>
      <c r="C4379" s="355" t="s">
        <v>730</v>
      </c>
      <c r="D4379" s="356">
        <v>60.55</v>
      </c>
    </row>
    <row r="4380" spans="1:4" ht="30">
      <c r="A4380" s="353">
        <v>11772</v>
      </c>
      <c r="B4380" s="354" t="s">
        <v>12692</v>
      </c>
      <c r="C4380" s="355" t="s">
        <v>730</v>
      </c>
      <c r="D4380" s="356">
        <v>104.06</v>
      </c>
    </row>
    <row r="4381" spans="1:4" ht="30">
      <c r="A4381" s="353">
        <v>13983</v>
      </c>
      <c r="B4381" s="354" t="s">
        <v>12693</v>
      </c>
      <c r="C4381" s="355" t="s">
        <v>730</v>
      </c>
      <c r="D4381" s="356">
        <v>78.81</v>
      </c>
    </row>
    <row r="4382" spans="1:4" ht="30">
      <c r="A4382" s="353">
        <v>13416</v>
      </c>
      <c r="B4382" s="354" t="s">
        <v>12694</v>
      </c>
      <c r="C4382" s="355" t="s">
        <v>730</v>
      </c>
      <c r="D4382" s="356">
        <v>70</v>
      </c>
    </row>
    <row r="4383" spans="1:4" ht="30">
      <c r="A4383" s="353">
        <v>40329</v>
      </c>
      <c r="B4383" s="354" t="s">
        <v>12695</v>
      </c>
      <c r="C4383" s="355" t="s">
        <v>730</v>
      </c>
      <c r="D4383" s="356">
        <v>18.7</v>
      </c>
    </row>
    <row r="4384" spans="1:4" ht="30">
      <c r="A4384" s="353">
        <v>11823</v>
      </c>
      <c r="B4384" s="354" t="s">
        <v>12696</v>
      </c>
      <c r="C4384" s="355" t="s">
        <v>730</v>
      </c>
      <c r="D4384" s="356">
        <v>7.87</v>
      </c>
    </row>
    <row r="4385" spans="1:4">
      <c r="A4385" s="353">
        <v>11822</v>
      </c>
      <c r="B4385" s="354" t="s">
        <v>12697</v>
      </c>
      <c r="C4385" s="355" t="s">
        <v>730</v>
      </c>
      <c r="D4385" s="356">
        <v>25.11</v>
      </c>
    </row>
    <row r="4386" spans="1:4">
      <c r="A4386" s="353">
        <v>11831</v>
      </c>
      <c r="B4386" s="354" t="s">
        <v>12698</v>
      </c>
      <c r="C4386" s="355" t="s">
        <v>730</v>
      </c>
      <c r="D4386" s="356">
        <v>15.11</v>
      </c>
    </row>
    <row r="4387" spans="1:4" ht="30">
      <c r="A4387" s="353">
        <v>7613</v>
      </c>
      <c r="B4387" s="354" t="s">
        <v>12699</v>
      </c>
      <c r="C4387" s="355" t="s">
        <v>730</v>
      </c>
      <c r="D4387" s="356">
        <v>111909.31</v>
      </c>
    </row>
    <row r="4388" spans="1:4" ht="30">
      <c r="A4388" s="353">
        <v>7619</v>
      </c>
      <c r="B4388" s="354" t="s">
        <v>12700</v>
      </c>
      <c r="C4388" s="355" t="s">
        <v>730</v>
      </c>
      <c r="D4388" s="356">
        <v>17298.78</v>
      </c>
    </row>
    <row r="4389" spans="1:4" ht="30">
      <c r="A4389" s="353">
        <v>12076</v>
      </c>
      <c r="B4389" s="354" t="s">
        <v>12701</v>
      </c>
      <c r="C4389" s="355" t="s">
        <v>730</v>
      </c>
      <c r="D4389" s="356">
        <v>7935.22</v>
      </c>
    </row>
    <row r="4390" spans="1:4" ht="30">
      <c r="A4390" s="353">
        <v>7614</v>
      </c>
      <c r="B4390" s="354" t="s">
        <v>12702</v>
      </c>
      <c r="C4390" s="355" t="s">
        <v>730</v>
      </c>
      <c r="D4390" s="356">
        <v>21817.89</v>
      </c>
    </row>
    <row r="4391" spans="1:4" ht="30">
      <c r="A4391" s="353">
        <v>7618</v>
      </c>
      <c r="B4391" s="354" t="s">
        <v>12703</v>
      </c>
      <c r="C4391" s="355" t="s">
        <v>730</v>
      </c>
      <c r="D4391" s="356">
        <v>141505.42000000001</v>
      </c>
    </row>
    <row r="4392" spans="1:4" ht="30">
      <c r="A4392" s="353">
        <v>7620</v>
      </c>
      <c r="B4392" s="354" t="s">
        <v>12704</v>
      </c>
      <c r="C4392" s="355" t="s">
        <v>730</v>
      </c>
      <c r="D4392" s="356">
        <v>30607.279999999999</v>
      </c>
    </row>
    <row r="4393" spans="1:4" ht="30">
      <c r="A4393" s="353">
        <v>7610</v>
      </c>
      <c r="B4393" s="354" t="s">
        <v>12705</v>
      </c>
      <c r="C4393" s="355" t="s">
        <v>730</v>
      </c>
      <c r="D4393" s="356">
        <v>9692.2999999999993</v>
      </c>
    </row>
    <row r="4394" spans="1:4" ht="30">
      <c r="A4394" s="353">
        <v>7615</v>
      </c>
      <c r="B4394" s="354" t="s">
        <v>12706</v>
      </c>
      <c r="C4394" s="355" t="s">
        <v>730</v>
      </c>
      <c r="D4394" s="356">
        <v>35708.5</v>
      </c>
    </row>
    <row r="4395" spans="1:4" ht="30">
      <c r="A4395" s="353">
        <v>7617</v>
      </c>
      <c r="B4395" s="354" t="s">
        <v>12707</v>
      </c>
      <c r="C4395" s="355" t="s">
        <v>730</v>
      </c>
      <c r="D4395" s="356">
        <v>10825.91</v>
      </c>
    </row>
    <row r="4396" spans="1:4" ht="30">
      <c r="A4396" s="353">
        <v>7616</v>
      </c>
      <c r="B4396" s="354" t="s">
        <v>12708</v>
      </c>
      <c r="C4396" s="355" t="s">
        <v>730</v>
      </c>
      <c r="D4396" s="356">
        <v>58270.6</v>
      </c>
    </row>
    <row r="4397" spans="1:4" ht="30">
      <c r="A4397" s="353">
        <v>7611</v>
      </c>
      <c r="B4397" s="354" t="s">
        <v>12709</v>
      </c>
      <c r="C4397" s="355" t="s">
        <v>730</v>
      </c>
      <c r="D4397" s="356">
        <v>14000</v>
      </c>
    </row>
    <row r="4398" spans="1:4" ht="30">
      <c r="A4398" s="353">
        <v>7612</v>
      </c>
      <c r="B4398" s="354" t="s">
        <v>12710</v>
      </c>
      <c r="C4398" s="355" t="s">
        <v>730</v>
      </c>
      <c r="D4398" s="356">
        <v>79928.09</v>
      </c>
    </row>
    <row r="4399" spans="1:4">
      <c r="A4399" s="353">
        <v>37371</v>
      </c>
      <c r="B4399" s="354" t="s">
        <v>12711</v>
      </c>
      <c r="C4399" s="355" t="s">
        <v>736</v>
      </c>
      <c r="D4399" s="356">
        <v>0.96</v>
      </c>
    </row>
    <row r="4400" spans="1:4">
      <c r="A4400" s="353">
        <v>40861</v>
      </c>
      <c r="B4400" s="354" t="s">
        <v>12712</v>
      </c>
      <c r="C4400" s="355" t="s">
        <v>737</v>
      </c>
      <c r="D4400" s="356">
        <v>181.06</v>
      </c>
    </row>
    <row r="4401" spans="1:4" ht="30">
      <c r="A4401" s="353">
        <v>36510</v>
      </c>
      <c r="B4401" s="354" t="s">
        <v>12713</v>
      </c>
      <c r="C4401" s="355" t="s">
        <v>730</v>
      </c>
      <c r="D4401" s="356">
        <v>1105198.73</v>
      </c>
    </row>
    <row r="4402" spans="1:4" ht="30">
      <c r="A4402" s="353">
        <v>25020</v>
      </c>
      <c r="B4402" s="354" t="s">
        <v>12714</v>
      </c>
      <c r="C4402" s="355" t="s">
        <v>730</v>
      </c>
      <c r="D4402" s="356">
        <v>4553029.92</v>
      </c>
    </row>
    <row r="4403" spans="1:4" ht="30">
      <c r="A4403" s="353">
        <v>7622</v>
      </c>
      <c r="B4403" s="354" t="s">
        <v>12715</v>
      </c>
      <c r="C4403" s="355" t="s">
        <v>730</v>
      </c>
      <c r="D4403" s="356">
        <v>1072204.3</v>
      </c>
    </row>
    <row r="4404" spans="1:4" ht="30">
      <c r="A4404" s="353">
        <v>7624</v>
      </c>
      <c r="B4404" s="354" t="s">
        <v>12716</v>
      </c>
      <c r="C4404" s="355" t="s">
        <v>730</v>
      </c>
      <c r="D4404" s="356">
        <v>1390000</v>
      </c>
    </row>
    <row r="4405" spans="1:4" ht="30">
      <c r="A4405" s="353">
        <v>7625</v>
      </c>
      <c r="B4405" s="354" t="s">
        <v>12717</v>
      </c>
      <c r="C4405" s="355" t="s">
        <v>730</v>
      </c>
      <c r="D4405" s="356">
        <v>1381498.34</v>
      </c>
    </row>
    <row r="4406" spans="1:4" ht="30">
      <c r="A4406" s="353">
        <v>7623</v>
      </c>
      <c r="B4406" s="354" t="s">
        <v>12718</v>
      </c>
      <c r="C4406" s="355" t="s">
        <v>730</v>
      </c>
      <c r="D4406" s="356">
        <v>4553029.92</v>
      </c>
    </row>
    <row r="4407" spans="1:4" ht="30">
      <c r="A4407" s="353">
        <v>36508</v>
      </c>
      <c r="B4407" s="354" t="s">
        <v>12719</v>
      </c>
      <c r="C4407" s="355" t="s">
        <v>730</v>
      </c>
      <c r="D4407" s="356">
        <v>2047678.22</v>
      </c>
    </row>
    <row r="4408" spans="1:4" ht="30">
      <c r="A4408" s="353">
        <v>36509</v>
      </c>
      <c r="B4408" s="354" t="s">
        <v>12720</v>
      </c>
      <c r="C4408" s="355" t="s">
        <v>730</v>
      </c>
      <c r="D4408" s="356">
        <v>1122201.76</v>
      </c>
    </row>
    <row r="4409" spans="1:4">
      <c r="A4409" s="353">
        <v>13238</v>
      </c>
      <c r="B4409" s="354" t="s">
        <v>12721</v>
      </c>
      <c r="C4409" s="355" t="s">
        <v>730</v>
      </c>
      <c r="D4409" s="356">
        <v>302158.57</v>
      </c>
    </row>
    <row r="4410" spans="1:4">
      <c r="A4410" s="353">
        <v>36511</v>
      </c>
      <c r="B4410" s="354" t="s">
        <v>12722</v>
      </c>
      <c r="C4410" s="355" t="s">
        <v>730</v>
      </c>
      <c r="D4410" s="356">
        <v>350120.25</v>
      </c>
    </row>
    <row r="4411" spans="1:4">
      <c r="A4411" s="353">
        <v>36515</v>
      </c>
      <c r="B4411" s="354" t="s">
        <v>12723</v>
      </c>
      <c r="C4411" s="355" t="s">
        <v>730</v>
      </c>
      <c r="D4411" s="356">
        <v>103117.6</v>
      </c>
    </row>
    <row r="4412" spans="1:4">
      <c r="A4412" s="353">
        <v>10598</v>
      </c>
      <c r="B4412" s="354" t="s">
        <v>12724</v>
      </c>
      <c r="C4412" s="355" t="s">
        <v>730</v>
      </c>
      <c r="D4412" s="356">
        <v>167220.78</v>
      </c>
    </row>
    <row r="4413" spans="1:4">
      <c r="A4413" s="353">
        <v>7640</v>
      </c>
      <c r="B4413" s="354" t="s">
        <v>12725</v>
      </c>
      <c r="C4413" s="355" t="s">
        <v>730</v>
      </c>
      <c r="D4413" s="356">
        <v>256595</v>
      </c>
    </row>
    <row r="4414" spans="1:4">
      <c r="A4414" s="353">
        <v>36513</v>
      </c>
      <c r="B4414" s="354" t="s">
        <v>12726</v>
      </c>
      <c r="C4414" s="355" t="s">
        <v>730</v>
      </c>
      <c r="D4414" s="356">
        <v>247182.5</v>
      </c>
    </row>
    <row r="4415" spans="1:4">
      <c r="A4415" s="353">
        <v>36514</v>
      </c>
      <c r="B4415" s="354" t="s">
        <v>12727</v>
      </c>
      <c r="C4415" s="355" t="s">
        <v>730</v>
      </c>
      <c r="D4415" s="356">
        <v>275779.65000000002</v>
      </c>
    </row>
    <row r="4416" spans="1:4">
      <c r="A4416" s="353">
        <v>11572</v>
      </c>
      <c r="B4416" s="354" t="s">
        <v>12728</v>
      </c>
      <c r="C4416" s="355" t="s">
        <v>730</v>
      </c>
      <c r="D4416" s="356">
        <v>31</v>
      </c>
    </row>
    <row r="4417" spans="1:4" ht="30">
      <c r="A4417" s="353">
        <v>36149</v>
      </c>
      <c r="B4417" s="354" t="s">
        <v>12729</v>
      </c>
      <c r="C4417" s="355" t="s">
        <v>730</v>
      </c>
      <c r="D4417" s="356">
        <v>201.51</v>
      </c>
    </row>
    <row r="4418" spans="1:4" ht="30">
      <c r="A4418" s="353">
        <v>42407</v>
      </c>
      <c r="B4418" s="354" t="s">
        <v>12730</v>
      </c>
      <c r="C4418" s="355" t="s">
        <v>732</v>
      </c>
      <c r="D4418" s="356">
        <v>6.05</v>
      </c>
    </row>
    <row r="4419" spans="1:4" ht="30">
      <c r="A4419" s="353">
        <v>11581</v>
      </c>
      <c r="B4419" s="354" t="s">
        <v>12731</v>
      </c>
      <c r="C4419" s="355" t="s">
        <v>732</v>
      </c>
      <c r="D4419" s="356">
        <v>20.46</v>
      </c>
    </row>
    <row r="4420" spans="1:4" ht="30">
      <c r="A4420" s="353">
        <v>43605</v>
      </c>
      <c r="B4420" s="354" t="s">
        <v>12732</v>
      </c>
      <c r="C4420" s="355" t="s">
        <v>732</v>
      </c>
      <c r="D4420" s="356">
        <v>41.87</v>
      </c>
    </row>
    <row r="4421" spans="1:4" ht="30">
      <c r="A4421" s="353">
        <v>11580</v>
      </c>
      <c r="B4421" s="354" t="s">
        <v>12733</v>
      </c>
      <c r="C4421" s="355" t="s">
        <v>732</v>
      </c>
      <c r="D4421" s="356">
        <v>8.2100000000000009</v>
      </c>
    </row>
    <row r="4422" spans="1:4">
      <c r="A4422" s="353">
        <v>10743</v>
      </c>
      <c r="B4422" s="354" t="s">
        <v>12734</v>
      </c>
      <c r="C4422" s="355" t="s">
        <v>730</v>
      </c>
      <c r="D4422" s="356">
        <v>613.85</v>
      </c>
    </row>
    <row r="4423" spans="1:4" ht="30">
      <c r="A4423" s="353">
        <v>39848</v>
      </c>
      <c r="B4423" s="354" t="s">
        <v>12735</v>
      </c>
      <c r="C4423" s="355" t="s">
        <v>732</v>
      </c>
      <c r="D4423" s="356">
        <v>1.82</v>
      </c>
    </row>
    <row r="4424" spans="1:4">
      <c r="A4424" s="353">
        <v>20999</v>
      </c>
      <c r="B4424" s="354" t="s">
        <v>12736</v>
      </c>
      <c r="C4424" s="355" t="s">
        <v>732</v>
      </c>
      <c r="D4424" s="356">
        <v>13.03</v>
      </c>
    </row>
    <row r="4425" spans="1:4">
      <c r="A4425" s="353">
        <v>21001</v>
      </c>
      <c r="B4425" s="354" t="s">
        <v>12737</v>
      </c>
      <c r="C4425" s="355" t="s">
        <v>732</v>
      </c>
      <c r="D4425" s="356">
        <v>24.32</v>
      </c>
    </row>
    <row r="4426" spans="1:4">
      <c r="A4426" s="353">
        <v>21003</v>
      </c>
      <c r="B4426" s="354" t="s">
        <v>12738</v>
      </c>
      <c r="C4426" s="355" t="s">
        <v>732</v>
      </c>
      <c r="D4426" s="356">
        <v>39.96</v>
      </c>
    </row>
    <row r="4427" spans="1:4">
      <c r="A4427" s="353">
        <v>21006</v>
      </c>
      <c r="B4427" s="354" t="s">
        <v>12739</v>
      </c>
      <c r="C4427" s="355" t="s">
        <v>732</v>
      </c>
      <c r="D4427" s="356">
        <v>84.81</v>
      </c>
    </row>
    <row r="4428" spans="1:4" ht="30">
      <c r="A4428" s="353">
        <v>21019</v>
      </c>
      <c r="B4428" s="354" t="s">
        <v>12740</v>
      </c>
      <c r="C4428" s="355" t="s">
        <v>732</v>
      </c>
      <c r="D4428" s="356">
        <v>29.48</v>
      </c>
    </row>
    <row r="4429" spans="1:4" ht="30">
      <c r="A4429" s="353">
        <v>21021</v>
      </c>
      <c r="B4429" s="354" t="s">
        <v>12741</v>
      </c>
      <c r="C4429" s="355" t="s">
        <v>732</v>
      </c>
      <c r="D4429" s="356">
        <v>46.6</v>
      </c>
    </row>
    <row r="4430" spans="1:4" ht="30">
      <c r="A4430" s="353">
        <v>21024</v>
      </c>
      <c r="B4430" s="354" t="s">
        <v>12742</v>
      </c>
      <c r="C4430" s="355" t="s">
        <v>732</v>
      </c>
      <c r="D4430" s="356">
        <v>99.85</v>
      </c>
    </row>
    <row r="4431" spans="1:4">
      <c r="A4431" s="353">
        <v>40624</v>
      </c>
      <c r="B4431" s="354" t="s">
        <v>12743</v>
      </c>
      <c r="C4431" s="355" t="s">
        <v>732</v>
      </c>
      <c r="D4431" s="356">
        <v>101.02</v>
      </c>
    </row>
    <row r="4432" spans="1:4">
      <c r="A4432" s="353">
        <v>42575</v>
      </c>
      <c r="B4432" s="354" t="s">
        <v>12744</v>
      </c>
      <c r="C4432" s="355" t="s">
        <v>732</v>
      </c>
      <c r="D4432" s="356">
        <v>92.7</v>
      </c>
    </row>
    <row r="4433" spans="1:4">
      <c r="A4433" s="353">
        <v>13127</v>
      </c>
      <c r="B4433" s="354" t="s">
        <v>12745</v>
      </c>
      <c r="C4433" s="355" t="s">
        <v>732</v>
      </c>
      <c r="D4433" s="356">
        <v>45.06</v>
      </c>
    </row>
    <row r="4434" spans="1:4">
      <c r="A4434" s="353">
        <v>13137</v>
      </c>
      <c r="B4434" s="354" t="s">
        <v>12746</v>
      </c>
      <c r="C4434" s="355" t="s">
        <v>732</v>
      </c>
      <c r="D4434" s="356">
        <v>59.79</v>
      </c>
    </row>
    <row r="4435" spans="1:4">
      <c r="A4435" s="353">
        <v>42574</v>
      </c>
      <c r="B4435" s="354" t="s">
        <v>12747</v>
      </c>
      <c r="C4435" s="355" t="s">
        <v>732</v>
      </c>
      <c r="D4435" s="356">
        <v>69.180000000000007</v>
      </c>
    </row>
    <row r="4436" spans="1:4">
      <c r="A4436" s="353">
        <v>20989</v>
      </c>
      <c r="B4436" s="354" t="s">
        <v>12748</v>
      </c>
      <c r="C4436" s="355" t="s">
        <v>732</v>
      </c>
      <c r="D4436" s="356">
        <v>2142.23</v>
      </c>
    </row>
    <row r="4437" spans="1:4">
      <c r="A4437" s="353">
        <v>21147</v>
      </c>
      <c r="B4437" s="354" t="s">
        <v>12749</v>
      </c>
      <c r="C4437" s="355" t="s">
        <v>732</v>
      </c>
      <c r="D4437" s="356">
        <v>200.86</v>
      </c>
    </row>
    <row r="4438" spans="1:4">
      <c r="A4438" s="353">
        <v>21148</v>
      </c>
      <c r="B4438" s="354" t="s">
        <v>12750</v>
      </c>
      <c r="C4438" s="355" t="s">
        <v>732</v>
      </c>
      <c r="D4438" s="356">
        <v>123.97</v>
      </c>
    </row>
    <row r="4439" spans="1:4">
      <c r="A4439" s="353">
        <v>20984</v>
      </c>
      <c r="B4439" s="354" t="s">
        <v>12751</v>
      </c>
      <c r="C4439" s="355" t="s">
        <v>732</v>
      </c>
      <c r="D4439" s="356">
        <v>4110.5200000000004</v>
      </c>
    </row>
    <row r="4440" spans="1:4">
      <c r="A4440" s="353">
        <v>13042</v>
      </c>
      <c r="B4440" s="354" t="s">
        <v>12752</v>
      </c>
      <c r="C4440" s="355" t="s">
        <v>732</v>
      </c>
      <c r="D4440" s="356">
        <v>2277.84</v>
      </c>
    </row>
    <row r="4441" spans="1:4">
      <c r="A4441" s="353">
        <v>21150</v>
      </c>
      <c r="B4441" s="354" t="s">
        <v>12753</v>
      </c>
      <c r="C4441" s="355" t="s">
        <v>732</v>
      </c>
      <c r="D4441" s="356">
        <v>61.47</v>
      </c>
    </row>
    <row r="4442" spans="1:4">
      <c r="A4442" s="353">
        <v>13141</v>
      </c>
      <c r="B4442" s="354" t="s">
        <v>12754</v>
      </c>
      <c r="C4442" s="355" t="s">
        <v>732</v>
      </c>
      <c r="D4442" s="356">
        <v>77.45</v>
      </c>
    </row>
    <row r="4443" spans="1:4">
      <c r="A4443" s="353">
        <v>42576</v>
      </c>
      <c r="B4443" s="354" t="s">
        <v>12755</v>
      </c>
      <c r="C4443" s="355" t="s">
        <v>732</v>
      </c>
      <c r="D4443" s="356">
        <v>252.88</v>
      </c>
    </row>
    <row r="4444" spans="1:4">
      <c r="A4444" s="353">
        <v>21151</v>
      </c>
      <c r="B4444" s="354" t="s">
        <v>12756</v>
      </c>
      <c r="C4444" s="355" t="s">
        <v>732</v>
      </c>
      <c r="D4444" s="356">
        <v>367.94</v>
      </c>
    </row>
    <row r="4445" spans="1:4">
      <c r="A4445" s="353">
        <v>13142</v>
      </c>
      <c r="B4445" s="354" t="s">
        <v>12757</v>
      </c>
      <c r="C4445" s="355" t="s">
        <v>732</v>
      </c>
      <c r="D4445" s="356">
        <v>526</v>
      </c>
    </row>
    <row r="4446" spans="1:4">
      <c r="A4446" s="353">
        <v>42577</v>
      </c>
      <c r="B4446" s="354" t="s">
        <v>12758</v>
      </c>
      <c r="C4446" s="355" t="s">
        <v>732</v>
      </c>
      <c r="D4446" s="356">
        <v>577.16999999999996</v>
      </c>
    </row>
    <row r="4447" spans="1:4">
      <c r="A4447" s="353">
        <v>20994</v>
      </c>
      <c r="B4447" s="354" t="s">
        <v>12759</v>
      </c>
      <c r="C4447" s="355" t="s">
        <v>732</v>
      </c>
      <c r="D4447" s="356">
        <v>991.74</v>
      </c>
    </row>
    <row r="4448" spans="1:4">
      <c r="A4448" s="353">
        <v>7672</v>
      </c>
      <c r="B4448" s="354" t="s">
        <v>12760</v>
      </c>
      <c r="C4448" s="355" t="s">
        <v>732</v>
      </c>
      <c r="D4448" s="356">
        <v>649.70000000000005</v>
      </c>
    </row>
    <row r="4449" spans="1:4">
      <c r="A4449" s="353">
        <v>20995</v>
      </c>
      <c r="B4449" s="354" t="s">
        <v>12761</v>
      </c>
      <c r="C4449" s="355" t="s">
        <v>732</v>
      </c>
      <c r="D4449" s="356">
        <v>1303.33</v>
      </c>
    </row>
    <row r="4450" spans="1:4">
      <c r="A4450" s="353">
        <v>7690</v>
      </c>
      <c r="B4450" s="354" t="s">
        <v>12762</v>
      </c>
      <c r="C4450" s="355" t="s">
        <v>732</v>
      </c>
      <c r="D4450" s="356">
        <v>753.81</v>
      </c>
    </row>
    <row r="4451" spans="1:4">
      <c r="A4451" s="353">
        <v>20980</v>
      </c>
      <c r="B4451" s="354" t="s">
        <v>12763</v>
      </c>
      <c r="C4451" s="355" t="s">
        <v>732</v>
      </c>
      <c r="D4451" s="356">
        <v>822.33</v>
      </c>
    </row>
    <row r="4452" spans="1:4">
      <c r="A4452" s="353">
        <v>7661</v>
      </c>
      <c r="B4452" s="354" t="s">
        <v>12764</v>
      </c>
      <c r="C4452" s="355" t="s">
        <v>732</v>
      </c>
      <c r="D4452" s="356">
        <v>978.23</v>
      </c>
    </row>
    <row r="4453" spans="1:4" ht="30">
      <c r="A4453" s="353">
        <v>21016</v>
      </c>
      <c r="B4453" s="354" t="s">
        <v>12765</v>
      </c>
      <c r="C4453" s="355" t="s">
        <v>732</v>
      </c>
      <c r="D4453" s="356">
        <v>134.69999999999999</v>
      </c>
    </row>
    <row r="4454" spans="1:4" ht="30">
      <c r="A4454" s="353">
        <v>21008</v>
      </c>
      <c r="B4454" s="354" t="s">
        <v>12766</v>
      </c>
      <c r="C4454" s="355" t="s">
        <v>732</v>
      </c>
      <c r="D4454" s="356">
        <v>15.73</v>
      </c>
    </row>
    <row r="4455" spans="1:4" ht="30">
      <c r="A4455" s="353">
        <v>21009</v>
      </c>
      <c r="B4455" s="354" t="s">
        <v>12767</v>
      </c>
      <c r="C4455" s="355" t="s">
        <v>732</v>
      </c>
      <c r="D4455" s="356">
        <v>20.49</v>
      </c>
    </row>
    <row r="4456" spans="1:4" ht="30">
      <c r="A4456" s="353">
        <v>21010</v>
      </c>
      <c r="B4456" s="354" t="s">
        <v>12768</v>
      </c>
      <c r="C4456" s="355" t="s">
        <v>732</v>
      </c>
      <c r="D4456" s="356">
        <v>27.51</v>
      </c>
    </row>
    <row r="4457" spans="1:4" ht="30">
      <c r="A4457" s="353">
        <v>21011</v>
      </c>
      <c r="B4457" s="354" t="s">
        <v>12769</v>
      </c>
      <c r="C4457" s="355" t="s">
        <v>732</v>
      </c>
      <c r="D4457" s="356">
        <v>40.090000000000003</v>
      </c>
    </row>
    <row r="4458" spans="1:4" ht="30">
      <c r="A4458" s="353">
        <v>21012</v>
      </c>
      <c r="B4458" s="354" t="s">
        <v>12770</v>
      </c>
      <c r="C4458" s="355" t="s">
        <v>732</v>
      </c>
      <c r="D4458" s="356">
        <v>44.3</v>
      </c>
    </row>
    <row r="4459" spans="1:4" ht="30">
      <c r="A4459" s="353">
        <v>21013</v>
      </c>
      <c r="B4459" s="354" t="s">
        <v>12771</v>
      </c>
      <c r="C4459" s="355" t="s">
        <v>732</v>
      </c>
      <c r="D4459" s="356">
        <v>57.82</v>
      </c>
    </row>
    <row r="4460" spans="1:4" ht="30">
      <c r="A4460" s="353">
        <v>21014</v>
      </c>
      <c r="B4460" s="354" t="s">
        <v>12772</v>
      </c>
      <c r="C4460" s="355" t="s">
        <v>732</v>
      </c>
      <c r="D4460" s="356">
        <v>80.900000000000006</v>
      </c>
    </row>
    <row r="4461" spans="1:4" ht="30">
      <c r="A4461" s="353">
        <v>21015</v>
      </c>
      <c r="B4461" s="354" t="s">
        <v>12773</v>
      </c>
      <c r="C4461" s="355" t="s">
        <v>732</v>
      </c>
      <c r="D4461" s="356">
        <v>92.95</v>
      </c>
    </row>
    <row r="4462" spans="1:4" ht="30">
      <c r="A4462" s="353">
        <v>7697</v>
      </c>
      <c r="B4462" s="354" t="s">
        <v>12774</v>
      </c>
      <c r="C4462" s="355" t="s">
        <v>732</v>
      </c>
      <c r="D4462" s="356">
        <v>44.35</v>
      </c>
    </row>
    <row r="4463" spans="1:4" ht="30">
      <c r="A4463" s="353">
        <v>7698</v>
      </c>
      <c r="B4463" s="354" t="s">
        <v>12775</v>
      </c>
      <c r="C4463" s="355" t="s">
        <v>732</v>
      </c>
      <c r="D4463" s="356">
        <v>38.18</v>
      </c>
    </row>
    <row r="4464" spans="1:4" ht="30">
      <c r="A4464" s="353">
        <v>7691</v>
      </c>
      <c r="B4464" s="354" t="s">
        <v>12776</v>
      </c>
      <c r="C4464" s="355" t="s">
        <v>732</v>
      </c>
      <c r="D4464" s="356">
        <v>16.13</v>
      </c>
    </row>
    <row r="4465" spans="1:4" ht="30">
      <c r="A4465" s="353">
        <v>40626</v>
      </c>
      <c r="B4465" s="354" t="s">
        <v>12777</v>
      </c>
      <c r="C4465" s="355" t="s">
        <v>732</v>
      </c>
      <c r="D4465" s="356">
        <v>30.27</v>
      </c>
    </row>
    <row r="4466" spans="1:4" ht="30">
      <c r="A4466" s="353">
        <v>7701</v>
      </c>
      <c r="B4466" s="354" t="s">
        <v>12778</v>
      </c>
      <c r="C4466" s="355" t="s">
        <v>732</v>
      </c>
      <c r="D4466" s="356">
        <v>79.37</v>
      </c>
    </row>
    <row r="4467" spans="1:4" ht="30">
      <c r="A4467" s="353">
        <v>7696</v>
      </c>
      <c r="B4467" s="354" t="s">
        <v>12779</v>
      </c>
      <c r="C4467" s="355" t="s">
        <v>732</v>
      </c>
      <c r="D4467" s="356">
        <v>63.96</v>
      </c>
    </row>
    <row r="4468" spans="1:4" ht="30">
      <c r="A4468" s="353">
        <v>7700</v>
      </c>
      <c r="B4468" s="354" t="s">
        <v>12780</v>
      </c>
      <c r="C4468" s="355" t="s">
        <v>732</v>
      </c>
      <c r="D4468" s="356">
        <v>20.399999999999999</v>
      </c>
    </row>
    <row r="4469" spans="1:4" ht="30">
      <c r="A4469" s="353">
        <v>7694</v>
      </c>
      <c r="B4469" s="354" t="s">
        <v>12781</v>
      </c>
      <c r="C4469" s="355" t="s">
        <v>732</v>
      </c>
      <c r="D4469" s="356">
        <v>106.81</v>
      </c>
    </row>
    <row r="4470" spans="1:4" ht="30">
      <c r="A4470" s="353">
        <v>7693</v>
      </c>
      <c r="B4470" s="354" t="s">
        <v>12782</v>
      </c>
      <c r="C4470" s="355" t="s">
        <v>732</v>
      </c>
      <c r="D4470" s="356">
        <v>147.1</v>
      </c>
    </row>
    <row r="4471" spans="1:4" ht="30">
      <c r="A4471" s="353">
        <v>7692</v>
      </c>
      <c r="B4471" s="354" t="s">
        <v>12783</v>
      </c>
      <c r="C4471" s="355" t="s">
        <v>732</v>
      </c>
      <c r="D4471" s="356">
        <v>220.23</v>
      </c>
    </row>
    <row r="4472" spans="1:4" ht="30">
      <c r="A4472" s="353">
        <v>7695</v>
      </c>
      <c r="B4472" s="354" t="s">
        <v>12784</v>
      </c>
      <c r="C4472" s="355" t="s">
        <v>732</v>
      </c>
      <c r="D4472" s="356">
        <v>238.84</v>
      </c>
    </row>
    <row r="4473" spans="1:4">
      <c r="A4473" s="353">
        <v>13356</v>
      </c>
      <c r="B4473" s="354" t="s">
        <v>12785</v>
      </c>
      <c r="C4473" s="355" t="s">
        <v>732</v>
      </c>
      <c r="D4473" s="356">
        <v>17.32</v>
      </c>
    </row>
    <row r="4474" spans="1:4">
      <c r="A4474" s="353">
        <v>36365</v>
      </c>
      <c r="B4474" s="354" t="s">
        <v>12786</v>
      </c>
      <c r="C4474" s="355" t="s">
        <v>732</v>
      </c>
      <c r="D4474" s="356">
        <v>41.96</v>
      </c>
    </row>
    <row r="4475" spans="1:4">
      <c r="A4475" s="353">
        <v>41930</v>
      </c>
      <c r="B4475" s="354" t="s">
        <v>12787</v>
      </c>
      <c r="C4475" s="355" t="s">
        <v>732</v>
      </c>
      <c r="D4475" s="356">
        <v>139.75</v>
      </c>
    </row>
    <row r="4476" spans="1:4">
      <c r="A4476" s="353">
        <v>41931</v>
      </c>
      <c r="B4476" s="354" t="s">
        <v>12788</v>
      </c>
      <c r="C4476" s="355" t="s">
        <v>732</v>
      </c>
      <c r="D4476" s="356">
        <v>218.89</v>
      </c>
    </row>
    <row r="4477" spans="1:4">
      <c r="A4477" s="353">
        <v>41932</v>
      </c>
      <c r="B4477" s="354" t="s">
        <v>12789</v>
      </c>
      <c r="C4477" s="355" t="s">
        <v>732</v>
      </c>
      <c r="D4477" s="356">
        <v>336.91</v>
      </c>
    </row>
    <row r="4478" spans="1:4">
      <c r="A4478" s="353">
        <v>41933</v>
      </c>
      <c r="B4478" s="354" t="s">
        <v>12790</v>
      </c>
      <c r="C4478" s="355" t="s">
        <v>732</v>
      </c>
      <c r="D4478" s="356">
        <v>476.13</v>
      </c>
    </row>
    <row r="4479" spans="1:4">
      <c r="A4479" s="353">
        <v>41934</v>
      </c>
      <c r="B4479" s="354" t="s">
        <v>12791</v>
      </c>
      <c r="C4479" s="355" t="s">
        <v>732</v>
      </c>
      <c r="D4479" s="356">
        <v>554.51</v>
      </c>
    </row>
    <row r="4480" spans="1:4">
      <c r="A4480" s="353">
        <v>41936</v>
      </c>
      <c r="B4480" s="354" t="s">
        <v>12792</v>
      </c>
      <c r="C4480" s="355" t="s">
        <v>732</v>
      </c>
      <c r="D4480" s="356">
        <v>82.29</v>
      </c>
    </row>
    <row r="4481" spans="1:4" ht="30">
      <c r="A4481" s="353">
        <v>44812</v>
      </c>
      <c r="B4481" s="354" t="s">
        <v>12793</v>
      </c>
      <c r="C4481" s="355" t="s">
        <v>732</v>
      </c>
      <c r="D4481" s="356">
        <v>533.38</v>
      </c>
    </row>
    <row r="4482" spans="1:4" ht="30">
      <c r="A4482" s="353">
        <v>41785</v>
      </c>
      <c r="B4482" s="354" t="s">
        <v>12794</v>
      </c>
      <c r="C4482" s="355" t="s">
        <v>732</v>
      </c>
      <c r="D4482" s="356">
        <v>1976.67</v>
      </c>
    </row>
    <row r="4483" spans="1:4" ht="30">
      <c r="A4483" s="353">
        <v>41781</v>
      </c>
      <c r="B4483" s="354" t="s">
        <v>12795</v>
      </c>
      <c r="C4483" s="355" t="s">
        <v>732</v>
      </c>
      <c r="D4483" s="356">
        <v>356.92</v>
      </c>
    </row>
    <row r="4484" spans="1:4" ht="30">
      <c r="A4484" s="353">
        <v>41783</v>
      </c>
      <c r="B4484" s="354" t="s">
        <v>12796</v>
      </c>
      <c r="C4484" s="355" t="s">
        <v>732</v>
      </c>
      <c r="D4484" s="356">
        <v>1283.1500000000001</v>
      </c>
    </row>
    <row r="4485" spans="1:4" ht="30">
      <c r="A4485" s="353">
        <v>41786</v>
      </c>
      <c r="B4485" s="354" t="s">
        <v>12797</v>
      </c>
      <c r="C4485" s="355" t="s">
        <v>732</v>
      </c>
      <c r="D4485" s="356">
        <v>2731.88</v>
      </c>
    </row>
    <row r="4486" spans="1:4" ht="30">
      <c r="A4486" s="353">
        <v>41779</v>
      </c>
      <c r="B4486" s="354" t="s">
        <v>12798</v>
      </c>
      <c r="C4486" s="355" t="s">
        <v>732</v>
      </c>
      <c r="D4486" s="356">
        <v>140.57</v>
      </c>
    </row>
    <row r="4487" spans="1:4" ht="30">
      <c r="A4487" s="353">
        <v>41780</v>
      </c>
      <c r="B4487" s="354" t="s">
        <v>12799</v>
      </c>
      <c r="C4487" s="355" t="s">
        <v>732</v>
      </c>
      <c r="D4487" s="356">
        <v>220.22</v>
      </c>
    </row>
    <row r="4488" spans="1:4" ht="30">
      <c r="A4488" s="353">
        <v>41782</v>
      </c>
      <c r="B4488" s="354" t="s">
        <v>12800</v>
      </c>
      <c r="C4488" s="355" t="s">
        <v>732</v>
      </c>
      <c r="D4488" s="356">
        <v>788.89</v>
      </c>
    </row>
    <row r="4489" spans="1:4">
      <c r="A4489" s="353">
        <v>38130</v>
      </c>
      <c r="B4489" s="354" t="s">
        <v>12801</v>
      </c>
      <c r="C4489" s="355" t="s">
        <v>732</v>
      </c>
      <c r="D4489" s="356">
        <v>41.25</v>
      </c>
    </row>
    <row r="4490" spans="1:4">
      <c r="A4490" s="353">
        <v>44260</v>
      </c>
      <c r="B4490" s="354" t="s">
        <v>12802</v>
      </c>
      <c r="C4490" s="355" t="s">
        <v>732</v>
      </c>
      <c r="D4490" s="356">
        <v>390.44</v>
      </c>
    </row>
    <row r="4491" spans="1:4">
      <c r="A4491" s="353">
        <v>21123</v>
      </c>
      <c r="B4491" s="354" t="s">
        <v>12803</v>
      </c>
      <c r="C4491" s="355" t="s">
        <v>732</v>
      </c>
      <c r="D4491" s="356">
        <v>11.48</v>
      </c>
    </row>
    <row r="4492" spans="1:4">
      <c r="A4492" s="353">
        <v>21124</v>
      </c>
      <c r="B4492" s="354" t="s">
        <v>12804</v>
      </c>
      <c r="C4492" s="355" t="s">
        <v>732</v>
      </c>
      <c r="D4492" s="356">
        <v>18.34</v>
      </c>
    </row>
    <row r="4493" spans="1:4">
      <c r="A4493" s="353">
        <v>21125</v>
      </c>
      <c r="B4493" s="354" t="s">
        <v>12805</v>
      </c>
      <c r="C4493" s="355" t="s">
        <v>732</v>
      </c>
      <c r="D4493" s="356">
        <v>31.58</v>
      </c>
    </row>
    <row r="4494" spans="1:4">
      <c r="A4494" s="353">
        <v>38028</v>
      </c>
      <c r="B4494" s="354" t="s">
        <v>12806</v>
      </c>
      <c r="C4494" s="355" t="s">
        <v>732</v>
      </c>
      <c r="D4494" s="356">
        <v>55.22</v>
      </c>
    </row>
    <row r="4495" spans="1:4">
      <c r="A4495" s="353">
        <v>38029</v>
      </c>
      <c r="B4495" s="354" t="s">
        <v>12807</v>
      </c>
      <c r="C4495" s="355" t="s">
        <v>732</v>
      </c>
      <c r="D4495" s="356">
        <v>80.83</v>
      </c>
    </row>
    <row r="4496" spans="1:4">
      <c r="A4496" s="353">
        <v>38030</v>
      </c>
      <c r="B4496" s="354" t="s">
        <v>12808</v>
      </c>
      <c r="C4496" s="355" t="s">
        <v>732</v>
      </c>
      <c r="D4496" s="356">
        <v>130.71</v>
      </c>
    </row>
    <row r="4497" spans="1:4">
      <c r="A4497" s="353">
        <v>38031</v>
      </c>
      <c r="B4497" s="354" t="s">
        <v>12809</v>
      </c>
      <c r="C4497" s="355" t="s">
        <v>732</v>
      </c>
      <c r="D4497" s="356">
        <v>205.15</v>
      </c>
    </row>
    <row r="4498" spans="1:4" ht="45">
      <c r="A4498" s="353">
        <v>39735</v>
      </c>
      <c r="B4498" s="354" t="s">
        <v>12810</v>
      </c>
      <c r="C4498" s="355" t="s">
        <v>732</v>
      </c>
      <c r="D4498" s="356">
        <v>48.39</v>
      </c>
    </row>
    <row r="4499" spans="1:4" ht="45">
      <c r="A4499" s="353">
        <v>39734</v>
      </c>
      <c r="B4499" s="354" t="s">
        <v>12811</v>
      </c>
      <c r="C4499" s="355" t="s">
        <v>732</v>
      </c>
      <c r="D4499" s="356">
        <v>57.39</v>
      </c>
    </row>
    <row r="4500" spans="1:4" ht="45">
      <c r="A4500" s="353">
        <v>39736</v>
      </c>
      <c r="B4500" s="354" t="s">
        <v>12812</v>
      </c>
      <c r="C4500" s="355" t="s">
        <v>732</v>
      </c>
      <c r="D4500" s="356">
        <v>65.5</v>
      </c>
    </row>
    <row r="4501" spans="1:4" ht="45">
      <c r="A4501" s="353">
        <v>39737</v>
      </c>
      <c r="B4501" s="354" t="s">
        <v>12813</v>
      </c>
      <c r="C4501" s="355" t="s">
        <v>732</v>
      </c>
      <c r="D4501" s="356">
        <v>8.81</v>
      </c>
    </row>
    <row r="4502" spans="1:4" ht="45">
      <c r="A4502" s="353">
        <v>39738</v>
      </c>
      <c r="B4502" s="354" t="s">
        <v>12814</v>
      </c>
      <c r="C4502" s="355" t="s">
        <v>732</v>
      </c>
      <c r="D4502" s="356">
        <v>3.18</v>
      </c>
    </row>
    <row r="4503" spans="1:4" ht="45">
      <c r="A4503" s="353">
        <v>39739</v>
      </c>
      <c r="B4503" s="354" t="s">
        <v>12815</v>
      </c>
      <c r="C4503" s="355" t="s">
        <v>732</v>
      </c>
      <c r="D4503" s="356">
        <v>45.29</v>
      </c>
    </row>
    <row r="4504" spans="1:4" ht="45">
      <c r="A4504" s="353">
        <v>39733</v>
      </c>
      <c r="B4504" s="354" t="s">
        <v>12816</v>
      </c>
      <c r="C4504" s="355" t="s">
        <v>732</v>
      </c>
      <c r="D4504" s="356">
        <v>78.39</v>
      </c>
    </row>
    <row r="4505" spans="1:4" ht="45">
      <c r="A4505" s="353">
        <v>39854</v>
      </c>
      <c r="B4505" s="354" t="s">
        <v>12817</v>
      </c>
      <c r="C4505" s="355" t="s">
        <v>732</v>
      </c>
      <c r="D4505" s="356">
        <v>79.489999999999995</v>
      </c>
    </row>
    <row r="4506" spans="1:4" ht="45">
      <c r="A4506" s="353">
        <v>39740</v>
      </c>
      <c r="B4506" s="354" t="s">
        <v>12818</v>
      </c>
      <c r="C4506" s="355" t="s">
        <v>732</v>
      </c>
      <c r="D4506" s="356">
        <v>43.49</v>
      </c>
    </row>
    <row r="4507" spans="1:4" ht="45">
      <c r="A4507" s="353">
        <v>39741</v>
      </c>
      <c r="B4507" s="354" t="s">
        <v>12819</v>
      </c>
      <c r="C4507" s="355" t="s">
        <v>732</v>
      </c>
      <c r="D4507" s="356">
        <v>8.01</v>
      </c>
    </row>
    <row r="4508" spans="1:4" ht="45">
      <c r="A4508" s="353">
        <v>39853</v>
      </c>
      <c r="B4508" s="354" t="s">
        <v>12820</v>
      </c>
      <c r="C4508" s="355" t="s">
        <v>732</v>
      </c>
      <c r="D4508" s="356">
        <v>10.53</v>
      </c>
    </row>
    <row r="4509" spans="1:4" ht="45">
      <c r="A4509" s="353">
        <v>39742</v>
      </c>
      <c r="B4509" s="354" t="s">
        <v>12821</v>
      </c>
      <c r="C4509" s="355" t="s">
        <v>732</v>
      </c>
      <c r="D4509" s="356">
        <v>34.96</v>
      </c>
    </row>
    <row r="4510" spans="1:4" ht="30">
      <c r="A4510" s="353">
        <v>39749</v>
      </c>
      <c r="B4510" s="354" t="s">
        <v>12822</v>
      </c>
      <c r="C4510" s="355" t="s">
        <v>732</v>
      </c>
      <c r="D4510" s="356">
        <v>92.35</v>
      </c>
    </row>
    <row r="4511" spans="1:4" ht="30">
      <c r="A4511" s="353">
        <v>39751</v>
      </c>
      <c r="B4511" s="354" t="s">
        <v>12823</v>
      </c>
      <c r="C4511" s="355" t="s">
        <v>732</v>
      </c>
      <c r="D4511" s="356">
        <v>167.82</v>
      </c>
    </row>
    <row r="4512" spans="1:4" ht="30">
      <c r="A4512" s="353">
        <v>39750</v>
      </c>
      <c r="B4512" s="354" t="s">
        <v>12824</v>
      </c>
      <c r="C4512" s="355" t="s">
        <v>732</v>
      </c>
      <c r="D4512" s="356">
        <v>139.49</v>
      </c>
    </row>
    <row r="4513" spans="1:4" ht="30">
      <c r="A4513" s="353">
        <v>39747</v>
      </c>
      <c r="B4513" s="354" t="s">
        <v>12825</v>
      </c>
      <c r="C4513" s="355" t="s">
        <v>732</v>
      </c>
      <c r="D4513" s="356">
        <v>44.87</v>
      </c>
    </row>
    <row r="4514" spans="1:4" ht="30">
      <c r="A4514" s="353">
        <v>39753</v>
      </c>
      <c r="B4514" s="354" t="s">
        <v>12826</v>
      </c>
      <c r="C4514" s="355" t="s">
        <v>732</v>
      </c>
      <c r="D4514" s="356">
        <v>308.92</v>
      </c>
    </row>
    <row r="4515" spans="1:4" ht="30">
      <c r="A4515" s="353">
        <v>39754</v>
      </c>
      <c r="B4515" s="354" t="s">
        <v>12827</v>
      </c>
      <c r="C4515" s="355" t="s">
        <v>732</v>
      </c>
      <c r="D4515" s="356">
        <v>455.12</v>
      </c>
    </row>
    <row r="4516" spans="1:4" ht="30">
      <c r="A4516" s="353">
        <v>39748</v>
      </c>
      <c r="B4516" s="354" t="s">
        <v>12828</v>
      </c>
      <c r="C4516" s="355" t="s">
        <v>732</v>
      </c>
      <c r="D4516" s="356">
        <v>72.599999999999994</v>
      </c>
    </row>
    <row r="4517" spans="1:4" ht="30">
      <c r="A4517" s="353">
        <v>39755</v>
      </c>
      <c r="B4517" s="354" t="s">
        <v>12829</v>
      </c>
      <c r="C4517" s="355" t="s">
        <v>732</v>
      </c>
      <c r="D4517" s="356">
        <v>690.07</v>
      </c>
    </row>
    <row r="4518" spans="1:4">
      <c r="A4518" s="353">
        <v>12742</v>
      </c>
      <c r="B4518" s="354" t="s">
        <v>12830</v>
      </c>
      <c r="C4518" s="355" t="s">
        <v>732</v>
      </c>
      <c r="D4518" s="356">
        <v>546.41999999999996</v>
      </c>
    </row>
    <row r="4519" spans="1:4">
      <c r="A4519" s="353">
        <v>12713</v>
      </c>
      <c r="B4519" s="354" t="s">
        <v>12831</v>
      </c>
      <c r="C4519" s="355" t="s">
        <v>732</v>
      </c>
      <c r="D4519" s="356">
        <v>28.98</v>
      </c>
    </row>
    <row r="4520" spans="1:4">
      <c r="A4520" s="353">
        <v>12743</v>
      </c>
      <c r="B4520" s="354" t="s">
        <v>12832</v>
      </c>
      <c r="C4520" s="355" t="s">
        <v>732</v>
      </c>
      <c r="D4520" s="356">
        <v>49.85</v>
      </c>
    </row>
    <row r="4521" spans="1:4">
      <c r="A4521" s="353">
        <v>12744</v>
      </c>
      <c r="B4521" s="354" t="s">
        <v>12833</v>
      </c>
      <c r="C4521" s="355" t="s">
        <v>732</v>
      </c>
      <c r="D4521" s="356">
        <v>63.27</v>
      </c>
    </row>
    <row r="4522" spans="1:4">
      <c r="A4522" s="353">
        <v>12745</v>
      </c>
      <c r="B4522" s="354" t="s">
        <v>12834</v>
      </c>
      <c r="C4522" s="355" t="s">
        <v>732</v>
      </c>
      <c r="D4522" s="356">
        <v>91.88</v>
      </c>
    </row>
    <row r="4523" spans="1:4">
      <c r="A4523" s="353">
        <v>12746</v>
      </c>
      <c r="B4523" s="354" t="s">
        <v>12835</v>
      </c>
      <c r="C4523" s="355" t="s">
        <v>732</v>
      </c>
      <c r="D4523" s="356">
        <v>124.07</v>
      </c>
    </row>
    <row r="4524" spans="1:4">
      <c r="A4524" s="353">
        <v>12747</v>
      </c>
      <c r="B4524" s="354" t="s">
        <v>12836</v>
      </c>
      <c r="C4524" s="355" t="s">
        <v>732</v>
      </c>
      <c r="D4524" s="356">
        <v>179.93</v>
      </c>
    </row>
    <row r="4525" spans="1:4">
      <c r="A4525" s="353">
        <v>12748</v>
      </c>
      <c r="B4525" s="354" t="s">
        <v>12837</v>
      </c>
      <c r="C4525" s="355" t="s">
        <v>732</v>
      </c>
      <c r="D4525" s="356">
        <v>253.49</v>
      </c>
    </row>
    <row r="4526" spans="1:4">
      <c r="A4526" s="353">
        <v>12749</v>
      </c>
      <c r="B4526" s="354" t="s">
        <v>12838</v>
      </c>
      <c r="C4526" s="355" t="s">
        <v>732</v>
      </c>
      <c r="D4526" s="356">
        <v>370.56</v>
      </c>
    </row>
    <row r="4527" spans="1:4" ht="30">
      <c r="A4527" s="353">
        <v>39726</v>
      </c>
      <c r="B4527" s="354" t="s">
        <v>12839</v>
      </c>
      <c r="C4527" s="355" t="s">
        <v>732</v>
      </c>
      <c r="D4527" s="356">
        <v>121.71</v>
      </c>
    </row>
    <row r="4528" spans="1:4" ht="30">
      <c r="A4528" s="353">
        <v>39728</v>
      </c>
      <c r="B4528" s="354" t="s">
        <v>12840</v>
      </c>
      <c r="C4528" s="355" t="s">
        <v>732</v>
      </c>
      <c r="D4528" s="356">
        <v>213.92</v>
      </c>
    </row>
    <row r="4529" spans="1:4" ht="30">
      <c r="A4529" s="353">
        <v>39727</v>
      </c>
      <c r="B4529" s="354" t="s">
        <v>12841</v>
      </c>
      <c r="C4529" s="355" t="s">
        <v>732</v>
      </c>
      <c r="D4529" s="356">
        <v>176.04</v>
      </c>
    </row>
    <row r="4530" spans="1:4" ht="30">
      <c r="A4530" s="353">
        <v>39724</v>
      </c>
      <c r="B4530" s="354" t="s">
        <v>12842</v>
      </c>
      <c r="C4530" s="355" t="s">
        <v>732</v>
      </c>
      <c r="D4530" s="356">
        <v>53.9</v>
      </c>
    </row>
    <row r="4531" spans="1:4" ht="30">
      <c r="A4531" s="353">
        <v>39729</v>
      </c>
      <c r="B4531" s="354" t="s">
        <v>12843</v>
      </c>
      <c r="C4531" s="355" t="s">
        <v>732</v>
      </c>
      <c r="D4531" s="356">
        <v>296.23</v>
      </c>
    </row>
    <row r="4532" spans="1:4" ht="30">
      <c r="A4532" s="353">
        <v>39730</v>
      </c>
      <c r="B4532" s="354" t="s">
        <v>12844</v>
      </c>
      <c r="C4532" s="355" t="s">
        <v>732</v>
      </c>
      <c r="D4532" s="356">
        <v>384.35</v>
      </c>
    </row>
    <row r="4533" spans="1:4" ht="30">
      <c r="A4533" s="353">
        <v>39731</v>
      </c>
      <c r="B4533" s="354" t="s">
        <v>12845</v>
      </c>
      <c r="C4533" s="355" t="s">
        <v>732</v>
      </c>
      <c r="D4533" s="356">
        <v>569.25</v>
      </c>
    </row>
    <row r="4534" spans="1:4" ht="30">
      <c r="A4534" s="353">
        <v>39725</v>
      </c>
      <c r="B4534" s="354" t="s">
        <v>12846</v>
      </c>
      <c r="C4534" s="355" t="s">
        <v>732</v>
      </c>
      <c r="D4534" s="356">
        <v>87.85</v>
      </c>
    </row>
    <row r="4535" spans="1:4" ht="30">
      <c r="A4535" s="353">
        <v>39732</v>
      </c>
      <c r="B4535" s="354" t="s">
        <v>12847</v>
      </c>
      <c r="C4535" s="355" t="s">
        <v>732</v>
      </c>
      <c r="D4535" s="356">
        <v>837.91</v>
      </c>
    </row>
    <row r="4536" spans="1:4" ht="30">
      <c r="A4536" s="353">
        <v>39660</v>
      </c>
      <c r="B4536" s="354" t="s">
        <v>12848</v>
      </c>
      <c r="C4536" s="355" t="s">
        <v>732</v>
      </c>
      <c r="D4536" s="356">
        <v>38.18</v>
      </c>
    </row>
    <row r="4537" spans="1:4" ht="30">
      <c r="A4537" s="353">
        <v>39662</v>
      </c>
      <c r="B4537" s="354" t="s">
        <v>12849</v>
      </c>
      <c r="C4537" s="355" t="s">
        <v>732</v>
      </c>
      <c r="D4537" s="356">
        <v>18.3</v>
      </c>
    </row>
    <row r="4538" spans="1:4" ht="30">
      <c r="A4538" s="353">
        <v>39661</v>
      </c>
      <c r="B4538" s="354" t="s">
        <v>12850</v>
      </c>
      <c r="C4538" s="355" t="s">
        <v>732</v>
      </c>
      <c r="D4538" s="356">
        <v>12.48</v>
      </c>
    </row>
    <row r="4539" spans="1:4" ht="30">
      <c r="A4539" s="353">
        <v>39666</v>
      </c>
      <c r="B4539" s="354" t="s">
        <v>12851</v>
      </c>
      <c r="C4539" s="355" t="s">
        <v>732</v>
      </c>
      <c r="D4539" s="356">
        <v>57.44</v>
      </c>
    </row>
    <row r="4540" spans="1:4" ht="30">
      <c r="A4540" s="353">
        <v>39664</v>
      </c>
      <c r="B4540" s="354" t="s">
        <v>12852</v>
      </c>
      <c r="C4540" s="355" t="s">
        <v>732</v>
      </c>
      <c r="D4540" s="356">
        <v>28.15</v>
      </c>
    </row>
    <row r="4541" spans="1:4" ht="30">
      <c r="A4541" s="353">
        <v>39663</v>
      </c>
      <c r="B4541" s="354" t="s">
        <v>12853</v>
      </c>
      <c r="C4541" s="355" t="s">
        <v>732</v>
      </c>
      <c r="D4541" s="356">
        <v>22.5</v>
      </c>
    </row>
    <row r="4542" spans="1:4" ht="30">
      <c r="A4542" s="353">
        <v>39665</v>
      </c>
      <c r="B4542" s="354" t="s">
        <v>12854</v>
      </c>
      <c r="C4542" s="355" t="s">
        <v>732</v>
      </c>
      <c r="D4542" s="356">
        <v>47.49</v>
      </c>
    </row>
    <row r="4543" spans="1:4" ht="30">
      <c r="A4543" s="353">
        <v>39752</v>
      </c>
      <c r="B4543" s="354" t="s">
        <v>12855</v>
      </c>
      <c r="C4543" s="355" t="s">
        <v>732</v>
      </c>
      <c r="D4543" s="356">
        <v>238.79</v>
      </c>
    </row>
    <row r="4544" spans="1:4" ht="30">
      <c r="A4544" s="353">
        <v>7725</v>
      </c>
      <c r="B4544" s="354" t="s">
        <v>12856</v>
      </c>
      <c r="C4544" s="355" t="s">
        <v>732</v>
      </c>
      <c r="D4544" s="356">
        <v>150</v>
      </c>
    </row>
    <row r="4545" spans="1:4" ht="30">
      <c r="A4545" s="353">
        <v>7753</v>
      </c>
      <c r="B4545" s="354" t="s">
        <v>12857</v>
      </c>
      <c r="C4545" s="355" t="s">
        <v>732</v>
      </c>
      <c r="D4545" s="356">
        <v>292.43</v>
      </c>
    </row>
    <row r="4546" spans="1:4" ht="30">
      <c r="A4546" s="353">
        <v>13256</v>
      </c>
      <c r="B4546" s="354" t="s">
        <v>12858</v>
      </c>
      <c r="C4546" s="355" t="s">
        <v>732</v>
      </c>
      <c r="D4546" s="356">
        <v>409.66</v>
      </c>
    </row>
    <row r="4547" spans="1:4" ht="30">
      <c r="A4547" s="353">
        <v>7757</v>
      </c>
      <c r="B4547" s="354" t="s">
        <v>12859</v>
      </c>
      <c r="C4547" s="355" t="s">
        <v>732</v>
      </c>
      <c r="D4547" s="356">
        <v>436.76</v>
      </c>
    </row>
    <row r="4548" spans="1:4" ht="30">
      <c r="A4548" s="353">
        <v>7758</v>
      </c>
      <c r="B4548" s="354" t="s">
        <v>12860</v>
      </c>
      <c r="C4548" s="355" t="s">
        <v>732</v>
      </c>
      <c r="D4548" s="356">
        <v>632.77</v>
      </c>
    </row>
    <row r="4549" spans="1:4" ht="30">
      <c r="A4549" s="353">
        <v>7759</v>
      </c>
      <c r="B4549" s="354" t="s">
        <v>12861</v>
      </c>
      <c r="C4549" s="355" t="s">
        <v>732</v>
      </c>
      <c r="D4549" s="356">
        <v>1753.41</v>
      </c>
    </row>
    <row r="4550" spans="1:4" ht="30">
      <c r="A4550" s="353">
        <v>40334</v>
      </c>
      <c r="B4550" s="354" t="s">
        <v>12862</v>
      </c>
      <c r="C4550" s="355" t="s">
        <v>732</v>
      </c>
      <c r="D4550" s="356">
        <v>68.69</v>
      </c>
    </row>
    <row r="4551" spans="1:4" ht="30">
      <c r="A4551" s="353">
        <v>7745</v>
      </c>
      <c r="B4551" s="354" t="s">
        <v>12863</v>
      </c>
      <c r="C4551" s="355" t="s">
        <v>732</v>
      </c>
      <c r="D4551" s="356">
        <v>77.52</v>
      </c>
    </row>
    <row r="4552" spans="1:4" ht="30">
      <c r="A4552" s="353">
        <v>7714</v>
      </c>
      <c r="B4552" s="354" t="s">
        <v>12864</v>
      </c>
      <c r="C4552" s="355" t="s">
        <v>732</v>
      </c>
      <c r="D4552" s="356">
        <v>92.64</v>
      </c>
    </row>
    <row r="4553" spans="1:4" ht="30">
      <c r="A4553" s="353">
        <v>7742</v>
      </c>
      <c r="B4553" s="354" t="s">
        <v>12865</v>
      </c>
      <c r="C4553" s="355" t="s">
        <v>732</v>
      </c>
      <c r="D4553" s="356">
        <v>204.45</v>
      </c>
    </row>
    <row r="4554" spans="1:4" ht="30">
      <c r="A4554" s="353">
        <v>7750</v>
      </c>
      <c r="B4554" s="354" t="s">
        <v>12866</v>
      </c>
      <c r="C4554" s="355" t="s">
        <v>732</v>
      </c>
      <c r="D4554" s="356">
        <v>249.57</v>
      </c>
    </row>
    <row r="4555" spans="1:4" ht="30">
      <c r="A4555" s="353">
        <v>7756</v>
      </c>
      <c r="B4555" s="354" t="s">
        <v>12867</v>
      </c>
      <c r="C4555" s="355" t="s">
        <v>732</v>
      </c>
      <c r="D4555" s="356">
        <v>286.76</v>
      </c>
    </row>
    <row r="4556" spans="1:4" ht="30">
      <c r="A4556" s="353">
        <v>7765</v>
      </c>
      <c r="B4556" s="354" t="s">
        <v>12868</v>
      </c>
      <c r="C4556" s="355" t="s">
        <v>732</v>
      </c>
      <c r="D4556" s="356">
        <v>321.42</v>
      </c>
    </row>
    <row r="4557" spans="1:4" ht="30">
      <c r="A4557" s="353">
        <v>12569</v>
      </c>
      <c r="B4557" s="354" t="s">
        <v>12869</v>
      </c>
      <c r="C4557" s="355" t="s">
        <v>732</v>
      </c>
      <c r="D4557" s="356">
        <v>443.69</v>
      </c>
    </row>
    <row r="4558" spans="1:4" ht="30">
      <c r="A4558" s="353">
        <v>7766</v>
      </c>
      <c r="B4558" s="354" t="s">
        <v>12870</v>
      </c>
      <c r="C4558" s="355" t="s">
        <v>732</v>
      </c>
      <c r="D4558" s="356">
        <v>471.42</v>
      </c>
    </row>
    <row r="4559" spans="1:4" ht="30">
      <c r="A4559" s="353">
        <v>7767</v>
      </c>
      <c r="B4559" s="354" t="s">
        <v>12871</v>
      </c>
      <c r="C4559" s="355" t="s">
        <v>732</v>
      </c>
      <c r="D4559" s="356">
        <v>676.89</v>
      </c>
    </row>
    <row r="4560" spans="1:4" ht="30">
      <c r="A4560" s="353">
        <v>7727</v>
      </c>
      <c r="B4560" s="354" t="s">
        <v>12872</v>
      </c>
      <c r="C4560" s="355" t="s">
        <v>732</v>
      </c>
      <c r="D4560" s="356">
        <v>1966.38</v>
      </c>
    </row>
    <row r="4561" spans="1:4" ht="30">
      <c r="A4561" s="353">
        <v>7760</v>
      </c>
      <c r="B4561" s="354" t="s">
        <v>12873</v>
      </c>
      <c r="C4561" s="355" t="s">
        <v>732</v>
      </c>
      <c r="D4561" s="356">
        <v>78.150000000000006</v>
      </c>
    </row>
    <row r="4562" spans="1:4" ht="30">
      <c r="A4562" s="353">
        <v>7761</v>
      </c>
      <c r="B4562" s="354" t="s">
        <v>12874</v>
      </c>
      <c r="C4562" s="355" t="s">
        <v>732</v>
      </c>
      <c r="D4562" s="356">
        <v>81.93</v>
      </c>
    </row>
    <row r="4563" spans="1:4" ht="30">
      <c r="A4563" s="353">
        <v>7752</v>
      </c>
      <c r="B4563" s="354" t="s">
        <v>12875</v>
      </c>
      <c r="C4563" s="355" t="s">
        <v>732</v>
      </c>
      <c r="D4563" s="356">
        <v>99.57</v>
      </c>
    </row>
    <row r="4564" spans="1:4" ht="30">
      <c r="A4564" s="353">
        <v>7762</v>
      </c>
      <c r="B4564" s="354" t="s">
        <v>12876</v>
      </c>
      <c r="C4564" s="355" t="s">
        <v>732</v>
      </c>
      <c r="D4564" s="356">
        <v>130.13999999999999</v>
      </c>
    </row>
    <row r="4565" spans="1:4" ht="30">
      <c r="A4565" s="353">
        <v>7722</v>
      </c>
      <c r="B4565" s="354" t="s">
        <v>12877</v>
      </c>
      <c r="C4565" s="355" t="s">
        <v>732</v>
      </c>
      <c r="D4565" s="356">
        <v>199.15</v>
      </c>
    </row>
    <row r="4566" spans="1:4" ht="30">
      <c r="A4566" s="353">
        <v>7763</v>
      </c>
      <c r="B4566" s="354" t="s">
        <v>12878</v>
      </c>
      <c r="C4566" s="355" t="s">
        <v>732</v>
      </c>
      <c r="D4566" s="356">
        <v>242.64</v>
      </c>
    </row>
    <row r="4567" spans="1:4" ht="30">
      <c r="A4567" s="353">
        <v>7764</v>
      </c>
      <c r="B4567" s="354" t="s">
        <v>12879</v>
      </c>
      <c r="C4567" s="355" t="s">
        <v>732</v>
      </c>
      <c r="D4567" s="356">
        <v>289.91000000000003</v>
      </c>
    </row>
    <row r="4568" spans="1:4" ht="30">
      <c r="A4568" s="353">
        <v>12572</v>
      </c>
      <c r="B4568" s="354" t="s">
        <v>12880</v>
      </c>
      <c r="C4568" s="355" t="s">
        <v>732</v>
      </c>
      <c r="D4568" s="356">
        <v>409.66</v>
      </c>
    </row>
    <row r="4569" spans="1:4" ht="30">
      <c r="A4569" s="353">
        <v>12573</v>
      </c>
      <c r="B4569" s="354" t="s">
        <v>12881</v>
      </c>
      <c r="C4569" s="355" t="s">
        <v>732</v>
      </c>
      <c r="D4569" s="356">
        <v>538.86</v>
      </c>
    </row>
    <row r="4570" spans="1:4" ht="30">
      <c r="A4570" s="353">
        <v>12574</v>
      </c>
      <c r="B4570" s="354" t="s">
        <v>12882</v>
      </c>
      <c r="C4570" s="355" t="s">
        <v>732</v>
      </c>
      <c r="D4570" s="356">
        <v>651.54999999999995</v>
      </c>
    </row>
    <row r="4571" spans="1:4" ht="30">
      <c r="A4571" s="353">
        <v>12575</v>
      </c>
      <c r="B4571" s="354" t="s">
        <v>12883</v>
      </c>
      <c r="C4571" s="355" t="s">
        <v>732</v>
      </c>
      <c r="D4571" s="356">
        <v>989.49</v>
      </c>
    </row>
    <row r="4572" spans="1:4" ht="30">
      <c r="A4572" s="353">
        <v>12576</v>
      </c>
      <c r="B4572" s="354" t="s">
        <v>12884</v>
      </c>
      <c r="C4572" s="355" t="s">
        <v>732</v>
      </c>
      <c r="D4572" s="356">
        <v>119.74</v>
      </c>
    </row>
    <row r="4573" spans="1:4" ht="30">
      <c r="A4573" s="353">
        <v>12577</v>
      </c>
      <c r="B4573" s="354" t="s">
        <v>12885</v>
      </c>
      <c r="C4573" s="355" t="s">
        <v>732</v>
      </c>
      <c r="D4573" s="356">
        <v>161.34</v>
      </c>
    </row>
    <row r="4574" spans="1:4" ht="30">
      <c r="A4574" s="353">
        <v>12578</v>
      </c>
      <c r="B4574" s="354" t="s">
        <v>12886</v>
      </c>
      <c r="C4574" s="355" t="s">
        <v>732</v>
      </c>
      <c r="D4574" s="356">
        <v>195.37</v>
      </c>
    </row>
    <row r="4575" spans="1:4" ht="30">
      <c r="A4575" s="353">
        <v>12579</v>
      </c>
      <c r="B4575" s="354" t="s">
        <v>12887</v>
      </c>
      <c r="C4575" s="355" t="s">
        <v>732</v>
      </c>
      <c r="D4575" s="356">
        <v>336.55</v>
      </c>
    </row>
    <row r="4576" spans="1:4" ht="30">
      <c r="A4576" s="353">
        <v>12580</v>
      </c>
      <c r="B4576" s="354" t="s">
        <v>12888</v>
      </c>
      <c r="C4576" s="355" t="s">
        <v>732</v>
      </c>
      <c r="D4576" s="356">
        <v>350.67</v>
      </c>
    </row>
    <row r="4577" spans="1:4" ht="30">
      <c r="A4577" s="353">
        <v>12581</v>
      </c>
      <c r="B4577" s="354" t="s">
        <v>12889</v>
      </c>
      <c r="C4577" s="355" t="s">
        <v>732</v>
      </c>
      <c r="D4577" s="356">
        <v>375.63</v>
      </c>
    </row>
    <row r="4578" spans="1:4" ht="30">
      <c r="A4578" s="353">
        <v>7720</v>
      </c>
      <c r="B4578" s="354" t="s">
        <v>12890</v>
      </c>
      <c r="C4578" s="355" t="s">
        <v>732</v>
      </c>
      <c r="D4578" s="356">
        <v>587.39</v>
      </c>
    </row>
    <row r="4579" spans="1:4" ht="30">
      <c r="A4579" s="353">
        <v>40335</v>
      </c>
      <c r="B4579" s="354" t="s">
        <v>12891</v>
      </c>
      <c r="C4579" s="355" t="s">
        <v>732</v>
      </c>
      <c r="D4579" s="356">
        <v>122.89</v>
      </c>
    </row>
    <row r="4580" spans="1:4" ht="30">
      <c r="A4580" s="353">
        <v>7740</v>
      </c>
      <c r="B4580" s="354" t="s">
        <v>12892</v>
      </c>
      <c r="C4580" s="355" t="s">
        <v>732</v>
      </c>
      <c r="D4580" s="356">
        <v>126.05</v>
      </c>
    </row>
    <row r="4581" spans="1:4" ht="30">
      <c r="A4581" s="353">
        <v>7741</v>
      </c>
      <c r="B4581" s="354" t="s">
        <v>12893</v>
      </c>
      <c r="C4581" s="355" t="s">
        <v>732</v>
      </c>
      <c r="D4581" s="356">
        <v>233.19</v>
      </c>
    </row>
    <row r="4582" spans="1:4" ht="30">
      <c r="A4582" s="353">
        <v>7774</v>
      </c>
      <c r="B4582" s="354" t="s">
        <v>12894</v>
      </c>
      <c r="C4582" s="355" t="s">
        <v>732</v>
      </c>
      <c r="D4582" s="356">
        <v>286.13</v>
      </c>
    </row>
    <row r="4583" spans="1:4" ht="30">
      <c r="A4583" s="353">
        <v>7744</v>
      </c>
      <c r="B4583" s="354" t="s">
        <v>12895</v>
      </c>
      <c r="C4583" s="355" t="s">
        <v>732</v>
      </c>
      <c r="D4583" s="356">
        <v>373.73</v>
      </c>
    </row>
    <row r="4584" spans="1:4" ht="30">
      <c r="A4584" s="353">
        <v>7773</v>
      </c>
      <c r="B4584" s="354" t="s">
        <v>12896</v>
      </c>
      <c r="C4584" s="355" t="s">
        <v>732</v>
      </c>
      <c r="D4584" s="356">
        <v>381.99</v>
      </c>
    </row>
    <row r="4585" spans="1:4" ht="30">
      <c r="A4585" s="353">
        <v>7754</v>
      </c>
      <c r="B4585" s="354" t="s">
        <v>12897</v>
      </c>
      <c r="C4585" s="355" t="s">
        <v>732</v>
      </c>
      <c r="D4585" s="356">
        <v>579.20000000000005</v>
      </c>
    </row>
    <row r="4586" spans="1:4" ht="30">
      <c r="A4586" s="353">
        <v>7735</v>
      </c>
      <c r="B4586" s="354" t="s">
        <v>12898</v>
      </c>
      <c r="C4586" s="355" t="s">
        <v>732</v>
      </c>
      <c r="D4586" s="356">
        <v>750</v>
      </c>
    </row>
    <row r="4587" spans="1:4" ht="30">
      <c r="A4587" s="353">
        <v>7755</v>
      </c>
      <c r="B4587" s="354" t="s">
        <v>12899</v>
      </c>
      <c r="C4587" s="355" t="s">
        <v>732</v>
      </c>
      <c r="D4587" s="356">
        <v>148.72999999999999</v>
      </c>
    </row>
    <row r="4588" spans="1:4" ht="30">
      <c r="A4588" s="353">
        <v>7776</v>
      </c>
      <c r="B4588" s="354" t="s">
        <v>12900</v>
      </c>
      <c r="C4588" s="355" t="s">
        <v>732</v>
      </c>
      <c r="D4588" s="356">
        <v>310.08</v>
      </c>
    </row>
    <row r="4589" spans="1:4" ht="30">
      <c r="A4589" s="353">
        <v>7743</v>
      </c>
      <c r="B4589" s="354" t="s">
        <v>12901</v>
      </c>
      <c r="C4589" s="355" t="s">
        <v>732</v>
      </c>
      <c r="D4589" s="356">
        <v>328.36</v>
      </c>
    </row>
    <row r="4590" spans="1:4" ht="30">
      <c r="A4590" s="353">
        <v>7733</v>
      </c>
      <c r="B4590" s="354" t="s">
        <v>12902</v>
      </c>
      <c r="C4590" s="355" t="s">
        <v>732</v>
      </c>
      <c r="D4590" s="356">
        <v>428.57</v>
      </c>
    </row>
    <row r="4591" spans="1:4" ht="30">
      <c r="A4591" s="353">
        <v>7775</v>
      </c>
      <c r="B4591" s="354" t="s">
        <v>12903</v>
      </c>
      <c r="C4591" s="355" t="s">
        <v>732</v>
      </c>
      <c r="D4591" s="356">
        <v>469.53</v>
      </c>
    </row>
    <row r="4592" spans="1:4" ht="30">
      <c r="A4592" s="353">
        <v>7734</v>
      </c>
      <c r="B4592" s="354" t="s">
        <v>12904</v>
      </c>
      <c r="C4592" s="355" t="s">
        <v>732</v>
      </c>
      <c r="D4592" s="356">
        <v>664.91</v>
      </c>
    </row>
    <row r="4593" spans="1:4" ht="30">
      <c r="A4593" s="353">
        <v>37449</v>
      </c>
      <c r="B4593" s="354" t="s">
        <v>12905</v>
      </c>
      <c r="C4593" s="355" t="s">
        <v>732</v>
      </c>
      <c r="D4593" s="356">
        <v>17.54</v>
      </c>
    </row>
    <row r="4594" spans="1:4" ht="30">
      <c r="A4594" s="353">
        <v>37450</v>
      </c>
      <c r="B4594" s="354" t="s">
        <v>12906</v>
      </c>
      <c r="C4594" s="355" t="s">
        <v>732</v>
      </c>
      <c r="D4594" s="356">
        <v>24.55</v>
      </c>
    </row>
    <row r="4595" spans="1:4" ht="30">
      <c r="A4595" s="353">
        <v>37451</v>
      </c>
      <c r="B4595" s="354" t="s">
        <v>12907</v>
      </c>
      <c r="C4595" s="355" t="s">
        <v>732</v>
      </c>
      <c r="D4595" s="356">
        <v>34.28</v>
      </c>
    </row>
    <row r="4596" spans="1:4" ht="30">
      <c r="A4596" s="353">
        <v>37452</v>
      </c>
      <c r="B4596" s="354" t="s">
        <v>12908</v>
      </c>
      <c r="C4596" s="355" t="s">
        <v>732</v>
      </c>
      <c r="D4596" s="356">
        <v>49.83</v>
      </c>
    </row>
    <row r="4597" spans="1:4" ht="30">
      <c r="A4597" s="353">
        <v>37453</v>
      </c>
      <c r="B4597" s="354" t="s">
        <v>12909</v>
      </c>
      <c r="C4597" s="355" t="s">
        <v>732</v>
      </c>
      <c r="D4597" s="356">
        <v>57.38</v>
      </c>
    </row>
    <row r="4598" spans="1:4" ht="30">
      <c r="A4598" s="353">
        <v>7778</v>
      </c>
      <c r="B4598" s="354" t="s">
        <v>12910</v>
      </c>
      <c r="C4598" s="355" t="s">
        <v>732</v>
      </c>
      <c r="D4598" s="356">
        <v>21.52</v>
      </c>
    </row>
    <row r="4599" spans="1:4" ht="30">
      <c r="A4599" s="353">
        <v>7796</v>
      </c>
      <c r="B4599" s="354" t="s">
        <v>12911</v>
      </c>
      <c r="C4599" s="355" t="s">
        <v>732</v>
      </c>
      <c r="D4599" s="356">
        <v>29.5</v>
      </c>
    </row>
    <row r="4600" spans="1:4" ht="30">
      <c r="A4600" s="353">
        <v>7781</v>
      </c>
      <c r="B4600" s="354" t="s">
        <v>12912</v>
      </c>
      <c r="C4600" s="355" t="s">
        <v>732</v>
      </c>
      <c r="D4600" s="356">
        <v>34.86</v>
      </c>
    </row>
    <row r="4601" spans="1:4" ht="30">
      <c r="A4601" s="353">
        <v>7795</v>
      </c>
      <c r="B4601" s="354" t="s">
        <v>12913</v>
      </c>
      <c r="C4601" s="355" t="s">
        <v>732</v>
      </c>
      <c r="D4601" s="356">
        <v>51.88</v>
      </c>
    </row>
    <row r="4602" spans="1:4" ht="30">
      <c r="A4602" s="353">
        <v>7791</v>
      </c>
      <c r="B4602" s="354" t="s">
        <v>12914</v>
      </c>
      <c r="C4602" s="355" t="s">
        <v>732</v>
      </c>
      <c r="D4602" s="356">
        <v>62.1</v>
      </c>
    </row>
    <row r="4603" spans="1:4" ht="30">
      <c r="A4603" s="353">
        <v>7783</v>
      </c>
      <c r="B4603" s="354" t="s">
        <v>12915</v>
      </c>
      <c r="C4603" s="355" t="s">
        <v>732</v>
      </c>
      <c r="D4603" s="356">
        <v>22</v>
      </c>
    </row>
    <row r="4604" spans="1:4" ht="30">
      <c r="A4604" s="353">
        <v>7790</v>
      </c>
      <c r="B4604" s="354" t="s">
        <v>12916</v>
      </c>
      <c r="C4604" s="355" t="s">
        <v>732</v>
      </c>
      <c r="D4604" s="356">
        <v>34.68</v>
      </c>
    </row>
    <row r="4605" spans="1:4" ht="30">
      <c r="A4605" s="353">
        <v>7785</v>
      </c>
      <c r="B4605" s="354" t="s">
        <v>12917</v>
      </c>
      <c r="C4605" s="355" t="s">
        <v>732</v>
      </c>
      <c r="D4605" s="356">
        <v>38.270000000000003</v>
      </c>
    </row>
    <row r="4606" spans="1:4" ht="30">
      <c r="A4606" s="353">
        <v>7792</v>
      </c>
      <c r="B4606" s="354" t="s">
        <v>12918</v>
      </c>
      <c r="C4606" s="355" t="s">
        <v>732</v>
      </c>
      <c r="D4606" s="356">
        <v>54.27</v>
      </c>
    </row>
    <row r="4607" spans="1:4" ht="30">
      <c r="A4607" s="353">
        <v>7793</v>
      </c>
      <c r="B4607" s="354" t="s">
        <v>12919</v>
      </c>
      <c r="C4607" s="355" t="s">
        <v>732</v>
      </c>
      <c r="D4607" s="356">
        <v>64.099999999999994</v>
      </c>
    </row>
    <row r="4608" spans="1:4" ht="30">
      <c r="A4608" s="353">
        <v>13159</v>
      </c>
      <c r="B4608" s="354" t="s">
        <v>12920</v>
      </c>
      <c r="C4608" s="355" t="s">
        <v>732</v>
      </c>
      <c r="D4608" s="356">
        <v>55.81</v>
      </c>
    </row>
    <row r="4609" spans="1:4" ht="30">
      <c r="A4609" s="353">
        <v>13168</v>
      </c>
      <c r="B4609" s="354" t="s">
        <v>12921</v>
      </c>
      <c r="C4609" s="355" t="s">
        <v>732</v>
      </c>
      <c r="D4609" s="356">
        <v>67.77</v>
      </c>
    </row>
    <row r="4610" spans="1:4" ht="30">
      <c r="A4610" s="353">
        <v>13173</v>
      </c>
      <c r="B4610" s="354" t="s">
        <v>12922</v>
      </c>
      <c r="C4610" s="355" t="s">
        <v>732</v>
      </c>
      <c r="D4610" s="356">
        <v>91.68</v>
      </c>
    </row>
    <row r="4611" spans="1:4" ht="30">
      <c r="A4611" s="353">
        <v>12583</v>
      </c>
      <c r="B4611" s="354" t="s">
        <v>12923</v>
      </c>
      <c r="C4611" s="355" t="s">
        <v>732</v>
      </c>
      <c r="D4611" s="356">
        <v>18.329999999999998</v>
      </c>
    </row>
    <row r="4612" spans="1:4" ht="30">
      <c r="A4612" s="353">
        <v>12584</v>
      </c>
      <c r="B4612" s="354" t="s">
        <v>12924</v>
      </c>
      <c r="C4612" s="355" t="s">
        <v>732</v>
      </c>
      <c r="D4612" s="356">
        <v>23.91</v>
      </c>
    </row>
    <row r="4613" spans="1:4" ht="30">
      <c r="A4613" s="353">
        <v>12613</v>
      </c>
      <c r="B4613" s="354" t="s">
        <v>12925</v>
      </c>
      <c r="C4613" s="355" t="s">
        <v>730</v>
      </c>
      <c r="D4613" s="356">
        <v>19.61</v>
      </c>
    </row>
    <row r="4614" spans="1:4" ht="30">
      <c r="A4614" s="353">
        <v>1031</v>
      </c>
      <c r="B4614" s="354" t="s">
        <v>12926</v>
      </c>
      <c r="C4614" s="355" t="s">
        <v>730</v>
      </c>
      <c r="D4614" s="356">
        <v>14.52</v>
      </c>
    </row>
    <row r="4615" spans="1:4" ht="30">
      <c r="A4615" s="353">
        <v>39707</v>
      </c>
      <c r="B4615" s="354" t="s">
        <v>12927</v>
      </c>
      <c r="C4615" s="355" t="s">
        <v>732</v>
      </c>
      <c r="D4615" s="356">
        <v>3.87</v>
      </c>
    </row>
    <row r="4616" spans="1:4" ht="30">
      <c r="A4616" s="353">
        <v>39708</v>
      </c>
      <c r="B4616" s="354" t="s">
        <v>12928</v>
      </c>
      <c r="C4616" s="355" t="s">
        <v>732</v>
      </c>
      <c r="D4616" s="356">
        <v>3.75</v>
      </c>
    </row>
    <row r="4617" spans="1:4" ht="30">
      <c r="A4617" s="353">
        <v>39710</v>
      </c>
      <c r="B4617" s="354" t="s">
        <v>12929</v>
      </c>
      <c r="C4617" s="355" t="s">
        <v>732</v>
      </c>
      <c r="D4617" s="356">
        <v>2.63</v>
      </c>
    </row>
    <row r="4618" spans="1:4" ht="30">
      <c r="A4618" s="353">
        <v>39709</v>
      </c>
      <c r="B4618" s="354" t="s">
        <v>12930</v>
      </c>
      <c r="C4618" s="355" t="s">
        <v>732</v>
      </c>
      <c r="D4618" s="356">
        <v>3.66</v>
      </c>
    </row>
    <row r="4619" spans="1:4" ht="30">
      <c r="A4619" s="353">
        <v>39711</v>
      </c>
      <c r="B4619" s="354" t="s">
        <v>12931</v>
      </c>
      <c r="C4619" s="355" t="s">
        <v>732</v>
      </c>
      <c r="D4619" s="356">
        <v>4.1100000000000003</v>
      </c>
    </row>
    <row r="4620" spans="1:4" ht="30">
      <c r="A4620" s="353">
        <v>39712</v>
      </c>
      <c r="B4620" s="354" t="s">
        <v>12932</v>
      </c>
      <c r="C4620" s="355" t="s">
        <v>732</v>
      </c>
      <c r="D4620" s="356">
        <v>1.44</v>
      </c>
    </row>
    <row r="4621" spans="1:4" ht="30">
      <c r="A4621" s="353">
        <v>39713</v>
      </c>
      <c r="B4621" s="354" t="s">
        <v>12933</v>
      </c>
      <c r="C4621" s="355" t="s">
        <v>732</v>
      </c>
      <c r="D4621" s="356">
        <v>1.1399999999999999</v>
      </c>
    </row>
    <row r="4622" spans="1:4" ht="30">
      <c r="A4622" s="353">
        <v>39714</v>
      </c>
      <c r="B4622" s="354" t="s">
        <v>12934</v>
      </c>
      <c r="C4622" s="355" t="s">
        <v>732</v>
      </c>
      <c r="D4622" s="356">
        <v>2.61</v>
      </c>
    </row>
    <row r="4623" spans="1:4" ht="30">
      <c r="A4623" s="353">
        <v>39715</v>
      </c>
      <c r="B4623" s="354" t="s">
        <v>12935</v>
      </c>
      <c r="C4623" s="355" t="s">
        <v>732</v>
      </c>
      <c r="D4623" s="356">
        <v>1.86</v>
      </c>
    </row>
    <row r="4624" spans="1:4" ht="30">
      <c r="A4624" s="353">
        <v>39716</v>
      </c>
      <c r="B4624" s="354" t="s">
        <v>12936</v>
      </c>
      <c r="C4624" s="355" t="s">
        <v>732</v>
      </c>
      <c r="D4624" s="356">
        <v>1.41</v>
      </c>
    </row>
    <row r="4625" spans="1:4" ht="30">
      <c r="A4625" s="353">
        <v>39718</v>
      </c>
      <c r="B4625" s="354" t="s">
        <v>12937</v>
      </c>
      <c r="C4625" s="355" t="s">
        <v>732</v>
      </c>
      <c r="D4625" s="356">
        <v>2.4</v>
      </c>
    </row>
    <row r="4626" spans="1:4" ht="30">
      <c r="A4626" s="353">
        <v>9813</v>
      </c>
      <c r="B4626" s="354" t="s">
        <v>12938</v>
      </c>
      <c r="C4626" s="355" t="s">
        <v>732</v>
      </c>
      <c r="D4626" s="356">
        <v>5.2</v>
      </c>
    </row>
    <row r="4627" spans="1:4" ht="30">
      <c r="A4627" s="353">
        <v>9815</v>
      </c>
      <c r="B4627" s="354" t="s">
        <v>12939</v>
      </c>
      <c r="C4627" s="355" t="s">
        <v>732</v>
      </c>
      <c r="D4627" s="356">
        <v>10.27</v>
      </c>
    </row>
    <row r="4628" spans="1:4" ht="30">
      <c r="A4628" s="353">
        <v>44543</v>
      </c>
      <c r="B4628" s="354" t="s">
        <v>12940</v>
      </c>
      <c r="C4628" s="355" t="s">
        <v>732</v>
      </c>
      <c r="D4628" s="356">
        <v>5109.8599999999997</v>
      </c>
    </row>
    <row r="4629" spans="1:4" ht="30">
      <c r="A4629" s="353">
        <v>44526</v>
      </c>
      <c r="B4629" s="354" t="s">
        <v>12941</v>
      </c>
      <c r="C4629" s="355" t="s">
        <v>732</v>
      </c>
      <c r="D4629" s="356">
        <v>125.23</v>
      </c>
    </row>
    <row r="4630" spans="1:4" ht="30">
      <c r="A4630" s="353">
        <v>44545</v>
      </c>
      <c r="B4630" s="354" t="s">
        <v>12942</v>
      </c>
      <c r="C4630" s="355" t="s">
        <v>732</v>
      </c>
      <c r="D4630" s="356">
        <v>268.82</v>
      </c>
    </row>
    <row r="4631" spans="1:4" ht="30">
      <c r="A4631" s="353">
        <v>44525</v>
      </c>
      <c r="B4631" s="354" t="s">
        <v>12943</v>
      </c>
      <c r="C4631" s="355" t="s">
        <v>732</v>
      </c>
      <c r="D4631" s="356">
        <v>4634.6099999999997</v>
      </c>
    </row>
    <row r="4632" spans="1:4" ht="30">
      <c r="A4632" s="353">
        <v>44547</v>
      </c>
      <c r="B4632" s="354" t="s">
        <v>12944</v>
      </c>
      <c r="C4632" s="355" t="s">
        <v>732</v>
      </c>
      <c r="D4632" s="356">
        <v>419.05</v>
      </c>
    </row>
    <row r="4633" spans="1:4" ht="30">
      <c r="A4633" s="353">
        <v>44519</v>
      </c>
      <c r="B4633" s="354" t="s">
        <v>12945</v>
      </c>
      <c r="C4633" s="355" t="s">
        <v>732</v>
      </c>
      <c r="D4633" s="356">
        <v>1026.8</v>
      </c>
    </row>
    <row r="4634" spans="1:4" ht="30">
      <c r="A4634" s="353">
        <v>44520</v>
      </c>
      <c r="B4634" s="354" t="s">
        <v>12946</v>
      </c>
      <c r="C4634" s="355" t="s">
        <v>732</v>
      </c>
      <c r="D4634" s="356">
        <v>1653.8</v>
      </c>
    </row>
    <row r="4635" spans="1:4" ht="30">
      <c r="A4635" s="353">
        <v>44521</v>
      </c>
      <c r="B4635" s="354" t="s">
        <v>12947</v>
      </c>
      <c r="C4635" s="355" t="s">
        <v>732</v>
      </c>
      <c r="D4635" s="356">
        <v>26.68</v>
      </c>
    </row>
    <row r="4636" spans="1:4" ht="30">
      <c r="A4636" s="353">
        <v>44522</v>
      </c>
      <c r="B4636" s="354" t="s">
        <v>12948</v>
      </c>
      <c r="C4636" s="355" t="s">
        <v>732</v>
      </c>
      <c r="D4636" s="356">
        <v>2903.46</v>
      </c>
    </row>
    <row r="4637" spans="1:4" ht="30">
      <c r="A4637" s="353">
        <v>44523</v>
      </c>
      <c r="B4637" s="354" t="s">
        <v>12949</v>
      </c>
      <c r="C4637" s="355" t="s">
        <v>732</v>
      </c>
      <c r="D4637" s="356">
        <v>4318.26</v>
      </c>
    </row>
    <row r="4638" spans="1:4" ht="30">
      <c r="A4638" s="353">
        <v>44527</v>
      </c>
      <c r="B4638" s="354" t="s">
        <v>12950</v>
      </c>
      <c r="C4638" s="355" t="s">
        <v>732</v>
      </c>
      <c r="D4638" s="356">
        <v>2165.5</v>
      </c>
    </row>
    <row r="4639" spans="1:4" ht="30">
      <c r="A4639" s="353">
        <v>44524</v>
      </c>
      <c r="B4639" s="354" t="s">
        <v>12951</v>
      </c>
      <c r="C4639" s="355" t="s">
        <v>732</v>
      </c>
      <c r="D4639" s="356">
        <v>59.67</v>
      </c>
    </row>
    <row r="4640" spans="1:4" ht="30">
      <c r="A4640" s="353">
        <v>44542</v>
      </c>
      <c r="B4640" s="354" t="s">
        <v>12952</v>
      </c>
      <c r="C4640" s="355" t="s">
        <v>732</v>
      </c>
      <c r="D4640" s="356">
        <v>2825.25</v>
      </c>
    </row>
    <row r="4641" spans="1:4">
      <c r="A4641" s="353">
        <v>9877</v>
      </c>
      <c r="B4641" s="354" t="s">
        <v>12953</v>
      </c>
      <c r="C4641" s="355" t="s">
        <v>732</v>
      </c>
      <c r="D4641" s="356">
        <v>129.28</v>
      </c>
    </row>
    <row r="4642" spans="1:4">
      <c r="A4642" s="353">
        <v>9878</v>
      </c>
      <c r="B4642" s="354" t="s">
        <v>12954</v>
      </c>
      <c r="C4642" s="355" t="s">
        <v>732</v>
      </c>
      <c r="D4642" s="356">
        <v>159.15</v>
      </c>
    </row>
    <row r="4643" spans="1:4" ht="30">
      <c r="A4643" s="353">
        <v>41986</v>
      </c>
      <c r="B4643" s="354" t="s">
        <v>12955</v>
      </c>
      <c r="C4643" s="355" t="s">
        <v>732</v>
      </c>
      <c r="D4643" s="356">
        <v>3877.13</v>
      </c>
    </row>
    <row r="4644" spans="1:4" ht="30">
      <c r="A4644" s="353">
        <v>43422</v>
      </c>
      <c r="B4644" s="354" t="s">
        <v>12956</v>
      </c>
      <c r="C4644" s="355" t="s">
        <v>732</v>
      </c>
      <c r="D4644" s="356">
        <v>4754.91</v>
      </c>
    </row>
    <row r="4645" spans="1:4" ht="30">
      <c r="A4645" s="353">
        <v>41987</v>
      </c>
      <c r="B4645" s="354" t="s">
        <v>12957</v>
      </c>
      <c r="C4645" s="355" t="s">
        <v>732</v>
      </c>
      <c r="D4645" s="356">
        <v>5511.34</v>
      </c>
    </row>
    <row r="4646" spans="1:4" ht="30">
      <c r="A4646" s="353">
        <v>41988</v>
      </c>
      <c r="B4646" s="354" t="s">
        <v>12958</v>
      </c>
      <c r="C4646" s="355" t="s">
        <v>732</v>
      </c>
      <c r="D4646" s="356">
        <v>7279.7</v>
      </c>
    </row>
    <row r="4647" spans="1:4" ht="30">
      <c r="A4647" s="353">
        <v>41697</v>
      </c>
      <c r="B4647" s="354" t="s">
        <v>12959</v>
      </c>
      <c r="C4647" s="355" t="s">
        <v>732</v>
      </c>
      <c r="D4647" s="356">
        <v>1290.3</v>
      </c>
    </row>
    <row r="4648" spans="1:4" ht="30">
      <c r="A4648" s="353">
        <v>41985</v>
      </c>
      <c r="B4648" s="354" t="s">
        <v>12960</v>
      </c>
      <c r="C4648" s="355" t="s">
        <v>732</v>
      </c>
      <c r="D4648" s="356">
        <v>1797.05</v>
      </c>
    </row>
    <row r="4649" spans="1:4" ht="30">
      <c r="A4649" s="353">
        <v>41699</v>
      </c>
      <c r="B4649" s="354" t="s">
        <v>12961</v>
      </c>
      <c r="C4649" s="355" t="s">
        <v>732</v>
      </c>
      <c r="D4649" s="356">
        <v>2558.9</v>
      </c>
    </row>
    <row r="4650" spans="1:4" ht="45">
      <c r="A4650" s="353">
        <v>38053</v>
      </c>
      <c r="B4650" s="354" t="s">
        <v>12962</v>
      </c>
      <c r="C4650" s="355" t="s">
        <v>732</v>
      </c>
      <c r="D4650" s="356">
        <v>24.83</v>
      </c>
    </row>
    <row r="4651" spans="1:4" ht="45">
      <c r="A4651" s="353">
        <v>38054</v>
      </c>
      <c r="B4651" s="354" t="s">
        <v>12963</v>
      </c>
      <c r="C4651" s="355" t="s">
        <v>732</v>
      </c>
      <c r="D4651" s="356">
        <v>42.67</v>
      </c>
    </row>
    <row r="4652" spans="1:4" ht="45">
      <c r="A4652" s="353">
        <v>38052</v>
      </c>
      <c r="B4652" s="354" t="s">
        <v>12964</v>
      </c>
      <c r="C4652" s="355" t="s">
        <v>732</v>
      </c>
      <c r="D4652" s="356">
        <v>12.02</v>
      </c>
    </row>
    <row r="4653" spans="1:4" ht="45">
      <c r="A4653" s="353">
        <v>38051</v>
      </c>
      <c r="B4653" s="354" t="s">
        <v>12965</v>
      </c>
      <c r="C4653" s="355" t="s">
        <v>732</v>
      </c>
      <c r="D4653" s="356">
        <v>7.49</v>
      </c>
    </row>
    <row r="4654" spans="1:4">
      <c r="A4654" s="353">
        <v>38787</v>
      </c>
      <c r="B4654" s="354" t="s">
        <v>12966</v>
      </c>
      <c r="C4654" s="355" t="s">
        <v>732</v>
      </c>
      <c r="D4654" s="356">
        <v>4.97</v>
      </c>
    </row>
    <row r="4655" spans="1:4">
      <c r="A4655" s="353">
        <v>38825</v>
      </c>
      <c r="B4655" s="354" t="s">
        <v>12967</v>
      </c>
      <c r="C4655" s="355" t="s">
        <v>732</v>
      </c>
      <c r="D4655" s="356">
        <v>6.42</v>
      </c>
    </row>
    <row r="4656" spans="1:4">
      <c r="A4656" s="353">
        <v>38826</v>
      </c>
      <c r="B4656" s="354" t="s">
        <v>12968</v>
      </c>
      <c r="C4656" s="355" t="s">
        <v>732</v>
      </c>
      <c r="D4656" s="356">
        <v>9.1300000000000008</v>
      </c>
    </row>
    <row r="4657" spans="1:4">
      <c r="A4657" s="353">
        <v>38827</v>
      </c>
      <c r="B4657" s="354" t="s">
        <v>12969</v>
      </c>
      <c r="C4657" s="355" t="s">
        <v>732</v>
      </c>
      <c r="D4657" s="356">
        <v>14.94</v>
      </c>
    </row>
    <row r="4658" spans="1:4">
      <c r="A4658" s="353">
        <v>38830</v>
      </c>
      <c r="B4658" s="354" t="s">
        <v>12970</v>
      </c>
      <c r="C4658" s="355" t="s">
        <v>732</v>
      </c>
      <c r="D4658" s="356">
        <v>21.71</v>
      </c>
    </row>
    <row r="4659" spans="1:4">
      <c r="A4659" s="353">
        <v>38828</v>
      </c>
      <c r="B4659" s="354" t="s">
        <v>12971</v>
      </c>
      <c r="C4659" s="355" t="s">
        <v>732</v>
      </c>
      <c r="D4659" s="356">
        <v>9.57</v>
      </c>
    </row>
    <row r="4660" spans="1:4">
      <c r="A4660" s="353">
        <v>38829</v>
      </c>
      <c r="B4660" s="354" t="s">
        <v>12972</v>
      </c>
      <c r="C4660" s="355" t="s">
        <v>732</v>
      </c>
      <c r="D4660" s="356">
        <v>15.68</v>
      </c>
    </row>
    <row r="4661" spans="1:4">
      <c r="A4661" s="353">
        <v>38831</v>
      </c>
      <c r="B4661" s="354" t="s">
        <v>12973</v>
      </c>
      <c r="C4661" s="355" t="s">
        <v>732</v>
      </c>
      <c r="D4661" s="356">
        <v>30.27</v>
      </c>
    </row>
    <row r="4662" spans="1:4">
      <c r="A4662" s="353">
        <v>36274</v>
      </c>
      <c r="B4662" s="354" t="s">
        <v>12974</v>
      </c>
      <c r="C4662" s="355" t="s">
        <v>732</v>
      </c>
      <c r="D4662" s="356">
        <v>10.77</v>
      </c>
    </row>
    <row r="4663" spans="1:4">
      <c r="A4663" s="353">
        <v>36278</v>
      </c>
      <c r="B4663" s="354" t="s">
        <v>12975</v>
      </c>
      <c r="C4663" s="355" t="s">
        <v>732</v>
      </c>
      <c r="D4663" s="356">
        <v>14.6</v>
      </c>
    </row>
    <row r="4664" spans="1:4">
      <c r="A4664" s="353">
        <v>38977</v>
      </c>
      <c r="B4664" s="354" t="s">
        <v>12976</v>
      </c>
      <c r="C4664" s="355" t="s">
        <v>732</v>
      </c>
      <c r="D4664" s="356">
        <v>142.88</v>
      </c>
    </row>
    <row r="4665" spans="1:4">
      <c r="A4665" s="353">
        <v>38971</v>
      </c>
      <c r="B4665" s="354" t="s">
        <v>12977</v>
      </c>
      <c r="C4665" s="355" t="s">
        <v>732</v>
      </c>
      <c r="D4665" s="356">
        <v>11.99</v>
      </c>
    </row>
    <row r="4666" spans="1:4">
      <c r="A4666" s="353">
        <v>38972</v>
      </c>
      <c r="B4666" s="354" t="s">
        <v>12978</v>
      </c>
      <c r="C4666" s="355" t="s">
        <v>732</v>
      </c>
      <c r="D4666" s="356">
        <v>16.170000000000002</v>
      </c>
    </row>
    <row r="4667" spans="1:4">
      <c r="A4667" s="353">
        <v>38973</v>
      </c>
      <c r="B4667" s="354" t="s">
        <v>12979</v>
      </c>
      <c r="C4667" s="355" t="s">
        <v>732</v>
      </c>
      <c r="D4667" s="356">
        <v>26.71</v>
      </c>
    </row>
    <row r="4668" spans="1:4">
      <c r="A4668" s="353">
        <v>38974</v>
      </c>
      <c r="B4668" s="354" t="s">
        <v>12980</v>
      </c>
      <c r="C4668" s="355" t="s">
        <v>732</v>
      </c>
      <c r="D4668" s="356">
        <v>43.38</v>
      </c>
    </row>
    <row r="4669" spans="1:4">
      <c r="A4669" s="353">
        <v>38975</v>
      </c>
      <c r="B4669" s="354" t="s">
        <v>12981</v>
      </c>
      <c r="C4669" s="355" t="s">
        <v>732</v>
      </c>
      <c r="D4669" s="356">
        <v>55.63</v>
      </c>
    </row>
    <row r="4670" spans="1:4">
      <c r="A4670" s="353">
        <v>38976</v>
      </c>
      <c r="B4670" s="354" t="s">
        <v>12982</v>
      </c>
      <c r="C4670" s="355" t="s">
        <v>732</v>
      </c>
      <c r="D4670" s="356">
        <v>95.63</v>
      </c>
    </row>
    <row r="4671" spans="1:4">
      <c r="A4671" s="353">
        <v>44176</v>
      </c>
      <c r="B4671" s="354" t="s">
        <v>12983</v>
      </c>
      <c r="C4671" s="355" t="s">
        <v>732</v>
      </c>
      <c r="D4671" s="356">
        <v>21.98</v>
      </c>
    </row>
    <row r="4672" spans="1:4">
      <c r="A4672" s="353">
        <v>38986</v>
      </c>
      <c r="B4672" s="354" t="s">
        <v>12984</v>
      </c>
      <c r="C4672" s="355" t="s">
        <v>732</v>
      </c>
      <c r="D4672" s="356">
        <v>288.67</v>
      </c>
    </row>
    <row r="4673" spans="1:4">
      <c r="A4673" s="353">
        <v>38978</v>
      </c>
      <c r="B4673" s="354" t="s">
        <v>12985</v>
      </c>
      <c r="C4673" s="355" t="s">
        <v>732</v>
      </c>
      <c r="D4673" s="356">
        <v>11.84</v>
      </c>
    </row>
    <row r="4674" spans="1:4">
      <c r="A4674" s="353">
        <v>38979</v>
      </c>
      <c r="B4674" s="354" t="s">
        <v>12986</v>
      </c>
      <c r="C4674" s="355" t="s">
        <v>732</v>
      </c>
      <c r="D4674" s="356">
        <v>16.37</v>
      </c>
    </row>
    <row r="4675" spans="1:4">
      <c r="A4675" s="353">
        <v>38980</v>
      </c>
      <c r="B4675" s="354" t="s">
        <v>12987</v>
      </c>
      <c r="C4675" s="355" t="s">
        <v>732</v>
      </c>
      <c r="D4675" s="356">
        <v>21.91</v>
      </c>
    </row>
    <row r="4676" spans="1:4">
      <c r="A4676" s="353">
        <v>38981</v>
      </c>
      <c r="B4676" s="354" t="s">
        <v>12988</v>
      </c>
      <c r="C4676" s="355" t="s">
        <v>732</v>
      </c>
      <c r="D4676" s="356">
        <v>31.61</v>
      </c>
    </row>
    <row r="4677" spans="1:4">
      <c r="A4677" s="353">
        <v>38982</v>
      </c>
      <c r="B4677" s="354" t="s">
        <v>12989</v>
      </c>
      <c r="C4677" s="355" t="s">
        <v>732</v>
      </c>
      <c r="D4677" s="356">
        <v>49.95</v>
      </c>
    </row>
    <row r="4678" spans="1:4">
      <c r="A4678" s="353">
        <v>38983</v>
      </c>
      <c r="B4678" s="354" t="s">
        <v>12990</v>
      </c>
      <c r="C4678" s="355" t="s">
        <v>732</v>
      </c>
      <c r="D4678" s="356">
        <v>87.9</v>
      </c>
    </row>
    <row r="4679" spans="1:4">
      <c r="A4679" s="353">
        <v>38984</v>
      </c>
      <c r="B4679" s="354" t="s">
        <v>12991</v>
      </c>
      <c r="C4679" s="355" t="s">
        <v>732</v>
      </c>
      <c r="D4679" s="356">
        <v>120.83</v>
      </c>
    </row>
    <row r="4680" spans="1:4">
      <c r="A4680" s="353">
        <v>38985</v>
      </c>
      <c r="B4680" s="354" t="s">
        <v>12992</v>
      </c>
      <c r="C4680" s="355" t="s">
        <v>732</v>
      </c>
      <c r="D4680" s="356">
        <v>207.74</v>
      </c>
    </row>
    <row r="4681" spans="1:4">
      <c r="A4681" s="353">
        <v>9836</v>
      </c>
      <c r="B4681" s="354" t="s">
        <v>12993</v>
      </c>
      <c r="C4681" s="355" t="s">
        <v>732</v>
      </c>
      <c r="D4681" s="356">
        <v>15.58</v>
      </c>
    </row>
    <row r="4682" spans="1:4">
      <c r="A4682" s="353">
        <v>20065</v>
      </c>
      <c r="B4682" s="354" t="s">
        <v>12994</v>
      </c>
      <c r="C4682" s="355" t="s">
        <v>732</v>
      </c>
      <c r="D4682" s="356">
        <v>40.72</v>
      </c>
    </row>
    <row r="4683" spans="1:4">
      <c r="A4683" s="353">
        <v>9835</v>
      </c>
      <c r="B4683" s="354" t="s">
        <v>12995</v>
      </c>
      <c r="C4683" s="355" t="s">
        <v>732</v>
      </c>
      <c r="D4683" s="356">
        <v>6.81</v>
      </c>
    </row>
    <row r="4684" spans="1:4">
      <c r="A4684" s="353">
        <v>38032</v>
      </c>
      <c r="B4684" s="354" t="s">
        <v>12996</v>
      </c>
      <c r="C4684" s="355" t="s">
        <v>732</v>
      </c>
      <c r="D4684" s="356">
        <v>61.56</v>
      </c>
    </row>
    <row r="4685" spans="1:4">
      <c r="A4685" s="353">
        <v>38033</v>
      </c>
      <c r="B4685" s="354" t="s">
        <v>12997</v>
      </c>
      <c r="C4685" s="355" t="s">
        <v>732</v>
      </c>
      <c r="D4685" s="356">
        <v>104.65</v>
      </c>
    </row>
    <row r="4686" spans="1:4">
      <c r="A4686" s="353">
        <v>38034</v>
      </c>
      <c r="B4686" s="354" t="s">
        <v>12998</v>
      </c>
      <c r="C4686" s="355" t="s">
        <v>732</v>
      </c>
      <c r="D4686" s="356">
        <v>163.93</v>
      </c>
    </row>
    <row r="4687" spans="1:4">
      <c r="A4687" s="353">
        <v>38035</v>
      </c>
      <c r="B4687" s="354" t="s">
        <v>12999</v>
      </c>
      <c r="C4687" s="355" t="s">
        <v>732</v>
      </c>
      <c r="D4687" s="356">
        <v>241.16</v>
      </c>
    </row>
    <row r="4688" spans="1:4">
      <c r="A4688" s="353">
        <v>38036</v>
      </c>
      <c r="B4688" s="354" t="s">
        <v>13000</v>
      </c>
      <c r="C4688" s="355" t="s">
        <v>732</v>
      </c>
      <c r="D4688" s="356">
        <v>324.88</v>
      </c>
    </row>
    <row r="4689" spans="1:4">
      <c r="A4689" s="353">
        <v>38037</v>
      </c>
      <c r="B4689" s="354" t="s">
        <v>13001</v>
      </c>
      <c r="C4689" s="355" t="s">
        <v>732</v>
      </c>
      <c r="D4689" s="356">
        <v>429.13</v>
      </c>
    </row>
    <row r="4690" spans="1:4" ht="30">
      <c r="A4690" s="353">
        <v>9850</v>
      </c>
      <c r="B4690" s="354" t="s">
        <v>13002</v>
      </c>
      <c r="C4690" s="355" t="s">
        <v>732</v>
      </c>
      <c r="D4690" s="356">
        <v>147.75</v>
      </c>
    </row>
    <row r="4691" spans="1:4" ht="30">
      <c r="A4691" s="353">
        <v>9853</v>
      </c>
      <c r="B4691" s="354" t="s">
        <v>13003</v>
      </c>
      <c r="C4691" s="355" t="s">
        <v>732</v>
      </c>
      <c r="D4691" s="356">
        <v>262.74</v>
      </c>
    </row>
    <row r="4692" spans="1:4" ht="30">
      <c r="A4692" s="353">
        <v>9854</v>
      </c>
      <c r="B4692" s="354" t="s">
        <v>13004</v>
      </c>
      <c r="C4692" s="355" t="s">
        <v>732</v>
      </c>
      <c r="D4692" s="356">
        <v>115.12</v>
      </c>
    </row>
    <row r="4693" spans="1:4" ht="30">
      <c r="A4693" s="353">
        <v>9851</v>
      </c>
      <c r="B4693" s="354" t="s">
        <v>13005</v>
      </c>
      <c r="C4693" s="355" t="s">
        <v>732</v>
      </c>
      <c r="D4693" s="356">
        <v>199.62</v>
      </c>
    </row>
    <row r="4694" spans="1:4">
      <c r="A4694" s="353">
        <v>9825</v>
      </c>
      <c r="B4694" s="354" t="s">
        <v>13006</v>
      </c>
      <c r="C4694" s="355" t="s">
        <v>732</v>
      </c>
      <c r="D4694" s="356">
        <v>38.409999999999997</v>
      </c>
    </row>
    <row r="4695" spans="1:4">
      <c r="A4695" s="353">
        <v>9828</v>
      </c>
      <c r="B4695" s="354" t="s">
        <v>13007</v>
      </c>
      <c r="C4695" s="355" t="s">
        <v>732</v>
      </c>
      <c r="D4695" s="356">
        <v>103.38</v>
      </c>
    </row>
    <row r="4696" spans="1:4">
      <c r="A4696" s="353">
        <v>9829</v>
      </c>
      <c r="B4696" s="354" t="s">
        <v>13008</v>
      </c>
      <c r="C4696" s="355" t="s">
        <v>732</v>
      </c>
      <c r="D4696" s="356">
        <v>175.2</v>
      </c>
    </row>
    <row r="4697" spans="1:4">
      <c r="A4697" s="353">
        <v>9826</v>
      </c>
      <c r="B4697" s="354" t="s">
        <v>13009</v>
      </c>
      <c r="C4697" s="355" t="s">
        <v>732</v>
      </c>
      <c r="D4697" s="356">
        <v>266.72000000000003</v>
      </c>
    </row>
    <row r="4698" spans="1:4">
      <c r="A4698" s="353">
        <v>9827</v>
      </c>
      <c r="B4698" s="354" t="s">
        <v>13010</v>
      </c>
      <c r="C4698" s="355" t="s">
        <v>732</v>
      </c>
      <c r="D4698" s="356">
        <v>378.75</v>
      </c>
    </row>
    <row r="4699" spans="1:4">
      <c r="A4699" s="353">
        <v>36374</v>
      </c>
      <c r="B4699" s="354" t="s">
        <v>13011</v>
      </c>
      <c r="C4699" s="355" t="s">
        <v>732</v>
      </c>
      <c r="D4699" s="356">
        <v>46.04</v>
      </c>
    </row>
    <row r="4700" spans="1:4">
      <c r="A4700" s="353">
        <v>36084</v>
      </c>
      <c r="B4700" s="354" t="s">
        <v>13012</v>
      </c>
      <c r="C4700" s="355" t="s">
        <v>732</v>
      </c>
      <c r="D4700" s="356">
        <v>13.64</v>
      </c>
    </row>
    <row r="4701" spans="1:4">
      <c r="A4701" s="353">
        <v>36373</v>
      </c>
      <c r="B4701" s="354" t="s">
        <v>13013</v>
      </c>
      <c r="C4701" s="355" t="s">
        <v>732</v>
      </c>
      <c r="D4701" s="356">
        <v>28.32</v>
      </c>
    </row>
    <row r="4702" spans="1:4">
      <c r="A4702" s="353">
        <v>36377</v>
      </c>
      <c r="B4702" s="354" t="s">
        <v>13014</v>
      </c>
      <c r="C4702" s="355" t="s">
        <v>732</v>
      </c>
      <c r="D4702" s="356">
        <v>55.23</v>
      </c>
    </row>
    <row r="4703" spans="1:4">
      <c r="A4703" s="353">
        <v>36375</v>
      </c>
      <c r="B4703" s="354" t="s">
        <v>13015</v>
      </c>
      <c r="C4703" s="355" t="s">
        <v>732</v>
      </c>
      <c r="D4703" s="356">
        <v>16.829999999999998</v>
      </c>
    </row>
    <row r="4704" spans="1:4">
      <c r="A4704" s="353">
        <v>36376</v>
      </c>
      <c r="B4704" s="354" t="s">
        <v>13016</v>
      </c>
      <c r="C4704" s="355" t="s">
        <v>732</v>
      </c>
      <c r="D4704" s="356">
        <v>33.049999999999997</v>
      </c>
    </row>
    <row r="4705" spans="1:4">
      <c r="A4705" s="353">
        <v>36380</v>
      </c>
      <c r="B4705" s="354" t="s">
        <v>13017</v>
      </c>
      <c r="C4705" s="355" t="s">
        <v>732</v>
      </c>
      <c r="D4705" s="356">
        <v>69.06</v>
      </c>
    </row>
    <row r="4706" spans="1:4">
      <c r="A4706" s="353">
        <v>36378</v>
      </c>
      <c r="B4706" s="354" t="s">
        <v>13018</v>
      </c>
      <c r="C4706" s="355" t="s">
        <v>732</v>
      </c>
      <c r="D4706" s="356">
        <v>20.69</v>
      </c>
    </row>
    <row r="4707" spans="1:4">
      <c r="A4707" s="353">
        <v>36379</v>
      </c>
      <c r="B4707" s="354" t="s">
        <v>13019</v>
      </c>
      <c r="C4707" s="355" t="s">
        <v>732</v>
      </c>
      <c r="D4707" s="356">
        <v>41.71</v>
      </c>
    </row>
    <row r="4708" spans="1:4">
      <c r="A4708" s="353">
        <v>9859</v>
      </c>
      <c r="B4708" s="354" t="s">
        <v>13020</v>
      </c>
      <c r="C4708" s="355" t="s">
        <v>732</v>
      </c>
      <c r="D4708" s="356">
        <v>10.23</v>
      </c>
    </row>
    <row r="4709" spans="1:4">
      <c r="A4709" s="353">
        <v>9838</v>
      </c>
      <c r="B4709" s="354" t="s">
        <v>13021</v>
      </c>
      <c r="C4709" s="355" t="s">
        <v>732</v>
      </c>
      <c r="D4709" s="356">
        <v>11.24</v>
      </c>
    </row>
    <row r="4710" spans="1:4">
      <c r="A4710" s="353">
        <v>9837</v>
      </c>
      <c r="B4710" s="354" t="s">
        <v>13022</v>
      </c>
      <c r="C4710" s="355" t="s">
        <v>732</v>
      </c>
      <c r="D4710" s="356">
        <v>14.75</v>
      </c>
    </row>
    <row r="4711" spans="1:4" ht="30">
      <c r="A4711" s="353">
        <v>44315</v>
      </c>
      <c r="B4711" s="354" t="s">
        <v>13023</v>
      </c>
      <c r="C4711" s="355" t="s">
        <v>732</v>
      </c>
      <c r="D4711" s="356">
        <v>61</v>
      </c>
    </row>
    <row r="4712" spans="1:4">
      <c r="A4712" s="353">
        <v>9863</v>
      </c>
      <c r="B4712" s="354" t="s">
        <v>13024</v>
      </c>
      <c r="C4712" s="355" t="s">
        <v>732</v>
      </c>
      <c r="D4712" s="356">
        <v>61.83</v>
      </c>
    </row>
    <row r="4713" spans="1:4">
      <c r="A4713" s="353">
        <v>9860</v>
      </c>
      <c r="B4713" s="354" t="s">
        <v>13025</v>
      </c>
      <c r="C4713" s="355" t="s">
        <v>732</v>
      </c>
      <c r="D4713" s="356">
        <v>45.13</v>
      </c>
    </row>
    <row r="4714" spans="1:4">
      <c r="A4714" s="353">
        <v>9862</v>
      </c>
      <c r="B4714" s="354" t="s">
        <v>13026</v>
      </c>
      <c r="C4714" s="355" t="s">
        <v>732</v>
      </c>
      <c r="D4714" s="356">
        <v>31.54</v>
      </c>
    </row>
    <row r="4715" spans="1:4">
      <c r="A4715" s="353">
        <v>9861</v>
      </c>
      <c r="B4715" s="354" t="s">
        <v>13027</v>
      </c>
      <c r="C4715" s="355" t="s">
        <v>732</v>
      </c>
      <c r="D4715" s="356">
        <v>24.77</v>
      </c>
    </row>
    <row r="4716" spans="1:4">
      <c r="A4716" s="353">
        <v>9856</v>
      </c>
      <c r="B4716" s="354" t="s">
        <v>13028</v>
      </c>
      <c r="C4716" s="355" t="s">
        <v>732</v>
      </c>
      <c r="D4716" s="356">
        <v>7.99</v>
      </c>
    </row>
    <row r="4717" spans="1:4">
      <c r="A4717" s="353">
        <v>9866</v>
      </c>
      <c r="B4717" s="354" t="s">
        <v>13029</v>
      </c>
      <c r="C4717" s="355" t="s">
        <v>732</v>
      </c>
      <c r="D4717" s="356">
        <v>21.37</v>
      </c>
    </row>
    <row r="4718" spans="1:4">
      <c r="A4718" s="353">
        <v>9841</v>
      </c>
      <c r="B4718" s="354" t="s">
        <v>13030</v>
      </c>
      <c r="C4718" s="355" t="s">
        <v>732</v>
      </c>
      <c r="D4718" s="356">
        <v>29.34</v>
      </c>
    </row>
    <row r="4719" spans="1:4">
      <c r="A4719" s="353">
        <v>9840</v>
      </c>
      <c r="B4719" s="354" t="s">
        <v>13031</v>
      </c>
      <c r="C4719" s="355" t="s">
        <v>732</v>
      </c>
      <c r="D4719" s="356">
        <v>61.98</v>
      </c>
    </row>
    <row r="4720" spans="1:4">
      <c r="A4720" s="353">
        <v>20067</v>
      </c>
      <c r="B4720" s="354" t="s">
        <v>13032</v>
      </c>
      <c r="C4720" s="355" t="s">
        <v>732</v>
      </c>
      <c r="D4720" s="356">
        <v>9.51</v>
      </c>
    </row>
    <row r="4721" spans="1:4">
      <c r="A4721" s="353">
        <v>20068</v>
      </c>
      <c r="B4721" s="354" t="s">
        <v>13033</v>
      </c>
      <c r="C4721" s="355" t="s">
        <v>732</v>
      </c>
      <c r="D4721" s="356">
        <v>13.4</v>
      </c>
    </row>
    <row r="4722" spans="1:4">
      <c r="A4722" s="353">
        <v>9839</v>
      </c>
      <c r="B4722" s="354" t="s">
        <v>13034</v>
      </c>
      <c r="C4722" s="355" t="s">
        <v>732</v>
      </c>
      <c r="D4722" s="356">
        <v>24.3</v>
      </c>
    </row>
    <row r="4723" spans="1:4">
      <c r="A4723" s="353">
        <v>9870</v>
      </c>
      <c r="B4723" s="354" t="s">
        <v>13035</v>
      </c>
      <c r="C4723" s="355" t="s">
        <v>732</v>
      </c>
      <c r="D4723" s="356">
        <v>92.21</v>
      </c>
    </row>
    <row r="4724" spans="1:4">
      <c r="A4724" s="353">
        <v>9867</v>
      </c>
      <c r="B4724" s="354" t="s">
        <v>13036</v>
      </c>
      <c r="C4724" s="355" t="s">
        <v>732</v>
      </c>
      <c r="D4724" s="356">
        <v>3.7</v>
      </c>
    </row>
    <row r="4725" spans="1:4">
      <c r="A4725" s="353">
        <v>9868</v>
      </c>
      <c r="B4725" s="354" t="s">
        <v>13037</v>
      </c>
      <c r="C4725" s="355" t="s">
        <v>732</v>
      </c>
      <c r="D4725" s="356">
        <v>4.18</v>
      </c>
    </row>
    <row r="4726" spans="1:4">
      <c r="A4726" s="353">
        <v>9869</v>
      </c>
      <c r="B4726" s="354" t="s">
        <v>13038</v>
      </c>
      <c r="C4726" s="355" t="s">
        <v>732</v>
      </c>
      <c r="D4726" s="356">
        <v>9.02</v>
      </c>
    </row>
    <row r="4727" spans="1:4">
      <c r="A4727" s="353">
        <v>9874</v>
      </c>
      <c r="B4727" s="354" t="s">
        <v>13039</v>
      </c>
      <c r="C4727" s="355" t="s">
        <v>732</v>
      </c>
      <c r="D4727" s="356">
        <v>14.16</v>
      </c>
    </row>
    <row r="4728" spans="1:4">
      <c r="A4728" s="353">
        <v>9875</v>
      </c>
      <c r="B4728" s="354" t="s">
        <v>13040</v>
      </c>
      <c r="C4728" s="355" t="s">
        <v>732</v>
      </c>
      <c r="D4728" s="356">
        <v>15.54</v>
      </c>
    </row>
    <row r="4729" spans="1:4">
      <c r="A4729" s="353">
        <v>9873</v>
      </c>
      <c r="B4729" s="354" t="s">
        <v>13041</v>
      </c>
      <c r="C4729" s="355" t="s">
        <v>732</v>
      </c>
      <c r="D4729" s="356">
        <v>25.56</v>
      </c>
    </row>
    <row r="4730" spans="1:4">
      <c r="A4730" s="353">
        <v>9871</v>
      </c>
      <c r="B4730" s="354" t="s">
        <v>13042</v>
      </c>
      <c r="C4730" s="355" t="s">
        <v>732</v>
      </c>
      <c r="D4730" s="356">
        <v>42.36</v>
      </c>
    </row>
    <row r="4731" spans="1:4">
      <c r="A4731" s="353">
        <v>9872</v>
      </c>
      <c r="B4731" s="354" t="s">
        <v>13043</v>
      </c>
      <c r="C4731" s="355" t="s">
        <v>732</v>
      </c>
      <c r="D4731" s="356">
        <v>58.93</v>
      </c>
    </row>
    <row r="4732" spans="1:4">
      <c r="A4732" s="353">
        <v>7667</v>
      </c>
      <c r="B4732" s="354" t="s">
        <v>13044</v>
      </c>
      <c r="C4732" s="355" t="s">
        <v>732</v>
      </c>
      <c r="D4732" s="356">
        <v>3659.27</v>
      </c>
    </row>
    <row r="4733" spans="1:4">
      <c r="A4733" s="353">
        <v>7660</v>
      </c>
      <c r="B4733" s="354" t="s">
        <v>13045</v>
      </c>
      <c r="C4733" s="355" t="s">
        <v>732</v>
      </c>
      <c r="D4733" s="356">
        <v>4664.7</v>
      </c>
    </row>
    <row r="4734" spans="1:4">
      <c r="A4734" s="353">
        <v>7676</v>
      </c>
      <c r="B4734" s="354" t="s">
        <v>13046</v>
      </c>
      <c r="C4734" s="355" t="s">
        <v>732</v>
      </c>
      <c r="D4734" s="356">
        <v>4718.01</v>
      </c>
    </row>
    <row r="4735" spans="1:4">
      <c r="A4735" s="353">
        <v>12426</v>
      </c>
      <c r="B4735" s="354" t="s">
        <v>13047</v>
      </c>
      <c r="C4735" s="355" t="s">
        <v>730</v>
      </c>
      <c r="D4735" s="356">
        <v>50.7</v>
      </c>
    </row>
    <row r="4736" spans="1:4">
      <c r="A4736" s="353">
        <v>12425</v>
      </c>
      <c r="B4736" s="354" t="s">
        <v>13048</v>
      </c>
      <c r="C4736" s="355" t="s">
        <v>730</v>
      </c>
      <c r="D4736" s="356">
        <v>69.650000000000006</v>
      </c>
    </row>
    <row r="4737" spans="1:4">
      <c r="A4737" s="353">
        <v>12427</v>
      </c>
      <c r="B4737" s="354" t="s">
        <v>13049</v>
      </c>
      <c r="C4737" s="355" t="s">
        <v>730</v>
      </c>
      <c r="D4737" s="356">
        <v>289.11</v>
      </c>
    </row>
    <row r="4738" spans="1:4">
      <c r="A4738" s="353">
        <v>12428</v>
      </c>
      <c r="B4738" s="354" t="s">
        <v>13050</v>
      </c>
      <c r="C4738" s="355" t="s">
        <v>730</v>
      </c>
      <c r="D4738" s="356">
        <v>185.57</v>
      </c>
    </row>
    <row r="4739" spans="1:4">
      <c r="A4739" s="353">
        <v>12430</v>
      </c>
      <c r="B4739" s="354" t="s">
        <v>13051</v>
      </c>
      <c r="C4739" s="355" t="s">
        <v>730</v>
      </c>
      <c r="D4739" s="356">
        <v>62.15</v>
      </c>
    </row>
    <row r="4740" spans="1:4">
      <c r="A4740" s="353">
        <v>12429</v>
      </c>
      <c r="B4740" s="354" t="s">
        <v>13052</v>
      </c>
      <c r="C4740" s="355" t="s">
        <v>730</v>
      </c>
      <c r="D4740" s="356">
        <v>467.5</v>
      </c>
    </row>
    <row r="4741" spans="1:4">
      <c r="A4741" s="353">
        <v>12431</v>
      </c>
      <c r="B4741" s="354" t="s">
        <v>13053</v>
      </c>
      <c r="C4741" s="355" t="s">
        <v>730</v>
      </c>
      <c r="D4741" s="356">
        <v>795.6</v>
      </c>
    </row>
    <row r="4742" spans="1:4">
      <c r="A4742" s="353">
        <v>12432</v>
      </c>
      <c r="B4742" s="354" t="s">
        <v>13054</v>
      </c>
      <c r="C4742" s="355" t="s">
        <v>730</v>
      </c>
      <c r="D4742" s="356">
        <v>163.63</v>
      </c>
    </row>
    <row r="4743" spans="1:4">
      <c r="A4743" s="353">
        <v>12434</v>
      </c>
      <c r="B4743" s="354" t="s">
        <v>13055</v>
      </c>
      <c r="C4743" s="355" t="s">
        <v>730</v>
      </c>
      <c r="D4743" s="356">
        <v>53.32</v>
      </c>
    </row>
    <row r="4744" spans="1:4">
      <c r="A4744" s="353">
        <v>12433</v>
      </c>
      <c r="B4744" s="354" t="s">
        <v>13056</v>
      </c>
      <c r="C4744" s="355" t="s">
        <v>730</v>
      </c>
      <c r="D4744" s="356">
        <v>104.17</v>
      </c>
    </row>
    <row r="4745" spans="1:4">
      <c r="A4745" s="353">
        <v>12435</v>
      </c>
      <c r="B4745" s="354" t="s">
        <v>13057</v>
      </c>
      <c r="C4745" s="355" t="s">
        <v>730</v>
      </c>
      <c r="D4745" s="356">
        <v>322.38</v>
      </c>
    </row>
    <row r="4746" spans="1:4">
      <c r="A4746" s="353">
        <v>12437</v>
      </c>
      <c r="B4746" s="354" t="s">
        <v>13058</v>
      </c>
      <c r="C4746" s="355" t="s">
        <v>730</v>
      </c>
      <c r="D4746" s="356">
        <v>260.36</v>
      </c>
    </row>
    <row r="4747" spans="1:4">
      <c r="A4747" s="353">
        <v>12439</v>
      </c>
      <c r="B4747" s="354" t="s">
        <v>13059</v>
      </c>
      <c r="C4747" s="355" t="s">
        <v>730</v>
      </c>
      <c r="D4747" s="356">
        <v>83.56</v>
      </c>
    </row>
    <row r="4748" spans="1:4">
      <c r="A4748" s="353">
        <v>12438</v>
      </c>
      <c r="B4748" s="354" t="s">
        <v>13060</v>
      </c>
      <c r="C4748" s="355" t="s">
        <v>730</v>
      </c>
      <c r="D4748" s="356">
        <v>471.17</v>
      </c>
    </row>
    <row r="4749" spans="1:4">
      <c r="A4749" s="353">
        <v>12436</v>
      </c>
      <c r="B4749" s="354" t="s">
        <v>13061</v>
      </c>
      <c r="C4749" s="355" t="s">
        <v>730</v>
      </c>
      <c r="D4749" s="356">
        <v>595.19000000000005</v>
      </c>
    </row>
    <row r="4750" spans="1:4">
      <c r="A4750" s="353">
        <v>36357</v>
      </c>
      <c r="B4750" s="354" t="s">
        <v>13062</v>
      </c>
      <c r="C4750" s="355" t="s">
        <v>730</v>
      </c>
      <c r="D4750" s="356">
        <v>159.41999999999999</v>
      </c>
    </row>
    <row r="4751" spans="1:4">
      <c r="A4751" s="353">
        <v>12424</v>
      </c>
      <c r="B4751" s="354" t="s">
        <v>13063</v>
      </c>
      <c r="C4751" s="355" t="s">
        <v>730</v>
      </c>
      <c r="D4751" s="356">
        <v>107.25</v>
      </c>
    </row>
    <row r="4752" spans="1:4">
      <c r="A4752" s="353">
        <v>12440</v>
      </c>
      <c r="B4752" s="354" t="s">
        <v>13064</v>
      </c>
      <c r="C4752" s="355" t="s">
        <v>730</v>
      </c>
      <c r="D4752" s="356">
        <v>103.67</v>
      </c>
    </row>
    <row r="4753" spans="1:4">
      <c r="A4753" s="353">
        <v>9884</v>
      </c>
      <c r="B4753" s="354" t="s">
        <v>13065</v>
      </c>
      <c r="C4753" s="355" t="s">
        <v>730</v>
      </c>
      <c r="D4753" s="356">
        <v>77.319999999999993</v>
      </c>
    </row>
    <row r="4754" spans="1:4">
      <c r="A4754" s="353">
        <v>9888</v>
      </c>
      <c r="B4754" s="354" t="s">
        <v>13066</v>
      </c>
      <c r="C4754" s="355" t="s">
        <v>730</v>
      </c>
      <c r="D4754" s="356">
        <v>62.13</v>
      </c>
    </row>
    <row r="4755" spans="1:4">
      <c r="A4755" s="353">
        <v>9883</v>
      </c>
      <c r="B4755" s="354" t="s">
        <v>13067</v>
      </c>
      <c r="C4755" s="355" t="s">
        <v>730</v>
      </c>
      <c r="D4755" s="356">
        <v>27.11</v>
      </c>
    </row>
    <row r="4756" spans="1:4">
      <c r="A4756" s="353">
        <v>9886</v>
      </c>
      <c r="B4756" s="354" t="s">
        <v>13068</v>
      </c>
      <c r="C4756" s="355" t="s">
        <v>730</v>
      </c>
      <c r="D4756" s="356">
        <v>37.130000000000003</v>
      </c>
    </row>
    <row r="4757" spans="1:4">
      <c r="A4757" s="353">
        <v>9889</v>
      </c>
      <c r="B4757" s="354" t="s">
        <v>13069</v>
      </c>
      <c r="C4757" s="355" t="s">
        <v>730</v>
      </c>
      <c r="D4757" s="356">
        <v>188.12</v>
      </c>
    </row>
    <row r="4758" spans="1:4">
      <c r="A4758" s="353">
        <v>9887</v>
      </c>
      <c r="B4758" s="354" t="s">
        <v>13070</v>
      </c>
      <c r="C4758" s="355" t="s">
        <v>730</v>
      </c>
      <c r="D4758" s="356">
        <v>113.7</v>
      </c>
    </row>
    <row r="4759" spans="1:4">
      <c r="A4759" s="353">
        <v>9885</v>
      </c>
      <c r="B4759" s="354" t="s">
        <v>13071</v>
      </c>
      <c r="C4759" s="355" t="s">
        <v>730</v>
      </c>
      <c r="D4759" s="356">
        <v>35.9</v>
      </c>
    </row>
    <row r="4760" spans="1:4">
      <c r="A4760" s="353">
        <v>9890</v>
      </c>
      <c r="B4760" s="354" t="s">
        <v>13072</v>
      </c>
      <c r="C4760" s="355" t="s">
        <v>730</v>
      </c>
      <c r="D4760" s="356">
        <v>291.45</v>
      </c>
    </row>
    <row r="4761" spans="1:4">
      <c r="A4761" s="353">
        <v>9891</v>
      </c>
      <c r="B4761" s="354" t="s">
        <v>13073</v>
      </c>
      <c r="C4761" s="355" t="s">
        <v>730</v>
      </c>
      <c r="D4761" s="356">
        <v>409.14</v>
      </c>
    </row>
    <row r="4762" spans="1:4">
      <c r="A4762" s="353">
        <v>36313</v>
      </c>
      <c r="B4762" s="354" t="s">
        <v>13074</v>
      </c>
      <c r="C4762" s="355" t="s">
        <v>730</v>
      </c>
      <c r="D4762" s="356">
        <v>16.68</v>
      </c>
    </row>
    <row r="4763" spans="1:4">
      <c r="A4763" s="353">
        <v>36316</v>
      </c>
      <c r="B4763" s="354" t="s">
        <v>13075</v>
      </c>
      <c r="C4763" s="355" t="s">
        <v>730</v>
      </c>
      <c r="D4763" s="356">
        <v>25.98</v>
      </c>
    </row>
    <row r="4764" spans="1:4">
      <c r="A4764" s="353">
        <v>64</v>
      </c>
      <c r="B4764" s="354" t="s">
        <v>13076</v>
      </c>
      <c r="C4764" s="355" t="s">
        <v>730</v>
      </c>
      <c r="D4764" s="356">
        <v>4.79</v>
      </c>
    </row>
    <row r="4765" spans="1:4">
      <c r="A4765" s="353">
        <v>37423</v>
      </c>
      <c r="B4765" s="354" t="s">
        <v>13077</v>
      </c>
      <c r="C4765" s="355" t="s">
        <v>730</v>
      </c>
      <c r="D4765" s="356">
        <v>11.84</v>
      </c>
    </row>
    <row r="4766" spans="1:4">
      <c r="A4766" s="353">
        <v>9892</v>
      </c>
      <c r="B4766" s="354" t="s">
        <v>13078</v>
      </c>
      <c r="C4766" s="355" t="s">
        <v>730</v>
      </c>
      <c r="D4766" s="356">
        <v>6.78</v>
      </c>
    </row>
    <row r="4767" spans="1:4">
      <c r="A4767" s="353">
        <v>9901</v>
      </c>
      <c r="B4767" s="354" t="s">
        <v>13079</v>
      </c>
      <c r="C4767" s="355" t="s">
        <v>730</v>
      </c>
      <c r="D4767" s="356">
        <v>32.82</v>
      </c>
    </row>
    <row r="4768" spans="1:4">
      <c r="A4768" s="353">
        <v>9900</v>
      </c>
      <c r="B4768" s="354" t="s">
        <v>13080</v>
      </c>
      <c r="C4768" s="355" t="s">
        <v>730</v>
      </c>
      <c r="D4768" s="356">
        <v>19.02</v>
      </c>
    </row>
    <row r="4769" spans="1:4">
      <c r="A4769" s="353">
        <v>9899</v>
      </c>
      <c r="B4769" s="354" t="s">
        <v>13081</v>
      </c>
      <c r="C4769" s="355" t="s">
        <v>730</v>
      </c>
      <c r="D4769" s="356">
        <v>8.5299999999999994</v>
      </c>
    </row>
    <row r="4770" spans="1:4">
      <c r="A4770" s="353">
        <v>9908</v>
      </c>
      <c r="B4770" s="354" t="s">
        <v>13082</v>
      </c>
      <c r="C4770" s="355" t="s">
        <v>730</v>
      </c>
      <c r="D4770" s="356">
        <v>383.37</v>
      </c>
    </row>
    <row r="4771" spans="1:4">
      <c r="A4771" s="353">
        <v>9905</v>
      </c>
      <c r="B4771" s="354" t="s">
        <v>13083</v>
      </c>
      <c r="C4771" s="355" t="s">
        <v>730</v>
      </c>
      <c r="D4771" s="356">
        <v>6.67</v>
      </c>
    </row>
    <row r="4772" spans="1:4">
      <c r="A4772" s="353">
        <v>9906</v>
      </c>
      <c r="B4772" s="354" t="s">
        <v>13084</v>
      </c>
      <c r="C4772" s="355" t="s">
        <v>730</v>
      </c>
      <c r="D4772" s="356">
        <v>8.0399999999999991</v>
      </c>
    </row>
    <row r="4773" spans="1:4">
      <c r="A4773" s="353">
        <v>9895</v>
      </c>
      <c r="B4773" s="354" t="s">
        <v>13085</v>
      </c>
      <c r="C4773" s="355" t="s">
        <v>730</v>
      </c>
      <c r="D4773" s="356">
        <v>13.54</v>
      </c>
    </row>
    <row r="4774" spans="1:4">
      <c r="A4774" s="353">
        <v>9894</v>
      </c>
      <c r="B4774" s="354" t="s">
        <v>13086</v>
      </c>
      <c r="C4774" s="355" t="s">
        <v>730</v>
      </c>
      <c r="D4774" s="356">
        <v>26.05</v>
      </c>
    </row>
    <row r="4775" spans="1:4">
      <c r="A4775" s="353">
        <v>9897</v>
      </c>
      <c r="B4775" s="354" t="s">
        <v>13087</v>
      </c>
      <c r="C4775" s="355" t="s">
        <v>730</v>
      </c>
      <c r="D4775" s="356">
        <v>27.81</v>
      </c>
    </row>
    <row r="4776" spans="1:4">
      <c r="A4776" s="353">
        <v>9910</v>
      </c>
      <c r="B4776" s="354" t="s">
        <v>13088</v>
      </c>
      <c r="C4776" s="355" t="s">
        <v>730</v>
      </c>
      <c r="D4776" s="356">
        <v>72.36</v>
      </c>
    </row>
    <row r="4777" spans="1:4">
      <c r="A4777" s="353">
        <v>9909</v>
      </c>
      <c r="B4777" s="354" t="s">
        <v>13089</v>
      </c>
      <c r="C4777" s="355" t="s">
        <v>730</v>
      </c>
      <c r="D4777" s="356">
        <v>147.37</v>
      </c>
    </row>
    <row r="4778" spans="1:4">
      <c r="A4778" s="353">
        <v>9907</v>
      </c>
      <c r="B4778" s="354" t="s">
        <v>13090</v>
      </c>
      <c r="C4778" s="355" t="s">
        <v>730</v>
      </c>
      <c r="D4778" s="356">
        <v>174</v>
      </c>
    </row>
    <row r="4779" spans="1:4" ht="30">
      <c r="A4779" s="353">
        <v>20973</v>
      </c>
      <c r="B4779" s="354" t="s">
        <v>13091</v>
      </c>
      <c r="C4779" s="355" t="s">
        <v>730</v>
      </c>
      <c r="D4779" s="356">
        <v>175.15</v>
      </c>
    </row>
    <row r="4780" spans="1:4" ht="30">
      <c r="A4780" s="353">
        <v>20974</v>
      </c>
      <c r="B4780" s="354" t="s">
        <v>13092</v>
      </c>
      <c r="C4780" s="355" t="s">
        <v>730</v>
      </c>
      <c r="D4780" s="356">
        <v>250.59</v>
      </c>
    </row>
    <row r="4781" spans="1:4">
      <c r="A4781" s="353">
        <v>37989</v>
      </c>
      <c r="B4781" s="354" t="s">
        <v>13093</v>
      </c>
      <c r="C4781" s="355" t="s">
        <v>730</v>
      </c>
      <c r="D4781" s="356">
        <v>14.38</v>
      </c>
    </row>
    <row r="4782" spans="1:4">
      <c r="A4782" s="353">
        <v>37990</v>
      </c>
      <c r="B4782" s="354" t="s">
        <v>13094</v>
      </c>
      <c r="C4782" s="355" t="s">
        <v>730</v>
      </c>
      <c r="D4782" s="356">
        <v>15.86</v>
      </c>
    </row>
    <row r="4783" spans="1:4">
      <c r="A4783" s="353">
        <v>37991</v>
      </c>
      <c r="B4783" s="354" t="s">
        <v>13095</v>
      </c>
      <c r="C4783" s="355" t="s">
        <v>730</v>
      </c>
      <c r="D4783" s="356">
        <v>21.11</v>
      </c>
    </row>
    <row r="4784" spans="1:4">
      <c r="A4784" s="353">
        <v>37992</v>
      </c>
      <c r="B4784" s="354" t="s">
        <v>13096</v>
      </c>
      <c r="C4784" s="355" t="s">
        <v>730</v>
      </c>
      <c r="D4784" s="356">
        <v>32.75</v>
      </c>
    </row>
    <row r="4785" spans="1:4">
      <c r="A4785" s="353">
        <v>37993</v>
      </c>
      <c r="B4785" s="354" t="s">
        <v>13097</v>
      </c>
      <c r="C4785" s="355" t="s">
        <v>730</v>
      </c>
      <c r="D4785" s="356">
        <v>49.69</v>
      </c>
    </row>
    <row r="4786" spans="1:4">
      <c r="A4786" s="353">
        <v>37994</v>
      </c>
      <c r="B4786" s="354" t="s">
        <v>13098</v>
      </c>
      <c r="C4786" s="355" t="s">
        <v>730</v>
      </c>
      <c r="D4786" s="356">
        <v>118.32</v>
      </c>
    </row>
    <row r="4787" spans="1:4">
      <c r="A4787" s="353">
        <v>37995</v>
      </c>
      <c r="B4787" s="354" t="s">
        <v>13099</v>
      </c>
      <c r="C4787" s="355" t="s">
        <v>730</v>
      </c>
      <c r="D4787" s="356">
        <v>154.22999999999999</v>
      </c>
    </row>
    <row r="4788" spans="1:4">
      <c r="A4788" s="353">
        <v>37996</v>
      </c>
      <c r="B4788" s="354" t="s">
        <v>13100</v>
      </c>
      <c r="C4788" s="355" t="s">
        <v>730</v>
      </c>
      <c r="D4788" s="356">
        <v>234.85</v>
      </c>
    </row>
    <row r="4789" spans="1:4">
      <c r="A4789" s="353">
        <v>13883</v>
      </c>
      <c r="B4789" s="354" t="s">
        <v>13101</v>
      </c>
      <c r="C4789" s="355" t="s">
        <v>730</v>
      </c>
      <c r="D4789" s="356">
        <v>150170.97</v>
      </c>
    </row>
    <row r="4790" spans="1:4">
      <c r="A4790" s="353">
        <v>38604</v>
      </c>
      <c r="B4790" s="354" t="s">
        <v>13102</v>
      </c>
      <c r="C4790" s="355" t="s">
        <v>730</v>
      </c>
      <c r="D4790" s="356">
        <v>187035.95</v>
      </c>
    </row>
    <row r="4791" spans="1:4" ht="30">
      <c r="A4791" s="353">
        <v>10601</v>
      </c>
      <c r="B4791" s="354" t="s">
        <v>13103</v>
      </c>
      <c r="C4791" s="355" t="s">
        <v>730</v>
      </c>
      <c r="D4791" s="356">
        <v>3638222.43</v>
      </c>
    </row>
    <row r="4792" spans="1:4">
      <c r="A4792" s="353">
        <v>44469</v>
      </c>
      <c r="B4792" s="354" t="s">
        <v>13104</v>
      </c>
      <c r="C4792" s="355" t="s">
        <v>730</v>
      </c>
      <c r="D4792" s="356">
        <v>9579311.2599999998</v>
      </c>
    </row>
    <row r="4793" spans="1:4">
      <c r="A4793" s="353">
        <v>13894</v>
      </c>
      <c r="B4793" s="354" t="s">
        <v>13105</v>
      </c>
      <c r="C4793" s="355" t="s">
        <v>730</v>
      </c>
      <c r="D4793" s="356">
        <v>399604.75</v>
      </c>
    </row>
    <row r="4794" spans="1:4">
      <c r="A4794" s="353">
        <v>13895</v>
      </c>
      <c r="B4794" s="354" t="s">
        <v>13106</v>
      </c>
      <c r="C4794" s="355" t="s">
        <v>730</v>
      </c>
      <c r="D4794" s="356">
        <v>537335.18000000005</v>
      </c>
    </row>
    <row r="4795" spans="1:4">
      <c r="A4795" s="353">
        <v>13892</v>
      </c>
      <c r="B4795" s="354" t="s">
        <v>13107</v>
      </c>
      <c r="C4795" s="355" t="s">
        <v>730</v>
      </c>
      <c r="D4795" s="356">
        <v>658491.12</v>
      </c>
    </row>
    <row r="4796" spans="1:4">
      <c r="A4796" s="353">
        <v>9914</v>
      </c>
      <c r="B4796" s="354" t="s">
        <v>13108</v>
      </c>
      <c r="C4796" s="355" t="s">
        <v>730</v>
      </c>
      <c r="D4796" s="356">
        <v>712400</v>
      </c>
    </row>
    <row r="4797" spans="1:4" ht="45">
      <c r="A4797" s="353">
        <v>36485</v>
      </c>
      <c r="B4797" s="354" t="s">
        <v>13109</v>
      </c>
      <c r="C4797" s="355" t="s">
        <v>730</v>
      </c>
      <c r="D4797" s="356">
        <v>665336.65</v>
      </c>
    </row>
    <row r="4798" spans="1:4" ht="30">
      <c r="A4798" s="353">
        <v>9912</v>
      </c>
      <c r="B4798" s="354" t="s">
        <v>13110</v>
      </c>
      <c r="C4798" s="355" t="s">
        <v>730</v>
      </c>
      <c r="D4798" s="356">
        <v>2961923</v>
      </c>
    </row>
    <row r="4799" spans="1:4" ht="30">
      <c r="A4799" s="353">
        <v>9921</v>
      </c>
      <c r="B4799" s="354" t="s">
        <v>13111</v>
      </c>
      <c r="C4799" s="355" t="s">
        <v>730</v>
      </c>
      <c r="D4799" s="356">
        <v>1527899.98</v>
      </c>
    </row>
    <row r="4800" spans="1:4" ht="30">
      <c r="A4800" s="353">
        <v>21112</v>
      </c>
      <c r="B4800" s="354" t="s">
        <v>13112</v>
      </c>
      <c r="C4800" s="355" t="s">
        <v>730</v>
      </c>
      <c r="D4800" s="356">
        <v>257.33999999999997</v>
      </c>
    </row>
    <row r="4801" spans="1:4">
      <c r="A4801" s="353">
        <v>10228</v>
      </c>
      <c r="B4801" s="354" t="s">
        <v>13113</v>
      </c>
      <c r="C4801" s="355" t="s">
        <v>730</v>
      </c>
      <c r="D4801" s="356">
        <v>298.95</v>
      </c>
    </row>
    <row r="4802" spans="1:4">
      <c r="A4802" s="353">
        <v>11781</v>
      </c>
      <c r="B4802" s="354" t="s">
        <v>13114</v>
      </c>
      <c r="C4802" s="355" t="s">
        <v>730</v>
      </c>
      <c r="D4802" s="356">
        <v>242.18</v>
      </c>
    </row>
    <row r="4803" spans="1:4" ht="30">
      <c r="A4803" s="353">
        <v>37588</v>
      </c>
      <c r="B4803" s="354" t="s">
        <v>13115</v>
      </c>
      <c r="C4803" s="355" t="s">
        <v>730</v>
      </c>
      <c r="D4803" s="356">
        <v>66.569999999999993</v>
      </c>
    </row>
    <row r="4804" spans="1:4">
      <c r="A4804" s="353">
        <v>11746</v>
      </c>
      <c r="B4804" s="354" t="s">
        <v>13116</v>
      </c>
      <c r="C4804" s="355" t="s">
        <v>730</v>
      </c>
      <c r="D4804" s="356">
        <v>88.05</v>
      </c>
    </row>
    <row r="4805" spans="1:4">
      <c r="A4805" s="353">
        <v>11751</v>
      </c>
      <c r="B4805" s="354" t="s">
        <v>13117</v>
      </c>
      <c r="C4805" s="355" t="s">
        <v>730</v>
      </c>
      <c r="D4805" s="356">
        <v>158.15</v>
      </c>
    </row>
    <row r="4806" spans="1:4">
      <c r="A4806" s="353">
        <v>11750</v>
      </c>
      <c r="B4806" s="354" t="s">
        <v>13118</v>
      </c>
      <c r="C4806" s="355" t="s">
        <v>730</v>
      </c>
      <c r="D4806" s="356">
        <v>131.24</v>
      </c>
    </row>
    <row r="4807" spans="1:4">
      <c r="A4807" s="353">
        <v>11748</v>
      </c>
      <c r="B4807" s="354" t="s">
        <v>13119</v>
      </c>
      <c r="C4807" s="355" t="s">
        <v>730</v>
      </c>
      <c r="D4807" s="356">
        <v>56.5</v>
      </c>
    </row>
    <row r="4808" spans="1:4">
      <c r="A4808" s="353">
        <v>11747</v>
      </c>
      <c r="B4808" s="354" t="s">
        <v>13120</v>
      </c>
      <c r="C4808" s="355" t="s">
        <v>730</v>
      </c>
      <c r="D4808" s="356">
        <v>243.86</v>
      </c>
    </row>
    <row r="4809" spans="1:4">
      <c r="A4809" s="353">
        <v>11749</v>
      </c>
      <c r="B4809" s="354" t="s">
        <v>13121</v>
      </c>
      <c r="C4809" s="355" t="s">
        <v>730</v>
      </c>
      <c r="D4809" s="356">
        <v>65.22</v>
      </c>
    </row>
    <row r="4810" spans="1:4" ht="30">
      <c r="A4810" s="353">
        <v>10236</v>
      </c>
      <c r="B4810" s="354" t="s">
        <v>13122</v>
      </c>
      <c r="C4810" s="355" t="s">
        <v>730</v>
      </c>
      <c r="D4810" s="356">
        <v>132.34</v>
      </c>
    </row>
    <row r="4811" spans="1:4" ht="30">
      <c r="A4811" s="353">
        <v>10233</v>
      </c>
      <c r="B4811" s="354" t="s">
        <v>13123</v>
      </c>
      <c r="C4811" s="355" t="s">
        <v>730</v>
      </c>
      <c r="D4811" s="356">
        <v>124.01</v>
      </c>
    </row>
    <row r="4812" spans="1:4" ht="30">
      <c r="A4812" s="353">
        <v>10234</v>
      </c>
      <c r="B4812" s="354" t="s">
        <v>13124</v>
      </c>
      <c r="C4812" s="355" t="s">
        <v>730</v>
      </c>
      <c r="D4812" s="356">
        <v>78.12</v>
      </c>
    </row>
    <row r="4813" spans="1:4" ht="30">
      <c r="A4813" s="353">
        <v>10231</v>
      </c>
      <c r="B4813" s="354" t="s">
        <v>13125</v>
      </c>
      <c r="C4813" s="355" t="s">
        <v>730</v>
      </c>
      <c r="D4813" s="356">
        <v>358.24</v>
      </c>
    </row>
    <row r="4814" spans="1:4" ht="30">
      <c r="A4814" s="353">
        <v>10232</v>
      </c>
      <c r="B4814" s="354" t="s">
        <v>13126</v>
      </c>
      <c r="C4814" s="355" t="s">
        <v>730</v>
      </c>
      <c r="D4814" s="356">
        <v>200.46</v>
      </c>
    </row>
    <row r="4815" spans="1:4" ht="30">
      <c r="A4815" s="353">
        <v>10229</v>
      </c>
      <c r="B4815" s="354" t="s">
        <v>13127</v>
      </c>
      <c r="C4815" s="355" t="s">
        <v>730</v>
      </c>
      <c r="D4815" s="356">
        <v>70.650000000000006</v>
      </c>
    </row>
    <row r="4816" spans="1:4" ht="30">
      <c r="A4816" s="353">
        <v>10235</v>
      </c>
      <c r="B4816" s="354" t="s">
        <v>13128</v>
      </c>
      <c r="C4816" s="355" t="s">
        <v>730</v>
      </c>
      <c r="D4816" s="356">
        <v>491.1</v>
      </c>
    </row>
    <row r="4817" spans="1:4" ht="30">
      <c r="A4817" s="353">
        <v>10230</v>
      </c>
      <c r="B4817" s="354" t="s">
        <v>13129</v>
      </c>
      <c r="C4817" s="355" t="s">
        <v>730</v>
      </c>
      <c r="D4817" s="356">
        <v>864.29</v>
      </c>
    </row>
    <row r="4818" spans="1:4" ht="30">
      <c r="A4818" s="353">
        <v>10409</v>
      </c>
      <c r="B4818" s="354" t="s">
        <v>13130</v>
      </c>
      <c r="C4818" s="355" t="s">
        <v>730</v>
      </c>
      <c r="D4818" s="356">
        <v>256.77</v>
      </c>
    </row>
    <row r="4819" spans="1:4" ht="30">
      <c r="A4819" s="353">
        <v>10411</v>
      </c>
      <c r="B4819" s="354" t="s">
        <v>13131</v>
      </c>
      <c r="C4819" s="355" t="s">
        <v>730</v>
      </c>
      <c r="D4819" s="356">
        <v>229.76</v>
      </c>
    </row>
    <row r="4820" spans="1:4" ht="30">
      <c r="A4820" s="353">
        <v>10404</v>
      </c>
      <c r="B4820" s="354" t="s">
        <v>13132</v>
      </c>
      <c r="C4820" s="355" t="s">
        <v>730</v>
      </c>
      <c r="D4820" s="356">
        <v>93.18</v>
      </c>
    </row>
    <row r="4821" spans="1:4" ht="30">
      <c r="A4821" s="353">
        <v>10410</v>
      </c>
      <c r="B4821" s="354" t="s">
        <v>13133</v>
      </c>
      <c r="C4821" s="355" t="s">
        <v>730</v>
      </c>
      <c r="D4821" s="356">
        <v>153.47999999999999</v>
      </c>
    </row>
    <row r="4822" spans="1:4" ht="30">
      <c r="A4822" s="353">
        <v>10405</v>
      </c>
      <c r="B4822" s="354" t="s">
        <v>13134</v>
      </c>
      <c r="C4822" s="355" t="s">
        <v>730</v>
      </c>
      <c r="D4822" s="356">
        <v>514.44000000000005</v>
      </c>
    </row>
    <row r="4823" spans="1:4" ht="30">
      <c r="A4823" s="353">
        <v>10408</v>
      </c>
      <c r="B4823" s="354" t="s">
        <v>13135</v>
      </c>
      <c r="C4823" s="355" t="s">
        <v>730</v>
      </c>
      <c r="D4823" s="356">
        <v>359.74</v>
      </c>
    </row>
    <row r="4824" spans="1:4" ht="30">
      <c r="A4824" s="353">
        <v>10412</v>
      </c>
      <c r="B4824" s="354" t="s">
        <v>13136</v>
      </c>
      <c r="C4824" s="355" t="s">
        <v>730</v>
      </c>
      <c r="D4824" s="356">
        <v>112.92</v>
      </c>
    </row>
    <row r="4825" spans="1:4" ht="30">
      <c r="A4825" s="353">
        <v>10406</v>
      </c>
      <c r="B4825" s="354" t="s">
        <v>13137</v>
      </c>
      <c r="C4825" s="355" t="s">
        <v>730</v>
      </c>
      <c r="D4825" s="356">
        <v>710.55</v>
      </c>
    </row>
    <row r="4826" spans="1:4" ht="30">
      <c r="A4826" s="353">
        <v>10407</v>
      </c>
      <c r="B4826" s="354" t="s">
        <v>13138</v>
      </c>
      <c r="C4826" s="355" t="s">
        <v>730</v>
      </c>
      <c r="D4826" s="356">
        <v>1102.07</v>
      </c>
    </row>
    <row r="4827" spans="1:4" ht="30">
      <c r="A4827" s="353">
        <v>10416</v>
      </c>
      <c r="B4827" s="354" t="s">
        <v>13139</v>
      </c>
      <c r="C4827" s="355" t="s">
        <v>730</v>
      </c>
      <c r="D4827" s="356">
        <v>136.69999999999999</v>
      </c>
    </row>
    <row r="4828" spans="1:4" ht="30">
      <c r="A4828" s="353">
        <v>10419</v>
      </c>
      <c r="B4828" s="354" t="s">
        <v>13140</v>
      </c>
      <c r="C4828" s="355" t="s">
        <v>730</v>
      </c>
      <c r="D4828" s="356">
        <v>118.65</v>
      </c>
    </row>
    <row r="4829" spans="1:4" ht="30">
      <c r="A4829" s="353">
        <v>21092</v>
      </c>
      <c r="B4829" s="354" t="s">
        <v>13141</v>
      </c>
      <c r="C4829" s="355" t="s">
        <v>730</v>
      </c>
      <c r="D4829" s="356">
        <v>67.83</v>
      </c>
    </row>
    <row r="4830" spans="1:4">
      <c r="A4830" s="353">
        <v>10418</v>
      </c>
      <c r="B4830" s="354" t="s">
        <v>13142</v>
      </c>
      <c r="C4830" s="355" t="s">
        <v>730</v>
      </c>
      <c r="D4830" s="356">
        <v>79.09</v>
      </c>
    </row>
    <row r="4831" spans="1:4" ht="30">
      <c r="A4831" s="353">
        <v>12657</v>
      </c>
      <c r="B4831" s="354" t="s">
        <v>13143</v>
      </c>
      <c r="C4831" s="355" t="s">
        <v>730</v>
      </c>
      <c r="D4831" s="356">
        <v>319.16000000000003</v>
      </c>
    </row>
    <row r="4832" spans="1:4">
      <c r="A4832" s="353">
        <v>10417</v>
      </c>
      <c r="B4832" s="354" t="s">
        <v>13144</v>
      </c>
      <c r="C4832" s="355" t="s">
        <v>730</v>
      </c>
      <c r="D4832" s="356">
        <v>199.17</v>
      </c>
    </row>
    <row r="4833" spans="1:4" ht="30">
      <c r="A4833" s="353">
        <v>10413</v>
      </c>
      <c r="B4833" s="354" t="s">
        <v>13145</v>
      </c>
      <c r="C4833" s="355" t="s">
        <v>730</v>
      </c>
      <c r="D4833" s="356">
        <v>72.39</v>
      </c>
    </row>
    <row r="4834" spans="1:4">
      <c r="A4834" s="353">
        <v>10414</v>
      </c>
      <c r="B4834" s="354" t="s">
        <v>13146</v>
      </c>
      <c r="C4834" s="355" t="s">
        <v>730</v>
      </c>
      <c r="D4834" s="356">
        <v>435.84</v>
      </c>
    </row>
    <row r="4835" spans="1:4">
      <c r="A4835" s="353">
        <v>10415</v>
      </c>
      <c r="B4835" s="354" t="s">
        <v>13147</v>
      </c>
      <c r="C4835" s="355" t="s">
        <v>730</v>
      </c>
      <c r="D4835" s="356">
        <v>756.42</v>
      </c>
    </row>
    <row r="4836" spans="1:4">
      <c r="A4836" s="353">
        <v>38643</v>
      </c>
      <c r="B4836" s="354" t="s">
        <v>13148</v>
      </c>
      <c r="C4836" s="355" t="s">
        <v>730</v>
      </c>
      <c r="D4836" s="356">
        <v>52.9</v>
      </c>
    </row>
    <row r="4837" spans="1:4">
      <c r="A4837" s="353">
        <v>6157</v>
      </c>
      <c r="B4837" s="354" t="s">
        <v>13149</v>
      </c>
      <c r="C4837" s="355" t="s">
        <v>730</v>
      </c>
      <c r="D4837" s="356">
        <v>72.27</v>
      </c>
    </row>
    <row r="4838" spans="1:4">
      <c r="A4838" s="353">
        <v>6158</v>
      </c>
      <c r="B4838" s="354" t="s">
        <v>13150</v>
      </c>
      <c r="C4838" s="355" t="s">
        <v>730</v>
      </c>
      <c r="D4838" s="356">
        <v>6.75</v>
      </c>
    </row>
    <row r="4839" spans="1:4">
      <c r="A4839" s="353">
        <v>6153</v>
      </c>
      <c r="B4839" s="354" t="s">
        <v>13151</v>
      </c>
      <c r="C4839" s="355" t="s">
        <v>730</v>
      </c>
      <c r="D4839" s="356">
        <v>4.6399999999999997</v>
      </c>
    </row>
    <row r="4840" spans="1:4">
      <c r="A4840" s="353">
        <v>6156</v>
      </c>
      <c r="B4840" s="354" t="s">
        <v>13152</v>
      </c>
      <c r="C4840" s="355" t="s">
        <v>730</v>
      </c>
      <c r="D4840" s="356">
        <v>5.79</v>
      </c>
    </row>
    <row r="4841" spans="1:4">
      <c r="A4841" s="353">
        <v>6154</v>
      </c>
      <c r="B4841" s="354" t="s">
        <v>13153</v>
      </c>
      <c r="C4841" s="355" t="s">
        <v>730</v>
      </c>
      <c r="D4841" s="356">
        <v>8.25</v>
      </c>
    </row>
    <row r="4842" spans="1:4" ht="30">
      <c r="A4842" s="353">
        <v>6155</v>
      </c>
      <c r="B4842" s="354" t="s">
        <v>13154</v>
      </c>
      <c r="C4842" s="355" t="s">
        <v>730</v>
      </c>
      <c r="D4842" s="356">
        <v>19</v>
      </c>
    </row>
    <row r="4843" spans="1:4" ht="30">
      <c r="A4843" s="353">
        <v>43595</v>
      </c>
      <c r="B4843" s="354" t="s">
        <v>13155</v>
      </c>
      <c r="C4843" s="355" t="s">
        <v>730</v>
      </c>
      <c r="D4843" s="356">
        <v>18.54</v>
      </c>
    </row>
    <row r="4844" spans="1:4" ht="30">
      <c r="A4844" s="353">
        <v>43596</v>
      </c>
      <c r="B4844" s="354" t="s">
        <v>13156</v>
      </c>
      <c r="C4844" s="355" t="s">
        <v>730</v>
      </c>
      <c r="D4844" s="356">
        <v>21.43</v>
      </c>
    </row>
    <row r="4845" spans="1:4">
      <c r="A4845" s="353">
        <v>38108</v>
      </c>
      <c r="B4845" s="354" t="s">
        <v>13157</v>
      </c>
      <c r="C4845" s="355" t="s">
        <v>730</v>
      </c>
      <c r="D4845" s="356">
        <v>51.61</v>
      </c>
    </row>
    <row r="4846" spans="1:4" ht="30">
      <c r="A4846" s="353">
        <v>38087</v>
      </c>
      <c r="B4846" s="354" t="s">
        <v>13158</v>
      </c>
      <c r="C4846" s="355" t="s">
        <v>730</v>
      </c>
      <c r="D4846" s="356">
        <v>66.38</v>
      </c>
    </row>
    <row r="4847" spans="1:4">
      <c r="A4847" s="353">
        <v>38109</v>
      </c>
      <c r="B4847" s="354" t="s">
        <v>13159</v>
      </c>
      <c r="C4847" s="355" t="s">
        <v>730</v>
      </c>
      <c r="D4847" s="356">
        <v>82.48</v>
      </c>
    </row>
    <row r="4848" spans="1:4" ht="30">
      <c r="A4848" s="353">
        <v>38088</v>
      </c>
      <c r="B4848" s="354" t="s">
        <v>13160</v>
      </c>
      <c r="C4848" s="355" t="s">
        <v>730</v>
      </c>
      <c r="D4848" s="356">
        <v>86.73</v>
      </c>
    </row>
    <row r="4849" spans="1:4">
      <c r="A4849" s="353">
        <v>38110</v>
      </c>
      <c r="B4849" s="354" t="s">
        <v>13161</v>
      </c>
      <c r="C4849" s="355" t="s">
        <v>730</v>
      </c>
      <c r="D4849" s="356">
        <v>31.73</v>
      </c>
    </row>
    <row r="4850" spans="1:4" ht="45">
      <c r="A4850" s="353">
        <v>38089</v>
      </c>
      <c r="B4850" s="354" t="s">
        <v>13162</v>
      </c>
      <c r="C4850" s="355" t="s">
        <v>730</v>
      </c>
      <c r="D4850" s="356">
        <v>55.29</v>
      </c>
    </row>
    <row r="4851" spans="1:4">
      <c r="A4851" s="353">
        <v>38111</v>
      </c>
      <c r="B4851" s="354" t="s">
        <v>13163</v>
      </c>
      <c r="C4851" s="355" t="s">
        <v>730</v>
      </c>
      <c r="D4851" s="356">
        <v>35.479999999999997</v>
      </c>
    </row>
    <row r="4852" spans="1:4" ht="45">
      <c r="A4852" s="353">
        <v>38090</v>
      </c>
      <c r="B4852" s="354" t="s">
        <v>13164</v>
      </c>
      <c r="C4852" s="355" t="s">
        <v>730</v>
      </c>
      <c r="D4852" s="356">
        <v>57.15</v>
      </c>
    </row>
    <row r="4853" spans="1:4" ht="30">
      <c r="A4853" s="353">
        <v>13726</v>
      </c>
      <c r="B4853" s="354" t="s">
        <v>13165</v>
      </c>
      <c r="C4853" s="355" t="s">
        <v>730</v>
      </c>
      <c r="D4853" s="356">
        <v>68954.080000000002</v>
      </c>
    </row>
    <row r="4854" spans="1:4">
      <c r="A4854" s="353">
        <v>38400</v>
      </c>
      <c r="B4854" s="354" t="s">
        <v>13166</v>
      </c>
      <c r="C4854" s="355" t="s">
        <v>730</v>
      </c>
      <c r="D4854" s="356">
        <v>20.88</v>
      </c>
    </row>
    <row r="4855" spans="1:4" ht="30">
      <c r="A4855" s="353">
        <v>12627</v>
      </c>
      <c r="B4855" s="354" t="s">
        <v>13167</v>
      </c>
      <c r="C4855" s="355" t="s">
        <v>730</v>
      </c>
      <c r="D4855" s="356">
        <v>1.34</v>
      </c>
    </row>
    <row r="4856" spans="1:4">
      <c r="A4856" s="353">
        <v>39996</v>
      </c>
      <c r="B4856" s="354" t="s">
        <v>13168</v>
      </c>
      <c r="C4856" s="355" t="s">
        <v>732</v>
      </c>
      <c r="D4856" s="356">
        <v>3.57</v>
      </c>
    </row>
    <row r="4857" spans="1:4" ht="30">
      <c r="A4857" s="353">
        <v>10478</v>
      </c>
      <c r="B4857" s="354" t="s">
        <v>13169</v>
      </c>
      <c r="C4857" s="355" t="s">
        <v>734</v>
      </c>
      <c r="D4857" s="356">
        <v>36.950000000000003</v>
      </c>
    </row>
    <row r="4858" spans="1:4" ht="30">
      <c r="A4858" s="353">
        <v>10481</v>
      </c>
      <c r="B4858" s="354" t="s">
        <v>13170</v>
      </c>
      <c r="C4858" s="355" t="s">
        <v>734</v>
      </c>
      <c r="D4858" s="356">
        <v>32.86</v>
      </c>
    </row>
    <row r="4859" spans="1:4">
      <c r="A4859" s="353">
        <v>10475</v>
      </c>
      <c r="B4859" s="354" t="s">
        <v>13171</v>
      </c>
      <c r="C4859" s="355" t="s">
        <v>734</v>
      </c>
      <c r="D4859" s="356">
        <v>31.8</v>
      </c>
    </row>
    <row r="4860" spans="1:4">
      <c r="A4860" s="353">
        <v>4030</v>
      </c>
      <c r="B4860" s="354" t="s">
        <v>13172</v>
      </c>
      <c r="C4860" s="355" t="s">
        <v>731</v>
      </c>
      <c r="D4860" s="356">
        <v>7.8</v>
      </c>
    </row>
    <row r="4861" spans="1:4">
      <c r="A4861" s="353">
        <v>4031</v>
      </c>
      <c r="B4861" s="354" t="s">
        <v>13173</v>
      </c>
      <c r="C4861" s="355" t="s">
        <v>731</v>
      </c>
      <c r="D4861" s="356">
        <v>36.659999999999997</v>
      </c>
    </row>
    <row r="4862" spans="1:4">
      <c r="A4862" s="353">
        <v>39399</v>
      </c>
      <c r="B4862" s="354" t="s">
        <v>13174</v>
      </c>
      <c r="C4862" s="355" t="s">
        <v>730</v>
      </c>
      <c r="D4862" s="356">
        <v>1360.93</v>
      </c>
    </row>
    <row r="4863" spans="1:4">
      <c r="A4863" s="353">
        <v>39400</v>
      </c>
      <c r="B4863" s="354" t="s">
        <v>13175</v>
      </c>
      <c r="C4863" s="355" t="s">
        <v>730</v>
      </c>
      <c r="D4863" s="356">
        <v>1479.28</v>
      </c>
    </row>
    <row r="4864" spans="1:4">
      <c r="A4864" s="353">
        <v>39401</v>
      </c>
      <c r="B4864" s="354" t="s">
        <v>13176</v>
      </c>
      <c r="C4864" s="355" t="s">
        <v>730</v>
      </c>
      <c r="D4864" s="356">
        <v>1659.39</v>
      </c>
    </row>
    <row r="4865" spans="1:4" ht="30">
      <c r="A4865" s="353">
        <v>11652</v>
      </c>
      <c r="B4865" s="354" t="s">
        <v>13177</v>
      </c>
      <c r="C4865" s="355" t="s">
        <v>730</v>
      </c>
      <c r="D4865" s="356">
        <v>3570</v>
      </c>
    </row>
    <row r="4866" spans="1:4" ht="30">
      <c r="A4866" s="353">
        <v>13896</v>
      </c>
      <c r="B4866" s="354" t="s">
        <v>13178</v>
      </c>
      <c r="C4866" s="355" t="s">
        <v>730</v>
      </c>
      <c r="D4866" s="356">
        <v>3202.6</v>
      </c>
    </row>
    <row r="4867" spans="1:4" ht="30">
      <c r="A4867" s="353">
        <v>13475</v>
      </c>
      <c r="B4867" s="354" t="s">
        <v>13179</v>
      </c>
      <c r="C4867" s="355" t="s">
        <v>730</v>
      </c>
      <c r="D4867" s="356">
        <v>3901.15</v>
      </c>
    </row>
    <row r="4868" spans="1:4" ht="30">
      <c r="A4868" s="353">
        <v>44491</v>
      </c>
      <c r="B4868" s="354" t="s">
        <v>13180</v>
      </c>
      <c r="C4868" s="355" t="s">
        <v>730</v>
      </c>
      <c r="D4868" s="356">
        <v>3731255.48</v>
      </c>
    </row>
    <row r="4869" spans="1:4" ht="30">
      <c r="A4869" s="353">
        <v>44470</v>
      </c>
      <c r="B4869" s="354" t="s">
        <v>13181</v>
      </c>
      <c r="C4869" s="355" t="s">
        <v>730</v>
      </c>
      <c r="D4869" s="356">
        <v>1570815.25</v>
      </c>
    </row>
    <row r="4870" spans="1:4" ht="30">
      <c r="A4870" s="353">
        <v>13476</v>
      </c>
      <c r="B4870" s="354" t="s">
        <v>13182</v>
      </c>
      <c r="C4870" s="355" t="s">
        <v>730</v>
      </c>
      <c r="D4870" s="356">
        <v>1582198.08</v>
      </c>
    </row>
    <row r="4871" spans="1:4" ht="30">
      <c r="A4871" s="353">
        <v>10488</v>
      </c>
      <c r="B4871" s="354" t="s">
        <v>13183</v>
      </c>
      <c r="C4871" s="355" t="s">
        <v>730</v>
      </c>
      <c r="D4871" s="356">
        <v>1916850</v>
      </c>
    </row>
    <row r="4872" spans="1:4" ht="30">
      <c r="A4872" s="353">
        <v>13606</v>
      </c>
      <c r="B4872" s="354" t="s">
        <v>13184</v>
      </c>
      <c r="C4872" s="355" t="s">
        <v>730</v>
      </c>
      <c r="D4872" s="356">
        <v>1698301.68</v>
      </c>
    </row>
    <row r="4873" spans="1:4">
      <c r="A4873" s="353">
        <v>10489</v>
      </c>
      <c r="B4873" s="354" t="s">
        <v>13185</v>
      </c>
      <c r="C4873" s="355" t="s">
        <v>736</v>
      </c>
      <c r="D4873" s="356">
        <v>26.04</v>
      </c>
    </row>
    <row r="4874" spans="1:4">
      <c r="A4874" s="353">
        <v>41073</v>
      </c>
      <c r="B4874" s="354" t="s">
        <v>13186</v>
      </c>
      <c r="C4874" s="355" t="s">
        <v>737</v>
      </c>
      <c r="D4874" s="356">
        <v>4561.9799999999996</v>
      </c>
    </row>
    <row r="4875" spans="1:4" ht="30">
      <c r="A4875" s="353">
        <v>34391</v>
      </c>
      <c r="B4875" s="354" t="s">
        <v>13187</v>
      </c>
      <c r="C4875" s="355" t="s">
        <v>731</v>
      </c>
      <c r="D4875" s="356">
        <v>615.19000000000005</v>
      </c>
    </row>
    <row r="4876" spans="1:4" ht="30">
      <c r="A4876" s="353">
        <v>10496</v>
      </c>
      <c r="B4876" s="354" t="s">
        <v>13188</v>
      </c>
      <c r="C4876" s="355" t="s">
        <v>731</v>
      </c>
      <c r="D4876" s="356">
        <v>535.41</v>
      </c>
    </row>
    <row r="4877" spans="1:4" ht="30">
      <c r="A4877" s="353">
        <v>10497</v>
      </c>
      <c r="B4877" s="354" t="s">
        <v>13189</v>
      </c>
      <c r="C4877" s="355" t="s">
        <v>731</v>
      </c>
      <c r="D4877" s="356">
        <v>1392.08</v>
      </c>
    </row>
    <row r="4878" spans="1:4" ht="30">
      <c r="A4878" s="353">
        <v>10504</v>
      </c>
      <c r="B4878" s="354" t="s">
        <v>13190</v>
      </c>
      <c r="C4878" s="355" t="s">
        <v>731</v>
      </c>
      <c r="D4878" s="356">
        <v>1627.66</v>
      </c>
    </row>
    <row r="4879" spans="1:4">
      <c r="A4879" s="353">
        <v>34390</v>
      </c>
      <c r="B4879" s="354" t="s">
        <v>13191</v>
      </c>
      <c r="C4879" s="355" t="s">
        <v>731</v>
      </c>
      <c r="D4879" s="356">
        <v>479.73</v>
      </c>
    </row>
    <row r="4880" spans="1:4">
      <c r="A4880" s="353">
        <v>34389</v>
      </c>
      <c r="B4880" s="354" t="s">
        <v>13192</v>
      </c>
      <c r="C4880" s="355" t="s">
        <v>731</v>
      </c>
      <c r="D4880" s="356">
        <v>149.91</v>
      </c>
    </row>
    <row r="4881" spans="1:4">
      <c r="A4881" s="353">
        <v>34388</v>
      </c>
      <c r="B4881" s="354" t="s">
        <v>13193</v>
      </c>
      <c r="C4881" s="355" t="s">
        <v>731</v>
      </c>
      <c r="D4881" s="356">
        <v>213.07</v>
      </c>
    </row>
    <row r="4882" spans="1:4">
      <c r="A4882" s="353">
        <v>34387</v>
      </c>
      <c r="B4882" s="354" t="s">
        <v>13194</v>
      </c>
      <c r="C4882" s="355" t="s">
        <v>731</v>
      </c>
      <c r="D4882" s="356">
        <v>345.87</v>
      </c>
    </row>
    <row r="4883" spans="1:4">
      <c r="A4883" s="353">
        <v>11188</v>
      </c>
      <c r="B4883" s="354" t="s">
        <v>13195</v>
      </c>
      <c r="C4883" s="355" t="s">
        <v>731</v>
      </c>
      <c r="D4883" s="356">
        <v>171.33</v>
      </c>
    </row>
    <row r="4884" spans="1:4">
      <c r="A4884" s="353">
        <v>11189</v>
      </c>
      <c r="B4884" s="354" t="s">
        <v>13196</v>
      </c>
      <c r="C4884" s="355" t="s">
        <v>731</v>
      </c>
      <c r="D4884" s="356">
        <v>257</v>
      </c>
    </row>
    <row r="4885" spans="1:4">
      <c r="A4885" s="353">
        <v>21107</v>
      </c>
      <c r="B4885" s="354" t="s">
        <v>13197</v>
      </c>
      <c r="C4885" s="355" t="s">
        <v>731</v>
      </c>
      <c r="D4885" s="356">
        <v>184.95</v>
      </c>
    </row>
    <row r="4886" spans="1:4">
      <c r="A4886" s="353">
        <v>34386</v>
      </c>
      <c r="B4886" s="354" t="s">
        <v>13198</v>
      </c>
      <c r="C4886" s="355" t="s">
        <v>731</v>
      </c>
      <c r="D4886" s="356">
        <v>321.25</v>
      </c>
    </row>
    <row r="4887" spans="1:4">
      <c r="A4887" s="353">
        <v>10490</v>
      </c>
      <c r="B4887" s="354" t="s">
        <v>13199</v>
      </c>
      <c r="C4887" s="355" t="s">
        <v>731</v>
      </c>
      <c r="D4887" s="356">
        <v>112.43</v>
      </c>
    </row>
    <row r="4888" spans="1:4">
      <c r="A4888" s="353">
        <v>10492</v>
      </c>
      <c r="B4888" s="354" t="s">
        <v>13200</v>
      </c>
      <c r="C4888" s="355" t="s">
        <v>731</v>
      </c>
      <c r="D4888" s="356">
        <v>128.5</v>
      </c>
    </row>
    <row r="4889" spans="1:4">
      <c r="A4889" s="353">
        <v>10493</v>
      </c>
      <c r="B4889" s="354" t="s">
        <v>13201</v>
      </c>
      <c r="C4889" s="355" t="s">
        <v>731</v>
      </c>
      <c r="D4889" s="356">
        <v>149.91</v>
      </c>
    </row>
    <row r="4890" spans="1:4">
      <c r="A4890" s="353">
        <v>10491</v>
      </c>
      <c r="B4890" s="354" t="s">
        <v>13202</v>
      </c>
      <c r="C4890" s="355" t="s">
        <v>731</v>
      </c>
      <c r="D4890" s="356">
        <v>182.04</v>
      </c>
    </row>
    <row r="4891" spans="1:4">
      <c r="A4891" s="353">
        <v>34385</v>
      </c>
      <c r="B4891" s="354" t="s">
        <v>13203</v>
      </c>
      <c r="C4891" s="355" t="s">
        <v>731</v>
      </c>
      <c r="D4891" s="356">
        <v>265.56</v>
      </c>
    </row>
    <row r="4892" spans="1:4">
      <c r="A4892" s="353">
        <v>10499</v>
      </c>
      <c r="B4892" s="354" t="s">
        <v>13204</v>
      </c>
      <c r="C4892" s="355" t="s">
        <v>731</v>
      </c>
      <c r="D4892" s="356">
        <v>107.08</v>
      </c>
    </row>
    <row r="4893" spans="1:4">
      <c r="A4893" s="353">
        <v>34384</v>
      </c>
      <c r="B4893" s="354" t="s">
        <v>13205</v>
      </c>
      <c r="C4893" s="355" t="s">
        <v>731</v>
      </c>
      <c r="D4893" s="356">
        <v>321.25</v>
      </c>
    </row>
    <row r="4894" spans="1:4">
      <c r="A4894" s="353">
        <v>11185</v>
      </c>
      <c r="B4894" s="354" t="s">
        <v>13206</v>
      </c>
      <c r="C4894" s="355" t="s">
        <v>731</v>
      </c>
      <c r="D4894" s="356">
        <v>331.95</v>
      </c>
    </row>
    <row r="4895" spans="1:4">
      <c r="A4895" s="353">
        <v>10507</v>
      </c>
      <c r="B4895" s="354" t="s">
        <v>13207</v>
      </c>
      <c r="C4895" s="355" t="s">
        <v>731</v>
      </c>
      <c r="D4895" s="356">
        <v>406.8</v>
      </c>
    </row>
    <row r="4896" spans="1:4">
      <c r="A4896" s="353">
        <v>10505</v>
      </c>
      <c r="B4896" s="354" t="s">
        <v>13208</v>
      </c>
      <c r="C4896" s="355" t="s">
        <v>731</v>
      </c>
      <c r="D4896" s="356">
        <v>240.04</v>
      </c>
    </row>
    <row r="4897" spans="1:4">
      <c r="A4897" s="353">
        <v>10506</v>
      </c>
      <c r="B4897" s="354" t="s">
        <v>13209</v>
      </c>
      <c r="C4897" s="355" t="s">
        <v>731</v>
      </c>
      <c r="D4897" s="356">
        <v>313.35000000000002</v>
      </c>
    </row>
    <row r="4898" spans="1:4" ht="30">
      <c r="A4898" s="353">
        <v>5031</v>
      </c>
      <c r="B4898" s="354" t="s">
        <v>13210</v>
      </c>
      <c r="C4898" s="355" t="s">
        <v>731</v>
      </c>
      <c r="D4898" s="356">
        <v>440</v>
      </c>
    </row>
    <row r="4899" spans="1:4">
      <c r="A4899" s="353">
        <v>10502</v>
      </c>
      <c r="B4899" s="354" t="s">
        <v>13211</v>
      </c>
      <c r="C4899" s="355" t="s">
        <v>731</v>
      </c>
      <c r="D4899" s="356">
        <v>512.70000000000005</v>
      </c>
    </row>
    <row r="4900" spans="1:4">
      <c r="A4900" s="353">
        <v>10501</v>
      </c>
      <c r="B4900" s="354" t="s">
        <v>13212</v>
      </c>
      <c r="C4900" s="355" t="s">
        <v>731</v>
      </c>
      <c r="D4900" s="356">
        <v>289.66000000000003</v>
      </c>
    </row>
    <row r="4901" spans="1:4">
      <c r="A4901" s="353">
        <v>10503</v>
      </c>
      <c r="B4901" s="354" t="s">
        <v>13213</v>
      </c>
      <c r="C4901" s="355" t="s">
        <v>731</v>
      </c>
      <c r="D4901" s="356">
        <v>391.33</v>
      </c>
    </row>
    <row r="4902" spans="1:4">
      <c r="A4902" s="353">
        <v>4500</v>
      </c>
      <c r="B4902" s="354" t="s">
        <v>13214</v>
      </c>
      <c r="C4902" s="355" t="s">
        <v>732</v>
      </c>
      <c r="D4902" s="356">
        <v>13.12</v>
      </c>
    </row>
    <row r="4903" spans="1:4">
      <c r="A4903" s="353">
        <v>4448</v>
      </c>
      <c r="B4903" s="354" t="s">
        <v>13215</v>
      </c>
      <c r="C4903" s="355" t="s">
        <v>732</v>
      </c>
      <c r="D4903" s="356">
        <v>18.03</v>
      </c>
    </row>
    <row r="4904" spans="1:4" ht="30">
      <c r="A4904" s="353">
        <v>20213</v>
      </c>
      <c r="B4904" s="354" t="s">
        <v>13216</v>
      </c>
      <c r="C4904" s="355" t="s">
        <v>732</v>
      </c>
      <c r="D4904" s="356">
        <v>28.19</v>
      </c>
    </row>
    <row r="4905" spans="1:4" ht="30">
      <c r="A4905" s="353">
        <v>20211</v>
      </c>
      <c r="B4905" s="354" t="s">
        <v>13217</v>
      </c>
      <c r="C4905" s="355" t="s">
        <v>732</v>
      </c>
      <c r="D4905" s="356">
        <v>37.33</v>
      </c>
    </row>
    <row r="4906" spans="1:4" ht="30">
      <c r="A4906" s="353">
        <v>40270</v>
      </c>
      <c r="B4906" s="354" t="s">
        <v>13218</v>
      </c>
      <c r="C4906" s="355" t="s">
        <v>732</v>
      </c>
      <c r="D4906" s="356">
        <v>126.05</v>
      </c>
    </row>
    <row r="4907" spans="1:4" ht="30">
      <c r="A4907" s="353">
        <v>4425</v>
      </c>
      <c r="B4907" s="354" t="s">
        <v>13219</v>
      </c>
      <c r="C4907" s="355" t="s">
        <v>732</v>
      </c>
      <c r="D4907" s="356">
        <v>30.86</v>
      </c>
    </row>
    <row r="4908" spans="1:4" ht="30">
      <c r="A4908" s="353">
        <v>4472</v>
      </c>
      <c r="B4908" s="354" t="s">
        <v>13220</v>
      </c>
      <c r="C4908" s="355" t="s">
        <v>732</v>
      </c>
      <c r="D4908" s="356">
        <v>38.549999999999997</v>
      </c>
    </row>
    <row r="4909" spans="1:4" ht="30">
      <c r="A4909" s="353">
        <v>35272</v>
      </c>
      <c r="B4909" s="354" t="s">
        <v>13221</v>
      </c>
      <c r="C4909" s="355" t="s">
        <v>732</v>
      </c>
      <c r="D4909" s="356">
        <v>55.72</v>
      </c>
    </row>
    <row r="4910" spans="1:4" ht="30">
      <c r="A4910" s="353">
        <v>4481</v>
      </c>
      <c r="B4910" s="354" t="s">
        <v>13222</v>
      </c>
      <c r="C4910" s="355" t="s">
        <v>732</v>
      </c>
      <c r="D4910" s="356">
        <v>59.65</v>
      </c>
    </row>
    <row r="4911" spans="1:4">
      <c r="A4911" s="353">
        <v>34345</v>
      </c>
      <c r="B4911" s="354" t="s">
        <v>13223</v>
      </c>
      <c r="C4911" s="355" t="s">
        <v>736</v>
      </c>
      <c r="D4911" s="356">
        <v>20.29</v>
      </c>
    </row>
    <row r="4912" spans="1:4">
      <c r="A4912" s="353">
        <v>41096</v>
      </c>
      <c r="B4912" s="354" t="s">
        <v>13224</v>
      </c>
      <c r="C4912" s="355" t="s">
        <v>737</v>
      </c>
      <c r="D4912" s="356">
        <v>3555.07</v>
      </c>
    </row>
  </sheetData>
  <sheetProtection algorithmName="SHA-512" hashValue="uPdy0f9p1ByrrcJXq7jQ7TlKSPwDGoiv/zVig5uaaT1wSvDjFbslWI2kk69LjBq/yshopdvHj9X37GR8NORNJg==" saltValue="4yAsskEBlHnbBuyZLdiOBg==" spinCount="100000" sheet="1" autoFilter="0"/>
  <autoFilter ref="A2:D4912" xr:uid="{00000000-0009-0000-0000-000006000000}"/>
  <sortState ref="A3:D5217">
    <sortCondition ref="B3:B5217"/>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10">
    <pageSetUpPr fitToPage="1"/>
  </sheetPr>
  <dimension ref="A1:AL1000"/>
  <sheetViews>
    <sheetView view="pageBreakPreview" zoomScaleNormal="100" zoomScaleSheetLayoutView="100" workbookViewId="0">
      <pane ySplit="10" topLeftCell="A32" activePane="bottomLeft" state="frozen"/>
      <selection activeCell="D37" sqref="D37"/>
      <selection pane="bottomLeft" activeCell="M37" sqref="M37"/>
    </sheetView>
  </sheetViews>
  <sheetFormatPr defaultColWidth="10.42578125" defaultRowHeight="15"/>
  <cols>
    <col min="1" max="1" width="9.42578125" style="139" customWidth="1"/>
    <col min="2" max="2" width="10.140625" style="280" customWidth="1"/>
    <col min="3" max="3" width="77.7109375" style="770" customWidth="1"/>
    <col min="4" max="4" width="9.5703125" style="133" customWidth="1"/>
    <col min="5" max="5" width="12.28515625" style="134" bestFit="1" customWidth="1"/>
    <col min="6" max="6" width="10.85546875" style="140" customWidth="1"/>
    <col min="7" max="7" width="14.42578125" style="138" customWidth="1"/>
    <col min="8" max="8" width="13.140625" style="140" bestFit="1" customWidth="1"/>
    <col min="9" max="9" width="11.42578125" style="141" customWidth="1"/>
    <col min="10" max="10" width="12.85546875" style="141" customWidth="1"/>
    <col min="11" max="11" width="13.5703125" style="140" customWidth="1"/>
    <col min="12" max="12" width="13.28515625" style="135" customWidth="1"/>
    <col min="13" max="13" width="17.7109375" style="131" customWidth="1"/>
    <col min="14" max="36" width="10.42578125" style="131" customWidth="1"/>
    <col min="37" max="16384" width="10.42578125" style="132"/>
  </cols>
  <sheetData>
    <row r="1" spans="1:38">
      <c r="A1" s="949" t="s">
        <v>279</v>
      </c>
      <c r="B1" s="949"/>
      <c r="C1" s="949"/>
      <c r="D1" s="949"/>
      <c r="E1" s="949"/>
      <c r="F1" s="949"/>
      <c r="G1" s="949"/>
      <c r="H1" s="949"/>
      <c r="I1" s="949"/>
      <c r="J1" s="949"/>
      <c r="K1" s="949"/>
      <c r="L1" s="949"/>
    </row>
    <row r="2" spans="1:38">
      <c r="A2" s="949"/>
      <c r="B2" s="949"/>
      <c r="C2" s="949"/>
      <c r="D2" s="949"/>
      <c r="E2" s="949"/>
      <c r="F2" s="949"/>
      <c r="G2" s="949"/>
      <c r="H2" s="949"/>
      <c r="I2" s="949"/>
      <c r="J2" s="949"/>
      <c r="K2" s="949"/>
      <c r="L2" s="949"/>
    </row>
    <row r="3" spans="1:38" s="584" customFormat="1" ht="17.25">
      <c r="A3" s="954" t="s">
        <v>274</v>
      </c>
      <c r="B3" s="955"/>
      <c r="C3" s="955"/>
      <c r="D3" s="955"/>
      <c r="E3" s="955"/>
      <c r="F3" s="955"/>
      <c r="G3" s="955"/>
      <c r="H3" s="955"/>
      <c r="I3" s="955"/>
      <c r="J3" s="955"/>
      <c r="K3" s="955"/>
      <c r="L3" s="955"/>
      <c r="M3" s="583"/>
      <c r="N3" s="583"/>
      <c r="O3" s="583"/>
      <c r="P3" s="583"/>
      <c r="Q3" s="583"/>
      <c r="R3" s="583"/>
      <c r="S3" s="583"/>
      <c r="T3" s="583"/>
      <c r="U3" s="583"/>
      <c r="V3" s="583"/>
      <c r="W3" s="583"/>
      <c r="X3" s="583"/>
      <c r="Y3" s="583"/>
      <c r="Z3" s="583"/>
      <c r="AA3" s="583"/>
      <c r="AB3" s="583"/>
      <c r="AC3" s="583"/>
      <c r="AD3" s="583"/>
      <c r="AE3" s="583"/>
      <c r="AF3" s="583"/>
      <c r="AG3" s="583"/>
      <c r="AH3" s="583"/>
      <c r="AI3" s="583"/>
      <c r="AJ3" s="583"/>
    </row>
    <row r="4" spans="1:38" s="584" customFormat="1" ht="12.75">
      <c r="A4" s="563"/>
      <c r="B4" s="564"/>
      <c r="C4" s="417" t="s">
        <v>7145</v>
      </c>
      <c r="D4" s="585"/>
      <c r="E4" s="586"/>
      <c r="F4" s="305"/>
      <c r="G4" s="305"/>
      <c r="H4" s="305"/>
      <c r="I4" s="305" t="s">
        <v>133</v>
      </c>
      <c r="J4" s="950" t="str">
        <f>IF('FOLHA FECHAMENTO'!K12&lt;&gt;"",'FOLHA FECHAMENTO'!K12," ")</f>
        <v>21.188.939-0</v>
      </c>
      <c r="K4" s="950"/>
      <c r="L4" s="587"/>
      <c r="M4" s="583"/>
      <c r="N4" s="583"/>
      <c r="O4" s="583"/>
      <c r="P4" s="583"/>
      <c r="Q4" s="583"/>
      <c r="R4" s="583"/>
      <c r="S4" s="583"/>
      <c r="T4" s="583"/>
      <c r="U4" s="583"/>
      <c r="V4" s="583"/>
      <c r="W4" s="583"/>
      <c r="X4" s="583"/>
      <c r="Y4" s="583"/>
      <c r="Z4" s="583"/>
      <c r="AA4" s="583"/>
      <c r="AB4" s="583"/>
      <c r="AC4" s="583"/>
      <c r="AD4" s="583"/>
      <c r="AE4" s="583"/>
      <c r="AF4" s="583"/>
      <c r="AG4" s="583"/>
      <c r="AH4" s="583"/>
      <c r="AI4" s="583"/>
      <c r="AJ4" s="583"/>
    </row>
    <row r="5" spans="1:38" s="592" customFormat="1" ht="12.75" customHeight="1">
      <c r="A5" s="567"/>
      <c r="B5" s="564"/>
      <c r="C5" s="751" t="s">
        <v>7146</v>
      </c>
      <c r="D5" s="588" t="s">
        <v>134</v>
      </c>
      <c r="E5" s="951" t="str">
        <f>IF(DADOS!D14&lt;&gt;"",DADOS!D14," ")</f>
        <v>AV. JOSÉ MOSSON</v>
      </c>
      <c r="F5" s="951"/>
      <c r="G5" s="951"/>
      <c r="H5" s="951"/>
      <c r="I5" s="589" t="s">
        <v>81</v>
      </c>
      <c r="J5" s="952" t="str">
        <f>IF(DADOS!M12&lt;&gt;"",DADOS!M12," ")</f>
        <v>SAÚDE</v>
      </c>
      <c r="K5" s="952"/>
      <c r="L5" s="590"/>
      <c r="M5" s="591"/>
      <c r="N5" s="591"/>
      <c r="O5" s="591"/>
      <c r="P5" s="591"/>
      <c r="Q5" s="591"/>
      <c r="R5" s="591"/>
      <c r="S5" s="591"/>
      <c r="T5" s="591"/>
      <c r="U5" s="591"/>
      <c r="V5" s="591"/>
      <c r="W5" s="591"/>
      <c r="X5" s="591"/>
      <c r="Y5" s="591"/>
      <c r="Z5" s="591"/>
      <c r="AA5" s="591"/>
      <c r="AB5" s="591"/>
      <c r="AC5" s="591"/>
      <c r="AD5" s="591"/>
      <c r="AE5" s="591"/>
      <c r="AF5" s="591"/>
      <c r="AG5" s="591"/>
      <c r="AH5" s="591"/>
      <c r="AI5" s="591"/>
      <c r="AJ5" s="591"/>
    </row>
    <row r="6" spans="1:38" s="584" customFormat="1" ht="12.75" customHeight="1">
      <c r="A6" s="563"/>
      <c r="B6" s="564"/>
      <c r="C6" s="751"/>
      <c r="D6" s="588" t="s">
        <v>136</v>
      </c>
      <c r="E6" s="951" t="str">
        <f>IF(DADOS!$D$16&lt;&gt;"",DADOS!$D$16," ")</f>
        <v>CONTENDA</v>
      </c>
      <c r="F6" s="951"/>
      <c r="G6" s="951"/>
      <c r="H6" s="593"/>
      <c r="I6" s="305" t="s">
        <v>708</v>
      </c>
      <c r="J6" s="953" t="str">
        <f>IF('FOLHA FECHAMENTO'!K10&lt;&gt;"",'FOLHA FECHAMENTO'!K10," ")</f>
        <v>REFORMA</v>
      </c>
      <c r="K6" s="953"/>
      <c r="L6" s="594"/>
      <c r="M6" s="583"/>
      <c r="N6" s="583"/>
      <c r="O6" s="583"/>
      <c r="P6" s="583"/>
      <c r="Q6" s="583"/>
      <c r="R6" s="583"/>
      <c r="S6" s="583"/>
      <c r="T6" s="583"/>
      <c r="U6" s="583"/>
      <c r="V6" s="583"/>
      <c r="W6" s="583"/>
      <c r="X6" s="583"/>
      <c r="Y6" s="583"/>
      <c r="Z6" s="583"/>
      <c r="AA6" s="583"/>
      <c r="AB6" s="583"/>
      <c r="AC6" s="583"/>
      <c r="AD6" s="583"/>
      <c r="AE6" s="583"/>
      <c r="AF6" s="583"/>
      <c r="AG6" s="583"/>
      <c r="AH6" s="583"/>
      <c r="AI6" s="583"/>
      <c r="AJ6" s="583"/>
    </row>
    <row r="7" spans="1:38" s="584" customFormat="1" ht="12" customHeight="1">
      <c r="A7" s="563"/>
      <c r="B7" s="564"/>
      <c r="C7" s="404" t="s">
        <v>7156</v>
      </c>
      <c r="D7" s="944" t="s">
        <v>137</v>
      </c>
      <c r="E7" s="944"/>
      <c r="F7" s="945" t="str">
        <f>IF('FOLHA FECHAMENTO'!C15&lt;&gt;"",'FOLHA FECHAMENTO'!C15," ")</f>
        <v>01</v>
      </c>
      <c r="G7" s="945"/>
      <c r="H7" s="945"/>
      <c r="I7" s="595" t="s">
        <v>131</v>
      </c>
      <c r="J7" s="946">
        <f>IF(DADOS!D30&lt;&gt;"",DADOS!D30," ")</f>
        <v>1720246246565</v>
      </c>
      <c r="K7" s="946"/>
      <c r="L7" s="596"/>
      <c r="M7" s="583"/>
      <c r="N7" s="583"/>
      <c r="O7" s="583"/>
      <c r="P7" s="583"/>
      <c r="Q7" s="583"/>
      <c r="R7" s="583"/>
      <c r="S7" s="583"/>
      <c r="T7" s="583"/>
      <c r="U7" s="583"/>
      <c r="V7" s="583"/>
      <c r="W7" s="583"/>
      <c r="X7" s="583"/>
      <c r="Y7" s="583"/>
      <c r="Z7" s="583"/>
      <c r="AA7" s="583"/>
      <c r="AB7" s="583"/>
      <c r="AC7" s="583"/>
      <c r="AD7" s="583"/>
      <c r="AE7" s="583"/>
      <c r="AF7" s="583"/>
      <c r="AG7" s="583"/>
      <c r="AH7" s="583"/>
      <c r="AI7" s="583"/>
      <c r="AJ7" s="583"/>
    </row>
    <row r="8" spans="1:38" s="584" customFormat="1" ht="12.75">
      <c r="A8" s="563"/>
      <c r="B8" s="564"/>
      <c r="C8" s="597" t="str">
        <f>IF(DADOS!D12&lt;&gt;"",DADOS!D12," ")</f>
        <v>AMPLIAÇÃO DA COBERTURA E REFORMA DO POSTO DE SAÚDE DE SERRINHA</v>
      </c>
      <c r="D8" s="947" t="s">
        <v>139</v>
      </c>
      <c r="E8" s="947"/>
      <c r="F8" s="948" t="str">
        <f>IF(DADOS!D24&lt;&gt;"",DADOS!D24," ")</f>
        <v>DAIANA PRISCILA SOUZA LEITE</v>
      </c>
      <c r="G8" s="948"/>
      <c r="H8" s="948"/>
      <c r="I8" s="598" t="s">
        <v>140</v>
      </c>
      <c r="J8" s="948" t="str">
        <f>IF(DADOS!D28&lt;&gt;"",DADOS!D28," ")</f>
        <v>PR-184.547/D</v>
      </c>
      <c r="K8" s="948"/>
      <c r="L8" s="599"/>
      <c r="M8" s="583"/>
      <c r="N8" s="583"/>
      <c r="O8" s="583"/>
      <c r="P8" s="583"/>
      <c r="Q8" s="583"/>
      <c r="R8" s="583"/>
      <c r="S8" s="583"/>
      <c r="T8" s="583"/>
      <c r="U8" s="583"/>
      <c r="V8" s="583"/>
      <c r="W8" s="583"/>
      <c r="X8" s="583"/>
      <c r="Y8" s="583"/>
      <c r="Z8" s="583"/>
      <c r="AA8" s="583"/>
      <c r="AB8" s="583"/>
      <c r="AC8" s="583"/>
      <c r="AD8" s="583"/>
      <c r="AE8" s="583"/>
      <c r="AF8" s="583"/>
      <c r="AG8" s="583"/>
      <c r="AH8" s="583"/>
      <c r="AI8" s="583"/>
      <c r="AJ8" s="583"/>
    </row>
    <row r="9" spans="1:38" s="584" customFormat="1" ht="12.75">
      <c r="A9" s="563"/>
      <c r="B9" s="564"/>
      <c r="C9" s="600"/>
      <c r="D9" s="585"/>
      <c r="E9" s="601"/>
      <c r="F9" s="305"/>
      <c r="G9" s="305"/>
      <c r="H9" s="305"/>
      <c r="I9" s="305"/>
      <c r="J9" s="305"/>
      <c r="K9" s="305"/>
      <c r="L9" s="602"/>
      <c r="M9" s="583"/>
      <c r="N9" s="583"/>
      <c r="O9" s="583"/>
      <c r="P9" s="583"/>
      <c r="Q9" s="583"/>
      <c r="R9" s="583"/>
      <c r="S9" s="583"/>
      <c r="T9" s="583"/>
      <c r="U9" s="583"/>
      <c r="V9" s="583"/>
      <c r="W9" s="583"/>
      <c r="X9" s="583"/>
      <c r="Y9" s="583"/>
      <c r="Z9" s="583"/>
      <c r="AA9" s="583"/>
      <c r="AB9" s="583"/>
      <c r="AC9" s="583"/>
      <c r="AD9" s="583"/>
      <c r="AE9" s="583"/>
      <c r="AF9" s="583"/>
      <c r="AG9" s="583"/>
      <c r="AH9" s="583"/>
      <c r="AI9" s="583"/>
      <c r="AJ9" s="583"/>
    </row>
    <row r="10" spans="1:38" s="143" customFormat="1" ht="38.25">
      <c r="A10" s="408"/>
      <c r="B10" s="408" t="s">
        <v>142</v>
      </c>
      <c r="C10" s="407" t="s">
        <v>143</v>
      </c>
      <c r="D10" s="408" t="s">
        <v>144</v>
      </c>
      <c r="E10" s="408" t="s">
        <v>276</v>
      </c>
      <c r="F10" s="408" t="s">
        <v>148</v>
      </c>
      <c r="G10" s="408" t="s">
        <v>282</v>
      </c>
      <c r="H10" s="408" t="s">
        <v>281</v>
      </c>
      <c r="I10" s="408" t="s">
        <v>277</v>
      </c>
      <c r="J10" s="408" t="s">
        <v>275</v>
      </c>
      <c r="K10" s="408" t="s">
        <v>278</v>
      </c>
      <c r="L10" s="408" t="s">
        <v>141</v>
      </c>
      <c r="M10" s="142"/>
      <c r="N10" s="142"/>
      <c r="O10" s="142"/>
      <c r="P10" s="142"/>
      <c r="Q10" s="142"/>
      <c r="R10" s="142"/>
      <c r="S10" s="142"/>
      <c r="T10" s="142"/>
      <c r="U10" s="142"/>
      <c r="V10" s="142"/>
      <c r="W10" s="142"/>
      <c r="X10" s="142"/>
      <c r="Y10" s="142"/>
      <c r="Z10" s="142"/>
      <c r="AA10" s="142"/>
      <c r="AB10" s="142"/>
      <c r="AC10" s="142"/>
      <c r="AD10" s="142"/>
      <c r="AE10" s="142"/>
      <c r="AF10" s="142"/>
      <c r="AG10" s="142"/>
      <c r="AH10" s="142"/>
      <c r="AI10" s="142"/>
      <c r="AJ10" s="142"/>
    </row>
    <row r="11" spans="1:38" s="264" customFormat="1" ht="30">
      <c r="A11" s="395"/>
      <c r="B11" s="396">
        <v>94216</v>
      </c>
      <c r="C11" s="757" t="s">
        <v>1654</v>
      </c>
      <c r="D11" s="398" t="s">
        <v>98</v>
      </c>
      <c r="E11" s="399">
        <v>198.54</v>
      </c>
      <c r="F11" s="400">
        <v>199.38</v>
      </c>
      <c r="G11" s="753">
        <v>39584.9</v>
      </c>
      <c r="H11" s="753">
        <f>G11</f>
        <v>39584.9</v>
      </c>
      <c r="I11" s="309">
        <f>G11/$H$95</f>
        <v>0.158995590366558</v>
      </c>
      <c r="J11" s="309">
        <f>I11</f>
        <v>0.158995590366558</v>
      </c>
      <c r="K11" s="754" t="str">
        <f>IF(J11&lt;=$O$12,"A",IF(J11&lt;=$O$13,"B","C"))</f>
        <v>A</v>
      </c>
      <c r="L11" s="395" t="s">
        <v>13436</v>
      </c>
      <c r="M11" s="262"/>
      <c r="N11" s="739" t="s">
        <v>13498</v>
      </c>
      <c r="O11" s="739" t="s">
        <v>13499</v>
      </c>
      <c r="P11" s="262"/>
      <c r="Q11" s="262"/>
      <c r="R11" s="262"/>
      <c r="S11" s="262"/>
      <c r="T11" s="262"/>
      <c r="U11" s="262"/>
      <c r="V11" s="262"/>
      <c r="W11" s="262"/>
      <c r="X11" s="262"/>
      <c r="Y11" s="262"/>
      <c r="Z11" s="262"/>
      <c r="AA11" s="262"/>
      <c r="AB11" s="262"/>
      <c r="AC11" s="262"/>
      <c r="AD11" s="262"/>
      <c r="AE11" s="262"/>
      <c r="AF11" s="262"/>
      <c r="AG11" s="262"/>
      <c r="AH11" s="262"/>
      <c r="AI11" s="262"/>
      <c r="AJ11" s="262"/>
      <c r="AK11" s="263"/>
      <c r="AL11" s="263"/>
    </row>
    <row r="12" spans="1:38" s="264" customFormat="1" ht="45">
      <c r="A12" s="247"/>
      <c r="B12" s="278" t="s">
        <v>13296</v>
      </c>
      <c r="C12" s="769" t="s">
        <v>13297</v>
      </c>
      <c r="D12" s="307" t="s">
        <v>98</v>
      </c>
      <c r="E12" s="307">
        <v>149.38999999999999</v>
      </c>
      <c r="F12" s="308">
        <v>154.72</v>
      </c>
      <c r="G12" s="753">
        <v>23113.62</v>
      </c>
      <c r="H12" s="753">
        <f>H11+G12</f>
        <v>62698.520000000004</v>
      </c>
      <c r="I12" s="309">
        <f t="shared" ref="I12:I75" si="0">G12/$H$95</f>
        <v>9.2837512723495122E-2</v>
      </c>
      <c r="J12" s="309">
        <f>I12+J11</f>
        <v>0.25183310309005313</v>
      </c>
      <c r="K12" s="754" t="str">
        <f>IF(J12&lt;=$O$12,"A",IF(J12&lt;=$O$13,"B","C"))</f>
        <v>A</v>
      </c>
      <c r="L12" s="247" t="s">
        <v>13249</v>
      </c>
      <c r="M12" s="262"/>
      <c r="N12" s="739" t="s">
        <v>48</v>
      </c>
      <c r="O12" s="740">
        <v>0.5</v>
      </c>
      <c r="P12" s="262"/>
      <c r="Q12" s="262"/>
      <c r="R12" s="262"/>
      <c r="S12" s="262"/>
      <c r="T12" s="262"/>
      <c r="U12" s="262"/>
      <c r="V12" s="262"/>
      <c r="W12" s="262"/>
      <c r="X12" s="262"/>
      <c r="Y12" s="262"/>
      <c r="Z12" s="262"/>
      <c r="AA12" s="262"/>
      <c r="AB12" s="262"/>
      <c r="AC12" s="262"/>
      <c r="AD12" s="262"/>
      <c r="AE12" s="262"/>
      <c r="AF12" s="262"/>
      <c r="AG12" s="262"/>
      <c r="AH12" s="262"/>
      <c r="AI12" s="262"/>
      <c r="AJ12" s="262"/>
      <c r="AK12" s="263"/>
      <c r="AL12" s="263"/>
    </row>
    <row r="13" spans="1:38" s="264" customFormat="1">
      <c r="A13" s="247"/>
      <c r="B13" s="278">
        <v>98459</v>
      </c>
      <c r="C13" s="769" t="s">
        <v>895</v>
      </c>
      <c r="D13" s="307" t="s">
        <v>98</v>
      </c>
      <c r="E13" s="307">
        <v>180.4</v>
      </c>
      <c r="F13" s="308">
        <v>124.68</v>
      </c>
      <c r="G13" s="753">
        <v>22492.27</v>
      </c>
      <c r="H13" s="753">
        <f t="shared" ref="H13:H76" si="1">H12+G13</f>
        <v>85190.790000000008</v>
      </c>
      <c r="I13" s="309">
        <f t="shared" si="0"/>
        <v>9.0341815877620538E-2</v>
      </c>
      <c r="J13" s="309">
        <f t="shared" ref="J13:J76" si="2">I13+J12</f>
        <v>0.34217491896767366</v>
      </c>
      <c r="K13" s="754" t="str">
        <f>IF(J13&lt;=$O$12,"A",IF(J13&lt;=$O$13,"B","C"))</f>
        <v>A</v>
      </c>
      <c r="L13" s="247" t="s">
        <v>13326</v>
      </c>
      <c r="M13" s="262"/>
      <c r="N13" s="739" t="s">
        <v>60</v>
      </c>
      <c r="O13" s="740">
        <v>0.8</v>
      </c>
      <c r="P13" s="262"/>
      <c r="Q13" s="262"/>
      <c r="R13" s="262"/>
      <c r="S13" s="262"/>
      <c r="T13" s="262"/>
      <c r="U13" s="262"/>
      <c r="V13" s="262"/>
      <c r="W13" s="262"/>
      <c r="X13" s="262"/>
      <c r="Y13" s="262"/>
      <c r="Z13" s="262"/>
      <c r="AA13" s="262"/>
      <c r="AB13" s="262"/>
      <c r="AC13" s="262"/>
      <c r="AD13" s="262"/>
      <c r="AE13" s="262"/>
      <c r="AF13" s="262"/>
      <c r="AG13" s="262"/>
      <c r="AH13" s="262"/>
      <c r="AI13" s="262"/>
      <c r="AJ13" s="262"/>
      <c r="AK13" s="263"/>
      <c r="AL13" s="263"/>
    </row>
    <row r="14" spans="1:38" s="264" customFormat="1" ht="45">
      <c r="A14" s="395"/>
      <c r="B14" s="396" t="s">
        <v>13464</v>
      </c>
      <c r="C14" s="757" t="s">
        <v>13465</v>
      </c>
      <c r="D14" s="398" t="s">
        <v>98</v>
      </c>
      <c r="E14" s="399">
        <v>77.36</v>
      </c>
      <c r="F14" s="400">
        <v>190.18</v>
      </c>
      <c r="G14" s="753">
        <v>14712.32</v>
      </c>
      <c r="H14" s="753">
        <f t="shared" si="1"/>
        <v>99903.110000000015</v>
      </c>
      <c r="I14" s="309">
        <f t="shared" si="0"/>
        <v>5.9093088628788211E-2</v>
      </c>
      <c r="J14" s="309">
        <f t="shared" si="2"/>
        <v>0.40126800759646186</v>
      </c>
      <c r="K14" s="754" t="str">
        <f>IF(J14&lt;=$O$12,"A",IF(J14&lt;=$O$13,"B","C"))</f>
        <v>A</v>
      </c>
      <c r="L14" s="395" t="s">
        <v>288</v>
      </c>
      <c r="M14" s="262"/>
      <c r="N14" s="739" t="s">
        <v>115</v>
      </c>
      <c r="O14" s="740">
        <v>1</v>
      </c>
      <c r="P14" s="262"/>
      <c r="Q14" s="262"/>
      <c r="R14" s="262"/>
      <c r="S14" s="262"/>
      <c r="T14" s="262"/>
      <c r="U14" s="262"/>
      <c r="V14" s="262"/>
      <c r="W14" s="262"/>
      <c r="X14" s="262"/>
      <c r="Y14" s="262"/>
      <c r="Z14" s="262"/>
      <c r="AA14" s="262"/>
      <c r="AB14" s="262"/>
      <c r="AC14" s="262"/>
      <c r="AD14" s="262"/>
      <c r="AE14" s="262"/>
      <c r="AF14" s="262"/>
      <c r="AG14" s="262"/>
      <c r="AH14" s="262"/>
      <c r="AI14" s="262"/>
      <c r="AJ14" s="262"/>
      <c r="AK14" s="263"/>
      <c r="AL14" s="263"/>
    </row>
    <row r="15" spans="1:38" s="264" customFormat="1" ht="60">
      <c r="A15" s="247"/>
      <c r="B15" s="278" t="s">
        <v>13473</v>
      </c>
      <c r="C15" s="769" t="s">
        <v>13476</v>
      </c>
      <c r="D15" s="307" t="s">
        <v>13337</v>
      </c>
      <c r="E15" s="307">
        <v>1</v>
      </c>
      <c r="F15" s="308">
        <v>12863.47</v>
      </c>
      <c r="G15" s="753">
        <v>12863.47</v>
      </c>
      <c r="H15" s="753">
        <f t="shared" si="1"/>
        <v>112766.58000000002</v>
      </c>
      <c r="I15" s="309">
        <f t="shared" si="0"/>
        <v>5.1667049981495662E-2</v>
      </c>
      <c r="J15" s="309">
        <f t="shared" si="2"/>
        <v>0.45293505757795754</v>
      </c>
      <c r="K15" s="754" t="str">
        <f>IF(J15&lt;=$O$12,"A",IF(J15&lt;=$O$13,"B","C"))</f>
        <v>A</v>
      </c>
      <c r="L15" s="247" t="s">
        <v>13343</v>
      </c>
      <c r="M15" s="262"/>
      <c r="N15" s="262"/>
      <c r="O15" s="262"/>
      <c r="P15" s="262"/>
      <c r="Q15" s="262"/>
      <c r="R15" s="262"/>
      <c r="S15" s="262"/>
      <c r="T15" s="262"/>
      <c r="U15" s="262"/>
      <c r="V15" s="262"/>
      <c r="W15" s="262"/>
      <c r="X15" s="262"/>
      <c r="Y15" s="262"/>
      <c r="Z15" s="262"/>
      <c r="AA15" s="262"/>
      <c r="AB15" s="262"/>
      <c r="AC15" s="262"/>
      <c r="AD15" s="262"/>
      <c r="AE15" s="262"/>
      <c r="AF15" s="262"/>
      <c r="AG15" s="262"/>
      <c r="AH15" s="262"/>
      <c r="AI15" s="262"/>
      <c r="AJ15" s="262"/>
      <c r="AK15" s="263"/>
      <c r="AL15" s="263"/>
    </row>
    <row r="16" spans="1:38" s="264" customFormat="1" ht="30">
      <c r="A16" s="247"/>
      <c r="B16" s="278" t="s">
        <v>13242</v>
      </c>
      <c r="C16" s="769" t="s">
        <v>13272</v>
      </c>
      <c r="D16" s="307" t="s">
        <v>13273</v>
      </c>
      <c r="E16" s="307">
        <v>1</v>
      </c>
      <c r="F16" s="308">
        <v>12313.66</v>
      </c>
      <c r="G16" s="753">
        <v>12313.66</v>
      </c>
      <c r="H16" s="753">
        <f t="shared" si="1"/>
        <v>125080.24000000002</v>
      </c>
      <c r="I16" s="309">
        <f t="shared" si="0"/>
        <v>4.9458698677350969E-2</v>
      </c>
      <c r="J16" s="309">
        <f t="shared" si="2"/>
        <v>0.50239375625530847</v>
      </c>
      <c r="K16" s="755" t="str">
        <f>IF(J16&lt;=$O$12,"A",IF(J16&lt;=$O$13,"B","C"))</f>
        <v>B</v>
      </c>
      <c r="L16" s="247" t="s">
        <v>13422</v>
      </c>
      <c r="M16" s="262"/>
      <c r="N16" s="262"/>
      <c r="O16" s="262"/>
      <c r="P16" s="262"/>
      <c r="Q16" s="262"/>
      <c r="R16" s="262"/>
      <c r="S16" s="262"/>
      <c r="T16" s="262"/>
      <c r="U16" s="262"/>
      <c r="V16" s="262"/>
      <c r="W16" s="262"/>
      <c r="X16" s="262"/>
      <c r="Y16" s="262"/>
      <c r="Z16" s="262"/>
      <c r="AA16" s="262"/>
      <c r="AB16" s="262"/>
      <c r="AC16" s="262"/>
      <c r="AD16" s="262"/>
      <c r="AE16" s="262"/>
      <c r="AF16" s="262"/>
      <c r="AG16" s="262"/>
      <c r="AH16" s="262"/>
      <c r="AI16" s="262"/>
      <c r="AJ16" s="262"/>
      <c r="AK16" s="263"/>
      <c r="AL16" s="263"/>
    </row>
    <row r="17" spans="1:38" s="264" customFormat="1" ht="45">
      <c r="A17" s="247"/>
      <c r="B17" s="278" t="s">
        <v>13464</v>
      </c>
      <c r="C17" s="769" t="s">
        <v>13465</v>
      </c>
      <c r="D17" s="307" t="s">
        <v>98</v>
      </c>
      <c r="E17" s="307">
        <v>57.4</v>
      </c>
      <c r="F17" s="308">
        <v>190.18</v>
      </c>
      <c r="G17" s="753">
        <v>10916.33</v>
      </c>
      <c r="H17" s="753">
        <f t="shared" si="1"/>
        <v>135996.57</v>
      </c>
      <c r="I17" s="309">
        <f t="shared" si="0"/>
        <v>4.384622249863377E-2</v>
      </c>
      <c r="J17" s="309">
        <f t="shared" si="2"/>
        <v>0.54623997875394226</v>
      </c>
      <c r="K17" s="755" t="str">
        <f>IF(J17&lt;=$O$12,"A",IF(J17&lt;=$O$13,"B","C"))</f>
        <v>B</v>
      </c>
      <c r="L17" s="247" t="s">
        <v>13348</v>
      </c>
      <c r="M17" s="262"/>
      <c r="N17" s="262"/>
      <c r="O17" s="262"/>
      <c r="P17" s="262"/>
      <c r="Q17" s="262"/>
      <c r="R17" s="262"/>
      <c r="S17" s="262"/>
      <c r="T17" s="262"/>
      <c r="U17" s="262"/>
      <c r="V17" s="262"/>
      <c r="W17" s="262"/>
      <c r="X17" s="262"/>
      <c r="Y17" s="262"/>
      <c r="Z17" s="262"/>
      <c r="AA17" s="262"/>
      <c r="AB17" s="262"/>
      <c r="AC17" s="262"/>
      <c r="AD17" s="262"/>
      <c r="AE17" s="262"/>
      <c r="AF17" s="262"/>
      <c r="AG17" s="262"/>
      <c r="AH17" s="262"/>
      <c r="AI17" s="262"/>
      <c r="AJ17" s="262"/>
      <c r="AK17" s="263"/>
      <c r="AL17" s="263"/>
    </row>
    <row r="18" spans="1:38" s="264" customFormat="1" ht="45">
      <c r="A18" s="247"/>
      <c r="B18" s="278">
        <v>94569</v>
      </c>
      <c r="C18" s="769" t="s">
        <v>1827</v>
      </c>
      <c r="D18" s="307" t="s">
        <v>98</v>
      </c>
      <c r="E18" s="307">
        <v>7.92</v>
      </c>
      <c r="F18" s="308">
        <v>1328.79</v>
      </c>
      <c r="G18" s="753">
        <v>10524.01</v>
      </c>
      <c r="H18" s="753">
        <f t="shared" si="1"/>
        <v>146520.58000000002</v>
      </c>
      <c r="I18" s="309">
        <f t="shared" si="0"/>
        <v>4.2270441076611535E-2</v>
      </c>
      <c r="J18" s="309">
        <f t="shared" si="2"/>
        <v>0.58851041983055374</v>
      </c>
      <c r="K18" s="755" t="str">
        <f>IF(J18&lt;=$O$12,"A",IF(J18&lt;=$O$13,"B","C"))</f>
        <v>B</v>
      </c>
      <c r="L18" s="247" t="s">
        <v>13228</v>
      </c>
      <c r="M18" s="262"/>
      <c r="N18" s="262"/>
      <c r="O18" s="262"/>
      <c r="P18" s="262"/>
      <c r="Q18" s="262"/>
      <c r="R18" s="262"/>
      <c r="S18" s="262"/>
      <c r="T18" s="262"/>
      <c r="U18" s="262"/>
      <c r="V18" s="262"/>
      <c r="W18" s="262"/>
      <c r="X18" s="262"/>
      <c r="Y18" s="262"/>
      <c r="Z18" s="262"/>
      <c r="AA18" s="262"/>
      <c r="AB18" s="262"/>
      <c r="AC18" s="262"/>
      <c r="AD18" s="262"/>
      <c r="AE18" s="262"/>
      <c r="AF18" s="262"/>
      <c r="AG18" s="262"/>
      <c r="AH18" s="262"/>
      <c r="AI18" s="262"/>
      <c r="AJ18" s="262"/>
      <c r="AK18" s="263"/>
      <c r="AL18" s="263"/>
    </row>
    <row r="19" spans="1:38" s="264" customFormat="1" ht="45">
      <c r="A19" s="247"/>
      <c r="B19" s="278">
        <v>87273</v>
      </c>
      <c r="C19" s="769" t="s">
        <v>8223</v>
      </c>
      <c r="D19" s="307" t="s">
        <v>98</v>
      </c>
      <c r="E19" s="307">
        <v>89.36</v>
      </c>
      <c r="F19" s="308">
        <v>86.26</v>
      </c>
      <c r="G19" s="753">
        <v>7708.19</v>
      </c>
      <c r="H19" s="753">
        <f t="shared" si="1"/>
        <v>154228.77000000002</v>
      </c>
      <c r="I19" s="309">
        <f t="shared" si="0"/>
        <v>3.0960498061321326E-2</v>
      </c>
      <c r="J19" s="309">
        <f t="shared" si="2"/>
        <v>0.61947091789187503</v>
      </c>
      <c r="K19" s="755" t="str">
        <f>IF(J19&lt;=$O$12,"A",IF(J19&lt;=$O$13,"B","C"))</f>
        <v>B</v>
      </c>
      <c r="L19" s="247" t="s">
        <v>13487</v>
      </c>
      <c r="M19" s="262"/>
      <c r="N19" s="262"/>
      <c r="O19" s="262"/>
      <c r="P19" s="262"/>
      <c r="Q19" s="262"/>
      <c r="R19" s="262"/>
      <c r="S19" s="262"/>
      <c r="T19" s="262"/>
      <c r="U19" s="262"/>
      <c r="V19" s="262"/>
      <c r="W19" s="262"/>
      <c r="X19" s="262"/>
      <c r="Y19" s="262"/>
      <c r="Z19" s="262"/>
      <c r="AA19" s="262"/>
      <c r="AB19" s="262"/>
      <c r="AC19" s="262"/>
      <c r="AD19" s="262"/>
      <c r="AE19" s="262"/>
      <c r="AF19" s="262"/>
      <c r="AG19" s="262"/>
      <c r="AH19" s="262"/>
      <c r="AI19" s="262"/>
      <c r="AJ19" s="262"/>
      <c r="AK19" s="263"/>
      <c r="AL19" s="263"/>
    </row>
    <row r="20" spans="1:38" s="264" customFormat="1" ht="30">
      <c r="A20" s="395"/>
      <c r="B20" s="396" t="s">
        <v>13478</v>
      </c>
      <c r="C20" s="757" t="s">
        <v>13479</v>
      </c>
      <c r="D20" s="398" t="s">
        <v>98</v>
      </c>
      <c r="E20" s="399">
        <v>9.18</v>
      </c>
      <c r="F20" s="400">
        <v>741.62</v>
      </c>
      <c r="G20" s="753">
        <v>6808.07</v>
      </c>
      <c r="H20" s="753">
        <f t="shared" si="1"/>
        <v>161036.84000000003</v>
      </c>
      <c r="I20" s="309">
        <f t="shared" si="0"/>
        <v>2.7345101513628994E-2</v>
      </c>
      <c r="J20" s="309">
        <f t="shared" si="2"/>
        <v>0.64681601940550404</v>
      </c>
      <c r="K20" s="755" t="str">
        <f>IF(J20&lt;=$O$12,"A",IF(J20&lt;=$O$13,"B","C"))</f>
        <v>B</v>
      </c>
      <c r="L20" s="395" t="s">
        <v>13485</v>
      </c>
      <c r="M20" s="262"/>
      <c r="N20" s="262"/>
      <c r="O20" s="262"/>
      <c r="P20" s="262"/>
      <c r="Q20" s="262"/>
      <c r="R20" s="262"/>
      <c r="S20" s="262"/>
      <c r="T20" s="262"/>
      <c r="U20" s="262"/>
      <c r="V20" s="262"/>
      <c r="W20" s="262"/>
      <c r="X20" s="262"/>
      <c r="Y20" s="262"/>
      <c r="Z20" s="262"/>
      <c r="AA20" s="262"/>
      <c r="AB20" s="262"/>
      <c r="AC20" s="262"/>
      <c r="AD20" s="262"/>
      <c r="AE20" s="262"/>
      <c r="AF20" s="262"/>
      <c r="AG20" s="262"/>
      <c r="AH20" s="262"/>
      <c r="AI20" s="262"/>
      <c r="AJ20" s="262"/>
      <c r="AK20" s="263"/>
      <c r="AL20" s="263"/>
    </row>
    <row r="21" spans="1:38" s="264" customFormat="1" ht="30">
      <c r="A21" s="247"/>
      <c r="B21" s="278">
        <v>91928</v>
      </c>
      <c r="C21" s="769" t="s">
        <v>7631</v>
      </c>
      <c r="D21" s="307" t="s">
        <v>914</v>
      </c>
      <c r="E21" s="307">
        <v>806.01</v>
      </c>
      <c r="F21" s="308">
        <v>6.94</v>
      </c>
      <c r="G21" s="753">
        <v>5593.7</v>
      </c>
      <c r="H21" s="753">
        <f t="shared" si="1"/>
        <v>166630.54000000004</v>
      </c>
      <c r="I21" s="309">
        <f t="shared" si="0"/>
        <v>2.2467497299056342E-2</v>
      </c>
      <c r="J21" s="309">
        <f t="shared" si="2"/>
        <v>0.66928351670456043</v>
      </c>
      <c r="K21" s="755" t="str">
        <f>IF(J21&lt;=$O$12,"A",IF(J21&lt;=$O$13,"B","C"))</f>
        <v>B</v>
      </c>
      <c r="L21" s="247" t="s">
        <v>13458</v>
      </c>
      <c r="M21" s="262"/>
      <c r="N21" s="262"/>
      <c r="O21" s="262"/>
      <c r="P21" s="262"/>
      <c r="Q21" s="262"/>
      <c r="R21" s="262"/>
      <c r="S21" s="262"/>
      <c r="T21" s="262"/>
      <c r="U21" s="262"/>
      <c r="V21" s="262"/>
      <c r="W21" s="262"/>
      <c r="X21" s="262"/>
      <c r="Y21" s="262"/>
      <c r="Z21" s="262"/>
      <c r="AA21" s="262"/>
      <c r="AB21" s="262"/>
      <c r="AC21" s="262"/>
      <c r="AD21" s="262"/>
      <c r="AE21" s="262"/>
      <c r="AF21" s="262"/>
      <c r="AG21" s="262"/>
      <c r="AH21" s="262"/>
      <c r="AI21" s="262"/>
      <c r="AJ21" s="262"/>
      <c r="AK21" s="263"/>
      <c r="AL21" s="263"/>
    </row>
    <row r="22" spans="1:38" s="264" customFormat="1" ht="30">
      <c r="A22" s="247"/>
      <c r="B22" s="278">
        <v>100702</v>
      </c>
      <c r="C22" s="769" t="s">
        <v>1822</v>
      </c>
      <c r="D22" s="307" t="s">
        <v>98</v>
      </c>
      <c r="E22" s="307">
        <v>5.88</v>
      </c>
      <c r="F22" s="308">
        <v>851.2</v>
      </c>
      <c r="G22" s="753">
        <v>5005.05</v>
      </c>
      <c r="H22" s="753">
        <f t="shared" si="1"/>
        <v>171635.59000000003</v>
      </c>
      <c r="I22" s="309">
        <f t="shared" si="0"/>
        <v>2.0103142348828495E-2</v>
      </c>
      <c r="J22" s="309">
        <f t="shared" si="2"/>
        <v>0.68938665905338892</v>
      </c>
      <c r="K22" s="755" t="str">
        <f>IF(J22&lt;=$O$12,"A",IF(J22&lt;=$O$13,"B","C"))</f>
        <v>B</v>
      </c>
      <c r="L22" s="247" t="s">
        <v>13429</v>
      </c>
      <c r="M22" s="262"/>
      <c r="N22" s="262"/>
      <c r="O22" s="262"/>
      <c r="P22" s="262"/>
      <c r="Q22" s="262"/>
      <c r="R22" s="262"/>
      <c r="S22" s="262"/>
      <c r="T22" s="262"/>
      <c r="U22" s="262"/>
      <c r="V22" s="262"/>
      <c r="W22" s="262"/>
      <c r="X22" s="262"/>
      <c r="Y22" s="262"/>
      <c r="Z22" s="262"/>
      <c r="AA22" s="262"/>
      <c r="AB22" s="262"/>
      <c r="AC22" s="262"/>
      <c r="AD22" s="262"/>
      <c r="AE22" s="262"/>
      <c r="AF22" s="262"/>
      <c r="AG22" s="262"/>
      <c r="AH22" s="262"/>
      <c r="AI22" s="262"/>
      <c r="AJ22" s="262"/>
      <c r="AK22" s="263"/>
      <c r="AL22" s="263"/>
    </row>
    <row r="23" spans="1:38" s="264" customFormat="1" ht="45">
      <c r="A23" s="247"/>
      <c r="B23" s="278">
        <v>94990</v>
      </c>
      <c r="C23" s="769" t="s">
        <v>6972</v>
      </c>
      <c r="D23" s="307" t="s">
        <v>926</v>
      </c>
      <c r="E23" s="307">
        <v>6.23</v>
      </c>
      <c r="F23" s="308">
        <v>780.84</v>
      </c>
      <c r="G23" s="753">
        <v>4864.63</v>
      </c>
      <c r="H23" s="753">
        <f t="shared" si="1"/>
        <v>176500.22000000003</v>
      </c>
      <c r="I23" s="309">
        <f t="shared" si="0"/>
        <v>1.9539135346176673E-2</v>
      </c>
      <c r="J23" s="309">
        <f t="shared" si="2"/>
        <v>0.7089257943995656</v>
      </c>
      <c r="K23" s="755" t="str">
        <f>IF(J23&lt;=$O$12,"A",IF(J23&lt;=$O$13,"B","C"))</f>
        <v>B</v>
      </c>
      <c r="L23" s="247" t="s">
        <v>13471</v>
      </c>
      <c r="M23" s="262"/>
      <c r="N23" s="262"/>
      <c r="O23" s="262"/>
      <c r="P23" s="262"/>
      <c r="Q23" s="262"/>
      <c r="R23" s="262"/>
      <c r="S23" s="262"/>
      <c r="T23" s="262"/>
      <c r="U23" s="262"/>
      <c r="V23" s="262"/>
      <c r="W23" s="262"/>
      <c r="X23" s="262"/>
      <c r="Y23" s="262"/>
      <c r="Z23" s="262"/>
      <c r="AA23" s="262"/>
      <c r="AB23" s="262"/>
      <c r="AC23" s="262"/>
      <c r="AD23" s="262"/>
      <c r="AE23" s="262"/>
      <c r="AF23" s="262"/>
      <c r="AG23" s="262"/>
      <c r="AH23" s="262"/>
      <c r="AI23" s="262"/>
      <c r="AJ23" s="262"/>
      <c r="AK23" s="263"/>
      <c r="AL23" s="263"/>
    </row>
    <row r="24" spans="1:38" s="264" customFormat="1" ht="30.75" customHeight="1">
      <c r="A24" s="247"/>
      <c r="B24" s="278" t="s">
        <v>13303</v>
      </c>
      <c r="C24" s="769" t="s">
        <v>13300</v>
      </c>
      <c r="D24" s="307" t="s">
        <v>13301</v>
      </c>
      <c r="E24" s="307">
        <v>207.03</v>
      </c>
      <c r="F24" s="308">
        <v>23.310000000000002</v>
      </c>
      <c r="G24" s="753">
        <v>4825.8599999999997</v>
      </c>
      <c r="H24" s="753">
        <f t="shared" si="1"/>
        <v>181326.08000000002</v>
      </c>
      <c r="I24" s="309">
        <f t="shared" si="0"/>
        <v>1.9383412860114777E-2</v>
      </c>
      <c r="J24" s="309">
        <f t="shared" si="2"/>
        <v>0.7283092072596804</v>
      </c>
      <c r="K24" s="755" t="str">
        <f>IF(J24&lt;=$O$12,"A",IF(J24&lt;=$O$13,"B","C"))</f>
        <v>B</v>
      </c>
      <c r="L24" s="247" t="s">
        <v>13503</v>
      </c>
      <c r="M24" s="262"/>
      <c r="N24" s="262"/>
      <c r="O24" s="262"/>
      <c r="P24" s="262"/>
      <c r="Q24" s="262"/>
      <c r="R24" s="262"/>
      <c r="S24" s="262"/>
      <c r="T24" s="262"/>
      <c r="U24" s="262"/>
      <c r="V24" s="262"/>
      <c r="W24" s="262"/>
      <c r="X24" s="262"/>
      <c r="Y24" s="262"/>
      <c r="Z24" s="262"/>
      <c r="AA24" s="262"/>
      <c r="AB24" s="262"/>
      <c r="AC24" s="262"/>
      <c r="AD24" s="262"/>
      <c r="AE24" s="262"/>
      <c r="AF24" s="262"/>
      <c r="AG24" s="262"/>
      <c r="AH24" s="262"/>
      <c r="AI24" s="262"/>
      <c r="AJ24" s="262"/>
      <c r="AK24" s="263"/>
      <c r="AL24" s="263"/>
    </row>
    <row r="25" spans="1:38" s="264" customFormat="1">
      <c r="A25" s="247"/>
      <c r="B25" s="278" t="s">
        <v>13504</v>
      </c>
      <c r="C25" s="769" t="s">
        <v>13509</v>
      </c>
      <c r="D25" s="307" t="s">
        <v>914</v>
      </c>
      <c r="E25" s="307">
        <v>31.03</v>
      </c>
      <c r="F25" s="308">
        <v>114.86</v>
      </c>
      <c r="G25" s="753">
        <v>3564.1</v>
      </c>
      <c r="H25" s="753">
        <f t="shared" si="1"/>
        <v>184890.18000000002</v>
      </c>
      <c r="I25" s="309">
        <f t="shared" si="0"/>
        <v>1.4315463311147667E-2</v>
      </c>
      <c r="J25" s="309">
        <f t="shared" si="2"/>
        <v>0.74262467057082804</v>
      </c>
      <c r="K25" s="755" t="str">
        <f>IF(J25&lt;=$O$12,"A",IF(J25&lt;=$O$13,"B","C"))</f>
        <v>B</v>
      </c>
      <c r="L25" s="247" t="s">
        <v>13453</v>
      </c>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2"/>
      <c r="AJ25" s="262"/>
      <c r="AK25" s="263"/>
      <c r="AL25" s="263"/>
    </row>
    <row r="26" spans="1:38" s="264" customFormat="1" ht="24.75" customHeight="1">
      <c r="A26" s="247"/>
      <c r="B26" s="278">
        <v>88489</v>
      </c>
      <c r="C26" s="769" t="s">
        <v>8137</v>
      </c>
      <c r="D26" s="307" t="s">
        <v>98</v>
      </c>
      <c r="E26" s="307">
        <v>256.37</v>
      </c>
      <c r="F26" s="308">
        <v>13.6</v>
      </c>
      <c r="G26" s="753">
        <v>3486.63</v>
      </c>
      <c r="H26" s="753">
        <f t="shared" si="1"/>
        <v>188376.81000000003</v>
      </c>
      <c r="I26" s="309">
        <f t="shared" si="0"/>
        <v>1.4004299499045143E-2</v>
      </c>
      <c r="J26" s="309">
        <f t="shared" si="2"/>
        <v>0.75662897006987317</v>
      </c>
      <c r="K26" s="755" t="str">
        <f>IF(J26&lt;=$O$12,"A",IF(J26&lt;=$O$13,"B","C"))</f>
        <v>B</v>
      </c>
      <c r="L26" s="247" t="s">
        <v>13510</v>
      </c>
      <c r="M26" s="262"/>
      <c r="N26" s="262"/>
      <c r="O26" s="262"/>
      <c r="P26" s="262"/>
      <c r="Q26" s="262"/>
      <c r="R26" s="262"/>
      <c r="S26" s="262"/>
      <c r="T26" s="262"/>
      <c r="U26" s="262"/>
      <c r="V26" s="262"/>
      <c r="W26" s="262"/>
      <c r="X26" s="262"/>
      <c r="Y26" s="262"/>
      <c r="Z26" s="262"/>
      <c r="AA26" s="262"/>
      <c r="AB26" s="262"/>
      <c r="AC26" s="262"/>
      <c r="AD26" s="262"/>
      <c r="AE26" s="262"/>
      <c r="AF26" s="262"/>
      <c r="AG26" s="262"/>
      <c r="AH26" s="262"/>
      <c r="AI26" s="262"/>
      <c r="AJ26" s="262"/>
      <c r="AK26" s="263"/>
      <c r="AL26" s="263"/>
    </row>
    <row r="27" spans="1:38" s="264" customFormat="1" ht="30">
      <c r="A27" s="395"/>
      <c r="B27" s="396" t="s">
        <v>298</v>
      </c>
      <c r="C27" s="757" t="s">
        <v>5423</v>
      </c>
      <c r="D27" s="398" t="s">
        <v>16</v>
      </c>
      <c r="E27" s="399">
        <v>1</v>
      </c>
      <c r="F27" s="400">
        <v>3302.4900000000002</v>
      </c>
      <c r="G27" s="753">
        <v>3302.49</v>
      </c>
      <c r="H27" s="753">
        <f t="shared" si="1"/>
        <v>191679.30000000002</v>
      </c>
      <c r="I27" s="309">
        <f t="shared" si="0"/>
        <v>1.3264687980256464E-2</v>
      </c>
      <c r="J27" s="309">
        <f t="shared" si="2"/>
        <v>0.76989365805012966</v>
      </c>
      <c r="K27" s="755" t="str">
        <f>IF(J27&lt;=$O$12,"A",IF(J27&lt;=$O$13,"B","C"))</f>
        <v>B</v>
      </c>
      <c r="L27" s="395" t="s">
        <v>13328</v>
      </c>
      <c r="M27" s="262"/>
      <c r="N27" s="262"/>
      <c r="O27" s="262"/>
      <c r="P27" s="262"/>
      <c r="Q27" s="262"/>
      <c r="R27" s="262"/>
      <c r="S27" s="262"/>
      <c r="T27" s="262"/>
      <c r="U27" s="262"/>
      <c r="V27" s="262"/>
      <c r="W27" s="262"/>
      <c r="X27" s="262"/>
      <c r="Y27" s="262"/>
      <c r="Z27" s="262"/>
      <c r="AA27" s="262"/>
      <c r="AB27" s="262"/>
      <c r="AC27" s="262"/>
      <c r="AD27" s="262"/>
      <c r="AE27" s="262"/>
      <c r="AF27" s="262"/>
      <c r="AG27" s="262"/>
      <c r="AH27" s="262"/>
      <c r="AI27" s="262"/>
      <c r="AJ27" s="262"/>
      <c r="AK27" s="263"/>
      <c r="AL27" s="263"/>
    </row>
    <row r="28" spans="1:38" s="264" customFormat="1">
      <c r="A28" s="247"/>
      <c r="B28" s="278" t="s">
        <v>13286</v>
      </c>
      <c r="C28" s="769" t="s">
        <v>13287</v>
      </c>
      <c r="D28" s="307" t="s">
        <v>98</v>
      </c>
      <c r="E28" s="307">
        <v>168.05</v>
      </c>
      <c r="F28" s="308">
        <v>18.82</v>
      </c>
      <c r="G28" s="753">
        <v>3162.7</v>
      </c>
      <c r="H28" s="753">
        <f t="shared" si="1"/>
        <v>194842.00000000003</v>
      </c>
      <c r="I28" s="309">
        <f t="shared" si="0"/>
        <v>1.2703211417796002E-2</v>
      </c>
      <c r="J28" s="309">
        <f t="shared" si="2"/>
        <v>0.78259686946792562</v>
      </c>
      <c r="K28" s="755" t="str">
        <f>IF(J28&lt;=$O$12,"A",IF(J28&lt;=$O$13,"B","C"))</f>
        <v>B</v>
      </c>
      <c r="L28" s="247" t="s">
        <v>13484</v>
      </c>
      <c r="M28" s="262"/>
      <c r="N28" s="262"/>
      <c r="O28" s="262"/>
      <c r="P28" s="262"/>
      <c r="Q28" s="262"/>
      <c r="R28" s="262"/>
      <c r="S28" s="262"/>
      <c r="T28" s="262"/>
      <c r="U28" s="262"/>
      <c r="V28" s="262"/>
      <c r="W28" s="262"/>
      <c r="X28" s="262"/>
      <c r="Y28" s="262"/>
      <c r="Z28" s="262"/>
      <c r="AA28" s="262"/>
      <c r="AB28" s="262"/>
      <c r="AC28" s="262"/>
      <c r="AD28" s="262"/>
      <c r="AE28" s="262"/>
      <c r="AF28" s="262"/>
      <c r="AG28" s="262"/>
      <c r="AH28" s="262"/>
      <c r="AI28" s="262"/>
      <c r="AJ28" s="262"/>
      <c r="AK28" s="263"/>
      <c r="AL28" s="263"/>
    </row>
    <row r="29" spans="1:38" s="264" customFormat="1">
      <c r="A29" s="247"/>
      <c r="B29" s="278" t="s">
        <v>13237</v>
      </c>
      <c r="C29" s="769" t="s">
        <v>13274</v>
      </c>
      <c r="D29" s="307" t="s">
        <v>85</v>
      </c>
      <c r="E29" s="307">
        <v>2</v>
      </c>
      <c r="F29" s="308">
        <v>1480.5200000000002</v>
      </c>
      <c r="G29" s="753">
        <v>2961.04</v>
      </c>
      <c r="H29" s="753">
        <f t="shared" si="1"/>
        <v>197803.04000000004</v>
      </c>
      <c r="I29" s="309">
        <f t="shared" si="0"/>
        <v>1.1893229562257145E-2</v>
      </c>
      <c r="J29" s="309">
        <f t="shared" si="2"/>
        <v>0.79449009903018275</v>
      </c>
      <c r="K29" s="755" t="str">
        <f>IF(J29&lt;=$O$12,"A",IF(J29&lt;=$O$13,"B","C"))</f>
        <v>B</v>
      </c>
      <c r="L29" s="247" t="s">
        <v>13420</v>
      </c>
      <c r="M29" s="262"/>
      <c r="N29" s="262"/>
      <c r="O29" s="262"/>
      <c r="P29" s="262"/>
      <c r="Q29" s="262"/>
      <c r="R29" s="262"/>
      <c r="S29" s="262"/>
      <c r="T29" s="262"/>
      <c r="U29" s="262"/>
      <c r="V29" s="262"/>
      <c r="W29" s="262"/>
      <c r="X29" s="262"/>
      <c r="Y29" s="262"/>
      <c r="Z29" s="262"/>
      <c r="AA29" s="262"/>
      <c r="AB29" s="262"/>
      <c r="AC29" s="262"/>
      <c r="AD29" s="262"/>
      <c r="AE29" s="262"/>
      <c r="AF29" s="262"/>
      <c r="AG29" s="262"/>
      <c r="AH29" s="262"/>
      <c r="AI29" s="262"/>
      <c r="AJ29" s="262"/>
      <c r="AK29" s="263"/>
      <c r="AL29" s="263"/>
    </row>
    <row r="30" spans="1:38" s="264" customFormat="1">
      <c r="A30" s="247"/>
      <c r="B30" s="278" t="s">
        <v>299</v>
      </c>
      <c r="C30" s="769" t="s">
        <v>5408</v>
      </c>
      <c r="D30" s="307" t="s">
        <v>98</v>
      </c>
      <c r="E30" s="307">
        <v>8</v>
      </c>
      <c r="F30" s="308">
        <v>361.2</v>
      </c>
      <c r="G30" s="753">
        <v>2889.6</v>
      </c>
      <c r="H30" s="753">
        <f t="shared" si="1"/>
        <v>200692.64000000004</v>
      </c>
      <c r="I30" s="309">
        <f t="shared" si="0"/>
        <v>1.1606285677700485E-2</v>
      </c>
      <c r="J30" s="309">
        <f t="shared" si="2"/>
        <v>0.80609638470788325</v>
      </c>
      <c r="K30" s="756" t="str">
        <f>IF(J30&lt;=$O$12,"A",IF(J30&lt;=$O$13,"B","C"))</f>
        <v>C</v>
      </c>
      <c r="L30" s="247" t="s">
        <v>13501</v>
      </c>
      <c r="M30" s="262"/>
      <c r="N30" s="262"/>
      <c r="O30" s="262"/>
      <c r="P30" s="262"/>
      <c r="Q30" s="262"/>
      <c r="R30" s="262"/>
      <c r="S30" s="262"/>
      <c r="T30" s="262"/>
      <c r="U30" s="262"/>
      <c r="V30" s="262"/>
      <c r="W30" s="262"/>
      <c r="X30" s="262"/>
      <c r="Y30" s="262"/>
      <c r="Z30" s="262"/>
      <c r="AA30" s="262"/>
      <c r="AB30" s="262"/>
      <c r="AC30" s="262"/>
      <c r="AD30" s="262"/>
      <c r="AE30" s="262"/>
      <c r="AF30" s="262"/>
      <c r="AG30" s="262"/>
      <c r="AH30" s="262"/>
      <c r="AI30" s="262"/>
      <c r="AJ30" s="262"/>
      <c r="AK30" s="263"/>
      <c r="AL30" s="263"/>
    </row>
    <row r="31" spans="1:38" s="264" customFormat="1" ht="30">
      <c r="A31" s="247"/>
      <c r="B31" s="278">
        <v>91854</v>
      </c>
      <c r="C31" s="769" t="s">
        <v>7569</v>
      </c>
      <c r="D31" s="307" t="s">
        <v>914</v>
      </c>
      <c r="E31" s="307">
        <v>245.42</v>
      </c>
      <c r="F31" s="308">
        <v>11.68</v>
      </c>
      <c r="G31" s="753">
        <v>2866.5</v>
      </c>
      <c r="H31" s="753">
        <f t="shared" si="1"/>
        <v>203559.14000000004</v>
      </c>
      <c r="I31" s="309">
        <f t="shared" si="0"/>
        <v>1.1513502870683985E-2</v>
      </c>
      <c r="J31" s="309">
        <f t="shared" si="2"/>
        <v>0.81760988757856723</v>
      </c>
      <c r="K31" s="756" t="str">
        <f>IF(J31&lt;=$O$12,"A",IF(J31&lt;=$O$13,"B","C"))</f>
        <v>C</v>
      </c>
      <c r="L31" s="247" t="s">
        <v>13489</v>
      </c>
      <c r="M31" s="262"/>
      <c r="N31" s="262"/>
      <c r="O31" s="262"/>
      <c r="P31" s="262"/>
      <c r="Q31" s="262"/>
      <c r="R31" s="262"/>
      <c r="S31" s="262"/>
      <c r="T31" s="262"/>
      <c r="U31" s="262"/>
      <c r="V31" s="262"/>
      <c r="W31" s="262"/>
      <c r="X31" s="262"/>
      <c r="Y31" s="262"/>
      <c r="Z31" s="262"/>
      <c r="AA31" s="262"/>
      <c r="AB31" s="262"/>
      <c r="AC31" s="262"/>
      <c r="AD31" s="262"/>
      <c r="AE31" s="262"/>
      <c r="AF31" s="262"/>
      <c r="AG31" s="262"/>
      <c r="AH31" s="262"/>
      <c r="AI31" s="262"/>
      <c r="AJ31" s="262"/>
      <c r="AK31" s="263"/>
      <c r="AL31" s="263"/>
    </row>
    <row r="32" spans="1:38" s="264" customFormat="1" ht="30">
      <c r="A32" s="247"/>
      <c r="B32" s="278">
        <v>88489</v>
      </c>
      <c r="C32" s="769" t="s">
        <v>8137</v>
      </c>
      <c r="D32" s="307" t="s">
        <v>98</v>
      </c>
      <c r="E32" s="307">
        <v>185.01</v>
      </c>
      <c r="F32" s="308">
        <v>13.6</v>
      </c>
      <c r="G32" s="753">
        <v>2516.13</v>
      </c>
      <c r="H32" s="753">
        <f t="shared" si="1"/>
        <v>206075.27000000005</v>
      </c>
      <c r="I32" s="309">
        <f t="shared" si="0"/>
        <v>1.0106216632832407E-2</v>
      </c>
      <c r="J32" s="309">
        <f t="shared" si="2"/>
        <v>0.82771610421139963</v>
      </c>
      <c r="K32" s="756" t="str">
        <f>IF(J32&lt;=$O$12,"A",IF(J32&lt;=$O$13,"B","C"))</f>
        <v>C</v>
      </c>
      <c r="L32" s="247" t="s">
        <v>13229</v>
      </c>
      <c r="M32" s="262"/>
      <c r="N32" s="262"/>
      <c r="O32" s="262"/>
      <c r="P32" s="262"/>
      <c r="Q32" s="262"/>
      <c r="R32" s="262"/>
      <c r="S32" s="262"/>
      <c r="T32" s="262"/>
      <c r="U32" s="262"/>
      <c r="V32" s="262"/>
      <c r="W32" s="262"/>
      <c r="X32" s="262"/>
      <c r="Y32" s="262"/>
      <c r="Z32" s="262"/>
      <c r="AA32" s="262"/>
      <c r="AB32" s="262"/>
      <c r="AC32" s="262"/>
      <c r="AD32" s="262"/>
      <c r="AE32" s="262"/>
      <c r="AF32" s="262"/>
      <c r="AG32" s="262"/>
      <c r="AH32" s="262"/>
      <c r="AI32" s="262"/>
      <c r="AJ32" s="262"/>
      <c r="AK32" s="263"/>
      <c r="AL32" s="263"/>
    </row>
    <row r="33" spans="1:38" s="264" customFormat="1" ht="30">
      <c r="A33" s="247"/>
      <c r="B33" s="278">
        <v>92409</v>
      </c>
      <c r="C33" s="769" t="s">
        <v>1355</v>
      </c>
      <c r="D33" s="307" t="s">
        <v>98</v>
      </c>
      <c r="E33" s="307">
        <v>9.82</v>
      </c>
      <c r="F33" s="308">
        <v>241.1</v>
      </c>
      <c r="G33" s="753">
        <v>2367.6</v>
      </c>
      <c r="H33" s="753">
        <f t="shared" si="1"/>
        <v>208442.87000000005</v>
      </c>
      <c r="I33" s="309">
        <f t="shared" si="0"/>
        <v>9.5096352334315022E-3</v>
      </c>
      <c r="J33" s="309">
        <f t="shared" si="2"/>
        <v>0.83722573944483114</v>
      </c>
      <c r="K33" s="756" t="str">
        <f>IF(J33&lt;=$O$12,"A",IF(J33&lt;=$O$13,"B","C"))</f>
        <v>C</v>
      </c>
      <c r="L33" s="247" t="s">
        <v>13347</v>
      </c>
      <c r="M33" s="262"/>
      <c r="N33" s="262"/>
      <c r="O33" s="262"/>
      <c r="P33" s="262"/>
      <c r="Q33" s="262"/>
      <c r="R33" s="262"/>
      <c r="S33" s="262"/>
      <c r="T33" s="262"/>
      <c r="U33" s="262"/>
      <c r="V33" s="262"/>
      <c r="W33" s="262"/>
      <c r="X33" s="262"/>
      <c r="Y33" s="262"/>
      <c r="Z33" s="262"/>
      <c r="AA33" s="262"/>
      <c r="AB33" s="262"/>
      <c r="AC33" s="262"/>
      <c r="AD33" s="262"/>
      <c r="AE33" s="262"/>
      <c r="AF33" s="262"/>
      <c r="AG33" s="262"/>
      <c r="AH33" s="262"/>
      <c r="AI33" s="262"/>
      <c r="AJ33" s="262"/>
      <c r="AK33" s="263"/>
      <c r="AL33" s="263"/>
    </row>
    <row r="34" spans="1:38" s="264" customFormat="1">
      <c r="A34" s="247"/>
      <c r="B34" s="278" t="s">
        <v>13298</v>
      </c>
      <c r="C34" s="769" t="s">
        <v>13299</v>
      </c>
      <c r="D34" s="307" t="s">
        <v>98</v>
      </c>
      <c r="E34" s="307">
        <v>110.85</v>
      </c>
      <c r="F34" s="308">
        <v>21.02</v>
      </c>
      <c r="G34" s="753">
        <v>2330.06</v>
      </c>
      <c r="H34" s="753">
        <f t="shared" si="1"/>
        <v>210772.93000000005</v>
      </c>
      <c r="I34" s="309">
        <f t="shared" si="0"/>
        <v>9.3588531306003572E-3</v>
      </c>
      <c r="J34" s="309">
        <f t="shared" si="2"/>
        <v>0.8465845925754315</v>
      </c>
      <c r="K34" s="756" t="str">
        <f>IF(J34&lt;=$O$12,"A",IF(J34&lt;=$O$13,"B","C"))</f>
        <v>C</v>
      </c>
      <c r="L34" s="247" t="s">
        <v>13421</v>
      </c>
      <c r="M34" s="262"/>
      <c r="N34" s="262"/>
      <c r="O34" s="262"/>
      <c r="P34" s="262"/>
      <c r="Q34" s="262"/>
      <c r="R34" s="262"/>
      <c r="S34" s="262"/>
      <c r="T34" s="262"/>
      <c r="U34" s="262"/>
      <c r="V34" s="262"/>
      <c r="W34" s="262"/>
      <c r="X34" s="262"/>
      <c r="Y34" s="262"/>
      <c r="Z34" s="262"/>
      <c r="AA34" s="262"/>
      <c r="AB34" s="262"/>
      <c r="AC34" s="262"/>
      <c r="AD34" s="262"/>
      <c r="AE34" s="262"/>
      <c r="AF34" s="262"/>
      <c r="AG34" s="262"/>
      <c r="AH34" s="262"/>
      <c r="AI34" s="262"/>
      <c r="AJ34" s="262"/>
      <c r="AK34" s="263"/>
      <c r="AL34" s="263"/>
    </row>
    <row r="35" spans="1:38" s="264" customFormat="1">
      <c r="A35" s="247"/>
      <c r="B35" s="278">
        <v>102197</v>
      </c>
      <c r="C35" s="769" t="s">
        <v>3253</v>
      </c>
      <c r="D35" s="307" t="s">
        <v>98</v>
      </c>
      <c r="E35" s="307">
        <v>68.55</v>
      </c>
      <c r="F35" s="308">
        <v>32.47</v>
      </c>
      <c r="G35" s="753">
        <v>2225.81</v>
      </c>
      <c r="H35" s="753">
        <f t="shared" si="1"/>
        <v>212998.74000000005</v>
      </c>
      <c r="I35" s="309">
        <f t="shared" si="0"/>
        <v>8.9401255275064085E-3</v>
      </c>
      <c r="J35" s="309">
        <f t="shared" si="2"/>
        <v>0.85552471810293795</v>
      </c>
      <c r="K35" s="756" t="str">
        <f>IF(J35&lt;=$O$12,"A",IF(J35&lt;=$O$13,"B","C"))</f>
        <v>C</v>
      </c>
      <c r="L35" s="247" t="s">
        <v>13430</v>
      </c>
      <c r="M35" s="262"/>
      <c r="N35" s="262"/>
      <c r="O35" s="262"/>
      <c r="P35" s="262"/>
      <c r="Q35" s="262"/>
      <c r="R35" s="262"/>
      <c r="S35" s="262"/>
      <c r="T35" s="262"/>
      <c r="U35" s="262"/>
      <c r="V35" s="262"/>
      <c r="W35" s="262"/>
      <c r="X35" s="262"/>
      <c r="Y35" s="262"/>
      <c r="Z35" s="262"/>
      <c r="AA35" s="262"/>
      <c r="AB35" s="262"/>
      <c r="AC35" s="262"/>
      <c r="AD35" s="262"/>
      <c r="AE35" s="262"/>
      <c r="AF35" s="262"/>
      <c r="AG35" s="262"/>
      <c r="AH35" s="262"/>
      <c r="AI35" s="262"/>
      <c r="AJ35" s="262"/>
      <c r="AK35" s="263"/>
      <c r="AL35" s="263"/>
    </row>
    <row r="36" spans="1:38" s="264" customFormat="1" ht="30">
      <c r="A36" s="247"/>
      <c r="B36" s="278">
        <v>96130</v>
      </c>
      <c r="C36" s="769" t="s">
        <v>3200</v>
      </c>
      <c r="D36" s="307" t="s">
        <v>98</v>
      </c>
      <c r="E36" s="307">
        <v>76.91</v>
      </c>
      <c r="F36" s="308">
        <v>26.61</v>
      </c>
      <c r="G36" s="753">
        <v>2046.57</v>
      </c>
      <c r="H36" s="753">
        <f t="shared" si="1"/>
        <v>215045.31000000006</v>
      </c>
      <c r="I36" s="309">
        <f t="shared" si="0"/>
        <v>8.2201952102060778E-3</v>
      </c>
      <c r="J36" s="309">
        <f t="shared" si="2"/>
        <v>0.86374491331314407</v>
      </c>
      <c r="K36" s="756" t="str">
        <f>IF(J36&lt;=$O$12,"A",IF(J36&lt;=$O$13,"B","C"))</f>
        <v>C</v>
      </c>
      <c r="L36" s="247" t="s">
        <v>13482</v>
      </c>
      <c r="M36" s="262"/>
      <c r="N36" s="262"/>
      <c r="O36" s="262"/>
      <c r="P36" s="262"/>
      <c r="Q36" s="262"/>
      <c r="R36" s="262"/>
      <c r="S36" s="262"/>
      <c r="T36" s="262"/>
      <c r="U36" s="262"/>
      <c r="V36" s="262"/>
      <c r="W36" s="262"/>
      <c r="X36" s="262"/>
      <c r="Y36" s="262"/>
      <c r="Z36" s="262"/>
      <c r="AA36" s="262"/>
      <c r="AB36" s="262"/>
      <c r="AC36" s="262"/>
      <c r="AD36" s="262"/>
      <c r="AE36" s="262"/>
      <c r="AF36" s="262"/>
      <c r="AG36" s="262"/>
      <c r="AH36" s="262"/>
      <c r="AI36" s="262"/>
      <c r="AJ36" s="262"/>
      <c r="AK36" s="263"/>
      <c r="AL36" s="263"/>
    </row>
    <row r="37" spans="1:38" s="264" customFormat="1" ht="30">
      <c r="A37" s="247"/>
      <c r="B37" s="278" t="s">
        <v>13239</v>
      </c>
      <c r="C37" s="769" t="s">
        <v>13285</v>
      </c>
      <c r="D37" s="307" t="s">
        <v>85</v>
      </c>
      <c r="E37" s="307">
        <v>2</v>
      </c>
      <c r="F37" s="308">
        <v>959</v>
      </c>
      <c r="G37" s="753">
        <v>1918</v>
      </c>
      <c r="H37" s="753">
        <f t="shared" si="1"/>
        <v>216963.31000000006</v>
      </c>
      <c r="I37" s="309">
        <f t="shared" si="0"/>
        <v>7.7037845825822021E-3</v>
      </c>
      <c r="J37" s="309">
        <f t="shared" si="2"/>
        <v>0.87144869789572632</v>
      </c>
      <c r="K37" s="756" t="str">
        <f>IF(J37&lt;=$O$12,"A",IF(J37&lt;=$O$13,"B","C"))</f>
        <v>C</v>
      </c>
      <c r="L37" s="247" t="s">
        <v>7140</v>
      </c>
      <c r="M37" s="262"/>
      <c r="N37" s="262"/>
      <c r="O37" s="262"/>
      <c r="P37" s="262"/>
      <c r="Q37" s="262"/>
      <c r="R37" s="262"/>
      <c r="S37" s="262"/>
      <c r="T37" s="262"/>
      <c r="U37" s="262"/>
      <c r="V37" s="262"/>
      <c r="W37" s="262"/>
      <c r="X37" s="262"/>
      <c r="Y37" s="262"/>
      <c r="Z37" s="262"/>
      <c r="AA37" s="262"/>
      <c r="AB37" s="262"/>
      <c r="AC37" s="262"/>
      <c r="AD37" s="262"/>
      <c r="AE37" s="262"/>
      <c r="AF37" s="262"/>
      <c r="AG37" s="262"/>
      <c r="AH37" s="262"/>
      <c r="AI37" s="262"/>
      <c r="AJ37" s="262"/>
      <c r="AK37" s="263"/>
      <c r="AL37" s="263"/>
    </row>
    <row r="38" spans="1:38" s="264" customFormat="1" ht="30">
      <c r="A38" s="395"/>
      <c r="B38" s="396">
        <v>102230</v>
      </c>
      <c r="C38" s="757" t="s">
        <v>3274</v>
      </c>
      <c r="D38" s="398" t="s">
        <v>98</v>
      </c>
      <c r="E38" s="399">
        <v>68.55</v>
      </c>
      <c r="F38" s="400">
        <v>27.86</v>
      </c>
      <c r="G38" s="753">
        <v>1909.8</v>
      </c>
      <c r="H38" s="753">
        <f t="shared" si="1"/>
        <v>218873.11000000004</v>
      </c>
      <c r="I38" s="309">
        <f t="shared" si="0"/>
        <v>7.6708486943772103E-3</v>
      </c>
      <c r="J38" s="309">
        <f t="shared" si="2"/>
        <v>0.8791195465901035</v>
      </c>
      <c r="K38" s="756" t="str">
        <f>IF(J38&lt;=$O$12,"A",IF(J38&lt;=$O$13,"B","C"))</f>
        <v>C</v>
      </c>
      <c r="L38" s="395" t="s">
        <v>13483</v>
      </c>
      <c r="M38" s="262"/>
      <c r="N38" s="262"/>
      <c r="O38" s="262"/>
      <c r="P38" s="262"/>
      <c r="Q38" s="262"/>
      <c r="R38" s="262"/>
      <c r="S38" s="262"/>
      <c r="T38" s="262"/>
      <c r="U38" s="262"/>
      <c r="V38" s="262"/>
      <c r="W38" s="262"/>
      <c r="X38" s="262"/>
      <c r="Y38" s="262"/>
      <c r="Z38" s="262"/>
      <c r="AA38" s="262"/>
      <c r="AB38" s="262"/>
      <c r="AC38" s="262"/>
      <c r="AD38" s="262"/>
      <c r="AE38" s="262"/>
      <c r="AF38" s="262"/>
      <c r="AG38" s="262"/>
      <c r="AH38" s="262"/>
      <c r="AI38" s="262"/>
      <c r="AJ38" s="262"/>
      <c r="AK38" s="263"/>
      <c r="AL38" s="263"/>
    </row>
    <row r="39" spans="1:38" s="264" customFormat="1" ht="45">
      <c r="A39" s="247"/>
      <c r="B39" s="278">
        <v>95472</v>
      </c>
      <c r="C39" s="769" t="s">
        <v>2916</v>
      </c>
      <c r="D39" s="307" t="s">
        <v>896</v>
      </c>
      <c r="E39" s="307">
        <v>2</v>
      </c>
      <c r="F39" s="308">
        <v>889.59999999999991</v>
      </c>
      <c r="G39" s="753">
        <v>1779.2</v>
      </c>
      <c r="H39" s="753">
        <f t="shared" si="1"/>
        <v>220652.31000000006</v>
      </c>
      <c r="I39" s="309">
        <f t="shared" si="0"/>
        <v>7.1462844261367337E-3</v>
      </c>
      <c r="J39" s="309">
        <f t="shared" si="2"/>
        <v>0.88626583101624024</v>
      </c>
      <c r="K39" s="756" t="str">
        <f>IF(J39&lt;=$O$12,"A",IF(J39&lt;=$O$13,"B","C"))</f>
        <v>C</v>
      </c>
      <c r="L39" s="247" t="s">
        <v>13336</v>
      </c>
      <c r="M39" s="262"/>
      <c r="N39" s="262"/>
      <c r="O39" s="262"/>
      <c r="P39" s="262"/>
      <c r="Q39" s="262"/>
      <c r="R39" s="262"/>
      <c r="S39" s="262"/>
      <c r="T39" s="262"/>
      <c r="U39" s="262"/>
      <c r="V39" s="262"/>
      <c r="W39" s="262"/>
      <c r="X39" s="262"/>
      <c r="Y39" s="262"/>
      <c r="Z39" s="262"/>
      <c r="AA39" s="262"/>
      <c r="AB39" s="262"/>
      <c r="AC39" s="262"/>
      <c r="AD39" s="262"/>
      <c r="AE39" s="262"/>
      <c r="AF39" s="262"/>
      <c r="AG39" s="262"/>
      <c r="AH39" s="262"/>
      <c r="AI39" s="262"/>
      <c r="AJ39" s="262"/>
      <c r="AK39" s="263"/>
      <c r="AL39" s="263"/>
    </row>
    <row r="40" spans="1:38" s="264" customFormat="1" ht="30">
      <c r="A40" s="247"/>
      <c r="B40" s="278">
        <v>92008</v>
      </c>
      <c r="C40" s="769" t="s">
        <v>7717</v>
      </c>
      <c r="D40" s="307" t="s">
        <v>896</v>
      </c>
      <c r="E40" s="307">
        <v>28</v>
      </c>
      <c r="F40" s="308">
        <v>56.81</v>
      </c>
      <c r="G40" s="753">
        <v>1590.68</v>
      </c>
      <c r="H40" s="753">
        <f t="shared" si="1"/>
        <v>222242.99000000005</v>
      </c>
      <c r="I40" s="309">
        <f t="shared" si="0"/>
        <v>6.3890803231605097E-3</v>
      </c>
      <c r="J40" s="309">
        <f t="shared" si="2"/>
        <v>0.89265491133940078</v>
      </c>
      <c r="K40" s="756" t="str">
        <f>IF(J40&lt;=$O$12,"A",IF(J40&lt;=$O$13,"B","C"))</f>
        <v>C</v>
      </c>
      <c r="L40" s="247" t="s">
        <v>13472</v>
      </c>
      <c r="M40" s="262"/>
      <c r="N40" s="262"/>
      <c r="O40" s="262"/>
      <c r="P40" s="262"/>
      <c r="Q40" s="262"/>
      <c r="R40" s="262"/>
      <c r="S40" s="262"/>
      <c r="T40" s="262"/>
      <c r="U40" s="262"/>
      <c r="V40" s="262"/>
      <c r="W40" s="262"/>
      <c r="X40" s="262"/>
      <c r="Y40" s="262"/>
      <c r="Z40" s="262"/>
      <c r="AA40" s="262"/>
      <c r="AB40" s="262"/>
      <c r="AC40" s="262"/>
      <c r="AD40" s="262"/>
      <c r="AE40" s="262"/>
      <c r="AF40" s="262"/>
      <c r="AG40" s="262"/>
      <c r="AH40" s="262"/>
      <c r="AI40" s="262"/>
      <c r="AJ40" s="262"/>
      <c r="AK40" s="263"/>
      <c r="AL40" s="263"/>
    </row>
    <row r="41" spans="1:38" s="264" customFormat="1" ht="30">
      <c r="A41" s="247"/>
      <c r="B41" s="278">
        <v>97634</v>
      </c>
      <c r="C41" s="769" t="s">
        <v>8267</v>
      </c>
      <c r="D41" s="307" t="s">
        <v>98</v>
      </c>
      <c r="E41" s="307">
        <v>184.75</v>
      </c>
      <c r="F41" s="308">
        <v>8.43</v>
      </c>
      <c r="G41" s="753">
        <v>1557.44</v>
      </c>
      <c r="H41" s="753">
        <f t="shared" si="1"/>
        <v>223800.43000000005</v>
      </c>
      <c r="I41" s="309">
        <f t="shared" si="0"/>
        <v>6.2555694787783242E-3</v>
      </c>
      <c r="J41" s="309">
        <f t="shared" si="2"/>
        <v>0.89891048081817915</v>
      </c>
      <c r="K41" s="756" t="str">
        <f>IF(J41&lt;=$O$12,"A",IF(J41&lt;=$O$13,"B","C"))</f>
        <v>C</v>
      </c>
      <c r="L41" s="247" t="s">
        <v>13344</v>
      </c>
      <c r="M41" s="262"/>
      <c r="N41" s="262"/>
      <c r="O41" s="262"/>
      <c r="P41" s="262"/>
      <c r="Q41" s="262"/>
      <c r="R41" s="262"/>
      <c r="S41" s="262"/>
      <c r="T41" s="262"/>
      <c r="U41" s="262"/>
      <c r="V41" s="262"/>
      <c r="W41" s="262"/>
      <c r="X41" s="262"/>
      <c r="Y41" s="262"/>
      <c r="Z41" s="262"/>
      <c r="AA41" s="262"/>
      <c r="AB41" s="262"/>
      <c r="AC41" s="262"/>
      <c r="AD41" s="262"/>
      <c r="AE41" s="262"/>
      <c r="AF41" s="262"/>
      <c r="AG41" s="262"/>
      <c r="AH41" s="262"/>
      <c r="AI41" s="262"/>
      <c r="AJ41" s="262"/>
      <c r="AK41" s="263"/>
      <c r="AL41" s="263"/>
    </row>
    <row r="42" spans="1:38" s="264" customFormat="1" ht="30">
      <c r="A42" s="247"/>
      <c r="B42" s="278">
        <v>96130</v>
      </c>
      <c r="C42" s="769" t="s">
        <v>3200</v>
      </c>
      <c r="D42" s="307" t="s">
        <v>98</v>
      </c>
      <c r="E42" s="307">
        <v>55.5</v>
      </c>
      <c r="F42" s="308">
        <v>26.61</v>
      </c>
      <c r="G42" s="753">
        <v>1476.85</v>
      </c>
      <c r="H42" s="753">
        <f t="shared" si="1"/>
        <v>225277.28000000006</v>
      </c>
      <c r="I42" s="309">
        <f t="shared" si="0"/>
        <v>5.931873962870972E-3</v>
      </c>
      <c r="J42" s="309">
        <f t="shared" si="2"/>
        <v>0.90484235478105013</v>
      </c>
      <c r="K42" s="756" t="str">
        <f>IF(J42&lt;=$O$12,"A",IF(J42&lt;=$O$13,"B","C"))</f>
        <v>C</v>
      </c>
      <c r="L42" s="247" t="s">
        <v>13428</v>
      </c>
      <c r="M42" s="262"/>
      <c r="N42" s="262"/>
      <c r="O42" s="262"/>
      <c r="P42" s="262"/>
      <c r="Q42" s="262"/>
      <c r="R42" s="262"/>
      <c r="S42" s="262"/>
      <c r="T42" s="262"/>
      <c r="U42" s="262"/>
      <c r="V42" s="262"/>
      <c r="W42" s="262"/>
      <c r="X42" s="262"/>
      <c r="Y42" s="262"/>
      <c r="Z42" s="262"/>
      <c r="AA42" s="262"/>
      <c r="AB42" s="262"/>
      <c r="AC42" s="262"/>
      <c r="AD42" s="262"/>
      <c r="AE42" s="262"/>
      <c r="AF42" s="262"/>
      <c r="AG42" s="262"/>
      <c r="AH42" s="262"/>
      <c r="AI42" s="262"/>
      <c r="AJ42" s="262"/>
      <c r="AK42" s="263"/>
      <c r="AL42" s="263"/>
    </row>
    <row r="43" spans="1:38" s="264" customFormat="1" ht="30">
      <c r="A43" s="247"/>
      <c r="B43" s="278">
        <v>100868</v>
      </c>
      <c r="C43" s="769" t="s">
        <v>1715</v>
      </c>
      <c r="D43" s="307" t="s">
        <v>896</v>
      </c>
      <c r="E43" s="307">
        <v>4</v>
      </c>
      <c r="F43" s="308">
        <v>331.23</v>
      </c>
      <c r="G43" s="753">
        <v>1324.92</v>
      </c>
      <c r="H43" s="753">
        <f t="shared" si="1"/>
        <v>226602.20000000007</v>
      </c>
      <c r="I43" s="309">
        <f t="shared" si="0"/>
        <v>5.3216362195801937E-3</v>
      </c>
      <c r="J43" s="309">
        <f t="shared" si="2"/>
        <v>0.91016399100063028</v>
      </c>
      <c r="K43" s="756" t="str">
        <f>IF(J43&lt;=$O$12,"A",IF(J43&lt;=$O$13,"B","C"))</f>
        <v>C</v>
      </c>
      <c r="L43" s="247" t="s">
        <v>13341</v>
      </c>
      <c r="M43" s="262"/>
      <c r="N43" s="262"/>
      <c r="O43" s="262"/>
      <c r="P43" s="262"/>
      <c r="Q43" s="262"/>
      <c r="R43" s="262"/>
      <c r="S43" s="262"/>
      <c r="T43" s="262"/>
      <c r="U43" s="262"/>
      <c r="V43" s="262"/>
      <c r="W43" s="262"/>
      <c r="X43" s="262"/>
      <c r="Y43" s="262"/>
      <c r="Z43" s="262"/>
      <c r="AA43" s="262"/>
      <c r="AB43" s="262"/>
      <c r="AC43" s="262"/>
      <c r="AD43" s="262"/>
      <c r="AE43" s="262"/>
      <c r="AF43" s="262"/>
      <c r="AG43" s="262"/>
      <c r="AH43" s="262"/>
      <c r="AI43" s="262"/>
      <c r="AJ43" s="262"/>
      <c r="AK43" s="263"/>
      <c r="AL43" s="263"/>
    </row>
    <row r="44" spans="1:38" s="264" customFormat="1" ht="30">
      <c r="A44" s="247"/>
      <c r="B44" s="278">
        <v>100866</v>
      </c>
      <c r="C44" s="769" t="s">
        <v>1713</v>
      </c>
      <c r="D44" s="307" t="s">
        <v>896</v>
      </c>
      <c r="E44" s="307">
        <v>4</v>
      </c>
      <c r="F44" s="308">
        <v>298.61</v>
      </c>
      <c r="G44" s="753">
        <v>1194.44</v>
      </c>
      <c r="H44" s="753">
        <f t="shared" si="1"/>
        <v>227796.64000000007</v>
      </c>
      <c r="I44" s="309">
        <f t="shared" si="0"/>
        <v>4.797553939947595E-3</v>
      </c>
      <c r="J44" s="309">
        <f t="shared" si="2"/>
        <v>0.91496154494057791</v>
      </c>
      <c r="K44" s="756" t="str">
        <f>IF(J44&lt;=$O$12,"A",IF(J44&lt;=$O$13,"B","C"))</f>
        <v>C</v>
      </c>
      <c r="L44" s="247" t="s">
        <v>13290</v>
      </c>
      <c r="M44" s="262"/>
      <c r="N44" s="262"/>
      <c r="O44" s="262"/>
      <c r="P44" s="262"/>
      <c r="Q44" s="262"/>
      <c r="R44" s="262"/>
      <c r="S44" s="262"/>
      <c r="T44" s="262"/>
      <c r="U44" s="262"/>
      <c r="V44" s="262"/>
      <c r="W44" s="262"/>
      <c r="X44" s="262"/>
      <c r="Y44" s="262"/>
      <c r="Z44" s="262"/>
      <c r="AA44" s="262"/>
      <c r="AB44" s="262"/>
      <c r="AC44" s="262"/>
      <c r="AD44" s="262"/>
      <c r="AE44" s="262"/>
      <c r="AF44" s="262"/>
      <c r="AG44" s="262"/>
      <c r="AH44" s="262"/>
      <c r="AI44" s="262"/>
      <c r="AJ44" s="262"/>
      <c r="AK44" s="263"/>
      <c r="AL44" s="263"/>
    </row>
    <row r="45" spans="1:38" s="264" customFormat="1" ht="30">
      <c r="A45" s="247"/>
      <c r="B45" s="278" t="s">
        <v>13514</v>
      </c>
      <c r="C45" s="769" t="s">
        <v>13515</v>
      </c>
      <c r="D45" s="307" t="s">
        <v>98</v>
      </c>
      <c r="E45" s="307">
        <v>198.54</v>
      </c>
      <c r="F45" s="308">
        <v>5.5</v>
      </c>
      <c r="G45" s="753">
        <v>1091.97</v>
      </c>
      <c r="H45" s="753">
        <f t="shared" si="1"/>
        <v>228888.61000000007</v>
      </c>
      <c r="I45" s="309">
        <f t="shared" si="0"/>
        <v>4.385975834537168E-3</v>
      </c>
      <c r="J45" s="309">
        <f t="shared" si="2"/>
        <v>0.91934752077511506</v>
      </c>
      <c r="K45" s="756" t="str">
        <f>IF(J45&lt;=$O$12,"A",IF(J45&lt;=$O$13,"B","C"))</f>
        <v>C</v>
      </c>
      <c r="L45" s="247" t="s">
        <v>13423</v>
      </c>
      <c r="M45" s="262"/>
      <c r="N45" s="262"/>
      <c r="O45" s="262"/>
      <c r="P45" s="262"/>
      <c r="Q45" s="262"/>
      <c r="R45" s="262"/>
      <c r="S45" s="262"/>
      <c r="T45" s="262"/>
      <c r="U45" s="262"/>
      <c r="V45" s="262"/>
      <c r="W45" s="262"/>
      <c r="X45" s="262"/>
      <c r="Y45" s="262"/>
      <c r="Z45" s="262"/>
      <c r="AA45" s="262"/>
      <c r="AB45" s="262"/>
      <c r="AC45" s="262"/>
      <c r="AD45" s="262"/>
      <c r="AE45" s="262"/>
      <c r="AF45" s="262"/>
      <c r="AG45" s="262"/>
      <c r="AH45" s="262"/>
      <c r="AI45" s="262"/>
      <c r="AJ45" s="262"/>
      <c r="AK45" s="263"/>
      <c r="AL45" s="263"/>
    </row>
    <row r="46" spans="1:38" s="264" customFormat="1" ht="45">
      <c r="A46" s="395"/>
      <c r="B46" s="396">
        <v>90793</v>
      </c>
      <c r="C46" s="757" t="s">
        <v>1797</v>
      </c>
      <c r="D46" s="398" t="s">
        <v>896</v>
      </c>
      <c r="E46" s="399">
        <v>1</v>
      </c>
      <c r="F46" s="400">
        <v>1059.21</v>
      </c>
      <c r="G46" s="753">
        <v>1059.21</v>
      </c>
      <c r="H46" s="753">
        <f t="shared" si="1"/>
        <v>229947.82000000007</v>
      </c>
      <c r="I46" s="309">
        <f t="shared" si="0"/>
        <v>4.2543929445864942E-3</v>
      </c>
      <c r="J46" s="309">
        <f t="shared" si="2"/>
        <v>0.92360191371970157</v>
      </c>
      <c r="K46" s="756" t="str">
        <f>IF(J46&lt;=$O$12,"A",IF(J46&lt;=$O$13,"B","C"))</f>
        <v>C</v>
      </c>
      <c r="L46" s="395" t="s">
        <v>246</v>
      </c>
      <c r="M46" s="262"/>
      <c r="N46" s="262"/>
      <c r="O46" s="262"/>
      <c r="P46" s="262"/>
      <c r="Q46" s="262"/>
      <c r="R46" s="262"/>
      <c r="S46" s="262"/>
      <c r="T46" s="262"/>
      <c r="U46" s="262"/>
      <c r="V46" s="262"/>
      <c r="W46" s="262"/>
      <c r="X46" s="262"/>
      <c r="Y46" s="262"/>
      <c r="Z46" s="262"/>
      <c r="AA46" s="262"/>
      <c r="AB46" s="262"/>
      <c r="AC46" s="262"/>
      <c r="AD46" s="262"/>
      <c r="AE46" s="262"/>
      <c r="AF46" s="262"/>
      <c r="AG46" s="262"/>
      <c r="AH46" s="262"/>
      <c r="AI46" s="262"/>
      <c r="AJ46" s="262"/>
      <c r="AK46" s="263"/>
      <c r="AL46" s="263"/>
    </row>
    <row r="47" spans="1:38" s="264" customFormat="1" ht="23.25" customHeight="1">
      <c r="A47" s="247"/>
      <c r="B47" s="278">
        <v>100701</v>
      </c>
      <c r="C47" s="769" t="s">
        <v>1834</v>
      </c>
      <c r="D47" s="307" t="s">
        <v>98</v>
      </c>
      <c r="E47" s="307">
        <v>1</v>
      </c>
      <c r="F47" s="308">
        <v>1050.5899999999999</v>
      </c>
      <c r="G47" s="753">
        <v>1050.5899999999999</v>
      </c>
      <c r="H47" s="753">
        <f t="shared" si="1"/>
        <v>230998.41000000006</v>
      </c>
      <c r="I47" s="309">
        <f t="shared" si="0"/>
        <v>4.2197700962539287E-3</v>
      </c>
      <c r="J47" s="309">
        <f t="shared" si="2"/>
        <v>0.92782168381595553</v>
      </c>
      <c r="K47" s="756" t="str">
        <f>IF(J47&lt;=$O$12,"A",IF(J47&lt;=$O$13,"B","C"))</f>
        <v>C</v>
      </c>
      <c r="L47" s="247" t="s">
        <v>13470</v>
      </c>
      <c r="M47" s="262"/>
      <c r="N47" s="262"/>
      <c r="O47" s="262"/>
      <c r="P47" s="262"/>
      <c r="Q47" s="262"/>
      <c r="R47" s="262"/>
      <c r="S47" s="262"/>
      <c r="T47" s="262"/>
      <c r="U47" s="262"/>
      <c r="V47" s="262"/>
      <c r="W47" s="262"/>
      <c r="X47" s="262"/>
      <c r="Y47" s="262"/>
      <c r="Z47" s="262"/>
      <c r="AA47" s="262"/>
      <c r="AB47" s="262"/>
      <c r="AC47" s="262"/>
      <c r="AD47" s="262"/>
      <c r="AE47" s="262"/>
      <c r="AF47" s="262"/>
      <c r="AG47" s="262"/>
      <c r="AH47" s="262"/>
      <c r="AI47" s="262"/>
      <c r="AJ47" s="262"/>
      <c r="AK47" s="263"/>
      <c r="AL47" s="263"/>
    </row>
    <row r="48" spans="1:38" s="264" customFormat="1" ht="30">
      <c r="A48" s="247"/>
      <c r="B48" s="278">
        <v>91992</v>
      </c>
      <c r="C48" s="769" t="s">
        <v>7701</v>
      </c>
      <c r="D48" s="307" t="s">
        <v>896</v>
      </c>
      <c r="E48" s="307">
        <v>19</v>
      </c>
      <c r="F48" s="308">
        <v>54.16</v>
      </c>
      <c r="G48" s="753">
        <v>1029.04</v>
      </c>
      <c r="H48" s="753">
        <f t="shared" si="1"/>
        <v>232027.45000000007</v>
      </c>
      <c r="I48" s="309">
        <f t="shared" si="0"/>
        <v>4.1332129754225178E-3</v>
      </c>
      <c r="J48" s="309">
        <f t="shared" si="2"/>
        <v>0.931954896791378</v>
      </c>
      <c r="K48" s="756" t="str">
        <f>IF(J48&lt;=$O$12,"A",IF(J48&lt;=$O$13,"B","C"))</f>
        <v>C</v>
      </c>
      <c r="L48" s="247" t="s">
        <v>13338</v>
      </c>
      <c r="M48" s="262"/>
      <c r="N48" s="262"/>
      <c r="O48" s="262"/>
      <c r="P48" s="262"/>
      <c r="Q48" s="262"/>
      <c r="R48" s="262"/>
      <c r="S48" s="262"/>
      <c r="T48" s="262"/>
      <c r="U48" s="262"/>
      <c r="V48" s="262"/>
      <c r="W48" s="262"/>
      <c r="X48" s="262"/>
      <c r="Y48" s="262"/>
      <c r="Z48" s="262"/>
      <c r="AA48" s="262"/>
      <c r="AB48" s="262"/>
      <c r="AC48" s="262"/>
      <c r="AD48" s="262"/>
      <c r="AE48" s="262"/>
      <c r="AF48" s="262"/>
      <c r="AG48" s="262"/>
      <c r="AH48" s="262"/>
      <c r="AI48" s="262"/>
      <c r="AJ48" s="262"/>
      <c r="AK48" s="263"/>
      <c r="AL48" s="263"/>
    </row>
    <row r="49" spans="1:38" s="264" customFormat="1" ht="45">
      <c r="A49" s="247"/>
      <c r="B49" s="278">
        <v>89957</v>
      </c>
      <c r="C49" s="769" t="s">
        <v>2415</v>
      </c>
      <c r="D49" s="307" t="s">
        <v>896</v>
      </c>
      <c r="E49" s="307">
        <v>6</v>
      </c>
      <c r="F49" s="308">
        <v>165.01</v>
      </c>
      <c r="G49" s="753">
        <v>990.06</v>
      </c>
      <c r="H49" s="753">
        <f t="shared" si="1"/>
        <v>233017.51000000007</v>
      </c>
      <c r="I49" s="309">
        <f t="shared" si="0"/>
        <v>3.9766470092968374E-3</v>
      </c>
      <c r="J49" s="309">
        <f t="shared" si="2"/>
        <v>0.93593154380067478</v>
      </c>
      <c r="K49" s="756" t="str">
        <f>IF(J49&lt;=$O$12,"A",IF(J49&lt;=$O$13,"B","C"))</f>
        <v>C</v>
      </c>
      <c r="L49" s="247" t="s">
        <v>7139</v>
      </c>
      <c r="M49" s="262"/>
      <c r="N49" s="262"/>
      <c r="O49" s="262"/>
      <c r="P49" s="262"/>
      <c r="Q49" s="262"/>
      <c r="R49" s="262"/>
      <c r="S49" s="262"/>
      <c r="T49" s="262"/>
      <c r="U49" s="262"/>
      <c r="V49" s="262"/>
      <c r="W49" s="262"/>
      <c r="X49" s="262"/>
      <c r="Y49" s="262"/>
      <c r="Z49" s="262"/>
      <c r="AA49" s="262"/>
      <c r="AB49" s="262"/>
      <c r="AC49" s="262"/>
      <c r="AD49" s="262"/>
      <c r="AE49" s="262"/>
      <c r="AF49" s="262"/>
      <c r="AG49" s="262"/>
      <c r="AH49" s="262"/>
      <c r="AI49" s="262"/>
      <c r="AJ49" s="262"/>
      <c r="AK49" s="263"/>
      <c r="AL49" s="263"/>
    </row>
    <row r="50" spans="1:38" s="264" customFormat="1" ht="30">
      <c r="A50" s="247"/>
      <c r="B50" s="278">
        <v>91930</v>
      </c>
      <c r="C50" s="769" t="s">
        <v>7633</v>
      </c>
      <c r="D50" s="307" t="s">
        <v>914</v>
      </c>
      <c r="E50" s="307">
        <v>101.64</v>
      </c>
      <c r="F50" s="308">
        <v>9.64</v>
      </c>
      <c r="G50" s="753">
        <v>979.8</v>
      </c>
      <c r="H50" s="753">
        <f t="shared" si="1"/>
        <v>233997.31000000006</v>
      </c>
      <c r="I50" s="309">
        <f t="shared" si="0"/>
        <v>3.9354369833232749E-3</v>
      </c>
      <c r="J50" s="309">
        <f t="shared" si="2"/>
        <v>0.93986698078399811</v>
      </c>
      <c r="K50" s="756" t="str">
        <f>IF(J50&lt;=$O$12,"A",IF(J50&lt;=$O$13,"B","C"))</f>
        <v>C</v>
      </c>
      <c r="L50" s="247" t="s">
        <v>285</v>
      </c>
      <c r="M50" s="262"/>
      <c r="N50" s="262"/>
      <c r="O50" s="262"/>
      <c r="P50" s="262"/>
      <c r="Q50" s="262"/>
      <c r="R50" s="262"/>
      <c r="S50" s="262"/>
      <c r="T50" s="262"/>
      <c r="U50" s="262"/>
      <c r="V50" s="262"/>
      <c r="W50" s="262"/>
      <c r="X50" s="262"/>
      <c r="Y50" s="262"/>
      <c r="Z50" s="262"/>
      <c r="AA50" s="262"/>
      <c r="AB50" s="262"/>
      <c r="AC50" s="262"/>
      <c r="AD50" s="262"/>
      <c r="AE50" s="262"/>
      <c r="AF50" s="262"/>
      <c r="AG50" s="262"/>
      <c r="AH50" s="262"/>
      <c r="AI50" s="262"/>
      <c r="AJ50" s="262"/>
      <c r="AK50" s="263"/>
      <c r="AL50" s="263"/>
    </row>
    <row r="51" spans="1:38" s="264" customFormat="1" ht="30">
      <c r="A51" s="395"/>
      <c r="B51" s="396">
        <v>88415</v>
      </c>
      <c r="C51" s="757" t="s">
        <v>3208</v>
      </c>
      <c r="D51" s="398" t="s">
        <v>98</v>
      </c>
      <c r="E51" s="399">
        <v>256.37</v>
      </c>
      <c r="F51" s="400">
        <v>3.67</v>
      </c>
      <c r="G51" s="753">
        <v>940.87</v>
      </c>
      <c r="H51" s="753">
        <f t="shared" si="1"/>
        <v>234938.18000000005</v>
      </c>
      <c r="I51" s="309">
        <f t="shared" si="0"/>
        <v>3.7790718457842111E-3</v>
      </c>
      <c r="J51" s="309">
        <f t="shared" si="2"/>
        <v>0.94364605262978229</v>
      </c>
      <c r="K51" s="756" t="str">
        <f>IF(J51&lt;=$O$12,"A",IF(J51&lt;=$O$13,"B","C"))</f>
        <v>C</v>
      </c>
      <c r="L51" s="395" t="s">
        <v>248</v>
      </c>
      <c r="M51" s="262"/>
      <c r="N51" s="262"/>
      <c r="O51" s="262"/>
      <c r="P51" s="262"/>
      <c r="Q51" s="262"/>
      <c r="R51" s="262"/>
      <c r="S51" s="262"/>
      <c r="T51" s="262"/>
      <c r="U51" s="262"/>
      <c r="V51" s="262"/>
      <c r="W51" s="262"/>
      <c r="X51" s="262"/>
      <c r="Y51" s="262"/>
      <c r="Z51" s="262"/>
      <c r="AA51" s="262"/>
      <c r="AB51" s="262"/>
      <c r="AC51" s="262"/>
      <c r="AD51" s="262"/>
      <c r="AE51" s="262"/>
      <c r="AF51" s="262"/>
      <c r="AG51" s="262"/>
      <c r="AH51" s="262"/>
      <c r="AI51" s="262"/>
      <c r="AJ51" s="262"/>
      <c r="AK51" s="263"/>
      <c r="AL51" s="263"/>
    </row>
    <row r="52" spans="1:38" s="264" customFormat="1" ht="24" customHeight="1">
      <c r="A52" s="247"/>
      <c r="B52" s="278">
        <v>100874</v>
      </c>
      <c r="C52" s="769" t="s">
        <v>1699</v>
      </c>
      <c r="D52" s="307" t="s">
        <v>896</v>
      </c>
      <c r="E52" s="307">
        <v>3</v>
      </c>
      <c r="F52" s="308">
        <v>298.61</v>
      </c>
      <c r="G52" s="753">
        <v>895.83</v>
      </c>
      <c r="H52" s="753">
        <f t="shared" si="1"/>
        <v>235834.01000000004</v>
      </c>
      <c r="I52" s="309">
        <f t="shared" si="0"/>
        <v>3.5981654549606958E-3</v>
      </c>
      <c r="J52" s="309">
        <f t="shared" si="2"/>
        <v>0.94724421808474302</v>
      </c>
      <c r="K52" s="756" t="str">
        <f>IF(J52&lt;=$O$12,"A",IF(J52&lt;=$O$13,"B","C"))</f>
        <v>C</v>
      </c>
      <c r="L52" s="247" t="s">
        <v>13227</v>
      </c>
      <c r="M52" s="262"/>
      <c r="N52" s="262"/>
      <c r="O52" s="262"/>
      <c r="P52" s="262"/>
      <c r="Q52" s="262"/>
      <c r="R52" s="262"/>
      <c r="S52" s="262"/>
      <c r="T52" s="262"/>
      <c r="U52" s="262"/>
      <c r="V52" s="262"/>
      <c r="W52" s="262"/>
      <c r="X52" s="262"/>
      <c r="Y52" s="262"/>
      <c r="Z52" s="262"/>
      <c r="AA52" s="262"/>
      <c r="AB52" s="262"/>
      <c r="AC52" s="262"/>
      <c r="AD52" s="262"/>
      <c r="AE52" s="262"/>
      <c r="AF52" s="262"/>
      <c r="AG52" s="262"/>
      <c r="AH52" s="262"/>
      <c r="AI52" s="262"/>
      <c r="AJ52" s="262"/>
      <c r="AK52" s="263"/>
      <c r="AL52" s="263"/>
    </row>
    <row r="53" spans="1:38" s="264" customFormat="1" ht="45">
      <c r="A53" s="395"/>
      <c r="B53" s="396">
        <v>103332</v>
      </c>
      <c r="C53" s="757" t="s">
        <v>5206</v>
      </c>
      <c r="D53" s="398" t="s">
        <v>98</v>
      </c>
      <c r="E53" s="399">
        <v>6.1</v>
      </c>
      <c r="F53" s="400">
        <v>140.62</v>
      </c>
      <c r="G53" s="753">
        <v>857.78</v>
      </c>
      <c r="H53" s="753">
        <f t="shared" si="1"/>
        <v>236691.79000000004</v>
      </c>
      <c r="I53" s="309">
        <f t="shared" si="0"/>
        <v>3.4453349005460696E-3</v>
      </c>
      <c r="J53" s="309">
        <f t="shared" si="2"/>
        <v>0.95068955298528912</v>
      </c>
      <c r="K53" s="756" t="str">
        <f>IF(J53&lt;=$O$12,"A",IF(J53&lt;=$O$13,"B","C"))</f>
        <v>C</v>
      </c>
      <c r="L53" s="395" t="s">
        <v>13516</v>
      </c>
      <c r="M53" s="262"/>
      <c r="N53" s="262"/>
      <c r="O53" s="262"/>
      <c r="P53" s="262"/>
      <c r="Q53" s="262"/>
      <c r="R53" s="262"/>
      <c r="S53" s="262"/>
      <c r="T53" s="262"/>
      <c r="U53" s="262"/>
      <c r="V53" s="262"/>
      <c r="W53" s="262"/>
      <c r="X53" s="262"/>
      <c r="Y53" s="262"/>
      <c r="Z53" s="262"/>
      <c r="AA53" s="262"/>
      <c r="AB53" s="262"/>
      <c r="AC53" s="262"/>
      <c r="AD53" s="262"/>
      <c r="AE53" s="262"/>
      <c r="AF53" s="262"/>
      <c r="AG53" s="262"/>
      <c r="AH53" s="262"/>
      <c r="AI53" s="262"/>
      <c r="AJ53" s="262"/>
      <c r="AK53" s="263"/>
      <c r="AL53" s="263"/>
    </row>
    <row r="54" spans="1:38" s="264" customFormat="1" ht="30">
      <c r="A54" s="247"/>
      <c r="B54" s="278">
        <v>100752</v>
      </c>
      <c r="C54" s="769" t="s">
        <v>3248</v>
      </c>
      <c r="D54" s="307" t="s">
        <v>98</v>
      </c>
      <c r="E54" s="307">
        <v>16.39</v>
      </c>
      <c r="F54" s="308">
        <v>48.71</v>
      </c>
      <c r="G54" s="753">
        <v>798.35</v>
      </c>
      <c r="H54" s="753">
        <f t="shared" si="1"/>
        <v>237490.14000000004</v>
      </c>
      <c r="I54" s="309">
        <f t="shared" si="0"/>
        <v>3.2066300424945264E-3</v>
      </c>
      <c r="J54" s="309">
        <f t="shared" si="2"/>
        <v>0.95389618302778367</v>
      </c>
      <c r="K54" s="756" t="str">
        <f>IF(J54&lt;=$O$12,"A",IF(J54&lt;=$O$13,"B","C"))</f>
        <v>C</v>
      </c>
      <c r="L54" s="247" t="s">
        <v>13339</v>
      </c>
      <c r="M54" s="262"/>
      <c r="N54" s="262"/>
      <c r="O54" s="262"/>
      <c r="P54" s="262"/>
      <c r="Q54" s="262"/>
      <c r="R54" s="262"/>
      <c r="S54" s="262"/>
      <c r="T54" s="262"/>
      <c r="U54" s="262"/>
      <c r="V54" s="262"/>
      <c r="W54" s="262"/>
      <c r="X54" s="262"/>
      <c r="Y54" s="262"/>
      <c r="Z54" s="262"/>
      <c r="AA54" s="262"/>
      <c r="AB54" s="262"/>
      <c r="AC54" s="262"/>
      <c r="AD54" s="262"/>
      <c r="AE54" s="262"/>
      <c r="AF54" s="262"/>
      <c r="AG54" s="262"/>
      <c r="AH54" s="262"/>
      <c r="AI54" s="262"/>
      <c r="AJ54" s="262"/>
      <c r="AK54" s="263"/>
      <c r="AL54" s="263"/>
    </row>
    <row r="55" spans="1:38" s="264" customFormat="1" ht="45">
      <c r="A55" s="247"/>
      <c r="B55" s="278">
        <v>87775</v>
      </c>
      <c r="C55" s="769" t="s">
        <v>7005</v>
      </c>
      <c r="D55" s="307" t="s">
        <v>98</v>
      </c>
      <c r="E55" s="307">
        <v>12.8</v>
      </c>
      <c r="F55" s="308">
        <v>61.65</v>
      </c>
      <c r="G55" s="753">
        <v>789.12</v>
      </c>
      <c r="H55" s="753">
        <f t="shared" si="1"/>
        <v>238279.26000000004</v>
      </c>
      <c r="I55" s="309">
        <f t="shared" si="0"/>
        <v>3.1695570854052492E-3</v>
      </c>
      <c r="J55" s="309">
        <f t="shared" si="2"/>
        <v>0.9570657401131889</v>
      </c>
      <c r="K55" s="756" t="str">
        <f>IF(J55&lt;=$O$12,"A",IF(J55&lt;=$O$13,"B","C"))</f>
        <v>C</v>
      </c>
      <c r="L55" s="247" t="s">
        <v>13454</v>
      </c>
      <c r="M55" s="262"/>
      <c r="N55" s="262"/>
      <c r="O55" s="262"/>
      <c r="P55" s="262"/>
      <c r="Q55" s="262"/>
      <c r="R55" s="262"/>
      <c r="S55" s="262"/>
      <c r="T55" s="262"/>
      <c r="U55" s="262"/>
      <c r="V55" s="262"/>
      <c r="W55" s="262"/>
      <c r="X55" s="262"/>
      <c r="Y55" s="262"/>
      <c r="Z55" s="262"/>
      <c r="AA55" s="262"/>
      <c r="AB55" s="262"/>
      <c r="AC55" s="262"/>
      <c r="AD55" s="262"/>
      <c r="AE55" s="262"/>
      <c r="AF55" s="262"/>
      <c r="AG55" s="262"/>
      <c r="AH55" s="262"/>
      <c r="AI55" s="262"/>
      <c r="AJ55" s="262"/>
      <c r="AK55" s="263"/>
      <c r="AL55" s="263"/>
    </row>
    <row r="56" spans="1:38" s="264" customFormat="1" ht="30">
      <c r="A56" s="247"/>
      <c r="B56" s="278">
        <v>104780</v>
      </c>
      <c r="C56" s="769" t="s">
        <v>7782</v>
      </c>
      <c r="D56" s="307" t="s">
        <v>914</v>
      </c>
      <c r="E56" s="307">
        <v>105.6</v>
      </c>
      <c r="F56" s="308">
        <v>6.97</v>
      </c>
      <c r="G56" s="753">
        <v>736.03</v>
      </c>
      <c r="H56" s="753">
        <f t="shared" si="1"/>
        <v>239015.29000000004</v>
      </c>
      <c r="I56" s="309">
        <f t="shared" si="0"/>
        <v>2.9563172921365892E-3</v>
      </c>
      <c r="J56" s="309">
        <f t="shared" si="2"/>
        <v>0.96002205740532554</v>
      </c>
      <c r="K56" s="756" t="str">
        <f>IF(J56&lt;=$O$12,"A",IF(J56&lt;=$O$13,"B","C"))</f>
        <v>C</v>
      </c>
      <c r="L56" s="247" t="s">
        <v>13502</v>
      </c>
      <c r="M56" s="262"/>
      <c r="N56" s="262"/>
      <c r="O56" s="262"/>
      <c r="P56" s="262"/>
      <c r="Q56" s="262"/>
      <c r="R56" s="262"/>
      <c r="S56" s="262"/>
      <c r="T56" s="262"/>
      <c r="U56" s="262"/>
      <c r="V56" s="262"/>
      <c r="W56" s="262"/>
      <c r="X56" s="262"/>
      <c r="Y56" s="262"/>
      <c r="Z56" s="262"/>
      <c r="AA56" s="262"/>
      <c r="AB56" s="262"/>
      <c r="AC56" s="262"/>
      <c r="AD56" s="262"/>
      <c r="AE56" s="262"/>
      <c r="AF56" s="262"/>
      <c r="AG56" s="262"/>
      <c r="AH56" s="262"/>
      <c r="AI56" s="262"/>
      <c r="AJ56" s="262"/>
      <c r="AK56" s="263"/>
      <c r="AL56" s="263"/>
    </row>
    <row r="57" spans="1:38" s="264" customFormat="1" ht="30">
      <c r="A57" s="395"/>
      <c r="B57" s="396">
        <v>88415</v>
      </c>
      <c r="C57" s="757" t="s">
        <v>3208</v>
      </c>
      <c r="D57" s="398" t="s">
        <v>98</v>
      </c>
      <c r="E57" s="399">
        <v>185.01</v>
      </c>
      <c r="F57" s="400">
        <v>3.67</v>
      </c>
      <c r="G57" s="753">
        <v>678.98</v>
      </c>
      <c r="H57" s="753">
        <f t="shared" si="1"/>
        <v>239694.27000000005</v>
      </c>
      <c r="I57" s="309">
        <f t="shared" si="0"/>
        <v>2.7271718748079583E-3</v>
      </c>
      <c r="J57" s="309">
        <f t="shared" si="2"/>
        <v>0.96274922928013351</v>
      </c>
      <c r="K57" s="756" t="str">
        <f>IF(J57&lt;=$O$12,"A",IF(J57&lt;=$O$13,"B","C"))</f>
        <v>C</v>
      </c>
      <c r="L57" s="395" t="s">
        <v>13340</v>
      </c>
      <c r="M57" s="262"/>
      <c r="N57" s="262"/>
      <c r="O57" s="262"/>
      <c r="P57" s="262"/>
      <c r="Q57" s="262"/>
      <c r="R57" s="262"/>
      <c r="S57" s="262"/>
      <c r="T57" s="262"/>
      <c r="U57" s="262"/>
      <c r="V57" s="262"/>
      <c r="W57" s="262"/>
      <c r="X57" s="262"/>
      <c r="Y57" s="262"/>
      <c r="Z57" s="262"/>
      <c r="AA57" s="262"/>
      <c r="AB57" s="262"/>
      <c r="AC57" s="262"/>
      <c r="AD57" s="262"/>
      <c r="AE57" s="262"/>
      <c r="AF57" s="262"/>
      <c r="AG57" s="262"/>
      <c r="AH57" s="262"/>
      <c r="AI57" s="262"/>
      <c r="AJ57" s="262"/>
      <c r="AK57" s="263"/>
      <c r="AL57" s="263"/>
    </row>
    <row r="58" spans="1:38" s="264" customFormat="1" ht="30">
      <c r="A58" s="247"/>
      <c r="B58" s="278">
        <v>92004</v>
      </c>
      <c r="C58" s="769" t="s">
        <v>7713</v>
      </c>
      <c r="D58" s="307" t="s">
        <v>896</v>
      </c>
      <c r="E58" s="307">
        <v>10</v>
      </c>
      <c r="F58" s="308">
        <v>66.5</v>
      </c>
      <c r="G58" s="753">
        <v>665</v>
      </c>
      <c r="H58" s="753">
        <f t="shared" si="1"/>
        <v>240359.27000000005</v>
      </c>
      <c r="I58" s="309">
        <f t="shared" si="0"/>
        <v>2.6710202019901799E-3</v>
      </c>
      <c r="J58" s="309">
        <f t="shared" si="2"/>
        <v>0.96542024948212368</v>
      </c>
      <c r="K58" s="756" t="str">
        <f>IF(J58&lt;=$O$12,"A",IF(J58&lt;=$O$13,"B","C"))</f>
        <v>C</v>
      </c>
      <c r="L58" s="247" t="s">
        <v>13250</v>
      </c>
      <c r="M58" s="262"/>
      <c r="N58" s="262"/>
      <c r="O58" s="262"/>
      <c r="P58" s="262"/>
      <c r="Q58" s="262"/>
      <c r="R58" s="262"/>
      <c r="S58" s="262"/>
      <c r="T58" s="262"/>
      <c r="U58" s="262"/>
      <c r="V58" s="262"/>
      <c r="W58" s="262"/>
      <c r="X58" s="262"/>
      <c r="Y58" s="262"/>
      <c r="Z58" s="262"/>
      <c r="AA58" s="262"/>
      <c r="AB58" s="262"/>
      <c r="AC58" s="262"/>
      <c r="AD58" s="262"/>
      <c r="AE58" s="262"/>
      <c r="AF58" s="262"/>
      <c r="AG58" s="262"/>
      <c r="AH58" s="262"/>
      <c r="AI58" s="262"/>
      <c r="AJ58" s="262"/>
      <c r="AK58" s="263"/>
      <c r="AL58" s="263"/>
    </row>
    <row r="59" spans="1:38" s="264" customFormat="1" ht="30">
      <c r="A59" s="247"/>
      <c r="B59" s="278">
        <v>97621</v>
      </c>
      <c r="C59" s="769" t="s">
        <v>8255</v>
      </c>
      <c r="D59" s="307" t="s">
        <v>926</v>
      </c>
      <c r="E59" s="307">
        <v>4.5</v>
      </c>
      <c r="F59" s="308">
        <v>146.4</v>
      </c>
      <c r="G59" s="753">
        <v>658.8</v>
      </c>
      <c r="H59" s="753">
        <f t="shared" si="1"/>
        <v>241018.07000000004</v>
      </c>
      <c r="I59" s="309">
        <f t="shared" si="0"/>
        <v>2.64611745724982E-3</v>
      </c>
      <c r="J59" s="309">
        <f t="shared" si="2"/>
        <v>0.96806636693937353</v>
      </c>
      <c r="K59" s="756" t="str">
        <f>IF(J59&lt;=$O$12,"A",IF(J59&lt;=$O$13,"B","C"))</f>
        <v>C</v>
      </c>
      <c r="L59" s="247" t="s">
        <v>13252</v>
      </c>
      <c r="M59" s="262"/>
      <c r="N59" s="262"/>
      <c r="O59" s="262"/>
      <c r="P59" s="262"/>
      <c r="Q59" s="262"/>
      <c r="R59" s="262"/>
      <c r="S59" s="262"/>
      <c r="T59" s="262"/>
      <c r="U59" s="262"/>
      <c r="V59" s="262"/>
      <c r="W59" s="262"/>
      <c r="X59" s="262"/>
      <c r="Y59" s="262"/>
      <c r="Z59" s="262"/>
      <c r="AA59" s="262"/>
      <c r="AB59" s="262"/>
      <c r="AC59" s="262"/>
      <c r="AD59" s="262"/>
      <c r="AE59" s="262"/>
      <c r="AF59" s="262"/>
      <c r="AG59" s="262"/>
      <c r="AH59" s="262"/>
      <c r="AI59" s="262"/>
      <c r="AJ59" s="262"/>
      <c r="AK59" s="263"/>
      <c r="AL59" s="263"/>
    </row>
    <row r="60" spans="1:38" s="264" customFormat="1" ht="30">
      <c r="A60" s="247"/>
      <c r="B60" s="278">
        <v>100867</v>
      </c>
      <c r="C60" s="769" t="s">
        <v>1714</v>
      </c>
      <c r="D60" s="307" t="s">
        <v>896</v>
      </c>
      <c r="E60" s="307">
        <v>2</v>
      </c>
      <c r="F60" s="308">
        <v>318.2</v>
      </c>
      <c r="G60" s="753">
        <v>636.4</v>
      </c>
      <c r="H60" s="753">
        <f t="shared" si="1"/>
        <v>241654.47000000003</v>
      </c>
      <c r="I60" s="309">
        <f t="shared" si="0"/>
        <v>2.5561462504459405E-3</v>
      </c>
      <c r="J60" s="309">
        <f t="shared" si="2"/>
        <v>0.97062251318981951</v>
      </c>
      <c r="K60" s="756" t="str">
        <f>IF(J60&lt;=$O$12,"A",IF(J60&lt;=$O$13,"B","C"))</f>
        <v>C</v>
      </c>
      <c r="L60" s="247" t="s">
        <v>13432</v>
      </c>
      <c r="M60" s="262"/>
      <c r="N60" s="262"/>
      <c r="O60" s="262"/>
      <c r="P60" s="262"/>
      <c r="Q60" s="262"/>
      <c r="R60" s="262"/>
      <c r="S60" s="262"/>
      <c r="T60" s="262"/>
      <c r="U60" s="262"/>
      <c r="V60" s="262"/>
      <c r="W60" s="262"/>
      <c r="X60" s="262"/>
      <c r="Y60" s="262"/>
      <c r="Z60" s="262"/>
      <c r="AA60" s="262"/>
      <c r="AB60" s="262"/>
      <c r="AC60" s="262"/>
      <c r="AD60" s="262"/>
      <c r="AE60" s="262"/>
      <c r="AF60" s="262"/>
      <c r="AG60" s="262"/>
      <c r="AH60" s="262"/>
      <c r="AI60" s="262"/>
      <c r="AJ60" s="262"/>
      <c r="AK60" s="263"/>
      <c r="AL60" s="263"/>
    </row>
    <row r="61" spans="1:38" s="264" customFormat="1" ht="21.75" customHeight="1">
      <c r="A61" s="247"/>
      <c r="B61" s="278">
        <v>101878</v>
      </c>
      <c r="C61" s="769" t="s">
        <v>1956</v>
      </c>
      <c r="D61" s="307" t="s">
        <v>896</v>
      </c>
      <c r="E61" s="307">
        <v>1</v>
      </c>
      <c r="F61" s="308">
        <v>539.30999999999995</v>
      </c>
      <c r="G61" s="753">
        <v>539.30999999999995</v>
      </c>
      <c r="H61" s="753">
        <f t="shared" si="1"/>
        <v>242193.78000000003</v>
      </c>
      <c r="I61" s="309">
        <f t="shared" si="0"/>
        <v>2.1661773009553739E-3</v>
      </c>
      <c r="J61" s="309">
        <f t="shared" si="2"/>
        <v>0.97278869049077488</v>
      </c>
      <c r="K61" s="756" t="str">
        <f>IF(J61&lt;=$O$12,"A",IF(J61&lt;=$O$13,"B","C"))</f>
        <v>C</v>
      </c>
      <c r="L61" s="247" t="s">
        <v>13427</v>
      </c>
      <c r="M61" s="262"/>
      <c r="N61" s="262"/>
      <c r="O61" s="262"/>
      <c r="P61" s="262"/>
      <c r="Q61" s="262"/>
      <c r="R61" s="262"/>
      <c r="S61" s="262"/>
      <c r="T61" s="262"/>
      <c r="U61" s="262"/>
      <c r="V61" s="262"/>
      <c r="W61" s="262"/>
      <c r="X61" s="262"/>
      <c r="Y61" s="262"/>
      <c r="Z61" s="262"/>
      <c r="AA61" s="262"/>
      <c r="AB61" s="262"/>
      <c r="AC61" s="262"/>
      <c r="AD61" s="262"/>
      <c r="AE61" s="262"/>
      <c r="AF61" s="262"/>
      <c r="AG61" s="262"/>
      <c r="AH61" s="262"/>
      <c r="AI61" s="262"/>
      <c r="AJ61" s="262"/>
      <c r="AK61" s="263"/>
      <c r="AL61" s="263"/>
    </row>
    <row r="62" spans="1:38" s="264" customFormat="1">
      <c r="A62" s="395"/>
      <c r="B62" s="396" t="s">
        <v>13492</v>
      </c>
      <c r="C62" s="757" t="s">
        <v>13493</v>
      </c>
      <c r="D62" s="398" t="s">
        <v>98</v>
      </c>
      <c r="E62" s="399">
        <v>16.39</v>
      </c>
      <c r="F62" s="400">
        <v>32.519999999999996</v>
      </c>
      <c r="G62" s="753">
        <v>533</v>
      </c>
      <c r="H62" s="753">
        <f t="shared" si="1"/>
        <v>242726.78000000003</v>
      </c>
      <c r="I62" s="309">
        <f t="shared" si="0"/>
        <v>2.1408327333244598E-3</v>
      </c>
      <c r="J62" s="309">
        <f t="shared" si="2"/>
        <v>0.97492952322409931</v>
      </c>
      <c r="K62" s="756" t="str">
        <f>IF(J62&lt;=$O$12,"A",IF(J62&lt;=$O$13,"B","C"))</f>
        <v>C</v>
      </c>
      <c r="L62" s="395" t="s">
        <v>13342</v>
      </c>
      <c r="M62" s="262"/>
      <c r="N62" s="262"/>
      <c r="O62" s="262"/>
      <c r="P62" s="262"/>
      <c r="Q62" s="262"/>
      <c r="R62" s="262"/>
      <c r="S62" s="262"/>
      <c r="T62" s="262"/>
      <c r="U62" s="262"/>
      <c r="V62" s="262"/>
      <c r="W62" s="262"/>
      <c r="X62" s="262"/>
      <c r="Y62" s="262"/>
      <c r="Z62" s="262"/>
      <c r="AA62" s="262"/>
      <c r="AB62" s="262"/>
      <c r="AC62" s="262"/>
      <c r="AD62" s="262"/>
      <c r="AE62" s="262"/>
      <c r="AF62" s="262"/>
      <c r="AG62" s="262"/>
      <c r="AH62" s="262"/>
      <c r="AI62" s="262"/>
      <c r="AJ62" s="262"/>
      <c r="AK62" s="263"/>
      <c r="AL62" s="263"/>
    </row>
    <row r="63" spans="1:38" s="264" customFormat="1" ht="30">
      <c r="A63" s="247"/>
      <c r="B63" s="278">
        <v>91860</v>
      </c>
      <c r="C63" s="769" t="s">
        <v>7574</v>
      </c>
      <c r="D63" s="307" t="s">
        <v>914</v>
      </c>
      <c r="E63" s="307">
        <v>33.880000000000003</v>
      </c>
      <c r="F63" s="308">
        <v>15.35</v>
      </c>
      <c r="G63" s="753">
        <v>520.04999999999995</v>
      </c>
      <c r="H63" s="753">
        <f t="shared" si="1"/>
        <v>243246.83000000002</v>
      </c>
      <c r="I63" s="309">
        <f t="shared" si="0"/>
        <v>2.0888181293909668E-3</v>
      </c>
      <c r="J63" s="309">
        <f t="shared" si="2"/>
        <v>0.9770183413534903</v>
      </c>
      <c r="K63" s="756" t="str">
        <f>IF(J63&lt;=$O$12,"A",IF(J63&lt;=$O$13,"B","C"))</f>
        <v>C</v>
      </c>
      <c r="L63" s="247" t="s">
        <v>13226</v>
      </c>
      <c r="M63" s="262"/>
      <c r="N63" s="262"/>
      <c r="O63" s="262"/>
      <c r="P63" s="262"/>
      <c r="Q63" s="262"/>
      <c r="R63" s="262"/>
      <c r="S63" s="262"/>
      <c r="T63" s="262"/>
      <c r="U63" s="262"/>
      <c r="V63" s="262"/>
      <c r="W63" s="262"/>
      <c r="X63" s="262"/>
      <c r="Y63" s="262"/>
      <c r="Z63" s="262"/>
      <c r="AA63" s="262"/>
      <c r="AB63" s="262"/>
      <c r="AC63" s="262"/>
      <c r="AD63" s="262"/>
      <c r="AE63" s="262"/>
      <c r="AF63" s="262"/>
      <c r="AG63" s="262"/>
      <c r="AH63" s="262"/>
      <c r="AI63" s="262"/>
      <c r="AJ63" s="262"/>
      <c r="AK63" s="263"/>
      <c r="AL63" s="263"/>
    </row>
    <row r="64" spans="1:38" s="264" customFormat="1">
      <c r="A64" s="395"/>
      <c r="B64" s="396" t="s">
        <v>13462</v>
      </c>
      <c r="C64" s="757" t="s">
        <v>13463</v>
      </c>
      <c r="D64" s="398" t="s">
        <v>85</v>
      </c>
      <c r="E64" s="399">
        <v>5</v>
      </c>
      <c r="F64" s="400">
        <v>96.06</v>
      </c>
      <c r="G64" s="753">
        <v>480.3</v>
      </c>
      <c r="H64" s="753">
        <f t="shared" si="1"/>
        <v>243727.13</v>
      </c>
      <c r="I64" s="309">
        <f t="shared" si="0"/>
        <v>1.9291594030314036E-3</v>
      </c>
      <c r="J64" s="309">
        <f t="shared" si="2"/>
        <v>0.9789475007565217</v>
      </c>
      <c r="K64" s="756" t="str">
        <f>IF(J64&lt;=$O$12,"A",IF(J64&lt;=$O$13,"B","C"))</f>
        <v>C</v>
      </c>
      <c r="L64" s="395" t="s">
        <v>13437</v>
      </c>
      <c r="M64" s="262"/>
      <c r="N64" s="262"/>
      <c r="O64" s="262"/>
      <c r="P64" s="262"/>
      <c r="Q64" s="262"/>
      <c r="R64" s="262"/>
      <c r="S64" s="262"/>
      <c r="T64" s="262"/>
      <c r="U64" s="262"/>
      <c r="V64" s="262"/>
      <c r="W64" s="262"/>
      <c r="X64" s="262"/>
      <c r="Y64" s="262"/>
      <c r="Z64" s="262"/>
      <c r="AA64" s="262"/>
      <c r="AB64" s="262"/>
      <c r="AC64" s="262"/>
      <c r="AD64" s="262"/>
      <c r="AE64" s="262"/>
      <c r="AF64" s="262"/>
      <c r="AG64" s="262"/>
      <c r="AH64" s="262"/>
      <c r="AI64" s="262"/>
      <c r="AJ64" s="262"/>
      <c r="AK64" s="263"/>
      <c r="AL64" s="263"/>
    </row>
    <row r="65" spans="1:38" s="264" customFormat="1" ht="22.5" customHeight="1">
      <c r="A65" s="247"/>
      <c r="B65" s="278">
        <v>98689</v>
      </c>
      <c r="C65" s="769" t="s">
        <v>3190</v>
      </c>
      <c r="D65" s="307" t="s">
        <v>914</v>
      </c>
      <c r="E65" s="307">
        <v>3.25</v>
      </c>
      <c r="F65" s="308">
        <v>129</v>
      </c>
      <c r="G65" s="753">
        <v>419.25</v>
      </c>
      <c r="H65" s="753">
        <f t="shared" si="1"/>
        <v>244146.38</v>
      </c>
      <c r="I65" s="309">
        <f t="shared" si="0"/>
        <v>1.6839476987735081E-3</v>
      </c>
      <c r="J65" s="309">
        <f t="shared" si="2"/>
        <v>0.98063144845529526</v>
      </c>
      <c r="K65" s="756" t="str">
        <f>IF(J65&lt;=$O$12,"A",IF(J65&lt;=$O$13,"B","C"))</f>
        <v>C</v>
      </c>
      <c r="L65" s="247" t="s">
        <v>13433</v>
      </c>
      <c r="M65" s="262"/>
      <c r="N65" s="262"/>
      <c r="O65" s="262"/>
      <c r="P65" s="262"/>
      <c r="Q65" s="262"/>
      <c r="R65" s="262"/>
      <c r="S65" s="262"/>
      <c r="T65" s="262"/>
      <c r="U65" s="262"/>
      <c r="V65" s="262"/>
      <c r="W65" s="262"/>
      <c r="X65" s="262"/>
      <c r="Y65" s="262"/>
      <c r="Z65" s="262"/>
      <c r="AA65" s="262"/>
      <c r="AB65" s="262"/>
      <c r="AC65" s="262"/>
      <c r="AD65" s="262"/>
      <c r="AE65" s="262"/>
      <c r="AF65" s="262"/>
      <c r="AG65" s="262"/>
      <c r="AH65" s="262"/>
      <c r="AI65" s="262"/>
      <c r="AJ65" s="262"/>
      <c r="AK65" s="263"/>
      <c r="AL65" s="263"/>
    </row>
    <row r="66" spans="1:38" s="264" customFormat="1">
      <c r="A66" s="247"/>
      <c r="B66" s="278">
        <v>99814</v>
      </c>
      <c r="C66" s="769" t="s">
        <v>3380</v>
      </c>
      <c r="D66" s="307" t="s">
        <v>98</v>
      </c>
      <c r="E66" s="307">
        <v>168.05</v>
      </c>
      <c r="F66" s="308">
        <v>2.41</v>
      </c>
      <c r="G66" s="753">
        <v>405</v>
      </c>
      <c r="H66" s="753">
        <f t="shared" si="1"/>
        <v>244551.38</v>
      </c>
      <c r="I66" s="309">
        <f t="shared" si="0"/>
        <v>1.6267115515880041E-3</v>
      </c>
      <c r="J66" s="309">
        <f t="shared" si="2"/>
        <v>0.98225816000688326</v>
      </c>
      <c r="K66" s="756" t="str">
        <f>IF(J66&lt;=$O$12,"A",IF(J66&lt;=$O$13,"B","C"))</f>
        <v>C</v>
      </c>
      <c r="L66" s="247" t="s">
        <v>13230</v>
      </c>
      <c r="M66" s="262"/>
      <c r="N66" s="262"/>
      <c r="O66" s="262"/>
      <c r="P66" s="262"/>
      <c r="Q66" s="262"/>
      <c r="R66" s="262"/>
      <c r="S66" s="262"/>
      <c r="T66" s="262"/>
      <c r="U66" s="262"/>
      <c r="V66" s="262"/>
      <c r="W66" s="262"/>
      <c r="X66" s="262"/>
      <c r="Y66" s="262"/>
      <c r="Z66" s="262"/>
      <c r="AA66" s="262"/>
      <c r="AB66" s="262"/>
      <c r="AC66" s="262"/>
      <c r="AD66" s="262"/>
      <c r="AE66" s="262"/>
      <c r="AF66" s="262"/>
      <c r="AG66" s="262"/>
      <c r="AH66" s="262"/>
      <c r="AI66" s="262"/>
      <c r="AJ66" s="262"/>
      <c r="AK66" s="263"/>
      <c r="AL66" s="263"/>
    </row>
    <row r="67" spans="1:38" s="264" customFormat="1" ht="45">
      <c r="A67" s="395"/>
      <c r="B67" s="396" t="s">
        <v>7136</v>
      </c>
      <c r="C67" s="757" t="s">
        <v>13269</v>
      </c>
      <c r="D67" s="398" t="s">
        <v>85</v>
      </c>
      <c r="E67" s="399">
        <v>2</v>
      </c>
      <c r="F67" s="400">
        <v>201.31</v>
      </c>
      <c r="G67" s="753">
        <v>402.62</v>
      </c>
      <c r="H67" s="753">
        <f t="shared" si="1"/>
        <v>244954</v>
      </c>
      <c r="I67" s="309">
        <f t="shared" si="0"/>
        <v>1.617152110865092E-3</v>
      </c>
      <c r="J67" s="309">
        <f t="shared" si="2"/>
        <v>0.98387531211774837</v>
      </c>
      <c r="K67" s="756" t="str">
        <f>IF(J67&lt;=$O$12,"A",IF(J67&lt;=$O$13,"B","C"))</f>
        <v>C</v>
      </c>
      <c r="L67" s="395" t="s">
        <v>13488</v>
      </c>
      <c r="M67" s="262"/>
      <c r="N67" s="262"/>
      <c r="O67" s="262"/>
      <c r="P67" s="262"/>
      <c r="Q67" s="262"/>
      <c r="R67" s="262"/>
      <c r="S67" s="262"/>
      <c r="T67" s="262"/>
      <c r="U67" s="262"/>
      <c r="V67" s="262"/>
      <c r="W67" s="262"/>
      <c r="X67" s="262"/>
      <c r="Y67" s="262"/>
      <c r="Z67" s="262"/>
      <c r="AA67" s="262"/>
      <c r="AB67" s="262"/>
      <c r="AC67" s="262"/>
      <c r="AD67" s="262"/>
      <c r="AE67" s="262"/>
      <c r="AF67" s="262"/>
      <c r="AG67" s="262"/>
      <c r="AH67" s="262"/>
      <c r="AI67" s="262"/>
      <c r="AJ67" s="262"/>
      <c r="AK67" s="263"/>
      <c r="AL67" s="263"/>
    </row>
    <row r="68" spans="1:38" s="264" customFormat="1" ht="30">
      <c r="A68" s="247"/>
      <c r="B68" s="278">
        <v>97632</v>
      </c>
      <c r="C68" s="769" t="s">
        <v>8265</v>
      </c>
      <c r="D68" s="307" t="s">
        <v>914</v>
      </c>
      <c r="E68" s="307">
        <v>110.85</v>
      </c>
      <c r="F68" s="308">
        <v>3.29</v>
      </c>
      <c r="G68" s="753">
        <v>364.69</v>
      </c>
      <c r="H68" s="753">
        <f t="shared" si="1"/>
        <v>245318.69</v>
      </c>
      <c r="I68" s="309">
        <f t="shared" si="0"/>
        <v>1.4648035450583437E-3</v>
      </c>
      <c r="J68" s="309">
        <f t="shared" si="2"/>
        <v>0.98534011566280666</v>
      </c>
      <c r="K68" s="756" t="str">
        <f>IF(J68&lt;=$O$12,"A",IF(J68&lt;=$O$13,"B","C"))</f>
        <v>C</v>
      </c>
      <c r="L68" s="247" t="s">
        <v>13426</v>
      </c>
      <c r="M68" s="262"/>
      <c r="N68" s="262"/>
      <c r="O68" s="262"/>
      <c r="P68" s="262"/>
      <c r="Q68" s="262"/>
      <c r="R68" s="262"/>
      <c r="S68" s="262"/>
      <c r="T68" s="262"/>
      <c r="U68" s="262"/>
      <c r="V68" s="262"/>
      <c r="W68" s="262"/>
      <c r="X68" s="262"/>
      <c r="Y68" s="262"/>
      <c r="Z68" s="262"/>
      <c r="AA68" s="262"/>
      <c r="AB68" s="262"/>
      <c r="AC68" s="262"/>
      <c r="AD68" s="262"/>
      <c r="AE68" s="262"/>
      <c r="AF68" s="262"/>
      <c r="AG68" s="262"/>
      <c r="AH68" s="262"/>
      <c r="AI68" s="262"/>
      <c r="AJ68" s="262"/>
      <c r="AK68" s="263"/>
      <c r="AL68" s="263"/>
    </row>
    <row r="69" spans="1:38" s="264" customFormat="1" ht="30">
      <c r="A69" s="247"/>
      <c r="B69" s="278">
        <v>97599</v>
      </c>
      <c r="C69" s="769" t="s">
        <v>2047</v>
      </c>
      <c r="D69" s="307" t="s">
        <v>896</v>
      </c>
      <c r="E69" s="307">
        <v>15</v>
      </c>
      <c r="F69" s="308">
        <v>24.29</v>
      </c>
      <c r="G69" s="753">
        <v>364.35</v>
      </c>
      <c r="H69" s="753">
        <f t="shared" si="1"/>
        <v>245683.04</v>
      </c>
      <c r="I69" s="309">
        <f t="shared" si="0"/>
        <v>1.4634379106693565E-3</v>
      </c>
      <c r="J69" s="309">
        <f t="shared" si="2"/>
        <v>0.98680355357347604</v>
      </c>
      <c r="K69" s="756" t="str">
        <f>IF(J69&lt;=$O$12,"A",IF(J69&lt;=$O$13,"B","C"))</f>
        <v>C</v>
      </c>
      <c r="L69" s="247" t="s">
        <v>13288</v>
      </c>
      <c r="M69" s="262"/>
      <c r="N69" s="262"/>
      <c r="O69" s="262"/>
      <c r="P69" s="262"/>
      <c r="Q69" s="262"/>
      <c r="R69" s="262"/>
      <c r="S69" s="262"/>
      <c r="T69" s="262"/>
      <c r="U69" s="262"/>
      <c r="V69" s="262"/>
      <c r="W69" s="262"/>
      <c r="X69" s="262"/>
      <c r="Y69" s="262"/>
      <c r="Z69" s="262"/>
      <c r="AA69" s="262"/>
      <c r="AB69" s="262"/>
      <c r="AC69" s="262"/>
      <c r="AD69" s="262"/>
      <c r="AE69" s="262"/>
      <c r="AF69" s="262"/>
      <c r="AG69" s="262"/>
      <c r="AH69" s="262"/>
      <c r="AI69" s="262"/>
      <c r="AJ69" s="262"/>
      <c r="AK69" s="263"/>
      <c r="AL69" s="263"/>
    </row>
    <row r="70" spans="1:38" s="264" customFormat="1" ht="30">
      <c r="A70" s="395"/>
      <c r="B70" s="396">
        <v>92023</v>
      </c>
      <c r="C70" s="757" t="s">
        <v>7732</v>
      </c>
      <c r="D70" s="398" t="s">
        <v>896</v>
      </c>
      <c r="E70" s="399">
        <v>6</v>
      </c>
      <c r="F70" s="400">
        <v>59.96</v>
      </c>
      <c r="G70" s="753">
        <v>359.76</v>
      </c>
      <c r="H70" s="753">
        <f t="shared" si="1"/>
        <v>246042.80000000002</v>
      </c>
      <c r="I70" s="309">
        <f t="shared" si="0"/>
        <v>1.4450018464180255E-3</v>
      </c>
      <c r="J70" s="309">
        <f t="shared" si="2"/>
        <v>0.98824855541989409</v>
      </c>
      <c r="K70" s="756" t="str">
        <f>IF(J70&lt;=$O$12,"A",IF(J70&lt;=$O$13,"B","C"))</f>
        <v>C</v>
      </c>
      <c r="L70" s="395" t="s">
        <v>7138</v>
      </c>
      <c r="M70" s="262"/>
      <c r="N70" s="262"/>
      <c r="O70" s="262"/>
      <c r="P70" s="262"/>
      <c r="Q70" s="262"/>
      <c r="R70" s="262"/>
      <c r="S70" s="262"/>
      <c r="T70" s="262"/>
      <c r="U70" s="262"/>
      <c r="V70" s="262"/>
      <c r="W70" s="262"/>
      <c r="X70" s="262"/>
      <c r="Y70" s="262"/>
      <c r="Z70" s="262"/>
      <c r="AA70" s="262"/>
      <c r="AB70" s="262"/>
      <c r="AC70" s="262"/>
      <c r="AD70" s="262"/>
      <c r="AE70" s="262"/>
      <c r="AF70" s="262"/>
      <c r="AG70" s="262"/>
      <c r="AH70" s="262"/>
      <c r="AI70" s="262"/>
      <c r="AJ70" s="262"/>
      <c r="AK70" s="263"/>
      <c r="AL70" s="263"/>
    </row>
    <row r="71" spans="1:38" s="264" customFormat="1" ht="45">
      <c r="A71" s="247"/>
      <c r="B71" s="278">
        <v>99235</v>
      </c>
      <c r="C71" s="769" t="s">
        <v>4923</v>
      </c>
      <c r="D71" s="307" t="s">
        <v>926</v>
      </c>
      <c r="E71" s="307">
        <v>0.59</v>
      </c>
      <c r="F71" s="308">
        <v>573.39</v>
      </c>
      <c r="G71" s="753">
        <v>338.3</v>
      </c>
      <c r="H71" s="753">
        <f t="shared" si="1"/>
        <v>246381.1</v>
      </c>
      <c r="I71" s="309">
        <f t="shared" si="0"/>
        <v>1.358806217042523E-3</v>
      </c>
      <c r="J71" s="309">
        <f t="shared" si="2"/>
        <v>0.98960736163693663</v>
      </c>
      <c r="K71" s="756" t="str">
        <f>IF(J71&lt;=$O$12,"A",IF(J71&lt;=$O$13,"B","C"))</f>
        <v>C</v>
      </c>
      <c r="L71" s="247" t="s">
        <v>13435</v>
      </c>
      <c r="M71" s="262"/>
      <c r="N71" s="262"/>
      <c r="O71" s="262"/>
      <c r="P71" s="262"/>
      <c r="Q71" s="262"/>
      <c r="R71" s="262"/>
      <c r="S71" s="262"/>
      <c r="T71" s="262"/>
      <c r="U71" s="262"/>
      <c r="V71" s="262"/>
      <c r="W71" s="262"/>
      <c r="X71" s="262"/>
      <c r="Y71" s="262"/>
      <c r="Z71" s="262"/>
      <c r="AA71" s="262"/>
      <c r="AB71" s="262"/>
      <c r="AC71" s="262"/>
      <c r="AD71" s="262"/>
      <c r="AE71" s="262"/>
      <c r="AF71" s="262"/>
      <c r="AG71" s="262"/>
      <c r="AH71" s="262"/>
      <c r="AI71" s="262"/>
      <c r="AJ71" s="262"/>
      <c r="AK71" s="263"/>
      <c r="AL71" s="263"/>
    </row>
    <row r="72" spans="1:38" s="264" customFormat="1" ht="38.25" customHeight="1">
      <c r="A72" s="395"/>
      <c r="B72" s="396">
        <v>97645</v>
      </c>
      <c r="C72" s="757" t="s">
        <v>8278</v>
      </c>
      <c r="D72" s="398" t="s">
        <v>98</v>
      </c>
      <c r="E72" s="399">
        <v>10.32</v>
      </c>
      <c r="F72" s="400">
        <v>31.08</v>
      </c>
      <c r="G72" s="753">
        <v>320.74</v>
      </c>
      <c r="H72" s="753">
        <f t="shared" si="1"/>
        <v>246701.84</v>
      </c>
      <c r="I72" s="309">
        <f t="shared" si="0"/>
        <v>1.2882752174230531E-3</v>
      </c>
      <c r="J72" s="309">
        <f t="shared" si="2"/>
        <v>0.99089563685435966</v>
      </c>
      <c r="K72" s="756" t="str">
        <f>IF(J72&lt;=$O$12,"A",IF(J72&lt;=$O$13,"B","C"))</f>
        <v>C</v>
      </c>
      <c r="L72" s="395" t="s">
        <v>13325</v>
      </c>
      <c r="M72" s="262"/>
      <c r="N72" s="262"/>
      <c r="O72" s="262"/>
      <c r="P72" s="262"/>
      <c r="Q72" s="262"/>
      <c r="R72" s="262"/>
      <c r="S72" s="262"/>
      <c r="T72" s="262"/>
      <c r="U72" s="262"/>
      <c r="V72" s="262"/>
      <c r="W72" s="262"/>
      <c r="X72" s="262"/>
      <c r="Y72" s="262"/>
      <c r="Z72" s="262"/>
      <c r="AA72" s="262"/>
      <c r="AB72" s="262"/>
      <c r="AC72" s="262"/>
      <c r="AD72" s="262"/>
      <c r="AE72" s="262"/>
      <c r="AF72" s="262"/>
      <c r="AG72" s="262"/>
      <c r="AH72" s="262"/>
      <c r="AI72" s="262"/>
      <c r="AJ72" s="262"/>
      <c r="AK72" s="263"/>
      <c r="AL72" s="263"/>
    </row>
    <row r="73" spans="1:38" s="264" customFormat="1" ht="45">
      <c r="A73" s="247"/>
      <c r="B73" s="278">
        <v>97667</v>
      </c>
      <c r="C73" s="769" t="s">
        <v>4955</v>
      </c>
      <c r="D73" s="307" t="s">
        <v>914</v>
      </c>
      <c r="E73" s="307">
        <v>30</v>
      </c>
      <c r="F73" s="308">
        <v>10.16</v>
      </c>
      <c r="G73" s="753">
        <v>304.8</v>
      </c>
      <c r="H73" s="753">
        <f t="shared" si="1"/>
        <v>247006.63999999998</v>
      </c>
      <c r="I73" s="309">
        <f t="shared" si="0"/>
        <v>1.2242510640099351E-3</v>
      </c>
      <c r="J73" s="309">
        <f t="shared" si="2"/>
        <v>0.99211988791836958</v>
      </c>
      <c r="K73" s="756" t="str">
        <f>IF(J73&lt;=$O$12,"A",IF(J73&lt;=$O$13,"B","C"))</f>
        <v>C</v>
      </c>
      <c r="L73" s="247" t="s">
        <v>13418</v>
      </c>
      <c r="M73" s="262"/>
      <c r="N73" s="262"/>
      <c r="O73" s="262"/>
      <c r="P73" s="262"/>
      <c r="Q73" s="262"/>
      <c r="R73" s="262"/>
      <c r="S73" s="262"/>
      <c r="T73" s="262"/>
      <c r="U73" s="262"/>
      <c r="V73" s="262"/>
      <c r="W73" s="262"/>
      <c r="X73" s="262"/>
      <c r="Y73" s="262"/>
      <c r="Z73" s="262"/>
      <c r="AA73" s="262"/>
      <c r="AB73" s="262"/>
      <c r="AC73" s="262"/>
      <c r="AD73" s="262"/>
      <c r="AE73" s="262"/>
      <c r="AF73" s="262"/>
      <c r="AG73" s="262"/>
      <c r="AH73" s="262"/>
      <c r="AI73" s="262"/>
      <c r="AJ73" s="262"/>
      <c r="AK73" s="263"/>
      <c r="AL73" s="263"/>
    </row>
    <row r="74" spans="1:38" s="264" customFormat="1" ht="30">
      <c r="A74" s="247"/>
      <c r="B74" s="278">
        <v>89714</v>
      </c>
      <c r="C74" s="769" t="s">
        <v>5886</v>
      </c>
      <c r="D74" s="307" t="s">
        <v>914</v>
      </c>
      <c r="E74" s="307">
        <v>6</v>
      </c>
      <c r="F74" s="308">
        <v>43.91</v>
      </c>
      <c r="G74" s="753">
        <v>263.45999999999998</v>
      </c>
      <c r="H74" s="753">
        <f t="shared" si="1"/>
        <v>247270.09999999998</v>
      </c>
      <c r="I74" s="309">
        <f t="shared" si="0"/>
        <v>1.0582059885959889E-3</v>
      </c>
      <c r="J74" s="309">
        <f t="shared" si="2"/>
        <v>0.99317809390696554</v>
      </c>
      <c r="K74" s="756" t="str">
        <f>IF(J74&lt;=$O$12,"A",IF(J74&lt;=$O$13,"B","C"))</f>
        <v>C</v>
      </c>
      <c r="L74" s="247" t="s">
        <v>244</v>
      </c>
      <c r="M74" s="262"/>
      <c r="N74" s="262"/>
      <c r="O74" s="262"/>
      <c r="P74" s="262"/>
      <c r="Q74" s="262"/>
      <c r="R74" s="262"/>
      <c r="S74" s="262"/>
      <c r="T74" s="262"/>
      <c r="U74" s="262"/>
      <c r="V74" s="262"/>
      <c r="W74" s="262"/>
      <c r="X74" s="262"/>
      <c r="Y74" s="262"/>
      <c r="Z74" s="262"/>
      <c r="AA74" s="262"/>
      <c r="AB74" s="262"/>
      <c r="AC74" s="262"/>
      <c r="AD74" s="262"/>
      <c r="AE74" s="262"/>
      <c r="AF74" s="262"/>
      <c r="AG74" s="262"/>
      <c r="AH74" s="262"/>
      <c r="AI74" s="262"/>
      <c r="AJ74" s="262"/>
      <c r="AK74" s="263"/>
      <c r="AL74" s="263"/>
    </row>
    <row r="75" spans="1:38" s="264" customFormat="1" ht="30">
      <c r="A75" s="247"/>
      <c r="B75" s="278">
        <v>89712</v>
      </c>
      <c r="C75" s="769" t="s">
        <v>5884</v>
      </c>
      <c r="D75" s="307" t="s">
        <v>914</v>
      </c>
      <c r="E75" s="307">
        <v>6</v>
      </c>
      <c r="F75" s="308">
        <v>31.52</v>
      </c>
      <c r="G75" s="753">
        <v>189.12</v>
      </c>
      <c r="H75" s="753">
        <f t="shared" si="1"/>
        <v>247459.21999999997</v>
      </c>
      <c r="I75" s="309">
        <f t="shared" si="0"/>
        <v>7.5961404601561323E-4</v>
      </c>
      <c r="J75" s="309">
        <f t="shared" si="2"/>
        <v>0.9939377079529812</v>
      </c>
      <c r="K75" s="756" t="str">
        <f>IF(J75&lt;=$O$12,"A",IF(J75&lt;=$O$13,"B","C"))</f>
        <v>C</v>
      </c>
      <c r="L75" s="247" t="s">
        <v>13500</v>
      </c>
      <c r="M75" s="262"/>
      <c r="N75" s="262"/>
      <c r="O75" s="262"/>
      <c r="P75" s="262"/>
      <c r="Q75" s="262"/>
      <c r="R75" s="262"/>
      <c r="S75" s="262"/>
      <c r="T75" s="262"/>
      <c r="U75" s="262"/>
      <c r="V75" s="262"/>
      <c r="W75" s="262"/>
      <c r="X75" s="262"/>
      <c r="Y75" s="262"/>
      <c r="Z75" s="262"/>
      <c r="AA75" s="262"/>
      <c r="AB75" s="262"/>
      <c r="AC75" s="262"/>
      <c r="AD75" s="262"/>
      <c r="AE75" s="262"/>
      <c r="AF75" s="262"/>
      <c r="AG75" s="262"/>
      <c r="AH75" s="262"/>
      <c r="AI75" s="262"/>
      <c r="AJ75" s="262"/>
      <c r="AK75" s="263"/>
      <c r="AL75" s="263"/>
    </row>
    <row r="76" spans="1:38" s="264" customFormat="1" ht="30">
      <c r="A76" s="395"/>
      <c r="B76" s="396">
        <v>97101</v>
      </c>
      <c r="C76" s="757" t="s">
        <v>4874</v>
      </c>
      <c r="D76" s="398" t="s">
        <v>98</v>
      </c>
      <c r="E76" s="399">
        <v>1.1200000000000001</v>
      </c>
      <c r="F76" s="400">
        <v>165.33</v>
      </c>
      <c r="G76" s="753">
        <v>185.16</v>
      </c>
      <c r="H76" s="753">
        <f t="shared" si="1"/>
        <v>247644.37999999998</v>
      </c>
      <c r="I76" s="309">
        <f t="shared" ref="I76:I95" si="3">G76/$H$95</f>
        <v>7.4370842195564159E-4</v>
      </c>
      <c r="J76" s="309">
        <f t="shared" si="2"/>
        <v>0.99468141637493679</v>
      </c>
      <c r="K76" s="756" t="str">
        <f>IF(J76&lt;=$O$12,"A",IF(J76&lt;=$O$13,"B","C"))</f>
        <v>C</v>
      </c>
      <c r="L76" s="395" t="s">
        <v>13248</v>
      </c>
      <c r="M76" s="262"/>
      <c r="N76" s="262"/>
      <c r="O76" s="262"/>
      <c r="P76" s="262"/>
      <c r="Q76" s="262"/>
      <c r="R76" s="262"/>
      <c r="S76" s="262"/>
      <c r="T76" s="262"/>
      <c r="U76" s="262"/>
      <c r="V76" s="262"/>
      <c r="W76" s="262"/>
      <c r="X76" s="262"/>
      <c r="Y76" s="262"/>
      <c r="Z76" s="262"/>
      <c r="AA76" s="262"/>
      <c r="AB76" s="262"/>
      <c r="AC76" s="262"/>
      <c r="AD76" s="262"/>
      <c r="AE76" s="262"/>
      <c r="AF76" s="262"/>
      <c r="AG76" s="262"/>
      <c r="AH76" s="262"/>
      <c r="AI76" s="262"/>
      <c r="AJ76" s="262"/>
      <c r="AK76" s="263"/>
      <c r="AL76" s="263"/>
    </row>
    <row r="77" spans="1:38" s="264" customFormat="1">
      <c r="A77" s="395"/>
      <c r="B77" s="396">
        <v>102193</v>
      </c>
      <c r="C77" s="757" t="s">
        <v>3249</v>
      </c>
      <c r="D77" s="398" t="s">
        <v>98</v>
      </c>
      <c r="E77" s="399">
        <v>68.55</v>
      </c>
      <c r="F77" s="400">
        <v>2.5299999999999998</v>
      </c>
      <c r="G77" s="753">
        <v>173.43</v>
      </c>
      <c r="H77" s="753">
        <f t="shared" ref="H77:H95" si="4">H76+G77</f>
        <v>247817.80999999997</v>
      </c>
      <c r="I77" s="309">
        <f t="shared" si="3"/>
        <v>6.965940355355743E-4</v>
      </c>
      <c r="J77" s="309">
        <f t="shared" ref="J77:J95" si="5">I77+J76</f>
        <v>0.99537801041047236</v>
      </c>
      <c r="K77" s="756" t="str">
        <f>IF(J77&lt;=$O$12,"A",IF(J77&lt;=$O$13,"B","C"))</f>
        <v>C</v>
      </c>
      <c r="L77" s="395" t="s">
        <v>13424</v>
      </c>
      <c r="M77" s="262"/>
      <c r="N77" s="262"/>
      <c r="O77" s="262"/>
      <c r="P77" s="262"/>
      <c r="Q77" s="262"/>
      <c r="R77" s="262"/>
      <c r="S77" s="262"/>
      <c r="T77" s="262"/>
      <c r="U77" s="262"/>
      <c r="V77" s="262"/>
      <c r="W77" s="262"/>
      <c r="X77" s="262"/>
      <c r="Y77" s="262"/>
      <c r="Z77" s="262"/>
      <c r="AA77" s="262"/>
      <c r="AB77" s="262"/>
      <c r="AC77" s="262"/>
      <c r="AD77" s="262"/>
      <c r="AE77" s="262"/>
      <c r="AF77" s="262"/>
      <c r="AG77" s="262"/>
      <c r="AH77" s="262"/>
      <c r="AI77" s="262"/>
      <c r="AJ77" s="262"/>
      <c r="AK77" s="263"/>
      <c r="AL77" s="263"/>
    </row>
    <row r="78" spans="1:38" s="264" customFormat="1" ht="30">
      <c r="A78" s="247"/>
      <c r="B78" s="278">
        <v>89711</v>
      </c>
      <c r="C78" s="769" t="s">
        <v>5883</v>
      </c>
      <c r="D78" s="307" t="s">
        <v>914</v>
      </c>
      <c r="E78" s="307">
        <v>6</v>
      </c>
      <c r="F78" s="308">
        <v>25.29</v>
      </c>
      <c r="G78" s="753">
        <v>151.74</v>
      </c>
      <c r="H78" s="753">
        <f t="shared" si="4"/>
        <v>247969.54999999996</v>
      </c>
      <c r="I78" s="309">
        <f t="shared" si="3"/>
        <v>6.0947459466163898E-4</v>
      </c>
      <c r="J78" s="309">
        <f t="shared" si="5"/>
        <v>0.99598748500513401</v>
      </c>
      <c r="K78" s="756" t="str">
        <f>IF(J78&lt;=$O$12,"A",IF(J78&lt;=$O$13,"B","C"))</f>
        <v>C</v>
      </c>
      <c r="L78" s="247" t="s">
        <v>13452</v>
      </c>
      <c r="M78" s="262"/>
      <c r="N78" s="262"/>
      <c r="O78" s="262"/>
      <c r="P78" s="262"/>
      <c r="Q78" s="262"/>
      <c r="R78" s="262"/>
      <c r="S78" s="262"/>
      <c r="T78" s="262"/>
      <c r="U78" s="262"/>
      <c r="V78" s="262"/>
      <c r="W78" s="262"/>
      <c r="X78" s="262"/>
      <c r="Y78" s="262"/>
      <c r="Z78" s="262"/>
      <c r="AA78" s="262"/>
      <c r="AB78" s="262"/>
      <c r="AC78" s="262"/>
      <c r="AD78" s="262"/>
      <c r="AE78" s="262"/>
      <c r="AF78" s="262"/>
      <c r="AG78" s="262"/>
      <c r="AH78" s="262"/>
      <c r="AI78" s="262"/>
      <c r="AJ78" s="262"/>
      <c r="AK78" s="263"/>
      <c r="AL78" s="263"/>
    </row>
    <row r="79" spans="1:38" s="264" customFormat="1" ht="45">
      <c r="A79" s="247"/>
      <c r="B79" s="278">
        <v>87905</v>
      </c>
      <c r="C79" s="769" t="s">
        <v>6998</v>
      </c>
      <c r="D79" s="307" t="s">
        <v>98</v>
      </c>
      <c r="E79" s="307">
        <v>12.8</v>
      </c>
      <c r="F79" s="308">
        <v>9.5</v>
      </c>
      <c r="G79" s="753">
        <v>121.6</v>
      </c>
      <c r="H79" s="753">
        <f t="shared" si="4"/>
        <v>248091.14999999997</v>
      </c>
      <c r="I79" s="309">
        <f t="shared" si="3"/>
        <v>4.8841512264963282E-4</v>
      </c>
      <c r="J79" s="309">
        <f t="shared" si="5"/>
        <v>0.99647590012778364</v>
      </c>
      <c r="K79" s="756" t="str">
        <f>IF(J79&lt;=$O$12,"A",IF(J79&lt;=$O$13,"B","C"))</f>
        <v>C</v>
      </c>
      <c r="L79" s="247" t="s">
        <v>250</v>
      </c>
      <c r="M79" s="262"/>
      <c r="N79" s="262"/>
      <c r="O79" s="262"/>
      <c r="P79" s="262"/>
      <c r="Q79" s="262"/>
      <c r="R79" s="262"/>
      <c r="S79" s="262"/>
      <c r="T79" s="262"/>
      <c r="U79" s="262"/>
      <c r="V79" s="262"/>
      <c r="W79" s="262"/>
      <c r="X79" s="262"/>
      <c r="Y79" s="262"/>
      <c r="Z79" s="262"/>
      <c r="AA79" s="262"/>
      <c r="AB79" s="262"/>
      <c r="AC79" s="262"/>
      <c r="AD79" s="262"/>
      <c r="AE79" s="262"/>
      <c r="AF79" s="262"/>
      <c r="AG79" s="262"/>
      <c r="AH79" s="262"/>
      <c r="AI79" s="262"/>
      <c r="AJ79" s="262"/>
      <c r="AK79" s="263"/>
      <c r="AL79" s="263"/>
    </row>
    <row r="80" spans="1:38" s="264" customFormat="1" ht="30">
      <c r="A80" s="247"/>
      <c r="B80" s="278">
        <v>93660</v>
      </c>
      <c r="C80" s="769" t="s">
        <v>1984</v>
      </c>
      <c r="D80" s="307" t="s">
        <v>896</v>
      </c>
      <c r="E80" s="307">
        <v>2</v>
      </c>
      <c r="F80" s="308">
        <v>58.97</v>
      </c>
      <c r="G80" s="753">
        <v>117.94</v>
      </c>
      <c r="H80" s="753">
        <f t="shared" si="4"/>
        <v>248209.08999999997</v>
      </c>
      <c r="I80" s="309">
        <f t="shared" si="3"/>
        <v>4.7371447010935609E-4</v>
      </c>
      <c r="J80" s="309">
        <f t="shared" si="5"/>
        <v>0.996949614597893</v>
      </c>
      <c r="K80" s="756" t="str">
        <f>IF(J80&lt;=$O$12,"A",IF(J80&lt;=$O$13,"B","C"))</f>
        <v>C</v>
      </c>
      <c r="L80" s="247" t="s">
        <v>13231</v>
      </c>
      <c r="M80" s="262"/>
      <c r="N80" s="262"/>
      <c r="O80" s="262"/>
      <c r="P80" s="262"/>
      <c r="Q80" s="262"/>
      <c r="R80" s="262"/>
      <c r="S80" s="262"/>
      <c r="T80" s="262"/>
      <c r="U80" s="262"/>
      <c r="V80" s="262"/>
      <c r="W80" s="262"/>
      <c r="X80" s="262"/>
      <c r="Y80" s="262"/>
      <c r="Z80" s="262"/>
      <c r="AA80" s="262"/>
      <c r="AB80" s="262"/>
      <c r="AC80" s="262"/>
      <c r="AD80" s="262"/>
      <c r="AE80" s="262"/>
      <c r="AF80" s="262"/>
      <c r="AG80" s="262"/>
      <c r="AH80" s="262"/>
      <c r="AI80" s="262"/>
      <c r="AJ80" s="262"/>
      <c r="AK80" s="263"/>
      <c r="AL80" s="263"/>
    </row>
    <row r="81" spans="1:38" s="264" customFormat="1" ht="30">
      <c r="A81" s="247"/>
      <c r="B81" s="278">
        <v>91594</v>
      </c>
      <c r="C81" s="769" t="s">
        <v>1482</v>
      </c>
      <c r="D81" s="307" t="s">
        <v>1175</v>
      </c>
      <c r="E81" s="307">
        <v>9.1199999999999992</v>
      </c>
      <c r="F81" s="308">
        <v>10.900000000000002</v>
      </c>
      <c r="G81" s="753">
        <v>99.4</v>
      </c>
      <c r="H81" s="753">
        <f t="shared" si="4"/>
        <v>248308.48999999996</v>
      </c>
      <c r="I81" s="309">
        <f t="shared" si="3"/>
        <v>3.9924723019221634E-4</v>
      </c>
      <c r="J81" s="309">
        <f t="shared" si="5"/>
        <v>0.99734886182808524</v>
      </c>
      <c r="K81" s="756" t="str">
        <f>IF(J81&lt;=$O$12,"A",IF(J81&lt;=$O$13,"B","C"))</f>
        <v>C</v>
      </c>
      <c r="L81" s="247" t="s">
        <v>13293</v>
      </c>
      <c r="M81" s="262"/>
      <c r="N81" s="262"/>
      <c r="O81" s="262"/>
      <c r="P81" s="262"/>
      <c r="Q81" s="262"/>
      <c r="R81" s="262"/>
      <c r="S81" s="262"/>
      <c r="T81" s="262"/>
      <c r="U81" s="262"/>
      <c r="V81" s="262"/>
      <c r="W81" s="262"/>
      <c r="X81" s="262"/>
      <c r="Y81" s="262"/>
      <c r="Z81" s="262"/>
      <c r="AA81" s="262"/>
      <c r="AB81" s="262"/>
      <c r="AC81" s="262"/>
      <c r="AD81" s="262"/>
      <c r="AE81" s="262"/>
      <c r="AF81" s="262"/>
      <c r="AG81" s="262"/>
      <c r="AH81" s="262"/>
      <c r="AI81" s="262"/>
      <c r="AJ81" s="262"/>
      <c r="AK81" s="263"/>
      <c r="AL81" s="263"/>
    </row>
    <row r="82" spans="1:38" s="264" customFormat="1" ht="30">
      <c r="A82" s="247"/>
      <c r="B82" s="278">
        <v>93666</v>
      </c>
      <c r="C82" s="769" t="s">
        <v>1990</v>
      </c>
      <c r="D82" s="307" t="s">
        <v>896</v>
      </c>
      <c r="E82" s="307">
        <v>1</v>
      </c>
      <c r="F82" s="308">
        <v>79.67</v>
      </c>
      <c r="G82" s="753">
        <v>79.67</v>
      </c>
      <c r="H82" s="753">
        <f t="shared" si="4"/>
        <v>248388.15999999997</v>
      </c>
      <c r="I82" s="309">
        <f t="shared" si="3"/>
        <v>3.2000026991362051E-4</v>
      </c>
      <c r="J82" s="309">
        <f t="shared" si="5"/>
        <v>0.99766886209799888</v>
      </c>
      <c r="K82" s="756" t="str">
        <f>IF(J82&lt;=$O$12,"A",IF(J82&lt;=$O$13,"B","C"))</f>
        <v>C</v>
      </c>
      <c r="L82" s="247" t="s">
        <v>13425</v>
      </c>
      <c r="M82" s="262"/>
      <c r="N82" s="262"/>
      <c r="O82" s="262"/>
      <c r="P82" s="262"/>
      <c r="Q82" s="262"/>
      <c r="R82" s="262"/>
      <c r="S82" s="262"/>
      <c r="T82" s="262"/>
      <c r="U82" s="262"/>
      <c r="V82" s="262"/>
      <c r="W82" s="262"/>
      <c r="X82" s="262"/>
      <c r="Y82" s="262"/>
      <c r="Z82" s="262"/>
      <c r="AA82" s="262"/>
      <c r="AB82" s="262"/>
      <c r="AC82" s="262"/>
      <c r="AD82" s="262"/>
      <c r="AE82" s="262"/>
      <c r="AF82" s="262"/>
      <c r="AG82" s="262"/>
      <c r="AH82" s="262"/>
      <c r="AI82" s="262"/>
      <c r="AJ82" s="262"/>
      <c r="AK82" s="263"/>
      <c r="AL82" s="263"/>
    </row>
    <row r="83" spans="1:38" s="264" customFormat="1" ht="30">
      <c r="A83" s="395"/>
      <c r="B83" s="396">
        <v>86911</v>
      </c>
      <c r="C83" s="757" t="s">
        <v>2894</v>
      </c>
      <c r="D83" s="398" t="s">
        <v>896</v>
      </c>
      <c r="E83" s="399">
        <v>1</v>
      </c>
      <c r="F83" s="400">
        <v>75.010000000000005</v>
      </c>
      <c r="G83" s="753">
        <v>75.010000000000005</v>
      </c>
      <c r="H83" s="753">
        <f t="shared" si="4"/>
        <v>248463.16999999998</v>
      </c>
      <c r="I83" s="309">
        <f t="shared" si="3"/>
        <v>3.0128304564102764E-4</v>
      </c>
      <c r="J83" s="309">
        <f t="shared" si="5"/>
        <v>0.99797014514363991</v>
      </c>
      <c r="K83" s="756" t="str">
        <f>IF(J83&lt;=$O$12,"A",IF(J83&lt;=$O$13,"B","C"))</f>
        <v>C</v>
      </c>
      <c r="L83" s="395" t="s">
        <v>13233</v>
      </c>
      <c r="M83" s="262"/>
      <c r="N83" s="262"/>
      <c r="O83" s="262"/>
      <c r="P83" s="262"/>
      <c r="Q83" s="262"/>
      <c r="R83" s="262"/>
      <c r="S83" s="262"/>
      <c r="T83" s="262"/>
      <c r="U83" s="262"/>
      <c r="V83" s="262"/>
      <c r="W83" s="262"/>
      <c r="X83" s="262"/>
      <c r="Y83" s="262"/>
      <c r="Z83" s="262"/>
      <c r="AA83" s="262"/>
      <c r="AB83" s="262"/>
      <c r="AC83" s="262"/>
      <c r="AD83" s="262"/>
      <c r="AE83" s="262"/>
      <c r="AF83" s="262"/>
      <c r="AG83" s="262"/>
      <c r="AH83" s="262"/>
      <c r="AI83" s="262"/>
      <c r="AJ83" s="262"/>
      <c r="AK83" s="263"/>
      <c r="AL83" s="263"/>
    </row>
    <row r="84" spans="1:38" s="264" customFormat="1" ht="30">
      <c r="A84" s="247"/>
      <c r="B84" s="278">
        <v>91953</v>
      </c>
      <c r="C84" s="769" t="s">
        <v>7662</v>
      </c>
      <c r="D84" s="307" t="s">
        <v>896</v>
      </c>
      <c r="E84" s="307">
        <v>2</v>
      </c>
      <c r="F84" s="308">
        <v>35.25</v>
      </c>
      <c r="G84" s="753">
        <v>70.5</v>
      </c>
      <c r="H84" s="753">
        <f t="shared" si="4"/>
        <v>248533.66999999998</v>
      </c>
      <c r="I84" s="309">
        <f t="shared" si="3"/>
        <v>2.8316830712828221E-4</v>
      </c>
      <c r="J84" s="309">
        <f t="shared" si="5"/>
        <v>0.99825331345076818</v>
      </c>
      <c r="K84" s="756" t="str">
        <f>IF(J84&lt;=$O$12,"A",IF(J84&lt;=$O$13,"B","C"))</f>
        <v>C</v>
      </c>
      <c r="L84" s="247" t="s">
        <v>13253</v>
      </c>
      <c r="M84" s="262"/>
      <c r="N84" s="262"/>
      <c r="O84" s="262"/>
      <c r="P84" s="262"/>
      <c r="Q84" s="262"/>
      <c r="R84" s="262"/>
      <c r="S84" s="262"/>
      <c r="T84" s="262"/>
      <c r="U84" s="262"/>
      <c r="V84" s="262"/>
      <c r="W84" s="262"/>
      <c r="X84" s="262"/>
      <c r="Y84" s="262"/>
      <c r="Z84" s="262"/>
      <c r="AA84" s="262"/>
      <c r="AB84" s="262"/>
      <c r="AC84" s="262"/>
      <c r="AD84" s="262"/>
      <c r="AE84" s="262"/>
      <c r="AF84" s="262"/>
      <c r="AG84" s="262"/>
      <c r="AH84" s="262"/>
      <c r="AI84" s="262"/>
      <c r="AJ84" s="262"/>
      <c r="AK84" s="263"/>
      <c r="AL84" s="263"/>
    </row>
    <row r="85" spans="1:38" s="264" customFormat="1" ht="30">
      <c r="A85" s="247"/>
      <c r="B85" s="278">
        <v>93654</v>
      </c>
      <c r="C85" s="769" t="s">
        <v>1977</v>
      </c>
      <c r="D85" s="307" t="s">
        <v>896</v>
      </c>
      <c r="E85" s="307">
        <v>5</v>
      </c>
      <c r="F85" s="308">
        <v>13.11</v>
      </c>
      <c r="G85" s="753">
        <v>65.55</v>
      </c>
      <c r="H85" s="753">
        <f t="shared" si="4"/>
        <v>248599.21999999997</v>
      </c>
      <c r="I85" s="309">
        <f t="shared" si="3"/>
        <v>2.6328627705331768E-4</v>
      </c>
      <c r="J85" s="309">
        <f t="shared" si="5"/>
        <v>0.99851659972782147</v>
      </c>
      <c r="K85" s="756" t="str">
        <f>IF(J85&lt;=$O$12,"A",IF(J85&lt;=$O$13,"B","C"))</f>
        <v>C</v>
      </c>
      <c r="L85" s="247" t="s">
        <v>13323</v>
      </c>
      <c r="M85" s="262"/>
      <c r="N85" s="262"/>
      <c r="O85" s="262"/>
      <c r="P85" s="262"/>
      <c r="Q85" s="262"/>
      <c r="R85" s="262"/>
      <c r="S85" s="262"/>
      <c r="T85" s="262"/>
      <c r="U85" s="262"/>
      <c r="V85" s="262"/>
      <c r="W85" s="262"/>
      <c r="X85" s="262"/>
      <c r="Y85" s="262"/>
      <c r="Z85" s="262"/>
      <c r="AA85" s="262"/>
      <c r="AB85" s="262"/>
      <c r="AC85" s="262"/>
      <c r="AD85" s="262"/>
      <c r="AE85" s="262"/>
      <c r="AF85" s="262"/>
      <c r="AG85" s="262"/>
      <c r="AH85" s="262"/>
      <c r="AI85" s="262"/>
      <c r="AJ85" s="262"/>
      <c r="AK85" s="263"/>
      <c r="AL85" s="263"/>
    </row>
    <row r="86" spans="1:38" s="264" customFormat="1" ht="30">
      <c r="A86" s="247"/>
      <c r="B86" s="278">
        <v>101173</v>
      </c>
      <c r="C86" s="769" t="s">
        <v>1273</v>
      </c>
      <c r="D86" s="307" t="s">
        <v>914</v>
      </c>
      <c r="E86" s="307">
        <v>1</v>
      </c>
      <c r="F86" s="308">
        <v>65.39</v>
      </c>
      <c r="G86" s="753">
        <v>65.39</v>
      </c>
      <c r="H86" s="753">
        <f t="shared" si="4"/>
        <v>248664.61</v>
      </c>
      <c r="I86" s="309">
        <f t="shared" si="3"/>
        <v>2.6264362557614716E-4</v>
      </c>
      <c r="J86" s="309">
        <f t="shared" si="5"/>
        <v>0.99877924335339763</v>
      </c>
      <c r="K86" s="756" t="str">
        <f>IF(J86&lt;=$O$12,"A",IF(J86&lt;=$O$13,"B","C"))</f>
        <v>C</v>
      </c>
      <c r="L86" s="247" t="s">
        <v>13346</v>
      </c>
      <c r="M86" s="262"/>
      <c r="N86" s="262"/>
      <c r="O86" s="262"/>
      <c r="P86" s="262"/>
      <c r="Q86" s="262"/>
      <c r="R86" s="262"/>
      <c r="S86" s="262"/>
      <c r="T86" s="262"/>
      <c r="U86" s="262"/>
      <c r="V86" s="262"/>
      <c r="W86" s="262"/>
      <c r="X86" s="262"/>
      <c r="Y86" s="262"/>
      <c r="Z86" s="262"/>
      <c r="AA86" s="262"/>
      <c r="AB86" s="262"/>
      <c r="AC86" s="262"/>
      <c r="AD86" s="262"/>
      <c r="AE86" s="262"/>
      <c r="AF86" s="262"/>
      <c r="AG86" s="262"/>
      <c r="AH86" s="262"/>
      <c r="AI86" s="262"/>
      <c r="AJ86" s="262"/>
      <c r="AK86" s="263"/>
      <c r="AL86" s="263"/>
    </row>
    <row r="87" spans="1:38" s="264" customFormat="1">
      <c r="A87" s="395"/>
      <c r="B87" s="396">
        <v>97663</v>
      </c>
      <c r="C87" s="757" t="s">
        <v>8295</v>
      </c>
      <c r="D87" s="398" t="s">
        <v>896</v>
      </c>
      <c r="E87" s="399">
        <v>4</v>
      </c>
      <c r="F87" s="400">
        <v>15.92</v>
      </c>
      <c r="G87" s="753">
        <v>63.68</v>
      </c>
      <c r="H87" s="753">
        <f t="shared" si="4"/>
        <v>248728.28999999998</v>
      </c>
      <c r="I87" s="309">
        <f t="shared" si="3"/>
        <v>2.5577528791388666E-4</v>
      </c>
      <c r="J87" s="309">
        <f t="shared" si="5"/>
        <v>0.9990350186413115</v>
      </c>
      <c r="K87" s="756" t="str">
        <f>IF(J87&lt;=$O$12,"A",IF(J87&lt;=$O$13,"B","C"))</f>
        <v>C</v>
      </c>
      <c r="L87" s="395" t="s">
        <v>13245</v>
      </c>
      <c r="M87" s="262"/>
      <c r="N87" s="262"/>
      <c r="O87" s="262"/>
      <c r="P87" s="262"/>
      <c r="Q87" s="262"/>
      <c r="R87" s="262"/>
      <c r="S87" s="262"/>
      <c r="T87" s="262"/>
      <c r="U87" s="262"/>
      <c r="V87" s="262"/>
      <c r="W87" s="262"/>
      <c r="X87" s="262"/>
      <c r="Y87" s="262"/>
      <c r="Z87" s="262"/>
      <c r="AA87" s="262"/>
      <c r="AB87" s="262"/>
      <c r="AC87" s="262"/>
      <c r="AD87" s="262"/>
      <c r="AE87" s="262"/>
      <c r="AF87" s="262"/>
      <c r="AG87" s="262"/>
      <c r="AH87" s="262"/>
      <c r="AI87" s="262"/>
      <c r="AJ87" s="262"/>
      <c r="AK87" s="263"/>
      <c r="AL87" s="263"/>
    </row>
    <row r="88" spans="1:38" s="264" customFormat="1" ht="30">
      <c r="A88" s="247"/>
      <c r="B88" s="278">
        <v>91993</v>
      </c>
      <c r="C88" s="769" t="s">
        <v>7702</v>
      </c>
      <c r="D88" s="307" t="s">
        <v>896</v>
      </c>
      <c r="E88" s="307">
        <v>1</v>
      </c>
      <c r="F88" s="308">
        <v>56.52</v>
      </c>
      <c r="G88" s="753">
        <v>56.52</v>
      </c>
      <c r="H88" s="753">
        <f t="shared" si="4"/>
        <v>248784.80999999997</v>
      </c>
      <c r="I88" s="309">
        <f t="shared" si="3"/>
        <v>2.270166343105037E-4</v>
      </c>
      <c r="J88" s="309">
        <f t="shared" si="5"/>
        <v>0.99926203527562196</v>
      </c>
      <c r="K88" s="756" t="str">
        <f>IF(J88&lt;=$O$12,"A",IF(J88&lt;=$O$13,"B","C"))</f>
        <v>C</v>
      </c>
      <c r="L88" s="247" t="s">
        <v>13289</v>
      </c>
      <c r="M88" s="262"/>
      <c r="N88" s="262"/>
      <c r="O88" s="262"/>
      <c r="P88" s="262"/>
      <c r="Q88" s="262"/>
      <c r="R88" s="262"/>
      <c r="S88" s="262"/>
      <c r="T88" s="262"/>
      <c r="U88" s="262"/>
      <c r="V88" s="262"/>
      <c r="W88" s="262"/>
      <c r="X88" s="262"/>
      <c r="Y88" s="262"/>
      <c r="Z88" s="262"/>
      <c r="AA88" s="262"/>
      <c r="AB88" s="262"/>
      <c r="AC88" s="262"/>
      <c r="AD88" s="262"/>
      <c r="AE88" s="262"/>
      <c r="AF88" s="262"/>
      <c r="AG88" s="262"/>
      <c r="AH88" s="262"/>
      <c r="AI88" s="262"/>
      <c r="AJ88" s="262"/>
      <c r="AK88" s="263"/>
      <c r="AL88" s="263"/>
    </row>
    <row r="89" spans="1:38" s="264" customFormat="1" ht="30">
      <c r="A89" s="247"/>
      <c r="B89" s="278">
        <v>91997</v>
      </c>
      <c r="C89" s="769" t="s">
        <v>7706</v>
      </c>
      <c r="D89" s="307" t="s">
        <v>896</v>
      </c>
      <c r="E89" s="307">
        <v>1</v>
      </c>
      <c r="F89" s="308">
        <v>44.08</v>
      </c>
      <c r="G89" s="753">
        <v>44.08</v>
      </c>
      <c r="H89" s="753">
        <f t="shared" si="4"/>
        <v>248828.88999999996</v>
      </c>
      <c r="I89" s="309">
        <f t="shared" si="3"/>
        <v>1.7705048196049191E-4</v>
      </c>
      <c r="J89" s="309">
        <f t="shared" si="5"/>
        <v>0.99943908575758245</v>
      </c>
      <c r="K89" s="756" t="str">
        <f>IF(J89&lt;=$O$12,"A",IF(J89&lt;=$O$13,"B","C"))</f>
        <v>C</v>
      </c>
      <c r="L89" s="247" t="s">
        <v>13434</v>
      </c>
      <c r="M89" s="262"/>
      <c r="N89" s="262"/>
      <c r="O89" s="262"/>
      <c r="P89" s="262"/>
      <c r="Q89" s="262"/>
      <c r="R89" s="262"/>
      <c r="S89" s="262"/>
      <c r="T89" s="262"/>
      <c r="U89" s="262"/>
      <c r="V89" s="262"/>
      <c r="W89" s="262"/>
      <c r="X89" s="262"/>
      <c r="Y89" s="262"/>
      <c r="Z89" s="262"/>
      <c r="AA89" s="262"/>
      <c r="AB89" s="262"/>
      <c r="AC89" s="262"/>
      <c r="AD89" s="262"/>
      <c r="AE89" s="262"/>
      <c r="AF89" s="262"/>
      <c r="AG89" s="262"/>
      <c r="AH89" s="262"/>
      <c r="AI89" s="262"/>
      <c r="AJ89" s="262"/>
      <c r="AK89" s="263"/>
      <c r="AL89" s="263"/>
    </row>
    <row r="90" spans="1:38" s="264" customFormat="1">
      <c r="A90" s="395"/>
      <c r="B90" s="396">
        <v>97644</v>
      </c>
      <c r="C90" s="757" t="s">
        <v>8277</v>
      </c>
      <c r="D90" s="398" t="s">
        <v>98</v>
      </c>
      <c r="E90" s="399">
        <v>3.57</v>
      </c>
      <c r="F90" s="400">
        <v>12.04</v>
      </c>
      <c r="G90" s="753">
        <v>42.98</v>
      </c>
      <c r="H90" s="753">
        <f t="shared" si="4"/>
        <v>248871.86999999997</v>
      </c>
      <c r="I90" s="309">
        <f t="shared" si="3"/>
        <v>1.7263225305494422E-4</v>
      </c>
      <c r="J90" s="309">
        <f t="shared" si="5"/>
        <v>0.99961171801063742</v>
      </c>
      <c r="K90" s="756" t="str">
        <f>IF(J90&lt;=$O$12,"A",IF(J90&lt;=$O$13,"B","C"))</f>
        <v>C</v>
      </c>
      <c r="L90" s="395" t="s">
        <v>13334</v>
      </c>
      <c r="M90" s="262"/>
      <c r="N90" s="262"/>
      <c r="O90" s="262"/>
      <c r="P90" s="262"/>
      <c r="Q90" s="262"/>
      <c r="R90" s="262"/>
      <c r="S90" s="262"/>
      <c r="T90" s="262"/>
      <c r="U90" s="262"/>
      <c r="V90" s="262"/>
      <c r="W90" s="262"/>
      <c r="X90" s="262"/>
      <c r="Y90" s="262"/>
      <c r="Z90" s="262"/>
      <c r="AA90" s="262"/>
      <c r="AB90" s="262"/>
      <c r="AC90" s="262"/>
      <c r="AD90" s="262"/>
      <c r="AE90" s="262"/>
      <c r="AF90" s="262"/>
      <c r="AG90" s="262"/>
      <c r="AH90" s="262"/>
      <c r="AI90" s="262"/>
      <c r="AJ90" s="262"/>
      <c r="AK90" s="263"/>
      <c r="AL90" s="263"/>
    </row>
    <row r="91" spans="1:38" s="264" customFormat="1" ht="45">
      <c r="A91" s="247"/>
      <c r="B91" s="278">
        <v>87620</v>
      </c>
      <c r="C91" s="769" t="s">
        <v>5305</v>
      </c>
      <c r="D91" s="307" t="s">
        <v>98</v>
      </c>
      <c r="E91" s="307">
        <v>1.23</v>
      </c>
      <c r="F91" s="308">
        <v>32.950000000000003</v>
      </c>
      <c r="G91" s="753">
        <v>40.520000000000003</v>
      </c>
      <c r="H91" s="753">
        <f t="shared" si="4"/>
        <v>248912.38999999996</v>
      </c>
      <c r="I91" s="309">
        <f t="shared" si="3"/>
        <v>1.6275148659344676E-4</v>
      </c>
      <c r="J91" s="309">
        <f t="shared" si="5"/>
        <v>0.99977446949723081</v>
      </c>
      <c r="K91" s="756" t="str">
        <f>IF(J91&lt;=$O$12,"A",IF(J91&lt;=$O$13,"B","C"))</f>
        <v>C</v>
      </c>
      <c r="L91" s="247" t="s">
        <v>13431</v>
      </c>
      <c r="M91" s="262"/>
      <c r="N91" s="262"/>
      <c r="O91" s="262"/>
      <c r="P91" s="262"/>
      <c r="Q91" s="262"/>
      <c r="R91" s="262"/>
      <c r="S91" s="262"/>
      <c r="T91" s="262"/>
      <c r="U91" s="262"/>
      <c r="V91" s="262"/>
      <c r="W91" s="262"/>
      <c r="X91" s="262"/>
      <c r="Y91" s="262"/>
      <c r="Z91" s="262"/>
      <c r="AA91" s="262"/>
      <c r="AB91" s="262"/>
      <c r="AC91" s="262"/>
      <c r="AD91" s="262"/>
      <c r="AE91" s="262"/>
      <c r="AF91" s="262"/>
      <c r="AG91" s="262"/>
      <c r="AH91" s="262"/>
      <c r="AI91" s="262"/>
      <c r="AJ91" s="262"/>
      <c r="AK91" s="263"/>
      <c r="AL91" s="263"/>
    </row>
    <row r="92" spans="1:38" s="264" customFormat="1" ht="30">
      <c r="A92" s="395"/>
      <c r="B92" s="396">
        <v>104790</v>
      </c>
      <c r="C92" s="757" t="s">
        <v>8300</v>
      </c>
      <c r="D92" s="398" t="s">
        <v>926</v>
      </c>
      <c r="E92" s="399">
        <v>0.15</v>
      </c>
      <c r="F92" s="400">
        <v>123.9</v>
      </c>
      <c r="G92" s="753">
        <v>18.579999999999998</v>
      </c>
      <c r="H92" s="753">
        <f t="shared" si="4"/>
        <v>248930.96999999994</v>
      </c>
      <c r="I92" s="309">
        <f t="shared" si="3"/>
        <v>7.4627902786432378E-5</v>
      </c>
      <c r="J92" s="309">
        <f t="shared" si="5"/>
        <v>0.99984909740001726</v>
      </c>
      <c r="K92" s="756" t="str">
        <f>IF(J92&lt;=$O$12,"A",IF(J92&lt;=$O$13,"B","C"))</f>
        <v>C</v>
      </c>
      <c r="L92" s="395" t="s">
        <v>13486</v>
      </c>
      <c r="M92" s="262"/>
      <c r="N92" s="262"/>
      <c r="O92" s="262"/>
      <c r="P92" s="262"/>
      <c r="Q92" s="262"/>
      <c r="R92" s="262"/>
      <c r="S92" s="262"/>
      <c r="T92" s="262"/>
      <c r="U92" s="262"/>
      <c r="V92" s="262"/>
      <c r="W92" s="262"/>
      <c r="X92" s="262"/>
      <c r="Y92" s="262"/>
      <c r="Z92" s="262"/>
      <c r="AA92" s="262"/>
      <c r="AB92" s="262"/>
      <c r="AC92" s="262"/>
      <c r="AD92" s="262"/>
      <c r="AE92" s="262"/>
      <c r="AF92" s="262"/>
      <c r="AG92" s="262"/>
      <c r="AH92" s="262"/>
      <c r="AI92" s="262"/>
      <c r="AJ92" s="262"/>
      <c r="AK92" s="263"/>
      <c r="AL92" s="263"/>
    </row>
    <row r="93" spans="1:38" s="264" customFormat="1" ht="30">
      <c r="A93" s="247"/>
      <c r="B93" s="278">
        <v>97662</v>
      </c>
      <c r="C93" s="769" t="s">
        <v>8294</v>
      </c>
      <c r="D93" s="307" t="s">
        <v>914</v>
      </c>
      <c r="E93" s="307">
        <v>24</v>
      </c>
      <c r="F93" s="308">
        <v>0.64</v>
      </c>
      <c r="G93" s="753">
        <v>15.36</v>
      </c>
      <c r="H93" s="753">
        <f t="shared" si="4"/>
        <v>248946.32999999993</v>
      </c>
      <c r="I93" s="309">
        <f t="shared" si="3"/>
        <v>6.1694541808374678E-5</v>
      </c>
      <c r="J93" s="309">
        <f t="shared" si="5"/>
        <v>0.99991079194182564</v>
      </c>
      <c r="K93" s="756" t="str">
        <f>IF(J93&lt;=$O$12,"A",IF(J93&lt;=$O$13,"B","C"))</f>
        <v>C</v>
      </c>
      <c r="L93" s="247" t="s">
        <v>13254</v>
      </c>
      <c r="M93" s="262"/>
      <c r="N93" s="262"/>
      <c r="O93" s="262"/>
      <c r="P93" s="262"/>
      <c r="Q93" s="262"/>
      <c r="R93" s="262"/>
      <c r="S93" s="262"/>
      <c r="T93" s="262"/>
      <c r="U93" s="262"/>
      <c r="V93" s="262"/>
      <c r="W93" s="262"/>
      <c r="X93" s="262"/>
      <c r="Y93" s="262"/>
      <c r="Z93" s="262"/>
      <c r="AA93" s="262"/>
      <c r="AB93" s="262"/>
      <c r="AC93" s="262"/>
      <c r="AD93" s="262"/>
      <c r="AE93" s="262"/>
      <c r="AF93" s="262"/>
      <c r="AG93" s="262"/>
      <c r="AH93" s="262"/>
      <c r="AI93" s="262"/>
      <c r="AJ93" s="262"/>
      <c r="AK93" s="263"/>
      <c r="AL93" s="263"/>
    </row>
    <row r="94" spans="1:38" s="264" customFormat="1" ht="30">
      <c r="A94" s="247"/>
      <c r="B94" s="278">
        <v>90439</v>
      </c>
      <c r="C94" s="769" t="s">
        <v>7876</v>
      </c>
      <c r="D94" s="307" t="s">
        <v>896</v>
      </c>
      <c r="E94" s="307">
        <v>1</v>
      </c>
      <c r="F94" s="308">
        <v>11.45</v>
      </c>
      <c r="G94" s="753">
        <v>11.45</v>
      </c>
      <c r="H94" s="753">
        <f t="shared" si="4"/>
        <v>248957.77999999994</v>
      </c>
      <c r="I94" s="309">
        <f t="shared" si="3"/>
        <v>4.5989746335018882E-5</v>
      </c>
      <c r="J94" s="309">
        <f t="shared" si="5"/>
        <v>0.99995678168816071</v>
      </c>
      <c r="K94" s="756" t="str">
        <f>IF(J94&lt;=$O$12,"A",IF(J94&lt;=$O$13,"B","C"))</f>
        <v>C</v>
      </c>
      <c r="L94" s="247" t="s">
        <v>13294</v>
      </c>
      <c r="M94" s="262"/>
      <c r="N94" s="262"/>
      <c r="O94" s="262"/>
      <c r="P94" s="262"/>
      <c r="Q94" s="262"/>
      <c r="R94" s="262"/>
      <c r="S94" s="262"/>
      <c r="T94" s="262"/>
      <c r="U94" s="262"/>
      <c r="V94" s="262"/>
      <c r="W94" s="262"/>
      <c r="X94" s="262"/>
      <c r="Y94" s="262"/>
      <c r="Z94" s="262"/>
      <c r="AA94" s="262"/>
      <c r="AB94" s="262"/>
      <c r="AC94" s="262"/>
      <c r="AD94" s="262"/>
      <c r="AE94" s="262"/>
      <c r="AF94" s="262"/>
      <c r="AG94" s="262"/>
      <c r="AH94" s="262"/>
      <c r="AI94" s="262"/>
      <c r="AJ94" s="262"/>
      <c r="AK94" s="263"/>
      <c r="AL94" s="263"/>
    </row>
    <row r="95" spans="1:38" s="264" customFormat="1" ht="30">
      <c r="A95" s="247"/>
      <c r="B95" s="278">
        <v>96622</v>
      </c>
      <c r="C95" s="769" t="s">
        <v>7465</v>
      </c>
      <c r="D95" s="307" t="s">
        <v>926</v>
      </c>
      <c r="E95" s="307">
        <v>0.06</v>
      </c>
      <c r="F95" s="308">
        <v>179.4</v>
      </c>
      <c r="G95" s="753">
        <v>10.76</v>
      </c>
      <c r="H95" s="753">
        <f t="shared" si="4"/>
        <v>248968.53999999995</v>
      </c>
      <c r="I95" s="309">
        <f t="shared" si="3"/>
        <v>4.3218311839720799E-5</v>
      </c>
      <c r="J95" s="309">
        <f t="shared" si="5"/>
        <v>1.0000000000000004</v>
      </c>
      <c r="K95" s="756" t="str">
        <f>IF(J95&lt;=$O$12,"A",IF(J95&lt;=$O$13,"B","C"))</f>
        <v>C</v>
      </c>
      <c r="L95" s="247" t="s">
        <v>13539</v>
      </c>
      <c r="M95" s="262"/>
      <c r="N95" s="262"/>
      <c r="O95" s="262"/>
      <c r="P95" s="262"/>
      <c r="Q95" s="262"/>
      <c r="R95" s="262"/>
      <c r="S95" s="262"/>
      <c r="T95" s="262"/>
      <c r="U95" s="262"/>
      <c r="V95" s="262"/>
      <c r="W95" s="262"/>
      <c r="X95" s="262"/>
      <c r="Y95" s="262"/>
      <c r="Z95" s="262"/>
      <c r="AA95" s="262"/>
      <c r="AB95" s="262"/>
      <c r="AC95" s="262"/>
      <c r="AD95" s="262"/>
      <c r="AE95" s="262"/>
      <c r="AF95" s="262"/>
      <c r="AG95" s="262"/>
      <c r="AH95" s="262"/>
      <c r="AI95" s="262"/>
      <c r="AJ95" s="262"/>
      <c r="AK95" s="263"/>
      <c r="AL95" s="263"/>
    </row>
    <row r="96" spans="1:38" s="264" customFormat="1">
      <c r="A96" s="247"/>
      <c r="B96" s="278"/>
      <c r="C96" s="769"/>
      <c r="D96" s="307"/>
      <c r="E96" s="307"/>
      <c r="F96" s="308"/>
      <c r="G96" s="308"/>
      <c r="H96" s="308"/>
      <c r="I96" s="309"/>
      <c r="J96" s="309"/>
      <c r="K96" s="307"/>
      <c r="L96" s="150"/>
      <c r="M96" s="262"/>
      <c r="N96" s="262"/>
      <c r="O96" s="262"/>
      <c r="P96" s="262"/>
      <c r="Q96" s="262"/>
      <c r="R96" s="262"/>
      <c r="S96" s="262"/>
      <c r="T96" s="262"/>
      <c r="U96" s="262"/>
      <c r="V96" s="262"/>
      <c r="W96" s="262"/>
      <c r="X96" s="262"/>
      <c r="Y96" s="262"/>
      <c r="Z96" s="262"/>
      <c r="AA96" s="262"/>
      <c r="AB96" s="262"/>
      <c r="AC96" s="262"/>
      <c r="AD96" s="262"/>
      <c r="AE96" s="262"/>
      <c r="AF96" s="262"/>
      <c r="AG96" s="262"/>
      <c r="AH96" s="262"/>
      <c r="AI96" s="262"/>
      <c r="AJ96" s="262"/>
      <c r="AK96" s="263"/>
      <c r="AL96" s="263"/>
    </row>
    <row r="97" spans="1:38" s="264" customFormat="1">
      <c r="A97" s="247"/>
      <c r="B97" s="278"/>
      <c r="C97" s="769"/>
      <c r="D97" s="307"/>
      <c r="E97" s="307"/>
      <c r="F97" s="308"/>
      <c r="G97" s="308"/>
      <c r="H97" s="308"/>
      <c r="I97" s="309"/>
      <c r="J97" s="309"/>
      <c r="K97" s="307"/>
      <c r="L97" s="150"/>
      <c r="M97" s="262"/>
      <c r="N97" s="262"/>
      <c r="O97" s="262"/>
      <c r="P97" s="262"/>
      <c r="Q97" s="262"/>
      <c r="R97" s="262"/>
      <c r="S97" s="262"/>
      <c r="T97" s="262"/>
      <c r="U97" s="262"/>
      <c r="V97" s="262"/>
      <c r="W97" s="262"/>
      <c r="X97" s="262"/>
      <c r="Y97" s="262"/>
      <c r="Z97" s="262"/>
      <c r="AA97" s="262"/>
      <c r="AB97" s="262"/>
      <c r="AC97" s="262"/>
      <c r="AD97" s="262"/>
      <c r="AE97" s="262"/>
      <c r="AF97" s="262"/>
      <c r="AG97" s="262"/>
      <c r="AH97" s="262"/>
      <c r="AI97" s="262"/>
      <c r="AJ97" s="262"/>
      <c r="AK97" s="263"/>
      <c r="AL97" s="263"/>
    </row>
    <row r="98" spans="1:38" s="264" customFormat="1">
      <c r="A98" s="247"/>
      <c r="B98" s="278"/>
      <c r="C98" s="769"/>
      <c r="D98" s="307"/>
      <c r="E98" s="307"/>
      <c r="F98" s="308"/>
      <c r="G98" s="308"/>
      <c r="H98" s="308"/>
      <c r="I98" s="309"/>
      <c r="J98" s="309"/>
      <c r="K98" s="307"/>
      <c r="L98" s="150"/>
      <c r="M98" s="262"/>
      <c r="N98" s="262"/>
      <c r="O98" s="262"/>
      <c r="P98" s="262"/>
      <c r="Q98" s="262"/>
      <c r="R98" s="262"/>
      <c r="S98" s="262"/>
      <c r="T98" s="262"/>
      <c r="U98" s="262"/>
      <c r="V98" s="262"/>
      <c r="W98" s="262"/>
      <c r="X98" s="262"/>
      <c r="Y98" s="262"/>
      <c r="Z98" s="262"/>
      <c r="AA98" s="262"/>
      <c r="AB98" s="262"/>
      <c r="AC98" s="262"/>
      <c r="AD98" s="262"/>
      <c r="AE98" s="262"/>
      <c r="AF98" s="262"/>
      <c r="AG98" s="262"/>
      <c r="AH98" s="262"/>
      <c r="AI98" s="262"/>
      <c r="AJ98" s="262"/>
      <c r="AK98" s="263"/>
      <c r="AL98" s="263"/>
    </row>
    <row r="99" spans="1:38" s="264" customFormat="1">
      <c r="A99" s="247"/>
      <c r="B99" s="278"/>
      <c r="C99" s="769"/>
      <c r="D99" s="307"/>
      <c r="E99" s="307"/>
      <c r="F99" s="308"/>
      <c r="G99" s="308"/>
      <c r="H99" s="308"/>
      <c r="I99" s="309"/>
      <c r="J99" s="309"/>
      <c r="K99" s="307"/>
      <c r="L99" s="150"/>
      <c r="M99" s="262"/>
      <c r="N99" s="262"/>
      <c r="O99" s="262"/>
      <c r="P99" s="262"/>
      <c r="Q99" s="262"/>
      <c r="R99" s="262"/>
      <c r="S99" s="262"/>
      <c r="T99" s="262"/>
      <c r="U99" s="262"/>
      <c r="V99" s="262"/>
      <c r="W99" s="262"/>
      <c r="X99" s="262"/>
      <c r="Y99" s="262"/>
      <c r="Z99" s="262"/>
      <c r="AA99" s="262"/>
      <c r="AB99" s="262"/>
      <c r="AC99" s="262"/>
      <c r="AD99" s="262"/>
      <c r="AE99" s="262"/>
      <c r="AF99" s="262"/>
      <c r="AG99" s="262"/>
      <c r="AH99" s="262"/>
      <c r="AI99" s="262"/>
      <c r="AJ99" s="262"/>
      <c r="AK99" s="263"/>
      <c r="AL99" s="263"/>
    </row>
    <row r="100" spans="1:38" s="264" customFormat="1">
      <c r="A100" s="247"/>
      <c r="B100" s="278"/>
      <c r="C100" s="769"/>
      <c r="D100" s="307"/>
      <c r="E100" s="307"/>
      <c r="F100" s="308"/>
      <c r="G100" s="308"/>
      <c r="H100" s="308"/>
      <c r="I100" s="309"/>
      <c r="J100" s="309"/>
      <c r="K100" s="307"/>
      <c r="L100" s="150"/>
      <c r="M100" s="262"/>
      <c r="N100" s="262"/>
      <c r="O100" s="262"/>
      <c r="P100" s="262"/>
      <c r="Q100" s="262"/>
      <c r="R100" s="262"/>
      <c r="S100" s="262"/>
      <c r="T100" s="262"/>
      <c r="U100" s="262"/>
      <c r="V100" s="262"/>
      <c r="W100" s="262"/>
      <c r="X100" s="262"/>
      <c r="Y100" s="262"/>
      <c r="Z100" s="262"/>
      <c r="AA100" s="262"/>
      <c r="AB100" s="262"/>
      <c r="AC100" s="262"/>
      <c r="AD100" s="262"/>
      <c r="AE100" s="262"/>
      <c r="AF100" s="262"/>
      <c r="AG100" s="262"/>
      <c r="AH100" s="262"/>
      <c r="AI100" s="262"/>
      <c r="AJ100" s="262"/>
      <c r="AK100" s="263"/>
      <c r="AL100" s="263"/>
    </row>
    <row r="101" spans="1:38" s="264" customFormat="1">
      <c r="A101" s="247"/>
      <c r="B101" s="278"/>
      <c r="C101" s="769"/>
      <c r="D101" s="307"/>
      <c r="E101" s="307"/>
      <c r="F101" s="308"/>
      <c r="G101" s="308"/>
      <c r="H101" s="308"/>
      <c r="I101" s="309"/>
      <c r="J101" s="309"/>
      <c r="K101" s="307"/>
      <c r="L101" s="150"/>
      <c r="M101" s="262"/>
      <c r="N101" s="262"/>
      <c r="O101" s="262"/>
      <c r="P101" s="262"/>
      <c r="Q101" s="262"/>
      <c r="R101" s="262"/>
      <c r="S101" s="262"/>
      <c r="T101" s="262"/>
      <c r="U101" s="262"/>
      <c r="V101" s="262"/>
      <c r="W101" s="262"/>
      <c r="X101" s="262"/>
      <c r="Y101" s="262"/>
      <c r="Z101" s="262"/>
      <c r="AA101" s="262"/>
      <c r="AB101" s="262"/>
      <c r="AC101" s="262"/>
      <c r="AD101" s="262"/>
      <c r="AE101" s="262"/>
      <c r="AF101" s="262"/>
      <c r="AG101" s="262"/>
      <c r="AH101" s="262"/>
      <c r="AI101" s="262"/>
      <c r="AJ101" s="262"/>
      <c r="AK101" s="263"/>
      <c r="AL101" s="263"/>
    </row>
    <row r="102" spans="1:38" s="264" customFormat="1">
      <c r="A102" s="247"/>
      <c r="B102" s="278"/>
      <c r="C102" s="769"/>
      <c r="D102" s="307"/>
      <c r="E102" s="307"/>
      <c r="F102" s="308"/>
      <c r="G102" s="308"/>
      <c r="H102" s="308"/>
      <c r="I102" s="309"/>
      <c r="J102" s="309"/>
      <c r="K102" s="307"/>
      <c r="L102" s="150"/>
      <c r="M102" s="262"/>
      <c r="N102" s="262"/>
      <c r="O102" s="262"/>
      <c r="P102" s="262"/>
      <c r="Q102" s="262"/>
      <c r="R102" s="262"/>
      <c r="S102" s="262"/>
      <c r="T102" s="262"/>
      <c r="U102" s="262"/>
      <c r="V102" s="262"/>
      <c r="W102" s="262"/>
      <c r="X102" s="262"/>
      <c r="Y102" s="262"/>
      <c r="Z102" s="262"/>
      <c r="AA102" s="262"/>
      <c r="AB102" s="262"/>
      <c r="AC102" s="262"/>
      <c r="AD102" s="262"/>
      <c r="AE102" s="262"/>
      <c r="AF102" s="262"/>
      <c r="AG102" s="262"/>
      <c r="AH102" s="262"/>
      <c r="AI102" s="262"/>
      <c r="AJ102" s="262"/>
      <c r="AK102" s="263"/>
      <c r="AL102" s="263"/>
    </row>
    <row r="103" spans="1:38" s="264" customFormat="1">
      <c r="A103" s="247"/>
      <c r="B103" s="278"/>
      <c r="C103" s="769"/>
      <c r="D103" s="307"/>
      <c r="E103" s="307"/>
      <c r="F103" s="308"/>
      <c r="G103" s="308"/>
      <c r="H103" s="308"/>
      <c r="I103" s="309"/>
      <c r="J103" s="309"/>
      <c r="K103" s="307"/>
      <c r="L103" s="150"/>
      <c r="M103" s="262"/>
      <c r="N103" s="262"/>
      <c r="O103" s="262"/>
      <c r="P103" s="262"/>
      <c r="Q103" s="262"/>
      <c r="R103" s="262"/>
      <c r="S103" s="262"/>
      <c r="T103" s="262"/>
      <c r="U103" s="262"/>
      <c r="V103" s="262"/>
      <c r="W103" s="262"/>
      <c r="X103" s="262"/>
      <c r="Y103" s="262"/>
      <c r="Z103" s="262"/>
      <c r="AA103" s="262"/>
      <c r="AB103" s="262"/>
      <c r="AC103" s="262"/>
      <c r="AD103" s="262"/>
      <c r="AE103" s="262"/>
      <c r="AF103" s="262"/>
      <c r="AG103" s="262"/>
      <c r="AH103" s="262"/>
      <c r="AI103" s="262"/>
      <c r="AJ103" s="262"/>
      <c r="AK103" s="263"/>
      <c r="AL103" s="263"/>
    </row>
    <row r="104" spans="1:38" s="264" customFormat="1">
      <c r="A104" s="247"/>
      <c r="B104" s="278"/>
      <c r="C104" s="769"/>
      <c r="D104" s="307"/>
      <c r="E104" s="307"/>
      <c r="F104" s="308"/>
      <c r="G104" s="308"/>
      <c r="H104" s="308"/>
      <c r="I104" s="309"/>
      <c r="J104" s="309"/>
      <c r="K104" s="307"/>
      <c r="L104" s="150"/>
      <c r="M104" s="262"/>
      <c r="N104" s="262"/>
      <c r="O104" s="262"/>
      <c r="P104" s="262"/>
      <c r="Q104" s="262"/>
      <c r="R104" s="262"/>
      <c r="S104" s="262"/>
      <c r="T104" s="262"/>
      <c r="U104" s="262"/>
      <c r="V104" s="262"/>
      <c r="W104" s="262"/>
      <c r="X104" s="262"/>
      <c r="Y104" s="262"/>
      <c r="Z104" s="262"/>
      <c r="AA104" s="262"/>
      <c r="AB104" s="262"/>
      <c r="AC104" s="262"/>
      <c r="AD104" s="262"/>
      <c r="AE104" s="262"/>
      <c r="AF104" s="262"/>
      <c r="AG104" s="262"/>
      <c r="AH104" s="262"/>
      <c r="AI104" s="262"/>
      <c r="AJ104" s="262"/>
      <c r="AK104" s="263"/>
      <c r="AL104" s="263"/>
    </row>
    <row r="105" spans="1:38" s="264" customFormat="1">
      <c r="A105" s="247"/>
      <c r="B105" s="278"/>
      <c r="C105" s="769"/>
      <c r="D105" s="307"/>
      <c r="E105" s="307"/>
      <c r="F105" s="308"/>
      <c r="G105" s="308"/>
      <c r="H105" s="308"/>
      <c r="I105" s="309"/>
      <c r="J105" s="309"/>
      <c r="K105" s="307"/>
      <c r="L105" s="150"/>
      <c r="M105" s="262"/>
      <c r="N105" s="262"/>
      <c r="O105" s="262"/>
      <c r="P105" s="262"/>
      <c r="Q105" s="262"/>
      <c r="R105" s="262"/>
      <c r="S105" s="262"/>
      <c r="T105" s="262"/>
      <c r="U105" s="262"/>
      <c r="V105" s="262"/>
      <c r="W105" s="262"/>
      <c r="X105" s="262"/>
      <c r="Y105" s="262"/>
      <c r="Z105" s="262"/>
      <c r="AA105" s="262"/>
      <c r="AB105" s="262"/>
      <c r="AC105" s="262"/>
      <c r="AD105" s="262"/>
      <c r="AE105" s="262"/>
      <c r="AF105" s="262"/>
      <c r="AG105" s="262"/>
      <c r="AH105" s="262"/>
      <c r="AI105" s="262"/>
      <c r="AJ105" s="262"/>
      <c r="AK105" s="263"/>
      <c r="AL105" s="263"/>
    </row>
    <row r="106" spans="1:38" s="264" customFormat="1">
      <c r="A106" s="247"/>
      <c r="B106" s="278"/>
      <c r="C106" s="769"/>
      <c r="D106" s="307"/>
      <c r="E106" s="307"/>
      <c r="F106" s="308"/>
      <c r="G106" s="308"/>
      <c r="H106" s="308"/>
      <c r="I106" s="309"/>
      <c r="J106" s="309"/>
      <c r="K106" s="307"/>
      <c r="L106" s="150"/>
      <c r="M106" s="262"/>
      <c r="N106" s="262"/>
      <c r="O106" s="262"/>
      <c r="P106" s="262"/>
      <c r="Q106" s="262"/>
      <c r="R106" s="262"/>
      <c r="S106" s="262"/>
      <c r="T106" s="262"/>
      <c r="U106" s="262"/>
      <c r="V106" s="262"/>
      <c r="W106" s="262"/>
      <c r="X106" s="262"/>
      <c r="Y106" s="262"/>
      <c r="Z106" s="262"/>
      <c r="AA106" s="262"/>
      <c r="AB106" s="262"/>
      <c r="AC106" s="262"/>
      <c r="AD106" s="262"/>
      <c r="AE106" s="262"/>
      <c r="AF106" s="262"/>
      <c r="AG106" s="262"/>
      <c r="AH106" s="262"/>
      <c r="AI106" s="262"/>
      <c r="AJ106" s="262"/>
      <c r="AK106" s="263"/>
      <c r="AL106" s="263"/>
    </row>
    <row r="107" spans="1:38" s="264" customFormat="1">
      <c r="A107" s="247"/>
      <c r="B107" s="278"/>
      <c r="C107" s="769"/>
      <c r="D107" s="307"/>
      <c r="E107" s="307"/>
      <c r="F107" s="308"/>
      <c r="G107" s="308"/>
      <c r="H107" s="308"/>
      <c r="I107" s="309"/>
      <c r="J107" s="309"/>
      <c r="K107" s="307"/>
      <c r="L107" s="150"/>
      <c r="M107" s="262"/>
      <c r="N107" s="262"/>
      <c r="O107" s="262"/>
      <c r="P107" s="262"/>
      <c r="Q107" s="262"/>
      <c r="R107" s="262"/>
      <c r="S107" s="262"/>
      <c r="T107" s="262"/>
      <c r="U107" s="262"/>
      <c r="V107" s="262"/>
      <c r="W107" s="262"/>
      <c r="X107" s="262"/>
      <c r="Y107" s="262"/>
      <c r="Z107" s="262"/>
      <c r="AA107" s="262"/>
      <c r="AB107" s="262"/>
      <c r="AC107" s="262"/>
      <c r="AD107" s="262"/>
      <c r="AE107" s="262"/>
      <c r="AF107" s="262"/>
      <c r="AG107" s="262"/>
      <c r="AH107" s="262"/>
      <c r="AI107" s="262"/>
      <c r="AJ107" s="262"/>
      <c r="AK107" s="263"/>
      <c r="AL107" s="263"/>
    </row>
    <row r="108" spans="1:38" s="264" customFormat="1">
      <c r="A108" s="247"/>
      <c r="B108" s="278"/>
      <c r="C108" s="769"/>
      <c r="D108" s="307"/>
      <c r="E108" s="307"/>
      <c r="F108" s="308"/>
      <c r="G108" s="308"/>
      <c r="H108" s="308"/>
      <c r="I108" s="309"/>
      <c r="J108" s="309"/>
      <c r="K108" s="307"/>
      <c r="L108" s="150"/>
      <c r="M108" s="262"/>
      <c r="N108" s="262"/>
      <c r="O108" s="262"/>
      <c r="P108" s="262"/>
      <c r="Q108" s="262"/>
      <c r="R108" s="262"/>
      <c r="S108" s="262"/>
      <c r="T108" s="262"/>
      <c r="U108" s="262"/>
      <c r="V108" s="262"/>
      <c r="W108" s="262"/>
      <c r="X108" s="262"/>
      <c r="Y108" s="262"/>
      <c r="Z108" s="262"/>
      <c r="AA108" s="262"/>
      <c r="AB108" s="262"/>
      <c r="AC108" s="262"/>
      <c r="AD108" s="262"/>
      <c r="AE108" s="262"/>
      <c r="AF108" s="262"/>
      <c r="AG108" s="262"/>
      <c r="AH108" s="262"/>
      <c r="AI108" s="262"/>
      <c r="AJ108" s="262"/>
      <c r="AK108" s="263"/>
      <c r="AL108" s="263"/>
    </row>
    <row r="109" spans="1:38" s="264" customFormat="1">
      <c r="A109" s="247"/>
      <c r="B109" s="278"/>
      <c r="C109" s="769"/>
      <c r="D109" s="307"/>
      <c r="E109" s="307"/>
      <c r="F109" s="308"/>
      <c r="G109" s="308"/>
      <c r="H109" s="308"/>
      <c r="I109" s="309"/>
      <c r="J109" s="309"/>
      <c r="K109" s="307"/>
      <c r="L109" s="150"/>
      <c r="M109" s="262"/>
      <c r="N109" s="262"/>
      <c r="O109" s="262"/>
      <c r="P109" s="262"/>
      <c r="Q109" s="262"/>
      <c r="R109" s="262"/>
      <c r="S109" s="262"/>
      <c r="T109" s="262"/>
      <c r="U109" s="262"/>
      <c r="V109" s="262"/>
      <c r="W109" s="262"/>
      <c r="X109" s="262"/>
      <c r="Y109" s="262"/>
      <c r="Z109" s="262"/>
      <c r="AA109" s="262"/>
      <c r="AB109" s="262"/>
      <c r="AC109" s="262"/>
      <c r="AD109" s="262"/>
      <c r="AE109" s="262"/>
      <c r="AF109" s="262"/>
      <c r="AG109" s="262"/>
      <c r="AH109" s="262"/>
      <c r="AI109" s="262"/>
      <c r="AJ109" s="262"/>
      <c r="AK109" s="263"/>
      <c r="AL109" s="263"/>
    </row>
    <row r="110" spans="1:38" s="264" customFormat="1">
      <c r="A110" s="247"/>
      <c r="B110" s="278"/>
      <c r="C110" s="769"/>
      <c r="D110" s="307"/>
      <c r="E110" s="307"/>
      <c r="F110" s="308"/>
      <c r="G110" s="308"/>
      <c r="H110" s="308"/>
      <c r="I110" s="309"/>
      <c r="J110" s="309"/>
      <c r="K110" s="307"/>
      <c r="L110" s="150"/>
      <c r="M110" s="262"/>
      <c r="N110" s="262"/>
      <c r="O110" s="262"/>
      <c r="P110" s="262"/>
      <c r="Q110" s="262"/>
      <c r="R110" s="262"/>
      <c r="S110" s="262"/>
      <c r="T110" s="262"/>
      <c r="U110" s="262"/>
      <c r="V110" s="262"/>
      <c r="W110" s="262"/>
      <c r="X110" s="262"/>
      <c r="Y110" s="262"/>
      <c r="Z110" s="262"/>
      <c r="AA110" s="262"/>
      <c r="AB110" s="262"/>
      <c r="AC110" s="262"/>
      <c r="AD110" s="262"/>
      <c r="AE110" s="262"/>
      <c r="AF110" s="262"/>
      <c r="AG110" s="262"/>
      <c r="AH110" s="262"/>
      <c r="AI110" s="262"/>
      <c r="AJ110" s="262"/>
      <c r="AK110" s="263"/>
      <c r="AL110" s="263"/>
    </row>
    <row r="111" spans="1:38" s="264" customFormat="1">
      <c r="A111" s="247"/>
      <c r="B111" s="278"/>
      <c r="C111" s="769"/>
      <c r="D111" s="307"/>
      <c r="E111" s="307"/>
      <c r="F111" s="308"/>
      <c r="G111" s="308"/>
      <c r="H111" s="308"/>
      <c r="I111" s="309"/>
      <c r="J111" s="309"/>
      <c r="K111" s="307"/>
      <c r="L111" s="150"/>
      <c r="M111" s="262"/>
      <c r="N111" s="262"/>
      <c r="O111" s="262"/>
      <c r="P111" s="262"/>
      <c r="Q111" s="262"/>
      <c r="R111" s="262"/>
      <c r="S111" s="262"/>
      <c r="T111" s="262"/>
      <c r="U111" s="262"/>
      <c r="V111" s="262"/>
      <c r="W111" s="262"/>
      <c r="X111" s="262"/>
      <c r="Y111" s="262"/>
      <c r="Z111" s="262"/>
      <c r="AA111" s="262"/>
      <c r="AB111" s="262"/>
      <c r="AC111" s="262"/>
      <c r="AD111" s="262"/>
      <c r="AE111" s="262"/>
      <c r="AF111" s="262"/>
      <c r="AG111" s="262"/>
      <c r="AH111" s="262"/>
      <c r="AI111" s="262"/>
      <c r="AJ111" s="262"/>
      <c r="AK111" s="263"/>
      <c r="AL111" s="263"/>
    </row>
    <row r="112" spans="1:38" s="264" customFormat="1">
      <c r="A112" s="247"/>
      <c r="B112" s="278"/>
      <c r="C112" s="769"/>
      <c r="D112" s="307"/>
      <c r="E112" s="307"/>
      <c r="F112" s="308"/>
      <c r="G112" s="308"/>
      <c r="H112" s="308"/>
      <c r="I112" s="309"/>
      <c r="J112" s="309"/>
      <c r="K112" s="307"/>
      <c r="L112" s="150"/>
      <c r="M112" s="262"/>
      <c r="N112" s="262"/>
      <c r="O112" s="262"/>
      <c r="P112" s="262"/>
      <c r="Q112" s="262"/>
      <c r="R112" s="262"/>
      <c r="S112" s="262"/>
      <c r="T112" s="262"/>
      <c r="U112" s="262"/>
      <c r="V112" s="262"/>
      <c r="W112" s="262"/>
      <c r="X112" s="262"/>
      <c r="Y112" s="262"/>
      <c r="Z112" s="262"/>
      <c r="AA112" s="262"/>
      <c r="AB112" s="262"/>
      <c r="AC112" s="262"/>
      <c r="AD112" s="262"/>
      <c r="AE112" s="262"/>
      <c r="AF112" s="262"/>
      <c r="AG112" s="262"/>
      <c r="AH112" s="262"/>
      <c r="AI112" s="262"/>
      <c r="AJ112" s="262"/>
      <c r="AK112" s="263"/>
      <c r="AL112" s="263"/>
    </row>
    <row r="113" spans="1:38" s="264" customFormat="1">
      <c r="A113" s="247"/>
      <c r="B113" s="278"/>
      <c r="C113" s="769"/>
      <c r="D113" s="307"/>
      <c r="E113" s="307"/>
      <c r="F113" s="308"/>
      <c r="G113" s="308"/>
      <c r="H113" s="308"/>
      <c r="I113" s="309"/>
      <c r="J113" s="309"/>
      <c r="K113" s="307"/>
      <c r="L113" s="150"/>
      <c r="M113" s="262"/>
      <c r="N113" s="262"/>
      <c r="O113" s="262"/>
      <c r="P113" s="262"/>
      <c r="Q113" s="262"/>
      <c r="R113" s="262"/>
      <c r="S113" s="262"/>
      <c r="T113" s="262"/>
      <c r="U113" s="262"/>
      <c r="V113" s="262"/>
      <c r="W113" s="262"/>
      <c r="X113" s="262"/>
      <c r="Y113" s="262"/>
      <c r="Z113" s="262"/>
      <c r="AA113" s="262"/>
      <c r="AB113" s="262"/>
      <c r="AC113" s="262"/>
      <c r="AD113" s="262"/>
      <c r="AE113" s="262"/>
      <c r="AF113" s="262"/>
      <c r="AG113" s="262"/>
      <c r="AH113" s="262"/>
      <c r="AI113" s="262"/>
      <c r="AJ113" s="262"/>
      <c r="AK113" s="263"/>
      <c r="AL113" s="263"/>
    </row>
    <row r="114" spans="1:38" s="264" customFormat="1">
      <c r="A114" s="247"/>
      <c r="B114" s="278"/>
      <c r="C114" s="769"/>
      <c r="D114" s="307"/>
      <c r="E114" s="307"/>
      <c r="F114" s="308"/>
      <c r="G114" s="308"/>
      <c r="H114" s="308"/>
      <c r="I114" s="309"/>
      <c r="J114" s="309"/>
      <c r="K114" s="307"/>
      <c r="L114" s="150"/>
      <c r="M114" s="262"/>
      <c r="N114" s="262"/>
      <c r="O114" s="262"/>
      <c r="P114" s="262"/>
      <c r="Q114" s="262"/>
      <c r="R114" s="262"/>
      <c r="S114" s="262"/>
      <c r="T114" s="262"/>
      <c r="U114" s="262"/>
      <c r="V114" s="262"/>
      <c r="W114" s="262"/>
      <c r="X114" s="262"/>
      <c r="Y114" s="262"/>
      <c r="Z114" s="262"/>
      <c r="AA114" s="262"/>
      <c r="AB114" s="262"/>
      <c r="AC114" s="262"/>
      <c r="AD114" s="262"/>
      <c r="AE114" s="262"/>
      <c r="AF114" s="262"/>
      <c r="AG114" s="262"/>
      <c r="AH114" s="262"/>
      <c r="AI114" s="262"/>
      <c r="AJ114" s="262"/>
      <c r="AK114" s="263"/>
      <c r="AL114" s="263"/>
    </row>
    <row r="115" spans="1:38" s="264" customFormat="1">
      <c r="A115" s="247"/>
      <c r="B115" s="278"/>
      <c r="C115" s="769"/>
      <c r="D115" s="307"/>
      <c r="E115" s="307"/>
      <c r="F115" s="308"/>
      <c r="G115" s="308"/>
      <c r="H115" s="308"/>
      <c r="I115" s="309"/>
      <c r="J115" s="309"/>
      <c r="K115" s="307"/>
      <c r="L115" s="150"/>
      <c r="M115" s="262"/>
      <c r="N115" s="262"/>
      <c r="O115" s="262"/>
      <c r="P115" s="262"/>
      <c r="Q115" s="262"/>
      <c r="R115" s="262"/>
      <c r="S115" s="262"/>
      <c r="T115" s="262"/>
      <c r="U115" s="262"/>
      <c r="V115" s="262"/>
      <c r="W115" s="262"/>
      <c r="X115" s="262"/>
      <c r="Y115" s="262"/>
      <c r="Z115" s="262"/>
      <c r="AA115" s="262"/>
      <c r="AB115" s="262"/>
      <c r="AC115" s="262"/>
      <c r="AD115" s="262"/>
      <c r="AE115" s="262"/>
      <c r="AF115" s="262"/>
      <c r="AG115" s="262"/>
      <c r="AH115" s="262"/>
      <c r="AI115" s="262"/>
      <c r="AJ115" s="262"/>
      <c r="AK115" s="263"/>
      <c r="AL115" s="263"/>
    </row>
    <row r="116" spans="1:38" s="264" customFormat="1">
      <c r="A116" s="247"/>
      <c r="B116" s="278"/>
      <c r="C116" s="769"/>
      <c r="D116" s="307"/>
      <c r="E116" s="307"/>
      <c r="F116" s="308"/>
      <c r="G116" s="308"/>
      <c r="H116" s="308"/>
      <c r="I116" s="309"/>
      <c r="J116" s="309"/>
      <c r="K116" s="307"/>
      <c r="L116" s="150"/>
      <c r="M116" s="262"/>
      <c r="N116" s="262"/>
      <c r="O116" s="262"/>
      <c r="P116" s="262"/>
      <c r="Q116" s="262"/>
      <c r="R116" s="262"/>
      <c r="S116" s="262"/>
      <c r="T116" s="262"/>
      <c r="U116" s="262"/>
      <c r="V116" s="262"/>
      <c r="W116" s="262"/>
      <c r="X116" s="262"/>
      <c r="Y116" s="262"/>
      <c r="Z116" s="262"/>
      <c r="AA116" s="262"/>
      <c r="AB116" s="262"/>
      <c r="AC116" s="262"/>
      <c r="AD116" s="262"/>
      <c r="AE116" s="262"/>
      <c r="AF116" s="262"/>
      <c r="AG116" s="262"/>
      <c r="AH116" s="262"/>
      <c r="AI116" s="262"/>
      <c r="AJ116" s="262"/>
      <c r="AK116" s="263"/>
      <c r="AL116" s="263"/>
    </row>
    <row r="117" spans="1:38" s="264" customFormat="1">
      <c r="A117" s="247"/>
      <c r="B117" s="278"/>
      <c r="C117" s="769"/>
      <c r="D117" s="307"/>
      <c r="E117" s="307"/>
      <c r="F117" s="308"/>
      <c r="G117" s="308"/>
      <c r="H117" s="308"/>
      <c r="I117" s="309"/>
      <c r="J117" s="309"/>
      <c r="K117" s="307"/>
      <c r="L117" s="150"/>
      <c r="M117" s="262"/>
      <c r="N117" s="262"/>
      <c r="O117" s="262"/>
      <c r="P117" s="262"/>
      <c r="Q117" s="262"/>
      <c r="R117" s="262"/>
      <c r="S117" s="262"/>
      <c r="T117" s="262"/>
      <c r="U117" s="262"/>
      <c r="V117" s="262"/>
      <c r="W117" s="262"/>
      <c r="X117" s="262"/>
      <c r="Y117" s="262"/>
      <c r="Z117" s="262"/>
      <c r="AA117" s="262"/>
      <c r="AB117" s="262"/>
      <c r="AC117" s="262"/>
      <c r="AD117" s="262"/>
      <c r="AE117" s="262"/>
      <c r="AF117" s="262"/>
      <c r="AG117" s="262"/>
      <c r="AH117" s="262"/>
      <c r="AI117" s="262"/>
      <c r="AJ117" s="262"/>
      <c r="AK117" s="263"/>
      <c r="AL117" s="263"/>
    </row>
    <row r="118" spans="1:38" s="264" customFormat="1">
      <c r="A118" s="247"/>
      <c r="B118" s="278"/>
      <c r="C118" s="769"/>
      <c r="D118" s="307"/>
      <c r="E118" s="307"/>
      <c r="F118" s="308"/>
      <c r="G118" s="308"/>
      <c r="H118" s="308"/>
      <c r="I118" s="309"/>
      <c r="J118" s="309"/>
      <c r="K118" s="307"/>
      <c r="L118" s="150"/>
      <c r="M118" s="262"/>
      <c r="N118" s="262"/>
      <c r="O118" s="262"/>
      <c r="P118" s="262"/>
      <c r="Q118" s="262"/>
      <c r="R118" s="262"/>
      <c r="S118" s="262"/>
      <c r="T118" s="262"/>
      <c r="U118" s="262"/>
      <c r="V118" s="262"/>
      <c r="W118" s="262"/>
      <c r="X118" s="262"/>
      <c r="Y118" s="262"/>
      <c r="Z118" s="262"/>
      <c r="AA118" s="262"/>
      <c r="AB118" s="262"/>
      <c r="AC118" s="262"/>
      <c r="AD118" s="262"/>
      <c r="AE118" s="262"/>
      <c r="AF118" s="262"/>
      <c r="AG118" s="262"/>
      <c r="AH118" s="262"/>
      <c r="AI118" s="262"/>
      <c r="AJ118" s="262"/>
      <c r="AK118" s="263"/>
      <c r="AL118" s="263"/>
    </row>
    <row r="119" spans="1:38" s="264" customFormat="1">
      <c r="A119" s="247"/>
      <c r="B119" s="278"/>
      <c r="C119" s="769"/>
      <c r="D119" s="307"/>
      <c r="E119" s="307"/>
      <c r="F119" s="308"/>
      <c r="G119" s="308"/>
      <c r="H119" s="308"/>
      <c r="I119" s="309"/>
      <c r="J119" s="309"/>
      <c r="K119" s="307"/>
      <c r="L119" s="150"/>
      <c r="M119" s="262"/>
      <c r="N119" s="262"/>
      <c r="O119" s="262"/>
      <c r="P119" s="262"/>
      <c r="Q119" s="262"/>
      <c r="R119" s="262"/>
      <c r="S119" s="262"/>
      <c r="T119" s="262"/>
      <c r="U119" s="262"/>
      <c r="V119" s="262"/>
      <c r="W119" s="262"/>
      <c r="X119" s="262"/>
      <c r="Y119" s="262"/>
      <c r="Z119" s="262"/>
      <c r="AA119" s="262"/>
      <c r="AB119" s="262"/>
      <c r="AC119" s="262"/>
      <c r="AD119" s="262"/>
      <c r="AE119" s="262"/>
      <c r="AF119" s="262"/>
      <c r="AG119" s="262"/>
      <c r="AH119" s="262"/>
      <c r="AI119" s="262"/>
      <c r="AJ119" s="262"/>
      <c r="AK119" s="263"/>
      <c r="AL119" s="263"/>
    </row>
    <row r="120" spans="1:38" s="264" customFormat="1">
      <c r="A120" s="247"/>
      <c r="B120" s="278"/>
      <c r="C120" s="769"/>
      <c r="D120" s="307"/>
      <c r="E120" s="307"/>
      <c r="F120" s="308"/>
      <c r="G120" s="308"/>
      <c r="H120" s="308"/>
      <c r="I120" s="309"/>
      <c r="J120" s="309"/>
      <c r="K120" s="307"/>
      <c r="L120" s="150"/>
      <c r="M120" s="262"/>
      <c r="N120" s="262"/>
      <c r="O120" s="262"/>
      <c r="P120" s="262"/>
      <c r="Q120" s="262"/>
      <c r="R120" s="262"/>
      <c r="S120" s="262"/>
      <c r="T120" s="262"/>
      <c r="U120" s="262"/>
      <c r="V120" s="262"/>
      <c r="W120" s="262"/>
      <c r="X120" s="262"/>
      <c r="Y120" s="262"/>
      <c r="Z120" s="262"/>
      <c r="AA120" s="262"/>
      <c r="AB120" s="262"/>
      <c r="AC120" s="262"/>
      <c r="AD120" s="262"/>
      <c r="AE120" s="262"/>
      <c r="AF120" s="262"/>
      <c r="AG120" s="262"/>
      <c r="AH120" s="262"/>
      <c r="AI120" s="262"/>
      <c r="AJ120" s="262"/>
      <c r="AK120" s="263"/>
      <c r="AL120" s="263"/>
    </row>
    <row r="121" spans="1:38" s="264" customFormat="1">
      <c r="A121" s="247"/>
      <c r="B121" s="278"/>
      <c r="C121" s="769"/>
      <c r="D121" s="307"/>
      <c r="E121" s="307"/>
      <c r="F121" s="308"/>
      <c r="G121" s="308"/>
      <c r="H121" s="308"/>
      <c r="I121" s="309"/>
      <c r="J121" s="309"/>
      <c r="K121" s="307"/>
      <c r="L121" s="150"/>
      <c r="M121" s="262"/>
      <c r="N121" s="262"/>
      <c r="O121" s="262"/>
      <c r="P121" s="262"/>
      <c r="Q121" s="262"/>
      <c r="R121" s="262"/>
      <c r="S121" s="262"/>
      <c r="T121" s="262"/>
      <c r="U121" s="262"/>
      <c r="V121" s="262"/>
      <c r="W121" s="262"/>
      <c r="X121" s="262"/>
      <c r="Y121" s="262"/>
      <c r="Z121" s="262"/>
      <c r="AA121" s="262"/>
      <c r="AB121" s="262"/>
      <c r="AC121" s="262"/>
      <c r="AD121" s="262"/>
      <c r="AE121" s="262"/>
      <c r="AF121" s="262"/>
      <c r="AG121" s="262"/>
      <c r="AH121" s="262"/>
      <c r="AI121" s="262"/>
      <c r="AJ121" s="262"/>
      <c r="AK121" s="263"/>
      <c r="AL121" s="263"/>
    </row>
    <row r="122" spans="1:38" s="264" customFormat="1">
      <c r="A122" s="247"/>
      <c r="B122" s="278"/>
      <c r="C122" s="769"/>
      <c r="D122" s="307"/>
      <c r="E122" s="307"/>
      <c r="F122" s="308"/>
      <c r="G122" s="308"/>
      <c r="H122" s="308"/>
      <c r="I122" s="309"/>
      <c r="J122" s="309"/>
      <c r="K122" s="307"/>
      <c r="L122" s="150"/>
      <c r="M122" s="262"/>
      <c r="N122" s="262"/>
      <c r="O122" s="262"/>
      <c r="P122" s="262"/>
      <c r="Q122" s="262"/>
      <c r="R122" s="262"/>
      <c r="S122" s="262"/>
      <c r="T122" s="262"/>
      <c r="U122" s="262"/>
      <c r="V122" s="262"/>
      <c r="W122" s="262"/>
      <c r="X122" s="262"/>
      <c r="Y122" s="262"/>
      <c r="Z122" s="262"/>
      <c r="AA122" s="262"/>
      <c r="AB122" s="262"/>
      <c r="AC122" s="262"/>
      <c r="AD122" s="262"/>
      <c r="AE122" s="262"/>
      <c r="AF122" s="262"/>
      <c r="AG122" s="262"/>
      <c r="AH122" s="262"/>
      <c r="AI122" s="262"/>
      <c r="AJ122" s="262"/>
      <c r="AK122" s="263"/>
      <c r="AL122" s="263"/>
    </row>
    <row r="123" spans="1:38" s="264" customFormat="1">
      <c r="A123" s="247"/>
      <c r="B123" s="278"/>
      <c r="C123" s="769"/>
      <c r="D123" s="307"/>
      <c r="E123" s="307"/>
      <c r="F123" s="308"/>
      <c r="G123" s="308"/>
      <c r="H123" s="308"/>
      <c r="I123" s="309"/>
      <c r="J123" s="309"/>
      <c r="K123" s="307"/>
      <c r="L123" s="150"/>
      <c r="M123" s="262"/>
      <c r="N123" s="262"/>
      <c r="O123" s="262"/>
      <c r="P123" s="262"/>
      <c r="Q123" s="262"/>
      <c r="R123" s="262"/>
      <c r="S123" s="262"/>
      <c r="T123" s="262"/>
      <c r="U123" s="262"/>
      <c r="V123" s="262"/>
      <c r="W123" s="262"/>
      <c r="X123" s="262"/>
      <c r="Y123" s="262"/>
      <c r="Z123" s="262"/>
      <c r="AA123" s="262"/>
      <c r="AB123" s="262"/>
      <c r="AC123" s="262"/>
      <c r="AD123" s="262"/>
      <c r="AE123" s="262"/>
      <c r="AF123" s="262"/>
      <c r="AG123" s="262"/>
      <c r="AH123" s="262"/>
      <c r="AI123" s="262"/>
      <c r="AJ123" s="262"/>
      <c r="AK123" s="263"/>
      <c r="AL123" s="263"/>
    </row>
    <row r="124" spans="1:38" s="264" customFormat="1">
      <c r="A124" s="247"/>
      <c r="B124" s="278"/>
      <c r="C124" s="769"/>
      <c r="D124" s="307"/>
      <c r="E124" s="307"/>
      <c r="F124" s="308"/>
      <c r="G124" s="308"/>
      <c r="H124" s="308"/>
      <c r="I124" s="309"/>
      <c r="J124" s="309"/>
      <c r="K124" s="307"/>
      <c r="L124" s="150"/>
      <c r="M124" s="262"/>
      <c r="N124" s="262"/>
      <c r="O124" s="262"/>
      <c r="P124" s="262"/>
      <c r="Q124" s="262"/>
      <c r="R124" s="262"/>
      <c r="S124" s="262"/>
      <c r="T124" s="262"/>
      <c r="U124" s="262"/>
      <c r="V124" s="262"/>
      <c r="W124" s="262"/>
      <c r="X124" s="262"/>
      <c r="Y124" s="262"/>
      <c r="Z124" s="262"/>
      <c r="AA124" s="262"/>
      <c r="AB124" s="262"/>
      <c r="AC124" s="262"/>
      <c r="AD124" s="262"/>
      <c r="AE124" s="262"/>
      <c r="AF124" s="262"/>
      <c r="AG124" s="262"/>
      <c r="AH124" s="262"/>
      <c r="AI124" s="262"/>
      <c r="AJ124" s="262"/>
      <c r="AK124" s="263"/>
      <c r="AL124" s="263"/>
    </row>
    <row r="125" spans="1:38" s="264" customFormat="1">
      <c r="A125" s="247"/>
      <c r="B125" s="278"/>
      <c r="C125" s="769"/>
      <c r="D125" s="307"/>
      <c r="E125" s="307"/>
      <c r="F125" s="308"/>
      <c r="G125" s="308"/>
      <c r="H125" s="308"/>
      <c r="I125" s="309"/>
      <c r="J125" s="309"/>
      <c r="K125" s="307"/>
      <c r="L125" s="150"/>
      <c r="M125" s="262"/>
      <c r="N125" s="262"/>
      <c r="O125" s="262"/>
      <c r="P125" s="262"/>
      <c r="Q125" s="262"/>
      <c r="R125" s="262"/>
      <c r="S125" s="262"/>
      <c r="T125" s="262"/>
      <c r="U125" s="262"/>
      <c r="V125" s="262"/>
      <c r="W125" s="262"/>
      <c r="X125" s="262"/>
      <c r="Y125" s="262"/>
      <c r="Z125" s="262"/>
      <c r="AA125" s="262"/>
      <c r="AB125" s="262"/>
      <c r="AC125" s="262"/>
      <c r="AD125" s="262"/>
      <c r="AE125" s="262"/>
      <c r="AF125" s="262"/>
      <c r="AG125" s="262"/>
      <c r="AH125" s="262"/>
      <c r="AI125" s="262"/>
      <c r="AJ125" s="262"/>
      <c r="AK125" s="263"/>
      <c r="AL125" s="263"/>
    </row>
    <row r="126" spans="1:38" s="264" customFormat="1">
      <c r="A126" s="247"/>
      <c r="B126" s="278"/>
      <c r="C126" s="769"/>
      <c r="D126" s="307"/>
      <c r="E126" s="307"/>
      <c r="F126" s="308"/>
      <c r="G126" s="308"/>
      <c r="H126" s="308"/>
      <c r="I126" s="309"/>
      <c r="J126" s="309"/>
      <c r="K126" s="307"/>
      <c r="L126" s="150"/>
      <c r="M126" s="262"/>
      <c r="N126" s="262"/>
      <c r="O126" s="262"/>
      <c r="P126" s="262"/>
      <c r="Q126" s="262"/>
      <c r="R126" s="262"/>
      <c r="S126" s="262"/>
      <c r="T126" s="262"/>
      <c r="U126" s="262"/>
      <c r="V126" s="262"/>
      <c r="W126" s="262"/>
      <c r="X126" s="262"/>
      <c r="Y126" s="262"/>
      <c r="Z126" s="262"/>
      <c r="AA126" s="262"/>
      <c r="AB126" s="262"/>
      <c r="AC126" s="262"/>
      <c r="AD126" s="262"/>
      <c r="AE126" s="262"/>
      <c r="AF126" s="262"/>
      <c r="AG126" s="262"/>
      <c r="AH126" s="262"/>
      <c r="AI126" s="262"/>
      <c r="AJ126" s="262"/>
      <c r="AK126" s="263"/>
      <c r="AL126" s="263"/>
    </row>
    <row r="127" spans="1:38" s="264" customFormat="1">
      <c r="A127" s="247"/>
      <c r="B127" s="278"/>
      <c r="C127" s="769"/>
      <c r="D127" s="307"/>
      <c r="E127" s="307"/>
      <c r="F127" s="308"/>
      <c r="G127" s="308"/>
      <c r="H127" s="308"/>
      <c r="I127" s="309"/>
      <c r="J127" s="309"/>
      <c r="K127" s="307"/>
      <c r="L127" s="150"/>
      <c r="M127" s="262"/>
      <c r="N127" s="262"/>
      <c r="O127" s="262"/>
      <c r="P127" s="262"/>
      <c r="Q127" s="262"/>
      <c r="R127" s="262"/>
      <c r="S127" s="262"/>
      <c r="T127" s="262"/>
      <c r="U127" s="262"/>
      <c r="V127" s="262"/>
      <c r="W127" s="262"/>
      <c r="X127" s="262"/>
      <c r="Y127" s="262"/>
      <c r="Z127" s="262"/>
      <c r="AA127" s="262"/>
      <c r="AB127" s="262"/>
      <c r="AC127" s="262"/>
      <c r="AD127" s="262"/>
      <c r="AE127" s="262"/>
      <c r="AF127" s="262"/>
      <c r="AG127" s="262"/>
      <c r="AH127" s="262"/>
      <c r="AI127" s="262"/>
      <c r="AJ127" s="262"/>
      <c r="AK127" s="263"/>
      <c r="AL127" s="263"/>
    </row>
    <row r="128" spans="1:38" s="264" customFormat="1">
      <c r="A128" s="247"/>
      <c r="B128" s="278"/>
      <c r="C128" s="769"/>
      <c r="D128" s="307"/>
      <c r="E128" s="307"/>
      <c r="F128" s="308"/>
      <c r="G128" s="308"/>
      <c r="H128" s="308"/>
      <c r="I128" s="309"/>
      <c r="J128" s="309"/>
      <c r="K128" s="307"/>
      <c r="L128" s="150"/>
      <c r="M128" s="262"/>
      <c r="N128" s="262"/>
      <c r="O128" s="262"/>
      <c r="P128" s="262"/>
      <c r="Q128" s="262"/>
      <c r="R128" s="262"/>
      <c r="S128" s="262"/>
      <c r="T128" s="262"/>
      <c r="U128" s="262"/>
      <c r="V128" s="262"/>
      <c r="W128" s="262"/>
      <c r="X128" s="262"/>
      <c r="Y128" s="262"/>
      <c r="Z128" s="262"/>
      <c r="AA128" s="262"/>
      <c r="AB128" s="262"/>
      <c r="AC128" s="262"/>
      <c r="AD128" s="262"/>
      <c r="AE128" s="262"/>
      <c r="AF128" s="262"/>
      <c r="AG128" s="262"/>
      <c r="AH128" s="262"/>
      <c r="AI128" s="262"/>
      <c r="AJ128" s="262"/>
      <c r="AK128" s="263"/>
      <c r="AL128" s="263"/>
    </row>
    <row r="129" spans="1:38" s="264" customFormat="1">
      <c r="A129" s="247"/>
      <c r="B129" s="278"/>
      <c r="C129" s="769"/>
      <c r="D129" s="307"/>
      <c r="E129" s="307"/>
      <c r="F129" s="308"/>
      <c r="G129" s="308"/>
      <c r="H129" s="308"/>
      <c r="I129" s="309"/>
      <c r="J129" s="309"/>
      <c r="K129" s="307"/>
      <c r="L129" s="150"/>
      <c r="M129" s="262"/>
      <c r="N129" s="262"/>
      <c r="O129" s="262"/>
      <c r="P129" s="262"/>
      <c r="Q129" s="262"/>
      <c r="R129" s="262"/>
      <c r="S129" s="262"/>
      <c r="T129" s="262"/>
      <c r="U129" s="262"/>
      <c r="V129" s="262"/>
      <c r="W129" s="262"/>
      <c r="X129" s="262"/>
      <c r="Y129" s="262"/>
      <c r="Z129" s="262"/>
      <c r="AA129" s="262"/>
      <c r="AB129" s="262"/>
      <c r="AC129" s="262"/>
      <c r="AD129" s="262"/>
      <c r="AE129" s="262"/>
      <c r="AF129" s="262"/>
      <c r="AG129" s="262"/>
      <c r="AH129" s="262"/>
      <c r="AI129" s="262"/>
      <c r="AJ129" s="262"/>
      <c r="AK129" s="263"/>
      <c r="AL129" s="263"/>
    </row>
    <row r="130" spans="1:38" s="264" customFormat="1">
      <c r="A130" s="247"/>
      <c r="B130" s="278"/>
      <c r="C130" s="769"/>
      <c r="D130" s="307"/>
      <c r="E130" s="307"/>
      <c r="F130" s="308"/>
      <c r="G130" s="308"/>
      <c r="H130" s="308"/>
      <c r="I130" s="309"/>
      <c r="J130" s="309"/>
      <c r="K130" s="307"/>
      <c r="L130" s="150"/>
      <c r="M130" s="262"/>
      <c r="N130" s="262"/>
      <c r="O130" s="262"/>
      <c r="P130" s="262"/>
      <c r="Q130" s="262"/>
      <c r="R130" s="262"/>
      <c r="S130" s="262"/>
      <c r="T130" s="262"/>
      <c r="U130" s="262"/>
      <c r="V130" s="262"/>
      <c r="W130" s="262"/>
      <c r="X130" s="262"/>
      <c r="Y130" s="262"/>
      <c r="Z130" s="262"/>
      <c r="AA130" s="262"/>
      <c r="AB130" s="262"/>
      <c r="AC130" s="262"/>
      <c r="AD130" s="262"/>
      <c r="AE130" s="262"/>
      <c r="AF130" s="262"/>
      <c r="AG130" s="262"/>
      <c r="AH130" s="262"/>
      <c r="AI130" s="262"/>
      <c r="AJ130" s="262"/>
      <c r="AK130" s="263"/>
      <c r="AL130" s="263"/>
    </row>
    <row r="131" spans="1:38" s="264" customFormat="1">
      <c r="A131" s="247"/>
      <c r="B131" s="278"/>
      <c r="C131" s="769"/>
      <c r="D131" s="307"/>
      <c r="E131" s="307"/>
      <c r="F131" s="308"/>
      <c r="G131" s="308"/>
      <c r="H131" s="308"/>
      <c r="I131" s="309"/>
      <c r="J131" s="309"/>
      <c r="K131" s="307"/>
      <c r="L131" s="150"/>
      <c r="M131" s="262"/>
      <c r="N131" s="262"/>
      <c r="O131" s="262"/>
      <c r="P131" s="262"/>
      <c r="Q131" s="262"/>
      <c r="R131" s="262"/>
      <c r="S131" s="262"/>
      <c r="T131" s="262"/>
      <c r="U131" s="262"/>
      <c r="V131" s="262"/>
      <c r="W131" s="262"/>
      <c r="X131" s="262"/>
      <c r="Y131" s="262"/>
      <c r="Z131" s="262"/>
      <c r="AA131" s="262"/>
      <c r="AB131" s="262"/>
      <c r="AC131" s="262"/>
      <c r="AD131" s="262"/>
      <c r="AE131" s="262"/>
      <c r="AF131" s="262"/>
      <c r="AG131" s="262"/>
      <c r="AH131" s="262"/>
      <c r="AI131" s="262"/>
      <c r="AJ131" s="262"/>
      <c r="AK131" s="263"/>
      <c r="AL131" s="263"/>
    </row>
    <row r="132" spans="1:38" s="264" customFormat="1">
      <c r="A132" s="247"/>
      <c r="B132" s="278"/>
      <c r="C132" s="769"/>
      <c r="D132" s="307"/>
      <c r="E132" s="307"/>
      <c r="F132" s="308"/>
      <c r="G132" s="308"/>
      <c r="H132" s="308"/>
      <c r="I132" s="309"/>
      <c r="J132" s="309"/>
      <c r="K132" s="307"/>
      <c r="L132" s="150"/>
      <c r="M132" s="262"/>
      <c r="N132" s="262"/>
      <c r="O132" s="262"/>
      <c r="P132" s="262"/>
      <c r="Q132" s="262"/>
      <c r="R132" s="262"/>
      <c r="S132" s="262"/>
      <c r="T132" s="262"/>
      <c r="U132" s="262"/>
      <c r="V132" s="262"/>
      <c r="W132" s="262"/>
      <c r="X132" s="262"/>
      <c r="Y132" s="262"/>
      <c r="Z132" s="262"/>
      <c r="AA132" s="262"/>
      <c r="AB132" s="262"/>
      <c r="AC132" s="262"/>
      <c r="AD132" s="262"/>
      <c r="AE132" s="262"/>
      <c r="AF132" s="262"/>
      <c r="AG132" s="262"/>
      <c r="AH132" s="262"/>
      <c r="AI132" s="262"/>
      <c r="AJ132" s="262"/>
      <c r="AK132" s="263"/>
      <c r="AL132" s="263"/>
    </row>
    <row r="133" spans="1:38" s="264" customFormat="1">
      <c r="A133" s="247"/>
      <c r="B133" s="278"/>
      <c r="C133" s="769"/>
      <c r="D133" s="307"/>
      <c r="E133" s="307"/>
      <c r="F133" s="308"/>
      <c r="G133" s="308"/>
      <c r="H133" s="308"/>
      <c r="I133" s="309"/>
      <c r="J133" s="309"/>
      <c r="K133" s="307"/>
      <c r="L133" s="150"/>
      <c r="M133" s="262"/>
      <c r="N133" s="262"/>
      <c r="O133" s="262"/>
      <c r="P133" s="262"/>
      <c r="Q133" s="262"/>
      <c r="R133" s="262"/>
      <c r="S133" s="262"/>
      <c r="T133" s="262"/>
      <c r="U133" s="262"/>
      <c r="V133" s="262"/>
      <c r="W133" s="262"/>
      <c r="X133" s="262"/>
      <c r="Y133" s="262"/>
      <c r="Z133" s="262"/>
      <c r="AA133" s="262"/>
      <c r="AB133" s="262"/>
      <c r="AC133" s="262"/>
      <c r="AD133" s="262"/>
      <c r="AE133" s="262"/>
      <c r="AF133" s="262"/>
      <c r="AG133" s="262"/>
      <c r="AH133" s="262"/>
      <c r="AI133" s="262"/>
      <c r="AJ133" s="262"/>
      <c r="AK133" s="263"/>
      <c r="AL133" s="263"/>
    </row>
    <row r="134" spans="1:38" s="264" customFormat="1">
      <c r="A134" s="247"/>
      <c r="B134" s="278"/>
      <c r="C134" s="769"/>
      <c r="D134" s="307"/>
      <c r="E134" s="307"/>
      <c r="F134" s="308"/>
      <c r="G134" s="308"/>
      <c r="H134" s="308"/>
      <c r="I134" s="309"/>
      <c r="J134" s="309"/>
      <c r="K134" s="307"/>
      <c r="L134" s="150"/>
      <c r="M134" s="262"/>
      <c r="N134" s="262"/>
      <c r="O134" s="262"/>
      <c r="P134" s="262"/>
      <c r="Q134" s="262"/>
      <c r="R134" s="262"/>
      <c r="S134" s="262"/>
      <c r="T134" s="262"/>
      <c r="U134" s="262"/>
      <c r="V134" s="262"/>
      <c r="W134" s="262"/>
      <c r="X134" s="262"/>
      <c r="Y134" s="262"/>
      <c r="Z134" s="262"/>
      <c r="AA134" s="262"/>
      <c r="AB134" s="262"/>
      <c r="AC134" s="262"/>
      <c r="AD134" s="262"/>
      <c r="AE134" s="262"/>
      <c r="AF134" s="262"/>
      <c r="AG134" s="262"/>
      <c r="AH134" s="262"/>
      <c r="AI134" s="262"/>
      <c r="AJ134" s="262"/>
      <c r="AK134" s="263"/>
      <c r="AL134" s="263"/>
    </row>
    <row r="135" spans="1:38" s="264" customFormat="1">
      <c r="A135" s="247"/>
      <c r="B135" s="278"/>
      <c r="C135" s="769"/>
      <c r="D135" s="307"/>
      <c r="E135" s="307"/>
      <c r="F135" s="308"/>
      <c r="G135" s="308"/>
      <c r="H135" s="308"/>
      <c r="I135" s="309"/>
      <c r="J135" s="309"/>
      <c r="K135" s="307"/>
      <c r="L135" s="150"/>
      <c r="M135" s="262"/>
      <c r="N135" s="262"/>
      <c r="O135" s="262"/>
      <c r="P135" s="262"/>
      <c r="Q135" s="262"/>
      <c r="R135" s="262"/>
      <c r="S135" s="262"/>
      <c r="T135" s="262"/>
      <c r="U135" s="262"/>
      <c r="V135" s="262"/>
      <c r="W135" s="262"/>
      <c r="X135" s="262"/>
      <c r="Y135" s="262"/>
      <c r="Z135" s="262"/>
      <c r="AA135" s="262"/>
      <c r="AB135" s="262"/>
      <c r="AC135" s="262"/>
      <c r="AD135" s="262"/>
      <c r="AE135" s="262"/>
      <c r="AF135" s="262"/>
      <c r="AG135" s="262"/>
      <c r="AH135" s="262"/>
      <c r="AI135" s="262"/>
      <c r="AJ135" s="262"/>
      <c r="AK135" s="263"/>
      <c r="AL135" s="263"/>
    </row>
    <row r="136" spans="1:38" s="264" customFormat="1">
      <c r="A136" s="247"/>
      <c r="B136" s="278"/>
      <c r="C136" s="769"/>
      <c r="D136" s="307"/>
      <c r="E136" s="307"/>
      <c r="F136" s="308"/>
      <c r="G136" s="308"/>
      <c r="H136" s="308"/>
      <c r="I136" s="309"/>
      <c r="J136" s="309"/>
      <c r="K136" s="307"/>
      <c r="L136" s="150"/>
      <c r="M136" s="262"/>
      <c r="N136" s="262"/>
      <c r="O136" s="262"/>
      <c r="P136" s="262"/>
      <c r="Q136" s="262"/>
      <c r="R136" s="262"/>
      <c r="S136" s="262"/>
      <c r="T136" s="262"/>
      <c r="U136" s="262"/>
      <c r="V136" s="262"/>
      <c r="W136" s="262"/>
      <c r="X136" s="262"/>
      <c r="Y136" s="262"/>
      <c r="Z136" s="262"/>
      <c r="AA136" s="262"/>
      <c r="AB136" s="262"/>
      <c r="AC136" s="262"/>
      <c r="AD136" s="262"/>
      <c r="AE136" s="262"/>
      <c r="AF136" s="262"/>
      <c r="AG136" s="262"/>
      <c r="AH136" s="262"/>
      <c r="AI136" s="262"/>
      <c r="AJ136" s="262"/>
      <c r="AK136" s="263"/>
      <c r="AL136" s="263"/>
    </row>
    <row r="137" spans="1:38" s="264" customFormat="1">
      <c r="A137" s="247"/>
      <c r="B137" s="278"/>
      <c r="C137" s="769"/>
      <c r="D137" s="307"/>
      <c r="E137" s="307"/>
      <c r="F137" s="308"/>
      <c r="G137" s="308"/>
      <c r="H137" s="308"/>
      <c r="I137" s="309"/>
      <c r="J137" s="309"/>
      <c r="K137" s="307"/>
      <c r="L137" s="150"/>
      <c r="M137" s="262"/>
      <c r="N137" s="262"/>
      <c r="O137" s="262"/>
      <c r="P137" s="262"/>
      <c r="Q137" s="262"/>
      <c r="R137" s="262"/>
      <c r="S137" s="262"/>
      <c r="T137" s="262"/>
      <c r="U137" s="262"/>
      <c r="V137" s="262"/>
      <c r="W137" s="262"/>
      <c r="X137" s="262"/>
      <c r="Y137" s="262"/>
      <c r="Z137" s="262"/>
      <c r="AA137" s="262"/>
      <c r="AB137" s="262"/>
      <c r="AC137" s="262"/>
      <c r="AD137" s="262"/>
      <c r="AE137" s="262"/>
      <c r="AF137" s="262"/>
      <c r="AG137" s="262"/>
      <c r="AH137" s="262"/>
      <c r="AI137" s="262"/>
      <c r="AJ137" s="262"/>
      <c r="AK137" s="263"/>
      <c r="AL137" s="263"/>
    </row>
    <row r="138" spans="1:38" s="264" customFormat="1">
      <c r="A138" s="247"/>
      <c r="B138" s="278"/>
      <c r="C138" s="769"/>
      <c r="D138" s="307"/>
      <c r="E138" s="307"/>
      <c r="F138" s="308"/>
      <c r="G138" s="308"/>
      <c r="H138" s="308"/>
      <c r="I138" s="309"/>
      <c r="J138" s="309"/>
      <c r="K138" s="307"/>
      <c r="L138" s="150"/>
      <c r="M138" s="262"/>
      <c r="N138" s="262"/>
      <c r="O138" s="262"/>
      <c r="P138" s="262"/>
      <c r="Q138" s="262"/>
      <c r="R138" s="262"/>
      <c r="S138" s="262"/>
      <c r="T138" s="262"/>
      <c r="U138" s="262"/>
      <c r="V138" s="262"/>
      <c r="W138" s="262"/>
      <c r="X138" s="262"/>
      <c r="Y138" s="262"/>
      <c r="Z138" s="262"/>
      <c r="AA138" s="262"/>
      <c r="AB138" s="262"/>
      <c r="AC138" s="262"/>
      <c r="AD138" s="262"/>
      <c r="AE138" s="262"/>
      <c r="AF138" s="262"/>
      <c r="AG138" s="262"/>
      <c r="AH138" s="262"/>
      <c r="AI138" s="262"/>
      <c r="AJ138" s="262"/>
      <c r="AK138" s="263"/>
      <c r="AL138" s="263"/>
    </row>
    <row r="139" spans="1:38" s="264" customFormat="1">
      <c r="A139" s="247"/>
      <c r="B139" s="278"/>
      <c r="C139" s="769"/>
      <c r="D139" s="307"/>
      <c r="E139" s="307"/>
      <c r="F139" s="308"/>
      <c r="G139" s="308"/>
      <c r="H139" s="308"/>
      <c r="I139" s="309"/>
      <c r="J139" s="309"/>
      <c r="K139" s="307"/>
      <c r="L139" s="150"/>
      <c r="M139" s="262"/>
      <c r="N139" s="262"/>
      <c r="O139" s="262"/>
      <c r="P139" s="262"/>
      <c r="Q139" s="262"/>
      <c r="R139" s="262"/>
      <c r="S139" s="262"/>
      <c r="T139" s="262"/>
      <c r="U139" s="262"/>
      <c r="V139" s="262"/>
      <c r="W139" s="262"/>
      <c r="X139" s="262"/>
      <c r="Y139" s="262"/>
      <c r="Z139" s="262"/>
      <c r="AA139" s="262"/>
      <c r="AB139" s="262"/>
      <c r="AC139" s="262"/>
      <c r="AD139" s="262"/>
      <c r="AE139" s="262"/>
      <c r="AF139" s="262"/>
      <c r="AG139" s="262"/>
      <c r="AH139" s="262"/>
      <c r="AI139" s="262"/>
      <c r="AJ139" s="262"/>
      <c r="AK139" s="263"/>
      <c r="AL139" s="263"/>
    </row>
    <row r="140" spans="1:38" s="264" customFormat="1">
      <c r="A140" s="247"/>
      <c r="B140" s="278"/>
      <c r="C140" s="769"/>
      <c r="D140" s="307"/>
      <c r="E140" s="307"/>
      <c r="F140" s="308"/>
      <c r="G140" s="308"/>
      <c r="H140" s="308"/>
      <c r="I140" s="309"/>
      <c r="J140" s="309"/>
      <c r="K140" s="307"/>
      <c r="L140" s="150"/>
      <c r="M140" s="262"/>
      <c r="N140" s="262"/>
      <c r="O140" s="262"/>
      <c r="P140" s="262"/>
      <c r="Q140" s="262"/>
      <c r="R140" s="262"/>
      <c r="S140" s="262"/>
      <c r="T140" s="262"/>
      <c r="U140" s="262"/>
      <c r="V140" s="262"/>
      <c r="W140" s="262"/>
      <c r="X140" s="262"/>
      <c r="Y140" s="262"/>
      <c r="Z140" s="262"/>
      <c r="AA140" s="262"/>
      <c r="AB140" s="262"/>
      <c r="AC140" s="262"/>
      <c r="AD140" s="262"/>
      <c r="AE140" s="262"/>
      <c r="AF140" s="262"/>
      <c r="AG140" s="262"/>
      <c r="AH140" s="262"/>
      <c r="AI140" s="262"/>
      <c r="AJ140" s="262"/>
      <c r="AK140" s="263"/>
      <c r="AL140" s="263"/>
    </row>
    <row r="141" spans="1:38" s="264" customFormat="1">
      <c r="A141" s="247"/>
      <c r="B141" s="278"/>
      <c r="C141" s="769"/>
      <c r="D141" s="307"/>
      <c r="E141" s="307"/>
      <c r="F141" s="308"/>
      <c r="G141" s="308"/>
      <c r="H141" s="308"/>
      <c r="I141" s="309"/>
      <c r="J141" s="309"/>
      <c r="K141" s="307"/>
      <c r="L141" s="150"/>
      <c r="M141" s="262"/>
      <c r="N141" s="262"/>
      <c r="O141" s="262"/>
      <c r="P141" s="262"/>
      <c r="Q141" s="262"/>
      <c r="R141" s="262"/>
      <c r="S141" s="262"/>
      <c r="T141" s="262"/>
      <c r="U141" s="262"/>
      <c r="V141" s="262"/>
      <c r="W141" s="262"/>
      <c r="X141" s="262"/>
      <c r="Y141" s="262"/>
      <c r="Z141" s="262"/>
      <c r="AA141" s="262"/>
      <c r="AB141" s="262"/>
      <c r="AC141" s="262"/>
      <c r="AD141" s="262"/>
      <c r="AE141" s="262"/>
      <c r="AF141" s="262"/>
      <c r="AG141" s="262"/>
      <c r="AH141" s="262"/>
      <c r="AI141" s="262"/>
      <c r="AJ141" s="262"/>
      <c r="AK141" s="263"/>
      <c r="AL141" s="263"/>
    </row>
    <row r="142" spans="1:38" s="264" customFormat="1">
      <c r="A142" s="247"/>
      <c r="B142" s="278"/>
      <c r="C142" s="769"/>
      <c r="D142" s="307"/>
      <c r="E142" s="307"/>
      <c r="F142" s="308"/>
      <c r="G142" s="308"/>
      <c r="H142" s="308"/>
      <c r="I142" s="309"/>
      <c r="J142" s="309"/>
      <c r="K142" s="307"/>
      <c r="L142" s="150"/>
      <c r="M142" s="262"/>
      <c r="N142" s="262"/>
      <c r="O142" s="262"/>
      <c r="P142" s="262"/>
      <c r="Q142" s="262"/>
      <c r="R142" s="262"/>
      <c r="S142" s="262"/>
      <c r="T142" s="262"/>
      <c r="U142" s="262"/>
      <c r="V142" s="262"/>
      <c r="W142" s="262"/>
      <c r="X142" s="262"/>
      <c r="Y142" s="262"/>
      <c r="Z142" s="262"/>
      <c r="AA142" s="262"/>
      <c r="AB142" s="262"/>
      <c r="AC142" s="262"/>
      <c r="AD142" s="262"/>
      <c r="AE142" s="262"/>
      <c r="AF142" s="262"/>
      <c r="AG142" s="262"/>
      <c r="AH142" s="262"/>
      <c r="AI142" s="262"/>
      <c r="AJ142" s="262"/>
      <c r="AK142" s="263"/>
      <c r="AL142" s="263"/>
    </row>
    <row r="143" spans="1:38" s="264" customFormat="1">
      <c r="A143" s="247"/>
      <c r="B143" s="278"/>
      <c r="C143" s="769"/>
      <c r="D143" s="307"/>
      <c r="E143" s="307"/>
      <c r="F143" s="308"/>
      <c r="G143" s="308"/>
      <c r="H143" s="308"/>
      <c r="I143" s="309"/>
      <c r="J143" s="309"/>
      <c r="K143" s="307"/>
      <c r="L143" s="150"/>
      <c r="M143" s="262"/>
      <c r="N143" s="262"/>
      <c r="O143" s="262"/>
      <c r="P143" s="262"/>
      <c r="Q143" s="262"/>
      <c r="R143" s="262"/>
      <c r="S143" s="262"/>
      <c r="T143" s="262"/>
      <c r="U143" s="262"/>
      <c r="V143" s="262"/>
      <c r="W143" s="262"/>
      <c r="X143" s="262"/>
      <c r="Y143" s="262"/>
      <c r="Z143" s="262"/>
      <c r="AA143" s="262"/>
      <c r="AB143" s="262"/>
      <c r="AC143" s="262"/>
      <c r="AD143" s="262"/>
      <c r="AE143" s="262"/>
      <c r="AF143" s="262"/>
      <c r="AG143" s="262"/>
      <c r="AH143" s="262"/>
      <c r="AI143" s="262"/>
      <c r="AJ143" s="262"/>
      <c r="AK143" s="263"/>
      <c r="AL143" s="263"/>
    </row>
    <row r="144" spans="1:38" s="264" customFormat="1">
      <c r="A144" s="247"/>
      <c r="B144" s="278"/>
      <c r="C144" s="769"/>
      <c r="D144" s="307"/>
      <c r="E144" s="307"/>
      <c r="F144" s="308"/>
      <c r="G144" s="308"/>
      <c r="H144" s="308"/>
      <c r="I144" s="309"/>
      <c r="J144" s="309"/>
      <c r="K144" s="307"/>
      <c r="L144" s="150"/>
      <c r="M144" s="262"/>
      <c r="N144" s="262"/>
      <c r="O144" s="262"/>
      <c r="P144" s="262"/>
      <c r="Q144" s="262"/>
      <c r="R144" s="262"/>
      <c r="S144" s="262"/>
      <c r="T144" s="262"/>
      <c r="U144" s="262"/>
      <c r="V144" s="262"/>
      <c r="W144" s="262"/>
      <c r="X144" s="262"/>
      <c r="Y144" s="262"/>
      <c r="Z144" s="262"/>
      <c r="AA144" s="262"/>
      <c r="AB144" s="262"/>
      <c r="AC144" s="262"/>
      <c r="AD144" s="262"/>
      <c r="AE144" s="262"/>
      <c r="AF144" s="262"/>
      <c r="AG144" s="262"/>
      <c r="AH144" s="262"/>
      <c r="AI144" s="262"/>
      <c r="AJ144" s="262"/>
      <c r="AK144" s="263"/>
      <c r="AL144" s="263"/>
    </row>
    <row r="145" spans="1:38" s="264" customFormat="1">
      <c r="A145" s="247"/>
      <c r="B145" s="278"/>
      <c r="C145" s="769"/>
      <c r="D145" s="307"/>
      <c r="E145" s="307"/>
      <c r="F145" s="308"/>
      <c r="G145" s="308"/>
      <c r="H145" s="308"/>
      <c r="I145" s="309"/>
      <c r="J145" s="309"/>
      <c r="K145" s="307"/>
      <c r="L145" s="150"/>
      <c r="M145" s="262"/>
      <c r="N145" s="262"/>
      <c r="O145" s="262"/>
      <c r="P145" s="262"/>
      <c r="Q145" s="262"/>
      <c r="R145" s="262"/>
      <c r="S145" s="262"/>
      <c r="T145" s="262"/>
      <c r="U145" s="262"/>
      <c r="V145" s="262"/>
      <c r="W145" s="262"/>
      <c r="X145" s="262"/>
      <c r="Y145" s="262"/>
      <c r="Z145" s="262"/>
      <c r="AA145" s="262"/>
      <c r="AB145" s="262"/>
      <c r="AC145" s="262"/>
      <c r="AD145" s="262"/>
      <c r="AE145" s="262"/>
      <c r="AF145" s="262"/>
      <c r="AG145" s="262"/>
      <c r="AH145" s="262"/>
      <c r="AI145" s="262"/>
      <c r="AJ145" s="262"/>
      <c r="AK145" s="263"/>
      <c r="AL145" s="263"/>
    </row>
    <row r="146" spans="1:38" s="264" customFormat="1">
      <c r="A146" s="247"/>
      <c r="B146" s="278"/>
      <c r="C146" s="769"/>
      <c r="D146" s="307"/>
      <c r="E146" s="307"/>
      <c r="F146" s="308"/>
      <c r="G146" s="308"/>
      <c r="H146" s="308"/>
      <c r="I146" s="309"/>
      <c r="J146" s="309"/>
      <c r="K146" s="307"/>
      <c r="L146" s="150"/>
      <c r="M146" s="262"/>
      <c r="N146" s="262"/>
      <c r="O146" s="262"/>
      <c r="P146" s="262"/>
      <c r="Q146" s="262"/>
      <c r="R146" s="262"/>
      <c r="S146" s="262"/>
      <c r="T146" s="262"/>
      <c r="U146" s="262"/>
      <c r="V146" s="262"/>
      <c r="W146" s="262"/>
      <c r="X146" s="262"/>
      <c r="Y146" s="262"/>
      <c r="Z146" s="262"/>
      <c r="AA146" s="262"/>
      <c r="AB146" s="262"/>
      <c r="AC146" s="262"/>
      <c r="AD146" s="262"/>
      <c r="AE146" s="262"/>
      <c r="AF146" s="262"/>
      <c r="AG146" s="262"/>
      <c r="AH146" s="262"/>
      <c r="AI146" s="262"/>
      <c r="AJ146" s="262"/>
      <c r="AK146" s="263"/>
      <c r="AL146" s="263"/>
    </row>
    <row r="147" spans="1:38" s="264" customFormat="1">
      <c r="A147" s="247"/>
      <c r="B147" s="278"/>
      <c r="C147" s="769"/>
      <c r="D147" s="307"/>
      <c r="E147" s="307"/>
      <c r="F147" s="308"/>
      <c r="G147" s="308"/>
      <c r="H147" s="308"/>
      <c r="I147" s="309"/>
      <c r="J147" s="309"/>
      <c r="K147" s="307"/>
      <c r="L147" s="150"/>
      <c r="M147" s="262"/>
      <c r="N147" s="262"/>
      <c r="O147" s="262"/>
      <c r="P147" s="262"/>
      <c r="Q147" s="262"/>
      <c r="R147" s="262"/>
      <c r="S147" s="262"/>
      <c r="T147" s="262"/>
      <c r="U147" s="262"/>
      <c r="V147" s="262"/>
      <c r="W147" s="262"/>
      <c r="X147" s="262"/>
      <c r="Y147" s="262"/>
      <c r="Z147" s="262"/>
      <c r="AA147" s="262"/>
      <c r="AB147" s="262"/>
      <c r="AC147" s="262"/>
      <c r="AD147" s="262"/>
      <c r="AE147" s="262"/>
      <c r="AF147" s="262"/>
      <c r="AG147" s="262"/>
      <c r="AH147" s="262"/>
      <c r="AI147" s="262"/>
      <c r="AJ147" s="262"/>
      <c r="AK147" s="263"/>
      <c r="AL147" s="263"/>
    </row>
    <row r="148" spans="1:38" s="264" customFormat="1">
      <c r="A148" s="247"/>
      <c r="B148" s="278"/>
      <c r="C148" s="769"/>
      <c r="D148" s="307"/>
      <c r="E148" s="307"/>
      <c r="F148" s="308"/>
      <c r="G148" s="308"/>
      <c r="H148" s="308"/>
      <c r="I148" s="309"/>
      <c r="J148" s="309"/>
      <c r="K148" s="307"/>
      <c r="L148" s="150"/>
      <c r="M148" s="262"/>
      <c r="N148" s="262"/>
      <c r="O148" s="262"/>
      <c r="P148" s="262"/>
      <c r="Q148" s="262"/>
      <c r="R148" s="262"/>
      <c r="S148" s="262"/>
      <c r="T148" s="262"/>
      <c r="U148" s="262"/>
      <c r="V148" s="262"/>
      <c r="W148" s="262"/>
      <c r="X148" s="262"/>
      <c r="Y148" s="262"/>
      <c r="Z148" s="262"/>
      <c r="AA148" s="262"/>
      <c r="AB148" s="262"/>
      <c r="AC148" s="262"/>
      <c r="AD148" s="262"/>
      <c r="AE148" s="262"/>
      <c r="AF148" s="262"/>
      <c r="AG148" s="262"/>
      <c r="AH148" s="262"/>
      <c r="AI148" s="262"/>
      <c r="AJ148" s="262"/>
      <c r="AK148" s="263"/>
      <c r="AL148" s="263"/>
    </row>
    <row r="149" spans="1:38" s="264" customFormat="1">
      <c r="A149" s="247"/>
      <c r="B149" s="278"/>
      <c r="C149" s="769"/>
      <c r="D149" s="307"/>
      <c r="E149" s="307"/>
      <c r="F149" s="308"/>
      <c r="G149" s="308"/>
      <c r="H149" s="308"/>
      <c r="I149" s="309"/>
      <c r="J149" s="309"/>
      <c r="K149" s="307"/>
      <c r="L149" s="150"/>
      <c r="M149" s="262"/>
      <c r="N149" s="262"/>
      <c r="O149" s="262"/>
      <c r="P149" s="262"/>
      <c r="Q149" s="262"/>
      <c r="R149" s="262"/>
      <c r="S149" s="262"/>
      <c r="T149" s="262"/>
      <c r="U149" s="262"/>
      <c r="V149" s="262"/>
      <c r="W149" s="262"/>
      <c r="X149" s="262"/>
      <c r="Y149" s="262"/>
      <c r="Z149" s="262"/>
      <c r="AA149" s="262"/>
      <c r="AB149" s="262"/>
      <c r="AC149" s="262"/>
      <c r="AD149" s="262"/>
      <c r="AE149" s="262"/>
      <c r="AF149" s="262"/>
      <c r="AG149" s="262"/>
      <c r="AH149" s="262"/>
      <c r="AI149" s="262"/>
      <c r="AJ149" s="262"/>
      <c r="AK149" s="263"/>
      <c r="AL149" s="263"/>
    </row>
    <row r="150" spans="1:38" s="264" customFormat="1">
      <c r="A150" s="247"/>
      <c r="B150" s="278"/>
      <c r="C150" s="769"/>
      <c r="D150" s="307"/>
      <c r="E150" s="307"/>
      <c r="F150" s="308"/>
      <c r="G150" s="308"/>
      <c r="H150" s="308"/>
      <c r="I150" s="309"/>
      <c r="J150" s="309"/>
      <c r="K150" s="307"/>
      <c r="L150" s="150"/>
      <c r="M150" s="262"/>
      <c r="N150" s="262"/>
      <c r="O150" s="262"/>
      <c r="P150" s="262"/>
      <c r="Q150" s="262"/>
      <c r="R150" s="262"/>
      <c r="S150" s="262"/>
      <c r="T150" s="262"/>
      <c r="U150" s="262"/>
      <c r="V150" s="262"/>
      <c r="W150" s="262"/>
      <c r="X150" s="262"/>
      <c r="Y150" s="262"/>
      <c r="Z150" s="262"/>
      <c r="AA150" s="262"/>
      <c r="AB150" s="262"/>
      <c r="AC150" s="262"/>
      <c r="AD150" s="262"/>
      <c r="AE150" s="262"/>
      <c r="AF150" s="262"/>
      <c r="AG150" s="262"/>
      <c r="AH150" s="262"/>
      <c r="AI150" s="262"/>
      <c r="AJ150" s="262"/>
      <c r="AK150" s="263"/>
      <c r="AL150" s="263"/>
    </row>
    <row r="151" spans="1:38" s="264" customFormat="1">
      <c r="A151" s="247"/>
      <c r="B151" s="278"/>
      <c r="C151" s="769"/>
      <c r="D151" s="307"/>
      <c r="E151" s="307"/>
      <c r="F151" s="308"/>
      <c r="G151" s="308"/>
      <c r="H151" s="308"/>
      <c r="I151" s="309"/>
      <c r="J151" s="309"/>
      <c r="K151" s="307"/>
      <c r="L151" s="150"/>
      <c r="M151" s="262"/>
      <c r="N151" s="262"/>
      <c r="O151" s="262"/>
      <c r="P151" s="262"/>
      <c r="Q151" s="262"/>
      <c r="R151" s="262"/>
      <c r="S151" s="262"/>
      <c r="T151" s="262"/>
      <c r="U151" s="262"/>
      <c r="V151" s="262"/>
      <c r="W151" s="262"/>
      <c r="X151" s="262"/>
      <c r="Y151" s="262"/>
      <c r="Z151" s="262"/>
      <c r="AA151" s="262"/>
      <c r="AB151" s="262"/>
      <c r="AC151" s="262"/>
      <c r="AD151" s="262"/>
      <c r="AE151" s="262"/>
      <c r="AF151" s="262"/>
      <c r="AG151" s="262"/>
      <c r="AH151" s="262"/>
      <c r="AI151" s="262"/>
      <c r="AJ151" s="262"/>
      <c r="AK151" s="263"/>
      <c r="AL151" s="263"/>
    </row>
    <row r="152" spans="1:38" s="264" customFormat="1">
      <c r="A152" s="247"/>
      <c r="B152" s="278"/>
      <c r="C152" s="769"/>
      <c r="D152" s="307"/>
      <c r="E152" s="307"/>
      <c r="F152" s="308"/>
      <c r="G152" s="308"/>
      <c r="H152" s="308"/>
      <c r="I152" s="309"/>
      <c r="J152" s="309"/>
      <c r="K152" s="307"/>
      <c r="L152" s="150"/>
      <c r="M152" s="262"/>
      <c r="N152" s="262"/>
      <c r="O152" s="262"/>
      <c r="P152" s="262"/>
      <c r="Q152" s="262"/>
      <c r="R152" s="262"/>
      <c r="S152" s="262"/>
      <c r="T152" s="262"/>
      <c r="U152" s="262"/>
      <c r="V152" s="262"/>
      <c r="W152" s="262"/>
      <c r="X152" s="262"/>
      <c r="Y152" s="262"/>
      <c r="Z152" s="262"/>
      <c r="AA152" s="262"/>
      <c r="AB152" s="262"/>
      <c r="AC152" s="262"/>
      <c r="AD152" s="262"/>
      <c r="AE152" s="262"/>
      <c r="AF152" s="262"/>
      <c r="AG152" s="262"/>
      <c r="AH152" s="262"/>
      <c r="AI152" s="262"/>
      <c r="AJ152" s="262"/>
      <c r="AK152" s="263"/>
      <c r="AL152" s="263"/>
    </row>
    <row r="153" spans="1:38" s="264" customFormat="1">
      <c r="A153" s="247"/>
      <c r="B153" s="278"/>
      <c r="C153" s="769"/>
      <c r="D153" s="307"/>
      <c r="E153" s="307"/>
      <c r="F153" s="308"/>
      <c r="G153" s="308"/>
      <c r="H153" s="308"/>
      <c r="I153" s="309"/>
      <c r="J153" s="309"/>
      <c r="K153" s="307"/>
      <c r="L153" s="150"/>
      <c r="M153" s="262"/>
      <c r="N153" s="262"/>
      <c r="O153" s="262"/>
      <c r="P153" s="262"/>
      <c r="Q153" s="262"/>
      <c r="R153" s="262"/>
      <c r="S153" s="262"/>
      <c r="T153" s="262"/>
      <c r="U153" s="262"/>
      <c r="V153" s="262"/>
      <c r="W153" s="262"/>
      <c r="X153" s="262"/>
      <c r="Y153" s="262"/>
      <c r="Z153" s="262"/>
      <c r="AA153" s="262"/>
      <c r="AB153" s="262"/>
      <c r="AC153" s="262"/>
      <c r="AD153" s="262"/>
      <c r="AE153" s="262"/>
      <c r="AF153" s="262"/>
      <c r="AG153" s="262"/>
      <c r="AH153" s="262"/>
      <c r="AI153" s="262"/>
      <c r="AJ153" s="262"/>
      <c r="AK153" s="263"/>
      <c r="AL153" s="263"/>
    </row>
    <row r="154" spans="1:38" s="264" customFormat="1">
      <c r="A154" s="247"/>
      <c r="B154" s="278"/>
      <c r="C154" s="769"/>
      <c r="D154" s="307"/>
      <c r="E154" s="307"/>
      <c r="F154" s="308"/>
      <c r="G154" s="308"/>
      <c r="H154" s="308"/>
      <c r="I154" s="309"/>
      <c r="J154" s="309"/>
      <c r="K154" s="307"/>
      <c r="L154" s="150"/>
      <c r="M154" s="262"/>
      <c r="N154" s="262"/>
      <c r="O154" s="262"/>
      <c r="P154" s="262"/>
      <c r="Q154" s="262"/>
      <c r="R154" s="262"/>
      <c r="S154" s="262"/>
      <c r="T154" s="262"/>
      <c r="U154" s="262"/>
      <c r="V154" s="262"/>
      <c r="W154" s="262"/>
      <c r="X154" s="262"/>
      <c r="Y154" s="262"/>
      <c r="Z154" s="262"/>
      <c r="AA154" s="262"/>
      <c r="AB154" s="262"/>
      <c r="AC154" s="262"/>
      <c r="AD154" s="262"/>
      <c r="AE154" s="262"/>
      <c r="AF154" s="262"/>
      <c r="AG154" s="262"/>
      <c r="AH154" s="262"/>
      <c r="AI154" s="262"/>
      <c r="AJ154" s="262"/>
      <c r="AK154" s="263"/>
      <c r="AL154" s="263"/>
    </row>
    <row r="155" spans="1:38" s="264" customFormat="1">
      <c r="A155" s="247"/>
      <c r="B155" s="278"/>
      <c r="C155" s="769"/>
      <c r="D155" s="307"/>
      <c r="E155" s="307"/>
      <c r="F155" s="308"/>
      <c r="G155" s="308"/>
      <c r="H155" s="308"/>
      <c r="I155" s="309"/>
      <c r="J155" s="309"/>
      <c r="K155" s="307"/>
      <c r="L155" s="150"/>
      <c r="M155" s="262"/>
      <c r="N155" s="262"/>
      <c r="O155" s="262"/>
      <c r="P155" s="262"/>
      <c r="Q155" s="262"/>
      <c r="R155" s="262"/>
      <c r="S155" s="262"/>
      <c r="T155" s="262"/>
      <c r="U155" s="262"/>
      <c r="V155" s="262"/>
      <c r="W155" s="262"/>
      <c r="X155" s="262"/>
      <c r="Y155" s="262"/>
      <c r="Z155" s="262"/>
      <c r="AA155" s="262"/>
      <c r="AB155" s="262"/>
      <c r="AC155" s="262"/>
      <c r="AD155" s="262"/>
      <c r="AE155" s="262"/>
      <c r="AF155" s="262"/>
      <c r="AG155" s="262"/>
      <c r="AH155" s="262"/>
      <c r="AI155" s="262"/>
      <c r="AJ155" s="262"/>
      <c r="AK155" s="263"/>
      <c r="AL155" s="263"/>
    </row>
    <row r="156" spans="1:38" s="264" customFormat="1">
      <c r="A156" s="247"/>
      <c r="B156" s="278"/>
      <c r="C156" s="769"/>
      <c r="D156" s="307"/>
      <c r="E156" s="307"/>
      <c r="F156" s="308"/>
      <c r="G156" s="308"/>
      <c r="H156" s="308"/>
      <c r="I156" s="309"/>
      <c r="J156" s="309"/>
      <c r="K156" s="307"/>
      <c r="L156" s="150"/>
      <c r="M156" s="262"/>
      <c r="N156" s="262"/>
      <c r="O156" s="262"/>
      <c r="P156" s="262"/>
      <c r="Q156" s="262"/>
      <c r="R156" s="262"/>
      <c r="S156" s="262"/>
      <c r="T156" s="262"/>
      <c r="U156" s="262"/>
      <c r="V156" s="262"/>
      <c r="W156" s="262"/>
      <c r="X156" s="262"/>
      <c r="Y156" s="262"/>
      <c r="Z156" s="262"/>
      <c r="AA156" s="262"/>
      <c r="AB156" s="262"/>
      <c r="AC156" s="262"/>
      <c r="AD156" s="262"/>
      <c r="AE156" s="262"/>
      <c r="AF156" s="262"/>
      <c r="AG156" s="262"/>
      <c r="AH156" s="262"/>
      <c r="AI156" s="262"/>
      <c r="AJ156" s="262"/>
      <c r="AK156" s="263"/>
      <c r="AL156" s="263"/>
    </row>
    <row r="157" spans="1:38" s="264" customFormat="1">
      <c r="A157" s="247"/>
      <c r="B157" s="278"/>
      <c r="C157" s="769"/>
      <c r="D157" s="307"/>
      <c r="E157" s="307"/>
      <c r="F157" s="308"/>
      <c r="G157" s="308"/>
      <c r="H157" s="308"/>
      <c r="I157" s="309"/>
      <c r="J157" s="309"/>
      <c r="K157" s="307"/>
      <c r="L157" s="150"/>
      <c r="M157" s="262"/>
      <c r="N157" s="262"/>
      <c r="O157" s="262"/>
      <c r="P157" s="262"/>
      <c r="Q157" s="262"/>
      <c r="R157" s="262"/>
      <c r="S157" s="262"/>
      <c r="T157" s="262"/>
      <c r="U157" s="262"/>
      <c r="V157" s="262"/>
      <c r="W157" s="262"/>
      <c r="X157" s="262"/>
      <c r="Y157" s="262"/>
      <c r="Z157" s="262"/>
      <c r="AA157" s="262"/>
      <c r="AB157" s="262"/>
      <c r="AC157" s="262"/>
      <c r="AD157" s="262"/>
      <c r="AE157" s="262"/>
      <c r="AF157" s="262"/>
      <c r="AG157" s="262"/>
      <c r="AH157" s="262"/>
      <c r="AI157" s="262"/>
      <c r="AJ157" s="262"/>
      <c r="AK157" s="263"/>
      <c r="AL157" s="263"/>
    </row>
    <row r="158" spans="1:38" s="264" customFormat="1">
      <c r="A158" s="247"/>
      <c r="B158" s="278"/>
      <c r="C158" s="769"/>
      <c r="D158" s="307"/>
      <c r="E158" s="307"/>
      <c r="F158" s="308"/>
      <c r="G158" s="308"/>
      <c r="H158" s="308"/>
      <c r="I158" s="309"/>
      <c r="J158" s="309"/>
      <c r="K158" s="307"/>
      <c r="L158" s="150"/>
      <c r="M158" s="262"/>
      <c r="N158" s="262"/>
      <c r="O158" s="262"/>
      <c r="P158" s="262"/>
      <c r="Q158" s="262"/>
      <c r="R158" s="262"/>
      <c r="S158" s="262"/>
      <c r="T158" s="262"/>
      <c r="U158" s="262"/>
      <c r="V158" s="262"/>
      <c r="W158" s="262"/>
      <c r="X158" s="262"/>
      <c r="Y158" s="262"/>
      <c r="Z158" s="262"/>
      <c r="AA158" s="262"/>
      <c r="AB158" s="262"/>
      <c r="AC158" s="262"/>
      <c r="AD158" s="262"/>
      <c r="AE158" s="262"/>
      <c r="AF158" s="262"/>
      <c r="AG158" s="262"/>
      <c r="AH158" s="262"/>
      <c r="AI158" s="262"/>
      <c r="AJ158" s="262"/>
      <c r="AK158" s="263"/>
      <c r="AL158" s="263"/>
    </row>
    <row r="159" spans="1:38" s="264" customFormat="1">
      <c r="A159" s="247"/>
      <c r="B159" s="278"/>
      <c r="C159" s="769"/>
      <c r="D159" s="307"/>
      <c r="E159" s="307"/>
      <c r="F159" s="308"/>
      <c r="G159" s="308"/>
      <c r="H159" s="308"/>
      <c r="I159" s="309"/>
      <c r="J159" s="309"/>
      <c r="K159" s="307"/>
      <c r="L159" s="150"/>
      <c r="M159" s="262"/>
      <c r="N159" s="262"/>
      <c r="O159" s="262"/>
      <c r="P159" s="262"/>
      <c r="Q159" s="262"/>
      <c r="R159" s="262"/>
      <c r="S159" s="262"/>
      <c r="T159" s="262"/>
      <c r="U159" s="262"/>
      <c r="V159" s="262"/>
      <c r="W159" s="262"/>
      <c r="X159" s="262"/>
      <c r="Y159" s="262"/>
      <c r="Z159" s="262"/>
      <c r="AA159" s="262"/>
      <c r="AB159" s="262"/>
      <c r="AC159" s="262"/>
      <c r="AD159" s="262"/>
      <c r="AE159" s="262"/>
      <c r="AF159" s="262"/>
      <c r="AG159" s="262"/>
      <c r="AH159" s="262"/>
      <c r="AI159" s="262"/>
      <c r="AJ159" s="262"/>
      <c r="AK159" s="263"/>
      <c r="AL159" s="263"/>
    </row>
    <row r="160" spans="1:38" s="264" customFormat="1">
      <c r="A160" s="247"/>
      <c r="B160" s="278"/>
      <c r="C160" s="769"/>
      <c r="D160" s="307"/>
      <c r="E160" s="307"/>
      <c r="F160" s="308"/>
      <c r="G160" s="308"/>
      <c r="H160" s="308"/>
      <c r="I160" s="309"/>
      <c r="J160" s="309"/>
      <c r="K160" s="307"/>
      <c r="L160" s="150"/>
      <c r="M160" s="262"/>
      <c r="N160" s="262"/>
      <c r="O160" s="262"/>
      <c r="P160" s="262"/>
      <c r="Q160" s="262"/>
      <c r="R160" s="262"/>
      <c r="S160" s="262"/>
      <c r="T160" s="262"/>
      <c r="U160" s="262"/>
      <c r="V160" s="262"/>
      <c r="W160" s="262"/>
      <c r="X160" s="262"/>
      <c r="Y160" s="262"/>
      <c r="Z160" s="262"/>
      <c r="AA160" s="262"/>
      <c r="AB160" s="262"/>
      <c r="AC160" s="262"/>
      <c r="AD160" s="262"/>
      <c r="AE160" s="262"/>
      <c r="AF160" s="262"/>
      <c r="AG160" s="262"/>
      <c r="AH160" s="262"/>
      <c r="AI160" s="262"/>
      <c r="AJ160" s="262"/>
      <c r="AK160" s="263"/>
      <c r="AL160" s="263"/>
    </row>
    <row r="161" spans="1:38" s="264" customFormat="1">
      <c r="A161" s="247"/>
      <c r="B161" s="278"/>
      <c r="C161" s="769"/>
      <c r="D161" s="307"/>
      <c r="E161" s="307"/>
      <c r="F161" s="308"/>
      <c r="G161" s="308"/>
      <c r="H161" s="308"/>
      <c r="I161" s="309"/>
      <c r="J161" s="309"/>
      <c r="K161" s="307"/>
      <c r="L161" s="150"/>
      <c r="M161" s="262"/>
      <c r="N161" s="262"/>
      <c r="O161" s="262"/>
      <c r="P161" s="262"/>
      <c r="Q161" s="262"/>
      <c r="R161" s="262"/>
      <c r="S161" s="262"/>
      <c r="T161" s="262"/>
      <c r="U161" s="262"/>
      <c r="V161" s="262"/>
      <c r="W161" s="262"/>
      <c r="X161" s="262"/>
      <c r="Y161" s="262"/>
      <c r="Z161" s="262"/>
      <c r="AA161" s="262"/>
      <c r="AB161" s="262"/>
      <c r="AC161" s="262"/>
      <c r="AD161" s="262"/>
      <c r="AE161" s="262"/>
      <c r="AF161" s="262"/>
      <c r="AG161" s="262"/>
      <c r="AH161" s="262"/>
      <c r="AI161" s="262"/>
      <c r="AJ161" s="262"/>
      <c r="AK161" s="263"/>
      <c r="AL161" s="263"/>
    </row>
    <row r="162" spans="1:38" s="264" customFormat="1">
      <c r="A162" s="247"/>
      <c r="B162" s="278"/>
      <c r="C162" s="769"/>
      <c r="D162" s="307"/>
      <c r="E162" s="307"/>
      <c r="F162" s="308"/>
      <c r="G162" s="308"/>
      <c r="H162" s="308"/>
      <c r="I162" s="309"/>
      <c r="J162" s="309"/>
      <c r="K162" s="307"/>
      <c r="L162" s="150"/>
      <c r="M162" s="262"/>
      <c r="N162" s="262"/>
      <c r="O162" s="262"/>
      <c r="P162" s="262"/>
      <c r="Q162" s="262"/>
      <c r="R162" s="262"/>
      <c r="S162" s="262"/>
      <c r="T162" s="262"/>
      <c r="U162" s="262"/>
      <c r="V162" s="262"/>
      <c r="W162" s="262"/>
      <c r="X162" s="262"/>
      <c r="Y162" s="262"/>
      <c r="Z162" s="262"/>
      <c r="AA162" s="262"/>
      <c r="AB162" s="262"/>
      <c r="AC162" s="262"/>
      <c r="AD162" s="262"/>
      <c r="AE162" s="262"/>
      <c r="AF162" s="262"/>
      <c r="AG162" s="262"/>
      <c r="AH162" s="262"/>
      <c r="AI162" s="262"/>
      <c r="AJ162" s="262"/>
      <c r="AK162" s="263"/>
      <c r="AL162" s="263"/>
    </row>
    <row r="163" spans="1:38" s="264" customFormat="1">
      <c r="A163" s="247"/>
      <c r="B163" s="278"/>
      <c r="C163" s="769"/>
      <c r="D163" s="307"/>
      <c r="E163" s="307"/>
      <c r="F163" s="308"/>
      <c r="G163" s="308"/>
      <c r="H163" s="308"/>
      <c r="I163" s="309"/>
      <c r="J163" s="309"/>
      <c r="K163" s="307"/>
      <c r="L163" s="150"/>
      <c r="M163" s="262"/>
      <c r="N163" s="262"/>
      <c r="O163" s="262"/>
      <c r="P163" s="262"/>
      <c r="Q163" s="262"/>
      <c r="R163" s="262"/>
      <c r="S163" s="262"/>
      <c r="T163" s="262"/>
      <c r="U163" s="262"/>
      <c r="V163" s="262"/>
      <c r="W163" s="262"/>
      <c r="X163" s="262"/>
      <c r="Y163" s="262"/>
      <c r="Z163" s="262"/>
      <c r="AA163" s="262"/>
      <c r="AB163" s="262"/>
      <c r="AC163" s="262"/>
      <c r="AD163" s="262"/>
      <c r="AE163" s="262"/>
      <c r="AF163" s="262"/>
      <c r="AG163" s="262"/>
      <c r="AH163" s="262"/>
      <c r="AI163" s="262"/>
      <c r="AJ163" s="262"/>
      <c r="AK163" s="263"/>
      <c r="AL163" s="263"/>
    </row>
    <row r="164" spans="1:38" s="264" customFormat="1">
      <c r="A164" s="247"/>
      <c r="B164" s="278"/>
      <c r="C164" s="769"/>
      <c r="D164" s="307"/>
      <c r="E164" s="307"/>
      <c r="F164" s="308"/>
      <c r="G164" s="308"/>
      <c r="H164" s="308"/>
      <c r="I164" s="309"/>
      <c r="J164" s="309"/>
      <c r="K164" s="307"/>
      <c r="L164" s="150"/>
      <c r="M164" s="262"/>
      <c r="N164" s="262"/>
      <c r="O164" s="262"/>
      <c r="P164" s="262"/>
      <c r="Q164" s="262"/>
      <c r="R164" s="262"/>
      <c r="S164" s="262"/>
      <c r="T164" s="262"/>
      <c r="U164" s="262"/>
      <c r="V164" s="262"/>
      <c r="W164" s="262"/>
      <c r="X164" s="262"/>
      <c r="Y164" s="262"/>
      <c r="Z164" s="262"/>
      <c r="AA164" s="262"/>
      <c r="AB164" s="262"/>
      <c r="AC164" s="262"/>
      <c r="AD164" s="262"/>
      <c r="AE164" s="262"/>
      <c r="AF164" s="262"/>
      <c r="AG164" s="262"/>
      <c r="AH164" s="262"/>
      <c r="AI164" s="262"/>
      <c r="AJ164" s="262"/>
      <c r="AK164" s="263"/>
      <c r="AL164" s="263"/>
    </row>
    <row r="165" spans="1:38" s="264" customFormat="1">
      <c r="A165" s="247"/>
      <c r="B165" s="278"/>
      <c r="C165" s="769"/>
      <c r="D165" s="307"/>
      <c r="E165" s="307"/>
      <c r="F165" s="308"/>
      <c r="G165" s="308"/>
      <c r="H165" s="308"/>
      <c r="I165" s="309"/>
      <c r="J165" s="309"/>
      <c r="K165" s="307"/>
      <c r="L165" s="150"/>
      <c r="M165" s="262"/>
      <c r="N165" s="262"/>
      <c r="O165" s="262"/>
      <c r="P165" s="262"/>
      <c r="Q165" s="262"/>
      <c r="R165" s="262"/>
      <c r="S165" s="262"/>
      <c r="T165" s="262"/>
      <c r="U165" s="262"/>
      <c r="V165" s="262"/>
      <c r="W165" s="262"/>
      <c r="X165" s="262"/>
      <c r="Y165" s="262"/>
      <c r="Z165" s="262"/>
      <c r="AA165" s="262"/>
      <c r="AB165" s="262"/>
      <c r="AC165" s="262"/>
      <c r="AD165" s="262"/>
      <c r="AE165" s="262"/>
      <c r="AF165" s="262"/>
      <c r="AG165" s="262"/>
      <c r="AH165" s="262"/>
      <c r="AI165" s="262"/>
      <c r="AJ165" s="262"/>
      <c r="AK165" s="263"/>
      <c r="AL165" s="263"/>
    </row>
    <row r="166" spans="1:38" s="264" customFormat="1">
      <c r="A166" s="247"/>
      <c r="B166" s="278"/>
      <c r="C166" s="769"/>
      <c r="D166" s="307"/>
      <c r="E166" s="307"/>
      <c r="F166" s="308"/>
      <c r="G166" s="308"/>
      <c r="H166" s="308"/>
      <c r="I166" s="309"/>
      <c r="J166" s="309"/>
      <c r="K166" s="307"/>
      <c r="L166" s="150"/>
      <c r="M166" s="262"/>
      <c r="N166" s="262"/>
      <c r="O166" s="262"/>
      <c r="P166" s="262"/>
      <c r="Q166" s="262"/>
      <c r="R166" s="262"/>
      <c r="S166" s="262"/>
      <c r="T166" s="262"/>
      <c r="U166" s="262"/>
      <c r="V166" s="262"/>
      <c r="W166" s="262"/>
      <c r="X166" s="262"/>
      <c r="Y166" s="262"/>
      <c r="Z166" s="262"/>
      <c r="AA166" s="262"/>
      <c r="AB166" s="262"/>
      <c r="AC166" s="262"/>
      <c r="AD166" s="262"/>
      <c r="AE166" s="262"/>
      <c r="AF166" s="262"/>
      <c r="AG166" s="262"/>
      <c r="AH166" s="262"/>
      <c r="AI166" s="262"/>
      <c r="AJ166" s="262"/>
      <c r="AK166" s="263"/>
      <c r="AL166" s="263"/>
    </row>
    <row r="167" spans="1:38" s="264" customFormat="1">
      <c r="A167" s="247"/>
      <c r="B167" s="278"/>
      <c r="C167" s="769"/>
      <c r="D167" s="307"/>
      <c r="E167" s="307"/>
      <c r="F167" s="308"/>
      <c r="G167" s="308"/>
      <c r="H167" s="308"/>
      <c r="I167" s="309"/>
      <c r="J167" s="309"/>
      <c r="K167" s="307"/>
      <c r="L167" s="150"/>
      <c r="M167" s="262"/>
      <c r="N167" s="262"/>
      <c r="O167" s="262"/>
      <c r="P167" s="262"/>
      <c r="Q167" s="262"/>
      <c r="R167" s="262"/>
      <c r="S167" s="262"/>
      <c r="T167" s="262"/>
      <c r="U167" s="262"/>
      <c r="V167" s="262"/>
      <c r="W167" s="262"/>
      <c r="X167" s="262"/>
      <c r="Y167" s="262"/>
      <c r="Z167" s="262"/>
      <c r="AA167" s="262"/>
      <c r="AB167" s="262"/>
      <c r="AC167" s="262"/>
      <c r="AD167" s="262"/>
      <c r="AE167" s="262"/>
      <c r="AF167" s="262"/>
      <c r="AG167" s="262"/>
      <c r="AH167" s="262"/>
      <c r="AI167" s="262"/>
      <c r="AJ167" s="262"/>
      <c r="AK167" s="263"/>
      <c r="AL167" s="263"/>
    </row>
    <row r="168" spans="1:38" s="264" customFormat="1">
      <c r="A168" s="247"/>
      <c r="B168" s="278"/>
      <c r="C168" s="769"/>
      <c r="D168" s="307"/>
      <c r="E168" s="307"/>
      <c r="F168" s="308"/>
      <c r="G168" s="308"/>
      <c r="H168" s="308"/>
      <c r="I168" s="309"/>
      <c r="J168" s="309"/>
      <c r="K168" s="307"/>
      <c r="L168" s="150"/>
      <c r="M168" s="262"/>
      <c r="N168" s="262"/>
      <c r="O168" s="262"/>
      <c r="P168" s="262"/>
      <c r="Q168" s="262"/>
      <c r="R168" s="262"/>
      <c r="S168" s="262"/>
      <c r="T168" s="262"/>
      <c r="U168" s="262"/>
      <c r="V168" s="262"/>
      <c r="W168" s="262"/>
      <c r="X168" s="262"/>
      <c r="Y168" s="262"/>
      <c r="Z168" s="262"/>
      <c r="AA168" s="262"/>
      <c r="AB168" s="262"/>
      <c r="AC168" s="262"/>
      <c r="AD168" s="262"/>
      <c r="AE168" s="262"/>
      <c r="AF168" s="262"/>
      <c r="AG168" s="262"/>
      <c r="AH168" s="262"/>
      <c r="AI168" s="262"/>
      <c r="AJ168" s="262"/>
      <c r="AK168" s="263"/>
      <c r="AL168" s="263"/>
    </row>
    <row r="169" spans="1:38" s="264" customFormat="1">
      <c r="A169" s="247"/>
      <c r="B169" s="278"/>
      <c r="C169" s="769"/>
      <c r="D169" s="307"/>
      <c r="E169" s="307"/>
      <c r="F169" s="308"/>
      <c r="G169" s="308"/>
      <c r="H169" s="308"/>
      <c r="I169" s="309"/>
      <c r="J169" s="309"/>
      <c r="K169" s="307"/>
      <c r="L169" s="150"/>
      <c r="M169" s="262"/>
      <c r="N169" s="262"/>
      <c r="O169" s="262"/>
      <c r="P169" s="262"/>
      <c r="Q169" s="262"/>
      <c r="R169" s="262"/>
      <c r="S169" s="262"/>
      <c r="T169" s="262"/>
      <c r="U169" s="262"/>
      <c r="V169" s="262"/>
      <c r="W169" s="262"/>
      <c r="X169" s="262"/>
      <c r="Y169" s="262"/>
      <c r="Z169" s="262"/>
      <c r="AA169" s="262"/>
      <c r="AB169" s="262"/>
      <c r="AC169" s="262"/>
      <c r="AD169" s="262"/>
      <c r="AE169" s="262"/>
      <c r="AF169" s="262"/>
      <c r="AG169" s="262"/>
      <c r="AH169" s="262"/>
      <c r="AI169" s="262"/>
      <c r="AJ169" s="262"/>
      <c r="AK169" s="263"/>
      <c r="AL169" s="263"/>
    </row>
    <row r="170" spans="1:38" s="264" customFormat="1">
      <c r="A170" s="247"/>
      <c r="B170" s="278"/>
      <c r="C170" s="769"/>
      <c r="D170" s="307"/>
      <c r="E170" s="307"/>
      <c r="F170" s="308"/>
      <c r="G170" s="308"/>
      <c r="H170" s="308"/>
      <c r="I170" s="309"/>
      <c r="J170" s="309"/>
      <c r="K170" s="307"/>
      <c r="L170" s="150"/>
      <c r="M170" s="262"/>
      <c r="N170" s="262"/>
      <c r="O170" s="262"/>
      <c r="P170" s="262"/>
      <c r="Q170" s="262"/>
      <c r="R170" s="262"/>
      <c r="S170" s="262"/>
      <c r="T170" s="262"/>
      <c r="U170" s="262"/>
      <c r="V170" s="262"/>
      <c r="W170" s="262"/>
      <c r="X170" s="262"/>
      <c r="Y170" s="262"/>
      <c r="Z170" s="262"/>
      <c r="AA170" s="262"/>
      <c r="AB170" s="262"/>
      <c r="AC170" s="262"/>
      <c r="AD170" s="262"/>
      <c r="AE170" s="262"/>
      <c r="AF170" s="262"/>
      <c r="AG170" s="262"/>
      <c r="AH170" s="262"/>
      <c r="AI170" s="262"/>
      <c r="AJ170" s="262"/>
      <c r="AK170" s="263"/>
      <c r="AL170" s="263"/>
    </row>
    <row r="171" spans="1:38" s="264" customFormat="1">
      <c r="A171" s="247"/>
      <c r="B171" s="278"/>
      <c r="C171" s="769"/>
      <c r="D171" s="307"/>
      <c r="E171" s="307"/>
      <c r="F171" s="308"/>
      <c r="G171" s="308"/>
      <c r="H171" s="308"/>
      <c r="I171" s="309"/>
      <c r="J171" s="309"/>
      <c r="K171" s="307"/>
      <c r="L171" s="150"/>
      <c r="M171" s="262"/>
      <c r="N171" s="262"/>
      <c r="O171" s="262"/>
      <c r="P171" s="262"/>
      <c r="Q171" s="262"/>
      <c r="R171" s="262"/>
      <c r="S171" s="262"/>
      <c r="T171" s="262"/>
      <c r="U171" s="262"/>
      <c r="V171" s="262"/>
      <c r="W171" s="262"/>
      <c r="X171" s="262"/>
      <c r="Y171" s="262"/>
      <c r="Z171" s="262"/>
      <c r="AA171" s="262"/>
      <c r="AB171" s="262"/>
      <c r="AC171" s="262"/>
      <c r="AD171" s="262"/>
      <c r="AE171" s="262"/>
      <c r="AF171" s="262"/>
      <c r="AG171" s="262"/>
      <c r="AH171" s="262"/>
      <c r="AI171" s="262"/>
      <c r="AJ171" s="262"/>
      <c r="AK171" s="263"/>
      <c r="AL171" s="263"/>
    </row>
    <row r="172" spans="1:38" s="264" customFormat="1">
      <c r="A172" s="247"/>
      <c r="B172" s="278"/>
      <c r="C172" s="769"/>
      <c r="D172" s="307"/>
      <c r="E172" s="307"/>
      <c r="F172" s="308"/>
      <c r="G172" s="308"/>
      <c r="H172" s="308"/>
      <c r="I172" s="309"/>
      <c r="J172" s="309"/>
      <c r="K172" s="307"/>
      <c r="L172" s="150"/>
      <c r="M172" s="262"/>
      <c r="N172" s="262"/>
      <c r="O172" s="262"/>
      <c r="P172" s="262"/>
      <c r="Q172" s="262"/>
      <c r="R172" s="262"/>
      <c r="S172" s="262"/>
      <c r="T172" s="262"/>
      <c r="U172" s="262"/>
      <c r="V172" s="262"/>
      <c r="W172" s="262"/>
      <c r="X172" s="262"/>
      <c r="Y172" s="262"/>
      <c r="Z172" s="262"/>
      <c r="AA172" s="262"/>
      <c r="AB172" s="262"/>
      <c r="AC172" s="262"/>
      <c r="AD172" s="262"/>
      <c r="AE172" s="262"/>
      <c r="AF172" s="262"/>
      <c r="AG172" s="262"/>
      <c r="AH172" s="262"/>
      <c r="AI172" s="262"/>
      <c r="AJ172" s="262"/>
      <c r="AK172" s="263"/>
      <c r="AL172" s="263"/>
    </row>
    <row r="173" spans="1:38" s="264" customFormat="1">
      <c r="A173" s="247"/>
      <c r="B173" s="278"/>
      <c r="C173" s="769"/>
      <c r="D173" s="307"/>
      <c r="E173" s="307"/>
      <c r="F173" s="308"/>
      <c r="G173" s="308"/>
      <c r="H173" s="308"/>
      <c r="I173" s="309"/>
      <c r="J173" s="309"/>
      <c r="K173" s="307"/>
      <c r="L173" s="150"/>
      <c r="M173" s="262"/>
      <c r="N173" s="262"/>
      <c r="O173" s="262"/>
      <c r="P173" s="262"/>
      <c r="Q173" s="262"/>
      <c r="R173" s="262"/>
      <c r="S173" s="262"/>
      <c r="T173" s="262"/>
      <c r="U173" s="262"/>
      <c r="V173" s="262"/>
      <c r="W173" s="262"/>
      <c r="X173" s="262"/>
      <c r="Y173" s="262"/>
      <c r="Z173" s="262"/>
      <c r="AA173" s="262"/>
      <c r="AB173" s="262"/>
      <c r="AC173" s="262"/>
      <c r="AD173" s="262"/>
      <c r="AE173" s="262"/>
      <c r="AF173" s="262"/>
      <c r="AG173" s="262"/>
      <c r="AH173" s="262"/>
      <c r="AI173" s="262"/>
      <c r="AJ173" s="262"/>
      <c r="AK173" s="263"/>
      <c r="AL173" s="263"/>
    </row>
    <row r="174" spans="1:38" s="264" customFormat="1">
      <c r="A174" s="247"/>
      <c r="B174" s="278"/>
      <c r="C174" s="769"/>
      <c r="D174" s="307"/>
      <c r="E174" s="307"/>
      <c r="F174" s="308"/>
      <c r="G174" s="308"/>
      <c r="H174" s="308"/>
      <c r="I174" s="309"/>
      <c r="J174" s="309"/>
      <c r="K174" s="307"/>
      <c r="L174" s="150"/>
      <c r="M174" s="262"/>
      <c r="N174" s="262"/>
      <c r="O174" s="262"/>
      <c r="P174" s="262"/>
      <c r="Q174" s="262"/>
      <c r="R174" s="262"/>
      <c r="S174" s="262"/>
      <c r="T174" s="262"/>
      <c r="U174" s="262"/>
      <c r="V174" s="262"/>
      <c r="W174" s="262"/>
      <c r="X174" s="262"/>
      <c r="Y174" s="262"/>
      <c r="Z174" s="262"/>
      <c r="AA174" s="262"/>
      <c r="AB174" s="262"/>
      <c r="AC174" s="262"/>
      <c r="AD174" s="262"/>
      <c r="AE174" s="262"/>
      <c r="AF174" s="262"/>
      <c r="AG174" s="262"/>
      <c r="AH174" s="262"/>
      <c r="AI174" s="262"/>
      <c r="AJ174" s="262"/>
      <c r="AK174" s="263"/>
      <c r="AL174" s="263"/>
    </row>
    <row r="175" spans="1:38" s="264" customFormat="1">
      <c r="A175" s="247"/>
      <c r="B175" s="278"/>
      <c r="C175" s="769"/>
      <c r="D175" s="307"/>
      <c r="E175" s="307"/>
      <c r="F175" s="308"/>
      <c r="G175" s="308"/>
      <c r="H175" s="308"/>
      <c r="I175" s="309"/>
      <c r="J175" s="309"/>
      <c r="K175" s="307"/>
      <c r="L175" s="150"/>
      <c r="M175" s="262"/>
      <c r="N175" s="262"/>
      <c r="O175" s="262"/>
      <c r="P175" s="262"/>
      <c r="Q175" s="262"/>
      <c r="R175" s="262"/>
      <c r="S175" s="262"/>
      <c r="T175" s="262"/>
      <c r="U175" s="262"/>
      <c r="V175" s="262"/>
      <c r="W175" s="262"/>
      <c r="X175" s="262"/>
      <c r="Y175" s="262"/>
      <c r="Z175" s="262"/>
      <c r="AA175" s="262"/>
      <c r="AB175" s="262"/>
      <c r="AC175" s="262"/>
      <c r="AD175" s="262"/>
      <c r="AE175" s="262"/>
      <c r="AF175" s="262"/>
      <c r="AG175" s="262"/>
      <c r="AH175" s="262"/>
      <c r="AI175" s="262"/>
      <c r="AJ175" s="262"/>
      <c r="AK175" s="263"/>
      <c r="AL175" s="263"/>
    </row>
    <row r="176" spans="1:38" s="264" customFormat="1">
      <c r="A176" s="247"/>
      <c r="B176" s="278"/>
      <c r="C176" s="769"/>
      <c r="D176" s="307"/>
      <c r="E176" s="307"/>
      <c r="F176" s="308"/>
      <c r="G176" s="308"/>
      <c r="H176" s="308"/>
      <c r="I176" s="309"/>
      <c r="J176" s="309"/>
      <c r="K176" s="307"/>
      <c r="L176" s="150"/>
      <c r="M176" s="262"/>
      <c r="N176" s="262"/>
      <c r="O176" s="262"/>
      <c r="P176" s="262"/>
      <c r="Q176" s="262"/>
      <c r="R176" s="262"/>
      <c r="S176" s="262"/>
      <c r="T176" s="262"/>
      <c r="U176" s="262"/>
      <c r="V176" s="262"/>
      <c r="W176" s="262"/>
      <c r="X176" s="262"/>
      <c r="Y176" s="262"/>
      <c r="Z176" s="262"/>
      <c r="AA176" s="262"/>
      <c r="AB176" s="262"/>
      <c r="AC176" s="262"/>
      <c r="AD176" s="262"/>
      <c r="AE176" s="262"/>
      <c r="AF176" s="262"/>
      <c r="AG176" s="262"/>
      <c r="AH176" s="262"/>
      <c r="AI176" s="262"/>
      <c r="AJ176" s="262"/>
      <c r="AK176" s="263"/>
      <c r="AL176" s="263"/>
    </row>
    <row r="177" spans="1:38" s="264" customFormat="1">
      <c r="A177" s="247"/>
      <c r="B177" s="278"/>
      <c r="C177" s="769"/>
      <c r="D177" s="307"/>
      <c r="E177" s="307"/>
      <c r="F177" s="308"/>
      <c r="G177" s="308"/>
      <c r="H177" s="308"/>
      <c r="I177" s="309"/>
      <c r="J177" s="309"/>
      <c r="K177" s="307"/>
      <c r="L177" s="150"/>
      <c r="M177" s="262"/>
      <c r="N177" s="262"/>
      <c r="O177" s="262"/>
      <c r="P177" s="262"/>
      <c r="Q177" s="262"/>
      <c r="R177" s="262"/>
      <c r="S177" s="262"/>
      <c r="T177" s="262"/>
      <c r="U177" s="262"/>
      <c r="V177" s="262"/>
      <c r="W177" s="262"/>
      <c r="X177" s="262"/>
      <c r="Y177" s="262"/>
      <c r="Z177" s="262"/>
      <c r="AA177" s="262"/>
      <c r="AB177" s="262"/>
      <c r="AC177" s="262"/>
      <c r="AD177" s="262"/>
      <c r="AE177" s="262"/>
      <c r="AF177" s="262"/>
      <c r="AG177" s="262"/>
      <c r="AH177" s="262"/>
      <c r="AI177" s="262"/>
      <c r="AJ177" s="262"/>
      <c r="AK177" s="263"/>
      <c r="AL177" s="263"/>
    </row>
    <row r="178" spans="1:38" s="264" customFormat="1">
      <c r="A178" s="247"/>
      <c r="B178" s="278"/>
      <c r="C178" s="769"/>
      <c r="D178" s="307"/>
      <c r="E178" s="307"/>
      <c r="F178" s="308"/>
      <c r="G178" s="308"/>
      <c r="H178" s="308"/>
      <c r="I178" s="309"/>
      <c r="J178" s="309"/>
      <c r="K178" s="307"/>
      <c r="L178" s="150"/>
      <c r="M178" s="262"/>
      <c r="N178" s="262"/>
      <c r="O178" s="262"/>
      <c r="P178" s="262"/>
      <c r="Q178" s="262"/>
      <c r="R178" s="262"/>
      <c r="S178" s="262"/>
      <c r="T178" s="262"/>
      <c r="U178" s="262"/>
      <c r="V178" s="262"/>
      <c r="W178" s="262"/>
      <c r="X178" s="262"/>
      <c r="Y178" s="262"/>
      <c r="Z178" s="262"/>
      <c r="AA178" s="262"/>
      <c r="AB178" s="262"/>
      <c r="AC178" s="262"/>
      <c r="AD178" s="262"/>
      <c r="AE178" s="262"/>
      <c r="AF178" s="262"/>
      <c r="AG178" s="262"/>
      <c r="AH178" s="262"/>
      <c r="AI178" s="262"/>
      <c r="AJ178" s="262"/>
      <c r="AK178" s="263"/>
      <c r="AL178" s="263"/>
    </row>
    <row r="179" spans="1:38" s="264" customFormat="1">
      <c r="A179" s="247"/>
      <c r="B179" s="278"/>
      <c r="C179" s="769"/>
      <c r="D179" s="307"/>
      <c r="E179" s="307"/>
      <c r="F179" s="308"/>
      <c r="G179" s="308"/>
      <c r="H179" s="308"/>
      <c r="I179" s="309"/>
      <c r="J179" s="309"/>
      <c r="K179" s="307"/>
      <c r="L179" s="150"/>
      <c r="M179" s="262"/>
      <c r="N179" s="262"/>
      <c r="O179" s="262"/>
      <c r="P179" s="262"/>
      <c r="Q179" s="262"/>
      <c r="R179" s="262"/>
      <c r="S179" s="262"/>
      <c r="T179" s="262"/>
      <c r="U179" s="262"/>
      <c r="V179" s="262"/>
      <c r="W179" s="262"/>
      <c r="X179" s="262"/>
      <c r="Y179" s="262"/>
      <c r="Z179" s="262"/>
      <c r="AA179" s="262"/>
      <c r="AB179" s="262"/>
      <c r="AC179" s="262"/>
      <c r="AD179" s="262"/>
      <c r="AE179" s="262"/>
      <c r="AF179" s="262"/>
      <c r="AG179" s="262"/>
      <c r="AH179" s="262"/>
      <c r="AI179" s="262"/>
      <c r="AJ179" s="262"/>
      <c r="AK179" s="263"/>
      <c r="AL179" s="263"/>
    </row>
    <row r="180" spans="1:38" s="264" customFormat="1">
      <c r="A180" s="247"/>
      <c r="B180" s="278"/>
      <c r="C180" s="769"/>
      <c r="D180" s="307"/>
      <c r="E180" s="307"/>
      <c r="F180" s="308"/>
      <c r="G180" s="308"/>
      <c r="H180" s="308"/>
      <c r="I180" s="309"/>
      <c r="J180" s="309"/>
      <c r="K180" s="307"/>
      <c r="L180" s="150"/>
      <c r="M180" s="262"/>
      <c r="N180" s="262"/>
      <c r="O180" s="262"/>
      <c r="P180" s="262"/>
      <c r="Q180" s="262"/>
      <c r="R180" s="262"/>
      <c r="S180" s="262"/>
      <c r="T180" s="262"/>
      <c r="U180" s="262"/>
      <c r="V180" s="262"/>
      <c r="W180" s="262"/>
      <c r="X180" s="262"/>
      <c r="Y180" s="262"/>
      <c r="Z180" s="262"/>
      <c r="AA180" s="262"/>
      <c r="AB180" s="262"/>
      <c r="AC180" s="262"/>
      <c r="AD180" s="262"/>
      <c r="AE180" s="262"/>
      <c r="AF180" s="262"/>
      <c r="AG180" s="262"/>
      <c r="AH180" s="262"/>
      <c r="AI180" s="262"/>
      <c r="AJ180" s="262"/>
      <c r="AK180" s="263"/>
      <c r="AL180" s="263"/>
    </row>
    <row r="181" spans="1:38" s="264" customFormat="1">
      <c r="A181" s="247"/>
      <c r="B181" s="278"/>
      <c r="C181" s="769"/>
      <c r="D181" s="307"/>
      <c r="E181" s="307"/>
      <c r="F181" s="308"/>
      <c r="G181" s="308"/>
      <c r="H181" s="308"/>
      <c r="I181" s="309"/>
      <c r="J181" s="309"/>
      <c r="K181" s="307"/>
      <c r="L181" s="150"/>
      <c r="M181" s="262"/>
      <c r="N181" s="262"/>
      <c r="O181" s="262"/>
      <c r="P181" s="262"/>
      <c r="Q181" s="262"/>
      <c r="R181" s="262"/>
      <c r="S181" s="262"/>
      <c r="T181" s="262"/>
      <c r="U181" s="262"/>
      <c r="V181" s="262"/>
      <c r="W181" s="262"/>
      <c r="X181" s="262"/>
      <c r="Y181" s="262"/>
      <c r="Z181" s="262"/>
      <c r="AA181" s="262"/>
      <c r="AB181" s="262"/>
      <c r="AC181" s="262"/>
      <c r="AD181" s="262"/>
      <c r="AE181" s="262"/>
      <c r="AF181" s="262"/>
      <c r="AG181" s="262"/>
      <c r="AH181" s="262"/>
      <c r="AI181" s="262"/>
      <c r="AJ181" s="262"/>
      <c r="AK181" s="263"/>
      <c r="AL181" s="263"/>
    </row>
    <row r="182" spans="1:38" s="264" customFormat="1">
      <c r="A182" s="247"/>
      <c r="B182" s="278"/>
      <c r="C182" s="769"/>
      <c r="D182" s="307"/>
      <c r="E182" s="307"/>
      <c r="F182" s="308"/>
      <c r="G182" s="308"/>
      <c r="H182" s="308"/>
      <c r="I182" s="309"/>
      <c r="J182" s="309"/>
      <c r="K182" s="307"/>
      <c r="L182" s="150"/>
      <c r="M182" s="262"/>
      <c r="N182" s="262"/>
      <c r="O182" s="262"/>
      <c r="P182" s="262"/>
      <c r="Q182" s="262"/>
      <c r="R182" s="262"/>
      <c r="S182" s="262"/>
      <c r="T182" s="262"/>
      <c r="U182" s="262"/>
      <c r="V182" s="262"/>
      <c r="W182" s="262"/>
      <c r="X182" s="262"/>
      <c r="Y182" s="262"/>
      <c r="Z182" s="262"/>
      <c r="AA182" s="262"/>
      <c r="AB182" s="262"/>
      <c r="AC182" s="262"/>
      <c r="AD182" s="262"/>
      <c r="AE182" s="262"/>
      <c r="AF182" s="262"/>
      <c r="AG182" s="262"/>
      <c r="AH182" s="262"/>
      <c r="AI182" s="262"/>
      <c r="AJ182" s="262"/>
      <c r="AK182" s="263"/>
      <c r="AL182" s="263"/>
    </row>
    <row r="183" spans="1:38" s="264" customFormat="1">
      <c r="A183" s="247"/>
      <c r="B183" s="278"/>
      <c r="C183" s="769"/>
      <c r="D183" s="307"/>
      <c r="E183" s="307"/>
      <c r="F183" s="308"/>
      <c r="G183" s="308"/>
      <c r="H183" s="308"/>
      <c r="I183" s="309"/>
      <c r="J183" s="309"/>
      <c r="K183" s="307"/>
      <c r="L183" s="150"/>
      <c r="M183" s="262"/>
      <c r="N183" s="262"/>
      <c r="O183" s="262"/>
      <c r="P183" s="262"/>
      <c r="Q183" s="262"/>
      <c r="R183" s="262"/>
      <c r="S183" s="262"/>
      <c r="T183" s="262"/>
      <c r="U183" s="262"/>
      <c r="V183" s="262"/>
      <c r="W183" s="262"/>
      <c r="X183" s="262"/>
      <c r="Y183" s="262"/>
      <c r="Z183" s="262"/>
      <c r="AA183" s="262"/>
      <c r="AB183" s="262"/>
      <c r="AC183" s="262"/>
      <c r="AD183" s="262"/>
      <c r="AE183" s="262"/>
      <c r="AF183" s="262"/>
      <c r="AG183" s="262"/>
      <c r="AH183" s="262"/>
      <c r="AI183" s="262"/>
      <c r="AJ183" s="262"/>
      <c r="AK183" s="263"/>
      <c r="AL183" s="263"/>
    </row>
    <row r="184" spans="1:38" s="264" customFormat="1">
      <c r="A184" s="247"/>
      <c r="B184" s="278"/>
      <c r="C184" s="769"/>
      <c r="D184" s="307"/>
      <c r="E184" s="307"/>
      <c r="F184" s="308"/>
      <c r="G184" s="308"/>
      <c r="H184" s="308"/>
      <c r="I184" s="309"/>
      <c r="J184" s="309"/>
      <c r="K184" s="307"/>
      <c r="L184" s="150"/>
      <c r="M184" s="262"/>
      <c r="N184" s="262"/>
      <c r="O184" s="262"/>
      <c r="P184" s="262"/>
      <c r="Q184" s="262"/>
      <c r="R184" s="262"/>
      <c r="S184" s="262"/>
      <c r="T184" s="262"/>
      <c r="U184" s="262"/>
      <c r="V184" s="262"/>
      <c r="W184" s="262"/>
      <c r="X184" s="262"/>
      <c r="Y184" s="262"/>
      <c r="Z184" s="262"/>
      <c r="AA184" s="262"/>
      <c r="AB184" s="262"/>
      <c r="AC184" s="262"/>
      <c r="AD184" s="262"/>
      <c r="AE184" s="262"/>
      <c r="AF184" s="262"/>
      <c r="AG184" s="262"/>
      <c r="AH184" s="262"/>
      <c r="AI184" s="262"/>
      <c r="AJ184" s="262"/>
      <c r="AK184" s="263"/>
      <c r="AL184" s="263"/>
    </row>
    <row r="185" spans="1:38" s="264" customFormat="1">
      <c r="A185" s="247"/>
      <c r="B185" s="278"/>
      <c r="C185" s="769"/>
      <c r="D185" s="307"/>
      <c r="E185" s="307"/>
      <c r="F185" s="308"/>
      <c r="G185" s="308"/>
      <c r="H185" s="308"/>
      <c r="I185" s="309"/>
      <c r="J185" s="309"/>
      <c r="K185" s="307"/>
      <c r="L185" s="150"/>
      <c r="M185" s="262"/>
      <c r="N185" s="262"/>
      <c r="O185" s="262"/>
      <c r="P185" s="262"/>
      <c r="Q185" s="262"/>
      <c r="R185" s="262"/>
      <c r="S185" s="262"/>
      <c r="T185" s="262"/>
      <c r="U185" s="262"/>
      <c r="V185" s="262"/>
      <c r="W185" s="262"/>
      <c r="X185" s="262"/>
      <c r="Y185" s="262"/>
      <c r="Z185" s="262"/>
      <c r="AA185" s="262"/>
      <c r="AB185" s="262"/>
      <c r="AC185" s="262"/>
      <c r="AD185" s="262"/>
      <c r="AE185" s="262"/>
      <c r="AF185" s="262"/>
      <c r="AG185" s="262"/>
      <c r="AH185" s="262"/>
      <c r="AI185" s="262"/>
      <c r="AJ185" s="262"/>
      <c r="AK185" s="263"/>
      <c r="AL185" s="263"/>
    </row>
    <row r="186" spans="1:38" s="264" customFormat="1">
      <c r="A186" s="247"/>
      <c r="B186" s="278"/>
      <c r="C186" s="769"/>
      <c r="D186" s="307"/>
      <c r="E186" s="307"/>
      <c r="F186" s="308"/>
      <c r="G186" s="308"/>
      <c r="H186" s="308"/>
      <c r="I186" s="309"/>
      <c r="J186" s="309"/>
      <c r="K186" s="307"/>
      <c r="L186" s="150"/>
      <c r="M186" s="262"/>
      <c r="N186" s="262"/>
      <c r="O186" s="262"/>
      <c r="P186" s="262"/>
      <c r="Q186" s="262"/>
      <c r="R186" s="262"/>
      <c r="S186" s="262"/>
      <c r="T186" s="262"/>
      <c r="U186" s="262"/>
      <c r="V186" s="262"/>
      <c r="W186" s="262"/>
      <c r="X186" s="262"/>
      <c r="Y186" s="262"/>
      <c r="Z186" s="262"/>
      <c r="AA186" s="262"/>
      <c r="AB186" s="262"/>
      <c r="AC186" s="262"/>
      <c r="AD186" s="262"/>
      <c r="AE186" s="262"/>
      <c r="AF186" s="262"/>
      <c r="AG186" s="262"/>
      <c r="AH186" s="262"/>
      <c r="AI186" s="262"/>
      <c r="AJ186" s="262"/>
      <c r="AK186" s="263"/>
      <c r="AL186" s="263"/>
    </row>
    <row r="187" spans="1:38" s="264" customFormat="1">
      <c r="A187" s="247"/>
      <c r="B187" s="278"/>
      <c r="C187" s="769"/>
      <c r="D187" s="307"/>
      <c r="E187" s="307"/>
      <c r="F187" s="308"/>
      <c r="G187" s="308"/>
      <c r="H187" s="308"/>
      <c r="I187" s="309"/>
      <c r="J187" s="309"/>
      <c r="K187" s="307"/>
      <c r="L187" s="150"/>
      <c r="M187" s="262"/>
      <c r="N187" s="262"/>
      <c r="O187" s="262"/>
      <c r="P187" s="262"/>
      <c r="Q187" s="262"/>
      <c r="R187" s="262"/>
      <c r="S187" s="262"/>
      <c r="T187" s="262"/>
      <c r="U187" s="262"/>
      <c r="V187" s="262"/>
      <c r="W187" s="262"/>
      <c r="X187" s="262"/>
      <c r="Y187" s="262"/>
      <c r="Z187" s="262"/>
      <c r="AA187" s="262"/>
      <c r="AB187" s="262"/>
      <c r="AC187" s="262"/>
      <c r="AD187" s="262"/>
      <c r="AE187" s="262"/>
      <c r="AF187" s="262"/>
      <c r="AG187" s="262"/>
      <c r="AH187" s="262"/>
      <c r="AI187" s="262"/>
      <c r="AJ187" s="262"/>
      <c r="AK187" s="263"/>
      <c r="AL187" s="263"/>
    </row>
    <row r="188" spans="1:38" s="264" customFormat="1">
      <c r="A188" s="247"/>
      <c r="B188" s="278"/>
      <c r="C188" s="769"/>
      <c r="D188" s="307"/>
      <c r="E188" s="307"/>
      <c r="F188" s="308"/>
      <c r="G188" s="308"/>
      <c r="H188" s="308"/>
      <c r="I188" s="309"/>
      <c r="J188" s="309"/>
      <c r="K188" s="307"/>
      <c r="L188" s="150"/>
      <c r="M188" s="262"/>
      <c r="N188" s="262"/>
      <c r="O188" s="262"/>
      <c r="P188" s="262"/>
      <c r="Q188" s="262"/>
      <c r="R188" s="262"/>
      <c r="S188" s="262"/>
      <c r="T188" s="262"/>
      <c r="U188" s="262"/>
      <c r="V188" s="262"/>
      <c r="W188" s="262"/>
      <c r="X188" s="262"/>
      <c r="Y188" s="262"/>
      <c r="Z188" s="262"/>
      <c r="AA188" s="262"/>
      <c r="AB188" s="262"/>
      <c r="AC188" s="262"/>
      <c r="AD188" s="262"/>
      <c r="AE188" s="262"/>
      <c r="AF188" s="262"/>
      <c r="AG188" s="262"/>
      <c r="AH188" s="262"/>
      <c r="AI188" s="262"/>
      <c r="AJ188" s="262"/>
      <c r="AK188" s="263"/>
      <c r="AL188" s="263"/>
    </row>
    <row r="189" spans="1:38" s="264" customFormat="1">
      <c r="A189" s="247"/>
      <c r="B189" s="278"/>
      <c r="C189" s="769"/>
      <c r="D189" s="307"/>
      <c r="E189" s="307"/>
      <c r="F189" s="308"/>
      <c r="G189" s="308"/>
      <c r="H189" s="308"/>
      <c r="I189" s="309"/>
      <c r="J189" s="309"/>
      <c r="K189" s="307"/>
      <c r="L189" s="150"/>
      <c r="M189" s="262"/>
      <c r="N189" s="262"/>
      <c r="O189" s="262"/>
      <c r="P189" s="262"/>
      <c r="Q189" s="262"/>
      <c r="R189" s="262"/>
      <c r="S189" s="262"/>
      <c r="T189" s="262"/>
      <c r="U189" s="262"/>
      <c r="V189" s="262"/>
      <c r="W189" s="262"/>
      <c r="X189" s="262"/>
      <c r="Y189" s="262"/>
      <c r="Z189" s="262"/>
      <c r="AA189" s="262"/>
      <c r="AB189" s="262"/>
      <c r="AC189" s="262"/>
      <c r="AD189" s="262"/>
      <c r="AE189" s="262"/>
      <c r="AF189" s="262"/>
      <c r="AG189" s="262"/>
      <c r="AH189" s="262"/>
      <c r="AI189" s="262"/>
      <c r="AJ189" s="262"/>
      <c r="AK189" s="263"/>
      <c r="AL189" s="263"/>
    </row>
    <row r="190" spans="1:38" s="264" customFormat="1">
      <c r="A190" s="247"/>
      <c r="B190" s="278"/>
      <c r="C190" s="769"/>
      <c r="D190" s="307"/>
      <c r="E190" s="307"/>
      <c r="F190" s="308"/>
      <c r="G190" s="308"/>
      <c r="H190" s="308"/>
      <c r="I190" s="309"/>
      <c r="J190" s="309"/>
      <c r="K190" s="307"/>
      <c r="L190" s="150"/>
      <c r="M190" s="262"/>
      <c r="N190" s="262"/>
      <c r="O190" s="262"/>
      <c r="P190" s="262"/>
      <c r="Q190" s="262"/>
      <c r="R190" s="262"/>
      <c r="S190" s="262"/>
      <c r="T190" s="262"/>
      <c r="U190" s="262"/>
      <c r="V190" s="262"/>
      <c r="W190" s="262"/>
      <c r="X190" s="262"/>
      <c r="Y190" s="262"/>
      <c r="Z190" s="262"/>
      <c r="AA190" s="262"/>
      <c r="AB190" s="262"/>
      <c r="AC190" s="262"/>
      <c r="AD190" s="262"/>
      <c r="AE190" s="262"/>
      <c r="AF190" s="262"/>
      <c r="AG190" s="262"/>
      <c r="AH190" s="262"/>
      <c r="AI190" s="262"/>
      <c r="AJ190" s="262"/>
      <c r="AK190" s="263"/>
      <c r="AL190" s="263"/>
    </row>
    <row r="191" spans="1:38" s="264" customFormat="1">
      <c r="A191" s="247"/>
      <c r="B191" s="278"/>
      <c r="C191" s="769"/>
      <c r="D191" s="307"/>
      <c r="E191" s="307"/>
      <c r="F191" s="308"/>
      <c r="G191" s="308"/>
      <c r="H191" s="308"/>
      <c r="I191" s="309"/>
      <c r="J191" s="309"/>
      <c r="K191" s="307"/>
      <c r="L191" s="150"/>
      <c r="M191" s="262"/>
      <c r="N191" s="262"/>
      <c r="O191" s="262"/>
      <c r="P191" s="262"/>
      <c r="Q191" s="262"/>
      <c r="R191" s="262"/>
      <c r="S191" s="262"/>
      <c r="T191" s="262"/>
      <c r="U191" s="262"/>
      <c r="V191" s="262"/>
      <c r="W191" s="262"/>
      <c r="X191" s="262"/>
      <c r="Y191" s="262"/>
      <c r="Z191" s="262"/>
      <c r="AA191" s="262"/>
      <c r="AB191" s="262"/>
      <c r="AC191" s="262"/>
      <c r="AD191" s="262"/>
      <c r="AE191" s="262"/>
      <c r="AF191" s="262"/>
      <c r="AG191" s="262"/>
      <c r="AH191" s="262"/>
      <c r="AI191" s="262"/>
      <c r="AJ191" s="262"/>
      <c r="AK191" s="263"/>
      <c r="AL191" s="263"/>
    </row>
    <row r="192" spans="1:38" s="264" customFormat="1">
      <c r="A192" s="247"/>
      <c r="B192" s="278"/>
      <c r="C192" s="769"/>
      <c r="D192" s="307"/>
      <c r="E192" s="307"/>
      <c r="F192" s="308"/>
      <c r="G192" s="308"/>
      <c r="H192" s="308"/>
      <c r="I192" s="309"/>
      <c r="J192" s="309"/>
      <c r="K192" s="307"/>
      <c r="L192" s="150"/>
      <c r="M192" s="262"/>
      <c r="N192" s="262"/>
      <c r="O192" s="262"/>
      <c r="P192" s="262"/>
      <c r="Q192" s="262"/>
      <c r="R192" s="262"/>
      <c r="S192" s="262"/>
      <c r="T192" s="262"/>
      <c r="U192" s="262"/>
      <c r="V192" s="262"/>
      <c r="W192" s="262"/>
      <c r="X192" s="262"/>
      <c r="Y192" s="262"/>
      <c r="Z192" s="262"/>
      <c r="AA192" s="262"/>
      <c r="AB192" s="262"/>
      <c r="AC192" s="262"/>
      <c r="AD192" s="262"/>
      <c r="AE192" s="262"/>
      <c r="AF192" s="262"/>
      <c r="AG192" s="262"/>
      <c r="AH192" s="262"/>
      <c r="AI192" s="262"/>
      <c r="AJ192" s="262"/>
      <c r="AK192" s="263"/>
      <c r="AL192" s="263"/>
    </row>
    <row r="193" spans="1:38" s="264" customFormat="1">
      <c r="A193" s="247"/>
      <c r="B193" s="278"/>
      <c r="C193" s="769"/>
      <c r="D193" s="307"/>
      <c r="E193" s="307"/>
      <c r="F193" s="308"/>
      <c r="G193" s="308"/>
      <c r="H193" s="308"/>
      <c r="I193" s="309"/>
      <c r="J193" s="309"/>
      <c r="K193" s="307"/>
      <c r="L193" s="150"/>
      <c r="M193" s="262"/>
      <c r="N193" s="262"/>
      <c r="O193" s="262"/>
      <c r="P193" s="262"/>
      <c r="Q193" s="262"/>
      <c r="R193" s="262"/>
      <c r="S193" s="262"/>
      <c r="T193" s="262"/>
      <c r="U193" s="262"/>
      <c r="V193" s="262"/>
      <c r="W193" s="262"/>
      <c r="X193" s="262"/>
      <c r="Y193" s="262"/>
      <c r="Z193" s="262"/>
      <c r="AA193" s="262"/>
      <c r="AB193" s="262"/>
      <c r="AC193" s="262"/>
      <c r="AD193" s="262"/>
      <c r="AE193" s="262"/>
      <c r="AF193" s="262"/>
      <c r="AG193" s="262"/>
      <c r="AH193" s="262"/>
      <c r="AI193" s="262"/>
      <c r="AJ193" s="262"/>
      <c r="AK193" s="263"/>
      <c r="AL193" s="263"/>
    </row>
    <row r="194" spans="1:38" s="264" customFormat="1">
      <c r="A194" s="247"/>
      <c r="B194" s="278"/>
      <c r="C194" s="769"/>
      <c r="D194" s="307"/>
      <c r="E194" s="307"/>
      <c r="F194" s="308"/>
      <c r="G194" s="308"/>
      <c r="H194" s="308"/>
      <c r="I194" s="309"/>
      <c r="J194" s="309"/>
      <c r="K194" s="307"/>
      <c r="L194" s="150"/>
      <c r="M194" s="262"/>
      <c r="N194" s="262"/>
      <c r="O194" s="262"/>
      <c r="P194" s="262"/>
      <c r="Q194" s="262"/>
      <c r="R194" s="262"/>
      <c r="S194" s="262"/>
      <c r="T194" s="262"/>
      <c r="U194" s="262"/>
      <c r="V194" s="262"/>
      <c r="W194" s="262"/>
      <c r="X194" s="262"/>
      <c r="Y194" s="262"/>
      <c r="Z194" s="262"/>
      <c r="AA194" s="262"/>
      <c r="AB194" s="262"/>
      <c r="AC194" s="262"/>
      <c r="AD194" s="262"/>
      <c r="AE194" s="262"/>
      <c r="AF194" s="262"/>
      <c r="AG194" s="262"/>
      <c r="AH194" s="262"/>
      <c r="AI194" s="262"/>
      <c r="AJ194" s="262"/>
      <c r="AK194" s="263"/>
      <c r="AL194" s="263"/>
    </row>
    <row r="195" spans="1:38" s="264" customFormat="1">
      <c r="A195" s="247"/>
      <c r="B195" s="278"/>
      <c r="C195" s="769"/>
      <c r="D195" s="307"/>
      <c r="E195" s="307"/>
      <c r="F195" s="308"/>
      <c r="G195" s="308"/>
      <c r="H195" s="308"/>
      <c r="I195" s="309"/>
      <c r="J195" s="309"/>
      <c r="K195" s="307"/>
      <c r="L195" s="150"/>
      <c r="M195" s="262"/>
      <c r="N195" s="262"/>
      <c r="O195" s="262"/>
      <c r="P195" s="262"/>
      <c r="Q195" s="262"/>
      <c r="R195" s="262"/>
      <c r="S195" s="262"/>
      <c r="T195" s="262"/>
      <c r="U195" s="262"/>
      <c r="V195" s="262"/>
      <c r="W195" s="262"/>
      <c r="X195" s="262"/>
      <c r="Y195" s="262"/>
      <c r="Z195" s="262"/>
      <c r="AA195" s="262"/>
      <c r="AB195" s="262"/>
      <c r="AC195" s="262"/>
      <c r="AD195" s="262"/>
      <c r="AE195" s="262"/>
      <c r="AF195" s="262"/>
      <c r="AG195" s="262"/>
      <c r="AH195" s="262"/>
      <c r="AI195" s="262"/>
      <c r="AJ195" s="262"/>
      <c r="AK195" s="263"/>
      <c r="AL195" s="263"/>
    </row>
    <row r="196" spans="1:38" s="264" customFormat="1">
      <c r="A196" s="247"/>
      <c r="B196" s="278"/>
      <c r="C196" s="769"/>
      <c r="D196" s="307"/>
      <c r="E196" s="307"/>
      <c r="F196" s="308"/>
      <c r="G196" s="308"/>
      <c r="H196" s="308"/>
      <c r="I196" s="309"/>
      <c r="J196" s="309"/>
      <c r="K196" s="307"/>
      <c r="L196" s="150"/>
      <c r="M196" s="262"/>
      <c r="N196" s="262"/>
      <c r="O196" s="262"/>
      <c r="P196" s="262"/>
      <c r="Q196" s="262"/>
      <c r="R196" s="262"/>
      <c r="S196" s="262"/>
      <c r="T196" s="262"/>
      <c r="U196" s="262"/>
      <c r="V196" s="262"/>
      <c r="W196" s="262"/>
      <c r="X196" s="262"/>
      <c r="Y196" s="262"/>
      <c r="Z196" s="262"/>
      <c r="AA196" s="262"/>
      <c r="AB196" s="262"/>
      <c r="AC196" s="262"/>
      <c r="AD196" s="262"/>
      <c r="AE196" s="262"/>
      <c r="AF196" s="262"/>
      <c r="AG196" s="262"/>
      <c r="AH196" s="262"/>
      <c r="AI196" s="262"/>
      <c r="AJ196" s="262"/>
      <c r="AK196" s="263"/>
      <c r="AL196" s="263"/>
    </row>
    <row r="197" spans="1:38" s="264" customFormat="1">
      <c r="A197" s="247"/>
      <c r="B197" s="278"/>
      <c r="C197" s="769"/>
      <c r="D197" s="307"/>
      <c r="E197" s="307"/>
      <c r="F197" s="308"/>
      <c r="G197" s="308"/>
      <c r="H197" s="308"/>
      <c r="I197" s="309"/>
      <c r="J197" s="309"/>
      <c r="K197" s="307"/>
      <c r="L197" s="150"/>
      <c r="M197" s="262"/>
      <c r="N197" s="262"/>
      <c r="O197" s="262"/>
      <c r="P197" s="262"/>
      <c r="Q197" s="262"/>
      <c r="R197" s="262"/>
      <c r="S197" s="262"/>
      <c r="T197" s="262"/>
      <c r="U197" s="262"/>
      <c r="V197" s="262"/>
      <c r="W197" s="262"/>
      <c r="X197" s="262"/>
      <c r="Y197" s="262"/>
      <c r="Z197" s="262"/>
      <c r="AA197" s="262"/>
      <c r="AB197" s="262"/>
      <c r="AC197" s="262"/>
      <c r="AD197" s="262"/>
      <c r="AE197" s="262"/>
      <c r="AF197" s="262"/>
      <c r="AG197" s="262"/>
      <c r="AH197" s="262"/>
      <c r="AI197" s="262"/>
      <c r="AJ197" s="262"/>
      <c r="AK197" s="263"/>
      <c r="AL197" s="263"/>
    </row>
    <row r="198" spans="1:38" s="264" customFormat="1">
      <c r="A198" s="247"/>
      <c r="B198" s="278"/>
      <c r="C198" s="769"/>
      <c r="D198" s="307"/>
      <c r="E198" s="307"/>
      <c r="F198" s="308"/>
      <c r="G198" s="308"/>
      <c r="H198" s="308"/>
      <c r="I198" s="309"/>
      <c r="J198" s="309"/>
      <c r="K198" s="307"/>
      <c r="L198" s="150"/>
      <c r="M198" s="262"/>
      <c r="N198" s="262"/>
      <c r="O198" s="262"/>
      <c r="P198" s="262"/>
      <c r="Q198" s="262"/>
      <c r="R198" s="262"/>
      <c r="S198" s="262"/>
      <c r="T198" s="262"/>
      <c r="U198" s="262"/>
      <c r="V198" s="262"/>
      <c r="W198" s="262"/>
      <c r="X198" s="262"/>
      <c r="Y198" s="262"/>
      <c r="Z198" s="262"/>
      <c r="AA198" s="262"/>
      <c r="AB198" s="262"/>
      <c r="AC198" s="262"/>
      <c r="AD198" s="262"/>
      <c r="AE198" s="262"/>
      <c r="AF198" s="262"/>
      <c r="AG198" s="262"/>
      <c r="AH198" s="262"/>
      <c r="AI198" s="262"/>
      <c r="AJ198" s="262"/>
      <c r="AK198" s="263"/>
      <c r="AL198" s="263"/>
    </row>
    <row r="199" spans="1:38" s="264" customFormat="1">
      <c r="A199" s="247"/>
      <c r="B199" s="278"/>
      <c r="C199" s="769"/>
      <c r="D199" s="307"/>
      <c r="E199" s="307"/>
      <c r="F199" s="308"/>
      <c r="G199" s="308"/>
      <c r="H199" s="308"/>
      <c r="I199" s="309"/>
      <c r="J199" s="309"/>
      <c r="K199" s="307"/>
      <c r="L199" s="150"/>
      <c r="M199" s="262"/>
      <c r="N199" s="262"/>
      <c r="O199" s="262"/>
      <c r="P199" s="262"/>
      <c r="Q199" s="262"/>
      <c r="R199" s="262"/>
      <c r="S199" s="262"/>
      <c r="T199" s="262"/>
      <c r="U199" s="262"/>
      <c r="V199" s="262"/>
      <c r="W199" s="262"/>
      <c r="X199" s="262"/>
      <c r="Y199" s="262"/>
      <c r="Z199" s="262"/>
      <c r="AA199" s="262"/>
      <c r="AB199" s="262"/>
      <c r="AC199" s="262"/>
      <c r="AD199" s="262"/>
      <c r="AE199" s="262"/>
      <c r="AF199" s="262"/>
      <c r="AG199" s="262"/>
      <c r="AH199" s="262"/>
      <c r="AI199" s="262"/>
      <c r="AJ199" s="262"/>
      <c r="AK199" s="263"/>
      <c r="AL199" s="263"/>
    </row>
    <row r="200" spans="1:38" s="264" customFormat="1">
      <c r="A200" s="247"/>
      <c r="B200" s="278"/>
      <c r="C200" s="769"/>
      <c r="D200" s="307"/>
      <c r="E200" s="307"/>
      <c r="F200" s="308"/>
      <c r="G200" s="308"/>
      <c r="H200" s="308"/>
      <c r="I200" s="309"/>
      <c r="J200" s="309"/>
      <c r="K200" s="307"/>
      <c r="L200" s="150"/>
      <c r="M200" s="262"/>
      <c r="N200" s="262"/>
      <c r="O200" s="262"/>
      <c r="P200" s="262"/>
      <c r="Q200" s="262"/>
      <c r="R200" s="262"/>
      <c r="S200" s="262"/>
      <c r="T200" s="262"/>
      <c r="U200" s="262"/>
      <c r="V200" s="262"/>
      <c r="W200" s="262"/>
      <c r="X200" s="262"/>
      <c r="Y200" s="262"/>
      <c r="Z200" s="262"/>
      <c r="AA200" s="262"/>
      <c r="AB200" s="262"/>
      <c r="AC200" s="262"/>
      <c r="AD200" s="262"/>
      <c r="AE200" s="262"/>
      <c r="AF200" s="262"/>
      <c r="AG200" s="262"/>
      <c r="AH200" s="262"/>
      <c r="AI200" s="262"/>
      <c r="AJ200" s="262"/>
      <c r="AK200" s="263"/>
      <c r="AL200" s="263"/>
    </row>
    <row r="201" spans="1:38" s="264" customFormat="1">
      <c r="A201" s="247"/>
      <c r="B201" s="278"/>
      <c r="C201" s="769"/>
      <c r="D201" s="307"/>
      <c r="E201" s="307"/>
      <c r="F201" s="308"/>
      <c r="G201" s="308"/>
      <c r="H201" s="308"/>
      <c r="I201" s="309"/>
      <c r="J201" s="309"/>
      <c r="K201" s="307"/>
      <c r="L201" s="150"/>
      <c r="M201" s="262"/>
      <c r="N201" s="262"/>
      <c r="O201" s="262"/>
      <c r="P201" s="262"/>
      <c r="Q201" s="262"/>
      <c r="R201" s="262"/>
      <c r="S201" s="262"/>
      <c r="T201" s="262"/>
      <c r="U201" s="262"/>
      <c r="V201" s="262"/>
      <c r="W201" s="262"/>
      <c r="X201" s="262"/>
      <c r="Y201" s="262"/>
      <c r="Z201" s="262"/>
      <c r="AA201" s="262"/>
      <c r="AB201" s="262"/>
      <c r="AC201" s="262"/>
      <c r="AD201" s="262"/>
      <c r="AE201" s="262"/>
      <c r="AF201" s="262"/>
      <c r="AG201" s="262"/>
      <c r="AH201" s="262"/>
      <c r="AI201" s="262"/>
      <c r="AJ201" s="262"/>
      <c r="AK201" s="263"/>
      <c r="AL201" s="263"/>
    </row>
    <row r="202" spans="1:38" s="264" customFormat="1">
      <c r="A202" s="247"/>
      <c r="B202" s="278"/>
      <c r="C202" s="769"/>
      <c r="D202" s="307"/>
      <c r="E202" s="307"/>
      <c r="F202" s="308"/>
      <c r="G202" s="308"/>
      <c r="H202" s="308"/>
      <c r="I202" s="309"/>
      <c r="J202" s="309"/>
      <c r="K202" s="307"/>
      <c r="L202" s="150"/>
      <c r="M202" s="262"/>
      <c r="N202" s="262"/>
      <c r="O202" s="262"/>
      <c r="P202" s="262"/>
      <c r="Q202" s="262"/>
      <c r="R202" s="262"/>
      <c r="S202" s="262"/>
      <c r="T202" s="262"/>
      <c r="U202" s="262"/>
      <c r="V202" s="262"/>
      <c r="W202" s="262"/>
      <c r="X202" s="262"/>
      <c r="Y202" s="262"/>
      <c r="Z202" s="262"/>
      <c r="AA202" s="262"/>
      <c r="AB202" s="262"/>
      <c r="AC202" s="262"/>
      <c r="AD202" s="262"/>
      <c r="AE202" s="262"/>
      <c r="AF202" s="262"/>
      <c r="AG202" s="262"/>
      <c r="AH202" s="262"/>
      <c r="AI202" s="262"/>
      <c r="AJ202" s="262"/>
      <c r="AK202" s="263"/>
      <c r="AL202" s="263"/>
    </row>
    <row r="203" spans="1:38" s="264" customFormat="1">
      <c r="A203" s="247"/>
      <c r="B203" s="278"/>
      <c r="C203" s="769"/>
      <c r="D203" s="307"/>
      <c r="E203" s="307"/>
      <c r="F203" s="308"/>
      <c r="G203" s="308"/>
      <c r="H203" s="308"/>
      <c r="I203" s="309"/>
      <c r="J203" s="309"/>
      <c r="K203" s="307"/>
      <c r="L203" s="150"/>
      <c r="M203" s="262"/>
      <c r="N203" s="262"/>
      <c r="O203" s="262"/>
      <c r="P203" s="262"/>
      <c r="Q203" s="262"/>
      <c r="R203" s="262"/>
      <c r="S203" s="262"/>
      <c r="T203" s="262"/>
      <c r="U203" s="262"/>
      <c r="V203" s="262"/>
      <c r="W203" s="262"/>
      <c r="X203" s="262"/>
      <c r="Y203" s="262"/>
      <c r="Z203" s="262"/>
      <c r="AA203" s="262"/>
      <c r="AB203" s="262"/>
      <c r="AC203" s="262"/>
      <c r="AD203" s="262"/>
      <c r="AE203" s="262"/>
      <c r="AF203" s="262"/>
      <c r="AG203" s="262"/>
      <c r="AH203" s="262"/>
      <c r="AI203" s="262"/>
      <c r="AJ203" s="262"/>
      <c r="AK203" s="263"/>
      <c r="AL203" s="263"/>
    </row>
    <row r="204" spans="1:38" s="264" customFormat="1">
      <c r="A204" s="247"/>
      <c r="B204" s="278"/>
      <c r="C204" s="769"/>
      <c r="D204" s="307"/>
      <c r="E204" s="307"/>
      <c r="F204" s="308"/>
      <c r="G204" s="308"/>
      <c r="H204" s="308"/>
      <c r="I204" s="309"/>
      <c r="J204" s="309"/>
      <c r="K204" s="307"/>
      <c r="L204" s="150"/>
      <c r="M204" s="262"/>
      <c r="N204" s="262"/>
      <c r="O204" s="262"/>
      <c r="P204" s="262"/>
      <c r="Q204" s="262"/>
      <c r="R204" s="262"/>
      <c r="S204" s="262"/>
      <c r="T204" s="262"/>
      <c r="U204" s="262"/>
      <c r="V204" s="262"/>
      <c r="W204" s="262"/>
      <c r="X204" s="262"/>
      <c r="Y204" s="262"/>
      <c r="Z204" s="262"/>
      <c r="AA204" s="262"/>
      <c r="AB204" s="262"/>
      <c r="AC204" s="262"/>
      <c r="AD204" s="262"/>
      <c r="AE204" s="262"/>
      <c r="AF204" s="262"/>
      <c r="AG204" s="262"/>
      <c r="AH204" s="262"/>
      <c r="AI204" s="262"/>
      <c r="AJ204" s="262"/>
      <c r="AK204" s="263"/>
      <c r="AL204" s="263"/>
    </row>
    <row r="205" spans="1:38" s="264" customFormat="1">
      <c r="A205" s="247"/>
      <c r="B205" s="278"/>
      <c r="C205" s="769"/>
      <c r="D205" s="307"/>
      <c r="E205" s="307"/>
      <c r="F205" s="308"/>
      <c r="G205" s="308"/>
      <c r="H205" s="308"/>
      <c r="I205" s="309"/>
      <c r="J205" s="309"/>
      <c r="K205" s="307"/>
      <c r="L205" s="150"/>
      <c r="M205" s="262"/>
      <c r="N205" s="262"/>
      <c r="O205" s="262"/>
      <c r="P205" s="262"/>
      <c r="Q205" s="262"/>
      <c r="R205" s="262"/>
      <c r="S205" s="262"/>
      <c r="T205" s="262"/>
      <c r="U205" s="262"/>
      <c r="V205" s="262"/>
      <c r="W205" s="262"/>
      <c r="X205" s="262"/>
      <c r="Y205" s="262"/>
      <c r="Z205" s="262"/>
      <c r="AA205" s="262"/>
      <c r="AB205" s="262"/>
      <c r="AC205" s="262"/>
      <c r="AD205" s="262"/>
      <c r="AE205" s="262"/>
      <c r="AF205" s="262"/>
      <c r="AG205" s="262"/>
      <c r="AH205" s="262"/>
      <c r="AI205" s="262"/>
      <c r="AJ205" s="262"/>
      <c r="AK205" s="263"/>
      <c r="AL205" s="263"/>
    </row>
    <row r="206" spans="1:38" s="264" customFormat="1">
      <c r="A206" s="247"/>
      <c r="B206" s="278"/>
      <c r="C206" s="769"/>
      <c r="D206" s="307"/>
      <c r="E206" s="307"/>
      <c r="F206" s="308"/>
      <c r="G206" s="308"/>
      <c r="H206" s="308"/>
      <c r="I206" s="309"/>
      <c r="J206" s="309"/>
      <c r="K206" s="307"/>
      <c r="L206" s="150"/>
      <c r="M206" s="262"/>
      <c r="N206" s="262"/>
      <c r="O206" s="262"/>
      <c r="P206" s="262"/>
      <c r="Q206" s="262"/>
      <c r="R206" s="262"/>
      <c r="S206" s="262"/>
      <c r="T206" s="262"/>
      <c r="U206" s="262"/>
      <c r="V206" s="262"/>
      <c r="W206" s="262"/>
      <c r="X206" s="262"/>
      <c r="Y206" s="262"/>
      <c r="Z206" s="262"/>
      <c r="AA206" s="262"/>
      <c r="AB206" s="262"/>
      <c r="AC206" s="262"/>
      <c r="AD206" s="262"/>
      <c r="AE206" s="262"/>
      <c r="AF206" s="262"/>
      <c r="AG206" s="262"/>
      <c r="AH206" s="262"/>
      <c r="AI206" s="262"/>
      <c r="AJ206" s="262"/>
      <c r="AK206" s="263"/>
      <c r="AL206" s="263"/>
    </row>
    <row r="207" spans="1:38" s="264" customFormat="1">
      <c r="A207" s="247"/>
      <c r="B207" s="278"/>
      <c r="C207" s="769"/>
      <c r="D207" s="307"/>
      <c r="E207" s="307"/>
      <c r="F207" s="308"/>
      <c r="G207" s="308"/>
      <c r="H207" s="308"/>
      <c r="I207" s="309"/>
      <c r="J207" s="309"/>
      <c r="K207" s="307"/>
      <c r="L207" s="150"/>
      <c r="M207" s="262"/>
      <c r="N207" s="262"/>
      <c r="O207" s="262"/>
      <c r="P207" s="262"/>
      <c r="Q207" s="262"/>
      <c r="R207" s="262"/>
      <c r="S207" s="262"/>
      <c r="T207" s="262"/>
      <c r="U207" s="262"/>
      <c r="V207" s="262"/>
      <c r="W207" s="262"/>
      <c r="X207" s="262"/>
      <c r="Y207" s="262"/>
      <c r="Z207" s="262"/>
      <c r="AA207" s="262"/>
      <c r="AB207" s="262"/>
      <c r="AC207" s="262"/>
      <c r="AD207" s="262"/>
      <c r="AE207" s="262"/>
      <c r="AF207" s="262"/>
      <c r="AG207" s="262"/>
      <c r="AH207" s="262"/>
      <c r="AI207" s="262"/>
      <c r="AJ207" s="262"/>
      <c r="AK207" s="263"/>
      <c r="AL207" s="263"/>
    </row>
    <row r="208" spans="1:38" s="264" customFormat="1">
      <c r="A208" s="247"/>
      <c r="B208" s="278"/>
      <c r="C208" s="769"/>
      <c r="D208" s="307"/>
      <c r="E208" s="307"/>
      <c r="F208" s="308"/>
      <c r="G208" s="308"/>
      <c r="H208" s="308"/>
      <c r="I208" s="309"/>
      <c r="J208" s="309"/>
      <c r="K208" s="307"/>
      <c r="L208" s="150"/>
      <c r="M208" s="262"/>
      <c r="N208" s="262"/>
      <c r="O208" s="262"/>
      <c r="P208" s="262"/>
      <c r="Q208" s="262"/>
      <c r="R208" s="262"/>
      <c r="S208" s="262"/>
      <c r="T208" s="262"/>
      <c r="U208" s="262"/>
      <c r="V208" s="262"/>
      <c r="W208" s="262"/>
      <c r="X208" s="262"/>
      <c r="Y208" s="262"/>
      <c r="Z208" s="262"/>
      <c r="AA208" s="262"/>
      <c r="AB208" s="262"/>
      <c r="AC208" s="262"/>
      <c r="AD208" s="262"/>
      <c r="AE208" s="262"/>
      <c r="AF208" s="262"/>
      <c r="AG208" s="262"/>
      <c r="AH208" s="262"/>
      <c r="AI208" s="262"/>
      <c r="AJ208" s="262"/>
      <c r="AK208" s="263"/>
      <c r="AL208" s="263"/>
    </row>
    <row r="209" spans="1:38" s="264" customFormat="1">
      <c r="A209" s="247"/>
      <c r="B209" s="278"/>
      <c r="C209" s="769"/>
      <c r="D209" s="307"/>
      <c r="E209" s="307"/>
      <c r="F209" s="308"/>
      <c r="G209" s="308"/>
      <c r="H209" s="308"/>
      <c r="I209" s="309"/>
      <c r="J209" s="309"/>
      <c r="K209" s="307"/>
      <c r="L209" s="150"/>
      <c r="M209" s="262"/>
      <c r="N209" s="262"/>
      <c r="O209" s="262"/>
      <c r="P209" s="262"/>
      <c r="Q209" s="262"/>
      <c r="R209" s="262"/>
      <c r="S209" s="262"/>
      <c r="T209" s="262"/>
      <c r="U209" s="262"/>
      <c r="V209" s="262"/>
      <c r="W209" s="262"/>
      <c r="X209" s="262"/>
      <c r="Y209" s="262"/>
      <c r="Z209" s="262"/>
      <c r="AA209" s="262"/>
      <c r="AB209" s="262"/>
      <c r="AC209" s="262"/>
      <c r="AD209" s="262"/>
      <c r="AE209" s="262"/>
      <c r="AF209" s="262"/>
      <c r="AG209" s="262"/>
      <c r="AH209" s="262"/>
      <c r="AI209" s="262"/>
      <c r="AJ209" s="262"/>
      <c r="AK209" s="263"/>
      <c r="AL209" s="263"/>
    </row>
    <row r="210" spans="1:38" s="264" customFormat="1">
      <c r="A210" s="247"/>
      <c r="B210" s="278"/>
      <c r="C210" s="769"/>
      <c r="D210" s="307"/>
      <c r="E210" s="307"/>
      <c r="F210" s="308"/>
      <c r="G210" s="308"/>
      <c r="H210" s="308"/>
      <c r="I210" s="309"/>
      <c r="J210" s="309"/>
      <c r="K210" s="307"/>
      <c r="L210" s="150"/>
      <c r="M210" s="262"/>
      <c r="N210" s="262"/>
      <c r="O210" s="262"/>
      <c r="P210" s="262"/>
      <c r="Q210" s="262"/>
      <c r="R210" s="262"/>
      <c r="S210" s="262"/>
      <c r="T210" s="262"/>
      <c r="U210" s="262"/>
      <c r="V210" s="262"/>
      <c r="W210" s="262"/>
      <c r="X210" s="262"/>
      <c r="Y210" s="262"/>
      <c r="Z210" s="262"/>
      <c r="AA210" s="262"/>
      <c r="AB210" s="262"/>
      <c r="AC210" s="262"/>
      <c r="AD210" s="262"/>
      <c r="AE210" s="262"/>
      <c r="AF210" s="262"/>
      <c r="AG210" s="262"/>
      <c r="AH210" s="262"/>
      <c r="AI210" s="262"/>
      <c r="AJ210" s="262"/>
      <c r="AK210" s="263"/>
      <c r="AL210" s="263"/>
    </row>
    <row r="211" spans="1:38" s="264" customFormat="1">
      <c r="A211" s="247"/>
      <c r="B211" s="278"/>
      <c r="C211" s="769"/>
      <c r="D211" s="307"/>
      <c r="E211" s="307"/>
      <c r="F211" s="308"/>
      <c r="G211" s="308"/>
      <c r="H211" s="308"/>
      <c r="I211" s="309"/>
      <c r="J211" s="309"/>
      <c r="K211" s="307"/>
      <c r="L211" s="150"/>
      <c r="M211" s="262"/>
      <c r="N211" s="262"/>
      <c r="O211" s="262"/>
      <c r="P211" s="262"/>
      <c r="Q211" s="262"/>
      <c r="R211" s="262"/>
      <c r="S211" s="262"/>
      <c r="T211" s="262"/>
      <c r="U211" s="262"/>
      <c r="V211" s="262"/>
      <c r="W211" s="262"/>
      <c r="X211" s="262"/>
      <c r="Y211" s="262"/>
      <c r="Z211" s="262"/>
      <c r="AA211" s="262"/>
      <c r="AB211" s="262"/>
      <c r="AC211" s="262"/>
      <c r="AD211" s="262"/>
      <c r="AE211" s="262"/>
      <c r="AF211" s="262"/>
      <c r="AG211" s="262"/>
      <c r="AH211" s="262"/>
      <c r="AI211" s="262"/>
      <c r="AJ211" s="262"/>
      <c r="AK211" s="263"/>
      <c r="AL211" s="263"/>
    </row>
    <row r="212" spans="1:38" s="264" customFormat="1">
      <c r="A212" s="247"/>
      <c r="B212" s="278"/>
      <c r="C212" s="769"/>
      <c r="D212" s="307"/>
      <c r="E212" s="307"/>
      <c r="F212" s="308"/>
      <c r="G212" s="308"/>
      <c r="H212" s="308"/>
      <c r="I212" s="309"/>
      <c r="J212" s="309"/>
      <c r="K212" s="307"/>
      <c r="L212" s="150"/>
      <c r="M212" s="262"/>
      <c r="N212" s="262"/>
      <c r="O212" s="262"/>
      <c r="P212" s="262"/>
      <c r="Q212" s="262"/>
      <c r="R212" s="262"/>
      <c r="S212" s="262"/>
      <c r="T212" s="262"/>
      <c r="U212" s="262"/>
      <c r="V212" s="262"/>
      <c r="W212" s="262"/>
      <c r="X212" s="262"/>
      <c r="Y212" s="262"/>
      <c r="Z212" s="262"/>
      <c r="AA212" s="262"/>
      <c r="AB212" s="262"/>
      <c r="AC212" s="262"/>
      <c r="AD212" s="262"/>
      <c r="AE212" s="262"/>
      <c r="AF212" s="262"/>
      <c r="AG212" s="262"/>
      <c r="AH212" s="262"/>
      <c r="AI212" s="262"/>
      <c r="AJ212" s="262"/>
      <c r="AK212" s="263"/>
      <c r="AL212" s="263"/>
    </row>
    <row r="213" spans="1:38" s="264" customFormat="1">
      <c r="A213" s="247"/>
      <c r="B213" s="278"/>
      <c r="C213" s="769"/>
      <c r="D213" s="307"/>
      <c r="E213" s="307"/>
      <c r="F213" s="308"/>
      <c r="G213" s="308"/>
      <c r="H213" s="308"/>
      <c r="I213" s="309"/>
      <c r="J213" s="309"/>
      <c r="K213" s="307"/>
      <c r="L213" s="150"/>
      <c r="M213" s="262"/>
      <c r="N213" s="262"/>
      <c r="O213" s="262"/>
      <c r="P213" s="262"/>
      <c r="Q213" s="262"/>
      <c r="R213" s="262"/>
      <c r="S213" s="262"/>
      <c r="T213" s="262"/>
      <c r="U213" s="262"/>
      <c r="V213" s="262"/>
      <c r="W213" s="262"/>
      <c r="X213" s="262"/>
      <c r="Y213" s="262"/>
      <c r="Z213" s="262"/>
      <c r="AA213" s="262"/>
      <c r="AB213" s="262"/>
      <c r="AC213" s="262"/>
      <c r="AD213" s="262"/>
      <c r="AE213" s="262"/>
      <c r="AF213" s="262"/>
      <c r="AG213" s="262"/>
      <c r="AH213" s="262"/>
      <c r="AI213" s="262"/>
      <c r="AJ213" s="262"/>
      <c r="AK213" s="263"/>
      <c r="AL213" s="263"/>
    </row>
    <row r="214" spans="1:38" s="264" customFormat="1">
      <c r="A214" s="247"/>
      <c r="B214" s="278"/>
      <c r="C214" s="769"/>
      <c r="D214" s="307"/>
      <c r="E214" s="307"/>
      <c r="F214" s="308"/>
      <c r="G214" s="308"/>
      <c r="H214" s="308"/>
      <c r="I214" s="309"/>
      <c r="J214" s="309"/>
      <c r="K214" s="307"/>
      <c r="L214" s="150"/>
      <c r="M214" s="262"/>
      <c r="N214" s="262"/>
      <c r="O214" s="262"/>
      <c r="P214" s="262"/>
      <c r="Q214" s="262"/>
      <c r="R214" s="262"/>
      <c r="S214" s="262"/>
      <c r="T214" s="262"/>
      <c r="U214" s="262"/>
      <c r="V214" s="262"/>
      <c r="W214" s="262"/>
      <c r="X214" s="262"/>
      <c r="Y214" s="262"/>
      <c r="Z214" s="262"/>
      <c r="AA214" s="262"/>
      <c r="AB214" s="262"/>
      <c r="AC214" s="262"/>
      <c r="AD214" s="262"/>
      <c r="AE214" s="262"/>
      <c r="AF214" s="262"/>
      <c r="AG214" s="262"/>
      <c r="AH214" s="262"/>
      <c r="AI214" s="262"/>
      <c r="AJ214" s="262"/>
      <c r="AK214" s="263"/>
      <c r="AL214" s="263"/>
    </row>
    <row r="215" spans="1:38" s="264" customFormat="1">
      <c r="A215" s="247"/>
      <c r="B215" s="278"/>
      <c r="C215" s="769"/>
      <c r="D215" s="307"/>
      <c r="E215" s="307"/>
      <c r="F215" s="308"/>
      <c r="G215" s="308"/>
      <c r="H215" s="308"/>
      <c r="I215" s="309"/>
      <c r="J215" s="309"/>
      <c r="K215" s="307"/>
      <c r="L215" s="150"/>
      <c r="M215" s="262"/>
      <c r="N215" s="262"/>
      <c r="O215" s="262"/>
      <c r="P215" s="262"/>
      <c r="Q215" s="262"/>
      <c r="R215" s="262"/>
      <c r="S215" s="262"/>
      <c r="T215" s="262"/>
      <c r="U215" s="262"/>
      <c r="V215" s="262"/>
      <c r="W215" s="262"/>
      <c r="X215" s="262"/>
      <c r="Y215" s="262"/>
      <c r="Z215" s="262"/>
      <c r="AA215" s="262"/>
      <c r="AB215" s="262"/>
      <c r="AC215" s="262"/>
      <c r="AD215" s="262"/>
      <c r="AE215" s="262"/>
      <c r="AF215" s="262"/>
      <c r="AG215" s="262"/>
      <c r="AH215" s="262"/>
      <c r="AI215" s="262"/>
      <c r="AJ215" s="262"/>
      <c r="AK215" s="263"/>
      <c r="AL215" s="263"/>
    </row>
    <row r="216" spans="1:38" s="264" customFormat="1">
      <c r="A216" s="247"/>
      <c r="B216" s="278"/>
      <c r="C216" s="769"/>
      <c r="D216" s="307"/>
      <c r="E216" s="307"/>
      <c r="F216" s="308"/>
      <c r="G216" s="308"/>
      <c r="H216" s="308"/>
      <c r="I216" s="309"/>
      <c r="J216" s="309"/>
      <c r="K216" s="307"/>
      <c r="L216" s="150"/>
      <c r="M216" s="262"/>
      <c r="N216" s="262"/>
      <c r="O216" s="262"/>
      <c r="P216" s="262"/>
      <c r="Q216" s="262"/>
      <c r="R216" s="262"/>
      <c r="S216" s="262"/>
      <c r="T216" s="262"/>
      <c r="U216" s="262"/>
      <c r="V216" s="262"/>
      <c r="W216" s="262"/>
      <c r="X216" s="262"/>
      <c r="Y216" s="262"/>
      <c r="Z216" s="262"/>
      <c r="AA216" s="262"/>
      <c r="AB216" s="262"/>
      <c r="AC216" s="262"/>
      <c r="AD216" s="262"/>
      <c r="AE216" s="262"/>
      <c r="AF216" s="262"/>
      <c r="AG216" s="262"/>
      <c r="AH216" s="262"/>
      <c r="AI216" s="262"/>
      <c r="AJ216" s="262"/>
      <c r="AK216" s="263"/>
      <c r="AL216" s="263"/>
    </row>
    <row r="217" spans="1:38" s="264" customFormat="1">
      <c r="A217" s="247"/>
      <c r="B217" s="278"/>
      <c r="C217" s="769"/>
      <c r="D217" s="307"/>
      <c r="E217" s="307"/>
      <c r="F217" s="308"/>
      <c r="G217" s="308"/>
      <c r="H217" s="308"/>
      <c r="I217" s="309"/>
      <c r="J217" s="309"/>
      <c r="K217" s="307"/>
      <c r="L217" s="150"/>
      <c r="M217" s="262"/>
      <c r="N217" s="262"/>
      <c r="O217" s="262"/>
      <c r="P217" s="262"/>
      <c r="Q217" s="262"/>
      <c r="R217" s="262"/>
      <c r="S217" s="262"/>
      <c r="T217" s="262"/>
      <c r="U217" s="262"/>
      <c r="V217" s="262"/>
      <c r="W217" s="262"/>
      <c r="X217" s="262"/>
      <c r="Y217" s="262"/>
      <c r="Z217" s="262"/>
      <c r="AA217" s="262"/>
      <c r="AB217" s="262"/>
      <c r="AC217" s="262"/>
      <c r="AD217" s="262"/>
      <c r="AE217" s="262"/>
      <c r="AF217" s="262"/>
      <c r="AG217" s="262"/>
      <c r="AH217" s="262"/>
      <c r="AI217" s="262"/>
      <c r="AJ217" s="262"/>
      <c r="AK217" s="263"/>
      <c r="AL217" s="263"/>
    </row>
    <row r="218" spans="1:38" s="264" customFormat="1">
      <c r="A218" s="247"/>
      <c r="B218" s="278"/>
      <c r="C218" s="769"/>
      <c r="D218" s="307"/>
      <c r="E218" s="307"/>
      <c r="F218" s="308"/>
      <c r="G218" s="308"/>
      <c r="H218" s="308"/>
      <c r="I218" s="309"/>
      <c r="J218" s="309"/>
      <c r="K218" s="307"/>
      <c r="L218" s="150"/>
      <c r="M218" s="262"/>
      <c r="N218" s="262"/>
      <c r="O218" s="262"/>
      <c r="P218" s="262"/>
      <c r="Q218" s="262"/>
      <c r="R218" s="262"/>
      <c r="S218" s="262"/>
      <c r="T218" s="262"/>
      <c r="U218" s="262"/>
      <c r="V218" s="262"/>
      <c r="W218" s="262"/>
      <c r="X218" s="262"/>
      <c r="Y218" s="262"/>
      <c r="Z218" s="262"/>
      <c r="AA218" s="262"/>
      <c r="AB218" s="262"/>
      <c r="AC218" s="262"/>
      <c r="AD218" s="262"/>
      <c r="AE218" s="262"/>
      <c r="AF218" s="262"/>
      <c r="AG218" s="262"/>
      <c r="AH218" s="262"/>
      <c r="AI218" s="262"/>
      <c r="AJ218" s="262"/>
      <c r="AK218" s="263"/>
      <c r="AL218" s="263"/>
    </row>
    <row r="219" spans="1:38" s="264" customFormat="1">
      <c r="A219" s="247"/>
      <c r="B219" s="278"/>
      <c r="C219" s="769"/>
      <c r="D219" s="307"/>
      <c r="E219" s="307"/>
      <c r="F219" s="308"/>
      <c r="G219" s="308"/>
      <c r="H219" s="308"/>
      <c r="I219" s="309"/>
      <c r="J219" s="309"/>
      <c r="K219" s="307"/>
      <c r="L219" s="150"/>
      <c r="M219" s="262"/>
      <c r="N219" s="262"/>
      <c r="O219" s="262"/>
      <c r="P219" s="262"/>
      <c r="Q219" s="262"/>
      <c r="R219" s="262"/>
      <c r="S219" s="262"/>
      <c r="T219" s="262"/>
      <c r="U219" s="262"/>
      <c r="V219" s="262"/>
      <c r="W219" s="262"/>
      <c r="X219" s="262"/>
      <c r="Y219" s="262"/>
      <c r="Z219" s="262"/>
      <c r="AA219" s="262"/>
      <c r="AB219" s="262"/>
      <c r="AC219" s="262"/>
      <c r="AD219" s="262"/>
      <c r="AE219" s="262"/>
      <c r="AF219" s="262"/>
      <c r="AG219" s="262"/>
      <c r="AH219" s="262"/>
      <c r="AI219" s="262"/>
      <c r="AJ219" s="262"/>
      <c r="AK219" s="263"/>
      <c r="AL219" s="263"/>
    </row>
    <row r="220" spans="1:38" s="264" customFormat="1">
      <c r="A220" s="247"/>
      <c r="B220" s="278"/>
      <c r="C220" s="769"/>
      <c r="D220" s="307"/>
      <c r="E220" s="307"/>
      <c r="F220" s="308"/>
      <c r="G220" s="308"/>
      <c r="H220" s="308"/>
      <c r="I220" s="309"/>
      <c r="J220" s="309"/>
      <c r="K220" s="307"/>
      <c r="L220" s="150"/>
      <c r="M220" s="262"/>
      <c r="N220" s="262"/>
      <c r="O220" s="262"/>
      <c r="P220" s="262"/>
      <c r="Q220" s="262"/>
      <c r="R220" s="262"/>
      <c r="S220" s="262"/>
      <c r="T220" s="262"/>
      <c r="U220" s="262"/>
      <c r="V220" s="262"/>
      <c r="W220" s="262"/>
      <c r="X220" s="262"/>
      <c r="Y220" s="262"/>
      <c r="Z220" s="262"/>
      <c r="AA220" s="262"/>
      <c r="AB220" s="262"/>
      <c r="AC220" s="262"/>
      <c r="AD220" s="262"/>
      <c r="AE220" s="262"/>
      <c r="AF220" s="262"/>
      <c r="AG220" s="262"/>
      <c r="AH220" s="262"/>
      <c r="AI220" s="262"/>
      <c r="AJ220" s="262"/>
      <c r="AK220" s="263"/>
      <c r="AL220" s="263"/>
    </row>
    <row r="221" spans="1:38" s="264" customFormat="1">
      <c r="A221" s="247"/>
      <c r="B221" s="278"/>
      <c r="C221" s="769"/>
      <c r="D221" s="307"/>
      <c r="E221" s="307"/>
      <c r="F221" s="308"/>
      <c r="G221" s="308"/>
      <c r="H221" s="308"/>
      <c r="I221" s="309"/>
      <c r="J221" s="309"/>
      <c r="K221" s="307"/>
      <c r="L221" s="150"/>
      <c r="M221" s="262"/>
      <c r="N221" s="262"/>
      <c r="O221" s="262"/>
      <c r="P221" s="262"/>
      <c r="Q221" s="262"/>
      <c r="R221" s="262"/>
      <c r="S221" s="262"/>
      <c r="T221" s="262"/>
      <c r="U221" s="262"/>
      <c r="V221" s="262"/>
      <c r="W221" s="262"/>
      <c r="X221" s="262"/>
      <c r="Y221" s="262"/>
      <c r="Z221" s="262"/>
      <c r="AA221" s="262"/>
      <c r="AB221" s="262"/>
      <c r="AC221" s="262"/>
      <c r="AD221" s="262"/>
      <c r="AE221" s="262"/>
      <c r="AF221" s="262"/>
      <c r="AG221" s="262"/>
      <c r="AH221" s="262"/>
      <c r="AI221" s="262"/>
      <c r="AJ221" s="262"/>
      <c r="AK221" s="263"/>
      <c r="AL221" s="263"/>
    </row>
    <row r="222" spans="1:38" s="264" customFormat="1">
      <c r="A222" s="247"/>
      <c r="B222" s="278"/>
      <c r="C222" s="769"/>
      <c r="D222" s="307"/>
      <c r="E222" s="307"/>
      <c r="F222" s="308"/>
      <c r="G222" s="308"/>
      <c r="H222" s="308"/>
      <c r="I222" s="309"/>
      <c r="J222" s="309"/>
      <c r="K222" s="307"/>
      <c r="L222" s="150"/>
      <c r="M222" s="262"/>
      <c r="N222" s="262"/>
      <c r="O222" s="262"/>
      <c r="P222" s="262"/>
      <c r="Q222" s="262"/>
      <c r="R222" s="262"/>
      <c r="S222" s="262"/>
      <c r="T222" s="262"/>
      <c r="U222" s="262"/>
      <c r="V222" s="262"/>
      <c r="W222" s="262"/>
      <c r="X222" s="262"/>
      <c r="Y222" s="262"/>
      <c r="Z222" s="262"/>
      <c r="AA222" s="262"/>
      <c r="AB222" s="262"/>
      <c r="AC222" s="262"/>
      <c r="AD222" s="262"/>
      <c r="AE222" s="262"/>
      <c r="AF222" s="262"/>
      <c r="AG222" s="262"/>
      <c r="AH222" s="262"/>
      <c r="AI222" s="262"/>
      <c r="AJ222" s="262"/>
      <c r="AK222" s="263"/>
      <c r="AL222" s="263"/>
    </row>
    <row r="223" spans="1:38" s="264" customFormat="1">
      <c r="A223" s="247"/>
      <c r="B223" s="278"/>
      <c r="C223" s="769"/>
      <c r="D223" s="307"/>
      <c r="E223" s="307"/>
      <c r="F223" s="308"/>
      <c r="G223" s="308"/>
      <c r="H223" s="308"/>
      <c r="I223" s="309"/>
      <c r="J223" s="309"/>
      <c r="K223" s="307"/>
      <c r="L223" s="150"/>
      <c r="M223" s="262"/>
      <c r="N223" s="262"/>
      <c r="O223" s="262"/>
      <c r="P223" s="262"/>
      <c r="Q223" s="262"/>
      <c r="R223" s="262"/>
      <c r="S223" s="262"/>
      <c r="T223" s="262"/>
      <c r="U223" s="262"/>
      <c r="V223" s="262"/>
      <c r="W223" s="262"/>
      <c r="X223" s="262"/>
      <c r="Y223" s="262"/>
      <c r="Z223" s="262"/>
      <c r="AA223" s="262"/>
      <c r="AB223" s="262"/>
      <c r="AC223" s="262"/>
      <c r="AD223" s="262"/>
      <c r="AE223" s="262"/>
      <c r="AF223" s="262"/>
      <c r="AG223" s="262"/>
      <c r="AH223" s="262"/>
      <c r="AI223" s="262"/>
      <c r="AJ223" s="262"/>
      <c r="AK223" s="263"/>
      <c r="AL223" s="263"/>
    </row>
    <row r="224" spans="1:38" s="264" customFormat="1">
      <c r="A224" s="247"/>
      <c r="B224" s="278"/>
      <c r="C224" s="769"/>
      <c r="D224" s="307"/>
      <c r="E224" s="307"/>
      <c r="F224" s="308"/>
      <c r="G224" s="308"/>
      <c r="H224" s="308"/>
      <c r="I224" s="309"/>
      <c r="J224" s="309"/>
      <c r="K224" s="307"/>
      <c r="L224" s="150"/>
      <c r="M224" s="262"/>
      <c r="N224" s="262"/>
      <c r="O224" s="262"/>
      <c r="P224" s="262"/>
      <c r="Q224" s="262"/>
      <c r="R224" s="262"/>
      <c r="S224" s="262"/>
      <c r="T224" s="262"/>
      <c r="U224" s="262"/>
      <c r="V224" s="262"/>
      <c r="W224" s="262"/>
      <c r="X224" s="262"/>
      <c r="Y224" s="262"/>
      <c r="Z224" s="262"/>
      <c r="AA224" s="262"/>
      <c r="AB224" s="262"/>
      <c r="AC224" s="262"/>
      <c r="AD224" s="262"/>
      <c r="AE224" s="262"/>
      <c r="AF224" s="262"/>
      <c r="AG224" s="262"/>
      <c r="AH224" s="262"/>
      <c r="AI224" s="262"/>
      <c r="AJ224" s="262"/>
      <c r="AK224" s="263"/>
      <c r="AL224" s="263"/>
    </row>
    <row r="225" spans="1:38" s="264" customFormat="1">
      <c r="A225" s="247"/>
      <c r="B225" s="278"/>
      <c r="C225" s="769"/>
      <c r="D225" s="307"/>
      <c r="E225" s="307"/>
      <c r="F225" s="308"/>
      <c r="G225" s="308"/>
      <c r="H225" s="308"/>
      <c r="I225" s="309"/>
      <c r="J225" s="309"/>
      <c r="K225" s="307"/>
      <c r="L225" s="150"/>
      <c r="M225" s="262"/>
      <c r="N225" s="262"/>
      <c r="O225" s="262"/>
      <c r="P225" s="262"/>
      <c r="Q225" s="262"/>
      <c r="R225" s="262"/>
      <c r="S225" s="262"/>
      <c r="T225" s="262"/>
      <c r="U225" s="262"/>
      <c r="V225" s="262"/>
      <c r="W225" s="262"/>
      <c r="X225" s="262"/>
      <c r="Y225" s="262"/>
      <c r="Z225" s="262"/>
      <c r="AA225" s="262"/>
      <c r="AB225" s="262"/>
      <c r="AC225" s="262"/>
      <c r="AD225" s="262"/>
      <c r="AE225" s="262"/>
      <c r="AF225" s="262"/>
      <c r="AG225" s="262"/>
      <c r="AH225" s="262"/>
      <c r="AI225" s="262"/>
      <c r="AJ225" s="262"/>
      <c r="AK225" s="263"/>
      <c r="AL225" s="263"/>
    </row>
    <row r="226" spans="1:38" s="264" customFormat="1">
      <c r="A226" s="247"/>
      <c r="B226" s="278"/>
      <c r="C226" s="769"/>
      <c r="D226" s="307"/>
      <c r="E226" s="307"/>
      <c r="F226" s="308"/>
      <c r="G226" s="308"/>
      <c r="H226" s="308"/>
      <c r="I226" s="309"/>
      <c r="J226" s="309"/>
      <c r="K226" s="307"/>
      <c r="L226" s="150"/>
      <c r="M226" s="262"/>
      <c r="N226" s="262"/>
      <c r="O226" s="262"/>
      <c r="P226" s="262"/>
      <c r="Q226" s="262"/>
      <c r="R226" s="262"/>
      <c r="S226" s="262"/>
      <c r="T226" s="262"/>
      <c r="U226" s="262"/>
      <c r="V226" s="262"/>
      <c r="W226" s="262"/>
      <c r="X226" s="262"/>
      <c r="Y226" s="262"/>
      <c r="Z226" s="262"/>
      <c r="AA226" s="262"/>
      <c r="AB226" s="262"/>
      <c r="AC226" s="262"/>
      <c r="AD226" s="262"/>
      <c r="AE226" s="262"/>
      <c r="AF226" s="262"/>
      <c r="AG226" s="262"/>
      <c r="AH226" s="262"/>
      <c r="AI226" s="262"/>
      <c r="AJ226" s="262"/>
      <c r="AK226" s="263"/>
      <c r="AL226" s="263"/>
    </row>
    <row r="227" spans="1:38" s="264" customFormat="1">
      <c r="A227" s="247"/>
      <c r="B227" s="278"/>
      <c r="C227" s="769"/>
      <c r="D227" s="307"/>
      <c r="E227" s="307"/>
      <c r="F227" s="308"/>
      <c r="G227" s="308"/>
      <c r="H227" s="308"/>
      <c r="I227" s="309"/>
      <c r="J227" s="309"/>
      <c r="K227" s="307"/>
      <c r="L227" s="150"/>
      <c r="M227" s="262"/>
      <c r="N227" s="262"/>
      <c r="O227" s="262"/>
      <c r="P227" s="262"/>
      <c r="Q227" s="262"/>
      <c r="R227" s="262"/>
      <c r="S227" s="262"/>
      <c r="T227" s="262"/>
      <c r="U227" s="262"/>
      <c r="V227" s="262"/>
      <c r="W227" s="262"/>
      <c r="X227" s="262"/>
      <c r="Y227" s="262"/>
      <c r="Z227" s="262"/>
      <c r="AA227" s="262"/>
      <c r="AB227" s="262"/>
      <c r="AC227" s="262"/>
      <c r="AD227" s="262"/>
      <c r="AE227" s="262"/>
      <c r="AF227" s="262"/>
      <c r="AG227" s="262"/>
      <c r="AH227" s="262"/>
      <c r="AI227" s="262"/>
      <c r="AJ227" s="262"/>
      <c r="AK227" s="263"/>
      <c r="AL227" s="263"/>
    </row>
    <row r="228" spans="1:38" s="264" customFormat="1">
      <c r="A228" s="247"/>
      <c r="B228" s="278"/>
      <c r="C228" s="769"/>
      <c r="D228" s="307"/>
      <c r="E228" s="307"/>
      <c r="F228" s="308"/>
      <c r="G228" s="308"/>
      <c r="H228" s="308"/>
      <c r="I228" s="309"/>
      <c r="J228" s="309"/>
      <c r="K228" s="307"/>
      <c r="L228" s="150"/>
      <c r="M228" s="262"/>
      <c r="N228" s="262"/>
      <c r="O228" s="262"/>
      <c r="P228" s="262"/>
      <c r="Q228" s="262"/>
      <c r="R228" s="262"/>
      <c r="S228" s="262"/>
      <c r="T228" s="262"/>
      <c r="U228" s="262"/>
      <c r="V228" s="262"/>
      <c r="W228" s="262"/>
      <c r="X228" s="262"/>
      <c r="Y228" s="262"/>
      <c r="Z228" s="262"/>
      <c r="AA228" s="262"/>
      <c r="AB228" s="262"/>
      <c r="AC228" s="262"/>
      <c r="AD228" s="262"/>
      <c r="AE228" s="262"/>
      <c r="AF228" s="262"/>
      <c r="AG228" s="262"/>
      <c r="AH228" s="262"/>
      <c r="AI228" s="262"/>
      <c r="AJ228" s="262"/>
      <c r="AK228" s="263"/>
      <c r="AL228" s="263"/>
    </row>
    <row r="229" spans="1:38" s="264" customFormat="1">
      <c r="A229" s="247"/>
      <c r="B229" s="278"/>
      <c r="C229" s="769"/>
      <c r="D229" s="307"/>
      <c r="E229" s="307"/>
      <c r="F229" s="308"/>
      <c r="G229" s="308"/>
      <c r="H229" s="308"/>
      <c r="I229" s="309"/>
      <c r="J229" s="309"/>
      <c r="K229" s="307"/>
      <c r="L229" s="150"/>
      <c r="M229" s="262"/>
      <c r="N229" s="262"/>
      <c r="O229" s="262"/>
      <c r="P229" s="262"/>
      <c r="Q229" s="262"/>
      <c r="R229" s="262"/>
      <c r="S229" s="262"/>
      <c r="T229" s="262"/>
      <c r="U229" s="262"/>
      <c r="V229" s="262"/>
      <c r="W229" s="262"/>
      <c r="X229" s="262"/>
      <c r="Y229" s="262"/>
      <c r="Z229" s="262"/>
      <c r="AA229" s="262"/>
      <c r="AB229" s="262"/>
      <c r="AC229" s="262"/>
      <c r="AD229" s="262"/>
      <c r="AE229" s="262"/>
      <c r="AF229" s="262"/>
      <c r="AG229" s="262"/>
      <c r="AH229" s="262"/>
      <c r="AI229" s="262"/>
      <c r="AJ229" s="262"/>
      <c r="AK229" s="263"/>
      <c r="AL229" s="263"/>
    </row>
    <row r="230" spans="1:38" s="264" customFormat="1">
      <c r="A230" s="247"/>
      <c r="B230" s="278"/>
      <c r="C230" s="769"/>
      <c r="D230" s="307"/>
      <c r="E230" s="307"/>
      <c r="F230" s="308"/>
      <c r="G230" s="308"/>
      <c r="H230" s="308"/>
      <c r="I230" s="309"/>
      <c r="J230" s="309"/>
      <c r="K230" s="307"/>
      <c r="L230" s="150"/>
      <c r="M230" s="262"/>
      <c r="N230" s="262"/>
      <c r="O230" s="262"/>
      <c r="P230" s="262"/>
      <c r="Q230" s="262"/>
      <c r="R230" s="262"/>
      <c r="S230" s="262"/>
      <c r="T230" s="262"/>
      <c r="U230" s="262"/>
      <c r="V230" s="262"/>
      <c r="W230" s="262"/>
      <c r="X230" s="262"/>
      <c r="Y230" s="262"/>
      <c r="Z230" s="262"/>
      <c r="AA230" s="262"/>
      <c r="AB230" s="262"/>
      <c r="AC230" s="262"/>
      <c r="AD230" s="262"/>
      <c r="AE230" s="262"/>
      <c r="AF230" s="262"/>
      <c r="AG230" s="262"/>
      <c r="AH230" s="262"/>
      <c r="AI230" s="262"/>
      <c r="AJ230" s="262"/>
      <c r="AK230" s="263"/>
      <c r="AL230" s="263"/>
    </row>
    <row r="231" spans="1:38" s="264" customFormat="1">
      <c r="A231" s="247"/>
      <c r="B231" s="278"/>
      <c r="C231" s="769"/>
      <c r="D231" s="307"/>
      <c r="E231" s="307"/>
      <c r="F231" s="308"/>
      <c r="G231" s="308"/>
      <c r="H231" s="308"/>
      <c r="I231" s="309"/>
      <c r="J231" s="309"/>
      <c r="K231" s="307"/>
      <c r="L231" s="150"/>
      <c r="M231" s="262"/>
      <c r="N231" s="262"/>
      <c r="O231" s="262"/>
      <c r="P231" s="262"/>
      <c r="Q231" s="262"/>
      <c r="R231" s="262"/>
      <c r="S231" s="262"/>
      <c r="T231" s="262"/>
      <c r="U231" s="262"/>
      <c r="V231" s="262"/>
      <c r="W231" s="262"/>
      <c r="X231" s="262"/>
      <c r="Y231" s="262"/>
      <c r="Z231" s="262"/>
      <c r="AA231" s="262"/>
      <c r="AB231" s="262"/>
      <c r="AC231" s="262"/>
      <c r="AD231" s="262"/>
      <c r="AE231" s="262"/>
      <c r="AF231" s="262"/>
      <c r="AG231" s="262"/>
      <c r="AH231" s="262"/>
      <c r="AI231" s="262"/>
      <c r="AJ231" s="262"/>
      <c r="AK231" s="263"/>
      <c r="AL231" s="263"/>
    </row>
    <row r="232" spans="1:38" s="264" customFormat="1">
      <c r="A232" s="247"/>
      <c r="B232" s="278"/>
      <c r="C232" s="769"/>
      <c r="D232" s="307"/>
      <c r="E232" s="307"/>
      <c r="F232" s="308"/>
      <c r="G232" s="308"/>
      <c r="H232" s="308"/>
      <c r="I232" s="309"/>
      <c r="J232" s="309"/>
      <c r="K232" s="307"/>
      <c r="L232" s="150"/>
      <c r="M232" s="262"/>
      <c r="N232" s="262"/>
      <c r="O232" s="262"/>
      <c r="P232" s="262"/>
      <c r="Q232" s="262"/>
      <c r="R232" s="262"/>
      <c r="S232" s="262"/>
      <c r="T232" s="262"/>
      <c r="U232" s="262"/>
      <c r="V232" s="262"/>
      <c r="W232" s="262"/>
      <c r="X232" s="262"/>
      <c r="Y232" s="262"/>
      <c r="Z232" s="262"/>
      <c r="AA232" s="262"/>
      <c r="AB232" s="262"/>
      <c r="AC232" s="262"/>
      <c r="AD232" s="262"/>
      <c r="AE232" s="262"/>
      <c r="AF232" s="262"/>
      <c r="AG232" s="262"/>
      <c r="AH232" s="262"/>
      <c r="AI232" s="262"/>
      <c r="AJ232" s="262"/>
      <c r="AK232" s="263"/>
      <c r="AL232" s="263"/>
    </row>
    <row r="233" spans="1:38" s="264" customFormat="1">
      <c r="A233" s="247"/>
      <c r="B233" s="278"/>
      <c r="C233" s="769"/>
      <c r="D233" s="307"/>
      <c r="E233" s="307"/>
      <c r="F233" s="308"/>
      <c r="G233" s="308"/>
      <c r="H233" s="308"/>
      <c r="I233" s="309"/>
      <c r="J233" s="309"/>
      <c r="K233" s="307"/>
      <c r="L233" s="150"/>
      <c r="M233" s="262"/>
      <c r="N233" s="262"/>
      <c r="O233" s="262"/>
      <c r="P233" s="262"/>
      <c r="Q233" s="262"/>
      <c r="R233" s="262"/>
      <c r="S233" s="262"/>
      <c r="T233" s="262"/>
      <c r="U233" s="262"/>
      <c r="V233" s="262"/>
      <c r="W233" s="262"/>
      <c r="X233" s="262"/>
      <c r="Y233" s="262"/>
      <c r="Z233" s="262"/>
      <c r="AA233" s="262"/>
      <c r="AB233" s="262"/>
      <c r="AC233" s="262"/>
      <c r="AD233" s="262"/>
      <c r="AE233" s="262"/>
      <c r="AF233" s="262"/>
      <c r="AG233" s="262"/>
      <c r="AH233" s="262"/>
      <c r="AI233" s="262"/>
      <c r="AJ233" s="262"/>
      <c r="AK233" s="263"/>
      <c r="AL233" s="263"/>
    </row>
    <row r="234" spans="1:38" s="264" customFormat="1">
      <c r="A234" s="247"/>
      <c r="B234" s="278"/>
      <c r="C234" s="769"/>
      <c r="D234" s="307"/>
      <c r="E234" s="307"/>
      <c r="F234" s="308"/>
      <c r="G234" s="308"/>
      <c r="H234" s="308"/>
      <c r="I234" s="309"/>
      <c r="J234" s="309"/>
      <c r="K234" s="307"/>
      <c r="L234" s="150"/>
      <c r="M234" s="262"/>
      <c r="N234" s="262"/>
      <c r="O234" s="262"/>
      <c r="P234" s="262"/>
      <c r="Q234" s="262"/>
      <c r="R234" s="262"/>
      <c r="S234" s="262"/>
      <c r="T234" s="262"/>
      <c r="U234" s="262"/>
      <c r="V234" s="262"/>
      <c r="W234" s="262"/>
      <c r="X234" s="262"/>
      <c r="Y234" s="262"/>
      <c r="Z234" s="262"/>
      <c r="AA234" s="262"/>
      <c r="AB234" s="262"/>
      <c r="AC234" s="262"/>
      <c r="AD234" s="262"/>
      <c r="AE234" s="262"/>
      <c r="AF234" s="262"/>
      <c r="AG234" s="262"/>
      <c r="AH234" s="262"/>
      <c r="AI234" s="262"/>
      <c r="AJ234" s="262"/>
      <c r="AK234" s="263"/>
      <c r="AL234" s="263"/>
    </row>
    <row r="235" spans="1:38" s="264" customFormat="1">
      <c r="A235" s="247"/>
      <c r="B235" s="278"/>
      <c r="C235" s="769"/>
      <c r="D235" s="307"/>
      <c r="E235" s="307"/>
      <c r="F235" s="308"/>
      <c r="G235" s="308"/>
      <c r="H235" s="308"/>
      <c r="I235" s="309"/>
      <c r="J235" s="309"/>
      <c r="K235" s="307"/>
      <c r="L235" s="150"/>
      <c r="M235" s="262"/>
      <c r="N235" s="262"/>
      <c r="O235" s="262"/>
      <c r="P235" s="262"/>
      <c r="Q235" s="262"/>
      <c r="R235" s="262"/>
      <c r="S235" s="262"/>
      <c r="T235" s="262"/>
      <c r="U235" s="262"/>
      <c r="V235" s="262"/>
      <c r="W235" s="262"/>
      <c r="X235" s="262"/>
      <c r="Y235" s="262"/>
      <c r="Z235" s="262"/>
      <c r="AA235" s="262"/>
      <c r="AB235" s="262"/>
      <c r="AC235" s="262"/>
      <c r="AD235" s="262"/>
      <c r="AE235" s="262"/>
      <c r="AF235" s="262"/>
      <c r="AG235" s="262"/>
      <c r="AH235" s="262"/>
      <c r="AI235" s="262"/>
      <c r="AJ235" s="262"/>
      <c r="AK235" s="263"/>
      <c r="AL235" s="263"/>
    </row>
    <row r="236" spans="1:38" s="264" customFormat="1">
      <c r="A236" s="247"/>
      <c r="B236" s="278"/>
      <c r="C236" s="769"/>
      <c r="D236" s="307"/>
      <c r="E236" s="307"/>
      <c r="F236" s="308"/>
      <c r="G236" s="308"/>
      <c r="H236" s="308"/>
      <c r="I236" s="309"/>
      <c r="J236" s="309"/>
      <c r="K236" s="307"/>
      <c r="L236" s="150"/>
      <c r="M236" s="262"/>
      <c r="N236" s="262"/>
      <c r="O236" s="262"/>
      <c r="P236" s="262"/>
      <c r="Q236" s="262"/>
      <c r="R236" s="262"/>
      <c r="S236" s="262"/>
      <c r="T236" s="262"/>
      <c r="U236" s="262"/>
      <c r="V236" s="262"/>
      <c r="W236" s="262"/>
      <c r="X236" s="262"/>
      <c r="Y236" s="262"/>
      <c r="Z236" s="262"/>
      <c r="AA236" s="262"/>
      <c r="AB236" s="262"/>
      <c r="AC236" s="262"/>
      <c r="AD236" s="262"/>
      <c r="AE236" s="262"/>
      <c r="AF236" s="262"/>
      <c r="AG236" s="262"/>
      <c r="AH236" s="262"/>
      <c r="AI236" s="262"/>
      <c r="AJ236" s="262"/>
      <c r="AK236" s="263"/>
      <c r="AL236" s="263"/>
    </row>
    <row r="237" spans="1:38" s="264" customFormat="1">
      <c r="A237" s="247"/>
      <c r="B237" s="278"/>
      <c r="C237" s="769"/>
      <c r="D237" s="307"/>
      <c r="E237" s="307"/>
      <c r="F237" s="308"/>
      <c r="G237" s="308"/>
      <c r="H237" s="308"/>
      <c r="I237" s="309"/>
      <c r="J237" s="309"/>
      <c r="K237" s="307"/>
      <c r="L237" s="150"/>
      <c r="M237" s="262"/>
      <c r="N237" s="262"/>
      <c r="O237" s="262"/>
      <c r="P237" s="262"/>
      <c r="Q237" s="262"/>
      <c r="R237" s="262"/>
      <c r="S237" s="262"/>
      <c r="T237" s="262"/>
      <c r="U237" s="262"/>
      <c r="V237" s="262"/>
      <c r="W237" s="262"/>
      <c r="X237" s="262"/>
      <c r="Y237" s="262"/>
      <c r="Z237" s="262"/>
      <c r="AA237" s="262"/>
      <c r="AB237" s="262"/>
      <c r="AC237" s="262"/>
      <c r="AD237" s="262"/>
      <c r="AE237" s="262"/>
      <c r="AF237" s="262"/>
      <c r="AG237" s="262"/>
      <c r="AH237" s="262"/>
      <c r="AI237" s="262"/>
      <c r="AJ237" s="262"/>
      <c r="AK237" s="263"/>
      <c r="AL237" s="263"/>
    </row>
    <row r="238" spans="1:38" s="264" customFormat="1">
      <c r="A238" s="247"/>
      <c r="B238" s="278"/>
      <c r="C238" s="769"/>
      <c r="D238" s="307"/>
      <c r="E238" s="307"/>
      <c r="F238" s="308"/>
      <c r="G238" s="308"/>
      <c r="H238" s="308"/>
      <c r="I238" s="309"/>
      <c r="J238" s="309"/>
      <c r="K238" s="307"/>
      <c r="L238" s="150"/>
      <c r="M238" s="262"/>
      <c r="N238" s="262"/>
      <c r="O238" s="262"/>
      <c r="P238" s="262"/>
      <c r="Q238" s="262"/>
      <c r="R238" s="262"/>
      <c r="S238" s="262"/>
      <c r="T238" s="262"/>
      <c r="U238" s="262"/>
      <c r="V238" s="262"/>
      <c r="W238" s="262"/>
      <c r="X238" s="262"/>
      <c r="Y238" s="262"/>
      <c r="Z238" s="262"/>
      <c r="AA238" s="262"/>
      <c r="AB238" s="262"/>
      <c r="AC238" s="262"/>
      <c r="AD238" s="262"/>
      <c r="AE238" s="262"/>
      <c r="AF238" s="262"/>
      <c r="AG238" s="262"/>
      <c r="AH238" s="262"/>
      <c r="AI238" s="262"/>
      <c r="AJ238" s="262"/>
      <c r="AK238" s="263"/>
      <c r="AL238" s="263"/>
    </row>
    <row r="239" spans="1:38" s="264" customFormat="1">
      <c r="A239" s="247"/>
      <c r="B239" s="278"/>
      <c r="C239" s="769"/>
      <c r="D239" s="307"/>
      <c r="E239" s="307"/>
      <c r="F239" s="308"/>
      <c r="G239" s="308"/>
      <c r="H239" s="308"/>
      <c r="I239" s="309"/>
      <c r="J239" s="309"/>
      <c r="K239" s="307"/>
      <c r="L239" s="150"/>
      <c r="M239" s="262"/>
      <c r="N239" s="262"/>
      <c r="O239" s="262"/>
      <c r="P239" s="262"/>
      <c r="Q239" s="262"/>
      <c r="R239" s="262"/>
      <c r="S239" s="262"/>
      <c r="T239" s="262"/>
      <c r="U239" s="262"/>
      <c r="V239" s="262"/>
      <c r="W239" s="262"/>
      <c r="X239" s="262"/>
      <c r="Y239" s="262"/>
      <c r="Z239" s="262"/>
      <c r="AA239" s="262"/>
      <c r="AB239" s="262"/>
      <c r="AC239" s="262"/>
      <c r="AD239" s="262"/>
      <c r="AE239" s="262"/>
      <c r="AF239" s="262"/>
      <c r="AG239" s="262"/>
      <c r="AH239" s="262"/>
      <c r="AI239" s="262"/>
      <c r="AJ239" s="262"/>
      <c r="AK239" s="263"/>
      <c r="AL239" s="263"/>
    </row>
    <row r="240" spans="1:38" s="264" customFormat="1">
      <c r="A240" s="247"/>
      <c r="B240" s="278"/>
      <c r="C240" s="769"/>
      <c r="D240" s="307"/>
      <c r="E240" s="307"/>
      <c r="F240" s="308"/>
      <c r="G240" s="308"/>
      <c r="H240" s="308"/>
      <c r="I240" s="309"/>
      <c r="J240" s="309"/>
      <c r="K240" s="307"/>
      <c r="L240" s="150"/>
      <c r="M240" s="262"/>
      <c r="N240" s="262"/>
      <c r="O240" s="262"/>
      <c r="P240" s="262"/>
      <c r="Q240" s="262"/>
      <c r="R240" s="262"/>
      <c r="S240" s="262"/>
      <c r="T240" s="262"/>
      <c r="U240" s="262"/>
      <c r="V240" s="262"/>
      <c r="W240" s="262"/>
      <c r="X240" s="262"/>
      <c r="Y240" s="262"/>
      <c r="Z240" s="262"/>
      <c r="AA240" s="262"/>
      <c r="AB240" s="262"/>
      <c r="AC240" s="262"/>
      <c r="AD240" s="262"/>
      <c r="AE240" s="262"/>
      <c r="AF240" s="262"/>
      <c r="AG240" s="262"/>
      <c r="AH240" s="262"/>
      <c r="AI240" s="262"/>
      <c r="AJ240" s="262"/>
      <c r="AK240" s="263"/>
      <c r="AL240" s="263"/>
    </row>
    <row r="241" spans="1:38" s="264" customFormat="1">
      <c r="A241" s="247"/>
      <c r="B241" s="278"/>
      <c r="C241" s="769"/>
      <c r="D241" s="307"/>
      <c r="E241" s="307"/>
      <c r="F241" s="308"/>
      <c r="G241" s="308"/>
      <c r="H241" s="308"/>
      <c r="I241" s="309"/>
      <c r="J241" s="309"/>
      <c r="K241" s="307"/>
      <c r="L241" s="150"/>
      <c r="M241" s="262"/>
      <c r="N241" s="262"/>
      <c r="O241" s="262"/>
      <c r="P241" s="262"/>
      <c r="Q241" s="262"/>
      <c r="R241" s="262"/>
      <c r="S241" s="262"/>
      <c r="T241" s="262"/>
      <c r="U241" s="262"/>
      <c r="V241" s="262"/>
      <c r="W241" s="262"/>
      <c r="X241" s="262"/>
      <c r="Y241" s="262"/>
      <c r="Z241" s="262"/>
      <c r="AA241" s="262"/>
      <c r="AB241" s="262"/>
      <c r="AC241" s="262"/>
      <c r="AD241" s="262"/>
      <c r="AE241" s="262"/>
      <c r="AF241" s="262"/>
      <c r="AG241" s="262"/>
      <c r="AH241" s="262"/>
      <c r="AI241" s="262"/>
      <c r="AJ241" s="262"/>
      <c r="AK241" s="263"/>
      <c r="AL241" s="263"/>
    </row>
    <row r="242" spans="1:38" s="264" customFormat="1">
      <c r="A242" s="247"/>
      <c r="B242" s="278"/>
      <c r="C242" s="769"/>
      <c r="D242" s="307"/>
      <c r="E242" s="307"/>
      <c r="F242" s="308"/>
      <c r="G242" s="308"/>
      <c r="H242" s="308"/>
      <c r="I242" s="309"/>
      <c r="J242" s="309"/>
      <c r="K242" s="307"/>
      <c r="L242" s="150"/>
      <c r="M242" s="262"/>
      <c r="N242" s="262"/>
      <c r="O242" s="262"/>
      <c r="P242" s="262"/>
      <c r="Q242" s="262"/>
      <c r="R242" s="262"/>
      <c r="S242" s="262"/>
      <c r="T242" s="262"/>
      <c r="U242" s="262"/>
      <c r="V242" s="262"/>
      <c r="W242" s="262"/>
      <c r="X242" s="262"/>
      <c r="Y242" s="262"/>
      <c r="Z242" s="262"/>
      <c r="AA242" s="262"/>
      <c r="AB242" s="262"/>
      <c r="AC242" s="262"/>
      <c r="AD242" s="262"/>
      <c r="AE242" s="262"/>
      <c r="AF242" s="262"/>
      <c r="AG242" s="262"/>
      <c r="AH242" s="262"/>
      <c r="AI242" s="262"/>
      <c r="AJ242" s="262"/>
      <c r="AK242" s="263"/>
      <c r="AL242" s="263"/>
    </row>
    <row r="243" spans="1:38" s="264" customFormat="1">
      <c r="A243" s="247"/>
      <c r="B243" s="278"/>
      <c r="C243" s="769"/>
      <c r="D243" s="307"/>
      <c r="E243" s="307"/>
      <c r="F243" s="308"/>
      <c r="G243" s="308"/>
      <c r="H243" s="308"/>
      <c r="I243" s="309"/>
      <c r="J243" s="309"/>
      <c r="K243" s="307"/>
      <c r="L243" s="150"/>
      <c r="M243" s="262"/>
      <c r="N243" s="262"/>
      <c r="O243" s="262"/>
      <c r="P243" s="262"/>
      <c r="Q243" s="262"/>
      <c r="R243" s="262"/>
      <c r="S243" s="262"/>
      <c r="T243" s="262"/>
      <c r="U243" s="262"/>
      <c r="V243" s="262"/>
      <c r="W243" s="262"/>
      <c r="X243" s="262"/>
      <c r="Y243" s="262"/>
      <c r="Z243" s="262"/>
      <c r="AA243" s="262"/>
      <c r="AB243" s="262"/>
      <c r="AC243" s="262"/>
      <c r="AD243" s="262"/>
      <c r="AE243" s="262"/>
      <c r="AF243" s="262"/>
      <c r="AG243" s="262"/>
      <c r="AH243" s="262"/>
      <c r="AI243" s="262"/>
      <c r="AJ243" s="262"/>
      <c r="AK243" s="263"/>
      <c r="AL243" s="263"/>
    </row>
    <row r="244" spans="1:38" s="264" customFormat="1">
      <c r="A244" s="247"/>
      <c r="B244" s="278"/>
      <c r="C244" s="769"/>
      <c r="D244" s="307"/>
      <c r="E244" s="307"/>
      <c r="F244" s="308"/>
      <c r="G244" s="308"/>
      <c r="H244" s="308"/>
      <c r="I244" s="309"/>
      <c r="J244" s="309"/>
      <c r="K244" s="307"/>
      <c r="L244" s="150"/>
      <c r="M244" s="262"/>
      <c r="N244" s="262"/>
      <c r="O244" s="262"/>
      <c r="P244" s="262"/>
      <c r="Q244" s="262"/>
      <c r="R244" s="262"/>
      <c r="S244" s="262"/>
      <c r="T244" s="262"/>
      <c r="U244" s="262"/>
      <c r="V244" s="262"/>
      <c r="W244" s="262"/>
      <c r="X244" s="262"/>
      <c r="Y244" s="262"/>
      <c r="Z244" s="262"/>
      <c r="AA244" s="262"/>
      <c r="AB244" s="262"/>
      <c r="AC244" s="262"/>
      <c r="AD244" s="262"/>
      <c r="AE244" s="262"/>
      <c r="AF244" s="262"/>
      <c r="AG244" s="262"/>
      <c r="AH244" s="262"/>
      <c r="AI244" s="262"/>
      <c r="AJ244" s="262"/>
      <c r="AK244" s="263"/>
      <c r="AL244" s="263"/>
    </row>
    <row r="245" spans="1:38" s="264" customFormat="1">
      <c r="A245" s="247"/>
      <c r="B245" s="278"/>
      <c r="C245" s="769"/>
      <c r="D245" s="307"/>
      <c r="E245" s="307"/>
      <c r="F245" s="308"/>
      <c r="G245" s="308"/>
      <c r="H245" s="308"/>
      <c r="I245" s="309"/>
      <c r="J245" s="309"/>
      <c r="K245" s="307"/>
      <c r="L245" s="150"/>
      <c r="M245" s="262"/>
      <c r="N245" s="262"/>
      <c r="O245" s="262"/>
      <c r="P245" s="262"/>
      <c r="Q245" s="262"/>
      <c r="R245" s="262"/>
      <c r="S245" s="262"/>
      <c r="T245" s="262"/>
      <c r="U245" s="262"/>
      <c r="V245" s="262"/>
      <c r="W245" s="262"/>
      <c r="X245" s="262"/>
      <c r="Y245" s="262"/>
      <c r="Z245" s="262"/>
      <c r="AA245" s="262"/>
      <c r="AB245" s="262"/>
      <c r="AC245" s="262"/>
      <c r="AD245" s="262"/>
      <c r="AE245" s="262"/>
      <c r="AF245" s="262"/>
      <c r="AG245" s="262"/>
      <c r="AH245" s="262"/>
      <c r="AI245" s="262"/>
      <c r="AJ245" s="262"/>
      <c r="AK245" s="263"/>
      <c r="AL245" s="263"/>
    </row>
    <row r="246" spans="1:38" s="264" customFormat="1">
      <c r="A246" s="247"/>
      <c r="B246" s="278"/>
      <c r="C246" s="769"/>
      <c r="D246" s="307"/>
      <c r="E246" s="307"/>
      <c r="F246" s="308"/>
      <c r="G246" s="308"/>
      <c r="H246" s="308"/>
      <c r="I246" s="309"/>
      <c r="J246" s="309"/>
      <c r="K246" s="307"/>
      <c r="L246" s="150"/>
      <c r="M246" s="262"/>
      <c r="N246" s="262"/>
      <c r="O246" s="262"/>
      <c r="P246" s="262"/>
      <c r="Q246" s="262"/>
      <c r="R246" s="262"/>
      <c r="S246" s="262"/>
      <c r="T246" s="262"/>
      <c r="U246" s="262"/>
      <c r="V246" s="262"/>
      <c r="W246" s="262"/>
      <c r="X246" s="262"/>
      <c r="Y246" s="262"/>
      <c r="Z246" s="262"/>
      <c r="AA246" s="262"/>
      <c r="AB246" s="262"/>
      <c r="AC246" s="262"/>
      <c r="AD246" s="262"/>
      <c r="AE246" s="262"/>
      <c r="AF246" s="262"/>
      <c r="AG246" s="262"/>
      <c r="AH246" s="262"/>
      <c r="AI246" s="262"/>
      <c r="AJ246" s="262"/>
      <c r="AK246" s="263"/>
      <c r="AL246" s="263"/>
    </row>
    <row r="247" spans="1:38" s="264" customFormat="1">
      <c r="A247" s="247"/>
      <c r="B247" s="278"/>
      <c r="C247" s="769"/>
      <c r="D247" s="307"/>
      <c r="E247" s="307"/>
      <c r="F247" s="308"/>
      <c r="G247" s="308"/>
      <c r="H247" s="308"/>
      <c r="I247" s="309"/>
      <c r="J247" s="309"/>
      <c r="K247" s="307"/>
      <c r="L247" s="150"/>
      <c r="M247" s="262"/>
      <c r="N247" s="262"/>
      <c r="O247" s="262"/>
      <c r="P247" s="262"/>
      <c r="Q247" s="262"/>
      <c r="R247" s="262"/>
      <c r="S247" s="262"/>
      <c r="T247" s="262"/>
      <c r="U247" s="262"/>
      <c r="V247" s="262"/>
      <c r="W247" s="262"/>
      <c r="X247" s="262"/>
      <c r="Y247" s="262"/>
      <c r="Z247" s="262"/>
      <c r="AA247" s="262"/>
      <c r="AB247" s="262"/>
      <c r="AC247" s="262"/>
      <c r="AD247" s="262"/>
      <c r="AE247" s="262"/>
      <c r="AF247" s="262"/>
      <c r="AG247" s="262"/>
      <c r="AH247" s="262"/>
      <c r="AI247" s="262"/>
      <c r="AJ247" s="262"/>
      <c r="AK247" s="263"/>
      <c r="AL247" s="263"/>
    </row>
    <row r="248" spans="1:38" s="264" customFormat="1">
      <c r="A248" s="247"/>
      <c r="B248" s="278"/>
      <c r="C248" s="769"/>
      <c r="D248" s="307"/>
      <c r="E248" s="307"/>
      <c r="F248" s="308"/>
      <c r="G248" s="308"/>
      <c r="H248" s="308"/>
      <c r="I248" s="309"/>
      <c r="J248" s="309"/>
      <c r="K248" s="307"/>
      <c r="L248" s="150"/>
      <c r="M248" s="262"/>
      <c r="N248" s="262"/>
      <c r="O248" s="262"/>
      <c r="P248" s="262"/>
      <c r="Q248" s="262"/>
      <c r="R248" s="262"/>
      <c r="S248" s="262"/>
      <c r="T248" s="262"/>
      <c r="U248" s="262"/>
      <c r="V248" s="262"/>
      <c r="W248" s="262"/>
      <c r="X248" s="262"/>
      <c r="Y248" s="262"/>
      <c r="Z248" s="262"/>
      <c r="AA248" s="262"/>
      <c r="AB248" s="262"/>
      <c r="AC248" s="262"/>
      <c r="AD248" s="262"/>
      <c r="AE248" s="262"/>
      <c r="AF248" s="262"/>
      <c r="AG248" s="262"/>
      <c r="AH248" s="262"/>
      <c r="AI248" s="262"/>
      <c r="AJ248" s="262"/>
      <c r="AK248" s="263"/>
      <c r="AL248" s="263"/>
    </row>
    <row r="249" spans="1:38" s="264" customFormat="1">
      <c r="A249" s="247"/>
      <c r="B249" s="278"/>
      <c r="C249" s="769"/>
      <c r="D249" s="307"/>
      <c r="E249" s="307"/>
      <c r="F249" s="308"/>
      <c r="G249" s="308"/>
      <c r="H249" s="308"/>
      <c r="I249" s="309"/>
      <c r="J249" s="309"/>
      <c r="K249" s="307"/>
      <c r="L249" s="150"/>
      <c r="M249" s="262"/>
      <c r="N249" s="262"/>
      <c r="O249" s="262"/>
      <c r="P249" s="262"/>
      <c r="Q249" s="262"/>
      <c r="R249" s="262"/>
      <c r="S249" s="262"/>
      <c r="T249" s="262"/>
      <c r="U249" s="262"/>
      <c r="V249" s="262"/>
      <c r="W249" s="262"/>
      <c r="X249" s="262"/>
      <c r="Y249" s="262"/>
      <c r="Z249" s="262"/>
      <c r="AA249" s="262"/>
      <c r="AB249" s="262"/>
      <c r="AC249" s="262"/>
      <c r="AD249" s="262"/>
      <c r="AE249" s="262"/>
      <c r="AF249" s="262"/>
      <c r="AG249" s="262"/>
      <c r="AH249" s="262"/>
      <c r="AI249" s="262"/>
      <c r="AJ249" s="262"/>
      <c r="AK249" s="263"/>
      <c r="AL249" s="263"/>
    </row>
    <row r="250" spans="1:38" s="264" customFormat="1">
      <c r="A250" s="247"/>
      <c r="B250" s="278"/>
      <c r="C250" s="769"/>
      <c r="D250" s="307"/>
      <c r="E250" s="307"/>
      <c r="F250" s="308"/>
      <c r="G250" s="308"/>
      <c r="H250" s="308"/>
      <c r="I250" s="309"/>
      <c r="J250" s="309"/>
      <c r="K250" s="307"/>
      <c r="L250" s="150"/>
      <c r="M250" s="262"/>
      <c r="N250" s="262"/>
      <c r="O250" s="262"/>
      <c r="P250" s="262"/>
      <c r="Q250" s="262"/>
      <c r="R250" s="262"/>
      <c r="S250" s="262"/>
      <c r="T250" s="262"/>
      <c r="U250" s="262"/>
      <c r="V250" s="262"/>
      <c r="W250" s="262"/>
      <c r="X250" s="262"/>
      <c r="Y250" s="262"/>
      <c r="Z250" s="262"/>
      <c r="AA250" s="262"/>
      <c r="AB250" s="262"/>
      <c r="AC250" s="262"/>
      <c r="AD250" s="262"/>
      <c r="AE250" s="262"/>
      <c r="AF250" s="262"/>
      <c r="AG250" s="262"/>
      <c r="AH250" s="262"/>
      <c r="AI250" s="262"/>
      <c r="AJ250" s="262"/>
      <c r="AK250" s="263"/>
      <c r="AL250" s="263"/>
    </row>
    <row r="251" spans="1:38" s="264" customFormat="1">
      <c r="A251" s="247"/>
      <c r="B251" s="278"/>
      <c r="C251" s="769"/>
      <c r="D251" s="307"/>
      <c r="E251" s="307"/>
      <c r="F251" s="308"/>
      <c r="G251" s="308"/>
      <c r="H251" s="308"/>
      <c r="I251" s="309"/>
      <c r="J251" s="309"/>
      <c r="K251" s="307"/>
      <c r="L251" s="150"/>
      <c r="M251" s="262"/>
      <c r="N251" s="262"/>
      <c r="O251" s="262"/>
      <c r="P251" s="262"/>
      <c r="Q251" s="262"/>
      <c r="R251" s="262"/>
      <c r="S251" s="262"/>
      <c r="T251" s="262"/>
      <c r="U251" s="262"/>
      <c r="V251" s="262"/>
      <c r="W251" s="262"/>
      <c r="X251" s="262"/>
      <c r="Y251" s="262"/>
      <c r="Z251" s="262"/>
      <c r="AA251" s="262"/>
      <c r="AB251" s="262"/>
      <c r="AC251" s="262"/>
      <c r="AD251" s="262"/>
      <c r="AE251" s="262"/>
      <c r="AF251" s="262"/>
      <c r="AG251" s="262"/>
      <c r="AH251" s="262"/>
      <c r="AI251" s="262"/>
      <c r="AJ251" s="262"/>
      <c r="AK251" s="263"/>
      <c r="AL251" s="263"/>
    </row>
    <row r="252" spans="1:38" s="264" customFormat="1">
      <c r="A252" s="247"/>
      <c r="B252" s="278"/>
      <c r="C252" s="769"/>
      <c r="D252" s="307"/>
      <c r="E252" s="307"/>
      <c r="F252" s="308"/>
      <c r="G252" s="308"/>
      <c r="H252" s="308"/>
      <c r="I252" s="309"/>
      <c r="J252" s="309"/>
      <c r="K252" s="307"/>
      <c r="L252" s="150"/>
      <c r="M252" s="262"/>
      <c r="N252" s="262"/>
      <c r="O252" s="262"/>
      <c r="P252" s="262"/>
      <c r="Q252" s="262"/>
      <c r="R252" s="262"/>
      <c r="S252" s="262"/>
      <c r="T252" s="262"/>
      <c r="U252" s="262"/>
      <c r="V252" s="262"/>
      <c r="W252" s="262"/>
      <c r="X252" s="262"/>
      <c r="Y252" s="262"/>
      <c r="Z252" s="262"/>
      <c r="AA252" s="262"/>
      <c r="AB252" s="262"/>
      <c r="AC252" s="262"/>
      <c r="AD252" s="262"/>
      <c r="AE252" s="262"/>
      <c r="AF252" s="262"/>
      <c r="AG252" s="262"/>
      <c r="AH252" s="262"/>
      <c r="AI252" s="262"/>
      <c r="AJ252" s="262"/>
      <c r="AK252" s="263"/>
      <c r="AL252" s="263"/>
    </row>
    <row r="253" spans="1:38" s="264" customFormat="1">
      <c r="A253" s="247"/>
      <c r="B253" s="278"/>
      <c r="C253" s="769"/>
      <c r="D253" s="307"/>
      <c r="E253" s="307"/>
      <c r="F253" s="308"/>
      <c r="G253" s="308"/>
      <c r="H253" s="308"/>
      <c r="I253" s="309"/>
      <c r="J253" s="309"/>
      <c r="K253" s="307"/>
      <c r="L253" s="150"/>
      <c r="M253" s="262"/>
      <c r="N253" s="262"/>
      <c r="O253" s="262"/>
      <c r="P253" s="262"/>
      <c r="Q253" s="262"/>
      <c r="R253" s="262"/>
      <c r="S253" s="262"/>
      <c r="T253" s="262"/>
      <c r="U253" s="262"/>
      <c r="V253" s="262"/>
      <c r="W253" s="262"/>
      <c r="X253" s="262"/>
      <c r="Y253" s="262"/>
      <c r="Z253" s="262"/>
      <c r="AA253" s="262"/>
      <c r="AB253" s="262"/>
      <c r="AC253" s="262"/>
      <c r="AD253" s="262"/>
      <c r="AE253" s="262"/>
      <c r="AF253" s="262"/>
      <c r="AG253" s="262"/>
      <c r="AH253" s="262"/>
      <c r="AI253" s="262"/>
      <c r="AJ253" s="262"/>
      <c r="AK253" s="263"/>
      <c r="AL253" s="263"/>
    </row>
    <row r="254" spans="1:38" s="264" customFormat="1">
      <c r="A254" s="247"/>
      <c r="B254" s="278"/>
      <c r="C254" s="769"/>
      <c r="D254" s="307"/>
      <c r="E254" s="307"/>
      <c r="F254" s="308"/>
      <c r="G254" s="308"/>
      <c r="H254" s="308"/>
      <c r="I254" s="309"/>
      <c r="J254" s="309"/>
      <c r="K254" s="307"/>
      <c r="L254" s="150"/>
      <c r="M254" s="262"/>
      <c r="N254" s="262"/>
      <c r="O254" s="262"/>
      <c r="P254" s="262"/>
      <c r="Q254" s="262"/>
      <c r="R254" s="262"/>
      <c r="S254" s="262"/>
      <c r="T254" s="262"/>
      <c r="U254" s="262"/>
      <c r="V254" s="262"/>
      <c r="W254" s="262"/>
      <c r="X254" s="262"/>
      <c r="Y254" s="262"/>
      <c r="Z254" s="262"/>
      <c r="AA254" s="262"/>
      <c r="AB254" s="262"/>
      <c r="AC254" s="262"/>
      <c r="AD254" s="262"/>
      <c r="AE254" s="262"/>
      <c r="AF254" s="262"/>
      <c r="AG254" s="262"/>
      <c r="AH254" s="262"/>
      <c r="AI254" s="262"/>
      <c r="AJ254" s="262"/>
      <c r="AK254" s="263"/>
      <c r="AL254" s="263"/>
    </row>
    <row r="255" spans="1:38" s="264" customFormat="1">
      <c r="A255" s="247"/>
      <c r="B255" s="278"/>
      <c r="C255" s="769"/>
      <c r="D255" s="307"/>
      <c r="E255" s="307"/>
      <c r="F255" s="308"/>
      <c r="G255" s="308"/>
      <c r="H255" s="308"/>
      <c r="I255" s="309"/>
      <c r="J255" s="309"/>
      <c r="K255" s="307"/>
      <c r="L255" s="150"/>
      <c r="M255" s="262"/>
      <c r="N255" s="262"/>
      <c r="O255" s="262"/>
      <c r="P255" s="262"/>
      <c r="Q255" s="262"/>
      <c r="R255" s="262"/>
      <c r="S255" s="262"/>
      <c r="T255" s="262"/>
      <c r="U255" s="262"/>
      <c r="V255" s="262"/>
      <c r="W255" s="262"/>
      <c r="X255" s="262"/>
      <c r="Y255" s="262"/>
      <c r="Z255" s="262"/>
      <c r="AA255" s="262"/>
      <c r="AB255" s="262"/>
      <c r="AC255" s="262"/>
      <c r="AD255" s="262"/>
      <c r="AE255" s="262"/>
      <c r="AF255" s="262"/>
      <c r="AG255" s="262"/>
      <c r="AH255" s="262"/>
      <c r="AI255" s="262"/>
      <c r="AJ255" s="262"/>
      <c r="AK255" s="263"/>
      <c r="AL255" s="263"/>
    </row>
    <row r="256" spans="1:38" s="264" customFormat="1">
      <c r="A256" s="247"/>
      <c r="B256" s="278"/>
      <c r="C256" s="769"/>
      <c r="D256" s="307"/>
      <c r="E256" s="307"/>
      <c r="F256" s="308"/>
      <c r="G256" s="308"/>
      <c r="H256" s="308"/>
      <c r="I256" s="309"/>
      <c r="J256" s="309"/>
      <c r="K256" s="307"/>
      <c r="L256" s="150"/>
      <c r="M256" s="262"/>
      <c r="N256" s="262"/>
      <c r="O256" s="262"/>
      <c r="P256" s="262"/>
      <c r="Q256" s="262"/>
      <c r="R256" s="262"/>
      <c r="S256" s="262"/>
      <c r="T256" s="262"/>
      <c r="U256" s="262"/>
      <c r="V256" s="262"/>
      <c r="W256" s="262"/>
      <c r="X256" s="262"/>
      <c r="Y256" s="262"/>
      <c r="Z256" s="262"/>
      <c r="AA256" s="262"/>
      <c r="AB256" s="262"/>
      <c r="AC256" s="262"/>
      <c r="AD256" s="262"/>
      <c r="AE256" s="262"/>
      <c r="AF256" s="262"/>
      <c r="AG256" s="262"/>
      <c r="AH256" s="262"/>
      <c r="AI256" s="262"/>
      <c r="AJ256" s="262"/>
      <c r="AK256" s="263"/>
      <c r="AL256" s="263"/>
    </row>
    <row r="257" spans="1:38" s="264" customFormat="1">
      <c r="A257" s="247"/>
      <c r="B257" s="278"/>
      <c r="C257" s="769"/>
      <c r="D257" s="307"/>
      <c r="E257" s="307"/>
      <c r="F257" s="308"/>
      <c r="G257" s="308"/>
      <c r="H257" s="308"/>
      <c r="I257" s="309"/>
      <c r="J257" s="309"/>
      <c r="K257" s="307"/>
      <c r="L257" s="150"/>
      <c r="M257" s="262"/>
      <c r="N257" s="262"/>
      <c r="O257" s="262"/>
      <c r="P257" s="262"/>
      <c r="Q257" s="262"/>
      <c r="R257" s="262"/>
      <c r="S257" s="262"/>
      <c r="T257" s="262"/>
      <c r="U257" s="262"/>
      <c r="V257" s="262"/>
      <c r="W257" s="262"/>
      <c r="X257" s="262"/>
      <c r="Y257" s="262"/>
      <c r="Z257" s="262"/>
      <c r="AA257" s="262"/>
      <c r="AB257" s="262"/>
      <c r="AC257" s="262"/>
      <c r="AD257" s="262"/>
      <c r="AE257" s="262"/>
      <c r="AF257" s="262"/>
      <c r="AG257" s="262"/>
      <c r="AH257" s="262"/>
      <c r="AI257" s="262"/>
      <c r="AJ257" s="262"/>
      <c r="AK257" s="263"/>
      <c r="AL257" s="263"/>
    </row>
    <row r="258" spans="1:38" s="264" customFormat="1">
      <c r="A258" s="247"/>
      <c r="B258" s="278"/>
      <c r="C258" s="769"/>
      <c r="D258" s="307"/>
      <c r="E258" s="307"/>
      <c r="F258" s="308"/>
      <c r="G258" s="308"/>
      <c r="H258" s="308"/>
      <c r="I258" s="309"/>
      <c r="J258" s="309"/>
      <c r="K258" s="307"/>
      <c r="L258" s="150"/>
      <c r="M258" s="262"/>
      <c r="N258" s="262"/>
      <c r="O258" s="262"/>
      <c r="P258" s="262"/>
      <c r="Q258" s="262"/>
      <c r="R258" s="262"/>
      <c r="S258" s="262"/>
      <c r="T258" s="262"/>
      <c r="U258" s="262"/>
      <c r="V258" s="262"/>
      <c r="W258" s="262"/>
      <c r="X258" s="262"/>
      <c r="Y258" s="262"/>
      <c r="Z258" s="262"/>
      <c r="AA258" s="262"/>
      <c r="AB258" s="262"/>
      <c r="AC258" s="262"/>
      <c r="AD258" s="262"/>
      <c r="AE258" s="262"/>
      <c r="AF258" s="262"/>
      <c r="AG258" s="262"/>
      <c r="AH258" s="262"/>
      <c r="AI258" s="262"/>
      <c r="AJ258" s="262"/>
      <c r="AK258" s="263"/>
      <c r="AL258" s="263"/>
    </row>
    <row r="259" spans="1:38" s="264" customFormat="1">
      <c r="A259" s="247"/>
      <c r="B259" s="278"/>
      <c r="C259" s="769"/>
      <c r="D259" s="307"/>
      <c r="E259" s="307"/>
      <c r="F259" s="308"/>
      <c r="G259" s="308"/>
      <c r="H259" s="308"/>
      <c r="I259" s="309"/>
      <c r="J259" s="309"/>
      <c r="K259" s="307"/>
      <c r="L259" s="150"/>
      <c r="M259" s="262"/>
      <c r="N259" s="262"/>
      <c r="O259" s="262"/>
      <c r="P259" s="262"/>
      <c r="Q259" s="262"/>
      <c r="R259" s="262"/>
      <c r="S259" s="262"/>
      <c r="T259" s="262"/>
      <c r="U259" s="262"/>
      <c r="V259" s="262"/>
      <c r="W259" s="262"/>
      <c r="X259" s="262"/>
      <c r="Y259" s="262"/>
      <c r="Z259" s="262"/>
      <c r="AA259" s="262"/>
      <c r="AB259" s="262"/>
      <c r="AC259" s="262"/>
      <c r="AD259" s="262"/>
      <c r="AE259" s="262"/>
      <c r="AF259" s="262"/>
      <c r="AG259" s="262"/>
      <c r="AH259" s="262"/>
      <c r="AI259" s="262"/>
      <c r="AJ259" s="262"/>
      <c r="AK259" s="263"/>
      <c r="AL259" s="263"/>
    </row>
    <row r="260" spans="1:38" s="264" customFormat="1">
      <c r="A260" s="247"/>
      <c r="B260" s="278"/>
      <c r="C260" s="769"/>
      <c r="D260" s="307"/>
      <c r="E260" s="307"/>
      <c r="F260" s="308"/>
      <c r="G260" s="308"/>
      <c r="H260" s="308"/>
      <c r="I260" s="309"/>
      <c r="J260" s="309"/>
      <c r="K260" s="307"/>
      <c r="L260" s="150"/>
      <c r="M260" s="262"/>
      <c r="N260" s="262"/>
      <c r="O260" s="262"/>
      <c r="P260" s="262"/>
      <c r="Q260" s="262"/>
      <c r="R260" s="262"/>
      <c r="S260" s="262"/>
      <c r="T260" s="262"/>
      <c r="U260" s="262"/>
      <c r="V260" s="262"/>
      <c r="W260" s="262"/>
      <c r="X260" s="262"/>
      <c r="Y260" s="262"/>
      <c r="Z260" s="262"/>
      <c r="AA260" s="262"/>
      <c r="AB260" s="262"/>
      <c r="AC260" s="262"/>
      <c r="AD260" s="262"/>
      <c r="AE260" s="262"/>
      <c r="AF260" s="262"/>
      <c r="AG260" s="262"/>
      <c r="AH260" s="262"/>
      <c r="AI260" s="262"/>
      <c r="AJ260" s="262"/>
      <c r="AK260" s="263"/>
      <c r="AL260" s="263"/>
    </row>
    <row r="261" spans="1:38" s="264" customFormat="1">
      <c r="A261" s="247"/>
      <c r="B261" s="278"/>
      <c r="C261" s="769"/>
      <c r="D261" s="307"/>
      <c r="E261" s="307"/>
      <c r="F261" s="308"/>
      <c r="G261" s="308"/>
      <c r="H261" s="308"/>
      <c r="I261" s="309"/>
      <c r="J261" s="309"/>
      <c r="K261" s="307"/>
      <c r="L261" s="150"/>
      <c r="M261" s="262"/>
      <c r="N261" s="262"/>
      <c r="O261" s="262"/>
      <c r="P261" s="262"/>
      <c r="Q261" s="262"/>
      <c r="R261" s="262"/>
      <c r="S261" s="262"/>
      <c r="T261" s="262"/>
      <c r="U261" s="262"/>
      <c r="V261" s="262"/>
      <c r="W261" s="262"/>
      <c r="X261" s="262"/>
      <c r="Y261" s="262"/>
      <c r="Z261" s="262"/>
      <c r="AA261" s="262"/>
      <c r="AB261" s="262"/>
      <c r="AC261" s="262"/>
      <c r="AD261" s="262"/>
      <c r="AE261" s="262"/>
      <c r="AF261" s="262"/>
      <c r="AG261" s="262"/>
      <c r="AH261" s="262"/>
      <c r="AI261" s="262"/>
      <c r="AJ261" s="262"/>
      <c r="AK261" s="263"/>
      <c r="AL261" s="263"/>
    </row>
    <row r="262" spans="1:38" s="264" customFormat="1">
      <c r="A262" s="247"/>
      <c r="B262" s="278"/>
      <c r="C262" s="769"/>
      <c r="D262" s="307"/>
      <c r="E262" s="307"/>
      <c r="F262" s="308"/>
      <c r="G262" s="308"/>
      <c r="H262" s="308"/>
      <c r="I262" s="309"/>
      <c r="J262" s="309"/>
      <c r="K262" s="307"/>
      <c r="L262" s="150"/>
      <c r="M262" s="262"/>
      <c r="N262" s="262"/>
      <c r="O262" s="262"/>
      <c r="P262" s="262"/>
      <c r="Q262" s="262"/>
      <c r="R262" s="262"/>
      <c r="S262" s="262"/>
      <c r="T262" s="262"/>
      <c r="U262" s="262"/>
      <c r="V262" s="262"/>
      <c r="W262" s="262"/>
      <c r="X262" s="262"/>
      <c r="Y262" s="262"/>
      <c r="Z262" s="262"/>
      <c r="AA262" s="262"/>
      <c r="AB262" s="262"/>
      <c r="AC262" s="262"/>
      <c r="AD262" s="262"/>
      <c r="AE262" s="262"/>
      <c r="AF262" s="262"/>
      <c r="AG262" s="262"/>
      <c r="AH262" s="262"/>
      <c r="AI262" s="262"/>
      <c r="AJ262" s="262"/>
      <c r="AK262" s="263"/>
      <c r="AL262" s="263"/>
    </row>
    <row r="263" spans="1:38" s="264" customFormat="1">
      <c r="A263" s="247"/>
      <c r="B263" s="278"/>
      <c r="C263" s="769"/>
      <c r="D263" s="307"/>
      <c r="E263" s="307"/>
      <c r="F263" s="308"/>
      <c r="G263" s="308"/>
      <c r="H263" s="308"/>
      <c r="I263" s="309"/>
      <c r="J263" s="309"/>
      <c r="K263" s="307"/>
      <c r="L263" s="150"/>
      <c r="M263" s="262"/>
      <c r="N263" s="262"/>
      <c r="O263" s="262"/>
      <c r="P263" s="262"/>
      <c r="Q263" s="262"/>
      <c r="R263" s="262"/>
      <c r="S263" s="262"/>
      <c r="T263" s="262"/>
      <c r="U263" s="262"/>
      <c r="V263" s="262"/>
      <c r="W263" s="262"/>
      <c r="X263" s="262"/>
      <c r="Y263" s="262"/>
      <c r="Z263" s="262"/>
      <c r="AA263" s="262"/>
      <c r="AB263" s="262"/>
      <c r="AC263" s="262"/>
      <c r="AD263" s="262"/>
      <c r="AE263" s="262"/>
      <c r="AF263" s="262"/>
      <c r="AG263" s="262"/>
      <c r="AH263" s="262"/>
      <c r="AI263" s="262"/>
      <c r="AJ263" s="262"/>
      <c r="AK263" s="263"/>
      <c r="AL263" s="263"/>
    </row>
    <row r="264" spans="1:38" s="264" customFormat="1">
      <c r="A264" s="247"/>
      <c r="B264" s="278"/>
      <c r="C264" s="769"/>
      <c r="D264" s="307"/>
      <c r="E264" s="307"/>
      <c r="F264" s="308"/>
      <c r="G264" s="308"/>
      <c r="H264" s="308"/>
      <c r="I264" s="309"/>
      <c r="J264" s="309"/>
      <c r="K264" s="307"/>
      <c r="L264" s="150"/>
      <c r="M264" s="262"/>
      <c r="N264" s="262"/>
      <c r="O264" s="262"/>
      <c r="P264" s="262"/>
      <c r="Q264" s="262"/>
      <c r="R264" s="262"/>
      <c r="S264" s="262"/>
      <c r="T264" s="262"/>
      <c r="U264" s="262"/>
      <c r="V264" s="262"/>
      <c r="W264" s="262"/>
      <c r="X264" s="262"/>
      <c r="Y264" s="262"/>
      <c r="Z264" s="262"/>
      <c r="AA264" s="262"/>
      <c r="AB264" s="262"/>
      <c r="AC264" s="262"/>
      <c r="AD264" s="262"/>
      <c r="AE264" s="262"/>
      <c r="AF264" s="262"/>
      <c r="AG264" s="262"/>
      <c r="AH264" s="262"/>
      <c r="AI264" s="262"/>
      <c r="AJ264" s="262"/>
      <c r="AK264" s="263"/>
      <c r="AL264" s="263"/>
    </row>
    <row r="265" spans="1:38" s="264" customFormat="1">
      <c r="A265" s="247"/>
      <c r="B265" s="278"/>
      <c r="C265" s="769"/>
      <c r="D265" s="307"/>
      <c r="E265" s="307"/>
      <c r="F265" s="308"/>
      <c r="G265" s="308"/>
      <c r="H265" s="308"/>
      <c r="I265" s="309"/>
      <c r="J265" s="309"/>
      <c r="K265" s="307"/>
      <c r="L265" s="150"/>
      <c r="M265" s="262"/>
      <c r="N265" s="262"/>
      <c r="O265" s="262"/>
      <c r="P265" s="262"/>
      <c r="Q265" s="262"/>
      <c r="R265" s="262"/>
      <c r="S265" s="262"/>
      <c r="T265" s="262"/>
      <c r="U265" s="262"/>
      <c r="V265" s="262"/>
      <c r="W265" s="262"/>
      <c r="X265" s="262"/>
      <c r="Y265" s="262"/>
      <c r="Z265" s="262"/>
      <c r="AA265" s="262"/>
      <c r="AB265" s="262"/>
      <c r="AC265" s="262"/>
      <c r="AD265" s="262"/>
      <c r="AE265" s="262"/>
      <c r="AF265" s="262"/>
      <c r="AG265" s="262"/>
      <c r="AH265" s="262"/>
      <c r="AI265" s="262"/>
      <c r="AJ265" s="262"/>
      <c r="AK265" s="263"/>
      <c r="AL265" s="263"/>
    </row>
    <row r="266" spans="1:38" s="264" customFormat="1">
      <c r="A266" s="247"/>
      <c r="B266" s="278"/>
      <c r="C266" s="769"/>
      <c r="D266" s="307"/>
      <c r="E266" s="307"/>
      <c r="F266" s="308"/>
      <c r="G266" s="308"/>
      <c r="H266" s="308"/>
      <c r="I266" s="309"/>
      <c r="J266" s="309"/>
      <c r="K266" s="307"/>
      <c r="L266" s="150"/>
      <c r="M266" s="262"/>
      <c r="N266" s="262"/>
      <c r="O266" s="262"/>
      <c r="P266" s="262"/>
      <c r="Q266" s="262"/>
      <c r="R266" s="262"/>
      <c r="S266" s="262"/>
      <c r="T266" s="262"/>
      <c r="U266" s="262"/>
      <c r="V266" s="262"/>
      <c r="W266" s="262"/>
      <c r="X266" s="262"/>
      <c r="Y266" s="262"/>
      <c r="Z266" s="262"/>
      <c r="AA266" s="262"/>
      <c r="AB266" s="262"/>
      <c r="AC266" s="262"/>
      <c r="AD266" s="262"/>
      <c r="AE266" s="262"/>
      <c r="AF266" s="262"/>
      <c r="AG266" s="262"/>
      <c r="AH266" s="262"/>
      <c r="AI266" s="262"/>
      <c r="AJ266" s="262"/>
      <c r="AK266" s="263"/>
      <c r="AL266" s="263"/>
    </row>
    <row r="267" spans="1:38" s="264" customFormat="1">
      <c r="A267" s="247"/>
      <c r="B267" s="278"/>
      <c r="C267" s="769"/>
      <c r="D267" s="307"/>
      <c r="E267" s="307"/>
      <c r="F267" s="308"/>
      <c r="G267" s="308"/>
      <c r="H267" s="308"/>
      <c r="I267" s="309"/>
      <c r="J267" s="309"/>
      <c r="K267" s="307"/>
      <c r="L267" s="150"/>
      <c r="M267" s="262"/>
      <c r="N267" s="262"/>
      <c r="O267" s="262"/>
      <c r="P267" s="262"/>
      <c r="Q267" s="262"/>
      <c r="R267" s="262"/>
      <c r="S267" s="262"/>
      <c r="T267" s="262"/>
      <c r="U267" s="262"/>
      <c r="V267" s="262"/>
      <c r="W267" s="262"/>
      <c r="X267" s="262"/>
      <c r="Y267" s="262"/>
      <c r="Z267" s="262"/>
      <c r="AA267" s="262"/>
      <c r="AB267" s="262"/>
      <c r="AC267" s="262"/>
      <c r="AD267" s="262"/>
      <c r="AE267" s="262"/>
      <c r="AF267" s="262"/>
      <c r="AG267" s="262"/>
      <c r="AH267" s="262"/>
      <c r="AI267" s="262"/>
      <c r="AJ267" s="262"/>
      <c r="AK267" s="263"/>
      <c r="AL267" s="263"/>
    </row>
    <row r="268" spans="1:38" s="264" customFormat="1">
      <c r="A268" s="247"/>
      <c r="B268" s="278"/>
      <c r="C268" s="769"/>
      <c r="D268" s="307"/>
      <c r="E268" s="307"/>
      <c r="F268" s="308"/>
      <c r="G268" s="308"/>
      <c r="H268" s="308"/>
      <c r="I268" s="309"/>
      <c r="J268" s="309"/>
      <c r="K268" s="307"/>
      <c r="L268" s="150"/>
      <c r="M268" s="262"/>
      <c r="N268" s="262"/>
      <c r="O268" s="262"/>
      <c r="P268" s="262"/>
      <c r="Q268" s="262"/>
      <c r="R268" s="262"/>
      <c r="S268" s="262"/>
      <c r="T268" s="262"/>
      <c r="U268" s="262"/>
      <c r="V268" s="262"/>
      <c r="W268" s="262"/>
      <c r="X268" s="262"/>
      <c r="Y268" s="262"/>
      <c r="Z268" s="262"/>
      <c r="AA268" s="262"/>
      <c r="AB268" s="262"/>
      <c r="AC268" s="262"/>
      <c r="AD268" s="262"/>
      <c r="AE268" s="262"/>
      <c r="AF268" s="262"/>
      <c r="AG268" s="262"/>
      <c r="AH268" s="262"/>
      <c r="AI268" s="262"/>
      <c r="AJ268" s="262"/>
      <c r="AK268" s="263"/>
      <c r="AL268" s="263"/>
    </row>
    <row r="269" spans="1:38" s="264" customFormat="1">
      <c r="A269" s="247"/>
      <c r="B269" s="278"/>
      <c r="C269" s="769"/>
      <c r="D269" s="307"/>
      <c r="E269" s="307"/>
      <c r="F269" s="308"/>
      <c r="G269" s="308"/>
      <c r="H269" s="308"/>
      <c r="I269" s="309"/>
      <c r="J269" s="309"/>
      <c r="K269" s="307"/>
      <c r="L269" s="150"/>
      <c r="M269" s="262"/>
      <c r="N269" s="262"/>
      <c r="O269" s="262"/>
      <c r="P269" s="262"/>
      <c r="Q269" s="262"/>
      <c r="R269" s="262"/>
      <c r="S269" s="262"/>
      <c r="T269" s="262"/>
      <c r="U269" s="262"/>
      <c r="V269" s="262"/>
      <c r="W269" s="262"/>
      <c r="X269" s="262"/>
      <c r="Y269" s="262"/>
      <c r="Z269" s="262"/>
      <c r="AA269" s="262"/>
      <c r="AB269" s="262"/>
      <c r="AC269" s="262"/>
      <c r="AD269" s="262"/>
      <c r="AE269" s="262"/>
      <c r="AF269" s="262"/>
      <c r="AG269" s="262"/>
      <c r="AH269" s="262"/>
      <c r="AI269" s="262"/>
      <c r="AJ269" s="262"/>
      <c r="AK269" s="263"/>
      <c r="AL269" s="263"/>
    </row>
    <row r="270" spans="1:38" s="264" customFormat="1">
      <c r="A270" s="247"/>
      <c r="B270" s="278"/>
      <c r="C270" s="769"/>
      <c r="D270" s="307"/>
      <c r="E270" s="307"/>
      <c r="F270" s="308"/>
      <c r="G270" s="308"/>
      <c r="H270" s="308"/>
      <c r="I270" s="309"/>
      <c r="J270" s="309"/>
      <c r="K270" s="307"/>
      <c r="L270" s="150"/>
      <c r="M270" s="262"/>
      <c r="N270" s="262"/>
      <c r="O270" s="262"/>
      <c r="P270" s="262"/>
      <c r="Q270" s="262"/>
      <c r="R270" s="262"/>
      <c r="S270" s="262"/>
      <c r="T270" s="262"/>
      <c r="U270" s="262"/>
      <c r="V270" s="262"/>
      <c r="W270" s="262"/>
      <c r="X270" s="262"/>
      <c r="Y270" s="262"/>
      <c r="Z270" s="262"/>
      <c r="AA270" s="262"/>
      <c r="AB270" s="262"/>
      <c r="AC270" s="262"/>
      <c r="AD270" s="262"/>
      <c r="AE270" s="262"/>
      <c r="AF270" s="262"/>
      <c r="AG270" s="262"/>
      <c r="AH270" s="262"/>
      <c r="AI270" s="262"/>
      <c r="AJ270" s="262"/>
      <c r="AK270" s="263"/>
      <c r="AL270" s="263"/>
    </row>
    <row r="271" spans="1:38" s="264" customFormat="1">
      <c r="A271" s="247"/>
      <c r="B271" s="278"/>
      <c r="C271" s="769"/>
      <c r="D271" s="307"/>
      <c r="E271" s="307"/>
      <c r="F271" s="308"/>
      <c r="G271" s="308"/>
      <c r="H271" s="308"/>
      <c r="I271" s="309"/>
      <c r="J271" s="309"/>
      <c r="K271" s="307"/>
      <c r="L271" s="150"/>
      <c r="M271" s="262"/>
      <c r="N271" s="262"/>
      <c r="O271" s="262"/>
      <c r="P271" s="262"/>
      <c r="Q271" s="262"/>
      <c r="R271" s="262"/>
      <c r="S271" s="262"/>
      <c r="T271" s="262"/>
      <c r="U271" s="262"/>
      <c r="V271" s="262"/>
      <c r="W271" s="262"/>
      <c r="X271" s="262"/>
      <c r="Y271" s="262"/>
      <c r="Z271" s="262"/>
      <c r="AA271" s="262"/>
      <c r="AB271" s="262"/>
      <c r="AC271" s="262"/>
      <c r="AD271" s="262"/>
      <c r="AE271" s="262"/>
      <c r="AF271" s="262"/>
      <c r="AG271" s="262"/>
      <c r="AH271" s="262"/>
      <c r="AI271" s="262"/>
      <c r="AJ271" s="262"/>
      <c r="AK271" s="263"/>
      <c r="AL271" s="263"/>
    </row>
    <row r="272" spans="1:38" s="264" customFormat="1">
      <c r="A272" s="247"/>
      <c r="B272" s="278"/>
      <c r="C272" s="769"/>
      <c r="D272" s="307"/>
      <c r="E272" s="307"/>
      <c r="F272" s="308"/>
      <c r="G272" s="308"/>
      <c r="H272" s="308"/>
      <c r="I272" s="309"/>
      <c r="J272" s="309"/>
      <c r="K272" s="307"/>
      <c r="L272" s="150"/>
      <c r="M272" s="262"/>
      <c r="N272" s="262"/>
      <c r="O272" s="262"/>
      <c r="P272" s="262"/>
      <c r="Q272" s="262"/>
      <c r="R272" s="262"/>
      <c r="S272" s="262"/>
      <c r="T272" s="262"/>
      <c r="U272" s="262"/>
      <c r="V272" s="262"/>
      <c r="W272" s="262"/>
      <c r="X272" s="262"/>
      <c r="Y272" s="262"/>
      <c r="Z272" s="262"/>
      <c r="AA272" s="262"/>
      <c r="AB272" s="262"/>
      <c r="AC272" s="262"/>
      <c r="AD272" s="262"/>
      <c r="AE272" s="262"/>
      <c r="AF272" s="262"/>
      <c r="AG272" s="262"/>
      <c r="AH272" s="262"/>
      <c r="AI272" s="262"/>
      <c r="AJ272" s="262"/>
      <c r="AK272" s="263"/>
      <c r="AL272" s="263"/>
    </row>
    <row r="273" spans="1:38" s="264" customFormat="1">
      <c r="A273" s="247"/>
      <c r="B273" s="278"/>
      <c r="C273" s="769"/>
      <c r="D273" s="307"/>
      <c r="E273" s="307"/>
      <c r="F273" s="308"/>
      <c r="G273" s="308"/>
      <c r="H273" s="308"/>
      <c r="I273" s="309"/>
      <c r="J273" s="309"/>
      <c r="K273" s="307"/>
      <c r="L273" s="150"/>
      <c r="M273" s="262"/>
      <c r="N273" s="262"/>
      <c r="O273" s="262"/>
      <c r="P273" s="262"/>
      <c r="Q273" s="262"/>
      <c r="R273" s="262"/>
      <c r="S273" s="262"/>
      <c r="T273" s="262"/>
      <c r="U273" s="262"/>
      <c r="V273" s="262"/>
      <c r="W273" s="262"/>
      <c r="X273" s="262"/>
      <c r="Y273" s="262"/>
      <c r="Z273" s="262"/>
      <c r="AA273" s="262"/>
      <c r="AB273" s="262"/>
      <c r="AC273" s="262"/>
      <c r="AD273" s="262"/>
      <c r="AE273" s="262"/>
      <c r="AF273" s="262"/>
      <c r="AG273" s="262"/>
      <c r="AH273" s="262"/>
      <c r="AI273" s="262"/>
      <c r="AJ273" s="262"/>
      <c r="AK273" s="263"/>
      <c r="AL273" s="263"/>
    </row>
    <row r="274" spans="1:38" s="264" customFormat="1">
      <c r="A274" s="247"/>
      <c r="B274" s="278"/>
      <c r="C274" s="769"/>
      <c r="D274" s="307"/>
      <c r="E274" s="307"/>
      <c r="F274" s="308"/>
      <c r="G274" s="308"/>
      <c r="H274" s="308"/>
      <c r="I274" s="309"/>
      <c r="J274" s="309"/>
      <c r="K274" s="307"/>
      <c r="L274" s="150"/>
      <c r="M274" s="262"/>
      <c r="N274" s="262"/>
      <c r="O274" s="262"/>
      <c r="P274" s="262"/>
      <c r="Q274" s="262"/>
      <c r="R274" s="262"/>
      <c r="S274" s="262"/>
      <c r="T274" s="262"/>
      <c r="U274" s="262"/>
      <c r="V274" s="262"/>
      <c r="W274" s="262"/>
      <c r="X274" s="262"/>
      <c r="Y274" s="262"/>
      <c r="Z274" s="262"/>
      <c r="AA274" s="262"/>
      <c r="AB274" s="262"/>
      <c r="AC274" s="262"/>
      <c r="AD274" s="262"/>
      <c r="AE274" s="262"/>
      <c r="AF274" s="262"/>
      <c r="AG274" s="262"/>
      <c r="AH274" s="262"/>
      <c r="AI274" s="262"/>
      <c r="AJ274" s="262"/>
      <c r="AK274" s="263"/>
      <c r="AL274" s="263"/>
    </row>
    <row r="275" spans="1:38" s="264" customFormat="1">
      <c r="A275" s="247"/>
      <c r="B275" s="278"/>
      <c r="C275" s="769"/>
      <c r="D275" s="307"/>
      <c r="E275" s="307"/>
      <c r="F275" s="308"/>
      <c r="G275" s="308"/>
      <c r="H275" s="308"/>
      <c r="I275" s="309"/>
      <c r="J275" s="309"/>
      <c r="K275" s="307"/>
      <c r="L275" s="150"/>
      <c r="M275" s="262"/>
      <c r="N275" s="262"/>
      <c r="O275" s="262"/>
      <c r="P275" s="262"/>
      <c r="Q275" s="262"/>
      <c r="R275" s="262"/>
      <c r="S275" s="262"/>
      <c r="T275" s="262"/>
      <c r="U275" s="262"/>
      <c r="V275" s="262"/>
      <c r="W275" s="262"/>
      <c r="X275" s="262"/>
      <c r="Y275" s="262"/>
      <c r="Z275" s="262"/>
      <c r="AA275" s="262"/>
      <c r="AB275" s="262"/>
      <c r="AC275" s="262"/>
      <c r="AD275" s="262"/>
      <c r="AE275" s="262"/>
      <c r="AF275" s="262"/>
      <c r="AG275" s="262"/>
      <c r="AH275" s="262"/>
      <c r="AI275" s="262"/>
      <c r="AJ275" s="262"/>
      <c r="AK275" s="263"/>
      <c r="AL275" s="263"/>
    </row>
    <row r="276" spans="1:38" s="264" customFormat="1">
      <c r="A276" s="247"/>
      <c r="B276" s="278"/>
      <c r="C276" s="769"/>
      <c r="D276" s="307"/>
      <c r="E276" s="307"/>
      <c r="F276" s="308"/>
      <c r="G276" s="308"/>
      <c r="H276" s="308"/>
      <c r="I276" s="309"/>
      <c r="J276" s="309"/>
      <c r="K276" s="307"/>
      <c r="L276" s="150"/>
      <c r="M276" s="262"/>
      <c r="N276" s="262"/>
      <c r="O276" s="262"/>
      <c r="P276" s="262"/>
      <c r="Q276" s="262"/>
      <c r="R276" s="262"/>
      <c r="S276" s="262"/>
      <c r="T276" s="262"/>
      <c r="U276" s="262"/>
      <c r="V276" s="262"/>
      <c r="W276" s="262"/>
      <c r="X276" s="262"/>
      <c r="Y276" s="262"/>
      <c r="Z276" s="262"/>
      <c r="AA276" s="262"/>
      <c r="AB276" s="262"/>
      <c r="AC276" s="262"/>
      <c r="AD276" s="262"/>
      <c r="AE276" s="262"/>
      <c r="AF276" s="262"/>
      <c r="AG276" s="262"/>
      <c r="AH276" s="262"/>
      <c r="AI276" s="262"/>
      <c r="AJ276" s="262"/>
      <c r="AK276" s="263"/>
      <c r="AL276" s="263"/>
    </row>
    <row r="277" spans="1:38" s="264" customFormat="1">
      <c r="A277" s="247"/>
      <c r="B277" s="278"/>
      <c r="C277" s="769"/>
      <c r="D277" s="307"/>
      <c r="E277" s="307"/>
      <c r="F277" s="308"/>
      <c r="G277" s="308"/>
      <c r="H277" s="308"/>
      <c r="I277" s="309"/>
      <c r="J277" s="309"/>
      <c r="K277" s="307"/>
      <c r="L277" s="150"/>
      <c r="M277" s="262"/>
      <c r="N277" s="262"/>
      <c r="O277" s="262"/>
      <c r="P277" s="262"/>
      <c r="Q277" s="262"/>
      <c r="R277" s="262"/>
      <c r="S277" s="262"/>
      <c r="T277" s="262"/>
      <c r="U277" s="262"/>
      <c r="V277" s="262"/>
      <c r="W277" s="262"/>
      <c r="X277" s="262"/>
      <c r="Y277" s="262"/>
      <c r="Z277" s="262"/>
      <c r="AA277" s="262"/>
      <c r="AB277" s="262"/>
      <c r="AC277" s="262"/>
      <c r="AD277" s="262"/>
      <c r="AE277" s="262"/>
      <c r="AF277" s="262"/>
      <c r="AG277" s="262"/>
      <c r="AH277" s="262"/>
      <c r="AI277" s="262"/>
      <c r="AJ277" s="262"/>
      <c r="AK277" s="263"/>
      <c r="AL277" s="263"/>
    </row>
    <row r="278" spans="1:38" s="264" customFormat="1">
      <c r="A278" s="247"/>
      <c r="B278" s="278"/>
      <c r="C278" s="769"/>
      <c r="D278" s="307"/>
      <c r="E278" s="307"/>
      <c r="F278" s="308"/>
      <c r="G278" s="308"/>
      <c r="H278" s="308"/>
      <c r="I278" s="309"/>
      <c r="J278" s="309"/>
      <c r="K278" s="307"/>
      <c r="L278" s="150"/>
      <c r="M278" s="262"/>
      <c r="N278" s="262"/>
      <c r="O278" s="262"/>
      <c r="P278" s="262"/>
      <c r="Q278" s="262"/>
      <c r="R278" s="262"/>
      <c r="S278" s="262"/>
      <c r="T278" s="262"/>
      <c r="U278" s="262"/>
      <c r="V278" s="262"/>
      <c r="W278" s="262"/>
      <c r="X278" s="262"/>
      <c r="Y278" s="262"/>
      <c r="Z278" s="262"/>
      <c r="AA278" s="262"/>
      <c r="AB278" s="262"/>
      <c r="AC278" s="262"/>
      <c r="AD278" s="262"/>
      <c r="AE278" s="262"/>
      <c r="AF278" s="262"/>
      <c r="AG278" s="262"/>
      <c r="AH278" s="262"/>
      <c r="AI278" s="262"/>
      <c r="AJ278" s="262"/>
      <c r="AK278" s="263"/>
      <c r="AL278" s="263"/>
    </row>
    <row r="279" spans="1:38" s="264" customFormat="1">
      <c r="A279" s="247"/>
      <c r="B279" s="278"/>
      <c r="C279" s="769"/>
      <c r="D279" s="307"/>
      <c r="E279" s="307"/>
      <c r="F279" s="308"/>
      <c r="G279" s="308"/>
      <c r="H279" s="308"/>
      <c r="I279" s="309"/>
      <c r="J279" s="309"/>
      <c r="K279" s="307"/>
      <c r="L279" s="150"/>
      <c r="M279" s="262"/>
      <c r="N279" s="262"/>
      <c r="O279" s="262"/>
      <c r="P279" s="262"/>
      <c r="Q279" s="262"/>
      <c r="R279" s="262"/>
      <c r="S279" s="262"/>
      <c r="T279" s="262"/>
      <c r="U279" s="262"/>
      <c r="V279" s="262"/>
      <c r="W279" s="262"/>
      <c r="X279" s="262"/>
      <c r="Y279" s="262"/>
      <c r="Z279" s="262"/>
      <c r="AA279" s="262"/>
      <c r="AB279" s="262"/>
      <c r="AC279" s="262"/>
      <c r="AD279" s="262"/>
      <c r="AE279" s="262"/>
      <c r="AF279" s="262"/>
      <c r="AG279" s="262"/>
      <c r="AH279" s="262"/>
      <c r="AI279" s="262"/>
      <c r="AJ279" s="262"/>
      <c r="AK279" s="263"/>
      <c r="AL279" s="263"/>
    </row>
    <row r="280" spans="1:38" s="264" customFormat="1">
      <c r="A280" s="247"/>
      <c r="B280" s="278"/>
      <c r="C280" s="769"/>
      <c r="D280" s="307"/>
      <c r="E280" s="307"/>
      <c r="F280" s="308"/>
      <c r="G280" s="308"/>
      <c r="H280" s="308"/>
      <c r="I280" s="309"/>
      <c r="J280" s="309"/>
      <c r="K280" s="307"/>
      <c r="L280" s="150"/>
      <c r="M280" s="262"/>
      <c r="N280" s="262"/>
      <c r="O280" s="262"/>
      <c r="P280" s="262"/>
      <c r="Q280" s="262"/>
      <c r="R280" s="262"/>
      <c r="S280" s="262"/>
      <c r="T280" s="262"/>
      <c r="U280" s="262"/>
      <c r="V280" s="262"/>
      <c r="W280" s="262"/>
      <c r="X280" s="262"/>
      <c r="Y280" s="262"/>
      <c r="Z280" s="262"/>
      <c r="AA280" s="262"/>
      <c r="AB280" s="262"/>
      <c r="AC280" s="262"/>
      <c r="AD280" s="262"/>
      <c r="AE280" s="262"/>
      <c r="AF280" s="262"/>
      <c r="AG280" s="262"/>
      <c r="AH280" s="262"/>
      <c r="AI280" s="262"/>
      <c r="AJ280" s="262"/>
      <c r="AK280" s="263"/>
      <c r="AL280" s="263"/>
    </row>
    <row r="281" spans="1:38" s="264" customFormat="1">
      <c r="A281" s="247"/>
      <c r="B281" s="278"/>
      <c r="C281" s="769"/>
      <c r="D281" s="307"/>
      <c r="E281" s="307"/>
      <c r="F281" s="308"/>
      <c r="G281" s="308"/>
      <c r="H281" s="308"/>
      <c r="I281" s="309"/>
      <c r="J281" s="309"/>
      <c r="K281" s="307"/>
      <c r="L281" s="150"/>
      <c r="M281" s="262"/>
      <c r="N281" s="262"/>
      <c r="O281" s="262"/>
      <c r="P281" s="262"/>
      <c r="Q281" s="262"/>
      <c r="R281" s="262"/>
      <c r="S281" s="262"/>
      <c r="T281" s="262"/>
      <c r="U281" s="262"/>
      <c r="V281" s="262"/>
      <c r="W281" s="262"/>
      <c r="X281" s="262"/>
      <c r="Y281" s="262"/>
      <c r="Z281" s="262"/>
      <c r="AA281" s="262"/>
      <c r="AB281" s="262"/>
      <c r="AC281" s="262"/>
      <c r="AD281" s="262"/>
      <c r="AE281" s="262"/>
      <c r="AF281" s="262"/>
      <c r="AG281" s="262"/>
      <c r="AH281" s="262"/>
      <c r="AI281" s="262"/>
      <c r="AJ281" s="262"/>
      <c r="AK281" s="263"/>
      <c r="AL281" s="263"/>
    </row>
    <row r="282" spans="1:38" s="264" customFormat="1">
      <c r="A282" s="247"/>
      <c r="B282" s="278"/>
      <c r="C282" s="769"/>
      <c r="D282" s="307"/>
      <c r="E282" s="307"/>
      <c r="F282" s="308"/>
      <c r="G282" s="308"/>
      <c r="H282" s="308"/>
      <c r="I282" s="309"/>
      <c r="J282" s="309"/>
      <c r="K282" s="307"/>
      <c r="L282" s="150"/>
      <c r="M282" s="262"/>
      <c r="N282" s="262"/>
      <c r="O282" s="262"/>
      <c r="P282" s="262"/>
      <c r="Q282" s="262"/>
      <c r="R282" s="262"/>
      <c r="S282" s="262"/>
      <c r="T282" s="262"/>
      <c r="U282" s="262"/>
      <c r="V282" s="262"/>
      <c r="W282" s="262"/>
      <c r="X282" s="262"/>
      <c r="Y282" s="262"/>
      <c r="Z282" s="262"/>
      <c r="AA282" s="262"/>
      <c r="AB282" s="262"/>
      <c r="AC282" s="262"/>
      <c r="AD282" s="262"/>
      <c r="AE282" s="262"/>
      <c r="AF282" s="262"/>
      <c r="AG282" s="262"/>
      <c r="AH282" s="262"/>
      <c r="AI282" s="262"/>
      <c r="AJ282" s="262"/>
      <c r="AK282" s="263"/>
      <c r="AL282" s="263"/>
    </row>
    <row r="283" spans="1:38" s="264" customFormat="1">
      <c r="A283" s="247"/>
      <c r="B283" s="278"/>
      <c r="C283" s="769"/>
      <c r="D283" s="307"/>
      <c r="E283" s="307"/>
      <c r="F283" s="308"/>
      <c r="G283" s="308"/>
      <c r="H283" s="308"/>
      <c r="I283" s="309"/>
      <c r="J283" s="309"/>
      <c r="K283" s="307"/>
      <c r="L283" s="150"/>
      <c r="M283" s="262"/>
      <c r="N283" s="262"/>
      <c r="O283" s="262"/>
      <c r="P283" s="262"/>
      <c r="Q283" s="262"/>
      <c r="R283" s="262"/>
      <c r="S283" s="262"/>
      <c r="T283" s="262"/>
      <c r="U283" s="262"/>
      <c r="V283" s="262"/>
      <c r="W283" s="262"/>
      <c r="X283" s="262"/>
      <c r="Y283" s="262"/>
      <c r="Z283" s="262"/>
      <c r="AA283" s="262"/>
      <c r="AB283" s="262"/>
      <c r="AC283" s="262"/>
      <c r="AD283" s="262"/>
      <c r="AE283" s="262"/>
      <c r="AF283" s="262"/>
      <c r="AG283" s="262"/>
      <c r="AH283" s="262"/>
      <c r="AI283" s="262"/>
      <c r="AJ283" s="262"/>
      <c r="AK283" s="263"/>
      <c r="AL283" s="263"/>
    </row>
    <row r="284" spans="1:38" s="264" customFormat="1">
      <c r="A284" s="247"/>
      <c r="B284" s="278"/>
      <c r="C284" s="769"/>
      <c r="D284" s="307"/>
      <c r="E284" s="307"/>
      <c r="F284" s="308"/>
      <c r="G284" s="308"/>
      <c r="H284" s="308"/>
      <c r="I284" s="309"/>
      <c r="J284" s="309"/>
      <c r="K284" s="307"/>
      <c r="L284" s="150"/>
      <c r="M284" s="262"/>
      <c r="N284" s="262"/>
      <c r="O284" s="262"/>
      <c r="P284" s="262"/>
      <c r="Q284" s="262"/>
      <c r="R284" s="262"/>
      <c r="S284" s="262"/>
      <c r="T284" s="262"/>
      <c r="U284" s="262"/>
      <c r="V284" s="262"/>
      <c r="W284" s="262"/>
      <c r="X284" s="262"/>
      <c r="Y284" s="262"/>
      <c r="Z284" s="262"/>
      <c r="AA284" s="262"/>
      <c r="AB284" s="262"/>
      <c r="AC284" s="262"/>
      <c r="AD284" s="262"/>
      <c r="AE284" s="262"/>
      <c r="AF284" s="262"/>
      <c r="AG284" s="262"/>
      <c r="AH284" s="262"/>
      <c r="AI284" s="262"/>
      <c r="AJ284" s="262"/>
      <c r="AK284" s="263"/>
      <c r="AL284" s="263"/>
    </row>
    <row r="285" spans="1:38" s="264" customFormat="1">
      <c r="A285" s="247"/>
      <c r="B285" s="278"/>
      <c r="C285" s="769"/>
      <c r="D285" s="307"/>
      <c r="E285" s="307"/>
      <c r="F285" s="308"/>
      <c r="G285" s="308"/>
      <c r="H285" s="308"/>
      <c r="I285" s="309"/>
      <c r="J285" s="309"/>
      <c r="K285" s="307"/>
      <c r="L285" s="150"/>
      <c r="M285" s="262"/>
      <c r="N285" s="262"/>
      <c r="O285" s="262"/>
      <c r="P285" s="262"/>
      <c r="Q285" s="262"/>
      <c r="R285" s="262"/>
      <c r="S285" s="262"/>
      <c r="T285" s="262"/>
      <c r="U285" s="262"/>
      <c r="V285" s="262"/>
      <c r="W285" s="262"/>
      <c r="X285" s="262"/>
      <c r="Y285" s="262"/>
      <c r="Z285" s="262"/>
      <c r="AA285" s="262"/>
      <c r="AB285" s="262"/>
      <c r="AC285" s="262"/>
      <c r="AD285" s="262"/>
      <c r="AE285" s="262"/>
      <c r="AF285" s="262"/>
      <c r="AG285" s="262"/>
      <c r="AH285" s="262"/>
      <c r="AI285" s="262"/>
      <c r="AJ285" s="262"/>
      <c r="AK285" s="263"/>
      <c r="AL285" s="263"/>
    </row>
    <row r="286" spans="1:38" s="264" customFormat="1">
      <c r="A286" s="247"/>
      <c r="B286" s="278"/>
      <c r="C286" s="769"/>
      <c r="D286" s="307"/>
      <c r="E286" s="307"/>
      <c r="F286" s="308"/>
      <c r="G286" s="308"/>
      <c r="H286" s="308"/>
      <c r="I286" s="309"/>
      <c r="J286" s="309"/>
      <c r="K286" s="307"/>
      <c r="L286" s="150"/>
      <c r="M286" s="262"/>
      <c r="N286" s="262"/>
      <c r="O286" s="262"/>
      <c r="P286" s="262"/>
      <c r="Q286" s="262"/>
      <c r="R286" s="262"/>
      <c r="S286" s="262"/>
      <c r="T286" s="262"/>
      <c r="U286" s="262"/>
      <c r="V286" s="262"/>
      <c r="W286" s="262"/>
      <c r="X286" s="262"/>
      <c r="Y286" s="262"/>
      <c r="Z286" s="262"/>
      <c r="AA286" s="262"/>
      <c r="AB286" s="262"/>
      <c r="AC286" s="262"/>
      <c r="AD286" s="262"/>
      <c r="AE286" s="262"/>
      <c r="AF286" s="262"/>
      <c r="AG286" s="262"/>
      <c r="AH286" s="262"/>
      <c r="AI286" s="262"/>
      <c r="AJ286" s="262"/>
      <c r="AK286" s="263"/>
      <c r="AL286" s="263"/>
    </row>
    <row r="287" spans="1:38" s="264" customFormat="1">
      <c r="A287" s="247"/>
      <c r="B287" s="278"/>
      <c r="C287" s="769"/>
      <c r="D287" s="307"/>
      <c r="E287" s="307"/>
      <c r="F287" s="308"/>
      <c r="G287" s="308"/>
      <c r="H287" s="308"/>
      <c r="I287" s="309"/>
      <c r="J287" s="309"/>
      <c r="K287" s="307"/>
      <c r="L287" s="150"/>
      <c r="M287" s="262"/>
      <c r="N287" s="262"/>
      <c r="O287" s="262"/>
      <c r="P287" s="262"/>
      <c r="Q287" s="262"/>
      <c r="R287" s="262"/>
      <c r="S287" s="262"/>
      <c r="T287" s="262"/>
      <c r="U287" s="262"/>
      <c r="V287" s="262"/>
      <c r="W287" s="262"/>
      <c r="X287" s="262"/>
      <c r="Y287" s="262"/>
      <c r="Z287" s="262"/>
      <c r="AA287" s="262"/>
      <c r="AB287" s="262"/>
      <c r="AC287" s="262"/>
      <c r="AD287" s="262"/>
      <c r="AE287" s="262"/>
      <c r="AF287" s="262"/>
      <c r="AG287" s="262"/>
      <c r="AH287" s="262"/>
      <c r="AI287" s="262"/>
      <c r="AJ287" s="262"/>
      <c r="AK287" s="263"/>
      <c r="AL287" s="263"/>
    </row>
    <row r="288" spans="1:38" s="264" customFormat="1">
      <c r="A288" s="247"/>
      <c r="B288" s="278"/>
      <c r="C288" s="769"/>
      <c r="D288" s="307"/>
      <c r="E288" s="307"/>
      <c r="F288" s="308"/>
      <c r="G288" s="308"/>
      <c r="H288" s="308"/>
      <c r="I288" s="309"/>
      <c r="J288" s="309"/>
      <c r="K288" s="307"/>
      <c r="L288" s="150"/>
      <c r="M288" s="262"/>
      <c r="N288" s="262"/>
      <c r="O288" s="262"/>
      <c r="P288" s="262"/>
      <c r="Q288" s="262"/>
      <c r="R288" s="262"/>
      <c r="S288" s="262"/>
      <c r="T288" s="262"/>
      <c r="U288" s="262"/>
      <c r="V288" s="262"/>
      <c r="W288" s="262"/>
      <c r="X288" s="262"/>
      <c r="Y288" s="262"/>
      <c r="Z288" s="262"/>
      <c r="AA288" s="262"/>
      <c r="AB288" s="262"/>
      <c r="AC288" s="262"/>
      <c r="AD288" s="262"/>
      <c r="AE288" s="262"/>
      <c r="AF288" s="262"/>
      <c r="AG288" s="262"/>
      <c r="AH288" s="262"/>
      <c r="AI288" s="262"/>
      <c r="AJ288" s="262"/>
      <c r="AK288" s="263"/>
      <c r="AL288" s="263"/>
    </row>
    <row r="289" spans="1:38" s="264" customFormat="1">
      <c r="A289" s="247"/>
      <c r="B289" s="278"/>
      <c r="C289" s="769"/>
      <c r="D289" s="307"/>
      <c r="E289" s="307"/>
      <c r="F289" s="308"/>
      <c r="G289" s="308"/>
      <c r="H289" s="308"/>
      <c r="I289" s="309"/>
      <c r="J289" s="309"/>
      <c r="K289" s="307"/>
      <c r="L289" s="150"/>
      <c r="M289" s="262"/>
      <c r="N289" s="262"/>
      <c r="O289" s="262"/>
      <c r="P289" s="262"/>
      <c r="Q289" s="262"/>
      <c r="R289" s="262"/>
      <c r="S289" s="262"/>
      <c r="T289" s="262"/>
      <c r="U289" s="262"/>
      <c r="V289" s="262"/>
      <c r="W289" s="262"/>
      <c r="X289" s="262"/>
      <c r="Y289" s="262"/>
      <c r="Z289" s="262"/>
      <c r="AA289" s="262"/>
      <c r="AB289" s="262"/>
      <c r="AC289" s="262"/>
      <c r="AD289" s="262"/>
      <c r="AE289" s="262"/>
      <c r="AF289" s="262"/>
      <c r="AG289" s="262"/>
      <c r="AH289" s="262"/>
      <c r="AI289" s="262"/>
      <c r="AJ289" s="262"/>
      <c r="AK289" s="263"/>
      <c r="AL289" s="263"/>
    </row>
    <row r="290" spans="1:38" s="264" customFormat="1">
      <c r="A290" s="247"/>
      <c r="B290" s="278"/>
      <c r="C290" s="769"/>
      <c r="D290" s="307"/>
      <c r="E290" s="307"/>
      <c r="F290" s="308"/>
      <c r="G290" s="308"/>
      <c r="H290" s="308"/>
      <c r="I290" s="309"/>
      <c r="J290" s="309"/>
      <c r="K290" s="307"/>
      <c r="L290" s="150"/>
      <c r="M290" s="262"/>
      <c r="N290" s="262"/>
      <c r="O290" s="262"/>
      <c r="P290" s="262"/>
      <c r="Q290" s="262"/>
      <c r="R290" s="262"/>
      <c r="S290" s="262"/>
      <c r="T290" s="262"/>
      <c r="U290" s="262"/>
      <c r="V290" s="262"/>
      <c r="W290" s="262"/>
      <c r="X290" s="262"/>
      <c r="Y290" s="262"/>
      <c r="Z290" s="262"/>
      <c r="AA290" s="262"/>
      <c r="AB290" s="262"/>
      <c r="AC290" s="262"/>
      <c r="AD290" s="262"/>
      <c r="AE290" s="262"/>
      <c r="AF290" s="262"/>
      <c r="AG290" s="262"/>
      <c r="AH290" s="262"/>
      <c r="AI290" s="262"/>
      <c r="AJ290" s="262"/>
      <c r="AK290" s="263"/>
      <c r="AL290" s="263"/>
    </row>
    <row r="291" spans="1:38" s="264" customFormat="1">
      <c r="A291" s="247"/>
      <c r="B291" s="278"/>
      <c r="C291" s="769"/>
      <c r="D291" s="307"/>
      <c r="E291" s="307"/>
      <c r="F291" s="308"/>
      <c r="G291" s="308"/>
      <c r="H291" s="308"/>
      <c r="I291" s="309"/>
      <c r="J291" s="309"/>
      <c r="K291" s="307"/>
      <c r="L291" s="150"/>
      <c r="M291" s="262"/>
      <c r="N291" s="262"/>
      <c r="O291" s="262"/>
      <c r="P291" s="262"/>
      <c r="Q291" s="262"/>
      <c r="R291" s="262"/>
      <c r="S291" s="262"/>
      <c r="T291" s="262"/>
      <c r="U291" s="262"/>
      <c r="V291" s="262"/>
      <c r="W291" s="262"/>
      <c r="X291" s="262"/>
      <c r="Y291" s="262"/>
      <c r="Z291" s="262"/>
      <c r="AA291" s="262"/>
      <c r="AB291" s="262"/>
      <c r="AC291" s="262"/>
      <c r="AD291" s="262"/>
      <c r="AE291" s="262"/>
      <c r="AF291" s="262"/>
      <c r="AG291" s="262"/>
      <c r="AH291" s="262"/>
      <c r="AI291" s="262"/>
      <c r="AJ291" s="262"/>
      <c r="AK291" s="263"/>
      <c r="AL291" s="263"/>
    </row>
    <row r="292" spans="1:38" s="264" customFormat="1">
      <c r="A292" s="247"/>
      <c r="B292" s="278"/>
      <c r="C292" s="769"/>
      <c r="D292" s="307"/>
      <c r="E292" s="307"/>
      <c r="F292" s="308"/>
      <c r="G292" s="308"/>
      <c r="H292" s="308"/>
      <c r="I292" s="309"/>
      <c r="J292" s="309"/>
      <c r="K292" s="307"/>
      <c r="L292" s="150"/>
      <c r="M292" s="262"/>
      <c r="N292" s="262"/>
      <c r="O292" s="262"/>
      <c r="P292" s="262"/>
      <c r="Q292" s="262"/>
      <c r="R292" s="262"/>
      <c r="S292" s="262"/>
      <c r="T292" s="262"/>
      <c r="U292" s="262"/>
      <c r="V292" s="262"/>
      <c r="W292" s="262"/>
      <c r="X292" s="262"/>
      <c r="Y292" s="262"/>
      <c r="Z292" s="262"/>
      <c r="AA292" s="262"/>
      <c r="AB292" s="262"/>
      <c r="AC292" s="262"/>
      <c r="AD292" s="262"/>
      <c r="AE292" s="262"/>
      <c r="AF292" s="262"/>
      <c r="AG292" s="262"/>
      <c r="AH292" s="262"/>
      <c r="AI292" s="262"/>
      <c r="AJ292" s="262"/>
      <c r="AK292" s="263"/>
      <c r="AL292" s="263"/>
    </row>
    <row r="293" spans="1:38" s="264" customFormat="1">
      <c r="A293" s="247"/>
      <c r="B293" s="278"/>
      <c r="C293" s="769"/>
      <c r="D293" s="307"/>
      <c r="E293" s="307"/>
      <c r="F293" s="308"/>
      <c r="G293" s="308"/>
      <c r="H293" s="308"/>
      <c r="I293" s="309"/>
      <c r="J293" s="309"/>
      <c r="K293" s="307"/>
      <c r="L293" s="150"/>
      <c r="M293" s="262"/>
      <c r="N293" s="262"/>
      <c r="O293" s="262"/>
      <c r="P293" s="262"/>
      <c r="Q293" s="262"/>
      <c r="R293" s="262"/>
      <c r="S293" s="262"/>
      <c r="T293" s="262"/>
      <c r="U293" s="262"/>
      <c r="V293" s="262"/>
      <c r="W293" s="262"/>
      <c r="X293" s="262"/>
      <c r="Y293" s="262"/>
      <c r="Z293" s="262"/>
      <c r="AA293" s="262"/>
      <c r="AB293" s="262"/>
      <c r="AC293" s="262"/>
      <c r="AD293" s="262"/>
      <c r="AE293" s="262"/>
      <c r="AF293" s="262"/>
      <c r="AG293" s="262"/>
      <c r="AH293" s="262"/>
      <c r="AI293" s="262"/>
      <c r="AJ293" s="262"/>
      <c r="AK293" s="263"/>
      <c r="AL293" s="263"/>
    </row>
    <row r="294" spans="1:38" s="264" customFormat="1">
      <c r="A294" s="247"/>
      <c r="B294" s="278"/>
      <c r="C294" s="769"/>
      <c r="D294" s="307"/>
      <c r="E294" s="307"/>
      <c r="F294" s="308"/>
      <c r="G294" s="308"/>
      <c r="H294" s="308"/>
      <c r="I294" s="309"/>
      <c r="J294" s="309"/>
      <c r="K294" s="307"/>
      <c r="L294" s="150"/>
      <c r="M294" s="262"/>
      <c r="N294" s="262"/>
      <c r="O294" s="262"/>
      <c r="P294" s="262"/>
      <c r="Q294" s="262"/>
      <c r="R294" s="262"/>
      <c r="S294" s="262"/>
      <c r="T294" s="262"/>
      <c r="U294" s="262"/>
      <c r="V294" s="262"/>
      <c r="W294" s="262"/>
      <c r="X294" s="262"/>
      <c r="Y294" s="262"/>
      <c r="Z294" s="262"/>
      <c r="AA294" s="262"/>
      <c r="AB294" s="262"/>
      <c r="AC294" s="262"/>
      <c r="AD294" s="262"/>
      <c r="AE294" s="262"/>
      <c r="AF294" s="262"/>
      <c r="AG294" s="262"/>
      <c r="AH294" s="262"/>
      <c r="AI294" s="262"/>
      <c r="AJ294" s="262"/>
      <c r="AK294" s="263"/>
      <c r="AL294" s="263"/>
    </row>
    <row r="295" spans="1:38" s="264" customFormat="1">
      <c r="A295" s="247"/>
      <c r="B295" s="278"/>
      <c r="C295" s="769"/>
      <c r="D295" s="307"/>
      <c r="E295" s="307"/>
      <c r="F295" s="308"/>
      <c r="G295" s="308"/>
      <c r="H295" s="308"/>
      <c r="I295" s="309"/>
      <c r="J295" s="309"/>
      <c r="K295" s="307"/>
      <c r="L295" s="150"/>
      <c r="M295" s="262"/>
      <c r="N295" s="262"/>
      <c r="O295" s="262"/>
      <c r="P295" s="262"/>
      <c r="Q295" s="262"/>
      <c r="R295" s="262"/>
      <c r="S295" s="262"/>
      <c r="T295" s="262"/>
      <c r="U295" s="262"/>
      <c r="V295" s="262"/>
      <c r="W295" s="262"/>
      <c r="X295" s="262"/>
      <c r="Y295" s="262"/>
      <c r="Z295" s="262"/>
      <c r="AA295" s="262"/>
      <c r="AB295" s="262"/>
      <c r="AC295" s="262"/>
      <c r="AD295" s="262"/>
      <c r="AE295" s="262"/>
      <c r="AF295" s="262"/>
      <c r="AG295" s="262"/>
      <c r="AH295" s="262"/>
      <c r="AI295" s="262"/>
      <c r="AJ295" s="262"/>
      <c r="AK295" s="263"/>
      <c r="AL295" s="263"/>
    </row>
    <row r="296" spans="1:38" s="264" customFormat="1">
      <c r="A296" s="247"/>
      <c r="B296" s="278"/>
      <c r="C296" s="769"/>
      <c r="D296" s="307"/>
      <c r="E296" s="307"/>
      <c r="F296" s="308"/>
      <c r="G296" s="308"/>
      <c r="H296" s="308"/>
      <c r="I296" s="309"/>
      <c r="J296" s="309"/>
      <c r="K296" s="307"/>
      <c r="L296" s="150"/>
      <c r="M296" s="262"/>
      <c r="N296" s="262"/>
      <c r="O296" s="262"/>
      <c r="P296" s="262"/>
      <c r="Q296" s="262"/>
      <c r="R296" s="262"/>
      <c r="S296" s="262"/>
      <c r="T296" s="262"/>
      <c r="U296" s="262"/>
      <c r="V296" s="262"/>
      <c r="W296" s="262"/>
      <c r="X296" s="262"/>
      <c r="Y296" s="262"/>
      <c r="Z296" s="262"/>
      <c r="AA296" s="262"/>
      <c r="AB296" s="262"/>
      <c r="AC296" s="262"/>
      <c r="AD296" s="262"/>
      <c r="AE296" s="262"/>
      <c r="AF296" s="262"/>
      <c r="AG296" s="262"/>
      <c r="AH296" s="262"/>
      <c r="AI296" s="262"/>
      <c r="AJ296" s="262"/>
      <c r="AK296" s="263"/>
      <c r="AL296" s="263"/>
    </row>
    <row r="297" spans="1:38" s="264" customFormat="1">
      <c r="A297" s="247"/>
      <c r="B297" s="278"/>
      <c r="C297" s="769"/>
      <c r="D297" s="307"/>
      <c r="E297" s="307"/>
      <c r="F297" s="308"/>
      <c r="G297" s="308"/>
      <c r="H297" s="308"/>
      <c r="I297" s="309"/>
      <c r="J297" s="309"/>
      <c r="K297" s="307"/>
      <c r="L297" s="150"/>
      <c r="M297" s="262"/>
      <c r="N297" s="262"/>
      <c r="O297" s="262"/>
      <c r="P297" s="262"/>
      <c r="Q297" s="262"/>
      <c r="R297" s="262"/>
      <c r="S297" s="262"/>
      <c r="T297" s="262"/>
      <c r="U297" s="262"/>
      <c r="V297" s="262"/>
      <c r="W297" s="262"/>
      <c r="X297" s="262"/>
      <c r="Y297" s="262"/>
      <c r="Z297" s="262"/>
      <c r="AA297" s="262"/>
      <c r="AB297" s="262"/>
      <c r="AC297" s="262"/>
      <c r="AD297" s="262"/>
      <c r="AE297" s="262"/>
      <c r="AF297" s="262"/>
      <c r="AG297" s="262"/>
      <c r="AH297" s="262"/>
      <c r="AI297" s="262"/>
      <c r="AJ297" s="262"/>
      <c r="AK297" s="263"/>
      <c r="AL297" s="263"/>
    </row>
    <row r="298" spans="1:38" s="264" customFormat="1">
      <c r="A298" s="247"/>
      <c r="B298" s="278"/>
      <c r="C298" s="769"/>
      <c r="D298" s="307"/>
      <c r="E298" s="307"/>
      <c r="F298" s="308"/>
      <c r="G298" s="308"/>
      <c r="H298" s="308"/>
      <c r="I298" s="309"/>
      <c r="J298" s="309"/>
      <c r="K298" s="307"/>
      <c r="L298" s="150"/>
      <c r="M298" s="262"/>
      <c r="N298" s="262"/>
      <c r="O298" s="262"/>
      <c r="P298" s="262"/>
      <c r="Q298" s="262"/>
      <c r="R298" s="262"/>
      <c r="S298" s="262"/>
      <c r="T298" s="262"/>
      <c r="U298" s="262"/>
      <c r="V298" s="262"/>
      <c r="W298" s="262"/>
      <c r="X298" s="262"/>
      <c r="Y298" s="262"/>
      <c r="Z298" s="262"/>
      <c r="AA298" s="262"/>
      <c r="AB298" s="262"/>
      <c r="AC298" s="262"/>
      <c r="AD298" s="262"/>
      <c r="AE298" s="262"/>
      <c r="AF298" s="262"/>
      <c r="AG298" s="262"/>
      <c r="AH298" s="262"/>
      <c r="AI298" s="262"/>
      <c r="AJ298" s="262"/>
      <c r="AK298" s="263"/>
      <c r="AL298" s="263"/>
    </row>
    <row r="299" spans="1:38" s="264" customFormat="1">
      <c r="A299" s="247"/>
      <c r="B299" s="278"/>
      <c r="C299" s="769"/>
      <c r="D299" s="307"/>
      <c r="E299" s="307"/>
      <c r="F299" s="308"/>
      <c r="G299" s="308"/>
      <c r="H299" s="308"/>
      <c r="I299" s="309"/>
      <c r="J299" s="309"/>
      <c r="K299" s="307"/>
      <c r="L299" s="150"/>
      <c r="M299" s="262"/>
      <c r="N299" s="262"/>
      <c r="O299" s="262"/>
      <c r="P299" s="262"/>
      <c r="Q299" s="262"/>
      <c r="R299" s="262"/>
      <c r="S299" s="262"/>
      <c r="T299" s="262"/>
      <c r="U299" s="262"/>
      <c r="V299" s="262"/>
      <c r="W299" s="262"/>
      <c r="X299" s="262"/>
      <c r="Y299" s="262"/>
      <c r="Z299" s="262"/>
      <c r="AA299" s="262"/>
      <c r="AB299" s="262"/>
      <c r="AC299" s="262"/>
      <c r="AD299" s="262"/>
      <c r="AE299" s="262"/>
      <c r="AF299" s="262"/>
      <c r="AG299" s="262"/>
      <c r="AH299" s="262"/>
      <c r="AI299" s="262"/>
      <c r="AJ299" s="262"/>
      <c r="AK299" s="263"/>
      <c r="AL299" s="263"/>
    </row>
    <row r="300" spans="1:38" s="264" customFormat="1">
      <c r="A300" s="247"/>
      <c r="B300" s="278"/>
      <c r="C300" s="769"/>
      <c r="D300" s="307"/>
      <c r="E300" s="307"/>
      <c r="F300" s="308"/>
      <c r="G300" s="308"/>
      <c r="H300" s="308"/>
      <c r="I300" s="309"/>
      <c r="J300" s="309"/>
      <c r="K300" s="307"/>
      <c r="L300" s="150"/>
      <c r="M300" s="262"/>
      <c r="N300" s="262"/>
      <c r="O300" s="262"/>
      <c r="P300" s="262"/>
      <c r="Q300" s="262"/>
      <c r="R300" s="262"/>
      <c r="S300" s="262"/>
      <c r="T300" s="262"/>
      <c r="U300" s="262"/>
      <c r="V300" s="262"/>
      <c r="W300" s="262"/>
      <c r="X300" s="262"/>
      <c r="Y300" s="262"/>
      <c r="Z300" s="262"/>
      <c r="AA300" s="262"/>
      <c r="AB300" s="262"/>
      <c r="AC300" s="262"/>
      <c r="AD300" s="262"/>
      <c r="AE300" s="262"/>
      <c r="AF300" s="262"/>
      <c r="AG300" s="262"/>
      <c r="AH300" s="262"/>
      <c r="AI300" s="262"/>
      <c r="AJ300" s="262"/>
      <c r="AK300" s="263"/>
      <c r="AL300" s="263"/>
    </row>
    <row r="301" spans="1:38" s="264" customFormat="1">
      <c r="A301" s="247"/>
      <c r="B301" s="278"/>
      <c r="C301" s="769"/>
      <c r="D301" s="307"/>
      <c r="E301" s="307"/>
      <c r="F301" s="308"/>
      <c r="G301" s="308"/>
      <c r="H301" s="308"/>
      <c r="I301" s="309"/>
      <c r="J301" s="309"/>
      <c r="K301" s="307"/>
      <c r="L301" s="150"/>
      <c r="M301" s="262"/>
      <c r="N301" s="262"/>
      <c r="O301" s="262"/>
      <c r="P301" s="262"/>
      <c r="Q301" s="262"/>
      <c r="R301" s="262"/>
      <c r="S301" s="262"/>
      <c r="T301" s="262"/>
      <c r="U301" s="262"/>
      <c r="V301" s="262"/>
      <c r="W301" s="262"/>
      <c r="X301" s="262"/>
      <c r="Y301" s="262"/>
      <c r="Z301" s="262"/>
      <c r="AA301" s="262"/>
      <c r="AB301" s="262"/>
      <c r="AC301" s="262"/>
      <c r="AD301" s="262"/>
      <c r="AE301" s="262"/>
      <c r="AF301" s="262"/>
      <c r="AG301" s="262"/>
      <c r="AH301" s="262"/>
      <c r="AI301" s="262"/>
      <c r="AJ301" s="262"/>
      <c r="AK301" s="263"/>
      <c r="AL301" s="263"/>
    </row>
    <row r="302" spans="1:38" s="264" customFormat="1">
      <c r="A302" s="247"/>
      <c r="B302" s="278"/>
      <c r="C302" s="769"/>
      <c r="D302" s="307"/>
      <c r="E302" s="307"/>
      <c r="F302" s="308"/>
      <c r="G302" s="308"/>
      <c r="H302" s="308"/>
      <c r="I302" s="309"/>
      <c r="J302" s="309"/>
      <c r="K302" s="307"/>
      <c r="L302" s="150"/>
      <c r="M302" s="262"/>
      <c r="N302" s="262"/>
      <c r="O302" s="262"/>
      <c r="P302" s="262"/>
      <c r="Q302" s="262"/>
      <c r="R302" s="262"/>
      <c r="S302" s="262"/>
      <c r="T302" s="262"/>
      <c r="U302" s="262"/>
      <c r="V302" s="262"/>
      <c r="W302" s="262"/>
      <c r="X302" s="262"/>
      <c r="Y302" s="262"/>
      <c r="Z302" s="262"/>
      <c r="AA302" s="262"/>
      <c r="AB302" s="262"/>
      <c r="AC302" s="262"/>
      <c r="AD302" s="262"/>
      <c r="AE302" s="262"/>
      <c r="AF302" s="262"/>
      <c r="AG302" s="262"/>
      <c r="AH302" s="262"/>
      <c r="AI302" s="262"/>
      <c r="AJ302" s="262"/>
      <c r="AK302" s="263"/>
      <c r="AL302" s="263"/>
    </row>
    <row r="303" spans="1:38" s="264" customFormat="1">
      <c r="A303" s="247"/>
      <c r="B303" s="278"/>
      <c r="C303" s="769"/>
      <c r="D303" s="307"/>
      <c r="E303" s="307"/>
      <c r="F303" s="308"/>
      <c r="G303" s="308"/>
      <c r="H303" s="308"/>
      <c r="I303" s="309"/>
      <c r="J303" s="309"/>
      <c r="K303" s="307"/>
      <c r="L303" s="150"/>
      <c r="M303" s="262"/>
      <c r="N303" s="262"/>
      <c r="O303" s="262"/>
      <c r="P303" s="262"/>
      <c r="Q303" s="262"/>
      <c r="R303" s="262"/>
      <c r="S303" s="262"/>
      <c r="T303" s="262"/>
      <c r="U303" s="262"/>
      <c r="V303" s="262"/>
      <c r="W303" s="262"/>
      <c r="X303" s="262"/>
      <c r="Y303" s="262"/>
      <c r="Z303" s="262"/>
      <c r="AA303" s="262"/>
      <c r="AB303" s="262"/>
      <c r="AC303" s="262"/>
      <c r="AD303" s="262"/>
      <c r="AE303" s="262"/>
      <c r="AF303" s="262"/>
      <c r="AG303" s="262"/>
      <c r="AH303" s="262"/>
      <c r="AI303" s="262"/>
      <c r="AJ303" s="262"/>
      <c r="AK303" s="263"/>
      <c r="AL303" s="263"/>
    </row>
    <row r="304" spans="1:38" s="264" customFormat="1">
      <c r="A304" s="247"/>
      <c r="B304" s="278"/>
      <c r="C304" s="769"/>
      <c r="D304" s="307"/>
      <c r="E304" s="307"/>
      <c r="F304" s="308"/>
      <c r="G304" s="308"/>
      <c r="H304" s="308"/>
      <c r="I304" s="309"/>
      <c r="J304" s="309"/>
      <c r="K304" s="307"/>
      <c r="L304" s="150"/>
      <c r="M304" s="262"/>
      <c r="N304" s="262"/>
      <c r="O304" s="262"/>
      <c r="P304" s="262"/>
      <c r="Q304" s="262"/>
      <c r="R304" s="262"/>
      <c r="S304" s="262"/>
      <c r="T304" s="262"/>
      <c r="U304" s="262"/>
      <c r="V304" s="262"/>
      <c r="W304" s="262"/>
      <c r="X304" s="262"/>
      <c r="Y304" s="262"/>
      <c r="Z304" s="262"/>
      <c r="AA304" s="262"/>
      <c r="AB304" s="262"/>
      <c r="AC304" s="262"/>
      <c r="AD304" s="262"/>
      <c r="AE304" s="262"/>
      <c r="AF304" s="262"/>
      <c r="AG304" s="262"/>
      <c r="AH304" s="262"/>
      <c r="AI304" s="262"/>
      <c r="AJ304" s="262"/>
      <c r="AK304" s="263"/>
      <c r="AL304" s="263"/>
    </row>
    <row r="305" spans="1:38" s="264" customFormat="1">
      <c r="A305" s="247"/>
      <c r="B305" s="278"/>
      <c r="C305" s="769"/>
      <c r="D305" s="307"/>
      <c r="E305" s="307"/>
      <c r="F305" s="308"/>
      <c r="G305" s="308"/>
      <c r="H305" s="308"/>
      <c r="I305" s="309"/>
      <c r="J305" s="309"/>
      <c r="K305" s="307"/>
      <c r="L305" s="150"/>
      <c r="M305" s="262"/>
      <c r="N305" s="262"/>
      <c r="O305" s="262"/>
      <c r="P305" s="262"/>
      <c r="Q305" s="262"/>
      <c r="R305" s="262"/>
      <c r="S305" s="262"/>
      <c r="T305" s="262"/>
      <c r="U305" s="262"/>
      <c r="V305" s="262"/>
      <c r="W305" s="262"/>
      <c r="X305" s="262"/>
      <c r="Y305" s="262"/>
      <c r="Z305" s="262"/>
      <c r="AA305" s="262"/>
      <c r="AB305" s="262"/>
      <c r="AC305" s="262"/>
      <c r="AD305" s="262"/>
      <c r="AE305" s="262"/>
      <c r="AF305" s="262"/>
      <c r="AG305" s="262"/>
      <c r="AH305" s="262"/>
      <c r="AI305" s="262"/>
      <c r="AJ305" s="262"/>
      <c r="AK305" s="263"/>
      <c r="AL305" s="263"/>
    </row>
    <row r="306" spans="1:38" s="264" customFormat="1">
      <c r="A306" s="247"/>
      <c r="B306" s="278"/>
      <c r="C306" s="769"/>
      <c r="D306" s="307"/>
      <c r="E306" s="307"/>
      <c r="F306" s="308"/>
      <c r="G306" s="308"/>
      <c r="H306" s="308"/>
      <c r="I306" s="309"/>
      <c r="J306" s="309"/>
      <c r="K306" s="307"/>
      <c r="L306" s="150"/>
      <c r="M306" s="262"/>
      <c r="N306" s="262"/>
      <c r="O306" s="262"/>
      <c r="P306" s="262"/>
      <c r="Q306" s="262"/>
      <c r="R306" s="262"/>
      <c r="S306" s="262"/>
      <c r="T306" s="262"/>
      <c r="U306" s="262"/>
      <c r="V306" s="262"/>
      <c r="W306" s="262"/>
      <c r="X306" s="262"/>
      <c r="Y306" s="262"/>
      <c r="Z306" s="262"/>
      <c r="AA306" s="262"/>
      <c r="AB306" s="262"/>
      <c r="AC306" s="262"/>
      <c r="AD306" s="262"/>
      <c r="AE306" s="262"/>
      <c r="AF306" s="262"/>
      <c r="AG306" s="262"/>
      <c r="AH306" s="262"/>
      <c r="AI306" s="262"/>
      <c r="AJ306" s="262"/>
      <c r="AK306" s="263"/>
      <c r="AL306" s="263"/>
    </row>
    <row r="307" spans="1:38" s="264" customFormat="1">
      <c r="A307" s="247"/>
      <c r="B307" s="278"/>
      <c r="C307" s="769"/>
      <c r="D307" s="307"/>
      <c r="E307" s="307"/>
      <c r="F307" s="308"/>
      <c r="G307" s="308"/>
      <c r="H307" s="308"/>
      <c r="I307" s="309"/>
      <c r="J307" s="309"/>
      <c r="K307" s="307"/>
      <c r="L307" s="150"/>
      <c r="M307" s="262"/>
      <c r="N307" s="262"/>
      <c r="O307" s="262"/>
      <c r="P307" s="262"/>
      <c r="Q307" s="262"/>
      <c r="R307" s="262"/>
      <c r="S307" s="262"/>
      <c r="T307" s="262"/>
      <c r="U307" s="262"/>
      <c r="V307" s="262"/>
      <c r="W307" s="262"/>
      <c r="X307" s="262"/>
      <c r="Y307" s="262"/>
      <c r="Z307" s="262"/>
      <c r="AA307" s="262"/>
      <c r="AB307" s="262"/>
      <c r="AC307" s="262"/>
      <c r="AD307" s="262"/>
      <c r="AE307" s="262"/>
      <c r="AF307" s="262"/>
      <c r="AG307" s="262"/>
      <c r="AH307" s="262"/>
      <c r="AI307" s="262"/>
      <c r="AJ307" s="262"/>
      <c r="AK307" s="263"/>
      <c r="AL307" s="263"/>
    </row>
    <row r="308" spans="1:38" s="264" customFormat="1">
      <c r="A308" s="247"/>
      <c r="B308" s="278"/>
      <c r="C308" s="769"/>
      <c r="D308" s="307"/>
      <c r="E308" s="307"/>
      <c r="F308" s="308"/>
      <c r="G308" s="308"/>
      <c r="H308" s="308"/>
      <c r="I308" s="309"/>
      <c r="J308" s="309"/>
      <c r="K308" s="307"/>
      <c r="L308" s="150"/>
      <c r="M308" s="262"/>
      <c r="N308" s="262"/>
      <c r="O308" s="262"/>
      <c r="P308" s="262"/>
      <c r="Q308" s="262"/>
      <c r="R308" s="262"/>
      <c r="S308" s="262"/>
      <c r="T308" s="262"/>
      <c r="U308" s="262"/>
      <c r="V308" s="262"/>
      <c r="W308" s="262"/>
      <c r="X308" s="262"/>
      <c r="Y308" s="262"/>
      <c r="Z308" s="262"/>
      <c r="AA308" s="262"/>
      <c r="AB308" s="262"/>
      <c r="AC308" s="262"/>
      <c r="AD308" s="262"/>
      <c r="AE308" s="262"/>
      <c r="AF308" s="262"/>
      <c r="AG308" s="262"/>
      <c r="AH308" s="262"/>
      <c r="AI308" s="262"/>
      <c r="AJ308" s="262"/>
      <c r="AK308" s="263"/>
      <c r="AL308" s="263"/>
    </row>
    <row r="309" spans="1:38" s="264" customFormat="1">
      <c r="A309" s="247"/>
      <c r="B309" s="278"/>
      <c r="C309" s="769"/>
      <c r="D309" s="307"/>
      <c r="E309" s="307"/>
      <c r="F309" s="308"/>
      <c r="G309" s="308"/>
      <c r="H309" s="308"/>
      <c r="I309" s="309"/>
      <c r="J309" s="309"/>
      <c r="K309" s="307"/>
      <c r="L309" s="150"/>
      <c r="M309" s="262"/>
      <c r="N309" s="262"/>
      <c r="O309" s="262"/>
      <c r="P309" s="262"/>
      <c r="Q309" s="262"/>
      <c r="R309" s="262"/>
      <c r="S309" s="262"/>
      <c r="T309" s="262"/>
      <c r="U309" s="262"/>
      <c r="V309" s="262"/>
      <c r="W309" s="262"/>
      <c r="X309" s="262"/>
      <c r="Y309" s="262"/>
      <c r="Z309" s="262"/>
      <c r="AA309" s="262"/>
      <c r="AB309" s="262"/>
      <c r="AC309" s="262"/>
      <c r="AD309" s="262"/>
      <c r="AE309" s="262"/>
      <c r="AF309" s="262"/>
      <c r="AG309" s="262"/>
      <c r="AH309" s="262"/>
      <c r="AI309" s="262"/>
      <c r="AJ309" s="262"/>
      <c r="AK309" s="263"/>
      <c r="AL309" s="263"/>
    </row>
    <row r="310" spans="1:38" s="264" customFormat="1">
      <c r="A310" s="247"/>
      <c r="B310" s="278"/>
      <c r="C310" s="769"/>
      <c r="D310" s="307"/>
      <c r="E310" s="307"/>
      <c r="F310" s="308"/>
      <c r="G310" s="308"/>
      <c r="H310" s="308"/>
      <c r="I310" s="309"/>
      <c r="J310" s="309"/>
      <c r="K310" s="307"/>
      <c r="L310" s="150"/>
      <c r="M310" s="262"/>
      <c r="N310" s="262"/>
      <c r="O310" s="262"/>
      <c r="P310" s="262"/>
      <c r="Q310" s="262"/>
      <c r="R310" s="262"/>
      <c r="S310" s="262"/>
      <c r="T310" s="262"/>
      <c r="U310" s="262"/>
      <c r="V310" s="262"/>
      <c r="W310" s="262"/>
      <c r="X310" s="262"/>
      <c r="Y310" s="262"/>
      <c r="Z310" s="262"/>
      <c r="AA310" s="262"/>
      <c r="AB310" s="262"/>
      <c r="AC310" s="262"/>
      <c r="AD310" s="262"/>
      <c r="AE310" s="262"/>
      <c r="AF310" s="262"/>
      <c r="AG310" s="262"/>
      <c r="AH310" s="262"/>
      <c r="AI310" s="262"/>
      <c r="AJ310" s="262"/>
      <c r="AK310" s="263"/>
      <c r="AL310" s="263"/>
    </row>
    <row r="311" spans="1:38" s="264" customFormat="1">
      <c r="A311" s="247"/>
      <c r="B311" s="278"/>
      <c r="C311" s="769"/>
      <c r="D311" s="307"/>
      <c r="E311" s="307"/>
      <c r="F311" s="308"/>
      <c r="G311" s="308"/>
      <c r="H311" s="308"/>
      <c r="I311" s="309"/>
      <c r="J311" s="309"/>
      <c r="K311" s="307"/>
      <c r="L311" s="150"/>
      <c r="M311" s="262"/>
      <c r="N311" s="262"/>
      <c r="O311" s="262"/>
      <c r="P311" s="262"/>
      <c r="Q311" s="262"/>
      <c r="R311" s="262"/>
      <c r="S311" s="262"/>
      <c r="T311" s="262"/>
      <c r="U311" s="262"/>
      <c r="V311" s="262"/>
      <c r="W311" s="262"/>
      <c r="X311" s="262"/>
      <c r="Y311" s="262"/>
      <c r="Z311" s="262"/>
      <c r="AA311" s="262"/>
      <c r="AB311" s="262"/>
      <c r="AC311" s="262"/>
      <c r="AD311" s="262"/>
      <c r="AE311" s="262"/>
      <c r="AF311" s="262"/>
      <c r="AG311" s="262"/>
      <c r="AH311" s="262"/>
      <c r="AI311" s="262"/>
      <c r="AJ311" s="262"/>
      <c r="AK311" s="263"/>
      <c r="AL311" s="263"/>
    </row>
    <row r="312" spans="1:38" s="264" customFormat="1">
      <c r="A312" s="247"/>
      <c r="B312" s="278"/>
      <c r="C312" s="769"/>
      <c r="D312" s="307"/>
      <c r="E312" s="307"/>
      <c r="F312" s="308"/>
      <c r="G312" s="308"/>
      <c r="H312" s="308"/>
      <c r="I312" s="309"/>
      <c r="J312" s="309"/>
      <c r="K312" s="307"/>
      <c r="L312" s="150"/>
      <c r="M312" s="262"/>
      <c r="N312" s="262"/>
      <c r="O312" s="262"/>
      <c r="P312" s="262"/>
      <c r="Q312" s="262"/>
      <c r="R312" s="262"/>
      <c r="S312" s="262"/>
      <c r="T312" s="262"/>
      <c r="U312" s="262"/>
      <c r="V312" s="262"/>
      <c r="W312" s="262"/>
      <c r="X312" s="262"/>
      <c r="Y312" s="262"/>
      <c r="Z312" s="262"/>
      <c r="AA312" s="262"/>
      <c r="AB312" s="262"/>
      <c r="AC312" s="262"/>
      <c r="AD312" s="262"/>
      <c r="AE312" s="262"/>
      <c r="AF312" s="262"/>
      <c r="AG312" s="262"/>
      <c r="AH312" s="262"/>
      <c r="AI312" s="262"/>
      <c r="AJ312" s="262"/>
      <c r="AK312" s="263"/>
      <c r="AL312" s="263"/>
    </row>
    <row r="313" spans="1:38" s="264" customFormat="1">
      <c r="A313" s="247"/>
      <c r="B313" s="278"/>
      <c r="C313" s="769"/>
      <c r="D313" s="307"/>
      <c r="E313" s="307"/>
      <c r="F313" s="308"/>
      <c r="G313" s="308"/>
      <c r="H313" s="308"/>
      <c r="I313" s="309"/>
      <c r="J313" s="309"/>
      <c r="K313" s="307"/>
      <c r="L313" s="150"/>
      <c r="M313" s="262"/>
      <c r="N313" s="262"/>
      <c r="O313" s="262"/>
      <c r="P313" s="262"/>
      <c r="Q313" s="262"/>
      <c r="R313" s="262"/>
      <c r="S313" s="262"/>
      <c r="T313" s="262"/>
      <c r="U313" s="262"/>
      <c r="V313" s="262"/>
      <c r="W313" s="262"/>
      <c r="X313" s="262"/>
      <c r="Y313" s="262"/>
      <c r="Z313" s="262"/>
      <c r="AA313" s="262"/>
      <c r="AB313" s="262"/>
      <c r="AC313" s="262"/>
      <c r="AD313" s="262"/>
      <c r="AE313" s="262"/>
      <c r="AF313" s="262"/>
      <c r="AG313" s="262"/>
      <c r="AH313" s="262"/>
      <c r="AI313" s="262"/>
      <c r="AJ313" s="262"/>
      <c r="AK313" s="263"/>
      <c r="AL313" s="263"/>
    </row>
    <row r="314" spans="1:38" s="264" customFormat="1">
      <c r="A314" s="247"/>
      <c r="B314" s="278"/>
      <c r="C314" s="769"/>
      <c r="D314" s="307"/>
      <c r="E314" s="307"/>
      <c r="F314" s="308"/>
      <c r="G314" s="308"/>
      <c r="H314" s="308"/>
      <c r="I314" s="309"/>
      <c r="J314" s="309"/>
      <c r="K314" s="307"/>
      <c r="L314" s="150"/>
      <c r="M314" s="262"/>
      <c r="N314" s="262"/>
      <c r="O314" s="262"/>
      <c r="P314" s="262"/>
      <c r="Q314" s="262"/>
      <c r="R314" s="262"/>
      <c r="S314" s="262"/>
      <c r="T314" s="262"/>
      <c r="U314" s="262"/>
      <c r="V314" s="262"/>
      <c r="W314" s="262"/>
      <c r="X314" s="262"/>
      <c r="Y314" s="262"/>
      <c r="Z314" s="262"/>
      <c r="AA314" s="262"/>
      <c r="AB314" s="262"/>
      <c r="AC314" s="262"/>
      <c r="AD314" s="262"/>
      <c r="AE314" s="262"/>
      <c r="AF314" s="262"/>
      <c r="AG314" s="262"/>
      <c r="AH314" s="262"/>
      <c r="AI314" s="262"/>
      <c r="AJ314" s="262"/>
      <c r="AK314" s="263"/>
      <c r="AL314" s="263"/>
    </row>
    <row r="315" spans="1:38" s="264" customFormat="1">
      <c r="A315" s="247"/>
      <c r="B315" s="278"/>
      <c r="C315" s="769"/>
      <c r="D315" s="307"/>
      <c r="E315" s="307"/>
      <c r="F315" s="308"/>
      <c r="G315" s="308"/>
      <c r="H315" s="308"/>
      <c r="I315" s="309"/>
      <c r="J315" s="309"/>
      <c r="K315" s="307"/>
      <c r="L315" s="150"/>
      <c r="M315" s="262"/>
      <c r="N315" s="262"/>
      <c r="O315" s="262"/>
      <c r="P315" s="262"/>
      <c r="Q315" s="262"/>
      <c r="R315" s="262"/>
      <c r="S315" s="262"/>
      <c r="T315" s="262"/>
      <c r="U315" s="262"/>
      <c r="V315" s="262"/>
      <c r="W315" s="262"/>
      <c r="X315" s="262"/>
      <c r="Y315" s="262"/>
      <c r="Z315" s="262"/>
      <c r="AA315" s="262"/>
      <c r="AB315" s="262"/>
      <c r="AC315" s="262"/>
      <c r="AD315" s="262"/>
      <c r="AE315" s="262"/>
      <c r="AF315" s="262"/>
      <c r="AG315" s="262"/>
      <c r="AH315" s="262"/>
      <c r="AI315" s="262"/>
      <c r="AJ315" s="262"/>
      <c r="AK315" s="263"/>
      <c r="AL315" s="263"/>
    </row>
    <row r="316" spans="1:38" s="264" customFormat="1">
      <c r="A316" s="247"/>
      <c r="B316" s="278"/>
      <c r="C316" s="769"/>
      <c r="D316" s="307"/>
      <c r="E316" s="307"/>
      <c r="F316" s="308"/>
      <c r="G316" s="308"/>
      <c r="H316" s="308"/>
      <c r="I316" s="309"/>
      <c r="J316" s="309"/>
      <c r="K316" s="307"/>
      <c r="L316" s="150"/>
      <c r="M316" s="262"/>
      <c r="N316" s="262"/>
      <c r="O316" s="262"/>
      <c r="P316" s="262"/>
      <c r="Q316" s="262"/>
      <c r="R316" s="262"/>
      <c r="S316" s="262"/>
      <c r="T316" s="262"/>
      <c r="U316" s="262"/>
      <c r="V316" s="262"/>
      <c r="W316" s="262"/>
      <c r="X316" s="262"/>
      <c r="Y316" s="262"/>
      <c r="Z316" s="262"/>
      <c r="AA316" s="262"/>
      <c r="AB316" s="262"/>
      <c r="AC316" s="262"/>
      <c r="AD316" s="262"/>
      <c r="AE316" s="262"/>
      <c r="AF316" s="262"/>
      <c r="AG316" s="262"/>
      <c r="AH316" s="262"/>
      <c r="AI316" s="262"/>
      <c r="AJ316" s="262"/>
      <c r="AK316" s="263"/>
      <c r="AL316" s="263"/>
    </row>
    <row r="317" spans="1:38" s="264" customFormat="1">
      <c r="A317" s="247"/>
      <c r="B317" s="278"/>
      <c r="C317" s="769"/>
      <c r="D317" s="307"/>
      <c r="E317" s="307"/>
      <c r="F317" s="308"/>
      <c r="G317" s="308"/>
      <c r="H317" s="308"/>
      <c r="I317" s="309"/>
      <c r="J317" s="309"/>
      <c r="K317" s="307"/>
      <c r="L317" s="150"/>
      <c r="M317" s="262"/>
      <c r="N317" s="262"/>
      <c r="O317" s="262"/>
      <c r="P317" s="262"/>
      <c r="Q317" s="262"/>
      <c r="R317" s="262"/>
      <c r="S317" s="262"/>
      <c r="T317" s="262"/>
      <c r="U317" s="262"/>
      <c r="V317" s="262"/>
      <c r="W317" s="262"/>
      <c r="X317" s="262"/>
      <c r="Y317" s="262"/>
      <c r="Z317" s="262"/>
      <c r="AA317" s="262"/>
      <c r="AB317" s="262"/>
      <c r="AC317" s="262"/>
      <c r="AD317" s="262"/>
      <c r="AE317" s="262"/>
      <c r="AF317" s="262"/>
      <c r="AG317" s="262"/>
      <c r="AH317" s="262"/>
      <c r="AI317" s="262"/>
      <c r="AJ317" s="262"/>
      <c r="AK317" s="263"/>
      <c r="AL317" s="263"/>
    </row>
    <row r="318" spans="1:38" s="264" customFormat="1">
      <c r="A318" s="247"/>
      <c r="B318" s="278"/>
      <c r="C318" s="769"/>
      <c r="D318" s="307"/>
      <c r="E318" s="307"/>
      <c r="F318" s="308"/>
      <c r="G318" s="308"/>
      <c r="H318" s="308"/>
      <c r="I318" s="309"/>
      <c r="J318" s="309"/>
      <c r="K318" s="307"/>
      <c r="L318" s="150"/>
      <c r="M318" s="262"/>
      <c r="N318" s="262"/>
      <c r="O318" s="262"/>
      <c r="P318" s="262"/>
      <c r="Q318" s="262"/>
      <c r="R318" s="262"/>
      <c r="S318" s="262"/>
      <c r="T318" s="262"/>
      <c r="U318" s="262"/>
      <c r="V318" s="262"/>
      <c r="W318" s="262"/>
      <c r="X318" s="262"/>
      <c r="Y318" s="262"/>
      <c r="Z318" s="262"/>
      <c r="AA318" s="262"/>
      <c r="AB318" s="262"/>
      <c r="AC318" s="262"/>
      <c r="AD318" s="262"/>
      <c r="AE318" s="262"/>
      <c r="AF318" s="262"/>
      <c r="AG318" s="262"/>
      <c r="AH318" s="262"/>
      <c r="AI318" s="262"/>
      <c r="AJ318" s="262"/>
      <c r="AK318" s="263"/>
      <c r="AL318" s="263"/>
    </row>
    <row r="319" spans="1:38" s="264" customFormat="1">
      <c r="A319" s="247"/>
      <c r="B319" s="278"/>
      <c r="C319" s="769"/>
      <c r="D319" s="307"/>
      <c r="E319" s="307"/>
      <c r="F319" s="308"/>
      <c r="G319" s="308"/>
      <c r="H319" s="308"/>
      <c r="I319" s="309"/>
      <c r="J319" s="309"/>
      <c r="K319" s="307"/>
      <c r="L319" s="150"/>
      <c r="M319" s="262"/>
      <c r="N319" s="262"/>
      <c r="O319" s="262"/>
      <c r="P319" s="262"/>
      <c r="Q319" s="262"/>
      <c r="R319" s="262"/>
      <c r="S319" s="262"/>
      <c r="T319" s="262"/>
      <c r="U319" s="262"/>
      <c r="V319" s="262"/>
      <c r="W319" s="262"/>
      <c r="X319" s="262"/>
      <c r="Y319" s="262"/>
      <c r="Z319" s="262"/>
      <c r="AA319" s="262"/>
      <c r="AB319" s="262"/>
      <c r="AC319" s="262"/>
      <c r="AD319" s="262"/>
      <c r="AE319" s="262"/>
      <c r="AF319" s="262"/>
      <c r="AG319" s="262"/>
      <c r="AH319" s="262"/>
      <c r="AI319" s="262"/>
      <c r="AJ319" s="262"/>
      <c r="AK319" s="263"/>
      <c r="AL319" s="263"/>
    </row>
    <row r="320" spans="1:38" s="264" customFormat="1">
      <c r="A320" s="247"/>
      <c r="B320" s="278"/>
      <c r="C320" s="769"/>
      <c r="D320" s="307"/>
      <c r="E320" s="307"/>
      <c r="F320" s="308"/>
      <c r="G320" s="308"/>
      <c r="H320" s="308"/>
      <c r="I320" s="309"/>
      <c r="J320" s="309"/>
      <c r="K320" s="307"/>
      <c r="L320" s="150"/>
      <c r="M320" s="262"/>
      <c r="N320" s="262"/>
      <c r="O320" s="262"/>
      <c r="P320" s="262"/>
      <c r="Q320" s="262"/>
      <c r="R320" s="262"/>
      <c r="S320" s="262"/>
      <c r="T320" s="262"/>
      <c r="U320" s="262"/>
      <c r="V320" s="262"/>
      <c r="W320" s="262"/>
      <c r="X320" s="262"/>
      <c r="Y320" s="262"/>
      <c r="Z320" s="262"/>
      <c r="AA320" s="262"/>
      <c r="AB320" s="262"/>
      <c r="AC320" s="262"/>
      <c r="AD320" s="262"/>
      <c r="AE320" s="262"/>
      <c r="AF320" s="262"/>
      <c r="AG320" s="262"/>
      <c r="AH320" s="262"/>
      <c r="AI320" s="262"/>
      <c r="AJ320" s="262"/>
      <c r="AK320" s="263"/>
      <c r="AL320" s="263"/>
    </row>
    <row r="321" spans="1:38" s="264" customFormat="1">
      <c r="A321" s="247"/>
      <c r="B321" s="278"/>
      <c r="C321" s="769"/>
      <c r="D321" s="307"/>
      <c r="E321" s="307"/>
      <c r="F321" s="308"/>
      <c r="G321" s="308"/>
      <c r="H321" s="308"/>
      <c r="I321" s="309"/>
      <c r="J321" s="309"/>
      <c r="K321" s="307"/>
      <c r="L321" s="150"/>
      <c r="M321" s="262"/>
      <c r="N321" s="262"/>
      <c r="O321" s="262"/>
      <c r="P321" s="262"/>
      <c r="Q321" s="262"/>
      <c r="R321" s="262"/>
      <c r="S321" s="262"/>
      <c r="T321" s="262"/>
      <c r="U321" s="262"/>
      <c r="V321" s="262"/>
      <c r="W321" s="262"/>
      <c r="X321" s="262"/>
      <c r="Y321" s="262"/>
      <c r="Z321" s="262"/>
      <c r="AA321" s="262"/>
      <c r="AB321" s="262"/>
      <c r="AC321" s="262"/>
      <c r="AD321" s="262"/>
      <c r="AE321" s="262"/>
      <c r="AF321" s="262"/>
      <c r="AG321" s="262"/>
      <c r="AH321" s="262"/>
      <c r="AI321" s="262"/>
      <c r="AJ321" s="262"/>
      <c r="AK321" s="263"/>
      <c r="AL321" s="263"/>
    </row>
    <row r="322" spans="1:38" s="264" customFormat="1">
      <c r="A322" s="247"/>
      <c r="B322" s="278"/>
      <c r="C322" s="769"/>
      <c r="D322" s="307"/>
      <c r="E322" s="307"/>
      <c r="F322" s="308"/>
      <c r="G322" s="308"/>
      <c r="H322" s="308"/>
      <c r="I322" s="309"/>
      <c r="J322" s="309"/>
      <c r="K322" s="307"/>
      <c r="L322" s="150"/>
      <c r="M322" s="262"/>
      <c r="N322" s="262"/>
      <c r="O322" s="262"/>
      <c r="P322" s="262"/>
      <c r="Q322" s="262"/>
      <c r="R322" s="262"/>
      <c r="S322" s="262"/>
      <c r="T322" s="262"/>
      <c r="U322" s="262"/>
      <c r="V322" s="262"/>
      <c r="W322" s="262"/>
      <c r="X322" s="262"/>
      <c r="Y322" s="262"/>
      <c r="Z322" s="262"/>
      <c r="AA322" s="262"/>
      <c r="AB322" s="262"/>
      <c r="AC322" s="262"/>
      <c r="AD322" s="262"/>
      <c r="AE322" s="262"/>
      <c r="AF322" s="262"/>
      <c r="AG322" s="262"/>
      <c r="AH322" s="262"/>
      <c r="AI322" s="262"/>
      <c r="AJ322" s="262"/>
      <c r="AK322" s="263"/>
      <c r="AL322" s="263"/>
    </row>
    <row r="323" spans="1:38" s="264" customFormat="1">
      <c r="A323" s="247"/>
      <c r="B323" s="278"/>
      <c r="C323" s="769"/>
      <c r="D323" s="307"/>
      <c r="E323" s="307"/>
      <c r="F323" s="308"/>
      <c r="G323" s="308"/>
      <c r="H323" s="308"/>
      <c r="I323" s="309"/>
      <c r="J323" s="309"/>
      <c r="K323" s="307"/>
      <c r="L323" s="150"/>
      <c r="M323" s="262"/>
      <c r="N323" s="262"/>
      <c r="O323" s="262"/>
      <c r="P323" s="262"/>
      <c r="Q323" s="262"/>
      <c r="R323" s="262"/>
      <c r="S323" s="262"/>
      <c r="T323" s="262"/>
      <c r="U323" s="262"/>
      <c r="V323" s="262"/>
      <c r="W323" s="262"/>
      <c r="X323" s="262"/>
      <c r="Y323" s="262"/>
      <c r="Z323" s="262"/>
      <c r="AA323" s="262"/>
      <c r="AB323" s="262"/>
      <c r="AC323" s="262"/>
      <c r="AD323" s="262"/>
      <c r="AE323" s="262"/>
      <c r="AF323" s="262"/>
      <c r="AG323" s="262"/>
      <c r="AH323" s="262"/>
      <c r="AI323" s="262"/>
      <c r="AJ323" s="262"/>
      <c r="AK323" s="263"/>
      <c r="AL323" s="263"/>
    </row>
    <row r="324" spans="1:38" s="264" customFormat="1">
      <c r="A324" s="247"/>
      <c r="B324" s="278"/>
      <c r="C324" s="769"/>
      <c r="D324" s="307"/>
      <c r="E324" s="307"/>
      <c r="F324" s="308"/>
      <c r="G324" s="308"/>
      <c r="H324" s="308"/>
      <c r="I324" s="309"/>
      <c r="J324" s="309"/>
      <c r="K324" s="307"/>
      <c r="L324" s="150"/>
      <c r="M324" s="262"/>
      <c r="N324" s="262"/>
      <c r="O324" s="262"/>
      <c r="P324" s="262"/>
      <c r="Q324" s="262"/>
      <c r="R324" s="262"/>
      <c r="S324" s="262"/>
      <c r="T324" s="262"/>
      <c r="U324" s="262"/>
      <c r="V324" s="262"/>
      <c r="W324" s="262"/>
      <c r="X324" s="262"/>
      <c r="Y324" s="262"/>
      <c r="Z324" s="262"/>
      <c r="AA324" s="262"/>
      <c r="AB324" s="262"/>
      <c r="AC324" s="262"/>
      <c r="AD324" s="262"/>
      <c r="AE324" s="262"/>
      <c r="AF324" s="262"/>
      <c r="AG324" s="262"/>
      <c r="AH324" s="262"/>
      <c r="AI324" s="262"/>
      <c r="AJ324" s="262"/>
      <c r="AK324" s="263"/>
      <c r="AL324" s="263"/>
    </row>
    <row r="325" spans="1:38" s="264" customFormat="1">
      <c r="A325" s="247"/>
      <c r="B325" s="278"/>
      <c r="C325" s="769"/>
      <c r="D325" s="307"/>
      <c r="E325" s="307"/>
      <c r="F325" s="308"/>
      <c r="G325" s="308"/>
      <c r="H325" s="308"/>
      <c r="I325" s="309"/>
      <c r="J325" s="309"/>
      <c r="K325" s="307"/>
      <c r="L325" s="150"/>
      <c r="M325" s="262"/>
      <c r="N325" s="262"/>
      <c r="O325" s="262"/>
      <c r="P325" s="262"/>
      <c r="Q325" s="262"/>
      <c r="R325" s="262"/>
      <c r="S325" s="262"/>
      <c r="T325" s="262"/>
      <c r="U325" s="262"/>
      <c r="V325" s="262"/>
      <c r="W325" s="262"/>
      <c r="X325" s="262"/>
      <c r="Y325" s="262"/>
      <c r="Z325" s="262"/>
      <c r="AA325" s="262"/>
      <c r="AB325" s="262"/>
      <c r="AC325" s="262"/>
      <c r="AD325" s="262"/>
      <c r="AE325" s="262"/>
      <c r="AF325" s="262"/>
      <c r="AG325" s="262"/>
      <c r="AH325" s="262"/>
      <c r="AI325" s="262"/>
      <c r="AJ325" s="262"/>
      <c r="AK325" s="263"/>
      <c r="AL325" s="263"/>
    </row>
    <row r="326" spans="1:38" s="264" customFormat="1">
      <c r="A326" s="247"/>
      <c r="B326" s="278"/>
      <c r="C326" s="769"/>
      <c r="D326" s="307"/>
      <c r="E326" s="307"/>
      <c r="F326" s="308"/>
      <c r="G326" s="308"/>
      <c r="H326" s="308"/>
      <c r="I326" s="309"/>
      <c r="J326" s="309"/>
      <c r="K326" s="307"/>
      <c r="L326" s="150"/>
      <c r="M326" s="262"/>
      <c r="N326" s="262"/>
      <c r="O326" s="262"/>
      <c r="P326" s="262"/>
      <c r="Q326" s="262"/>
      <c r="R326" s="262"/>
      <c r="S326" s="262"/>
      <c r="T326" s="262"/>
      <c r="U326" s="262"/>
      <c r="V326" s="262"/>
      <c r="W326" s="262"/>
      <c r="X326" s="262"/>
      <c r="Y326" s="262"/>
      <c r="Z326" s="262"/>
      <c r="AA326" s="262"/>
      <c r="AB326" s="262"/>
      <c r="AC326" s="262"/>
      <c r="AD326" s="262"/>
      <c r="AE326" s="262"/>
      <c r="AF326" s="262"/>
      <c r="AG326" s="262"/>
      <c r="AH326" s="262"/>
      <c r="AI326" s="262"/>
      <c r="AJ326" s="262"/>
      <c r="AK326" s="263"/>
      <c r="AL326" s="263"/>
    </row>
    <row r="327" spans="1:38" s="264" customFormat="1">
      <c r="A327" s="247"/>
      <c r="B327" s="278"/>
      <c r="C327" s="769"/>
      <c r="D327" s="307"/>
      <c r="E327" s="307"/>
      <c r="F327" s="308"/>
      <c r="G327" s="308"/>
      <c r="H327" s="308"/>
      <c r="I327" s="309"/>
      <c r="J327" s="309"/>
      <c r="K327" s="307"/>
      <c r="L327" s="150"/>
      <c r="M327" s="262"/>
      <c r="N327" s="262"/>
      <c r="O327" s="262"/>
      <c r="P327" s="262"/>
      <c r="Q327" s="262"/>
      <c r="R327" s="262"/>
      <c r="S327" s="262"/>
      <c r="T327" s="262"/>
      <c r="U327" s="262"/>
      <c r="V327" s="262"/>
      <c r="W327" s="262"/>
      <c r="X327" s="262"/>
      <c r="Y327" s="262"/>
      <c r="Z327" s="262"/>
      <c r="AA327" s="262"/>
      <c r="AB327" s="262"/>
      <c r="AC327" s="262"/>
      <c r="AD327" s="262"/>
      <c r="AE327" s="262"/>
      <c r="AF327" s="262"/>
      <c r="AG327" s="262"/>
      <c r="AH327" s="262"/>
      <c r="AI327" s="262"/>
      <c r="AJ327" s="262"/>
      <c r="AK327" s="263"/>
      <c r="AL327" s="263"/>
    </row>
    <row r="328" spans="1:38" s="264" customFormat="1">
      <c r="A328" s="247"/>
      <c r="B328" s="278"/>
      <c r="C328" s="769"/>
      <c r="D328" s="307"/>
      <c r="E328" s="307"/>
      <c r="F328" s="308"/>
      <c r="G328" s="308"/>
      <c r="H328" s="308"/>
      <c r="I328" s="309"/>
      <c r="J328" s="309"/>
      <c r="K328" s="307"/>
      <c r="L328" s="150"/>
      <c r="M328" s="262"/>
      <c r="N328" s="262"/>
      <c r="O328" s="262"/>
      <c r="P328" s="262"/>
      <c r="Q328" s="262"/>
      <c r="R328" s="262"/>
      <c r="S328" s="262"/>
      <c r="T328" s="262"/>
      <c r="U328" s="262"/>
      <c r="V328" s="262"/>
      <c r="W328" s="262"/>
      <c r="X328" s="262"/>
      <c r="Y328" s="262"/>
      <c r="Z328" s="262"/>
      <c r="AA328" s="262"/>
      <c r="AB328" s="262"/>
      <c r="AC328" s="262"/>
      <c r="AD328" s="262"/>
      <c r="AE328" s="262"/>
      <c r="AF328" s="262"/>
      <c r="AG328" s="262"/>
      <c r="AH328" s="262"/>
      <c r="AI328" s="262"/>
      <c r="AJ328" s="262"/>
      <c r="AK328" s="263"/>
      <c r="AL328" s="263"/>
    </row>
    <row r="329" spans="1:38" s="264" customFormat="1">
      <c r="A329" s="247"/>
      <c r="B329" s="278"/>
      <c r="C329" s="769"/>
      <c r="D329" s="307"/>
      <c r="E329" s="307"/>
      <c r="F329" s="308"/>
      <c r="G329" s="308"/>
      <c r="H329" s="308"/>
      <c r="I329" s="309"/>
      <c r="J329" s="309"/>
      <c r="K329" s="307"/>
      <c r="L329" s="150"/>
      <c r="M329" s="262"/>
      <c r="N329" s="262"/>
      <c r="O329" s="262"/>
      <c r="P329" s="262"/>
      <c r="Q329" s="262"/>
      <c r="R329" s="262"/>
      <c r="S329" s="262"/>
      <c r="T329" s="262"/>
      <c r="U329" s="262"/>
      <c r="V329" s="262"/>
      <c r="W329" s="262"/>
      <c r="X329" s="262"/>
      <c r="Y329" s="262"/>
      <c r="Z329" s="262"/>
      <c r="AA329" s="262"/>
      <c r="AB329" s="262"/>
      <c r="AC329" s="262"/>
      <c r="AD329" s="262"/>
      <c r="AE329" s="262"/>
      <c r="AF329" s="262"/>
      <c r="AG329" s="262"/>
      <c r="AH329" s="262"/>
      <c r="AI329" s="262"/>
      <c r="AJ329" s="262"/>
      <c r="AK329" s="263"/>
      <c r="AL329" s="263"/>
    </row>
    <row r="330" spans="1:38" s="264" customFormat="1">
      <c r="A330" s="247"/>
      <c r="B330" s="278"/>
      <c r="C330" s="769"/>
      <c r="D330" s="307"/>
      <c r="E330" s="307"/>
      <c r="F330" s="308"/>
      <c r="G330" s="308"/>
      <c r="H330" s="308"/>
      <c r="I330" s="309"/>
      <c r="J330" s="309"/>
      <c r="K330" s="307"/>
      <c r="L330" s="150"/>
      <c r="M330" s="262"/>
      <c r="N330" s="262"/>
      <c r="O330" s="262"/>
      <c r="P330" s="262"/>
      <c r="Q330" s="262"/>
      <c r="R330" s="262"/>
      <c r="S330" s="262"/>
      <c r="T330" s="262"/>
      <c r="U330" s="262"/>
      <c r="V330" s="262"/>
      <c r="W330" s="262"/>
      <c r="X330" s="262"/>
      <c r="Y330" s="262"/>
      <c r="Z330" s="262"/>
      <c r="AA330" s="262"/>
      <c r="AB330" s="262"/>
      <c r="AC330" s="262"/>
      <c r="AD330" s="262"/>
      <c r="AE330" s="262"/>
      <c r="AF330" s="262"/>
      <c r="AG330" s="262"/>
      <c r="AH330" s="262"/>
      <c r="AI330" s="262"/>
      <c r="AJ330" s="262"/>
      <c r="AK330" s="263"/>
      <c r="AL330" s="263"/>
    </row>
    <row r="331" spans="1:38" s="264" customFormat="1">
      <c r="A331" s="247"/>
      <c r="B331" s="278"/>
      <c r="C331" s="769"/>
      <c r="D331" s="307"/>
      <c r="E331" s="307"/>
      <c r="F331" s="308"/>
      <c r="G331" s="308"/>
      <c r="H331" s="308"/>
      <c r="I331" s="309"/>
      <c r="J331" s="309"/>
      <c r="K331" s="307"/>
      <c r="L331" s="150"/>
      <c r="M331" s="262"/>
      <c r="N331" s="262"/>
      <c r="O331" s="262"/>
      <c r="P331" s="262"/>
      <c r="Q331" s="262"/>
      <c r="R331" s="262"/>
      <c r="S331" s="262"/>
      <c r="T331" s="262"/>
      <c r="U331" s="262"/>
      <c r="V331" s="262"/>
      <c r="W331" s="262"/>
      <c r="X331" s="262"/>
      <c r="Y331" s="262"/>
      <c r="Z331" s="262"/>
      <c r="AA331" s="262"/>
      <c r="AB331" s="262"/>
      <c r="AC331" s="262"/>
      <c r="AD331" s="262"/>
      <c r="AE331" s="262"/>
      <c r="AF331" s="262"/>
      <c r="AG331" s="262"/>
      <c r="AH331" s="262"/>
      <c r="AI331" s="262"/>
      <c r="AJ331" s="262"/>
      <c r="AK331" s="263"/>
      <c r="AL331" s="263"/>
    </row>
    <row r="332" spans="1:38" s="264" customFormat="1">
      <c r="A332" s="247"/>
      <c r="B332" s="278"/>
      <c r="C332" s="769"/>
      <c r="D332" s="307"/>
      <c r="E332" s="307"/>
      <c r="F332" s="308"/>
      <c r="G332" s="308"/>
      <c r="H332" s="308"/>
      <c r="I332" s="309"/>
      <c r="J332" s="309"/>
      <c r="K332" s="307"/>
      <c r="L332" s="150"/>
      <c r="M332" s="262"/>
      <c r="N332" s="262"/>
      <c r="O332" s="262"/>
      <c r="P332" s="262"/>
      <c r="Q332" s="262"/>
      <c r="R332" s="262"/>
      <c r="S332" s="262"/>
      <c r="T332" s="262"/>
      <c r="U332" s="262"/>
      <c r="V332" s="262"/>
      <c r="W332" s="262"/>
      <c r="X332" s="262"/>
      <c r="Y332" s="262"/>
      <c r="Z332" s="262"/>
      <c r="AA332" s="262"/>
      <c r="AB332" s="262"/>
      <c r="AC332" s="262"/>
      <c r="AD332" s="262"/>
      <c r="AE332" s="262"/>
      <c r="AF332" s="262"/>
      <c r="AG332" s="262"/>
      <c r="AH332" s="262"/>
      <c r="AI332" s="262"/>
      <c r="AJ332" s="262"/>
      <c r="AK332" s="263"/>
      <c r="AL332" s="263"/>
    </row>
    <row r="333" spans="1:38" s="264" customFormat="1">
      <c r="A333" s="247"/>
      <c r="B333" s="278"/>
      <c r="C333" s="769"/>
      <c r="D333" s="307"/>
      <c r="E333" s="307"/>
      <c r="F333" s="308"/>
      <c r="G333" s="308"/>
      <c r="H333" s="308"/>
      <c r="I333" s="309"/>
      <c r="J333" s="309"/>
      <c r="K333" s="307"/>
      <c r="L333" s="150"/>
      <c r="M333" s="262"/>
      <c r="N333" s="262"/>
      <c r="O333" s="262"/>
      <c r="P333" s="262"/>
      <c r="Q333" s="262"/>
      <c r="R333" s="262"/>
      <c r="S333" s="262"/>
      <c r="T333" s="262"/>
      <c r="U333" s="262"/>
      <c r="V333" s="262"/>
      <c r="W333" s="262"/>
      <c r="X333" s="262"/>
      <c r="Y333" s="262"/>
      <c r="Z333" s="262"/>
      <c r="AA333" s="262"/>
      <c r="AB333" s="262"/>
      <c r="AC333" s="262"/>
      <c r="AD333" s="262"/>
      <c r="AE333" s="262"/>
      <c r="AF333" s="262"/>
      <c r="AG333" s="262"/>
      <c r="AH333" s="262"/>
      <c r="AI333" s="262"/>
      <c r="AJ333" s="262"/>
      <c r="AK333" s="263"/>
      <c r="AL333" s="263"/>
    </row>
    <row r="334" spans="1:38" s="264" customFormat="1">
      <c r="A334" s="247"/>
      <c r="B334" s="278"/>
      <c r="C334" s="769"/>
      <c r="D334" s="307"/>
      <c r="E334" s="307"/>
      <c r="F334" s="308"/>
      <c r="G334" s="308"/>
      <c r="H334" s="308"/>
      <c r="I334" s="309"/>
      <c r="J334" s="309"/>
      <c r="K334" s="307"/>
      <c r="L334" s="150"/>
      <c r="M334" s="262"/>
      <c r="N334" s="262"/>
      <c r="O334" s="262"/>
      <c r="P334" s="262"/>
      <c r="Q334" s="262"/>
      <c r="R334" s="262"/>
      <c r="S334" s="262"/>
      <c r="T334" s="262"/>
      <c r="U334" s="262"/>
      <c r="V334" s="262"/>
      <c r="W334" s="262"/>
      <c r="X334" s="262"/>
      <c r="Y334" s="262"/>
      <c r="Z334" s="262"/>
      <c r="AA334" s="262"/>
      <c r="AB334" s="262"/>
      <c r="AC334" s="262"/>
      <c r="AD334" s="262"/>
      <c r="AE334" s="262"/>
      <c r="AF334" s="262"/>
      <c r="AG334" s="262"/>
      <c r="AH334" s="262"/>
      <c r="AI334" s="262"/>
      <c r="AJ334" s="262"/>
      <c r="AK334" s="263"/>
      <c r="AL334" s="263"/>
    </row>
    <row r="335" spans="1:38" s="264" customFormat="1">
      <c r="A335" s="247"/>
      <c r="B335" s="278"/>
      <c r="C335" s="769"/>
      <c r="D335" s="307"/>
      <c r="E335" s="307"/>
      <c r="F335" s="308"/>
      <c r="G335" s="308"/>
      <c r="H335" s="308"/>
      <c r="I335" s="309"/>
      <c r="J335" s="309"/>
      <c r="K335" s="307"/>
      <c r="L335" s="150"/>
      <c r="M335" s="262"/>
      <c r="N335" s="262"/>
      <c r="O335" s="262"/>
      <c r="P335" s="262"/>
      <c r="Q335" s="262"/>
      <c r="R335" s="262"/>
      <c r="S335" s="262"/>
      <c r="T335" s="262"/>
      <c r="U335" s="262"/>
      <c r="V335" s="262"/>
      <c r="W335" s="262"/>
      <c r="X335" s="262"/>
      <c r="Y335" s="262"/>
      <c r="Z335" s="262"/>
      <c r="AA335" s="262"/>
      <c r="AB335" s="262"/>
      <c r="AC335" s="262"/>
      <c r="AD335" s="262"/>
      <c r="AE335" s="262"/>
      <c r="AF335" s="262"/>
      <c r="AG335" s="262"/>
      <c r="AH335" s="262"/>
      <c r="AI335" s="262"/>
      <c r="AJ335" s="262"/>
      <c r="AK335" s="263"/>
      <c r="AL335" s="263"/>
    </row>
    <row r="336" spans="1:38" s="264" customFormat="1">
      <c r="A336" s="247"/>
      <c r="B336" s="278"/>
      <c r="C336" s="769"/>
      <c r="D336" s="307"/>
      <c r="E336" s="307"/>
      <c r="F336" s="308"/>
      <c r="G336" s="308"/>
      <c r="H336" s="308"/>
      <c r="I336" s="309"/>
      <c r="J336" s="309"/>
      <c r="K336" s="307"/>
      <c r="L336" s="150"/>
      <c r="M336" s="262"/>
      <c r="N336" s="262"/>
      <c r="O336" s="262"/>
      <c r="P336" s="262"/>
      <c r="Q336" s="262"/>
      <c r="R336" s="262"/>
      <c r="S336" s="262"/>
      <c r="T336" s="262"/>
      <c r="U336" s="262"/>
      <c r="V336" s="262"/>
      <c r="W336" s="262"/>
      <c r="X336" s="262"/>
      <c r="Y336" s="262"/>
      <c r="Z336" s="262"/>
      <c r="AA336" s="262"/>
      <c r="AB336" s="262"/>
      <c r="AC336" s="262"/>
      <c r="AD336" s="262"/>
      <c r="AE336" s="262"/>
      <c r="AF336" s="262"/>
      <c r="AG336" s="262"/>
      <c r="AH336" s="262"/>
      <c r="AI336" s="262"/>
      <c r="AJ336" s="262"/>
      <c r="AK336" s="263"/>
      <c r="AL336" s="263"/>
    </row>
    <row r="337" spans="1:38" s="264" customFormat="1">
      <c r="A337" s="247"/>
      <c r="B337" s="278"/>
      <c r="C337" s="769"/>
      <c r="D337" s="307"/>
      <c r="E337" s="307"/>
      <c r="F337" s="308"/>
      <c r="G337" s="308"/>
      <c r="H337" s="308"/>
      <c r="I337" s="309"/>
      <c r="J337" s="309"/>
      <c r="K337" s="307"/>
      <c r="L337" s="150"/>
      <c r="M337" s="262"/>
      <c r="N337" s="262"/>
      <c r="O337" s="262"/>
      <c r="P337" s="262"/>
      <c r="Q337" s="262"/>
      <c r="R337" s="262"/>
      <c r="S337" s="262"/>
      <c r="T337" s="262"/>
      <c r="U337" s="262"/>
      <c r="V337" s="262"/>
      <c r="W337" s="262"/>
      <c r="X337" s="262"/>
      <c r="Y337" s="262"/>
      <c r="Z337" s="262"/>
      <c r="AA337" s="262"/>
      <c r="AB337" s="262"/>
      <c r="AC337" s="262"/>
      <c r="AD337" s="262"/>
      <c r="AE337" s="262"/>
      <c r="AF337" s="262"/>
      <c r="AG337" s="262"/>
      <c r="AH337" s="262"/>
      <c r="AI337" s="262"/>
      <c r="AJ337" s="262"/>
      <c r="AK337" s="263"/>
      <c r="AL337" s="263"/>
    </row>
    <row r="338" spans="1:38" s="264" customFormat="1">
      <c r="A338" s="247"/>
      <c r="B338" s="278"/>
      <c r="C338" s="769"/>
      <c r="D338" s="307"/>
      <c r="E338" s="307"/>
      <c r="F338" s="308"/>
      <c r="G338" s="308"/>
      <c r="H338" s="308"/>
      <c r="I338" s="309"/>
      <c r="J338" s="309"/>
      <c r="K338" s="307"/>
      <c r="L338" s="150"/>
      <c r="M338" s="262"/>
      <c r="N338" s="262"/>
      <c r="O338" s="262"/>
      <c r="P338" s="262"/>
      <c r="Q338" s="262"/>
      <c r="R338" s="262"/>
      <c r="S338" s="262"/>
      <c r="T338" s="262"/>
      <c r="U338" s="262"/>
      <c r="V338" s="262"/>
      <c r="W338" s="262"/>
      <c r="X338" s="262"/>
      <c r="Y338" s="262"/>
      <c r="Z338" s="262"/>
      <c r="AA338" s="262"/>
      <c r="AB338" s="262"/>
      <c r="AC338" s="262"/>
      <c r="AD338" s="262"/>
      <c r="AE338" s="262"/>
      <c r="AF338" s="262"/>
      <c r="AG338" s="262"/>
      <c r="AH338" s="262"/>
      <c r="AI338" s="262"/>
      <c r="AJ338" s="262"/>
      <c r="AK338" s="263"/>
      <c r="AL338" s="263"/>
    </row>
    <row r="339" spans="1:38" s="264" customFormat="1">
      <c r="A339" s="247"/>
      <c r="B339" s="278"/>
      <c r="C339" s="769"/>
      <c r="D339" s="307"/>
      <c r="E339" s="307"/>
      <c r="F339" s="308"/>
      <c r="G339" s="308"/>
      <c r="H339" s="308"/>
      <c r="I339" s="309"/>
      <c r="J339" s="309"/>
      <c r="K339" s="307"/>
      <c r="L339" s="150"/>
      <c r="M339" s="262"/>
      <c r="N339" s="262"/>
      <c r="O339" s="262"/>
      <c r="P339" s="262"/>
      <c r="Q339" s="262"/>
      <c r="R339" s="262"/>
      <c r="S339" s="262"/>
      <c r="T339" s="262"/>
      <c r="U339" s="262"/>
      <c r="V339" s="262"/>
      <c r="W339" s="262"/>
      <c r="X339" s="262"/>
      <c r="Y339" s="262"/>
      <c r="Z339" s="262"/>
      <c r="AA339" s="262"/>
      <c r="AB339" s="262"/>
      <c r="AC339" s="262"/>
      <c r="AD339" s="262"/>
      <c r="AE339" s="262"/>
      <c r="AF339" s="262"/>
      <c r="AG339" s="262"/>
      <c r="AH339" s="262"/>
      <c r="AI339" s="262"/>
      <c r="AJ339" s="262"/>
      <c r="AK339" s="263"/>
      <c r="AL339" s="263"/>
    </row>
    <row r="340" spans="1:38" s="264" customFormat="1">
      <c r="A340" s="247"/>
      <c r="B340" s="278"/>
      <c r="C340" s="769"/>
      <c r="D340" s="307"/>
      <c r="E340" s="307"/>
      <c r="F340" s="308"/>
      <c r="G340" s="308"/>
      <c r="H340" s="308"/>
      <c r="I340" s="309"/>
      <c r="J340" s="309"/>
      <c r="K340" s="307"/>
      <c r="L340" s="150"/>
      <c r="M340" s="262"/>
      <c r="N340" s="262"/>
      <c r="O340" s="262"/>
      <c r="P340" s="262"/>
      <c r="Q340" s="262"/>
      <c r="R340" s="262"/>
      <c r="S340" s="262"/>
      <c r="T340" s="262"/>
      <c r="U340" s="262"/>
      <c r="V340" s="262"/>
      <c r="W340" s="262"/>
      <c r="X340" s="262"/>
      <c r="Y340" s="262"/>
      <c r="Z340" s="262"/>
      <c r="AA340" s="262"/>
      <c r="AB340" s="262"/>
      <c r="AC340" s="262"/>
      <c r="AD340" s="262"/>
      <c r="AE340" s="262"/>
      <c r="AF340" s="262"/>
      <c r="AG340" s="262"/>
      <c r="AH340" s="262"/>
      <c r="AI340" s="262"/>
      <c r="AJ340" s="262"/>
      <c r="AK340" s="263"/>
      <c r="AL340" s="263"/>
    </row>
    <row r="341" spans="1:38" s="264" customFormat="1">
      <c r="A341" s="247"/>
      <c r="B341" s="278"/>
      <c r="C341" s="769"/>
      <c r="D341" s="307"/>
      <c r="E341" s="307"/>
      <c r="F341" s="308"/>
      <c r="G341" s="308"/>
      <c r="H341" s="308"/>
      <c r="I341" s="309"/>
      <c r="J341" s="309"/>
      <c r="K341" s="307"/>
      <c r="L341" s="150"/>
      <c r="M341" s="262"/>
      <c r="N341" s="262"/>
      <c r="O341" s="262"/>
      <c r="P341" s="262"/>
      <c r="Q341" s="262"/>
      <c r="R341" s="262"/>
      <c r="S341" s="262"/>
      <c r="T341" s="262"/>
      <c r="U341" s="262"/>
      <c r="V341" s="262"/>
      <c r="W341" s="262"/>
      <c r="X341" s="262"/>
      <c r="Y341" s="262"/>
      <c r="Z341" s="262"/>
      <c r="AA341" s="262"/>
      <c r="AB341" s="262"/>
      <c r="AC341" s="262"/>
      <c r="AD341" s="262"/>
      <c r="AE341" s="262"/>
      <c r="AF341" s="262"/>
      <c r="AG341" s="262"/>
      <c r="AH341" s="262"/>
      <c r="AI341" s="262"/>
      <c r="AJ341" s="262"/>
      <c r="AK341" s="263"/>
      <c r="AL341" s="263"/>
    </row>
    <row r="342" spans="1:38" s="264" customFormat="1">
      <c r="A342" s="247"/>
      <c r="B342" s="278"/>
      <c r="C342" s="769"/>
      <c r="D342" s="307"/>
      <c r="E342" s="307"/>
      <c r="F342" s="308"/>
      <c r="G342" s="308"/>
      <c r="H342" s="308"/>
      <c r="I342" s="309"/>
      <c r="J342" s="309"/>
      <c r="K342" s="307"/>
      <c r="L342" s="150"/>
      <c r="M342" s="262"/>
      <c r="N342" s="262"/>
      <c r="O342" s="262"/>
      <c r="P342" s="262"/>
      <c r="Q342" s="262"/>
      <c r="R342" s="262"/>
      <c r="S342" s="262"/>
      <c r="T342" s="262"/>
      <c r="U342" s="262"/>
      <c r="V342" s="262"/>
      <c r="W342" s="262"/>
      <c r="X342" s="262"/>
      <c r="Y342" s="262"/>
      <c r="Z342" s="262"/>
      <c r="AA342" s="262"/>
      <c r="AB342" s="262"/>
      <c r="AC342" s="262"/>
      <c r="AD342" s="262"/>
      <c r="AE342" s="262"/>
      <c r="AF342" s="262"/>
      <c r="AG342" s="262"/>
      <c r="AH342" s="262"/>
      <c r="AI342" s="262"/>
      <c r="AJ342" s="262"/>
      <c r="AK342" s="263"/>
      <c r="AL342" s="263"/>
    </row>
    <row r="343" spans="1:38" s="264" customFormat="1">
      <c r="A343" s="247"/>
      <c r="B343" s="278"/>
      <c r="C343" s="769"/>
      <c r="D343" s="307"/>
      <c r="E343" s="307"/>
      <c r="F343" s="308"/>
      <c r="G343" s="308"/>
      <c r="H343" s="308"/>
      <c r="I343" s="309"/>
      <c r="J343" s="309"/>
      <c r="K343" s="307"/>
      <c r="L343" s="150"/>
      <c r="M343" s="262"/>
      <c r="N343" s="262"/>
      <c r="O343" s="262"/>
      <c r="P343" s="262"/>
      <c r="Q343" s="262"/>
      <c r="R343" s="262"/>
      <c r="S343" s="262"/>
      <c r="T343" s="262"/>
      <c r="U343" s="262"/>
      <c r="V343" s="262"/>
      <c r="W343" s="262"/>
      <c r="X343" s="262"/>
      <c r="Y343" s="262"/>
      <c r="Z343" s="262"/>
      <c r="AA343" s="262"/>
      <c r="AB343" s="262"/>
      <c r="AC343" s="262"/>
      <c r="AD343" s="262"/>
      <c r="AE343" s="262"/>
      <c r="AF343" s="262"/>
      <c r="AG343" s="262"/>
      <c r="AH343" s="262"/>
      <c r="AI343" s="262"/>
      <c r="AJ343" s="262"/>
      <c r="AK343" s="263"/>
      <c r="AL343" s="263"/>
    </row>
    <row r="344" spans="1:38" s="264" customFormat="1">
      <c r="A344" s="247"/>
      <c r="B344" s="278"/>
      <c r="C344" s="769"/>
      <c r="D344" s="307"/>
      <c r="E344" s="307"/>
      <c r="F344" s="308"/>
      <c r="G344" s="308"/>
      <c r="H344" s="308"/>
      <c r="I344" s="309"/>
      <c r="J344" s="309"/>
      <c r="K344" s="307"/>
      <c r="L344" s="150"/>
      <c r="M344" s="262"/>
      <c r="N344" s="262"/>
      <c r="O344" s="262"/>
      <c r="P344" s="262"/>
      <c r="Q344" s="262"/>
      <c r="R344" s="262"/>
      <c r="S344" s="262"/>
      <c r="T344" s="262"/>
      <c r="U344" s="262"/>
      <c r="V344" s="262"/>
      <c r="W344" s="262"/>
      <c r="X344" s="262"/>
      <c r="Y344" s="262"/>
      <c r="Z344" s="262"/>
      <c r="AA344" s="262"/>
      <c r="AB344" s="262"/>
      <c r="AC344" s="262"/>
      <c r="AD344" s="262"/>
      <c r="AE344" s="262"/>
      <c r="AF344" s="262"/>
      <c r="AG344" s="262"/>
      <c r="AH344" s="262"/>
      <c r="AI344" s="262"/>
      <c r="AJ344" s="262"/>
      <c r="AK344" s="263"/>
      <c r="AL344" s="263"/>
    </row>
    <row r="345" spans="1:38" s="264" customFormat="1">
      <c r="A345" s="247"/>
      <c r="B345" s="278"/>
      <c r="C345" s="769"/>
      <c r="D345" s="307"/>
      <c r="E345" s="307"/>
      <c r="F345" s="308"/>
      <c r="G345" s="308"/>
      <c r="H345" s="308"/>
      <c r="I345" s="309"/>
      <c r="J345" s="309"/>
      <c r="K345" s="307"/>
      <c r="L345" s="150"/>
      <c r="M345" s="262"/>
      <c r="N345" s="262"/>
      <c r="O345" s="262"/>
      <c r="P345" s="262"/>
      <c r="Q345" s="262"/>
      <c r="R345" s="262"/>
      <c r="S345" s="262"/>
      <c r="T345" s="262"/>
      <c r="U345" s="262"/>
      <c r="V345" s="262"/>
      <c r="W345" s="262"/>
      <c r="X345" s="262"/>
      <c r="Y345" s="262"/>
      <c r="Z345" s="262"/>
      <c r="AA345" s="262"/>
      <c r="AB345" s="262"/>
      <c r="AC345" s="262"/>
      <c r="AD345" s="262"/>
      <c r="AE345" s="262"/>
      <c r="AF345" s="262"/>
      <c r="AG345" s="262"/>
      <c r="AH345" s="262"/>
      <c r="AI345" s="262"/>
      <c r="AJ345" s="262"/>
      <c r="AK345" s="263"/>
      <c r="AL345" s="263"/>
    </row>
    <row r="346" spans="1:38" s="264" customFormat="1">
      <c r="A346" s="247"/>
      <c r="B346" s="278"/>
      <c r="C346" s="769"/>
      <c r="D346" s="307"/>
      <c r="E346" s="307"/>
      <c r="F346" s="308"/>
      <c r="G346" s="308"/>
      <c r="H346" s="308"/>
      <c r="I346" s="309"/>
      <c r="J346" s="309"/>
      <c r="K346" s="307"/>
      <c r="L346" s="150"/>
      <c r="M346" s="262"/>
      <c r="N346" s="262"/>
      <c r="O346" s="262"/>
      <c r="P346" s="262"/>
      <c r="Q346" s="262"/>
      <c r="R346" s="262"/>
      <c r="S346" s="262"/>
      <c r="T346" s="262"/>
      <c r="U346" s="262"/>
      <c r="V346" s="262"/>
      <c r="W346" s="262"/>
      <c r="X346" s="262"/>
      <c r="Y346" s="262"/>
      <c r="Z346" s="262"/>
      <c r="AA346" s="262"/>
      <c r="AB346" s="262"/>
      <c r="AC346" s="262"/>
      <c r="AD346" s="262"/>
      <c r="AE346" s="262"/>
      <c r="AF346" s="262"/>
      <c r="AG346" s="262"/>
      <c r="AH346" s="262"/>
      <c r="AI346" s="262"/>
      <c r="AJ346" s="262"/>
      <c r="AK346" s="263"/>
      <c r="AL346" s="263"/>
    </row>
    <row r="347" spans="1:38" s="264" customFormat="1">
      <c r="A347" s="247"/>
      <c r="B347" s="278"/>
      <c r="C347" s="769"/>
      <c r="D347" s="307"/>
      <c r="E347" s="307"/>
      <c r="F347" s="308"/>
      <c r="G347" s="308"/>
      <c r="H347" s="308"/>
      <c r="I347" s="309"/>
      <c r="J347" s="309"/>
      <c r="K347" s="307"/>
      <c r="L347" s="150"/>
      <c r="M347" s="262"/>
      <c r="N347" s="262"/>
      <c r="O347" s="262"/>
      <c r="P347" s="262"/>
      <c r="Q347" s="262"/>
      <c r="R347" s="262"/>
      <c r="S347" s="262"/>
      <c r="T347" s="262"/>
      <c r="U347" s="262"/>
      <c r="V347" s="262"/>
      <c r="W347" s="262"/>
      <c r="X347" s="262"/>
      <c r="Y347" s="262"/>
      <c r="Z347" s="262"/>
      <c r="AA347" s="262"/>
      <c r="AB347" s="262"/>
      <c r="AC347" s="262"/>
      <c r="AD347" s="262"/>
      <c r="AE347" s="262"/>
      <c r="AF347" s="262"/>
      <c r="AG347" s="262"/>
      <c r="AH347" s="262"/>
      <c r="AI347" s="262"/>
      <c r="AJ347" s="262"/>
      <c r="AK347" s="263"/>
      <c r="AL347" s="263"/>
    </row>
    <row r="348" spans="1:38" s="264" customFormat="1">
      <c r="A348" s="247"/>
      <c r="B348" s="278"/>
      <c r="C348" s="769"/>
      <c r="D348" s="307"/>
      <c r="E348" s="307"/>
      <c r="F348" s="308"/>
      <c r="G348" s="308"/>
      <c r="H348" s="308"/>
      <c r="I348" s="309"/>
      <c r="J348" s="309"/>
      <c r="K348" s="307"/>
      <c r="L348" s="150"/>
      <c r="M348" s="262"/>
      <c r="N348" s="262"/>
      <c r="O348" s="262"/>
      <c r="P348" s="262"/>
      <c r="Q348" s="262"/>
      <c r="R348" s="262"/>
      <c r="S348" s="262"/>
      <c r="T348" s="262"/>
      <c r="U348" s="262"/>
      <c r="V348" s="262"/>
      <c r="W348" s="262"/>
      <c r="X348" s="262"/>
      <c r="Y348" s="262"/>
      <c r="Z348" s="262"/>
      <c r="AA348" s="262"/>
      <c r="AB348" s="262"/>
      <c r="AC348" s="262"/>
      <c r="AD348" s="262"/>
      <c r="AE348" s="262"/>
      <c r="AF348" s="262"/>
      <c r="AG348" s="262"/>
      <c r="AH348" s="262"/>
      <c r="AI348" s="262"/>
      <c r="AJ348" s="262"/>
      <c r="AK348" s="263"/>
      <c r="AL348" s="263"/>
    </row>
    <row r="349" spans="1:38" s="264" customFormat="1">
      <c r="A349" s="247"/>
      <c r="B349" s="278"/>
      <c r="C349" s="769"/>
      <c r="D349" s="307"/>
      <c r="E349" s="307"/>
      <c r="F349" s="308"/>
      <c r="G349" s="308"/>
      <c r="H349" s="308"/>
      <c r="I349" s="309"/>
      <c r="J349" s="309"/>
      <c r="K349" s="307"/>
      <c r="L349" s="150"/>
      <c r="M349" s="262"/>
      <c r="N349" s="262"/>
      <c r="O349" s="262"/>
      <c r="P349" s="262"/>
      <c r="Q349" s="262"/>
      <c r="R349" s="262"/>
      <c r="S349" s="262"/>
      <c r="T349" s="262"/>
      <c r="U349" s="262"/>
      <c r="V349" s="262"/>
      <c r="W349" s="262"/>
      <c r="X349" s="262"/>
      <c r="Y349" s="262"/>
      <c r="Z349" s="262"/>
      <c r="AA349" s="262"/>
      <c r="AB349" s="262"/>
      <c r="AC349" s="262"/>
      <c r="AD349" s="262"/>
      <c r="AE349" s="262"/>
      <c r="AF349" s="262"/>
      <c r="AG349" s="262"/>
      <c r="AH349" s="262"/>
      <c r="AI349" s="262"/>
      <c r="AJ349" s="262"/>
      <c r="AK349" s="263"/>
      <c r="AL349" s="263"/>
    </row>
    <row r="350" spans="1:38" s="264" customFormat="1">
      <c r="A350" s="247"/>
      <c r="B350" s="278"/>
      <c r="C350" s="769"/>
      <c r="D350" s="307"/>
      <c r="E350" s="307"/>
      <c r="F350" s="308"/>
      <c r="G350" s="308"/>
      <c r="H350" s="308"/>
      <c r="I350" s="309"/>
      <c r="J350" s="309"/>
      <c r="K350" s="307"/>
      <c r="L350" s="150"/>
      <c r="M350" s="262"/>
      <c r="N350" s="262"/>
      <c r="O350" s="262"/>
      <c r="P350" s="262"/>
      <c r="Q350" s="262"/>
      <c r="R350" s="262"/>
      <c r="S350" s="262"/>
      <c r="T350" s="262"/>
      <c r="U350" s="262"/>
      <c r="V350" s="262"/>
      <c r="W350" s="262"/>
      <c r="X350" s="262"/>
      <c r="Y350" s="262"/>
      <c r="Z350" s="262"/>
      <c r="AA350" s="262"/>
      <c r="AB350" s="262"/>
      <c r="AC350" s="262"/>
      <c r="AD350" s="262"/>
      <c r="AE350" s="262"/>
      <c r="AF350" s="262"/>
      <c r="AG350" s="262"/>
      <c r="AH350" s="262"/>
      <c r="AI350" s="262"/>
      <c r="AJ350" s="262"/>
      <c r="AK350" s="263"/>
      <c r="AL350" s="263"/>
    </row>
    <row r="351" spans="1:38" s="264" customFormat="1">
      <c r="A351" s="247"/>
      <c r="B351" s="278"/>
      <c r="C351" s="769"/>
      <c r="D351" s="307"/>
      <c r="E351" s="307"/>
      <c r="F351" s="308"/>
      <c r="G351" s="308"/>
      <c r="H351" s="308"/>
      <c r="I351" s="309"/>
      <c r="J351" s="309"/>
      <c r="K351" s="307"/>
      <c r="L351" s="150"/>
      <c r="M351" s="262"/>
      <c r="N351" s="262"/>
      <c r="O351" s="262"/>
      <c r="P351" s="262"/>
      <c r="Q351" s="262"/>
      <c r="R351" s="262"/>
      <c r="S351" s="262"/>
      <c r="T351" s="262"/>
      <c r="U351" s="262"/>
      <c r="V351" s="262"/>
      <c r="W351" s="262"/>
      <c r="X351" s="262"/>
      <c r="Y351" s="262"/>
      <c r="Z351" s="262"/>
      <c r="AA351" s="262"/>
      <c r="AB351" s="262"/>
      <c r="AC351" s="262"/>
      <c r="AD351" s="262"/>
      <c r="AE351" s="262"/>
      <c r="AF351" s="262"/>
      <c r="AG351" s="262"/>
      <c r="AH351" s="262"/>
      <c r="AI351" s="262"/>
      <c r="AJ351" s="262"/>
      <c r="AK351" s="263"/>
      <c r="AL351" s="263"/>
    </row>
    <row r="352" spans="1:38" s="264" customFormat="1">
      <c r="A352" s="247"/>
      <c r="B352" s="278"/>
      <c r="C352" s="769"/>
      <c r="D352" s="307"/>
      <c r="E352" s="307"/>
      <c r="F352" s="308"/>
      <c r="G352" s="308"/>
      <c r="H352" s="308"/>
      <c r="I352" s="309"/>
      <c r="J352" s="309"/>
      <c r="K352" s="307"/>
      <c r="L352" s="150"/>
      <c r="M352" s="262"/>
      <c r="N352" s="262"/>
      <c r="O352" s="262"/>
      <c r="P352" s="262"/>
      <c r="Q352" s="262"/>
      <c r="R352" s="262"/>
      <c r="S352" s="262"/>
      <c r="T352" s="262"/>
      <c r="U352" s="262"/>
      <c r="V352" s="262"/>
      <c r="W352" s="262"/>
      <c r="X352" s="262"/>
      <c r="Y352" s="262"/>
      <c r="Z352" s="262"/>
      <c r="AA352" s="262"/>
      <c r="AB352" s="262"/>
      <c r="AC352" s="262"/>
      <c r="AD352" s="262"/>
      <c r="AE352" s="262"/>
      <c r="AF352" s="262"/>
      <c r="AG352" s="262"/>
      <c r="AH352" s="262"/>
      <c r="AI352" s="262"/>
      <c r="AJ352" s="262"/>
      <c r="AK352" s="263"/>
      <c r="AL352" s="263"/>
    </row>
    <row r="353" spans="1:38" s="264" customFormat="1">
      <c r="A353" s="247"/>
      <c r="B353" s="278"/>
      <c r="C353" s="769"/>
      <c r="D353" s="307"/>
      <c r="E353" s="307"/>
      <c r="F353" s="308"/>
      <c r="G353" s="308"/>
      <c r="H353" s="308"/>
      <c r="I353" s="309"/>
      <c r="J353" s="309"/>
      <c r="K353" s="307"/>
      <c r="L353" s="150"/>
      <c r="M353" s="262"/>
      <c r="N353" s="262"/>
      <c r="O353" s="262"/>
      <c r="P353" s="262"/>
      <c r="Q353" s="262"/>
      <c r="R353" s="262"/>
      <c r="S353" s="262"/>
      <c r="T353" s="262"/>
      <c r="U353" s="262"/>
      <c r="V353" s="262"/>
      <c r="W353" s="262"/>
      <c r="X353" s="262"/>
      <c r="Y353" s="262"/>
      <c r="Z353" s="262"/>
      <c r="AA353" s="262"/>
      <c r="AB353" s="262"/>
      <c r="AC353" s="262"/>
      <c r="AD353" s="262"/>
      <c r="AE353" s="262"/>
      <c r="AF353" s="262"/>
      <c r="AG353" s="262"/>
      <c r="AH353" s="262"/>
      <c r="AI353" s="262"/>
      <c r="AJ353" s="262"/>
      <c r="AK353" s="263"/>
      <c r="AL353" s="263"/>
    </row>
    <row r="354" spans="1:38" s="264" customFormat="1">
      <c r="A354" s="247"/>
      <c r="B354" s="278"/>
      <c r="C354" s="769"/>
      <c r="D354" s="307"/>
      <c r="E354" s="307"/>
      <c r="F354" s="308"/>
      <c r="G354" s="308"/>
      <c r="H354" s="308"/>
      <c r="I354" s="309"/>
      <c r="J354" s="309"/>
      <c r="K354" s="307"/>
      <c r="L354" s="150"/>
      <c r="M354" s="262"/>
      <c r="N354" s="262"/>
      <c r="O354" s="262"/>
      <c r="P354" s="262"/>
      <c r="Q354" s="262"/>
      <c r="R354" s="262"/>
      <c r="S354" s="262"/>
      <c r="T354" s="262"/>
      <c r="U354" s="262"/>
      <c r="V354" s="262"/>
      <c r="W354" s="262"/>
      <c r="X354" s="262"/>
      <c r="Y354" s="262"/>
      <c r="Z354" s="262"/>
      <c r="AA354" s="262"/>
      <c r="AB354" s="262"/>
      <c r="AC354" s="262"/>
      <c r="AD354" s="262"/>
      <c r="AE354" s="262"/>
      <c r="AF354" s="262"/>
      <c r="AG354" s="262"/>
      <c r="AH354" s="262"/>
      <c r="AI354" s="262"/>
      <c r="AJ354" s="262"/>
      <c r="AK354" s="263"/>
      <c r="AL354" s="263"/>
    </row>
    <row r="355" spans="1:38" s="264" customFormat="1">
      <c r="A355" s="247"/>
      <c r="B355" s="278"/>
      <c r="C355" s="769"/>
      <c r="D355" s="307"/>
      <c r="E355" s="307"/>
      <c r="F355" s="308"/>
      <c r="G355" s="308"/>
      <c r="H355" s="308"/>
      <c r="I355" s="309"/>
      <c r="J355" s="309"/>
      <c r="K355" s="307"/>
      <c r="L355" s="150"/>
      <c r="M355" s="262"/>
      <c r="N355" s="262"/>
      <c r="O355" s="262"/>
      <c r="P355" s="262"/>
      <c r="Q355" s="262"/>
      <c r="R355" s="262"/>
      <c r="S355" s="262"/>
      <c r="T355" s="262"/>
      <c r="U355" s="262"/>
      <c r="V355" s="262"/>
      <c r="W355" s="262"/>
      <c r="X355" s="262"/>
      <c r="Y355" s="262"/>
      <c r="Z355" s="262"/>
      <c r="AA355" s="262"/>
      <c r="AB355" s="262"/>
      <c r="AC355" s="262"/>
      <c r="AD355" s="262"/>
      <c r="AE355" s="262"/>
      <c r="AF355" s="262"/>
      <c r="AG355" s="262"/>
      <c r="AH355" s="262"/>
      <c r="AI355" s="262"/>
      <c r="AJ355" s="262"/>
      <c r="AK355" s="263"/>
      <c r="AL355" s="263"/>
    </row>
    <row r="356" spans="1:38" s="264" customFormat="1">
      <c r="A356" s="247"/>
      <c r="B356" s="278"/>
      <c r="C356" s="769"/>
      <c r="D356" s="307"/>
      <c r="E356" s="307"/>
      <c r="F356" s="308"/>
      <c r="G356" s="308"/>
      <c r="H356" s="308"/>
      <c r="I356" s="309"/>
      <c r="J356" s="309"/>
      <c r="K356" s="307"/>
      <c r="L356" s="150"/>
      <c r="M356" s="262"/>
      <c r="N356" s="262"/>
      <c r="O356" s="262"/>
      <c r="P356" s="262"/>
      <c r="Q356" s="262"/>
      <c r="R356" s="262"/>
      <c r="S356" s="262"/>
      <c r="T356" s="262"/>
      <c r="U356" s="262"/>
      <c r="V356" s="262"/>
      <c r="W356" s="262"/>
      <c r="X356" s="262"/>
      <c r="Y356" s="262"/>
      <c r="Z356" s="262"/>
      <c r="AA356" s="262"/>
      <c r="AB356" s="262"/>
      <c r="AC356" s="262"/>
      <c r="AD356" s="262"/>
      <c r="AE356" s="262"/>
      <c r="AF356" s="262"/>
      <c r="AG356" s="262"/>
      <c r="AH356" s="262"/>
      <c r="AI356" s="262"/>
      <c r="AJ356" s="262"/>
      <c r="AK356" s="263"/>
      <c r="AL356" s="263"/>
    </row>
    <row r="357" spans="1:38" s="264" customFormat="1">
      <c r="A357" s="247"/>
      <c r="B357" s="278"/>
      <c r="C357" s="769"/>
      <c r="D357" s="307"/>
      <c r="E357" s="307"/>
      <c r="F357" s="308"/>
      <c r="G357" s="308"/>
      <c r="H357" s="308"/>
      <c r="I357" s="309"/>
      <c r="J357" s="309"/>
      <c r="K357" s="307"/>
      <c r="L357" s="150"/>
      <c r="M357" s="262"/>
      <c r="N357" s="262"/>
      <c r="O357" s="262"/>
      <c r="P357" s="262"/>
      <c r="Q357" s="262"/>
      <c r="R357" s="262"/>
      <c r="S357" s="262"/>
      <c r="T357" s="262"/>
      <c r="U357" s="262"/>
      <c r="V357" s="262"/>
      <c r="W357" s="262"/>
      <c r="X357" s="262"/>
      <c r="Y357" s="262"/>
      <c r="Z357" s="262"/>
      <c r="AA357" s="262"/>
      <c r="AB357" s="262"/>
      <c r="AC357" s="262"/>
      <c r="AD357" s="262"/>
      <c r="AE357" s="262"/>
      <c r="AF357" s="262"/>
      <c r="AG357" s="262"/>
      <c r="AH357" s="262"/>
      <c r="AI357" s="262"/>
      <c r="AJ357" s="262"/>
      <c r="AK357" s="263"/>
      <c r="AL357" s="263"/>
    </row>
    <row r="358" spans="1:38" s="264" customFormat="1">
      <c r="A358" s="247"/>
      <c r="B358" s="278"/>
      <c r="C358" s="769"/>
      <c r="D358" s="307"/>
      <c r="E358" s="307"/>
      <c r="F358" s="308"/>
      <c r="G358" s="308"/>
      <c r="H358" s="308"/>
      <c r="I358" s="309"/>
      <c r="J358" s="309"/>
      <c r="K358" s="307"/>
      <c r="L358" s="150"/>
      <c r="M358" s="262"/>
      <c r="N358" s="262"/>
      <c r="O358" s="262"/>
      <c r="P358" s="262"/>
      <c r="Q358" s="262"/>
      <c r="R358" s="262"/>
      <c r="S358" s="262"/>
      <c r="T358" s="262"/>
      <c r="U358" s="262"/>
      <c r="V358" s="262"/>
      <c r="W358" s="262"/>
      <c r="X358" s="262"/>
      <c r="Y358" s="262"/>
      <c r="Z358" s="262"/>
      <c r="AA358" s="262"/>
      <c r="AB358" s="262"/>
      <c r="AC358" s="262"/>
      <c r="AD358" s="262"/>
      <c r="AE358" s="262"/>
      <c r="AF358" s="262"/>
      <c r="AG358" s="262"/>
      <c r="AH358" s="262"/>
      <c r="AI358" s="262"/>
      <c r="AJ358" s="262"/>
      <c r="AK358" s="263"/>
      <c r="AL358" s="263"/>
    </row>
    <row r="359" spans="1:38" s="264" customFormat="1">
      <c r="A359" s="247"/>
      <c r="B359" s="278"/>
      <c r="C359" s="769"/>
      <c r="D359" s="307"/>
      <c r="E359" s="307"/>
      <c r="F359" s="308"/>
      <c r="G359" s="308"/>
      <c r="H359" s="308"/>
      <c r="I359" s="309"/>
      <c r="J359" s="309"/>
      <c r="K359" s="307"/>
      <c r="L359" s="150"/>
      <c r="M359" s="262"/>
      <c r="N359" s="262"/>
      <c r="O359" s="262"/>
      <c r="P359" s="262"/>
      <c r="Q359" s="262"/>
      <c r="R359" s="262"/>
      <c r="S359" s="262"/>
      <c r="T359" s="262"/>
      <c r="U359" s="262"/>
      <c r="V359" s="262"/>
      <c r="W359" s="262"/>
      <c r="X359" s="262"/>
      <c r="Y359" s="262"/>
      <c r="Z359" s="262"/>
      <c r="AA359" s="262"/>
      <c r="AB359" s="262"/>
      <c r="AC359" s="262"/>
      <c r="AD359" s="262"/>
      <c r="AE359" s="262"/>
      <c r="AF359" s="262"/>
      <c r="AG359" s="262"/>
      <c r="AH359" s="262"/>
      <c r="AI359" s="262"/>
      <c r="AJ359" s="262"/>
      <c r="AK359" s="263"/>
      <c r="AL359" s="263"/>
    </row>
    <row r="360" spans="1:38" s="264" customFormat="1">
      <c r="A360" s="247"/>
      <c r="B360" s="278"/>
      <c r="C360" s="769"/>
      <c r="D360" s="307"/>
      <c r="E360" s="307"/>
      <c r="F360" s="308"/>
      <c r="G360" s="308"/>
      <c r="H360" s="308"/>
      <c r="I360" s="309"/>
      <c r="J360" s="309"/>
      <c r="K360" s="307"/>
      <c r="L360" s="150"/>
      <c r="M360" s="262"/>
      <c r="N360" s="262"/>
      <c r="O360" s="262"/>
      <c r="P360" s="262"/>
      <c r="Q360" s="262"/>
      <c r="R360" s="262"/>
      <c r="S360" s="262"/>
      <c r="T360" s="262"/>
      <c r="U360" s="262"/>
      <c r="V360" s="262"/>
      <c r="W360" s="262"/>
      <c r="X360" s="262"/>
      <c r="Y360" s="262"/>
      <c r="Z360" s="262"/>
      <c r="AA360" s="262"/>
      <c r="AB360" s="262"/>
      <c r="AC360" s="262"/>
      <c r="AD360" s="262"/>
      <c r="AE360" s="262"/>
      <c r="AF360" s="262"/>
      <c r="AG360" s="262"/>
      <c r="AH360" s="262"/>
      <c r="AI360" s="262"/>
      <c r="AJ360" s="262"/>
      <c r="AK360" s="263"/>
      <c r="AL360" s="263"/>
    </row>
    <row r="361" spans="1:38" s="264" customFormat="1">
      <c r="A361" s="247"/>
      <c r="B361" s="278"/>
      <c r="C361" s="769"/>
      <c r="D361" s="307"/>
      <c r="E361" s="307"/>
      <c r="F361" s="308"/>
      <c r="G361" s="308"/>
      <c r="H361" s="308"/>
      <c r="I361" s="309"/>
      <c r="J361" s="309"/>
      <c r="K361" s="307"/>
      <c r="L361" s="150"/>
      <c r="M361" s="262"/>
      <c r="N361" s="262"/>
      <c r="O361" s="262"/>
      <c r="P361" s="262"/>
      <c r="Q361" s="262"/>
      <c r="R361" s="262"/>
      <c r="S361" s="262"/>
      <c r="T361" s="262"/>
      <c r="U361" s="262"/>
      <c r="V361" s="262"/>
      <c r="W361" s="262"/>
      <c r="X361" s="262"/>
      <c r="Y361" s="262"/>
      <c r="Z361" s="262"/>
      <c r="AA361" s="262"/>
      <c r="AB361" s="262"/>
      <c r="AC361" s="262"/>
      <c r="AD361" s="262"/>
      <c r="AE361" s="262"/>
      <c r="AF361" s="262"/>
      <c r="AG361" s="262"/>
      <c r="AH361" s="262"/>
      <c r="AI361" s="262"/>
      <c r="AJ361" s="262"/>
      <c r="AK361" s="263"/>
      <c r="AL361" s="263"/>
    </row>
    <row r="362" spans="1:38" s="264" customFormat="1">
      <c r="A362" s="247"/>
      <c r="B362" s="278"/>
      <c r="C362" s="769"/>
      <c r="D362" s="307"/>
      <c r="E362" s="307"/>
      <c r="F362" s="308"/>
      <c r="G362" s="308"/>
      <c r="H362" s="308"/>
      <c r="I362" s="309"/>
      <c r="J362" s="309"/>
      <c r="K362" s="307"/>
      <c r="L362" s="150"/>
      <c r="M362" s="262"/>
      <c r="N362" s="262"/>
      <c r="O362" s="262"/>
      <c r="P362" s="262"/>
      <c r="Q362" s="262"/>
      <c r="R362" s="262"/>
      <c r="S362" s="262"/>
      <c r="T362" s="262"/>
      <c r="U362" s="262"/>
      <c r="V362" s="262"/>
      <c r="W362" s="262"/>
      <c r="X362" s="262"/>
      <c r="Y362" s="262"/>
      <c r="Z362" s="262"/>
      <c r="AA362" s="262"/>
      <c r="AB362" s="262"/>
      <c r="AC362" s="262"/>
      <c r="AD362" s="262"/>
      <c r="AE362" s="262"/>
      <c r="AF362" s="262"/>
      <c r="AG362" s="262"/>
      <c r="AH362" s="262"/>
      <c r="AI362" s="262"/>
      <c r="AJ362" s="262"/>
      <c r="AK362" s="263"/>
      <c r="AL362" s="263"/>
    </row>
    <row r="363" spans="1:38" s="264" customFormat="1">
      <c r="A363" s="247"/>
      <c r="B363" s="278"/>
      <c r="C363" s="769"/>
      <c r="D363" s="307"/>
      <c r="E363" s="307"/>
      <c r="F363" s="308"/>
      <c r="G363" s="308"/>
      <c r="H363" s="308"/>
      <c r="I363" s="309"/>
      <c r="J363" s="309"/>
      <c r="K363" s="307"/>
      <c r="L363" s="150"/>
      <c r="M363" s="262"/>
      <c r="N363" s="262"/>
      <c r="O363" s="262"/>
      <c r="P363" s="262"/>
      <c r="Q363" s="262"/>
      <c r="R363" s="262"/>
      <c r="S363" s="262"/>
      <c r="T363" s="262"/>
      <c r="U363" s="262"/>
      <c r="V363" s="262"/>
      <c r="W363" s="262"/>
      <c r="X363" s="262"/>
      <c r="Y363" s="262"/>
      <c r="Z363" s="262"/>
      <c r="AA363" s="262"/>
      <c r="AB363" s="262"/>
      <c r="AC363" s="262"/>
      <c r="AD363" s="262"/>
      <c r="AE363" s="262"/>
      <c r="AF363" s="262"/>
      <c r="AG363" s="262"/>
      <c r="AH363" s="262"/>
      <c r="AI363" s="262"/>
      <c r="AJ363" s="262"/>
      <c r="AK363" s="263"/>
      <c r="AL363" s="263"/>
    </row>
    <row r="364" spans="1:38" s="264" customFormat="1">
      <c r="A364" s="247"/>
      <c r="B364" s="278"/>
      <c r="C364" s="769"/>
      <c r="D364" s="307"/>
      <c r="E364" s="307"/>
      <c r="F364" s="308"/>
      <c r="G364" s="308"/>
      <c r="H364" s="308"/>
      <c r="I364" s="309"/>
      <c r="J364" s="309"/>
      <c r="K364" s="307"/>
      <c r="L364" s="150"/>
      <c r="M364" s="262"/>
      <c r="N364" s="262"/>
      <c r="O364" s="262"/>
      <c r="P364" s="262"/>
      <c r="Q364" s="262"/>
      <c r="R364" s="262"/>
      <c r="S364" s="262"/>
      <c r="T364" s="262"/>
      <c r="U364" s="262"/>
      <c r="V364" s="262"/>
      <c r="W364" s="262"/>
      <c r="X364" s="262"/>
      <c r="Y364" s="262"/>
      <c r="Z364" s="262"/>
      <c r="AA364" s="262"/>
      <c r="AB364" s="262"/>
      <c r="AC364" s="262"/>
      <c r="AD364" s="262"/>
      <c r="AE364" s="262"/>
      <c r="AF364" s="262"/>
      <c r="AG364" s="262"/>
      <c r="AH364" s="262"/>
      <c r="AI364" s="262"/>
      <c r="AJ364" s="262"/>
      <c r="AK364" s="263"/>
      <c r="AL364" s="263"/>
    </row>
    <row r="365" spans="1:38" s="264" customFormat="1">
      <c r="A365" s="247"/>
      <c r="B365" s="278"/>
      <c r="C365" s="769"/>
      <c r="D365" s="307"/>
      <c r="E365" s="307"/>
      <c r="F365" s="308"/>
      <c r="G365" s="308"/>
      <c r="H365" s="308"/>
      <c r="I365" s="309"/>
      <c r="J365" s="309"/>
      <c r="K365" s="307"/>
      <c r="L365" s="150"/>
      <c r="M365" s="262"/>
      <c r="N365" s="262"/>
      <c r="O365" s="262"/>
      <c r="P365" s="262"/>
      <c r="Q365" s="262"/>
      <c r="R365" s="262"/>
      <c r="S365" s="262"/>
      <c r="T365" s="262"/>
      <c r="U365" s="262"/>
      <c r="V365" s="262"/>
      <c r="W365" s="262"/>
      <c r="X365" s="262"/>
      <c r="Y365" s="262"/>
      <c r="Z365" s="262"/>
      <c r="AA365" s="262"/>
      <c r="AB365" s="262"/>
      <c r="AC365" s="262"/>
      <c r="AD365" s="262"/>
      <c r="AE365" s="262"/>
      <c r="AF365" s="262"/>
      <c r="AG365" s="262"/>
      <c r="AH365" s="262"/>
      <c r="AI365" s="262"/>
      <c r="AJ365" s="262"/>
      <c r="AK365" s="263"/>
      <c r="AL365" s="263"/>
    </row>
    <row r="366" spans="1:38" s="264" customFormat="1">
      <c r="A366" s="247"/>
      <c r="B366" s="278"/>
      <c r="C366" s="769"/>
      <c r="D366" s="307"/>
      <c r="E366" s="307"/>
      <c r="F366" s="308"/>
      <c r="G366" s="308"/>
      <c r="H366" s="308"/>
      <c r="I366" s="309"/>
      <c r="J366" s="309"/>
      <c r="K366" s="307"/>
      <c r="L366" s="150"/>
      <c r="M366" s="262"/>
      <c r="N366" s="262"/>
      <c r="O366" s="262"/>
      <c r="P366" s="262"/>
      <c r="Q366" s="262"/>
      <c r="R366" s="262"/>
      <c r="S366" s="262"/>
      <c r="T366" s="262"/>
      <c r="U366" s="262"/>
      <c r="V366" s="262"/>
      <c r="W366" s="262"/>
      <c r="X366" s="262"/>
      <c r="Y366" s="262"/>
      <c r="Z366" s="262"/>
      <c r="AA366" s="262"/>
      <c r="AB366" s="262"/>
      <c r="AC366" s="262"/>
      <c r="AD366" s="262"/>
      <c r="AE366" s="262"/>
      <c r="AF366" s="262"/>
      <c r="AG366" s="262"/>
      <c r="AH366" s="262"/>
      <c r="AI366" s="262"/>
      <c r="AJ366" s="262"/>
      <c r="AK366" s="263"/>
      <c r="AL366" s="263"/>
    </row>
    <row r="367" spans="1:38" s="264" customFormat="1">
      <c r="A367" s="247"/>
      <c r="B367" s="278"/>
      <c r="C367" s="769"/>
      <c r="D367" s="307"/>
      <c r="E367" s="307"/>
      <c r="F367" s="308"/>
      <c r="G367" s="308"/>
      <c r="H367" s="308"/>
      <c r="I367" s="309"/>
      <c r="J367" s="309"/>
      <c r="K367" s="307"/>
      <c r="L367" s="150"/>
      <c r="M367" s="262"/>
      <c r="N367" s="262"/>
      <c r="O367" s="262"/>
      <c r="P367" s="262"/>
      <c r="Q367" s="262"/>
      <c r="R367" s="262"/>
      <c r="S367" s="262"/>
      <c r="T367" s="262"/>
      <c r="U367" s="262"/>
      <c r="V367" s="262"/>
      <c r="W367" s="262"/>
      <c r="X367" s="262"/>
      <c r="Y367" s="262"/>
      <c r="Z367" s="262"/>
      <c r="AA367" s="262"/>
      <c r="AB367" s="262"/>
      <c r="AC367" s="262"/>
      <c r="AD367" s="262"/>
      <c r="AE367" s="262"/>
      <c r="AF367" s="262"/>
      <c r="AG367" s="262"/>
      <c r="AH367" s="262"/>
      <c r="AI367" s="262"/>
      <c r="AJ367" s="262"/>
      <c r="AK367" s="263"/>
      <c r="AL367" s="263"/>
    </row>
    <row r="368" spans="1:38" s="264" customFormat="1">
      <c r="A368" s="247"/>
      <c r="B368" s="278"/>
      <c r="C368" s="769"/>
      <c r="D368" s="307"/>
      <c r="E368" s="307"/>
      <c r="F368" s="308"/>
      <c r="G368" s="308"/>
      <c r="H368" s="308"/>
      <c r="I368" s="309"/>
      <c r="J368" s="309"/>
      <c r="K368" s="307"/>
      <c r="L368" s="150"/>
      <c r="M368" s="262"/>
      <c r="N368" s="262"/>
      <c r="O368" s="262"/>
      <c r="P368" s="262"/>
      <c r="Q368" s="262"/>
      <c r="R368" s="262"/>
      <c r="S368" s="262"/>
      <c r="T368" s="262"/>
      <c r="U368" s="262"/>
      <c r="V368" s="262"/>
      <c r="W368" s="262"/>
      <c r="X368" s="262"/>
      <c r="Y368" s="262"/>
      <c r="Z368" s="262"/>
      <c r="AA368" s="262"/>
      <c r="AB368" s="262"/>
      <c r="AC368" s="262"/>
      <c r="AD368" s="262"/>
      <c r="AE368" s="262"/>
      <c r="AF368" s="262"/>
      <c r="AG368" s="262"/>
      <c r="AH368" s="262"/>
      <c r="AI368" s="262"/>
      <c r="AJ368" s="262"/>
      <c r="AK368" s="263"/>
      <c r="AL368" s="263"/>
    </row>
    <row r="369" spans="1:38" s="264" customFormat="1">
      <c r="A369" s="247"/>
      <c r="B369" s="278"/>
      <c r="C369" s="769"/>
      <c r="D369" s="307"/>
      <c r="E369" s="307"/>
      <c r="F369" s="308"/>
      <c r="G369" s="308"/>
      <c r="H369" s="308"/>
      <c r="I369" s="309"/>
      <c r="J369" s="309"/>
      <c r="K369" s="307"/>
      <c r="L369" s="150"/>
      <c r="M369" s="262"/>
      <c r="N369" s="262"/>
      <c r="O369" s="262"/>
      <c r="P369" s="262"/>
      <c r="Q369" s="262"/>
      <c r="R369" s="262"/>
      <c r="S369" s="262"/>
      <c r="T369" s="262"/>
      <c r="U369" s="262"/>
      <c r="V369" s="262"/>
      <c r="W369" s="262"/>
      <c r="X369" s="262"/>
      <c r="Y369" s="262"/>
      <c r="Z369" s="262"/>
      <c r="AA369" s="262"/>
      <c r="AB369" s="262"/>
      <c r="AC369" s="262"/>
      <c r="AD369" s="262"/>
      <c r="AE369" s="262"/>
      <c r="AF369" s="262"/>
      <c r="AG369" s="262"/>
      <c r="AH369" s="262"/>
      <c r="AI369" s="262"/>
      <c r="AJ369" s="262"/>
      <c r="AK369" s="263"/>
      <c r="AL369" s="263"/>
    </row>
    <row r="370" spans="1:38" s="264" customFormat="1">
      <c r="A370" s="247"/>
      <c r="B370" s="278"/>
      <c r="C370" s="769"/>
      <c r="D370" s="307"/>
      <c r="E370" s="307"/>
      <c r="F370" s="308"/>
      <c r="G370" s="308"/>
      <c r="H370" s="308"/>
      <c r="I370" s="309"/>
      <c r="J370" s="309"/>
      <c r="K370" s="307"/>
      <c r="L370" s="150"/>
      <c r="M370" s="262"/>
      <c r="N370" s="262"/>
      <c r="O370" s="262"/>
      <c r="P370" s="262"/>
      <c r="Q370" s="262"/>
      <c r="R370" s="262"/>
      <c r="S370" s="262"/>
      <c r="T370" s="262"/>
      <c r="U370" s="262"/>
      <c r="V370" s="262"/>
      <c r="W370" s="262"/>
      <c r="X370" s="262"/>
      <c r="Y370" s="262"/>
      <c r="Z370" s="262"/>
      <c r="AA370" s="262"/>
      <c r="AB370" s="262"/>
      <c r="AC370" s="262"/>
      <c r="AD370" s="262"/>
      <c r="AE370" s="262"/>
      <c r="AF370" s="262"/>
      <c r="AG370" s="262"/>
      <c r="AH370" s="262"/>
      <c r="AI370" s="262"/>
      <c r="AJ370" s="262"/>
      <c r="AK370" s="263"/>
      <c r="AL370" s="263"/>
    </row>
    <row r="371" spans="1:38" s="264" customFormat="1">
      <c r="A371" s="247"/>
      <c r="B371" s="278"/>
      <c r="C371" s="769"/>
      <c r="D371" s="307"/>
      <c r="E371" s="307"/>
      <c r="F371" s="308"/>
      <c r="G371" s="308"/>
      <c r="H371" s="308"/>
      <c r="I371" s="309"/>
      <c r="J371" s="309"/>
      <c r="K371" s="307"/>
      <c r="L371" s="150"/>
      <c r="M371" s="262"/>
      <c r="N371" s="262"/>
      <c r="O371" s="262"/>
      <c r="P371" s="262"/>
      <c r="Q371" s="262"/>
      <c r="R371" s="262"/>
      <c r="S371" s="262"/>
      <c r="T371" s="262"/>
      <c r="U371" s="262"/>
      <c r="V371" s="262"/>
      <c r="W371" s="262"/>
      <c r="X371" s="262"/>
      <c r="Y371" s="262"/>
      <c r="Z371" s="262"/>
      <c r="AA371" s="262"/>
      <c r="AB371" s="262"/>
      <c r="AC371" s="262"/>
      <c r="AD371" s="262"/>
      <c r="AE371" s="262"/>
      <c r="AF371" s="262"/>
      <c r="AG371" s="262"/>
      <c r="AH371" s="262"/>
      <c r="AI371" s="262"/>
      <c r="AJ371" s="262"/>
      <c r="AK371" s="263"/>
      <c r="AL371" s="263"/>
    </row>
    <row r="372" spans="1:38" s="264" customFormat="1">
      <c r="A372" s="247"/>
      <c r="B372" s="278"/>
      <c r="C372" s="769"/>
      <c r="D372" s="307"/>
      <c r="E372" s="307"/>
      <c r="F372" s="308"/>
      <c r="G372" s="308"/>
      <c r="H372" s="308"/>
      <c r="I372" s="309"/>
      <c r="J372" s="309"/>
      <c r="K372" s="307"/>
      <c r="L372" s="150"/>
      <c r="M372" s="262"/>
      <c r="N372" s="262"/>
      <c r="O372" s="262"/>
      <c r="P372" s="262"/>
      <c r="Q372" s="262"/>
      <c r="R372" s="262"/>
      <c r="S372" s="262"/>
      <c r="T372" s="262"/>
      <c r="U372" s="262"/>
      <c r="V372" s="262"/>
      <c r="W372" s="262"/>
      <c r="X372" s="262"/>
      <c r="Y372" s="262"/>
      <c r="Z372" s="262"/>
      <c r="AA372" s="262"/>
      <c r="AB372" s="262"/>
      <c r="AC372" s="262"/>
      <c r="AD372" s="262"/>
      <c r="AE372" s="262"/>
      <c r="AF372" s="262"/>
      <c r="AG372" s="262"/>
      <c r="AH372" s="262"/>
      <c r="AI372" s="262"/>
      <c r="AJ372" s="262"/>
      <c r="AK372" s="263"/>
      <c r="AL372" s="263"/>
    </row>
    <row r="373" spans="1:38" s="264" customFormat="1">
      <c r="A373" s="247"/>
      <c r="B373" s="278"/>
      <c r="C373" s="769"/>
      <c r="D373" s="307"/>
      <c r="E373" s="307"/>
      <c r="F373" s="308"/>
      <c r="G373" s="308"/>
      <c r="H373" s="308"/>
      <c r="I373" s="309"/>
      <c r="J373" s="309"/>
      <c r="K373" s="307"/>
      <c r="L373" s="150"/>
      <c r="M373" s="262"/>
      <c r="N373" s="262"/>
      <c r="O373" s="262"/>
      <c r="P373" s="262"/>
      <c r="Q373" s="262"/>
      <c r="R373" s="262"/>
      <c r="S373" s="262"/>
      <c r="T373" s="262"/>
      <c r="U373" s="262"/>
      <c r="V373" s="262"/>
      <c r="W373" s="262"/>
      <c r="X373" s="262"/>
      <c r="Y373" s="262"/>
      <c r="Z373" s="262"/>
      <c r="AA373" s="262"/>
      <c r="AB373" s="262"/>
      <c r="AC373" s="262"/>
      <c r="AD373" s="262"/>
      <c r="AE373" s="262"/>
      <c r="AF373" s="262"/>
      <c r="AG373" s="262"/>
      <c r="AH373" s="262"/>
      <c r="AI373" s="262"/>
      <c r="AJ373" s="262"/>
      <c r="AK373" s="263"/>
      <c r="AL373" s="263"/>
    </row>
    <row r="374" spans="1:38" s="264" customFormat="1">
      <c r="A374" s="247"/>
      <c r="B374" s="278"/>
      <c r="C374" s="769"/>
      <c r="D374" s="307"/>
      <c r="E374" s="307"/>
      <c r="F374" s="308"/>
      <c r="G374" s="308"/>
      <c r="H374" s="308"/>
      <c r="I374" s="309"/>
      <c r="J374" s="309"/>
      <c r="K374" s="307"/>
      <c r="L374" s="150"/>
      <c r="M374" s="262"/>
      <c r="N374" s="262"/>
      <c r="O374" s="262"/>
      <c r="P374" s="262"/>
      <c r="Q374" s="262"/>
      <c r="R374" s="262"/>
      <c r="S374" s="262"/>
      <c r="T374" s="262"/>
      <c r="U374" s="262"/>
      <c r="V374" s="262"/>
      <c r="W374" s="262"/>
      <c r="X374" s="262"/>
      <c r="Y374" s="262"/>
      <c r="Z374" s="262"/>
      <c r="AA374" s="262"/>
      <c r="AB374" s="262"/>
      <c r="AC374" s="262"/>
      <c r="AD374" s="262"/>
      <c r="AE374" s="262"/>
      <c r="AF374" s="262"/>
      <c r="AG374" s="262"/>
      <c r="AH374" s="262"/>
      <c r="AI374" s="262"/>
      <c r="AJ374" s="262"/>
      <c r="AK374" s="263"/>
      <c r="AL374" s="263"/>
    </row>
    <row r="375" spans="1:38" s="264" customFormat="1">
      <c r="A375" s="247"/>
      <c r="B375" s="278"/>
      <c r="C375" s="769"/>
      <c r="D375" s="307"/>
      <c r="E375" s="307"/>
      <c r="F375" s="308"/>
      <c r="G375" s="308"/>
      <c r="H375" s="308"/>
      <c r="I375" s="309"/>
      <c r="J375" s="309"/>
      <c r="K375" s="307"/>
      <c r="L375" s="150"/>
      <c r="M375" s="262"/>
      <c r="N375" s="262"/>
      <c r="O375" s="262"/>
      <c r="P375" s="262"/>
      <c r="Q375" s="262"/>
      <c r="R375" s="262"/>
      <c r="S375" s="262"/>
      <c r="T375" s="262"/>
      <c r="U375" s="262"/>
      <c r="V375" s="262"/>
      <c r="W375" s="262"/>
      <c r="X375" s="262"/>
      <c r="Y375" s="262"/>
      <c r="Z375" s="262"/>
      <c r="AA375" s="262"/>
      <c r="AB375" s="262"/>
      <c r="AC375" s="262"/>
      <c r="AD375" s="262"/>
      <c r="AE375" s="262"/>
      <c r="AF375" s="262"/>
      <c r="AG375" s="262"/>
      <c r="AH375" s="262"/>
      <c r="AI375" s="262"/>
      <c r="AJ375" s="262"/>
      <c r="AK375" s="263"/>
      <c r="AL375" s="263"/>
    </row>
    <row r="376" spans="1:38" s="264" customFormat="1">
      <c r="A376" s="247"/>
      <c r="B376" s="278"/>
      <c r="C376" s="769"/>
      <c r="D376" s="307"/>
      <c r="E376" s="307"/>
      <c r="F376" s="308"/>
      <c r="G376" s="308"/>
      <c r="H376" s="308"/>
      <c r="I376" s="309"/>
      <c r="J376" s="309"/>
      <c r="K376" s="307"/>
      <c r="L376" s="150"/>
      <c r="M376" s="262"/>
      <c r="N376" s="262"/>
      <c r="O376" s="262"/>
      <c r="P376" s="262"/>
      <c r="Q376" s="262"/>
      <c r="R376" s="262"/>
      <c r="S376" s="262"/>
      <c r="T376" s="262"/>
      <c r="U376" s="262"/>
      <c r="V376" s="262"/>
      <c r="W376" s="262"/>
      <c r="X376" s="262"/>
      <c r="Y376" s="262"/>
      <c r="Z376" s="262"/>
      <c r="AA376" s="262"/>
      <c r="AB376" s="262"/>
      <c r="AC376" s="262"/>
      <c r="AD376" s="262"/>
      <c r="AE376" s="262"/>
      <c r="AF376" s="262"/>
      <c r="AG376" s="262"/>
      <c r="AH376" s="262"/>
      <c r="AI376" s="262"/>
      <c r="AJ376" s="262"/>
      <c r="AK376" s="263"/>
      <c r="AL376" s="263"/>
    </row>
    <row r="377" spans="1:38" s="264" customFormat="1">
      <c r="A377" s="247"/>
      <c r="B377" s="278"/>
      <c r="C377" s="769"/>
      <c r="D377" s="307"/>
      <c r="E377" s="307"/>
      <c r="F377" s="308"/>
      <c r="G377" s="308"/>
      <c r="H377" s="308"/>
      <c r="I377" s="309"/>
      <c r="J377" s="309"/>
      <c r="K377" s="307"/>
      <c r="L377" s="150"/>
      <c r="M377" s="262"/>
      <c r="N377" s="262"/>
      <c r="O377" s="262"/>
      <c r="P377" s="262"/>
      <c r="Q377" s="262"/>
      <c r="R377" s="262"/>
      <c r="S377" s="262"/>
      <c r="T377" s="262"/>
      <c r="U377" s="262"/>
      <c r="V377" s="262"/>
      <c r="W377" s="262"/>
      <c r="X377" s="262"/>
      <c r="Y377" s="262"/>
      <c r="Z377" s="262"/>
      <c r="AA377" s="262"/>
      <c r="AB377" s="262"/>
      <c r="AC377" s="262"/>
      <c r="AD377" s="262"/>
      <c r="AE377" s="262"/>
      <c r="AF377" s="262"/>
      <c r="AG377" s="262"/>
      <c r="AH377" s="262"/>
      <c r="AI377" s="262"/>
      <c r="AJ377" s="262"/>
      <c r="AK377" s="263"/>
      <c r="AL377" s="263"/>
    </row>
    <row r="378" spans="1:38" s="264" customFormat="1">
      <c r="A378" s="247"/>
      <c r="B378" s="278"/>
      <c r="C378" s="769"/>
      <c r="D378" s="307"/>
      <c r="E378" s="307"/>
      <c r="F378" s="308"/>
      <c r="G378" s="308"/>
      <c r="H378" s="308"/>
      <c r="I378" s="309"/>
      <c r="J378" s="309"/>
      <c r="K378" s="307"/>
      <c r="L378" s="150"/>
      <c r="M378" s="262"/>
      <c r="N378" s="262"/>
      <c r="O378" s="262"/>
      <c r="P378" s="262"/>
      <c r="Q378" s="262"/>
      <c r="R378" s="262"/>
      <c r="S378" s="262"/>
      <c r="T378" s="262"/>
      <c r="U378" s="262"/>
      <c r="V378" s="262"/>
      <c r="W378" s="262"/>
      <c r="X378" s="262"/>
      <c r="Y378" s="262"/>
      <c r="Z378" s="262"/>
      <c r="AA378" s="262"/>
      <c r="AB378" s="262"/>
      <c r="AC378" s="262"/>
      <c r="AD378" s="262"/>
      <c r="AE378" s="262"/>
      <c r="AF378" s="262"/>
      <c r="AG378" s="262"/>
      <c r="AH378" s="262"/>
      <c r="AI378" s="262"/>
      <c r="AJ378" s="262"/>
      <c r="AK378" s="263"/>
      <c r="AL378" s="263"/>
    </row>
    <row r="379" spans="1:38" s="264" customFormat="1">
      <c r="A379" s="247"/>
      <c r="B379" s="278"/>
      <c r="C379" s="769"/>
      <c r="D379" s="307"/>
      <c r="E379" s="307"/>
      <c r="F379" s="308"/>
      <c r="G379" s="308"/>
      <c r="H379" s="308"/>
      <c r="I379" s="309"/>
      <c r="J379" s="309"/>
      <c r="K379" s="307"/>
      <c r="L379" s="150"/>
      <c r="M379" s="262"/>
      <c r="N379" s="262"/>
      <c r="O379" s="262"/>
      <c r="P379" s="262"/>
      <c r="Q379" s="262"/>
      <c r="R379" s="262"/>
      <c r="S379" s="262"/>
      <c r="T379" s="262"/>
      <c r="U379" s="262"/>
      <c r="V379" s="262"/>
      <c r="W379" s="262"/>
      <c r="X379" s="262"/>
      <c r="Y379" s="262"/>
      <c r="Z379" s="262"/>
      <c r="AA379" s="262"/>
      <c r="AB379" s="262"/>
      <c r="AC379" s="262"/>
      <c r="AD379" s="262"/>
      <c r="AE379" s="262"/>
      <c r="AF379" s="262"/>
      <c r="AG379" s="262"/>
      <c r="AH379" s="262"/>
      <c r="AI379" s="262"/>
      <c r="AJ379" s="262"/>
      <c r="AK379" s="263"/>
      <c r="AL379" s="263"/>
    </row>
    <row r="380" spans="1:38" s="264" customFormat="1">
      <c r="A380" s="247"/>
      <c r="B380" s="278"/>
      <c r="C380" s="769"/>
      <c r="D380" s="307"/>
      <c r="E380" s="307"/>
      <c r="F380" s="308"/>
      <c r="G380" s="308"/>
      <c r="H380" s="308"/>
      <c r="I380" s="309"/>
      <c r="J380" s="309"/>
      <c r="K380" s="307"/>
      <c r="L380" s="150"/>
      <c r="M380" s="262"/>
      <c r="N380" s="262"/>
      <c r="O380" s="262"/>
      <c r="P380" s="262"/>
      <c r="Q380" s="262"/>
      <c r="R380" s="262"/>
      <c r="S380" s="262"/>
      <c r="T380" s="262"/>
      <c r="U380" s="262"/>
      <c r="V380" s="262"/>
      <c r="W380" s="262"/>
      <c r="X380" s="262"/>
      <c r="Y380" s="262"/>
      <c r="Z380" s="262"/>
      <c r="AA380" s="262"/>
      <c r="AB380" s="262"/>
      <c r="AC380" s="262"/>
      <c r="AD380" s="262"/>
      <c r="AE380" s="262"/>
      <c r="AF380" s="262"/>
      <c r="AG380" s="262"/>
      <c r="AH380" s="262"/>
      <c r="AI380" s="262"/>
      <c r="AJ380" s="262"/>
      <c r="AK380" s="263"/>
      <c r="AL380" s="263"/>
    </row>
    <row r="381" spans="1:38" s="264" customFormat="1">
      <c r="A381" s="247"/>
      <c r="B381" s="278"/>
      <c r="C381" s="769"/>
      <c r="D381" s="307"/>
      <c r="E381" s="307"/>
      <c r="F381" s="308"/>
      <c r="G381" s="308"/>
      <c r="H381" s="308"/>
      <c r="I381" s="309"/>
      <c r="J381" s="309"/>
      <c r="K381" s="307"/>
      <c r="L381" s="150"/>
      <c r="M381" s="262"/>
      <c r="N381" s="262"/>
      <c r="O381" s="262"/>
      <c r="P381" s="262"/>
      <c r="Q381" s="262"/>
      <c r="R381" s="262"/>
      <c r="S381" s="262"/>
      <c r="T381" s="262"/>
      <c r="U381" s="262"/>
      <c r="V381" s="262"/>
      <c r="W381" s="262"/>
      <c r="X381" s="262"/>
      <c r="Y381" s="262"/>
      <c r="Z381" s="262"/>
      <c r="AA381" s="262"/>
      <c r="AB381" s="262"/>
      <c r="AC381" s="262"/>
      <c r="AD381" s="262"/>
      <c r="AE381" s="262"/>
      <c r="AF381" s="262"/>
      <c r="AG381" s="262"/>
      <c r="AH381" s="262"/>
      <c r="AI381" s="262"/>
      <c r="AJ381" s="262"/>
      <c r="AK381" s="263"/>
      <c r="AL381" s="263"/>
    </row>
    <row r="382" spans="1:38" s="264" customFormat="1">
      <c r="A382" s="247"/>
      <c r="B382" s="278"/>
      <c r="C382" s="769"/>
      <c r="D382" s="307"/>
      <c r="E382" s="307"/>
      <c r="F382" s="308"/>
      <c r="G382" s="308"/>
      <c r="H382" s="308"/>
      <c r="I382" s="309"/>
      <c r="J382" s="309"/>
      <c r="K382" s="307"/>
      <c r="L382" s="150"/>
      <c r="M382" s="262"/>
      <c r="N382" s="262"/>
      <c r="O382" s="262"/>
      <c r="P382" s="262"/>
      <c r="Q382" s="262"/>
      <c r="R382" s="262"/>
      <c r="S382" s="262"/>
      <c r="T382" s="262"/>
      <c r="U382" s="262"/>
      <c r="V382" s="262"/>
      <c r="W382" s="262"/>
      <c r="X382" s="262"/>
      <c r="Y382" s="262"/>
      <c r="Z382" s="262"/>
      <c r="AA382" s="262"/>
      <c r="AB382" s="262"/>
      <c r="AC382" s="262"/>
      <c r="AD382" s="262"/>
      <c r="AE382" s="262"/>
      <c r="AF382" s="262"/>
      <c r="AG382" s="262"/>
      <c r="AH382" s="262"/>
      <c r="AI382" s="262"/>
      <c r="AJ382" s="262"/>
      <c r="AK382" s="263"/>
      <c r="AL382" s="263"/>
    </row>
    <row r="383" spans="1:38" s="264" customFormat="1">
      <c r="A383" s="247"/>
      <c r="B383" s="278"/>
      <c r="C383" s="769"/>
      <c r="D383" s="307"/>
      <c r="E383" s="307"/>
      <c r="F383" s="308"/>
      <c r="G383" s="308"/>
      <c r="H383" s="308"/>
      <c r="I383" s="309"/>
      <c r="J383" s="309"/>
      <c r="K383" s="307"/>
      <c r="L383" s="150"/>
      <c r="M383" s="262"/>
      <c r="N383" s="262"/>
      <c r="O383" s="262"/>
      <c r="P383" s="262"/>
      <c r="Q383" s="262"/>
      <c r="R383" s="262"/>
      <c r="S383" s="262"/>
      <c r="T383" s="262"/>
      <c r="U383" s="262"/>
      <c r="V383" s="262"/>
      <c r="W383" s="262"/>
      <c r="X383" s="262"/>
      <c r="Y383" s="262"/>
      <c r="Z383" s="262"/>
      <c r="AA383" s="262"/>
      <c r="AB383" s="262"/>
      <c r="AC383" s="262"/>
      <c r="AD383" s="262"/>
      <c r="AE383" s="262"/>
      <c r="AF383" s="262"/>
      <c r="AG383" s="262"/>
      <c r="AH383" s="262"/>
      <c r="AI383" s="262"/>
      <c r="AJ383" s="262"/>
      <c r="AK383" s="263"/>
      <c r="AL383" s="263"/>
    </row>
    <row r="384" spans="1:38" s="264" customFormat="1">
      <c r="A384" s="247"/>
      <c r="B384" s="278"/>
      <c r="C384" s="769"/>
      <c r="D384" s="307"/>
      <c r="E384" s="307"/>
      <c r="F384" s="308"/>
      <c r="G384" s="308"/>
      <c r="H384" s="308"/>
      <c r="I384" s="309"/>
      <c r="J384" s="309"/>
      <c r="K384" s="307"/>
      <c r="L384" s="150"/>
      <c r="M384" s="262"/>
      <c r="N384" s="262"/>
      <c r="O384" s="262"/>
      <c r="P384" s="262"/>
      <c r="Q384" s="262"/>
      <c r="R384" s="262"/>
      <c r="S384" s="262"/>
      <c r="T384" s="262"/>
      <c r="U384" s="262"/>
      <c r="V384" s="262"/>
      <c r="W384" s="262"/>
      <c r="X384" s="262"/>
      <c r="Y384" s="262"/>
      <c r="Z384" s="262"/>
      <c r="AA384" s="262"/>
      <c r="AB384" s="262"/>
      <c r="AC384" s="262"/>
      <c r="AD384" s="262"/>
      <c r="AE384" s="262"/>
      <c r="AF384" s="262"/>
      <c r="AG384" s="262"/>
      <c r="AH384" s="262"/>
      <c r="AI384" s="262"/>
      <c r="AJ384" s="262"/>
      <c r="AK384" s="263"/>
      <c r="AL384" s="263"/>
    </row>
    <row r="385" spans="1:38" s="264" customFormat="1">
      <c r="A385" s="247"/>
      <c r="B385" s="278"/>
      <c r="C385" s="769"/>
      <c r="D385" s="307"/>
      <c r="E385" s="307"/>
      <c r="F385" s="308"/>
      <c r="G385" s="308"/>
      <c r="H385" s="308"/>
      <c r="I385" s="309"/>
      <c r="J385" s="309"/>
      <c r="K385" s="307"/>
      <c r="L385" s="150"/>
      <c r="M385" s="262"/>
      <c r="N385" s="262"/>
      <c r="O385" s="262"/>
      <c r="P385" s="262"/>
      <c r="Q385" s="262"/>
      <c r="R385" s="262"/>
      <c r="S385" s="262"/>
      <c r="T385" s="262"/>
      <c r="U385" s="262"/>
      <c r="V385" s="262"/>
      <c r="W385" s="262"/>
      <c r="X385" s="262"/>
      <c r="Y385" s="262"/>
      <c r="Z385" s="262"/>
      <c r="AA385" s="262"/>
      <c r="AB385" s="262"/>
      <c r="AC385" s="262"/>
      <c r="AD385" s="262"/>
      <c r="AE385" s="262"/>
      <c r="AF385" s="262"/>
      <c r="AG385" s="262"/>
      <c r="AH385" s="262"/>
      <c r="AI385" s="262"/>
      <c r="AJ385" s="262"/>
      <c r="AK385" s="263"/>
      <c r="AL385" s="263"/>
    </row>
    <row r="386" spans="1:38" s="264" customFormat="1">
      <c r="A386" s="247"/>
      <c r="B386" s="278"/>
      <c r="C386" s="769"/>
      <c r="D386" s="307"/>
      <c r="E386" s="307"/>
      <c r="F386" s="308"/>
      <c r="G386" s="308"/>
      <c r="H386" s="308"/>
      <c r="I386" s="309"/>
      <c r="J386" s="309"/>
      <c r="K386" s="307"/>
      <c r="L386" s="150"/>
      <c r="M386" s="262"/>
      <c r="N386" s="262"/>
      <c r="O386" s="262"/>
      <c r="P386" s="262"/>
      <c r="Q386" s="262"/>
      <c r="R386" s="262"/>
      <c r="S386" s="262"/>
      <c r="T386" s="262"/>
      <c r="U386" s="262"/>
      <c r="V386" s="262"/>
      <c r="W386" s="262"/>
      <c r="X386" s="262"/>
      <c r="Y386" s="262"/>
      <c r="Z386" s="262"/>
      <c r="AA386" s="262"/>
      <c r="AB386" s="262"/>
      <c r="AC386" s="262"/>
      <c r="AD386" s="262"/>
      <c r="AE386" s="262"/>
      <c r="AF386" s="262"/>
      <c r="AG386" s="262"/>
      <c r="AH386" s="262"/>
      <c r="AI386" s="262"/>
      <c r="AJ386" s="262"/>
      <c r="AK386" s="263"/>
      <c r="AL386" s="263"/>
    </row>
    <row r="387" spans="1:38" s="264" customFormat="1">
      <c r="A387" s="247"/>
      <c r="B387" s="278"/>
      <c r="C387" s="769"/>
      <c r="D387" s="307"/>
      <c r="E387" s="307"/>
      <c r="F387" s="308"/>
      <c r="G387" s="308"/>
      <c r="H387" s="308"/>
      <c r="I387" s="309"/>
      <c r="J387" s="309"/>
      <c r="K387" s="307"/>
      <c r="L387" s="150"/>
      <c r="M387" s="262"/>
      <c r="N387" s="262"/>
      <c r="O387" s="262"/>
      <c r="P387" s="262"/>
      <c r="Q387" s="262"/>
      <c r="R387" s="262"/>
      <c r="S387" s="262"/>
      <c r="T387" s="262"/>
      <c r="U387" s="262"/>
      <c r="V387" s="262"/>
      <c r="W387" s="262"/>
      <c r="X387" s="262"/>
      <c r="Y387" s="262"/>
      <c r="Z387" s="262"/>
      <c r="AA387" s="262"/>
      <c r="AB387" s="262"/>
      <c r="AC387" s="262"/>
      <c r="AD387" s="262"/>
      <c r="AE387" s="262"/>
      <c r="AF387" s="262"/>
      <c r="AG387" s="262"/>
      <c r="AH387" s="262"/>
      <c r="AI387" s="262"/>
      <c r="AJ387" s="262"/>
      <c r="AK387" s="263"/>
      <c r="AL387" s="263"/>
    </row>
    <row r="388" spans="1:38" s="264" customFormat="1">
      <c r="A388" s="247"/>
      <c r="B388" s="278"/>
      <c r="C388" s="769"/>
      <c r="D388" s="307"/>
      <c r="E388" s="307"/>
      <c r="F388" s="308"/>
      <c r="G388" s="308"/>
      <c r="H388" s="308"/>
      <c r="I388" s="309"/>
      <c r="J388" s="309"/>
      <c r="K388" s="307"/>
      <c r="L388" s="150"/>
      <c r="M388" s="262"/>
      <c r="N388" s="262"/>
      <c r="O388" s="262"/>
      <c r="P388" s="262"/>
      <c r="Q388" s="262"/>
      <c r="R388" s="262"/>
      <c r="S388" s="262"/>
      <c r="T388" s="262"/>
      <c r="U388" s="262"/>
      <c r="V388" s="262"/>
      <c r="W388" s="262"/>
      <c r="X388" s="262"/>
      <c r="Y388" s="262"/>
      <c r="Z388" s="262"/>
      <c r="AA388" s="262"/>
      <c r="AB388" s="262"/>
      <c r="AC388" s="262"/>
      <c r="AD388" s="262"/>
      <c r="AE388" s="262"/>
      <c r="AF388" s="262"/>
      <c r="AG388" s="262"/>
      <c r="AH388" s="262"/>
      <c r="AI388" s="262"/>
      <c r="AJ388" s="262"/>
      <c r="AK388" s="263"/>
      <c r="AL388" s="263"/>
    </row>
    <row r="389" spans="1:38" s="264" customFormat="1">
      <c r="A389" s="247"/>
      <c r="B389" s="278"/>
      <c r="C389" s="769"/>
      <c r="D389" s="307"/>
      <c r="E389" s="307"/>
      <c r="F389" s="308"/>
      <c r="G389" s="308"/>
      <c r="H389" s="308"/>
      <c r="I389" s="309"/>
      <c r="J389" s="309"/>
      <c r="K389" s="307"/>
      <c r="L389" s="150"/>
      <c r="M389" s="262"/>
      <c r="N389" s="262"/>
      <c r="O389" s="262"/>
      <c r="P389" s="262"/>
      <c r="Q389" s="262"/>
      <c r="R389" s="262"/>
      <c r="S389" s="262"/>
      <c r="T389" s="262"/>
      <c r="U389" s="262"/>
      <c r="V389" s="262"/>
      <c r="W389" s="262"/>
      <c r="X389" s="262"/>
      <c r="Y389" s="262"/>
      <c r="Z389" s="262"/>
      <c r="AA389" s="262"/>
      <c r="AB389" s="262"/>
      <c r="AC389" s="262"/>
      <c r="AD389" s="262"/>
      <c r="AE389" s="262"/>
      <c r="AF389" s="262"/>
      <c r="AG389" s="262"/>
      <c r="AH389" s="262"/>
      <c r="AI389" s="262"/>
      <c r="AJ389" s="262"/>
      <c r="AK389" s="263"/>
      <c r="AL389" s="263"/>
    </row>
    <row r="390" spans="1:38" s="264" customFormat="1">
      <c r="A390" s="247"/>
      <c r="B390" s="278"/>
      <c r="C390" s="769"/>
      <c r="D390" s="307"/>
      <c r="E390" s="307"/>
      <c r="F390" s="308"/>
      <c r="G390" s="308"/>
      <c r="H390" s="308"/>
      <c r="I390" s="309"/>
      <c r="J390" s="309"/>
      <c r="K390" s="307"/>
      <c r="L390" s="150"/>
      <c r="M390" s="262"/>
      <c r="N390" s="262"/>
      <c r="O390" s="262"/>
      <c r="P390" s="262"/>
      <c r="Q390" s="262"/>
      <c r="R390" s="262"/>
      <c r="S390" s="262"/>
      <c r="T390" s="262"/>
      <c r="U390" s="262"/>
      <c r="V390" s="262"/>
      <c r="W390" s="262"/>
      <c r="X390" s="262"/>
      <c r="Y390" s="262"/>
      <c r="Z390" s="262"/>
      <c r="AA390" s="262"/>
      <c r="AB390" s="262"/>
      <c r="AC390" s="262"/>
      <c r="AD390" s="262"/>
      <c r="AE390" s="262"/>
      <c r="AF390" s="262"/>
      <c r="AG390" s="262"/>
      <c r="AH390" s="262"/>
      <c r="AI390" s="262"/>
      <c r="AJ390" s="262"/>
      <c r="AK390" s="263"/>
      <c r="AL390" s="263"/>
    </row>
    <row r="391" spans="1:38" s="264" customFormat="1">
      <c r="A391" s="247"/>
      <c r="B391" s="278"/>
      <c r="C391" s="769"/>
      <c r="D391" s="307"/>
      <c r="E391" s="307"/>
      <c r="F391" s="308"/>
      <c r="G391" s="308"/>
      <c r="H391" s="308"/>
      <c r="I391" s="309"/>
      <c r="J391" s="309"/>
      <c r="K391" s="307"/>
      <c r="L391" s="150"/>
      <c r="M391" s="262"/>
      <c r="N391" s="262"/>
      <c r="O391" s="262"/>
      <c r="P391" s="262"/>
      <c r="Q391" s="262"/>
      <c r="R391" s="262"/>
      <c r="S391" s="262"/>
      <c r="T391" s="262"/>
      <c r="U391" s="262"/>
      <c r="V391" s="262"/>
      <c r="W391" s="262"/>
      <c r="X391" s="262"/>
      <c r="Y391" s="262"/>
      <c r="Z391" s="262"/>
      <c r="AA391" s="262"/>
      <c r="AB391" s="262"/>
      <c r="AC391" s="262"/>
      <c r="AD391" s="262"/>
      <c r="AE391" s="262"/>
      <c r="AF391" s="262"/>
      <c r="AG391" s="262"/>
      <c r="AH391" s="262"/>
      <c r="AI391" s="262"/>
      <c r="AJ391" s="262"/>
      <c r="AK391" s="263"/>
      <c r="AL391" s="263"/>
    </row>
    <row r="392" spans="1:38" s="264" customFormat="1">
      <c r="A392" s="247"/>
      <c r="B392" s="278"/>
      <c r="C392" s="769"/>
      <c r="D392" s="307"/>
      <c r="E392" s="307"/>
      <c r="F392" s="308"/>
      <c r="G392" s="308"/>
      <c r="H392" s="308"/>
      <c r="I392" s="309"/>
      <c r="J392" s="309"/>
      <c r="K392" s="307"/>
      <c r="L392" s="150"/>
      <c r="M392" s="262"/>
      <c r="N392" s="262"/>
      <c r="O392" s="262"/>
      <c r="P392" s="262"/>
      <c r="Q392" s="262"/>
      <c r="R392" s="262"/>
      <c r="S392" s="262"/>
      <c r="T392" s="262"/>
      <c r="U392" s="262"/>
      <c r="V392" s="262"/>
      <c r="W392" s="262"/>
      <c r="X392" s="262"/>
      <c r="Y392" s="262"/>
      <c r="Z392" s="262"/>
      <c r="AA392" s="262"/>
      <c r="AB392" s="262"/>
      <c r="AC392" s="262"/>
      <c r="AD392" s="262"/>
      <c r="AE392" s="262"/>
      <c r="AF392" s="262"/>
      <c r="AG392" s="262"/>
      <c r="AH392" s="262"/>
      <c r="AI392" s="262"/>
      <c r="AJ392" s="262"/>
      <c r="AK392" s="263"/>
      <c r="AL392" s="263"/>
    </row>
    <row r="393" spans="1:38" s="264" customFormat="1">
      <c r="A393" s="247"/>
      <c r="B393" s="278"/>
      <c r="C393" s="769"/>
      <c r="D393" s="307"/>
      <c r="E393" s="307"/>
      <c r="F393" s="308"/>
      <c r="G393" s="308"/>
      <c r="H393" s="308"/>
      <c r="I393" s="309"/>
      <c r="J393" s="309"/>
      <c r="K393" s="307"/>
      <c r="L393" s="150"/>
      <c r="M393" s="262"/>
      <c r="N393" s="262"/>
      <c r="O393" s="262"/>
      <c r="P393" s="262"/>
      <c r="Q393" s="262"/>
      <c r="R393" s="262"/>
      <c r="S393" s="262"/>
      <c r="T393" s="262"/>
      <c r="U393" s="262"/>
      <c r="V393" s="262"/>
      <c r="W393" s="262"/>
      <c r="X393" s="262"/>
      <c r="Y393" s="262"/>
      <c r="Z393" s="262"/>
      <c r="AA393" s="262"/>
      <c r="AB393" s="262"/>
      <c r="AC393" s="262"/>
      <c r="AD393" s="262"/>
      <c r="AE393" s="262"/>
      <c r="AF393" s="262"/>
      <c r="AG393" s="262"/>
      <c r="AH393" s="262"/>
      <c r="AI393" s="262"/>
      <c r="AJ393" s="262"/>
      <c r="AK393" s="263"/>
      <c r="AL393" s="263"/>
    </row>
    <row r="394" spans="1:38" s="264" customFormat="1">
      <c r="A394" s="247"/>
      <c r="B394" s="278"/>
      <c r="C394" s="769"/>
      <c r="D394" s="307"/>
      <c r="E394" s="307"/>
      <c r="F394" s="308"/>
      <c r="G394" s="308"/>
      <c r="H394" s="308"/>
      <c r="I394" s="309"/>
      <c r="J394" s="309"/>
      <c r="K394" s="307"/>
      <c r="L394" s="150"/>
      <c r="M394" s="262"/>
      <c r="N394" s="262"/>
      <c r="O394" s="262"/>
      <c r="P394" s="262"/>
      <c r="Q394" s="262"/>
      <c r="R394" s="262"/>
      <c r="S394" s="262"/>
      <c r="T394" s="262"/>
      <c r="U394" s="262"/>
      <c r="V394" s="262"/>
      <c r="W394" s="262"/>
      <c r="X394" s="262"/>
      <c r="Y394" s="262"/>
      <c r="Z394" s="262"/>
      <c r="AA394" s="262"/>
      <c r="AB394" s="262"/>
      <c r="AC394" s="262"/>
      <c r="AD394" s="262"/>
      <c r="AE394" s="262"/>
      <c r="AF394" s="262"/>
      <c r="AG394" s="262"/>
      <c r="AH394" s="262"/>
      <c r="AI394" s="262"/>
      <c r="AJ394" s="262"/>
      <c r="AK394" s="263"/>
      <c r="AL394" s="263"/>
    </row>
    <row r="395" spans="1:38" s="264" customFormat="1">
      <c r="A395" s="247"/>
      <c r="B395" s="278"/>
      <c r="C395" s="769"/>
      <c r="D395" s="307"/>
      <c r="E395" s="307"/>
      <c r="F395" s="308"/>
      <c r="G395" s="308"/>
      <c r="H395" s="308"/>
      <c r="I395" s="309"/>
      <c r="J395" s="309"/>
      <c r="K395" s="307"/>
      <c r="L395" s="150"/>
      <c r="M395" s="262"/>
      <c r="N395" s="262"/>
      <c r="O395" s="262"/>
      <c r="P395" s="262"/>
      <c r="Q395" s="262"/>
      <c r="R395" s="262"/>
      <c r="S395" s="262"/>
      <c r="T395" s="262"/>
      <c r="U395" s="262"/>
      <c r="V395" s="262"/>
      <c r="W395" s="262"/>
      <c r="X395" s="262"/>
      <c r="Y395" s="262"/>
      <c r="Z395" s="262"/>
      <c r="AA395" s="262"/>
      <c r="AB395" s="262"/>
      <c r="AC395" s="262"/>
      <c r="AD395" s="262"/>
      <c r="AE395" s="262"/>
      <c r="AF395" s="262"/>
      <c r="AG395" s="262"/>
      <c r="AH395" s="262"/>
      <c r="AI395" s="262"/>
      <c r="AJ395" s="262"/>
      <c r="AK395" s="263"/>
      <c r="AL395" s="263"/>
    </row>
    <row r="396" spans="1:38" s="264" customFormat="1">
      <c r="A396" s="247"/>
      <c r="B396" s="278"/>
      <c r="C396" s="769"/>
      <c r="D396" s="307"/>
      <c r="E396" s="307"/>
      <c r="F396" s="308"/>
      <c r="G396" s="308"/>
      <c r="H396" s="308"/>
      <c r="I396" s="309"/>
      <c r="J396" s="309"/>
      <c r="K396" s="307"/>
      <c r="L396" s="150"/>
      <c r="M396" s="262"/>
      <c r="N396" s="262"/>
      <c r="O396" s="262"/>
      <c r="P396" s="262"/>
      <c r="Q396" s="262"/>
      <c r="R396" s="262"/>
      <c r="S396" s="262"/>
      <c r="T396" s="262"/>
      <c r="U396" s="262"/>
      <c r="V396" s="262"/>
      <c r="W396" s="262"/>
      <c r="X396" s="262"/>
      <c r="Y396" s="262"/>
      <c r="Z396" s="262"/>
      <c r="AA396" s="262"/>
      <c r="AB396" s="262"/>
      <c r="AC396" s="262"/>
      <c r="AD396" s="262"/>
      <c r="AE396" s="262"/>
      <c r="AF396" s="262"/>
      <c r="AG396" s="262"/>
      <c r="AH396" s="262"/>
      <c r="AI396" s="262"/>
      <c r="AJ396" s="262"/>
      <c r="AK396" s="263"/>
      <c r="AL396" s="263"/>
    </row>
    <row r="397" spans="1:38" s="264" customFormat="1">
      <c r="A397" s="247"/>
      <c r="B397" s="278"/>
      <c r="C397" s="769"/>
      <c r="D397" s="307"/>
      <c r="E397" s="307"/>
      <c r="F397" s="308"/>
      <c r="G397" s="308"/>
      <c r="H397" s="308"/>
      <c r="I397" s="309"/>
      <c r="J397" s="309"/>
      <c r="K397" s="307"/>
      <c r="L397" s="150"/>
      <c r="M397" s="262"/>
      <c r="N397" s="262"/>
      <c r="O397" s="262"/>
      <c r="P397" s="262"/>
      <c r="Q397" s="262"/>
      <c r="R397" s="262"/>
      <c r="S397" s="262"/>
      <c r="T397" s="262"/>
      <c r="U397" s="262"/>
      <c r="V397" s="262"/>
      <c r="W397" s="262"/>
      <c r="X397" s="262"/>
      <c r="Y397" s="262"/>
      <c r="Z397" s="262"/>
      <c r="AA397" s="262"/>
      <c r="AB397" s="262"/>
      <c r="AC397" s="262"/>
      <c r="AD397" s="262"/>
      <c r="AE397" s="262"/>
      <c r="AF397" s="262"/>
      <c r="AG397" s="262"/>
      <c r="AH397" s="262"/>
      <c r="AI397" s="262"/>
      <c r="AJ397" s="262"/>
      <c r="AK397" s="263"/>
      <c r="AL397" s="263"/>
    </row>
    <row r="398" spans="1:38" s="264" customFormat="1">
      <c r="A398" s="247"/>
      <c r="B398" s="278"/>
      <c r="C398" s="769"/>
      <c r="D398" s="307"/>
      <c r="E398" s="307"/>
      <c r="F398" s="308"/>
      <c r="G398" s="308"/>
      <c r="H398" s="308"/>
      <c r="I398" s="309"/>
      <c r="J398" s="309"/>
      <c r="K398" s="307"/>
      <c r="L398" s="150"/>
      <c r="M398" s="262"/>
      <c r="N398" s="262"/>
      <c r="O398" s="262"/>
      <c r="P398" s="262"/>
      <c r="Q398" s="262"/>
      <c r="R398" s="262"/>
      <c r="S398" s="262"/>
      <c r="T398" s="262"/>
      <c r="U398" s="262"/>
      <c r="V398" s="262"/>
      <c r="W398" s="262"/>
      <c r="X398" s="262"/>
      <c r="Y398" s="262"/>
      <c r="Z398" s="262"/>
      <c r="AA398" s="262"/>
      <c r="AB398" s="262"/>
      <c r="AC398" s="262"/>
      <c r="AD398" s="262"/>
      <c r="AE398" s="262"/>
      <c r="AF398" s="262"/>
      <c r="AG398" s="262"/>
      <c r="AH398" s="262"/>
      <c r="AI398" s="262"/>
      <c r="AJ398" s="262"/>
      <c r="AK398" s="263"/>
      <c r="AL398" s="263"/>
    </row>
    <row r="399" spans="1:38" s="264" customFormat="1">
      <c r="A399" s="247"/>
      <c r="B399" s="278"/>
      <c r="C399" s="769"/>
      <c r="D399" s="307"/>
      <c r="E399" s="307"/>
      <c r="F399" s="308"/>
      <c r="G399" s="308"/>
      <c r="H399" s="308"/>
      <c r="I399" s="309"/>
      <c r="J399" s="309"/>
      <c r="K399" s="307"/>
      <c r="L399" s="150"/>
      <c r="M399" s="262"/>
      <c r="N399" s="262"/>
      <c r="O399" s="262"/>
      <c r="P399" s="262"/>
      <c r="Q399" s="262"/>
      <c r="R399" s="262"/>
      <c r="S399" s="262"/>
      <c r="T399" s="262"/>
      <c r="U399" s="262"/>
      <c r="V399" s="262"/>
      <c r="W399" s="262"/>
      <c r="X399" s="262"/>
      <c r="Y399" s="262"/>
      <c r="Z399" s="262"/>
      <c r="AA399" s="262"/>
      <c r="AB399" s="262"/>
      <c r="AC399" s="262"/>
      <c r="AD399" s="262"/>
      <c r="AE399" s="262"/>
      <c r="AF399" s="262"/>
      <c r="AG399" s="262"/>
      <c r="AH399" s="262"/>
      <c r="AI399" s="262"/>
      <c r="AJ399" s="262"/>
      <c r="AK399" s="263"/>
      <c r="AL399" s="263"/>
    </row>
    <row r="400" spans="1:38" s="264" customFormat="1">
      <c r="A400" s="247"/>
      <c r="B400" s="278"/>
      <c r="C400" s="769"/>
      <c r="D400" s="307"/>
      <c r="E400" s="307"/>
      <c r="F400" s="308"/>
      <c r="G400" s="308"/>
      <c r="H400" s="308"/>
      <c r="I400" s="309"/>
      <c r="J400" s="309"/>
      <c r="K400" s="307"/>
      <c r="L400" s="150"/>
      <c r="M400" s="262"/>
      <c r="N400" s="262"/>
      <c r="O400" s="262"/>
      <c r="P400" s="262"/>
      <c r="Q400" s="262"/>
      <c r="R400" s="262"/>
      <c r="S400" s="262"/>
      <c r="T400" s="262"/>
      <c r="U400" s="262"/>
      <c r="V400" s="262"/>
      <c r="W400" s="262"/>
      <c r="X400" s="262"/>
      <c r="Y400" s="262"/>
      <c r="Z400" s="262"/>
      <c r="AA400" s="262"/>
      <c r="AB400" s="262"/>
      <c r="AC400" s="262"/>
      <c r="AD400" s="262"/>
      <c r="AE400" s="262"/>
      <c r="AF400" s="262"/>
      <c r="AG400" s="262"/>
      <c r="AH400" s="262"/>
      <c r="AI400" s="262"/>
      <c r="AJ400" s="262"/>
      <c r="AK400" s="263"/>
      <c r="AL400" s="263"/>
    </row>
    <row r="401" spans="1:38" s="264" customFormat="1">
      <c r="A401" s="247"/>
      <c r="B401" s="278"/>
      <c r="C401" s="769"/>
      <c r="D401" s="307"/>
      <c r="E401" s="307"/>
      <c r="F401" s="308"/>
      <c r="G401" s="308"/>
      <c r="H401" s="308"/>
      <c r="I401" s="309"/>
      <c r="J401" s="309"/>
      <c r="K401" s="307"/>
      <c r="L401" s="150"/>
      <c r="M401" s="262"/>
      <c r="N401" s="262"/>
      <c r="O401" s="262"/>
      <c r="P401" s="262"/>
      <c r="Q401" s="262"/>
      <c r="R401" s="262"/>
      <c r="S401" s="262"/>
      <c r="T401" s="262"/>
      <c r="U401" s="262"/>
      <c r="V401" s="262"/>
      <c r="W401" s="262"/>
      <c r="X401" s="262"/>
      <c r="Y401" s="262"/>
      <c r="Z401" s="262"/>
      <c r="AA401" s="262"/>
      <c r="AB401" s="262"/>
      <c r="AC401" s="262"/>
      <c r="AD401" s="262"/>
      <c r="AE401" s="262"/>
      <c r="AF401" s="262"/>
      <c r="AG401" s="262"/>
      <c r="AH401" s="262"/>
      <c r="AI401" s="262"/>
      <c r="AJ401" s="262"/>
      <c r="AK401" s="263"/>
      <c r="AL401" s="263"/>
    </row>
    <row r="402" spans="1:38" s="264" customFormat="1">
      <c r="A402" s="247"/>
      <c r="B402" s="278"/>
      <c r="C402" s="769"/>
      <c r="D402" s="307"/>
      <c r="E402" s="307"/>
      <c r="F402" s="308"/>
      <c r="G402" s="308"/>
      <c r="H402" s="308"/>
      <c r="I402" s="309"/>
      <c r="J402" s="309"/>
      <c r="K402" s="307"/>
      <c r="L402" s="150"/>
      <c r="M402" s="262"/>
      <c r="N402" s="262"/>
      <c r="O402" s="262"/>
      <c r="P402" s="262"/>
      <c r="Q402" s="262"/>
      <c r="R402" s="262"/>
      <c r="S402" s="262"/>
      <c r="T402" s="262"/>
      <c r="U402" s="262"/>
      <c r="V402" s="262"/>
      <c r="W402" s="262"/>
      <c r="X402" s="262"/>
      <c r="Y402" s="262"/>
      <c r="Z402" s="262"/>
      <c r="AA402" s="262"/>
      <c r="AB402" s="262"/>
      <c r="AC402" s="262"/>
      <c r="AD402" s="262"/>
      <c r="AE402" s="262"/>
      <c r="AF402" s="262"/>
      <c r="AG402" s="262"/>
      <c r="AH402" s="262"/>
      <c r="AI402" s="262"/>
      <c r="AJ402" s="262"/>
      <c r="AK402" s="263"/>
      <c r="AL402" s="263"/>
    </row>
    <row r="403" spans="1:38" s="264" customFormat="1">
      <c r="A403" s="247"/>
      <c r="B403" s="278"/>
      <c r="C403" s="769"/>
      <c r="D403" s="307"/>
      <c r="E403" s="307"/>
      <c r="F403" s="308"/>
      <c r="G403" s="308"/>
      <c r="H403" s="308"/>
      <c r="I403" s="309"/>
      <c r="J403" s="309"/>
      <c r="K403" s="307"/>
      <c r="L403" s="150"/>
      <c r="M403" s="262"/>
      <c r="N403" s="262"/>
      <c r="O403" s="262"/>
      <c r="P403" s="262"/>
      <c r="Q403" s="262"/>
      <c r="R403" s="262"/>
      <c r="S403" s="262"/>
      <c r="T403" s="262"/>
      <c r="U403" s="262"/>
      <c r="V403" s="262"/>
      <c r="W403" s="262"/>
      <c r="X403" s="262"/>
      <c r="Y403" s="262"/>
      <c r="Z403" s="262"/>
      <c r="AA403" s="262"/>
      <c r="AB403" s="262"/>
      <c r="AC403" s="262"/>
      <c r="AD403" s="262"/>
      <c r="AE403" s="262"/>
      <c r="AF403" s="262"/>
      <c r="AG403" s="262"/>
      <c r="AH403" s="262"/>
      <c r="AI403" s="262"/>
      <c r="AJ403" s="262"/>
      <c r="AK403" s="263"/>
      <c r="AL403" s="263"/>
    </row>
    <row r="404" spans="1:38" s="264" customFormat="1">
      <c r="A404" s="247"/>
      <c r="B404" s="278"/>
      <c r="C404" s="769"/>
      <c r="D404" s="307"/>
      <c r="E404" s="307"/>
      <c r="F404" s="308"/>
      <c r="G404" s="308"/>
      <c r="H404" s="308"/>
      <c r="I404" s="309"/>
      <c r="J404" s="309"/>
      <c r="K404" s="307"/>
      <c r="L404" s="150"/>
      <c r="M404" s="262"/>
      <c r="N404" s="262"/>
      <c r="O404" s="262"/>
      <c r="P404" s="262"/>
      <c r="Q404" s="262"/>
      <c r="R404" s="262"/>
      <c r="S404" s="262"/>
      <c r="T404" s="262"/>
      <c r="U404" s="262"/>
      <c r="V404" s="262"/>
      <c r="W404" s="262"/>
      <c r="X404" s="262"/>
      <c r="Y404" s="262"/>
      <c r="Z404" s="262"/>
      <c r="AA404" s="262"/>
      <c r="AB404" s="262"/>
      <c r="AC404" s="262"/>
      <c r="AD404" s="262"/>
      <c r="AE404" s="262"/>
      <c r="AF404" s="262"/>
      <c r="AG404" s="262"/>
      <c r="AH404" s="262"/>
      <c r="AI404" s="262"/>
      <c r="AJ404" s="262"/>
      <c r="AK404" s="263"/>
      <c r="AL404" s="263"/>
    </row>
    <row r="405" spans="1:38" s="264" customFormat="1">
      <c r="A405" s="247"/>
      <c r="B405" s="278"/>
      <c r="C405" s="769"/>
      <c r="D405" s="307"/>
      <c r="E405" s="307"/>
      <c r="F405" s="308"/>
      <c r="G405" s="308"/>
      <c r="H405" s="308"/>
      <c r="I405" s="309"/>
      <c r="J405" s="309"/>
      <c r="K405" s="307"/>
      <c r="L405" s="150"/>
      <c r="M405" s="262"/>
      <c r="N405" s="262"/>
      <c r="O405" s="262"/>
      <c r="P405" s="262"/>
      <c r="Q405" s="262"/>
      <c r="R405" s="262"/>
      <c r="S405" s="262"/>
      <c r="T405" s="262"/>
      <c r="U405" s="262"/>
      <c r="V405" s="262"/>
      <c r="W405" s="262"/>
      <c r="X405" s="262"/>
      <c r="Y405" s="262"/>
      <c r="Z405" s="262"/>
      <c r="AA405" s="262"/>
      <c r="AB405" s="262"/>
      <c r="AC405" s="262"/>
      <c r="AD405" s="262"/>
      <c r="AE405" s="262"/>
      <c r="AF405" s="262"/>
      <c r="AG405" s="262"/>
      <c r="AH405" s="262"/>
      <c r="AI405" s="262"/>
      <c r="AJ405" s="262"/>
      <c r="AK405" s="263"/>
      <c r="AL405" s="263"/>
    </row>
    <row r="406" spans="1:38" s="264" customFormat="1">
      <c r="A406" s="247"/>
      <c r="B406" s="278"/>
      <c r="C406" s="769"/>
      <c r="D406" s="307"/>
      <c r="E406" s="307"/>
      <c r="F406" s="308"/>
      <c r="G406" s="308"/>
      <c r="H406" s="308"/>
      <c r="I406" s="309"/>
      <c r="J406" s="309"/>
      <c r="K406" s="307"/>
      <c r="L406" s="150"/>
      <c r="M406" s="262"/>
      <c r="N406" s="262"/>
      <c r="O406" s="262"/>
      <c r="P406" s="262"/>
      <c r="Q406" s="262"/>
      <c r="R406" s="262"/>
      <c r="S406" s="262"/>
      <c r="T406" s="262"/>
      <c r="U406" s="262"/>
      <c r="V406" s="262"/>
      <c r="W406" s="262"/>
      <c r="X406" s="262"/>
      <c r="Y406" s="262"/>
      <c r="Z406" s="262"/>
      <c r="AA406" s="262"/>
      <c r="AB406" s="262"/>
      <c r="AC406" s="262"/>
      <c r="AD406" s="262"/>
      <c r="AE406" s="262"/>
      <c r="AF406" s="262"/>
      <c r="AG406" s="262"/>
      <c r="AH406" s="262"/>
      <c r="AI406" s="262"/>
      <c r="AJ406" s="262"/>
      <c r="AK406" s="263"/>
      <c r="AL406" s="263"/>
    </row>
    <row r="407" spans="1:38" s="264" customFormat="1">
      <c r="A407" s="247"/>
      <c r="B407" s="278"/>
      <c r="C407" s="769"/>
      <c r="D407" s="307"/>
      <c r="E407" s="307"/>
      <c r="F407" s="308"/>
      <c r="G407" s="308"/>
      <c r="H407" s="308"/>
      <c r="I407" s="309"/>
      <c r="J407" s="309"/>
      <c r="K407" s="307"/>
      <c r="L407" s="150"/>
      <c r="M407" s="262"/>
      <c r="N407" s="262"/>
      <c r="O407" s="262"/>
      <c r="P407" s="262"/>
      <c r="Q407" s="262"/>
      <c r="R407" s="262"/>
      <c r="S407" s="262"/>
      <c r="T407" s="262"/>
      <c r="U407" s="262"/>
      <c r="V407" s="262"/>
      <c r="W407" s="262"/>
      <c r="X407" s="262"/>
      <c r="Y407" s="262"/>
      <c r="Z407" s="262"/>
      <c r="AA407" s="262"/>
      <c r="AB407" s="262"/>
      <c r="AC407" s="262"/>
      <c r="AD407" s="262"/>
      <c r="AE407" s="262"/>
      <c r="AF407" s="262"/>
      <c r="AG407" s="262"/>
      <c r="AH407" s="262"/>
      <c r="AI407" s="262"/>
      <c r="AJ407" s="262"/>
      <c r="AK407" s="263"/>
      <c r="AL407" s="263"/>
    </row>
    <row r="408" spans="1:38" s="264" customFormat="1">
      <c r="A408" s="247"/>
      <c r="B408" s="278"/>
      <c r="C408" s="769"/>
      <c r="D408" s="307"/>
      <c r="E408" s="307"/>
      <c r="F408" s="308"/>
      <c r="G408" s="308"/>
      <c r="H408" s="308"/>
      <c r="I408" s="309"/>
      <c r="J408" s="309"/>
      <c r="K408" s="307"/>
      <c r="L408" s="150"/>
      <c r="M408" s="262"/>
      <c r="N408" s="262"/>
      <c r="O408" s="262"/>
      <c r="P408" s="262"/>
      <c r="Q408" s="262"/>
      <c r="R408" s="262"/>
      <c r="S408" s="262"/>
      <c r="T408" s="262"/>
      <c r="U408" s="262"/>
      <c r="V408" s="262"/>
      <c r="W408" s="262"/>
      <c r="X408" s="262"/>
      <c r="Y408" s="262"/>
      <c r="Z408" s="262"/>
      <c r="AA408" s="262"/>
      <c r="AB408" s="262"/>
      <c r="AC408" s="262"/>
      <c r="AD408" s="262"/>
      <c r="AE408" s="262"/>
      <c r="AF408" s="262"/>
      <c r="AG408" s="262"/>
      <c r="AH408" s="262"/>
      <c r="AI408" s="262"/>
      <c r="AJ408" s="262"/>
      <c r="AK408" s="263"/>
      <c r="AL408" s="263"/>
    </row>
    <row r="409" spans="1:38" s="264" customFormat="1">
      <c r="A409" s="247"/>
      <c r="B409" s="278"/>
      <c r="C409" s="769"/>
      <c r="D409" s="307"/>
      <c r="E409" s="307"/>
      <c r="F409" s="308"/>
      <c r="G409" s="308"/>
      <c r="H409" s="308"/>
      <c r="I409" s="309"/>
      <c r="J409" s="309"/>
      <c r="K409" s="307"/>
      <c r="L409" s="150"/>
      <c r="M409" s="262"/>
      <c r="N409" s="262"/>
      <c r="O409" s="262"/>
      <c r="P409" s="262"/>
      <c r="Q409" s="262"/>
      <c r="R409" s="262"/>
      <c r="S409" s="262"/>
      <c r="T409" s="262"/>
      <c r="U409" s="262"/>
      <c r="V409" s="262"/>
      <c r="W409" s="262"/>
      <c r="X409" s="262"/>
      <c r="Y409" s="262"/>
      <c r="Z409" s="262"/>
      <c r="AA409" s="262"/>
      <c r="AB409" s="262"/>
      <c r="AC409" s="262"/>
      <c r="AD409" s="262"/>
      <c r="AE409" s="262"/>
      <c r="AF409" s="262"/>
      <c r="AG409" s="262"/>
      <c r="AH409" s="262"/>
      <c r="AI409" s="262"/>
      <c r="AJ409" s="262"/>
      <c r="AK409" s="263"/>
      <c r="AL409" s="263"/>
    </row>
    <row r="410" spans="1:38" s="264" customFormat="1">
      <c r="A410" s="247"/>
      <c r="B410" s="278"/>
      <c r="C410" s="769"/>
      <c r="D410" s="307"/>
      <c r="E410" s="307"/>
      <c r="F410" s="308"/>
      <c r="G410" s="308"/>
      <c r="H410" s="308"/>
      <c r="I410" s="309"/>
      <c r="J410" s="309"/>
      <c r="K410" s="307"/>
      <c r="L410" s="150"/>
      <c r="M410" s="262"/>
      <c r="N410" s="262"/>
      <c r="O410" s="262"/>
      <c r="P410" s="262"/>
      <c r="Q410" s="262"/>
      <c r="R410" s="262"/>
      <c r="S410" s="262"/>
      <c r="T410" s="262"/>
      <c r="U410" s="262"/>
      <c r="V410" s="262"/>
      <c r="W410" s="262"/>
      <c r="X410" s="262"/>
      <c r="Y410" s="262"/>
      <c r="Z410" s="262"/>
      <c r="AA410" s="262"/>
      <c r="AB410" s="262"/>
      <c r="AC410" s="262"/>
      <c r="AD410" s="262"/>
      <c r="AE410" s="262"/>
      <c r="AF410" s="262"/>
      <c r="AG410" s="262"/>
      <c r="AH410" s="262"/>
      <c r="AI410" s="262"/>
      <c r="AJ410" s="262"/>
      <c r="AK410" s="263"/>
      <c r="AL410" s="263"/>
    </row>
    <row r="411" spans="1:38" s="264" customFormat="1">
      <c r="A411" s="247"/>
      <c r="B411" s="278"/>
      <c r="C411" s="769"/>
      <c r="D411" s="307"/>
      <c r="E411" s="307"/>
      <c r="F411" s="308"/>
      <c r="G411" s="308"/>
      <c r="H411" s="308"/>
      <c r="I411" s="309"/>
      <c r="J411" s="309"/>
      <c r="K411" s="307"/>
      <c r="L411" s="150"/>
      <c r="M411" s="262"/>
      <c r="N411" s="262"/>
      <c r="O411" s="262"/>
      <c r="P411" s="262"/>
      <c r="Q411" s="262"/>
      <c r="R411" s="262"/>
      <c r="S411" s="262"/>
      <c r="T411" s="262"/>
      <c r="U411" s="262"/>
      <c r="V411" s="262"/>
      <c r="W411" s="262"/>
      <c r="X411" s="262"/>
      <c r="Y411" s="262"/>
      <c r="Z411" s="262"/>
      <c r="AA411" s="262"/>
      <c r="AB411" s="262"/>
      <c r="AC411" s="262"/>
      <c r="AD411" s="262"/>
      <c r="AE411" s="262"/>
      <c r="AF411" s="262"/>
      <c r="AG411" s="262"/>
      <c r="AH411" s="262"/>
      <c r="AI411" s="262"/>
      <c r="AJ411" s="262"/>
      <c r="AK411" s="263"/>
      <c r="AL411" s="263"/>
    </row>
    <row r="412" spans="1:38" s="264" customFormat="1">
      <c r="A412" s="247"/>
      <c r="B412" s="278"/>
      <c r="C412" s="769"/>
      <c r="D412" s="307"/>
      <c r="E412" s="307"/>
      <c r="F412" s="308"/>
      <c r="G412" s="308"/>
      <c r="H412" s="308"/>
      <c r="I412" s="309"/>
      <c r="J412" s="309"/>
      <c r="K412" s="307"/>
      <c r="L412" s="150"/>
      <c r="M412" s="262"/>
      <c r="N412" s="262"/>
      <c r="O412" s="262"/>
      <c r="P412" s="262"/>
      <c r="Q412" s="262"/>
      <c r="R412" s="262"/>
      <c r="S412" s="262"/>
      <c r="T412" s="262"/>
      <c r="U412" s="262"/>
      <c r="V412" s="262"/>
      <c r="W412" s="262"/>
      <c r="X412" s="262"/>
      <c r="Y412" s="262"/>
      <c r="Z412" s="262"/>
      <c r="AA412" s="262"/>
      <c r="AB412" s="262"/>
      <c r="AC412" s="262"/>
      <c r="AD412" s="262"/>
      <c r="AE412" s="262"/>
      <c r="AF412" s="262"/>
      <c r="AG412" s="262"/>
      <c r="AH412" s="262"/>
      <c r="AI412" s="262"/>
      <c r="AJ412" s="262"/>
      <c r="AK412" s="263"/>
      <c r="AL412" s="263"/>
    </row>
    <row r="413" spans="1:38" s="264" customFormat="1">
      <c r="A413" s="247"/>
      <c r="B413" s="278"/>
      <c r="C413" s="769"/>
      <c r="D413" s="307"/>
      <c r="E413" s="307"/>
      <c r="F413" s="308"/>
      <c r="G413" s="308"/>
      <c r="H413" s="308"/>
      <c r="I413" s="309"/>
      <c r="J413" s="309"/>
      <c r="K413" s="307"/>
      <c r="L413" s="150"/>
      <c r="M413" s="262"/>
      <c r="N413" s="262"/>
      <c r="O413" s="262"/>
      <c r="P413" s="262"/>
      <c r="Q413" s="262"/>
      <c r="R413" s="262"/>
      <c r="S413" s="262"/>
      <c r="T413" s="262"/>
      <c r="U413" s="262"/>
      <c r="V413" s="262"/>
      <c r="W413" s="262"/>
      <c r="X413" s="262"/>
      <c r="Y413" s="262"/>
      <c r="Z413" s="262"/>
      <c r="AA413" s="262"/>
      <c r="AB413" s="262"/>
      <c r="AC413" s="262"/>
      <c r="AD413" s="262"/>
      <c r="AE413" s="262"/>
      <c r="AF413" s="262"/>
      <c r="AG413" s="262"/>
      <c r="AH413" s="262"/>
      <c r="AI413" s="262"/>
      <c r="AJ413" s="262"/>
      <c r="AK413" s="263"/>
      <c r="AL413" s="263"/>
    </row>
    <row r="414" spans="1:38" s="264" customFormat="1">
      <c r="A414" s="247"/>
      <c r="B414" s="278"/>
      <c r="C414" s="769"/>
      <c r="D414" s="307"/>
      <c r="E414" s="307"/>
      <c r="F414" s="308"/>
      <c r="G414" s="308"/>
      <c r="H414" s="308"/>
      <c r="I414" s="309"/>
      <c r="J414" s="309"/>
      <c r="K414" s="307"/>
      <c r="L414" s="150"/>
      <c r="M414" s="262"/>
      <c r="N414" s="262"/>
      <c r="O414" s="262"/>
      <c r="P414" s="262"/>
      <c r="Q414" s="262"/>
      <c r="R414" s="262"/>
      <c r="S414" s="262"/>
      <c r="T414" s="262"/>
      <c r="U414" s="262"/>
      <c r="V414" s="262"/>
      <c r="W414" s="262"/>
      <c r="X414" s="262"/>
      <c r="Y414" s="262"/>
      <c r="Z414" s="262"/>
      <c r="AA414" s="262"/>
      <c r="AB414" s="262"/>
      <c r="AC414" s="262"/>
      <c r="AD414" s="262"/>
      <c r="AE414" s="262"/>
      <c r="AF414" s="262"/>
      <c r="AG414" s="262"/>
      <c r="AH414" s="262"/>
      <c r="AI414" s="262"/>
      <c r="AJ414" s="262"/>
      <c r="AK414" s="263"/>
      <c r="AL414" s="263"/>
    </row>
    <row r="415" spans="1:38" s="264" customFormat="1">
      <c r="A415" s="247"/>
      <c r="B415" s="278"/>
      <c r="C415" s="769"/>
      <c r="D415" s="307"/>
      <c r="E415" s="307"/>
      <c r="F415" s="308"/>
      <c r="G415" s="308"/>
      <c r="H415" s="308"/>
      <c r="I415" s="309"/>
      <c r="J415" s="309"/>
      <c r="K415" s="307"/>
      <c r="L415" s="150"/>
      <c r="M415" s="262"/>
      <c r="N415" s="262"/>
      <c r="O415" s="262"/>
      <c r="P415" s="262"/>
      <c r="Q415" s="262"/>
      <c r="R415" s="262"/>
      <c r="S415" s="262"/>
      <c r="T415" s="262"/>
      <c r="U415" s="262"/>
      <c r="V415" s="262"/>
      <c r="W415" s="262"/>
      <c r="X415" s="262"/>
      <c r="Y415" s="262"/>
      <c r="Z415" s="262"/>
      <c r="AA415" s="262"/>
      <c r="AB415" s="262"/>
      <c r="AC415" s="262"/>
      <c r="AD415" s="262"/>
      <c r="AE415" s="262"/>
      <c r="AF415" s="262"/>
      <c r="AG415" s="262"/>
      <c r="AH415" s="262"/>
      <c r="AI415" s="262"/>
      <c r="AJ415" s="262"/>
      <c r="AK415" s="263"/>
      <c r="AL415" s="263"/>
    </row>
    <row r="416" spans="1:38" s="264" customFormat="1">
      <c r="A416" s="247"/>
      <c r="B416" s="278"/>
      <c r="C416" s="769"/>
      <c r="D416" s="307"/>
      <c r="E416" s="307"/>
      <c r="F416" s="308"/>
      <c r="G416" s="308"/>
      <c r="H416" s="308"/>
      <c r="I416" s="309"/>
      <c r="J416" s="309"/>
      <c r="K416" s="307"/>
      <c r="L416" s="150"/>
      <c r="M416" s="262"/>
      <c r="N416" s="262"/>
      <c r="O416" s="262"/>
      <c r="P416" s="262"/>
      <c r="Q416" s="262"/>
      <c r="R416" s="262"/>
      <c r="S416" s="262"/>
      <c r="T416" s="262"/>
      <c r="U416" s="262"/>
      <c r="V416" s="262"/>
      <c r="W416" s="262"/>
      <c r="X416" s="262"/>
      <c r="Y416" s="262"/>
      <c r="Z416" s="262"/>
      <c r="AA416" s="262"/>
      <c r="AB416" s="262"/>
      <c r="AC416" s="262"/>
      <c r="AD416" s="262"/>
      <c r="AE416" s="262"/>
      <c r="AF416" s="262"/>
      <c r="AG416" s="262"/>
      <c r="AH416" s="262"/>
      <c r="AI416" s="262"/>
      <c r="AJ416" s="262"/>
      <c r="AK416" s="263"/>
      <c r="AL416" s="263"/>
    </row>
    <row r="417" spans="1:38" s="264" customFormat="1">
      <c r="A417" s="247"/>
      <c r="B417" s="278"/>
      <c r="C417" s="769"/>
      <c r="D417" s="307"/>
      <c r="E417" s="307"/>
      <c r="F417" s="308"/>
      <c r="G417" s="308"/>
      <c r="H417" s="308"/>
      <c r="I417" s="309"/>
      <c r="J417" s="309"/>
      <c r="K417" s="307"/>
      <c r="L417" s="150"/>
      <c r="M417" s="262"/>
      <c r="N417" s="262"/>
      <c r="O417" s="262"/>
      <c r="P417" s="262"/>
      <c r="Q417" s="262"/>
      <c r="R417" s="262"/>
      <c r="S417" s="262"/>
      <c r="T417" s="262"/>
      <c r="U417" s="262"/>
      <c r="V417" s="262"/>
      <c r="W417" s="262"/>
      <c r="X417" s="262"/>
      <c r="Y417" s="262"/>
      <c r="Z417" s="262"/>
      <c r="AA417" s="262"/>
      <c r="AB417" s="262"/>
      <c r="AC417" s="262"/>
      <c r="AD417" s="262"/>
      <c r="AE417" s="262"/>
      <c r="AF417" s="262"/>
      <c r="AG417" s="262"/>
      <c r="AH417" s="262"/>
      <c r="AI417" s="262"/>
      <c r="AJ417" s="262"/>
      <c r="AK417" s="263"/>
      <c r="AL417" s="263"/>
    </row>
    <row r="418" spans="1:38" s="264" customFormat="1">
      <c r="A418" s="247"/>
      <c r="B418" s="278"/>
      <c r="C418" s="769"/>
      <c r="D418" s="307"/>
      <c r="E418" s="307"/>
      <c r="F418" s="308"/>
      <c r="G418" s="308"/>
      <c r="H418" s="308"/>
      <c r="I418" s="309"/>
      <c r="J418" s="309"/>
      <c r="K418" s="307"/>
      <c r="L418" s="150"/>
      <c r="M418" s="262"/>
      <c r="N418" s="262"/>
      <c r="O418" s="262"/>
      <c r="P418" s="262"/>
      <c r="Q418" s="262"/>
      <c r="R418" s="262"/>
      <c r="S418" s="262"/>
      <c r="T418" s="262"/>
      <c r="U418" s="262"/>
      <c r="V418" s="262"/>
      <c r="W418" s="262"/>
      <c r="X418" s="262"/>
      <c r="Y418" s="262"/>
      <c r="Z418" s="262"/>
      <c r="AA418" s="262"/>
      <c r="AB418" s="262"/>
      <c r="AC418" s="262"/>
      <c r="AD418" s="262"/>
      <c r="AE418" s="262"/>
      <c r="AF418" s="262"/>
      <c r="AG418" s="262"/>
      <c r="AH418" s="262"/>
      <c r="AI418" s="262"/>
      <c r="AJ418" s="262"/>
      <c r="AK418" s="263"/>
      <c r="AL418" s="263"/>
    </row>
    <row r="419" spans="1:38" s="264" customFormat="1">
      <c r="A419" s="247"/>
      <c r="B419" s="278"/>
      <c r="C419" s="769"/>
      <c r="D419" s="307"/>
      <c r="E419" s="307"/>
      <c r="F419" s="308"/>
      <c r="G419" s="308"/>
      <c r="H419" s="308"/>
      <c r="I419" s="309"/>
      <c r="J419" s="309"/>
      <c r="K419" s="307"/>
      <c r="L419" s="150"/>
      <c r="M419" s="262"/>
      <c r="N419" s="262"/>
      <c r="O419" s="262"/>
      <c r="P419" s="262"/>
      <c r="Q419" s="262"/>
      <c r="R419" s="262"/>
      <c r="S419" s="262"/>
      <c r="T419" s="262"/>
      <c r="U419" s="262"/>
      <c r="V419" s="262"/>
      <c r="W419" s="262"/>
      <c r="X419" s="262"/>
      <c r="Y419" s="262"/>
      <c r="Z419" s="262"/>
      <c r="AA419" s="262"/>
      <c r="AB419" s="262"/>
      <c r="AC419" s="262"/>
      <c r="AD419" s="262"/>
      <c r="AE419" s="262"/>
      <c r="AF419" s="262"/>
      <c r="AG419" s="262"/>
      <c r="AH419" s="262"/>
      <c r="AI419" s="262"/>
      <c r="AJ419" s="262"/>
      <c r="AK419" s="263"/>
      <c r="AL419" s="263"/>
    </row>
    <row r="420" spans="1:38" s="264" customFormat="1">
      <c r="A420" s="247"/>
      <c r="B420" s="278"/>
      <c r="C420" s="769"/>
      <c r="D420" s="307"/>
      <c r="E420" s="307"/>
      <c r="F420" s="308"/>
      <c r="G420" s="308"/>
      <c r="H420" s="308"/>
      <c r="I420" s="309"/>
      <c r="J420" s="309"/>
      <c r="K420" s="307"/>
      <c r="L420" s="150"/>
      <c r="M420" s="262"/>
      <c r="N420" s="262"/>
      <c r="O420" s="262"/>
      <c r="P420" s="262"/>
      <c r="Q420" s="262"/>
      <c r="R420" s="262"/>
      <c r="S420" s="262"/>
      <c r="T420" s="262"/>
      <c r="U420" s="262"/>
      <c r="V420" s="262"/>
      <c r="W420" s="262"/>
      <c r="X420" s="262"/>
      <c r="Y420" s="262"/>
      <c r="Z420" s="262"/>
      <c r="AA420" s="262"/>
      <c r="AB420" s="262"/>
      <c r="AC420" s="262"/>
      <c r="AD420" s="262"/>
      <c r="AE420" s="262"/>
      <c r="AF420" s="262"/>
      <c r="AG420" s="262"/>
      <c r="AH420" s="262"/>
      <c r="AI420" s="262"/>
      <c r="AJ420" s="262"/>
      <c r="AK420" s="263"/>
      <c r="AL420" s="263"/>
    </row>
    <row r="421" spans="1:38" s="264" customFormat="1">
      <c r="A421" s="247"/>
      <c r="B421" s="278"/>
      <c r="C421" s="769"/>
      <c r="D421" s="307"/>
      <c r="E421" s="307"/>
      <c r="F421" s="308"/>
      <c r="G421" s="308"/>
      <c r="H421" s="308"/>
      <c r="I421" s="309"/>
      <c r="J421" s="309"/>
      <c r="K421" s="307"/>
      <c r="L421" s="150"/>
      <c r="M421" s="262"/>
      <c r="N421" s="262"/>
      <c r="O421" s="262"/>
      <c r="P421" s="262"/>
      <c r="Q421" s="262"/>
      <c r="R421" s="262"/>
      <c r="S421" s="262"/>
      <c r="T421" s="262"/>
      <c r="U421" s="262"/>
      <c r="V421" s="262"/>
      <c r="W421" s="262"/>
      <c r="X421" s="262"/>
      <c r="Y421" s="262"/>
      <c r="Z421" s="262"/>
      <c r="AA421" s="262"/>
      <c r="AB421" s="262"/>
      <c r="AC421" s="262"/>
      <c r="AD421" s="262"/>
      <c r="AE421" s="262"/>
      <c r="AF421" s="262"/>
      <c r="AG421" s="262"/>
      <c r="AH421" s="262"/>
      <c r="AI421" s="262"/>
      <c r="AJ421" s="262"/>
      <c r="AK421" s="263"/>
      <c r="AL421" s="263"/>
    </row>
    <row r="422" spans="1:38" s="264" customFormat="1">
      <c r="A422" s="247"/>
      <c r="B422" s="278"/>
      <c r="C422" s="769"/>
      <c r="D422" s="307"/>
      <c r="E422" s="307"/>
      <c r="F422" s="308"/>
      <c r="G422" s="308"/>
      <c r="H422" s="308"/>
      <c r="I422" s="309"/>
      <c r="J422" s="309"/>
      <c r="K422" s="307"/>
      <c r="L422" s="150"/>
      <c r="M422" s="262"/>
      <c r="N422" s="262"/>
      <c r="O422" s="262"/>
      <c r="P422" s="262"/>
      <c r="Q422" s="262"/>
      <c r="R422" s="262"/>
      <c r="S422" s="262"/>
      <c r="T422" s="262"/>
      <c r="U422" s="262"/>
      <c r="V422" s="262"/>
      <c r="W422" s="262"/>
      <c r="X422" s="262"/>
      <c r="Y422" s="262"/>
      <c r="Z422" s="262"/>
      <c r="AA422" s="262"/>
      <c r="AB422" s="262"/>
      <c r="AC422" s="262"/>
      <c r="AD422" s="262"/>
      <c r="AE422" s="262"/>
      <c r="AF422" s="262"/>
      <c r="AG422" s="262"/>
      <c r="AH422" s="262"/>
      <c r="AI422" s="262"/>
      <c r="AJ422" s="262"/>
      <c r="AK422" s="263"/>
      <c r="AL422" s="263"/>
    </row>
    <row r="423" spans="1:38" s="264" customFormat="1">
      <c r="A423" s="247"/>
      <c r="B423" s="278"/>
      <c r="C423" s="769"/>
      <c r="D423" s="307"/>
      <c r="E423" s="307"/>
      <c r="F423" s="308"/>
      <c r="G423" s="308"/>
      <c r="H423" s="308"/>
      <c r="I423" s="309"/>
      <c r="J423" s="309"/>
      <c r="K423" s="307"/>
      <c r="L423" s="150"/>
      <c r="M423" s="262"/>
      <c r="N423" s="262"/>
      <c r="O423" s="262"/>
      <c r="P423" s="262"/>
      <c r="Q423" s="262"/>
      <c r="R423" s="262"/>
      <c r="S423" s="262"/>
      <c r="T423" s="262"/>
      <c r="U423" s="262"/>
      <c r="V423" s="262"/>
      <c r="W423" s="262"/>
      <c r="X423" s="262"/>
      <c r="Y423" s="262"/>
      <c r="Z423" s="262"/>
      <c r="AA423" s="262"/>
      <c r="AB423" s="262"/>
      <c r="AC423" s="262"/>
      <c r="AD423" s="262"/>
      <c r="AE423" s="262"/>
      <c r="AF423" s="262"/>
      <c r="AG423" s="262"/>
      <c r="AH423" s="262"/>
      <c r="AI423" s="262"/>
      <c r="AJ423" s="262"/>
      <c r="AK423" s="263"/>
      <c r="AL423" s="263"/>
    </row>
    <row r="424" spans="1:38" s="264" customFormat="1">
      <c r="A424" s="247"/>
      <c r="B424" s="278"/>
      <c r="C424" s="769"/>
      <c r="D424" s="307"/>
      <c r="E424" s="307"/>
      <c r="F424" s="308"/>
      <c r="G424" s="308"/>
      <c r="H424" s="308"/>
      <c r="I424" s="309"/>
      <c r="J424" s="309"/>
      <c r="K424" s="307"/>
      <c r="L424" s="150"/>
      <c r="M424" s="262"/>
      <c r="N424" s="262"/>
      <c r="O424" s="262"/>
      <c r="P424" s="262"/>
      <c r="Q424" s="262"/>
      <c r="R424" s="262"/>
      <c r="S424" s="262"/>
      <c r="T424" s="262"/>
      <c r="U424" s="262"/>
      <c r="V424" s="262"/>
      <c r="W424" s="262"/>
      <c r="X424" s="262"/>
      <c r="Y424" s="262"/>
      <c r="Z424" s="262"/>
      <c r="AA424" s="262"/>
      <c r="AB424" s="262"/>
      <c r="AC424" s="262"/>
      <c r="AD424" s="262"/>
      <c r="AE424" s="262"/>
      <c r="AF424" s="262"/>
      <c r="AG424" s="262"/>
      <c r="AH424" s="262"/>
      <c r="AI424" s="262"/>
      <c r="AJ424" s="262"/>
      <c r="AK424" s="263"/>
      <c r="AL424" s="263"/>
    </row>
    <row r="425" spans="1:38" s="264" customFormat="1">
      <c r="A425" s="247"/>
      <c r="B425" s="278"/>
      <c r="C425" s="769"/>
      <c r="D425" s="307"/>
      <c r="E425" s="307"/>
      <c r="F425" s="308"/>
      <c r="G425" s="308"/>
      <c r="H425" s="308"/>
      <c r="I425" s="309"/>
      <c r="J425" s="309"/>
      <c r="K425" s="307"/>
      <c r="L425" s="150"/>
      <c r="M425" s="262"/>
      <c r="N425" s="262"/>
      <c r="O425" s="262"/>
      <c r="P425" s="262"/>
      <c r="Q425" s="262"/>
      <c r="R425" s="262"/>
      <c r="S425" s="262"/>
      <c r="T425" s="262"/>
      <c r="U425" s="262"/>
      <c r="V425" s="262"/>
      <c r="W425" s="262"/>
      <c r="X425" s="262"/>
      <c r="Y425" s="262"/>
      <c r="Z425" s="262"/>
      <c r="AA425" s="262"/>
      <c r="AB425" s="262"/>
      <c r="AC425" s="262"/>
      <c r="AD425" s="262"/>
      <c r="AE425" s="262"/>
      <c r="AF425" s="262"/>
      <c r="AG425" s="262"/>
      <c r="AH425" s="262"/>
      <c r="AI425" s="262"/>
      <c r="AJ425" s="262"/>
      <c r="AK425" s="263"/>
      <c r="AL425" s="263"/>
    </row>
    <row r="426" spans="1:38" s="264" customFormat="1">
      <c r="A426" s="247"/>
      <c r="B426" s="278"/>
      <c r="C426" s="769"/>
      <c r="D426" s="307"/>
      <c r="E426" s="307"/>
      <c r="F426" s="308"/>
      <c r="G426" s="308"/>
      <c r="H426" s="308"/>
      <c r="I426" s="309"/>
      <c r="J426" s="309"/>
      <c r="K426" s="307"/>
      <c r="L426" s="150"/>
      <c r="M426" s="262"/>
      <c r="N426" s="262"/>
      <c r="O426" s="262"/>
      <c r="P426" s="262"/>
      <c r="Q426" s="262"/>
      <c r="R426" s="262"/>
      <c r="S426" s="262"/>
      <c r="T426" s="262"/>
      <c r="U426" s="262"/>
      <c r="V426" s="262"/>
      <c r="W426" s="262"/>
      <c r="X426" s="262"/>
      <c r="Y426" s="262"/>
      <c r="Z426" s="262"/>
      <c r="AA426" s="262"/>
      <c r="AB426" s="262"/>
      <c r="AC426" s="262"/>
      <c r="AD426" s="262"/>
      <c r="AE426" s="262"/>
      <c r="AF426" s="262"/>
      <c r="AG426" s="262"/>
      <c r="AH426" s="262"/>
      <c r="AI426" s="262"/>
      <c r="AJ426" s="262"/>
      <c r="AK426" s="263"/>
      <c r="AL426" s="263"/>
    </row>
    <row r="427" spans="1:38" s="264" customFormat="1">
      <c r="A427" s="247"/>
      <c r="B427" s="278"/>
      <c r="C427" s="769"/>
      <c r="D427" s="307"/>
      <c r="E427" s="307"/>
      <c r="F427" s="308"/>
      <c r="G427" s="308"/>
      <c r="H427" s="308"/>
      <c r="I427" s="309"/>
      <c r="J427" s="309"/>
      <c r="K427" s="307"/>
      <c r="L427" s="150"/>
      <c r="M427" s="262"/>
      <c r="N427" s="262"/>
      <c r="O427" s="262"/>
      <c r="P427" s="262"/>
      <c r="Q427" s="262"/>
      <c r="R427" s="262"/>
      <c r="S427" s="262"/>
      <c r="T427" s="262"/>
      <c r="U427" s="262"/>
      <c r="V427" s="262"/>
      <c r="W427" s="262"/>
      <c r="X427" s="262"/>
      <c r="Y427" s="262"/>
      <c r="Z427" s="262"/>
      <c r="AA427" s="262"/>
      <c r="AB427" s="262"/>
      <c r="AC427" s="262"/>
      <c r="AD427" s="262"/>
      <c r="AE427" s="262"/>
      <c r="AF427" s="262"/>
      <c r="AG427" s="262"/>
      <c r="AH427" s="262"/>
      <c r="AI427" s="262"/>
      <c r="AJ427" s="262"/>
      <c r="AK427" s="263"/>
      <c r="AL427" s="263"/>
    </row>
    <row r="428" spans="1:38" s="264" customFormat="1">
      <c r="A428" s="247"/>
      <c r="B428" s="278"/>
      <c r="C428" s="769"/>
      <c r="D428" s="307"/>
      <c r="E428" s="307"/>
      <c r="F428" s="308"/>
      <c r="G428" s="308"/>
      <c r="H428" s="308"/>
      <c r="I428" s="309"/>
      <c r="J428" s="309"/>
      <c r="K428" s="307"/>
      <c r="L428" s="150"/>
      <c r="M428" s="262"/>
      <c r="N428" s="262"/>
      <c r="O428" s="262"/>
      <c r="P428" s="262"/>
      <c r="Q428" s="262"/>
      <c r="R428" s="262"/>
      <c r="S428" s="262"/>
      <c r="T428" s="262"/>
      <c r="U428" s="262"/>
      <c r="V428" s="262"/>
      <c r="W428" s="262"/>
      <c r="X428" s="262"/>
      <c r="Y428" s="262"/>
      <c r="Z428" s="262"/>
      <c r="AA428" s="262"/>
      <c r="AB428" s="262"/>
      <c r="AC428" s="262"/>
      <c r="AD428" s="262"/>
      <c r="AE428" s="262"/>
      <c r="AF428" s="262"/>
      <c r="AG428" s="262"/>
      <c r="AH428" s="262"/>
      <c r="AI428" s="262"/>
      <c r="AJ428" s="262"/>
      <c r="AK428" s="263"/>
      <c r="AL428" s="263"/>
    </row>
    <row r="429" spans="1:38" s="264" customFormat="1">
      <c r="A429" s="247"/>
      <c r="B429" s="278"/>
      <c r="C429" s="769"/>
      <c r="D429" s="307"/>
      <c r="E429" s="307"/>
      <c r="F429" s="308"/>
      <c r="G429" s="308"/>
      <c r="H429" s="308"/>
      <c r="I429" s="309"/>
      <c r="J429" s="309"/>
      <c r="K429" s="307"/>
      <c r="L429" s="150"/>
      <c r="M429" s="262"/>
      <c r="N429" s="262"/>
      <c r="O429" s="262"/>
      <c r="P429" s="262"/>
      <c r="Q429" s="262"/>
      <c r="R429" s="262"/>
      <c r="S429" s="262"/>
      <c r="T429" s="262"/>
      <c r="U429" s="262"/>
      <c r="V429" s="262"/>
      <c r="W429" s="262"/>
      <c r="X429" s="262"/>
      <c r="Y429" s="262"/>
      <c r="Z429" s="262"/>
      <c r="AA429" s="262"/>
      <c r="AB429" s="262"/>
      <c r="AC429" s="262"/>
      <c r="AD429" s="262"/>
      <c r="AE429" s="262"/>
      <c r="AF429" s="262"/>
      <c r="AG429" s="262"/>
      <c r="AH429" s="262"/>
      <c r="AI429" s="262"/>
      <c r="AJ429" s="262"/>
      <c r="AK429" s="263"/>
      <c r="AL429" s="263"/>
    </row>
    <row r="430" spans="1:38" s="264" customFormat="1">
      <c r="A430" s="247"/>
      <c r="B430" s="278"/>
      <c r="C430" s="769"/>
      <c r="D430" s="307"/>
      <c r="E430" s="307"/>
      <c r="F430" s="308"/>
      <c r="G430" s="308"/>
      <c r="H430" s="308"/>
      <c r="I430" s="309"/>
      <c r="J430" s="309"/>
      <c r="K430" s="307"/>
      <c r="L430" s="150"/>
      <c r="M430" s="262"/>
      <c r="N430" s="262"/>
      <c r="O430" s="262"/>
      <c r="P430" s="262"/>
      <c r="Q430" s="262"/>
      <c r="R430" s="262"/>
      <c r="S430" s="262"/>
      <c r="T430" s="262"/>
      <c r="U430" s="262"/>
      <c r="V430" s="262"/>
      <c r="W430" s="262"/>
      <c r="X430" s="262"/>
      <c r="Y430" s="262"/>
      <c r="Z430" s="262"/>
      <c r="AA430" s="262"/>
      <c r="AB430" s="262"/>
      <c r="AC430" s="262"/>
      <c r="AD430" s="262"/>
      <c r="AE430" s="262"/>
      <c r="AF430" s="262"/>
      <c r="AG430" s="262"/>
      <c r="AH430" s="262"/>
      <c r="AI430" s="262"/>
      <c r="AJ430" s="262"/>
      <c r="AK430" s="263"/>
      <c r="AL430" s="263"/>
    </row>
    <row r="431" spans="1:38" s="264" customFormat="1">
      <c r="A431" s="247"/>
      <c r="B431" s="278"/>
      <c r="C431" s="769"/>
      <c r="D431" s="307"/>
      <c r="E431" s="307"/>
      <c r="F431" s="308"/>
      <c r="G431" s="308"/>
      <c r="H431" s="308"/>
      <c r="I431" s="309"/>
      <c r="J431" s="309"/>
      <c r="K431" s="307"/>
      <c r="L431" s="150"/>
      <c r="M431" s="262"/>
      <c r="N431" s="262"/>
      <c r="O431" s="262"/>
      <c r="P431" s="262"/>
      <c r="Q431" s="262"/>
      <c r="R431" s="262"/>
      <c r="S431" s="262"/>
      <c r="T431" s="262"/>
      <c r="U431" s="262"/>
      <c r="V431" s="262"/>
      <c r="W431" s="262"/>
      <c r="X431" s="262"/>
      <c r="Y431" s="262"/>
      <c r="Z431" s="262"/>
      <c r="AA431" s="262"/>
      <c r="AB431" s="262"/>
      <c r="AC431" s="262"/>
      <c r="AD431" s="262"/>
      <c r="AE431" s="262"/>
      <c r="AF431" s="262"/>
      <c r="AG431" s="262"/>
      <c r="AH431" s="262"/>
      <c r="AI431" s="262"/>
      <c r="AJ431" s="262"/>
      <c r="AK431" s="263"/>
      <c r="AL431" s="263"/>
    </row>
    <row r="432" spans="1:38" s="264" customFormat="1">
      <c r="A432" s="247"/>
      <c r="B432" s="278"/>
      <c r="C432" s="769"/>
      <c r="D432" s="307"/>
      <c r="E432" s="307"/>
      <c r="F432" s="308"/>
      <c r="G432" s="308"/>
      <c r="H432" s="308"/>
      <c r="I432" s="309"/>
      <c r="J432" s="309"/>
      <c r="K432" s="307"/>
      <c r="L432" s="150"/>
      <c r="M432" s="262"/>
      <c r="N432" s="262"/>
      <c r="O432" s="262"/>
      <c r="P432" s="262"/>
      <c r="Q432" s="262"/>
      <c r="R432" s="262"/>
      <c r="S432" s="262"/>
      <c r="T432" s="262"/>
      <c r="U432" s="262"/>
      <c r="V432" s="262"/>
      <c r="W432" s="262"/>
      <c r="X432" s="262"/>
      <c r="Y432" s="262"/>
      <c r="Z432" s="262"/>
      <c r="AA432" s="262"/>
      <c r="AB432" s="262"/>
      <c r="AC432" s="262"/>
      <c r="AD432" s="262"/>
      <c r="AE432" s="262"/>
      <c r="AF432" s="262"/>
      <c r="AG432" s="262"/>
      <c r="AH432" s="262"/>
      <c r="AI432" s="262"/>
      <c r="AJ432" s="262"/>
      <c r="AK432" s="263"/>
      <c r="AL432" s="263"/>
    </row>
    <row r="433" spans="1:38" s="264" customFormat="1">
      <c r="A433" s="247"/>
      <c r="B433" s="278"/>
      <c r="C433" s="769"/>
      <c r="D433" s="307"/>
      <c r="E433" s="307"/>
      <c r="F433" s="308"/>
      <c r="G433" s="308"/>
      <c r="H433" s="308"/>
      <c r="I433" s="309"/>
      <c r="J433" s="309"/>
      <c r="K433" s="307"/>
      <c r="L433" s="150"/>
      <c r="M433" s="262"/>
      <c r="N433" s="262"/>
      <c r="O433" s="262"/>
      <c r="P433" s="262"/>
      <c r="Q433" s="262"/>
      <c r="R433" s="262"/>
      <c r="S433" s="262"/>
      <c r="T433" s="262"/>
      <c r="U433" s="262"/>
      <c r="V433" s="262"/>
      <c r="W433" s="262"/>
      <c r="X433" s="262"/>
      <c r="Y433" s="262"/>
      <c r="Z433" s="262"/>
      <c r="AA433" s="262"/>
      <c r="AB433" s="262"/>
      <c r="AC433" s="262"/>
      <c r="AD433" s="262"/>
      <c r="AE433" s="262"/>
      <c r="AF433" s="262"/>
      <c r="AG433" s="262"/>
      <c r="AH433" s="262"/>
      <c r="AI433" s="262"/>
      <c r="AJ433" s="262"/>
      <c r="AK433" s="263"/>
      <c r="AL433" s="263"/>
    </row>
    <row r="434" spans="1:38" s="264" customFormat="1">
      <c r="A434" s="247"/>
      <c r="B434" s="278"/>
      <c r="C434" s="769"/>
      <c r="D434" s="307"/>
      <c r="E434" s="307"/>
      <c r="F434" s="308"/>
      <c r="G434" s="308"/>
      <c r="H434" s="308"/>
      <c r="I434" s="309"/>
      <c r="J434" s="309"/>
      <c r="K434" s="307"/>
      <c r="L434" s="150"/>
      <c r="M434" s="262"/>
      <c r="N434" s="262"/>
      <c r="O434" s="262"/>
      <c r="P434" s="262"/>
      <c r="Q434" s="262"/>
      <c r="R434" s="262"/>
      <c r="S434" s="262"/>
      <c r="T434" s="262"/>
      <c r="U434" s="262"/>
      <c r="V434" s="262"/>
      <c r="W434" s="262"/>
      <c r="X434" s="262"/>
      <c r="Y434" s="262"/>
      <c r="Z434" s="262"/>
      <c r="AA434" s="262"/>
      <c r="AB434" s="262"/>
      <c r="AC434" s="262"/>
      <c r="AD434" s="262"/>
      <c r="AE434" s="262"/>
      <c r="AF434" s="262"/>
      <c r="AG434" s="262"/>
      <c r="AH434" s="262"/>
      <c r="AI434" s="262"/>
      <c r="AJ434" s="262"/>
      <c r="AK434" s="263"/>
      <c r="AL434" s="263"/>
    </row>
    <row r="435" spans="1:38" s="264" customFormat="1">
      <c r="A435" s="247"/>
      <c r="B435" s="278"/>
      <c r="C435" s="769"/>
      <c r="D435" s="307"/>
      <c r="E435" s="307"/>
      <c r="F435" s="308"/>
      <c r="G435" s="308"/>
      <c r="H435" s="308"/>
      <c r="I435" s="309"/>
      <c r="J435" s="309"/>
      <c r="K435" s="307"/>
      <c r="L435" s="150"/>
      <c r="M435" s="262"/>
      <c r="N435" s="262"/>
      <c r="O435" s="262"/>
      <c r="P435" s="262"/>
      <c r="Q435" s="262"/>
      <c r="R435" s="262"/>
      <c r="S435" s="262"/>
      <c r="T435" s="262"/>
      <c r="U435" s="262"/>
      <c r="V435" s="262"/>
      <c r="W435" s="262"/>
      <c r="X435" s="262"/>
      <c r="Y435" s="262"/>
      <c r="Z435" s="262"/>
      <c r="AA435" s="262"/>
      <c r="AB435" s="262"/>
      <c r="AC435" s="262"/>
      <c r="AD435" s="262"/>
      <c r="AE435" s="262"/>
      <c r="AF435" s="262"/>
      <c r="AG435" s="262"/>
      <c r="AH435" s="262"/>
      <c r="AI435" s="262"/>
      <c r="AJ435" s="262"/>
      <c r="AK435" s="263"/>
      <c r="AL435" s="263"/>
    </row>
    <row r="436" spans="1:38" s="264" customFormat="1">
      <c r="A436" s="247"/>
      <c r="B436" s="278"/>
      <c r="C436" s="769"/>
      <c r="D436" s="307"/>
      <c r="E436" s="307"/>
      <c r="F436" s="308"/>
      <c r="G436" s="308"/>
      <c r="H436" s="308"/>
      <c r="I436" s="309"/>
      <c r="J436" s="309"/>
      <c r="K436" s="307"/>
      <c r="L436" s="150"/>
      <c r="M436" s="262"/>
      <c r="N436" s="262"/>
      <c r="O436" s="262"/>
      <c r="P436" s="262"/>
      <c r="Q436" s="262"/>
      <c r="R436" s="262"/>
      <c r="S436" s="262"/>
      <c r="T436" s="262"/>
      <c r="U436" s="262"/>
      <c r="V436" s="262"/>
      <c r="W436" s="262"/>
      <c r="X436" s="262"/>
      <c r="Y436" s="262"/>
      <c r="Z436" s="262"/>
      <c r="AA436" s="262"/>
      <c r="AB436" s="262"/>
      <c r="AC436" s="262"/>
      <c r="AD436" s="262"/>
      <c r="AE436" s="262"/>
      <c r="AF436" s="262"/>
      <c r="AG436" s="262"/>
      <c r="AH436" s="262"/>
      <c r="AI436" s="262"/>
      <c r="AJ436" s="262"/>
      <c r="AK436" s="263"/>
      <c r="AL436" s="263"/>
    </row>
    <row r="437" spans="1:38" s="264" customFormat="1">
      <c r="A437" s="247"/>
      <c r="B437" s="278"/>
      <c r="C437" s="769"/>
      <c r="D437" s="307"/>
      <c r="E437" s="307"/>
      <c r="F437" s="308"/>
      <c r="G437" s="308"/>
      <c r="H437" s="308"/>
      <c r="I437" s="309"/>
      <c r="J437" s="309"/>
      <c r="K437" s="307"/>
      <c r="L437" s="150"/>
      <c r="M437" s="262"/>
      <c r="N437" s="262"/>
      <c r="O437" s="262"/>
      <c r="P437" s="262"/>
      <c r="Q437" s="262"/>
      <c r="R437" s="262"/>
      <c r="S437" s="262"/>
      <c r="T437" s="262"/>
      <c r="U437" s="262"/>
      <c r="V437" s="262"/>
      <c r="W437" s="262"/>
      <c r="X437" s="262"/>
      <c r="Y437" s="262"/>
      <c r="Z437" s="262"/>
      <c r="AA437" s="262"/>
      <c r="AB437" s="262"/>
      <c r="AC437" s="262"/>
      <c r="AD437" s="262"/>
      <c r="AE437" s="262"/>
      <c r="AF437" s="262"/>
      <c r="AG437" s="262"/>
      <c r="AH437" s="262"/>
      <c r="AI437" s="262"/>
      <c r="AJ437" s="262"/>
      <c r="AK437" s="263"/>
      <c r="AL437" s="263"/>
    </row>
    <row r="438" spans="1:38" s="264" customFormat="1">
      <c r="A438" s="247"/>
      <c r="B438" s="278"/>
      <c r="C438" s="769"/>
      <c r="D438" s="307"/>
      <c r="E438" s="307"/>
      <c r="F438" s="308"/>
      <c r="G438" s="308"/>
      <c r="H438" s="308"/>
      <c r="I438" s="309"/>
      <c r="J438" s="309"/>
      <c r="K438" s="307"/>
      <c r="L438" s="150"/>
      <c r="M438" s="262"/>
      <c r="N438" s="262"/>
      <c r="O438" s="262"/>
      <c r="P438" s="262"/>
      <c r="Q438" s="262"/>
      <c r="R438" s="262"/>
      <c r="S438" s="262"/>
      <c r="T438" s="262"/>
      <c r="U438" s="262"/>
      <c r="V438" s="262"/>
      <c r="W438" s="262"/>
      <c r="X438" s="262"/>
      <c r="Y438" s="262"/>
      <c r="Z438" s="262"/>
      <c r="AA438" s="262"/>
      <c r="AB438" s="262"/>
      <c r="AC438" s="262"/>
      <c r="AD438" s="262"/>
      <c r="AE438" s="262"/>
      <c r="AF438" s="262"/>
      <c r="AG438" s="262"/>
      <c r="AH438" s="262"/>
      <c r="AI438" s="262"/>
      <c r="AJ438" s="262"/>
      <c r="AK438" s="263"/>
      <c r="AL438" s="263"/>
    </row>
    <row r="439" spans="1:38" s="264" customFormat="1">
      <c r="A439" s="247"/>
      <c r="B439" s="278"/>
      <c r="C439" s="769"/>
      <c r="D439" s="307"/>
      <c r="E439" s="307"/>
      <c r="F439" s="308"/>
      <c r="G439" s="308"/>
      <c r="H439" s="308"/>
      <c r="I439" s="309"/>
      <c r="J439" s="309"/>
      <c r="K439" s="307"/>
      <c r="L439" s="150"/>
      <c r="M439" s="262"/>
      <c r="N439" s="262"/>
      <c r="O439" s="262"/>
      <c r="P439" s="262"/>
      <c r="Q439" s="262"/>
      <c r="R439" s="262"/>
      <c r="S439" s="262"/>
      <c r="T439" s="262"/>
      <c r="U439" s="262"/>
      <c r="V439" s="262"/>
      <c r="W439" s="262"/>
      <c r="X439" s="262"/>
      <c r="Y439" s="262"/>
      <c r="Z439" s="262"/>
      <c r="AA439" s="262"/>
      <c r="AB439" s="262"/>
      <c r="AC439" s="262"/>
      <c r="AD439" s="262"/>
      <c r="AE439" s="262"/>
      <c r="AF439" s="262"/>
      <c r="AG439" s="262"/>
      <c r="AH439" s="262"/>
      <c r="AI439" s="262"/>
      <c r="AJ439" s="262"/>
      <c r="AK439" s="263"/>
      <c r="AL439" s="263"/>
    </row>
    <row r="440" spans="1:38" s="264" customFormat="1">
      <c r="A440" s="247"/>
      <c r="B440" s="278"/>
      <c r="C440" s="769"/>
      <c r="D440" s="307"/>
      <c r="E440" s="307"/>
      <c r="F440" s="308"/>
      <c r="G440" s="308"/>
      <c r="H440" s="308"/>
      <c r="I440" s="309"/>
      <c r="J440" s="309"/>
      <c r="K440" s="307"/>
      <c r="L440" s="150"/>
      <c r="M440" s="262"/>
      <c r="N440" s="262"/>
      <c r="O440" s="262"/>
      <c r="P440" s="262"/>
      <c r="Q440" s="262"/>
      <c r="R440" s="262"/>
      <c r="S440" s="262"/>
      <c r="T440" s="262"/>
      <c r="U440" s="262"/>
      <c r="V440" s="262"/>
      <c r="W440" s="262"/>
      <c r="X440" s="262"/>
      <c r="Y440" s="262"/>
      <c r="Z440" s="262"/>
      <c r="AA440" s="262"/>
      <c r="AB440" s="262"/>
      <c r="AC440" s="262"/>
      <c r="AD440" s="262"/>
      <c r="AE440" s="262"/>
      <c r="AF440" s="262"/>
      <c r="AG440" s="262"/>
      <c r="AH440" s="262"/>
      <c r="AI440" s="262"/>
      <c r="AJ440" s="262"/>
      <c r="AK440" s="263"/>
      <c r="AL440" s="263"/>
    </row>
    <row r="441" spans="1:38" s="264" customFormat="1">
      <c r="A441" s="247"/>
      <c r="B441" s="278"/>
      <c r="C441" s="769"/>
      <c r="D441" s="307"/>
      <c r="E441" s="307"/>
      <c r="F441" s="308"/>
      <c r="G441" s="308"/>
      <c r="H441" s="308"/>
      <c r="I441" s="309"/>
      <c r="J441" s="309"/>
      <c r="K441" s="307"/>
      <c r="L441" s="150"/>
      <c r="M441" s="262"/>
      <c r="N441" s="262"/>
      <c r="O441" s="262"/>
      <c r="P441" s="262"/>
      <c r="Q441" s="262"/>
      <c r="R441" s="262"/>
      <c r="S441" s="262"/>
      <c r="T441" s="262"/>
      <c r="U441" s="262"/>
      <c r="V441" s="262"/>
      <c r="W441" s="262"/>
      <c r="X441" s="262"/>
      <c r="Y441" s="262"/>
      <c r="Z441" s="262"/>
      <c r="AA441" s="262"/>
      <c r="AB441" s="262"/>
      <c r="AC441" s="262"/>
      <c r="AD441" s="262"/>
      <c r="AE441" s="262"/>
      <c r="AF441" s="262"/>
      <c r="AG441" s="262"/>
      <c r="AH441" s="262"/>
      <c r="AI441" s="262"/>
      <c r="AJ441" s="262"/>
      <c r="AK441" s="263"/>
      <c r="AL441" s="263"/>
    </row>
    <row r="442" spans="1:38" s="264" customFormat="1">
      <c r="A442" s="247"/>
      <c r="B442" s="278"/>
      <c r="C442" s="769"/>
      <c r="D442" s="307"/>
      <c r="E442" s="307"/>
      <c r="F442" s="308"/>
      <c r="G442" s="308"/>
      <c r="H442" s="308"/>
      <c r="I442" s="309"/>
      <c r="J442" s="309"/>
      <c r="K442" s="307"/>
      <c r="L442" s="150"/>
      <c r="M442" s="262"/>
      <c r="N442" s="262"/>
      <c r="O442" s="262"/>
      <c r="P442" s="262"/>
      <c r="Q442" s="262"/>
      <c r="R442" s="262"/>
      <c r="S442" s="262"/>
      <c r="T442" s="262"/>
      <c r="U442" s="262"/>
      <c r="V442" s="262"/>
      <c r="W442" s="262"/>
      <c r="X442" s="262"/>
      <c r="Y442" s="262"/>
      <c r="Z442" s="262"/>
      <c r="AA442" s="262"/>
      <c r="AB442" s="262"/>
      <c r="AC442" s="262"/>
      <c r="AD442" s="262"/>
      <c r="AE442" s="262"/>
      <c r="AF442" s="262"/>
      <c r="AG442" s="262"/>
      <c r="AH442" s="262"/>
      <c r="AI442" s="262"/>
      <c r="AJ442" s="262"/>
      <c r="AK442" s="263"/>
      <c r="AL442" s="263"/>
    </row>
    <row r="443" spans="1:38" s="264" customFormat="1">
      <c r="A443" s="247"/>
      <c r="B443" s="278"/>
      <c r="C443" s="769"/>
      <c r="D443" s="307"/>
      <c r="E443" s="307"/>
      <c r="F443" s="308"/>
      <c r="G443" s="308"/>
      <c r="H443" s="308"/>
      <c r="I443" s="309"/>
      <c r="J443" s="309"/>
      <c r="K443" s="307"/>
      <c r="L443" s="150"/>
      <c r="M443" s="262"/>
      <c r="N443" s="262"/>
      <c r="O443" s="262"/>
      <c r="P443" s="262"/>
      <c r="Q443" s="262"/>
      <c r="R443" s="262"/>
      <c r="S443" s="262"/>
      <c r="T443" s="262"/>
      <c r="U443" s="262"/>
      <c r="V443" s="262"/>
      <c r="W443" s="262"/>
      <c r="X443" s="262"/>
      <c r="Y443" s="262"/>
      <c r="Z443" s="262"/>
      <c r="AA443" s="262"/>
      <c r="AB443" s="262"/>
      <c r="AC443" s="262"/>
      <c r="AD443" s="262"/>
      <c r="AE443" s="262"/>
      <c r="AF443" s="262"/>
      <c r="AG443" s="262"/>
      <c r="AH443" s="262"/>
      <c r="AI443" s="262"/>
      <c r="AJ443" s="262"/>
      <c r="AK443" s="263"/>
      <c r="AL443" s="263"/>
    </row>
    <row r="444" spans="1:38" s="264" customFormat="1">
      <c r="A444" s="247"/>
      <c r="B444" s="278"/>
      <c r="C444" s="769"/>
      <c r="D444" s="307"/>
      <c r="E444" s="307"/>
      <c r="F444" s="308"/>
      <c r="G444" s="308"/>
      <c r="H444" s="308"/>
      <c r="I444" s="309"/>
      <c r="J444" s="309"/>
      <c r="K444" s="307"/>
      <c r="L444" s="150"/>
      <c r="M444" s="262"/>
      <c r="N444" s="262"/>
      <c r="O444" s="262"/>
      <c r="P444" s="262"/>
      <c r="Q444" s="262"/>
      <c r="R444" s="262"/>
      <c r="S444" s="262"/>
      <c r="T444" s="262"/>
      <c r="U444" s="262"/>
      <c r="V444" s="262"/>
      <c r="W444" s="262"/>
      <c r="X444" s="262"/>
      <c r="Y444" s="262"/>
      <c r="Z444" s="262"/>
      <c r="AA444" s="262"/>
      <c r="AB444" s="262"/>
      <c r="AC444" s="262"/>
      <c r="AD444" s="262"/>
      <c r="AE444" s="262"/>
      <c r="AF444" s="262"/>
      <c r="AG444" s="262"/>
      <c r="AH444" s="262"/>
      <c r="AI444" s="262"/>
      <c r="AJ444" s="262"/>
      <c r="AK444" s="263"/>
      <c r="AL444" s="263"/>
    </row>
    <row r="445" spans="1:38" s="264" customFormat="1">
      <c r="A445" s="247"/>
      <c r="B445" s="278"/>
      <c r="C445" s="769"/>
      <c r="D445" s="307"/>
      <c r="E445" s="307"/>
      <c r="F445" s="308"/>
      <c r="G445" s="308"/>
      <c r="H445" s="308"/>
      <c r="I445" s="309"/>
      <c r="J445" s="309"/>
      <c r="K445" s="307"/>
      <c r="L445" s="150"/>
      <c r="M445" s="262"/>
      <c r="N445" s="262"/>
      <c r="O445" s="262"/>
      <c r="P445" s="262"/>
      <c r="Q445" s="262"/>
      <c r="R445" s="262"/>
      <c r="S445" s="262"/>
      <c r="T445" s="262"/>
      <c r="U445" s="262"/>
      <c r="V445" s="262"/>
      <c r="W445" s="262"/>
      <c r="X445" s="262"/>
      <c r="Y445" s="262"/>
      <c r="Z445" s="262"/>
      <c r="AA445" s="262"/>
      <c r="AB445" s="262"/>
      <c r="AC445" s="262"/>
      <c r="AD445" s="262"/>
      <c r="AE445" s="262"/>
      <c r="AF445" s="262"/>
      <c r="AG445" s="262"/>
      <c r="AH445" s="262"/>
      <c r="AI445" s="262"/>
      <c r="AJ445" s="262"/>
      <c r="AK445" s="263"/>
      <c r="AL445" s="263"/>
    </row>
    <row r="446" spans="1:38" s="264" customFormat="1">
      <c r="A446" s="247"/>
      <c r="B446" s="278"/>
      <c r="C446" s="769"/>
      <c r="D446" s="307"/>
      <c r="E446" s="307"/>
      <c r="F446" s="308"/>
      <c r="G446" s="308"/>
      <c r="H446" s="308"/>
      <c r="I446" s="309"/>
      <c r="J446" s="309"/>
      <c r="K446" s="307"/>
      <c r="L446" s="150"/>
      <c r="M446" s="262"/>
      <c r="N446" s="262"/>
      <c r="O446" s="262"/>
      <c r="P446" s="262"/>
      <c r="Q446" s="262"/>
      <c r="R446" s="262"/>
      <c r="S446" s="262"/>
      <c r="T446" s="262"/>
      <c r="U446" s="262"/>
      <c r="V446" s="262"/>
      <c r="W446" s="262"/>
      <c r="X446" s="262"/>
      <c r="Y446" s="262"/>
      <c r="Z446" s="262"/>
      <c r="AA446" s="262"/>
      <c r="AB446" s="262"/>
      <c r="AC446" s="262"/>
      <c r="AD446" s="262"/>
      <c r="AE446" s="262"/>
      <c r="AF446" s="262"/>
      <c r="AG446" s="262"/>
      <c r="AH446" s="262"/>
      <c r="AI446" s="262"/>
      <c r="AJ446" s="262"/>
      <c r="AK446" s="263"/>
      <c r="AL446" s="263"/>
    </row>
    <row r="447" spans="1:38" s="264" customFormat="1">
      <c r="A447" s="247"/>
      <c r="B447" s="278"/>
      <c r="C447" s="769"/>
      <c r="D447" s="307"/>
      <c r="E447" s="307"/>
      <c r="F447" s="308"/>
      <c r="G447" s="308"/>
      <c r="H447" s="308"/>
      <c r="I447" s="309"/>
      <c r="J447" s="309"/>
      <c r="K447" s="307"/>
      <c r="L447" s="150"/>
      <c r="M447" s="262"/>
      <c r="N447" s="262"/>
      <c r="O447" s="262"/>
      <c r="P447" s="262"/>
      <c r="Q447" s="262"/>
      <c r="R447" s="262"/>
      <c r="S447" s="262"/>
      <c r="T447" s="262"/>
      <c r="U447" s="262"/>
      <c r="V447" s="262"/>
      <c r="W447" s="262"/>
      <c r="X447" s="262"/>
      <c r="Y447" s="262"/>
      <c r="Z447" s="262"/>
      <c r="AA447" s="262"/>
      <c r="AB447" s="262"/>
      <c r="AC447" s="262"/>
      <c r="AD447" s="262"/>
      <c r="AE447" s="262"/>
      <c r="AF447" s="262"/>
      <c r="AG447" s="262"/>
      <c r="AH447" s="262"/>
      <c r="AI447" s="262"/>
      <c r="AJ447" s="262"/>
      <c r="AK447" s="263"/>
      <c r="AL447" s="263"/>
    </row>
    <row r="448" spans="1:38" s="264" customFormat="1">
      <c r="A448" s="247"/>
      <c r="B448" s="278"/>
      <c r="C448" s="769"/>
      <c r="D448" s="307"/>
      <c r="E448" s="307"/>
      <c r="F448" s="308"/>
      <c r="G448" s="308"/>
      <c r="H448" s="308"/>
      <c r="I448" s="309"/>
      <c r="J448" s="309"/>
      <c r="K448" s="307"/>
      <c r="L448" s="150"/>
      <c r="M448" s="262"/>
      <c r="N448" s="262"/>
      <c r="O448" s="262"/>
      <c r="P448" s="262"/>
      <c r="Q448" s="262"/>
      <c r="R448" s="262"/>
      <c r="S448" s="262"/>
      <c r="T448" s="262"/>
      <c r="U448" s="262"/>
      <c r="V448" s="262"/>
      <c r="W448" s="262"/>
      <c r="X448" s="262"/>
      <c r="Y448" s="262"/>
      <c r="Z448" s="262"/>
      <c r="AA448" s="262"/>
      <c r="AB448" s="262"/>
      <c r="AC448" s="262"/>
      <c r="AD448" s="262"/>
      <c r="AE448" s="262"/>
      <c r="AF448" s="262"/>
      <c r="AG448" s="262"/>
      <c r="AH448" s="262"/>
      <c r="AI448" s="262"/>
      <c r="AJ448" s="262"/>
      <c r="AK448" s="263"/>
      <c r="AL448" s="263"/>
    </row>
    <row r="449" spans="1:38" s="264" customFormat="1">
      <c r="A449" s="247"/>
      <c r="B449" s="278"/>
      <c r="C449" s="769"/>
      <c r="D449" s="307"/>
      <c r="E449" s="307"/>
      <c r="F449" s="308"/>
      <c r="G449" s="308"/>
      <c r="H449" s="308"/>
      <c r="I449" s="309"/>
      <c r="J449" s="309"/>
      <c r="K449" s="307"/>
      <c r="L449" s="150"/>
      <c r="M449" s="262"/>
      <c r="N449" s="262"/>
      <c r="O449" s="262"/>
      <c r="P449" s="262"/>
      <c r="Q449" s="262"/>
      <c r="R449" s="262"/>
      <c r="S449" s="262"/>
      <c r="T449" s="262"/>
      <c r="U449" s="262"/>
      <c r="V449" s="262"/>
      <c r="W449" s="262"/>
      <c r="X449" s="262"/>
      <c r="Y449" s="262"/>
      <c r="Z449" s="262"/>
      <c r="AA449" s="262"/>
      <c r="AB449" s="262"/>
      <c r="AC449" s="262"/>
      <c r="AD449" s="262"/>
      <c r="AE449" s="262"/>
      <c r="AF449" s="262"/>
      <c r="AG449" s="262"/>
      <c r="AH449" s="262"/>
      <c r="AI449" s="262"/>
      <c r="AJ449" s="262"/>
      <c r="AK449" s="263"/>
      <c r="AL449" s="263"/>
    </row>
    <row r="450" spans="1:38" s="264" customFormat="1">
      <c r="A450" s="247"/>
      <c r="B450" s="278"/>
      <c r="C450" s="769"/>
      <c r="D450" s="307"/>
      <c r="E450" s="307"/>
      <c r="F450" s="308"/>
      <c r="G450" s="308"/>
      <c r="H450" s="308"/>
      <c r="I450" s="309"/>
      <c r="J450" s="309"/>
      <c r="K450" s="307"/>
      <c r="L450" s="150"/>
      <c r="M450" s="262"/>
      <c r="N450" s="262"/>
      <c r="O450" s="262"/>
      <c r="P450" s="262"/>
      <c r="Q450" s="262"/>
      <c r="R450" s="262"/>
      <c r="S450" s="262"/>
      <c r="T450" s="262"/>
      <c r="U450" s="262"/>
      <c r="V450" s="262"/>
      <c r="W450" s="262"/>
      <c r="X450" s="262"/>
      <c r="Y450" s="262"/>
      <c r="Z450" s="262"/>
      <c r="AA450" s="262"/>
      <c r="AB450" s="262"/>
      <c r="AC450" s="262"/>
      <c r="AD450" s="262"/>
      <c r="AE450" s="262"/>
      <c r="AF450" s="262"/>
      <c r="AG450" s="262"/>
      <c r="AH450" s="262"/>
      <c r="AI450" s="262"/>
      <c r="AJ450" s="262"/>
      <c r="AK450" s="263"/>
      <c r="AL450" s="263"/>
    </row>
    <row r="451" spans="1:38" s="264" customFormat="1">
      <c r="A451" s="247"/>
      <c r="B451" s="278"/>
      <c r="C451" s="769"/>
      <c r="D451" s="307"/>
      <c r="E451" s="307"/>
      <c r="F451" s="308"/>
      <c r="G451" s="308"/>
      <c r="H451" s="308"/>
      <c r="I451" s="309"/>
      <c r="J451" s="309"/>
      <c r="K451" s="307"/>
      <c r="L451" s="150"/>
      <c r="M451" s="262"/>
      <c r="N451" s="262"/>
      <c r="O451" s="262"/>
      <c r="P451" s="262"/>
      <c r="Q451" s="262"/>
      <c r="R451" s="262"/>
      <c r="S451" s="262"/>
      <c r="T451" s="262"/>
      <c r="U451" s="262"/>
      <c r="V451" s="262"/>
      <c r="W451" s="262"/>
      <c r="X451" s="262"/>
      <c r="Y451" s="262"/>
      <c r="Z451" s="262"/>
      <c r="AA451" s="262"/>
      <c r="AB451" s="262"/>
      <c r="AC451" s="262"/>
      <c r="AD451" s="262"/>
      <c r="AE451" s="262"/>
      <c r="AF451" s="262"/>
      <c r="AG451" s="262"/>
      <c r="AH451" s="262"/>
      <c r="AI451" s="262"/>
      <c r="AJ451" s="262"/>
      <c r="AK451" s="263"/>
      <c r="AL451" s="263"/>
    </row>
    <row r="452" spans="1:38" s="264" customFormat="1">
      <c r="A452" s="247"/>
      <c r="B452" s="278"/>
      <c r="C452" s="769"/>
      <c r="D452" s="307"/>
      <c r="E452" s="307"/>
      <c r="F452" s="308"/>
      <c r="G452" s="308"/>
      <c r="H452" s="308"/>
      <c r="I452" s="309"/>
      <c r="J452" s="309"/>
      <c r="K452" s="307"/>
      <c r="L452" s="150"/>
      <c r="M452" s="262"/>
      <c r="N452" s="262"/>
      <c r="O452" s="262"/>
      <c r="P452" s="262"/>
      <c r="Q452" s="262"/>
      <c r="R452" s="262"/>
      <c r="S452" s="262"/>
      <c r="T452" s="262"/>
      <c r="U452" s="262"/>
      <c r="V452" s="262"/>
      <c r="W452" s="262"/>
      <c r="X452" s="262"/>
      <c r="Y452" s="262"/>
      <c r="Z452" s="262"/>
      <c r="AA452" s="262"/>
      <c r="AB452" s="262"/>
      <c r="AC452" s="262"/>
      <c r="AD452" s="262"/>
      <c r="AE452" s="262"/>
      <c r="AF452" s="262"/>
      <c r="AG452" s="262"/>
      <c r="AH452" s="262"/>
      <c r="AI452" s="262"/>
      <c r="AJ452" s="262"/>
      <c r="AK452" s="263"/>
      <c r="AL452" s="263"/>
    </row>
    <row r="453" spans="1:38" s="264" customFormat="1">
      <c r="A453" s="247"/>
      <c r="B453" s="278"/>
      <c r="C453" s="769"/>
      <c r="D453" s="307"/>
      <c r="E453" s="307"/>
      <c r="F453" s="308"/>
      <c r="G453" s="308"/>
      <c r="H453" s="308"/>
      <c r="I453" s="309"/>
      <c r="J453" s="309"/>
      <c r="K453" s="307"/>
      <c r="L453" s="150"/>
      <c r="M453" s="262"/>
      <c r="N453" s="262"/>
      <c r="O453" s="262"/>
      <c r="P453" s="262"/>
      <c r="Q453" s="262"/>
      <c r="R453" s="262"/>
      <c r="S453" s="262"/>
      <c r="T453" s="262"/>
      <c r="U453" s="262"/>
      <c r="V453" s="262"/>
      <c r="W453" s="262"/>
      <c r="X453" s="262"/>
      <c r="Y453" s="262"/>
      <c r="Z453" s="262"/>
      <c r="AA453" s="262"/>
      <c r="AB453" s="262"/>
      <c r="AC453" s="262"/>
      <c r="AD453" s="262"/>
      <c r="AE453" s="262"/>
      <c r="AF453" s="262"/>
      <c r="AG453" s="262"/>
      <c r="AH453" s="262"/>
      <c r="AI453" s="262"/>
      <c r="AJ453" s="262"/>
      <c r="AK453" s="263"/>
      <c r="AL453" s="263"/>
    </row>
    <row r="454" spans="1:38" s="264" customFormat="1">
      <c r="A454" s="247"/>
      <c r="B454" s="278"/>
      <c r="C454" s="769"/>
      <c r="D454" s="307"/>
      <c r="E454" s="307"/>
      <c r="F454" s="308"/>
      <c r="G454" s="308"/>
      <c r="H454" s="308"/>
      <c r="I454" s="309"/>
      <c r="J454" s="309"/>
      <c r="K454" s="307"/>
      <c r="L454" s="150"/>
      <c r="M454" s="262"/>
      <c r="N454" s="262"/>
      <c r="O454" s="262"/>
      <c r="P454" s="262"/>
      <c r="Q454" s="262"/>
      <c r="R454" s="262"/>
      <c r="S454" s="262"/>
      <c r="T454" s="262"/>
      <c r="U454" s="262"/>
      <c r="V454" s="262"/>
      <c r="W454" s="262"/>
      <c r="X454" s="262"/>
      <c r="Y454" s="262"/>
      <c r="Z454" s="262"/>
      <c r="AA454" s="262"/>
      <c r="AB454" s="262"/>
      <c r="AC454" s="262"/>
      <c r="AD454" s="262"/>
      <c r="AE454" s="262"/>
      <c r="AF454" s="262"/>
      <c r="AG454" s="262"/>
      <c r="AH454" s="262"/>
      <c r="AI454" s="262"/>
      <c r="AJ454" s="262"/>
      <c r="AK454" s="263"/>
      <c r="AL454" s="263"/>
    </row>
    <row r="455" spans="1:38" s="264" customFormat="1">
      <c r="A455" s="247"/>
      <c r="B455" s="278"/>
      <c r="C455" s="769"/>
      <c r="D455" s="307"/>
      <c r="E455" s="307"/>
      <c r="F455" s="308"/>
      <c r="G455" s="308"/>
      <c r="H455" s="308"/>
      <c r="I455" s="309"/>
      <c r="J455" s="309"/>
      <c r="K455" s="307"/>
      <c r="L455" s="150"/>
      <c r="M455" s="262"/>
      <c r="N455" s="262"/>
      <c r="O455" s="262"/>
      <c r="P455" s="262"/>
      <c r="Q455" s="262"/>
      <c r="R455" s="262"/>
      <c r="S455" s="262"/>
      <c r="T455" s="262"/>
      <c r="U455" s="262"/>
      <c r="V455" s="262"/>
      <c r="W455" s="262"/>
      <c r="X455" s="262"/>
      <c r="Y455" s="262"/>
      <c r="Z455" s="262"/>
      <c r="AA455" s="262"/>
      <c r="AB455" s="262"/>
      <c r="AC455" s="262"/>
      <c r="AD455" s="262"/>
      <c r="AE455" s="262"/>
      <c r="AF455" s="262"/>
      <c r="AG455" s="262"/>
      <c r="AH455" s="262"/>
      <c r="AI455" s="262"/>
      <c r="AJ455" s="262"/>
      <c r="AK455" s="263"/>
      <c r="AL455" s="263"/>
    </row>
    <row r="456" spans="1:38" s="264" customFormat="1">
      <c r="A456" s="247"/>
      <c r="B456" s="278"/>
      <c r="C456" s="769"/>
      <c r="D456" s="307"/>
      <c r="E456" s="307"/>
      <c r="F456" s="308"/>
      <c r="G456" s="308"/>
      <c r="H456" s="308"/>
      <c r="I456" s="309"/>
      <c r="J456" s="309"/>
      <c r="K456" s="307"/>
      <c r="L456" s="150"/>
      <c r="M456" s="262"/>
      <c r="N456" s="262"/>
      <c r="O456" s="262"/>
      <c r="P456" s="262"/>
      <c r="Q456" s="262"/>
      <c r="R456" s="262"/>
      <c r="S456" s="262"/>
      <c r="T456" s="262"/>
      <c r="U456" s="262"/>
      <c r="V456" s="262"/>
      <c r="W456" s="262"/>
      <c r="X456" s="262"/>
      <c r="Y456" s="262"/>
      <c r="Z456" s="262"/>
      <c r="AA456" s="262"/>
      <c r="AB456" s="262"/>
      <c r="AC456" s="262"/>
      <c r="AD456" s="262"/>
      <c r="AE456" s="262"/>
      <c r="AF456" s="262"/>
      <c r="AG456" s="262"/>
      <c r="AH456" s="262"/>
      <c r="AI456" s="262"/>
      <c r="AJ456" s="262"/>
      <c r="AK456" s="263"/>
      <c r="AL456" s="263"/>
    </row>
    <row r="457" spans="1:38" s="264" customFormat="1">
      <c r="A457" s="247"/>
      <c r="B457" s="278"/>
      <c r="C457" s="769"/>
      <c r="D457" s="307"/>
      <c r="E457" s="307"/>
      <c r="F457" s="308"/>
      <c r="G457" s="308"/>
      <c r="H457" s="308"/>
      <c r="I457" s="309"/>
      <c r="J457" s="309"/>
      <c r="K457" s="307"/>
      <c r="L457" s="150"/>
      <c r="M457" s="262"/>
      <c r="N457" s="262"/>
      <c r="O457" s="262"/>
      <c r="P457" s="262"/>
      <c r="Q457" s="262"/>
      <c r="R457" s="262"/>
      <c r="S457" s="262"/>
      <c r="T457" s="262"/>
      <c r="U457" s="262"/>
      <c r="V457" s="262"/>
      <c r="W457" s="262"/>
      <c r="X457" s="262"/>
      <c r="Y457" s="262"/>
      <c r="Z457" s="262"/>
      <c r="AA457" s="262"/>
      <c r="AB457" s="262"/>
      <c r="AC457" s="262"/>
      <c r="AD457" s="262"/>
      <c r="AE457" s="262"/>
      <c r="AF457" s="262"/>
      <c r="AG457" s="262"/>
      <c r="AH457" s="262"/>
      <c r="AI457" s="262"/>
      <c r="AJ457" s="262"/>
      <c r="AK457" s="263"/>
      <c r="AL457" s="263"/>
    </row>
    <row r="458" spans="1:38" s="264" customFormat="1">
      <c r="A458" s="247"/>
      <c r="B458" s="278"/>
      <c r="C458" s="769"/>
      <c r="D458" s="307"/>
      <c r="E458" s="307"/>
      <c r="F458" s="308"/>
      <c r="G458" s="308"/>
      <c r="H458" s="308"/>
      <c r="I458" s="309"/>
      <c r="J458" s="309"/>
      <c r="K458" s="307"/>
      <c r="L458" s="150"/>
      <c r="M458" s="262"/>
      <c r="N458" s="262"/>
      <c r="O458" s="262"/>
      <c r="P458" s="262"/>
      <c r="Q458" s="262"/>
      <c r="R458" s="262"/>
      <c r="S458" s="262"/>
      <c r="T458" s="262"/>
      <c r="U458" s="262"/>
      <c r="V458" s="262"/>
      <c r="W458" s="262"/>
      <c r="X458" s="262"/>
      <c r="Y458" s="262"/>
      <c r="Z458" s="262"/>
      <c r="AA458" s="262"/>
      <c r="AB458" s="262"/>
      <c r="AC458" s="262"/>
      <c r="AD458" s="262"/>
      <c r="AE458" s="262"/>
      <c r="AF458" s="262"/>
      <c r="AG458" s="262"/>
      <c r="AH458" s="262"/>
      <c r="AI458" s="262"/>
      <c r="AJ458" s="262"/>
      <c r="AK458" s="263"/>
      <c r="AL458" s="263"/>
    </row>
    <row r="459" spans="1:38" s="264" customFormat="1">
      <c r="A459" s="247"/>
      <c r="B459" s="278"/>
      <c r="C459" s="769"/>
      <c r="D459" s="307"/>
      <c r="E459" s="307"/>
      <c r="F459" s="308"/>
      <c r="G459" s="308"/>
      <c r="H459" s="308"/>
      <c r="I459" s="309"/>
      <c r="J459" s="309"/>
      <c r="K459" s="307"/>
      <c r="L459" s="150"/>
      <c r="M459" s="262"/>
      <c r="N459" s="262"/>
      <c r="O459" s="262"/>
      <c r="P459" s="262"/>
      <c r="Q459" s="262"/>
      <c r="R459" s="262"/>
      <c r="S459" s="262"/>
      <c r="T459" s="262"/>
      <c r="U459" s="262"/>
      <c r="V459" s="262"/>
      <c r="W459" s="262"/>
      <c r="X459" s="262"/>
      <c r="Y459" s="262"/>
      <c r="Z459" s="262"/>
      <c r="AA459" s="262"/>
      <c r="AB459" s="262"/>
      <c r="AC459" s="262"/>
      <c r="AD459" s="262"/>
      <c r="AE459" s="262"/>
      <c r="AF459" s="262"/>
      <c r="AG459" s="262"/>
      <c r="AH459" s="262"/>
      <c r="AI459" s="262"/>
      <c r="AJ459" s="262"/>
      <c r="AK459" s="263"/>
      <c r="AL459" s="263"/>
    </row>
    <row r="460" spans="1:38" s="264" customFormat="1">
      <c r="A460" s="247"/>
      <c r="B460" s="278"/>
      <c r="C460" s="769"/>
      <c r="D460" s="307"/>
      <c r="E460" s="307"/>
      <c r="F460" s="308"/>
      <c r="G460" s="308"/>
      <c r="H460" s="308"/>
      <c r="I460" s="309"/>
      <c r="J460" s="309"/>
      <c r="K460" s="307"/>
      <c r="L460" s="150"/>
      <c r="M460" s="262"/>
      <c r="N460" s="262"/>
      <c r="O460" s="262"/>
      <c r="P460" s="262"/>
      <c r="Q460" s="262"/>
      <c r="R460" s="262"/>
      <c r="S460" s="262"/>
      <c r="T460" s="262"/>
      <c r="U460" s="262"/>
      <c r="V460" s="262"/>
      <c r="W460" s="262"/>
      <c r="X460" s="262"/>
      <c r="Y460" s="262"/>
      <c r="Z460" s="262"/>
      <c r="AA460" s="262"/>
      <c r="AB460" s="262"/>
      <c r="AC460" s="262"/>
      <c r="AD460" s="262"/>
      <c r="AE460" s="262"/>
      <c r="AF460" s="262"/>
      <c r="AG460" s="262"/>
      <c r="AH460" s="262"/>
      <c r="AI460" s="262"/>
      <c r="AJ460" s="262"/>
      <c r="AK460" s="263"/>
      <c r="AL460" s="263"/>
    </row>
    <row r="461" spans="1:38" s="264" customFormat="1">
      <c r="A461" s="247"/>
      <c r="B461" s="278"/>
      <c r="C461" s="769"/>
      <c r="D461" s="307"/>
      <c r="E461" s="307"/>
      <c r="F461" s="308"/>
      <c r="G461" s="308"/>
      <c r="H461" s="308"/>
      <c r="I461" s="309"/>
      <c r="J461" s="309"/>
      <c r="K461" s="307"/>
      <c r="L461" s="150"/>
      <c r="M461" s="262"/>
      <c r="N461" s="262"/>
      <c r="O461" s="262"/>
      <c r="P461" s="262"/>
      <c r="Q461" s="262"/>
      <c r="R461" s="262"/>
      <c r="S461" s="262"/>
      <c r="T461" s="262"/>
      <c r="U461" s="262"/>
      <c r="V461" s="262"/>
      <c r="W461" s="262"/>
      <c r="X461" s="262"/>
      <c r="Y461" s="262"/>
      <c r="Z461" s="262"/>
      <c r="AA461" s="262"/>
      <c r="AB461" s="262"/>
      <c r="AC461" s="262"/>
      <c r="AD461" s="262"/>
      <c r="AE461" s="262"/>
      <c r="AF461" s="262"/>
      <c r="AG461" s="262"/>
      <c r="AH461" s="262"/>
      <c r="AI461" s="262"/>
      <c r="AJ461" s="262"/>
      <c r="AK461" s="263"/>
      <c r="AL461" s="263"/>
    </row>
    <row r="462" spans="1:38" s="264" customFormat="1">
      <c r="A462" s="247"/>
      <c r="B462" s="278"/>
      <c r="C462" s="769"/>
      <c r="D462" s="307"/>
      <c r="E462" s="307"/>
      <c r="F462" s="308"/>
      <c r="G462" s="308"/>
      <c r="H462" s="308"/>
      <c r="I462" s="309"/>
      <c r="J462" s="309"/>
      <c r="K462" s="307"/>
      <c r="L462" s="150"/>
      <c r="M462" s="262"/>
      <c r="N462" s="262"/>
      <c r="O462" s="262"/>
      <c r="P462" s="262"/>
      <c r="Q462" s="262"/>
      <c r="R462" s="262"/>
      <c r="S462" s="262"/>
      <c r="T462" s="262"/>
      <c r="U462" s="262"/>
      <c r="V462" s="262"/>
      <c r="W462" s="262"/>
      <c r="X462" s="262"/>
      <c r="Y462" s="262"/>
      <c r="Z462" s="262"/>
      <c r="AA462" s="262"/>
      <c r="AB462" s="262"/>
      <c r="AC462" s="262"/>
      <c r="AD462" s="262"/>
      <c r="AE462" s="262"/>
      <c r="AF462" s="262"/>
      <c r="AG462" s="262"/>
      <c r="AH462" s="262"/>
      <c r="AI462" s="262"/>
      <c r="AJ462" s="262"/>
      <c r="AK462" s="263"/>
      <c r="AL462" s="263"/>
    </row>
    <row r="463" spans="1:38" s="264" customFormat="1">
      <c r="A463" s="247"/>
      <c r="B463" s="278"/>
      <c r="C463" s="769"/>
      <c r="D463" s="307"/>
      <c r="E463" s="307"/>
      <c r="F463" s="308"/>
      <c r="G463" s="308"/>
      <c r="H463" s="308"/>
      <c r="I463" s="309"/>
      <c r="J463" s="309"/>
      <c r="K463" s="307"/>
      <c r="L463" s="150"/>
      <c r="M463" s="262"/>
      <c r="N463" s="262"/>
      <c r="O463" s="262"/>
      <c r="P463" s="262"/>
      <c r="Q463" s="262"/>
      <c r="R463" s="262"/>
      <c r="S463" s="262"/>
      <c r="T463" s="262"/>
      <c r="U463" s="262"/>
      <c r="V463" s="262"/>
      <c r="W463" s="262"/>
      <c r="X463" s="262"/>
      <c r="Y463" s="262"/>
      <c r="Z463" s="262"/>
      <c r="AA463" s="262"/>
      <c r="AB463" s="262"/>
      <c r="AC463" s="262"/>
      <c r="AD463" s="262"/>
      <c r="AE463" s="262"/>
      <c r="AF463" s="262"/>
      <c r="AG463" s="262"/>
      <c r="AH463" s="262"/>
      <c r="AI463" s="262"/>
      <c r="AJ463" s="262"/>
      <c r="AK463" s="263"/>
      <c r="AL463" s="263"/>
    </row>
    <row r="464" spans="1:38" s="264" customFormat="1">
      <c r="A464" s="247"/>
      <c r="B464" s="278"/>
      <c r="C464" s="769"/>
      <c r="D464" s="307"/>
      <c r="E464" s="307"/>
      <c r="F464" s="308"/>
      <c r="G464" s="308"/>
      <c r="H464" s="308"/>
      <c r="I464" s="309"/>
      <c r="J464" s="309"/>
      <c r="K464" s="307"/>
      <c r="L464" s="150"/>
      <c r="M464" s="262"/>
      <c r="N464" s="262"/>
      <c r="O464" s="262"/>
      <c r="P464" s="262"/>
      <c r="Q464" s="262"/>
      <c r="R464" s="262"/>
      <c r="S464" s="262"/>
      <c r="T464" s="262"/>
      <c r="U464" s="262"/>
      <c r="V464" s="262"/>
      <c r="W464" s="262"/>
      <c r="X464" s="262"/>
      <c r="Y464" s="262"/>
      <c r="Z464" s="262"/>
      <c r="AA464" s="262"/>
      <c r="AB464" s="262"/>
      <c r="AC464" s="262"/>
      <c r="AD464" s="262"/>
      <c r="AE464" s="262"/>
      <c r="AF464" s="262"/>
      <c r="AG464" s="262"/>
      <c r="AH464" s="262"/>
      <c r="AI464" s="262"/>
      <c r="AJ464" s="262"/>
      <c r="AK464" s="263"/>
      <c r="AL464" s="263"/>
    </row>
    <row r="465" spans="1:38" s="264" customFormat="1">
      <c r="A465" s="247"/>
      <c r="B465" s="278"/>
      <c r="C465" s="769"/>
      <c r="D465" s="307"/>
      <c r="E465" s="307"/>
      <c r="F465" s="308"/>
      <c r="G465" s="308"/>
      <c r="H465" s="308"/>
      <c r="I465" s="309"/>
      <c r="J465" s="309"/>
      <c r="K465" s="307"/>
      <c r="L465" s="150"/>
      <c r="M465" s="262"/>
      <c r="N465" s="262"/>
      <c r="O465" s="262"/>
      <c r="P465" s="262"/>
      <c r="Q465" s="262"/>
      <c r="R465" s="262"/>
      <c r="S465" s="262"/>
      <c r="T465" s="262"/>
      <c r="U465" s="262"/>
      <c r="V465" s="262"/>
      <c r="W465" s="262"/>
      <c r="X465" s="262"/>
      <c r="Y465" s="262"/>
      <c r="Z465" s="262"/>
      <c r="AA465" s="262"/>
      <c r="AB465" s="262"/>
      <c r="AC465" s="262"/>
      <c r="AD465" s="262"/>
      <c r="AE465" s="262"/>
      <c r="AF465" s="262"/>
      <c r="AG465" s="262"/>
      <c r="AH465" s="262"/>
      <c r="AI465" s="262"/>
      <c r="AJ465" s="262"/>
      <c r="AK465" s="263"/>
      <c r="AL465" s="263"/>
    </row>
    <row r="466" spans="1:38" s="264" customFormat="1">
      <c r="A466" s="247"/>
      <c r="B466" s="278"/>
      <c r="C466" s="769"/>
      <c r="D466" s="307"/>
      <c r="E466" s="307"/>
      <c r="F466" s="308"/>
      <c r="G466" s="308"/>
      <c r="H466" s="308"/>
      <c r="I466" s="309"/>
      <c r="J466" s="309"/>
      <c r="K466" s="307"/>
      <c r="L466" s="150"/>
      <c r="M466" s="262"/>
      <c r="N466" s="262"/>
      <c r="O466" s="262"/>
      <c r="P466" s="262"/>
      <c r="Q466" s="262"/>
      <c r="R466" s="262"/>
      <c r="S466" s="262"/>
      <c r="T466" s="262"/>
      <c r="U466" s="262"/>
      <c r="V466" s="262"/>
      <c r="W466" s="262"/>
      <c r="X466" s="262"/>
      <c r="Y466" s="262"/>
      <c r="Z466" s="262"/>
      <c r="AA466" s="262"/>
      <c r="AB466" s="262"/>
      <c r="AC466" s="262"/>
      <c r="AD466" s="262"/>
      <c r="AE466" s="262"/>
      <c r="AF466" s="262"/>
      <c r="AG466" s="262"/>
      <c r="AH466" s="262"/>
      <c r="AI466" s="262"/>
      <c r="AJ466" s="262"/>
      <c r="AK466" s="263"/>
      <c r="AL466" s="263"/>
    </row>
    <row r="467" spans="1:38" s="264" customFormat="1">
      <c r="A467" s="247"/>
      <c r="B467" s="278"/>
      <c r="C467" s="769"/>
      <c r="D467" s="307"/>
      <c r="E467" s="307"/>
      <c r="F467" s="308"/>
      <c r="G467" s="308"/>
      <c r="H467" s="308"/>
      <c r="I467" s="309"/>
      <c r="J467" s="309"/>
      <c r="K467" s="307"/>
      <c r="L467" s="150"/>
      <c r="M467" s="262"/>
      <c r="N467" s="262"/>
      <c r="O467" s="262"/>
      <c r="P467" s="262"/>
      <c r="Q467" s="262"/>
      <c r="R467" s="262"/>
      <c r="S467" s="262"/>
      <c r="T467" s="262"/>
      <c r="U467" s="262"/>
      <c r="V467" s="262"/>
      <c r="W467" s="262"/>
      <c r="X467" s="262"/>
      <c r="Y467" s="262"/>
      <c r="Z467" s="262"/>
      <c r="AA467" s="262"/>
      <c r="AB467" s="262"/>
      <c r="AC467" s="262"/>
      <c r="AD467" s="262"/>
      <c r="AE467" s="262"/>
      <c r="AF467" s="262"/>
      <c r="AG467" s="262"/>
      <c r="AH467" s="262"/>
      <c r="AI467" s="262"/>
      <c r="AJ467" s="262"/>
      <c r="AK467" s="263"/>
      <c r="AL467" s="263"/>
    </row>
    <row r="468" spans="1:38" s="264" customFormat="1">
      <c r="A468" s="247"/>
      <c r="B468" s="278"/>
      <c r="C468" s="769"/>
      <c r="D468" s="307"/>
      <c r="E468" s="307"/>
      <c r="F468" s="308"/>
      <c r="G468" s="308"/>
      <c r="H468" s="308"/>
      <c r="I468" s="309"/>
      <c r="J468" s="309"/>
      <c r="K468" s="307"/>
      <c r="L468" s="150"/>
      <c r="M468" s="262"/>
      <c r="N468" s="262"/>
      <c r="O468" s="262"/>
      <c r="P468" s="262"/>
      <c r="Q468" s="262"/>
      <c r="R468" s="262"/>
      <c r="S468" s="262"/>
      <c r="T468" s="262"/>
      <c r="U468" s="262"/>
      <c r="V468" s="262"/>
      <c r="W468" s="262"/>
      <c r="X468" s="262"/>
      <c r="Y468" s="262"/>
      <c r="Z468" s="262"/>
      <c r="AA468" s="262"/>
      <c r="AB468" s="262"/>
      <c r="AC468" s="262"/>
      <c r="AD468" s="262"/>
      <c r="AE468" s="262"/>
      <c r="AF468" s="262"/>
      <c r="AG468" s="262"/>
      <c r="AH468" s="262"/>
      <c r="AI468" s="262"/>
      <c r="AJ468" s="262"/>
      <c r="AK468" s="263"/>
      <c r="AL468" s="263"/>
    </row>
    <row r="469" spans="1:38" s="264" customFormat="1">
      <c r="A469" s="247"/>
      <c r="B469" s="278"/>
      <c r="C469" s="769"/>
      <c r="D469" s="307"/>
      <c r="E469" s="307"/>
      <c r="F469" s="308"/>
      <c r="G469" s="308"/>
      <c r="H469" s="308"/>
      <c r="I469" s="309"/>
      <c r="J469" s="309"/>
      <c r="K469" s="307"/>
      <c r="L469" s="150"/>
      <c r="M469" s="262"/>
      <c r="N469" s="262"/>
      <c r="O469" s="262"/>
      <c r="P469" s="262"/>
      <c r="Q469" s="262"/>
      <c r="R469" s="262"/>
      <c r="S469" s="262"/>
      <c r="T469" s="262"/>
      <c r="U469" s="262"/>
      <c r="V469" s="262"/>
      <c r="W469" s="262"/>
      <c r="X469" s="262"/>
      <c r="Y469" s="262"/>
      <c r="Z469" s="262"/>
      <c r="AA469" s="262"/>
      <c r="AB469" s="262"/>
      <c r="AC469" s="262"/>
      <c r="AD469" s="262"/>
      <c r="AE469" s="262"/>
      <c r="AF469" s="262"/>
      <c r="AG469" s="262"/>
      <c r="AH469" s="262"/>
      <c r="AI469" s="262"/>
      <c r="AJ469" s="262"/>
      <c r="AK469" s="263"/>
      <c r="AL469" s="263"/>
    </row>
    <row r="470" spans="1:38" s="264" customFormat="1">
      <c r="A470" s="247"/>
      <c r="B470" s="278"/>
      <c r="C470" s="769"/>
      <c r="D470" s="307"/>
      <c r="E470" s="307"/>
      <c r="F470" s="308"/>
      <c r="G470" s="308"/>
      <c r="H470" s="308"/>
      <c r="I470" s="309"/>
      <c r="J470" s="309"/>
      <c r="K470" s="307"/>
      <c r="L470" s="150"/>
      <c r="M470" s="262"/>
      <c r="N470" s="262"/>
      <c r="O470" s="262"/>
      <c r="P470" s="262"/>
      <c r="Q470" s="262"/>
      <c r="R470" s="262"/>
      <c r="S470" s="262"/>
      <c r="T470" s="262"/>
      <c r="U470" s="262"/>
      <c r="V470" s="262"/>
      <c r="W470" s="262"/>
      <c r="X470" s="262"/>
      <c r="Y470" s="262"/>
      <c r="Z470" s="262"/>
      <c r="AA470" s="262"/>
      <c r="AB470" s="262"/>
      <c r="AC470" s="262"/>
      <c r="AD470" s="262"/>
      <c r="AE470" s="262"/>
      <c r="AF470" s="262"/>
      <c r="AG470" s="262"/>
      <c r="AH470" s="262"/>
      <c r="AI470" s="262"/>
      <c r="AJ470" s="262"/>
      <c r="AK470" s="263"/>
      <c r="AL470" s="263"/>
    </row>
    <row r="471" spans="1:38" s="264" customFormat="1">
      <c r="A471" s="247"/>
      <c r="B471" s="278"/>
      <c r="C471" s="769"/>
      <c r="D471" s="307"/>
      <c r="E471" s="307"/>
      <c r="F471" s="308"/>
      <c r="G471" s="308"/>
      <c r="H471" s="308"/>
      <c r="I471" s="309"/>
      <c r="J471" s="309"/>
      <c r="K471" s="307"/>
      <c r="L471" s="150"/>
      <c r="M471" s="262"/>
      <c r="N471" s="262"/>
      <c r="O471" s="262"/>
      <c r="P471" s="262"/>
      <c r="Q471" s="262"/>
      <c r="R471" s="262"/>
      <c r="S471" s="262"/>
      <c r="T471" s="262"/>
      <c r="U471" s="262"/>
      <c r="V471" s="262"/>
      <c r="W471" s="262"/>
      <c r="X471" s="262"/>
      <c r="Y471" s="262"/>
      <c r="Z471" s="262"/>
      <c r="AA471" s="262"/>
      <c r="AB471" s="262"/>
      <c r="AC471" s="262"/>
      <c r="AD471" s="262"/>
      <c r="AE471" s="262"/>
      <c r="AF471" s="262"/>
      <c r="AG471" s="262"/>
      <c r="AH471" s="262"/>
      <c r="AI471" s="262"/>
      <c r="AJ471" s="262"/>
      <c r="AK471" s="263"/>
      <c r="AL471" s="263"/>
    </row>
    <row r="472" spans="1:38" s="264" customFormat="1">
      <c r="A472" s="247"/>
      <c r="B472" s="278"/>
      <c r="C472" s="769"/>
      <c r="D472" s="307"/>
      <c r="E472" s="307"/>
      <c r="F472" s="308"/>
      <c r="G472" s="308"/>
      <c r="H472" s="308"/>
      <c r="I472" s="309"/>
      <c r="J472" s="309"/>
      <c r="K472" s="307"/>
      <c r="L472" s="150"/>
      <c r="M472" s="262"/>
      <c r="N472" s="262"/>
      <c r="O472" s="262"/>
      <c r="P472" s="262"/>
      <c r="Q472" s="262"/>
      <c r="R472" s="262"/>
      <c r="S472" s="262"/>
      <c r="T472" s="262"/>
      <c r="U472" s="262"/>
      <c r="V472" s="262"/>
      <c r="W472" s="262"/>
      <c r="X472" s="262"/>
      <c r="Y472" s="262"/>
      <c r="Z472" s="262"/>
      <c r="AA472" s="262"/>
      <c r="AB472" s="262"/>
      <c r="AC472" s="262"/>
      <c r="AD472" s="262"/>
      <c r="AE472" s="262"/>
      <c r="AF472" s="262"/>
      <c r="AG472" s="262"/>
      <c r="AH472" s="262"/>
      <c r="AI472" s="262"/>
      <c r="AJ472" s="262"/>
      <c r="AK472" s="263"/>
      <c r="AL472" s="263"/>
    </row>
    <row r="473" spans="1:38" s="264" customFormat="1">
      <c r="A473" s="247"/>
      <c r="B473" s="278"/>
      <c r="C473" s="769"/>
      <c r="D473" s="307"/>
      <c r="E473" s="307"/>
      <c r="F473" s="308"/>
      <c r="G473" s="308"/>
      <c r="H473" s="308"/>
      <c r="I473" s="309"/>
      <c r="J473" s="309"/>
      <c r="K473" s="307"/>
      <c r="L473" s="150"/>
      <c r="M473" s="262"/>
      <c r="N473" s="262"/>
      <c r="O473" s="262"/>
      <c r="P473" s="262"/>
      <c r="Q473" s="262"/>
      <c r="R473" s="262"/>
      <c r="S473" s="262"/>
      <c r="T473" s="262"/>
      <c r="U473" s="262"/>
      <c r="V473" s="262"/>
      <c r="W473" s="262"/>
      <c r="X473" s="262"/>
      <c r="Y473" s="262"/>
      <c r="Z473" s="262"/>
      <c r="AA473" s="262"/>
      <c r="AB473" s="262"/>
      <c r="AC473" s="262"/>
      <c r="AD473" s="262"/>
      <c r="AE473" s="262"/>
      <c r="AF473" s="262"/>
      <c r="AG473" s="262"/>
      <c r="AH473" s="262"/>
      <c r="AI473" s="262"/>
      <c r="AJ473" s="262"/>
      <c r="AK473" s="263"/>
      <c r="AL473" s="263"/>
    </row>
    <row r="474" spans="1:38" s="264" customFormat="1">
      <c r="A474" s="247"/>
      <c r="B474" s="278"/>
      <c r="C474" s="769"/>
      <c r="D474" s="307"/>
      <c r="E474" s="307"/>
      <c r="F474" s="308"/>
      <c r="G474" s="308"/>
      <c r="H474" s="308"/>
      <c r="I474" s="309"/>
      <c r="J474" s="309"/>
      <c r="K474" s="307"/>
      <c r="L474" s="150"/>
      <c r="M474" s="262"/>
      <c r="N474" s="262"/>
      <c r="O474" s="262"/>
      <c r="P474" s="262"/>
      <c r="Q474" s="262"/>
      <c r="R474" s="262"/>
      <c r="S474" s="262"/>
      <c r="T474" s="262"/>
      <c r="U474" s="262"/>
      <c r="V474" s="262"/>
      <c r="W474" s="262"/>
      <c r="X474" s="262"/>
      <c r="Y474" s="262"/>
      <c r="Z474" s="262"/>
      <c r="AA474" s="262"/>
      <c r="AB474" s="262"/>
      <c r="AC474" s="262"/>
      <c r="AD474" s="262"/>
      <c r="AE474" s="262"/>
      <c r="AF474" s="262"/>
      <c r="AG474" s="262"/>
      <c r="AH474" s="262"/>
      <c r="AI474" s="262"/>
      <c r="AJ474" s="262"/>
      <c r="AK474" s="263"/>
      <c r="AL474" s="263"/>
    </row>
    <row r="475" spans="1:38" s="264" customFormat="1">
      <c r="A475" s="247"/>
      <c r="B475" s="278"/>
      <c r="C475" s="769"/>
      <c r="D475" s="307"/>
      <c r="E475" s="307"/>
      <c r="F475" s="308"/>
      <c r="G475" s="308"/>
      <c r="H475" s="308"/>
      <c r="I475" s="309"/>
      <c r="J475" s="309"/>
      <c r="K475" s="307"/>
      <c r="L475" s="150"/>
      <c r="M475" s="262"/>
      <c r="N475" s="262"/>
      <c r="O475" s="262"/>
      <c r="P475" s="262"/>
      <c r="Q475" s="262"/>
      <c r="R475" s="262"/>
      <c r="S475" s="262"/>
      <c r="T475" s="262"/>
      <c r="U475" s="262"/>
      <c r="V475" s="262"/>
      <c r="W475" s="262"/>
      <c r="X475" s="262"/>
      <c r="Y475" s="262"/>
      <c r="Z475" s="262"/>
      <c r="AA475" s="262"/>
      <c r="AB475" s="262"/>
      <c r="AC475" s="262"/>
      <c r="AD475" s="262"/>
      <c r="AE475" s="262"/>
      <c r="AF475" s="262"/>
      <c r="AG475" s="262"/>
      <c r="AH475" s="262"/>
      <c r="AI475" s="262"/>
      <c r="AJ475" s="262"/>
      <c r="AK475" s="263"/>
      <c r="AL475" s="263"/>
    </row>
    <row r="476" spans="1:38" s="264" customFormat="1">
      <c r="A476" s="247"/>
      <c r="B476" s="278"/>
      <c r="C476" s="769"/>
      <c r="D476" s="307"/>
      <c r="E476" s="307"/>
      <c r="F476" s="308"/>
      <c r="G476" s="308"/>
      <c r="H476" s="308"/>
      <c r="I476" s="309"/>
      <c r="J476" s="309"/>
      <c r="K476" s="307"/>
      <c r="L476" s="150"/>
      <c r="M476" s="262"/>
      <c r="N476" s="262"/>
      <c r="O476" s="262"/>
      <c r="P476" s="262"/>
      <c r="Q476" s="262"/>
      <c r="R476" s="262"/>
      <c r="S476" s="262"/>
      <c r="T476" s="262"/>
      <c r="U476" s="262"/>
      <c r="V476" s="262"/>
      <c r="W476" s="262"/>
      <c r="X476" s="262"/>
      <c r="Y476" s="262"/>
      <c r="Z476" s="262"/>
      <c r="AA476" s="262"/>
      <c r="AB476" s="262"/>
      <c r="AC476" s="262"/>
      <c r="AD476" s="262"/>
      <c r="AE476" s="262"/>
      <c r="AF476" s="262"/>
      <c r="AG476" s="262"/>
      <c r="AH476" s="262"/>
      <c r="AI476" s="262"/>
      <c r="AJ476" s="262"/>
      <c r="AK476" s="263"/>
      <c r="AL476" s="263"/>
    </row>
    <row r="477" spans="1:38" s="264" customFormat="1">
      <c r="A477" s="247"/>
      <c r="B477" s="278"/>
      <c r="C477" s="769"/>
      <c r="D477" s="307"/>
      <c r="E477" s="307"/>
      <c r="F477" s="308"/>
      <c r="G477" s="308"/>
      <c r="H477" s="308"/>
      <c r="I477" s="309"/>
      <c r="J477" s="309"/>
      <c r="K477" s="307"/>
      <c r="L477" s="150"/>
      <c r="M477" s="262"/>
      <c r="N477" s="262"/>
      <c r="O477" s="262"/>
      <c r="P477" s="262"/>
      <c r="Q477" s="262"/>
      <c r="R477" s="262"/>
      <c r="S477" s="262"/>
      <c r="T477" s="262"/>
      <c r="U477" s="262"/>
      <c r="V477" s="262"/>
      <c r="W477" s="262"/>
      <c r="X477" s="262"/>
      <c r="Y477" s="262"/>
      <c r="Z477" s="262"/>
      <c r="AA477" s="262"/>
      <c r="AB477" s="262"/>
      <c r="AC477" s="262"/>
      <c r="AD477" s="262"/>
      <c r="AE477" s="262"/>
      <c r="AF477" s="262"/>
      <c r="AG477" s="262"/>
      <c r="AH477" s="262"/>
      <c r="AI477" s="262"/>
      <c r="AJ477" s="262"/>
      <c r="AK477" s="263"/>
      <c r="AL477" s="263"/>
    </row>
    <row r="478" spans="1:38" s="264" customFormat="1">
      <c r="A478" s="247"/>
      <c r="B478" s="278"/>
      <c r="C478" s="769"/>
      <c r="D478" s="307"/>
      <c r="E478" s="307"/>
      <c r="F478" s="308"/>
      <c r="G478" s="308"/>
      <c r="H478" s="308"/>
      <c r="I478" s="309"/>
      <c r="J478" s="309"/>
      <c r="K478" s="307"/>
      <c r="L478" s="150"/>
      <c r="M478" s="262"/>
      <c r="N478" s="262"/>
      <c r="O478" s="262"/>
      <c r="P478" s="262"/>
      <c r="Q478" s="262"/>
      <c r="R478" s="262"/>
      <c r="S478" s="262"/>
      <c r="T478" s="262"/>
      <c r="U478" s="262"/>
      <c r="V478" s="262"/>
      <c r="W478" s="262"/>
      <c r="X478" s="262"/>
      <c r="Y478" s="262"/>
      <c r="Z478" s="262"/>
      <c r="AA478" s="262"/>
      <c r="AB478" s="262"/>
      <c r="AC478" s="262"/>
      <c r="AD478" s="262"/>
      <c r="AE478" s="262"/>
      <c r="AF478" s="262"/>
      <c r="AG478" s="262"/>
      <c r="AH478" s="262"/>
      <c r="AI478" s="262"/>
      <c r="AJ478" s="262"/>
      <c r="AK478" s="263"/>
      <c r="AL478" s="263"/>
    </row>
    <row r="479" spans="1:38" s="264" customFormat="1">
      <c r="A479" s="247"/>
      <c r="B479" s="278"/>
      <c r="C479" s="769"/>
      <c r="D479" s="307"/>
      <c r="E479" s="307"/>
      <c r="F479" s="308"/>
      <c r="G479" s="308"/>
      <c r="H479" s="308"/>
      <c r="I479" s="309"/>
      <c r="J479" s="309"/>
      <c r="K479" s="307"/>
      <c r="L479" s="150"/>
      <c r="M479" s="262"/>
      <c r="N479" s="262"/>
      <c r="O479" s="262"/>
      <c r="P479" s="262"/>
      <c r="Q479" s="262"/>
      <c r="R479" s="262"/>
      <c r="S479" s="262"/>
      <c r="T479" s="262"/>
      <c r="U479" s="262"/>
      <c r="V479" s="262"/>
      <c r="W479" s="262"/>
      <c r="X479" s="262"/>
      <c r="Y479" s="262"/>
      <c r="Z479" s="262"/>
      <c r="AA479" s="262"/>
      <c r="AB479" s="262"/>
      <c r="AC479" s="262"/>
      <c r="AD479" s="262"/>
      <c r="AE479" s="262"/>
      <c r="AF479" s="262"/>
      <c r="AG479" s="262"/>
      <c r="AH479" s="262"/>
      <c r="AI479" s="262"/>
      <c r="AJ479" s="262"/>
      <c r="AK479" s="263"/>
      <c r="AL479" s="263"/>
    </row>
    <row r="480" spans="1:38" s="264" customFormat="1">
      <c r="A480" s="247"/>
      <c r="B480" s="278"/>
      <c r="C480" s="769"/>
      <c r="D480" s="307"/>
      <c r="E480" s="307"/>
      <c r="F480" s="308"/>
      <c r="G480" s="308"/>
      <c r="H480" s="308"/>
      <c r="I480" s="309"/>
      <c r="J480" s="309"/>
      <c r="K480" s="307"/>
      <c r="L480" s="150"/>
      <c r="M480" s="262"/>
      <c r="N480" s="262"/>
      <c r="O480" s="262"/>
      <c r="P480" s="262"/>
      <c r="Q480" s="262"/>
      <c r="R480" s="262"/>
      <c r="S480" s="262"/>
      <c r="T480" s="262"/>
      <c r="U480" s="262"/>
      <c r="V480" s="262"/>
      <c r="W480" s="262"/>
      <c r="X480" s="262"/>
      <c r="Y480" s="262"/>
      <c r="Z480" s="262"/>
      <c r="AA480" s="262"/>
      <c r="AB480" s="262"/>
      <c r="AC480" s="262"/>
      <c r="AD480" s="262"/>
      <c r="AE480" s="262"/>
      <c r="AF480" s="262"/>
      <c r="AG480" s="262"/>
      <c r="AH480" s="262"/>
      <c r="AI480" s="262"/>
      <c r="AJ480" s="262"/>
      <c r="AK480" s="263"/>
      <c r="AL480" s="263"/>
    </row>
    <row r="481" spans="1:38" s="264" customFormat="1">
      <c r="A481" s="247"/>
      <c r="B481" s="278"/>
      <c r="C481" s="769"/>
      <c r="D481" s="307"/>
      <c r="E481" s="307"/>
      <c r="F481" s="308"/>
      <c r="G481" s="308"/>
      <c r="H481" s="308"/>
      <c r="I481" s="309"/>
      <c r="J481" s="309"/>
      <c r="K481" s="307"/>
      <c r="L481" s="150"/>
      <c r="M481" s="262"/>
      <c r="N481" s="262"/>
      <c r="O481" s="262"/>
      <c r="P481" s="262"/>
      <c r="Q481" s="262"/>
      <c r="R481" s="262"/>
      <c r="S481" s="262"/>
      <c r="T481" s="262"/>
      <c r="U481" s="262"/>
      <c r="V481" s="262"/>
      <c r="W481" s="262"/>
      <c r="X481" s="262"/>
      <c r="Y481" s="262"/>
      <c r="Z481" s="262"/>
      <c r="AA481" s="262"/>
      <c r="AB481" s="262"/>
      <c r="AC481" s="262"/>
      <c r="AD481" s="262"/>
      <c r="AE481" s="262"/>
      <c r="AF481" s="262"/>
      <c r="AG481" s="262"/>
      <c r="AH481" s="262"/>
      <c r="AI481" s="262"/>
      <c r="AJ481" s="262"/>
      <c r="AK481" s="263"/>
      <c r="AL481" s="263"/>
    </row>
    <row r="482" spans="1:38" s="264" customFormat="1">
      <c r="A482" s="247"/>
      <c r="B482" s="278"/>
      <c r="C482" s="769"/>
      <c r="D482" s="307"/>
      <c r="E482" s="307"/>
      <c r="F482" s="308"/>
      <c r="G482" s="308"/>
      <c r="H482" s="308"/>
      <c r="I482" s="309"/>
      <c r="J482" s="309"/>
      <c r="K482" s="307"/>
      <c r="L482" s="150"/>
      <c r="M482" s="262"/>
      <c r="N482" s="262"/>
      <c r="O482" s="262"/>
      <c r="P482" s="262"/>
      <c r="Q482" s="262"/>
      <c r="R482" s="262"/>
      <c r="S482" s="262"/>
      <c r="T482" s="262"/>
      <c r="U482" s="262"/>
      <c r="V482" s="262"/>
      <c r="W482" s="262"/>
      <c r="X482" s="262"/>
      <c r="Y482" s="262"/>
      <c r="Z482" s="262"/>
      <c r="AA482" s="262"/>
      <c r="AB482" s="262"/>
      <c r="AC482" s="262"/>
      <c r="AD482" s="262"/>
      <c r="AE482" s="262"/>
      <c r="AF482" s="262"/>
      <c r="AG482" s="262"/>
      <c r="AH482" s="262"/>
      <c r="AI482" s="262"/>
      <c r="AJ482" s="262"/>
      <c r="AK482" s="263"/>
      <c r="AL482" s="263"/>
    </row>
    <row r="483" spans="1:38" s="264" customFormat="1">
      <c r="A483" s="247"/>
      <c r="B483" s="278"/>
      <c r="C483" s="769"/>
      <c r="D483" s="307"/>
      <c r="E483" s="307"/>
      <c r="F483" s="308"/>
      <c r="G483" s="308"/>
      <c r="H483" s="308"/>
      <c r="I483" s="309"/>
      <c r="J483" s="309"/>
      <c r="K483" s="307"/>
      <c r="L483" s="150"/>
      <c r="M483" s="262"/>
      <c r="N483" s="262"/>
      <c r="O483" s="262"/>
      <c r="P483" s="262"/>
      <c r="Q483" s="262"/>
      <c r="R483" s="262"/>
      <c r="S483" s="262"/>
      <c r="T483" s="262"/>
      <c r="U483" s="262"/>
      <c r="V483" s="262"/>
      <c r="W483" s="262"/>
      <c r="X483" s="262"/>
      <c r="Y483" s="262"/>
      <c r="Z483" s="262"/>
      <c r="AA483" s="262"/>
      <c r="AB483" s="262"/>
      <c r="AC483" s="262"/>
      <c r="AD483" s="262"/>
      <c r="AE483" s="262"/>
      <c r="AF483" s="262"/>
      <c r="AG483" s="262"/>
      <c r="AH483" s="262"/>
      <c r="AI483" s="262"/>
      <c r="AJ483" s="262"/>
      <c r="AK483" s="263"/>
      <c r="AL483" s="263"/>
    </row>
    <row r="484" spans="1:38" s="264" customFormat="1">
      <c r="A484" s="247"/>
      <c r="B484" s="278"/>
      <c r="C484" s="769"/>
      <c r="D484" s="307"/>
      <c r="E484" s="307"/>
      <c r="F484" s="308"/>
      <c r="G484" s="308"/>
      <c r="H484" s="308"/>
      <c r="I484" s="309"/>
      <c r="J484" s="309"/>
      <c r="K484" s="307"/>
      <c r="L484" s="150"/>
      <c r="M484" s="262"/>
      <c r="N484" s="262"/>
      <c r="O484" s="262"/>
      <c r="P484" s="262"/>
      <c r="Q484" s="262"/>
      <c r="R484" s="262"/>
      <c r="S484" s="262"/>
      <c r="T484" s="262"/>
      <c r="U484" s="262"/>
      <c r="V484" s="262"/>
      <c r="W484" s="262"/>
      <c r="X484" s="262"/>
      <c r="Y484" s="262"/>
      <c r="Z484" s="262"/>
      <c r="AA484" s="262"/>
      <c r="AB484" s="262"/>
      <c r="AC484" s="262"/>
      <c r="AD484" s="262"/>
      <c r="AE484" s="262"/>
      <c r="AF484" s="262"/>
      <c r="AG484" s="262"/>
      <c r="AH484" s="262"/>
      <c r="AI484" s="262"/>
      <c r="AJ484" s="262"/>
      <c r="AK484" s="263"/>
      <c r="AL484" s="263"/>
    </row>
    <row r="485" spans="1:38" s="264" customFormat="1">
      <c r="A485" s="247"/>
      <c r="B485" s="278"/>
      <c r="C485" s="769"/>
      <c r="D485" s="307"/>
      <c r="E485" s="307"/>
      <c r="F485" s="308"/>
      <c r="G485" s="308"/>
      <c r="H485" s="308"/>
      <c r="I485" s="309"/>
      <c r="J485" s="309"/>
      <c r="K485" s="307"/>
      <c r="L485" s="150"/>
      <c r="M485" s="262"/>
      <c r="N485" s="262"/>
      <c r="O485" s="262"/>
      <c r="P485" s="262"/>
      <c r="Q485" s="262"/>
      <c r="R485" s="262"/>
      <c r="S485" s="262"/>
      <c r="T485" s="262"/>
      <c r="U485" s="262"/>
      <c r="V485" s="262"/>
      <c r="W485" s="262"/>
      <c r="X485" s="262"/>
      <c r="Y485" s="262"/>
      <c r="Z485" s="262"/>
      <c r="AA485" s="262"/>
      <c r="AB485" s="262"/>
      <c r="AC485" s="262"/>
      <c r="AD485" s="262"/>
      <c r="AE485" s="262"/>
      <c r="AF485" s="262"/>
      <c r="AG485" s="262"/>
      <c r="AH485" s="262"/>
      <c r="AI485" s="262"/>
      <c r="AJ485" s="262"/>
      <c r="AK485" s="263"/>
      <c r="AL485" s="263"/>
    </row>
    <row r="486" spans="1:38" s="264" customFormat="1">
      <c r="A486" s="247"/>
      <c r="B486" s="278"/>
      <c r="C486" s="769"/>
      <c r="D486" s="307"/>
      <c r="E486" s="307"/>
      <c r="F486" s="308"/>
      <c r="G486" s="308"/>
      <c r="H486" s="308"/>
      <c r="I486" s="309"/>
      <c r="J486" s="309"/>
      <c r="K486" s="307"/>
      <c r="L486" s="150"/>
      <c r="M486" s="262"/>
      <c r="N486" s="262"/>
      <c r="O486" s="262"/>
      <c r="P486" s="262"/>
      <c r="Q486" s="262"/>
      <c r="R486" s="262"/>
      <c r="S486" s="262"/>
      <c r="T486" s="262"/>
      <c r="U486" s="262"/>
      <c r="V486" s="262"/>
      <c r="W486" s="262"/>
      <c r="X486" s="262"/>
      <c r="Y486" s="262"/>
      <c r="Z486" s="262"/>
      <c r="AA486" s="262"/>
      <c r="AB486" s="262"/>
      <c r="AC486" s="262"/>
      <c r="AD486" s="262"/>
      <c r="AE486" s="262"/>
      <c r="AF486" s="262"/>
      <c r="AG486" s="262"/>
      <c r="AH486" s="262"/>
      <c r="AI486" s="262"/>
      <c r="AJ486" s="262"/>
      <c r="AK486" s="263"/>
      <c r="AL486" s="263"/>
    </row>
    <row r="487" spans="1:38">
      <c r="A487" s="247"/>
      <c r="B487" s="278"/>
      <c r="C487" s="769"/>
      <c r="D487" s="307"/>
      <c r="E487" s="307"/>
      <c r="F487" s="308"/>
      <c r="G487" s="308"/>
      <c r="H487" s="308"/>
      <c r="I487" s="309"/>
      <c r="J487" s="309"/>
      <c r="K487" s="307"/>
      <c r="L487" s="150"/>
    </row>
    <row r="488" spans="1:38">
      <c r="A488" s="247"/>
      <c r="B488" s="278"/>
      <c r="C488" s="769"/>
      <c r="D488" s="307"/>
      <c r="E488" s="307"/>
      <c r="F488" s="308"/>
      <c r="G488" s="308"/>
      <c r="H488" s="308"/>
      <c r="I488" s="309"/>
      <c r="J488" s="309"/>
      <c r="K488" s="307"/>
      <c r="L488" s="150"/>
    </row>
    <row r="489" spans="1:38">
      <c r="A489" s="247"/>
      <c r="B489" s="278"/>
      <c r="C489" s="769"/>
      <c r="D489" s="307"/>
      <c r="E489" s="307"/>
      <c r="F489" s="308"/>
      <c r="G489" s="308"/>
      <c r="H489" s="308"/>
      <c r="I489" s="309"/>
      <c r="J489" s="309"/>
      <c r="K489" s="307"/>
      <c r="L489" s="150"/>
    </row>
    <row r="490" spans="1:38">
      <c r="A490" s="247"/>
      <c r="B490" s="278"/>
      <c r="C490" s="769"/>
      <c r="D490" s="307"/>
      <c r="E490" s="307"/>
      <c r="F490" s="308"/>
      <c r="G490" s="308"/>
      <c r="H490" s="308"/>
      <c r="I490" s="309"/>
      <c r="J490" s="309"/>
      <c r="K490" s="307"/>
      <c r="L490" s="150"/>
    </row>
    <row r="491" spans="1:38">
      <c r="A491" s="247"/>
      <c r="B491" s="278"/>
      <c r="C491" s="769"/>
      <c r="D491" s="307"/>
      <c r="E491" s="307"/>
      <c r="F491" s="308"/>
      <c r="G491" s="308"/>
      <c r="H491" s="308"/>
      <c r="I491" s="309"/>
      <c r="J491" s="309"/>
      <c r="K491" s="307"/>
      <c r="L491" s="150"/>
    </row>
    <row r="492" spans="1:38">
      <c r="A492" s="247"/>
      <c r="B492" s="278"/>
      <c r="C492" s="769"/>
      <c r="D492" s="307"/>
      <c r="E492" s="307"/>
      <c r="F492" s="308"/>
      <c r="G492" s="308"/>
      <c r="H492" s="308"/>
      <c r="I492" s="309"/>
      <c r="J492" s="309"/>
      <c r="K492" s="307"/>
      <c r="L492" s="150"/>
    </row>
    <row r="493" spans="1:38">
      <c r="A493" s="247"/>
      <c r="B493" s="278"/>
      <c r="C493" s="769"/>
      <c r="D493" s="307"/>
      <c r="E493" s="307"/>
      <c r="F493" s="308"/>
      <c r="G493" s="308"/>
      <c r="H493" s="308"/>
      <c r="I493" s="309"/>
      <c r="J493" s="309"/>
      <c r="K493" s="307"/>
      <c r="L493" s="150"/>
    </row>
    <row r="494" spans="1:38">
      <c r="A494" s="247"/>
      <c r="B494" s="278"/>
      <c r="C494" s="769"/>
      <c r="D494" s="307"/>
      <c r="E494" s="307"/>
      <c r="F494" s="308"/>
      <c r="G494" s="308"/>
      <c r="H494" s="308"/>
      <c r="I494" s="309"/>
      <c r="J494" s="309"/>
      <c r="K494" s="307"/>
      <c r="L494" s="150"/>
    </row>
    <row r="495" spans="1:38">
      <c r="A495" s="247"/>
      <c r="B495" s="278"/>
      <c r="C495" s="769"/>
      <c r="D495" s="307"/>
      <c r="E495" s="307"/>
      <c r="F495" s="308"/>
      <c r="G495" s="308"/>
      <c r="H495" s="308"/>
      <c r="I495" s="309"/>
      <c r="J495" s="309"/>
      <c r="K495" s="307"/>
      <c r="L495" s="150"/>
    </row>
    <row r="496" spans="1:38">
      <c r="A496" s="247"/>
      <c r="B496" s="278"/>
      <c r="C496" s="769"/>
      <c r="D496" s="307"/>
      <c r="E496" s="307"/>
      <c r="F496" s="308"/>
      <c r="G496" s="308"/>
      <c r="H496" s="308"/>
      <c r="I496" s="309"/>
      <c r="J496" s="309"/>
      <c r="K496" s="307"/>
      <c r="L496" s="150"/>
    </row>
    <row r="497" spans="1:38">
      <c r="A497" s="247"/>
      <c r="B497" s="278"/>
      <c r="C497" s="769"/>
      <c r="D497" s="307"/>
      <c r="E497" s="307"/>
      <c r="F497" s="308"/>
      <c r="G497" s="308"/>
      <c r="H497" s="308"/>
      <c r="I497" s="309"/>
      <c r="J497" s="309"/>
      <c r="K497" s="307"/>
      <c r="L497" s="150"/>
    </row>
    <row r="498" spans="1:38">
      <c r="A498" s="247"/>
      <c r="B498" s="278"/>
      <c r="C498" s="769"/>
      <c r="D498" s="307"/>
      <c r="E498" s="307"/>
      <c r="F498" s="308"/>
      <c r="G498" s="308"/>
      <c r="H498" s="308"/>
      <c r="I498" s="309"/>
      <c r="J498" s="309"/>
      <c r="K498" s="307"/>
      <c r="L498" s="150"/>
    </row>
    <row r="499" spans="1:38">
      <c r="A499" s="247"/>
      <c r="B499" s="278"/>
      <c r="C499" s="769"/>
      <c r="D499" s="307"/>
      <c r="E499" s="307"/>
      <c r="F499" s="308"/>
      <c r="G499" s="308"/>
      <c r="H499" s="308"/>
      <c r="I499" s="309"/>
      <c r="J499" s="309"/>
      <c r="K499" s="307"/>
      <c r="L499" s="150"/>
    </row>
    <row r="500" spans="1:38">
      <c r="A500" s="247"/>
      <c r="B500" s="278"/>
      <c r="C500" s="769"/>
      <c r="D500" s="307"/>
      <c r="E500" s="307"/>
      <c r="F500" s="308"/>
      <c r="G500" s="308"/>
      <c r="H500" s="308"/>
      <c r="I500" s="309"/>
      <c r="J500" s="309"/>
      <c r="K500" s="307"/>
      <c r="L500" s="150"/>
    </row>
    <row r="501" spans="1:38">
      <c r="A501" s="247"/>
      <c r="B501" s="278"/>
      <c r="C501" s="769"/>
      <c r="D501" s="307"/>
      <c r="E501" s="307"/>
      <c r="F501" s="308"/>
      <c r="G501" s="308"/>
      <c r="H501" s="308"/>
      <c r="I501" s="309"/>
      <c r="J501" s="309"/>
      <c r="K501" s="307"/>
      <c r="L501" s="150"/>
    </row>
    <row r="502" spans="1:38" s="131" customFormat="1">
      <c r="A502" s="247"/>
      <c r="B502" s="278"/>
      <c r="C502" s="769"/>
      <c r="D502" s="307"/>
      <c r="E502" s="307"/>
      <c r="F502" s="308"/>
      <c r="G502" s="308"/>
      <c r="H502" s="308"/>
      <c r="I502" s="309"/>
      <c r="J502" s="309"/>
      <c r="K502" s="307"/>
      <c r="L502" s="150"/>
      <c r="AK502" s="132"/>
      <c r="AL502" s="132"/>
    </row>
    <row r="503" spans="1:38" s="131" customFormat="1">
      <c r="A503" s="247"/>
      <c r="B503" s="278"/>
      <c r="C503" s="769"/>
      <c r="D503" s="307"/>
      <c r="E503" s="307"/>
      <c r="F503" s="308"/>
      <c r="G503" s="308"/>
      <c r="H503" s="308"/>
      <c r="I503" s="309"/>
      <c r="J503" s="309"/>
      <c r="K503" s="307"/>
      <c r="L503" s="150"/>
      <c r="AK503" s="132"/>
      <c r="AL503" s="132"/>
    </row>
    <row r="504" spans="1:38" s="131" customFormat="1">
      <c r="A504" s="247"/>
      <c r="B504" s="278"/>
      <c r="C504" s="769"/>
      <c r="D504" s="307"/>
      <c r="E504" s="307"/>
      <c r="F504" s="308"/>
      <c r="G504" s="308"/>
      <c r="H504" s="308"/>
      <c r="I504" s="309"/>
      <c r="J504" s="309"/>
      <c r="K504" s="307"/>
      <c r="L504" s="150"/>
      <c r="AK504" s="132"/>
      <c r="AL504" s="132"/>
    </row>
    <row r="505" spans="1:38" s="131" customFormat="1">
      <c r="A505" s="247"/>
      <c r="B505" s="278"/>
      <c r="C505" s="769"/>
      <c r="D505" s="307"/>
      <c r="E505" s="307"/>
      <c r="F505" s="308"/>
      <c r="G505" s="308"/>
      <c r="H505" s="308"/>
      <c r="I505" s="309"/>
      <c r="J505" s="309"/>
      <c r="K505" s="307"/>
      <c r="L505" s="150"/>
      <c r="AK505" s="132"/>
      <c r="AL505" s="132"/>
    </row>
    <row r="506" spans="1:38" s="131" customFormat="1">
      <c r="A506" s="247"/>
      <c r="B506" s="278"/>
      <c r="C506" s="769"/>
      <c r="D506" s="307"/>
      <c r="E506" s="307"/>
      <c r="F506" s="308"/>
      <c r="G506" s="308"/>
      <c r="H506" s="308"/>
      <c r="I506" s="309"/>
      <c r="J506" s="309"/>
      <c r="K506" s="307"/>
      <c r="L506" s="150"/>
      <c r="AK506" s="132"/>
      <c r="AL506" s="132"/>
    </row>
    <row r="507" spans="1:38" s="131" customFormat="1">
      <c r="A507" s="247"/>
      <c r="B507" s="278"/>
      <c r="C507" s="769"/>
      <c r="D507" s="307"/>
      <c r="E507" s="307"/>
      <c r="F507" s="308"/>
      <c r="G507" s="308"/>
      <c r="H507" s="308"/>
      <c r="I507" s="309"/>
      <c r="J507" s="309"/>
      <c r="K507" s="307"/>
      <c r="L507" s="150"/>
      <c r="AK507" s="132"/>
      <c r="AL507" s="132"/>
    </row>
    <row r="508" spans="1:38" s="131" customFormat="1">
      <c r="A508" s="247"/>
      <c r="B508" s="278"/>
      <c r="C508" s="769"/>
      <c r="D508" s="307"/>
      <c r="E508" s="307"/>
      <c r="F508" s="308"/>
      <c r="G508" s="308"/>
      <c r="H508" s="308"/>
      <c r="I508" s="309"/>
      <c r="J508" s="309"/>
      <c r="K508" s="307"/>
      <c r="L508" s="150"/>
      <c r="AK508" s="132"/>
      <c r="AL508" s="132"/>
    </row>
    <row r="509" spans="1:38" s="131" customFormat="1">
      <c r="A509" s="247"/>
      <c r="B509" s="278"/>
      <c r="C509" s="769"/>
      <c r="D509" s="307"/>
      <c r="E509" s="307"/>
      <c r="F509" s="308"/>
      <c r="G509" s="308"/>
      <c r="H509" s="308"/>
      <c r="I509" s="309"/>
      <c r="J509" s="309"/>
      <c r="K509" s="307"/>
      <c r="L509" s="150"/>
      <c r="AK509" s="132"/>
      <c r="AL509" s="132"/>
    </row>
    <row r="510" spans="1:38" s="131" customFormat="1">
      <c r="A510" s="247"/>
      <c r="B510" s="278"/>
      <c r="C510" s="769"/>
      <c r="D510" s="307"/>
      <c r="E510" s="307"/>
      <c r="F510" s="308"/>
      <c r="G510" s="308"/>
      <c r="H510" s="308"/>
      <c r="I510" s="309"/>
      <c r="J510" s="309"/>
      <c r="K510" s="307"/>
      <c r="L510" s="150"/>
      <c r="AK510" s="132"/>
      <c r="AL510" s="132"/>
    </row>
    <row r="511" spans="1:38" s="131" customFormat="1">
      <c r="A511" s="247"/>
      <c r="B511" s="278"/>
      <c r="C511" s="769"/>
      <c r="D511" s="307"/>
      <c r="E511" s="307"/>
      <c r="F511" s="308"/>
      <c r="G511" s="308"/>
      <c r="H511" s="308"/>
      <c r="I511" s="309"/>
      <c r="J511" s="309"/>
      <c r="K511" s="307"/>
      <c r="L511" s="150"/>
      <c r="AK511" s="132"/>
      <c r="AL511" s="132"/>
    </row>
    <row r="512" spans="1:38" s="131" customFormat="1">
      <c r="A512" s="247"/>
      <c r="B512" s="278"/>
      <c r="C512" s="769"/>
      <c r="D512" s="307"/>
      <c r="E512" s="307"/>
      <c r="F512" s="308"/>
      <c r="G512" s="308"/>
      <c r="H512" s="308"/>
      <c r="I512" s="309"/>
      <c r="J512" s="309"/>
      <c r="K512" s="307"/>
      <c r="L512" s="150"/>
      <c r="AK512" s="132"/>
      <c r="AL512" s="132"/>
    </row>
    <row r="513" spans="1:38" s="131" customFormat="1">
      <c r="A513" s="247"/>
      <c r="B513" s="278"/>
      <c r="C513" s="769"/>
      <c r="D513" s="307"/>
      <c r="E513" s="307"/>
      <c r="F513" s="308"/>
      <c r="G513" s="308"/>
      <c r="H513" s="308"/>
      <c r="I513" s="309"/>
      <c r="J513" s="309"/>
      <c r="K513" s="307"/>
      <c r="L513" s="150"/>
      <c r="AK513" s="132"/>
      <c r="AL513" s="132"/>
    </row>
    <row r="514" spans="1:38" s="131" customFormat="1">
      <c r="A514" s="247"/>
      <c r="B514" s="278"/>
      <c r="C514" s="769"/>
      <c r="D514" s="307"/>
      <c r="E514" s="307"/>
      <c r="F514" s="308"/>
      <c r="G514" s="308"/>
      <c r="H514" s="308"/>
      <c r="I514" s="309"/>
      <c r="J514" s="309"/>
      <c r="K514" s="307"/>
      <c r="L514" s="150"/>
      <c r="AK514" s="132"/>
      <c r="AL514" s="132"/>
    </row>
    <row r="515" spans="1:38" s="131" customFormat="1">
      <c r="A515" s="247"/>
      <c r="B515" s="278"/>
      <c r="C515" s="769"/>
      <c r="D515" s="307"/>
      <c r="E515" s="307"/>
      <c r="F515" s="308"/>
      <c r="G515" s="308"/>
      <c r="H515" s="308"/>
      <c r="I515" s="309"/>
      <c r="J515" s="309"/>
      <c r="K515" s="307"/>
      <c r="L515" s="150"/>
      <c r="AK515" s="132"/>
      <c r="AL515" s="132"/>
    </row>
    <row r="516" spans="1:38" s="131" customFormat="1">
      <c r="A516" s="247"/>
      <c r="B516" s="278"/>
      <c r="C516" s="769"/>
      <c r="D516" s="307"/>
      <c r="E516" s="307"/>
      <c r="F516" s="308"/>
      <c r="G516" s="308"/>
      <c r="H516" s="308"/>
      <c r="I516" s="309"/>
      <c r="J516" s="309"/>
      <c r="K516" s="307"/>
      <c r="L516" s="150"/>
      <c r="AK516" s="132"/>
      <c r="AL516" s="132"/>
    </row>
    <row r="517" spans="1:38" s="131" customFormat="1">
      <c r="A517" s="247"/>
      <c r="B517" s="278"/>
      <c r="C517" s="769"/>
      <c r="D517" s="307"/>
      <c r="E517" s="307"/>
      <c r="F517" s="308"/>
      <c r="G517" s="308"/>
      <c r="H517" s="308"/>
      <c r="I517" s="309"/>
      <c r="J517" s="309"/>
      <c r="K517" s="307"/>
      <c r="L517" s="150"/>
      <c r="AK517" s="132"/>
      <c r="AL517" s="132"/>
    </row>
    <row r="518" spans="1:38" s="131" customFormat="1">
      <c r="A518" s="247"/>
      <c r="B518" s="278"/>
      <c r="C518" s="769"/>
      <c r="D518" s="307"/>
      <c r="E518" s="307"/>
      <c r="F518" s="308"/>
      <c r="G518" s="308"/>
      <c r="H518" s="308"/>
      <c r="I518" s="309"/>
      <c r="J518" s="309"/>
      <c r="K518" s="307"/>
      <c r="L518" s="150"/>
      <c r="AK518" s="132"/>
      <c r="AL518" s="132"/>
    </row>
    <row r="519" spans="1:38" s="131" customFormat="1">
      <c r="A519" s="247"/>
      <c r="B519" s="278"/>
      <c r="C519" s="769"/>
      <c r="D519" s="307"/>
      <c r="E519" s="307"/>
      <c r="F519" s="308"/>
      <c r="G519" s="308"/>
      <c r="H519" s="308"/>
      <c r="I519" s="309"/>
      <c r="J519" s="309"/>
      <c r="K519" s="307"/>
      <c r="L519" s="150"/>
      <c r="AK519" s="132"/>
      <c r="AL519" s="132"/>
    </row>
    <row r="520" spans="1:38" s="131" customFormat="1">
      <c r="A520" s="247"/>
      <c r="B520" s="278"/>
      <c r="C520" s="769"/>
      <c r="D520" s="307"/>
      <c r="E520" s="307"/>
      <c r="F520" s="308"/>
      <c r="G520" s="308"/>
      <c r="H520" s="308"/>
      <c r="I520" s="309"/>
      <c r="J520" s="309"/>
      <c r="K520" s="307"/>
      <c r="L520" s="150"/>
      <c r="AK520" s="132"/>
      <c r="AL520" s="132"/>
    </row>
    <row r="521" spans="1:38" s="131" customFormat="1">
      <c r="A521" s="247"/>
      <c r="B521" s="278"/>
      <c r="C521" s="769"/>
      <c r="D521" s="307"/>
      <c r="E521" s="307"/>
      <c r="F521" s="308"/>
      <c r="G521" s="308"/>
      <c r="H521" s="308"/>
      <c r="I521" s="309"/>
      <c r="J521" s="309"/>
      <c r="K521" s="307"/>
      <c r="L521" s="150"/>
      <c r="AK521" s="132"/>
      <c r="AL521" s="132"/>
    </row>
    <row r="522" spans="1:38" s="131" customFormat="1">
      <c r="A522" s="247"/>
      <c r="B522" s="278"/>
      <c r="C522" s="769"/>
      <c r="D522" s="307"/>
      <c r="E522" s="307"/>
      <c r="F522" s="308"/>
      <c r="G522" s="308"/>
      <c r="H522" s="308"/>
      <c r="I522" s="309"/>
      <c r="J522" s="309"/>
      <c r="K522" s="307"/>
      <c r="L522" s="150"/>
      <c r="AK522" s="132"/>
      <c r="AL522" s="132"/>
    </row>
    <row r="523" spans="1:38" s="131" customFormat="1">
      <c r="A523" s="247"/>
      <c r="B523" s="278"/>
      <c r="C523" s="769"/>
      <c r="D523" s="307"/>
      <c r="E523" s="307"/>
      <c r="F523" s="308"/>
      <c r="G523" s="308"/>
      <c r="H523" s="308"/>
      <c r="I523" s="309"/>
      <c r="J523" s="309"/>
      <c r="K523" s="307"/>
      <c r="L523" s="150"/>
      <c r="AK523" s="132"/>
      <c r="AL523" s="132"/>
    </row>
    <row r="524" spans="1:38" s="131" customFormat="1">
      <c r="A524" s="247"/>
      <c r="B524" s="278"/>
      <c r="C524" s="769"/>
      <c r="D524" s="307"/>
      <c r="E524" s="307"/>
      <c r="F524" s="308"/>
      <c r="G524" s="308"/>
      <c r="H524" s="308"/>
      <c r="I524" s="309"/>
      <c r="J524" s="309"/>
      <c r="K524" s="307"/>
      <c r="L524" s="150"/>
      <c r="AK524" s="132"/>
      <c r="AL524" s="132"/>
    </row>
    <row r="525" spans="1:38" s="131" customFormat="1">
      <c r="A525" s="247"/>
      <c r="B525" s="278"/>
      <c r="C525" s="769"/>
      <c r="D525" s="307"/>
      <c r="E525" s="307"/>
      <c r="F525" s="308"/>
      <c r="G525" s="308"/>
      <c r="H525" s="308"/>
      <c r="I525" s="309"/>
      <c r="J525" s="309"/>
      <c r="K525" s="307"/>
      <c r="L525" s="150"/>
      <c r="AK525" s="132"/>
      <c r="AL525" s="132"/>
    </row>
    <row r="526" spans="1:38" s="131" customFormat="1">
      <c r="A526" s="247"/>
      <c r="B526" s="278"/>
      <c r="C526" s="769"/>
      <c r="D526" s="307"/>
      <c r="E526" s="307"/>
      <c r="F526" s="308"/>
      <c r="G526" s="308"/>
      <c r="H526" s="308"/>
      <c r="I526" s="309"/>
      <c r="J526" s="309"/>
      <c r="K526" s="307"/>
      <c r="L526" s="150"/>
      <c r="AK526" s="132"/>
      <c r="AL526" s="132"/>
    </row>
    <row r="527" spans="1:38" s="131" customFormat="1">
      <c r="A527" s="247"/>
      <c r="B527" s="278"/>
      <c r="C527" s="769"/>
      <c r="D527" s="307"/>
      <c r="E527" s="307"/>
      <c r="F527" s="308"/>
      <c r="G527" s="308"/>
      <c r="H527" s="308"/>
      <c r="I527" s="309"/>
      <c r="J527" s="309"/>
      <c r="K527" s="307"/>
      <c r="L527" s="150"/>
      <c r="AK527" s="132"/>
      <c r="AL527" s="132"/>
    </row>
    <row r="528" spans="1:38" s="131" customFormat="1">
      <c r="A528" s="247"/>
      <c r="B528" s="278"/>
      <c r="C528" s="769"/>
      <c r="D528" s="307"/>
      <c r="E528" s="307"/>
      <c r="F528" s="308"/>
      <c r="G528" s="308"/>
      <c r="H528" s="308"/>
      <c r="I528" s="309"/>
      <c r="J528" s="309"/>
      <c r="K528" s="307"/>
      <c r="L528" s="150"/>
      <c r="AK528" s="132"/>
      <c r="AL528" s="132"/>
    </row>
    <row r="529" spans="1:38" s="131" customFormat="1">
      <c r="A529" s="247"/>
      <c r="B529" s="278"/>
      <c r="C529" s="769"/>
      <c r="D529" s="307"/>
      <c r="E529" s="307"/>
      <c r="F529" s="308"/>
      <c r="G529" s="308"/>
      <c r="H529" s="308"/>
      <c r="I529" s="309"/>
      <c r="J529" s="309"/>
      <c r="K529" s="307"/>
      <c r="L529" s="150"/>
      <c r="AK529" s="132"/>
      <c r="AL529" s="132"/>
    </row>
    <row r="530" spans="1:38" s="131" customFormat="1">
      <c r="A530" s="247"/>
      <c r="B530" s="278"/>
      <c r="C530" s="769"/>
      <c r="D530" s="307"/>
      <c r="E530" s="307"/>
      <c r="F530" s="308"/>
      <c r="G530" s="308"/>
      <c r="H530" s="308"/>
      <c r="I530" s="309"/>
      <c r="J530" s="309"/>
      <c r="K530" s="307"/>
      <c r="L530" s="150"/>
      <c r="AK530" s="132"/>
      <c r="AL530" s="132"/>
    </row>
    <row r="531" spans="1:38" s="131" customFormat="1">
      <c r="A531" s="247"/>
      <c r="B531" s="278"/>
      <c r="C531" s="769"/>
      <c r="D531" s="307"/>
      <c r="E531" s="307"/>
      <c r="F531" s="308"/>
      <c r="G531" s="308"/>
      <c r="H531" s="308"/>
      <c r="I531" s="309"/>
      <c r="J531" s="309"/>
      <c r="K531" s="307"/>
      <c r="L531" s="150"/>
      <c r="AK531" s="132"/>
      <c r="AL531" s="132"/>
    </row>
    <row r="532" spans="1:38" s="131" customFormat="1">
      <c r="A532" s="247"/>
      <c r="B532" s="278"/>
      <c r="C532" s="769"/>
      <c r="D532" s="307"/>
      <c r="E532" s="307"/>
      <c r="F532" s="308"/>
      <c r="G532" s="308"/>
      <c r="H532" s="308"/>
      <c r="I532" s="309"/>
      <c r="J532" s="309"/>
      <c r="K532" s="307"/>
      <c r="L532" s="150"/>
      <c r="AK532" s="132"/>
      <c r="AL532" s="132"/>
    </row>
    <row r="533" spans="1:38" s="131" customFormat="1">
      <c r="A533" s="247"/>
      <c r="B533" s="278"/>
      <c r="C533" s="769"/>
      <c r="D533" s="307"/>
      <c r="E533" s="307"/>
      <c r="F533" s="308"/>
      <c r="G533" s="308"/>
      <c r="H533" s="308"/>
      <c r="I533" s="309"/>
      <c r="J533" s="309"/>
      <c r="K533" s="307"/>
      <c r="L533" s="150"/>
      <c r="AK533" s="132"/>
      <c r="AL533" s="132"/>
    </row>
    <row r="534" spans="1:38" s="131" customFormat="1">
      <c r="A534" s="247"/>
      <c r="B534" s="278"/>
      <c r="C534" s="769"/>
      <c r="D534" s="307"/>
      <c r="E534" s="307"/>
      <c r="F534" s="308"/>
      <c r="G534" s="308"/>
      <c r="H534" s="308"/>
      <c r="I534" s="309"/>
      <c r="J534" s="309"/>
      <c r="K534" s="307"/>
      <c r="L534" s="150"/>
      <c r="AK534" s="132"/>
      <c r="AL534" s="132"/>
    </row>
    <row r="535" spans="1:38" s="131" customFormat="1">
      <c r="A535" s="247"/>
      <c r="B535" s="278"/>
      <c r="C535" s="769"/>
      <c r="D535" s="307"/>
      <c r="E535" s="307"/>
      <c r="F535" s="308"/>
      <c r="G535" s="308"/>
      <c r="H535" s="308"/>
      <c r="I535" s="309"/>
      <c r="J535" s="309"/>
      <c r="K535" s="307"/>
      <c r="L535" s="150"/>
      <c r="AK535" s="132"/>
      <c r="AL535" s="132"/>
    </row>
    <row r="536" spans="1:38" s="131" customFormat="1">
      <c r="A536" s="247"/>
      <c r="B536" s="278"/>
      <c r="C536" s="769"/>
      <c r="D536" s="307"/>
      <c r="E536" s="307"/>
      <c r="F536" s="308"/>
      <c r="G536" s="308"/>
      <c r="H536" s="308"/>
      <c r="I536" s="309"/>
      <c r="J536" s="309"/>
      <c r="K536" s="307"/>
      <c r="L536" s="150"/>
      <c r="AK536" s="132"/>
      <c r="AL536" s="132"/>
    </row>
    <row r="537" spans="1:38" s="131" customFormat="1">
      <c r="A537" s="247"/>
      <c r="B537" s="278"/>
      <c r="C537" s="769"/>
      <c r="D537" s="307"/>
      <c r="E537" s="307"/>
      <c r="F537" s="308"/>
      <c r="G537" s="308"/>
      <c r="H537" s="308"/>
      <c r="I537" s="309"/>
      <c r="J537" s="309"/>
      <c r="K537" s="307"/>
      <c r="L537" s="150"/>
      <c r="AK537" s="132"/>
      <c r="AL537" s="132"/>
    </row>
    <row r="538" spans="1:38" s="131" customFormat="1">
      <c r="A538" s="247"/>
      <c r="B538" s="278"/>
      <c r="C538" s="769"/>
      <c r="D538" s="307"/>
      <c r="E538" s="307"/>
      <c r="F538" s="308"/>
      <c r="G538" s="308"/>
      <c r="H538" s="308"/>
      <c r="I538" s="309"/>
      <c r="J538" s="309"/>
      <c r="K538" s="307"/>
      <c r="L538" s="150"/>
      <c r="AK538" s="132"/>
      <c r="AL538" s="132"/>
    </row>
    <row r="539" spans="1:38" s="131" customFormat="1">
      <c r="A539" s="247"/>
      <c r="B539" s="278"/>
      <c r="C539" s="769"/>
      <c r="D539" s="307"/>
      <c r="E539" s="307"/>
      <c r="F539" s="308"/>
      <c r="G539" s="308"/>
      <c r="H539" s="308"/>
      <c r="I539" s="309"/>
      <c r="J539" s="309"/>
      <c r="K539" s="307"/>
      <c r="L539" s="150"/>
      <c r="AK539" s="132"/>
      <c r="AL539" s="132"/>
    </row>
    <row r="540" spans="1:38" s="131" customFormat="1">
      <c r="A540" s="247"/>
      <c r="B540" s="278"/>
      <c r="C540" s="769"/>
      <c r="D540" s="307"/>
      <c r="E540" s="307"/>
      <c r="F540" s="308"/>
      <c r="G540" s="308"/>
      <c r="H540" s="308"/>
      <c r="I540" s="309"/>
      <c r="J540" s="309"/>
      <c r="K540" s="307"/>
      <c r="L540" s="150"/>
      <c r="AK540" s="132"/>
      <c r="AL540" s="132"/>
    </row>
    <row r="541" spans="1:38" s="131" customFormat="1">
      <c r="A541" s="247"/>
      <c r="B541" s="278"/>
      <c r="C541" s="769"/>
      <c r="D541" s="307"/>
      <c r="E541" s="307"/>
      <c r="F541" s="308"/>
      <c r="G541" s="308"/>
      <c r="H541" s="308"/>
      <c r="I541" s="309"/>
      <c r="J541" s="309"/>
      <c r="K541" s="307"/>
      <c r="L541" s="150"/>
      <c r="AK541" s="132"/>
      <c r="AL541" s="132"/>
    </row>
    <row r="542" spans="1:38" s="131" customFormat="1">
      <c r="A542" s="247"/>
      <c r="B542" s="278"/>
      <c r="C542" s="769"/>
      <c r="D542" s="307"/>
      <c r="E542" s="307"/>
      <c r="F542" s="308"/>
      <c r="G542" s="308"/>
      <c r="H542" s="308"/>
      <c r="I542" s="309"/>
      <c r="J542" s="309"/>
      <c r="K542" s="307"/>
      <c r="L542" s="150"/>
      <c r="AK542" s="132"/>
      <c r="AL542" s="132"/>
    </row>
    <row r="543" spans="1:38" s="131" customFormat="1">
      <c r="A543" s="247"/>
      <c r="B543" s="278"/>
      <c r="C543" s="769"/>
      <c r="D543" s="307"/>
      <c r="E543" s="307"/>
      <c r="F543" s="308"/>
      <c r="G543" s="308"/>
      <c r="H543" s="308"/>
      <c r="I543" s="309"/>
      <c r="J543" s="309"/>
      <c r="K543" s="307"/>
      <c r="L543" s="150"/>
      <c r="AK543" s="132"/>
      <c r="AL543" s="132"/>
    </row>
    <row r="544" spans="1:38" s="131" customFormat="1">
      <c r="A544" s="247"/>
      <c r="B544" s="278"/>
      <c r="C544" s="769"/>
      <c r="D544" s="307"/>
      <c r="E544" s="307"/>
      <c r="F544" s="308"/>
      <c r="G544" s="308"/>
      <c r="H544" s="308"/>
      <c r="I544" s="309"/>
      <c r="J544" s="309"/>
      <c r="K544" s="307"/>
      <c r="L544" s="150"/>
      <c r="AK544" s="132"/>
      <c r="AL544" s="132"/>
    </row>
    <row r="545" spans="1:38" s="131" customFormat="1">
      <c r="A545" s="247"/>
      <c r="B545" s="278"/>
      <c r="C545" s="769"/>
      <c r="D545" s="307"/>
      <c r="E545" s="307"/>
      <c r="F545" s="308"/>
      <c r="G545" s="308"/>
      <c r="H545" s="308"/>
      <c r="I545" s="309"/>
      <c r="J545" s="309"/>
      <c r="K545" s="307"/>
      <c r="L545" s="150"/>
      <c r="AK545" s="132"/>
      <c r="AL545" s="132"/>
    </row>
    <row r="546" spans="1:38" s="131" customFormat="1">
      <c r="A546" s="247"/>
      <c r="B546" s="278"/>
      <c r="C546" s="769"/>
      <c r="D546" s="307"/>
      <c r="E546" s="307"/>
      <c r="F546" s="308"/>
      <c r="G546" s="308"/>
      <c r="H546" s="308"/>
      <c r="I546" s="309"/>
      <c r="J546" s="309"/>
      <c r="K546" s="307"/>
      <c r="L546" s="150"/>
      <c r="AK546" s="132"/>
      <c r="AL546" s="132"/>
    </row>
    <row r="547" spans="1:38" s="131" customFormat="1">
      <c r="A547" s="247"/>
      <c r="B547" s="278"/>
      <c r="C547" s="769"/>
      <c r="D547" s="307"/>
      <c r="E547" s="307"/>
      <c r="F547" s="308"/>
      <c r="G547" s="308"/>
      <c r="H547" s="308"/>
      <c r="I547" s="309"/>
      <c r="J547" s="309"/>
      <c r="K547" s="307"/>
      <c r="L547" s="150"/>
      <c r="AK547" s="132"/>
      <c r="AL547" s="132"/>
    </row>
    <row r="548" spans="1:38" s="131" customFormat="1">
      <c r="A548" s="247"/>
      <c r="B548" s="278"/>
      <c r="C548" s="769"/>
      <c r="D548" s="307"/>
      <c r="E548" s="307"/>
      <c r="F548" s="308"/>
      <c r="G548" s="308"/>
      <c r="H548" s="308"/>
      <c r="I548" s="309"/>
      <c r="J548" s="309"/>
      <c r="K548" s="307"/>
      <c r="L548" s="150"/>
      <c r="AK548" s="132"/>
      <c r="AL548" s="132"/>
    </row>
    <row r="549" spans="1:38" s="131" customFormat="1">
      <c r="A549" s="247"/>
      <c r="B549" s="278"/>
      <c r="C549" s="769"/>
      <c r="D549" s="307"/>
      <c r="E549" s="307"/>
      <c r="F549" s="308"/>
      <c r="G549" s="308"/>
      <c r="H549" s="308"/>
      <c r="I549" s="309"/>
      <c r="J549" s="309"/>
      <c r="K549" s="307"/>
      <c r="L549" s="150"/>
      <c r="AK549" s="132"/>
      <c r="AL549" s="132"/>
    </row>
    <row r="550" spans="1:38" s="131" customFormat="1">
      <c r="A550" s="247"/>
      <c r="B550" s="278"/>
      <c r="C550" s="769"/>
      <c r="D550" s="307"/>
      <c r="E550" s="307"/>
      <c r="F550" s="308"/>
      <c r="G550" s="308"/>
      <c r="H550" s="308"/>
      <c r="I550" s="309"/>
      <c r="J550" s="309"/>
      <c r="K550" s="307"/>
      <c r="L550" s="150"/>
      <c r="AK550" s="132"/>
      <c r="AL550" s="132"/>
    </row>
    <row r="551" spans="1:38" s="131" customFormat="1">
      <c r="A551" s="247"/>
      <c r="B551" s="278"/>
      <c r="C551" s="769"/>
      <c r="D551" s="307"/>
      <c r="E551" s="307"/>
      <c r="F551" s="308"/>
      <c r="G551" s="308"/>
      <c r="H551" s="308"/>
      <c r="I551" s="309"/>
      <c r="J551" s="309"/>
      <c r="K551" s="307"/>
      <c r="L551" s="150"/>
      <c r="AK551" s="132"/>
      <c r="AL551" s="132"/>
    </row>
    <row r="552" spans="1:38" s="131" customFormat="1">
      <c r="A552" s="247"/>
      <c r="B552" s="278"/>
      <c r="C552" s="769"/>
      <c r="D552" s="307"/>
      <c r="E552" s="307"/>
      <c r="F552" s="308"/>
      <c r="G552" s="308"/>
      <c r="H552" s="308"/>
      <c r="I552" s="309"/>
      <c r="J552" s="309"/>
      <c r="K552" s="307"/>
      <c r="L552" s="150"/>
      <c r="AK552" s="132"/>
      <c r="AL552" s="132"/>
    </row>
    <row r="553" spans="1:38" s="131" customFormat="1">
      <c r="A553" s="247"/>
      <c r="B553" s="278"/>
      <c r="C553" s="769"/>
      <c r="D553" s="307"/>
      <c r="E553" s="307"/>
      <c r="F553" s="308"/>
      <c r="G553" s="308"/>
      <c r="H553" s="308"/>
      <c r="I553" s="309"/>
      <c r="J553" s="309"/>
      <c r="K553" s="307"/>
      <c r="L553" s="150"/>
      <c r="AK553" s="132"/>
      <c r="AL553" s="132"/>
    </row>
    <row r="554" spans="1:38" s="131" customFormat="1">
      <c r="A554" s="247"/>
      <c r="B554" s="278"/>
      <c r="C554" s="769"/>
      <c r="D554" s="307"/>
      <c r="E554" s="307"/>
      <c r="F554" s="308"/>
      <c r="G554" s="308"/>
      <c r="H554" s="308"/>
      <c r="I554" s="309"/>
      <c r="J554" s="309"/>
      <c r="K554" s="307"/>
      <c r="L554" s="150"/>
      <c r="AK554" s="132"/>
      <c r="AL554" s="132"/>
    </row>
    <row r="555" spans="1:38" s="131" customFormat="1">
      <c r="A555" s="247"/>
      <c r="B555" s="278"/>
      <c r="C555" s="769"/>
      <c r="D555" s="307"/>
      <c r="E555" s="307"/>
      <c r="F555" s="308"/>
      <c r="G555" s="308"/>
      <c r="H555" s="308"/>
      <c r="I555" s="309"/>
      <c r="J555" s="309"/>
      <c r="K555" s="307"/>
      <c r="L555" s="150"/>
      <c r="AK555" s="132"/>
      <c r="AL555" s="132"/>
    </row>
    <row r="556" spans="1:38" s="131" customFormat="1">
      <c r="A556" s="247"/>
      <c r="B556" s="278"/>
      <c r="C556" s="769"/>
      <c r="D556" s="307"/>
      <c r="E556" s="307"/>
      <c r="F556" s="308"/>
      <c r="G556" s="308"/>
      <c r="H556" s="308"/>
      <c r="I556" s="309"/>
      <c r="J556" s="309"/>
      <c r="K556" s="307"/>
      <c r="L556" s="150"/>
      <c r="AK556" s="132"/>
      <c r="AL556" s="132"/>
    </row>
    <row r="557" spans="1:38" s="131" customFormat="1">
      <c r="A557" s="247"/>
      <c r="B557" s="278"/>
      <c r="C557" s="769"/>
      <c r="D557" s="307"/>
      <c r="E557" s="307"/>
      <c r="F557" s="308"/>
      <c r="G557" s="308"/>
      <c r="H557" s="308"/>
      <c r="I557" s="309"/>
      <c r="J557" s="309"/>
      <c r="K557" s="307"/>
      <c r="L557" s="150"/>
      <c r="AK557" s="132"/>
      <c r="AL557" s="132"/>
    </row>
    <row r="558" spans="1:38" s="131" customFormat="1">
      <c r="A558" s="247"/>
      <c r="B558" s="278"/>
      <c r="C558" s="769"/>
      <c r="D558" s="307"/>
      <c r="E558" s="307"/>
      <c r="F558" s="308"/>
      <c r="G558" s="308"/>
      <c r="H558" s="308"/>
      <c r="I558" s="309"/>
      <c r="J558" s="309"/>
      <c r="K558" s="307"/>
      <c r="L558" s="150"/>
      <c r="AK558" s="132"/>
      <c r="AL558" s="132"/>
    </row>
    <row r="559" spans="1:38" s="131" customFormat="1">
      <c r="A559" s="247"/>
      <c r="B559" s="278"/>
      <c r="C559" s="769"/>
      <c r="D559" s="307"/>
      <c r="E559" s="307"/>
      <c r="F559" s="308"/>
      <c r="G559" s="308"/>
      <c r="H559" s="308"/>
      <c r="I559" s="309"/>
      <c r="J559" s="309"/>
      <c r="K559" s="307"/>
      <c r="L559" s="150"/>
      <c r="AK559" s="132"/>
      <c r="AL559" s="132"/>
    </row>
    <row r="560" spans="1:38" s="131" customFormat="1">
      <c r="A560" s="247"/>
      <c r="B560" s="278"/>
      <c r="C560" s="769"/>
      <c r="D560" s="307"/>
      <c r="E560" s="307"/>
      <c r="F560" s="308"/>
      <c r="G560" s="308"/>
      <c r="H560" s="308"/>
      <c r="I560" s="309"/>
      <c r="J560" s="309"/>
      <c r="K560" s="307"/>
      <c r="L560" s="150"/>
      <c r="AK560" s="132"/>
      <c r="AL560" s="132"/>
    </row>
    <row r="561" spans="1:38" s="131" customFormat="1">
      <c r="A561" s="247"/>
      <c r="B561" s="278"/>
      <c r="C561" s="769"/>
      <c r="D561" s="307"/>
      <c r="E561" s="307"/>
      <c r="F561" s="308"/>
      <c r="G561" s="308"/>
      <c r="H561" s="308"/>
      <c r="I561" s="309"/>
      <c r="J561" s="309"/>
      <c r="K561" s="307"/>
      <c r="L561" s="150"/>
      <c r="AK561" s="132"/>
      <c r="AL561" s="132"/>
    </row>
    <row r="562" spans="1:38" s="131" customFormat="1">
      <c r="A562" s="247"/>
      <c r="B562" s="278"/>
      <c r="C562" s="769"/>
      <c r="D562" s="307"/>
      <c r="E562" s="307"/>
      <c r="F562" s="308"/>
      <c r="G562" s="308"/>
      <c r="H562" s="308"/>
      <c r="I562" s="309"/>
      <c r="J562" s="309"/>
      <c r="K562" s="307"/>
      <c r="L562" s="150"/>
      <c r="AK562" s="132"/>
      <c r="AL562" s="132"/>
    </row>
    <row r="563" spans="1:38" s="131" customFormat="1">
      <c r="A563" s="247"/>
      <c r="B563" s="278"/>
      <c r="C563" s="769"/>
      <c r="D563" s="307"/>
      <c r="E563" s="307"/>
      <c r="F563" s="308"/>
      <c r="G563" s="308"/>
      <c r="H563" s="308"/>
      <c r="I563" s="309"/>
      <c r="J563" s="309"/>
      <c r="K563" s="307"/>
      <c r="L563" s="150"/>
      <c r="AK563" s="132"/>
      <c r="AL563" s="132"/>
    </row>
    <row r="564" spans="1:38" s="131" customFormat="1">
      <c r="A564" s="247"/>
      <c r="B564" s="278"/>
      <c r="C564" s="769"/>
      <c r="D564" s="307"/>
      <c r="E564" s="307"/>
      <c r="F564" s="308"/>
      <c r="G564" s="308"/>
      <c r="H564" s="308"/>
      <c r="I564" s="309"/>
      <c r="J564" s="309"/>
      <c r="K564" s="307"/>
      <c r="L564" s="150"/>
      <c r="AK564" s="132"/>
      <c r="AL564" s="132"/>
    </row>
    <row r="565" spans="1:38" s="131" customFormat="1">
      <c r="A565" s="247"/>
      <c r="B565" s="278"/>
      <c r="C565" s="769"/>
      <c r="D565" s="307"/>
      <c r="E565" s="307"/>
      <c r="F565" s="308"/>
      <c r="G565" s="308"/>
      <c r="H565" s="308"/>
      <c r="I565" s="309"/>
      <c r="J565" s="309"/>
      <c r="K565" s="307"/>
      <c r="L565" s="150"/>
      <c r="AK565" s="132"/>
      <c r="AL565" s="132"/>
    </row>
    <row r="566" spans="1:38" s="131" customFormat="1">
      <c r="A566" s="247"/>
      <c r="B566" s="278"/>
      <c r="C566" s="769"/>
      <c r="D566" s="307"/>
      <c r="E566" s="307"/>
      <c r="F566" s="308"/>
      <c r="G566" s="308"/>
      <c r="H566" s="308"/>
      <c r="I566" s="309"/>
      <c r="J566" s="309"/>
      <c r="K566" s="307"/>
      <c r="L566" s="150"/>
      <c r="AK566" s="132"/>
      <c r="AL566" s="132"/>
    </row>
    <row r="567" spans="1:38" s="131" customFormat="1">
      <c r="A567" s="247"/>
      <c r="B567" s="278"/>
      <c r="C567" s="769"/>
      <c r="D567" s="307"/>
      <c r="E567" s="307"/>
      <c r="F567" s="308"/>
      <c r="G567" s="308"/>
      <c r="H567" s="308"/>
      <c r="I567" s="309"/>
      <c r="J567" s="309"/>
      <c r="K567" s="307"/>
      <c r="L567" s="150"/>
      <c r="AK567" s="132"/>
      <c r="AL567" s="132"/>
    </row>
    <row r="568" spans="1:38" s="131" customFormat="1">
      <c r="A568" s="247"/>
      <c r="B568" s="278"/>
      <c r="C568" s="769"/>
      <c r="D568" s="307"/>
      <c r="E568" s="307"/>
      <c r="F568" s="308"/>
      <c r="G568" s="308"/>
      <c r="H568" s="308"/>
      <c r="I568" s="309"/>
      <c r="J568" s="309"/>
      <c r="K568" s="307"/>
      <c r="L568" s="150"/>
      <c r="AK568" s="132"/>
      <c r="AL568" s="132"/>
    </row>
    <row r="569" spans="1:38" s="131" customFormat="1">
      <c r="A569" s="247"/>
      <c r="B569" s="278"/>
      <c r="C569" s="769"/>
      <c r="D569" s="307"/>
      <c r="E569" s="307"/>
      <c r="F569" s="308"/>
      <c r="G569" s="308"/>
      <c r="H569" s="308"/>
      <c r="I569" s="309"/>
      <c r="J569" s="309"/>
      <c r="K569" s="307"/>
      <c r="L569" s="150"/>
      <c r="AK569" s="132"/>
      <c r="AL569" s="132"/>
    </row>
    <row r="570" spans="1:38" s="131" customFormat="1">
      <c r="A570" s="247"/>
      <c r="B570" s="278"/>
      <c r="C570" s="769"/>
      <c r="D570" s="307"/>
      <c r="E570" s="307"/>
      <c r="F570" s="308"/>
      <c r="G570" s="308"/>
      <c r="H570" s="308"/>
      <c r="I570" s="309"/>
      <c r="J570" s="309"/>
      <c r="K570" s="307"/>
      <c r="L570" s="150"/>
      <c r="AK570" s="132"/>
      <c r="AL570" s="132"/>
    </row>
    <row r="571" spans="1:38" s="131" customFormat="1">
      <c r="A571" s="247"/>
      <c r="B571" s="278"/>
      <c r="C571" s="769"/>
      <c r="D571" s="307"/>
      <c r="E571" s="307"/>
      <c r="F571" s="308"/>
      <c r="G571" s="308"/>
      <c r="H571" s="308"/>
      <c r="I571" s="309"/>
      <c r="J571" s="309"/>
      <c r="K571" s="307"/>
      <c r="L571" s="150"/>
      <c r="AK571" s="132"/>
      <c r="AL571" s="132"/>
    </row>
    <row r="572" spans="1:38" s="131" customFormat="1">
      <c r="A572" s="247"/>
      <c r="B572" s="278"/>
      <c r="C572" s="769"/>
      <c r="D572" s="307"/>
      <c r="E572" s="307"/>
      <c r="F572" s="308"/>
      <c r="G572" s="308"/>
      <c r="H572" s="308"/>
      <c r="I572" s="309"/>
      <c r="J572" s="309"/>
      <c r="K572" s="307"/>
      <c r="L572" s="150"/>
      <c r="AK572" s="132"/>
      <c r="AL572" s="132"/>
    </row>
    <row r="573" spans="1:38" s="131" customFormat="1">
      <c r="A573" s="247"/>
      <c r="B573" s="278"/>
      <c r="C573" s="769"/>
      <c r="D573" s="307"/>
      <c r="E573" s="307"/>
      <c r="F573" s="308"/>
      <c r="G573" s="308"/>
      <c r="H573" s="308"/>
      <c r="I573" s="309"/>
      <c r="J573" s="309"/>
      <c r="K573" s="307"/>
      <c r="L573" s="150"/>
      <c r="AK573" s="132"/>
      <c r="AL573" s="132"/>
    </row>
    <row r="574" spans="1:38" s="131" customFormat="1">
      <c r="A574" s="247"/>
      <c r="B574" s="278"/>
      <c r="C574" s="769"/>
      <c r="D574" s="307"/>
      <c r="E574" s="307"/>
      <c r="F574" s="308"/>
      <c r="G574" s="308"/>
      <c r="H574" s="308"/>
      <c r="I574" s="309"/>
      <c r="J574" s="309"/>
      <c r="K574" s="307"/>
      <c r="L574" s="150"/>
      <c r="AK574" s="132"/>
      <c r="AL574" s="132"/>
    </row>
    <row r="575" spans="1:38" s="131" customFormat="1">
      <c r="A575" s="247"/>
      <c r="B575" s="278"/>
      <c r="C575" s="769"/>
      <c r="D575" s="307"/>
      <c r="E575" s="307"/>
      <c r="F575" s="308"/>
      <c r="G575" s="308"/>
      <c r="H575" s="308"/>
      <c r="I575" s="309"/>
      <c r="J575" s="309"/>
      <c r="K575" s="307"/>
      <c r="L575" s="150"/>
      <c r="AK575" s="132"/>
      <c r="AL575" s="132"/>
    </row>
    <row r="576" spans="1:38" s="131" customFormat="1">
      <c r="A576" s="247"/>
      <c r="B576" s="278"/>
      <c r="C576" s="769"/>
      <c r="D576" s="307"/>
      <c r="E576" s="307"/>
      <c r="F576" s="308"/>
      <c r="G576" s="308"/>
      <c r="H576" s="308"/>
      <c r="I576" s="309"/>
      <c r="J576" s="309"/>
      <c r="K576" s="307"/>
      <c r="L576" s="150"/>
      <c r="AK576" s="132"/>
      <c r="AL576" s="132"/>
    </row>
    <row r="577" spans="1:38" s="131" customFormat="1">
      <c r="A577" s="247"/>
      <c r="B577" s="278"/>
      <c r="C577" s="769"/>
      <c r="D577" s="307"/>
      <c r="E577" s="307"/>
      <c r="F577" s="308"/>
      <c r="G577" s="308"/>
      <c r="H577" s="308"/>
      <c r="I577" s="309"/>
      <c r="J577" s="309"/>
      <c r="K577" s="307"/>
      <c r="L577" s="150"/>
      <c r="AK577" s="132"/>
      <c r="AL577" s="132"/>
    </row>
    <row r="578" spans="1:38" s="131" customFormat="1">
      <c r="A578" s="247"/>
      <c r="B578" s="278"/>
      <c r="C578" s="769"/>
      <c r="D578" s="307"/>
      <c r="E578" s="307"/>
      <c r="F578" s="308"/>
      <c r="G578" s="308"/>
      <c r="H578" s="308"/>
      <c r="I578" s="309"/>
      <c r="J578" s="309"/>
      <c r="K578" s="307"/>
      <c r="L578" s="150"/>
      <c r="AK578" s="132"/>
      <c r="AL578" s="132"/>
    </row>
    <row r="579" spans="1:38" s="131" customFormat="1">
      <c r="A579" s="247"/>
      <c r="B579" s="278"/>
      <c r="C579" s="769"/>
      <c r="D579" s="307"/>
      <c r="E579" s="307"/>
      <c r="F579" s="308"/>
      <c r="G579" s="308"/>
      <c r="H579" s="308"/>
      <c r="I579" s="309"/>
      <c r="J579" s="309"/>
      <c r="K579" s="307"/>
      <c r="L579" s="150"/>
      <c r="AK579" s="132"/>
      <c r="AL579" s="132"/>
    </row>
    <row r="580" spans="1:38" s="131" customFormat="1">
      <c r="A580" s="247"/>
      <c r="B580" s="278"/>
      <c r="C580" s="769"/>
      <c r="D580" s="307"/>
      <c r="E580" s="307"/>
      <c r="F580" s="308"/>
      <c r="G580" s="308"/>
      <c r="H580" s="308"/>
      <c r="I580" s="309"/>
      <c r="J580" s="309"/>
      <c r="K580" s="307"/>
      <c r="L580" s="150"/>
      <c r="AK580" s="132"/>
      <c r="AL580" s="132"/>
    </row>
    <row r="581" spans="1:38" s="131" customFormat="1">
      <c r="A581" s="247"/>
      <c r="B581" s="278"/>
      <c r="C581" s="769"/>
      <c r="D581" s="307"/>
      <c r="E581" s="307"/>
      <c r="F581" s="308"/>
      <c r="G581" s="308"/>
      <c r="H581" s="308"/>
      <c r="I581" s="309"/>
      <c r="J581" s="309"/>
      <c r="K581" s="307"/>
      <c r="L581" s="150"/>
      <c r="AK581" s="132"/>
      <c r="AL581" s="132"/>
    </row>
    <row r="582" spans="1:38" s="131" customFormat="1">
      <c r="A582" s="247"/>
      <c r="B582" s="278"/>
      <c r="C582" s="769"/>
      <c r="D582" s="307"/>
      <c r="E582" s="307"/>
      <c r="F582" s="308"/>
      <c r="G582" s="308"/>
      <c r="H582" s="308"/>
      <c r="I582" s="309"/>
      <c r="J582" s="309"/>
      <c r="K582" s="307"/>
      <c r="L582" s="150"/>
      <c r="AK582" s="132"/>
      <c r="AL582" s="132"/>
    </row>
    <row r="583" spans="1:38" s="131" customFormat="1">
      <c r="A583" s="247"/>
      <c r="B583" s="278"/>
      <c r="C583" s="769"/>
      <c r="D583" s="307"/>
      <c r="E583" s="307"/>
      <c r="F583" s="308"/>
      <c r="G583" s="308"/>
      <c r="H583" s="308"/>
      <c r="I583" s="309"/>
      <c r="J583" s="309"/>
      <c r="K583" s="307"/>
      <c r="L583" s="150"/>
      <c r="AK583" s="132"/>
      <c r="AL583" s="132"/>
    </row>
    <row r="584" spans="1:38" s="131" customFormat="1">
      <c r="A584" s="247"/>
      <c r="B584" s="278"/>
      <c r="C584" s="769"/>
      <c r="D584" s="307"/>
      <c r="E584" s="307"/>
      <c r="F584" s="308"/>
      <c r="G584" s="308"/>
      <c r="H584" s="308"/>
      <c r="I584" s="309"/>
      <c r="J584" s="309"/>
      <c r="K584" s="307"/>
      <c r="L584" s="150"/>
      <c r="AK584" s="132"/>
      <c r="AL584" s="132"/>
    </row>
    <row r="585" spans="1:38" s="131" customFormat="1">
      <c r="A585" s="247"/>
      <c r="B585" s="278"/>
      <c r="C585" s="769"/>
      <c r="D585" s="307"/>
      <c r="E585" s="307"/>
      <c r="F585" s="308"/>
      <c r="G585" s="308"/>
      <c r="H585" s="308"/>
      <c r="I585" s="309"/>
      <c r="J585" s="309"/>
      <c r="K585" s="307"/>
      <c r="L585" s="150"/>
      <c r="AK585" s="132"/>
      <c r="AL585" s="132"/>
    </row>
    <row r="586" spans="1:38" s="131" customFormat="1">
      <c r="A586" s="247"/>
      <c r="B586" s="278"/>
      <c r="C586" s="769"/>
      <c r="D586" s="307"/>
      <c r="E586" s="307"/>
      <c r="F586" s="308"/>
      <c r="G586" s="308"/>
      <c r="H586" s="308"/>
      <c r="I586" s="309"/>
      <c r="J586" s="309"/>
      <c r="K586" s="307"/>
      <c r="L586" s="150"/>
      <c r="AK586" s="132"/>
      <c r="AL586" s="132"/>
    </row>
    <row r="587" spans="1:38" s="131" customFormat="1">
      <c r="A587" s="247"/>
      <c r="B587" s="278"/>
      <c r="C587" s="769"/>
      <c r="D587" s="307"/>
      <c r="E587" s="307"/>
      <c r="F587" s="308"/>
      <c r="G587" s="308"/>
      <c r="H587" s="308"/>
      <c r="I587" s="309"/>
      <c r="J587" s="309"/>
      <c r="K587" s="307"/>
      <c r="L587" s="150"/>
      <c r="AK587" s="132"/>
      <c r="AL587" s="132"/>
    </row>
    <row r="588" spans="1:38" s="131" customFormat="1">
      <c r="A588" s="247"/>
      <c r="B588" s="278"/>
      <c r="C588" s="769"/>
      <c r="D588" s="307"/>
      <c r="E588" s="307"/>
      <c r="F588" s="308"/>
      <c r="G588" s="308"/>
      <c r="H588" s="308"/>
      <c r="I588" s="309"/>
      <c r="J588" s="309"/>
      <c r="K588" s="307"/>
      <c r="L588" s="150"/>
      <c r="AK588" s="132"/>
      <c r="AL588" s="132"/>
    </row>
    <row r="589" spans="1:38" s="131" customFormat="1">
      <c r="A589" s="247"/>
      <c r="B589" s="278"/>
      <c r="C589" s="769"/>
      <c r="D589" s="307"/>
      <c r="E589" s="307"/>
      <c r="F589" s="308"/>
      <c r="G589" s="308"/>
      <c r="H589" s="308"/>
      <c r="I589" s="309"/>
      <c r="J589" s="309"/>
      <c r="K589" s="307"/>
      <c r="L589" s="150"/>
      <c r="AK589" s="132"/>
      <c r="AL589" s="132"/>
    </row>
    <row r="590" spans="1:38" s="131" customFormat="1">
      <c r="A590" s="247"/>
      <c r="B590" s="278"/>
      <c r="C590" s="769"/>
      <c r="D590" s="307"/>
      <c r="E590" s="307"/>
      <c r="F590" s="308"/>
      <c r="G590" s="308"/>
      <c r="H590" s="308"/>
      <c r="I590" s="309"/>
      <c r="J590" s="309"/>
      <c r="K590" s="307"/>
      <c r="L590" s="150"/>
      <c r="AK590" s="132"/>
      <c r="AL590" s="132"/>
    </row>
    <row r="591" spans="1:38" s="131" customFormat="1">
      <c r="A591" s="247"/>
      <c r="B591" s="278"/>
      <c r="C591" s="769"/>
      <c r="D591" s="307"/>
      <c r="E591" s="307"/>
      <c r="F591" s="308"/>
      <c r="G591" s="308"/>
      <c r="H591" s="308"/>
      <c r="I591" s="309"/>
      <c r="J591" s="309"/>
      <c r="K591" s="307"/>
      <c r="L591" s="150"/>
      <c r="AK591" s="132"/>
      <c r="AL591" s="132"/>
    </row>
    <row r="592" spans="1:38" s="131" customFormat="1">
      <c r="A592" s="247"/>
      <c r="B592" s="278"/>
      <c r="C592" s="769"/>
      <c r="D592" s="307"/>
      <c r="E592" s="307"/>
      <c r="F592" s="308"/>
      <c r="G592" s="308"/>
      <c r="H592" s="308"/>
      <c r="I592" s="309"/>
      <c r="J592" s="309"/>
      <c r="K592" s="307"/>
      <c r="L592" s="150"/>
      <c r="AK592" s="132"/>
      <c r="AL592" s="132"/>
    </row>
    <row r="593" spans="1:38" s="131" customFormat="1">
      <c r="A593" s="247"/>
      <c r="B593" s="278"/>
      <c r="C593" s="769"/>
      <c r="D593" s="307"/>
      <c r="E593" s="307"/>
      <c r="F593" s="308"/>
      <c r="G593" s="308"/>
      <c r="H593" s="308"/>
      <c r="I593" s="309"/>
      <c r="J593" s="309"/>
      <c r="K593" s="307"/>
      <c r="L593" s="150"/>
      <c r="AK593" s="132"/>
      <c r="AL593" s="132"/>
    </row>
    <row r="594" spans="1:38" s="131" customFormat="1">
      <c r="A594" s="247"/>
      <c r="B594" s="278"/>
      <c r="C594" s="769"/>
      <c r="D594" s="307"/>
      <c r="E594" s="307"/>
      <c r="F594" s="308"/>
      <c r="G594" s="308"/>
      <c r="H594" s="308"/>
      <c r="I594" s="309"/>
      <c r="J594" s="309"/>
      <c r="K594" s="307"/>
      <c r="L594" s="150"/>
      <c r="AK594" s="132"/>
      <c r="AL594" s="132"/>
    </row>
    <row r="595" spans="1:38" s="131" customFormat="1">
      <c r="A595" s="247"/>
      <c r="B595" s="278"/>
      <c r="C595" s="769"/>
      <c r="D595" s="307"/>
      <c r="E595" s="307"/>
      <c r="F595" s="308"/>
      <c r="G595" s="308"/>
      <c r="H595" s="308"/>
      <c r="I595" s="309"/>
      <c r="J595" s="309"/>
      <c r="K595" s="307"/>
      <c r="L595" s="150"/>
      <c r="AK595" s="132"/>
      <c r="AL595" s="132"/>
    </row>
    <row r="596" spans="1:38" s="131" customFormat="1">
      <c r="A596" s="247"/>
      <c r="B596" s="278"/>
      <c r="C596" s="769"/>
      <c r="D596" s="307"/>
      <c r="E596" s="307"/>
      <c r="F596" s="308"/>
      <c r="G596" s="308"/>
      <c r="H596" s="308"/>
      <c r="I596" s="309"/>
      <c r="J596" s="309"/>
      <c r="K596" s="307"/>
      <c r="L596" s="150"/>
      <c r="AK596" s="132"/>
      <c r="AL596" s="132"/>
    </row>
    <row r="597" spans="1:38" s="131" customFormat="1">
      <c r="A597" s="247"/>
      <c r="B597" s="278"/>
      <c r="C597" s="769"/>
      <c r="D597" s="307"/>
      <c r="E597" s="307"/>
      <c r="F597" s="308"/>
      <c r="G597" s="308"/>
      <c r="H597" s="308"/>
      <c r="I597" s="309"/>
      <c r="J597" s="309"/>
      <c r="K597" s="307"/>
      <c r="L597" s="150"/>
      <c r="AK597" s="132"/>
      <c r="AL597" s="132"/>
    </row>
    <row r="598" spans="1:38" s="131" customFormat="1">
      <c r="A598" s="247"/>
      <c r="B598" s="278"/>
      <c r="C598" s="769"/>
      <c r="D598" s="307"/>
      <c r="E598" s="307"/>
      <c r="F598" s="308"/>
      <c r="G598" s="308"/>
      <c r="H598" s="308"/>
      <c r="I598" s="309"/>
      <c r="J598" s="309"/>
      <c r="K598" s="307"/>
      <c r="L598" s="150"/>
      <c r="AK598" s="132"/>
      <c r="AL598" s="132"/>
    </row>
    <row r="599" spans="1:38" s="131" customFormat="1">
      <c r="A599" s="247"/>
      <c r="B599" s="278"/>
      <c r="C599" s="769"/>
      <c r="D599" s="307"/>
      <c r="E599" s="307"/>
      <c r="F599" s="308"/>
      <c r="G599" s="308"/>
      <c r="H599" s="308"/>
      <c r="I599" s="309"/>
      <c r="J599" s="309"/>
      <c r="K599" s="307"/>
      <c r="L599" s="150"/>
      <c r="AK599" s="132"/>
      <c r="AL599" s="132"/>
    </row>
    <row r="600" spans="1:38" s="131" customFormat="1">
      <c r="A600" s="247"/>
      <c r="B600" s="278"/>
      <c r="C600" s="769"/>
      <c r="D600" s="307"/>
      <c r="E600" s="307"/>
      <c r="F600" s="308"/>
      <c r="G600" s="308"/>
      <c r="H600" s="308"/>
      <c r="I600" s="309"/>
      <c r="J600" s="309"/>
      <c r="K600" s="307"/>
      <c r="L600" s="150"/>
      <c r="AK600" s="132"/>
      <c r="AL600" s="132"/>
    </row>
    <row r="601" spans="1:38" s="131" customFormat="1">
      <c r="A601" s="247"/>
      <c r="B601" s="278"/>
      <c r="C601" s="769"/>
      <c r="D601" s="307"/>
      <c r="E601" s="307"/>
      <c r="F601" s="308"/>
      <c r="G601" s="308"/>
      <c r="H601" s="308"/>
      <c r="I601" s="309"/>
      <c r="J601" s="309"/>
      <c r="K601" s="307"/>
      <c r="L601" s="150"/>
      <c r="AK601" s="132"/>
      <c r="AL601" s="132"/>
    </row>
    <row r="602" spans="1:38" s="131" customFormat="1">
      <c r="A602" s="247"/>
      <c r="B602" s="278"/>
      <c r="C602" s="769"/>
      <c r="D602" s="307"/>
      <c r="E602" s="307"/>
      <c r="F602" s="308"/>
      <c r="G602" s="308"/>
      <c r="H602" s="308"/>
      <c r="I602" s="309"/>
      <c r="J602" s="309"/>
      <c r="K602" s="307"/>
      <c r="L602" s="150"/>
      <c r="AK602" s="132"/>
      <c r="AL602" s="132"/>
    </row>
    <row r="603" spans="1:38" s="131" customFormat="1">
      <c r="A603" s="247"/>
      <c r="B603" s="278"/>
      <c r="C603" s="769"/>
      <c r="D603" s="307"/>
      <c r="E603" s="307"/>
      <c r="F603" s="308"/>
      <c r="G603" s="308"/>
      <c r="H603" s="308"/>
      <c r="I603" s="309"/>
      <c r="J603" s="309"/>
      <c r="K603" s="307"/>
      <c r="L603" s="150"/>
      <c r="AK603" s="132"/>
      <c r="AL603" s="132"/>
    </row>
    <row r="604" spans="1:38" s="131" customFormat="1">
      <c r="A604" s="247"/>
      <c r="B604" s="278"/>
      <c r="C604" s="769"/>
      <c r="D604" s="307"/>
      <c r="E604" s="307"/>
      <c r="F604" s="308"/>
      <c r="G604" s="308"/>
      <c r="H604" s="308"/>
      <c r="I604" s="309"/>
      <c r="J604" s="309"/>
      <c r="K604" s="307"/>
      <c r="L604" s="150"/>
      <c r="AK604" s="132"/>
      <c r="AL604" s="132"/>
    </row>
    <row r="605" spans="1:38" s="131" customFormat="1">
      <c r="A605" s="247"/>
      <c r="B605" s="278"/>
      <c r="C605" s="769"/>
      <c r="D605" s="307"/>
      <c r="E605" s="307"/>
      <c r="F605" s="308"/>
      <c r="G605" s="308"/>
      <c r="H605" s="308"/>
      <c r="I605" s="309"/>
      <c r="J605" s="309"/>
      <c r="K605" s="307"/>
      <c r="L605" s="150"/>
      <c r="AK605" s="132"/>
      <c r="AL605" s="132"/>
    </row>
    <row r="606" spans="1:38" s="131" customFormat="1">
      <c r="A606" s="247"/>
      <c r="B606" s="278"/>
      <c r="C606" s="769"/>
      <c r="D606" s="307"/>
      <c r="E606" s="307"/>
      <c r="F606" s="308"/>
      <c r="G606" s="308"/>
      <c r="H606" s="308"/>
      <c r="I606" s="309"/>
      <c r="J606" s="309"/>
      <c r="K606" s="307"/>
      <c r="L606" s="150"/>
      <c r="AK606" s="132"/>
      <c r="AL606" s="132"/>
    </row>
    <row r="607" spans="1:38" s="131" customFormat="1">
      <c r="A607" s="247"/>
      <c r="B607" s="278"/>
      <c r="C607" s="769"/>
      <c r="D607" s="307"/>
      <c r="E607" s="307"/>
      <c r="F607" s="308"/>
      <c r="G607" s="308"/>
      <c r="H607" s="308"/>
      <c r="I607" s="309"/>
      <c r="J607" s="309"/>
      <c r="K607" s="307"/>
      <c r="L607" s="150"/>
      <c r="AK607" s="132"/>
      <c r="AL607" s="132"/>
    </row>
    <row r="608" spans="1:38" s="131" customFormat="1">
      <c r="A608" s="247"/>
      <c r="B608" s="278"/>
      <c r="C608" s="769"/>
      <c r="D608" s="307"/>
      <c r="E608" s="307"/>
      <c r="F608" s="308"/>
      <c r="G608" s="308"/>
      <c r="H608" s="308"/>
      <c r="I608" s="309"/>
      <c r="J608" s="309"/>
      <c r="K608" s="307"/>
      <c r="L608" s="150"/>
      <c r="AK608" s="132"/>
      <c r="AL608" s="132"/>
    </row>
    <row r="609" spans="1:38" s="131" customFormat="1">
      <c r="A609" s="247"/>
      <c r="B609" s="278"/>
      <c r="C609" s="769"/>
      <c r="D609" s="307"/>
      <c r="E609" s="307"/>
      <c r="F609" s="308"/>
      <c r="G609" s="308"/>
      <c r="H609" s="308"/>
      <c r="I609" s="309"/>
      <c r="J609" s="309"/>
      <c r="K609" s="307"/>
      <c r="L609" s="150"/>
      <c r="AK609" s="132"/>
      <c r="AL609" s="132"/>
    </row>
    <row r="610" spans="1:38" s="131" customFormat="1">
      <c r="A610" s="247"/>
      <c r="B610" s="278"/>
      <c r="C610" s="769"/>
      <c r="D610" s="307"/>
      <c r="E610" s="307"/>
      <c r="F610" s="308"/>
      <c r="G610" s="308"/>
      <c r="H610" s="308"/>
      <c r="I610" s="309"/>
      <c r="J610" s="309"/>
      <c r="K610" s="307"/>
      <c r="L610" s="150"/>
      <c r="AK610" s="132"/>
      <c r="AL610" s="132"/>
    </row>
    <row r="611" spans="1:38" s="131" customFormat="1">
      <c r="A611" s="247"/>
      <c r="B611" s="278"/>
      <c r="C611" s="769"/>
      <c r="D611" s="307"/>
      <c r="E611" s="307"/>
      <c r="F611" s="308"/>
      <c r="G611" s="308"/>
      <c r="H611" s="308"/>
      <c r="I611" s="309"/>
      <c r="J611" s="309"/>
      <c r="K611" s="307"/>
      <c r="L611" s="150"/>
      <c r="AK611" s="132"/>
      <c r="AL611" s="132"/>
    </row>
    <row r="612" spans="1:38" s="131" customFormat="1">
      <c r="A612" s="247"/>
      <c r="B612" s="278"/>
      <c r="C612" s="769"/>
      <c r="D612" s="307"/>
      <c r="E612" s="307"/>
      <c r="F612" s="308"/>
      <c r="G612" s="308"/>
      <c r="H612" s="308"/>
      <c r="I612" s="309"/>
      <c r="J612" s="309"/>
      <c r="K612" s="307"/>
      <c r="L612" s="150"/>
      <c r="AK612" s="132"/>
      <c r="AL612" s="132"/>
    </row>
    <row r="613" spans="1:38" s="131" customFormat="1">
      <c r="A613" s="247"/>
      <c r="B613" s="278"/>
      <c r="C613" s="769"/>
      <c r="D613" s="307"/>
      <c r="E613" s="307"/>
      <c r="F613" s="308"/>
      <c r="G613" s="308"/>
      <c r="H613" s="308"/>
      <c r="I613" s="309"/>
      <c r="J613" s="309"/>
      <c r="K613" s="307"/>
      <c r="L613" s="150"/>
      <c r="AK613" s="132"/>
      <c r="AL613" s="132"/>
    </row>
    <row r="614" spans="1:38" s="131" customFormat="1">
      <c r="A614" s="247"/>
      <c r="B614" s="278"/>
      <c r="C614" s="769"/>
      <c r="D614" s="307"/>
      <c r="E614" s="307"/>
      <c r="F614" s="308"/>
      <c r="G614" s="308"/>
      <c r="H614" s="308"/>
      <c r="I614" s="309"/>
      <c r="J614" s="309"/>
      <c r="K614" s="307"/>
      <c r="L614" s="150"/>
      <c r="AK614" s="132"/>
      <c r="AL614" s="132"/>
    </row>
    <row r="615" spans="1:38" s="131" customFormat="1">
      <c r="A615" s="247"/>
      <c r="B615" s="278"/>
      <c r="C615" s="769"/>
      <c r="D615" s="307"/>
      <c r="E615" s="307"/>
      <c r="F615" s="308"/>
      <c r="G615" s="308"/>
      <c r="H615" s="308"/>
      <c r="I615" s="309"/>
      <c r="J615" s="309"/>
      <c r="K615" s="307"/>
      <c r="L615" s="150"/>
      <c r="AK615" s="132"/>
      <c r="AL615" s="132"/>
    </row>
    <row r="616" spans="1:38" s="131" customFormat="1">
      <c r="A616" s="247"/>
      <c r="B616" s="278"/>
      <c r="C616" s="769"/>
      <c r="D616" s="307"/>
      <c r="E616" s="307"/>
      <c r="F616" s="308"/>
      <c r="G616" s="308"/>
      <c r="H616" s="308"/>
      <c r="I616" s="309"/>
      <c r="J616" s="309"/>
      <c r="K616" s="307"/>
      <c r="L616" s="150"/>
      <c r="AK616" s="132"/>
      <c r="AL616" s="132"/>
    </row>
    <row r="617" spans="1:38" s="131" customFormat="1">
      <c r="A617" s="247"/>
      <c r="B617" s="278"/>
      <c r="C617" s="769"/>
      <c r="D617" s="307"/>
      <c r="E617" s="307"/>
      <c r="F617" s="308"/>
      <c r="G617" s="308"/>
      <c r="H617" s="308"/>
      <c r="I617" s="309"/>
      <c r="J617" s="309"/>
      <c r="K617" s="307"/>
      <c r="L617" s="150"/>
      <c r="AK617" s="132"/>
      <c r="AL617" s="132"/>
    </row>
    <row r="618" spans="1:38" s="131" customFormat="1">
      <c r="A618" s="247"/>
      <c r="B618" s="278"/>
      <c r="C618" s="769"/>
      <c r="D618" s="307"/>
      <c r="E618" s="307"/>
      <c r="F618" s="308"/>
      <c r="G618" s="308"/>
      <c r="H618" s="308"/>
      <c r="I618" s="309"/>
      <c r="J618" s="309"/>
      <c r="K618" s="307"/>
      <c r="L618" s="150"/>
      <c r="AK618" s="132"/>
      <c r="AL618" s="132"/>
    </row>
    <row r="619" spans="1:38" s="131" customFormat="1">
      <c r="A619" s="247"/>
      <c r="B619" s="278"/>
      <c r="C619" s="769"/>
      <c r="D619" s="307"/>
      <c r="E619" s="307"/>
      <c r="F619" s="308"/>
      <c r="G619" s="308"/>
      <c r="H619" s="308"/>
      <c r="I619" s="309"/>
      <c r="J619" s="309"/>
      <c r="K619" s="307"/>
      <c r="L619" s="150"/>
      <c r="AK619" s="132"/>
      <c r="AL619" s="132"/>
    </row>
    <row r="620" spans="1:38" s="131" customFormat="1">
      <c r="A620" s="247"/>
      <c r="B620" s="278"/>
      <c r="C620" s="769"/>
      <c r="D620" s="307"/>
      <c r="E620" s="307"/>
      <c r="F620" s="308"/>
      <c r="G620" s="308"/>
      <c r="H620" s="308"/>
      <c r="I620" s="309"/>
      <c r="J620" s="309"/>
      <c r="K620" s="307"/>
      <c r="L620" s="150"/>
      <c r="AK620" s="132"/>
      <c r="AL620" s="132"/>
    </row>
    <row r="621" spans="1:38" s="131" customFormat="1">
      <c r="A621" s="247"/>
      <c r="B621" s="278"/>
      <c r="C621" s="769"/>
      <c r="D621" s="307"/>
      <c r="E621" s="307"/>
      <c r="F621" s="308"/>
      <c r="G621" s="308"/>
      <c r="H621" s="308"/>
      <c r="I621" s="309"/>
      <c r="J621" s="309"/>
      <c r="K621" s="307"/>
      <c r="L621" s="150"/>
      <c r="AK621" s="132"/>
      <c r="AL621" s="132"/>
    </row>
    <row r="622" spans="1:38" s="131" customFormat="1">
      <c r="A622" s="247"/>
      <c r="B622" s="278"/>
      <c r="C622" s="769"/>
      <c r="D622" s="307"/>
      <c r="E622" s="307"/>
      <c r="F622" s="308"/>
      <c r="G622" s="308"/>
      <c r="H622" s="308"/>
      <c r="I622" s="309"/>
      <c r="J622" s="309"/>
      <c r="K622" s="307"/>
      <c r="L622" s="150"/>
      <c r="AK622" s="132"/>
      <c r="AL622" s="132"/>
    </row>
    <row r="623" spans="1:38" s="131" customFormat="1">
      <c r="A623" s="247"/>
      <c r="B623" s="278"/>
      <c r="C623" s="769"/>
      <c r="D623" s="307"/>
      <c r="E623" s="307"/>
      <c r="F623" s="308"/>
      <c r="G623" s="308"/>
      <c r="H623" s="308"/>
      <c r="I623" s="309"/>
      <c r="J623" s="309"/>
      <c r="K623" s="307"/>
      <c r="L623" s="150"/>
      <c r="AK623" s="132"/>
      <c r="AL623" s="132"/>
    </row>
    <row r="624" spans="1:38" s="131" customFormat="1">
      <c r="A624" s="247"/>
      <c r="B624" s="278"/>
      <c r="C624" s="769"/>
      <c r="D624" s="307"/>
      <c r="E624" s="307"/>
      <c r="F624" s="308"/>
      <c r="G624" s="308"/>
      <c r="H624" s="308"/>
      <c r="I624" s="309"/>
      <c r="J624" s="309"/>
      <c r="K624" s="307"/>
      <c r="L624" s="150"/>
      <c r="AK624" s="132"/>
      <c r="AL624" s="132"/>
    </row>
    <row r="625" spans="1:38" s="131" customFormat="1">
      <c r="A625" s="247"/>
      <c r="B625" s="278"/>
      <c r="C625" s="769"/>
      <c r="D625" s="307"/>
      <c r="E625" s="307"/>
      <c r="F625" s="308"/>
      <c r="G625" s="308"/>
      <c r="H625" s="308"/>
      <c r="I625" s="309"/>
      <c r="J625" s="309"/>
      <c r="K625" s="307"/>
      <c r="L625" s="150"/>
      <c r="AK625" s="132"/>
      <c r="AL625" s="132"/>
    </row>
    <row r="626" spans="1:38" s="131" customFormat="1">
      <c r="A626" s="247"/>
      <c r="B626" s="278"/>
      <c r="C626" s="769"/>
      <c r="D626" s="307"/>
      <c r="E626" s="307"/>
      <c r="F626" s="308"/>
      <c r="G626" s="308"/>
      <c r="H626" s="308"/>
      <c r="I626" s="309"/>
      <c r="J626" s="309"/>
      <c r="K626" s="307"/>
      <c r="L626" s="150"/>
      <c r="AK626" s="132"/>
      <c r="AL626" s="132"/>
    </row>
    <row r="627" spans="1:38" s="131" customFormat="1">
      <c r="A627" s="247"/>
      <c r="B627" s="278"/>
      <c r="C627" s="769"/>
      <c r="D627" s="307"/>
      <c r="E627" s="307"/>
      <c r="F627" s="308"/>
      <c r="G627" s="308"/>
      <c r="H627" s="308"/>
      <c r="I627" s="309"/>
      <c r="J627" s="309"/>
      <c r="K627" s="307"/>
      <c r="L627" s="150"/>
      <c r="AK627" s="132"/>
      <c r="AL627" s="132"/>
    </row>
    <row r="628" spans="1:38" s="131" customFormat="1">
      <c r="A628" s="247"/>
      <c r="B628" s="278"/>
      <c r="C628" s="769"/>
      <c r="D628" s="307"/>
      <c r="E628" s="307"/>
      <c r="F628" s="308"/>
      <c r="G628" s="308"/>
      <c r="H628" s="308"/>
      <c r="I628" s="309"/>
      <c r="J628" s="309"/>
      <c r="K628" s="307"/>
      <c r="L628" s="150"/>
      <c r="AK628" s="132"/>
      <c r="AL628" s="132"/>
    </row>
    <row r="629" spans="1:38" s="131" customFormat="1">
      <c r="A629" s="247"/>
      <c r="B629" s="278"/>
      <c r="C629" s="769"/>
      <c r="D629" s="307"/>
      <c r="E629" s="307"/>
      <c r="F629" s="308"/>
      <c r="G629" s="308"/>
      <c r="H629" s="308"/>
      <c r="I629" s="309"/>
      <c r="J629" s="309"/>
      <c r="K629" s="307"/>
      <c r="L629" s="150"/>
      <c r="AK629" s="132"/>
      <c r="AL629" s="132"/>
    </row>
    <row r="630" spans="1:38" s="131" customFormat="1">
      <c r="A630" s="247"/>
      <c r="B630" s="278"/>
      <c r="C630" s="769"/>
      <c r="D630" s="307"/>
      <c r="E630" s="307"/>
      <c r="F630" s="308"/>
      <c r="G630" s="308"/>
      <c r="H630" s="308"/>
      <c r="I630" s="309"/>
      <c r="J630" s="309"/>
      <c r="K630" s="307"/>
      <c r="L630" s="150"/>
      <c r="AK630" s="132"/>
      <c r="AL630" s="132"/>
    </row>
    <row r="631" spans="1:38" s="131" customFormat="1">
      <c r="A631" s="247"/>
      <c r="B631" s="278"/>
      <c r="C631" s="769"/>
      <c r="D631" s="307"/>
      <c r="E631" s="307"/>
      <c r="F631" s="308"/>
      <c r="G631" s="308"/>
      <c r="H631" s="308"/>
      <c r="I631" s="309"/>
      <c r="J631" s="309"/>
      <c r="K631" s="307"/>
      <c r="L631" s="150"/>
      <c r="AK631" s="132"/>
      <c r="AL631" s="132"/>
    </row>
    <row r="632" spans="1:38" s="131" customFormat="1">
      <c r="A632" s="247"/>
      <c r="B632" s="278"/>
      <c r="C632" s="769"/>
      <c r="D632" s="307"/>
      <c r="E632" s="307"/>
      <c r="F632" s="308"/>
      <c r="G632" s="308"/>
      <c r="H632" s="308"/>
      <c r="I632" s="309"/>
      <c r="J632" s="309"/>
      <c r="K632" s="307"/>
      <c r="L632" s="150"/>
      <c r="AK632" s="132"/>
      <c r="AL632" s="132"/>
    </row>
    <row r="633" spans="1:38" s="131" customFormat="1">
      <c r="A633" s="247"/>
      <c r="B633" s="278"/>
      <c r="C633" s="769"/>
      <c r="D633" s="307"/>
      <c r="E633" s="307"/>
      <c r="F633" s="308"/>
      <c r="G633" s="308"/>
      <c r="H633" s="308"/>
      <c r="I633" s="309"/>
      <c r="J633" s="309"/>
      <c r="K633" s="307"/>
      <c r="L633" s="150"/>
      <c r="AK633" s="132"/>
      <c r="AL633" s="132"/>
    </row>
    <row r="634" spans="1:38" s="131" customFormat="1">
      <c r="A634" s="247"/>
      <c r="B634" s="278"/>
      <c r="C634" s="769"/>
      <c r="D634" s="307"/>
      <c r="E634" s="307"/>
      <c r="F634" s="308"/>
      <c r="G634" s="308"/>
      <c r="H634" s="308"/>
      <c r="I634" s="309"/>
      <c r="J634" s="309"/>
      <c r="K634" s="307"/>
      <c r="L634" s="150"/>
      <c r="AK634" s="132"/>
      <c r="AL634" s="132"/>
    </row>
    <row r="635" spans="1:38" s="131" customFormat="1">
      <c r="A635" s="247"/>
      <c r="B635" s="278"/>
      <c r="C635" s="769"/>
      <c r="D635" s="307"/>
      <c r="E635" s="307"/>
      <c r="F635" s="308"/>
      <c r="G635" s="308"/>
      <c r="H635" s="308"/>
      <c r="I635" s="309"/>
      <c r="J635" s="309"/>
      <c r="K635" s="307"/>
      <c r="L635" s="150"/>
      <c r="AK635" s="132"/>
      <c r="AL635" s="132"/>
    </row>
    <row r="636" spans="1:38" s="131" customFormat="1">
      <c r="A636" s="247"/>
      <c r="B636" s="278"/>
      <c r="C636" s="769"/>
      <c r="D636" s="307"/>
      <c r="E636" s="307"/>
      <c r="F636" s="308"/>
      <c r="G636" s="308"/>
      <c r="H636" s="308"/>
      <c r="I636" s="309"/>
      <c r="J636" s="309"/>
      <c r="K636" s="307"/>
      <c r="L636" s="150"/>
      <c r="AK636" s="132"/>
      <c r="AL636" s="132"/>
    </row>
    <row r="637" spans="1:38" s="131" customFormat="1">
      <c r="A637" s="247"/>
      <c r="B637" s="278"/>
      <c r="C637" s="769"/>
      <c r="D637" s="307"/>
      <c r="E637" s="307"/>
      <c r="F637" s="308"/>
      <c r="G637" s="308"/>
      <c r="H637" s="308"/>
      <c r="I637" s="309"/>
      <c r="J637" s="309"/>
      <c r="K637" s="307"/>
      <c r="L637" s="150"/>
      <c r="AK637" s="132"/>
      <c r="AL637" s="132"/>
    </row>
    <row r="638" spans="1:38" s="131" customFormat="1">
      <c r="A638" s="247"/>
      <c r="B638" s="278"/>
      <c r="C638" s="769"/>
      <c r="D638" s="307"/>
      <c r="E638" s="307"/>
      <c r="F638" s="308"/>
      <c r="G638" s="308"/>
      <c r="H638" s="308"/>
      <c r="I638" s="309"/>
      <c r="J638" s="309"/>
      <c r="K638" s="307"/>
      <c r="L638" s="150"/>
      <c r="AK638" s="132"/>
      <c r="AL638" s="132"/>
    </row>
    <row r="639" spans="1:38" s="131" customFormat="1">
      <c r="A639" s="247"/>
      <c r="B639" s="278"/>
      <c r="C639" s="769"/>
      <c r="D639" s="307"/>
      <c r="E639" s="307"/>
      <c r="F639" s="308"/>
      <c r="G639" s="308"/>
      <c r="H639" s="308"/>
      <c r="I639" s="309"/>
      <c r="J639" s="309"/>
      <c r="K639" s="307"/>
      <c r="L639" s="150"/>
      <c r="AK639" s="132"/>
      <c r="AL639" s="132"/>
    </row>
    <row r="640" spans="1:38" s="131" customFormat="1">
      <c r="A640" s="247"/>
      <c r="B640" s="278"/>
      <c r="C640" s="769"/>
      <c r="D640" s="307"/>
      <c r="E640" s="307"/>
      <c r="F640" s="308"/>
      <c r="G640" s="308"/>
      <c r="H640" s="308"/>
      <c r="I640" s="309"/>
      <c r="J640" s="309"/>
      <c r="K640" s="307"/>
      <c r="L640" s="150"/>
      <c r="AK640" s="132"/>
      <c r="AL640" s="132"/>
    </row>
    <row r="641" spans="1:38" s="131" customFormat="1">
      <c r="A641" s="247"/>
      <c r="B641" s="278"/>
      <c r="C641" s="769"/>
      <c r="D641" s="307"/>
      <c r="E641" s="307"/>
      <c r="F641" s="308"/>
      <c r="G641" s="308"/>
      <c r="H641" s="308"/>
      <c r="I641" s="309"/>
      <c r="J641" s="309"/>
      <c r="K641" s="307"/>
      <c r="L641" s="150"/>
      <c r="AK641" s="132"/>
      <c r="AL641" s="132"/>
    </row>
    <row r="642" spans="1:38" s="131" customFormat="1">
      <c r="A642" s="247"/>
      <c r="B642" s="278"/>
      <c r="C642" s="769"/>
      <c r="D642" s="307"/>
      <c r="E642" s="307"/>
      <c r="F642" s="308"/>
      <c r="G642" s="308"/>
      <c r="H642" s="308"/>
      <c r="I642" s="309"/>
      <c r="J642" s="309"/>
      <c r="K642" s="307"/>
      <c r="L642" s="150"/>
      <c r="AK642" s="132"/>
      <c r="AL642" s="132"/>
    </row>
    <row r="643" spans="1:38" s="131" customFormat="1">
      <c r="A643" s="247"/>
      <c r="B643" s="278"/>
      <c r="C643" s="769"/>
      <c r="D643" s="307"/>
      <c r="E643" s="307"/>
      <c r="F643" s="308"/>
      <c r="G643" s="308"/>
      <c r="H643" s="308"/>
      <c r="I643" s="309"/>
      <c r="J643" s="309"/>
      <c r="K643" s="307"/>
      <c r="L643" s="150"/>
      <c r="AK643" s="132"/>
      <c r="AL643" s="132"/>
    </row>
    <row r="644" spans="1:38" s="131" customFormat="1">
      <c r="A644" s="247"/>
      <c r="B644" s="278"/>
      <c r="C644" s="769"/>
      <c r="D644" s="307"/>
      <c r="E644" s="307"/>
      <c r="F644" s="308"/>
      <c r="G644" s="308"/>
      <c r="H644" s="308"/>
      <c r="I644" s="309"/>
      <c r="J644" s="309"/>
      <c r="K644" s="307"/>
      <c r="L644" s="150"/>
      <c r="AK644" s="132"/>
      <c r="AL644" s="132"/>
    </row>
    <row r="645" spans="1:38" s="131" customFormat="1">
      <c r="A645" s="247"/>
      <c r="B645" s="278"/>
      <c r="C645" s="769"/>
      <c r="D645" s="307"/>
      <c r="E645" s="307"/>
      <c r="F645" s="308"/>
      <c r="G645" s="308"/>
      <c r="H645" s="308"/>
      <c r="I645" s="309"/>
      <c r="J645" s="309"/>
      <c r="K645" s="307"/>
      <c r="L645" s="150"/>
      <c r="AK645" s="132"/>
      <c r="AL645" s="132"/>
    </row>
    <row r="646" spans="1:38" s="131" customFormat="1">
      <c r="A646" s="247"/>
      <c r="B646" s="278"/>
      <c r="C646" s="769"/>
      <c r="D646" s="307"/>
      <c r="E646" s="307"/>
      <c r="F646" s="308"/>
      <c r="G646" s="308"/>
      <c r="H646" s="308"/>
      <c r="I646" s="309"/>
      <c r="J646" s="309"/>
      <c r="K646" s="307"/>
      <c r="L646" s="150"/>
      <c r="AK646" s="132"/>
      <c r="AL646" s="132"/>
    </row>
    <row r="647" spans="1:38" s="131" customFormat="1">
      <c r="A647" s="247"/>
      <c r="B647" s="278"/>
      <c r="C647" s="769"/>
      <c r="D647" s="307"/>
      <c r="E647" s="307"/>
      <c r="F647" s="308"/>
      <c r="G647" s="308"/>
      <c r="H647" s="308"/>
      <c r="I647" s="309"/>
      <c r="J647" s="309"/>
      <c r="K647" s="307"/>
      <c r="L647" s="150"/>
      <c r="AK647" s="132"/>
      <c r="AL647" s="132"/>
    </row>
    <row r="648" spans="1:38" s="131" customFormat="1">
      <c r="A648" s="247"/>
      <c r="B648" s="278"/>
      <c r="C648" s="769"/>
      <c r="D648" s="307"/>
      <c r="E648" s="307"/>
      <c r="F648" s="308"/>
      <c r="G648" s="308"/>
      <c r="H648" s="308"/>
      <c r="I648" s="309"/>
      <c r="J648" s="309"/>
      <c r="K648" s="307"/>
      <c r="L648" s="150"/>
      <c r="AK648" s="132"/>
      <c r="AL648" s="132"/>
    </row>
    <row r="649" spans="1:38" s="131" customFormat="1">
      <c r="A649" s="247"/>
      <c r="B649" s="278"/>
      <c r="C649" s="769"/>
      <c r="D649" s="307"/>
      <c r="E649" s="307"/>
      <c r="F649" s="308"/>
      <c r="G649" s="308"/>
      <c r="H649" s="308"/>
      <c r="I649" s="309"/>
      <c r="J649" s="309"/>
      <c r="K649" s="307"/>
      <c r="L649" s="150"/>
      <c r="AK649" s="132"/>
      <c r="AL649" s="132"/>
    </row>
    <row r="650" spans="1:38" s="131" customFormat="1">
      <c r="A650" s="247"/>
      <c r="B650" s="278"/>
      <c r="C650" s="769"/>
      <c r="D650" s="307"/>
      <c r="E650" s="307"/>
      <c r="F650" s="308"/>
      <c r="G650" s="308"/>
      <c r="H650" s="308"/>
      <c r="I650" s="309"/>
      <c r="J650" s="309"/>
      <c r="K650" s="307"/>
      <c r="L650" s="150"/>
      <c r="AK650" s="132"/>
      <c r="AL650" s="132"/>
    </row>
    <row r="651" spans="1:38" s="131" customFormat="1">
      <c r="A651" s="247"/>
      <c r="B651" s="278"/>
      <c r="C651" s="769"/>
      <c r="D651" s="307"/>
      <c r="E651" s="307"/>
      <c r="F651" s="308"/>
      <c r="G651" s="308"/>
      <c r="H651" s="308"/>
      <c r="I651" s="309"/>
      <c r="J651" s="309"/>
      <c r="K651" s="307"/>
      <c r="L651" s="150"/>
      <c r="AK651" s="132"/>
      <c r="AL651" s="132"/>
    </row>
    <row r="652" spans="1:38" s="131" customFormat="1">
      <c r="A652" s="247"/>
      <c r="B652" s="278"/>
      <c r="C652" s="769"/>
      <c r="D652" s="307"/>
      <c r="E652" s="307"/>
      <c r="F652" s="308"/>
      <c r="G652" s="308"/>
      <c r="H652" s="308"/>
      <c r="I652" s="309"/>
      <c r="J652" s="309"/>
      <c r="K652" s="307"/>
      <c r="L652" s="150"/>
      <c r="AK652" s="132"/>
      <c r="AL652" s="132"/>
    </row>
    <row r="653" spans="1:38" s="131" customFormat="1">
      <c r="A653" s="247"/>
      <c r="B653" s="278"/>
      <c r="C653" s="769"/>
      <c r="D653" s="307"/>
      <c r="E653" s="307"/>
      <c r="F653" s="308"/>
      <c r="G653" s="308"/>
      <c r="H653" s="308"/>
      <c r="I653" s="309"/>
      <c r="J653" s="309"/>
      <c r="K653" s="307"/>
      <c r="L653" s="150"/>
      <c r="AK653" s="132"/>
      <c r="AL653" s="132"/>
    </row>
    <row r="654" spans="1:38" s="131" customFormat="1">
      <c r="A654" s="247"/>
      <c r="B654" s="278"/>
      <c r="C654" s="769"/>
      <c r="D654" s="307"/>
      <c r="E654" s="307"/>
      <c r="F654" s="308"/>
      <c r="G654" s="308"/>
      <c r="H654" s="308"/>
      <c r="I654" s="309"/>
      <c r="J654" s="309"/>
      <c r="K654" s="307"/>
      <c r="L654" s="150"/>
      <c r="AK654" s="132"/>
      <c r="AL654" s="132"/>
    </row>
    <row r="655" spans="1:38" s="131" customFormat="1">
      <c r="A655" s="247"/>
      <c r="B655" s="278"/>
      <c r="C655" s="769"/>
      <c r="D655" s="307"/>
      <c r="E655" s="307"/>
      <c r="F655" s="308"/>
      <c r="G655" s="308"/>
      <c r="H655" s="308"/>
      <c r="I655" s="309"/>
      <c r="J655" s="309"/>
      <c r="K655" s="307"/>
      <c r="L655" s="150"/>
      <c r="AK655" s="132"/>
      <c r="AL655" s="132"/>
    </row>
    <row r="656" spans="1:38" s="131" customFormat="1">
      <c r="A656" s="247"/>
      <c r="B656" s="278"/>
      <c r="C656" s="769"/>
      <c r="D656" s="307"/>
      <c r="E656" s="307"/>
      <c r="F656" s="308"/>
      <c r="G656" s="308"/>
      <c r="H656" s="308"/>
      <c r="I656" s="309"/>
      <c r="J656" s="309"/>
      <c r="K656" s="307"/>
      <c r="L656" s="150"/>
      <c r="AK656" s="132"/>
      <c r="AL656" s="132"/>
    </row>
    <row r="657" spans="1:38" s="131" customFormat="1">
      <c r="A657" s="247"/>
      <c r="B657" s="278"/>
      <c r="C657" s="769"/>
      <c r="D657" s="307"/>
      <c r="E657" s="307"/>
      <c r="F657" s="308"/>
      <c r="G657" s="308"/>
      <c r="H657" s="308"/>
      <c r="I657" s="309"/>
      <c r="J657" s="309"/>
      <c r="K657" s="307"/>
      <c r="L657" s="150"/>
      <c r="AK657" s="132"/>
      <c r="AL657" s="132"/>
    </row>
    <row r="658" spans="1:38" s="131" customFormat="1">
      <c r="A658" s="247"/>
      <c r="B658" s="278"/>
      <c r="C658" s="769"/>
      <c r="D658" s="307"/>
      <c r="E658" s="307"/>
      <c r="F658" s="308"/>
      <c r="G658" s="308"/>
      <c r="H658" s="308"/>
      <c r="I658" s="309"/>
      <c r="J658" s="309"/>
      <c r="K658" s="307"/>
      <c r="L658" s="150"/>
      <c r="AK658" s="132"/>
      <c r="AL658" s="132"/>
    </row>
    <row r="659" spans="1:38" s="131" customFormat="1">
      <c r="A659" s="247"/>
      <c r="B659" s="278"/>
      <c r="C659" s="769"/>
      <c r="D659" s="307"/>
      <c r="E659" s="307"/>
      <c r="F659" s="308"/>
      <c r="G659" s="308"/>
      <c r="H659" s="308"/>
      <c r="I659" s="309"/>
      <c r="J659" s="309"/>
      <c r="K659" s="307"/>
      <c r="L659" s="150"/>
      <c r="AK659" s="132"/>
      <c r="AL659" s="132"/>
    </row>
    <row r="660" spans="1:38" s="131" customFormat="1">
      <c r="A660" s="247"/>
      <c r="B660" s="278"/>
      <c r="C660" s="769"/>
      <c r="D660" s="307"/>
      <c r="E660" s="307"/>
      <c r="F660" s="308"/>
      <c r="G660" s="308"/>
      <c r="H660" s="308"/>
      <c r="I660" s="309"/>
      <c r="J660" s="309"/>
      <c r="K660" s="307"/>
      <c r="L660" s="150"/>
      <c r="AK660" s="132"/>
      <c r="AL660" s="132"/>
    </row>
    <row r="661" spans="1:38" s="131" customFormat="1">
      <c r="A661" s="247"/>
      <c r="B661" s="278"/>
      <c r="C661" s="769"/>
      <c r="D661" s="307"/>
      <c r="E661" s="307"/>
      <c r="F661" s="308"/>
      <c r="G661" s="308"/>
      <c r="H661" s="308"/>
      <c r="I661" s="309"/>
      <c r="J661" s="309"/>
      <c r="K661" s="307"/>
      <c r="L661" s="150"/>
      <c r="AK661" s="132"/>
      <c r="AL661" s="132"/>
    </row>
    <row r="662" spans="1:38" s="131" customFormat="1">
      <c r="A662" s="247"/>
      <c r="B662" s="278"/>
      <c r="C662" s="769"/>
      <c r="D662" s="307"/>
      <c r="E662" s="307"/>
      <c r="F662" s="308"/>
      <c r="G662" s="308"/>
      <c r="H662" s="308"/>
      <c r="I662" s="309"/>
      <c r="J662" s="309"/>
      <c r="K662" s="307"/>
      <c r="L662" s="150"/>
      <c r="AK662" s="132"/>
      <c r="AL662" s="132"/>
    </row>
    <row r="663" spans="1:38" s="131" customFormat="1">
      <c r="A663" s="247"/>
      <c r="B663" s="278"/>
      <c r="C663" s="769"/>
      <c r="D663" s="307"/>
      <c r="E663" s="307"/>
      <c r="F663" s="308"/>
      <c r="G663" s="308"/>
      <c r="H663" s="308"/>
      <c r="I663" s="309"/>
      <c r="J663" s="309"/>
      <c r="K663" s="307"/>
      <c r="L663" s="150"/>
      <c r="AK663" s="132"/>
      <c r="AL663" s="132"/>
    </row>
    <row r="664" spans="1:38" s="131" customFormat="1">
      <c r="A664" s="247"/>
      <c r="B664" s="278"/>
      <c r="C664" s="769"/>
      <c r="D664" s="307"/>
      <c r="E664" s="307"/>
      <c r="F664" s="308"/>
      <c r="G664" s="308"/>
      <c r="H664" s="308"/>
      <c r="I664" s="309"/>
      <c r="J664" s="309"/>
      <c r="K664" s="307"/>
      <c r="L664" s="150"/>
      <c r="AK664" s="132"/>
      <c r="AL664" s="132"/>
    </row>
    <row r="665" spans="1:38" s="131" customFormat="1">
      <c r="A665" s="247"/>
      <c r="B665" s="278"/>
      <c r="C665" s="769"/>
      <c r="D665" s="307"/>
      <c r="E665" s="307"/>
      <c r="F665" s="308"/>
      <c r="G665" s="308"/>
      <c r="H665" s="308"/>
      <c r="I665" s="309"/>
      <c r="J665" s="309"/>
      <c r="K665" s="307"/>
      <c r="L665" s="150"/>
      <c r="AK665" s="132"/>
      <c r="AL665" s="132"/>
    </row>
    <row r="666" spans="1:38" s="131" customFormat="1">
      <c r="A666" s="247"/>
      <c r="B666" s="278"/>
      <c r="C666" s="769"/>
      <c r="D666" s="307"/>
      <c r="E666" s="307"/>
      <c r="F666" s="308"/>
      <c r="G666" s="308"/>
      <c r="H666" s="308"/>
      <c r="I666" s="309"/>
      <c r="J666" s="309"/>
      <c r="K666" s="307"/>
      <c r="L666" s="150"/>
      <c r="AK666" s="132"/>
      <c r="AL666" s="132"/>
    </row>
    <row r="667" spans="1:38" s="131" customFormat="1">
      <c r="A667" s="247"/>
      <c r="B667" s="278"/>
      <c r="C667" s="769"/>
      <c r="D667" s="307"/>
      <c r="E667" s="307"/>
      <c r="F667" s="308"/>
      <c r="G667" s="308"/>
      <c r="H667" s="308"/>
      <c r="I667" s="309"/>
      <c r="J667" s="309"/>
      <c r="K667" s="307"/>
      <c r="L667" s="150"/>
      <c r="AK667" s="132"/>
      <c r="AL667" s="132"/>
    </row>
    <row r="668" spans="1:38" s="131" customFormat="1">
      <c r="A668" s="247"/>
      <c r="B668" s="278"/>
      <c r="C668" s="769"/>
      <c r="D668" s="307"/>
      <c r="E668" s="307"/>
      <c r="F668" s="308"/>
      <c r="G668" s="308"/>
      <c r="H668" s="308"/>
      <c r="I668" s="309"/>
      <c r="J668" s="309"/>
      <c r="K668" s="307"/>
      <c r="L668" s="150"/>
      <c r="AK668" s="132"/>
      <c r="AL668" s="132"/>
    </row>
    <row r="669" spans="1:38" s="131" customFormat="1">
      <c r="A669" s="247"/>
      <c r="B669" s="278"/>
      <c r="C669" s="769"/>
      <c r="D669" s="307"/>
      <c r="E669" s="307"/>
      <c r="F669" s="308"/>
      <c r="G669" s="308"/>
      <c r="H669" s="308"/>
      <c r="I669" s="309"/>
      <c r="J669" s="309"/>
      <c r="K669" s="307"/>
      <c r="L669" s="150"/>
      <c r="AK669" s="132"/>
      <c r="AL669" s="132"/>
    </row>
    <row r="670" spans="1:38" s="131" customFormat="1">
      <c r="A670" s="247"/>
      <c r="B670" s="278"/>
      <c r="C670" s="769"/>
      <c r="D670" s="307"/>
      <c r="E670" s="307"/>
      <c r="F670" s="308"/>
      <c r="G670" s="308"/>
      <c r="H670" s="308"/>
      <c r="I670" s="309"/>
      <c r="J670" s="309"/>
      <c r="K670" s="307"/>
      <c r="L670" s="150"/>
      <c r="AK670" s="132"/>
      <c r="AL670" s="132"/>
    </row>
    <row r="671" spans="1:38" s="131" customFormat="1">
      <c r="A671" s="247"/>
      <c r="B671" s="278"/>
      <c r="C671" s="769"/>
      <c r="D671" s="307"/>
      <c r="E671" s="307"/>
      <c r="F671" s="308"/>
      <c r="G671" s="308"/>
      <c r="H671" s="308"/>
      <c r="I671" s="309"/>
      <c r="J671" s="309"/>
      <c r="K671" s="307"/>
      <c r="L671" s="150"/>
      <c r="AK671" s="132"/>
      <c r="AL671" s="132"/>
    </row>
    <row r="672" spans="1:38" s="131" customFormat="1">
      <c r="A672" s="247"/>
      <c r="B672" s="278"/>
      <c r="C672" s="769"/>
      <c r="D672" s="307"/>
      <c r="E672" s="307"/>
      <c r="F672" s="308"/>
      <c r="G672" s="308"/>
      <c r="H672" s="308"/>
      <c r="I672" s="309"/>
      <c r="J672" s="309"/>
      <c r="K672" s="307"/>
      <c r="L672" s="150"/>
      <c r="AK672" s="132"/>
      <c r="AL672" s="132"/>
    </row>
    <row r="673" spans="1:38" s="131" customFormat="1">
      <c r="A673" s="247"/>
      <c r="B673" s="278"/>
      <c r="C673" s="769"/>
      <c r="D673" s="307"/>
      <c r="E673" s="307"/>
      <c r="F673" s="308"/>
      <c r="G673" s="308"/>
      <c r="H673" s="308"/>
      <c r="I673" s="309"/>
      <c r="J673" s="309"/>
      <c r="K673" s="307"/>
      <c r="L673" s="150"/>
      <c r="AK673" s="132"/>
      <c r="AL673" s="132"/>
    </row>
    <row r="674" spans="1:38" s="131" customFormat="1">
      <c r="A674" s="247"/>
      <c r="B674" s="278"/>
      <c r="C674" s="769"/>
      <c r="D674" s="307"/>
      <c r="E674" s="307"/>
      <c r="F674" s="308"/>
      <c r="G674" s="308"/>
      <c r="H674" s="308"/>
      <c r="I674" s="309"/>
      <c r="J674" s="309"/>
      <c r="K674" s="307"/>
      <c r="L674" s="150"/>
      <c r="AK674" s="132"/>
      <c r="AL674" s="132"/>
    </row>
    <row r="675" spans="1:38" s="131" customFormat="1">
      <c r="A675" s="247"/>
      <c r="B675" s="278"/>
      <c r="C675" s="769"/>
      <c r="D675" s="307"/>
      <c r="E675" s="307"/>
      <c r="F675" s="308"/>
      <c r="G675" s="308"/>
      <c r="H675" s="308"/>
      <c r="I675" s="309"/>
      <c r="J675" s="309"/>
      <c r="K675" s="307"/>
      <c r="L675" s="150"/>
      <c r="AK675" s="132"/>
      <c r="AL675" s="132"/>
    </row>
    <row r="676" spans="1:38" s="131" customFormat="1">
      <c r="A676" s="247"/>
      <c r="B676" s="278"/>
      <c r="C676" s="769"/>
      <c r="D676" s="307"/>
      <c r="E676" s="307"/>
      <c r="F676" s="308"/>
      <c r="G676" s="308"/>
      <c r="H676" s="308"/>
      <c r="I676" s="309"/>
      <c r="J676" s="309"/>
      <c r="K676" s="307"/>
      <c r="L676" s="150"/>
      <c r="AK676" s="132"/>
      <c r="AL676" s="132"/>
    </row>
    <row r="677" spans="1:38" s="131" customFormat="1">
      <c r="A677" s="247"/>
      <c r="B677" s="278"/>
      <c r="C677" s="769"/>
      <c r="D677" s="307"/>
      <c r="E677" s="307"/>
      <c r="F677" s="308"/>
      <c r="G677" s="308"/>
      <c r="H677" s="308"/>
      <c r="I677" s="309"/>
      <c r="J677" s="309"/>
      <c r="K677" s="307"/>
      <c r="L677" s="150"/>
      <c r="AK677" s="132"/>
      <c r="AL677" s="132"/>
    </row>
    <row r="678" spans="1:38" s="131" customFormat="1">
      <c r="A678" s="247"/>
      <c r="B678" s="278"/>
      <c r="C678" s="769"/>
      <c r="D678" s="307"/>
      <c r="E678" s="307"/>
      <c r="F678" s="308"/>
      <c r="G678" s="308"/>
      <c r="H678" s="308"/>
      <c r="I678" s="309"/>
      <c r="J678" s="309"/>
      <c r="K678" s="307"/>
      <c r="L678" s="150"/>
      <c r="AK678" s="132"/>
      <c r="AL678" s="132"/>
    </row>
    <row r="679" spans="1:38" s="131" customFormat="1">
      <c r="A679" s="247"/>
      <c r="B679" s="278"/>
      <c r="C679" s="769"/>
      <c r="D679" s="307"/>
      <c r="E679" s="307"/>
      <c r="F679" s="308"/>
      <c r="G679" s="308"/>
      <c r="H679" s="308"/>
      <c r="I679" s="309"/>
      <c r="J679" s="309"/>
      <c r="K679" s="307"/>
      <c r="L679" s="150"/>
      <c r="AK679" s="132"/>
      <c r="AL679" s="132"/>
    </row>
    <row r="680" spans="1:38" s="131" customFormat="1">
      <c r="A680" s="247"/>
      <c r="B680" s="278"/>
      <c r="C680" s="769"/>
      <c r="D680" s="307"/>
      <c r="E680" s="307"/>
      <c r="F680" s="308"/>
      <c r="G680" s="308"/>
      <c r="H680" s="308"/>
      <c r="I680" s="309"/>
      <c r="J680" s="309"/>
      <c r="K680" s="307"/>
      <c r="L680" s="150"/>
      <c r="AK680" s="132"/>
      <c r="AL680" s="132"/>
    </row>
    <row r="681" spans="1:38" s="131" customFormat="1">
      <c r="A681" s="247"/>
      <c r="B681" s="278"/>
      <c r="C681" s="769"/>
      <c r="D681" s="307"/>
      <c r="E681" s="307"/>
      <c r="F681" s="308"/>
      <c r="G681" s="308"/>
      <c r="H681" s="308"/>
      <c r="I681" s="309"/>
      <c r="J681" s="309"/>
      <c r="K681" s="307"/>
      <c r="L681" s="150"/>
      <c r="AK681" s="132"/>
      <c r="AL681" s="132"/>
    </row>
    <row r="682" spans="1:38" s="131" customFormat="1">
      <c r="A682" s="247"/>
      <c r="B682" s="278"/>
      <c r="C682" s="769"/>
      <c r="D682" s="307"/>
      <c r="E682" s="307"/>
      <c r="F682" s="308"/>
      <c r="G682" s="308"/>
      <c r="H682" s="308"/>
      <c r="I682" s="309"/>
      <c r="J682" s="309"/>
      <c r="K682" s="307"/>
      <c r="L682" s="150"/>
      <c r="AK682" s="132"/>
      <c r="AL682" s="132"/>
    </row>
    <row r="683" spans="1:38" s="131" customFormat="1">
      <c r="A683" s="247"/>
      <c r="B683" s="278"/>
      <c r="C683" s="769"/>
      <c r="D683" s="307"/>
      <c r="E683" s="307"/>
      <c r="F683" s="308"/>
      <c r="G683" s="308"/>
      <c r="H683" s="308"/>
      <c r="I683" s="309"/>
      <c r="J683" s="309"/>
      <c r="K683" s="307"/>
      <c r="L683" s="150"/>
      <c r="AK683" s="132"/>
      <c r="AL683" s="132"/>
    </row>
    <row r="684" spans="1:38" s="131" customFormat="1">
      <c r="A684" s="247"/>
      <c r="B684" s="278"/>
      <c r="C684" s="769"/>
      <c r="D684" s="307"/>
      <c r="E684" s="307"/>
      <c r="F684" s="308"/>
      <c r="G684" s="308"/>
      <c r="H684" s="308"/>
      <c r="I684" s="309"/>
      <c r="J684" s="309"/>
      <c r="K684" s="307"/>
      <c r="L684" s="150"/>
      <c r="AK684" s="132"/>
      <c r="AL684" s="132"/>
    </row>
    <row r="685" spans="1:38" s="131" customFormat="1">
      <c r="A685" s="247"/>
      <c r="B685" s="278"/>
      <c r="C685" s="769"/>
      <c r="D685" s="307"/>
      <c r="E685" s="307"/>
      <c r="F685" s="308"/>
      <c r="G685" s="308"/>
      <c r="H685" s="308"/>
      <c r="I685" s="309"/>
      <c r="J685" s="309"/>
      <c r="K685" s="307"/>
      <c r="L685" s="150"/>
      <c r="AK685" s="132"/>
      <c r="AL685" s="132"/>
    </row>
    <row r="686" spans="1:38" s="131" customFormat="1">
      <c r="A686" s="247"/>
      <c r="B686" s="278"/>
      <c r="C686" s="769"/>
      <c r="D686" s="307"/>
      <c r="E686" s="307"/>
      <c r="F686" s="308"/>
      <c r="G686" s="308"/>
      <c r="H686" s="308"/>
      <c r="I686" s="309"/>
      <c r="J686" s="309"/>
      <c r="K686" s="307"/>
      <c r="L686" s="150"/>
      <c r="AK686" s="132"/>
      <c r="AL686" s="132"/>
    </row>
    <row r="687" spans="1:38" s="131" customFormat="1">
      <c r="A687" s="247"/>
      <c r="B687" s="278"/>
      <c r="C687" s="769"/>
      <c r="D687" s="307"/>
      <c r="E687" s="307"/>
      <c r="F687" s="308"/>
      <c r="G687" s="308"/>
      <c r="H687" s="308"/>
      <c r="I687" s="309"/>
      <c r="J687" s="309"/>
      <c r="K687" s="307"/>
      <c r="L687" s="150"/>
      <c r="AK687" s="132"/>
      <c r="AL687" s="132"/>
    </row>
    <row r="688" spans="1:38" s="131" customFormat="1">
      <c r="A688" s="247"/>
      <c r="B688" s="278"/>
      <c r="C688" s="769"/>
      <c r="D688" s="307"/>
      <c r="E688" s="307"/>
      <c r="F688" s="308"/>
      <c r="G688" s="308"/>
      <c r="H688" s="308"/>
      <c r="I688" s="309"/>
      <c r="J688" s="309"/>
      <c r="K688" s="307"/>
      <c r="L688" s="150"/>
      <c r="AK688" s="132"/>
      <c r="AL688" s="132"/>
    </row>
    <row r="689" spans="1:38" s="131" customFormat="1">
      <c r="A689" s="247"/>
      <c r="B689" s="278"/>
      <c r="C689" s="769"/>
      <c r="D689" s="307"/>
      <c r="E689" s="307"/>
      <c r="F689" s="308"/>
      <c r="G689" s="308"/>
      <c r="H689" s="308"/>
      <c r="I689" s="309"/>
      <c r="J689" s="309"/>
      <c r="K689" s="307"/>
      <c r="L689" s="150"/>
      <c r="AK689" s="132"/>
      <c r="AL689" s="132"/>
    </row>
    <row r="690" spans="1:38" s="131" customFormat="1">
      <c r="A690" s="247"/>
      <c r="B690" s="278"/>
      <c r="C690" s="769"/>
      <c r="D690" s="307"/>
      <c r="E690" s="307"/>
      <c r="F690" s="308"/>
      <c r="G690" s="308"/>
      <c r="H690" s="308"/>
      <c r="I690" s="309"/>
      <c r="J690" s="309"/>
      <c r="K690" s="307"/>
      <c r="L690" s="150"/>
      <c r="AK690" s="132"/>
      <c r="AL690" s="132"/>
    </row>
    <row r="691" spans="1:38" s="131" customFormat="1">
      <c r="A691" s="247"/>
      <c r="B691" s="278"/>
      <c r="C691" s="769"/>
      <c r="D691" s="307"/>
      <c r="E691" s="307"/>
      <c r="F691" s="308"/>
      <c r="G691" s="308"/>
      <c r="H691" s="308"/>
      <c r="I691" s="309"/>
      <c r="J691" s="309"/>
      <c r="K691" s="307"/>
      <c r="L691" s="150"/>
      <c r="AK691" s="132"/>
      <c r="AL691" s="132"/>
    </row>
    <row r="692" spans="1:38" s="131" customFormat="1">
      <c r="A692" s="247"/>
      <c r="B692" s="278"/>
      <c r="C692" s="769"/>
      <c r="D692" s="307"/>
      <c r="E692" s="307"/>
      <c r="F692" s="308"/>
      <c r="G692" s="308"/>
      <c r="H692" s="308"/>
      <c r="I692" s="309"/>
      <c r="J692" s="309"/>
      <c r="K692" s="307"/>
      <c r="L692" s="150"/>
      <c r="AK692" s="132"/>
      <c r="AL692" s="132"/>
    </row>
    <row r="693" spans="1:38" s="131" customFormat="1">
      <c r="A693" s="247"/>
      <c r="B693" s="278"/>
      <c r="C693" s="769"/>
      <c r="D693" s="307"/>
      <c r="E693" s="307"/>
      <c r="F693" s="308"/>
      <c r="G693" s="308"/>
      <c r="H693" s="308"/>
      <c r="I693" s="309"/>
      <c r="J693" s="309"/>
      <c r="K693" s="307"/>
      <c r="L693" s="150"/>
      <c r="AK693" s="132"/>
      <c r="AL693" s="132"/>
    </row>
    <row r="694" spans="1:38" s="131" customFormat="1">
      <c r="A694" s="247"/>
      <c r="B694" s="278"/>
      <c r="C694" s="769"/>
      <c r="D694" s="307"/>
      <c r="E694" s="307"/>
      <c r="F694" s="308"/>
      <c r="G694" s="308"/>
      <c r="H694" s="308"/>
      <c r="I694" s="309"/>
      <c r="J694" s="309"/>
      <c r="K694" s="307"/>
      <c r="L694" s="150"/>
      <c r="AK694" s="132"/>
      <c r="AL694" s="132"/>
    </row>
    <row r="695" spans="1:38" s="131" customFormat="1">
      <c r="A695" s="247"/>
      <c r="B695" s="278"/>
      <c r="C695" s="769"/>
      <c r="D695" s="307"/>
      <c r="E695" s="307"/>
      <c r="F695" s="308"/>
      <c r="G695" s="308"/>
      <c r="H695" s="308"/>
      <c r="I695" s="309"/>
      <c r="J695" s="309"/>
      <c r="K695" s="307"/>
      <c r="L695" s="150"/>
      <c r="AK695" s="132"/>
      <c r="AL695" s="132"/>
    </row>
    <row r="696" spans="1:38" s="131" customFormat="1">
      <c r="A696" s="247"/>
      <c r="B696" s="278"/>
      <c r="C696" s="769"/>
      <c r="D696" s="307"/>
      <c r="E696" s="307"/>
      <c r="F696" s="308"/>
      <c r="G696" s="308"/>
      <c r="H696" s="308"/>
      <c r="I696" s="309"/>
      <c r="J696" s="309"/>
      <c r="K696" s="307"/>
      <c r="L696" s="150"/>
      <c r="AK696" s="132"/>
      <c r="AL696" s="132"/>
    </row>
    <row r="697" spans="1:38" s="131" customFormat="1">
      <c r="A697" s="247"/>
      <c r="B697" s="278"/>
      <c r="C697" s="769"/>
      <c r="D697" s="307"/>
      <c r="E697" s="307"/>
      <c r="F697" s="308"/>
      <c r="G697" s="308"/>
      <c r="H697" s="308"/>
      <c r="I697" s="309"/>
      <c r="J697" s="309"/>
      <c r="K697" s="307"/>
      <c r="L697" s="150"/>
      <c r="AK697" s="132"/>
      <c r="AL697" s="132"/>
    </row>
    <row r="698" spans="1:38" s="131" customFormat="1">
      <c r="A698" s="247"/>
      <c r="B698" s="278"/>
      <c r="C698" s="769"/>
      <c r="D698" s="307"/>
      <c r="E698" s="307"/>
      <c r="F698" s="308"/>
      <c r="G698" s="308"/>
      <c r="H698" s="308"/>
      <c r="I698" s="309"/>
      <c r="J698" s="309"/>
      <c r="K698" s="307"/>
      <c r="L698" s="150"/>
      <c r="AK698" s="132"/>
      <c r="AL698" s="132"/>
    </row>
    <row r="699" spans="1:38" s="131" customFormat="1">
      <c r="A699" s="247"/>
      <c r="B699" s="278"/>
      <c r="C699" s="769"/>
      <c r="D699" s="307"/>
      <c r="E699" s="307"/>
      <c r="F699" s="308"/>
      <c r="G699" s="308"/>
      <c r="H699" s="308"/>
      <c r="I699" s="309"/>
      <c r="J699" s="309"/>
      <c r="K699" s="307"/>
      <c r="L699" s="150"/>
      <c r="AK699" s="132"/>
      <c r="AL699" s="132"/>
    </row>
    <row r="700" spans="1:38" s="131" customFormat="1">
      <c r="A700" s="247"/>
      <c r="B700" s="278"/>
      <c r="C700" s="769"/>
      <c r="D700" s="307"/>
      <c r="E700" s="307"/>
      <c r="F700" s="308"/>
      <c r="G700" s="308"/>
      <c r="H700" s="308"/>
      <c r="I700" s="309"/>
      <c r="J700" s="309"/>
      <c r="K700" s="307"/>
      <c r="L700" s="150"/>
      <c r="AK700" s="132"/>
      <c r="AL700" s="132"/>
    </row>
    <row r="701" spans="1:38" s="131" customFormat="1">
      <c r="A701" s="247"/>
      <c r="B701" s="278"/>
      <c r="C701" s="769"/>
      <c r="D701" s="307"/>
      <c r="E701" s="307"/>
      <c r="F701" s="308"/>
      <c r="G701" s="308"/>
      <c r="H701" s="308"/>
      <c r="I701" s="309"/>
      <c r="J701" s="309"/>
      <c r="K701" s="307"/>
      <c r="L701" s="150"/>
      <c r="AK701" s="132"/>
      <c r="AL701" s="132"/>
    </row>
    <row r="702" spans="1:38" s="131" customFormat="1">
      <c r="A702" s="247"/>
      <c r="B702" s="278"/>
      <c r="C702" s="769"/>
      <c r="D702" s="307"/>
      <c r="E702" s="307"/>
      <c r="F702" s="308"/>
      <c r="G702" s="308"/>
      <c r="H702" s="308"/>
      <c r="I702" s="309"/>
      <c r="J702" s="309"/>
      <c r="K702" s="307"/>
      <c r="L702" s="150"/>
      <c r="AK702" s="132"/>
      <c r="AL702" s="132"/>
    </row>
    <row r="703" spans="1:38" s="131" customFormat="1">
      <c r="A703" s="247"/>
      <c r="B703" s="278"/>
      <c r="C703" s="769"/>
      <c r="D703" s="307"/>
      <c r="E703" s="307"/>
      <c r="F703" s="308"/>
      <c r="G703" s="308"/>
      <c r="H703" s="308"/>
      <c r="I703" s="309"/>
      <c r="J703" s="309"/>
      <c r="K703" s="307"/>
      <c r="L703" s="150"/>
      <c r="AK703" s="132"/>
      <c r="AL703" s="132"/>
    </row>
    <row r="704" spans="1:38" s="131" customFormat="1">
      <c r="A704" s="247"/>
      <c r="B704" s="278"/>
      <c r="C704" s="769"/>
      <c r="D704" s="307"/>
      <c r="E704" s="307"/>
      <c r="F704" s="308"/>
      <c r="G704" s="308"/>
      <c r="H704" s="308"/>
      <c r="I704" s="309"/>
      <c r="J704" s="309"/>
      <c r="K704" s="307"/>
      <c r="L704" s="150"/>
      <c r="AK704" s="132"/>
      <c r="AL704" s="132"/>
    </row>
    <row r="705" spans="1:38" s="131" customFormat="1">
      <c r="A705" s="247"/>
      <c r="B705" s="278"/>
      <c r="C705" s="769"/>
      <c r="D705" s="307"/>
      <c r="E705" s="307"/>
      <c r="F705" s="308"/>
      <c r="G705" s="308"/>
      <c r="H705" s="308"/>
      <c r="I705" s="309"/>
      <c r="J705" s="309"/>
      <c r="K705" s="307"/>
      <c r="L705" s="150"/>
      <c r="AK705" s="132"/>
      <c r="AL705" s="132"/>
    </row>
    <row r="706" spans="1:38" s="131" customFormat="1">
      <c r="A706" s="247"/>
      <c r="B706" s="278"/>
      <c r="C706" s="769"/>
      <c r="D706" s="307"/>
      <c r="E706" s="307"/>
      <c r="F706" s="308"/>
      <c r="G706" s="308"/>
      <c r="H706" s="308"/>
      <c r="I706" s="309"/>
      <c r="J706" s="309"/>
      <c r="K706" s="307"/>
      <c r="L706" s="150"/>
      <c r="AK706" s="132"/>
      <c r="AL706" s="132"/>
    </row>
    <row r="707" spans="1:38" s="131" customFormat="1">
      <c r="A707" s="247"/>
      <c r="B707" s="278"/>
      <c r="C707" s="769"/>
      <c r="D707" s="307"/>
      <c r="E707" s="307"/>
      <c r="F707" s="308"/>
      <c r="G707" s="308"/>
      <c r="H707" s="308"/>
      <c r="I707" s="309"/>
      <c r="J707" s="309"/>
      <c r="K707" s="307"/>
      <c r="L707" s="150"/>
      <c r="AK707" s="132"/>
      <c r="AL707" s="132"/>
    </row>
    <row r="708" spans="1:38" s="131" customFormat="1">
      <c r="A708" s="247"/>
      <c r="B708" s="278"/>
      <c r="C708" s="769"/>
      <c r="D708" s="307"/>
      <c r="E708" s="307"/>
      <c r="F708" s="308"/>
      <c r="G708" s="308"/>
      <c r="H708" s="308"/>
      <c r="I708" s="309"/>
      <c r="J708" s="309"/>
      <c r="K708" s="307"/>
      <c r="L708" s="150"/>
      <c r="AK708" s="132"/>
      <c r="AL708" s="132"/>
    </row>
    <row r="709" spans="1:38" s="131" customFormat="1">
      <c r="A709" s="247"/>
      <c r="B709" s="278"/>
      <c r="C709" s="769"/>
      <c r="D709" s="307"/>
      <c r="E709" s="307"/>
      <c r="F709" s="308"/>
      <c r="G709" s="308"/>
      <c r="H709" s="308"/>
      <c r="I709" s="309"/>
      <c r="J709" s="309"/>
      <c r="K709" s="307"/>
      <c r="L709" s="150"/>
      <c r="AK709" s="132"/>
      <c r="AL709" s="132"/>
    </row>
    <row r="710" spans="1:38" s="131" customFormat="1">
      <c r="A710" s="247"/>
      <c r="B710" s="278"/>
      <c r="C710" s="769"/>
      <c r="D710" s="307"/>
      <c r="E710" s="307"/>
      <c r="F710" s="308"/>
      <c r="G710" s="308"/>
      <c r="H710" s="308"/>
      <c r="I710" s="309"/>
      <c r="J710" s="309"/>
      <c r="K710" s="307"/>
      <c r="L710" s="150"/>
      <c r="AK710" s="132"/>
      <c r="AL710" s="132"/>
    </row>
    <row r="711" spans="1:38" s="131" customFormat="1">
      <c r="A711" s="247"/>
      <c r="B711" s="278"/>
      <c r="C711" s="769"/>
      <c r="D711" s="307"/>
      <c r="E711" s="307"/>
      <c r="F711" s="308"/>
      <c r="G711" s="308"/>
      <c r="H711" s="308"/>
      <c r="I711" s="309"/>
      <c r="J711" s="309"/>
      <c r="K711" s="307"/>
      <c r="L711" s="150"/>
      <c r="AK711" s="132"/>
      <c r="AL711" s="132"/>
    </row>
    <row r="712" spans="1:38" s="131" customFormat="1">
      <c r="A712" s="247"/>
      <c r="B712" s="278"/>
      <c r="C712" s="769"/>
      <c r="D712" s="307"/>
      <c r="E712" s="307"/>
      <c r="F712" s="308"/>
      <c r="G712" s="308"/>
      <c r="H712" s="308"/>
      <c r="I712" s="309"/>
      <c r="J712" s="309"/>
      <c r="K712" s="307"/>
      <c r="L712" s="150"/>
      <c r="AK712" s="132"/>
      <c r="AL712" s="132"/>
    </row>
    <row r="713" spans="1:38" s="131" customFormat="1">
      <c r="A713" s="247"/>
      <c r="B713" s="278"/>
      <c r="C713" s="769"/>
      <c r="D713" s="307"/>
      <c r="E713" s="307"/>
      <c r="F713" s="308"/>
      <c r="G713" s="308"/>
      <c r="H713" s="308"/>
      <c r="I713" s="309"/>
      <c r="J713" s="309"/>
      <c r="K713" s="307"/>
      <c r="L713" s="150"/>
      <c r="AK713" s="132"/>
      <c r="AL713" s="132"/>
    </row>
    <row r="714" spans="1:38" s="131" customFormat="1">
      <c r="A714" s="247"/>
      <c r="B714" s="278"/>
      <c r="C714" s="769"/>
      <c r="D714" s="307"/>
      <c r="E714" s="307"/>
      <c r="F714" s="308"/>
      <c r="G714" s="308"/>
      <c r="H714" s="308"/>
      <c r="I714" s="309"/>
      <c r="J714" s="309"/>
      <c r="K714" s="307"/>
      <c r="L714" s="150"/>
      <c r="AK714" s="132"/>
      <c r="AL714" s="132"/>
    </row>
    <row r="715" spans="1:38" s="131" customFormat="1">
      <c r="A715" s="247"/>
      <c r="B715" s="278"/>
      <c r="C715" s="769"/>
      <c r="D715" s="307"/>
      <c r="E715" s="307"/>
      <c r="F715" s="308"/>
      <c r="G715" s="308"/>
      <c r="H715" s="308"/>
      <c r="I715" s="309"/>
      <c r="J715" s="309"/>
      <c r="K715" s="307"/>
      <c r="L715" s="150"/>
      <c r="AK715" s="132"/>
      <c r="AL715" s="132"/>
    </row>
    <row r="716" spans="1:38" s="131" customFormat="1">
      <c r="A716" s="247"/>
      <c r="B716" s="278"/>
      <c r="C716" s="769"/>
      <c r="D716" s="307"/>
      <c r="E716" s="307"/>
      <c r="F716" s="308"/>
      <c r="G716" s="308"/>
      <c r="H716" s="308"/>
      <c r="I716" s="309"/>
      <c r="J716" s="309"/>
      <c r="K716" s="307"/>
      <c r="L716" s="150"/>
      <c r="AK716" s="132"/>
      <c r="AL716" s="132"/>
    </row>
    <row r="717" spans="1:38" s="131" customFormat="1">
      <c r="A717" s="247"/>
      <c r="B717" s="278"/>
      <c r="C717" s="769"/>
      <c r="D717" s="307"/>
      <c r="E717" s="307"/>
      <c r="F717" s="308"/>
      <c r="G717" s="308"/>
      <c r="H717" s="308"/>
      <c r="I717" s="309"/>
      <c r="J717" s="309"/>
      <c r="K717" s="307"/>
      <c r="L717" s="150"/>
      <c r="AK717" s="132"/>
      <c r="AL717" s="132"/>
    </row>
    <row r="718" spans="1:38" s="131" customFormat="1">
      <c r="A718" s="247"/>
      <c r="B718" s="278"/>
      <c r="C718" s="769"/>
      <c r="D718" s="307"/>
      <c r="E718" s="307"/>
      <c r="F718" s="308"/>
      <c r="G718" s="308"/>
      <c r="H718" s="308"/>
      <c r="I718" s="309"/>
      <c r="J718" s="309"/>
      <c r="K718" s="307"/>
      <c r="L718" s="150"/>
      <c r="AK718" s="132"/>
      <c r="AL718" s="132"/>
    </row>
    <row r="719" spans="1:38" s="131" customFormat="1">
      <c r="A719" s="247"/>
      <c r="B719" s="278"/>
      <c r="C719" s="769"/>
      <c r="D719" s="307"/>
      <c r="E719" s="307"/>
      <c r="F719" s="308"/>
      <c r="G719" s="308"/>
      <c r="H719" s="308"/>
      <c r="I719" s="309"/>
      <c r="J719" s="309"/>
      <c r="K719" s="307"/>
      <c r="L719" s="150"/>
      <c r="AK719" s="132"/>
      <c r="AL719" s="132"/>
    </row>
    <row r="720" spans="1:38" s="131" customFormat="1">
      <c r="A720" s="247"/>
      <c r="B720" s="278"/>
      <c r="C720" s="769"/>
      <c r="D720" s="307"/>
      <c r="E720" s="307"/>
      <c r="F720" s="308"/>
      <c r="G720" s="308"/>
      <c r="H720" s="308"/>
      <c r="I720" s="309"/>
      <c r="J720" s="309"/>
      <c r="K720" s="307"/>
      <c r="L720" s="150"/>
      <c r="AK720" s="132"/>
      <c r="AL720" s="132"/>
    </row>
    <row r="721" spans="1:38" s="131" customFormat="1">
      <c r="A721" s="247"/>
      <c r="B721" s="278"/>
      <c r="C721" s="769"/>
      <c r="D721" s="307"/>
      <c r="E721" s="307"/>
      <c r="F721" s="308"/>
      <c r="G721" s="308"/>
      <c r="H721" s="308"/>
      <c r="I721" s="309"/>
      <c r="J721" s="309"/>
      <c r="K721" s="307"/>
      <c r="L721" s="150"/>
      <c r="AK721" s="132"/>
      <c r="AL721" s="132"/>
    </row>
    <row r="722" spans="1:38" s="131" customFormat="1">
      <c r="A722" s="247"/>
      <c r="B722" s="278"/>
      <c r="C722" s="769"/>
      <c r="D722" s="307"/>
      <c r="E722" s="307"/>
      <c r="F722" s="308"/>
      <c r="G722" s="308"/>
      <c r="H722" s="308"/>
      <c r="I722" s="309"/>
      <c r="J722" s="309"/>
      <c r="K722" s="307"/>
      <c r="L722" s="150"/>
      <c r="AK722" s="132"/>
      <c r="AL722" s="132"/>
    </row>
    <row r="723" spans="1:38" s="131" customFormat="1">
      <c r="A723" s="247"/>
      <c r="B723" s="278"/>
      <c r="C723" s="769"/>
      <c r="D723" s="307"/>
      <c r="E723" s="307"/>
      <c r="F723" s="308"/>
      <c r="G723" s="308"/>
      <c r="H723" s="308"/>
      <c r="I723" s="309"/>
      <c r="J723" s="309"/>
      <c r="K723" s="307"/>
      <c r="L723" s="150"/>
      <c r="AK723" s="132"/>
      <c r="AL723" s="132"/>
    </row>
    <row r="724" spans="1:38" s="131" customFormat="1">
      <c r="A724" s="247"/>
      <c r="B724" s="278"/>
      <c r="C724" s="769"/>
      <c r="D724" s="307"/>
      <c r="E724" s="307"/>
      <c r="F724" s="308"/>
      <c r="G724" s="308"/>
      <c r="H724" s="308"/>
      <c r="I724" s="309"/>
      <c r="J724" s="309"/>
      <c r="K724" s="307"/>
      <c r="L724" s="150"/>
      <c r="AK724" s="132"/>
      <c r="AL724" s="132"/>
    </row>
    <row r="725" spans="1:38" s="131" customFormat="1">
      <c r="A725" s="247"/>
      <c r="B725" s="278"/>
      <c r="C725" s="769"/>
      <c r="D725" s="307"/>
      <c r="E725" s="307"/>
      <c r="F725" s="308"/>
      <c r="G725" s="308"/>
      <c r="H725" s="308"/>
      <c r="I725" s="309"/>
      <c r="J725" s="309"/>
      <c r="K725" s="307"/>
      <c r="L725" s="150"/>
      <c r="AK725" s="132"/>
      <c r="AL725" s="132"/>
    </row>
    <row r="726" spans="1:38" s="131" customFormat="1">
      <c r="A726" s="247"/>
      <c r="B726" s="278"/>
      <c r="C726" s="769"/>
      <c r="D726" s="307"/>
      <c r="E726" s="307"/>
      <c r="F726" s="308"/>
      <c r="G726" s="308"/>
      <c r="H726" s="308"/>
      <c r="I726" s="309"/>
      <c r="J726" s="309"/>
      <c r="K726" s="307"/>
      <c r="L726" s="150"/>
      <c r="AK726" s="132"/>
      <c r="AL726" s="132"/>
    </row>
    <row r="727" spans="1:38" s="131" customFormat="1">
      <c r="A727" s="247"/>
      <c r="B727" s="278"/>
      <c r="C727" s="769"/>
      <c r="D727" s="307"/>
      <c r="E727" s="307"/>
      <c r="F727" s="308"/>
      <c r="G727" s="308"/>
      <c r="H727" s="308"/>
      <c r="I727" s="309"/>
      <c r="J727" s="309"/>
      <c r="K727" s="307"/>
      <c r="L727" s="150"/>
      <c r="AK727" s="132"/>
      <c r="AL727" s="132"/>
    </row>
    <row r="728" spans="1:38" s="131" customFormat="1">
      <c r="A728" s="247"/>
      <c r="B728" s="278"/>
      <c r="C728" s="769"/>
      <c r="D728" s="307"/>
      <c r="E728" s="307"/>
      <c r="F728" s="308"/>
      <c r="G728" s="308"/>
      <c r="H728" s="308"/>
      <c r="I728" s="309"/>
      <c r="J728" s="309"/>
      <c r="K728" s="307"/>
      <c r="L728" s="150"/>
      <c r="AK728" s="132"/>
      <c r="AL728" s="132"/>
    </row>
    <row r="729" spans="1:38" s="131" customFormat="1">
      <c r="A729" s="247"/>
      <c r="B729" s="278"/>
      <c r="C729" s="769"/>
      <c r="D729" s="307"/>
      <c r="E729" s="307"/>
      <c r="F729" s="308"/>
      <c r="G729" s="308"/>
      <c r="H729" s="308"/>
      <c r="I729" s="309"/>
      <c r="J729" s="309"/>
      <c r="K729" s="307"/>
      <c r="L729" s="150"/>
      <c r="AK729" s="132"/>
      <c r="AL729" s="132"/>
    </row>
    <row r="730" spans="1:38" s="131" customFormat="1">
      <c r="A730" s="247"/>
      <c r="B730" s="278"/>
      <c r="C730" s="769"/>
      <c r="D730" s="307"/>
      <c r="E730" s="307"/>
      <c r="F730" s="308"/>
      <c r="G730" s="308"/>
      <c r="H730" s="308"/>
      <c r="I730" s="309"/>
      <c r="J730" s="309"/>
      <c r="K730" s="307"/>
      <c r="L730" s="150"/>
      <c r="AK730" s="132"/>
      <c r="AL730" s="132"/>
    </row>
    <row r="731" spans="1:38" s="131" customFormat="1">
      <c r="A731" s="247"/>
      <c r="B731" s="278"/>
      <c r="C731" s="769"/>
      <c r="D731" s="307"/>
      <c r="E731" s="307"/>
      <c r="F731" s="308"/>
      <c r="G731" s="308"/>
      <c r="H731" s="308"/>
      <c r="I731" s="309"/>
      <c r="J731" s="309"/>
      <c r="K731" s="307"/>
      <c r="L731" s="150"/>
      <c r="AK731" s="132"/>
      <c r="AL731" s="132"/>
    </row>
    <row r="732" spans="1:38" s="131" customFormat="1">
      <c r="A732" s="247"/>
      <c r="B732" s="278"/>
      <c r="C732" s="769"/>
      <c r="D732" s="307"/>
      <c r="E732" s="307"/>
      <c r="F732" s="308"/>
      <c r="G732" s="308"/>
      <c r="H732" s="308"/>
      <c r="I732" s="309"/>
      <c r="J732" s="309"/>
      <c r="K732" s="307"/>
      <c r="L732" s="150"/>
      <c r="AK732" s="132"/>
      <c r="AL732" s="132"/>
    </row>
    <row r="733" spans="1:38" s="131" customFormat="1">
      <c r="A733" s="247"/>
      <c r="B733" s="278"/>
      <c r="C733" s="769"/>
      <c r="D733" s="307"/>
      <c r="E733" s="307"/>
      <c r="F733" s="308"/>
      <c r="G733" s="308"/>
      <c r="H733" s="308"/>
      <c r="I733" s="309"/>
      <c r="J733" s="309"/>
      <c r="K733" s="307"/>
      <c r="L733" s="150"/>
      <c r="AK733" s="132"/>
      <c r="AL733" s="132"/>
    </row>
    <row r="734" spans="1:38" s="131" customFormat="1">
      <c r="A734" s="247"/>
      <c r="B734" s="278"/>
      <c r="C734" s="769"/>
      <c r="D734" s="307"/>
      <c r="E734" s="307"/>
      <c r="F734" s="308"/>
      <c r="G734" s="308"/>
      <c r="H734" s="308"/>
      <c r="I734" s="309"/>
      <c r="J734" s="309"/>
      <c r="K734" s="307"/>
      <c r="L734" s="150"/>
      <c r="AK734" s="132"/>
      <c r="AL734" s="132"/>
    </row>
    <row r="735" spans="1:38" s="131" customFormat="1">
      <c r="A735" s="247"/>
      <c r="B735" s="278"/>
      <c r="C735" s="769"/>
      <c r="D735" s="307"/>
      <c r="E735" s="307"/>
      <c r="F735" s="308"/>
      <c r="G735" s="308"/>
      <c r="H735" s="308"/>
      <c r="I735" s="309"/>
      <c r="J735" s="309"/>
      <c r="K735" s="307"/>
      <c r="L735" s="150"/>
      <c r="AK735" s="132"/>
      <c r="AL735" s="132"/>
    </row>
    <row r="736" spans="1:38" s="131" customFormat="1">
      <c r="A736" s="247"/>
      <c r="B736" s="278"/>
      <c r="C736" s="769"/>
      <c r="D736" s="307"/>
      <c r="E736" s="307"/>
      <c r="F736" s="308"/>
      <c r="G736" s="308"/>
      <c r="H736" s="308"/>
      <c r="I736" s="309"/>
      <c r="J736" s="309"/>
      <c r="K736" s="307"/>
      <c r="L736" s="150"/>
      <c r="AK736" s="132"/>
      <c r="AL736" s="132"/>
    </row>
    <row r="737" spans="1:38" s="131" customFormat="1">
      <c r="A737" s="247"/>
      <c r="B737" s="278"/>
      <c r="C737" s="769"/>
      <c r="D737" s="307"/>
      <c r="E737" s="307"/>
      <c r="F737" s="308"/>
      <c r="G737" s="308"/>
      <c r="H737" s="308"/>
      <c r="I737" s="309"/>
      <c r="J737" s="309"/>
      <c r="K737" s="307"/>
      <c r="L737" s="150"/>
      <c r="AK737" s="132"/>
      <c r="AL737" s="132"/>
    </row>
    <row r="738" spans="1:38" s="131" customFormat="1">
      <c r="A738" s="247"/>
      <c r="B738" s="278"/>
      <c r="C738" s="769"/>
      <c r="D738" s="307"/>
      <c r="E738" s="307"/>
      <c r="F738" s="308"/>
      <c r="G738" s="308"/>
      <c r="H738" s="308"/>
      <c r="I738" s="309"/>
      <c r="J738" s="309"/>
      <c r="K738" s="307"/>
      <c r="L738" s="150"/>
      <c r="AK738" s="132"/>
      <c r="AL738" s="132"/>
    </row>
    <row r="739" spans="1:38" s="131" customFormat="1">
      <c r="A739" s="247"/>
      <c r="B739" s="278"/>
      <c r="C739" s="769"/>
      <c r="D739" s="307"/>
      <c r="E739" s="307"/>
      <c r="F739" s="308"/>
      <c r="G739" s="308"/>
      <c r="H739" s="308"/>
      <c r="I739" s="309"/>
      <c r="J739" s="309"/>
      <c r="K739" s="307"/>
      <c r="L739" s="150"/>
      <c r="AK739" s="132"/>
      <c r="AL739" s="132"/>
    </row>
    <row r="740" spans="1:38" s="131" customFormat="1">
      <c r="A740" s="247"/>
      <c r="B740" s="278"/>
      <c r="C740" s="769"/>
      <c r="D740" s="307"/>
      <c r="E740" s="307"/>
      <c r="F740" s="308"/>
      <c r="G740" s="308"/>
      <c r="H740" s="308"/>
      <c r="I740" s="309"/>
      <c r="J740" s="309"/>
      <c r="K740" s="307"/>
      <c r="L740" s="150"/>
      <c r="AK740" s="132"/>
      <c r="AL740" s="132"/>
    </row>
    <row r="741" spans="1:38" s="131" customFormat="1">
      <c r="A741" s="247"/>
      <c r="B741" s="278"/>
      <c r="C741" s="769"/>
      <c r="D741" s="307"/>
      <c r="E741" s="307"/>
      <c r="F741" s="308"/>
      <c r="G741" s="308"/>
      <c r="H741" s="308"/>
      <c r="I741" s="309"/>
      <c r="J741" s="309"/>
      <c r="K741" s="307"/>
      <c r="L741" s="150"/>
      <c r="AK741" s="132"/>
      <c r="AL741" s="132"/>
    </row>
    <row r="742" spans="1:38" s="131" customFormat="1">
      <c r="A742" s="247"/>
      <c r="B742" s="278"/>
      <c r="C742" s="769"/>
      <c r="D742" s="307"/>
      <c r="E742" s="307"/>
      <c r="F742" s="308"/>
      <c r="G742" s="308"/>
      <c r="H742" s="308"/>
      <c r="I742" s="309"/>
      <c r="J742" s="309"/>
      <c r="K742" s="307"/>
      <c r="L742" s="150"/>
      <c r="AK742" s="132"/>
      <c r="AL742" s="132"/>
    </row>
    <row r="743" spans="1:38" s="131" customFormat="1">
      <c r="A743" s="247"/>
      <c r="B743" s="278"/>
      <c r="C743" s="769"/>
      <c r="D743" s="307"/>
      <c r="E743" s="307"/>
      <c r="F743" s="308"/>
      <c r="G743" s="308"/>
      <c r="H743" s="308"/>
      <c r="I743" s="309"/>
      <c r="J743" s="309"/>
      <c r="K743" s="307"/>
      <c r="L743" s="150"/>
      <c r="AK743" s="132"/>
      <c r="AL743" s="132"/>
    </row>
    <row r="744" spans="1:38" s="131" customFormat="1">
      <c r="A744" s="247"/>
      <c r="B744" s="278"/>
      <c r="C744" s="769"/>
      <c r="D744" s="307"/>
      <c r="E744" s="307"/>
      <c r="F744" s="308"/>
      <c r="G744" s="308"/>
      <c r="H744" s="308"/>
      <c r="I744" s="309"/>
      <c r="J744" s="309"/>
      <c r="K744" s="307"/>
      <c r="L744" s="150"/>
      <c r="AK744" s="132"/>
      <c r="AL744" s="132"/>
    </row>
    <row r="745" spans="1:38" s="131" customFormat="1">
      <c r="A745" s="247"/>
      <c r="B745" s="278"/>
      <c r="C745" s="769"/>
      <c r="D745" s="307"/>
      <c r="E745" s="307"/>
      <c r="F745" s="308"/>
      <c r="G745" s="308"/>
      <c r="H745" s="308"/>
      <c r="I745" s="309"/>
      <c r="J745" s="309"/>
      <c r="K745" s="307"/>
      <c r="L745" s="150"/>
      <c r="AK745" s="132"/>
      <c r="AL745" s="132"/>
    </row>
    <row r="746" spans="1:38" s="131" customFormat="1">
      <c r="A746" s="247"/>
      <c r="B746" s="278"/>
      <c r="C746" s="769"/>
      <c r="D746" s="307"/>
      <c r="E746" s="307"/>
      <c r="F746" s="308"/>
      <c r="G746" s="308"/>
      <c r="H746" s="308"/>
      <c r="I746" s="309"/>
      <c r="J746" s="309"/>
      <c r="K746" s="307"/>
      <c r="L746" s="150"/>
      <c r="AK746" s="132"/>
      <c r="AL746" s="132"/>
    </row>
    <row r="747" spans="1:38" s="131" customFormat="1">
      <c r="A747" s="247"/>
      <c r="B747" s="278"/>
      <c r="C747" s="769"/>
      <c r="D747" s="307"/>
      <c r="E747" s="307"/>
      <c r="F747" s="308"/>
      <c r="G747" s="308"/>
      <c r="H747" s="308"/>
      <c r="I747" s="309"/>
      <c r="J747" s="309"/>
      <c r="K747" s="307"/>
      <c r="L747" s="150"/>
      <c r="AK747" s="132"/>
      <c r="AL747" s="132"/>
    </row>
    <row r="748" spans="1:38" s="131" customFormat="1">
      <c r="A748" s="247"/>
      <c r="B748" s="278"/>
      <c r="C748" s="769"/>
      <c r="D748" s="307"/>
      <c r="E748" s="307"/>
      <c r="F748" s="308"/>
      <c r="G748" s="308"/>
      <c r="H748" s="308"/>
      <c r="I748" s="309"/>
      <c r="J748" s="309"/>
      <c r="K748" s="307"/>
      <c r="L748" s="150"/>
      <c r="AK748" s="132"/>
      <c r="AL748" s="132"/>
    </row>
    <row r="749" spans="1:38" s="131" customFormat="1">
      <c r="A749" s="247"/>
      <c r="B749" s="278"/>
      <c r="C749" s="769"/>
      <c r="D749" s="307"/>
      <c r="E749" s="307"/>
      <c r="F749" s="308"/>
      <c r="G749" s="308"/>
      <c r="H749" s="308"/>
      <c r="I749" s="309"/>
      <c r="J749" s="309"/>
      <c r="K749" s="307"/>
      <c r="L749" s="150"/>
      <c r="AK749" s="132"/>
      <c r="AL749" s="132"/>
    </row>
    <row r="750" spans="1:38" s="131" customFormat="1">
      <c r="A750" s="247"/>
      <c r="B750" s="278"/>
      <c r="C750" s="769"/>
      <c r="D750" s="307"/>
      <c r="E750" s="307"/>
      <c r="F750" s="308"/>
      <c r="G750" s="308"/>
      <c r="H750" s="308"/>
      <c r="I750" s="309"/>
      <c r="J750" s="309"/>
      <c r="K750" s="307"/>
      <c r="L750" s="150"/>
      <c r="AK750" s="132"/>
      <c r="AL750" s="132"/>
    </row>
    <row r="751" spans="1:38" s="131" customFormat="1">
      <c r="A751" s="247"/>
      <c r="B751" s="278"/>
      <c r="C751" s="769"/>
      <c r="D751" s="307"/>
      <c r="E751" s="307"/>
      <c r="F751" s="308"/>
      <c r="G751" s="308"/>
      <c r="H751" s="308"/>
      <c r="I751" s="309"/>
      <c r="J751" s="309"/>
      <c r="K751" s="307"/>
      <c r="L751" s="150"/>
      <c r="AK751" s="132"/>
      <c r="AL751" s="132"/>
    </row>
    <row r="752" spans="1:38" s="131" customFormat="1">
      <c r="A752" s="247"/>
      <c r="B752" s="278"/>
      <c r="C752" s="769"/>
      <c r="D752" s="307"/>
      <c r="E752" s="307"/>
      <c r="F752" s="308"/>
      <c r="G752" s="308"/>
      <c r="H752" s="308"/>
      <c r="I752" s="309"/>
      <c r="J752" s="309"/>
      <c r="K752" s="307"/>
      <c r="L752" s="150"/>
      <c r="AK752" s="132"/>
      <c r="AL752" s="132"/>
    </row>
    <row r="753" spans="1:38" s="131" customFormat="1">
      <c r="A753" s="247"/>
      <c r="B753" s="278"/>
      <c r="C753" s="769"/>
      <c r="D753" s="307"/>
      <c r="E753" s="307"/>
      <c r="F753" s="308"/>
      <c r="G753" s="308"/>
      <c r="H753" s="308"/>
      <c r="I753" s="309"/>
      <c r="J753" s="309"/>
      <c r="K753" s="307"/>
      <c r="L753" s="150"/>
      <c r="AK753" s="132"/>
      <c r="AL753" s="132"/>
    </row>
    <row r="754" spans="1:38" s="131" customFormat="1">
      <c r="A754" s="247"/>
      <c r="B754" s="278"/>
      <c r="C754" s="769"/>
      <c r="D754" s="307"/>
      <c r="E754" s="307"/>
      <c r="F754" s="308"/>
      <c r="G754" s="308"/>
      <c r="H754" s="308"/>
      <c r="I754" s="309"/>
      <c r="J754" s="309"/>
      <c r="K754" s="307"/>
      <c r="L754" s="150"/>
      <c r="AK754" s="132"/>
      <c r="AL754" s="132"/>
    </row>
    <row r="755" spans="1:38" s="131" customFormat="1">
      <c r="A755" s="247"/>
      <c r="B755" s="278"/>
      <c r="C755" s="769"/>
      <c r="D755" s="307"/>
      <c r="E755" s="307"/>
      <c r="F755" s="308"/>
      <c r="G755" s="308"/>
      <c r="H755" s="308"/>
      <c r="I755" s="309"/>
      <c r="J755" s="309"/>
      <c r="K755" s="307"/>
      <c r="L755" s="150"/>
      <c r="AK755" s="132"/>
      <c r="AL755" s="132"/>
    </row>
    <row r="756" spans="1:38" s="131" customFormat="1">
      <c r="A756" s="247"/>
      <c r="B756" s="278"/>
      <c r="C756" s="769"/>
      <c r="D756" s="307"/>
      <c r="E756" s="307"/>
      <c r="F756" s="308"/>
      <c r="G756" s="308"/>
      <c r="H756" s="308"/>
      <c r="I756" s="309"/>
      <c r="J756" s="309"/>
      <c r="K756" s="307"/>
      <c r="L756" s="150"/>
      <c r="AK756" s="132"/>
      <c r="AL756" s="132"/>
    </row>
    <row r="757" spans="1:38" s="131" customFormat="1">
      <c r="A757" s="247"/>
      <c r="B757" s="278"/>
      <c r="C757" s="769"/>
      <c r="D757" s="307"/>
      <c r="E757" s="307"/>
      <c r="F757" s="308"/>
      <c r="G757" s="308"/>
      <c r="H757" s="308"/>
      <c r="I757" s="309"/>
      <c r="J757" s="309"/>
      <c r="K757" s="307"/>
      <c r="L757" s="150"/>
      <c r="AK757" s="132"/>
      <c r="AL757" s="132"/>
    </row>
    <row r="758" spans="1:38" s="131" customFormat="1">
      <c r="A758" s="247"/>
      <c r="B758" s="278"/>
      <c r="C758" s="769"/>
      <c r="D758" s="307"/>
      <c r="E758" s="307"/>
      <c r="F758" s="308"/>
      <c r="G758" s="308"/>
      <c r="H758" s="308"/>
      <c r="I758" s="309"/>
      <c r="J758" s="309"/>
      <c r="K758" s="307"/>
      <c r="L758" s="150"/>
      <c r="AK758" s="132"/>
      <c r="AL758" s="132"/>
    </row>
    <row r="759" spans="1:38" s="131" customFormat="1">
      <c r="A759" s="247"/>
      <c r="B759" s="278"/>
      <c r="C759" s="769"/>
      <c r="D759" s="307"/>
      <c r="E759" s="307"/>
      <c r="F759" s="308"/>
      <c r="G759" s="308"/>
      <c r="H759" s="308"/>
      <c r="I759" s="309"/>
      <c r="J759" s="309"/>
      <c r="K759" s="307"/>
      <c r="L759" s="150"/>
      <c r="AK759" s="132"/>
      <c r="AL759" s="132"/>
    </row>
    <row r="760" spans="1:38" s="131" customFormat="1">
      <c r="A760" s="247"/>
      <c r="B760" s="278"/>
      <c r="C760" s="769"/>
      <c r="D760" s="307"/>
      <c r="E760" s="307"/>
      <c r="F760" s="308"/>
      <c r="G760" s="308"/>
      <c r="H760" s="308"/>
      <c r="I760" s="309"/>
      <c r="J760" s="309"/>
      <c r="K760" s="307"/>
      <c r="L760" s="150"/>
      <c r="AK760" s="132"/>
      <c r="AL760" s="132"/>
    </row>
    <row r="761" spans="1:38" s="131" customFormat="1">
      <c r="A761" s="247"/>
      <c r="B761" s="278"/>
      <c r="C761" s="769"/>
      <c r="D761" s="307"/>
      <c r="E761" s="307"/>
      <c r="F761" s="308"/>
      <c r="G761" s="308"/>
      <c r="H761" s="308"/>
      <c r="I761" s="309"/>
      <c r="J761" s="309"/>
      <c r="K761" s="307"/>
      <c r="L761" s="150"/>
      <c r="AK761" s="132"/>
      <c r="AL761" s="132"/>
    </row>
    <row r="762" spans="1:38" s="131" customFormat="1">
      <c r="A762" s="247"/>
      <c r="B762" s="278"/>
      <c r="C762" s="769"/>
      <c r="D762" s="307"/>
      <c r="E762" s="307"/>
      <c r="F762" s="308"/>
      <c r="G762" s="308"/>
      <c r="H762" s="308"/>
      <c r="I762" s="309"/>
      <c r="J762" s="309"/>
      <c r="K762" s="307"/>
      <c r="L762" s="150"/>
      <c r="AK762" s="132"/>
      <c r="AL762" s="132"/>
    </row>
    <row r="763" spans="1:38" s="131" customFormat="1">
      <c r="A763" s="247"/>
      <c r="B763" s="278"/>
      <c r="C763" s="769"/>
      <c r="D763" s="307"/>
      <c r="E763" s="307"/>
      <c r="F763" s="308"/>
      <c r="G763" s="308"/>
      <c r="H763" s="308"/>
      <c r="I763" s="309"/>
      <c r="J763" s="309"/>
      <c r="K763" s="307"/>
      <c r="L763" s="150"/>
      <c r="AK763" s="132"/>
      <c r="AL763" s="132"/>
    </row>
    <row r="764" spans="1:38" s="131" customFormat="1">
      <c r="A764" s="247"/>
      <c r="B764" s="278"/>
      <c r="C764" s="769"/>
      <c r="D764" s="307"/>
      <c r="E764" s="307"/>
      <c r="F764" s="308"/>
      <c r="G764" s="308"/>
      <c r="H764" s="308"/>
      <c r="I764" s="309"/>
      <c r="J764" s="309"/>
      <c r="K764" s="307"/>
      <c r="L764" s="150"/>
      <c r="AK764" s="132"/>
      <c r="AL764" s="132"/>
    </row>
    <row r="765" spans="1:38" s="131" customFormat="1">
      <c r="A765" s="247"/>
      <c r="B765" s="278"/>
      <c r="C765" s="769"/>
      <c r="D765" s="307"/>
      <c r="E765" s="307"/>
      <c r="F765" s="308"/>
      <c r="G765" s="308"/>
      <c r="H765" s="308"/>
      <c r="I765" s="309"/>
      <c r="J765" s="309"/>
      <c r="K765" s="307"/>
      <c r="L765" s="150"/>
      <c r="AK765" s="132"/>
      <c r="AL765" s="132"/>
    </row>
    <row r="766" spans="1:38" s="131" customFormat="1">
      <c r="A766" s="247"/>
      <c r="B766" s="278"/>
      <c r="C766" s="769"/>
      <c r="D766" s="307"/>
      <c r="E766" s="307"/>
      <c r="F766" s="308"/>
      <c r="G766" s="308"/>
      <c r="H766" s="308"/>
      <c r="I766" s="309"/>
      <c r="J766" s="309"/>
      <c r="K766" s="307"/>
      <c r="L766" s="150"/>
      <c r="AK766" s="132"/>
      <c r="AL766" s="132"/>
    </row>
    <row r="767" spans="1:38" s="131" customFormat="1">
      <c r="A767" s="247"/>
      <c r="B767" s="278"/>
      <c r="C767" s="769"/>
      <c r="D767" s="307"/>
      <c r="E767" s="307"/>
      <c r="F767" s="308"/>
      <c r="G767" s="308"/>
      <c r="H767" s="308"/>
      <c r="I767" s="309"/>
      <c r="J767" s="309"/>
      <c r="K767" s="307"/>
      <c r="L767" s="150"/>
      <c r="AK767" s="132"/>
      <c r="AL767" s="132"/>
    </row>
    <row r="768" spans="1:38" s="131" customFormat="1">
      <c r="A768" s="247"/>
      <c r="B768" s="278"/>
      <c r="C768" s="769"/>
      <c r="D768" s="307"/>
      <c r="E768" s="307"/>
      <c r="F768" s="308"/>
      <c r="G768" s="308"/>
      <c r="H768" s="308"/>
      <c r="I768" s="309"/>
      <c r="J768" s="309"/>
      <c r="K768" s="307"/>
      <c r="L768" s="150"/>
      <c r="AK768" s="132"/>
      <c r="AL768" s="132"/>
    </row>
    <row r="769" spans="1:38" s="131" customFormat="1">
      <c r="A769" s="247"/>
      <c r="B769" s="278"/>
      <c r="C769" s="769"/>
      <c r="D769" s="307"/>
      <c r="E769" s="307"/>
      <c r="F769" s="308"/>
      <c r="G769" s="308"/>
      <c r="H769" s="308"/>
      <c r="I769" s="309"/>
      <c r="J769" s="309"/>
      <c r="K769" s="307"/>
      <c r="L769" s="150"/>
      <c r="AK769" s="132"/>
      <c r="AL769" s="132"/>
    </row>
    <row r="770" spans="1:38" s="131" customFormat="1">
      <c r="A770" s="247"/>
      <c r="B770" s="278"/>
      <c r="C770" s="769"/>
      <c r="D770" s="307"/>
      <c r="E770" s="307"/>
      <c r="F770" s="308"/>
      <c r="G770" s="308"/>
      <c r="H770" s="308"/>
      <c r="I770" s="309"/>
      <c r="J770" s="309"/>
      <c r="K770" s="307"/>
      <c r="L770" s="150"/>
      <c r="AK770" s="132"/>
      <c r="AL770" s="132"/>
    </row>
    <row r="771" spans="1:38" s="131" customFormat="1">
      <c r="A771" s="247"/>
      <c r="B771" s="278"/>
      <c r="C771" s="769"/>
      <c r="D771" s="307"/>
      <c r="E771" s="307"/>
      <c r="F771" s="308"/>
      <c r="G771" s="308"/>
      <c r="H771" s="308"/>
      <c r="I771" s="309"/>
      <c r="J771" s="309"/>
      <c r="K771" s="307"/>
      <c r="L771" s="150"/>
      <c r="AK771" s="132"/>
      <c r="AL771" s="132"/>
    </row>
    <row r="772" spans="1:38" s="131" customFormat="1">
      <c r="A772" s="247"/>
      <c r="B772" s="278"/>
      <c r="C772" s="769"/>
      <c r="D772" s="307"/>
      <c r="E772" s="307"/>
      <c r="F772" s="308"/>
      <c r="G772" s="308"/>
      <c r="H772" s="308"/>
      <c r="I772" s="309"/>
      <c r="J772" s="309"/>
      <c r="K772" s="307"/>
      <c r="L772" s="150"/>
      <c r="AK772" s="132"/>
      <c r="AL772" s="132"/>
    </row>
    <row r="773" spans="1:38" s="131" customFormat="1">
      <c r="A773" s="247"/>
      <c r="B773" s="278"/>
      <c r="C773" s="769"/>
      <c r="D773" s="307"/>
      <c r="E773" s="307"/>
      <c r="F773" s="308"/>
      <c r="G773" s="308"/>
      <c r="H773" s="308"/>
      <c r="I773" s="309"/>
      <c r="J773" s="309"/>
      <c r="K773" s="307"/>
      <c r="L773" s="150"/>
      <c r="AK773" s="132"/>
      <c r="AL773" s="132"/>
    </row>
    <row r="774" spans="1:38" s="131" customFormat="1">
      <c r="A774" s="247"/>
      <c r="B774" s="278"/>
      <c r="C774" s="769"/>
      <c r="D774" s="307"/>
      <c r="E774" s="307"/>
      <c r="F774" s="308"/>
      <c r="G774" s="308"/>
      <c r="H774" s="308"/>
      <c r="I774" s="309"/>
      <c r="J774" s="309"/>
      <c r="K774" s="307"/>
      <c r="L774" s="150"/>
      <c r="AK774" s="132"/>
      <c r="AL774" s="132"/>
    </row>
    <row r="775" spans="1:38" s="131" customFormat="1">
      <c r="A775" s="247"/>
      <c r="B775" s="278"/>
      <c r="C775" s="769"/>
      <c r="D775" s="307"/>
      <c r="E775" s="307"/>
      <c r="F775" s="308"/>
      <c r="G775" s="308"/>
      <c r="H775" s="308"/>
      <c r="I775" s="309"/>
      <c r="J775" s="309"/>
      <c r="K775" s="307"/>
      <c r="L775" s="150"/>
      <c r="AK775" s="132"/>
      <c r="AL775" s="132"/>
    </row>
    <row r="776" spans="1:38" s="131" customFormat="1">
      <c r="A776" s="247"/>
      <c r="B776" s="278"/>
      <c r="C776" s="769"/>
      <c r="D776" s="307"/>
      <c r="E776" s="307"/>
      <c r="F776" s="308"/>
      <c r="G776" s="308"/>
      <c r="H776" s="308"/>
      <c r="I776" s="309"/>
      <c r="J776" s="309"/>
      <c r="K776" s="307"/>
      <c r="L776" s="150"/>
      <c r="AK776" s="132"/>
      <c r="AL776" s="132"/>
    </row>
    <row r="777" spans="1:38" s="131" customFormat="1">
      <c r="A777" s="247"/>
      <c r="B777" s="278"/>
      <c r="C777" s="769"/>
      <c r="D777" s="307"/>
      <c r="E777" s="307"/>
      <c r="F777" s="308"/>
      <c r="G777" s="308"/>
      <c r="H777" s="308"/>
      <c r="I777" s="309"/>
      <c r="J777" s="309"/>
      <c r="K777" s="307"/>
      <c r="L777" s="150"/>
      <c r="AK777" s="132"/>
      <c r="AL777" s="132"/>
    </row>
    <row r="778" spans="1:38" s="131" customFormat="1">
      <c r="A778" s="247"/>
      <c r="B778" s="278"/>
      <c r="C778" s="769"/>
      <c r="D778" s="307"/>
      <c r="E778" s="307"/>
      <c r="F778" s="308"/>
      <c r="G778" s="308"/>
      <c r="H778" s="308"/>
      <c r="I778" s="309"/>
      <c r="J778" s="309"/>
      <c r="K778" s="307"/>
      <c r="L778" s="150"/>
      <c r="AK778" s="132"/>
      <c r="AL778" s="132"/>
    </row>
    <row r="779" spans="1:38" s="131" customFormat="1">
      <c r="A779" s="247"/>
      <c r="B779" s="278"/>
      <c r="C779" s="769"/>
      <c r="D779" s="307"/>
      <c r="E779" s="307"/>
      <c r="F779" s="308"/>
      <c r="G779" s="308"/>
      <c r="H779" s="308"/>
      <c r="I779" s="309"/>
      <c r="J779" s="309"/>
      <c r="K779" s="307"/>
      <c r="L779" s="150"/>
      <c r="AK779" s="132"/>
      <c r="AL779" s="132"/>
    </row>
    <row r="780" spans="1:38" s="131" customFormat="1">
      <c r="A780" s="247"/>
      <c r="B780" s="278"/>
      <c r="C780" s="769"/>
      <c r="D780" s="307"/>
      <c r="E780" s="307"/>
      <c r="F780" s="308"/>
      <c r="G780" s="308"/>
      <c r="H780" s="308"/>
      <c r="I780" s="309"/>
      <c r="J780" s="309"/>
      <c r="K780" s="307"/>
      <c r="L780" s="150"/>
      <c r="AK780" s="132"/>
      <c r="AL780" s="132"/>
    </row>
    <row r="781" spans="1:38" s="131" customFormat="1">
      <c r="A781" s="247"/>
      <c r="B781" s="278"/>
      <c r="C781" s="769"/>
      <c r="D781" s="307"/>
      <c r="E781" s="307"/>
      <c r="F781" s="308"/>
      <c r="G781" s="308"/>
      <c r="H781" s="308"/>
      <c r="I781" s="309"/>
      <c r="J781" s="309"/>
      <c r="K781" s="307"/>
      <c r="L781" s="150"/>
      <c r="AK781" s="132"/>
      <c r="AL781" s="132"/>
    </row>
    <row r="782" spans="1:38" s="131" customFormat="1">
      <c r="A782" s="247"/>
      <c r="B782" s="278"/>
      <c r="C782" s="769"/>
      <c r="D782" s="307"/>
      <c r="E782" s="307"/>
      <c r="F782" s="308"/>
      <c r="G782" s="308"/>
      <c r="H782" s="308"/>
      <c r="I782" s="309"/>
      <c r="J782" s="309"/>
      <c r="K782" s="307"/>
      <c r="L782" s="150"/>
      <c r="AK782" s="132"/>
      <c r="AL782" s="132"/>
    </row>
    <row r="783" spans="1:38" s="131" customFormat="1">
      <c r="A783" s="247"/>
      <c r="B783" s="278"/>
      <c r="C783" s="769"/>
      <c r="D783" s="307"/>
      <c r="E783" s="307"/>
      <c r="F783" s="308"/>
      <c r="G783" s="308"/>
      <c r="H783" s="308"/>
      <c r="I783" s="309"/>
      <c r="J783" s="309"/>
      <c r="K783" s="307"/>
      <c r="L783" s="150"/>
      <c r="AK783" s="132"/>
      <c r="AL783" s="132"/>
    </row>
    <row r="784" spans="1:38" s="131" customFormat="1">
      <c r="A784" s="247"/>
      <c r="B784" s="278"/>
      <c r="C784" s="769"/>
      <c r="D784" s="307"/>
      <c r="E784" s="307"/>
      <c r="F784" s="308"/>
      <c r="G784" s="308"/>
      <c r="H784" s="308"/>
      <c r="I784" s="309"/>
      <c r="J784" s="309"/>
      <c r="K784" s="307"/>
      <c r="L784" s="150"/>
      <c r="AK784" s="132"/>
      <c r="AL784" s="132"/>
    </row>
    <row r="785" spans="1:38" s="131" customFormat="1">
      <c r="A785" s="247"/>
      <c r="B785" s="278"/>
      <c r="C785" s="769"/>
      <c r="D785" s="307"/>
      <c r="E785" s="307"/>
      <c r="F785" s="308"/>
      <c r="G785" s="308"/>
      <c r="H785" s="308"/>
      <c r="I785" s="309"/>
      <c r="J785" s="309"/>
      <c r="K785" s="307"/>
      <c r="L785" s="150"/>
      <c r="AK785" s="132"/>
      <c r="AL785" s="132"/>
    </row>
    <row r="786" spans="1:38" s="131" customFormat="1">
      <c r="A786" s="247"/>
      <c r="B786" s="278"/>
      <c r="C786" s="769"/>
      <c r="D786" s="307"/>
      <c r="E786" s="307"/>
      <c r="F786" s="308"/>
      <c r="G786" s="308"/>
      <c r="H786" s="308"/>
      <c r="I786" s="309"/>
      <c r="J786" s="309"/>
      <c r="K786" s="307"/>
      <c r="L786" s="150"/>
      <c r="AK786" s="132"/>
      <c r="AL786" s="132"/>
    </row>
    <row r="787" spans="1:38" s="131" customFormat="1">
      <c r="A787" s="247"/>
      <c r="B787" s="278"/>
      <c r="C787" s="769"/>
      <c r="D787" s="307"/>
      <c r="E787" s="307"/>
      <c r="F787" s="308"/>
      <c r="G787" s="308"/>
      <c r="H787" s="308"/>
      <c r="I787" s="309"/>
      <c r="J787" s="309"/>
      <c r="K787" s="307"/>
      <c r="L787" s="150"/>
      <c r="AK787" s="132"/>
      <c r="AL787" s="132"/>
    </row>
    <row r="788" spans="1:38" s="131" customFormat="1">
      <c r="A788" s="247"/>
      <c r="B788" s="278"/>
      <c r="C788" s="769"/>
      <c r="D788" s="307"/>
      <c r="E788" s="307"/>
      <c r="F788" s="308"/>
      <c r="G788" s="308"/>
      <c r="H788" s="308"/>
      <c r="I788" s="309"/>
      <c r="J788" s="309"/>
      <c r="K788" s="307"/>
      <c r="L788" s="150"/>
      <c r="AK788" s="132"/>
      <c r="AL788" s="132"/>
    </row>
    <row r="789" spans="1:38" s="131" customFormat="1">
      <c r="A789" s="247"/>
      <c r="B789" s="278"/>
      <c r="C789" s="769"/>
      <c r="D789" s="307"/>
      <c r="E789" s="307"/>
      <c r="F789" s="308"/>
      <c r="G789" s="308"/>
      <c r="H789" s="308"/>
      <c r="I789" s="309"/>
      <c r="J789" s="309"/>
      <c r="K789" s="307"/>
      <c r="L789" s="150"/>
      <c r="AK789" s="132"/>
      <c r="AL789" s="132"/>
    </row>
    <row r="790" spans="1:38" s="131" customFormat="1">
      <c r="A790" s="247"/>
      <c r="B790" s="278"/>
      <c r="C790" s="769"/>
      <c r="D790" s="307"/>
      <c r="E790" s="307"/>
      <c r="F790" s="308"/>
      <c r="G790" s="308"/>
      <c r="H790" s="308"/>
      <c r="I790" s="309"/>
      <c r="J790" s="309"/>
      <c r="K790" s="307"/>
      <c r="L790" s="150"/>
      <c r="AK790" s="132"/>
      <c r="AL790" s="132"/>
    </row>
    <row r="791" spans="1:38" s="131" customFormat="1">
      <c r="A791" s="247"/>
      <c r="B791" s="278"/>
      <c r="C791" s="769"/>
      <c r="D791" s="307"/>
      <c r="E791" s="307"/>
      <c r="F791" s="308"/>
      <c r="G791" s="308"/>
      <c r="H791" s="308"/>
      <c r="I791" s="309"/>
      <c r="J791" s="309"/>
      <c r="K791" s="307"/>
      <c r="L791" s="150"/>
      <c r="AK791" s="132"/>
      <c r="AL791" s="132"/>
    </row>
    <row r="792" spans="1:38" s="131" customFormat="1">
      <c r="A792" s="247"/>
      <c r="B792" s="278"/>
      <c r="C792" s="769"/>
      <c r="D792" s="307"/>
      <c r="E792" s="307"/>
      <c r="F792" s="308"/>
      <c r="G792" s="308"/>
      <c r="H792" s="308"/>
      <c r="I792" s="309"/>
      <c r="J792" s="309"/>
      <c r="K792" s="307"/>
      <c r="L792" s="150"/>
      <c r="AK792" s="132"/>
      <c r="AL792" s="132"/>
    </row>
    <row r="793" spans="1:38" s="131" customFormat="1">
      <c r="A793" s="247"/>
      <c r="B793" s="278"/>
      <c r="C793" s="769"/>
      <c r="D793" s="307"/>
      <c r="E793" s="307"/>
      <c r="F793" s="308"/>
      <c r="G793" s="308"/>
      <c r="H793" s="308"/>
      <c r="I793" s="309"/>
      <c r="J793" s="309"/>
      <c r="K793" s="307"/>
      <c r="L793" s="150"/>
      <c r="AK793" s="132"/>
      <c r="AL793" s="132"/>
    </row>
    <row r="794" spans="1:38" s="131" customFormat="1">
      <c r="A794" s="247"/>
      <c r="B794" s="278"/>
      <c r="C794" s="769"/>
      <c r="D794" s="307"/>
      <c r="E794" s="307"/>
      <c r="F794" s="308"/>
      <c r="G794" s="308"/>
      <c r="H794" s="308"/>
      <c r="I794" s="309"/>
      <c r="J794" s="309"/>
      <c r="K794" s="307"/>
      <c r="L794" s="150"/>
      <c r="AK794" s="132"/>
      <c r="AL794" s="132"/>
    </row>
    <row r="795" spans="1:38" s="131" customFormat="1">
      <c r="A795" s="247"/>
      <c r="B795" s="278"/>
      <c r="C795" s="769"/>
      <c r="D795" s="307"/>
      <c r="E795" s="307"/>
      <c r="F795" s="308"/>
      <c r="G795" s="308"/>
      <c r="H795" s="308"/>
      <c r="I795" s="309"/>
      <c r="J795" s="309"/>
      <c r="K795" s="307"/>
      <c r="L795" s="150"/>
      <c r="AK795" s="132"/>
      <c r="AL795" s="132"/>
    </row>
    <row r="796" spans="1:38" s="131" customFormat="1">
      <c r="A796" s="247"/>
      <c r="B796" s="278"/>
      <c r="C796" s="769"/>
      <c r="D796" s="307"/>
      <c r="E796" s="307"/>
      <c r="F796" s="308"/>
      <c r="G796" s="308"/>
      <c r="H796" s="308"/>
      <c r="I796" s="309"/>
      <c r="J796" s="309"/>
      <c r="K796" s="307"/>
      <c r="L796" s="150"/>
      <c r="AK796" s="132"/>
      <c r="AL796" s="132"/>
    </row>
    <row r="797" spans="1:38" s="131" customFormat="1">
      <c r="A797" s="247"/>
      <c r="B797" s="278"/>
      <c r="C797" s="769"/>
      <c r="D797" s="307"/>
      <c r="E797" s="307"/>
      <c r="F797" s="308"/>
      <c r="G797" s="308"/>
      <c r="H797" s="308"/>
      <c r="I797" s="309"/>
      <c r="J797" s="309"/>
      <c r="K797" s="307"/>
      <c r="L797" s="150"/>
      <c r="AK797" s="132"/>
      <c r="AL797" s="132"/>
    </row>
    <row r="798" spans="1:38" s="131" customFormat="1">
      <c r="A798" s="247"/>
      <c r="B798" s="278"/>
      <c r="C798" s="769"/>
      <c r="D798" s="307"/>
      <c r="E798" s="307"/>
      <c r="F798" s="308"/>
      <c r="G798" s="308"/>
      <c r="H798" s="308"/>
      <c r="I798" s="309"/>
      <c r="J798" s="309"/>
      <c r="K798" s="307"/>
      <c r="L798" s="150"/>
      <c r="AK798" s="132"/>
      <c r="AL798" s="132"/>
    </row>
    <row r="799" spans="1:38" s="131" customFormat="1">
      <c r="A799" s="247"/>
      <c r="B799" s="278"/>
      <c r="C799" s="769"/>
      <c r="D799" s="307"/>
      <c r="E799" s="307"/>
      <c r="F799" s="308"/>
      <c r="G799" s="308"/>
      <c r="H799" s="308"/>
      <c r="I799" s="309"/>
      <c r="J799" s="309"/>
      <c r="K799" s="307"/>
      <c r="L799" s="150"/>
      <c r="AK799" s="132"/>
      <c r="AL799" s="132"/>
    </row>
    <row r="800" spans="1:38" s="131" customFormat="1">
      <c r="A800" s="247"/>
      <c r="B800" s="278"/>
      <c r="C800" s="769"/>
      <c r="D800" s="307"/>
      <c r="E800" s="307"/>
      <c r="F800" s="308"/>
      <c r="G800" s="308"/>
      <c r="H800" s="308"/>
      <c r="I800" s="309"/>
      <c r="J800" s="309"/>
      <c r="K800" s="307"/>
      <c r="L800" s="150"/>
      <c r="AK800" s="132"/>
      <c r="AL800" s="132"/>
    </row>
    <row r="801" spans="1:38" s="131" customFormat="1">
      <c r="A801" s="247"/>
      <c r="B801" s="278"/>
      <c r="C801" s="769"/>
      <c r="D801" s="307"/>
      <c r="E801" s="307"/>
      <c r="F801" s="308"/>
      <c r="G801" s="308"/>
      <c r="H801" s="308"/>
      <c r="I801" s="309"/>
      <c r="J801" s="309"/>
      <c r="K801" s="307"/>
      <c r="L801" s="150"/>
      <c r="AK801" s="132"/>
      <c r="AL801" s="132"/>
    </row>
    <row r="802" spans="1:38" s="131" customFormat="1">
      <c r="A802" s="247"/>
      <c r="B802" s="278"/>
      <c r="C802" s="769"/>
      <c r="D802" s="307"/>
      <c r="E802" s="307"/>
      <c r="F802" s="308"/>
      <c r="G802" s="308"/>
      <c r="H802" s="308"/>
      <c r="I802" s="309"/>
      <c r="J802" s="309"/>
      <c r="K802" s="307"/>
      <c r="L802" s="150"/>
      <c r="AK802" s="132"/>
      <c r="AL802" s="132"/>
    </row>
    <row r="803" spans="1:38" s="131" customFormat="1">
      <c r="A803" s="247"/>
      <c r="B803" s="278"/>
      <c r="C803" s="769"/>
      <c r="D803" s="307"/>
      <c r="E803" s="307"/>
      <c r="F803" s="308"/>
      <c r="G803" s="308"/>
      <c r="H803" s="308"/>
      <c r="I803" s="309"/>
      <c r="J803" s="309"/>
      <c r="K803" s="307"/>
      <c r="L803" s="150"/>
      <c r="AK803" s="132"/>
      <c r="AL803" s="132"/>
    </row>
    <row r="804" spans="1:38" s="131" customFormat="1">
      <c r="A804" s="247"/>
      <c r="B804" s="278"/>
      <c r="C804" s="769"/>
      <c r="D804" s="307"/>
      <c r="E804" s="307"/>
      <c r="F804" s="308"/>
      <c r="G804" s="308"/>
      <c r="H804" s="308"/>
      <c r="I804" s="309"/>
      <c r="J804" s="309"/>
      <c r="K804" s="307"/>
      <c r="L804" s="150"/>
      <c r="AK804" s="132"/>
      <c r="AL804" s="132"/>
    </row>
    <row r="805" spans="1:38" s="131" customFormat="1">
      <c r="A805" s="247"/>
      <c r="B805" s="278"/>
      <c r="C805" s="769"/>
      <c r="D805" s="307"/>
      <c r="E805" s="307"/>
      <c r="F805" s="308"/>
      <c r="G805" s="308"/>
      <c r="H805" s="308"/>
      <c r="I805" s="309"/>
      <c r="J805" s="309"/>
      <c r="K805" s="307"/>
      <c r="L805" s="150"/>
      <c r="AK805" s="132"/>
      <c r="AL805" s="132"/>
    </row>
    <row r="806" spans="1:38" s="131" customFormat="1">
      <c r="A806" s="247"/>
      <c r="B806" s="278"/>
      <c r="C806" s="769"/>
      <c r="D806" s="307"/>
      <c r="E806" s="307"/>
      <c r="F806" s="308"/>
      <c r="G806" s="308"/>
      <c r="H806" s="308"/>
      <c r="I806" s="309"/>
      <c r="J806" s="309"/>
      <c r="K806" s="307"/>
      <c r="L806" s="150"/>
      <c r="AK806" s="132"/>
      <c r="AL806" s="132"/>
    </row>
    <row r="807" spans="1:38" s="131" customFormat="1">
      <c r="A807" s="247"/>
      <c r="B807" s="278"/>
      <c r="C807" s="769"/>
      <c r="D807" s="307"/>
      <c r="E807" s="307"/>
      <c r="F807" s="308"/>
      <c r="G807" s="308"/>
      <c r="H807" s="308"/>
      <c r="I807" s="309"/>
      <c r="J807" s="309"/>
      <c r="K807" s="307"/>
      <c r="L807" s="150"/>
      <c r="AK807" s="132"/>
      <c r="AL807" s="132"/>
    </row>
    <row r="808" spans="1:38" s="131" customFormat="1">
      <c r="A808" s="247"/>
      <c r="B808" s="278"/>
      <c r="C808" s="769"/>
      <c r="D808" s="307"/>
      <c r="E808" s="307"/>
      <c r="F808" s="308"/>
      <c r="G808" s="308"/>
      <c r="H808" s="308"/>
      <c r="I808" s="309"/>
      <c r="J808" s="309"/>
      <c r="K808" s="307"/>
      <c r="L808" s="150"/>
      <c r="AK808" s="132"/>
      <c r="AL808" s="132"/>
    </row>
    <row r="809" spans="1:38" s="131" customFormat="1">
      <c r="A809" s="247"/>
      <c r="B809" s="278"/>
      <c r="C809" s="769"/>
      <c r="D809" s="307"/>
      <c r="E809" s="307"/>
      <c r="F809" s="308"/>
      <c r="G809" s="308"/>
      <c r="H809" s="308"/>
      <c r="I809" s="309"/>
      <c r="J809" s="309"/>
      <c r="K809" s="307"/>
      <c r="L809" s="150"/>
      <c r="AK809" s="132"/>
      <c r="AL809" s="132"/>
    </row>
    <row r="810" spans="1:38" s="131" customFormat="1">
      <c r="A810" s="247"/>
      <c r="B810" s="278"/>
      <c r="C810" s="769"/>
      <c r="D810" s="307"/>
      <c r="E810" s="307"/>
      <c r="F810" s="308"/>
      <c r="G810" s="308"/>
      <c r="H810" s="308"/>
      <c r="I810" s="309"/>
      <c r="J810" s="309"/>
      <c r="K810" s="307"/>
      <c r="L810" s="150"/>
      <c r="AK810" s="132"/>
      <c r="AL810" s="132"/>
    </row>
    <row r="811" spans="1:38" s="131" customFormat="1">
      <c r="A811" s="247"/>
      <c r="B811" s="278"/>
      <c r="C811" s="769"/>
      <c r="D811" s="307"/>
      <c r="E811" s="307"/>
      <c r="F811" s="308"/>
      <c r="G811" s="308"/>
      <c r="H811" s="308"/>
      <c r="I811" s="309"/>
      <c r="J811" s="309"/>
      <c r="K811" s="307"/>
      <c r="L811" s="150"/>
      <c r="AK811" s="132"/>
      <c r="AL811" s="132"/>
    </row>
    <row r="812" spans="1:38" s="131" customFormat="1">
      <c r="A812" s="247"/>
      <c r="B812" s="278"/>
      <c r="C812" s="769"/>
      <c r="D812" s="307"/>
      <c r="E812" s="307"/>
      <c r="F812" s="308"/>
      <c r="G812" s="308"/>
      <c r="H812" s="308"/>
      <c r="I812" s="309"/>
      <c r="J812" s="309"/>
      <c r="K812" s="307"/>
      <c r="L812" s="150"/>
      <c r="AK812" s="132"/>
      <c r="AL812" s="132"/>
    </row>
    <row r="813" spans="1:38" s="131" customFormat="1">
      <c r="A813" s="247"/>
      <c r="B813" s="278"/>
      <c r="C813" s="769"/>
      <c r="D813" s="307"/>
      <c r="E813" s="307"/>
      <c r="F813" s="308"/>
      <c r="G813" s="308"/>
      <c r="H813" s="308"/>
      <c r="I813" s="309"/>
      <c r="J813" s="309"/>
      <c r="K813" s="307"/>
      <c r="L813" s="150"/>
      <c r="AK813" s="132"/>
      <c r="AL813" s="132"/>
    </row>
    <row r="814" spans="1:38" s="131" customFormat="1">
      <c r="A814" s="247"/>
      <c r="B814" s="278"/>
      <c r="C814" s="769"/>
      <c r="D814" s="307"/>
      <c r="E814" s="307"/>
      <c r="F814" s="308"/>
      <c r="G814" s="308"/>
      <c r="H814" s="308"/>
      <c r="I814" s="309"/>
      <c r="J814" s="309"/>
      <c r="K814" s="307"/>
      <c r="L814" s="150"/>
      <c r="AK814" s="132"/>
      <c r="AL814" s="132"/>
    </row>
    <row r="815" spans="1:38" s="131" customFormat="1">
      <c r="A815" s="247"/>
      <c r="B815" s="278"/>
      <c r="C815" s="769"/>
      <c r="D815" s="307"/>
      <c r="E815" s="307"/>
      <c r="F815" s="308"/>
      <c r="G815" s="308"/>
      <c r="H815" s="308"/>
      <c r="I815" s="309"/>
      <c r="J815" s="309"/>
      <c r="K815" s="307"/>
      <c r="L815" s="150"/>
      <c r="AK815" s="132"/>
      <c r="AL815" s="132"/>
    </row>
    <row r="816" spans="1:38" s="131" customFormat="1">
      <c r="A816" s="247"/>
      <c r="B816" s="278"/>
      <c r="C816" s="769"/>
      <c r="D816" s="307"/>
      <c r="E816" s="307"/>
      <c r="F816" s="308"/>
      <c r="G816" s="308"/>
      <c r="H816" s="308"/>
      <c r="I816" s="309"/>
      <c r="J816" s="309"/>
      <c r="K816" s="307"/>
      <c r="L816" s="150"/>
      <c r="AK816" s="132"/>
      <c r="AL816" s="132"/>
    </row>
    <row r="817" spans="1:38" s="131" customFormat="1">
      <c r="A817" s="247"/>
      <c r="B817" s="278"/>
      <c r="C817" s="769"/>
      <c r="D817" s="307"/>
      <c r="E817" s="307"/>
      <c r="F817" s="308"/>
      <c r="G817" s="308"/>
      <c r="H817" s="308"/>
      <c r="I817" s="309"/>
      <c r="J817" s="309"/>
      <c r="K817" s="307"/>
      <c r="L817" s="150"/>
      <c r="AK817" s="132"/>
      <c r="AL817" s="132"/>
    </row>
    <row r="818" spans="1:38" s="131" customFormat="1">
      <c r="A818" s="247"/>
      <c r="B818" s="278"/>
      <c r="C818" s="769"/>
      <c r="D818" s="307"/>
      <c r="E818" s="307"/>
      <c r="F818" s="308"/>
      <c r="G818" s="308"/>
      <c r="H818" s="308"/>
      <c r="I818" s="309"/>
      <c r="J818" s="309"/>
      <c r="K818" s="307"/>
      <c r="L818" s="150"/>
      <c r="AK818" s="132"/>
      <c r="AL818" s="132"/>
    </row>
    <row r="819" spans="1:38" s="131" customFormat="1">
      <c r="A819" s="247"/>
      <c r="B819" s="278"/>
      <c r="C819" s="769"/>
      <c r="D819" s="307"/>
      <c r="E819" s="307"/>
      <c r="F819" s="308"/>
      <c r="G819" s="308"/>
      <c r="H819" s="308"/>
      <c r="I819" s="309"/>
      <c r="J819" s="309"/>
      <c r="K819" s="307"/>
      <c r="L819" s="150"/>
      <c r="AK819" s="132"/>
      <c r="AL819" s="132"/>
    </row>
    <row r="820" spans="1:38" s="131" customFormat="1">
      <c r="A820" s="247"/>
      <c r="B820" s="278"/>
      <c r="C820" s="769"/>
      <c r="D820" s="307"/>
      <c r="E820" s="307"/>
      <c r="F820" s="308"/>
      <c r="G820" s="308"/>
      <c r="H820" s="308"/>
      <c r="I820" s="309"/>
      <c r="J820" s="309"/>
      <c r="K820" s="307"/>
      <c r="L820" s="150"/>
      <c r="AK820" s="132"/>
      <c r="AL820" s="132"/>
    </row>
    <row r="821" spans="1:38" s="131" customFormat="1">
      <c r="A821" s="247"/>
      <c r="B821" s="278"/>
      <c r="C821" s="769"/>
      <c r="D821" s="307"/>
      <c r="E821" s="307"/>
      <c r="F821" s="308"/>
      <c r="G821" s="308"/>
      <c r="H821" s="308"/>
      <c r="I821" s="309"/>
      <c r="J821" s="309"/>
      <c r="K821" s="307"/>
      <c r="L821" s="150"/>
      <c r="AK821" s="132"/>
      <c r="AL821" s="132"/>
    </row>
    <row r="822" spans="1:38" s="131" customFormat="1">
      <c r="A822" s="247"/>
      <c r="B822" s="278"/>
      <c r="C822" s="769"/>
      <c r="D822" s="307"/>
      <c r="E822" s="307"/>
      <c r="F822" s="308"/>
      <c r="G822" s="308"/>
      <c r="H822" s="308"/>
      <c r="I822" s="309"/>
      <c r="J822" s="309"/>
      <c r="K822" s="307"/>
      <c r="L822" s="150"/>
      <c r="AK822" s="132"/>
      <c r="AL822" s="132"/>
    </row>
    <row r="823" spans="1:38" s="131" customFormat="1">
      <c r="A823" s="247"/>
      <c r="B823" s="278"/>
      <c r="C823" s="769"/>
      <c r="D823" s="307"/>
      <c r="E823" s="307"/>
      <c r="F823" s="308"/>
      <c r="G823" s="308"/>
      <c r="H823" s="308"/>
      <c r="I823" s="309"/>
      <c r="J823" s="309"/>
      <c r="K823" s="307"/>
      <c r="L823" s="150"/>
      <c r="AK823" s="132"/>
      <c r="AL823" s="132"/>
    </row>
    <row r="824" spans="1:38" s="131" customFormat="1">
      <c r="A824" s="247"/>
      <c r="B824" s="278"/>
      <c r="C824" s="769"/>
      <c r="D824" s="307"/>
      <c r="E824" s="307"/>
      <c r="F824" s="308"/>
      <c r="G824" s="308"/>
      <c r="H824" s="308"/>
      <c r="I824" s="309"/>
      <c r="J824" s="309"/>
      <c r="K824" s="307"/>
      <c r="L824" s="150"/>
      <c r="AK824" s="132"/>
      <c r="AL824" s="132"/>
    </row>
    <row r="825" spans="1:38" s="131" customFormat="1">
      <c r="A825" s="247"/>
      <c r="B825" s="278"/>
      <c r="C825" s="769"/>
      <c r="D825" s="307"/>
      <c r="E825" s="307"/>
      <c r="F825" s="308"/>
      <c r="G825" s="308"/>
      <c r="H825" s="308"/>
      <c r="I825" s="309"/>
      <c r="J825" s="309"/>
      <c r="K825" s="307"/>
      <c r="L825" s="150"/>
      <c r="AK825" s="132"/>
      <c r="AL825" s="132"/>
    </row>
    <row r="826" spans="1:38" s="131" customFormat="1">
      <c r="A826" s="247"/>
      <c r="B826" s="278"/>
      <c r="C826" s="769"/>
      <c r="D826" s="307"/>
      <c r="E826" s="307"/>
      <c r="F826" s="308"/>
      <c r="G826" s="308"/>
      <c r="H826" s="308"/>
      <c r="I826" s="309"/>
      <c r="J826" s="309"/>
      <c r="K826" s="307"/>
      <c r="L826" s="150"/>
      <c r="AK826" s="132"/>
      <c r="AL826" s="132"/>
    </row>
    <row r="827" spans="1:38" s="131" customFormat="1">
      <c r="A827" s="247"/>
      <c r="B827" s="278"/>
      <c r="C827" s="769"/>
      <c r="D827" s="307"/>
      <c r="E827" s="307"/>
      <c r="F827" s="308"/>
      <c r="G827" s="308"/>
      <c r="H827" s="308"/>
      <c r="I827" s="309"/>
      <c r="J827" s="309"/>
      <c r="K827" s="307"/>
      <c r="L827" s="150"/>
      <c r="AK827" s="132"/>
      <c r="AL827" s="132"/>
    </row>
    <row r="828" spans="1:38" s="131" customFormat="1">
      <c r="A828" s="247"/>
      <c r="B828" s="278"/>
      <c r="C828" s="769"/>
      <c r="D828" s="307"/>
      <c r="E828" s="307"/>
      <c r="F828" s="308"/>
      <c r="G828" s="308"/>
      <c r="H828" s="308"/>
      <c r="I828" s="309"/>
      <c r="J828" s="309"/>
      <c r="K828" s="307"/>
      <c r="L828" s="150"/>
      <c r="AK828" s="132"/>
      <c r="AL828" s="132"/>
    </row>
    <row r="829" spans="1:38" s="131" customFormat="1">
      <c r="A829" s="247"/>
      <c r="B829" s="278"/>
      <c r="C829" s="769"/>
      <c r="D829" s="307"/>
      <c r="E829" s="307"/>
      <c r="F829" s="308"/>
      <c r="G829" s="308"/>
      <c r="H829" s="308"/>
      <c r="I829" s="309"/>
      <c r="J829" s="309"/>
      <c r="K829" s="307"/>
      <c r="L829" s="150"/>
      <c r="AK829" s="132"/>
      <c r="AL829" s="132"/>
    </row>
    <row r="830" spans="1:38" s="131" customFormat="1">
      <c r="A830" s="247"/>
      <c r="B830" s="278"/>
      <c r="C830" s="769"/>
      <c r="D830" s="307"/>
      <c r="E830" s="307"/>
      <c r="F830" s="308"/>
      <c r="G830" s="308"/>
      <c r="H830" s="308"/>
      <c r="I830" s="309"/>
      <c r="J830" s="309"/>
      <c r="K830" s="307"/>
      <c r="L830" s="150"/>
      <c r="AK830" s="132"/>
      <c r="AL830" s="132"/>
    </row>
    <row r="831" spans="1:38" s="131" customFormat="1">
      <c r="A831" s="247"/>
      <c r="B831" s="278"/>
      <c r="C831" s="769"/>
      <c r="D831" s="307"/>
      <c r="E831" s="307"/>
      <c r="F831" s="308"/>
      <c r="G831" s="308"/>
      <c r="H831" s="308"/>
      <c r="I831" s="309"/>
      <c r="J831" s="309"/>
      <c r="K831" s="307"/>
      <c r="L831" s="150"/>
      <c r="AK831" s="132"/>
      <c r="AL831" s="132"/>
    </row>
    <row r="832" spans="1:38" s="131" customFormat="1">
      <c r="A832" s="247"/>
      <c r="B832" s="278"/>
      <c r="C832" s="769"/>
      <c r="D832" s="307"/>
      <c r="E832" s="307"/>
      <c r="F832" s="308"/>
      <c r="G832" s="308"/>
      <c r="H832" s="308"/>
      <c r="I832" s="309"/>
      <c r="J832" s="309"/>
      <c r="K832" s="307"/>
      <c r="L832" s="150"/>
      <c r="AK832" s="132"/>
      <c r="AL832" s="132"/>
    </row>
    <row r="833" spans="1:38" s="131" customFormat="1">
      <c r="A833" s="247"/>
      <c r="B833" s="278"/>
      <c r="C833" s="769"/>
      <c r="D833" s="307"/>
      <c r="E833" s="307"/>
      <c r="F833" s="308"/>
      <c r="G833" s="308"/>
      <c r="H833" s="308"/>
      <c r="I833" s="309"/>
      <c r="J833" s="309"/>
      <c r="K833" s="307"/>
      <c r="L833" s="150"/>
      <c r="AK833" s="132"/>
      <c r="AL833" s="132"/>
    </row>
    <row r="834" spans="1:38" s="131" customFormat="1">
      <c r="A834" s="247"/>
      <c r="B834" s="278"/>
      <c r="C834" s="769"/>
      <c r="D834" s="307"/>
      <c r="E834" s="307"/>
      <c r="F834" s="308"/>
      <c r="G834" s="308"/>
      <c r="H834" s="308"/>
      <c r="I834" s="309"/>
      <c r="J834" s="309"/>
      <c r="K834" s="307"/>
      <c r="L834" s="150"/>
      <c r="AK834" s="132"/>
      <c r="AL834" s="132"/>
    </row>
    <row r="835" spans="1:38" s="131" customFormat="1">
      <c r="A835" s="247"/>
      <c r="B835" s="278"/>
      <c r="C835" s="769"/>
      <c r="D835" s="307"/>
      <c r="E835" s="307"/>
      <c r="F835" s="308"/>
      <c r="G835" s="308"/>
      <c r="H835" s="308"/>
      <c r="I835" s="309"/>
      <c r="J835" s="309"/>
      <c r="K835" s="307"/>
      <c r="L835" s="150"/>
      <c r="AK835" s="132"/>
      <c r="AL835" s="132"/>
    </row>
    <row r="836" spans="1:38" s="131" customFormat="1">
      <c r="A836" s="247"/>
      <c r="B836" s="278"/>
      <c r="C836" s="769"/>
      <c r="D836" s="307"/>
      <c r="E836" s="307"/>
      <c r="F836" s="308"/>
      <c r="G836" s="308"/>
      <c r="H836" s="308"/>
      <c r="I836" s="309"/>
      <c r="J836" s="309"/>
      <c r="K836" s="307"/>
      <c r="L836" s="150"/>
      <c r="AK836" s="132"/>
      <c r="AL836" s="132"/>
    </row>
    <row r="837" spans="1:38" s="131" customFormat="1">
      <c r="A837" s="247"/>
      <c r="B837" s="278"/>
      <c r="C837" s="769"/>
      <c r="D837" s="307"/>
      <c r="E837" s="307"/>
      <c r="F837" s="308"/>
      <c r="G837" s="308"/>
      <c r="H837" s="308"/>
      <c r="I837" s="309"/>
      <c r="J837" s="309"/>
      <c r="K837" s="307"/>
      <c r="L837" s="150"/>
      <c r="AK837" s="132"/>
      <c r="AL837" s="132"/>
    </row>
    <row r="838" spans="1:38" s="131" customFormat="1">
      <c r="A838" s="247"/>
      <c r="B838" s="278"/>
      <c r="C838" s="769"/>
      <c r="D838" s="307"/>
      <c r="E838" s="307"/>
      <c r="F838" s="308"/>
      <c r="G838" s="308"/>
      <c r="H838" s="308"/>
      <c r="I838" s="309"/>
      <c r="J838" s="309"/>
      <c r="K838" s="307"/>
      <c r="L838" s="150"/>
      <c r="AK838" s="132"/>
      <c r="AL838" s="132"/>
    </row>
    <row r="839" spans="1:38" s="131" customFormat="1">
      <c r="A839" s="247"/>
      <c r="B839" s="278"/>
      <c r="C839" s="769"/>
      <c r="D839" s="307"/>
      <c r="E839" s="307"/>
      <c r="F839" s="308"/>
      <c r="G839" s="308"/>
      <c r="H839" s="308"/>
      <c r="I839" s="309"/>
      <c r="J839" s="309"/>
      <c r="K839" s="307"/>
      <c r="L839" s="150"/>
      <c r="AK839" s="132"/>
      <c r="AL839" s="132"/>
    </row>
    <row r="840" spans="1:38" s="131" customFormat="1">
      <c r="A840" s="247"/>
      <c r="B840" s="278"/>
      <c r="C840" s="769"/>
      <c r="D840" s="307"/>
      <c r="E840" s="307"/>
      <c r="F840" s="308"/>
      <c r="G840" s="308"/>
      <c r="H840" s="308"/>
      <c r="I840" s="309"/>
      <c r="J840" s="309"/>
      <c r="K840" s="307"/>
      <c r="L840" s="150"/>
      <c r="AK840" s="132"/>
      <c r="AL840" s="132"/>
    </row>
    <row r="841" spans="1:38" s="131" customFormat="1">
      <c r="A841" s="247"/>
      <c r="B841" s="278"/>
      <c r="C841" s="769"/>
      <c r="D841" s="307"/>
      <c r="E841" s="307"/>
      <c r="F841" s="308"/>
      <c r="G841" s="308"/>
      <c r="H841" s="308"/>
      <c r="I841" s="309"/>
      <c r="J841" s="309"/>
      <c r="K841" s="307"/>
      <c r="L841" s="150"/>
      <c r="AK841" s="132"/>
      <c r="AL841" s="132"/>
    </row>
    <row r="842" spans="1:38" s="131" customFormat="1">
      <c r="A842" s="247"/>
      <c r="B842" s="278"/>
      <c r="C842" s="769"/>
      <c r="D842" s="307"/>
      <c r="E842" s="307"/>
      <c r="F842" s="308"/>
      <c r="G842" s="308"/>
      <c r="H842" s="308"/>
      <c r="I842" s="309"/>
      <c r="J842" s="309"/>
      <c r="K842" s="307"/>
      <c r="L842" s="150"/>
      <c r="AK842" s="132"/>
      <c r="AL842" s="132"/>
    </row>
    <row r="843" spans="1:38" s="131" customFormat="1">
      <c r="A843" s="247"/>
      <c r="B843" s="278"/>
      <c r="C843" s="769"/>
      <c r="D843" s="307"/>
      <c r="E843" s="307"/>
      <c r="F843" s="308"/>
      <c r="G843" s="308"/>
      <c r="H843" s="308"/>
      <c r="I843" s="309"/>
      <c r="J843" s="309"/>
      <c r="K843" s="307"/>
      <c r="L843" s="150"/>
      <c r="AK843" s="132"/>
      <c r="AL843" s="132"/>
    </row>
    <row r="844" spans="1:38" s="131" customFormat="1">
      <c r="A844" s="247"/>
      <c r="B844" s="278"/>
      <c r="C844" s="769"/>
      <c r="D844" s="307"/>
      <c r="E844" s="307"/>
      <c r="F844" s="308"/>
      <c r="G844" s="308"/>
      <c r="H844" s="308"/>
      <c r="I844" s="309"/>
      <c r="J844" s="309"/>
      <c r="K844" s="307"/>
      <c r="L844" s="150"/>
      <c r="AK844" s="132"/>
      <c r="AL844" s="132"/>
    </row>
    <row r="845" spans="1:38" s="131" customFormat="1">
      <c r="A845" s="247"/>
      <c r="B845" s="278"/>
      <c r="C845" s="769"/>
      <c r="D845" s="307"/>
      <c r="E845" s="307"/>
      <c r="F845" s="308"/>
      <c r="G845" s="308"/>
      <c r="H845" s="308"/>
      <c r="I845" s="309"/>
      <c r="J845" s="309"/>
      <c r="K845" s="307"/>
      <c r="L845" s="150"/>
      <c r="AK845" s="132"/>
      <c r="AL845" s="132"/>
    </row>
    <row r="846" spans="1:38" s="131" customFormat="1">
      <c r="A846" s="247"/>
      <c r="B846" s="278"/>
      <c r="C846" s="769"/>
      <c r="D846" s="307"/>
      <c r="E846" s="307"/>
      <c r="F846" s="308"/>
      <c r="G846" s="308"/>
      <c r="H846" s="308"/>
      <c r="I846" s="309"/>
      <c r="J846" s="309"/>
      <c r="K846" s="307"/>
      <c r="L846" s="150"/>
      <c r="AK846" s="132"/>
      <c r="AL846" s="132"/>
    </row>
    <row r="847" spans="1:38" s="131" customFormat="1">
      <c r="A847" s="247"/>
      <c r="B847" s="278"/>
      <c r="C847" s="769"/>
      <c r="D847" s="307"/>
      <c r="E847" s="307"/>
      <c r="F847" s="308"/>
      <c r="G847" s="308"/>
      <c r="H847" s="308"/>
      <c r="I847" s="309"/>
      <c r="J847" s="309"/>
      <c r="K847" s="307"/>
      <c r="L847" s="150"/>
      <c r="AK847" s="132"/>
      <c r="AL847" s="132"/>
    </row>
    <row r="848" spans="1:38" s="131" customFormat="1">
      <c r="A848" s="247"/>
      <c r="B848" s="278"/>
      <c r="C848" s="769"/>
      <c r="D848" s="307"/>
      <c r="E848" s="307"/>
      <c r="F848" s="308"/>
      <c r="G848" s="308"/>
      <c r="H848" s="308"/>
      <c r="I848" s="309"/>
      <c r="J848" s="309"/>
      <c r="K848" s="307"/>
      <c r="L848" s="150"/>
      <c r="AK848" s="132"/>
      <c r="AL848" s="132"/>
    </row>
    <row r="849" spans="1:38" s="131" customFormat="1">
      <c r="A849" s="247"/>
      <c r="B849" s="278"/>
      <c r="C849" s="769"/>
      <c r="D849" s="307"/>
      <c r="E849" s="307"/>
      <c r="F849" s="308"/>
      <c r="G849" s="308"/>
      <c r="H849" s="308"/>
      <c r="I849" s="309"/>
      <c r="J849" s="309"/>
      <c r="K849" s="307"/>
      <c r="L849" s="150"/>
      <c r="AK849" s="132"/>
      <c r="AL849" s="132"/>
    </row>
    <row r="850" spans="1:38" s="131" customFormat="1">
      <c r="A850" s="247"/>
      <c r="B850" s="278"/>
      <c r="C850" s="769"/>
      <c r="D850" s="307"/>
      <c r="E850" s="307"/>
      <c r="F850" s="308"/>
      <c r="G850" s="308"/>
      <c r="H850" s="308"/>
      <c r="I850" s="309"/>
      <c r="J850" s="309"/>
      <c r="K850" s="307"/>
      <c r="L850" s="150"/>
      <c r="AK850" s="132"/>
      <c r="AL850" s="132"/>
    </row>
    <row r="851" spans="1:38" s="131" customFormat="1">
      <c r="A851" s="247"/>
      <c r="B851" s="278"/>
      <c r="C851" s="769"/>
      <c r="D851" s="307"/>
      <c r="E851" s="307"/>
      <c r="F851" s="308"/>
      <c r="G851" s="308"/>
      <c r="H851" s="308"/>
      <c r="I851" s="309"/>
      <c r="J851" s="309"/>
      <c r="K851" s="307"/>
      <c r="L851" s="150"/>
      <c r="AK851" s="132"/>
      <c r="AL851" s="132"/>
    </row>
    <row r="852" spans="1:38" s="131" customFormat="1">
      <c r="A852" s="247"/>
      <c r="B852" s="278"/>
      <c r="C852" s="769"/>
      <c r="D852" s="307"/>
      <c r="E852" s="307"/>
      <c r="F852" s="308"/>
      <c r="G852" s="308"/>
      <c r="H852" s="308"/>
      <c r="I852" s="309"/>
      <c r="J852" s="309"/>
      <c r="K852" s="307"/>
      <c r="L852" s="150"/>
      <c r="AK852" s="132"/>
      <c r="AL852" s="132"/>
    </row>
    <row r="853" spans="1:38" s="131" customFormat="1">
      <c r="A853" s="247"/>
      <c r="B853" s="278"/>
      <c r="C853" s="769"/>
      <c r="D853" s="307"/>
      <c r="E853" s="307"/>
      <c r="F853" s="308"/>
      <c r="G853" s="308"/>
      <c r="H853" s="308"/>
      <c r="I853" s="309"/>
      <c r="J853" s="309"/>
      <c r="K853" s="307"/>
      <c r="L853" s="150"/>
      <c r="AK853" s="132"/>
      <c r="AL853" s="132"/>
    </row>
    <row r="854" spans="1:38" s="131" customFormat="1">
      <c r="A854" s="247"/>
      <c r="B854" s="278"/>
      <c r="C854" s="769"/>
      <c r="D854" s="307"/>
      <c r="E854" s="307"/>
      <c r="F854" s="308"/>
      <c r="G854" s="308"/>
      <c r="H854" s="308"/>
      <c r="I854" s="309"/>
      <c r="J854" s="309"/>
      <c r="K854" s="307"/>
      <c r="L854" s="150"/>
      <c r="AK854" s="132"/>
      <c r="AL854" s="132"/>
    </row>
    <row r="855" spans="1:38" s="131" customFormat="1">
      <c r="A855" s="247"/>
      <c r="B855" s="278"/>
      <c r="C855" s="769"/>
      <c r="D855" s="307"/>
      <c r="E855" s="307"/>
      <c r="F855" s="308"/>
      <c r="G855" s="308"/>
      <c r="H855" s="308"/>
      <c r="I855" s="309"/>
      <c r="J855" s="309"/>
      <c r="K855" s="307"/>
      <c r="L855" s="150"/>
      <c r="AK855" s="132"/>
      <c r="AL855" s="132"/>
    </row>
    <row r="856" spans="1:38" s="131" customFormat="1">
      <c r="A856" s="247"/>
      <c r="B856" s="278"/>
      <c r="C856" s="769"/>
      <c r="D856" s="307"/>
      <c r="E856" s="307"/>
      <c r="F856" s="308"/>
      <c r="G856" s="308"/>
      <c r="H856" s="308"/>
      <c r="I856" s="309"/>
      <c r="J856" s="309"/>
      <c r="K856" s="307"/>
      <c r="L856" s="150"/>
      <c r="AK856" s="132"/>
      <c r="AL856" s="132"/>
    </row>
    <row r="857" spans="1:38" s="131" customFormat="1">
      <c r="A857" s="247"/>
      <c r="B857" s="278"/>
      <c r="C857" s="769"/>
      <c r="D857" s="307"/>
      <c r="E857" s="307"/>
      <c r="F857" s="308"/>
      <c r="G857" s="308"/>
      <c r="H857" s="308"/>
      <c r="I857" s="309"/>
      <c r="J857" s="309"/>
      <c r="K857" s="307"/>
      <c r="L857" s="150"/>
      <c r="AK857" s="132"/>
      <c r="AL857" s="132"/>
    </row>
    <row r="858" spans="1:38" s="131" customFormat="1">
      <c r="A858" s="247"/>
      <c r="B858" s="278"/>
      <c r="C858" s="769"/>
      <c r="D858" s="307"/>
      <c r="E858" s="307"/>
      <c r="F858" s="308"/>
      <c r="G858" s="308"/>
      <c r="H858" s="308"/>
      <c r="I858" s="309"/>
      <c r="J858" s="309"/>
      <c r="K858" s="307"/>
      <c r="L858" s="150"/>
      <c r="AK858" s="132"/>
      <c r="AL858" s="132"/>
    </row>
    <row r="859" spans="1:38" s="131" customFormat="1">
      <c r="A859" s="247"/>
      <c r="B859" s="278"/>
      <c r="C859" s="769"/>
      <c r="D859" s="307"/>
      <c r="E859" s="307"/>
      <c r="F859" s="308"/>
      <c r="G859" s="308"/>
      <c r="H859" s="308"/>
      <c r="I859" s="309"/>
      <c r="J859" s="309"/>
      <c r="K859" s="307"/>
      <c r="L859" s="150"/>
      <c r="AK859" s="132"/>
      <c r="AL859" s="132"/>
    </row>
    <row r="860" spans="1:38" s="131" customFormat="1">
      <c r="A860" s="247"/>
      <c r="B860" s="278"/>
      <c r="C860" s="769"/>
      <c r="D860" s="307"/>
      <c r="E860" s="307"/>
      <c r="F860" s="308"/>
      <c r="G860" s="308"/>
      <c r="H860" s="308"/>
      <c r="I860" s="309"/>
      <c r="J860" s="309"/>
      <c r="K860" s="307"/>
      <c r="L860" s="150"/>
      <c r="AK860" s="132"/>
      <c r="AL860" s="132"/>
    </row>
    <row r="861" spans="1:38" s="131" customFormat="1">
      <c r="A861" s="247"/>
      <c r="B861" s="278"/>
      <c r="C861" s="769"/>
      <c r="D861" s="307"/>
      <c r="E861" s="307"/>
      <c r="F861" s="308"/>
      <c r="G861" s="308"/>
      <c r="H861" s="308"/>
      <c r="I861" s="309"/>
      <c r="J861" s="309"/>
      <c r="K861" s="307"/>
      <c r="L861" s="150"/>
      <c r="AK861" s="132"/>
      <c r="AL861" s="132"/>
    </row>
    <row r="862" spans="1:38" s="131" customFormat="1">
      <c r="A862" s="247"/>
      <c r="B862" s="278"/>
      <c r="C862" s="769"/>
      <c r="D862" s="307"/>
      <c r="E862" s="307"/>
      <c r="F862" s="308"/>
      <c r="G862" s="308"/>
      <c r="H862" s="308"/>
      <c r="I862" s="309"/>
      <c r="J862" s="309"/>
      <c r="K862" s="307"/>
      <c r="L862" s="150"/>
      <c r="AK862" s="132"/>
      <c r="AL862" s="132"/>
    </row>
    <row r="863" spans="1:38" s="131" customFormat="1">
      <c r="A863" s="247"/>
      <c r="B863" s="278"/>
      <c r="C863" s="769"/>
      <c r="D863" s="307"/>
      <c r="E863" s="307"/>
      <c r="F863" s="308"/>
      <c r="G863" s="308"/>
      <c r="H863" s="308"/>
      <c r="I863" s="309"/>
      <c r="J863" s="309"/>
      <c r="K863" s="307"/>
      <c r="L863" s="150"/>
      <c r="AK863" s="132"/>
      <c r="AL863" s="132"/>
    </row>
    <row r="864" spans="1:38" s="131" customFormat="1">
      <c r="A864" s="247"/>
      <c r="B864" s="278"/>
      <c r="C864" s="769"/>
      <c r="D864" s="307"/>
      <c r="E864" s="307"/>
      <c r="F864" s="308"/>
      <c r="G864" s="308"/>
      <c r="H864" s="308"/>
      <c r="I864" s="309"/>
      <c r="J864" s="309"/>
      <c r="K864" s="307"/>
      <c r="L864" s="150"/>
      <c r="AK864" s="132"/>
      <c r="AL864" s="132"/>
    </row>
    <row r="865" spans="1:38" s="131" customFormat="1">
      <c r="A865" s="247"/>
      <c r="B865" s="278"/>
      <c r="C865" s="769"/>
      <c r="D865" s="307"/>
      <c r="E865" s="307"/>
      <c r="F865" s="308"/>
      <c r="G865" s="308"/>
      <c r="H865" s="308"/>
      <c r="I865" s="309"/>
      <c r="J865" s="309"/>
      <c r="K865" s="307"/>
      <c r="L865" s="150"/>
      <c r="AK865" s="132"/>
      <c r="AL865" s="132"/>
    </row>
    <row r="866" spans="1:38" s="131" customFormat="1">
      <c r="A866" s="247"/>
      <c r="B866" s="278"/>
      <c r="C866" s="769"/>
      <c r="D866" s="307"/>
      <c r="E866" s="307"/>
      <c r="F866" s="308"/>
      <c r="G866" s="308"/>
      <c r="H866" s="308"/>
      <c r="I866" s="309"/>
      <c r="J866" s="309"/>
      <c r="K866" s="307"/>
      <c r="L866" s="150"/>
      <c r="AK866" s="132"/>
      <c r="AL866" s="132"/>
    </row>
    <row r="867" spans="1:38" s="131" customFormat="1">
      <c r="A867" s="247"/>
      <c r="B867" s="278"/>
      <c r="C867" s="769"/>
      <c r="D867" s="307"/>
      <c r="E867" s="307"/>
      <c r="F867" s="308"/>
      <c r="G867" s="308"/>
      <c r="H867" s="308"/>
      <c r="I867" s="309"/>
      <c r="J867" s="309"/>
      <c r="K867" s="307"/>
      <c r="L867" s="150"/>
      <c r="AK867" s="132"/>
      <c r="AL867" s="132"/>
    </row>
    <row r="868" spans="1:38" s="131" customFormat="1">
      <c r="A868" s="247"/>
      <c r="B868" s="278"/>
      <c r="C868" s="769"/>
      <c r="D868" s="307"/>
      <c r="E868" s="307"/>
      <c r="F868" s="308"/>
      <c r="G868" s="308"/>
      <c r="H868" s="308"/>
      <c r="I868" s="309"/>
      <c r="J868" s="309"/>
      <c r="K868" s="307"/>
      <c r="L868" s="150"/>
      <c r="AK868" s="132"/>
      <c r="AL868" s="132"/>
    </row>
    <row r="869" spans="1:38" s="131" customFormat="1">
      <c r="A869" s="247"/>
      <c r="B869" s="278"/>
      <c r="C869" s="769"/>
      <c r="D869" s="307"/>
      <c r="E869" s="307"/>
      <c r="F869" s="308"/>
      <c r="G869" s="308"/>
      <c r="H869" s="308"/>
      <c r="I869" s="309"/>
      <c r="J869" s="309"/>
      <c r="K869" s="307"/>
      <c r="L869" s="150"/>
      <c r="AK869" s="132"/>
      <c r="AL869" s="132"/>
    </row>
    <row r="870" spans="1:38" s="131" customFormat="1">
      <c r="A870" s="247"/>
      <c r="B870" s="278"/>
      <c r="C870" s="769"/>
      <c r="D870" s="307"/>
      <c r="E870" s="307"/>
      <c r="F870" s="308"/>
      <c r="G870" s="308"/>
      <c r="H870" s="308"/>
      <c r="I870" s="309"/>
      <c r="J870" s="309"/>
      <c r="K870" s="307"/>
      <c r="L870" s="150"/>
      <c r="AK870" s="132"/>
      <c r="AL870" s="132"/>
    </row>
    <row r="871" spans="1:38" s="131" customFormat="1">
      <c r="A871" s="247"/>
      <c r="B871" s="278"/>
      <c r="C871" s="769"/>
      <c r="D871" s="307"/>
      <c r="E871" s="307"/>
      <c r="F871" s="308"/>
      <c r="G871" s="308"/>
      <c r="H871" s="308"/>
      <c r="I871" s="309"/>
      <c r="J871" s="309"/>
      <c r="K871" s="307"/>
      <c r="L871" s="150"/>
      <c r="AK871" s="132"/>
      <c r="AL871" s="132"/>
    </row>
    <row r="872" spans="1:38" s="131" customFormat="1">
      <c r="A872" s="247"/>
      <c r="B872" s="278"/>
      <c r="C872" s="769"/>
      <c r="D872" s="307"/>
      <c r="E872" s="307"/>
      <c r="F872" s="308"/>
      <c r="G872" s="308"/>
      <c r="H872" s="308"/>
      <c r="I872" s="309"/>
      <c r="J872" s="309"/>
      <c r="K872" s="307"/>
      <c r="L872" s="150"/>
      <c r="AK872" s="132"/>
      <c r="AL872" s="132"/>
    </row>
    <row r="873" spans="1:38" s="131" customFormat="1">
      <c r="A873" s="247"/>
      <c r="B873" s="278"/>
      <c r="C873" s="769"/>
      <c r="D873" s="307"/>
      <c r="E873" s="307"/>
      <c r="F873" s="308"/>
      <c r="G873" s="308"/>
      <c r="H873" s="308"/>
      <c r="I873" s="309"/>
      <c r="J873" s="309"/>
      <c r="K873" s="307"/>
      <c r="L873" s="150"/>
      <c r="AK873" s="132"/>
      <c r="AL873" s="132"/>
    </row>
    <row r="874" spans="1:38" s="131" customFormat="1">
      <c r="A874" s="247"/>
      <c r="B874" s="278"/>
      <c r="C874" s="769"/>
      <c r="D874" s="307"/>
      <c r="E874" s="307"/>
      <c r="F874" s="308"/>
      <c r="G874" s="308"/>
      <c r="H874" s="308"/>
      <c r="I874" s="309"/>
      <c r="J874" s="309"/>
      <c r="K874" s="307"/>
      <c r="L874" s="150"/>
      <c r="AK874" s="132"/>
      <c r="AL874" s="132"/>
    </row>
    <row r="875" spans="1:38" s="131" customFormat="1">
      <c r="A875" s="247"/>
      <c r="B875" s="278"/>
      <c r="C875" s="769"/>
      <c r="D875" s="307"/>
      <c r="E875" s="307"/>
      <c r="F875" s="308"/>
      <c r="G875" s="308"/>
      <c r="H875" s="308"/>
      <c r="I875" s="309"/>
      <c r="J875" s="309"/>
      <c r="K875" s="307"/>
      <c r="L875" s="150"/>
      <c r="AK875" s="132"/>
      <c r="AL875" s="132"/>
    </row>
    <row r="876" spans="1:38" s="131" customFormat="1">
      <c r="A876" s="247"/>
      <c r="B876" s="278"/>
      <c r="C876" s="769"/>
      <c r="D876" s="307"/>
      <c r="E876" s="307"/>
      <c r="F876" s="308"/>
      <c r="G876" s="308"/>
      <c r="H876" s="308"/>
      <c r="I876" s="309"/>
      <c r="J876" s="309"/>
      <c r="K876" s="307"/>
      <c r="L876" s="150"/>
      <c r="AK876" s="132"/>
      <c r="AL876" s="132"/>
    </row>
    <row r="877" spans="1:38" s="131" customFormat="1">
      <c r="A877" s="247"/>
      <c r="B877" s="278"/>
      <c r="C877" s="769"/>
      <c r="D877" s="307"/>
      <c r="E877" s="307"/>
      <c r="F877" s="308"/>
      <c r="G877" s="308"/>
      <c r="H877" s="308"/>
      <c r="I877" s="309"/>
      <c r="J877" s="309"/>
      <c r="K877" s="307"/>
      <c r="L877" s="150"/>
      <c r="AK877" s="132"/>
      <c r="AL877" s="132"/>
    </row>
    <row r="878" spans="1:38" s="131" customFormat="1">
      <c r="A878" s="247"/>
      <c r="B878" s="278"/>
      <c r="C878" s="769"/>
      <c r="D878" s="307"/>
      <c r="E878" s="307"/>
      <c r="F878" s="308"/>
      <c r="G878" s="308"/>
      <c r="H878" s="308"/>
      <c r="I878" s="309"/>
      <c r="J878" s="309"/>
      <c r="K878" s="307"/>
      <c r="L878" s="150"/>
      <c r="AK878" s="132"/>
      <c r="AL878" s="132"/>
    </row>
    <row r="879" spans="1:38" s="131" customFormat="1">
      <c r="A879" s="247"/>
      <c r="B879" s="278"/>
      <c r="C879" s="769"/>
      <c r="D879" s="307"/>
      <c r="E879" s="307"/>
      <c r="F879" s="308"/>
      <c r="G879" s="308"/>
      <c r="H879" s="308"/>
      <c r="I879" s="309"/>
      <c r="J879" s="309"/>
      <c r="K879" s="307"/>
      <c r="L879" s="150"/>
      <c r="AK879" s="132"/>
      <c r="AL879" s="132"/>
    </row>
    <row r="880" spans="1:38" s="131" customFormat="1">
      <c r="A880" s="247"/>
      <c r="B880" s="278"/>
      <c r="C880" s="769"/>
      <c r="D880" s="307"/>
      <c r="E880" s="307"/>
      <c r="F880" s="308"/>
      <c r="G880" s="308"/>
      <c r="H880" s="308"/>
      <c r="I880" s="309"/>
      <c r="J880" s="309"/>
      <c r="K880" s="307"/>
      <c r="L880" s="150"/>
      <c r="AK880" s="132"/>
      <c r="AL880" s="132"/>
    </row>
    <row r="881" spans="1:38" s="131" customFormat="1">
      <c r="A881" s="247"/>
      <c r="B881" s="278"/>
      <c r="C881" s="769"/>
      <c r="D881" s="307"/>
      <c r="E881" s="307"/>
      <c r="F881" s="308"/>
      <c r="G881" s="308"/>
      <c r="H881" s="308"/>
      <c r="I881" s="309"/>
      <c r="J881" s="309"/>
      <c r="K881" s="307"/>
      <c r="L881" s="150"/>
      <c r="AK881" s="132"/>
      <c r="AL881" s="132"/>
    </row>
    <row r="882" spans="1:38" s="131" customFormat="1">
      <c r="A882" s="247"/>
      <c r="B882" s="278"/>
      <c r="C882" s="769"/>
      <c r="D882" s="307"/>
      <c r="E882" s="307"/>
      <c r="F882" s="308"/>
      <c r="G882" s="308"/>
      <c r="H882" s="308"/>
      <c r="I882" s="309"/>
      <c r="J882" s="309"/>
      <c r="K882" s="307"/>
      <c r="L882" s="150"/>
      <c r="AK882" s="132"/>
      <c r="AL882" s="132"/>
    </row>
    <row r="883" spans="1:38" s="131" customFormat="1">
      <c r="A883" s="247"/>
      <c r="B883" s="278"/>
      <c r="C883" s="769"/>
      <c r="D883" s="307"/>
      <c r="E883" s="307"/>
      <c r="F883" s="308"/>
      <c r="G883" s="308"/>
      <c r="H883" s="308"/>
      <c r="I883" s="309"/>
      <c r="J883" s="309"/>
      <c r="K883" s="307"/>
      <c r="L883" s="150"/>
      <c r="AK883" s="132"/>
      <c r="AL883" s="132"/>
    </row>
    <row r="884" spans="1:38" s="131" customFormat="1">
      <c r="A884" s="247"/>
      <c r="B884" s="278"/>
      <c r="C884" s="769"/>
      <c r="D884" s="307"/>
      <c r="E884" s="307"/>
      <c r="F884" s="308"/>
      <c r="G884" s="308"/>
      <c r="H884" s="308"/>
      <c r="I884" s="309"/>
      <c r="J884" s="309"/>
      <c r="K884" s="307"/>
      <c r="L884" s="150"/>
      <c r="AK884" s="132"/>
      <c r="AL884" s="132"/>
    </row>
    <row r="885" spans="1:38" s="131" customFormat="1">
      <c r="A885" s="247"/>
      <c r="B885" s="278"/>
      <c r="C885" s="769"/>
      <c r="D885" s="307"/>
      <c r="E885" s="307"/>
      <c r="F885" s="308"/>
      <c r="G885" s="308"/>
      <c r="H885" s="308"/>
      <c r="I885" s="309"/>
      <c r="J885" s="309"/>
      <c r="K885" s="307"/>
      <c r="L885" s="150"/>
      <c r="AK885" s="132"/>
      <c r="AL885" s="132"/>
    </row>
    <row r="886" spans="1:38" s="131" customFormat="1">
      <c r="A886" s="247"/>
      <c r="B886" s="278"/>
      <c r="C886" s="769"/>
      <c r="D886" s="307"/>
      <c r="E886" s="307"/>
      <c r="F886" s="308"/>
      <c r="G886" s="308"/>
      <c r="H886" s="308"/>
      <c r="I886" s="309"/>
      <c r="J886" s="309"/>
      <c r="K886" s="307"/>
      <c r="L886" s="150"/>
      <c r="AK886" s="132"/>
      <c r="AL886" s="132"/>
    </row>
    <row r="887" spans="1:38" s="131" customFormat="1">
      <c r="A887" s="247"/>
      <c r="B887" s="278"/>
      <c r="C887" s="769"/>
      <c r="D887" s="307"/>
      <c r="E887" s="307"/>
      <c r="F887" s="308"/>
      <c r="G887" s="308"/>
      <c r="H887" s="308"/>
      <c r="I887" s="309"/>
      <c r="J887" s="309"/>
      <c r="K887" s="307"/>
      <c r="L887" s="150"/>
      <c r="AK887" s="132"/>
      <c r="AL887" s="132"/>
    </row>
    <row r="888" spans="1:38" s="131" customFormat="1">
      <c r="A888" s="247"/>
      <c r="B888" s="278"/>
      <c r="C888" s="769"/>
      <c r="D888" s="307"/>
      <c r="E888" s="307"/>
      <c r="F888" s="308"/>
      <c r="G888" s="308"/>
      <c r="H888" s="308"/>
      <c r="I888" s="309"/>
      <c r="J888" s="309"/>
      <c r="K888" s="307"/>
      <c r="L888" s="150"/>
      <c r="AK888" s="132"/>
      <c r="AL888" s="132"/>
    </row>
    <row r="889" spans="1:38" s="131" customFormat="1">
      <c r="A889" s="247"/>
      <c r="B889" s="278"/>
      <c r="C889" s="769"/>
      <c r="D889" s="307"/>
      <c r="E889" s="307"/>
      <c r="F889" s="308"/>
      <c r="G889" s="308"/>
      <c r="H889" s="308"/>
      <c r="I889" s="309"/>
      <c r="J889" s="309"/>
      <c r="K889" s="307"/>
      <c r="L889" s="150"/>
      <c r="AK889" s="132"/>
      <c r="AL889" s="132"/>
    </row>
    <row r="890" spans="1:38" s="131" customFormat="1">
      <c r="A890" s="247"/>
      <c r="B890" s="278"/>
      <c r="C890" s="769"/>
      <c r="D890" s="307"/>
      <c r="E890" s="307"/>
      <c r="F890" s="308"/>
      <c r="G890" s="308"/>
      <c r="H890" s="308"/>
      <c r="I890" s="309"/>
      <c r="J890" s="309"/>
      <c r="K890" s="307"/>
      <c r="L890" s="150"/>
      <c r="AK890" s="132"/>
      <c r="AL890" s="132"/>
    </row>
    <row r="891" spans="1:38" s="131" customFormat="1">
      <c r="A891" s="247"/>
      <c r="B891" s="278"/>
      <c r="C891" s="769"/>
      <c r="D891" s="307"/>
      <c r="E891" s="307"/>
      <c r="F891" s="308"/>
      <c r="G891" s="308"/>
      <c r="H891" s="308"/>
      <c r="I891" s="309"/>
      <c r="J891" s="309"/>
      <c r="K891" s="307"/>
      <c r="L891" s="150"/>
      <c r="AK891" s="132"/>
      <c r="AL891" s="132"/>
    </row>
    <row r="892" spans="1:38" s="131" customFormat="1">
      <c r="A892" s="247"/>
      <c r="B892" s="278"/>
      <c r="C892" s="769"/>
      <c r="D892" s="307"/>
      <c r="E892" s="307"/>
      <c r="F892" s="308"/>
      <c r="G892" s="308"/>
      <c r="H892" s="308"/>
      <c r="I892" s="309"/>
      <c r="J892" s="309"/>
      <c r="K892" s="307"/>
      <c r="L892" s="150"/>
      <c r="AK892" s="132"/>
      <c r="AL892" s="132"/>
    </row>
    <row r="893" spans="1:38" s="131" customFormat="1">
      <c r="A893" s="247"/>
      <c r="B893" s="278"/>
      <c r="C893" s="769"/>
      <c r="D893" s="307"/>
      <c r="E893" s="307"/>
      <c r="F893" s="308"/>
      <c r="G893" s="308"/>
      <c r="H893" s="308"/>
      <c r="I893" s="309"/>
      <c r="J893" s="309"/>
      <c r="K893" s="307"/>
      <c r="L893" s="150"/>
      <c r="AK893" s="132"/>
      <c r="AL893" s="132"/>
    </row>
    <row r="894" spans="1:38" s="131" customFormat="1">
      <c r="A894" s="247"/>
      <c r="B894" s="278"/>
      <c r="C894" s="769"/>
      <c r="D894" s="307"/>
      <c r="E894" s="307"/>
      <c r="F894" s="308"/>
      <c r="G894" s="308"/>
      <c r="H894" s="308"/>
      <c r="I894" s="309"/>
      <c r="J894" s="309"/>
      <c r="K894" s="307"/>
      <c r="L894" s="150"/>
      <c r="AK894" s="132"/>
      <c r="AL894" s="132"/>
    </row>
    <row r="895" spans="1:38" s="131" customFormat="1">
      <c r="A895" s="247"/>
      <c r="B895" s="278"/>
      <c r="C895" s="769"/>
      <c r="D895" s="307"/>
      <c r="E895" s="307"/>
      <c r="F895" s="308"/>
      <c r="G895" s="308"/>
      <c r="H895" s="308"/>
      <c r="I895" s="309"/>
      <c r="J895" s="309"/>
      <c r="K895" s="307"/>
      <c r="L895" s="150"/>
      <c r="AK895" s="132"/>
      <c r="AL895" s="132"/>
    </row>
    <row r="896" spans="1:38" s="131" customFormat="1">
      <c r="A896" s="247"/>
      <c r="B896" s="278"/>
      <c r="C896" s="769"/>
      <c r="D896" s="307"/>
      <c r="E896" s="307"/>
      <c r="F896" s="308"/>
      <c r="G896" s="308"/>
      <c r="H896" s="308"/>
      <c r="I896" s="309"/>
      <c r="J896" s="309"/>
      <c r="K896" s="307"/>
      <c r="L896" s="150"/>
      <c r="AK896" s="132"/>
      <c r="AL896" s="132"/>
    </row>
    <row r="897" spans="1:38" s="131" customFormat="1">
      <c r="A897" s="247"/>
      <c r="B897" s="278"/>
      <c r="C897" s="769"/>
      <c r="D897" s="307"/>
      <c r="E897" s="307"/>
      <c r="F897" s="308"/>
      <c r="G897" s="308"/>
      <c r="H897" s="308"/>
      <c r="I897" s="309"/>
      <c r="J897" s="309"/>
      <c r="K897" s="307"/>
      <c r="L897" s="150"/>
      <c r="AK897" s="132"/>
      <c r="AL897" s="132"/>
    </row>
    <row r="898" spans="1:38" s="131" customFormat="1">
      <c r="A898" s="247"/>
      <c r="B898" s="278"/>
      <c r="C898" s="769"/>
      <c r="D898" s="307"/>
      <c r="E898" s="307"/>
      <c r="F898" s="308"/>
      <c r="G898" s="308"/>
      <c r="H898" s="308"/>
      <c r="I898" s="309"/>
      <c r="J898" s="309"/>
      <c r="K898" s="307"/>
      <c r="L898" s="150"/>
      <c r="AK898" s="132"/>
      <c r="AL898" s="132"/>
    </row>
    <row r="899" spans="1:38" s="131" customFormat="1">
      <c r="A899" s="247"/>
      <c r="B899" s="278"/>
      <c r="C899" s="769"/>
      <c r="D899" s="307"/>
      <c r="E899" s="307"/>
      <c r="F899" s="308"/>
      <c r="G899" s="308"/>
      <c r="H899" s="308"/>
      <c r="I899" s="309"/>
      <c r="J899" s="309"/>
      <c r="K899" s="307"/>
      <c r="L899" s="150"/>
      <c r="AK899" s="132"/>
      <c r="AL899" s="132"/>
    </row>
    <row r="900" spans="1:38" s="131" customFormat="1">
      <c r="A900" s="247"/>
      <c r="B900" s="278"/>
      <c r="C900" s="769"/>
      <c r="D900" s="307"/>
      <c r="E900" s="307"/>
      <c r="F900" s="308"/>
      <c r="G900" s="308"/>
      <c r="H900" s="308"/>
      <c r="I900" s="309"/>
      <c r="J900" s="309"/>
      <c r="K900" s="307"/>
      <c r="L900" s="150"/>
      <c r="AK900" s="132"/>
      <c r="AL900" s="132"/>
    </row>
    <row r="901" spans="1:38" s="131" customFormat="1">
      <c r="A901" s="247"/>
      <c r="B901" s="278"/>
      <c r="C901" s="769"/>
      <c r="D901" s="307"/>
      <c r="E901" s="307"/>
      <c r="F901" s="308"/>
      <c r="G901" s="308"/>
      <c r="H901" s="308"/>
      <c r="I901" s="309"/>
      <c r="J901" s="309"/>
      <c r="K901" s="307"/>
      <c r="L901" s="150"/>
      <c r="AK901" s="132"/>
      <c r="AL901" s="132"/>
    </row>
    <row r="902" spans="1:38" s="131" customFormat="1">
      <c r="A902" s="247"/>
      <c r="B902" s="278"/>
      <c r="C902" s="769"/>
      <c r="D902" s="307"/>
      <c r="E902" s="307"/>
      <c r="F902" s="308"/>
      <c r="G902" s="308"/>
      <c r="H902" s="308"/>
      <c r="I902" s="309"/>
      <c r="J902" s="309"/>
      <c r="K902" s="307"/>
      <c r="L902" s="150"/>
      <c r="AK902" s="132"/>
      <c r="AL902" s="132"/>
    </row>
    <row r="903" spans="1:38" s="131" customFormat="1">
      <c r="A903" s="247"/>
      <c r="B903" s="278"/>
      <c r="C903" s="769"/>
      <c r="D903" s="307"/>
      <c r="E903" s="307"/>
      <c r="F903" s="308"/>
      <c r="G903" s="308"/>
      <c r="H903" s="308"/>
      <c r="I903" s="309"/>
      <c r="J903" s="309"/>
      <c r="K903" s="307"/>
      <c r="L903" s="150"/>
      <c r="AK903" s="132"/>
      <c r="AL903" s="132"/>
    </row>
    <row r="904" spans="1:38" s="131" customFormat="1">
      <c r="A904" s="247"/>
      <c r="B904" s="278"/>
      <c r="C904" s="769"/>
      <c r="D904" s="307"/>
      <c r="E904" s="307"/>
      <c r="F904" s="308"/>
      <c r="G904" s="308"/>
      <c r="H904" s="308"/>
      <c r="I904" s="309"/>
      <c r="J904" s="309"/>
      <c r="K904" s="307"/>
      <c r="L904" s="150"/>
      <c r="AK904" s="132"/>
      <c r="AL904" s="132"/>
    </row>
    <row r="905" spans="1:38" s="131" customFormat="1">
      <c r="A905" s="247"/>
      <c r="B905" s="278"/>
      <c r="C905" s="769"/>
      <c r="D905" s="307"/>
      <c r="E905" s="307"/>
      <c r="F905" s="308"/>
      <c r="G905" s="308"/>
      <c r="H905" s="308"/>
      <c r="I905" s="309"/>
      <c r="J905" s="309"/>
      <c r="K905" s="307"/>
      <c r="L905" s="150"/>
      <c r="AK905" s="132"/>
      <c r="AL905" s="132"/>
    </row>
    <row r="906" spans="1:38" s="131" customFormat="1">
      <c r="A906" s="247"/>
      <c r="B906" s="278"/>
      <c r="C906" s="769"/>
      <c r="D906" s="307"/>
      <c r="E906" s="307"/>
      <c r="F906" s="308"/>
      <c r="G906" s="308"/>
      <c r="H906" s="308"/>
      <c r="I906" s="309"/>
      <c r="J906" s="309"/>
      <c r="K906" s="307"/>
      <c r="L906" s="150"/>
      <c r="AK906" s="132"/>
      <c r="AL906" s="132"/>
    </row>
    <row r="907" spans="1:38" s="131" customFormat="1">
      <c r="A907" s="247"/>
      <c r="B907" s="278"/>
      <c r="C907" s="769"/>
      <c r="D907" s="307"/>
      <c r="E907" s="307"/>
      <c r="F907" s="308"/>
      <c r="G907" s="308"/>
      <c r="H907" s="308"/>
      <c r="I907" s="309"/>
      <c r="J907" s="309"/>
      <c r="K907" s="307"/>
      <c r="L907" s="150"/>
      <c r="AK907" s="132"/>
      <c r="AL907" s="132"/>
    </row>
    <row r="908" spans="1:38" s="131" customFormat="1">
      <c r="A908" s="247"/>
      <c r="B908" s="278"/>
      <c r="C908" s="769"/>
      <c r="D908" s="307"/>
      <c r="E908" s="307"/>
      <c r="F908" s="308"/>
      <c r="G908" s="308"/>
      <c r="H908" s="308"/>
      <c r="I908" s="309"/>
      <c r="J908" s="309"/>
      <c r="K908" s="307"/>
      <c r="L908" s="150"/>
      <c r="AK908" s="132"/>
      <c r="AL908" s="132"/>
    </row>
    <row r="909" spans="1:38" s="131" customFormat="1">
      <c r="A909" s="247"/>
      <c r="B909" s="278"/>
      <c r="C909" s="769"/>
      <c r="D909" s="307"/>
      <c r="E909" s="307"/>
      <c r="F909" s="308"/>
      <c r="G909" s="308"/>
      <c r="H909" s="308"/>
      <c r="I909" s="309"/>
      <c r="J909" s="309"/>
      <c r="K909" s="307"/>
      <c r="L909" s="150"/>
      <c r="AK909" s="132"/>
      <c r="AL909" s="132"/>
    </row>
    <row r="910" spans="1:38" s="131" customFormat="1">
      <c r="A910" s="247"/>
      <c r="B910" s="278"/>
      <c r="C910" s="769"/>
      <c r="D910" s="307"/>
      <c r="E910" s="307"/>
      <c r="F910" s="308"/>
      <c r="G910" s="308"/>
      <c r="H910" s="308"/>
      <c r="I910" s="309"/>
      <c r="J910" s="309"/>
      <c r="K910" s="307"/>
      <c r="L910" s="150"/>
      <c r="AK910" s="132"/>
      <c r="AL910" s="132"/>
    </row>
    <row r="911" spans="1:38" s="131" customFormat="1">
      <c r="A911" s="247"/>
      <c r="B911" s="278"/>
      <c r="C911" s="769"/>
      <c r="D911" s="307"/>
      <c r="E911" s="307"/>
      <c r="F911" s="308"/>
      <c r="G911" s="308"/>
      <c r="H911" s="308"/>
      <c r="I911" s="309"/>
      <c r="J911" s="309"/>
      <c r="K911" s="307"/>
      <c r="L911" s="150"/>
      <c r="AK911" s="132"/>
      <c r="AL911" s="132"/>
    </row>
    <row r="912" spans="1:38" s="131" customFormat="1">
      <c r="A912" s="247"/>
      <c r="B912" s="278"/>
      <c r="C912" s="769"/>
      <c r="D912" s="307"/>
      <c r="E912" s="307"/>
      <c r="F912" s="308"/>
      <c r="G912" s="308"/>
      <c r="H912" s="308"/>
      <c r="I912" s="309"/>
      <c r="J912" s="309"/>
      <c r="K912" s="307"/>
      <c r="L912" s="150"/>
      <c r="AK912" s="132"/>
      <c r="AL912" s="132"/>
    </row>
    <row r="913" spans="1:38" s="131" customFormat="1">
      <c r="A913" s="247"/>
      <c r="B913" s="278"/>
      <c r="C913" s="769"/>
      <c r="D913" s="307"/>
      <c r="E913" s="307"/>
      <c r="F913" s="308"/>
      <c r="G913" s="308"/>
      <c r="H913" s="308"/>
      <c r="I913" s="309"/>
      <c r="J913" s="309"/>
      <c r="K913" s="307"/>
      <c r="L913" s="150"/>
      <c r="AK913" s="132"/>
      <c r="AL913" s="132"/>
    </row>
    <row r="914" spans="1:38" s="131" customFormat="1">
      <c r="A914" s="247"/>
      <c r="B914" s="278"/>
      <c r="C914" s="769"/>
      <c r="D914" s="307"/>
      <c r="E914" s="307"/>
      <c r="F914" s="308"/>
      <c r="G914" s="308"/>
      <c r="H914" s="308"/>
      <c r="I914" s="309"/>
      <c r="J914" s="309"/>
      <c r="K914" s="307"/>
      <c r="L914" s="150"/>
      <c r="AK914" s="132"/>
      <c r="AL914" s="132"/>
    </row>
    <row r="915" spans="1:38" s="131" customFormat="1">
      <c r="A915" s="247"/>
      <c r="B915" s="278"/>
      <c r="C915" s="769"/>
      <c r="D915" s="307"/>
      <c r="E915" s="307"/>
      <c r="F915" s="308"/>
      <c r="G915" s="308"/>
      <c r="H915" s="308"/>
      <c r="I915" s="309"/>
      <c r="J915" s="309"/>
      <c r="K915" s="307"/>
      <c r="L915" s="150"/>
      <c r="AK915" s="132"/>
      <c r="AL915" s="132"/>
    </row>
    <row r="916" spans="1:38" s="131" customFormat="1">
      <c r="A916" s="247"/>
      <c r="B916" s="278"/>
      <c r="C916" s="769"/>
      <c r="D916" s="307"/>
      <c r="E916" s="307"/>
      <c r="F916" s="308"/>
      <c r="G916" s="308"/>
      <c r="H916" s="308"/>
      <c r="I916" s="309"/>
      <c r="J916" s="309"/>
      <c r="K916" s="307"/>
      <c r="L916" s="150"/>
      <c r="AK916" s="132"/>
      <c r="AL916" s="132"/>
    </row>
    <row r="917" spans="1:38" s="131" customFormat="1">
      <c r="A917" s="247"/>
      <c r="B917" s="278"/>
      <c r="C917" s="769"/>
      <c r="D917" s="307"/>
      <c r="E917" s="307"/>
      <c r="F917" s="308"/>
      <c r="G917" s="308"/>
      <c r="H917" s="308"/>
      <c r="I917" s="309"/>
      <c r="J917" s="309"/>
      <c r="K917" s="307"/>
      <c r="L917" s="150"/>
      <c r="AK917" s="132"/>
      <c r="AL917" s="132"/>
    </row>
    <row r="918" spans="1:38" s="131" customFormat="1">
      <c r="A918" s="247"/>
      <c r="B918" s="278"/>
      <c r="C918" s="769"/>
      <c r="D918" s="307"/>
      <c r="E918" s="307"/>
      <c r="F918" s="308"/>
      <c r="G918" s="308"/>
      <c r="H918" s="308"/>
      <c r="I918" s="309"/>
      <c r="J918" s="309"/>
      <c r="K918" s="307"/>
      <c r="L918" s="150"/>
      <c r="AK918" s="132"/>
      <c r="AL918" s="132"/>
    </row>
    <row r="919" spans="1:38" s="131" customFormat="1">
      <c r="A919" s="247"/>
      <c r="B919" s="278"/>
      <c r="C919" s="769"/>
      <c r="D919" s="307"/>
      <c r="E919" s="307"/>
      <c r="F919" s="308"/>
      <c r="G919" s="308"/>
      <c r="H919" s="308"/>
      <c r="I919" s="309"/>
      <c r="J919" s="309"/>
      <c r="K919" s="307"/>
      <c r="L919" s="150"/>
      <c r="AK919" s="132"/>
      <c r="AL919" s="132"/>
    </row>
    <row r="920" spans="1:38" s="131" customFormat="1">
      <c r="A920" s="247"/>
      <c r="B920" s="278"/>
      <c r="C920" s="769"/>
      <c r="D920" s="307"/>
      <c r="E920" s="307"/>
      <c r="F920" s="308"/>
      <c r="G920" s="308"/>
      <c r="H920" s="308"/>
      <c r="I920" s="309"/>
      <c r="J920" s="309"/>
      <c r="K920" s="307"/>
      <c r="L920" s="150"/>
      <c r="AK920" s="132"/>
      <c r="AL920" s="132"/>
    </row>
    <row r="921" spans="1:38" s="131" customFormat="1">
      <c r="A921" s="247"/>
      <c r="B921" s="278"/>
      <c r="C921" s="769"/>
      <c r="D921" s="307"/>
      <c r="E921" s="307"/>
      <c r="F921" s="308"/>
      <c r="G921" s="308"/>
      <c r="H921" s="308"/>
      <c r="I921" s="309"/>
      <c r="J921" s="309"/>
      <c r="K921" s="307"/>
      <c r="L921" s="150"/>
      <c r="AK921" s="132"/>
      <c r="AL921" s="132"/>
    </row>
    <row r="922" spans="1:38" s="131" customFormat="1">
      <c r="A922" s="247"/>
      <c r="B922" s="278"/>
      <c r="C922" s="769"/>
      <c r="D922" s="307"/>
      <c r="E922" s="307"/>
      <c r="F922" s="308"/>
      <c r="G922" s="308"/>
      <c r="H922" s="308"/>
      <c r="I922" s="309"/>
      <c r="J922" s="309"/>
      <c r="K922" s="307"/>
      <c r="L922" s="150"/>
      <c r="AK922" s="132"/>
      <c r="AL922" s="132"/>
    </row>
    <row r="923" spans="1:38" s="131" customFormat="1">
      <c r="A923" s="247"/>
      <c r="B923" s="278"/>
      <c r="C923" s="769"/>
      <c r="D923" s="307"/>
      <c r="E923" s="307"/>
      <c r="F923" s="308"/>
      <c r="G923" s="308"/>
      <c r="H923" s="308"/>
      <c r="I923" s="309"/>
      <c r="J923" s="309"/>
      <c r="K923" s="307"/>
      <c r="L923" s="150"/>
      <c r="AK923" s="132"/>
      <c r="AL923" s="132"/>
    </row>
    <row r="924" spans="1:38" s="131" customFormat="1">
      <c r="A924" s="247"/>
      <c r="B924" s="278"/>
      <c r="C924" s="769"/>
      <c r="D924" s="307"/>
      <c r="E924" s="307"/>
      <c r="F924" s="308"/>
      <c r="G924" s="308"/>
      <c r="H924" s="308"/>
      <c r="I924" s="309"/>
      <c r="J924" s="309"/>
      <c r="K924" s="307"/>
      <c r="L924" s="150"/>
      <c r="AK924" s="132"/>
      <c r="AL924" s="132"/>
    </row>
    <row r="925" spans="1:38" s="131" customFormat="1">
      <c r="A925" s="247"/>
      <c r="B925" s="278"/>
      <c r="C925" s="769"/>
      <c r="D925" s="307"/>
      <c r="E925" s="307"/>
      <c r="F925" s="308"/>
      <c r="G925" s="308"/>
      <c r="H925" s="308"/>
      <c r="I925" s="309"/>
      <c r="J925" s="309"/>
      <c r="K925" s="307"/>
      <c r="L925" s="150"/>
      <c r="AK925" s="132"/>
      <c r="AL925" s="132"/>
    </row>
    <row r="926" spans="1:38" s="131" customFormat="1">
      <c r="A926" s="247"/>
      <c r="B926" s="278"/>
      <c r="C926" s="769"/>
      <c r="D926" s="307"/>
      <c r="E926" s="307"/>
      <c r="F926" s="308"/>
      <c r="G926" s="308"/>
      <c r="H926" s="308"/>
      <c r="I926" s="309"/>
      <c r="J926" s="309"/>
      <c r="K926" s="307"/>
      <c r="L926" s="150"/>
      <c r="AK926" s="132"/>
      <c r="AL926" s="132"/>
    </row>
    <row r="927" spans="1:38" s="131" customFormat="1">
      <c r="A927" s="247"/>
      <c r="B927" s="278"/>
      <c r="C927" s="769"/>
      <c r="D927" s="307"/>
      <c r="E927" s="307"/>
      <c r="F927" s="308"/>
      <c r="G927" s="308"/>
      <c r="H927" s="308"/>
      <c r="I927" s="309"/>
      <c r="J927" s="309"/>
      <c r="K927" s="307"/>
      <c r="L927" s="150"/>
      <c r="AK927" s="132"/>
      <c r="AL927" s="132"/>
    </row>
    <row r="928" spans="1:38" s="131" customFormat="1">
      <c r="A928" s="247"/>
      <c r="B928" s="278"/>
      <c r="C928" s="769"/>
      <c r="D928" s="307"/>
      <c r="E928" s="307"/>
      <c r="F928" s="308"/>
      <c r="G928" s="308"/>
      <c r="H928" s="308"/>
      <c r="I928" s="309"/>
      <c r="J928" s="309"/>
      <c r="K928" s="307"/>
      <c r="L928" s="150"/>
      <c r="AK928" s="132"/>
      <c r="AL928" s="132"/>
    </row>
    <row r="929" spans="1:38" s="131" customFormat="1">
      <c r="A929" s="247"/>
      <c r="B929" s="278"/>
      <c r="C929" s="769"/>
      <c r="D929" s="307"/>
      <c r="E929" s="307"/>
      <c r="F929" s="308"/>
      <c r="G929" s="308"/>
      <c r="H929" s="308"/>
      <c r="I929" s="309"/>
      <c r="J929" s="309"/>
      <c r="K929" s="307"/>
      <c r="L929" s="150"/>
      <c r="AK929" s="132"/>
      <c r="AL929" s="132"/>
    </row>
    <row r="930" spans="1:38" s="131" customFormat="1">
      <c r="A930" s="247"/>
      <c r="B930" s="278"/>
      <c r="C930" s="769"/>
      <c r="D930" s="307"/>
      <c r="E930" s="307"/>
      <c r="F930" s="308"/>
      <c r="G930" s="308"/>
      <c r="H930" s="308"/>
      <c r="I930" s="309"/>
      <c r="J930" s="309"/>
      <c r="K930" s="307"/>
      <c r="L930" s="150"/>
      <c r="AK930" s="132"/>
      <c r="AL930" s="132"/>
    </row>
    <row r="931" spans="1:38" s="131" customFormat="1">
      <c r="A931" s="247"/>
      <c r="B931" s="278"/>
      <c r="C931" s="769"/>
      <c r="D931" s="307"/>
      <c r="E931" s="307"/>
      <c r="F931" s="308"/>
      <c r="G931" s="308"/>
      <c r="H931" s="308"/>
      <c r="I931" s="309"/>
      <c r="J931" s="309"/>
      <c r="K931" s="307"/>
      <c r="L931" s="150"/>
      <c r="AK931" s="132"/>
      <c r="AL931" s="132"/>
    </row>
    <row r="932" spans="1:38" s="131" customFormat="1">
      <c r="A932" s="247"/>
      <c r="B932" s="278"/>
      <c r="C932" s="769"/>
      <c r="D932" s="307"/>
      <c r="E932" s="307"/>
      <c r="F932" s="308"/>
      <c r="G932" s="308"/>
      <c r="H932" s="308"/>
      <c r="I932" s="309"/>
      <c r="J932" s="309"/>
      <c r="K932" s="307"/>
      <c r="L932" s="150"/>
      <c r="AK932" s="132"/>
      <c r="AL932" s="132"/>
    </row>
    <row r="933" spans="1:38" s="131" customFormat="1">
      <c r="A933" s="247"/>
      <c r="B933" s="278"/>
      <c r="C933" s="769"/>
      <c r="D933" s="307"/>
      <c r="E933" s="307"/>
      <c r="F933" s="308"/>
      <c r="G933" s="308"/>
      <c r="H933" s="308"/>
      <c r="I933" s="309"/>
      <c r="J933" s="309"/>
      <c r="K933" s="307"/>
      <c r="L933" s="150"/>
      <c r="AK933" s="132"/>
      <c r="AL933" s="132"/>
    </row>
    <row r="934" spans="1:38" s="131" customFormat="1">
      <c r="A934" s="247"/>
      <c r="B934" s="278"/>
      <c r="C934" s="769"/>
      <c r="D934" s="307"/>
      <c r="E934" s="307"/>
      <c r="F934" s="308"/>
      <c r="G934" s="308"/>
      <c r="H934" s="308"/>
      <c r="I934" s="309"/>
      <c r="J934" s="309"/>
      <c r="K934" s="307"/>
      <c r="L934" s="150"/>
      <c r="AK934" s="132"/>
      <c r="AL934" s="132"/>
    </row>
    <row r="935" spans="1:38" s="131" customFormat="1">
      <c r="A935" s="247"/>
      <c r="B935" s="278"/>
      <c r="C935" s="769"/>
      <c r="D935" s="307"/>
      <c r="E935" s="307"/>
      <c r="F935" s="308"/>
      <c r="G935" s="308"/>
      <c r="H935" s="308"/>
      <c r="I935" s="309"/>
      <c r="J935" s="309"/>
      <c r="K935" s="307"/>
      <c r="L935" s="150"/>
      <c r="AK935" s="132"/>
      <c r="AL935" s="132"/>
    </row>
    <row r="936" spans="1:38" s="131" customFormat="1">
      <c r="A936" s="247"/>
      <c r="B936" s="278"/>
      <c r="C936" s="769"/>
      <c r="D936" s="307"/>
      <c r="E936" s="307"/>
      <c r="F936" s="308"/>
      <c r="G936" s="308"/>
      <c r="H936" s="308"/>
      <c r="I936" s="309"/>
      <c r="J936" s="309"/>
      <c r="K936" s="307"/>
      <c r="L936" s="150"/>
      <c r="AK936" s="132"/>
      <c r="AL936" s="132"/>
    </row>
    <row r="937" spans="1:38" s="131" customFormat="1">
      <c r="A937" s="247"/>
      <c r="B937" s="278"/>
      <c r="C937" s="769"/>
      <c r="D937" s="307"/>
      <c r="E937" s="307"/>
      <c r="F937" s="308"/>
      <c r="G937" s="308"/>
      <c r="H937" s="308"/>
      <c r="I937" s="309"/>
      <c r="J937" s="309"/>
      <c r="K937" s="307"/>
      <c r="L937" s="150"/>
      <c r="AK937" s="132"/>
      <c r="AL937" s="132"/>
    </row>
    <row r="938" spans="1:38" s="131" customFormat="1">
      <c r="A938" s="247"/>
      <c r="B938" s="278"/>
      <c r="C938" s="769"/>
      <c r="D938" s="307"/>
      <c r="E938" s="307"/>
      <c r="F938" s="308"/>
      <c r="G938" s="308"/>
      <c r="H938" s="308"/>
      <c r="I938" s="309"/>
      <c r="J938" s="309"/>
      <c r="K938" s="307"/>
      <c r="L938" s="150"/>
      <c r="AK938" s="132"/>
      <c r="AL938" s="132"/>
    </row>
    <row r="939" spans="1:38" s="131" customFormat="1">
      <c r="A939" s="247"/>
      <c r="B939" s="278"/>
      <c r="C939" s="769"/>
      <c r="D939" s="307"/>
      <c r="E939" s="307"/>
      <c r="F939" s="308"/>
      <c r="G939" s="308"/>
      <c r="H939" s="308"/>
      <c r="I939" s="309"/>
      <c r="J939" s="309"/>
      <c r="K939" s="307"/>
      <c r="L939" s="150"/>
      <c r="AK939" s="132"/>
      <c r="AL939" s="132"/>
    </row>
    <row r="940" spans="1:38" s="131" customFormat="1">
      <c r="A940" s="247"/>
      <c r="B940" s="278"/>
      <c r="C940" s="769"/>
      <c r="D940" s="307"/>
      <c r="E940" s="307"/>
      <c r="F940" s="308"/>
      <c r="G940" s="308"/>
      <c r="H940" s="308"/>
      <c r="I940" s="309"/>
      <c r="J940" s="309"/>
      <c r="K940" s="307"/>
      <c r="L940" s="150"/>
      <c r="AK940" s="132"/>
      <c r="AL940" s="132"/>
    </row>
    <row r="941" spans="1:38" s="131" customFormat="1">
      <c r="A941" s="247"/>
      <c r="B941" s="278"/>
      <c r="C941" s="769"/>
      <c r="D941" s="307"/>
      <c r="E941" s="307"/>
      <c r="F941" s="308"/>
      <c r="G941" s="308"/>
      <c r="H941" s="308"/>
      <c r="I941" s="309"/>
      <c r="J941" s="309"/>
      <c r="K941" s="307"/>
      <c r="L941" s="150"/>
      <c r="AK941" s="132"/>
      <c r="AL941" s="132"/>
    </row>
    <row r="942" spans="1:38" s="131" customFormat="1">
      <c r="A942" s="247"/>
      <c r="B942" s="278"/>
      <c r="C942" s="769"/>
      <c r="D942" s="307"/>
      <c r="E942" s="307"/>
      <c r="F942" s="308"/>
      <c r="G942" s="308"/>
      <c r="H942" s="308"/>
      <c r="I942" s="309"/>
      <c r="J942" s="309"/>
      <c r="K942" s="307"/>
      <c r="L942" s="150"/>
      <c r="AK942" s="132"/>
      <c r="AL942" s="132"/>
    </row>
    <row r="943" spans="1:38" s="131" customFormat="1">
      <c r="A943" s="247"/>
      <c r="B943" s="278"/>
      <c r="C943" s="769"/>
      <c r="D943" s="307"/>
      <c r="E943" s="307"/>
      <c r="F943" s="308"/>
      <c r="G943" s="308"/>
      <c r="H943" s="308"/>
      <c r="I943" s="309"/>
      <c r="J943" s="309"/>
      <c r="K943" s="307"/>
      <c r="L943" s="150"/>
      <c r="AK943" s="132"/>
      <c r="AL943" s="132"/>
    </row>
    <row r="944" spans="1:38" s="131" customFormat="1">
      <c r="A944" s="247"/>
      <c r="B944" s="278"/>
      <c r="C944" s="769"/>
      <c r="D944" s="307"/>
      <c r="E944" s="307"/>
      <c r="F944" s="308"/>
      <c r="G944" s="308"/>
      <c r="H944" s="308"/>
      <c r="I944" s="309"/>
      <c r="J944" s="309"/>
      <c r="K944" s="307"/>
      <c r="L944" s="150"/>
      <c r="AK944" s="132"/>
      <c r="AL944" s="132"/>
    </row>
    <row r="945" spans="1:38" s="131" customFormat="1">
      <c r="A945" s="247"/>
      <c r="B945" s="278"/>
      <c r="C945" s="769"/>
      <c r="D945" s="307"/>
      <c r="E945" s="307"/>
      <c r="F945" s="308"/>
      <c r="G945" s="308"/>
      <c r="H945" s="308"/>
      <c r="I945" s="309"/>
      <c r="J945" s="309"/>
      <c r="K945" s="307"/>
      <c r="L945" s="150"/>
      <c r="AK945" s="132"/>
      <c r="AL945" s="132"/>
    </row>
    <row r="946" spans="1:38" s="131" customFormat="1">
      <c r="A946" s="247"/>
      <c r="B946" s="278"/>
      <c r="C946" s="769"/>
      <c r="D946" s="307"/>
      <c r="E946" s="307"/>
      <c r="F946" s="308"/>
      <c r="G946" s="308"/>
      <c r="H946" s="308"/>
      <c r="I946" s="309"/>
      <c r="J946" s="309"/>
      <c r="K946" s="307"/>
      <c r="L946" s="150"/>
      <c r="AK946" s="132"/>
      <c r="AL946" s="132"/>
    </row>
    <row r="947" spans="1:38" s="131" customFormat="1">
      <c r="A947" s="247"/>
      <c r="B947" s="278"/>
      <c r="C947" s="769"/>
      <c r="D947" s="307"/>
      <c r="E947" s="307"/>
      <c r="F947" s="308"/>
      <c r="G947" s="308"/>
      <c r="H947" s="308"/>
      <c r="I947" s="309"/>
      <c r="J947" s="309"/>
      <c r="K947" s="307"/>
      <c r="L947" s="150"/>
      <c r="AK947" s="132"/>
      <c r="AL947" s="132"/>
    </row>
    <row r="948" spans="1:38" s="131" customFormat="1">
      <c r="A948" s="247"/>
      <c r="B948" s="278"/>
      <c r="C948" s="769"/>
      <c r="D948" s="307"/>
      <c r="E948" s="307"/>
      <c r="F948" s="308"/>
      <c r="G948" s="308"/>
      <c r="H948" s="308"/>
      <c r="I948" s="309"/>
      <c r="J948" s="309"/>
      <c r="K948" s="307"/>
      <c r="L948" s="150"/>
      <c r="AK948" s="132"/>
      <c r="AL948" s="132"/>
    </row>
    <row r="949" spans="1:38" s="131" customFormat="1">
      <c r="A949" s="247"/>
      <c r="B949" s="278"/>
      <c r="C949" s="769"/>
      <c r="D949" s="307"/>
      <c r="E949" s="307"/>
      <c r="F949" s="308"/>
      <c r="G949" s="308"/>
      <c r="H949" s="308"/>
      <c r="I949" s="309"/>
      <c r="J949" s="309"/>
      <c r="K949" s="307"/>
      <c r="L949" s="150"/>
      <c r="AK949" s="132"/>
      <c r="AL949" s="132"/>
    </row>
    <row r="950" spans="1:38" s="131" customFormat="1">
      <c r="A950" s="247"/>
      <c r="B950" s="278"/>
      <c r="C950" s="769"/>
      <c r="D950" s="307"/>
      <c r="E950" s="307"/>
      <c r="F950" s="308"/>
      <c r="G950" s="308"/>
      <c r="H950" s="308"/>
      <c r="I950" s="309"/>
      <c r="J950" s="309"/>
      <c r="K950" s="307"/>
      <c r="L950" s="150"/>
      <c r="AK950" s="132"/>
      <c r="AL950" s="132"/>
    </row>
    <row r="951" spans="1:38" s="131" customFormat="1">
      <c r="A951" s="247"/>
      <c r="B951" s="278"/>
      <c r="C951" s="769"/>
      <c r="D951" s="307"/>
      <c r="E951" s="307"/>
      <c r="F951" s="308"/>
      <c r="G951" s="308"/>
      <c r="H951" s="308"/>
      <c r="I951" s="309"/>
      <c r="J951" s="309"/>
      <c r="K951" s="307"/>
      <c r="L951" s="150"/>
      <c r="AK951" s="132"/>
      <c r="AL951" s="132"/>
    </row>
    <row r="952" spans="1:38" s="131" customFormat="1">
      <c r="A952" s="247"/>
      <c r="B952" s="278"/>
      <c r="C952" s="769"/>
      <c r="D952" s="307"/>
      <c r="E952" s="307"/>
      <c r="F952" s="308"/>
      <c r="G952" s="308"/>
      <c r="H952" s="308"/>
      <c r="I952" s="309"/>
      <c r="J952" s="309"/>
      <c r="K952" s="307"/>
      <c r="L952" s="150"/>
      <c r="AK952" s="132"/>
      <c r="AL952" s="132"/>
    </row>
    <row r="953" spans="1:38" s="131" customFormat="1">
      <c r="A953" s="247"/>
      <c r="B953" s="278"/>
      <c r="C953" s="769"/>
      <c r="D953" s="307"/>
      <c r="E953" s="307"/>
      <c r="F953" s="308"/>
      <c r="G953" s="308"/>
      <c r="H953" s="308"/>
      <c r="I953" s="309"/>
      <c r="J953" s="309"/>
      <c r="K953" s="307"/>
      <c r="L953" s="150"/>
      <c r="AK953" s="132"/>
      <c r="AL953" s="132"/>
    </row>
    <row r="954" spans="1:38" s="131" customFormat="1">
      <c r="A954" s="247"/>
      <c r="B954" s="278"/>
      <c r="C954" s="769"/>
      <c r="D954" s="307"/>
      <c r="E954" s="307"/>
      <c r="F954" s="308"/>
      <c r="G954" s="308"/>
      <c r="H954" s="308"/>
      <c r="I954" s="309"/>
      <c r="J954" s="309"/>
      <c r="K954" s="307"/>
      <c r="L954" s="150"/>
      <c r="AK954" s="132"/>
      <c r="AL954" s="132"/>
    </row>
    <row r="955" spans="1:38" s="131" customFormat="1">
      <c r="A955" s="247"/>
      <c r="B955" s="278"/>
      <c r="C955" s="769"/>
      <c r="D955" s="307"/>
      <c r="E955" s="307"/>
      <c r="F955" s="308"/>
      <c r="G955" s="308"/>
      <c r="H955" s="308"/>
      <c r="I955" s="309"/>
      <c r="J955" s="309"/>
      <c r="K955" s="307"/>
      <c r="L955" s="150"/>
      <c r="AK955" s="132"/>
      <c r="AL955" s="132"/>
    </row>
    <row r="956" spans="1:38" s="131" customFormat="1">
      <c r="A956" s="247"/>
      <c r="B956" s="278"/>
      <c r="C956" s="769"/>
      <c r="D956" s="307"/>
      <c r="E956" s="307"/>
      <c r="F956" s="308"/>
      <c r="G956" s="308"/>
      <c r="H956" s="308"/>
      <c r="I956" s="309"/>
      <c r="J956" s="309"/>
      <c r="K956" s="307"/>
      <c r="L956" s="150"/>
      <c r="AK956" s="132"/>
      <c r="AL956" s="132"/>
    </row>
    <row r="957" spans="1:38" s="131" customFormat="1">
      <c r="A957" s="247"/>
      <c r="B957" s="278"/>
      <c r="C957" s="769"/>
      <c r="D957" s="307"/>
      <c r="E957" s="307"/>
      <c r="F957" s="308"/>
      <c r="G957" s="308"/>
      <c r="H957" s="308"/>
      <c r="I957" s="309"/>
      <c r="J957" s="309"/>
      <c r="K957" s="307"/>
      <c r="L957" s="150"/>
      <c r="AK957" s="132"/>
      <c r="AL957" s="132"/>
    </row>
    <row r="958" spans="1:38" s="131" customFormat="1">
      <c r="A958" s="247"/>
      <c r="B958" s="278"/>
      <c r="C958" s="769"/>
      <c r="D958" s="307"/>
      <c r="E958" s="307"/>
      <c r="F958" s="308"/>
      <c r="G958" s="308"/>
      <c r="H958" s="308"/>
      <c r="I958" s="309"/>
      <c r="J958" s="309"/>
      <c r="K958" s="307"/>
      <c r="L958" s="150"/>
      <c r="AK958" s="132"/>
      <c r="AL958" s="132"/>
    </row>
    <row r="959" spans="1:38" s="131" customFormat="1">
      <c r="A959" s="247"/>
      <c r="B959" s="278"/>
      <c r="C959" s="769"/>
      <c r="D959" s="307"/>
      <c r="E959" s="307"/>
      <c r="F959" s="308"/>
      <c r="G959" s="308"/>
      <c r="H959" s="308"/>
      <c r="I959" s="309"/>
      <c r="J959" s="309"/>
      <c r="K959" s="307"/>
      <c r="L959" s="150"/>
      <c r="AK959" s="132"/>
      <c r="AL959" s="132"/>
    </row>
    <row r="960" spans="1:38" s="131" customFormat="1">
      <c r="A960" s="247"/>
      <c r="B960" s="278"/>
      <c r="C960" s="769"/>
      <c r="D960" s="307"/>
      <c r="E960" s="307"/>
      <c r="F960" s="308"/>
      <c r="G960" s="308"/>
      <c r="H960" s="308"/>
      <c r="I960" s="309"/>
      <c r="J960" s="309"/>
      <c r="K960" s="307"/>
      <c r="L960" s="150"/>
      <c r="AK960" s="132"/>
      <c r="AL960" s="132"/>
    </row>
    <row r="961" spans="1:38" s="131" customFormat="1">
      <c r="A961" s="247"/>
      <c r="B961" s="278"/>
      <c r="C961" s="769"/>
      <c r="D961" s="307"/>
      <c r="E961" s="307"/>
      <c r="F961" s="308"/>
      <c r="G961" s="308"/>
      <c r="H961" s="308"/>
      <c r="I961" s="309"/>
      <c r="J961" s="309"/>
      <c r="K961" s="307"/>
      <c r="L961" s="150"/>
      <c r="AK961" s="132"/>
      <c r="AL961" s="132"/>
    </row>
    <row r="962" spans="1:38" s="131" customFormat="1">
      <c r="A962" s="247"/>
      <c r="B962" s="278"/>
      <c r="C962" s="769"/>
      <c r="D962" s="307"/>
      <c r="E962" s="307"/>
      <c r="F962" s="308"/>
      <c r="G962" s="308"/>
      <c r="H962" s="308"/>
      <c r="I962" s="309"/>
      <c r="J962" s="309"/>
      <c r="K962" s="307"/>
      <c r="L962" s="150"/>
      <c r="AK962" s="132"/>
      <c r="AL962" s="132"/>
    </row>
    <row r="963" spans="1:38" s="131" customFormat="1">
      <c r="A963" s="247"/>
      <c r="B963" s="278"/>
      <c r="C963" s="769"/>
      <c r="D963" s="307"/>
      <c r="E963" s="307"/>
      <c r="F963" s="308"/>
      <c r="G963" s="308"/>
      <c r="H963" s="308"/>
      <c r="I963" s="309"/>
      <c r="J963" s="309"/>
      <c r="K963" s="307"/>
      <c r="L963" s="150"/>
      <c r="AK963" s="132"/>
      <c r="AL963" s="132"/>
    </row>
    <row r="964" spans="1:38" s="131" customFormat="1">
      <c r="A964" s="247"/>
      <c r="B964" s="278"/>
      <c r="C964" s="769"/>
      <c r="D964" s="307"/>
      <c r="E964" s="307"/>
      <c r="F964" s="308"/>
      <c r="G964" s="308"/>
      <c r="H964" s="308"/>
      <c r="I964" s="309"/>
      <c r="J964" s="309"/>
      <c r="K964" s="307"/>
      <c r="L964" s="150"/>
      <c r="AK964" s="132"/>
      <c r="AL964" s="132"/>
    </row>
    <row r="965" spans="1:38" s="131" customFormat="1">
      <c r="A965" s="247"/>
      <c r="B965" s="278"/>
      <c r="C965" s="769"/>
      <c r="D965" s="307"/>
      <c r="E965" s="307"/>
      <c r="F965" s="308"/>
      <c r="G965" s="308"/>
      <c r="H965" s="308"/>
      <c r="I965" s="309"/>
      <c r="J965" s="309"/>
      <c r="K965" s="307"/>
      <c r="L965" s="150"/>
      <c r="AK965" s="132"/>
      <c r="AL965" s="132"/>
    </row>
    <row r="966" spans="1:38" s="131" customFormat="1">
      <c r="A966" s="247"/>
      <c r="B966" s="278"/>
      <c r="C966" s="769"/>
      <c r="D966" s="307"/>
      <c r="E966" s="307"/>
      <c r="F966" s="308"/>
      <c r="G966" s="308"/>
      <c r="H966" s="308"/>
      <c r="I966" s="309"/>
      <c r="J966" s="309"/>
      <c r="K966" s="307"/>
      <c r="L966" s="150"/>
      <c r="AK966" s="132"/>
      <c r="AL966" s="132"/>
    </row>
    <row r="967" spans="1:38" s="131" customFormat="1">
      <c r="A967" s="247"/>
      <c r="B967" s="278"/>
      <c r="C967" s="769"/>
      <c r="D967" s="307"/>
      <c r="E967" s="307"/>
      <c r="F967" s="308"/>
      <c r="G967" s="308"/>
      <c r="H967" s="308"/>
      <c r="I967" s="309"/>
      <c r="J967" s="309"/>
      <c r="K967" s="307"/>
      <c r="L967" s="150"/>
      <c r="AK967" s="132"/>
      <c r="AL967" s="132"/>
    </row>
    <row r="968" spans="1:38" s="131" customFormat="1">
      <c r="A968" s="247"/>
      <c r="B968" s="278"/>
      <c r="C968" s="769"/>
      <c r="D968" s="307"/>
      <c r="E968" s="307"/>
      <c r="F968" s="308"/>
      <c r="G968" s="308"/>
      <c r="H968" s="308"/>
      <c r="I968" s="309"/>
      <c r="J968" s="309"/>
      <c r="K968" s="307"/>
      <c r="L968" s="150"/>
      <c r="AK968" s="132"/>
      <c r="AL968" s="132"/>
    </row>
    <row r="969" spans="1:38" s="131" customFormat="1">
      <c r="A969" s="247"/>
      <c r="B969" s="278"/>
      <c r="C969" s="769"/>
      <c r="D969" s="307"/>
      <c r="E969" s="307"/>
      <c r="F969" s="308"/>
      <c r="G969" s="308"/>
      <c r="H969" s="308"/>
      <c r="I969" s="309"/>
      <c r="J969" s="309"/>
      <c r="K969" s="307"/>
      <c r="L969" s="150"/>
      <c r="AK969" s="132"/>
      <c r="AL969" s="132"/>
    </row>
    <row r="970" spans="1:38" s="131" customFormat="1">
      <c r="A970" s="247"/>
      <c r="B970" s="278"/>
      <c r="C970" s="769"/>
      <c r="D970" s="307"/>
      <c r="E970" s="307"/>
      <c r="F970" s="308"/>
      <c r="G970" s="308"/>
      <c r="H970" s="308"/>
      <c r="I970" s="309"/>
      <c r="J970" s="309"/>
      <c r="K970" s="307"/>
      <c r="L970" s="150"/>
      <c r="AK970" s="132"/>
      <c r="AL970" s="132"/>
    </row>
    <row r="971" spans="1:38" s="131" customFormat="1">
      <c r="A971" s="247"/>
      <c r="B971" s="278"/>
      <c r="C971" s="769"/>
      <c r="D971" s="307"/>
      <c r="E971" s="307"/>
      <c r="F971" s="308"/>
      <c r="G971" s="308"/>
      <c r="H971" s="308"/>
      <c r="I971" s="309"/>
      <c r="J971" s="309"/>
      <c r="K971" s="307"/>
      <c r="L971" s="150"/>
      <c r="AK971" s="132"/>
      <c r="AL971" s="132"/>
    </row>
    <row r="972" spans="1:38" s="131" customFormat="1">
      <c r="A972" s="247"/>
      <c r="B972" s="278"/>
      <c r="C972" s="769"/>
      <c r="D972" s="307"/>
      <c r="E972" s="307"/>
      <c r="F972" s="308"/>
      <c r="G972" s="308"/>
      <c r="H972" s="308"/>
      <c r="I972" s="309"/>
      <c r="J972" s="309"/>
      <c r="K972" s="307"/>
      <c r="L972" s="150"/>
      <c r="AK972" s="132"/>
      <c r="AL972" s="132"/>
    </row>
    <row r="973" spans="1:38" s="131" customFormat="1">
      <c r="A973" s="247"/>
      <c r="B973" s="278"/>
      <c r="C973" s="769"/>
      <c r="D973" s="307"/>
      <c r="E973" s="307"/>
      <c r="F973" s="308"/>
      <c r="G973" s="308"/>
      <c r="H973" s="308"/>
      <c r="I973" s="309"/>
      <c r="J973" s="309"/>
      <c r="K973" s="307"/>
      <c r="L973" s="150"/>
      <c r="AK973" s="132"/>
      <c r="AL973" s="132"/>
    </row>
    <row r="974" spans="1:38" s="131" customFormat="1">
      <c r="A974" s="247"/>
      <c r="B974" s="278"/>
      <c r="C974" s="769"/>
      <c r="D974" s="307"/>
      <c r="E974" s="307"/>
      <c r="F974" s="308"/>
      <c r="G974" s="308"/>
      <c r="H974" s="308"/>
      <c r="I974" s="309"/>
      <c r="J974" s="309"/>
      <c r="K974" s="307"/>
      <c r="L974" s="150"/>
      <c r="AK974" s="132"/>
      <c r="AL974" s="132"/>
    </row>
    <row r="975" spans="1:38" s="131" customFormat="1">
      <c r="A975" s="247"/>
      <c r="B975" s="278"/>
      <c r="C975" s="769"/>
      <c r="D975" s="307"/>
      <c r="E975" s="307"/>
      <c r="F975" s="308"/>
      <c r="G975" s="308"/>
      <c r="H975" s="308"/>
      <c r="I975" s="309"/>
      <c r="J975" s="309"/>
      <c r="K975" s="307"/>
      <c r="L975" s="150"/>
      <c r="AK975" s="132"/>
      <c r="AL975" s="132"/>
    </row>
    <row r="976" spans="1:38" s="131" customFormat="1">
      <c r="A976" s="247"/>
      <c r="B976" s="278"/>
      <c r="C976" s="769"/>
      <c r="D976" s="307"/>
      <c r="E976" s="307"/>
      <c r="F976" s="308"/>
      <c r="G976" s="308"/>
      <c r="H976" s="308"/>
      <c r="I976" s="309"/>
      <c r="J976" s="309"/>
      <c r="K976" s="307"/>
      <c r="L976" s="150"/>
      <c r="AK976" s="132"/>
      <c r="AL976" s="132"/>
    </row>
    <row r="977" spans="1:38" s="131" customFormat="1">
      <c r="A977" s="247"/>
      <c r="B977" s="278"/>
      <c r="C977" s="769"/>
      <c r="D977" s="307"/>
      <c r="E977" s="307"/>
      <c r="F977" s="308"/>
      <c r="G977" s="308"/>
      <c r="H977" s="308"/>
      <c r="I977" s="309"/>
      <c r="J977" s="309"/>
      <c r="K977" s="307"/>
      <c r="L977" s="150"/>
      <c r="AK977" s="132"/>
      <c r="AL977" s="132"/>
    </row>
    <row r="978" spans="1:38" s="131" customFormat="1">
      <c r="A978" s="247"/>
      <c r="B978" s="278"/>
      <c r="C978" s="769"/>
      <c r="D978" s="307"/>
      <c r="E978" s="307"/>
      <c r="F978" s="308"/>
      <c r="G978" s="308"/>
      <c r="H978" s="308"/>
      <c r="I978" s="309"/>
      <c r="J978" s="309"/>
      <c r="K978" s="307"/>
      <c r="L978" s="150"/>
      <c r="AK978" s="132"/>
      <c r="AL978" s="132"/>
    </row>
    <row r="979" spans="1:38" s="131" customFormat="1">
      <c r="A979" s="247"/>
      <c r="B979" s="278"/>
      <c r="C979" s="769"/>
      <c r="D979" s="307"/>
      <c r="E979" s="307"/>
      <c r="F979" s="308"/>
      <c r="G979" s="308"/>
      <c r="H979" s="308"/>
      <c r="I979" s="309"/>
      <c r="J979" s="309"/>
      <c r="K979" s="307"/>
      <c r="L979" s="150"/>
      <c r="AK979" s="132"/>
      <c r="AL979" s="132"/>
    </row>
    <row r="980" spans="1:38" s="131" customFormat="1">
      <c r="A980" s="247"/>
      <c r="B980" s="278"/>
      <c r="C980" s="769"/>
      <c r="D980" s="307"/>
      <c r="E980" s="307"/>
      <c r="F980" s="308"/>
      <c r="G980" s="308"/>
      <c r="H980" s="308"/>
      <c r="I980" s="309"/>
      <c r="J980" s="309"/>
      <c r="K980" s="307"/>
      <c r="L980" s="150"/>
      <c r="AK980" s="132"/>
      <c r="AL980" s="132"/>
    </row>
    <row r="981" spans="1:38" s="131" customFormat="1">
      <c r="A981" s="247"/>
      <c r="B981" s="278"/>
      <c r="C981" s="769"/>
      <c r="D981" s="307"/>
      <c r="E981" s="307"/>
      <c r="F981" s="308"/>
      <c r="G981" s="308"/>
      <c r="H981" s="308"/>
      <c r="I981" s="309"/>
      <c r="J981" s="309"/>
      <c r="K981" s="307"/>
      <c r="L981" s="150"/>
      <c r="AK981" s="132"/>
      <c r="AL981" s="132"/>
    </row>
    <row r="982" spans="1:38" s="131" customFormat="1">
      <c r="A982" s="247"/>
      <c r="B982" s="278"/>
      <c r="C982" s="769"/>
      <c r="D982" s="307"/>
      <c r="E982" s="307"/>
      <c r="F982" s="308"/>
      <c r="G982" s="308"/>
      <c r="H982" s="308"/>
      <c r="I982" s="309"/>
      <c r="J982" s="309"/>
      <c r="K982" s="307"/>
      <c r="L982" s="150"/>
      <c r="AK982" s="132"/>
      <c r="AL982" s="132"/>
    </row>
    <row r="983" spans="1:38" s="131" customFormat="1">
      <c r="A983" s="247"/>
      <c r="B983" s="278"/>
      <c r="C983" s="769"/>
      <c r="D983" s="307"/>
      <c r="E983" s="307"/>
      <c r="F983" s="308"/>
      <c r="G983" s="308"/>
      <c r="H983" s="308"/>
      <c r="I983" s="309"/>
      <c r="J983" s="309"/>
      <c r="K983" s="307"/>
      <c r="L983" s="150"/>
      <c r="AK983" s="132"/>
      <c r="AL983" s="132"/>
    </row>
    <row r="984" spans="1:38" s="131" customFormat="1">
      <c r="A984" s="247"/>
      <c r="B984" s="278"/>
      <c r="C984" s="769"/>
      <c r="D984" s="307"/>
      <c r="E984" s="307"/>
      <c r="F984" s="308"/>
      <c r="G984" s="308"/>
      <c r="H984" s="308"/>
      <c r="I984" s="309"/>
      <c r="J984" s="309"/>
      <c r="K984" s="307"/>
      <c r="L984" s="150"/>
      <c r="AK984" s="132"/>
      <c r="AL984" s="132"/>
    </row>
    <row r="985" spans="1:38" s="131" customFormat="1">
      <c r="A985" s="247"/>
      <c r="B985" s="278"/>
      <c r="C985" s="769"/>
      <c r="D985" s="307"/>
      <c r="E985" s="307"/>
      <c r="F985" s="308"/>
      <c r="G985" s="308"/>
      <c r="H985" s="308"/>
      <c r="I985" s="309"/>
      <c r="J985" s="309"/>
      <c r="K985" s="307"/>
      <c r="L985" s="150"/>
      <c r="AK985" s="132"/>
      <c r="AL985" s="132"/>
    </row>
    <row r="986" spans="1:38" s="131" customFormat="1">
      <c r="A986" s="247"/>
      <c r="B986" s="278"/>
      <c r="C986" s="769"/>
      <c r="D986" s="307"/>
      <c r="E986" s="307"/>
      <c r="F986" s="308"/>
      <c r="G986" s="308"/>
      <c r="H986" s="308"/>
      <c r="I986" s="309"/>
      <c r="J986" s="309"/>
      <c r="K986" s="307"/>
      <c r="L986" s="150"/>
      <c r="AK986" s="132"/>
      <c r="AL986" s="132"/>
    </row>
    <row r="987" spans="1:38" s="131" customFormat="1">
      <c r="A987" s="247"/>
      <c r="B987" s="278"/>
      <c r="C987" s="769"/>
      <c r="D987" s="307"/>
      <c r="E987" s="307"/>
      <c r="F987" s="308"/>
      <c r="G987" s="308"/>
      <c r="H987" s="308"/>
      <c r="I987" s="309"/>
      <c r="J987" s="309"/>
      <c r="K987" s="307"/>
      <c r="L987" s="150"/>
      <c r="AK987" s="132"/>
      <c r="AL987" s="132"/>
    </row>
    <row r="988" spans="1:38" s="131" customFormat="1">
      <c r="A988" s="247"/>
      <c r="B988" s="278"/>
      <c r="C988" s="769"/>
      <c r="D988" s="307"/>
      <c r="E988" s="307"/>
      <c r="F988" s="308"/>
      <c r="G988" s="308"/>
      <c r="H988" s="308"/>
      <c r="I988" s="309"/>
      <c r="J988" s="309"/>
      <c r="K988" s="307"/>
      <c r="L988" s="150"/>
      <c r="AK988" s="132"/>
      <c r="AL988" s="132"/>
    </row>
    <row r="989" spans="1:38" s="131" customFormat="1">
      <c r="A989" s="247"/>
      <c r="B989" s="278"/>
      <c r="C989" s="769"/>
      <c r="D989" s="307"/>
      <c r="E989" s="307"/>
      <c r="F989" s="308"/>
      <c r="G989" s="308"/>
      <c r="H989" s="308"/>
      <c r="I989" s="309"/>
      <c r="J989" s="309"/>
      <c r="K989" s="307"/>
      <c r="L989" s="150"/>
      <c r="AK989" s="132"/>
      <c r="AL989" s="132"/>
    </row>
    <row r="990" spans="1:38">
      <c r="A990" s="247"/>
      <c r="B990" s="278"/>
      <c r="C990" s="769"/>
      <c r="D990" s="307"/>
      <c r="E990" s="307"/>
      <c r="F990" s="308"/>
      <c r="G990" s="308"/>
      <c r="H990" s="308"/>
      <c r="I990" s="309"/>
      <c r="J990" s="309"/>
      <c r="K990" s="307"/>
      <c r="L990" s="150"/>
    </row>
    <row r="991" spans="1:38">
      <c r="A991" s="247"/>
      <c r="B991" s="278"/>
      <c r="C991" s="769"/>
      <c r="D991" s="307"/>
      <c r="E991" s="307"/>
      <c r="F991" s="308"/>
      <c r="G991" s="308"/>
      <c r="H991" s="308"/>
      <c r="I991" s="309"/>
      <c r="J991" s="309"/>
      <c r="K991" s="307"/>
      <c r="L991" s="150"/>
    </row>
    <row r="992" spans="1:38">
      <c r="A992" s="247"/>
      <c r="B992" s="278"/>
      <c r="C992" s="769"/>
      <c r="D992" s="307"/>
      <c r="E992" s="307"/>
      <c r="F992" s="308"/>
      <c r="G992" s="308"/>
      <c r="H992" s="308"/>
      <c r="I992" s="309"/>
      <c r="J992" s="309"/>
      <c r="K992" s="307"/>
      <c r="L992" s="150"/>
    </row>
    <row r="993" spans="1:12">
      <c r="A993" s="247"/>
      <c r="B993" s="278"/>
      <c r="C993" s="769"/>
      <c r="D993" s="307"/>
      <c r="E993" s="307"/>
      <c r="F993" s="308"/>
      <c r="G993" s="308"/>
      <c r="H993" s="308"/>
      <c r="I993" s="309"/>
      <c r="J993" s="309"/>
      <c r="K993" s="307"/>
      <c r="L993" s="150"/>
    </row>
    <row r="994" spans="1:12">
      <c r="A994" s="247"/>
      <c r="B994" s="278"/>
      <c r="C994" s="769"/>
      <c r="D994" s="307"/>
      <c r="E994" s="307"/>
      <c r="F994" s="308"/>
      <c r="G994" s="308"/>
      <c r="H994" s="308"/>
      <c r="I994" s="309"/>
      <c r="J994" s="309"/>
      <c r="K994" s="307"/>
      <c r="L994" s="150"/>
    </row>
    <row r="995" spans="1:12">
      <c r="A995" s="247"/>
      <c r="B995" s="278"/>
      <c r="C995" s="769"/>
      <c r="D995" s="307"/>
      <c r="E995" s="307"/>
      <c r="F995" s="308"/>
      <c r="G995" s="308"/>
      <c r="H995" s="308"/>
      <c r="I995" s="309"/>
      <c r="J995" s="309"/>
      <c r="K995" s="307"/>
      <c r="L995" s="150"/>
    </row>
    <row r="996" spans="1:12">
      <c r="A996" s="247"/>
      <c r="B996" s="278"/>
      <c r="C996" s="769"/>
      <c r="D996" s="307"/>
      <c r="E996" s="307"/>
      <c r="F996" s="308"/>
      <c r="G996" s="308"/>
      <c r="H996" s="308"/>
      <c r="I996" s="309"/>
      <c r="J996" s="309"/>
      <c r="K996" s="307"/>
      <c r="L996" s="150"/>
    </row>
    <row r="997" spans="1:12">
      <c r="A997" s="247"/>
      <c r="B997" s="278"/>
      <c r="C997" s="769"/>
      <c r="D997" s="307"/>
      <c r="E997" s="307"/>
      <c r="F997" s="308"/>
      <c r="G997" s="308"/>
      <c r="H997" s="308"/>
      <c r="I997" s="309"/>
      <c r="J997" s="309"/>
      <c r="K997" s="307"/>
      <c r="L997" s="150"/>
    </row>
    <row r="998" spans="1:12">
      <c r="A998" s="247"/>
      <c r="B998" s="278"/>
      <c r="C998" s="769"/>
      <c r="D998" s="307"/>
      <c r="E998" s="307"/>
      <c r="F998" s="308"/>
      <c r="G998" s="308"/>
      <c r="H998" s="308"/>
      <c r="I998" s="309"/>
      <c r="J998" s="309"/>
      <c r="K998" s="307"/>
      <c r="L998" s="150"/>
    </row>
    <row r="999" spans="1:12">
      <c r="A999" s="247"/>
      <c r="B999" s="278"/>
      <c r="C999" s="769"/>
      <c r="D999" s="307"/>
      <c r="E999" s="307"/>
      <c r="F999" s="308"/>
      <c r="G999" s="308"/>
      <c r="H999" s="308"/>
      <c r="I999" s="309"/>
      <c r="J999" s="309"/>
      <c r="K999" s="307"/>
      <c r="L999" s="150"/>
    </row>
    <row r="1000" spans="1:12">
      <c r="A1000" s="247"/>
      <c r="B1000" s="278"/>
      <c r="C1000" s="769"/>
      <c r="D1000" s="307"/>
      <c r="E1000" s="307"/>
      <c r="F1000" s="308"/>
      <c r="G1000" s="308"/>
      <c r="H1000" s="308"/>
      <c r="I1000" s="309"/>
      <c r="J1000" s="309"/>
      <c r="K1000" s="307"/>
      <c r="L1000" s="150"/>
    </row>
  </sheetData>
  <sortState ref="A11:L95">
    <sortCondition descending="1" ref="G95"/>
  </sortState>
  <mergeCells count="13">
    <mergeCell ref="A1:L2"/>
    <mergeCell ref="J4:K4"/>
    <mergeCell ref="E5:H5"/>
    <mergeCell ref="J5:K5"/>
    <mergeCell ref="E6:G6"/>
    <mergeCell ref="J6:K6"/>
    <mergeCell ref="A3:L3"/>
    <mergeCell ref="D7:E7"/>
    <mergeCell ref="F7:H7"/>
    <mergeCell ref="J7:K7"/>
    <mergeCell ref="D8:E8"/>
    <mergeCell ref="F8:H8"/>
    <mergeCell ref="J8:K8"/>
  </mergeCells>
  <conditionalFormatting sqref="B11:B73 B94:B1000">
    <cfRule type="duplicateValues" dxfId="21" priority="9"/>
  </conditionalFormatting>
  <printOptions horizontalCentered="1" gridLines="1"/>
  <pageMargins left="0.19685039370078741" right="0.19685039370078741" top="1.1811023622047245" bottom="0.98425196850393704" header="0.98425196850393704" footer="0"/>
  <pageSetup paperSize="9" scale="69" firstPageNumber="0" fitToHeight="0" orientation="landscape"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drawing r:id="rId2"/>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15</vt:i4>
      </vt:variant>
      <vt:variant>
        <vt:lpstr>Intervalos Nomeados</vt:lpstr>
      </vt:variant>
      <vt:variant>
        <vt:i4>29</vt:i4>
      </vt:variant>
    </vt:vector>
  </HeadingPairs>
  <TitlesOfParts>
    <vt:vector size="44" baseType="lpstr">
      <vt:lpstr>DADOS</vt:lpstr>
      <vt:lpstr>FOLHA FECHAMENTO</vt:lpstr>
      <vt:lpstr>BDI</vt:lpstr>
      <vt:lpstr>RESUMO</vt:lpstr>
      <vt:lpstr>PLANILHA_SINTÉTICA</vt:lpstr>
      <vt:lpstr>MEMÓRIA DE CÁLCULO</vt:lpstr>
      <vt:lpstr>SERVIÇOS</vt:lpstr>
      <vt:lpstr>INSUMOS</vt:lpstr>
      <vt:lpstr>CURVA ABC</vt:lpstr>
      <vt:lpstr>CRONOGRAMA</vt:lpstr>
      <vt:lpstr>COMPOSIÇÕES COMPLEMENTARES </vt:lpstr>
      <vt:lpstr>COTAÇÕES</vt:lpstr>
      <vt:lpstr>DECLARAÇÃO</vt:lpstr>
      <vt:lpstr>PROJETOS RECEBIDOS</vt:lpstr>
      <vt:lpstr>ENCARGOS SOCIAIS</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FECHAMENTO'!Area_de_impressao</vt:lpstr>
      <vt:lpstr>INSUMOS!Area_de_impressao</vt:lpstr>
      <vt:lpstr>'MEMÓRIA DE CÁLCULO'!Area_de_impressao</vt:lpstr>
      <vt:lpstr>PLANILHA_SINTÉTICA!Area_de_impressao</vt:lpstr>
      <vt:lpstr>'PROJETOS RECEBIDOS'!Area_de_impressao</vt:lpstr>
      <vt:lpstr>RESUMO!Area_de_impressao</vt:lpstr>
      <vt:lpstr>SERVIÇOS!Area_de_impressao</vt:lpstr>
      <vt:lpstr>'FOLHA FECHAMENTO'!Criterios</vt:lpstr>
      <vt:lpstr>'CURVA ABC'!Excel_BuiltIn__FilterDatabase_6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Daiana Priscila Souza Leite</cp:lastModifiedBy>
  <cp:revision>52</cp:revision>
  <cp:lastPrinted>2025-01-22T17:16:29Z</cp:lastPrinted>
  <dcterms:created xsi:type="dcterms:W3CDTF">2012-02-24T19:16:29Z</dcterms:created>
  <dcterms:modified xsi:type="dcterms:W3CDTF">2025-01-22T18:46:36Z</dcterms:modified>
</cp:coreProperties>
</file>